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calcChain.xml" ContentType="application/vnd.openxmlformats-officedocument.spreadsheetml.calcChain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7385" yWindow="-15" windowWidth="15480" windowHeight="11385" tabRatio="874" firstSheet="9" activeTab="10"/>
  </bookViews>
  <sheets>
    <sheet name="FWS RPA 1-3" sheetId="16" r:id="rId1"/>
    <sheet name="FWS RPA 4" sheetId="17" r:id="rId2"/>
    <sheet name="FWS RPA 5" sheetId="18" r:id="rId3"/>
    <sheet name="NMFS RPA  I.2.1" sheetId="19" r:id="rId4"/>
    <sheet name="NMFS RPA  I.2.2-4" sheetId="20" r:id="rId5"/>
    <sheet name="NMFS RPA I.4" sheetId="6" r:id="rId6"/>
    <sheet name="NMFS RPA  III.1.2" sheetId="22" r:id="rId7"/>
    <sheet name="NMFS RPA IV.1.2" sheetId="23" r:id="rId8"/>
    <sheet name="NMFS RPA IV.2.1" sheetId="24" r:id="rId9"/>
    <sheet name="DSS Group" sheetId="2" r:id="rId10"/>
    <sheet name="Data" sheetId="3" r:id="rId11"/>
    <sheet name="DeltaCalc" sheetId="4" r:id="rId12"/>
    <sheet name="Control" sheetId="5" r:id="rId13"/>
    <sheet name="Shasta" sheetId="25" r:id="rId14"/>
    <sheet name="Folsom" sheetId="7" r:id="rId15"/>
    <sheet name="Oroville" sheetId="8" r:id="rId16"/>
    <sheet name="CVP San Luis" sheetId="9" r:id="rId17"/>
    <sheet name="SWP San Luis" sheetId="10" r:id="rId18"/>
    <sheet name="CVP Exports" sheetId="11" r:id="rId19"/>
    <sheet name="SWP Exports" sheetId="12" r:id="rId20"/>
    <sheet name="COA" sheetId="13" r:id="rId21"/>
    <sheet name="Delta" sheetId="14" r:id="rId22"/>
    <sheet name="Surplus DO" sheetId="15" r:id="rId23"/>
    <sheet name="test" sheetId="26" r:id="rId24"/>
  </sheets>
  <externalReferences>
    <externalReference r:id="rId25"/>
    <externalReference r:id="rId26"/>
    <externalReference r:id="rId27"/>
  </externalReferences>
  <definedNames>
    <definedName name="A_Part">'DSS Group'!$E$2</definedName>
    <definedName name="AprMayMax">Data!$AN:$AN</definedName>
    <definedName name="B_Part">'DSS Group'!$D$7:$D$65536</definedName>
    <definedName name="B2_2CAP">Data!$CK$13:$CK$996</definedName>
    <definedName name="B2_3CAP">Data!$CL$13:$CL$996</definedName>
    <definedName name="B2_4CAP">Data!$CM$13:$CM$996</definedName>
    <definedName name="B2_5ACAP">Data!$CN$13:$CN$996</definedName>
    <definedName name="B2_5BCAP">Data!$CO$13:$CO$996</definedName>
    <definedName name="B2_6_CAP">Data!$CP$13:$CP$996</definedName>
    <definedName name="B2_6CAP" localSheetId="13">[1]Data!$DA$1:$DA$65536</definedName>
    <definedName name="B2_6CAP">[2]Data!$DA$1:$DA$65536</definedName>
    <definedName name="B2_7CAP">Data!$CQ$13:$CQ$996</definedName>
    <definedName name="Banks">Data!$N:$N</definedName>
    <definedName name="Banks_exp1">Data!$O:$O</definedName>
    <definedName name="Banks_SWP">Data!$P:$P</definedName>
    <definedName name="BanksAprMayMax">Data!$AO:$AO</definedName>
    <definedName name="BanksEstimate" localSheetId="13">[3]Data!#REF!</definedName>
    <definedName name="BanksEstimate">Data!#REF!</definedName>
    <definedName name="BanksMax">Data!$AL:$AL</definedName>
    <definedName name="C_Part">'DSS Group'!$E$7:$E$65536</definedName>
    <definedName name="Cal">Data!$T:$T</definedName>
    <definedName name="CCCINTCPT_1ADV">Data!$BF:$BF</definedName>
    <definedName name="CCCINTCPT_1DV" localSheetId="13">[3]Data!#REF!</definedName>
    <definedName name="CCCINTCPT_1DV">Data!#REF!</definedName>
    <definedName name="CCCINTCPT_2ADV">Data!$BG:$BG</definedName>
    <definedName name="CCCINTCPT_2DV" localSheetId="13">[3]Data!#REF!</definedName>
    <definedName name="CCCINTCPT_2DV">Data!#REF!</definedName>
    <definedName name="CCCINTCPT_3ADV">Data!$BH:$BH</definedName>
    <definedName name="CCCINTCPT_3DV" localSheetId="13">[3]Data!#REF!</definedName>
    <definedName name="CCCINTCPT_3DV">Data!#REF!</definedName>
    <definedName name="CCCINTCPT_EST130" localSheetId="13">[3]Data!#REF!</definedName>
    <definedName name="CCCINTCPT_EST130">Data!#REF!</definedName>
    <definedName name="CCCINTCPT_EST225" localSheetId="13">[3]Data!#REF!</definedName>
    <definedName name="CCCINTCPT_EST225">Data!#REF!</definedName>
    <definedName name="CCCSLOPE_1ADV">Data!$BC:$BC</definedName>
    <definedName name="CCCSLOPE_1DV" localSheetId="13">[3]Data!#REF!</definedName>
    <definedName name="CCCSLOPE_1DV">Data!#REF!</definedName>
    <definedName name="CCCSLOPE_2ADV">Data!$BD:$BD</definedName>
    <definedName name="CCCSLOPE_2DV" localSheetId="13">[3]Data!#REF!</definedName>
    <definedName name="CCCSLOPE_2DV">Data!#REF!</definedName>
    <definedName name="CCCSLOPE_3ADV">Data!$BE:$BE</definedName>
    <definedName name="CCCSLOPE_3DV" localSheetId="13">[3]Data!#REF!</definedName>
    <definedName name="CCCSLOPE_3DV">Data!#REF!</definedName>
    <definedName name="CCCSLOPE_EST130" localSheetId="13">[3]Data!#REF!</definedName>
    <definedName name="CCCSLOPE_EST130">Data!#REF!</definedName>
    <definedName name="CCCSLOPE_EST225">Data!$BI:$BI</definedName>
    <definedName name="COA">Data!$AA:$AA</definedName>
    <definedName name="COINTCPT_1DV">Data!$BQ:$BQ</definedName>
    <definedName name="COINTCPT_2DV" localSheetId="13">[3]Data!#REF!</definedName>
    <definedName name="COINTCPT_2DV">Data!#REF!</definedName>
    <definedName name="COINTCPT_3DV" localSheetId="13">[3]Data!#REF!</definedName>
    <definedName name="COINTCPT_3DV">Data!#REF!</definedName>
    <definedName name="COINTCPT_EST" localSheetId="13">[3]Data!#REF!</definedName>
    <definedName name="COINTCPT_EST">Data!#REF!</definedName>
    <definedName name="COSLOPE_1DV">Data!$BP:$BP</definedName>
    <definedName name="COSLOPE_2DV" localSheetId="13">[3]Data!#REF!</definedName>
    <definedName name="COSLOPE_2DV">Data!#REF!</definedName>
    <definedName name="COSLOPE_3DV" localSheetId="13">[3]Data!#REF!</definedName>
    <definedName name="COSLOPE_3DV">Data!#REF!</definedName>
    <definedName name="COSLOPE_EST">Data!$BR:$BR</definedName>
    <definedName name="CVPSL">Data!$J:$J</definedName>
    <definedName name="CVPSLRC">Data!$AQ:$AQ</definedName>
    <definedName name="Date">Data!$B:$B</definedName>
    <definedName name="DO">Data!$V:$V</definedName>
    <definedName name="DO_WHL">Data!$Y:$Y</definedName>
    <definedName name="DVFilename">'DSS Group'!$M$24</definedName>
    <definedName name="E_Part">'DSS Group'!$E$3</definedName>
    <definedName name="EI">Data!$AD:$AD</definedName>
    <definedName name="EIExp">Data!$AE:$AE</definedName>
    <definedName name="EMINTCPT_1DV">Data!$AY:$AY</definedName>
    <definedName name="EMINTCPT_2DV" localSheetId="13">[3]Data!#REF!</definedName>
    <definedName name="EMINTCPT_2DV">Data!#REF!</definedName>
    <definedName name="EMINTCPT_3DV" localSheetId="13">[3]Data!#REF!</definedName>
    <definedName name="EMINTCPT_3DV">Data!#REF!</definedName>
    <definedName name="EMINTCPT_EST" localSheetId="13">[3]Data!#REF!</definedName>
    <definedName name="EMINTCPT_EST">Data!#REF!</definedName>
    <definedName name="EMSLOPE_1DV">Data!$AX:$AX</definedName>
    <definedName name="EMSLOPE_2DV" localSheetId="13">[3]Data!#REF!</definedName>
    <definedName name="EMSLOPE_2DV">Data!#REF!</definedName>
    <definedName name="EMSLOPE_3DV" localSheetId="13">[3]Data!#REF!</definedName>
    <definedName name="EMSLOPE_3DV">Data!#REF!</definedName>
    <definedName name="EMSLOPE_EST">Data!$AZ:$AZ</definedName>
    <definedName name="err">Control!$B$3</definedName>
    <definedName name="ES">Data!$S:$S</definedName>
    <definedName name="F_Part">'DSS Group'!$E$4</definedName>
    <definedName name="FinishDate">'DSS Group'!$M$30</definedName>
    <definedName name="FinishTime">'DSS Group'!$M$31</definedName>
    <definedName name="FirstDVPath">'DSS Group'!$B$19</definedName>
    <definedName name="FirstSVPath">'DSS Group'!$B$7</definedName>
    <definedName name="FMin">Data!$AK:$AK</definedName>
    <definedName name="Folsom">Data!$I:$I</definedName>
    <definedName name="FolsomFlood">Data!$E:$E</definedName>
    <definedName name="HSt">Data!$AH:$AH</definedName>
    <definedName name="JPINTCPT_1DV">Data!$AT:$AT</definedName>
    <definedName name="JPINTCPT_2DV" localSheetId="13">[3]Data!#REF!</definedName>
    <definedName name="JPINTCPT_2DV">Data!#REF!</definedName>
    <definedName name="JPINTCPT_3DV" localSheetId="13">[3]Data!#REF!</definedName>
    <definedName name="JPINTCPT_3DV">Data!#REF!</definedName>
    <definedName name="JPINTCPT_EST" localSheetId="13">[3]Data!#REF!</definedName>
    <definedName name="JPINTCPT_EST">Data!#REF!</definedName>
    <definedName name="JPSLOPE_1DV">Data!$AS:$AS</definedName>
    <definedName name="JPSLOPE_2DV" localSheetId="13">[3]Data!#REF!</definedName>
    <definedName name="JPSLOPE_2DV">Data!#REF!</definedName>
    <definedName name="JPSLOPE_3DV" localSheetId="13">[3]Data!#REF!</definedName>
    <definedName name="JPSLOPE_3DV">Data!#REF!</definedName>
    <definedName name="JPSLOPE_DV">Data!$AS:$AS</definedName>
    <definedName name="JPSLOPE_EST">Data!$AU:$AU</definedName>
    <definedName name="Kes">Data!$AG:$AG</definedName>
    <definedName name="MRDO">Data!$Z:$Z</definedName>
    <definedName name="MRDO_ANN" localSheetId="13">[3]Data!#REF!</definedName>
    <definedName name="MRDO_ANN">Data!#REF!</definedName>
    <definedName name="NCP">Data!$AF:$AF</definedName>
    <definedName name="Nimbus">Data!$AI:$AI</definedName>
    <definedName name="Oroville">Data!$H:$H</definedName>
    <definedName name="OrovilleFlood">Data!$D:$D</definedName>
    <definedName name="_xlnm.Print_Area" localSheetId="3">'NMFS RPA  I.2.1'!$P$4:$S$88</definedName>
    <definedName name="Sac">Data!$Q:$Q</definedName>
    <definedName name="Shasta">Data!$G:$G</definedName>
    <definedName name="ShastaFlood">Data!$C:$C</definedName>
    <definedName name="SJR">Data!$R:$R</definedName>
    <definedName name="StartDate">'DSS Group'!$M$28</definedName>
    <definedName name="StartTime">'DSS Group'!$M$29</definedName>
    <definedName name="SVFilename">'DSS Group'!$M$7</definedName>
    <definedName name="SWPSL">Data!$K:$K</definedName>
    <definedName name="SWPSLRC">Data!$AR:$AR</definedName>
    <definedName name="Therm">Data!$AJ:$AJ</definedName>
    <definedName name="Tracy">Data!$L:$L</definedName>
    <definedName name="Tracy_exp1">Data!$M:$M</definedName>
    <definedName name="TracyAprMayMax">Data!$AP:$AP</definedName>
    <definedName name="TracyEstimate" localSheetId="13">[3]Data!#REF!</definedName>
    <definedName name="TracyEstimate">Data!#REF!</definedName>
    <definedName name="TracyMax">Data!$AM:$AM</definedName>
    <definedName name="unusedFS">Data!$AB:$AB</definedName>
    <definedName name="unusedSS">Data!$AC:$AC</definedName>
    <definedName name="xyz" localSheetId="13">[1]Data!$L$1:$L$65536</definedName>
    <definedName name="xyz">[2]Data!$L$1:$L$65536</definedName>
    <definedName name="Yolo">Data!$U:$U</definedName>
    <definedName name="zero">Control!$B$3</definedName>
  </definedNames>
  <calcPr calcId="125725" calcMode="manual"/>
</workbook>
</file>

<file path=xl/calcChain.xml><?xml version="1.0" encoding="utf-8"?>
<calcChain xmlns="http://schemas.openxmlformats.org/spreadsheetml/2006/main">
  <c r="A1" i="15"/>
  <c r="A1" i="14"/>
  <c r="A1" i="13"/>
  <c r="A1" i="12"/>
  <c r="A1" i="11"/>
  <c r="A1" i="10"/>
  <c r="A1" i="9"/>
  <c r="A1" i="8"/>
  <c r="A1" i="7"/>
  <c r="B13" i="5"/>
  <c r="C13"/>
  <c r="B5" i="25" s="1"/>
  <c r="D13" i="5"/>
  <c r="B5" i="7" s="1"/>
  <c r="E13" i="5"/>
  <c r="B5" i="8" s="1"/>
  <c r="F13" i="5"/>
  <c r="B5" i="9" s="1"/>
  <c r="G13" i="5"/>
  <c r="B5" i="10" s="1"/>
  <c r="H13" i="5"/>
  <c r="B5" i="11" s="1"/>
  <c r="I13" i="5"/>
  <c r="B5" i="12" s="1"/>
  <c r="K13" i="5"/>
  <c r="B5" i="13" s="1"/>
  <c r="M13" i="5"/>
  <c r="N13"/>
  <c r="O13"/>
  <c r="Q13"/>
  <c r="R13"/>
  <c r="S13"/>
  <c r="T13"/>
  <c r="U13"/>
  <c r="V13"/>
  <c r="W13"/>
  <c r="Y13"/>
  <c r="Z13"/>
  <c r="AB13"/>
  <c r="AC13"/>
  <c r="B14"/>
  <c r="C14"/>
  <c r="C5" i="25" s="1"/>
  <c r="D14" i="5"/>
  <c r="C5" i="7" s="1"/>
  <c r="E14" i="5"/>
  <c r="C5" i="8" s="1"/>
  <c r="F14" i="5"/>
  <c r="C5" i="9" s="1"/>
  <c r="G14" i="5"/>
  <c r="C5" i="10" s="1"/>
  <c r="H14" i="5"/>
  <c r="C5" i="11" s="1"/>
  <c r="I14" i="5"/>
  <c r="C5" i="12" s="1"/>
  <c r="K14" i="5"/>
  <c r="C5" i="13" s="1"/>
  <c r="M14" i="5"/>
  <c r="N14"/>
  <c r="O14"/>
  <c r="Q14"/>
  <c r="R14"/>
  <c r="S14"/>
  <c r="T14"/>
  <c r="U14"/>
  <c r="V14"/>
  <c r="W14"/>
  <c r="Y14"/>
  <c r="Z14"/>
  <c r="AB14"/>
  <c r="AC14"/>
  <c r="B15"/>
  <c r="C15"/>
  <c r="D5" i="25" s="1"/>
  <c r="D15" i="5"/>
  <c r="D5" i="7" s="1"/>
  <c r="E15" i="5"/>
  <c r="D5" i="8" s="1"/>
  <c r="F15" i="5"/>
  <c r="D5" i="9" s="1"/>
  <c r="G15" i="5"/>
  <c r="D5" i="10" s="1"/>
  <c r="H15" i="5"/>
  <c r="D5" i="11" s="1"/>
  <c r="I15" i="5"/>
  <c r="D5" i="12" s="1"/>
  <c r="K15" i="5"/>
  <c r="D5" i="13" s="1"/>
  <c r="M15" i="5"/>
  <c r="N15"/>
  <c r="O15"/>
  <c r="Q15"/>
  <c r="R15"/>
  <c r="S15"/>
  <c r="T15"/>
  <c r="U15"/>
  <c r="V15"/>
  <c r="W15"/>
  <c r="Y15"/>
  <c r="Z15"/>
  <c r="AB15"/>
  <c r="AC15"/>
  <c r="B16"/>
  <c r="C16"/>
  <c r="E5" i="25" s="1"/>
  <c r="D16" i="5"/>
  <c r="E5" i="7" s="1"/>
  <c r="E16" i="5"/>
  <c r="E5" i="8" s="1"/>
  <c r="F16" i="5"/>
  <c r="E5" i="9" s="1"/>
  <c r="G16" i="5"/>
  <c r="E5" i="10" s="1"/>
  <c r="H16" i="5"/>
  <c r="E5" i="11" s="1"/>
  <c r="I16" i="5"/>
  <c r="E5" i="12" s="1"/>
  <c r="K16" i="5"/>
  <c r="E5" i="13" s="1"/>
  <c r="M16" i="5"/>
  <c r="N16"/>
  <c r="O16"/>
  <c r="Q16"/>
  <c r="R16"/>
  <c r="S16"/>
  <c r="T16"/>
  <c r="U16"/>
  <c r="V16"/>
  <c r="W16"/>
  <c r="Y16"/>
  <c r="Z16"/>
  <c r="AB16"/>
  <c r="AC16"/>
  <c r="B17"/>
  <c r="C17"/>
  <c r="F5" i="25" s="1"/>
  <c r="D17" i="5"/>
  <c r="F5" i="7" s="1"/>
  <c r="E17" i="5"/>
  <c r="F5" i="8" s="1"/>
  <c r="F17" i="5"/>
  <c r="F5" i="9" s="1"/>
  <c r="G17" i="5"/>
  <c r="F5" i="10" s="1"/>
  <c r="H17" i="5"/>
  <c r="F5" i="11" s="1"/>
  <c r="I17" i="5"/>
  <c r="F5" i="12" s="1"/>
  <c r="K17" i="5"/>
  <c r="F5" i="13" s="1"/>
  <c r="M17" i="5"/>
  <c r="N17"/>
  <c r="O17"/>
  <c r="Q17"/>
  <c r="R17"/>
  <c r="S17"/>
  <c r="T17"/>
  <c r="U17"/>
  <c r="V17"/>
  <c r="W17"/>
  <c r="Y17"/>
  <c r="Z17"/>
  <c r="AB17"/>
  <c r="AC17"/>
  <c r="B18"/>
  <c r="C18"/>
  <c r="G5" i="25" s="1"/>
  <c r="D18" i="5"/>
  <c r="G5" i="7" s="1"/>
  <c r="E18" i="5"/>
  <c r="G5" i="8" s="1"/>
  <c r="F18" i="5"/>
  <c r="G5" i="9" s="1"/>
  <c r="G18" i="5"/>
  <c r="G5" i="10" s="1"/>
  <c r="H18" i="5"/>
  <c r="G5" i="11" s="1"/>
  <c r="I18" i="5"/>
  <c r="G5" i="12" s="1"/>
  <c r="K18" i="5"/>
  <c r="G5" i="13" s="1"/>
  <c r="M18" i="5"/>
  <c r="N18"/>
  <c r="O18"/>
  <c r="Q18"/>
  <c r="R18"/>
  <c r="S18"/>
  <c r="T18"/>
  <c r="U18"/>
  <c r="V18"/>
  <c r="W18"/>
  <c r="Y18"/>
  <c r="Z18"/>
  <c r="AB18"/>
  <c r="AC18"/>
  <c r="B19"/>
  <c r="C19"/>
  <c r="H5" i="25" s="1"/>
  <c r="D19" i="5"/>
  <c r="H5" i="7" s="1"/>
  <c r="E19" i="5"/>
  <c r="H5" i="8" s="1"/>
  <c r="F19" i="5"/>
  <c r="H5" i="9" s="1"/>
  <c r="G19" i="5"/>
  <c r="H5" i="10" s="1"/>
  <c r="H19" i="5"/>
  <c r="H5" i="11" s="1"/>
  <c r="I19" i="5"/>
  <c r="H5" i="12" s="1"/>
  <c r="K19" i="5"/>
  <c r="H5" i="13" s="1"/>
  <c r="M19" i="5"/>
  <c r="N19"/>
  <c r="O19"/>
  <c r="Q19"/>
  <c r="R19"/>
  <c r="S19"/>
  <c r="T19"/>
  <c r="U19"/>
  <c r="V19"/>
  <c r="W19"/>
  <c r="Y19"/>
  <c r="Z19"/>
  <c r="AB19"/>
  <c r="AC19"/>
  <c r="B20"/>
  <c r="C20"/>
  <c r="I5" i="25" s="1"/>
  <c r="D20" i="5"/>
  <c r="I5" i="7" s="1"/>
  <c r="E20" i="5"/>
  <c r="I5" i="8" s="1"/>
  <c r="F20" i="5"/>
  <c r="I5" i="9" s="1"/>
  <c r="G20" i="5"/>
  <c r="I5" i="10" s="1"/>
  <c r="H20" i="5"/>
  <c r="I5" i="11" s="1"/>
  <c r="I20" i="5"/>
  <c r="I5" i="12" s="1"/>
  <c r="K20" i="5"/>
  <c r="I5" i="13" s="1"/>
  <c r="M20" i="5"/>
  <c r="N20"/>
  <c r="O20"/>
  <c r="Q20"/>
  <c r="R20"/>
  <c r="S20"/>
  <c r="T20"/>
  <c r="U20"/>
  <c r="V20"/>
  <c r="W20"/>
  <c r="Y20"/>
  <c r="Z20"/>
  <c r="AB20"/>
  <c r="AC20"/>
  <c r="B21"/>
  <c r="C21"/>
  <c r="J5" i="25" s="1"/>
  <c r="D21" i="5"/>
  <c r="J5" i="7" s="1"/>
  <c r="E21" i="5"/>
  <c r="J5" i="8" s="1"/>
  <c r="F21" i="5"/>
  <c r="J5" i="9" s="1"/>
  <c r="G21" i="5"/>
  <c r="J5" i="10" s="1"/>
  <c r="H21" i="5"/>
  <c r="J5" i="11" s="1"/>
  <c r="I21" i="5"/>
  <c r="J5" i="12" s="1"/>
  <c r="K21" i="5"/>
  <c r="J5" i="13" s="1"/>
  <c r="M21" i="5"/>
  <c r="N21"/>
  <c r="O21"/>
  <c r="Q21"/>
  <c r="R21"/>
  <c r="S21"/>
  <c r="T21"/>
  <c r="U21"/>
  <c r="V21"/>
  <c r="W21"/>
  <c r="Y21"/>
  <c r="Z21"/>
  <c r="AB21"/>
  <c r="AC21"/>
  <c r="B22"/>
  <c r="C22"/>
  <c r="K5" i="25" s="1"/>
  <c r="D22" i="5"/>
  <c r="K5" i="7" s="1"/>
  <c r="E22" i="5"/>
  <c r="K5" i="8" s="1"/>
  <c r="F22" i="5"/>
  <c r="K5" i="9" s="1"/>
  <c r="G22" i="5"/>
  <c r="K5" i="10" s="1"/>
  <c r="H22" i="5"/>
  <c r="K5" i="11" s="1"/>
  <c r="I22" i="5"/>
  <c r="K5" i="12" s="1"/>
  <c r="K22" i="5"/>
  <c r="K5" i="13" s="1"/>
  <c r="M22" i="5"/>
  <c r="N22"/>
  <c r="O22"/>
  <c r="Q22"/>
  <c r="R22"/>
  <c r="S22"/>
  <c r="T22"/>
  <c r="U22"/>
  <c r="V22"/>
  <c r="W22"/>
  <c r="Y22"/>
  <c r="Z22"/>
  <c r="AB22"/>
  <c r="AC22"/>
  <c r="B23"/>
  <c r="C23"/>
  <c r="L5" i="25" s="1"/>
  <c r="D23" i="5"/>
  <c r="L5" i="7" s="1"/>
  <c r="E23" i="5"/>
  <c r="L5" i="8" s="1"/>
  <c r="F23" i="5"/>
  <c r="L5" i="9" s="1"/>
  <c r="G23" i="5"/>
  <c r="L5" i="10" s="1"/>
  <c r="H23" i="5"/>
  <c r="L5" i="11" s="1"/>
  <c r="I23" i="5"/>
  <c r="L5" i="12" s="1"/>
  <c r="K23" i="5"/>
  <c r="L5" i="13" s="1"/>
  <c r="M23" i="5"/>
  <c r="N23"/>
  <c r="O23"/>
  <c r="Q23"/>
  <c r="R23"/>
  <c r="S23"/>
  <c r="T23"/>
  <c r="U23"/>
  <c r="V23"/>
  <c r="W23"/>
  <c r="Y23"/>
  <c r="Z23"/>
  <c r="AB23"/>
  <c r="AC23"/>
  <c r="B24"/>
  <c r="C24"/>
  <c r="M5" i="25" s="1"/>
  <c r="D24" i="5"/>
  <c r="M5" i="7" s="1"/>
  <c r="E24" i="5"/>
  <c r="M5" i="8" s="1"/>
  <c r="F24" i="5"/>
  <c r="M5" i="9" s="1"/>
  <c r="G24" i="5"/>
  <c r="M5" i="10" s="1"/>
  <c r="H24" i="5"/>
  <c r="M5" i="11" s="1"/>
  <c r="I24" i="5"/>
  <c r="M5" i="12" s="1"/>
  <c r="K24" i="5"/>
  <c r="M5" i="13" s="1"/>
  <c r="M24" i="5"/>
  <c r="N24"/>
  <c r="O24"/>
  <c r="Q24"/>
  <c r="R24"/>
  <c r="S24"/>
  <c r="T24"/>
  <c r="U24"/>
  <c r="V24"/>
  <c r="W24"/>
  <c r="Y24"/>
  <c r="Z24"/>
  <c r="AB24"/>
  <c r="AC24"/>
  <c r="B25"/>
  <c r="C25"/>
  <c r="B6" i="25" s="1"/>
  <c r="D25" i="5"/>
  <c r="B6" i="7" s="1"/>
  <c r="E25" i="5"/>
  <c r="B6" i="8" s="1"/>
  <c r="F25" i="5"/>
  <c r="B6" i="9" s="1"/>
  <c r="G25" i="5"/>
  <c r="B6" i="10" s="1"/>
  <c r="H25" i="5"/>
  <c r="B6" i="11" s="1"/>
  <c r="I25" i="5"/>
  <c r="B6" i="12" s="1"/>
  <c r="K25" i="5"/>
  <c r="B6" i="13" s="1"/>
  <c r="M25" i="5"/>
  <c r="N25"/>
  <c r="O25"/>
  <c r="Q25"/>
  <c r="R25"/>
  <c r="S25"/>
  <c r="T25"/>
  <c r="U25"/>
  <c r="V25"/>
  <c r="W25"/>
  <c r="Y25"/>
  <c r="Z25"/>
  <c r="AB25"/>
  <c r="AC25"/>
  <c r="B26"/>
  <c r="C26"/>
  <c r="C6" i="25" s="1"/>
  <c r="D26" i="5"/>
  <c r="C6" i="7" s="1"/>
  <c r="E26" i="5"/>
  <c r="C6" i="8" s="1"/>
  <c r="F26" i="5"/>
  <c r="C6" i="9" s="1"/>
  <c r="G26" i="5"/>
  <c r="C6" i="10" s="1"/>
  <c r="H26" i="5"/>
  <c r="C6" i="11" s="1"/>
  <c r="I26" i="5"/>
  <c r="C6" i="12" s="1"/>
  <c r="K26" i="5"/>
  <c r="C6" i="13" s="1"/>
  <c r="M26" i="5"/>
  <c r="N26"/>
  <c r="O26"/>
  <c r="Q26"/>
  <c r="R26"/>
  <c r="S26"/>
  <c r="T26"/>
  <c r="U26"/>
  <c r="V26"/>
  <c r="W26"/>
  <c r="Y26"/>
  <c r="Z26"/>
  <c r="AB26"/>
  <c r="AC26"/>
  <c r="B27"/>
  <c r="C27"/>
  <c r="D6" i="25" s="1"/>
  <c r="D27" i="5"/>
  <c r="D6" i="7" s="1"/>
  <c r="E27" i="5"/>
  <c r="D6" i="8" s="1"/>
  <c r="F27" i="5"/>
  <c r="D6" i="9" s="1"/>
  <c r="G27" i="5"/>
  <c r="D6" i="10" s="1"/>
  <c r="H27" i="5"/>
  <c r="D6" i="11" s="1"/>
  <c r="I27" i="5"/>
  <c r="D6" i="12" s="1"/>
  <c r="K27" i="5"/>
  <c r="D6" i="13" s="1"/>
  <c r="M27" i="5"/>
  <c r="N27"/>
  <c r="O27"/>
  <c r="Q27"/>
  <c r="R27"/>
  <c r="S27"/>
  <c r="T27"/>
  <c r="U27"/>
  <c r="V27"/>
  <c r="W27"/>
  <c r="Y27"/>
  <c r="Z27"/>
  <c r="AB27"/>
  <c r="AC27"/>
  <c r="B28"/>
  <c r="C28"/>
  <c r="E6" i="25" s="1"/>
  <c r="D28" i="5"/>
  <c r="E6" i="7" s="1"/>
  <c r="E28" i="5"/>
  <c r="E6" i="8" s="1"/>
  <c r="F28" i="5"/>
  <c r="E6" i="9" s="1"/>
  <c r="G28" i="5"/>
  <c r="E6" i="10" s="1"/>
  <c r="H28" i="5"/>
  <c r="E6" i="11" s="1"/>
  <c r="I28" i="5"/>
  <c r="E6" i="12" s="1"/>
  <c r="K28" i="5"/>
  <c r="E6" i="13" s="1"/>
  <c r="M28" i="5"/>
  <c r="N28"/>
  <c r="O28"/>
  <c r="Q28"/>
  <c r="R28"/>
  <c r="S28"/>
  <c r="T28"/>
  <c r="U28"/>
  <c r="V28"/>
  <c r="W28"/>
  <c r="Y28"/>
  <c r="Z28"/>
  <c r="AB28"/>
  <c r="AC28"/>
  <c r="B29"/>
  <c r="C29"/>
  <c r="F6" i="25" s="1"/>
  <c r="D29" i="5"/>
  <c r="F6" i="7" s="1"/>
  <c r="E29" i="5"/>
  <c r="F6" i="8" s="1"/>
  <c r="F29" i="5"/>
  <c r="F6" i="9" s="1"/>
  <c r="G29" i="5"/>
  <c r="F6" i="10" s="1"/>
  <c r="H29" i="5"/>
  <c r="F6" i="11" s="1"/>
  <c r="I29" i="5"/>
  <c r="F6" i="12" s="1"/>
  <c r="K29" i="5"/>
  <c r="F6" i="13" s="1"/>
  <c r="M29" i="5"/>
  <c r="N29"/>
  <c r="O29"/>
  <c r="Q29"/>
  <c r="R29"/>
  <c r="S29"/>
  <c r="T29"/>
  <c r="U29"/>
  <c r="V29"/>
  <c r="W29"/>
  <c r="Y29"/>
  <c r="Z29"/>
  <c r="AB29"/>
  <c r="AC29"/>
  <c r="B30"/>
  <c r="C30"/>
  <c r="G6" i="25" s="1"/>
  <c r="D30" i="5"/>
  <c r="G6" i="7" s="1"/>
  <c r="E30" i="5"/>
  <c r="G6" i="8" s="1"/>
  <c r="F30" i="5"/>
  <c r="G6" i="9" s="1"/>
  <c r="G30" i="5"/>
  <c r="G6" i="10" s="1"/>
  <c r="H30" i="5"/>
  <c r="G6" i="11" s="1"/>
  <c r="I30" i="5"/>
  <c r="G6" i="12" s="1"/>
  <c r="K30" i="5"/>
  <c r="G6" i="13" s="1"/>
  <c r="M30" i="5"/>
  <c r="N30"/>
  <c r="O30"/>
  <c r="Q30"/>
  <c r="R30"/>
  <c r="S30"/>
  <c r="T30"/>
  <c r="U30"/>
  <c r="V30"/>
  <c r="W30"/>
  <c r="Y30"/>
  <c r="Z30"/>
  <c r="AB30"/>
  <c r="AC30"/>
  <c r="B31"/>
  <c r="C31"/>
  <c r="H6" i="25" s="1"/>
  <c r="D31" i="5"/>
  <c r="H6" i="7" s="1"/>
  <c r="E31" i="5"/>
  <c r="H6" i="8" s="1"/>
  <c r="F31" i="5"/>
  <c r="H6" i="9" s="1"/>
  <c r="G31" i="5"/>
  <c r="H6" i="10" s="1"/>
  <c r="H31" i="5"/>
  <c r="H6" i="11" s="1"/>
  <c r="I31" i="5"/>
  <c r="H6" i="12" s="1"/>
  <c r="K31" i="5"/>
  <c r="H6" i="13" s="1"/>
  <c r="M31" i="5"/>
  <c r="N31"/>
  <c r="O31"/>
  <c r="Q31"/>
  <c r="R31"/>
  <c r="S31"/>
  <c r="T31"/>
  <c r="U31"/>
  <c r="V31"/>
  <c r="W31"/>
  <c r="Y31"/>
  <c r="Z31"/>
  <c r="AB31"/>
  <c r="AC31"/>
  <c r="B32"/>
  <c r="C32"/>
  <c r="I6" i="25" s="1"/>
  <c r="D32" i="5"/>
  <c r="I6" i="7" s="1"/>
  <c r="E32" i="5"/>
  <c r="I6" i="8" s="1"/>
  <c r="F32" i="5"/>
  <c r="I6" i="9" s="1"/>
  <c r="G32" i="5"/>
  <c r="I6" i="10" s="1"/>
  <c r="H32" i="5"/>
  <c r="I6" i="11" s="1"/>
  <c r="I32" i="5"/>
  <c r="I6" i="12" s="1"/>
  <c r="K32" i="5"/>
  <c r="I6" i="13" s="1"/>
  <c r="M32" i="5"/>
  <c r="N32"/>
  <c r="O32"/>
  <c r="Q32"/>
  <c r="R32"/>
  <c r="S32"/>
  <c r="T32"/>
  <c r="U32"/>
  <c r="V32"/>
  <c r="W32"/>
  <c r="Y32"/>
  <c r="Z32"/>
  <c r="AB32"/>
  <c r="AC32"/>
  <c r="B33"/>
  <c r="C33"/>
  <c r="J6" i="25" s="1"/>
  <c r="D33" i="5"/>
  <c r="J6" i="7" s="1"/>
  <c r="E33" i="5"/>
  <c r="J6" i="8" s="1"/>
  <c r="F33" i="5"/>
  <c r="J6" i="9" s="1"/>
  <c r="G33" i="5"/>
  <c r="J6" i="10" s="1"/>
  <c r="H33" i="5"/>
  <c r="J6" i="11" s="1"/>
  <c r="I33" i="5"/>
  <c r="J6" i="12" s="1"/>
  <c r="K33" i="5"/>
  <c r="J6" i="13" s="1"/>
  <c r="M33" i="5"/>
  <c r="N33"/>
  <c r="O33"/>
  <c r="Q33"/>
  <c r="R33"/>
  <c r="S33"/>
  <c r="T33"/>
  <c r="U33"/>
  <c r="V33"/>
  <c r="W33"/>
  <c r="Y33"/>
  <c r="Z33"/>
  <c r="AB33"/>
  <c r="AC33"/>
  <c r="B34"/>
  <c r="C34"/>
  <c r="K6" i="25" s="1"/>
  <c r="D34" i="5"/>
  <c r="K6" i="7" s="1"/>
  <c r="E34" i="5"/>
  <c r="K6" i="8" s="1"/>
  <c r="F34" i="5"/>
  <c r="K6" i="9" s="1"/>
  <c r="G34" i="5"/>
  <c r="K6" i="10" s="1"/>
  <c r="H34" i="5"/>
  <c r="K6" i="11" s="1"/>
  <c r="I34" i="5"/>
  <c r="K6" i="12" s="1"/>
  <c r="K34" i="5"/>
  <c r="K6" i="13" s="1"/>
  <c r="M34" i="5"/>
  <c r="N34"/>
  <c r="O34"/>
  <c r="Q34"/>
  <c r="R34"/>
  <c r="S34"/>
  <c r="T34"/>
  <c r="U34"/>
  <c r="V34"/>
  <c r="W34"/>
  <c r="Y34"/>
  <c r="Z34"/>
  <c r="AB34"/>
  <c r="AC34"/>
  <c r="B35"/>
  <c r="C35"/>
  <c r="L6" i="25" s="1"/>
  <c r="D35" i="5"/>
  <c r="L6" i="7" s="1"/>
  <c r="E35" i="5"/>
  <c r="L6" i="8" s="1"/>
  <c r="F35" i="5"/>
  <c r="L6" i="9" s="1"/>
  <c r="G35" i="5"/>
  <c r="L6" i="10" s="1"/>
  <c r="H35" i="5"/>
  <c r="L6" i="11" s="1"/>
  <c r="I35" i="5"/>
  <c r="L6" i="12" s="1"/>
  <c r="K35" i="5"/>
  <c r="L6" i="13" s="1"/>
  <c r="M35" i="5"/>
  <c r="N35"/>
  <c r="O35"/>
  <c r="Q35"/>
  <c r="R35"/>
  <c r="S35"/>
  <c r="T35"/>
  <c r="U35"/>
  <c r="V35"/>
  <c r="W35"/>
  <c r="Y35"/>
  <c r="Z35"/>
  <c r="AB35"/>
  <c r="AC35"/>
  <c r="B36"/>
  <c r="C36"/>
  <c r="M6" i="25" s="1"/>
  <c r="D36" i="5"/>
  <c r="M6" i="7" s="1"/>
  <c r="E36" i="5"/>
  <c r="M6" i="8" s="1"/>
  <c r="F36" i="5"/>
  <c r="M6" i="9" s="1"/>
  <c r="G36" i="5"/>
  <c r="M6" i="10" s="1"/>
  <c r="H36" i="5"/>
  <c r="M6" i="11" s="1"/>
  <c r="I36" i="5"/>
  <c r="M6" i="12" s="1"/>
  <c r="K36" i="5"/>
  <c r="M6" i="13" s="1"/>
  <c r="M36" i="5"/>
  <c r="N36"/>
  <c r="O36"/>
  <c r="Q36"/>
  <c r="R36"/>
  <c r="S36"/>
  <c r="T36"/>
  <c r="U36"/>
  <c r="V36"/>
  <c r="W36"/>
  <c r="Y36"/>
  <c r="Z36"/>
  <c r="AB36"/>
  <c r="AC36"/>
  <c r="B37"/>
  <c r="C37"/>
  <c r="B7" i="25" s="1"/>
  <c r="D37" i="5"/>
  <c r="B7" i="7" s="1"/>
  <c r="E37" i="5"/>
  <c r="B7" i="8" s="1"/>
  <c r="F37" i="5"/>
  <c r="B7" i="9" s="1"/>
  <c r="G37" i="5"/>
  <c r="B7" i="10" s="1"/>
  <c r="H37" i="5"/>
  <c r="B7" i="11" s="1"/>
  <c r="I37" i="5"/>
  <c r="B7" i="12" s="1"/>
  <c r="K37" i="5"/>
  <c r="B7" i="13" s="1"/>
  <c r="M37" i="5"/>
  <c r="N37"/>
  <c r="O37"/>
  <c r="Q37"/>
  <c r="R37"/>
  <c r="S37"/>
  <c r="T37"/>
  <c r="U37"/>
  <c r="V37"/>
  <c r="W37"/>
  <c r="Y37"/>
  <c r="Z37"/>
  <c r="AB37"/>
  <c r="AC37"/>
  <c r="B38"/>
  <c r="C38"/>
  <c r="C7" i="25" s="1"/>
  <c r="D38" i="5"/>
  <c r="C7" i="7" s="1"/>
  <c r="E38" i="5"/>
  <c r="C7" i="8" s="1"/>
  <c r="F38" i="5"/>
  <c r="C7" i="9" s="1"/>
  <c r="G38" i="5"/>
  <c r="C7" i="10" s="1"/>
  <c r="H38" i="5"/>
  <c r="C7" i="11" s="1"/>
  <c r="I38" i="5"/>
  <c r="C7" i="12" s="1"/>
  <c r="K38" i="5"/>
  <c r="C7" i="13" s="1"/>
  <c r="M38" i="5"/>
  <c r="N38"/>
  <c r="O38"/>
  <c r="Q38"/>
  <c r="R38"/>
  <c r="S38"/>
  <c r="T38"/>
  <c r="U38"/>
  <c r="V38"/>
  <c r="W38"/>
  <c r="Y38"/>
  <c r="Z38"/>
  <c r="AB38"/>
  <c r="AC38"/>
  <c r="B39"/>
  <c r="C39"/>
  <c r="D7" i="25" s="1"/>
  <c r="D39" i="5"/>
  <c r="D7" i="7" s="1"/>
  <c r="E39" i="5"/>
  <c r="D7" i="8" s="1"/>
  <c r="F39" i="5"/>
  <c r="D7" i="9" s="1"/>
  <c r="G39" i="5"/>
  <c r="D7" i="10" s="1"/>
  <c r="H39" i="5"/>
  <c r="D7" i="11" s="1"/>
  <c r="I39" i="5"/>
  <c r="D7" i="12" s="1"/>
  <c r="K39" i="5"/>
  <c r="D7" i="13" s="1"/>
  <c r="M39" i="5"/>
  <c r="N39"/>
  <c r="O39"/>
  <c r="Q39"/>
  <c r="R39"/>
  <c r="S39"/>
  <c r="T39"/>
  <c r="U39"/>
  <c r="V39"/>
  <c r="W39"/>
  <c r="Y39"/>
  <c r="Z39"/>
  <c r="AB39"/>
  <c r="AC39"/>
  <c r="B40"/>
  <c r="C40"/>
  <c r="E7" i="25" s="1"/>
  <c r="D40" i="5"/>
  <c r="E7" i="7" s="1"/>
  <c r="E40" i="5"/>
  <c r="E7" i="8" s="1"/>
  <c r="F40" i="5"/>
  <c r="E7" i="9" s="1"/>
  <c r="G40" i="5"/>
  <c r="E7" i="10" s="1"/>
  <c r="H40" i="5"/>
  <c r="E7" i="11" s="1"/>
  <c r="I40" i="5"/>
  <c r="E7" i="12" s="1"/>
  <c r="K40" i="5"/>
  <c r="E7" i="13" s="1"/>
  <c r="M40" i="5"/>
  <c r="N40"/>
  <c r="O40"/>
  <c r="Q40"/>
  <c r="R40"/>
  <c r="S40"/>
  <c r="T40"/>
  <c r="U40"/>
  <c r="V40"/>
  <c r="W40"/>
  <c r="Y40"/>
  <c r="Z40"/>
  <c r="AB40"/>
  <c r="AC40"/>
  <c r="B41"/>
  <c r="C41"/>
  <c r="F7" i="25" s="1"/>
  <c r="D41" i="5"/>
  <c r="F7" i="7" s="1"/>
  <c r="E41" i="5"/>
  <c r="F7" i="8" s="1"/>
  <c r="F41" i="5"/>
  <c r="F7" i="9" s="1"/>
  <c r="G41" i="5"/>
  <c r="F7" i="10" s="1"/>
  <c r="H41" i="5"/>
  <c r="F7" i="11" s="1"/>
  <c r="I41" i="5"/>
  <c r="F7" i="12" s="1"/>
  <c r="K41" i="5"/>
  <c r="F7" i="13" s="1"/>
  <c r="M41" i="5"/>
  <c r="N41"/>
  <c r="O41"/>
  <c r="Q41"/>
  <c r="R41"/>
  <c r="S41"/>
  <c r="T41"/>
  <c r="U41"/>
  <c r="V41"/>
  <c r="W41"/>
  <c r="Y41"/>
  <c r="Z41"/>
  <c r="AB41"/>
  <c r="AC41"/>
  <c r="B42"/>
  <c r="C42"/>
  <c r="G7" i="25" s="1"/>
  <c r="D42" i="5"/>
  <c r="G7" i="7" s="1"/>
  <c r="E42" i="5"/>
  <c r="G7" i="8" s="1"/>
  <c r="F42" i="5"/>
  <c r="G7" i="9" s="1"/>
  <c r="G42" i="5"/>
  <c r="G7" i="10" s="1"/>
  <c r="H42" i="5"/>
  <c r="G7" i="11" s="1"/>
  <c r="I42" i="5"/>
  <c r="G7" i="12" s="1"/>
  <c r="K42" i="5"/>
  <c r="G7" i="13" s="1"/>
  <c r="M42" i="5"/>
  <c r="N42"/>
  <c r="O42"/>
  <c r="Q42"/>
  <c r="R42"/>
  <c r="S42"/>
  <c r="T42"/>
  <c r="U42"/>
  <c r="V42"/>
  <c r="W42"/>
  <c r="Y42"/>
  <c r="Z42"/>
  <c r="AB42"/>
  <c r="AC42"/>
  <c r="B43"/>
  <c r="C43"/>
  <c r="H7" i="25" s="1"/>
  <c r="D43" i="5"/>
  <c r="H7" i="7" s="1"/>
  <c r="E43" i="5"/>
  <c r="H7" i="8" s="1"/>
  <c r="F43" i="5"/>
  <c r="H7" i="9" s="1"/>
  <c r="G43" i="5"/>
  <c r="H7" i="10" s="1"/>
  <c r="H43" i="5"/>
  <c r="H7" i="11" s="1"/>
  <c r="I43" i="5"/>
  <c r="H7" i="12" s="1"/>
  <c r="K43" i="5"/>
  <c r="H7" i="13" s="1"/>
  <c r="M43" i="5"/>
  <c r="N43"/>
  <c r="O43"/>
  <c r="Q43"/>
  <c r="R43"/>
  <c r="S43"/>
  <c r="T43"/>
  <c r="U43"/>
  <c r="V43"/>
  <c r="W43"/>
  <c r="Y43"/>
  <c r="Z43"/>
  <c r="AB43"/>
  <c r="AC43"/>
  <c r="B44"/>
  <c r="C44"/>
  <c r="I7" i="25" s="1"/>
  <c r="D44" i="5"/>
  <c r="I7" i="7" s="1"/>
  <c r="E44" i="5"/>
  <c r="I7" i="8" s="1"/>
  <c r="F44" i="5"/>
  <c r="I7" i="9" s="1"/>
  <c r="G44" i="5"/>
  <c r="I7" i="10" s="1"/>
  <c r="H44" i="5"/>
  <c r="I7" i="11" s="1"/>
  <c r="I44" i="5"/>
  <c r="I7" i="12" s="1"/>
  <c r="K44" i="5"/>
  <c r="I7" i="13" s="1"/>
  <c r="M44" i="5"/>
  <c r="N44"/>
  <c r="O44"/>
  <c r="Q44"/>
  <c r="R44"/>
  <c r="S44"/>
  <c r="T44"/>
  <c r="U44"/>
  <c r="V44"/>
  <c r="W44"/>
  <c r="Y44"/>
  <c r="Z44"/>
  <c r="AB44"/>
  <c r="AC44"/>
  <c r="B45"/>
  <c r="C45"/>
  <c r="J7" i="25" s="1"/>
  <c r="D45" i="5"/>
  <c r="J7" i="7" s="1"/>
  <c r="E45" i="5"/>
  <c r="J7" i="8" s="1"/>
  <c r="F45" i="5"/>
  <c r="J7" i="9" s="1"/>
  <c r="G45" i="5"/>
  <c r="J7" i="10" s="1"/>
  <c r="H45" i="5"/>
  <c r="J7" i="11" s="1"/>
  <c r="I45" i="5"/>
  <c r="J7" i="12" s="1"/>
  <c r="K45" i="5"/>
  <c r="J7" i="13" s="1"/>
  <c r="M45" i="5"/>
  <c r="N45"/>
  <c r="O45"/>
  <c r="Q45"/>
  <c r="R45"/>
  <c r="S45"/>
  <c r="T45"/>
  <c r="U45"/>
  <c r="V45"/>
  <c r="W45"/>
  <c r="Y45"/>
  <c r="Z45"/>
  <c r="AB45"/>
  <c r="AC45"/>
  <c r="B46"/>
  <c r="C46"/>
  <c r="K7" i="25" s="1"/>
  <c r="D46" i="5"/>
  <c r="K7" i="7" s="1"/>
  <c r="E46" i="5"/>
  <c r="K7" i="8" s="1"/>
  <c r="F46" i="5"/>
  <c r="K7" i="9" s="1"/>
  <c r="G46" i="5"/>
  <c r="K7" i="10" s="1"/>
  <c r="H46" i="5"/>
  <c r="K7" i="11" s="1"/>
  <c r="I46" i="5"/>
  <c r="K7" i="12" s="1"/>
  <c r="K46" i="5"/>
  <c r="K7" i="13" s="1"/>
  <c r="M46" i="5"/>
  <c r="N46"/>
  <c r="O46"/>
  <c r="Q46"/>
  <c r="R46"/>
  <c r="S46"/>
  <c r="T46"/>
  <c r="U46"/>
  <c r="V46"/>
  <c r="W46"/>
  <c r="Y46"/>
  <c r="Z46"/>
  <c r="AB46"/>
  <c r="AC46"/>
  <c r="B47"/>
  <c r="C47"/>
  <c r="L7" i="25" s="1"/>
  <c r="D47" i="5"/>
  <c r="L7" i="7" s="1"/>
  <c r="E47" i="5"/>
  <c r="L7" i="8" s="1"/>
  <c r="F47" i="5"/>
  <c r="L7" i="9" s="1"/>
  <c r="G47" i="5"/>
  <c r="L7" i="10" s="1"/>
  <c r="H47" i="5"/>
  <c r="L7" i="11" s="1"/>
  <c r="I47" i="5"/>
  <c r="L7" i="12" s="1"/>
  <c r="K47" i="5"/>
  <c r="L7" i="13" s="1"/>
  <c r="M47" i="5"/>
  <c r="N47"/>
  <c r="O47"/>
  <c r="Q47"/>
  <c r="R47"/>
  <c r="S47"/>
  <c r="T47"/>
  <c r="U47"/>
  <c r="V47"/>
  <c r="W47"/>
  <c r="Y47"/>
  <c r="Z47"/>
  <c r="AB47"/>
  <c r="AC47"/>
  <c r="B48"/>
  <c r="C48"/>
  <c r="M7" i="25" s="1"/>
  <c r="D48" i="5"/>
  <c r="M7" i="7" s="1"/>
  <c r="E48" i="5"/>
  <c r="M7" i="8" s="1"/>
  <c r="F48" i="5"/>
  <c r="M7" i="9" s="1"/>
  <c r="G48" i="5"/>
  <c r="M7" i="10" s="1"/>
  <c r="H48" i="5"/>
  <c r="M7" i="11" s="1"/>
  <c r="I48" i="5"/>
  <c r="M7" i="12" s="1"/>
  <c r="K48" i="5"/>
  <c r="M7" i="13" s="1"/>
  <c r="M48" i="5"/>
  <c r="N48"/>
  <c r="O48"/>
  <c r="Q48"/>
  <c r="R48"/>
  <c r="S48"/>
  <c r="T48"/>
  <c r="U48"/>
  <c r="V48"/>
  <c r="W48"/>
  <c r="Y48"/>
  <c r="Z48"/>
  <c r="AB48"/>
  <c r="AC48"/>
  <c r="B49"/>
  <c r="C49"/>
  <c r="B8" i="25" s="1"/>
  <c r="D49" i="5"/>
  <c r="B8" i="7" s="1"/>
  <c r="E49" i="5"/>
  <c r="B8" i="8" s="1"/>
  <c r="F49" i="5"/>
  <c r="B8" i="9" s="1"/>
  <c r="G49" i="5"/>
  <c r="B8" i="10" s="1"/>
  <c r="H49" i="5"/>
  <c r="B8" i="11" s="1"/>
  <c r="I49" i="5"/>
  <c r="B8" i="12" s="1"/>
  <c r="K49" i="5"/>
  <c r="B8" i="13" s="1"/>
  <c r="M49" i="5"/>
  <c r="N49"/>
  <c r="O49"/>
  <c r="Q49"/>
  <c r="R49"/>
  <c r="S49"/>
  <c r="T49"/>
  <c r="U49"/>
  <c r="V49"/>
  <c r="W49"/>
  <c r="Y49"/>
  <c r="Z49"/>
  <c r="AB49"/>
  <c r="AC49"/>
  <c r="B50"/>
  <c r="C50"/>
  <c r="C8" i="25" s="1"/>
  <c r="D50" i="5"/>
  <c r="C8" i="7" s="1"/>
  <c r="E50" i="5"/>
  <c r="C8" i="8" s="1"/>
  <c r="F50" i="5"/>
  <c r="C8" i="9" s="1"/>
  <c r="G50" i="5"/>
  <c r="C8" i="10" s="1"/>
  <c r="H50" i="5"/>
  <c r="C8" i="11" s="1"/>
  <c r="I50" i="5"/>
  <c r="C8" i="12" s="1"/>
  <c r="K50" i="5"/>
  <c r="C8" i="13" s="1"/>
  <c r="M50" i="5"/>
  <c r="N50"/>
  <c r="O50"/>
  <c r="Q50"/>
  <c r="R50"/>
  <c r="S50"/>
  <c r="T50"/>
  <c r="U50"/>
  <c r="V50"/>
  <c r="W50"/>
  <c r="Y50"/>
  <c r="Z50"/>
  <c r="AB50"/>
  <c r="AC50"/>
  <c r="B51"/>
  <c r="C51"/>
  <c r="D8" i="25" s="1"/>
  <c r="D51" i="5"/>
  <c r="D8" i="7" s="1"/>
  <c r="E51" i="5"/>
  <c r="D8" i="8" s="1"/>
  <c r="F51" i="5"/>
  <c r="D8" i="9" s="1"/>
  <c r="G51" i="5"/>
  <c r="D8" i="10" s="1"/>
  <c r="H51" i="5"/>
  <c r="D8" i="11" s="1"/>
  <c r="I51" i="5"/>
  <c r="D8" i="12" s="1"/>
  <c r="K51" i="5"/>
  <c r="D8" i="13" s="1"/>
  <c r="M51" i="5"/>
  <c r="N51"/>
  <c r="O51"/>
  <c r="Q51"/>
  <c r="R51"/>
  <c r="S51"/>
  <c r="T51"/>
  <c r="U51"/>
  <c r="V51"/>
  <c r="W51"/>
  <c r="Y51"/>
  <c r="Z51"/>
  <c r="AB51"/>
  <c r="AC51"/>
  <c r="B52"/>
  <c r="C52"/>
  <c r="E8" i="25" s="1"/>
  <c r="D52" i="5"/>
  <c r="E8" i="7" s="1"/>
  <c r="E52" i="5"/>
  <c r="E8" i="8" s="1"/>
  <c r="F52" i="5"/>
  <c r="E8" i="9" s="1"/>
  <c r="G52" i="5"/>
  <c r="E8" i="10" s="1"/>
  <c r="H52" i="5"/>
  <c r="E8" i="11" s="1"/>
  <c r="I52" i="5"/>
  <c r="E8" i="12" s="1"/>
  <c r="K52" i="5"/>
  <c r="E8" i="13" s="1"/>
  <c r="M52" i="5"/>
  <c r="N52"/>
  <c r="O52"/>
  <c r="Q52"/>
  <c r="R52"/>
  <c r="S52"/>
  <c r="T52"/>
  <c r="U52"/>
  <c r="V52"/>
  <c r="W52"/>
  <c r="Y52"/>
  <c r="Z52"/>
  <c r="AB52"/>
  <c r="AC52"/>
  <c r="B53"/>
  <c r="C53"/>
  <c r="F8" i="25" s="1"/>
  <c r="D53" i="5"/>
  <c r="F8" i="7" s="1"/>
  <c r="E53" i="5"/>
  <c r="F8" i="8" s="1"/>
  <c r="F53" i="5"/>
  <c r="F8" i="9" s="1"/>
  <c r="G53" i="5"/>
  <c r="F8" i="10" s="1"/>
  <c r="H53" i="5"/>
  <c r="F8" i="11" s="1"/>
  <c r="I53" i="5"/>
  <c r="F8" i="12" s="1"/>
  <c r="K53" i="5"/>
  <c r="F8" i="13" s="1"/>
  <c r="M53" i="5"/>
  <c r="N53"/>
  <c r="O53"/>
  <c r="Q53"/>
  <c r="R53"/>
  <c r="S53"/>
  <c r="T53"/>
  <c r="U53"/>
  <c r="V53"/>
  <c r="W53"/>
  <c r="Y53"/>
  <c r="Z53"/>
  <c r="AB53"/>
  <c r="AC53"/>
  <c r="B54"/>
  <c r="C54"/>
  <c r="G8" i="25" s="1"/>
  <c r="D54" i="5"/>
  <c r="G8" i="7" s="1"/>
  <c r="E54" i="5"/>
  <c r="G8" i="8" s="1"/>
  <c r="F54" i="5"/>
  <c r="G8" i="9" s="1"/>
  <c r="G54" i="5"/>
  <c r="G8" i="10" s="1"/>
  <c r="H54" i="5"/>
  <c r="G8" i="11" s="1"/>
  <c r="I54" i="5"/>
  <c r="G8" i="12" s="1"/>
  <c r="K54" i="5"/>
  <c r="G8" i="13" s="1"/>
  <c r="M54" i="5"/>
  <c r="N54"/>
  <c r="O54"/>
  <c r="Q54"/>
  <c r="R54"/>
  <c r="S54"/>
  <c r="T54"/>
  <c r="U54"/>
  <c r="V54"/>
  <c r="W54"/>
  <c r="Y54"/>
  <c r="Z54"/>
  <c r="AB54"/>
  <c r="AC54"/>
  <c r="B55"/>
  <c r="C55"/>
  <c r="H8" i="25" s="1"/>
  <c r="D55" i="5"/>
  <c r="H8" i="7" s="1"/>
  <c r="E55" i="5"/>
  <c r="H8" i="8" s="1"/>
  <c r="F55" i="5"/>
  <c r="H8" i="9" s="1"/>
  <c r="G55" i="5"/>
  <c r="H8" i="10" s="1"/>
  <c r="H55" i="5"/>
  <c r="H8" i="11" s="1"/>
  <c r="I55" i="5"/>
  <c r="H8" i="12" s="1"/>
  <c r="K55" i="5"/>
  <c r="H8" i="13" s="1"/>
  <c r="M55" i="5"/>
  <c r="N55"/>
  <c r="O55"/>
  <c r="Q55"/>
  <c r="R55"/>
  <c r="S55"/>
  <c r="T55"/>
  <c r="U55"/>
  <c r="V55"/>
  <c r="W55"/>
  <c r="Y55"/>
  <c r="Z55"/>
  <c r="AB55"/>
  <c r="AC55"/>
  <c r="B56"/>
  <c r="C56"/>
  <c r="I8" i="25" s="1"/>
  <c r="D56" i="5"/>
  <c r="I8" i="7" s="1"/>
  <c r="E56" i="5"/>
  <c r="I8" i="8" s="1"/>
  <c r="F56" i="5"/>
  <c r="I8" i="9" s="1"/>
  <c r="G56" i="5"/>
  <c r="I8" i="10" s="1"/>
  <c r="H56" i="5"/>
  <c r="I8" i="11" s="1"/>
  <c r="I56" i="5"/>
  <c r="I8" i="12" s="1"/>
  <c r="K56" i="5"/>
  <c r="I8" i="13" s="1"/>
  <c r="M56" i="5"/>
  <c r="N56"/>
  <c r="O56"/>
  <c r="Q56"/>
  <c r="R56"/>
  <c r="S56"/>
  <c r="T56"/>
  <c r="U56"/>
  <c r="V56"/>
  <c r="W56"/>
  <c r="Y56"/>
  <c r="Z56"/>
  <c r="AB56"/>
  <c r="AC56"/>
  <c r="B57"/>
  <c r="C57"/>
  <c r="J8" i="25" s="1"/>
  <c r="D57" i="5"/>
  <c r="J8" i="7" s="1"/>
  <c r="E57" i="5"/>
  <c r="J8" i="8" s="1"/>
  <c r="F57" i="5"/>
  <c r="J8" i="9" s="1"/>
  <c r="G57" i="5"/>
  <c r="J8" i="10" s="1"/>
  <c r="H57" i="5"/>
  <c r="J8" i="11" s="1"/>
  <c r="I57" i="5"/>
  <c r="J8" i="12" s="1"/>
  <c r="K57" i="5"/>
  <c r="J8" i="13" s="1"/>
  <c r="M57" i="5"/>
  <c r="N57"/>
  <c r="O57"/>
  <c r="Q57"/>
  <c r="R57"/>
  <c r="S57"/>
  <c r="T57"/>
  <c r="U57"/>
  <c r="V57"/>
  <c r="W57"/>
  <c r="Y57"/>
  <c r="Z57"/>
  <c r="AB57"/>
  <c r="AC57"/>
  <c r="B58"/>
  <c r="C58"/>
  <c r="K8" i="25" s="1"/>
  <c r="D58" i="5"/>
  <c r="K8" i="7" s="1"/>
  <c r="E58" i="5"/>
  <c r="K8" i="8" s="1"/>
  <c r="F58" i="5"/>
  <c r="K8" i="9" s="1"/>
  <c r="G58" i="5"/>
  <c r="K8" i="10" s="1"/>
  <c r="H58" i="5"/>
  <c r="K8" i="11" s="1"/>
  <c r="I58" i="5"/>
  <c r="K8" i="12" s="1"/>
  <c r="K58" i="5"/>
  <c r="K8" i="13" s="1"/>
  <c r="M58" i="5"/>
  <c r="N58"/>
  <c r="O58"/>
  <c r="Q58"/>
  <c r="R58"/>
  <c r="S58"/>
  <c r="T58"/>
  <c r="U58"/>
  <c r="V58"/>
  <c r="W58"/>
  <c r="Y58"/>
  <c r="Z58"/>
  <c r="AB58"/>
  <c r="AC58"/>
  <c r="B59"/>
  <c r="C59"/>
  <c r="L8" i="25" s="1"/>
  <c r="D59" i="5"/>
  <c r="L8" i="7" s="1"/>
  <c r="E59" i="5"/>
  <c r="L8" i="8" s="1"/>
  <c r="F59" i="5"/>
  <c r="L8" i="9" s="1"/>
  <c r="G59" i="5"/>
  <c r="L8" i="10" s="1"/>
  <c r="H59" i="5"/>
  <c r="L8" i="11" s="1"/>
  <c r="I59" i="5"/>
  <c r="L8" i="12" s="1"/>
  <c r="K59" i="5"/>
  <c r="L8" i="13" s="1"/>
  <c r="M59" i="5"/>
  <c r="N59"/>
  <c r="O59"/>
  <c r="Q59"/>
  <c r="R59"/>
  <c r="S59"/>
  <c r="T59"/>
  <c r="U59"/>
  <c r="V59"/>
  <c r="W59"/>
  <c r="Y59"/>
  <c r="Z59"/>
  <c r="AB59"/>
  <c r="AC59"/>
  <c r="B60"/>
  <c r="C60"/>
  <c r="M8" i="25" s="1"/>
  <c r="D60" i="5"/>
  <c r="M8" i="7" s="1"/>
  <c r="E60" i="5"/>
  <c r="M8" i="8" s="1"/>
  <c r="F60" i="5"/>
  <c r="M8" i="9" s="1"/>
  <c r="G60" i="5"/>
  <c r="M8" i="10" s="1"/>
  <c r="H60" i="5"/>
  <c r="M8" i="11" s="1"/>
  <c r="I60" i="5"/>
  <c r="M8" i="12" s="1"/>
  <c r="K60" i="5"/>
  <c r="M8" i="13" s="1"/>
  <c r="M60" i="5"/>
  <c r="N60"/>
  <c r="O60"/>
  <c r="Q60"/>
  <c r="R60"/>
  <c r="S60"/>
  <c r="T60"/>
  <c r="U60"/>
  <c r="V60"/>
  <c r="W60"/>
  <c r="Y60"/>
  <c r="Z60"/>
  <c r="AB60"/>
  <c r="AC60"/>
  <c r="B61"/>
  <c r="C61"/>
  <c r="B9" i="25" s="1"/>
  <c r="D61" i="5"/>
  <c r="B9" i="7" s="1"/>
  <c r="E61" i="5"/>
  <c r="B9" i="8" s="1"/>
  <c r="F61" i="5"/>
  <c r="B9" i="9" s="1"/>
  <c r="G61" i="5"/>
  <c r="B9" i="10" s="1"/>
  <c r="H61" i="5"/>
  <c r="B9" i="11" s="1"/>
  <c r="I61" i="5"/>
  <c r="B9" i="12" s="1"/>
  <c r="K61" i="5"/>
  <c r="B9" i="13" s="1"/>
  <c r="M61" i="5"/>
  <c r="N61"/>
  <c r="O61"/>
  <c r="Q61"/>
  <c r="R61"/>
  <c r="S61"/>
  <c r="T61"/>
  <c r="U61"/>
  <c r="V61"/>
  <c r="W61"/>
  <c r="Y61"/>
  <c r="Z61"/>
  <c r="AB61"/>
  <c r="AC61"/>
  <c r="B62"/>
  <c r="C62"/>
  <c r="C9" i="25" s="1"/>
  <c r="D62" i="5"/>
  <c r="C9" i="7" s="1"/>
  <c r="E62" i="5"/>
  <c r="C9" i="8" s="1"/>
  <c r="F62" i="5"/>
  <c r="C9" i="9" s="1"/>
  <c r="G62" i="5"/>
  <c r="C9" i="10" s="1"/>
  <c r="H62" i="5"/>
  <c r="C9" i="11" s="1"/>
  <c r="I62" i="5"/>
  <c r="C9" i="12" s="1"/>
  <c r="K62" i="5"/>
  <c r="C9" i="13" s="1"/>
  <c r="M62" i="5"/>
  <c r="N62"/>
  <c r="O62"/>
  <c r="Q62"/>
  <c r="R62"/>
  <c r="S62"/>
  <c r="T62"/>
  <c r="U62"/>
  <c r="V62"/>
  <c r="W62"/>
  <c r="Y62"/>
  <c r="Z62"/>
  <c r="AB62"/>
  <c r="AC62"/>
  <c r="B63"/>
  <c r="C63"/>
  <c r="D9" i="25" s="1"/>
  <c r="D63" i="5"/>
  <c r="D9" i="7" s="1"/>
  <c r="E63" i="5"/>
  <c r="D9" i="8" s="1"/>
  <c r="F63" i="5"/>
  <c r="D9" i="9" s="1"/>
  <c r="G63" i="5"/>
  <c r="D9" i="10" s="1"/>
  <c r="H63" i="5"/>
  <c r="D9" i="11" s="1"/>
  <c r="I63" i="5"/>
  <c r="D9" i="12" s="1"/>
  <c r="K63" i="5"/>
  <c r="D9" i="13" s="1"/>
  <c r="M63" i="5"/>
  <c r="N63"/>
  <c r="O63"/>
  <c r="Q63"/>
  <c r="R63"/>
  <c r="S63"/>
  <c r="T63"/>
  <c r="U63"/>
  <c r="V63"/>
  <c r="W63"/>
  <c r="Y63"/>
  <c r="Z63"/>
  <c r="AB63"/>
  <c r="AC63"/>
  <c r="B64"/>
  <c r="C64"/>
  <c r="E9" i="25" s="1"/>
  <c r="D64" i="5"/>
  <c r="E9" i="7" s="1"/>
  <c r="E64" i="5"/>
  <c r="E9" i="8" s="1"/>
  <c r="F64" i="5"/>
  <c r="E9" i="9" s="1"/>
  <c r="G64" i="5"/>
  <c r="E9" i="10" s="1"/>
  <c r="H64" i="5"/>
  <c r="E9" i="11" s="1"/>
  <c r="I64" i="5"/>
  <c r="E9" i="12" s="1"/>
  <c r="K64" i="5"/>
  <c r="E9" i="13" s="1"/>
  <c r="M64" i="5"/>
  <c r="N64"/>
  <c r="O64"/>
  <c r="Q64"/>
  <c r="R64"/>
  <c r="S64"/>
  <c r="T64"/>
  <c r="U64"/>
  <c r="V64"/>
  <c r="W64"/>
  <c r="Y64"/>
  <c r="Z64"/>
  <c r="AB64"/>
  <c r="AC64"/>
  <c r="B65"/>
  <c r="C65"/>
  <c r="F9" i="25" s="1"/>
  <c r="D65" i="5"/>
  <c r="F9" i="7" s="1"/>
  <c r="E65" i="5"/>
  <c r="F9" i="8" s="1"/>
  <c r="F65" i="5"/>
  <c r="F9" i="9" s="1"/>
  <c r="G65" i="5"/>
  <c r="F9" i="10" s="1"/>
  <c r="H65" i="5"/>
  <c r="F9" i="11" s="1"/>
  <c r="I65" i="5"/>
  <c r="F9" i="12" s="1"/>
  <c r="K65" i="5"/>
  <c r="F9" i="13" s="1"/>
  <c r="M65" i="5"/>
  <c r="N65"/>
  <c r="O65"/>
  <c r="Q65"/>
  <c r="R65"/>
  <c r="S65"/>
  <c r="T65"/>
  <c r="U65"/>
  <c r="V65"/>
  <c r="W65"/>
  <c r="Y65"/>
  <c r="Z65"/>
  <c r="AB65"/>
  <c r="AC65"/>
  <c r="B66"/>
  <c r="C66"/>
  <c r="G9" i="25" s="1"/>
  <c r="D66" i="5"/>
  <c r="G9" i="7" s="1"/>
  <c r="E66" i="5"/>
  <c r="G9" i="8" s="1"/>
  <c r="F66" i="5"/>
  <c r="G9" i="9" s="1"/>
  <c r="G66" i="5"/>
  <c r="G9" i="10" s="1"/>
  <c r="H66" i="5"/>
  <c r="G9" i="11" s="1"/>
  <c r="I66" i="5"/>
  <c r="G9" i="12" s="1"/>
  <c r="K66" i="5"/>
  <c r="G9" i="13" s="1"/>
  <c r="M66" i="5"/>
  <c r="N66"/>
  <c r="O66"/>
  <c r="Q66"/>
  <c r="R66"/>
  <c r="S66"/>
  <c r="T66"/>
  <c r="U66"/>
  <c r="V66"/>
  <c r="W66"/>
  <c r="Y66"/>
  <c r="Z66"/>
  <c r="AB66"/>
  <c r="AC66"/>
  <c r="B67"/>
  <c r="C67"/>
  <c r="H9" i="25" s="1"/>
  <c r="D67" i="5"/>
  <c r="H9" i="7" s="1"/>
  <c r="E67" i="5"/>
  <c r="H9" i="8" s="1"/>
  <c r="F67" i="5"/>
  <c r="H9" i="9" s="1"/>
  <c r="G67" i="5"/>
  <c r="H9" i="10" s="1"/>
  <c r="H67" i="5"/>
  <c r="H9" i="11" s="1"/>
  <c r="I67" i="5"/>
  <c r="H9" i="12" s="1"/>
  <c r="K67" i="5"/>
  <c r="H9" i="13" s="1"/>
  <c r="M67" i="5"/>
  <c r="N67"/>
  <c r="O67"/>
  <c r="Q67"/>
  <c r="R67"/>
  <c r="S67"/>
  <c r="T67"/>
  <c r="U67"/>
  <c r="V67"/>
  <c r="W67"/>
  <c r="Y67"/>
  <c r="Z67"/>
  <c r="AB67"/>
  <c r="AC67"/>
  <c r="B68"/>
  <c r="C68"/>
  <c r="I9" i="25" s="1"/>
  <c r="D68" i="5"/>
  <c r="I9" i="7" s="1"/>
  <c r="E68" i="5"/>
  <c r="I9" i="8" s="1"/>
  <c r="F68" i="5"/>
  <c r="I9" i="9" s="1"/>
  <c r="G68" i="5"/>
  <c r="I9" i="10" s="1"/>
  <c r="H68" i="5"/>
  <c r="I9" i="11" s="1"/>
  <c r="I68" i="5"/>
  <c r="I9" i="12" s="1"/>
  <c r="K68" i="5"/>
  <c r="I9" i="13" s="1"/>
  <c r="M68" i="5"/>
  <c r="N68"/>
  <c r="O68"/>
  <c r="Q68"/>
  <c r="R68"/>
  <c r="S68"/>
  <c r="T68"/>
  <c r="U68"/>
  <c r="V68"/>
  <c r="W68"/>
  <c r="Y68"/>
  <c r="Z68"/>
  <c r="AB68"/>
  <c r="AC68"/>
  <c r="B69"/>
  <c r="C69"/>
  <c r="J9" i="25" s="1"/>
  <c r="D69" i="5"/>
  <c r="J9" i="7" s="1"/>
  <c r="E69" i="5"/>
  <c r="J9" i="8" s="1"/>
  <c r="F69" i="5"/>
  <c r="J9" i="9" s="1"/>
  <c r="G69" i="5"/>
  <c r="J9" i="10" s="1"/>
  <c r="H69" i="5"/>
  <c r="J9" i="11" s="1"/>
  <c r="I69" i="5"/>
  <c r="J9" i="12" s="1"/>
  <c r="K69" i="5"/>
  <c r="J9" i="13" s="1"/>
  <c r="M69" i="5"/>
  <c r="N69"/>
  <c r="O69"/>
  <c r="Q69"/>
  <c r="R69"/>
  <c r="S69"/>
  <c r="T69"/>
  <c r="U69"/>
  <c r="V69"/>
  <c r="W69"/>
  <c r="Y69"/>
  <c r="Z69"/>
  <c r="AB69"/>
  <c r="AC69"/>
  <c r="B70"/>
  <c r="C70"/>
  <c r="K9" i="25" s="1"/>
  <c r="D70" i="5"/>
  <c r="K9" i="7" s="1"/>
  <c r="E70" i="5"/>
  <c r="K9" i="8" s="1"/>
  <c r="F70" i="5"/>
  <c r="K9" i="9" s="1"/>
  <c r="G70" i="5"/>
  <c r="K9" i="10" s="1"/>
  <c r="H70" i="5"/>
  <c r="K9" i="11" s="1"/>
  <c r="I70" i="5"/>
  <c r="K9" i="12" s="1"/>
  <c r="K70" i="5"/>
  <c r="K9" i="13" s="1"/>
  <c r="M70" i="5"/>
  <c r="N70"/>
  <c r="O70"/>
  <c r="Q70"/>
  <c r="R70"/>
  <c r="S70"/>
  <c r="T70"/>
  <c r="U70"/>
  <c r="V70"/>
  <c r="W70"/>
  <c r="Y70"/>
  <c r="Z70"/>
  <c r="AB70"/>
  <c r="AC70"/>
  <c r="B71"/>
  <c r="C71"/>
  <c r="L9" i="25" s="1"/>
  <c r="D71" i="5"/>
  <c r="L9" i="7" s="1"/>
  <c r="E71" i="5"/>
  <c r="L9" i="8" s="1"/>
  <c r="F71" i="5"/>
  <c r="L9" i="9" s="1"/>
  <c r="G71" i="5"/>
  <c r="L9" i="10" s="1"/>
  <c r="H71" i="5"/>
  <c r="L9" i="11" s="1"/>
  <c r="I71" i="5"/>
  <c r="L9" i="12" s="1"/>
  <c r="K71" i="5"/>
  <c r="L9" i="13" s="1"/>
  <c r="M71" i="5"/>
  <c r="N71"/>
  <c r="O71"/>
  <c r="Q71"/>
  <c r="R71"/>
  <c r="S71"/>
  <c r="T71"/>
  <c r="U71"/>
  <c r="V71"/>
  <c r="W71"/>
  <c r="Y71"/>
  <c r="Z71"/>
  <c r="AB71"/>
  <c r="AC71"/>
  <c r="B72"/>
  <c r="C72"/>
  <c r="M9" i="25" s="1"/>
  <c r="D72" i="5"/>
  <c r="M9" i="7" s="1"/>
  <c r="E72" i="5"/>
  <c r="M9" i="8" s="1"/>
  <c r="F72" i="5"/>
  <c r="M9" i="9" s="1"/>
  <c r="G72" i="5"/>
  <c r="M9" i="10" s="1"/>
  <c r="H72" i="5"/>
  <c r="M9" i="11" s="1"/>
  <c r="I72" i="5"/>
  <c r="M9" i="12" s="1"/>
  <c r="K72" i="5"/>
  <c r="M9" i="13" s="1"/>
  <c r="M72" i="5"/>
  <c r="N72"/>
  <c r="O72"/>
  <c r="Q72"/>
  <c r="R72"/>
  <c r="S72"/>
  <c r="T72"/>
  <c r="U72"/>
  <c r="V72"/>
  <c r="W72"/>
  <c r="Y72"/>
  <c r="Z72"/>
  <c r="AB72"/>
  <c r="AC72"/>
  <c r="B73"/>
  <c r="C73"/>
  <c r="B10" i="25" s="1"/>
  <c r="D73" i="5"/>
  <c r="B10" i="7" s="1"/>
  <c r="E73" i="5"/>
  <c r="B10" i="8" s="1"/>
  <c r="F73" i="5"/>
  <c r="B10" i="9" s="1"/>
  <c r="G73" i="5"/>
  <c r="B10" i="10" s="1"/>
  <c r="H73" i="5"/>
  <c r="B10" i="11" s="1"/>
  <c r="I73" i="5"/>
  <c r="B10" i="12" s="1"/>
  <c r="K73" i="5"/>
  <c r="B10" i="13" s="1"/>
  <c r="M73" i="5"/>
  <c r="N73"/>
  <c r="O73"/>
  <c r="Q73"/>
  <c r="R73"/>
  <c r="S73"/>
  <c r="T73"/>
  <c r="U73"/>
  <c r="V73"/>
  <c r="W73"/>
  <c r="Y73"/>
  <c r="Z73"/>
  <c r="AB73"/>
  <c r="AC73"/>
  <c r="B74"/>
  <c r="C74"/>
  <c r="C10" i="25" s="1"/>
  <c r="D74" i="5"/>
  <c r="C10" i="7" s="1"/>
  <c r="E74" i="5"/>
  <c r="C10" i="8" s="1"/>
  <c r="F74" i="5"/>
  <c r="C10" i="9" s="1"/>
  <c r="G74" i="5"/>
  <c r="C10" i="10" s="1"/>
  <c r="H74" i="5"/>
  <c r="C10" i="11" s="1"/>
  <c r="I74" i="5"/>
  <c r="C10" i="12" s="1"/>
  <c r="K74" i="5"/>
  <c r="C10" i="13" s="1"/>
  <c r="M74" i="5"/>
  <c r="N74"/>
  <c r="O74"/>
  <c r="Q74"/>
  <c r="R74"/>
  <c r="S74"/>
  <c r="T74"/>
  <c r="U74"/>
  <c r="V74"/>
  <c r="W74"/>
  <c r="Y74"/>
  <c r="Z74"/>
  <c r="AB74"/>
  <c r="AC74"/>
  <c r="B75"/>
  <c r="C75"/>
  <c r="D10" i="25" s="1"/>
  <c r="D75" i="5"/>
  <c r="D10" i="7" s="1"/>
  <c r="E75" i="5"/>
  <c r="D10" i="8" s="1"/>
  <c r="F75" i="5"/>
  <c r="D10" i="9" s="1"/>
  <c r="G75" i="5"/>
  <c r="D10" i="10" s="1"/>
  <c r="H75" i="5"/>
  <c r="D10" i="11" s="1"/>
  <c r="I75" i="5"/>
  <c r="D10" i="12" s="1"/>
  <c r="K75" i="5"/>
  <c r="D10" i="13" s="1"/>
  <c r="M75" i="5"/>
  <c r="N75"/>
  <c r="O75"/>
  <c r="Q75"/>
  <c r="R75"/>
  <c r="S75"/>
  <c r="T75"/>
  <c r="U75"/>
  <c r="V75"/>
  <c r="W75"/>
  <c r="Y75"/>
  <c r="Z75"/>
  <c r="AB75"/>
  <c r="AC75"/>
  <c r="B76"/>
  <c r="C76"/>
  <c r="E10" i="25" s="1"/>
  <c r="D76" i="5"/>
  <c r="E10" i="7" s="1"/>
  <c r="E76" i="5"/>
  <c r="E10" i="8" s="1"/>
  <c r="F76" i="5"/>
  <c r="E10" i="9" s="1"/>
  <c r="G76" i="5"/>
  <c r="E10" i="10" s="1"/>
  <c r="H76" i="5"/>
  <c r="E10" i="11" s="1"/>
  <c r="I76" i="5"/>
  <c r="E10" i="12" s="1"/>
  <c r="K76" i="5"/>
  <c r="E10" i="13" s="1"/>
  <c r="M76" i="5"/>
  <c r="N76"/>
  <c r="O76"/>
  <c r="Q76"/>
  <c r="R76"/>
  <c r="S76"/>
  <c r="T76"/>
  <c r="U76"/>
  <c r="V76"/>
  <c r="W76"/>
  <c r="Y76"/>
  <c r="Z76"/>
  <c r="AB76"/>
  <c r="AC76"/>
  <c r="B77"/>
  <c r="C77"/>
  <c r="F10" i="25" s="1"/>
  <c r="D77" i="5"/>
  <c r="F10" i="7" s="1"/>
  <c r="E77" i="5"/>
  <c r="F10" i="8" s="1"/>
  <c r="F77" i="5"/>
  <c r="F10" i="9" s="1"/>
  <c r="G77" i="5"/>
  <c r="F10" i="10" s="1"/>
  <c r="H77" i="5"/>
  <c r="F10" i="11" s="1"/>
  <c r="I77" i="5"/>
  <c r="F10" i="12" s="1"/>
  <c r="K77" i="5"/>
  <c r="F10" i="13" s="1"/>
  <c r="M77" i="5"/>
  <c r="N77"/>
  <c r="O77"/>
  <c r="Q77"/>
  <c r="R77"/>
  <c r="S77"/>
  <c r="T77"/>
  <c r="U77"/>
  <c r="V77"/>
  <c r="W77"/>
  <c r="Y77"/>
  <c r="Z77"/>
  <c r="AB77"/>
  <c r="AC77"/>
  <c r="B78"/>
  <c r="C78"/>
  <c r="G10" i="25" s="1"/>
  <c r="D78" i="5"/>
  <c r="G10" i="7" s="1"/>
  <c r="E78" i="5"/>
  <c r="G10" i="8" s="1"/>
  <c r="F78" i="5"/>
  <c r="G10" i="9" s="1"/>
  <c r="G78" i="5"/>
  <c r="G10" i="10" s="1"/>
  <c r="H78" i="5"/>
  <c r="G10" i="11" s="1"/>
  <c r="I78" i="5"/>
  <c r="G10" i="12" s="1"/>
  <c r="K78" i="5"/>
  <c r="G10" i="13" s="1"/>
  <c r="M78" i="5"/>
  <c r="N78"/>
  <c r="O78"/>
  <c r="Q78"/>
  <c r="R78"/>
  <c r="S78"/>
  <c r="T78"/>
  <c r="U78"/>
  <c r="V78"/>
  <c r="W78"/>
  <c r="Y78"/>
  <c r="Z78"/>
  <c r="AB78"/>
  <c r="AC78"/>
  <c r="B79"/>
  <c r="C79"/>
  <c r="H10" i="25" s="1"/>
  <c r="D79" i="5"/>
  <c r="H10" i="7" s="1"/>
  <c r="E79" i="5"/>
  <c r="H10" i="8" s="1"/>
  <c r="F79" i="5"/>
  <c r="H10" i="9" s="1"/>
  <c r="G79" i="5"/>
  <c r="H10" i="10" s="1"/>
  <c r="H79" i="5"/>
  <c r="H10" i="11" s="1"/>
  <c r="I79" i="5"/>
  <c r="H10" i="12" s="1"/>
  <c r="K79" i="5"/>
  <c r="H10" i="13" s="1"/>
  <c r="M79" i="5"/>
  <c r="N79"/>
  <c r="O79"/>
  <c r="Q79"/>
  <c r="R79"/>
  <c r="S79"/>
  <c r="T79"/>
  <c r="U79"/>
  <c r="V79"/>
  <c r="W79"/>
  <c r="Y79"/>
  <c r="Z79"/>
  <c r="AB79"/>
  <c r="AC79"/>
  <c r="B80"/>
  <c r="C80"/>
  <c r="I10" i="25" s="1"/>
  <c r="D80" i="5"/>
  <c r="I10" i="7" s="1"/>
  <c r="E80" i="5"/>
  <c r="I10" i="8" s="1"/>
  <c r="F80" i="5"/>
  <c r="I10" i="9" s="1"/>
  <c r="G80" i="5"/>
  <c r="I10" i="10" s="1"/>
  <c r="H80" i="5"/>
  <c r="I10" i="11" s="1"/>
  <c r="I80" i="5"/>
  <c r="I10" i="12" s="1"/>
  <c r="K80" i="5"/>
  <c r="I10" i="13" s="1"/>
  <c r="M80" i="5"/>
  <c r="N80"/>
  <c r="O80"/>
  <c r="Q80"/>
  <c r="R80"/>
  <c r="S80"/>
  <c r="T80"/>
  <c r="U80"/>
  <c r="V80"/>
  <c r="W80"/>
  <c r="Y80"/>
  <c r="Z80"/>
  <c r="AB80"/>
  <c r="AC80"/>
  <c r="B81"/>
  <c r="C81"/>
  <c r="J10" i="25" s="1"/>
  <c r="D81" i="5"/>
  <c r="J10" i="7" s="1"/>
  <c r="E81" i="5"/>
  <c r="J10" i="8" s="1"/>
  <c r="F81" i="5"/>
  <c r="J10" i="9" s="1"/>
  <c r="G81" i="5"/>
  <c r="J10" i="10" s="1"/>
  <c r="H81" i="5"/>
  <c r="J10" i="11" s="1"/>
  <c r="I81" i="5"/>
  <c r="J10" i="12" s="1"/>
  <c r="K81" i="5"/>
  <c r="J10" i="13" s="1"/>
  <c r="M81" i="5"/>
  <c r="N81"/>
  <c r="O81"/>
  <c r="Q81"/>
  <c r="R81"/>
  <c r="S81"/>
  <c r="T81"/>
  <c r="U81"/>
  <c r="V81"/>
  <c r="W81"/>
  <c r="Y81"/>
  <c r="Z81"/>
  <c r="AB81"/>
  <c r="AC81"/>
  <c r="B82"/>
  <c r="C82"/>
  <c r="K10" i="25" s="1"/>
  <c r="D82" i="5"/>
  <c r="K10" i="7" s="1"/>
  <c r="E82" i="5"/>
  <c r="K10" i="8" s="1"/>
  <c r="F82" i="5"/>
  <c r="K10" i="9" s="1"/>
  <c r="G82" i="5"/>
  <c r="K10" i="10" s="1"/>
  <c r="H82" i="5"/>
  <c r="K10" i="11" s="1"/>
  <c r="I82" i="5"/>
  <c r="K10" i="12" s="1"/>
  <c r="K82" i="5"/>
  <c r="K10" i="13" s="1"/>
  <c r="M82" i="5"/>
  <c r="N82"/>
  <c r="O82"/>
  <c r="Q82"/>
  <c r="R82"/>
  <c r="S82"/>
  <c r="T82"/>
  <c r="U82"/>
  <c r="V82"/>
  <c r="W82"/>
  <c r="Y82"/>
  <c r="Z82"/>
  <c r="AB82"/>
  <c r="AC82"/>
  <c r="B83"/>
  <c r="C83"/>
  <c r="L10" i="25" s="1"/>
  <c r="D83" i="5"/>
  <c r="L10" i="7" s="1"/>
  <c r="E83" i="5"/>
  <c r="L10" i="8" s="1"/>
  <c r="F83" i="5"/>
  <c r="L10" i="9" s="1"/>
  <c r="G83" i="5"/>
  <c r="L10" i="10" s="1"/>
  <c r="H83" i="5"/>
  <c r="L10" i="11" s="1"/>
  <c r="I83" i="5"/>
  <c r="L10" i="12" s="1"/>
  <c r="K83" i="5"/>
  <c r="L10" i="13" s="1"/>
  <c r="M83" i="5"/>
  <c r="N83"/>
  <c r="O83"/>
  <c r="Q83"/>
  <c r="R83"/>
  <c r="S83"/>
  <c r="T83"/>
  <c r="U83"/>
  <c r="V83"/>
  <c r="W83"/>
  <c r="Y83"/>
  <c r="Z83"/>
  <c r="AB83"/>
  <c r="AC83"/>
  <c r="B84"/>
  <c r="C84"/>
  <c r="M10" i="25" s="1"/>
  <c r="D84" i="5"/>
  <c r="M10" i="7" s="1"/>
  <c r="E84" i="5"/>
  <c r="M10" i="8" s="1"/>
  <c r="F84" i="5"/>
  <c r="M10" i="9" s="1"/>
  <c r="G84" i="5"/>
  <c r="M10" i="10" s="1"/>
  <c r="H84" i="5"/>
  <c r="M10" i="11" s="1"/>
  <c r="I84" i="5"/>
  <c r="M10" i="12" s="1"/>
  <c r="K84" i="5"/>
  <c r="M10" i="13" s="1"/>
  <c r="M84" i="5"/>
  <c r="N84"/>
  <c r="O84"/>
  <c r="Q84"/>
  <c r="R84"/>
  <c r="S84"/>
  <c r="T84"/>
  <c r="U84"/>
  <c r="V84"/>
  <c r="W84"/>
  <c r="Y84"/>
  <c r="Z84"/>
  <c r="AB84"/>
  <c r="AC84"/>
  <c r="B85"/>
  <c r="C85"/>
  <c r="B11" i="25" s="1"/>
  <c r="D85" i="5"/>
  <c r="B11" i="7" s="1"/>
  <c r="E85" i="5"/>
  <c r="B11" i="8" s="1"/>
  <c r="F85" i="5"/>
  <c r="B11" i="9" s="1"/>
  <c r="G85" i="5"/>
  <c r="B11" i="10" s="1"/>
  <c r="H85" i="5"/>
  <c r="B11" i="11" s="1"/>
  <c r="I85" i="5"/>
  <c r="B11" i="12" s="1"/>
  <c r="K85" i="5"/>
  <c r="B11" i="13" s="1"/>
  <c r="M85" i="5"/>
  <c r="N85"/>
  <c r="O85"/>
  <c r="Q85"/>
  <c r="R85"/>
  <c r="S85"/>
  <c r="T85"/>
  <c r="U85"/>
  <c r="V85"/>
  <c r="W85"/>
  <c r="Y85"/>
  <c r="Z85"/>
  <c r="AB85"/>
  <c r="AC85"/>
  <c r="B86"/>
  <c r="C86"/>
  <c r="C11" i="25" s="1"/>
  <c r="D86" i="5"/>
  <c r="C11" i="7" s="1"/>
  <c r="E86" i="5"/>
  <c r="C11" i="8" s="1"/>
  <c r="F86" i="5"/>
  <c r="C11" i="9" s="1"/>
  <c r="G86" i="5"/>
  <c r="C11" i="10" s="1"/>
  <c r="H86" i="5"/>
  <c r="C11" i="11" s="1"/>
  <c r="I86" i="5"/>
  <c r="C11" i="12" s="1"/>
  <c r="K86" i="5"/>
  <c r="C11" i="13" s="1"/>
  <c r="M86" i="5"/>
  <c r="N86"/>
  <c r="O86"/>
  <c r="Q86"/>
  <c r="R86"/>
  <c r="S86"/>
  <c r="T86"/>
  <c r="U86"/>
  <c r="V86"/>
  <c r="W86"/>
  <c r="Y86"/>
  <c r="Z86"/>
  <c r="AB86"/>
  <c r="AC86"/>
  <c r="B87"/>
  <c r="C87"/>
  <c r="D11" i="25" s="1"/>
  <c r="D87" i="5"/>
  <c r="D11" i="7" s="1"/>
  <c r="E87" i="5"/>
  <c r="D11" i="8" s="1"/>
  <c r="F87" i="5"/>
  <c r="D11" i="9" s="1"/>
  <c r="G87" i="5"/>
  <c r="D11" i="10" s="1"/>
  <c r="H87" i="5"/>
  <c r="D11" i="11" s="1"/>
  <c r="I87" i="5"/>
  <c r="D11" i="12" s="1"/>
  <c r="K87" i="5"/>
  <c r="D11" i="13" s="1"/>
  <c r="M87" i="5"/>
  <c r="N87"/>
  <c r="O87"/>
  <c r="Q87"/>
  <c r="R87"/>
  <c r="S87"/>
  <c r="T87"/>
  <c r="U87"/>
  <c r="V87"/>
  <c r="W87"/>
  <c r="Y87"/>
  <c r="Z87"/>
  <c r="AB87"/>
  <c r="AC87"/>
  <c r="B88"/>
  <c r="C88"/>
  <c r="E11" i="25" s="1"/>
  <c r="D88" i="5"/>
  <c r="E11" i="7" s="1"/>
  <c r="E88" i="5"/>
  <c r="E11" i="8" s="1"/>
  <c r="F88" i="5"/>
  <c r="E11" i="9" s="1"/>
  <c r="G88" i="5"/>
  <c r="E11" i="10" s="1"/>
  <c r="H88" i="5"/>
  <c r="E11" i="11" s="1"/>
  <c r="I88" i="5"/>
  <c r="E11" i="12" s="1"/>
  <c r="K88" i="5"/>
  <c r="E11" i="13" s="1"/>
  <c r="M88" i="5"/>
  <c r="N88"/>
  <c r="O88"/>
  <c r="Q88"/>
  <c r="R88"/>
  <c r="S88"/>
  <c r="T88"/>
  <c r="U88"/>
  <c r="V88"/>
  <c r="W88"/>
  <c r="Y88"/>
  <c r="Z88"/>
  <c r="AB88"/>
  <c r="AC88"/>
  <c r="B89"/>
  <c r="C89"/>
  <c r="F11" i="25" s="1"/>
  <c r="D89" i="5"/>
  <c r="F11" i="7" s="1"/>
  <c r="E89" i="5"/>
  <c r="F11" i="8" s="1"/>
  <c r="F89" i="5"/>
  <c r="F11" i="9" s="1"/>
  <c r="G89" i="5"/>
  <c r="F11" i="10" s="1"/>
  <c r="H89" i="5"/>
  <c r="F11" i="11" s="1"/>
  <c r="I89" i="5"/>
  <c r="F11" i="12" s="1"/>
  <c r="K89" i="5"/>
  <c r="F11" i="13" s="1"/>
  <c r="M89" i="5"/>
  <c r="N89"/>
  <c r="O89"/>
  <c r="Q89"/>
  <c r="R89"/>
  <c r="S89"/>
  <c r="T89"/>
  <c r="U89"/>
  <c r="V89"/>
  <c r="W89"/>
  <c r="Y89"/>
  <c r="Z89"/>
  <c r="AB89"/>
  <c r="AC89"/>
  <c r="B90"/>
  <c r="C90"/>
  <c r="G11" i="25" s="1"/>
  <c r="D90" i="5"/>
  <c r="G11" i="7" s="1"/>
  <c r="E90" i="5"/>
  <c r="G11" i="8" s="1"/>
  <c r="F90" i="5"/>
  <c r="G11" i="9" s="1"/>
  <c r="G90" i="5"/>
  <c r="G11" i="10" s="1"/>
  <c r="H90" i="5"/>
  <c r="G11" i="11" s="1"/>
  <c r="I90" i="5"/>
  <c r="G11" i="12" s="1"/>
  <c r="K90" i="5"/>
  <c r="G11" i="13" s="1"/>
  <c r="M90" i="5"/>
  <c r="N90"/>
  <c r="O90"/>
  <c r="Q90"/>
  <c r="R90"/>
  <c r="S90"/>
  <c r="T90"/>
  <c r="U90"/>
  <c r="V90"/>
  <c r="W90"/>
  <c r="Y90"/>
  <c r="Z90"/>
  <c r="AB90"/>
  <c r="AC90"/>
  <c r="B91"/>
  <c r="C91"/>
  <c r="H11" i="25" s="1"/>
  <c r="D91" i="5"/>
  <c r="H11" i="7" s="1"/>
  <c r="E91" i="5"/>
  <c r="H11" i="8" s="1"/>
  <c r="F91" i="5"/>
  <c r="H11" i="9" s="1"/>
  <c r="G91" i="5"/>
  <c r="H11" i="10" s="1"/>
  <c r="H91" i="5"/>
  <c r="H11" i="11" s="1"/>
  <c r="I91" i="5"/>
  <c r="H11" i="12" s="1"/>
  <c r="K91" i="5"/>
  <c r="H11" i="13" s="1"/>
  <c r="M91" i="5"/>
  <c r="N91"/>
  <c r="O91"/>
  <c r="Q91"/>
  <c r="R91"/>
  <c r="S91"/>
  <c r="T91"/>
  <c r="U91"/>
  <c r="V91"/>
  <c r="W91"/>
  <c r="Y91"/>
  <c r="Z91"/>
  <c r="AB91"/>
  <c r="AC91"/>
  <c r="B92"/>
  <c r="C92"/>
  <c r="I11" i="25" s="1"/>
  <c r="D92" i="5"/>
  <c r="I11" i="7" s="1"/>
  <c r="E92" i="5"/>
  <c r="I11" i="8" s="1"/>
  <c r="F92" i="5"/>
  <c r="I11" i="9" s="1"/>
  <c r="G92" i="5"/>
  <c r="I11" i="10" s="1"/>
  <c r="H92" i="5"/>
  <c r="I11" i="11" s="1"/>
  <c r="I92" i="5"/>
  <c r="I11" i="12" s="1"/>
  <c r="K92" i="5"/>
  <c r="I11" i="13" s="1"/>
  <c r="M92" i="5"/>
  <c r="N92"/>
  <c r="O92"/>
  <c r="Q92"/>
  <c r="R92"/>
  <c r="S92"/>
  <c r="T92"/>
  <c r="U92"/>
  <c r="V92"/>
  <c r="W92"/>
  <c r="Y92"/>
  <c r="Z92"/>
  <c r="AB92"/>
  <c r="AC92"/>
  <c r="B93"/>
  <c r="C93"/>
  <c r="J11" i="25" s="1"/>
  <c r="D93" i="5"/>
  <c r="J11" i="7" s="1"/>
  <c r="E93" i="5"/>
  <c r="J11" i="8" s="1"/>
  <c r="F93" i="5"/>
  <c r="J11" i="9" s="1"/>
  <c r="G93" i="5"/>
  <c r="J11" i="10" s="1"/>
  <c r="H93" i="5"/>
  <c r="J11" i="11" s="1"/>
  <c r="I93" i="5"/>
  <c r="J11" i="12" s="1"/>
  <c r="K93" i="5"/>
  <c r="J11" i="13" s="1"/>
  <c r="M93" i="5"/>
  <c r="N93"/>
  <c r="O93"/>
  <c r="Q93"/>
  <c r="R93"/>
  <c r="S93"/>
  <c r="T93"/>
  <c r="U93"/>
  <c r="V93"/>
  <c r="W93"/>
  <c r="Y93"/>
  <c r="Z93"/>
  <c r="AB93"/>
  <c r="AC93"/>
  <c r="B94"/>
  <c r="C94"/>
  <c r="K11" i="25" s="1"/>
  <c r="D94" i="5"/>
  <c r="K11" i="7" s="1"/>
  <c r="E94" i="5"/>
  <c r="K11" i="8" s="1"/>
  <c r="F94" i="5"/>
  <c r="K11" i="9" s="1"/>
  <c r="G94" i="5"/>
  <c r="K11" i="10" s="1"/>
  <c r="H94" i="5"/>
  <c r="K11" i="11" s="1"/>
  <c r="I94" i="5"/>
  <c r="K11" i="12" s="1"/>
  <c r="K94" i="5"/>
  <c r="K11" i="13" s="1"/>
  <c r="M94" i="5"/>
  <c r="N94"/>
  <c r="O94"/>
  <c r="Q94"/>
  <c r="R94"/>
  <c r="S94"/>
  <c r="T94"/>
  <c r="U94"/>
  <c r="V94"/>
  <c r="W94"/>
  <c r="Y94"/>
  <c r="Z94"/>
  <c r="AB94"/>
  <c r="AC94"/>
  <c r="B95"/>
  <c r="C95"/>
  <c r="L11" i="25" s="1"/>
  <c r="D95" i="5"/>
  <c r="L11" i="7" s="1"/>
  <c r="E95" i="5"/>
  <c r="L11" i="8" s="1"/>
  <c r="F95" i="5"/>
  <c r="L11" i="9" s="1"/>
  <c r="G95" i="5"/>
  <c r="L11" i="10" s="1"/>
  <c r="H95" i="5"/>
  <c r="L11" i="11" s="1"/>
  <c r="I95" i="5"/>
  <c r="L11" i="12" s="1"/>
  <c r="K95" i="5"/>
  <c r="L11" i="13" s="1"/>
  <c r="M95" i="5"/>
  <c r="N95"/>
  <c r="O95"/>
  <c r="Q95"/>
  <c r="R95"/>
  <c r="S95"/>
  <c r="T95"/>
  <c r="U95"/>
  <c r="V95"/>
  <c r="W95"/>
  <c r="Y95"/>
  <c r="Z95"/>
  <c r="AB95"/>
  <c r="AC95"/>
  <c r="B96"/>
  <c r="C96"/>
  <c r="M11" i="25" s="1"/>
  <c r="D96" i="5"/>
  <c r="M11" i="7" s="1"/>
  <c r="E96" i="5"/>
  <c r="M11" i="8" s="1"/>
  <c r="F96" i="5"/>
  <c r="M11" i="9" s="1"/>
  <c r="G96" i="5"/>
  <c r="M11" i="10" s="1"/>
  <c r="H96" i="5"/>
  <c r="M11" i="11" s="1"/>
  <c r="I96" i="5"/>
  <c r="M11" i="12" s="1"/>
  <c r="K96" i="5"/>
  <c r="M11" i="13" s="1"/>
  <c r="M96" i="5"/>
  <c r="N96"/>
  <c r="O96"/>
  <c r="Q96"/>
  <c r="R96"/>
  <c r="S96"/>
  <c r="T96"/>
  <c r="U96"/>
  <c r="V96"/>
  <c r="W96"/>
  <c r="Y96"/>
  <c r="Z96"/>
  <c r="AB96"/>
  <c r="AC96"/>
  <c r="B97"/>
  <c r="C97"/>
  <c r="B12" i="25" s="1"/>
  <c r="D97" i="5"/>
  <c r="B12" i="7" s="1"/>
  <c r="E97" i="5"/>
  <c r="B12" i="8" s="1"/>
  <c r="F97" i="5"/>
  <c r="B12" i="9" s="1"/>
  <c r="G97" i="5"/>
  <c r="B12" i="10" s="1"/>
  <c r="H97" i="5"/>
  <c r="B12" i="11" s="1"/>
  <c r="I97" i="5"/>
  <c r="B12" i="12" s="1"/>
  <c r="K97" i="5"/>
  <c r="B12" i="13" s="1"/>
  <c r="M97" i="5"/>
  <c r="N97"/>
  <c r="O97"/>
  <c r="Q97"/>
  <c r="R97"/>
  <c r="S97"/>
  <c r="T97"/>
  <c r="U97"/>
  <c r="V97"/>
  <c r="W97"/>
  <c r="Y97"/>
  <c r="Z97"/>
  <c r="AB97"/>
  <c r="AC97"/>
  <c r="B98"/>
  <c r="C98"/>
  <c r="C12" i="25" s="1"/>
  <c r="D98" i="5"/>
  <c r="C12" i="7" s="1"/>
  <c r="E98" i="5"/>
  <c r="C12" i="8" s="1"/>
  <c r="F98" i="5"/>
  <c r="C12" i="9" s="1"/>
  <c r="G98" i="5"/>
  <c r="C12" i="10" s="1"/>
  <c r="H98" i="5"/>
  <c r="C12" i="11" s="1"/>
  <c r="I98" i="5"/>
  <c r="C12" i="12" s="1"/>
  <c r="K98" i="5"/>
  <c r="C12" i="13" s="1"/>
  <c r="M98" i="5"/>
  <c r="N98"/>
  <c r="O98"/>
  <c r="Q98"/>
  <c r="R98"/>
  <c r="S98"/>
  <c r="T98"/>
  <c r="U98"/>
  <c r="V98"/>
  <c r="W98"/>
  <c r="Y98"/>
  <c r="Z98"/>
  <c r="AB98"/>
  <c r="AC98"/>
  <c r="B99"/>
  <c r="C99"/>
  <c r="D12" i="25" s="1"/>
  <c r="D99" i="5"/>
  <c r="D12" i="7" s="1"/>
  <c r="E99" i="5"/>
  <c r="D12" i="8" s="1"/>
  <c r="F99" i="5"/>
  <c r="D12" i="9" s="1"/>
  <c r="G99" i="5"/>
  <c r="D12" i="10" s="1"/>
  <c r="H99" i="5"/>
  <c r="D12" i="11" s="1"/>
  <c r="I99" i="5"/>
  <c r="D12" i="12" s="1"/>
  <c r="K99" i="5"/>
  <c r="D12" i="13" s="1"/>
  <c r="M99" i="5"/>
  <c r="N99"/>
  <c r="O99"/>
  <c r="Q99"/>
  <c r="R99"/>
  <c r="S99"/>
  <c r="T99"/>
  <c r="U99"/>
  <c r="V99"/>
  <c r="W99"/>
  <c r="Y99"/>
  <c r="Z99"/>
  <c r="AB99"/>
  <c r="AC99"/>
  <c r="B100"/>
  <c r="C100"/>
  <c r="E12" i="25" s="1"/>
  <c r="D100" i="5"/>
  <c r="E12" i="7" s="1"/>
  <c r="E100" i="5"/>
  <c r="E12" i="8" s="1"/>
  <c r="F100" i="5"/>
  <c r="E12" i="9" s="1"/>
  <c r="G100" i="5"/>
  <c r="E12" i="10" s="1"/>
  <c r="H100" i="5"/>
  <c r="E12" i="11" s="1"/>
  <c r="I100" i="5"/>
  <c r="E12" i="12" s="1"/>
  <c r="K100" i="5"/>
  <c r="E12" i="13" s="1"/>
  <c r="M100" i="5"/>
  <c r="N100"/>
  <c r="O100"/>
  <c r="Q100"/>
  <c r="R100"/>
  <c r="S100"/>
  <c r="T100"/>
  <c r="U100"/>
  <c r="V100"/>
  <c r="W100"/>
  <c r="Y100"/>
  <c r="Z100"/>
  <c r="AB100"/>
  <c r="AC100"/>
  <c r="B101"/>
  <c r="C101"/>
  <c r="F12" i="25" s="1"/>
  <c r="D101" i="5"/>
  <c r="F12" i="7" s="1"/>
  <c r="E101" i="5"/>
  <c r="F12" i="8" s="1"/>
  <c r="F101" i="5"/>
  <c r="F12" i="9" s="1"/>
  <c r="G101" i="5"/>
  <c r="F12" i="10" s="1"/>
  <c r="H101" i="5"/>
  <c r="F12" i="11" s="1"/>
  <c r="I101" i="5"/>
  <c r="F12" i="12" s="1"/>
  <c r="K101" i="5"/>
  <c r="F12" i="13" s="1"/>
  <c r="M101" i="5"/>
  <c r="N101"/>
  <c r="O101"/>
  <c r="Q101"/>
  <c r="R101"/>
  <c r="S101"/>
  <c r="T101"/>
  <c r="U101"/>
  <c r="V101"/>
  <c r="W101"/>
  <c r="Y101"/>
  <c r="Z101"/>
  <c r="AB101"/>
  <c r="AC101"/>
  <c r="B102"/>
  <c r="C102"/>
  <c r="G12" i="25" s="1"/>
  <c r="D102" i="5"/>
  <c r="G12" i="7" s="1"/>
  <c r="E102" i="5"/>
  <c r="G12" i="8" s="1"/>
  <c r="F102" i="5"/>
  <c r="G12" i="9" s="1"/>
  <c r="G102" i="5"/>
  <c r="G12" i="10" s="1"/>
  <c r="H102" i="5"/>
  <c r="G12" i="11" s="1"/>
  <c r="I102" i="5"/>
  <c r="G12" i="12" s="1"/>
  <c r="K102" i="5"/>
  <c r="G12" i="13" s="1"/>
  <c r="M102" i="5"/>
  <c r="N102"/>
  <c r="O102"/>
  <c r="Q102"/>
  <c r="R102"/>
  <c r="S102"/>
  <c r="T102"/>
  <c r="U102"/>
  <c r="V102"/>
  <c r="W102"/>
  <c r="Y102"/>
  <c r="Z102"/>
  <c r="AB102"/>
  <c r="AC102"/>
  <c r="B103"/>
  <c r="C103"/>
  <c r="H12" i="25" s="1"/>
  <c r="D103" i="5"/>
  <c r="H12" i="7" s="1"/>
  <c r="E103" i="5"/>
  <c r="H12" i="8" s="1"/>
  <c r="F103" i="5"/>
  <c r="H12" i="9" s="1"/>
  <c r="G103" i="5"/>
  <c r="H12" i="10" s="1"/>
  <c r="H103" i="5"/>
  <c r="H12" i="11" s="1"/>
  <c r="I103" i="5"/>
  <c r="H12" i="12" s="1"/>
  <c r="K103" i="5"/>
  <c r="H12" i="13" s="1"/>
  <c r="M103" i="5"/>
  <c r="N103"/>
  <c r="O103"/>
  <c r="Q103"/>
  <c r="R103"/>
  <c r="S103"/>
  <c r="T103"/>
  <c r="U103"/>
  <c r="V103"/>
  <c r="W103"/>
  <c r="Y103"/>
  <c r="Z103"/>
  <c r="AB103"/>
  <c r="AC103"/>
  <c r="B104"/>
  <c r="C104"/>
  <c r="I12" i="25" s="1"/>
  <c r="D104" i="5"/>
  <c r="I12" i="7" s="1"/>
  <c r="E104" i="5"/>
  <c r="I12" i="8" s="1"/>
  <c r="F104" i="5"/>
  <c r="I12" i="9" s="1"/>
  <c r="G104" i="5"/>
  <c r="I12" i="10" s="1"/>
  <c r="H104" i="5"/>
  <c r="I12" i="11" s="1"/>
  <c r="I104" i="5"/>
  <c r="I12" i="12" s="1"/>
  <c r="K104" i="5"/>
  <c r="I12" i="13" s="1"/>
  <c r="M104" i="5"/>
  <c r="N104"/>
  <c r="O104"/>
  <c r="Q104"/>
  <c r="R104"/>
  <c r="S104"/>
  <c r="T104"/>
  <c r="U104"/>
  <c r="V104"/>
  <c r="W104"/>
  <c r="Y104"/>
  <c r="Z104"/>
  <c r="AB104"/>
  <c r="AC104"/>
  <c r="B105"/>
  <c r="C105"/>
  <c r="J12" i="25" s="1"/>
  <c r="D105" i="5"/>
  <c r="J12" i="7" s="1"/>
  <c r="E105" i="5"/>
  <c r="J12" i="8" s="1"/>
  <c r="F105" i="5"/>
  <c r="J12" i="9" s="1"/>
  <c r="G105" i="5"/>
  <c r="J12" i="10" s="1"/>
  <c r="H105" i="5"/>
  <c r="J12" i="11" s="1"/>
  <c r="I105" i="5"/>
  <c r="J12" i="12" s="1"/>
  <c r="K105" i="5"/>
  <c r="J12" i="13" s="1"/>
  <c r="M105" i="5"/>
  <c r="N105"/>
  <c r="O105"/>
  <c r="Q105"/>
  <c r="R105"/>
  <c r="S105"/>
  <c r="T105"/>
  <c r="U105"/>
  <c r="V105"/>
  <c r="W105"/>
  <c r="Y105"/>
  <c r="Z105"/>
  <c r="AB105"/>
  <c r="AC105"/>
  <c r="B106"/>
  <c r="C106"/>
  <c r="K12" i="25" s="1"/>
  <c r="D106" i="5"/>
  <c r="K12" i="7" s="1"/>
  <c r="E106" i="5"/>
  <c r="K12" i="8" s="1"/>
  <c r="F106" i="5"/>
  <c r="K12" i="9" s="1"/>
  <c r="G106" i="5"/>
  <c r="K12" i="10" s="1"/>
  <c r="H106" i="5"/>
  <c r="K12" i="11" s="1"/>
  <c r="I106" i="5"/>
  <c r="K12" i="12" s="1"/>
  <c r="K106" i="5"/>
  <c r="K12" i="13" s="1"/>
  <c r="M106" i="5"/>
  <c r="N106"/>
  <c r="O106"/>
  <c r="Q106"/>
  <c r="R106"/>
  <c r="S106"/>
  <c r="T106"/>
  <c r="U106"/>
  <c r="V106"/>
  <c r="W106"/>
  <c r="Y106"/>
  <c r="Z106"/>
  <c r="AB106"/>
  <c r="AC106"/>
  <c r="B107"/>
  <c r="C107"/>
  <c r="L12" i="25" s="1"/>
  <c r="D107" i="5"/>
  <c r="L12" i="7" s="1"/>
  <c r="E107" i="5"/>
  <c r="L12" i="8" s="1"/>
  <c r="F107" i="5"/>
  <c r="L12" i="9" s="1"/>
  <c r="G107" i="5"/>
  <c r="L12" i="10" s="1"/>
  <c r="H107" i="5"/>
  <c r="L12" i="11" s="1"/>
  <c r="I107" i="5"/>
  <c r="L12" i="12" s="1"/>
  <c r="K107" i="5"/>
  <c r="L12" i="13" s="1"/>
  <c r="M107" i="5"/>
  <c r="N107"/>
  <c r="O107"/>
  <c r="Q107"/>
  <c r="R107"/>
  <c r="S107"/>
  <c r="T107"/>
  <c r="U107"/>
  <c r="V107"/>
  <c r="W107"/>
  <c r="Y107"/>
  <c r="Z107"/>
  <c r="AB107"/>
  <c r="AC107"/>
  <c r="B108"/>
  <c r="C108"/>
  <c r="M12" i="25" s="1"/>
  <c r="D108" i="5"/>
  <c r="M12" i="7" s="1"/>
  <c r="E108" i="5"/>
  <c r="M12" i="8" s="1"/>
  <c r="F108" i="5"/>
  <c r="M12" i="9" s="1"/>
  <c r="G108" i="5"/>
  <c r="M12" i="10" s="1"/>
  <c r="H108" i="5"/>
  <c r="M12" i="11" s="1"/>
  <c r="I108" i="5"/>
  <c r="M12" i="12" s="1"/>
  <c r="K108" i="5"/>
  <c r="M12" i="13" s="1"/>
  <c r="M108" i="5"/>
  <c r="N108"/>
  <c r="O108"/>
  <c r="Q108"/>
  <c r="R108"/>
  <c r="S108"/>
  <c r="T108"/>
  <c r="U108"/>
  <c r="V108"/>
  <c r="W108"/>
  <c r="Y108"/>
  <c r="Z108"/>
  <c r="AB108"/>
  <c r="AC108"/>
  <c r="B109"/>
  <c r="C109"/>
  <c r="B13" i="25" s="1"/>
  <c r="D109" i="5"/>
  <c r="B13" i="7" s="1"/>
  <c r="E109" i="5"/>
  <c r="B13" i="8" s="1"/>
  <c r="F109" i="5"/>
  <c r="B13" i="9" s="1"/>
  <c r="G109" i="5"/>
  <c r="B13" i="10" s="1"/>
  <c r="H109" i="5"/>
  <c r="B13" i="11" s="1"/>
  <c r="I109" i="5"/>
  <c r="B13" i="12" s="1"/>
  <c r="K109" i="5"/>
  <c r="B13" i="13" s="1"/>
  <c r="M109" i="5"/>
  <c r="N109"/>
  <c r="O109"/>
  <c r="Q109"/>
  <c r="R109"/>
  <c r="S109"/>
  <c r="T109"/>
  <c r="U109"/>
  <c r="V109"/>
  <c r="W109"/>
  <c r="Y109"/>
  <c r="Z109"/>
  <c r="AB109"/>
  <c r="AC109"/>
  <c r="B110"/>
  <c r="C110"/>
  <c r="C13" i="25" s="1"/>
  <c r="D110" i="5"/>
  <c r="C13" i="7" s="1"/>
  <c r="E110" i="5"/>
  <c r="C13" i="8" s="1"/>
  <c r="F110" i="5"/>
  <c r="C13" i="9" s="1"/>
  <c r="G110" i="5"/>
  <c r="C13" i="10" s="1"/>
  <c r="H110" i="5"/>
  <c r="C13" i="11" s="1"/>
  <c r="I110" i="5"/>
  <c r="C13" i="12" s="1"/>
  <c r="K110" i="5"/>
  <c r="C13" i="13" s="1"/>
  <c r="M110" i="5"/>
  <c r="N110"/>
  <c r="O110"/>
  <c r="Q110"/>
  <c r="R110"/>
  <c r="S110"/>
  <c r="T110"/>
  <c r="U110"/>
  <c r="V110"/>
  <c r="W110"/>
  <c r="Y110"/>
  <c r="Z110"/>
  <c r="AB110"/>
  <c r="AC110"/>
  <c r="B111"/>
  <c r="C111"/>
  <c r="D13" i="25" s="1"/>
  <c r="D111" i="5"/>
  <c r="D13" i="7" s="1"/>
  <c r="E111" i="5"/>
  <c r="D13" i="8" s="1"/>
  <c r="F111" i="5"/>
  <c r="D13" i="9" s="1"/>
  <c r="G111" i="5"/>
  <c r="D13" i="10" s="1"/>
  <c r="H111" i="5"/>
  <c r="D13" i="11" s="1"/>
  <c r="I111" i="5"/>
  <c r="D13" i="12" s="1"/>
  <c r="K111" i="5"/>
  <c r="D13" i="13" s="1"/>
  <c r="M111" i="5"/>
  <c r="N111"/>
  <c r="O111"/>
  <c r="Q111"/>
  <c r="R111"/>
  <c r="S111"/>
  <c r="T111"/>
  <c r="U111"/>
  <c r="V111"/>
  <c r="W111"/>
  <c r="Y111"/>
  <c r="Z111"/>
  <c r="AB111"/>
  <c r="AC111"/>
  <c r="B112"/>
  <c r="C112"/>
  <c r="E13" i="25" s="1"/>
  <c r="D112" i="5"/>
  <c r="E13" i="7" s="1"/>
  <c r="E112" i="5"/>
  <c r="E13" i="8" s="1"/>
  <c r="F112" i="5"/>
  <c r="E13" i="9" s="1"/>
  <c r="G112" i="5"/>
  <c r="E13" i="10" s="1"/>
  <c r="H112" i="5"/>
  <c r="E13" i="11" s="1"/>
  <c r="I112" i="5"/>
  <c r="E13" i="12" s="1"/>
  <c r="K112" i="5"/>
  <c r="E13" i="13" s="1"/>
  <c r="M112" i="5"/>
  <c r="N112"/>
  <c r="O112"/>
  <c r="Q112"/>
  <c r="R112"/>
  <c r="S112"/>
  <c r="T112"/>
  <c r="U112"/>
  <c r="V112"/>
  <c r="W112"/>
  <c r="Y112"/>
  <c r="Z112"/>
  <c r="AB112"/>
  <c r="AC112"/>
  <c r="B113"/>
  <c r="C113"/>
  <c r="F13" i="25" s="1"/>
  <c r="D113" i="5"/>
  <c r="F13" i="7" s="1"/>
  <c r="E113" i="5"/>
  <c r="F13" i="8" s="1"/>
  <c r="F113" i="5"/>
  <c r="F13" i="9" s="1"/>
  <c r="G113" i="5"/>
  <c r="F13" i="10" s="1"/>
  <c r="H113" i="5"/>
  <c r="F13" i="11" s="1"/>
  <c r="I113" i="5"/>
  <c r="F13" i="12" s="1"/>
  <c r="K113" i="5"/>
  <c r="F13" i="13" s="1"/>
  <c r="M113" i="5"/>
  <c r="N113"/>
  <c r="O113"/>
  <c r="Q113"/>
  <c r="R113"/>
  <c r="S113"/>
  <c r="T113"/>
  <c r="U113"/>
  <c r="V113"/>
  <c r="W113"/>
  <c r="Y113"/>
  <c r="Z113"/>
  <c r="AB113"/>
  <c r="AC113"/>
  <c r="B114"/>
  <c r="C114"/>
  <c r="G13" i="25" s="1"/>
  <c r="D114" i="5"/>
  <c r="G13" i="7" s="1"/>
  <c r="E114" i="5"/>
  <c r="G13" i="8" s="1"/>
  <c r="F114" i="5"/>
  <c r="G13" i="9" s="1"/>
  <c r="G114" i="5"/>
  <c r="G13" i="10" s="1"/>
  <c r="H114" i="5"/>
  <c r="G13" i="11" s="1"/>
  <c r="I114" i="5"/>
  <c r="G13" i="12" s="1"/>
  <c r="K114" i="5"/>
  <c r="G13" i="13" s="1"/>
  <c r="M114" i="5"/>
  <c r="N114"/>
  <c r="O114"/>
  <c r="Q114"/>
  <c r="R114"/>
  <c r="S114"/>
  <c r="T114"/>
  <c r="U114"/>
  <c r="V114"/>
  <c r="W114"/>
  <c r="Y114"/>
  <c r="Z114"/>
  <c r="AB114"/>
  <c r="AC114"/>
  <c r="B115"/>
  <c r="C115"/>
  <c r="H13" i="25" s="1"/>
  <c r="D115" i="5"/>
  <c r="H13" i="7" s="1"/>
  <c r="E115" i="5"/>
  <c r="H13" i="8" s="1"/>
  <c r="F115" i="5"/>
  <c r="H13" i="9" s="1"/>
  <c r="G115" i="5"/>
  <c r="H13" i="10" s="1"/>
  <c r="H115" i="5"/>
  <c r="H13" i="11" s="1"/>
  <c r="I115" i="5"/>
  <c r="H13" i="12" s="1"/>
  <c r="K115" i="5"/>
  <c r="H13" i="13" s="1"/>
  <c r="M115" i="5"/>
  <c r="N115"/>
  <c r="O115"/>
  <c r="Q115"/>
  <c r="R115"/>
  <c r="S115"/>
  <c r="T115"/>
  <c r="U115"/>
  <c r="V115"/>
  <c r="W115"/>
  <c r="Y115"/>
  <c r="Z115"/>
  <c r="AB115"/>
  <c r="AC115"/>
  <c r="B116"/>
  <c r="C116"/>
  <c r="I13" i="25" s="1"/>
  <c r="D116" i="5"/>
  <c r="I13" i="7" s="1"/>
  <c r="E116" i="5"/>
  <c r="I13" i="8" s="1"/>
  <c r="F116" i="5"/>
  <c r="I13" i="9" s="1"/>
  <c r="G116" i="5"/>
  <c r="I13" i="10" s="1"/>
  <c r="H116" i="5"/>
  <c r="I13" i="11" s="1"/>
  <c r="I116" i="5"/>
  <c r="I13" i="12" s="1"/>
  <c r="K116" i="5"/>
  <c r="I13" i="13" s="1"/>
  <c r="M116" i="5"/>
  <c r="N116"/>
  <c r="O116"/>
  <c r="Q116"/>
  <c r="R116"/>
  <c r="S116"/>
  <c r="T116"/>
  <c r="U116"/>
  <c r="V116"/>
  <c r="W116"/>
  <c r="Y116"/>
  <c r="Z116"/>
  <c r="AB116"/>
  <c r="AC116"/>
  <c r="B117"/>
  <c r="C117"/>
  <c r="J13" i="25" s="1"/>
  <c r="D117" i="5"/>
  <c r="J13" i="7" s="1"/>
  <c r="E117" i="5"/>
  <c r="J13" i="8" s="1"/>
  <c r="F117" i="5"/>
  <c r="J13" i="9" s="1"/>
  <c r="G117" i="5"/>
  <c r="J13" i="10" s="1"/>
  <c r="H117" i="5"/>
  <c r="J13" i="11" s="1"/>
  <c r="I117" i="5"/>
  <c r="J13" i="12" s="1"/>
  <c r="K117" i="5"/>
  <c r="J13" i="13" s="1"/>
  <c r="M117" i="5"/>
  <c r="N117"/>
  <c r="O117"/>
  <c r="Q117"/>
  <c r="R117"/>
  <c r="S117"/>
  <c r="T117"/>
  <c r="U117"/>
  <c r="V117"/>
  <c r="W117"/>
  <c r="Y117"/>
  <c r="Z117"/>
  <c r="AB117"/>
  <c r="AC117"/>
  <c r="B118"/>
  <c r="C118"/>
  <c r="K13" i="25" s="1"/>
  <c r="D118" i="5"/>
  <c r="K13" i="7" s="1"/>
  <c r="E118" i="5"/>
  <c r="K13" i="8" s="1"/>
  <c r="F118" i="5"/>
  <c r="K13" i="9" s="1"/>
  <c r="G118" i="5"/>
  <c r="K13" i="10" s="1"/>
  <c r="H118" i="5"/>
  <c r="K13" i="11" s="1"/>
  <c r="I118" i="5"/>
  <c r="K13" i="12" s="1"/>
  <c r="K118" i="5"/>
  <c r="K13" i="13" s="1"/>
  <c r="M118" i="5"/>
  <c r="N118"/>
  <c r="O118"/>
  <c r="Q118"/>
  <c r="R118"/>
  <c r="S118"/>
  <c r="T118"/>
  <c r="U118"/>
  <c r="V118"/>
  <c r="W118"/>
  <c r="Y118"/>
  <c r="Z118"/>
  <c r="AB118"/>
  <c r="AC118"/>
  <c r="B119"/>
  <c r="C119"/>
  <c r="L13" i="25" s="1"/>
  <c r="D119" i="5"/>
  <c r="L13" i="7" s="1"/>
  <c r="E119" i="5"/>
  <c r="L13" i="8" s="1"/>
  <c r="F119" i="5"/>
  <c r="L13" i="9" s="1"/>
  <c r="G119" i="5"/>
  <c r="L13" i="10" s="1"/>
  <c r="H119" i="5"/>
  <c r="L13" i="11" s="1"/>
  <c r="I119" i="5"/>
  <c r="L13" i="12" s="1"/>
  <c r="K119" i="5"/>
  <c r="L13" i="13" s="1"/>
  <c r="M119" i="5"/>
  <c r="N119"/>
  <c r="O119"/>
  <c r="Q119"/>
  <c r="R119"/>
  <c r="S119"/>
  <c r="T119"/>
  <c r="U119"/>
  <c r="V119"/>
  <c r="W119"/>
  <c r="Y119"/>
  <c r="Z119"/>
  <c r="AB119"/>
  <c r="AC119"/>
  <c r="B120"/>
  <c r="C120"/>
  <c r="M13" i="25" s="1"/>
  <c r="D120" i="5"/>
  <c r="M13" i="7" s="1"/>
  <c r="E120" i="5"/>
  <c r="M13" i="8" s="1"/>
  <c r="F120" i="5"/>
  <c r="M13" i="9" s="1"/>
  <c r="G120" i="5"/>
  <c r="M13" i="10" s="1"/>
  <c r="H120" i="5"/>
  <c r="M13" i="11" s="1"/>
  <c r="I120" i="5"/>
  <c r="M13" i="12" s="1"/>
  <c r="K120" i="5"/>
  <c r="M13" i="13" s="1"/>
  <c r="M120" i="5"/>
  <c r="N120"/>
  <c r="O120"/>
  <c r="Q120"/>
  <c r="R120"/>
  <c r="S120"/>
  <c r="T120"/>
  <c r="U120"/>
  <c r="V120"/>
  <c r="W120"/>
  <c r="Y120"/>
  <c r="Z120"/>
  <c r="AB120"/>
  <c r="AC120"/>
  <c r="B121"/>
  <c r="C121"/>
  <c r="B14" i="25" s="1"/>
  <c r="D121" i="5"/>
  <c r="B14" i="7" s="1"/>
  <c r="E121" i="5"/>
  <c r="B14" i="8" s="1"/>
  <c r="F121" i="5"/>
  <c r="B14" i="9" s="1"/>
  <c r="G121" i="5"/>
  <c r="B14" i="10" s="1"/>
  <c r="H121" i="5"/>
  <c r="B14" i="11" s="1"/>
  <c r="I121" i="5"/>
  <c r="B14" i="12" s="1"/>
  <c r="K121" i="5"/>
  <c r="B14" i="13" s="1"/>
  <c r="M121" i="5"/>
  <c r="N121"/>
  <c r="O121"/>
  <c r="Q121"/>
  <c r="R121"/>
  <c r="S121"/>
  <c r="T121"/>
  <c r="U121"/>
  <c r="V121"/>
  <c r="W121"/>
  <c r="Y121"/>
  <c r="Z121"/>
  <c r="AB121"/>
  <c r="AC121"/>
  <c r="B122"/>
  <c r="C122"/>
  <c r="C14" i="25" s="1"/>
  <c r="D122" i="5"/>
  <c r="C14" i="7" s="1"/>
  <c r="E122" i="5"/>
  <c r="C14" i="8" s="1"/>
  <c r="F122" i="5"/>
  <c r="C14" i="9" s="1"/>
  <c r="G122" i="5"/>
  <c r="C14" i="10" s="1"/>
  <c r="H122" i="5"/>
  <c r="C14" i="11" s="1"/>
  <c r="I122" i="5"/>
  <c r="C14" i="12" s="1"/>
  <c r="K122" i="5"/>
  <c r="C14" i="13" s="1"/>
  <c r="M122" i="5"/>
  <c r="N122"/>
  <c r="O122"/>
  <c r="Q122"/>
  <c r="R122"/>
  <c r="S122"/>
  <c r="T122"/>
  <c r="U122"/>
  <c r="V122"/>
  <c r="W122"/>
  <c r="Y122"/>
  <c r="Z122"/>
  <c r="AB122"/>
  <c r="AC122"/>
  <c r="B123"/>
  <c r="C123"/>
  <c r="D14" i="25" s="1"/>
  <c r="D123" i="5"/>
  <c r="D14" i="7" s="1"/>
  <c r="E123" i="5"/>
  <c r="D14" i="8" s="1"/>
  <c r="F123" i="5"/>
  <c r="D14" i="9" s="1"/>
  <c r="G123" i="5"/>
  <c r="D14" i="10" s="1"/>
  <c r="H123" i="5"/>
  <c r="D14" i="11" s="1"/>
  <c r="I123" i="5"/>
  <c r="D14" i="12" s="1"/>
  <c r="K123" i="5"/>
  <c r="D14" i="13" s="1"/>
  <c r="M123" i="5"/>
  <c r="N123"/>
  <c r="O123"/>
  <c r="Q123"/>
  <c r="R123"/>
  <c r="S123"/>
  <c r="T123"/>
  <c r="U123"/>
  <c r="V123"/>
  <c r="W123"/>
  <c r="Y123"/>
  <c r="Z123"/>
  <c r="AB123"/>
  <c r="AC123"/>
  <c r="B124"/>
  <c r="C124"/>
  <c r="E14" i="25" s="1"/>
  <c r="D124" i="5"/>
  <c r="E14" i="7" s="1"/>
  <c r="E124" i="5"/>
  <c r="E14" i="8" s="1"/>
  <c r="F124" i="5"/>
  <c r="E14" i="9" s="1"/>
  <c r="G124" i="5"/>
  <c r="E14" i="10" s="1"/>
  <c r="H124" i="5"/>
  <c r="E14" i="11" s="1"/>
  <c r="I124" i="5"/>
  <c r="E14" i="12" s="1"/>
  <c r="K124" i="5"/>
  <c r="E14" i="13" s="1"/>
  <c r="M124" i="5"/>
  <c r="N124"/>
  <c r="O124"/>
  <c r="Q124"/>
  <c r="R124"/>
  <c r="S124"/>
  <c r="T124"/>
  <c r="U124"/>
  <c r="V124"/>
  <c r="W124"/>
  <c r="Y124"/>
  <c r="Z124"/>
  <c r="AB124"/>
  <c r="AC124"/>
  <c r="B125"/>
  <c r="C125"/>
  <c r="F14" i="25" s="1"/>
  <c r="D125" i="5"/>
  <c r="F14" i="7" s="1"/>
  <c r="E125" i="5"/>
  <c r="F14" i="8" s="1"/>
  <c r="F125" i="5"/>
  <c r="F14" i="9" s="1"/>
  <c r="G125" i="5"/>
  <c r="F14" i="10" s="1"/>
  <c r="H125" i="5"/>
  <c r="F14" i="11" s="1"/>
  <c r="I125" i="5"/>
  <c r="F14" i="12" s="1"/>
  <c r="K125" i="5"/>
  <c r="F14" i="13" s="1"/>
  <c r="M125" i="5"/>
  <c r="N125"/>
  <c r="O125"/>
  <c r="Q125"/>
  <c r="R125"/>
  <c r="S125"/>
  <c r="T125"/>
  <c r="U125"/>
  <c r="V125"/>
  <c r="W125"/>
  <c r="Y125"/>
  <c r="Z125"/>
  <c r="AB125"/>
  <c r="AC125"/>
  <c r="B126"/>
  <c r="C126"/>
  <c r="G14" i="25" s="1"/>
  <c r="D126" i="5"/>
  <c r="G14" i="7" s="1"/>
  <c r="E126" i="5"/>
  <c r="G14" i="8" s="1"/>
  <c r="F126" i="5"/>
  <c r="G14" i="9" s="1"/>
  <c r="G126" i="5"/>
  <c r="G14" i="10" s="1"/>
  <c r="H126" i="5"/>
  <c r="G14" i="11" s="1"/>
  <c r="I126" i="5"/>
  <c r="G14" i="12" s="1"/>
  <c r="K126" i="5"/>
  <c r="G14" i="13" s="1"/>
  <c r="M126" i="5"/>
  <c r="N126"/>
  <c r="O126"/>
  <c r="Q126"/>
  <c r="R126"/>
  <c r="S126"/>
  <c r="T126"/>
  <c r="U126"/>
  <c r="V126"/>
  <c r="W126"/>
  <c r="Y126"/>
  <c r="Z126"/>
  <c r="AB126"/>
  <c r="AC126"/>
  <c r="B127"/>
  <c r="C127"/>
  <c r="H14" i="25" s="1"/>
  <c r="D127" i="5"/>
  <c r="H14" i="7" s="1"/>
  <c r="E127" i="5"/>
  <c r="H14" i="8" s="1"/>
  <c r="F127" i="5"/>
  <c r="H14" i="9" s="1"/>
  <c r="G127" i="5"/>
  <c r="H14" i="10" s="1"/>
  <c r="H127" i="5"/>
  <c r="H14" i="11" s="1"/>
  <c r="I127" i="5"/>
  <c r="H14" i="12" s="1"/>
  <c r="K127" i="5"/>
  <c r="H14" i="13" s="1"/>
  <c r="M127" i="5"/>
  <c r="N127"/>
  <c r="O127"/>
  <c r="Q127"/>
  <c r="R127"/>
  <c r="S127"/>
  <c r="T127"/>
  <c r="U127"/>
  <c r="V127"/>
  <c r="W127"/>
  <c r="Y127"/>
  <c r="Z127"/>
  <c r="AB127"/>
  <c r="AC127"/>
  <c r="B128"/>
  <c r="C128"/>
  <c r="I14" i="25" s="1"/>
  <c r="D128" i="5"/>
  <c r="I14" i="7" s="1"/>
  <c r="E128" i="5"/>
  <c r="I14" i="8" s="1"/>
  <c r="F128" i="5"/>
  <c r="I14" i="9" s="1"/>
  <c r="G128" i="5"/>
  <c r="I14" i="10" s="1"/>
  <c r="H128" i="5"/>
  <c r="I14" i="11" s="1"/>
  <c r="I128" i="5"/>
  <c r="I14" i="12" s="1"/>
  <c r="K128" i="5"/>
  <c r="I14" i="13" s="1"/>
  <c r="M128" i="5"/>
  <c r="N128"/>
  <c r="O128"/>
  <c r="Q128"/>
  <c r="R128"/>
  <c r="S128"/>
  <c r="T128"/>
  <c r="U128"/>
  <c r="V128"/>
  <c r="W128"/>
  <c r="Y128"/>
  <c r="Z128"/>
  <c r="AB128"/>
  <c r="AC128"/>
  <c r="B129"/>
  <c r="C129"/>
  <c r="J14" i="25" s="1"/>
  <c r="D129" i="5"/>
  <c r="J14" i="7" s="1"/>
  <c r="E129" i="5"/>
  <c r="J14" i="8" s="1"/>
  <c r="F129" i="5"/>
  <c r="J14" i="9" s="1"/>
  <c r="G129" i="5"/>
  <c r="J14" i="10" s="1"/>
  <c r="H129" i="5"/>
  <c r="J14" i="11" s="1"/>
  <c r="I129" i="5"/>
  <c r="J14" i="12" s="1"/>
  <c r="K129" i="5"/>
  <c r="J14" i="13" s="1"/>
  <c r="M129" i="5"/>
  <c r="N129"/>
  <c r="O129"/>
  <c r="Q129"/>
  <c r="R129"/>
  <c r="S129"/>
  <c r="T129"/>
  <c r="U129"/>
  <c r="V129"/>
  <c r="W129"/>
  <c r="Y129"/>
  <c r="Z129"/>
  <c r="AB129"/>
  <c r="AC129"/>
  <c r="B130"/>
  <c r="C130"/>
  <c r="K14" i="25" s="1"/>
  <c r="D130" i="5"/>
  <c r="K14" i="7" s="1"/>
  <c r="E130" i="5"/>
  <c r="K14" i="8" s="1"/>
  <c r="F130" i="5"/>
  <c r="K14" i="9" s="1"/>
  <c r="G130" i="5"/>
  <c r="K14" i="10" s="1"/>
  <c r="H130" i="5"/>
  <c r="K14" i="11" s="1"/>
  <c r="I130" i="5"/>
  <c r="K14" i="12" s="1"/>
  <c r="K130" i="5"/>
  <c r="K14" i="13" s="1"/>
  <c r="M130" i="5"/>
  <c r="N130"/>
  <c r="O130"/>
  <c r="Q130"/>
  <c r="R130"/>
  <c r="S130"/>
  <c r="T130"/>
  <c r="U130"/>
  <c r="V130"/>
  <c r="W130"/>
  <c r="Y130"/>
  <c r="Z130"/>
  <c r="AB130"/>
  <c r="AC130"/>
  <c r="B131"/>
  <c r="C131"/>
  <c r="L14" i="25" s="1"/>
  <c r="D131" i="5"/>
  <c r="L14" i="7" s="1"/>
  <c r="E131" i="5"/>
  <c r="L14" i="8" s="1"/>
  <c r="F131" i="5"/>
  <c r="L14" i="9" s="1"/>
  <c r="G131" i="5"/>
  <c r="L14" i="10" s="1"/>
  <c r="H131" i="5"/>
  <c r="L14" i="11" s="1"/>
  <c r="I131" i="5"/>
  <c r="L14" i="12" s="1"/>
  <c r="K131" i="5"/>
  <c r="L14" i="13" s="1"/>
  <c r="M131" i="5"/>
  <c r="N131"/>
  <c r="O131"/>
  <c r="Q131"/>
  <c r="R131"/>
  <c r="S131"/>
  <c r="T131"/>
  <c r="U131"/>
  <c r="V131"/>
  <c r="W131"/>
  <c r="Y131"/>
  <c r="Z131"/>
  <c r="AB131"/>
  <c r="AC131"/>
  <c r="B132"/>
  <c r="C132"/>
  <c r="M14" i="25" s="1"/>
  <c r="D132" i="5"/>
  <c r="M14" i="7" s="1"/>
  <c r="E132" i="5"/>
  <c r="M14" i="8" s="1"/>
  <c r="F132" i="5"/>
  <c r="M14" i="9" s="1"/>
  <c r="G132" i="5"/>
  <c r="M14" i="10" s="1"/>
  <c r="H132" i="5"/>
  <c r="M14" i="11" s="1"/>
  <c r="I132" i="5"/>
  <c r="M14" i="12" s="1"/>
  <c r="K132" i="5"/>
  <c r="M14" i="13" s="1"/>
  <c r="M132" i="5"/>
  <c r="N132"/>
  <c r="O132"/>
  <c r="Q132"/>
  <c r="R132"/>
  <c r="S132"/>
  <c r="T132"/>
  <c r="U132"/>
  <c r="V132"/>
  <c r="W132"/>
  <c r="Y132"/>
  <c r="Z132"/>
  <c r="AB132"/>
  <c r="AC132"/>
  <c r="B133"/>
  <c r="C133"/>
  <c r="B15" i="25" s="1"/>
  <c r="D133" i="5"/>
  <c r="B15" i="7" s="1"/>
  <c r="E133" i="5"/>
  <c r="B15" i="8" s="1"/>
  <c r="F133" i="5"/>
  <c r="B15" i="9" s="1"/>
  <c r="G133" i="5"/>
  <c r="B15" i="10" s="1"/>
  <c r="H133" i="5"/>
  <c r="B15" i="11" s="1"/>
  <c r="I133" i="5"/>
  <c r="B15" i="12" s="1"/>
  <c r="K133" i="5"/>
  <c r="B15" i="13" s="1"/>
  <c r="M133" i="5"/>
  <c r="N133"/>
  <c r="O133"/>
  <c r="Q133"/>
  <c r="R133"/>
  <c r="S133"/>
  <c r="T133"/>
  <c r="U133"/>
  <c r="V133"/>
  <c r="W133"/>
  <c r="Y133"/>
  <c r="Z133"/>
  <c r="AB133"/>
  <c r="AC133"/>
  <c r="B134"/>
  <c r="C134"/>
  <c r="C15" i="25" s="1"/>
  <c r="D134" i="5"/>
  <c r="C15" i="7" s="1"/>
  <c r="E134" i="5"/>
  <c r="C15" i="8" s="1"/>
  <c r="F134" i="5"/>
  <c r="C15" i="9" s="1"/>
  <c r="G134" i="5"/>
  <c r="C15" i="10" s="1"/>
  <c r="H134" i="5"/>
  <c r="C15" i="11" s="1"/>
  <c r="I134" i="5"/>
  <c r="C15" i="12" s="1"/>
  <c r="K134" i="5"/>
  <c r="C15" i="13" s="1"/>
  <c r="M134" i="5"/>
  <c r="N134"/>
  <c r="O134"/>
  <c r="Q134"/>
  <c r="R134"/>
  <c r="S134"/>
  <c r="T134"/>
  <c r="U134"/>
  <c r="V134"/>
  <c r="W134"/>
  <c r="Y134"/>
  <c r="Z134"/>
  <c r="AB134"/>
  <c r="AC134"/>
  <c r="B135"/>
  <c r="C135"/>
  <c r="D15" i="25" s="1"/>
  <c r="D135" i="5"/>
  <c r="D15" i="7" s="1"/>
  <c r="E135" i="5"/>
  <c r="D15" i="8" s="1"/>
  <c r="F135" i="5"/>
  <c r="D15" i="9" s="1"/>
  <c r="G135" i="5"/>
  <c r="D15" i="10" s="1"/>
  <c r="H135" i="5"/>
  <c r="D15" i="11" s="1"/>
  <c r="I135" i="5"/>
  <c r="D15" i="12" s="1"/>
  <c r="K135" i="5"/>
  <c r="D15" i="13" s="1"/>
  <c r="M135" i="5"/>
  <c r="N135"/>
  <c r="O135"/>
  <c r="Q135"/>
  <c r="R135"/>
  <c r="S135"/>
  <c r="T135"/>
  <c r="U135"/>
  <c r="V135"/>
  <c r="W135"/>
  <c r="Y135"/>
  <c r="Z135"/>
  <c r="AB135"/>
  <c r="AC135"/>
  <c r="B136"/>
  <c r="C136"/>
  <c r="E15" i="25" s="1"/>
  <c r="D136" i="5"/>
  <c r="E15" i="7" s="1"/>
  <c r="E136" i="5"/>
  <c r="E15" i="8" s="1"/>
  <c r="F136" i="5"/>
  <c r="E15" i="9" s="1"/>
  <c r="G136" i="5"/>
  <c r="E15" i="10" s="1"/>
  <c r="H136" i="5"/>
  <c r="E15" i="11" s="1"/>
  <c r="I136" i="5"/>
  <c r="E15" i="12" s="1"/>
  <c r="K136" i="5"/>
  <c r="E15" i="13" s="1"/>
  <c r="M136" i="5"/>
  <c r="N136"/>
  <c r="O136"/>
  <c r="Q136"/>
  <c r="R136"/>
  <c r="S136"/>
  <c r="T136"/>
  <c r="U136"/>
  <c r="V136"/>
  <c r="W136"/>
  <c r="Y136"/>
  <c r="Z136"/>
  <c r="AB136"/>
  <c r="AC136"/>
  <c r="B137"/>
  <c r="C137"/>
  <c r="F15" i="25" s="1"/>
  <c r="D137" i="5"/>
  <c r="F15" i="7" s="1"/>
  <c r="E137" i="5"/>
  <c r="F15" i="8" s="1"/>
  <c r="F137" i="5"/>
  <c r="F15" i="9" s="1"/>
  <c r="G137" i="5"/>
  <c r="F15" i="10" s="1"/>
  <c r="H137" i="5"/>
  <c r="F15" i="11" s="1"/>
  <c r="I137" i="5"/>
  <c r="F15" i="12" s="1"/>
  <c r="K137" i="5"/>
  <c r="F15" i="13" s="1"/>
  <c r="M137" i="5"/>
  <c r="N137"/>
  <c r="O137"/>
  <c r="Q137"/>
  <c r="R137"/>
  <c r="S137"/>
  <c r="T137"/>
  <c r="U137"/>
  <c r="V137"/>
  <c r="W137"/>
  <c r="Y137"/>
  <c r="Z137"/>
  <c r="AB137"/>
  <c r="AC137"/>
  <c r="B138"/>
  <c r="C138"/>
  <c r="G15" i="25" s="1"/>
  <c r="D138" i="5"/>
  <c r="G15" i="7" s="1"/>
  <c r="E138" i="5"/>
  <c r="G15" i="8" s="1"/>
  <c r="F138" i="5"/>
  <c r="G15" i="9" s="1"/>
  <c r="G138" i="5"/>
  <c r="G15" i="10" s="1"/>
  <c r="H138" i="5"/>
  <c r="G15" i="11" s="1"/>
  <c r="I138" i="5"/>
  <c r="G15" i="12" s="1"/>
  <c r="K138" i="5"/>
  <c r="G15" i="13" s="1"/>
  <c r="M138" i="5"/>
  <c r="N138"/>
  <c r="O138"/>
  <c r="Q138"/>
  <c r="R138"/>
  <c r="S138"/>
  <c r="T138"/>
  <c r="U138"/>
  <c r="V138"/>
  <c r="W138"/>
  <c r="Y138"/>
  <c r="Z138"/>
  <c r="AB138"/>
  <c r="AC138"/>
  <c r="B139"/>
  <c r="C139"/>
  <c r="H15" i="25" s="1"/>
  <c r="D139" i="5"/>
  <c r="H15" i="7" s="1"/>
  <c r="E139" i="5"/>
  <c r="H15" i="8" s="1"/>
  <c r="F139" i="5"/>
  <c r="H15" i="9" s="1"/>
  <c r="G139" i="5"/>
  <c r="H15" i="10" s="1"/>
  <c r="H139" i="5"/>
  <c r="H15" i="11" s="1"/>
  <c r="I139" i="5"/>
  <c r="H15" i="12" s="1"/>
  <c r="K139" i="5"/>
  <c r="H15" i="13" s="1"/>
  <c r="M139" i="5"/>
  <c r="N139"/>
  <c r="O139"/>
  <c r="Q139"/>
  <c r="R139"/>
  <c r="S139"/>
  <c r="T139"/>
  <c r="U139"/>
  <c r="V139"/>
  <c r="W139"/>
  <c r="Y139"/>
  <c r="Z139"/>
  <c r="AB139"/>
  <c r="AC139"/>
  <c r="B140"/>
  <c r="C140"/>
  <c r="I15" i="25" s="1"/>
  <c r="D140" i="5"/>
  <c r="I15" i="7" s="1"/>
  <c r="E140" i="5"/>
  <c r="I15" i="8" s="1"/>
  <c r="F140" i="5"/>
  <c r="I15" i="9" s="1"/>
  <c r="G140" i="5"/>
  <c r="I15" i="10" s="1"/>
  <c r="H140" i="5"/>
  <c r="I15" i="11" s="1"/>
  <c r="I140" i="5"/>
  <c r="I15" i="12" s="1"/>
  <c r="K140" i="5"/>
  <c r="I15" i="13" s="1"/>
  <c r="M140" i="5"/>
  <c r="N140"/>
  <c r="O140"/>
  <c r="Q140"/>
  <c r="R140"/>
  <c r="S140"/>
  <c r="T140"/>
  <c r="U140"/>
  <c r="V140"/>
  <c r="W140"/>
  <c r="Y140"/>
  <c r="Z140"/>
  <c r="AB140"/>
  <c r="AC140"/>
  <c r="B141"/>
  <c r="C141"/>
  <c r="J15" i="25" s="1"/>
  <c r="D141" i="5"/>
  <c r="J15" i="7" s="1"/>
  <c r="E141" i="5"/>
  <c r="J15" i="8" s="1"/>
  <c r="F141" i="5"/>
  <c r="J15" i="9" s="1"/>
  <c r="G141" i="5"/>
  <c r="J15" i="10" s="1"/>
  <c r="H141" i="5"/>
  <c r="J15" i="11" s="1"/>
  <c r="I141" i="5"/>
  <c r="J15" i="12" s="1"/>
  <c r="K141" i="5"/>
  <c r="J15" i="13" s="1"/>
  <c r="M141" i="5"/>
  <c r="N141"/>
  <c r="O141"/>
  <c r="Q141"/>
  <c r="R141"/>
  <c r="S141"/>
  <c r="T141"/>
  <c r="U141"/>
  <c r="V141"/>
  <c r="W141"/>
  <c r="Y141"/>
  <c r="Z141"/>
  <c r="AB141"/>
  <c r="AC141"/>
  <c r="B142"/>
  <c r="C142"/>
  <c r="K15" i="25" s="1"/>
  <c r="D142" i="5"/>
  <c r="K15" i="7" s="1"/>
  <c r="E142" i="5"/>
  <c r="K15" i="8" s="1"/>
  <c r="F142" i="5"/>
  <c r="K15" i="9" s="1"/>
  <c r="G142" i="5"/>
  <c r="K15" i="10" s="1"/>
  <c r="H142" i="5"/>
  <c r="K15" i="11" s="1"/>
  <c r="I142" i="5"/>
  <c r="K15" i="12" s="1"/>
  <c r="K142" i="5"/>
  <c r="K15" i="13" s="1"/>
  <c r="M142" i="5"/>
  <c r="N142"/>
  <c r="O142"/>
  <c r="Q142"/>
  <c r="R142"/>
  <c r="S142"/>
  <c r="T142"/>
  <c r="U142"/>
  <c r="V142"/>
  <c r="W142"/>
  <c r="Y142"/>
  <c r="Z142"/>
  <c r="AB142"/>
  <c r="AC142"/>
  <c r="B143"/>
  <c r="C143"/>
  <c r="L15" i="25" s="1"/>
  <c r="D143" i="5"/>
  <c r="L15" i="7" s="1"/>
  <c r="E143" i="5"/>
  <c r="L15" i="8" s="1"/>
  <c r="F143" i="5"/>
  <c r="L15" i="9" s="1"/>
  <c r="G143" i="5"/>
  <c r="L15" i="10" s="1"/>
  <c r="H143" i="5"/>
  <c r="L15" i="11" s="1"/>
  <c r="I143" i="5"/>
  <c r="L15" i="12" s="1"/>
  <c r="K143" i="5"/>
  <c r="L15" i="13" s="1"/>
  <c r="M143" i="5"/>
  <c r="N143"/>
  <c r="O143"/>
  <c r="Q143"/>
  <c r="R143"/>
  <c r="S143"/>
  <c r="T143"/>
  <c r="U143"/>
  <c r="V143"/>
  <c r="W143"/>
  <c r="Y143"/>
  <c r="Z143"/>
  <c r="AB143"/>
  <c r="AC143"/>
  <c r="B144"/>
  <c r="C144"/>
  <c r="M15" i="25" s="1"/>
  <c r="D144" i="5"/>
  <c r="M15" i="7" s="1"/>
  <c r="E144" i="5"/>
  <c r="M15" i="8" s="1"/>
  <c r="F144" i="5"/>
  <c r="M15" i="9" s="1"/>
  <c r="G144" i="5"/>
  <c r="M15" i="10" s="1"/>
  <c r="H144" i="5"/>
  <c r="M15" i="11" s="1"/>
  <c r="I144" i="5"/>
  <c r="M15" i="12" s="1"/>
  <c r="K144" i="5"/>
  <c r="M15" i="13" s="1"/>
  <c r="M144" i="5"/>
  <c r="N144"/>
  <c r="O144"/>
  <c r="Q144"/>
  <c r="R144"/>
  <c r="S144"/>
  <c r="T144"/>
  <c r="U144"/>
  <c r="V144"/>
  <c r="W144"/>
  <c r="Y144"/>
  <c r="Z144"/>
  <c r="AB144"/>
  <c r="AC144"/>
  <c r="B145"/>
  <c r="C145"/>
  <c r="B16" i="25" s="1"/>
  <c r="D145" i="5"/>
  <c r="B16" i="7" s="1"/>
  <c r="E145" i="5"/>
  <c r="B16" i="8" s="1"/>
  <c r="F145" i="5"/>
  <c r="B16" i="9" s="1"/>
  <c r="G145" i="5"/>
  <c r="B16" i="10" s="1"/>
  <c r="H145" i="5"/>
  <c r="B16" i="11" s="1"/>
  <c r="I145" i="5"/>
  <c r="B16" i="12" s="1"/>
  <c r="K145" i="5"/>
  <c r="B16" i="13" s="1"/>
  <c r="M145" i="5"/>
  <c r="N145"/>
  <c r="O145"/>
  <c r="Q145"/>
  <c r="R145"/>
  <c r="S145"/>
  <c r="T145"/>
  <c r="U145"/>
  <c r="V145"/>
  <c r="W145"/>
  <c r="Y145"/>
  <c r="Z145"/>
  <c r="AB145"/>
  <c r="AC145"/>
  <c r="B146"/>
  <c r="C146"/>
  <c r="C16" i="25" s="1"/>
  <c r="D146" i="5"/>
  <c r="C16" i="7" s="1"/>
  <c r="E146" i="5"/>
  <c r="C16" i="8" s="1"/>
  <c r="F146" i="5"/>
  <c r="C16" i="9" s="1"/>
  <c r="G146" i="5"/>
  <c r="C16" i="10" s="1"/>
  <c r="H146" i="5"/>
  <c r="C16" i="11" s="1"/>
  <c r="I146" i="5"/>
  <c r="C16" i="12" s="1"/>
  <c r="K146" i="5"/>
  <c r="C16" i="13" s="1"/>
  <c r="M146" i="5"/>
  <c r="N146"/>
  <c r="O146"/>
  <c r="Q146"/>
  <c r="R146"/>
  <c r="S146"/>
  <c r="T146"/>
  <c r="U146"/>
  <c r="V146"/>
  <c r="W146"/>
  <c r="Y146"/>
  <c r="Z146"/>
  <c r="AB146"/>
  <c r="AC146"/>
  <c r="B147"/>
  <c r="C147"/>
  <c r="D16" i="25" s="1"/>
  <c r="D147" i="5"/>
  <c r="D16" i="7" s="1"/>
  <c r="E147" i="5"/>
  <c r="D16" i="8" s="1"/>
  <c r="F147" i="5"/>
  <c r="D16" i="9" s="1"/>
  <c r="G147" i="5"/>
  <c r="D16" i="10" s="1"/>
  <c r="H147" i="5"/>
  <c r="D16" i="11" s="1"/>
  <c r="I147" i="5"/>
  <c r="D16" i="12" s="1"/>
  <c r="K147" i="5"/>
  <c r="D16" i="13" s="1"/>
  <c r="M147" i="5"/>
  <c r="N147"/>
  <c r="O147"/>
  <c r="Q147"/>
  <c r="R147"/>
  <c r="S147"/>
  <c r="T147"/>
  <c r="U147"/>
  <c r="V147"/>
  <c r="W147"/>
  <c r="Y147"/>
  <c r="Z147"/>
  <c r="AB147"/>
  <c r="AC147"/>
  <c r="B148"/>
  <c r="C148"/>
  <c r="E16" i="25" s="1"/>
  <c r="D148" i="5"/>
  <c r="E16" i="7" s="1"/>
  <c r="E148" i="5"/>
  <c r="E16" i="8" s="1"/>
  <c r="F148" i="5"/>
  <c r="E16" i="9" s="1"/>
  <c r="G148" i="5"/>
  <c r="E16" i="10" s="1"/>
  <c r="H148" i="5"/>
  <c r="E16" i="11" s="1"/>
  <c r="I148" i="5"/>
  <c r="E16" i="12" s="1"/>
  <c r="K148" i="5"/>
  <c r="E16" i="13" s="1"/>
  <c r="M148" i="5"/>
  <c r="N148"/>
  <c r="O148"/>
  <c r="Q148"/>
  <c r="R148"/>
  <c r="S148"/>
  <c r="T148"/>
  <c r="U148"/>
  <c r="V148"/>
  <c r="W148"/>
  <c r="Y148"/>
  <c r="Z148"/>
  <c r="AB148"/>
  <c r="AC148"/>
  <c r="B149"/>
  <c r="C149"/>
  <c r="F16" i="25" s="1"/>
  <c r="D149" i="5"/>
  <c r="F16" i="7" s="1"/>
  <c r="E149" i="5"/>
  <c r="F16" i="8" s="1"/>
  <c r="F149" i="5"/>
  <c r="F16" i="9" s="1"/>
  <c r="G149" i="5"/>
  <c r="F16" i="10" s="1"/>
  <c r="H149" i="5"/>
  <c r="F16" i="11" s="1"/>
  <c r="I149" i="5"/>
  <c r="F16" i="12" s="1"/>
  <c r="K149" i="5"/>
  <c r="F16" i="13" s="1"/>
  <c r="M149" i="5"/>
  <c r="N149"/>
  <c r="O149"/>
  <c r="Q149"/>
  <c r="R149"/>
  <c r="S149"/>
  <c r="T149"/>
  <c r="U149"/>
  <c r="V149"/>
  <c r="W149"/>
  <c r="Y149"/>
  <c r="Z149"/>
  <c r="AB149"/>
  <c r="AC149"/>
  <c r="B150"/>
  <c r="C150"/>
  <c r="G16" i="25" s="1"/>
  <c r="D150" i="5"/>
  <c r="G16" i="7" s="1"/>
  <c r="E150" i="5"/>
  <c r="G16" i="8" s="1"/>
  <c r="F150" i="5"/>
  <c r="G16" i="9" s="1"/>
  <c r="G150" i="5"/>
  <c r="G16" i="10" s="1"/>
  <c r="H150" i="5"/>
  <c r="G16" i="11" s="1"/>
  <c r="I150" i="5"/>
  <c r="G16" i="12" s="1"/>
  <c r="K150" i="5"/>
  <c r="G16" i="13" s="1"/>
  <c r="M150" i="5"/>
  <c r="N150"/>
  <c r="O150"/>
  <c r="Q150"/>
  <c r="R150"/>
  <c r="S150"/>
  <c r="T150"/>
  <c r="U150"/>
  <c r="V150"/>
  <c r="W150"/>
  <c r="Y150"/>
  <c r="Z150"/>
  <c r="AB150"/>
  <c r="AC150"/>
  <c r="B151"/>
  <c r="C151"/>
  <c r="H16" i="25" s="1"/>
  <c r="D151" i="5"/>
  <c r="H16" i="7" s="1"/>
  <c r="E151" i="5"/>
  <c r="H16" i="8" s="1"/>
  <c r="F151" i="5"/>
  <c r="H16" i="9" s="1"/>
  <c r="G151" i="5"/>
  <c r="H16" i="10" s="1"/>
  <c r="H151" i="5"/>
  <c r="H16" i="11" s="1"/>
  <c r="I151" i="5"/>
  <c r="H16" i="12" s="1"/>
  <c r="K151" i="5"/>
  <c r="H16" i="13" s="1"/>
  <c r="M151" i="5"/>
  <c r="N151"/>
  <c r="O151"/>
  <c r="Q151"/>
  <c r="R151"/>
  <c r="S151"/>
  <c r="T151"/>
  <c r="U151"/>
  <c r="V151"/>
  <c r="W151"/>
  <c r="Y151"/>
  <c r="Z151"/>
  <c r="AB151"/>
  <c r="AC151"/>
  <c r="B152"/>
  <c r="C152"/>
  <c r="I16" i="25" s="1"/>
  <c r="D152" i="5"/>
  <c r="I16" i="7" s="1"/>
  <c r="E152" i="5"/>
  <c r="I16" i="8" s="1"/>
  <c r="F152" i="5"/>
  <c r="I16" i="9" s="1"/>
  <c r="G152" i="5"/>
  <c r="I16" i="10" s="1"/>
  <c r="H152" i="5"/>
  <c r="I16" i="11" s="1"/>
  <c r="I152" i="5"/>
  <c r="I16" i="12" s="1"/>
  <c r="K152" i="5"/>
  <c r="I16" i="13" s="1"/>
  <c r="M152" i="5"/>
  <c r="N152"/>
  <c r="O152"/>
  <c r="Q152"/>
  <c r="R152"/>
  <c r="S152"/>
  <c r="T152"/>
  <c r="U152"/>
  <c r="V152"/>
  <c r="W152"/>
  <c r="Y152"/>
  <c r="Z152"/>
  <c r="AB152"/>
  <c r="AC152"/>
  <c r="B153"/>
  <c r="C153"/>
  <c r="J16" i="25" s="1"/>
  <c r="D153" i="5"/>
  <c r="J16" i="7" s="1"/>
  <c r="E153" i="5"/>
  <c r="J16" i="8" s="1"/>
  <c r="F153" i="5"/>
  <c r="J16" i="9" s="1"/>
  <c r="G153" i="5"/>
  <c r="J16" i="10" s="1"/>
  <c r="H153" i="5"/>
  <c r="J16" i="11" s="1"/>
  <c r="I153" i="5"/>
  <c r="J16" i="12" s="1"/>
  <c r="K153" i="5"/>
  <c r="J16" i="13" s="1"/>
  <c r="M153" i="5"/>
  <c r="N153"/>
  <c r="O153"/>
  <c r="Q153"/>
  <c r="R153"/>
  <c r="S153"/>
  <c r="T153"/>
  <c r="U153"/>
  <c r="V153"/>
  <c r="W153"/>
  <c r="Y153"/>
  <c r="Z153"/>
  <c r="AB153"/>
  <c r="AC153"/>
  <c r="B154"/>
  <c r="C154"/>
  <c r="K16" i="25" s="1"/>
  <c r="D154" i="5"/>
  <c r="K16" i="7" s="1"/>
  <c r="E154" i="5"/>
  <c r="K16" i="8" s="1"/>
  <c r="F154" i="5"/>
  <c r="K16" i="9" s="1"/>
  <c r="G154" i="5"/>
  <c r="K16" i="10" s="1"/>
  <c r="H154" i="5"/>
  <c r="K16" i="11" s="1"/>
  <c r="I154" i="5"/>
  <c r="K16" i="12" s="1"/>
  <c r="K154" i="5"/>
  <c r="K16" i="13" s="1"/>
  <c r="M154" i="5"/>
  <c r="N154"/>
  <c r="O154"/>
  <c r="Q154"/>
  <c r="R154"/>
  <c r="S154"/>
  <c r="T154"/>
  <c r="U154"/>
  <c r="V154"/>
  <c r="W154"/>
  <c r="Y154"/>
  <c r="Z154"/>
  <c r="AB154"/>
  <c r="AC154"/>
  <c r="B155"/>
  <c r="C155"/>
  <c r="L16" i="25" s="1"/>
  <c r="D155" i="5"/>
  <c r="L16" i="7" s="1"/>
  <c r="E155" i="5"/>
  <c r="L16" i="8" s="1"/>
  <c r="F155" i="5"/>
  <c r="L16" i="9" s="1"/>
  <c r="G155" i="5"/>
  <c r="L16" i="10" s="1"/>
  <c r="H155" i="5"/>
  <c r="L16" i="11" s="1"/>
  <c r="I155" i="5"/>
  <c r="L16" i="12" s="1"/>
  <c r="K155" i="5"/>
  <c r="L16" i="13" s="1"/>
  <c r="M155" i="5"/>
  <c r="N155"/>
  <c r="O155"/>
  <c r="Q155"/>
  <c r="R155"/>
  <c r="S155"/>
  <c r="T155"/>
  <c r="U155"/>
  <c r="V155"/>
  <c r="W155"/>
  <c r="Y155"/>
  <c r="Z155"/>
  <c r="AB155"/>
  <c r="AC155"/>
  <c r="B156"/>
  <c r="C156"/>
  <c r="M16" i="25" s="1"/>
  <c r="D156" i="5"/>
  <c r="M16" i="7" s="1"/>
  <c r="E156" i="5"/>
  <c r="M16" i="8" s="1"/>
  <c r="F156" i="5"/>
  <c r="M16" i="9" s="1"/>
  <c r="G156" i="5"/>
  <c r="M16" i="10" s="1"/>
  <c r="H156" i="5"/>
  <c r="M16" i="11" s="1"/>
  <c r="I156" i="5"/>
  <c r="M16" i="12" s="1"/>
  <c r="K156" i="5"/>
  <c r="M16" i="13" s="1"/>
  <c r="M156" i="5"/>
  <c r="N156"/>
  <c r="O156"/>
  <c r="Q156"/>
  <c r="R156"/>
  <c r="S156"/>
  <c r="T156"/>
  <c r="U156"/>
  <c r="V156"/>
  <c r="W156"/>
  <c r="Y156"/>
  <c r="Z156"/>
  <c r="AB156"/>
  <c r="AC156"/>
  <c r="B157"/>
  <c r="C157"/>
  <c r="B17" i="25" s="1"/>
  <c r="D157" i="5"/>
  <c r="B17" i="7" s="1"/>
  <c r="E157" i="5"/>
  <c r="B17" i="8" s="1"/>
  <c r="F157" i="5"/>
  <c r="B17" i="9" s="1"/>
  <c r="G157" i="5"/>
  <c r="B17" i="10" s="1"/>
  <c r="H157" i="5"/>
  <c r="B17" i="11" s="1"/>
  <c r="I157" i="5"/>
  <c r="B17" i="12" s="1"/>
  <c r="K157" i="5"/>
  <c r="B17" i="13" s="1"/>
  <c r="M157" i="5"/>
  <c r="N157"/>
  <c r="O157"/>
  <c r="Q157"/>
  <c r="R157"/>
  <c r="S157"/>
  <c r="T157"/>
  <c r="U157"/>
  <c r="V157"/>
  <c r="W157"/>
  <c r="Y157"/>
  <c r="Z157"/>
  <c r="AB157"/>
  <c r="AC157"/>
  <c r="B158"/>
  <c r="C158"/>
  <c r="C17" i="25" s="1"/>
  <c r="D158" i="5"/>
  <c r="C17" i="7" s="1"/>
  <c r="E158" i="5"/>
  <c r="C17" i="8" s="1"/>
  <c r="F158" i="5"/>
  <c r="C17" i="9" s="1"/>
  <c r="G158" i="5"/>
  <c r="C17" i="10" s="1"/>
  <c r="H158" i="5"/>
  <c r="C17" i="11" s="1"/>
  <c r="I158" i="5"/>
  <c r="C17" i="12" s="1"/>
  <c r="K158" i="5"/>
  <c r="C17" i="13" s="1"/>
  <c r="M158" i="5"/>
  <c r="N158"/>
  <c r="O158"/>
  <c r="Q158"/>
  <c r="R158"/>
  <c r="S158"/>
  <c r="T158"/>
  <c r="U158"/>
  <c r="V158"/>
  <c r="W158"/>
  <c r="Y158"/>
  <c r="Z158"/>
  <c r="AB158"/>
  <c r="AC158"/>
  <c r="B159"/>
  <c r="C159"/>
  <c r="D17" i="25" s="1"/>
  <c r="D159" i="5"/>
  <c r="D17" i="7" s="1"/>
  <c r="E159" i="5"/>
  <c r="D17" i="8" s="1"/>
  <c r="F159" i="5"/>
  <c r="D17" i="9" s="1"/>
  <c r="G159" i="5"/>
  <c r="D17" i="10" s="1"/>
  <c r="H159" i="5"/>
  <c r="D17" i="11" s="1"/>
  <c r="I159" i="5"/>
  <c r="D17" i="12" s="1"/>
  <c r="K159" i="5"/>
  <c r="D17" i="13" s="1"/>
  <c r="M159" i="5"/>
  <c r="N159"/>
  <c r="O159"/>
  <c r="Q159"/>
  <c r="R159"/>
  <c r="S159"/>
  <c r="T159"/>
  <c r="U159"/>
  <c r="V159"/>
  <c r="W159"/>
  <c r="Y159"/>
  <c r="Z159"/>
  <c r="AB159"/>
  <c r="AC159"/>
  <c r="B160"/>
  <c r="C160"/>
  <c r="E17" i="25" s="1"/>
  <c r="D160" i="5"/>
  <c r="E17" i="7" s="1"/>
  <c r="E160" i="5"/>
  <c r="E17" i="8" s="1"/>
  <c r="F160" i="5"/>
  <c r="E17" i="9" s="1"/>
  <c r="G160" i="5"/>
  <c r="E17" i="10" s="1"/>
  <c r="H160" i="5"/>
  <c r="E17" i="11" s="1"/>
  <c r="I160" i="5"/>
  <c r="E17" i="12" s="1"/>
  <c r="K160" i="5"/>
  <c r="E17" i="13" s="1"/>
  <c r="M160" i="5"/>
  <c r="N160"/>
  <c r="O160"/>
  <c r="Q160"/>
  <c r="R160"/>
  <c r="S160"/>
  <c r="T160"/>
  <c r="U160"/>
  <c r="V160"/>
  <c r="W160"/>
  <c r="Y160"/>
  <c r="Z160"/>
  <c r="AB160"/>
  <c r="AC160"/>
  <c r="B161"/>
  <c r="C161"/>
  <c r="F17" i="25" s="1"/>
  <c r="D161" i="5"/>
  <c r="F17" i="7" s="1"/>
  <c r="E161" i="5"/>
  <c r="F17" i="8" s="1"/>
  <c r="F161" i="5"/>
  <c r="F17" i="9" s="1"/>
  <c r="G161" i="5"/>
  <c r="F17" i="10" s="1"/>
  <c r="H161" i="5"/>
  <c r="F17" i="11" s="1"/>
  <c r="I161" i="5"/>
  <c r="F17" i="12" s="1"/>
  <c r="K161" i="5"/>
  <c r="F17" i="13" s="1"/>
  <c r="M161" i="5"/>
  <c r="N161"/>
  <c r="O161"/>
  <c r="Q161"/>
  <c r="R161"/>
  <c r="S161"/>
  <c r="T161"/>
  <c r="U161"/>
  <c r="V161"/>
  <c r="W161"/>
  <c r="Y161"/>
  <c r="Z161"/>
  <c r="AB161"/>
  <c r="AC161"/>
  <c r="B162"/>
  <c r="C162"/>
  <c r="G17" i="25" s="1"/>
  <c r="D162" i="5"/>
  <c r="G17" i="7" s="1"/>
  <c r="E162" i="5"/>
  <c r="G17" i="8" s="1"/>
  <c r="F162" i="5"/>
  <c r="G17" i="9" s="1"/>
  <c r="G162" i="5"/>
  <c r="G17" i="10" s="1"/>
  <c r="H162" i="5"/>
  <c r="G17" i="11" s="1"/>
  <c r="I162" i="5"/>
  <c r="G17" i="12" s="1"/>
  <c r="K162" i="5"/>
  <c r="G17" i="13" s="1"/>
  <c r="M162" i="5"/>
  <c r="N162"/>
  <c r="O162"/>
  <c r="Q162"/>
  <c r="R162"/>
  <c r="S162"/>
  <c r="T162"/>
  <c r="U162"/>
  <c r="V162"/>
  <c r="W162"/>
  <c r="Y162"/>
  <c r="Z162"/>
  <c r="AB162"/>
  <c r="AC162"/>
  <c r="B163"/>
  <c r="C163"/>
  <c r="H17" i="25" s="1"/>
  <c r="D163" i="5"/>
  <c r="H17" i="7" s="1"/>
  <c r="E163" i="5"/>
  <c r="H17" i="8" s="1"/>
  <c r="F163" i="5"/>
  <c r="H17" i="9" s="1"/>
  <c r="G163" i="5"/>
  <c r="H17" i="10" s="1"/>
  <c r="H163" i="5"/>
  <c r="H17" i="11" s="1"/>
  <c r="I163" i="5"/>
  <c r="H17" i="12" s="1"/>
  <c r="K163" i="5"/>
  <c r="H17" i="13" s="1"/>
  <c r="M163" i="5"/>
  <c r="N163"/>
  <c r="O163"/>
  <c r="Q163"/>
  <c r="R163"/>
  <c r="S163"/>
  <c r="T163"/>
  <c r="U163"/>
  <c r="V163"/>
  <c r="W163"/>
  <c r="Y163"/>
  <c r="Z163"/>
  <c r="AB163"/>
  <c r="AC163"/>
  <c r="B164"/>
  <c r="C164"/>
  <c r="I17" i="25" s="1"/>
  <c r="D164" i="5"/>
  <c r="I17" i="7" s="1"/>
  <c r="E164" i="5"/>
  <c r="I17" i="8" s="1"/>
  <c r="F164" i="5"/>
  <c r="I17" i="9" s="1"/>
  <c r="G164" i="5"/>
  <c r="I17" i="10" s="1"/>
  <c r="H164" i="5"/>
  <c r="I17" i="11" s="1"/>
  <c r="I164" i="5"/>
  <c r="I17" i="12" s="1"/>
  <c r="K164" i="5"/>
  <c r="I17" i="13" s="1"/>
  <c r="M164" i="5"/>
  <c r="N164"/>
  <c r="O164"/>
  <c r="Q164"/>
  <c r="R164"/>
  <c r="S164"/>
  <c r="T164"/>
  <c r="U164"/>
  <c r="V164"/>
  <c r="W164"/>
  <c r="Y164"/>
  <c r="Z164"/>
  <c r="AB164"/>
  <c r="AC164"/>
  <c r="B165"/>
  <c r="C165"/>
  <c r="J17" i="25" s="1"/>
  <c r="D165" i="5"/>
  <c r="J17" i="7" s="1"/>
  <c r="E165" i="5"/>
  <c r="J17" i="8" s="1"/>
  <c r="F165" i="5"/>
  <c r="J17" i="9" s="1"/>
  <c r="G165" i="5"/>
  <c r="J17" i="10" s="1"/>
  <c r="H165" i="5"/>
  <c r="J17" i="11" s="1"/>
  <c r="I165" i="5"/>
  <c r="J17" i="12" s="1"/>
  <c r="K165" i="5"/>
  <c r="J17" i="13" s="1"/>
  <c r="M165" i="5"/>
  <c r="N165"/>
  <c r="O165"/>
  <c r="Q165"/>
  <c r="R165"/>
  <c r="S165"/>
  <c r="T165"/>
  <c r="U165"/>
  <c r="V165"/>
  <c r="W165"/>
  <c r="Y165"/>
  <c r="Z165"/>
  <c r="AB165"/>
  <c r="AC165"/>
  <c r="B166"/>
  <c r="C166"/>
  <c r="K17" i="25" s="1"/>
  <c r="D166" i="5"/>
  <c r="K17" i="7" s="1"/>
  <c r="E166" i="5"/>
  <c r="K17" i="8" s="1"/>
  <c r="F166" i="5"/>
  <c r="K17" i="9" s="1"/>
  <c r="G166" i="5"/>
  <c r="K17" i="10" s="1"/>
  <c r="H166" i="5"/>
  <c r="K17" i="11" s="1"/>
  <c r="I166" i="5"/>
  <c r="K17" i="12" s="1"/>
  <c r="K166" i="5"/>
  <c r="K17" i="13" s="1"/>
  <c r="M166" i="5"/>
  <c r="N166"/>
  <c r="O166"/>
  <c r="Q166"/>
  <c r="R166"/>
  <c r="S166"/>
  <c r="T166"/>
  <c r="U166"/>
  <c r="V166"/>
  <c r="W166"/>
  <c r="Y166"/>
  <c r="Z166"/>
  <c r="AB166"/>
  <c r="AC166"/>
  <c r="B167"/>
  <c r="C167"/>
  <c r="L17" i="25" s="1"/>
  <c r="D167" i="5"/>
  <c r="L17" i="7" s="1"/>
  <c r="E167" i="5"/>
  <c r="L17" i="8" s="1"/>
  <c r="F167" i="5"/>
  <c r="L17" i="9" s="1"/>
  <c r="G167" i="5"/>
  <c r="L17" i="10" s="1"/>
  <c r="H167" i="5"/>
  <c r="L17" i="11" s="1"/>
  <c r="I167" i="5"/>
  <c r="L17" i="12" s="1"/>
  <c r="K167" i="5"/>
  <c r="L17" i="13" s="1"/>
  <c r="M167" i="5"/>
  <c r="N167"/>
  <c r="O167"/>
  <c r="Q167"/>
  <c r="R167"/>
  <c r="S167"/>
  <c r="T167"/>
  <c r="U167"/>
  <c r="V167"/>
  <c r="W167"/>
  <c r="Y167"/>
  <c r="Z167"/>
  <c r="AB167"/>
  <c r="AC167"/>
  <c r="B168"/>
  <c r="C168"/>
  <c r="M17" i="25" s="1"/>
  <c r="D168" i="5"/>
  <c r="M17" i="7" s="1"/>
  <c r="E168" i="5"/>
  <c r="M17" i="8" s="1"/>
  <c r="F168" i="5"/>
  <c r="M17" i="9" s="1"/>
  <c r="G168" i="5"/>
  <c r="M17" i="10" s="1"/>
  <c r="H168" i="5"/>
  <c r="M17" i="11" s="1"/>
  <c r="I168" i="5"/>
  <c r="M17" i="12" s="1"/>
  <c r="K168" i="5"/>
  <c r="M17" i="13" s="1"/>
  <c r="M168" i="5"/>
  <c r="N168"/>
  <c r="O168"/>
  <c r="Q168"/>
  <c r="R168"/>
  <c r="S168"/>
  <c r="T168"/>
  <c r="U168"/>
  <c r="V168"/>
  <c r="W168"/>
  <c r="Y168"/>
  <c r="Z168"/>
  <c r="AB168"/>
  <c r="AC168"/>
  <c r="B169"/>
  <c r="C169"/>
  <c r="B18" i="25" s="1"/>
  <c r="D169" i="5"/>
  <c r="B18" i="7" s="1"/>
  <c r="E169" i="5"/>
  <c r="B18" i="8" s="1"/>
  <c r="F169" i="5"/>
  <c r="B18" i="9" s="1"/>
  <c r="G169" i="5"/>
  <c r="B18" i="10" s="1"/>
  <c r="H169" i="5"/>
  <c r="B18" i="11" s="1"/>
  <c r="I169" i="5"/>
  <c r="B18" i="12" s="1"/>
  <c r="K169" i="5"/>
  <c r="B18" i="13" s="1"/>
  <c r="M169" i="5"/>
  <c r="N169"/>
  <c r="O169"/>
  <c r="Q169"/>
  <c r="R169"/>
  <c r="S169"/>
  <c r="T169"/>
  <c r="U169"/>
  <c r="V169"/>
  <c r="W169"/>
  <c r="Y169"/>
  <c r="Z169"/>
  <c r="AB169"/>
  <c r="AC169"/>
  <c r="B170"/>
  <c r="C170"/>
  <c r="C18" i="25" s="1"/>
  <c r="D170" i="5"/>
  <c r="C18" i="7" s="1"/>
  <c r="E170" i="5"/>
  <c r="C18" i="8" s="1"/>
  <c r="F170" i="5"/>
  <c r="C18" i="9" s="1"/>
  <c r="G170" i="5"/>
  <c r="C18" i="10" s="1"/>
  <c r="H170" i="5"/>
  <c r="C18" i="11" s="1"/>
  <c r="I170" i="5"/>
  <c r="C18" i="12" s="1"/>
  <c r="K170" i="5"/>
  <c r="C18" i="13" s="1"/>
  <c r="M170" i="5"/>
  <c r="N170"/>
  <c r="O170"/>
  <c r="Q170"/>
  <c r="R170"/>
  <c r="S170"/>
  <c r="T170"/>
  <c r="U170"/>
  <c r="V170"/>
  <c r="W170"/>
  <c r="Y170"/>
  <c r="Z170"/>
  <c r="AB170"/>
  <c r="AC170"/>
  <c r="B171"/>
  <c r="C171"/>
  <c r="D18" i="25" s="1"/>
  <c r="D171" i="5"/>
  <c r="D18" i="7" s="1"/>
  <c r="E171" i="5"/>
  <c r="D18" i="8" s="1"/>
  <c r="F171" i="5"/>
  <c r="D18" i="9" s="1"/>
  <c r="G171" i="5"/>
  <c r="D18" i="10" s="1"/>
  <c r="H171" i="5"/>
  <c r="D18" i="11" s="1"/>
  <c r="I171" i="5"/>
  <c r="D18" i="12" s="1"/>
  <c r="K171" i="5"/>
  <c r="D18" i="13" s="1"/>
  <c r="M171" i="5"/>
  <c r="N171"/>
  <c r="O171"/>
  <c r="Q171"/>
  <c r="R171"/>
  <c r="S171"/>
  <c r="T171"/>
  <c r="U171"/>
  <c r="V171"/>
  <c r="W171"/>
  <c r="Y171"/>
  <c r="Z171"/>
  <c r="AB171"/>
  <c r="AC171"/>
  <c r="B172"/>
  <c r="C172"/>
  <c r="E18" i="25" s="1"/>
  <c r="D172" i="5"/>
  <c r="E18" i="7" s="1"/>
  <c r="E172" i="5"/>
  <c r="E18" i="8" s="1"/>
  <c r="F172" i="5"/>
  <c r="E18" i="9" s="1"/>
  <c r="G172" i="5"/>
  <c r="E18" i="10" s="1"/>
  <c r="H172" i="5"/>
  <c r="E18" i="11" s="1"/>
  <c r="I172" i="5"/>
  <c r="E18" i="12" s="1"/>
  <c r="K172" i="5"/>
  <c r="E18" i="13" s="1"/>
  <c r="M172" i="5"/>
  <c r="N172"/>
  <c r="O172"/>
  <c r="Q172"/>
  <c r="R172"/>
  <c r="S172"/>
  <c r="T172"/>
  <c r="U172"/>
  <c r="V172"/>
  <c r="W172"/>
  <c r="Y172"/>
  <c r="Z172"/>
  <c r="AB172"/>
  <c r="AC172"/>
  <c r="B173"/>
  <c r="C173"/>
  <c r="F18" i="25" s="1"/>
  <c r="D173" i="5"/>
  <c r="F18" i="7" s="1"/>
  <c r="E173" i="5"/>
  <c r="F18" i="8" s="1"/>
  <c r="F173" i="5"/>
  <c r="F18" i="9" s="1"/>
  <c r="G173" i="5"/>
  <c r="F18" i="10" s="1"/>
  <c r="H173" i="5"/>
  <c r="F18" i="11" s="1"/>
  <c r="I173" i="5"/>
  <c r="F18" i="12" s="1"/>
  <c r="K173" i="5"/>
  <c r="F18" i="13" s="1"/>
  <c r="M173" i="5"/>
  <c r="N173"/>
  <c r="O173"/>
  <c r="Q173"/>
  <c r="R173"/>
  <c r="S173"/>
  <c r="T173"/>
  <c r="U173"/>
  <c r="V173"/>
  <c r="W173"/>
  <c r="Y173"/>
  <c r="Z173"/>
  <c r="AB173"/>
  <c r="AC173"/>
  <c r="B174"/>
  <c r="C174"/>
  <c r="G18" i="25" s="1"/>
  <c r="D174" i="5"/>
  <c r="G18" i="7" s="1"/>
  <c r="E174" i="5"/>
  <c r="G18" i="8" s="1"/>
  <c r="F174" i="5"/>
  <c r="G18" i="9" s="1"/>
  <c r="G174" i="5"/>
  <c r="G18" i="10" s="1"/>
  <c r="H174" i="5"/>
  <c r="G18" i="11" s="1"/>
  <c r="I174" i="5"/>
  <c r="G18" i="12" s="1"/>
  <c r="K174" i="5"/>
  <c r="G18" i="13" s="1"/>
  <c r="M174" i="5"/>
  <c r="N174"/>
  <c r="O174"/>
  <c r="Q174"/>
  <c r="R174"/>
  <c r="S174"/>
  <c r="T174"/>
  <c r="U174"/>
  <c r="V174"/>
  <c r="W174"/>
  <c r="Y174"/>
  <c r="Z174"/>
  <c r="AB174"/>
  <c r="AC174"/>
  <c r="B175"/>
  <c r="C175"/>
  <c r="H18" i="25" s="1"/>
  <c r="D175" i="5"/>
  <c r="H18" i="7" s="1"/>
  <c r="E175" i="5"/>
  <c r="H18" i="8" s="1"/>
  <c r="F175" i="5"/>
  <c r="H18" i="9" s="1"/>
  <c r="G175" i="5"/>
  <c r="H18" i="10" s="1"/>
  <c r="H175" i="5"/>
  <c r="H18" i="11" s="1"/>
  <c r="I175" i="5"/>
  <c r="H18" i="12" s="1"/>
  <c r="K175" i="5"/>
  <c r="H18" i="13" s="1"/>
  <c r="M175" i="5"/>
  <c r="N175"/>
  <c r="O175"/>
  <c r="Q175"/>
  <c r="R175"/>
  <c r="S175"/>
  <c r="T175"/>
  <c r="U175"/>
  <c r="V175"/>
  <c r="W175"/>
  <c r="Y175"/>
  <c r="Z175"/>
  <c r="AB175"/>
  <c r="AC175"/>
  <c r="B176"/>
  <c r="C176"/>
  <c r="I18" i="25" s="1"/>
  <c r="D176" i="5"/>
  <c r="I18" i="7" s="1"/>
  <c r="E176" i="5"/>
  <c r="I18" i="8" s="1"/>
  <c r="F176" i="5"/>
  <c r="I18" i="9" s="1"/>
  <c r="G176" i="5"/>
  <c r="I18" i="10" s="1"/>
  <c r="H176" i="5"/>
  <c r="I18" i="11" s="1"/>
  <c r="I176" i="5"/>
  <c r="I18" i="12" s="1"/>
  <c r="K176" i="5"/>
  <c r="I18" i="13" s="1"/>
  <c r="M176" i="5"/>
  <c r="N176"/>
  <c r="O176"/>
  <c r="Q176"/>
  <c r="R176"/>
  <c r="S176"/>
  <c r="T176"/>
  <c r="U176"/>
  <c r="V176"/>
  <c r="W176"/>
  <c r="Y176"/>
  <c r="Z176"/>
  <c r="AB176"/>
  <c r="AC176"/>
  <c r="B177"/>
  <c r="C177"/>
  <c r="J18" i="25" s="1"/>
  <c r="D177" i="5"/>
  <c r="J18" i="7" s="1"/>
  <c r="E177" i="5"/>
  <c r="J18" i="8" s="1"/>
  <c r="F177" i="5"/>
  <c r="J18" i="9" s="1"/>
  <c r="G177" i="5"/>
  <c r="J18" i="10" s="1"/>
  <c r="H177" i="5"/>
  <c r="J18" i="11" s="1"/>
  <c r="I177" i="5"/>
  <c r="J18" i="12" s="1"/>
  <c r="K177" i="5"/>
  <c r="J18" i="13" s="1"/>
  <c r="M177" i="5"/>
  <c r="N177"/>
  <c r="O177"/>
  <c r="Q177"/>
  <c r="R177"/>
  <c r="S177"/>
  <c r="T177"/>
  <c r="U177"/>
  <c r="V177"/>
  <c r="W177"/>
  <c r="Y177"/>
  <c r="Z177"/>
  <c r="AB177"/>
  <c r="AC177"/>
  <c r="B178"/>
  <c r="C178"/>
  <c r="K18" i="25" s="1"/>
  <c r="D178" i="5"/>
  <c r="K18" i="7" s="1"/>
  <c r="E178" i="5"/>
  <c r="K18" i="8" s="1"/>
  <c r="F178" i="5"/>
  <c r="K18" i="9" s="1"/>
  <c r="G178" i="5"/>
  <c r="K18" i="10" s="1"/>
  <c r="H178" i="5"/>
  <c r="K18" i="11" s="1"/>
  <c r="I178" i="5"/>
  <c r="K18" i="12" s="1"/>
  <c r="K178" i="5"/>
  <c r="K18" i="13" s="1"/>
  <c r="M178" i="5"/>
  <c r="N178"/>
  <c r="O178"/>
  <c r="Q178"/>
  <c r="R178"/>
  <c r="S178"/>
  <c r="T178"/>
  <c r="U178"/>
  <c r="V178"/>
  <c r="W178"/>
  <c r="Y178"/>
  <c r="Z178"/>
  <c r="AB178"/>
  <c r="AC178"/>
  <c r="B179"/>
  <c r="C179"/>
  <c r="L18" i="25" s="1"/>
  <c r="D179" i="5"/>
  <c r="L18" i="7" s="1"/>
  <c r="E179" i="5"/>
  <c r="L18" i="8" s="1"/>
  <c r="F179" i="5"/>
  <c r="L18" i="9" s="1"/>
  <c r="G179" i="5"/>
  <c r="L18" i="10" s="1"/>
  <c r="H179" i="5"/>
  <c r="L18" i="11" s="1"/>
  <c r="I179" i="5"/>
  <c r="L18" i="12" s="1"/>
  <c r="K179" i="5"/>
  <c r="L18" i="13" s="1"/>
  <c r="M179" i="5"/>
  <c r="N179"/>
  <c r="O179"/>
  <c r="Q179"/>
  <c r="R179"/>
  <c r="S179"/>
  <c r="T179"/>
  <c r="U179"/>
  <c r="V179"/>
  <c r="W179"/>
  <c r="Y179"/>
  <c r="Z179"/>
  <c r="AB179"/>
  <c r="AC179"/>
  <c r="B180"/>
  <c r="C180"/>
  <c r="M18" i="25" s="1"/>
  <c r="D180" i="5"/>
  <c r="M18" i="7" s="1"/>
  <c r="E180" i="5"/>
  <c r="M18" i="8" s="1"/>
  <c r="F180" i="5"/>
  <c r="M18" i="9" s="1"/>
  <c r="G180" i="5"/>
  <c r="M18" i="10" s="1"/>
  <c r="H180" i="5"/>
  <c r="M18" i="11" s="1"/>
  <c r="I180" i="5"/>
  <c r="M18" i="12" s="1"/>
  <c r="K180" i="5"/>
  <c r="M18" i="13" s="1"/>
  <c r="M180" i="5"/>
  <c r="N180"/>
  <c r="O180"/>
  <c r="Q180"/>
  <c r="R180"/>
  <c r="S180"/>
  <c r="T180"/>
  <c r="U180"/>
  <c r="V180"/>
  <c r="W180"/>
  <c r="Y180"/>
  <c r="Z180"/>
  <c r="AB180"/>
  <c r="AC180"/>
  <c r="B181"/>
  <c r="C181"/>
  <c r="B19" i="25" s="1"/>
  <c r="D181" i="5"/>
  <c r="B19" i="7" s="1"/>
  <c r="E181" i="5"/>
  <c r="B19" i="8" s="1"/>
  <c r="F181" i="5"/>
  <c r="B19" i="9" s="1"/>
  <c r="G181" i="5"/>
  <c r="B19" i="10" s="1"/>
  <c r="H181" i="5"/>
  <c r="B19" i="11" s="1"/>
  <c r="I181" i="5"/>
  <c r="B19" i="12" s="1"/>
  <c r="K181" i="5"/>
  <c r="B19" i="13" s="1"/>
  <c r="M181" i="5"/>
  <c r="N181"/>
  <c r="O181"/>
  <c r="Q181"/>
  <c r="R181"/>
  <c r="S181"/>
  <c r="T181"/>
  <c r="U181"/>
  <c r="V181"/>
  <c r="W181"/>
  <c r="Y181"/>
  <c r="Z181"/>
  <c r="AB181"/>
  <c r="AC181"/>
  <c r="B182"/>
  <c r="C182"/>
  <c r="C19" i="25" s="1"/>
  <c r="D182" i="5"/>
  <c r="C19" i="7" s="1"/>
  <c r="E182" i="5"/>
  <c r="C19" i="8" s="1"/>
  <c r="F182" i="5"/>
  <c r="C19" i="9" s="1"/>
  <c r="G182" i="5"/>
  <c r="C19" i="10" s="1"/>
  <c r="H182" i="5"/>
  <c r="C19" i="11" s="1"/>
  <c r="I182" i="5"/>
  <c r="C19" i="12" s="1"/>
  <c r="K182" i="5"/>
  <c r="C19" i="13" s="1"/>
  <c r="M182" i="5"/>
  <c r="N182"/>
  <c r="O182"/>
  <c r="Q182"/>
  <c r="R182"/>
  <c r="S182"/>
  <c r="T182"/>
  <c r="U182"/>
  <c r="V182"/>
  <c r="W182"/>
  <c r="Y182"/>
  <c r="Z182"/>
  <c r="AB182"/>
  <c r="AC182"/>
  <c r="B183"/>
  <c r="C183"/>
  <c r="D19" i="25" s="1"/>
  <c r="D183" i="5"/>
  <c r="D19" i="7" s="1"/>
  <c r="E183" i="5"/>
  <c r="D19" i="8" s="1"/>
  <c r="F183" i="5"/>
  <c r="D19" i="9" s="1"/>
  <c r="G183" i="5"/>
  <c r="D19" i="10" s="1"/>
  <c r="H183" i="5"/>
  <c r="D19" i="11" s="1"/>
  <c r="I183" i="5"/>
  <c r="D19" i="12" s="1"/>
  <c r="K183" i="5"/>
  <c r="D19" i="13" s="1"/>
  <c r="M183" i="5"/>
  <c r="N183"/>
  <c r="O183"/>
  <c r="Q183"/>
  <c r="R183"/>
  <c r="S183"/>
  <c r="T183"/>
  <c r="U183"/>
  <c r="V183"/>
  <c r="W183"/>
  <c r="Y183"/>
  <c r="Z183"/>
  <c r="AB183"/>
  <c r="AC183"/>
  <c r="B184"/>
  <c r="C184"/>
  <c r="E19" i="25" s="1"/>
  <c r="D184" i="5"/>
  <c r="E19" i="7" s="1"/>
  <c r="E184" i="5"/>
  <c r="E19" i="8" s="1"/>
  <c r="F184" i="5"/>
  <c r="E19" i="9" s="1"/>
  <c r="G184" i="5"/>
  <c r="E19" i="10" s="1"/>
  <c r="H184" i="5"/>
  <c r="E19" i="11" s="1"/>
  <c r="I184" i="5"/>
  <c r="E19" i="12" s="1"/>
  <c r="K184" i="5"/>
  <c r="E19" i="13" s="1"/>
  <c r="M184" i="5"/>
  <c r="N184"/>
  <c r="O184"/>
  <c r="Q184"/>
  <c r="R184"/>
  <c r="S184"/>
  <c r="T184"/>
  <c r="U184"/>
  <c r="V184"/>
  <c r="W184"/>
  <c r="Y184"/>
  <c r="Z184"/>
  <c r="AB184"/>
  <c r="AC184"/>
  <c r="B185"/>
  <c r="C185"/>
  <c r="F19" i="25" s="1"/>
  <c r="D185" i="5"/>
  <c r="F19" i="7" s="1"/>
  <c r="E185" i="5"/>
  <c r="F19" i="8" s="1"/>
  <c r="F185" i="5"/>
  <c r="F19" i="9" s="1"/>
  <c r="G185" i="5"/>
  <c r="F19" i="10" s="1"/>
  <c r="H185" i="5"/>
  <c r="F19" i="11" s="1"/>
  <c r="I185" i="5"/>
  <c r="F19" i="12" s="1"/>
  <c r="K185" i="5"/>
  <c r="F19" i="13" s="1"/>
  <c r="M185" i="5"/>
  <c r="N185"/>
  <c r="O185"/>
  <c r="Q185"/>
  <c r="R185"/>
  <c r="S185"/>
  <c r="T185"/>
  <c r="U185"/>
  <c r="V185"/>
  <c r="W185"/>
  <c r="Y185"/>
  <c r="Z185"/>
  <c r="AB185"/>
  <c r="AC185"/>
  <c r="B186"/>
  <c r="C186"/>
  <c r="G19" i="25" s="1"/>
  <c r="D186" i="5"/>
  <c r="G19" i="7" s="1"/>
  <c r="E186" i="5"/>
  <c r="G19" i="8" s="1"/>
  <c r="F186" i="5"/>
  <c r="G19" i="9" s="1"/>
  <c r="G186" i="5"/>
  <c r="G19" i="10" s="1"/>
  <c r="H186" i="5"/>
  <c r="G19" i="11" s="1"/>
  <c r="I186" i="5"/>
  <c r="G19" i="12" s="1"/>
  <c r="K186" i="5"/>
  <c r="G19" i="13" s="1"/>
  <c r="M186" i="5"/>
  <c r="N186"/>
  <c r="O186"/>
  <c r="Q186"/>
  <c r="R186"/>
  <c r="S186"/>
  <c r="T186"/>
  <c r="U186"/>
  <c r="V186"/>
  <c r="W186"/>
  <c r="Y186"/>
  <c r="Z186"/>
  <c r="AB186"/>
  <c r="AC186"/>
  <c r="B187"/>
  <c r="C187"/>
  <c r="H19" i="25" s="1"/>
  <c r="D187" i="5"/>
  <c r="H19" i="7" s="1"/>
  <c r="E187" i="5"/>
  <c r="H19" i="8" s="1"/>
  <c r="F187" i="5"/>
  <c r="H19" i="9" s="1"/>
  <c r="G187" i="5"/>
  <c r="H19" i="10" s="1"/>
  <c r="H187" i="5"/>
  <c r="H19" i="11" s="1"/>
  <c r="I187" i="5"/>
  <c r="H19" i="12" s="1"/>
  <c r="K187" i="5"/>
  <c r="H19" i="13" s="1"/>
  <c r="M187" i="5"/>
  <c r="N187"/>
  <c r="O187"/>
  <c r="Q187"/>
  <c r="R187"/>
  <c r="S187"/>
  <c r="T187"/>
  <c r="U187"/>
  <c r="V187"/>
  <c r="W187"/>
  <c r="Y187"/>
  <c r="Z187"/>
  <c r="AB187"/>
  <c r="AC187"/>
  <c r="B188"/>
  <c r="C188"/>
  <c r="I19" i="25" s="1"/>
  <c r="D188" i="5"/>
  <c r="I19" i="7" s="1"/>
  <c r="E188" i="5"/>
  <c r="I19" i="8" s="1"/>
  <c r="F188" i="5"/>
  <c r="I19" i="9" s="1"/>
  <c r="G188" i="5"/>
  <c r="I19" i="10" s="1"/>
  <c r="H188" i="5"/>
  <c r="I19" i="11" s="1"/>
  <c r="I188" i="5"/>
  <c r="I19" i="12" s="1"/>
  <c r="K188" i="5"/>
  <c r="I19" i="13" s="1"/>
  <c r="M188" i="5"/>
  <c r="N188"/>
  <c r="O188"/>
  <c r="Q188"/>
  <c r="R188"/>
  <c r="S188"/>
  <c r="T188"/>
  <c r="U188"/>
  <c r="V188"/>
  <c r="W188"/>
  <c r="Y188"/>
  <c r="Z188"/>
  <c r="AB188"/>
  <c r="AC188"/>
  <c r="B189"/>
  <c r="C189"/>
  <c r="J19" i="25" s="1"/>
  <c r="D189" i="5"/>
  <c r="J19" i="7" s="1"/>
  <c r="E189" i="5"/>
  <c r="J19" i="8" s="1"/>
  <c r="F189" i="5"/>
  <c r="J19" i="9" s="1"/>
  <c r="G189" i="5"/>
  <c r="J19" i="10" s="1"/>
  <c r="H189" i="5"/>
  <c r="J19" i="11" s="1"/>
  <c r="I189" i="5"/>
  <c r="J19" i="12" s="1"/>
  <c r="K189" i="5"/>
  <c r="J19" i="13" s="1"/>
  <c r="M189" i="5"/>
  <c r="N189"/>
  <c r="O189"/>
  <c r="Q189"/>
  <c r="R189"/>
  <c r="S189"/>
  <c r="T189"/>
  <c r="U189"/>
  <c r="V189"/>
  <c r="W189"/>
  <c r="Y189"/>
  <c r="Z189"/>
  <c r="AB189"/>
  <c r="AC189"/>
  <c r="B190"/>
  <c r="C190"/>
  <c r="K19" i="25" s="1"/>
  <c r="D190" i="5"/>
  <c r="K19" i="7" s="1"/>
  <c r="E190" i="5"/>
  <c r="K19" i="8" s="1"/>
  <c r="F190" i="5"/>
  <c r="K19" i="9" s="1"/>
  <c r="G190" i="5"/>
  <c r="K19" i="10" s="1"/>
  <c r="H190" i="5"/>
  <c r="K19" i="11" s="1"/>
  <c r="I190" i="5"/>
  <c r="K19" i="12" s="1"/>
  <c r="K190" i="5"/>
  <c r="K19" i="13" s="1"/>
  <c r="M190" i="5"/>
  <c r="N190"/>
  <c r="O190"/>
  <c r="Q190"/>
  <c r="R190"/>
  <c r="S190"/>
  <c r="T190"/>
  <c r="U190"/>
  <c r="V190"/>
  <c r="W190"/>
  <c r="Y190"/>
  <c r="Z190"/>
  <c r="AB190"/>
  <c r="AC190"/>
  <c r="B191"/>
  <c r="C191"/>
  <c r="L19" i="25" s="1"/>
  <c r="D191" i="5"/>
  <c r="L19" i="7" s="1"/>
  <c r="E191" i="5"/>
  <c r="L19" i="8" s="1"/>
  <c r="F191" i="5"/>
  <c r="L19" i="9" s="1"/>
  <c r="G191" i="5"/>
  <c r="L19" i="10" s="1"/>
  <c r="H191" i="5"/>
  <c r="L19" i="11" s="1"/>
  <c r="I191" i="5"/>
  <c r="L19" i="12" s="1"/>
  <c r="K191" i="5"/>
  <c r="L19" i="13" s="1"/>
  <c r="M191" i="5"/>
  <c r="N191"/>
  <c r="O191"/>
  <c r="Q191"/>
  <c r="R191"/>
  <c r="S191"/>
  <c r="T191"/>
  <c r="U191"/>
  <c r="V191"/>
  <c r="W191"/>
  <c r="Y191"/>
  <c r="Z191"/>
  <c r="AB191"/>
  <c r="AC191"/>
  <c r="B192"/>
  <c r="C192"/>
  <c r="M19" i="25" s="1"/>
  <c r="D192" i="5"/>
  <c r="M19" i="7" s="1"/>
  <c r="E192" i="5"/>
  <c r="M19" i="8" s="1"/>
  <c r="F192" i="5"/>
  <c r="M19" i="9" s="1"/>
  <c r="G192" i="5"/>
  <c r="M19" i="10" s="1"/>
  <c r="H192" i="5"/>
  <c r="M19" i="11" s="1"/>
  <c r="I192" i="5"/>
  <c r="M19" i="12" s="1"/>
  <c r="K192" i="5"/>
  <c r="M19" i="13" s="1"/>
  <c r="M192" i="5"/>
  <c r="N192"/>
  <c r="O192"/>
  <c r="Q192"/>
  <c r="R192"/>
  <c r="S192"/>
  <c r="T192"/>
  <c r="U192"/>
  <c r="V192"/>
  <c r="W192"/>
  <c r="Y192"/>
  <c r="Z192"/>
  <c r="AB192"/>
  <c r="AC192"/>
  <c r="B193"/>
  <c r="C193"/>
  <c r="B20" i="25" s="1"/>
  <c r="D193" i="5"/>
  <c r="B20" i="7" s="1"/>
  <c r="E193" i="5"/>
  <c r="B20" i="8" s="1"/>
  <c r="F193" i="5"/>
  <c r="B20" i="9" s="1"/>
  <c r="G193" i="5"/>
  <c r="B20" i="10" s="1"/>
  <c r="H193" i="5"/>
  <c r="B20" i="11" s="1"/>
  <c r="I193" i="5"/>
  <c r="B20" i="12" s="1"/>
  <c r="K193" i="5"/>
  <c r="B20" i="13" s="1"/>
  <c r="M193" i="5"/>
  <c r="N193"/>
  <c r="O193"/>
  <c r="Q193"/>
  <c r="R193"/>
  <c r="S193"/>
  <c r="T193"/>
  <c r="U193"/>
  <c r="V193"/>
  <c r="W193"/>
  <c r="Y193"/>
  <c r="Z193"/>
  <c r="AB193"/>
  <c r="AC193"/>
  <c r="B194"/>
  <c r="C194"/>
  <c r="C20" i="25" s="1"/>
  <c r="D194" i="5"/>
  <c r="C20" i="7" s="1"/>
  <c r="E194" i="5"/>
  <c r="C20" i="8" s="1"/>
  <c r="F194" i="5"/>
  <c r="C20" i="9" s="1"/>
  <c r="G194" i="5"/>
  <c r="C20" i="10" s="1"/>
  <c r="H194" i="5"/>
  <c r="C20" i="11" s="1"/>
  <c r="I194" i="5"/>
  <c r="C20" i="12" s="1"/>
  <c r="K194" i="5"/>
  <c r="C20" i="13" s="1"/>
  <c r="M194" i="5"/>
  <c r="N194"/>
  <c r="O194"/>
  <c r="Q194"/>
  <c r="R194"/>
  <c r="S194"/>
  <c r="T194"/>
  <c r="U194"/>
  <c r="V194"/>
  <c r="W194"/>
  <c r="Y194"/>
  <c r="Z194"/>
  <c r="AB194"/>
  <c r="AC194"/>
  <c r="B195"/>
  <c r="C195"/>
  <c r="D20" i="25" s="1"/>
  <c r="D195" i="5"/>
  <c r="D20" i="7" s="1"/>
  <c r="E195" i="5"/>
  <c r="D20" i="8" s="1"/>
  <c r="F195" i="5"/>
  <c r="D20" i="9" s="1"/>
  <c r="G195" i="5"/>
  <c r="D20" i="10" s="1"/>
  <c r="H195" i="5"/>
  <c r="D20" i="11" s="1"/>
  <c r="I195" i="5"/>
  <c r="D20" i="12" s="1"/>
  <c r="K195" i="5"/>
  <c r="D20" i="13" s="1"/>
  <c r="M195" i="5"/>
  <c r="N195"/>
  <c r="O195"/>
  <c r="Q195"/>
  <c r="R195"/>
  <c r="S195"/>
  <c r="T195"/>
  <c r="U195"/>
  <c r="V195"/>
  <c r="W195"/>
  <c r="Y195"/>
  <c r="Z195"/>
  <c r="AB195"/>
  <c r="AC195"/>
  <c r="B196"/>
  <c r="C196"/>
  <c r="E20" i="25" s="1"/>
  <c r="D196" i="5"/>
  <c r="E20" i="7" s="1"/>
  <c r="E196" i="5"/>
  <c r="E20" i="8" s="1"/>
  <c r="F196" i="5"/>
  <c r="E20" i="9" s="1"/>
  <c r="G196" i="5"/>
  <c r="E20" i="10" s="1"/>
  <c r="H196" i="5"/>
  <c r="E20" i="11" s="1"/>
  <c r="I196" i="5"/>
  <c r="E20" i="12" s="1"/>
  <c r="K196" i="5"/>
  <c r="E20" i="13" s="1"/>
  <c r="M196" i="5"/>
  <c r="N196"/>
  <c r="O196"/>
  <c r="Q196"/>
  <c r="R196"/>
  <c r="S196"/>
  <c r="T196"/>
  <c r="U196"/>
  <c r="V196"/>
  <c r="W196"/>
  <c r="Y196"/>
  <c r="Z196"/>
  <c r="AB196"/>
  <c r="AC196"/>
  <c r="B197"/>
  <c r="C197"/>
  <c r="F20" i="25" s="1"/>
  <c r="D197" i="5"/>
  <c r="F20" i="7" s="1"/>
  <c r="E197" i="5"/>
  <c r="F20" i="8" s="1"/>
  <c r="F197" i="5"/>
  <c r="F20" i="9" s="1"/>
  <c r="G197" i="5"/>
  <c r="F20" i="10" s="1"/>
  <c r="H197" i="5"/>
  <c r="F20" i="11" s="1"/>
  <c r="I197" i="5"/>
  <c r="F20" i="12" s="1"/>
  <c r="K197" i="5"/>
  <c r="F20" i="13" s="1"/>
  <c r="M197" i="5"/>
  <c r="N197"/>
  <c r="O197"/>
  <c r="Q197"/>
  <c r="R197"/>
  <c r="S197"/>
  <c r="T197"/>
  <c r="U197"/>
  <c r="V197"/>
  <c r="W197"/>
  <c r="Y197"/>
  <c r="Z197"/>
  <c r="AB197"/>
  <c r="AC197"/>
  <c r="B198"/>
  <c r="C198"/>
  <c r="G20" i="25" s="1"/>
  <c r="D198" i="5"/>
  <c r="G20" i="7" s="1"/>
  <c r="E198" i="5"/>
  <c r="G20" i="8" s="1"/>
  <c r="F198" i="5"/>
  <c r="G20" i="9" s="1"/>
  <c r="G198" i="5"/>
  <c r="G20" i="10" s="1"/>
  <c r="H198" i="5"/>
  <c r="G20" i="11" s="1"/>
  <c r="I198" i="5"/>
  <c r="G20" i="12" s="1"/>
  <c r="K198" i="5"/>
  <c r="G20" i="13" s="1"/>
  <c r="M198" i="5"/>
  <c r="N198"/>
  <c r="O198"/>
  <c r="Q198"/>
  <c r="R198"/>
  <c r="S198"/>
  <c r="T198"/>
  <c r="U198"/>
  <c r="V198"/>
  <c r="W198"/>
  <c r="Y198"/>
  <c r="Z198"/>
  <c r="AB198"/>
  <c r="AC198"/>
  <c r="B199"/>
  <c r="C199"/>
  <c r="H20" i="25" s="1"/>
  <c r="D199" i="5"/>
  <c r="H20" i="7" s="1"/>
  <c r="E199" i="5"/>
  <c r="H20" i="8" s="1"/>
  <c r="F199" i="5"/>
  <c r="H20" i="9" s="1"/>
  <c r="G199" i="5"/>
  <c r="H20" i="10" s="1"/>
  <c r="H199" i="5"/>
  <c r="H20" i="11" s="1"/>
  <c r="I199" i="5"/>
  <c r="H20" i="12" s="1"/>
  <c r="K199" i="5"/>
  <c r="H20" i="13" s="1"/>
  <c r="M199" i="5"/>
  <c r="N199"/>
  <c r="O199"/>
  <c r="Q199"/>
  <c r="R199"/>
  <c r="S199"/>
  <c r="T199"/>
  <c r="U199"/>
  <c r="V199"/>
  <c r="W199"/>
  <c r="Y199"/>
  <c r="Z199"/>
  <c r="AB199"/>
  <c r="AC199"/>
  <c r="B200"/>
  <c r="C200"/>
  <c r="I20" i="25" s="1"/>
  <c r="D200" i="5"/>
  <c r="I20" i="7" s="1"/>
  <c r="E200" i="5"/>
  <c r="I20" i="8" s="1"/>
  <c r="F200" i="5"/>
  <c r="I20" i="9" s="1"/>
  <c r="G200" i="5"/>
  <c r="I20" i="10" s="1"/>
  <c r="H200" i="5"/>
  <c r="I20" i="11" s="1"/>
  <c r="I200" i="5"/>
  <c r="I20" i="12" s="1"/>
  <c r="K200" i="5"/>
  <c r="I20" i="13" s="1"/>
  <c r="M200" i="5"/>
  <c r="N200"/>
  <c r="O200"/>
  <c r="Q200"/>
  <c r="R200"/>
  <c r="S200"/>
  <c r="T200"/>
  <c r="U200"/>
  <c r="V200"/>
  <c r="W200"/>
  <c r="Y200"/>
  <c r="Z200"/>
  <c r="AB200"/>
  <c r="AC200"/>
  <c r="B201"/>
  <c r="C201"/>
  <c r="J20" i="25" s="1"/>
  <c r="D201" i="5"/>
  <c r="J20" i="7" s="1"/>
  <c r="E201" i="5"/>
  <c r="J20" i="8" s="1"/>
  <c r="F201" i="5"/>
  <c r="J20" i="9" s="1"/>
  <c r="G201" i="5"/>
  <c r="J20" i="10" s="1"/>
  <c r="H201" i="5"/>
  <c r="J20" i="11" s="1"/>
  <c r="I201" i="5"/>
  <c r="J20" i="12" s="1"/>
  <c r="K201" i="5"/>
  <c r="J20" i="13" s="1"/>
  <c r="M201" i="5"/>
  <c r="N201"/>
  <c r="O201"/>
  <c r="Q201"/>
  <c r="R201"/>
  <c r="S201"/>
  <c r="T201"/>
  <c r="U201"/>
  <c r="V201"/>
  <c r="W201"/>
  <c r="Y201"/>
  <c r="Z201"/>
  <c r="AB201"/>
  <c r="AC201"/>
  <c r="B202"/>
  <c r="C202"/>
  <c r="K20" i="25" s="1"/>
  <c r="D202" i="5"/>
  <c r="K20" i="7" s="1"/>
  <c r="E202" i="5"/>
  <c r="K20" i="8" s="1"/>
  <c r="F202" i="5"/>
  <c r="K20" i="9" s="1"/>
  <c r="G202" i="5"/>
  <c r="K20" i="10" s="1"/>
  <c r="H202" i="5"/>
  <c r="K20" i="11" s="1"/>
  <c r="I202" i="5"/>
  <c r="K20" i="12" s="1"/>
  <c r="K202" i="5"/>
  <c r="K20" i="13" s="1"/>
  <c r="M202" i="5"/>
  <c r="N202"/>
  <c r="O202"/>
  <c r="Q202"/>
  <c r="R202"/>
  <c r="S202"/>
  <c r="T202"/>
  <c r="U202"/>
  <c r="V202"/>
  <c r="W202"/>
  <c r="Y202"/>
  <c r="Z202"/>
  <c r="AB202"/>
  <c r="AC202"/>
  <c r="B203"/>
  <c r="C203"/>
  <c r="L20" i="25" s="1"/>
  <c r="D203" i="5"/>
  <c r="L20" i="7" s="1"/>
  <c r="E203" i="5"/>
  <c r="L20" i="8" s="1"/>
  <c r="F203" i="5"/>
  <c r="L20" i="9" s="1"/>
  <c r="G203" i="5"/>
  <c r="L20" i="10" s="1"/>
  <c r="H203" i="5"/>
  <c r="L20" i="11" s="1"/>
  <c r="I203" i="5"/>
  <c r="L20" i="12" s="1"/>
  <c r="K203" i="5"/>
  <c r="L20" i="13" s="1"/>
  <c r="M203" i="5"/>
  <c r="N203"/>
  <c r="O203"/>
  <c r="Q203"/>
  <c r="R203"/>
  <c r="S203"/>
  <c r="T203"/>
  <c r="U203"/>
  <c r="V203"/>
  <c r="W203"/>
  <c r="Y203"/>
  <c r="Z203"/>
  <c r="AB203"/>
  <c r="AC203"/>
  <c r="B204"/>
  <c r="C204"/>
  <c r="M20" i="25" s="1"/>
  <c r="D204" i="5"/>
  <c r="M20" i="7" s="1"/>
  <c r="E204" i="5"/>
  <c r="M20" i="8" s="1"/>
  <c r="F204" i="5"/>
  <c r="M20" i="9" s="1"/>
  <c r="G204" i="5"/>
  <c r="M20" i="10" s="1"/>
  <c r="H204" i="5"/>
  <c r="M20" i="11" s="1"/>
  <c r="I204" i="5"/>
  <c r="M20" i="12" s="1"/>
  <c r="K204" i="5"/>
  <c r="M20" i="13" s="1"/>
  <c r="M204" i="5"/>
  <c r="N204"/>
  <c r="O204"/>
  <c r="Q204"/>
  <c r="R204"/>
  <c r="S204"/>
  <c r="T204"/>
  <c r="U204"/>
  <c r="V204"/>
  <c r="W204"/>
  <c r="Y204"/>
  <c r="Z204"/>
  <c r="AB204"/>
  <c r="AC204"/>
  <c r="B205"/>
  <c r="C205"/>
  <c r="B21" i="25" s="1"/>
  <c r="D205" i="5"/>
  <c r="B21" i="7" s="1"/>
  <c r="E205" i="5"/>
  <c r="B21" i="8" s="1"/>
  <c r="F205" i="5"/>
  <c r="B21" i="9" s="1"/>
  <c r="G205" i="5"/>
  <c r="B21" i="10" s="1"/>
  <c r="H205" i="5"/>
  <c r="B21" i="11" s="1"/>
  <c r="I205" i="5"/>
  <c r="B21" i="12" s="1"/>
  <c r="K205" i="5"/>
  <c r="B21" i="13" s="1"/>
  <c r="M205" i="5"/>
  <c r="N205"/>
  <c r="O205"/>
  <c r="Q205"/>
  <c r="R205"/>
  <c r="S205"/>
  <c r="T205"/>
  <c r="U205"/>
  <c r="V205"/>
  <c r="W205"/>
  <c r="Y205"/>
  <c r="Z205"/>
  <c r="AB205"/>
  <c r="AC205"/>
  <c r="B206"/>
  <c r="C206"/>
  <c r="C21" i="25" s="1"/>
  <c r="D206" i="5"/>
  <c r="C21" i="7" s="1"/>
  <c r="E206" i="5"/>
  <c r="C21" i="8" s="1"/>
  <c r="F206" i="5"/>
  <c r="C21" i="9" s="1"/>
  <c r="G206" i="5"/>
  <c r="C21" i="10" s="1"/>
  <c r="H206" i="5"/>
  <c r="C21" i="11" s="1"/>
  <c r="I206" i="5"/>
  <c r="C21" i="12" s="1"/>
  <c r="K206" i="5"/>
  <c r="C21" i="13" s="1"/>
  <c r="M206" i="5"/>
  <c r="N206"/>
  <c r="O206"/>
  <c r="Q206"/>
  <c r="R206"/>
  <c r="S206"/>
  <c r="T206"/>
  <c r="U206"/>
  <c r="V206"/>
  <c r="W206"/>
  <c r="Y206"/>
  <c r="Z206"/>
  <c r="AB206"/>
  <c r="AC206"/>
  <c r="B207"/>
  <c r="C207"/>
  <c r="D21" i="25" s="1"/>
  <c r="D207" i="5"/>
  <c r="D21" i="7" s="1"/>
  <c r="E207" i="5"/>
  <c r="D21" i="8" s="1"/>
  <c r="F207" i="5"/>
  <c r="D21" i="9" s="1"/>
  <c r="G207" i="5"/>
  <c r="D21" i="10" s="1"/>
  <c r="H207" i="5"/>
  <c r="D21" i="11" s="1"/>
  <c r="I207" i="5"/>
  <c r="D21" i="12" s="1"/>
  <c r="K207" i="5"/>
  <c r="D21" i="13" s="1"/>
  <c r="M207" i="5"/>
  <c r="N207"/>
  <c r="O207"/>
  <c r="Q207"/>
  <c r="R207"/>
  <c r="S207"/>
  <c r="T207"/>
  <c r="U207"/>
  <c r="V207"/>
  <c r="W207"/>
  <c r="Y207"/>
  <c r="Z207"/>
  <c r="AB207"/>
  <c r="AC207"/>
  <c r="B208"/>
  <c r="C208"/>
  <c r="E21" i="25" s="1"/>
  <c r="D208" i="5"/>
  <c r="E21" i="7" s="1"/>
  <c r="E208" i="5"/>
  <c r="E21" i="8" s="1"/>
  <c r="F208" i="5"/>
  <c r="E21" i="9" s="1"/>
  <c r="G208" i="5"/>
  <c r="E21" i="10" s="1"/>
  <c r="H208" i="5"/>
  <c r="E21" i="11" s="1"/>
  <c r="I208" i="5"/>
  <c r="E21" i="12" s="1"/>
  <c r="K208" i="5"/>
  <c r="E21" i="13" s="1"/>
  <c r="M208" i="5"/>
  <c r="N208"/>
  <c r="O208"/>
  <c r="Q208"/>
  <c r="R208"/>
  <c r="S208"/>
  <c r="T208"/>
  <c r="U208"/>
  <c r="V208"/>
  <c r="W208"/>
  <c r="Y208"/>
  <c r="Z208"/>
  <c r="AB208"/>
  <c r="AC208"/>
  <c r="B209"/>
  <c r="C209"/>
  <c r="F21" i="25" s="1"/>
  <c r="D209" i="5"/>
  <c r="F21" i="7" s="1"/>
  <c r="E209" i="5"/>
  <c r="F21" i="8" s="1"/>
  <c r="F209" i="5"/>
  <c r="F21" i="9" s="1"/>
  <c r="G209" i="5"/>
  <c r="F21" i="10" s="1"/>
  <c r="H209" i="5"/>
  <c r="F21" i="11" s="1"/>
  <c r="I209" i="5"/>
  <c r="F21" i="12" s="1"/>
  <c r="K209" i="5"/>
  <c r="F21" i="13" s="1"/>
  <c r="M209" i="5"/>
  <c r="N209"/>
  <c r="O209"/>
  <c r="Q209"/>
  <c r="R209"/>
  <c r="S209"/>
  <c r="T209"/>
  <c r="U209"/>
  <c r="V209"/>
  <c r="W209"/>
  <c r="Y209"/>
  <c r="Z209"/>
  <c r="AB209"/>
  <c r="AC209"/>
  <c r="B210"/>
  <c r="C210"/>
  <c r="G21" i="25" s="1"/>
  <c r="D210" i="5"/>
  <c r="G21" i="7" s="1"/>
  <c r="E210" i="5"/>
  <c r="G21" i="8" s="1"/>
  <c r="F210" i="5"/>
  <c r="G21" i="9" s="1"/>
  <c r="G210" i="5"/>
  <c r="G21" i="10" s="1"/>
  <c r="H210" i="5"/>
  <c r="G21" i="11" s="1"/>
  <c r="I210" i="5"/>
  <c r="G21" i="12" s="1"/>
  <c r="K210" i="5"/>
  <c r="G21" i="13" s="1"/>
  <c r="M210" i="5"/>
  <c r="N210"/>
  <c r="O210"/>
  <c r="Q210"/>
  <c r="R210"/>
  <c r="S210"/>
  <c r="T210"/>
  <c r="U210"/>
  <c r="V210"/>
  <c r="W210"/>
  <c r="Y210"/>
  <c r="Z210"/>
  <c r="AB210"/>
  <c r="AC210"/>
  <c r="B211"/>
  <c r="C211"/>
  <c r="H21" i="25" s="1"/>
  <c r="D211" i="5"/>
  <c r="H21" i="7" s="1"/>
  <c r="E211" i="5"/>
  <c r="H21" i="8" s="1"/>
  <c r="F211" i="5"/>
  <c r="H21" i="9" s="1"/>
  <c r="G211" i="5"/>
  <c r="H21" i="10" s="1"/>
  <c r="H211" i="5"/>
  <c r="H21" i="11" s="1"/>
  <c r="I211" i="5"/>
  <c r="H21" i="12" s="1"/>
  <c r="K211" i="5"/>
  <c r="H21" i="13" s="1"/>
  <c r="M211" i="5"/>
  <c r="N211"/>
  <c r="O211"/>
  <c r="Q211"/>
  <c r="R211"/>
  <c r="S211"/>
  <c r="T211"/>
  <c r="U211"/>
  <c r="V211"/>
  <c r="W211"/>
  <c r="Y211"/>
  <c r="Z211"/>
  <c r="AB211"/>
  <c r="AC211"/>
  <c r="B212"/>
  <c r="C212"/>
  <c r="I21" i="25" s="1"/>
  <c r="D212" i="5"/>
  <c r="I21" i="7" s="1"/>
  <c r="E212" i="5"/>
  <c r="I21" i="8" s="1"/>
  <c r="F212" i="5"/>
  <c r="I21" i="9" s="1"/>
  <c r="G212" i="5"/>
  <c r="I21" i="10" s="1"/>
  <c r="H212" i="5"/>
  <c r="I21" i="11" s="1"/>
  <c r="I212" i="5"/>
  <c r="I21" i="12" s="1"/>
  <c r="K212" i="5"/>
  <c r="I21" i="13" s="1"/>
  <c r="M212" i="5"/>
  <c r="N212"/>
  <c r="O212"/>
  <c r="Q212"/>
  <c r="R212"/>
  <c r="S212"/>
  <c r="T212"/>
  <c r="U212"/>
  <c r="V212"/>
  <c r="W212"/>
  <c r="Y212"/>
  <c r="Z212"/>
  <c r="AB212"/>
  <c r="AC212"/>
  <c r="B213"/>
  <c r="C213"/>
  <c r="J21" i="25" s="1"/>
  <c r="D213" i="5"/>
  <c r="J21" i="7" s="1"/>
  <c r="E213" i="5"/>
  <c r="J21" i="8" s="1"/>
  <c r="F213" i="5"/>
  <c r="J21" i="9" s="1"/>
  <c r="G213" i="5"/>
  <c r="J21" i="10" s="1"/>
  <c r="H213" i="5"/>
  <c r="J21" i="11" s="1"/>
  <c r="I213" i="5"/>
  <c r="J21" i="12" s="1"/>
  <c r="K213" i="5"/>
  <c r="J21" i="13" s="1"/>
  <c r="M213" i="5"/>
  <c r="N213"/>
  <c r="O213"/>
  <c r="Q213"/>
  <c r="R213"/>
  <c r="S213"/>
  <c r="T213"/>
  <c r="U213"/>
  <c r="V213"/>
  <c r="W213"/>
  <c r="Y213"/>
  <c r="Z213"/>
  <c r="AB213"/>
  <c r="AC213"/>
  <c r="B214"/>
  <c r="C214"/>
  <c r="K21" i="25" s="1"/>
  <c r="D214" i="5"/>
  <c r="K21" i="7" s="1"/>
  <c r="E214" i="5"/>
  <c r="K21" i="8" s="1"/>
  <c r="F214" i="5"/>
  <c r="K21" i="9" s="1"/>
  <c r="G214" i="5"/>
  <c r="K21" i="10" s="1"/>
  <c r="H214" i="5"/>
  <c r="K21" i="11" s="1"/>
  <c r="I214" i="5"/>
  <c r="K21" i="12" s="1"/>
  <c r="K214" i="5"/>
  <c r="K21" i="13" s="1"/>
  <c r="M214" i="5"/>
  <c r="N214"/>
  <c r="O214"/>
  <c r="Q214"/>
  <c r="R214"/>
  <c r="S214"/>
  <c r="T214"/>
  <c r="U214"/>
  <c r="V214"/>
  <c r="W214"/>
  <c r="Y214"/>
  <c r="Z214"/>
  <c r="AB214"/>
  <c r="AC214"/>
  <c r="B215"/>
  <c r="C215"/>
  <c r="L21" i="25" s="1"/>
  <c r="D215" i="5"/>
  <c r="L21" i="7" s="1"/>
  <c r="E215" i="5"/>
  <c r="L21" i="8" s="1"/>
  <c r="F215" i="5"/>
  <c r="L21" i="9" s="1"/>
  <c r="G215" i="5"/>
  <c r="L21" i="10" s="1"/>
  <c r="H215" i="5"/>
  <c r="L21" i="11" s="1"/>
  <c r="I215" i="5"/>
  <c r="L21" i="12" s="1"/>
  <c r="K215" i="5"/>
  <c r="L21" i="13" s="1"/>
  <c r="M215" i="5"/>
  <c r="N215"/>
  <c r="O215"/>
  <c r="Q215"/>
  <c r="R215"/>
  <c r="S215"/>
  <c r="T215"/>
  <c r="U215"/>
  <c r="V215"/>
  <c r="W215"/>
  <c r="Y215"/>
  <c r="Z215"/>
  <c r="AB215"/>
  <c r="AC215"/>
  <c r="B216"/>
  <c r="C216"/>
  <c r="M21" i="25" s="1"/>
  <c r="D216" i="5"/>
  <c r="M21" i="7" s="1"/>
  <c r="E216" i="5"/>
  <c r="M21" i="8" s="1"/>
  <c r="F216" i="5"/>
  <c r="M21" i="9" s="1"/>
  <c r="G216" i="5"/>
  <c r="M21" i="10" s="1"/>
  <c r="H216" i="5"/>
  <c r="M21" i="11" s="1"/>
  <c r="I216" i="5"/>
  <c r="M21" i="12" s="1"/>
  <c r="K216" i="5"/>
  <c r="M21" i="13" s="1"/>
  <c r="M216" i="5"/>
  <c r="N216"/>
  <c r="O216"/>
  <c r="Q216"/>
  <c r="R216"/>
  <c r="S216"/>
  <c r="T216"/>
  <c r="U216"/>
  <c r="V216"/>
  <c r="W216"/>
  <c r="Y216"/>
  <c r="Z216"/>
  <c r="AB216"/>
  <c r="AC216"/>
  <c r="B217"/>
  <c r="C217"/>
  <c r="B22" i="25" s="1"/>
  <c r="D217" i="5"/>
  <c r="B22" i="7" s="1"/>
  <c r="E217" i="5"/>
  <c r="B22" i="8" s="1"/>
  <c r="F217" i="5"/>
  <c r="B22" i="9" s="1"/>
  <c r="G217" i="5"/>
  <c r="B22" i="10" s="1"/>
  <c r="H217" i="5"/>
  <c r="B22" i="11" s="1"/>
  <c r="I217" i="5"/>
  <c r="B22" i="12" s="1"/>
  <c r="K217" i="5"/>
  <c r="B22" i="13" s="1"/>
  <c r="M217" i="5"/>
  <c r="N217"/>
  <c r="O217"/>
  <c r="Q217"/>
  <c r="R217"/>
  <c r="S217"/>
  <c r="T217"/>
  <c r="U217"/>
  <c r="V217"/>
  <c r="W217"/>
  <c r="Y217"/>
  <c r="Z217"/>
  <c r="AB217"/>
  <c r="AC217"/>
  <c r="B218"/>
  <c r="C218"/>
  <c r="C22" i="25" s="1"/>
  <c r="D218" i="5"/>
  <c r="C22" i="7" s="1"/>
  <c r="E218" i="5"/>
  <c r="C22" i="8" s="1"/>
  <c r="F218" i="5"/>
  <c r="C22" i="9" s="1"/>
  <c r="G218" i="5"/>
  <c r="C22" i="10" s="1"/>
  <c r="H218" i="5"/>
  <c r="C22" i="11" s="1"/>
  <c r="I218" i="5"/>
  <c r="C22" i="12" s="1"/>
  <c r="K218" i="5"/>
  <c r="C22" i="13" s="1"/>
  <c r="M218" i="5"/>
  <c r="N218"/>
  <c r="O218"/>
  <c r="Q218"/>
  <c r="R218"/>
  <c r="S218"/>
  <c r="T218"/>
  <c r="U218"/>
  <c r="V218"/>
  <c r="W218"/>
  <c r="Y218"/>
  <c r="Z218"/>
  <c r="AB218"/>
  <c r="AC218"/>
  <c r="B219"/>
  <c r="C219"/>
  <c r="D22" i="25" s="1"/>
  <c r="D219" i="5"/>
  <c r="D22" i="7" s="1"/>
  <c r="E219" i="5"/>
  <c r="D22" i="8" s="1"/>
  <c r="F219" i="5"/>
  <c r="D22" i="9" s="1"/>
  <c r="G219" i="5"/>
  <c r="D22" i="10" s="1"/>
  <c r="H219" i="5"/>
  <c r="D22" i="11" s="1"/>
  <c r="I219" i="5"/>
  <c r="D22" i="12" s="1"/>
  <c r="K219" i="5"/>
  <c r="D22" i="13" s="1"/>
  <c r="M219" i="5"/>
  <c r="N219"/>
  <c r="O219"/>
  <c r="Q219"/>
  <c r="R219"/>
  <c r="S219"/>
  <c r="T219"/>
  <c r="U219"/>
  <c r="V219"/>
  <c r="W219"/>
  <c r="Y219"/>
  <c r="Z219"/>
  <c r="AB219"/>
  <c r="AC219"/>
  <c r="B220"/>
  <c r="C220"/>
  <c r="E22" i="25" s="1"/>
  <c r="D220" i="5"/>
  <c r="E22" i="7" s="1"/>
  <c r="E220" i="5"/>
  <c r="E22" i="8" s="1"/>
  <c r="F220" i="5"/>
  <c r="E22" i="9" s="1"/>
  <c r="G220" i="5"/>
  <c r="E22" i="10" s="1"/>
  <c r="H220" i="5"/>
  <c r="E22" i="11" s="1"/>
  <c r="I220" i="5"/>
  <c r="E22" i="12" s="1"/>
  <c r="K220" i="5"/>
  <c r="E22" i="13" s="1"/>
  <c r="M220" i="5"/>
  <c r="N220"/>
  <c r="O220"/>
  <c r="Q220"/>
  <c r="R220"/>
  <c r="S220"/>
  <c r="T220"/>
  <c r="U220"/>
  <c r="V220"/>
  <c r="W220"/>
  <c r="Y220"/>
  <c r="Z220"/>
  <c r="AB220"/>
  <c r="AC220"/>
  <c r="B221"/>
  <c r="C221"/>
  <c r="F22" i="25" s="1"/>
  <c r="D221" i="5"/>
  <c r="F22" i="7" s="1"/>
  <c r="E221" i="5"/>
  <c r="F22" i="8" s="1"/>
  <c r="F221" i="5"/>
  <c r="F22" i="9" s="1"/>
  <c r="G221" i="5"/>
  <c r="F22" i="10" s="1"/>
  <c r="H221" i="5"/>
  <c r="F22" i="11" s="1"/>
  <c r="I221" i="5"/>
  <c r="F22" i="12" s="1"/>
  <c r="K221" i="5"/>
  <c r="F22" i="13" s="1"/>
  <c r="M221" i="5"/>
  <c r="N221"/>
  <c r="O221"/>
  <c r="Q221"/>
  <c r="R221"/>
  <c r="S221"/>
  <c r="T221"/>
  <c r="U221"/>
  <c r="V221"/>
  <c r="W221"/>
  <c r="Y221"/>
  <c r="Z221"/>
  <c r="AB221"/>
  <c r="AC221"/>
  <c r="B222"/>
  <c r="C222"/>
  <c r="G22" i="25" s="1"/>
  <c r="D222" i="5"/>
  <c r="G22" i="7" s="1"/>
  <c r="E222" i="5"/>
  <c r="G22" i="8" s="1"/>
  <c r="F222" i="5"/>
  <c r="G22" i="9" s="1"/>
  <c r="G222" i="5"/>
  <c r="G22" i="10" s="1"/>
  <c r="H222" i="5"/>
  <c r="G22" i="11" s="1"/>
  <c r="I222" i="5"/>
  <c r="G22" i="12" s="1"/>
  <c r="K222" i="5"/>
  <c r="G22" i="13" s="1"/>
  <c r="M222" i="5"/>
  <c r="N222"/>
  <c r="O222"/>
  <c r="Q222"/>
  <c r="R222"/>
  <c r="S222"/>
  <c r="T222"/>
  <c r="U222"/>
  <c r="V222"/>
  <c r="W222"/>
  <c r="Y222"/>
  <c r="Z222"/>
  <c r="AB222"/>
  <c r="AC222"/>
  <c r="B223"/>
  <c r="C223"/>
  <c r="H22" i="25" s="1"/>
  <c r="D223" i="5"/>
  <c r="H22" i="7" s="1"/>
  <c r="E223" i="5"/>
  <c r="H22" i="8" s="1"/>
  <c r="F223" i="5"/>
  <c r="H22" i="9" s="1"/>
  <c r="G223" i="5"/>
  <c r="H22" i="10" s="1"/>
  <c r="H223" i="5"/>
  <c r="H22" i="11" s="1"/>
  <c r="I223" i="5"/>
  <c r="H22" i="12" s="1"/>
  <c r="K223" i="5"/>
  <c r="H22" i="13" s="1"/>
  <c r="M223" i="5"/>
  <c r="N223"/>
  <c r="O223"/>
  <c r="Q223"/>
  <c r="R223"/>
  <c r="S223"/>
  <c r="T223"/>
  <c r="U223"/>
  <c r="V223"/>
  <c r="W223"/>
  <c r="Y223"/>
  <c r="Z223"/>
  <c r="AB223"/>
  <c r="AC223"/>
  <c r="B224"/>
  <c r="C224"/>
  <c r="I22" i="25" s="1"/>
  <c r="D224" i="5"/>
  <c r="I22" i="7" s="1"/>
  <c r="E224" i="5"/>
  <c r="I22" i="8" s="1"/>
  <c r="F224" i="5"/>
  <c r="I22" i="9" s="1"/>
  <c r="G224" i="5"/>
  <c r="I22" i="10" s="1"/>
  <c r="H224" i="5"/>
  <c r="I22" i="11" s="1"/>
  <c r="I224" i="5"/>
  <c r="I22" i="12" s="1"/>
  <c r="K224" i="5"/>
  <c r="I22" i="13" s="1"/>
  <c r="M224" i="5"/>
  <c r="N224"/>
  <c r="O224"/>
  <c r="Q224"/>
  <c r="R224"/>
  <c r="S224"/>
  <c r="T224"/>
  <c r="U224"/>
  <c r="V224"/>
  <c r="W224"/>
  <c r="Y224"/>
  <c r="Z224"/>
  <c r="AB224"/>
  <c r="AC224"/>
  <c r="B225"/>
  <c r="C225"/>
  <c r="J22" i="25" s="1"/>
  <c r="D225" i="5"/>
  <c r="J22" i="7" s="1"/>
  <c r="E225" i="5"/>
  <c r="J22" i="8" s="1"/>
  <c r="F225" i="5"/>
  <c r="J22" i="9" s="1"/>
  <c r="G225" i="5"/>
  <c r="J22" i="10" s="1"/>
  <c r="H225" i="5"/>
  <c r="J22" i="11" s="1"/>
  <c r="I225" i="5"/>
  <c r="J22" i="12" s="1"/>
  <c r="K225" i="5"/>
  <c r="J22" i="13" s="1"/>
  <c r="M225" i="5"/>
  <c r="N225"/>
  <c r="O225"/>
  <c r="Q225"/>
  <c r="R225"/>
  <c r="S225"/>
  <c r="T225"/>
  <c r="U225"/>
  <c r="V225"/>
  <c r="W225"/>
  <c r="Y225"/>
  <c r="Z225"/>
  <c r="AB225"/>
  <c r="AC225"/>
  <c r="B226"/>
  <c r="C226"/>
  <c r="K22" i="25" s="1"/>
  <c r="D226" i="5"/>
  <c r="K22" i="7" s="1"/>
  <c r="E226" i="5"/>
  <c r="K22" i="8" s="1"/>
  <c r="F226" i="5"/>
  <c r="K22" i="9" s="1"/>
  <c r="G226" i="5"/>
  <c r="K22" i="10" s="1"/>
  <c r="H226" i="5"/>
  <c r="K22" i="11" s="1"/>
  <c r="I226" i="5"/>
  <c r="K22" i="12" s="1"/>
  <c r="K226" i="5"/>
  <c r="K22" i="13" s="1"/>
  <c r="M226" i="5"/>
  <c r="N226"/>
  <c r="O226"/>
  <c r="Q226"/>
  <c r="R226"/>
  <c r="S226"/>
  <c r="T226"/>
  <c r="U226"/>
  <c r="V226"/>
  <c r="W226"/>
  <c r="Y226"/>
  <c r="Z226"/>
  <c r="AB226"/>
  <c r="AC226"/>
  <c r="B227"/>
  <c r="C227"/>
  <c r="L22" i="25" s="1"/>
  <c r="D227" i="5"/>
  <c r="L22" i="7" s="1"/>
  <c r="E227" i="5"/>
  <c r="L22" i="8" s="1"/>
  <c r="F227" i="5"/>
  <c r="L22" i="9" s="1"/>
  <c r="G227" i="5"/>
  <c r="L22" i="10" s="1"/>
  <c r="H227" i="5"/>
  <c r="L22" i="11" s="1"/>
  <c r="I227" i="5"/>
  <c r="L22" i="12" s="1"/>
  <c r="K227" i="5"/>
  <c r="L22" i="13" s="1"/>
  <c r="M227" i="5"/>
  <c r="N227"/>
  <c r="O227"/>
  <c r="Q227"/>
  <c r="R227"/>
  <c r="S227"/>
  <c r="T227"/>
  <c r="U227"/>
  <c r="V227"/>
  <c r="W227"/>
  <c r="Y227"/>
  <c r="Z227"/>
  <c r="AB227"/>
  <c r="AC227"/>
  <c r="B228"/>
  <c r="C228"/>
  <c r="M22" i="25" s="1"/>
  <c r="D228" i="5"/>
  <c r="M22" i="7" s="1"/>
  <c r="E228" i="5"/>
  <c r="M22" i="8" s="1"/>
  <c r="F228" i="5"/>
  <c r="M22" i="9" s="1"/>
  <c r="G228" i="5"/>
  <c r="M22" i="10" s="1"/>
  <c r="H228" i="5"/>
  <c r="M22" i="11" s="1"/>
  <c r="I228" i="5"/>
  <c r="M22" i="12" s="1"/>
  <c r="K228" i="5"/>
  <c r="M22" i="13" s="1"/>
  <c r="M228" i="5"/>
  <c r="N228"/>
  <c r="O228"/>
  <c r="Q228"/>
  <c r="R228"/>
  <c r="S228"/>
  <c r="T228"/>
  <c r="U228"/>
  <c r="V228"/>
  <c r="W228"/>
  <c r="Y228"/>
  <c r="Z228"/>
  <c r="AB228"/>
  <c r="AC228"/>
  <c r="B229"/>
  <c r="C229"/>
  <c r="B23" i="25" s="1"/>
  <c r="D229" i="5"/>
  <c r="B23" i="7" s="1"/>
  <c r="E229" i="5"/>
  <c r="B23" i="8" s="1"/>
  <c r="F229" i="5"/>
  <c r="B23" i="9" s="1"/>
  <c r="G229" i="5"/>
  <c r="B23" i="10" s="1"/>
  <c r="H229" i="5"/>
  <c r="B23" i="11" s="1"/>
  <c r="I229" i="5"/>
  <c r="B23" i="12" s="1"/>
  <c r="K229" i="5"/>
  <c r="B23" i="13" s="1"/>
  <c r="M229" i="5"/>
  <c r="N229"/>
  <c r="O229"/>
  <c r="Q229"/>
  <c r="R229"/>
  <c r="S229"/>
  <c r="T229"/>
  <c r="U229"/>
  <c r="V229"/>
  <c r="W229"/>
  <c r="Y229"/>
  <c r="Z229"/>
  <c r="AB229"/>
  <c r="AC229"/>
  <c r="B230"/>
  <c r="C230"/>
  <c r="C23" i="25" s="1"/>
  <c r="D230" i="5"/>
  <c r="C23" i="7" s="1"/>
  <c r="E230" i="5"/>
  <c r="C23" i="8" s="1"/>
  <c r="F230" i="5"/>
  <c r="C23" i="9" s="1"/>
  <c r="G230" i="5"/>
  <c r="C23" i="10" s="1"/>
  <c r="H230" i="5"/>
  <c r="C23" i="11" s="1"/>
  <c r="I230" i="5"/>
  <c r="C23" i="12" s="1"/>
  <c r="K230" i="5"/>
  <c r="C23" i="13" s="1"/>
  <c r="M230" i="5"/>
  <c r="N230"/>
  <c r="O230"/>
  <c r="Q230"/>
  <c r="R230"/>
  <c r="S230"/>
  <c r="T230"/>
  <c r="U230"/>
  <c r="V230"/>
  <c r="W230"/>
  <c r="Y230"/>
  <c r="Z230"/>
  <c r="AB230"/>
  <c r="AC230"/>
  <c r="B231"/>
  <c r="C231"/>
  <c r="D23" i="25" s="1"/>
  <c r="D231" i="5"/>
  <c r="D23" i="7" s="1"/>
  <c r="E231" i="5"/>
  <c r="D23" i="8" s="1"/>
  <c r="F231" i="5"/>
  <c r="D23" i="9" s="1"/>
  <c r="G231" i="5"/>
  <c r="D23" i="10" s="1"/>
  <c r="H231" i="5"/>
  <c r="D23" i="11" s="1"/>
  <c r="I231" i="5"/>
  <c r="D23" i="12" s="1"/>
  <c r="K231" i="5"/>
  <c r="D23" i="13" s="1"/>
  <c r="M231" i="5"/>
  <c r="N231"/>
  <c r="O231"/>
  <c r="Q231"/>
  <c r="R231"/>
  <c r="S231"/>
  <c r="T231"/>
  <c r="U231"/>
  <c r="V231"/>
  <c r="W231"/>
  <c r="Y231"/>
  <c r="Z231"/>
  <c r="AB231"/>
  <c r="AC231"/>
  <c r="B232"/>
  <c r="C232"/>
  <c r="E23" i="25" s="1"/>
  <c r="D232" i="5"/>
  <c r="E23" i="7" s="1"/>
  <c r="E232" i="5"/>
  <c r="E23" i="8" s="1"/>
  <c r="F232" i="5"/>
  <c r="E23" i="9" s="1"/>
  <c r="G232" i="5"/>
  <c r="E23" i="10" s="1"/>
  <c r="H232" i="5"/>
  <c r="E23" i="11" s="1"/>
  <c r="I232" i="5"/>
  <c r="E23" i="12" s="1"/>
  <c r="K232" i="5"/>
  <c r="E23" i="13" s="1"/>
  <c r="M232" i="5"/>
  <c r="N232"/>
  <c r="O232"/>
  <c r="Q232"/>
  <c r="R232"/>
  <c r="S232"/>
  <c r="T232"/>
  <c r="U232"/>
  <c r="V232"/>
  <c r="W232"/>
  <c r="Y232"/>
  <c r="Z232"/>
  <c r="AB232"/>
  <c r="AC232"/>
  <c r="B233"/>
  <c r="C233"/>
  <c r="F23" i="25" s="1"/>
  <c r="D233" i="5"/>
  <c r="F23" i="7" s="1"/>
  <c r="E233" i="5"/>
  <c r="F23" i="8" s="1"/>
  <c r="F233" i="5"/>
  <c r="F23" i="9" s="1"/>
  <c r="G233" i="5"/>
  <c r="F23" i="10" s="1"/>
  <c r="H233" i="5"/>
  <c r="F23" i="11" s="1"/>
  <c r="I233" i="5"/>
  <c r="F23" i="12" s="1"/>
  <c r="K233" i="5"/>
  <c r="F23" i="13" s="1"/>
  <c r="M233" i="5"/>
  <c r="N233"/>
  <c r="O233"/>
  <c r="Q233"/>
  <c r="R233"/>
  <c r="S233"/>
  <c r="T233"/>
  <c r="U233"/>
  <c r="V233"/>
  <c r="W233"/>
  <c r="Y233"/>
  <c r="Z233"/>
  <c r="AB233"/>
  <c r="AC233"/>
  <c r="B234"/>
  <c r="C234"/>
  <c r="G23" i="25" s="1"/>
  <c r="D234" i="5"/>
  <c r="G23" i="7" s="1"/>
  <c r="E234" i="5"/>
  <c r="G23" i="8" s="1"/>
  <c r="F234" i="5"/>
  <c r="G23" i="9" s="1"/>
  <c r="G234" i="5"/>
  <c r="G23" i="10" s="1"/>
  <c r="H234" i="5"/>
  <c r="G23" i="11" s="1"/>
  <c r="I234" i="5"/>
  <c r="G23" i="12" s="1"/>
  <c r="K234" i="5"/>
  <c r="G23" i="13" s="1"/>
  <c r="M234" i="5"/>
  <c r="N234"/>
  <c r="O234"/>
  <c r="Q234"/>
  <c r="R234"/>
  <c r="S234"/>
  <c r="T234"/>
  <c r="U234"/>
  <c r="V234"/>
  <c r="W234"/>
  <c r="Y234"/>
  <c r="Z234"/>
  <c r="AB234"/>
  <c r="AC234"/>
  <c r="B235"/>
  <c r="C235"/>
  <c r="H23" i="25" s="1"/>
  <c r="D235" i="5"/>
  <c r="H23" i="7" s="1"/>
  <c r="E235" i="5"/>
  <c r="H23" i="8" s="1"/>
  <c r="F235" i="5"/>
  <c r="H23" i="9" s="1"/>
  <c r="G235" i="5"/>
  <c r="H23" i="10" s="1"/>
  <c r="H235" i="5"/>
  <c r="H23" i="11" s="1"/>
  <c r="I235" i="5"/>
  <c r="H23" i="12" s="1"/>
  <c r="K235" i="5"/>
  <c r="H23" i="13" s="1"/>
  <c r="M235" i="5"/>
  <c r="N235"/>
  <c r="O235"/>
  <c r="Q235"/>
  <c r="R235"/>
  <c r="S235"/>
  <c r="T235"/>
  <c r="U235"/>
  <c r="V235"/>
  <c r="W235"/>
  <c r="Y235"/>
  <c r="Z235"/>
  <c r="AB235"/>
  <c r="AC235"/>
  <c r="B236"/>
  <c r="C236"/>
  <c r="I23" i="25" s="1"/>
  <c r="D236" i="5"/>
  <c r="I23" i="7" s="1"/>
  <c r="E236" i="5"/>
  <c r="I23" i="8" s="1"/>
  <c r="F236" i="5"/>
  <c r="I23" i="9" s="1"/>
  <c r="G236" i="5"/>
  <c r="I23" i="10" s="1"/>
  <c r="H236" i="5"/>
  <c r="I23" i="11" s="1"/>
  <c r="I236" i="5"/>
  <c r="I23" i="12" s="1"/>
  <c r="K236" i="5"/>
  <c r="I23" i="13" s="1"/>
  <c r="M236" i="5"/>
  <c r="N236"/>
  <c r="O236"/>
  <c r="Q236"/>
  <c r="R236"/>
  <c r="S236"/>
  <c r="T236"/>
  <c r="U236"/>
  <c r="V236"/>
  <c r="W236"/>
  <c r="Y236"/>
  <c r="Z236"/>
  <c r="AB236"/>
  <c r="AC236"/>
  <c r="B237"/>
  <c r="C237"/>
  <c r="J23" i="25" s="1"/>
  <c r="D237" i="5"/>
  <c r="J23" i="7" s="1"/>
  <c r="E237" i="5"/>
  <c r="J23" i="8" s="1"/>
  <c r="F237" i="5"/>
  <c r="J23" i="9" s="1"/>
  <c r="G237" i="5"/>
  <c r="J23" i="10" s="1"/>
  <c r="H237" i="5"/>
  <c r="J23" i="11" s="1"/>
  <c r="I237" i="5"/>
  <c r="J23" i="12" s="1"/>
  <c r="K237" i="5"/>
  <c r="J23" i="13" s="1"/>
  <c r="M237" i="5"/>
  <c r="N237"/>
  <c r="O237"/>
  <c r="Q237"/>
  <c r="R237"/>
  <c r="S237"/>
  <c r="T237"/>
  <c r="U237"/>
  <c r="V237"/>
  <c r="W237"/>
  <c r="Y237"/>
  <c r="Z237"/>
  <c r="AB237"/>
  <c r="AC237"/>
  <c r="B238"/>
  <c r="C238"/>
  <c r="K23" i="25" s="1"/>
  <c r="D238" i="5"/>
  <c r="K23" i="7" s="1"/>
  <c r="E238" i="5"/>
  <c r="K23" i="8" s="1"/>
  <c r="F238" i="5"/>
  <c r="K23" i="9" s="1"/>
  <c r="G238" i="5"/>
  <c r="K23" i="10" s="1"/>
  <c r="H238" i="5"/>
  <c r="K23" i="11" s="1"/>
  <c r="I238" i="5"/>
  <c r="K23" i="12" s="1"/>
  <c r="K238" i="5"/>
  <c r="K23" i="13" s="1"/>
  <c r="M238" i="5"/>
  <c r="N238"/>
  <c r="O238"/>
  <c r="Q238"/>
  <c r="R238"/>
  <c r="S238"/>
  <c r="T238"/>
  <c r="U238"/>
  <c r="V238"/>
  <c r="W238"/>
  <c r="Y238"/>
  <c r="Z238"/>
  <c r="AB238"/>
  <c r="AC238"/>
  <c r="B239"/>
  <c r="C239"/>
  <c r="L23" i="25" s="1"/>
  <c r="D239" i="5"/>
  <c r="L23" i="7" s="1"/>
  <c r="E239" i="5"/>
  <c r="L23" i="8" s="1"/>
  <c r="F239" i="5"/>
  <c r="L23" i="9" s="1"/>
  <c r="G239" i="5"/>
  <c r="L23" i="10" s="1"/>
  <c r="H239" i="5"/>
  <c r="L23" i="11" s="1"/>
  <c r="I239" i="5"/>
  <c r="L23" i="12" s="1"/>
  <c r="K239" i="5"/>
  <c r="L23" i="13" s="1"/>
  <c r="M239" i="5"/>
  <c r="N239"/>
  <c r="O239"/>
  <c r="Q239"/>
  <c r="R239"/>
  <c r="S239"/>
  <c r="T239"/>
  <c r="U239"/>
  <c r="V239"/>
  <c r="W239"/>
  <c r="Y239"/>
  <c r="Z239"/>
  <c r="AB239"/>
  <c r="AC239"/>
  <c r="B240"/>
  <c r="C240"/>
  <c r="M23" i="25" s="1"/>
  <c r="D240" i="5"/>
  <c r="M23" i="7" s="1"/>
  <c r="E240" i="5"/>
  <c r="M23" i="8" s="1"/>
  <c r="F240" i="5"/>
  <c r="M23" i="9" s="1"/>
  <c r="G240" i="5"/>
  <c r="M23" i="10" s="1"/>
  <c r="H240" i="5"/>
  <c r="M23" i="11" s="1"/>
  <c r="I240" i="5"/>
  <c r="M23" i="12" s="1"/>
  <c r="K240" i="5"/>
  <c r="M23" i="13" s="1"/>
  <c r="M240" i="5"/>
  <c r="N240"/>
  <c r="O240"/>
  <c r="Q240"/>
  <c r="R240"/>
  <c r="S240"/>
  <c r="T240"/>
  <c r="U240"/>
  <c r="V240"/>
  <c r="W240"/>
  <c r="Y240"/>
  <c r="Z240"/>
  <c r="AB240"/>
  <c r="AC240"/>
  <c r="B241"/>
  <c r="C241"/>
  <c r="B24" i="25" s="1"/>
  <c r="D241" i="5"/>
  <c r="B24" i="7" s="1"/>
  <c r="E241" i="5"/>
  <c r="B24" i="8" s="1"/>
  <c r="F241" i="5"/>
  <c r="B24" i="9" s="1"/>
  <c r="G241" i="5"/>
  <c r="B24" i="10" s="1"/>
  <c r="H241" i="5"/>
  <c r="B24" i="11" s="1"/>
  <c r="I241" i="5"/>
  <c r="B24" i="12" s="1"/>
  <c r="K241" i="5"/>
  <c r="B24" i="13" s="1"/>
  <c r="M241" i="5"/>
  <c r="N241"/>
  <c r="O241"/>
  <c r="Q241"/>
  <c r="R241"/>
  <c r="S241"/>
  <c r="T241"/>
  <c r="U241"/>
  <c r="V241"/>
  <c r="W241"/>
  <c r="Y241"/>
  <c r="Z241"/>
  <c r="AB241"/>
  <c r="AC241"/>
  <c r="B242"/>
  <c r="C242"/>
  <c r="C24" i="25" s="1"/>
  <c r="D242" i="5"/>
  <c r="C24" i="7" s="1"/>
  <c r="E242" i="5"/>
  <c r="C24" i="8" s="1"/>
  <c r="F242" i="5"/>
  <c r="C24" i="9" s="1"/>
  <c r="G242" i="5"/>
  <c r="C24" i="10" s="1"/>
  <c r="H242" i="5"/>
  <c r="C24" i="11" s="1"/>
  <c r="I242" i="5"/>
  <c r="C24" i="12" s="1"/>
  <c r="K242" i="5"/>
  <c r="C24" i="13" s="1"/>
  <c r="M242" i="5"/>
  <c r="N242"/>
  <c r="O242"/>
  <c r="Q242"/>
  <c r="R242"/>
  <c r="S242"/>
  <c r="T242"/>
  <c r="U242"/>
  <c r="V242"/>
  <c r="W242"/>
  <c r="Y242"/>
  <c r="Z242"/>
  <c r="AB242"/>
  <c r="AC242"/>
  <c r="B243"/>
  <c r="C243"/>
  <c r="D24" i="25" s="1"/>
  <c r="D243" i="5"/>
  <c r="D24" i="7" s="1"/>
  <c r="E243" i="5"/>
  <c r="D24" i="8" s="1"/>
  <c r="F243" i="5"/>
  <c r="D24" i="9" s="1"/>
  <c r="G243" i="5"/>
  <c r="D24" i="10" s="1"/>
  <c r="H243" i="5"/>
  <c r="D24" i="11" s="1"/>
  <c r="I243" i="5"/>
  <c r="D24" i="12" s="1"/>
  <c r="K243" i="5"/>
  <c r="D24" i="13" s="1"/>
  <c r="M243" i="5"/>
  <c r="N243"/>
  <c r="O243"/>
  <c r="Q243"/>
  <c r="R243"/>
  <c r="S243"/>
  <c r="T243"/>
  <c r="U243"/>
  <c r="V243"/>
  <c r="W243"/>
  <c r="Y243"/>
  <c r="Z243"/>
  <c r="AB243"/>
  <c r="AC243"/>
  <c r="B244"/>
  <c r="C244"/>
  <c r="E24" i="25" s="1"/>
  <c r="D244" i="5"/>
  <c r="E24" i="7" s="1"/>
  <c r="E244" i="5"/>
  <c r="E24" i="8" s="1"/>
  <c r="F244" i="5"/>
  <c r="E24" i="9" s="1"/>
  <c r="G244" i="5"/>
  <c r="E24" i="10" s="1"/>
  <c r="H244" i="5"/>
  <c r="E24" i="11" s="1"/>
  <c r="I244" i="5"/>
  <c r="E24" i="12" s="1"/>
  <c r="K244" i="5"/>
  <c r="E24" i="13" s="1"/>
  <c r="M244" i="5"/>
  <c r="N244"/>
  <c r="O244"/>
  <c r="Q244"/>
  <c r="R244"/>
  <c r="S244"/>
  <c r="T244"/>
  <c r="U244"/>
  <c r="V244"/>
  <c r="W244"/>
  <c r="Y244"/>
  <c r="Z244"/>
  <c r="AB244"/>
  <c r="AC244"/>
  <c r="B245"/>
  <c r="C245"/>
  <c r="F24" i="25" s="1"/>
  <c r="D245" i="5"/>
  <c r="F24" i="7" s="1"/>
  <c r="E245" i="5"/>
  <c r="F24" i="8" s="1"/>
  <c r="F245" i="5"/>
  <c r="F24" i="9" s="1"/>
  <c r="G245" i="5"/>
  <c r="F24" i="10" s="1"/>
  <c r="H245" i="5"/>
  <c r="F24" i="11" s="1"/>
  <c r="I245" i="5"/>
  <c r="F24" i="12" s="1"/>
  <c r="K245" i="5"/>
  <c r="F24" i="13" s="1"/>
  <c r="M245" i="5"/>
  <c r="N245"/>
  <c r="O245"/>
  <c r="Q245"/>
  <c r="R245"/>
  <c r="S245"/>
  <c r="T245"/>
  <c r="U245"/>
  <c r="V245"/>
  <c r="W245"/>
  <c r="Y245"/>
  <c r="Z245"/>
  <c r="AB245"/>
  <c r="AC245"/>
  <c r="B246"/>
  <c r="C246"/>
  <c r="G24" i="25" s="1"/>
  <c r="D246" i="5"/>
  <c r="G24" i="7" s="1"/>
  <c r="E246" i="5"/>
  <c r="G24" i="8" s="1"/>
  <c r="F246" i="5"/>
  <c r="G24" i="9" s="1"/>
  <c r="G246" i="5"/>
  <c r="G24" i="10" s="1"/>
  <c r="H246" i="5"/>
  <c r="G24" i="11" s="1"/>
  <c r="I246" i="5"/>
  <c r="G24" i="12" s="1"/>
  <c r="K246" i="5"/>
  <c r="G24" i="13" s="1"/>
  <c r="M246" i="5"/>
  <c r="N246"/>
  <c r="O246"/>
  <c r="Q246"/>
  <c r="R246"/>
  <c r="S246"/>
  <c r="T246"/>
  <c r="U246"/>
  <c r="V246"/>
  <c r="W246"/>
  <c r="Y246"/>
  <c r="Z246"/>
  <c r="AB246"/>
  <c r="AC246"/>
  <c r="B247"/>
  <c r="C247"/>
  <c r="H24" i="25" s="1"/>
  <c r="D247" i="5"/>
  <c r="H24" i="7" s="1"/>
  <c r="E247" i="5"/>
  <c r="H24" i="8" s="1"/>
  <c r="F247" i="5"/>
  <c r="H24" i="9" s="1"/>
  <c r="G247" i="5"/>
  <c r="H24" i="10" s="1"/>
  <c r="H247" i="5"/>
  <c r="H24" i="11" s="1"/>
  <c r="I247" i="5"/>
  <c r="H24" i="12" s="1"/>
  <c r="K247" i="5"/>
  <c r="H24" i="13" s="1"/>
  <c r="M247" i="5"/>
  <c r="N247"/>
  <c r="O247"/>
  <c r="Q247"/>
  <c r="R247"/>
  <c r="S247"/>
  <c r="T247"/>
  <c r="U247"/>
  <c r="V247"/>
  <c r="W247"/>
  <c r="Y247"/>
  <c r="Z247"/>
  <c r="AB247"/>
  <c r="AC247"/>
  <c r="B248"/>
  <c r="C248"/>
  <c r="I24" i="25" s="1"/>
  <c r="D248" i="5"/>
  <c r="I24" i="7" s="1"/>
  <c r="E248" i="5"/>
  <c r="I24" i="8" s="1"/>
  <c r="F248" i="5"/>
  <c r="I24" i="9" s="1"/>
  <c r="G248" i="5"/>
  <c r="I24" i="10" s="1"/>
  <c r="H248" i="5"/>
  <c r="I24" i="11" s="1"/>
  <c r="I248" i="5"/>
  <c r="I24" i="12" s="1"/>
  <c r="K248" i="5"/>
  <c r="I24" i="13" s="1"/>
  <c r="M248" i="5"/>
  <c r="N248"/>
  <c r="O248"/>
  <c r="Q248"/>
  <c r="R248"/>
  <c r="S248"/>
  <c r="T248"/>
  <c r="U248"/>
  <c r="V248"/>
  <c r="W248"/>
  <c r="Y248"/>
  <c r="Z248"/>
  <c r="AB248"/>
  <c r="AC248"/>
  <c r="B249"/>
  <c r="C249"/>
  <c r="J24" i="25" s="1"/>
  <c r="D249" i="5"/>
  <c r="J24" i="7" s="1"/>
  <c r="E249" i="5"/>
  <c r="J24" i="8" s="1"/>
  <c r="F249" i="5"/>
  <c r="J24" i="9" s="1"/>
  <c r="G249" i="5"/>
  <c r="J24" i="10" s="1"/>
  <c r="H249" i="5"/>
  <c r="J24" i="11" s="1"/>
  <c r="I249" i="5"/>
  <c r="J24" i="12" s="1"/>
  <c r="K249" i="5"/>
  <c r="J24" i="13" s="1"/>
  <c r="M249" i="5"/>
  <c r="N249"/>
  <c r="O249"/>
  <c r="Q249"/>
  <c r="R249"/>
  <c r="S249"/>
  <c r="T249"/>
  <c r="U249"/>
  <c r="V249"/>
  <c r="W249"/>
  <c r="Y249"/>
  <c r="Z249"/>
  <c r="AB249"/>
  <c r="AC249"/>
  <c r="B250"/>
  <c r="C250"/>
  <c r="K24" i="25" s="1"/>
  <c r="D250" i="5"/>
  <c r="K24" i="7" s="1"/>
  <c r="E250" i="5"/>
  <c r="K24" i="8" s="1"/>
  <c r="F250" i="5"/>
  <c r="K24" i="9" s="1"/>
  <c r="G250" i="5"/>
  <c r="K24" i="10" s="1"/>
  <c r="H250" i="5"/>
  <c r="K24" i="11" s="1"/>
  <c r="I250" i="5"/>
  <c r="K24" i="12" s="1"/>
  <c r="K250" i="5"/>
  <c r="K24" i="13" s="1"/>
  <c r="M250" i="5"/>
  <c r="N250"/>
  <c r="O250"/>
  <c r="Q250"/>
  <c r="R250"/>
  <c r="S250"/>
  <c r="T250"/>
  <c r="U250"/>
  <c r="V250"/>
  <c r="W250"/>
  <c r="Y250"/>
  <c r="Z250"/>
  <c r="AB250"/>
  <c r="AC250"/>
  <c r="B251"/>
  <c r="C251"/>
  <c r="L24" i="25" s="1"/>
  <c r="D251" i="5"/>
  <c r="L24" i="7" s="1"/>
  <c r="E251" i="5"/>
  <c r="L24" i="8" s="1"/>
  <c r="F251" i="5"/>
  <c r="L24" i="9" s="1"/>
  <c r="G251" i="5"/>
  <c r="L24" i="10" s="1"/>
  <c r="H251" i="5"/>
  <c r="L24" i="11" s="1"/>
  <c r="I251" i="5"/>
  <c r="L24" i="12" s="1"/>
  <c r="K251" i="5"/>
  <c r="L24" i="13" s="1"/>
  <c r="M251" i="5"/>
  <c r="N251"/>
  <c r="O251"/>
  <c r="Q251"/>
  <c r="R251"/>
  <c r="S251"/>
  <c r="T251"/>
  <c r="U251"/>
  <c r="V251"/>
  <c r="W251"/>
  <c r="Y251"/>
  <c r="Z251"/>
  <c r="AB251"/>
  <c r="AC251"/>
  <c r="B252"/>
  <c r="C252"/>
  <c r="M24" i="25" s="1"/>
  <c r="D252" i="5"/>
  <c r="M24" i="7" s="1"/>
  <c r="E252" i="5"/>
  <c r="M24" i="8" s="1"/>
  <c r="F252" i="5"/>
  <c r="M24" i="9" s="1"/>
  <c r="G252" i="5"/>
  <c r="M24" i="10" s="1"/>
  <c r="H252" i="5"/>
  <c r="M24" i="11" s="1"/>
  <c r="I252" i="5"/>
  <c r="M24" i="12" s="1"/>
  <c r="K252" i="5"/>
  <c r="M24" i="13" s="1"/>
  <c r="M252" i="5"/>
  <c r="N252"/>
  <c r="O252"/>
  <c r="Q252"/>
  <c r="R252"/>
  <c r="S252"/>
  <c r="T252"/>
  <c r="U252"/>
  <c r="V252"/>
  <c r="W252"/>
  <c r="Y252"/>
  <c r="Z252"/>
  <c r="AB252"/>
  <c r="AC252"/>
  <c r="B253"/>
  <c r="C253"/>
  <c r="B25" i="25" s="1"/>
  <c r="D253" i="5"/>
  <c r="B25" i="7" s="1"/>
  <c r="E253" i="5"/>
  <c r="B25" i="8" s="1"/>
  <c r="F253" i="5"/>
  <c r="B25" i="9" s="1"/>
  <c r="G253" i="5"/>
  <c r="B25" i="10" s="1"/>
  <c r="H253" i="5"/>
  <c r="B25" i="11" s="1"/>
  <c r="I253" i="5"/>
  <c r="B25" i="12" s="1"/>
  <c r="K253" i="5"/>
  <c r="B25" i="13" s="1"/>
  <c r="M253" i="5"/>
  <c r="N253"/>
  <c r="O253"/>
  <c r="Q253"/>
  <c r="R253"/>
  <c r="S253"/>
  <c r="T253"/>
  <c r="U253"/>
  <c r="V253"/>
  <c r="W253"/>
  <c r="Y253"/>
  <c r="Z253"/>
  <c r="AB253"/>
  <c r="AC253"/>
  <c r="B254"/>
  <c r="C254"/>
  <c r="C25" i="25" s="1"/>
  <c r="D254" i="5"/>
  <c r="C25" i="7" s="1"/>
  <c r="E254" i="5"/>
  <c r="C25" i="8" s="1"/>
  <c r="F254" i="5"/>
  <c r="C25" i="9" s="1"/>
  <c r="G254" i="5"/>
  <c r="C25" i="10" s="1"/>
  <c r="H254" i="5"/>
  <c r="C25" i="11" s="1"/>
  <c r="I254" i="5"/>
  <c r="C25" i="12" s="1"/>
  <c r="K254" i="5"/>
  <c r="C25" i="13" s="1"/>
  <c r="M254" i="5"/>
  <c r="N254"/>
  <c r="O254"/>
  <c r="Q254"/>
  <c r="R254"/>
  <c r="S254"/>
  <c r="T254"/>
  <c r="U254"/>
  <c r="V254"/>
  <c r="W254"/>
  <c r="Y254"/>
  <c r="Z254"/>
  <c r="AB254"/>
  <c r="AC254"/>
  <c r="B255"/>
  <c r="C255"/>
  <c r="D25" i="25" s="1"/>
  <c r="D255" i="5"/>
  <c r="D25" i="7" s="1"/>
  <c r="E255" i="5"/>
  <c r="D25" i="8" s="1"/>
  <c r="F255" i="5"/>
  <c r="D25" i="9" s="1"/>
  <c r="G255" i="5"/>
  <c r="D25" i="10" s="1"/>
  <c r="H255" i="5"/>
  <c r="D25" i="11" s="1"/>
  <c r="I255" i="5"/>
  <c r="D25" i="12" s="1"/>
  <c r="K255" i="5"/>
  <c r="D25" i="13" s="1"/>
  <c r="M255" i="5"/>
  <c r="N255"/>
  <c r="O255"/>
  <c r="Q255"/>
  <c r="R255"/>
  <c r="S255"/>
  <c r="T255"/>
  <c r="U255"/>
  <c r="V255"/>
  <c r="W255"/>
  <c r="Y255"/>
  <c r="Z255"/>
  <c r="AB255"/>
  <c r="AC255"/>
  <c r="B256"/>
  <c r="C256"/>
  <c r="E25" i="25" s="1"/>
  <c r="D256" i="5"/>
  <c r="E25" i="7" s="1"/>
  <c r="E256" i="5"/>
  <c r="E25" i="8" s="1"/>
  <c r="F256" i="5"/>
  <c r="E25" i="9" s="1"/>
  <c r="G256" i="5"/>
  <c r="E25" i="10" s="1"/>
  <c r="H256" i="5"/>
  <c r="E25" i="11" s="1"/>
  <c r="I256" i="5"/>
  <c r="E25" i="12" s="1"/>
  <c r="K256" i="5"/>
  <c r="E25" i="13" s="1"/>
  <c r="M256" i="5"/>
  <c r="N256"/>
  <c r="O256"/>
  <c r="Q256"/>
  <c r="R256"/>
  <c r="S256"/>
  <c r="T256"/>
  <c r="U256"/>
  <c r="V256"/>
  <c r="W256"/>
  <c r="Y256"/>
  <c r="Z256"/>
  <c r="AB256"/>
  <c r="AC256"/>
  <c r="B257"/>
  <c r="C257"/>
  <c r="F25" i="25" s="1"/>
  <c r="D257" i="5"/>
  <c r="F25" i="7" s="1"/>
  <c r="E257" i="5"/>
  <c r="F25" i="8" s="1"/>
  <c r="F257" i="5"/>
  <c r="F25" i="9" s="1"/>
  <c r="G257" i="5"/>
  <c r="F25" i="10" s="1"/>
  <c r="H257" i="5"/>
  <c r="F25" i="11" s="1"/>
  <c r="I257" i="5"/>
  <c r="F25" i="12" s="1"/>
  <c r="K257" i="5"/>
  <c r="F25" i="13" s="1"/>
  <c r="M257" i="5"/>
  <c r="N257"/>
  <c r="O257"/>
  <c r="Q257"/>
  <c r="R257"/>
  <c r="S257"/>
  <c r="T257"/>
  <c r="U257"/>
  <c r="V257"/>
  <c r="W257"/>
  <c r="Y257"/>
  <c r="Z257"/>
  <c r="AB257"/>
  <c r="AC257"/>
  <c r="B258"/>
  <c r="C258"/>
  <c r="G25" i="25" s="1"/>
  <c r="D258" i="5"/>
  <c r="G25" i="7" s="1"/>
  <c r="E258" i="5"/>
  <c r="G25" i="8" s="1"/>
  <c r="F258" i="5"/>
  <c r="G25" i="9" s="1"/>
  <c r="G258" i="5"/>
  <c r="G25" i="10" s="1"/>
  <c r="H258" i="5"/>
  <c r="G25" i="11" s="1"/>
  <c r="I258" i="5"/>
  <c r="G25" i="12" s="1"/>
  <c r="K258" i="5"/>
  <c r="G25" i="13" s="1"/>
  <c r="M258" i="5"/>
  <c r="N258"/>
  <c r="O258"/>
  <c r="Q258"/>
  <c r="R258"/>
  <c r="S258"/>
  <c r="T258"/>
  <c r="U258"/>
  <c r="V258"/>
  <c r="W258"/>
  <c r="Y258"/>
  <c r="Z258"/>
  <c r="AB258"/>
  <c r="AC258"/>
  <c r="B259"/>
  <c r="C259"/>
  <c r="H25" i="25" s="1"/>
  <c r="D259" i="5"/>
  <c r="H25" i="7" s="1"/>
  <c r="E259" i="5"/>
  <c r="H25" i="8" s="1"/>
  <c r="F259" i="5"/>
  <c r="H25" i="9" s="1"/>
  <c r="G259" i="5"/>
  <c r="H25" i="10" s="1"/>
  <c r="H259" i="5"/>
  <c r="H25" i="11" s="1"/>
  <c r="I259" i="5"/>
  <c r="H25" i="12" s="1"/>
  <c r="K259" i="5"/>
  <c r="H25" i="13" s="1"/>
  <c r="M259" i="5"/>
  <c r="N259"/>
  <c r="O259"/>
  <c r="Q259"/>
  <c r="R259"/>
  <c r="S259"/>
  <c r="T259"/>
  <c r="U259"/>
  <c r="V259"/>
  <c r="W259"/>
  <c r="Y259"/>
  <c r="Z259"/>
  <c r="AB259"/>
  <c r="AC259"/>
  <c r="B260"/>
  <c r="C260"/>
  <c r="I25" i="25" s="1"/>
  <c r="D260" i="5"/>
  <c r="I25" i="7" s="1"/>
  <c r="E260" i="5"/>
  <c r="I25" i="8" s="1"/>
  <c r="F260" i="5"/>
  <c r="I25" i="9" s="1"/>
  <c r="G260" i="5"/>
  <c r="I25" i="10" s="1"/>
  <c r="H260" i="5"/>
  <c r="I25" i="11" s="1"/>
  <c r="I260" i="5"/>
  <c r="I25" i="12" s="1"/>
  <c r="K260" i="5"/>
  <c r="I25" i="13" s="1"/>
  <c r="M260" i="5"/>
  <c r="N260"/>
  <c r="O260"/>
  <c r="Q260"/>
  <c r="R260"/>
  <c r="S260"/>
  <c r="T260"/>
  <c r="U260"/>
  <c r="V260"/>
  <c r="W260"/>
  <c r="Y260"/>
  <c r="Z260"/>
  <c r="AB260"/>
  <c r="AC260"/>
  <c r="B261"/>
  <c r="C261"/>
  <c r="J25" i="25" s="1"/>
  <c r="D261" i="5"/>
  <c r="J25" i="7" s="1"/>
  <c r="E261" i="5"/>
  <c r="J25" i="8" s="1"/>
  <c r="F261" i="5"/>
  <c r="J25" i="9" s="1"/>
  <c r="G261" i="5"/>
  <c r="J25" i="10" s="1"/>
  <c r="H261" i="5"/>
  <c r="J25" i="11" s="1"/>
  <c r="I261" i="5"/>
  <c r="J25" i="12" s="1"/>
  <c r="K261" i="5"/>
  <c r="J25" i="13" s="1"/>
  <c r="M261" i="5"/>
  <c r="N261"/>
  <c r="O261"/>
  <c r="Q261"/>
  <c r="R261"/>
  <c r="S261"/>
  <c r="T261"/>
  <c r="U261"/>
  <c r="V261"/>
  <c r="W261"/>
  <c r="Y261"/>
  <c r="Z261"/>
  <c r="AB261"/>
  <c r="AC261"/>
  <c r="B262"/>
  <c r="C262"/>
  <c r="K25" i="25" s="1"/>
  <c r="D262" i="5"/>
  <c r="K25" i="7" s="1"/>
  <c r="E262" i="5"/>
  <c r="K25" i="8" s="1"/>
  <c r="F262" i="5"/>
  <c r="K25" i="9" s="1"/>
  <c r="G262" i="5"/>
  <c r="K25" i="10" s="1"/>
  <c r="H262" i="5"/>
  <c r="K25" i="11" s="1"/>
  <c r="I262" i="5"/>
  <c r="K25" i="12" s="1"/>
  <c r="K262" i="5"/>
  <c r="K25" i="13" s="1"/>
  <c r="M262" i="5"/>
  <c r="N262"/>
  <c r="O262"/>
  <c r="Q262"/>
  <c r="R262"/>
  <c r="S262"/>
  <c r="T262"/>
  <c r="U262"/>
  <c r="V262"/>
  <c r="W262"/>
  <c r="Y262"/>
  <c r="Z262"/>
  <c r="AB262"/>
  <c r="AC262"/>
  <c r="B263"/>
  <c r="C263"/>
  <c r="L25" i="25" s="1"/>
  <c r="D263" i="5"/>
  <c r="L25" i="7" s="1"/>
  <c r="E263" i="5"/>
  <c r="L25" i="8" s="1"/>
  <c r="F263" i="5"/>
  <c r="L25" i="9" s="1"/>
  <c r="G263" i="5"/>
  <c r="L25" i="10" s="1"/>
  <c r="H263" i="5"/>
  <c r="L25" i="11" s="1"/>
  <c r="I263" i="5"/>
  <c r="L25" i="12" s="1"/>
  <c r="K263" i="5"/>
  <c r="L25" i="13" s="1"/>
  <c r="M263" i="5"/>
  <c r="N263"/>
  <c r="O263"/>
  <c r="Q263"/>
  <c r="R263"/>
  <c r="S263"/>
  <c r="T263"/>
  <c r="U263"/>
  <c r="V263"/>
  <c r="W263"/>
  <c r="Y263"/>
  <c r="Z263"/>
  <c r="AB263"/>
  <c r="AC263"/>
  <c r="B264"/>
  <c r="C264"/>
  <c r="M25" i="25" s="1"/>
  <c r="D264" i="5"/>
  <c r="M25" i="7" s="1"/>
  <c r="E264" i="5"/>
  <c r="M25" i="8" s="1"/>
  <c r="F264" i="5"/>
  <c r="M25" i="9" s="1"/>
  <c r="G264" i="5"/>
  <c r="M25" i="10" s="1"/>
  <c r="H264" i="5"/>
  <c r="M25" i="11" s="1"/>
  <c r="I264" i="5"/>
  <c r="M25" i="12" s="1"/>
  <c r="K264" i="5"/>
  <c r="M25" i="13" s="1"/>
  <c r="M264" i="5"/>
  <c r="N264"/>
  <c r="O264"/>
  <c r="Q264"/>
  <c r="R264"/>
  <c r="S264"/>
  <c r="T264"/>
  <c r="U264"/>
  <c r="V264"/>
  <c r="W264"/>
  <c r="Y264"/>
  <c r="Z264"/>
  <c r="AB264"/>
  <c r="AC264"/>
  <c r="B265"/>
  <c r="C265"/>
  <c r="B26" i="25" s="1"/>
  <c r="D265" i="5"/>
  <c r="B26" i="7" s="1"/>
  <c r="E265" i="5"/>
  <c r="B26" i="8" s="1"/>
  <c r="F265" i="5"/>
  <c r="B26" i="9" s="1"/>
  <c r="G265" i="5"/>
  <c r="B26" i="10" s="1"/>
  <c r="H265" i="5"/>
  <c r="B26" i="11" s="1"/>
  <c r="I265" i="5"/>
  <c r="B26" i="12" s="1"/>
  <c r="K265" i="5"/>
  <c r="B26" i="13" s="1"/>
  <c r="M265" i="5"/>
  <c r="N265"/>
  <c r="O265"/>
  <c r="Q265"/>
  <c r="R265"/>
  <c r="S265"/>
  <c r="T265"/>
  <c r="U265"/>
  <c r="V265"/>
  <c r="W265"/>
  <c r="Y265"/>
  <c r="Z265"/>
  <c r="AB265"/>
  <c r="AC265"/>
  <c r="B266"/>
  <c r="C266"/>
  <c r="C26" i="25" s="1"/>
  <c r="D266" i="5"/>
  <c r="C26" i="7" s="1"/>
  <c r="E266" i="5"/>
  <c r="C26" i="8" s="1"/>
  <c r="F266" i="5"/>
  <c r="C26" i="9" s="1"/>
  <c r="G266" i="5"/>
  <c r="C26" i="10" s="1"/>
  <c r="H266" i="5"/>
  <c r="C26" i="11" s="1"/>
  <c r="I266" i="5"/>
  <c r="C26" i="12" s="1"/>
  <c r="K266" i="5"/>
  <c r="C26" i="13" s="1"/>
  <c r="M266" i="5"/>
  <c r="N266"/>
  <c r="O266"/>
  <c r="Q266"/>
  <c r="R266"/>
  <c r="S266"/>
  <c r="T266"/>
  <c r="U266"/>
  <c r="V266"/>
  <c r="W266"/>
  <c r="Y266"/>
  <c r="Z266"/>
  <c r="AB266"/>
  <c r="AC266"/>
  <c r="B267"/>
  <c r="C267"/>
  <c r="D26" i="25" s="1"/>
  <c r="D267" i="5"/>
  <c r="D26" i="7" s="1"/>
  <c r="E267" i="5"/>
  <c r="D26" i="8" s="1"/>
  <c r="F267" i="5"/>
  <c r="D26" i="9" s="1"/>
  <c r="G267" i="5"/>
  <c r="D26" i="10" s="1"/>
  <c r="H267" i="5"/>
  <c r="D26" i="11" s="1"/>
  <c r="I267" i="5"/>
  <c r="D26" i="12" s="1"/>
  <c r="K267" i="5"/>
  <c r="D26" i="13" s="1"/>
  <c r="M267" i="5"/>
  <c r="N267"/>
  <c r="O267"/>
  <c r="Q267"/>
  <c r="R267"/>
  <c r="S267"/>
  <c r="T267"/>
  <c r="U267"/>
  <c r="V267"/>
  <c r="W267"/>
  <c r="Y267"/>
  <c r="Z267"/>
  <c r="AB267"/>
  <c r="AC267"/>
  <c r="B268"/>
  <c r="C268"/>
  <c r="E26" i="25" s="1"/>
  <c r="D268" i="5"/>
  <c r="E26" i="7" s="1"/>
  <c r="E268" i="5"/>
  <c r="E26" i="8" s="1"/>
  <c r="F268" i="5"/>
  <c r="E26" i="9" s="1"/>
  <c r="G268" i="5"/>
  <c r="E26" i="10" s="1"/>
  <c r="H268" i="5"/>
  <c r="E26" i="11" s="1"/>
  <c r="I268" i="5"/>
  <c r="E26" i="12" s="1"/>
  <c r="K268" i="5"/>
  <c r="E26" i="13" s="1"/>
  <c r="M268" i="5"/>
  <c r="N268"/>
  <c r="O268"/>
  <c r="Q268"/>
  <c r="R268"/>
  <c r="S268"/>
  <c r="T268"/>
  <c r="U268"/>
  <c r="V268"/>
  <c r="W268"/>
  <c r="Y268"/>
  <c r="Z268"/>
  <c r="AB268"/>
  <c r="AC268"/>
  <c r="B269"/>
  <c r="C269"/>
  <c r="F26" i="25" s="1"/>
  <c r="D269" i="5"/>
  <c r="F26" i="7" s="1"/>
  <c r="E269" i="5"/>
  <c r="F26" i="8" s="1"/>
  <c r="F269" i="5"/>
  <c r="F26" i="9" s="1"/>
  <c r="G269" i="5"/>
  <c r="F26" i="10" s="1"/>
  <c r="H269" i="5"/>
  <c r="F26" i="11" s="1"/>
  <c r="I269" i="5"/>
  <c r="F26" i="12" s="1"/>
  <c r="K269" i="5"/>
  <c r="F26" i="13" s="1"/>
  <c r="M269" i="5"/>
  <c r="N269"/>
  <c r="O269"/>
  <c r="Q269"/>
  <c r="R269"/>
  <c r="S269"/>
  <c r="T269"/>
  <c r="U269"/>
  <c r="V269"/>
  <c r="W269"/>
  <c r="Y269"/>
  <c r="Z269"/>
  <c r="AB269"/>
  <c r="AC269"/>
  <c r="B270"/>
  <c r="C270"/>
  <c r="G26" i="25" s="1"/>
  <c r="D270" i="5"/>
  <c r="G26" i="7" s="1"/>
  <c r="E270" i="5"/>
  <c r="G26" i="8" s="1"/>
  <c r="F270" i="5"/>
  <c r="G26" i="9" s="1"/>
  <c r="G270" i="5"/>
  <c r="G26" i="10" s="1"/>
  <c r="H270" i="5"/>
  <c r="G26" i="11" s="1"/>
  <c r="I270" i="5"/>
  <c r="G26" i="12" s="1"/>
  <c r="K270" i="5"/>
  <c r="G26" i="13" s="1"/>
  <c r="M270" i="5"/>
  <c r="N270"/>
  <c r="O270"/>
  <c r="Q270"/>
  <c r="R270"/>
  <c r="S270"/>
  <c r="T270"/>
  <c r="U270"/>
  <c r="V270"/>
  <c r="W270"/>
  <c r="Y270"/>
  <c r="Z270"/>
  <c r="AB270"/>
  <c r="AC270"/>
  <c r="B271"/>
  <c r="C271"/>
  <c r="H26" i="25" s="1"/>
  <c r="D271" i="5"/>
  <c r="H26" i="7" s="1"/>
  <c r="E271" i="5"/>
  <c r="H26" i="8" s="1"/>
  <c r="F271" i="5"/>
  <c r="H26" i="9" s="1"/>
  <c r="G271" i="5"/>
  <c r="H26" i="10" s="1"/>
  <c r="H271" i="5"/>
  <c r="H26" i="11" s="1"/>
  <c r="I271" i="5"/>
  <c r="H26" i="12" s="1"/>
  <c r="K271" i="5"/>
  <c r="H26" i="13" s="1"/>
  <c r="M271" i="5"/>
  <c r="N271"/>
  <c r="O271"/>
  <c r="Q271"/>
  <c r="R271"/>
  <c r="S271"/>
  <c r="T271"/>
  <c r="U271"/>
  <c r="V271"/>
  <c r="W271"/>
  <c r="Y271"/>
  <c r="Z271"/>
  <c r="AB271"/>
  <c r="AC271"/>
  <c r="B272"/>
  <c r="C272"/>
  <c r="I26" i="25" s="1"/>
  <c r="D272" i="5"/>
  <c r="I26" i="7" s="1"/>
  <c r="E272" i="5"/>
  <c r="I26" i="8" s="1"/>
  <c r="F272" i="5"/>
  <c r="I26" i="9" s="1"/>
  <c r="G272" i="5"/>
  <c r="I26" i="10" s="1"/>
  <c r="H272" i="5"/>
  <c r="I26" i="11" s="1"/>
  <c r="I272" i="5"/>
  <c r="I26" i="12" s="1"/>
  <c r="K272" i="5"/>
  <c r="I26" i="13" s="1"/>
  <c r="M272" i="5"/>
  <c r="N272"/>
  <c r="O272"/>
  <c r="Q272"/>
  <c r="R272"/>
  <c r="S272"/>
  <c r="T272"/>
  <c r="U272"/>
  <c r="V272"/>
  <c r="W272"/>
  <c r="Y272"/>
  <c r="Z272"/>
  <c r="AB272"/>
  <c r="AC272"/>
  <c r="B273"/>
  <c r="C273"/>
  <c r="J26" i="25" s="1"/>
  <c r="D273" i="5"/>
  <c r="J26" i="7" s="1"/>
  <c r="E273" i="5"/>
  <c r="J26" i="8" s="1"/>
  <c r="F273" i="5"/>
  <c r="J26" i="9" s="1"/>
  <c r="G273" i="5"/>
  <c r="J26" i="10" s="1"/>
  <c r="H273" i="5"/>
  <c r="J26" i="11" s="1"/>
  <c r="I273" i="5"/>
  <c r="J26" i="12" s="1"/>
  <c r="K273" i="5"/>
  <c r="J26" i="13" s="1"/>
  <c r="M273" i="5"/>
  <c r="N273"/>
  <c r="O273"/>
  <c r="Q273"/>
  <c r="R273"/>
  <c r="S273"/>
  <c r="T273"/>
  <c r="U273"/>
  <c r="V273"/>
  <c r="W273"/>
  <c r="Y273"/>
  <c r="Z273"/>
  <c r="AB273"/>
  <c r="AC273"/>
  <c r="B274"/>
  <c r="C274"/>
  <c r="K26" i="25" s="1"/>
  <c r="D274" i="5"/>
  <c r="K26" i="7" s="1"/>
  <c r="E274" i="5"/>
  <c r="K26" i="8" s="1"/>
  <c r="F274" i="5"/>
  <c r="K26" i="9" s="1"/>
  <c r="G274" i="5"/>
  <c r="K26" i="10" s="1"/>
  <c r="H274" i="5"/>
  <c r="K26" i="11" s="1"/>
  <c r="I274" i="5"/>
  <c r="K26" i="12" s="1"/>
  <c r="K274" i="5"/>
  <c r="K26" i="13" s="1"/>
  <c r="M274" i="5"/>
  <c r="N274"/>
  <c r="O274"/>
  <c r="Q274"/>
  <c r="R274"/>
  <c r="S274"/>
  <c r="T274"/>
  <c r="U274"/>
  <c r="V274"/>
  <c r="W274"/>
  <c r="Y274"/>
  <c r="Z274"/>
  <c r="AB274"/>
  <c r="AC274"/>
  <c r="B275"/>
  <c r="C275"/>
  <c r="L26" i="25" s="1"/>
  <c r="D275" i="5"/>
  <c r="L26" i="7" s="1"/>
  <c r="E275" i="5"/>
  <c r="L26" i="8" s="1"/>
  <c r="F275" i="5"/>
  <c r="L26" i="9" s="1"/>
  <c r="G275" i="5"/>
  <c r="L26" i="10" s="1"/>
  <c r="H275" i="5"/>
  <c r="L26" i="11" s="1"/>
  <c r="I275" i="5"/>
  <c r="L26" i="12" s="1"/>
  <c r="K275" i="5"/>
  <c r="L26" i="13" s="1"/>
  <c r="M275" i="5"/>
  <c r="N275"/>
  <c r="O275"/>
  <c r="Q275"/>
  <c r="R275"/>
  <c r="S275"/>
  <c r="T275"/>
  <c r="U275"/>
  <c r="V275"/>
  <c r="W275"/>
  <c r="Y275"/>
  <c r="Z275"/>
  <c r="AB275"/>
  <c r="AC275"/>
  <c r="B276"/>
  <c r="C276"/>
  <c r="M26" i="25" s="1"/>
  <c r="D276" i="5"/>
  <c r="M26" i="7" s="1"/>
  <c r="E276" i="5"/>
  <c r="M26" i="8" s="1"/>
  <c r="F276" i="5"/>
  <c r="M26" i="9" s="1"/>
  <c r="G276" i="5"/>
  <c r="M26" i="10" s="1"/>
  <c r="H276" i="5"/>
  <c r="M26" i="11" s="1"/>
  <c r="I276" i="5"/>
  <c r="M26" i="12" s="1"/>
  <c r="K276" i="5"/>
  <c r="M26" i="13" s="1"/>
  <c r="M276" i="5"/>
  <c r="N276"/>
  <c r="O276"/>
  <c r="Q276"/>
  <c r="R276"/>
  <c r="S276"/>
  <c r="T276"/>
  <c r="U276"/>
  <c r="V276"/>
  <c r="W276"/>
  <c r="Y276"/>
  <c r="Z276"/>
  <c r="AB276"/>
  <c r="AC276"/>
  <c r="B277"/>
  <c r="C277"/>
  <c r="B27" i="25" s="1"/>
  <c r="D277" i="5"/>
  <c r="B27" i="7" s="1"/>
  <c r="E277" i="5"/>
  <c r="B27" i="8" s="1"/>
  <c r="F277" i="5"/>
  <c r="B27" i="9" s="1"/>
  <c r="G277" i="5"/>
  <c r="B27" i="10" s="1"/>
  <c r="H277" i="5"/>
  <c r="B27" i="11" s="1"/>
  <c r="I277" i="5"/>
  <c r="B27" i="12" s="1"/>
  <c r="K277" i="5"/>
  <c r="B27" i="13" s="1"/>
  <c r="M277" i="5"/>
  <c r="N277"/>
  <c r="O277"/>
  <c r="Q277"/>
  <c r="R277"/>
  <c r="S277"/>
  <c r="T277"/>
  <c r="U277"/>
  <c r="V277"/>
  <c r="W277"/>
  <c r="Y277"/>
  <c r="Z277"/>
  <c r="AB277"/>
  <c r="AC277"/>
  <c r="B278"/>
  <c r="C278"/>
  <c r="C27" i="25" s="1"/>
  <c r="D278" i="5"/>
  <c r="C27" i="7" s="1"/>
  <c r="E278" i="5"/>
  <c r="C27" i="8" s="1"/>
  <c r="F278" i="5"/>
  <c r="C27" i="9" s="1"/>
  <c r="G278" i="5"/>
  <c r="C27" i="10" s="1"/>
  <c r="H278" i="5"/>
  <c r="C27" i="11" s="1"/>
  <c r="I278" i="5"/>
  <c r="C27" i="12" s="1"/>
  <c r="K278" i="5"/>
  <c r="C27" i="13" s="1"/>
  <c r="M278" i="5"/>
  <c r="N278"/>
  <c r="O278"/>
  <c r="Q278"/>
  <c r="R278"/>
  <c r="S278"/>
  <c r="T278"/>
  <c r="U278"/>
  <c r="V278"/>
  <c r="W278"/>
  <c r="Y278"/>
  <c r="Z278"/>
  <c r="AB278"/>
  <c r="AC278"/>
  <c r="B279"/>
  <c r="C279"/>
  <c r="D27" i="25" s="1"/>
  <c r="D279" i="5"/>
  <c r="D27" i="7" s="1"/>
  <c r="E279" i="5"/>
  <c r="D27" i="8" s="1"/>
  <c r="F279" i="5"/>
  <c r="D27" i="9" s="1"/>
  <c r="G279" i="5"/>
  <c r="D27" i="10" s="1"/>
  <c r="H279" i="5"/>
  <c r="D27" i="11" s="1"/>
  <c r="I279" i="5"/>
  <c r="D27" i="12" s="1"/>
  <c r="K279" i="5"/>
  <c r="D27" i="13" s="1"/>
  <c r="M279" i="5"/>
  <c r="N279"/>
  <c r="O279"/>
  <c r="Q279"/>
  <c r="R279"/>
  <c r="S279"/>
  <c r="T279"/>
  <c r="U279"/>
  <c r="V279"/>
  <c r="W279"/>
  <c r="Y279"/>
  <c r="Z279"/>
  <c r="AB279"/>
  <c r="AC279"/>
  <c r="B280"/>
  <c r="C280"/>
  <c r="E27" i="25" s="1"/>
  <c r="D280" i="5"/>
  <c r="E27" i="7" s="1"/>
  <c r="E280" i="5"/>
  <c r="E27" i="8" s="1"/>
  <c r="F280" i="5"/>
  <c r="E27" i="9" s="1"/>
  <c r="G280" i="5"/>
  <c r="E27" i="10" s="1"/>
  <c r="H280" i="5"/>
  <c r="E27" i="11" s="1"/>
  <c r="I280" i="5"/>
  <c r="E27" i="12" s="1"/>
  <c r="K280" i="5"/>
  <c r="E27" i="13" s="1"/>
  <c r="M280" i="5"/>
  <c r="N280"/>
  <c r="O280"/>
  <c r="Q280"/>
  <c r="R280"/>
  <c r="S280"/>
  <c r="T280"/>
  <c r="U280"/>
  <c r="V280"/>
  <c r="W280"/>
  <c r="Y280"/>
  <c r="Z280"/>
  <c r="AB280"/>
  <c r="AC280"/>
  <c r="B281"/>
  <c r="C281"/>
  <c r="F27" i="25" s="1"/>
  <c r="D281" i="5"/>
  <c r="F27" i="7" s="1"/>
  <c r="E281" i="5"/>
  <c r="F27" i="8" s="1"/>
  <c r="F281" i="5"/>
  <c r="F27" i="9" s="1"/>
  <c r="G281" i="5"/>
  <c r="F27" i="10" s="1"/>
  <c r="H281" i="5"/>
  <c r="F27" i="11" s="1"/>
  <c r="I281" i="5"/>
  <c r="F27" i="12" s="1"/>
  <c r="K281" i="5"/>
  <c r="F27" i="13" s="1"/>
  <c r="M281" i="5"/>
  <c r="N281"/>
  <c r="O281"/>
  <c r="Q281"/>
  <c r="R281"/>
  <c r="S281"/>
  <c r="T281"/>
  <c r="U281"/>
  <c r="V281"/>
  <c r="W281"/>
  <c r="Y281"/>
  <c r="Z281"/>
  <c r="AB281"/>
  <c r="AC281"/>
  <c r="B282"/>
  <c r="C282"/>
  <c r="G27" i="25" s="1"/>
  <c r="D282" i="5"/>
  <c r="G27" i="7" s="1"/>
  <c r="E282" i="5"/>
  <c r="G27" i="8" s="1"/>
  <c r="F282" i="5"/>
  <c r="G27" i="9" s="1"/>
  <c r="G282" i="5"/>
  <c r="G27" i="10" s="1"/>
  <c r="H282" i="5"/>
  <c r="G27" i="11" s="1"/>
  <c r="I282" i="5"/>
  <c r="G27" i="12" s="1"/>
  <c r="K282" i="5"/>
  <c r="G27" i="13" s="1"/>
  <c r="M282" i="5"/>
  <c r="N282"/>
  <c r="O282"/>
  <c r="Q282"/>
  <c r="R282"/>
  <c r="S282"/>
  <c r="T282"/>
  <c r="U282"/>
  <c r="V282"/>
  <c r="W282"/>
  <c r="Y282"/>
  <c r="Z282"/>
  <c r="AB282"/>
  <c r="AC282"/>
  <c r="B283"/>
  <c r="C283"/>
  <c r="H27" i="25" s="1"/>
  <c r="D283" i="5"/>
  <c r="H27" i="7" s="1"/>
  <c r="E283" i="5"/>
  <c r="H27" i="8" s="1"/>
  <c r="F283" i="5"/>
  <c r="H27" i="9" s="1"/>
  <c r="G283" i="5"/>
  <c r="H27" i="10" s="1"/>
  <c r="H283" i="5"/>
  <c r="H27" i="11" s="1"/>
  <c r="I283" i="5"/>
  <c r="H27" i="12" s="1"/>
  <c r="K283" i="5"/>
  <c r="H27" i="13" s="1"/>
  <c r="M283" i="5"/>
  <c r="N283"/>
  <c r="O283"/>
  <c r="Q283"/>
  <c r="R283"/>
  <c r="S283"/>
  <c r="T283"/>
  <c r="U283"/>
  <c r="V283"/>
  <c r="W283"/>
  <c r="Y283"/>
  <c r="Z283"/>
  <c r="AB283"/>
  <c r="AC283"/>
  <c r="B284"/>
  <c r="C284"/>
  <c r="I27" i="25" s="1"/>
  <c r="D284" i="5"/>
  <c r="I27" i="7" s="1"/>
  <c r="E284" i="5"/>
  <c r="I27" i="8" s="1"/>
  <c r="F284" i="5"/>
  <c r="I27" i="9" s="1"/>
  <c r="G284" i="5"/>
  <c r="I27" i="10" s="1"/>
  <c r="H284" i="5"/>
  <c r="I27" i="11" s="1"/>
  <c r="I284" i="5"/>
  <c r="I27" i="12" s="1"/>
  <c r="K284" i="5"/>
  <c r="I27" i="13" s="1"/>
  <c r="M284" i="5"/>
  <c r="N284"/>
  <c r="O284"/>
  <c r="Q284"/>
  <c r="R284"/>
  <c r="S284"/>
  <c r="T284"/>
  <c r="U284"/>
  <c r="V284"/>
  <c r="W284"/>
  <c r="Y284"/>
  <c r="Z284"/>
  <c r="AB284"/>
  <c r="AC284"/>
  <c r="B285"/>
  <c r="C285"/>
  <c r="J27" i="25" s="1"/>
  <c r="D285" i="5"/>
  <c r="J27" i="7" s="1"/>
  <c r="E285" i="5"/>
  <c r="J27" i="8" s="1"/>
  <c r="F285" i="5"/>
  <c r="J27" i="9" s="1"/>
  <c r="G285" i="5"/>
  <c r="J27" i="10" s="1"/>
  <c r="H285" i="5"/>
  <c r="J27" i="11" s="1"/>
  <c r="I285" i="5"/>
  <c r="J27" i="12" s="1"/>
  <c r="K285" i="5"/>
  <c r="J27" i="13" s="1"/>
  <c r="M285" i="5"/>
  <c r="N285"/>
  <c r="O285"/>
  <c r="Q285"/>
  <c r="R285"/>
  <c r="S285"/>
  <c r="T285"/>
  <c r="U285"/>
  <c r="V285"/>
  <c r="W285"/>
  <c r="Y285"/>
  <c r="Z285"/>
  <c r="AB285"/>
  <c r="AC285"/>
  <c r="B286"/>
  <c r="C286"/>
  <c r="K27" i="25" s="1"/>
  <c r="D286" i="5"/>
  <c r="K27" i="7" s="1"/>
  <c r="E286" i="5"/>
  <c r="K27" i="8" s="1"/>
  <c r="F286" i="5"/>
  <c r="K27" i="9" s="1"/>
  <c r="G286" i="5"/>
  <c r="K27" i="10" s="1"/>
  <c r="H286" i="5"/>
  <c r="K27" i="11" s="1"/>
  <c r="I286" i="5"/>
  <c r="K27" i="12" s="1"/>
  <c r="K286" i="5"/>
  <c r="K27" i="13" s="1"/>
  <c r="M286" i="5"/>
  <c r="N286"/>
  <c r="O286"/>
  <c r="Q286"/>
  <c r="R286"/>
  <c r="S286"/>
  <c r="T286"/>
  <c r="U286"/>
  <c r="V286"/>
  <c r="W286"/>
  <c r="Y286"/>
  <c r="Z286"/>
  <c r="AB286"/>
  <c r="AC286"/>
  <c r="B287"/>
  <c r="C287"/>
  <c r="L27" i="25" s="1"/>
  <c r="D287" i="5"/>
  <c r="L27" i="7" s="1"/>
  <c r="E287" i="5"/>
  <c r="L27" i="8" s="1"/>
  <c r="F287" i="5"/>
  <c r="L27" i="9" s="1"/>
  <c r="G287" i="5"/>
  <c r="L27" i="10" s="1"/>
  <c r="H287" i="5"/>
  <c r="L27" i="11" s="1"/>
  <c r="I287" i="5"/>
  <c r="L27" i="12" s="1"/>
  <c r="K287" i="5"/>
  <c r="L27" i="13" s="1"/>
  <c r="M287" i="5"/>
  <c r="N287"/>
  <c r="O287"/>
  <c r="Q287"/>
  <c r="R287"/>
  <c r="S287"/>
  <c r="T287"/>
  <c r="U287"/>
  <c r="V287"/>
  <c r="W287"/>
  <c r="Y287"/>
  <c r="Z287"/>
  <c r="AB287"/>
  <c r="AC287"/>
  <c r="B288"/>
  <c r="C288"/>
  <c r="M27" i="25" s="1"/>
  <c r="D288" i="5"/>
  <c r="M27" i="7" s="1"/>
  <c r="E288" i="5"/>
  <c r="M27" i="8" s="1"/>
  <c r="F288" i="5"/>
  <c r="M27" i="9" s="1"/>
  <c r="G288" i="5"/>
  <c r="M27" i="10" s="1"/>
  <c r="H288" i="5"/>
  <c r="M27" i="11" s="1"/>
  <c r="I288" i="5"/>
  <c r="M27" i="12" s="1"/>
  <c r="K288" i="5"/>
  <c r="M27" i="13" s="1"/>
  <c r="M288" i="5"/>
  <c r="N288"/>
  <c r="O288"/>
  <c r="Q288"/>
  <c r="R288"/>
  <c r="S288"/>
  <c r="T288"/>
  <c r="U288"/>
  <c r="V288"/>
  <c r="W288"/>
  <c r="Y288"/>
  <c r="Z288"/>
  <c r="AB288"/>
  <c r="AC288"/>
  <c r="B289"/>
  <c r="C289"/>
  <c r="B28" i="25" s="1"/>
  <c r="D289" i="5"/>
  <c r="B28" i="7" s="1"/>
  <c r="E289" i="5"/>
  <c r="B28" i="8" s="1"/>
  <c r="F289" i="5"/>
  <c r="B28" i="9" s="1"/>
  <c r="G289" i="5"/>
  <c r="B28" i="10" s="1"/>
  <c r="H289" i="5"/>
  <c r="B28" i="11" s="1"/>
  <c r="I289" i="5"/>
  <c r="B28" i="12" s="1"/>
  <c r="K289" i="5"/>
  <c r="B28" i="13" s="1"/>
  <c r="M289" i="5"/>
  <c r="N289"/>
  <c r="O289"/>
  <c r="Q289"/>
  <c r="R289"/>
  <c r="S289"/>
  <c r="T289"/>
  <c r="U289"/>
  <c r="V289"/>
  <c r="W289"/>
  <c r="Y289"/>
  <c r="Z289"/>
  <c r="AB289"/>
  <c r="AC289"/>
  <c r="B290"/>
  <c r="C290"/>
  <c r="C28" i="25" s="1"/>
  <c r="D290" i="5"/>
  <c r="C28" i="7" s="1"/>
  <c r="E290" i="5"/>
  <c r="C28" i="8" s="1"/>
  <c r="F290" i="5"/>
  <c r="C28" i="9" s="1"/>
  <c r="G290" i="5"/>
  <c r="C28" i="10" s="1"/>
  <c r="H290" i="5"/>
  <c r="C28" i="11" s="1"/>
  <c r="I290" i="5"/>
  <c r="C28" i="12" s="1"/>
  <c r="K290" i="5"/>
  <c r="C28" i="13" s="1"/>
  <c r="M290" i="5"/>
  <c r="N290"/>
  <c r="O290"/>
  <c r="Q290"/>
  <c r="R290"/>
  <c r="S290"/>
  <c r="T290"/>
  <c r="U290"/>
  <c r="V290"/>
  <c r="W290"/>
  <c r="Y290"/>
  <c r="Z290"/>
  <c r="AB290"/>
  <c r="AC290"/>
  <c r="B291"/>
  <c r="C291"/>
  <c r="D28" i="25" s="1"/>
  <c r="D291" i="5"/>
  <c r="D28" i="7" s="1"/>
  <c r="E291" i="5"/>
  <c r="D28" i="8" s="1"/>
  <c r="F291" i="5"/>
  <c r="D28" i="9" s="1"/>
  <c r="G291" i="5"/>
  <c r="D28" i="10" s="1"/>
  <c r="H291" i="5"/>
  <c r="D28" i="11" s="1"/>
  <c r="I291" i="5"/>
  <c r="D28" i="12" s="1"/>
  <c r="K291" i="5"/>
  <c r="D28" i="13" s="1"/>
  <c r="M291" i="5"/>
  <c r="N291"/>
  <c r="O291"/>
  <c r="Q291"/>
  <c r="R291"/>
  <c r="S291"/>
  <c r="T291"/>
  <c r="U291"/>
  <c r="V291"/>
  <c r="W291"/>
  <c r="Y291"/>
  <c r="Z291"/>
  <c r="AB291"/>
  <c r="AC291"/>
  <c r="B292"/>
  <c r="C292"/>
  <c r="E28" i="25" s="1"/>
  <c r="D292" i="5"/>
  <c r="E28" i="7" s="1"/>
  <c r="E292" i="5"/>
  <c r="E28" i="8" s="1"/>
  <c r="F292" i="5"/>
  <c r="E28" i="9" s="1"/>
  <c r="G292" i="5"/>
  <c r="E28" i="10" s="1"/>
  <c r="H292" i="5"/>
  <c r="E28" i="11" s="1"/>
  <c r="I292" i="5"/>
  <c r="E28" i="12" s="1"/>
  <c r="K292" i="5"/>
  <c r="E28" i="13" s="1"/>
  <c r="M292" i="5"/>
  <c r="N292"/>
  <c r="O292"/>
  <c r="Q292"/>
  <c r="R292"/>
  <c r="S292"/>
  <c r="T292"/>
  <c r="U292"/>
  <c r="V292"/>
  <c r="W292"/>
  <c r="Y292"/>
  <c r="Z292"/>
  <c r="AB292"/>
  <c r="AC292"/>
  <c r="B293"/>
  <c r="C293"/>
  <c r="F28" i="25" s="1"/>
  <c r="D293" i="5"/>
  <c r="F28" i="7" s="1"/>
  <c r="E293" i="5"/>
  <c r="F28" i="8" s="1"/>
  <c r="F293" i="5"/>
  <c r="F28" i="9" s="1"/>
  <c r="G293" i="5"/>
  <c r="F28" i="10" s="1"/>
  <c r="H293" i="5"/>
  <c r="F28" i="11" s="1"/>
  <c r="I293" i="5"/>
  <c r="F28" i="12" s="1"/>
  <c r="K293" i="5"/>
  <c r="F28" i="13" s="1"/>
  <c r="M293" i="5"/>
  <c r="N293"/>
  <c r="O293"/>
  <c r="Q293"/>
  <c r="R293"/>
  <c r="S293"/>
  <c r="T293"/>
  <c r="U293"/>
  <c r="V293"/>
  <c r="W293"/>
  <c r="Y293"/>
  <c r="Z293"/>
  <c r="AB293"/>
  <c r="AC293"/>
  <c r="B294"/>
  <c r="C294"/>
  <c r="G28" i="25" s="1"/>
  <c r="D294" i="5"/>
  <c r="G28" i="7" s="1"/>
  <c r="E294" i="5"/>
  <c r="G28" i="8" s="1"/>
  <c r="F294" i="5"/>
  <c r="G28" i="9" s="1"/>
  <c r="G294" i="5"/>
  <c r="G28" i="10" s="1"/>
  <c r="H294" i="5"/>
  <c r="G28" i="11" s="1"/>
  <c r="I294" i="5"/>
  <c r="G28" i="12" s="1"/>
  <c r="K294" i="5"/>
  <c r="G28" i="13" s="1"/>
  <c r="M294" i="5"/>
  <c r="N294"/>
  <c r="O294"/>
  <c r="Q294"/>
  <c r="R294"/>
  <c r="S294"/>
  <c r="T294"/>
  <c r="U294"/>
  <c r="V294"/>
  <c r="W294"/>
  <c r="Y294"/>
  <c r="Z294"/>
  <c r="AB294"/>
  <c r="AC294"/>
  <c r="B295"/>
  <c r="C295"/>
  <c r="H28" i="25" s="1"/>
  <c r="D295" i="5"/>
  <c r="H28" i="7" s="1"/>
  <c r="E295" i="5"/>
  <c r="H28" i="8" s="1"/>
  <c r="F295" i="5"/>
  <c r="H28" i="9" s="1"/>
  <c r="G295" i="5"/>
  <c r="H28" i="10" s="1"/>
  <c r="H295" i="5"/>
  <c r="H28" i="11" s="1"/>
  <c r="I295" i="5"/>
  <c r="H28" i="12" s="1"/>
  <c r="K295" i="5"/>
  <c r="H28" i="13" s="1"/>
  <c r="M295" i="5"/>
  <c r="N295"/>
  <c r="O295"/>
  <c r="Q295"/>
  <c r="R295"/>
  <c r="S295"/>
  <c r="T295"/>
  <c r="U295"/>
  <c r="V295"/>
  <c r="W295"/>
  <c r="Y295"/>
  <c r="Z295"/>
  <c r="AB295"/>
  <c r="AC295"/>
  <c r="B296"/>
  <c r="C296"/>
  <c r="I28" i="25" s="1"/>
  <c r="D296" i="5"/>
  <c r="I28" i="7" s="1"/>
  <c r="E296" i="5"/>
  <c r="I28" i="8" s="1"/>
  <c r="F296" i="5"/>
  <c r="I28" i="9" s="1"/>
  <c r="G296" i="5"/>
  <c r="I28" i="10" s="1"/>
  <c r="H296" i="5"/>
  <c r="I28" i="11" s="1"/>
  <c r="I296" i="5"/>
  <c r="I28" i="12" s="1"/>
  <c r="K296" i="5"/>
  <c r="I28" i="13" s="1"/>
  <c r="M296" i="5"/>
  <c r="N296"/>
  <c r="O296"/>
  <c r="Q296"/>
  <c r="R296"/>
  <c r="S296"/>
  <c r="T296"/>
  <c r="U296"/>
  <c r="V296"/>
  <c r="W296"/>
  <c r="Y296"/>
  <c r="Z296"/>
  <c r="AB296"/>
  <c r="AC296"/>
  <c r="B297"/>
  <c r="C297"/>
  <c r="J28" i="25" s="1"/>
  <c r="D297" i="5"/>
  <c r="J28" i="7" s="1"/>
  <c r="E297" i="5"/>
  <c r="J28" i="8" s="1"/>
  <c r="F297" i="5"/>
  <c r="J28" i="9" s="1"/>
  <c r="G297" i="5"/>
  <c r="J28" i="10" s="1"/>
  <c r="H297" i="5"/>
  <c r="J28" i="11" s="1"/>
  <c r="I297" i="5"/>
  <c r="J28" i="12" s="1"/>
  <c r="K297" i="5"/>
  <c r="J28" i="13" s="1"/>
  <c r="M297" i="5"/>
  <c r="N297"/>
  <c r="O297"/>
  <c r="Q297"/>
  <c r="R297"/>
  <c r="S297"/>
  <c r="T297"/>
  <c r="U297"/>
  <c r="V297"/>
  <c r="W297"/>
  <c r="Y297"/>
  <c r="Z297"/>
  <c r="AB297"/>
  <c r="AC297"/>
  <c r="B298"/>
  <c r="C298"/>
  <c r="K28" i="25" s="1"/>
  <c r="D298" i="5"/>
  <c r="K28" i="7" s="1"/>
  <c r="E298" i="5"/>
  <c r="K28" i="8" s="1"/>
  <c r="F298" i="5"/>
  <c r="K28" i="9" s="1"/>
  <c r="G298" i="5"/>
  <c r="K28" i="10" s="1"/>
  <c r="H298" i="5"/>
  <c r="K28" i="11" s="1"/>
  <c r="I298" i="5"/>
  <c r="K28" i="12" s="1"/>
  <c r="K298" i="5"/>
  <c r="K28" i="13" s="1"/>
  <c r="M298" i="5"/>
  <c r="N298"/>
  <c r="O298"/>
  <c r="Q298"/>
  <c r="R298"/>
  <c r="S298"/>
  <c r="T298"/>
  <c r="U298"/>
  <c r="V298"/>
  <c r="W298"/>
  <c r="Y298"/>
  <c r="Z298"/>
  <c r="AB298"/>
  <c r="AC298"/>
  <c r="B299"/>
  <c r="C299"/>
  <c r="L28" i="25" s="1"/>
  <c r="D299" i="5"/>
  <c r="L28" i="7" s="1"/>
  <c r="E299" i="5"/>
  <c r="L28" i="8" s="1"/>
  <c r="F299" i="5"/>
  <c r="L28" i="9" s="1"/>
  <c r="G299" i="5"/>
  <c r="L28" i="10" s="1"/>
  <c r="H299" i="5"/>
  <c r="L28" i="11" s="1"/>
  <c r="I299" i="5"/>
  <c r="L28" i="12" s="1"/>
  <c r="K299" i="5"/>
  <c r="L28" i="13" s="1"/>
  <c r="M299" i="5"/>
  <c r="N299"/>
  <c r="O299"/>
  <c r="Q299"/>
  <c r="R299"/>
  <c r="S299"/>
  <c r="T299"/>
  <c r="U299"/>
  <c r="V299"/>
  <c r="W299"/>
  <c r="Y299"/>
  <c r="Z299"/>
  <c r="AB299"/>
  <c r="AC299"/>
  <c r="B300"/>
  <c r="C300"/>
  <c r="M28" i="25" s="1"/>
  <c r="D300" i="5"/>
  <c r="M28" i="7" s="1"/>
  <c r="E300" i="5"/>
  <c r="M28" i="8" s="1"/>
  <c r="F300" i="5"/>
  <c r="M28" i="9" s="1"/>
  <c r="G300" i="5"/>
  <c r="M28" i="10" s="1"/>
  <c r="H300" i="5"/>
  <c r="M28" i="11" s="1"/>
  <c r="I300" i="5"/>
  <c r="M28" i="12" s="1"/>
  <c r="K300" i="5"/>
  <c r="M28" i="13" s="1"/>
  <c r="M300" i="5"/>
  <c r="N300"/>
  <c r="O300"/>
  <c r="Q300"/>
  <c r="R300"/>
  <c r="S300"/>
  <c r="T300"/>
  <c r="U300"/>
  <c r="V300"/>
  <c r="W300"/>
  <c r="Y300"/>
  <c r="Z300"/>
  <c r="AB300"/>
  <c r="AC300"/>
  <c r="B301"/>
  <c r="C301"/>
  <c r="B29" i="25" s="1"/>
  <c r="D301" i="5"/>
  <c r="B29" i="7" s="1"/>
  <c r="E301" i="5"/>
  <c r="B29" i="8" s="1"/>
  <c r="F301" i="5"/>
  <c r="B29" i="9" s="1"/>
  <c r="G301" i="5"/>
  <c r="B29" i="10" s="1"/>
  <c r="H301" i="5"/>
  <c r="B29" i="11" s="1"/>
  <c r="I301" i="5"/>
  <c r="B29" i="12" s="1"/>
  <c r="K301" i="5"/>
  <c r="B29" i="13" s="1"/>
  <c r="M301" i="5"/>
  <c r="N301"/>
  <c r="O301"/>
  <c r="Q301"/>
  <c r="R301"/>
  <c r="S301"/>
  <c r="T301"/>
  <c r="U301"/>
  <c r="V301"/>
  <c r="W301"/>
  <c r="Y301"/>
  <c r="Z301"/>
  <c r="AB301"/>
  <c r="AC301"/>
  <c r="B302"/>
  <c r="C302"/>
  <c r="C29" i="25" s="1"/>
  <c r="D302" i="5"/>
  <c r="C29" i="7" s="1"/>
  <c r="E302" i="5"/>
  <c r="C29" i="8" s="1"/>
  <c r="F302" i="5"/>
  <c r="C29" i="9" s="1"/>
  <c r="G302" i="5"/>
  <c r="C29" i="10" s="1"/>
  <c r="H302" i="5"/>
  <c r="C29" i="11" s="1"/>
  <c r="I302" i="5"/>
  <c r="C29" i="12" s="1"/>
  <c r="K302" i="5"/>
  <c r="C29" i="13" s="1"/>
  <c r="M302" i="5"/>
  <c r="N302"/>
  <c r="O302"/>
  <c r="Q302"/>
  <c r="R302"/>
  <c r="S302"/>
  <c r="T302"/>
  <c r="U302"/>
  <c r="V302"/>
  <c r="W302"/>
  <c r="Y302"/>
  <c r="Z302"/>
  <c r="AB302"/>
  <c r="AC302"/>
  <c r="B303"/>
  <c r="C303"/>
  <c r="D29" i="25" s="1"/>
  <c r="D303" i="5"/>
  <c r="D29" i="7" s="1"/>
  <c r="E303" i="5"/>
  <c r="D29" i="8" s="1"/>
  <c r="F303" i="5"/>
  <c r="D29" i="9" s="1"/>
  <c r="G303" i="5"/>
  <c r="D29" i="10" s="1"/>
  <c r="H303" i="5"/>
  <c r="D29" i="11" s="1"/>
  <c r="I303" i="5"/>
  <c r="D29" i="12" s="1"/>
  <c r="K303" i="5"/>
  <c r="D29" i="13" s="1"/>
  <c r="M303" i="5"/>
  <c r="N303"/>
  <c r="O303"/>
  <c r="Q303"/>
  <c r="R303"/>
  <c r="S303"/>
  <c r="T303"/>
  <c r="U303"/>
  <c r="V303"/>
  <c r="W303"/>
  <c r="Y303"/>
  <c r="Z303"/>
  <c r="AB303"/>
  <c r="AC303"/>
  <c r="B304"/>
  <c r="C304"/>
  <c r="E29" i="25" s="1"/>
  <c r="D304" i="5"/>
  <c r="E29" i="7" s="1"/>
  <c r="E304" i="5"/>
  <c r="E29" i="8" s="1"/>
  <c r="F304" i="5"/>
  <c r="E29" i="9" s="1"/>
  <c r="G304" i="5"/>
  <c r="E29" i="10" s="1"/>
  <c r="H304" i="5"/>
  <c r="E29" i="11" s="1"/>
  <c r="I304" i="5"/>
  <c r="E29" i="12" s="1"/>
  <c r="K304" i="5"/>
  <c r="E29" i="13" s="1"/>
  <c r="M304" i="5"/>
  <c r="N304"/>
  <c r="O304"/>
  <c r="Q304"/>
  <c r="R304"/>
  <c r="S304"/>
  <c r="T304"/>
  <c r="U304"/>
  <c r="V304"/>
  <c r="W304"/>
  <c r="Y304"/>
  <c r="Z304"/>
  <c r="AB304"/>
  <c r="AC304"/>
  <c r="B305"/>
  <c r="C305"/>
  <c r="F29" i="25" s="1"/>
  <c r="D305" i="5"/>
  <c r="F29" i="7" s="1"/>
  <c r="E305" i="5"/>
  <c r="F29" i="8" s="1"/>
  <c r="F305" i="5"/>
  <c r="F29" i="9" s="1"/>
  <c r="G305" i="5"/>
  <c r="F29" i="10" s="1"/>
  <c r="H305" i="5"/>
  <c r="F29" i="11" s="1"/>
  <c r="I305" i="5"/>
  <c r="F29" i="12" s="1"/>
  <c r="K305" i="5"/>
  <c r="F29" i="13" s="1"/>
  <c r="M305" i="5"/>
  <c r="N305"/>
  <c r="O305"/>
  <c r="Q305"/>
  <c r="R305"/>
  <c r="S305"/>
  <c r="T305"/>
  <c r="U305"/>
  <c r="V305"/>
  <c r="W305"/>
  <c r="Y305"/>
  <c r="Z305"/>
  <c r="AB305"/>
  <c r="AC305"/>
  <c r="B306"/>
  <c r="C306"/>
  <c r="G29" i="25" s="1"/>
  <c r="D306" i="5"/>
  <c r="G29" i="7" s="1"/>
  <c r="E306" i="5"/>
  <c r="G29" i="8" s="1"/>
  <c r="F306" i="5"/>
  <c r="G29" i="9" s="1"/>
  <c r="G306" i="5"/>
  <c r="G29" i="10" s="1"/>
  <c r="H306" i="5"/>
  <c r="G29" i="11" s="1"/>
  <c r="I306" i="5"/>
  <c r="G29" i="12" s="1"/>
  <c r="K306" i="5"/>
  <c r="G29" i="13" s="1"/>
  <c r="M306" i="5"/>
  <c r="N306"/>
  <c r="O306"/>
  <c r="Q306"/>
  <c r="R306"/>
  <c r="S306"/>
  <c r="T306"/>
  <c r="U306"/>
  <c r="V306"/>
  <c r="W306"/>
  <c r="Y306"/>
  <c r="Z306"/>
  <c r="AB306"/>
  <c r="AC306"/>
  <c r="B307"/>
  <c r="C307"/>
  <c r="H29" i="25" s="1"/>
  <c r="D307" i="5"/>
  <c r="H29" i="7" s="1"/>
  <c r="E307" i="5"/>
  <c r="H29" i="8" s="1"/>
  <c r="F307" i="5"/>
  <c r="H29" i="9" s="1"/>
  <c r="G307" i="5"/>
  <c r="H29" i="10" s="1"/>
  <c r="H307" i="5"/>
  <c r="H29" i="11" s="1"/>
  <c r="I307" i="5"/>
  <c r="H29" i="12" s="1"/>
  <c r="K307" i="5"/>
  <c r="H29" i="13" s="1"/>
  <c r="M307" i="5"/>
  <c r="N307"/>
  <c r="O307"/>
  <c r="Q307"/>
  <c r="R307"/>
  <c r="S307"/>
  <c r="T307"/>
  <c r="U307"/>
  <c r="V307"/>
  <c r="W307"/>
  <c r="Y307"/>
  <c r="Z307"/>
  <c r="AB307"/>
  <c r="AC307"/>
  <c r="B308"/>
  <c r="C308"/>
  <c r="I29" i="25" s="1"/>
  <c r="D308" i="5"/>
  <c r="I29" i="7" s="1"/>
  <c r="E308" i="5"/>
  <c r="I29" i="8" s="1"/>
  <c r="F308" i="5"/>
  <c r="I29" i="9" s="1"/>
  <c r="G308" i="5"/>
  <c r="I29" i="10" s="1"/>
  <c r="H308" i="5"/>
  <c r="I29" i="11" s="1"/>
  <c r="I308" i="5"/>
  <c r="I29" i="12" s="1"/>
  <c r="K308" i="5"/>
  <c r="I29" i="13" s="1"/>
  <c r="M308" i="5"/>
  <c r="N308"/>
  <c r="O308"/>
  <c r="Q308"/>
  <c r="R308"/>
  <c r="S308"/>
  <c r="T308"/>
  <c r="U308"/>
  <c r="V308"/>
  <c r="W308"/>
  <c r="Y308"/>
  <c r="Z308"/>
  <c r="AB308"/>
  <c r="AC308"/>
  <c r="B309"/>
  <c r="C309"/>
  <c r="J29" i="25" s="1"/>
  <c r="D309" i="5"/>
  <c r="J29" i="7" s="1"/>
  <c r="E309" i="5"/>
  <c r="J29" i="8" s="1"/>
  <c r="F309" i="5"/>
  <c r="J29" i="9" s="1"/>
  <c r="G309" i="5"/>
  <c r="J29" i="10" s="1"/>
  <c r="H309" i="5"/>
  <c r="J29" i="11" s="1"/>
  <c r="I309" i="5"/>
  <c r="J29" i="12" s="1"/>
  <c r="K309" i="5"/>
  <c r="J29" i="13" s="1"/>
  <c r="M309" i="5"/>
  <c r="N309"/>
  <c r="O309"/>
  <c r="Q309"/>
  <c r="R309"/>
  <c r="S309"/>
  <c r="T309"/>
  <c r="U309"/>
  <c r="V309"/>
  <c r="W309"/>
  <c r="Y309"/>
  <c r="Z309"/>
  <c r="AB309"/>
  <c r="AC309"/>
  <c r="B310"/>
  <c r="C310"/>
  <c r="K29" i="25" s="1"/>
  <c r="D310" i="5"/>
  <c r="K29" i="7" s="1"/>
  <c r="E310" i="5"/>
  <c r="K29" i="8" s="1"/>
  <c r="F310" i="5"/>
  <c r="K29" i="9" s="1"/>
  <c r="G310" i="5"/>
  <c r="K29" i="10" s="1"/>
  <c r="H310" i="5"/>
  <c r="K29" i="11" s="1"/>
  <c r="I310" i="5"/>
  <c r="K29" i="12" s="1"/>
  <c r="K310" i="5"/>
  <c r="K29" i="13" s="1"/>
  <c r="M310" i="5"/>
  <c r="N310"/>
  <c r="O310"/>
  <c r="Q310"/>
  <c r="R310"/>
  <c r="S310"/>
  <c r="T310"/>
  <c r="U310"/>
  <c r="V310"/>
  <c r="W310"/>
  <c r="Y310"/>
  <c r="Z310"/>
  <c r="AB310"/>
  <c r="AC310"/>
  <c r="B311"/>
  <c r="C311"/>
  <c r="L29" i="25" s="1"/>
  <c r="D311" i="5"/>
  <c r="L29" i="7" s="1"/>
  <c r="E311" i="5"/>
  <c r="L29" i="8" s="1"/>
  <c r="F311" i="5"/>
  <c r="L29" i="9" s="1"/>
  <c r="G311" i="5"/>
  <c r="L29" i="10" s="1"/>
  <c r="H311" i="5"/>
  <c r="L29" i="11" s="1"/>
  <c r="I311" i="5"/>
  <c r="L29" i="12" s="1"/>
  <c r="K311" i="5"/>
  <c r="L29" i="13" s="1"/>
  <c r="M311" i="5"/>
  <c r="N311"/>
  <c r="O311"/>
  <c r="Q311"/>
  <c r="R311"/>
  <c r="S311"/>
  <c r="T311"/>
  <c r="U311"/>
  <c r="V311"/>
  <c r="W311"/>
  <c r="Y311"/>
  <c r="Z311"/>
  <c r="AB311"/>
  <c r="AC311"/>
  <c r="B312"/>
  <c r="C312"/>
  <c r="M29" i="25" s="1"/>
  <c r="D312" i="5"/>
  <c r="M29" i="7" s="1"/>
  <c r="E312" i="5"/>
  <c r="M29" i="8" s="1"/>
  <c r="F312" i="5"/>
  <c r="M29" i="9" s="1"/>
  <c r="G312" i="5"/>
  <c r="M29" i="10" s="1"/>
  <c r="H312" i="5"/>
  <c r="M29" i="11" s="1"/>
  <c r="I312" i="5"/>
  <c r="M29" i="12" s="1"/>
  <c r="K312" i="5"/>
  <c r="M29" i="13" s="1"/>
  <c r="M312" i="5"/>
  <c r="N312"/>
  <c r="O312"/>
  <c r="Q312"/>
  <c r="R312"/>
  <c r="S312"/>
  <c r="T312"/>
  <c r="U312"/>
  <c r="V312"/>
  <c r="W312"/>
  <c r="Y312"/>
  <c r="Z312"/>
  <c r="AB312"/>
  <c r="AC312"/>
  <c r="B313"/>
  <c r="C313"/>
  <c r="B30" i="25" s="1"/>
  <c r="D313" i="5"/>
  <c r="B30" i="7" s="1"/>
  <c r="E313" i="5"/>
  <c r="B30" i="8" s="1"/>
  <c r="F313" i="5"/>
  <c r="B30" i="9" s="1"/>
  <c r="G313" i="5"/>
  <c r="B30" i="10" s="1"/>
  <c r="H313" i="5"/>
  <c r="B30" i="11" s="1"/>
  <c r="I313" i="5"/>
  <c r="B30" i="12" s="1"/>
  <c r="K313" i="5"/>
  <c r="B30" i="13" s="1"/>
  <c r="M313" i="5"/>
  <c r="N313"/>
  <c r="O313"/>
  <c r="Q313"/>
  <c r="R313"/>
  <c r="S313"/>
  <c r="T313"/>
  <c r="U313"/>
  <c r="V313"/>
  <c r="W313"/>
  <c r="Y313"/>
  <c r="Z313"/>
  <c r="AB313"/>
  <c r="AC313"/>
  <c r="B314"/>
  <c r="C314"/>
  <c r="C30" i="25" s="1"/>
  <c r="D314" i="5"/>
  <c r="C30" i="7" s="1"/>
  <c r="E314" i="5"/>
  <c r="C30" i="8" s="1"/>
  <c r="F314" i="5"/>
  <c r="C30" i="9" s="1"/>
  <c r="G314" i="5"/>
  <c r="C30" i="10" s="1"/>
  <c r="H314" i="5"/>
  <c r="C30" i="11" s="1"/>
  <c r="I314" i="5"/>
  <c r="C30" i="12" s="1"/>
  <c r="K314" i="5"/>
  <c r="C30" i="13" s="1"/>
  <c r="M314" i="5"/>
  <c r="N314"/>
  <c r="O314"/>
  <c r="Q314"/>
  <c r="R314"/>
  <c r="S314"/>
  <c r="T314"/>
  <c r="U314"/>
  <c r="V314"/>
  <c r="W314"/>
  <c r="Y314"/>
  <c r="Z314"/>
  <c r="AB314"/>
  <c r="AC314"/>
  <c r="B315"/>
  <c r="C315"/>
  <c r="D30" i="25" s="1"/>
  <c r="D315" i="5"/>
  <c r="D30" i="7" s="1"/>
  <c r="E315" i="5"/>
  <c r="D30" i="8" s="1"/>
  <c r="F315" i="5"/>
  <c r="D30" i="9" s="1"/>
  <c r="G315" i="5"/>
  <c r="D30" i="10" s="1"/>
  <c r="H315" i="5"/>
  <c r="D30" i="11" s="1"/>
  <c r="I315" i="5"/>
  <c r="D30" i="12" s="1"/>
  <c r="K315" i="5"/>
  <c r="D30" i="13" s="1"/>
  <c r="M315" i="5"/>
  <c r="N315"/>
  <c r="O315"/>
  <c r="Q315"/>
  <c r="R315"/>
  <c r="S315"/>
  <c r="T315"/>
  <c r="U315"/>
  <c r="V315"/>
  <c r="W315"/>
  <c r="Y315"/>
  <c r="Z315"/>
  <c r="AB315"/>
  <c r="AC315"/>
  <c r="B316"/>
  <c r="C316"/>
  <c r="E30" i="25" s="1"/>
  <c r="D316" i="5"/>
  <c r="E30" i="7" s="1"/>
  <c r="E316" i="5"/>
  <c r="E30" i="8" s="1"/>
  <c r="F316" i="5"/>
  <c r="E30" i="9" s="1"/>
  <c r="G316" i="5"/>
  <c r="E30" i="10" s="1"/>
  <c r="H316" i="5"/>
  <c r="E30" i="11" s="1"/>
  <c r="I316" i="5"/>
  <c r="E30" i="12" s="1"/>
  <c r="K316" i="5"/>
  <c r="E30" i="13" s="1"/>
  <c r="M316" i="5"/>
  <c r="N316"/>
  <c r="O316"/>
  <c r="Q316"/>
  <c r="R316"/>
  <c r="S316"/>
  <c r="T316"/>
  <c r="U316"/>
  <c r="V316"/>
  <c r="W316"/>
  <c r="Y316"/>
  <c r="Z316"/>
  <c r="AB316"/>
  <c r="AC316"/>
  <c r="B317"/>
  <c r="C317"/>
  <c r="F30" i="25" s="1"/>
  <c r="D317" i="5"/>
  <c r="F30" i="7" s="1"/>
  <c r="E317" i="5"/>
  <c r="F30" i="8" s="1"/>
  <c r="F317" i="5"/>
  <c r="F30" i="9" s="1"/>
  <c r="G317" i="5"/>
  <c r="F30" i="10" s="1"/>
  <c r="H317" i="5"/>
  <c r="F30" i="11" s="1"/>
  <c r="I317" i="5"/>
  <c r="F30" i="12" s="1"/>
  <c r="K317" i="5"/>
  <c r="F30" i="13" s="1"/>
  <c r="M317" i="5"/>
  <c r="N317"/>
  <c r="O317"/>
  <c r="Q317"/>
  <c r="R317"/>
  <c r="S317"/>
  <c r="T317"/>
  <c r="U317"/>
  <c r="V317"/>
  <c r="W317"/>
  <c r="Y317"/>
  <c r="Z317"/>
  <c r="AB317"/>
  <c r="AC317"/>
  <c r="B318"/>
  <c r="C318"/>
  <c r="G30" i="25" s="1"/>
  <c r="D318" i="5"/>
  <c r="G30" i="7" s="1"/>
  <c r="E318" i="5"/>
  <c r="G30" i="8" s="1"/>
  <c r="F318" i="5"/>
  <c r="G30" i="9" s="1"/>
  <c r="G318" i="5"/>
  <c r="G30" i="10" s="1"/>
  <c r="H318" i="5"/>
  <c r="G30" i="11" s="1"/>
  <c r="I318" i="5"/>
  <c r="G30" i="12" s="1"/>
  <c r="K318" i="5"/>
  <c r="G30" i="13" s="1"/>
  <c r="M318" i="5"/>
  <c r="N318"/>
  <c r="O318"/>
  <c r="Q318"/>
  <c r="R318"/>
  <c r="S318"/>
  <c r="T318"/>
  <c r="U318"/>
  <c r="V318"/>
  <c r="W318"/>
  <c r="Y318"/>
  <c r="Z318"/>
  <c r="AB318"/>
  <c r="AC318"/>
  <c r="B319"/>
  <c r="C319"/>
  <c r="H30" i="25" s="1"/>
  <c r="D319" i="5"/>
  <c r="H30" i="7" s="1"/>
  <c r="E319" i="5"/>
  <c r="H30" i="8" s="1"/>
  <c r="F319" i="5"/>
  <c r="H30" i="9" s="1"/>
  <c r="G319" i="5"/>
  <c r="H30" i="10" s="1"/>
  <c r="H319" i="5"/>
  <c r="H30" i="11" s="1"/>
  <c r="I319" i="5"/>
  <c r="H30" i="12" s="1"/>
  <c r="K319" i="5"/>
  <c r="H30" i="13" s="1"/>
  <c r="M319" i="5"/>
  <c r="N319"/>
  <c r="O319"/>
  <c r="Q319"/>
  <c r="R319"/>
  <c r="S319"/>
  <c r="T319"/>
  <c r="U319"/>
  <c r="V319"/>
  <c r="W319"/>
  <c r="Y319"/>
  <c r="Z319"/>
  <c r="AB319"/>
  <c r="AC319"/>
  <c r="B320"/>
  <c r="C320"/>
  <c r="I30" i="25" s="1"/>
  <c r="D320" i="5"/>
  <c r="I30" i="7" s="1"/>
  <c r="E320" i="5"/>
  <c r="I30" i="8" s="1"/>
  <c r="F320" i="5"/>
  <c r="I30" i="9" s="1"/>
  <c r="G320" i="5"/>
  <c r="I30" i="10" s="1"/>
  <c r="H320" i="5"/>
  <c r="I30" i="11" s="1"/>
  <c r="I320" i="5"/>
  <c r="I30" i="12" s="1"/>
  <c r="K320" i="5"/>
  <c r="I30" i="13" s="1"/>
  <c r="M320" i="5"/>
  <c r="N320"/>
  <c r="O320"/>
  <c r="Q320"/>
  <c r="R320"/>
  <c r="S320"/>
  <c r="T320"/>
  <c r="U320"/>
  <c r="V320"/>
  <c r="W320"/>
  <c r="Y320"/>
  <c r="Z320"/>
  <c r="AB320"/>
  <c r="AC320"/>
  <c r="B321"/>
  <c r="C321"/>
  <c r="J30" i="25" s="1"/>
  <c r="D321" i="5"/>
  <c r="J30" i="7" s="1"/>
  <c r="E321" i="5"/>
  <c r="J30" i="8" s="1"/>
  <c r="F321" i="5"/>
  <c r="J30" i="9" s="1"/>
  <c r="G321" i="5"/>
  <c r="J30" i="10" s="1"/>
  <c r="H321" i="5"/>
  <c r="J30" i="11" s="1"/>
  <c r="I321" i="5"/>
  <c r="J30" i="12" s="1"/>
  <c r="K321" i="5"/>
  <c r="J30" i="13" s="1"/>
  <c r="M321" i="5"/>
  <c r="N321"/>
  <c r="O321"/>
  <c r="Q321"/>
  <c r="R321"/>
  <c r="S321"/>
  <c r="T321"/>
  <c r="U321"/>
  <c r="V321"/>
  <c r="W321"/>
  <c r="Y321"/>
  <c r="Z321"/>
  <c r="AB321"/>
  <c r="AC321"/>
  <c r="B322"/>
  <c r="C322"/>
  <c r="K30" i="25" s="1"/>
  <c r="D322" i="5"/>
  <c r="K30" i="7" s="1"/>
  <c r="E322" i="5"/>
  <c r="K30" i="8" s="1"/>
  <c r="F322" i="5"/>
  <c r="K30" i="9" s="1"/>
  <c r="G322" i="5"/>
  <c r="K30" i="10" s="1"/>
  <c r="H322" i="5"/>
  <c r="K30" i="11" s="1"/>
  <c r="I322" i="5"/>
  <c r="K30" i="12" s="1"/>
  <c r="K322" i="5"/>
  <c r="K30" i="13" s="1"/>
  <c r="M322" i="5"/>
  <c r="N322"/>
  <c r="O322"/>
  <c r="Q322"/>
  <c r="R322"/>
  <c r="S322"/>
  <c r="T322"/>
  <c r="U322"/>
  <c r="V322"/>
  <c r="W322"/>
  <c r="Y322"/>
  <c r="Z322"/>
  <c r="AB322"/>
  <c r="AC322"/>
  <c r="B323"/>
  <c r="C323"/>
  <c r="L30" i="25" s="1"/>
  <c r="D323" i="5"/>
  <c r="L30" i="7" s="1"/>
  <c r="E323" i="5"/>
  <c r="L30" i="8" s="1"/>
  <c r="F323" i="5"/>
  <c r="L30" i="9" s="1"/>
  <c r="G323" i="5"/>
  <c r="L30" i="10" s="1"/>
  <c r="H323" i="5"/>
  <c r="L30" i="11" s="1"/>
  <c r="I323" i="5"/>
  <c r="L30" i="12" s="1"/>
  <c r="K323" i="5"/>
  <c r="L30" i="13" s="1"/>
  <c r="M323" i="5"/>
  <c r="N323"/>
  <c r="O323"/>
  <c r="Q323"/>
  <c r="R323"/>
  <c r="S323"/>
  <c r="T323"/>
  <c r="U323"/>
  <c r="V323"/>
  <c r="W323"/>
  <c r="Y323"/>
  <c r="Z323"/>
  <c r="AB323"/>
  <c r="AC323"/>
  <c r="B324"/>
  <c r="C324"/>
  <c r="M30" i="25" s="1"/>
  <c r="D324" i="5"/>
  <c r="M30" i="7" s="1"/>
  <c r="E324" i="5"/>
  <c r="M30" i="8" s="1"/>
  <c r="F324" i="5"/>
  <c r="M30" i="9" s="1"/>
  <c r="G324" i="5"/>
  <c r="M30" i="10" s="1"/>
  <c r="H324" i="5"/>
  <c r="M30" i="11" s="1"/>
  <c r="I324" i="5"/>
  <c r="M30" i="12" s="1"/>
  <c r="K324" i="5"/>
  <c r="M30" i="13" s="1"/>
  <c r="M324" i="5"/>
  <c r="N324"/>
  <c r="O324"/>
  <c r="Q324"/>
  <c r="R324"/>
  <c r="S324"/>
  <c r="T324"/>
  <c r="U324"/>
  <c r="V324"/>
  <c r="W324"/>
  <c r="Y324"/>
  <c r="Z324"/>
  <c r="AB324"/>
  <c r="AC324"/>
  <c r="B325"/>
  <c r="C325"/>
  <c r="B31" i="25" s="1"/>
  <c r="D325" i="5"/>
  <c r="B31" i="7" s="1"/>
  <c r="E325" i="5"/>
  <c r="B31" i="8" s="1"/>
  <c r="F325" i="5"/>
  <c r="B31" i="9" s="1"/>
  <c r="G325" i="5"/>
  <c r="B31" i="10" s="1"/>
  <c r="H325" i="5"/>
  <c r="B31" i="11" s="1"/>
  <c r="I325" i="5"/>
  <c r="B31" i="12" s="1"/>
  <c r="K325" i="5"/>
  <c r="B31" i="13" s="1"/>
  <c r="M325" i="5"/>
  <c r="N325"/>
  <c r="O325"/>
  <c r="Q325"/>
  <c r="R325"/>
  <c r="S325"/>
  <c r="T325"/>
  <c r="U325"/>
  <c r="V325"/>
  <c r="W325"/>
  <c r="Y325"/>
  <c r="Z325"/>
  <c r="AB325"/>
  <c r="AC325"/>
  <c r="B326"/>
  <c r="C326"/>
  <c r="C31" i="25" s="1"/>
  <c r="D326" i="5"/>
  <c r="C31" i="7" s="1"/>
  <c r="E326" i="5"/>
  <c r="C31" i="8" s="1"/>
  <c r="F326" i="5"/>
  <c r="C31" i="9" s="1"/>
  <c r="G326" i="5"/>
  <c r="C31" i="10" s="1"/>
  <c r="H326" i="5"/>
  <c r="C31" i="11" s="1"/>
  <c r="I326" i="5"/>
  <c r="C31" i="12" s="1"/>
  <c r="K326" i="5"/>
  <c r="C31" i="13" s="1"/>
  <c r="M326" i="5"/>
  <c r="N326"/>
  <c r="O326"/>
  <c r="Q326"/>
  <c r="R326"/>
  <c r="S326"/>
  <c r="T326"/>
  <c r="U326"/>
  <c r="V326"/>
  <c r="W326"/>
  <c r="Y326"/>
  <c r="Z326"/>
  <c r="AB326"/>
  <c r="AC326"/>
  <c r="B327"/>
  <c r="C327"/>
  <c r="D31" i="25" s="1"/>
  <c r="D327" i="5"/>
  <c r="D31" i="7" s="1"/>
  <c r="E327" i="5"/>
  <c r="D31" i="8" s="1"/>
  <c r="F327" i="5"/>
  <c r="D31" i="9" s="1"/>
  <c r="G327" i="5"/>
  <c r="D31" i="10" s="1"/>
  <c r="H327" i="5"/>
  <c r="D31" i="11" s="1"/>
  <c r="I327" i="5"/>
  <c r="D31" i="12" s="1"/>
  <c r="K327" i="5"/>
  <c r="D31" i="13" s="1"/>
  <c r="M327" i="5"/>
  <c r="N327"/>
  <c r="O327"/>
  <c r="Q327"/>
  <c r="R327"/>
  <c r="S327"/>
  <c r="T327"/>
  <c r="U327"/>
  <c r="V327"/>
  <c r="W327"/>
  <c r="Y327"/>
  <c r="Z327"/>
  <c r="AB327"/>
  <c r="AC327"/>
  <c r="B328"/>
  <c r="C328"/>
  <c r="E31" i="25" s="1"/>
  <c r="D328" i="5"/>
  <c r="E31" i="7" s="1"/>
  <c r="E328" i="5"/>
  <c r="E31" i="8" s="1"/>
  <c r="F328" i="5"/>
  <c r="E31" i="9" s="1"/>
  <c r="G328" i="5"/>
  <c r="E31" i="10" s="1"/>
  <c r="H328" i="5"/>
  <c r="E31" i="11" s="1"/>
  <c r="I328" i="5"/>
  <c r="E31" i="12" s="1"/>
  <c r="K328" i="5"/>
  <c r="E31" i="13" s="1"/>
  <c r="M328" i="5"/>
  <c r="N328"/>
  <c r="O328"/>
  <c r="Q328"/>
  <c r="R328"/>
  <c r="S328"/>
  <c r="T328"/>
  <c r="U328"/>
  <c r="V328"/>
  <c r="W328"/>
  <c r="Y328"/>
  <c r="Z328"/>
  <c r="AB328"/>
  <c r="AC328"/>
  <c r="B329"/>
  <c r="C329"/>
  <c r="F31" i="25" s="1"/>
  <c r="D329" i="5"/>
  <c r="F31" i="7" s="1"/>
  <c r="E329" i="5"/>
  <c r="F31" i="8" s="1"/>
  <c r="F329" i="5"/>
  <c r="F31" i="9" s="1"/>
  <c r="G329" i="5"/>
  <c r="F31" i="10" s="1"/>
  <c r="H329" i="5"/>
  <c r="F31" i="11" s="1"/>
  <c r="I329" i="5"/>
  <c r="F31" i="12" s="1"/>
  <c r="K329" i="5"/>
  <c r="F31" i="13" s="1"/>
  <c r="M329" i="5"/>
  <c r="N329"/>
  <c r="O329"/>
  <c r="Q329"/>
  <c r="R329"/>
  <c r="S329"/>
  <c r="T329"/>
  <c r="U329"/>
  <c r="V329"/>
  <c r="W329"/>
  <c r="Y329"/>
  <c r="Z329"/>
  <c r="AB329"/>
  <c r="AC329"/>
  <c r="B330"/>
  <c r="C330"/>
  <c r="G31" i="25" s="1"/>
  <c r="D330" i="5"/>
  <c r="G31" i="7" s="1"/>
  <c r="E330" i="5"/>
  <c r="G31" i="8" s="1"/>
  <c r="F330" i="5"/>
  <c r="G31" i="9" s="1"/>
  <c r="G330" i="5"/>
  <c r="G31" i="10" s="1"/>
  <c r="H330" i="5"/>
  <c r="G31" i="11" s="1"/>
  <c r="I330" i="5"/>
  <c r="G31" i="12" s="1"/>
  <c r="K330" i="5"/>
  <c r="G31" i="13" s="1"/>
  <c r="M330" i="5"/>
  <c r="N330"/>
  <c r="O330"/>
  <c r="Q330"/>
  <c r="R330"/>
  <c r="S330"/>
  <c r="T330"/>
  <c r="U330"/>
  <c r="V330"/>
  <c r="W330"/>
  <c r="Y330"/>
  <c r="Z330"/>
  <c r="AB330"/>
  <c r="AC330"/>
  <c r="B331"/>
  <c r="C331"/>
  <c r="H31" i="25" s="1"/>
  <c r="D331" i="5"/>
  <c r="H31" i="7" s="1"/>
  <c r="E331" i="5"/>
  <c r="H31" i="8" s="1"/>
  <c r="F331" i="5"/>
  <c r="H31" i="9" s="1"/>
  <c r="G331" i="5"/>
  <c r="H31" i="10" s="1"/>
  <c r="H331" i="5"/>
  <c r="H31" i="11" s="1"/>
  <c r="I331" i="5"/>
  <c r="H31" i="12" s="1"/>
  <c r="K331" i="5"/>
  <c r="H31" i="13" s="1"/>
  <c r="M331" i="5"/>
  <c r="N331"/>
  <c r="O331"/>
  <c r="Q331"/>
  <c r="R331"/>
  <c r="S331"/>
  <c r="T331"/>
  <c r="U331"/>
  <c r="V331"/>
  <c r="W331"/>
  <c r="Y331"/>
  <c r="Z331"/>
  <c r="AB331"/>
  <c r="AC331"/>
  <c r="B332"/>
  <c r="C332"/>
  <c r="I31" i="25" s="1"/>
  <c r="D332" i="5"/>
  <c r="I31" i="7" s="1"/>
  <c r="E332" i="5"/>
  <c r="I31" i="8" s="1"/>
  <c r="F332" i="5"/>
  <c r="I31" i="9" s="1"/>
  <c r="G332" i="5"/>
  <c r="I31" i="10" s="1"/>
  <c r="H332" i="5"/>
  <c r="I31" i="11" s="1"/>
  <c r="I332" i="5"/>
  <c r="I31" i="12" s="1"/>
  <c r="K332" i="5"/>
  <c r="I31" i="13" s="1"/>
  <c r="M332" i="5"/>
  <c r="N332"/>
  <c r="O332"/>
  <c r="Q332"/>
  <c r="R332"/>
  <c r="S332"/>
  <c r="T332"/>
  <c r="U332"/>
  <c r="V332"/>
  <c r="W332"/>
  <c r="Y332"/>
  <c r="Z332"/>
  <c r="AB332"/>
  <c r="AC332"/>
  <c r="B333"/>
  <c r="C333"/>
  <c r="J31" i="25" s="1"/>
  <c r="D333" i="5"/>
  <c r="J31" i="7" s="1"/>
  <c r="E333" i="5"/>
  <c r="J31" i="8" s="1"/>
  <c r="F333" i="5"/>
  <c r="J31" i="9" s="1"/>
  <c r="G333" i="5"/>
  <c r="J31" i="10" s="1"/>
  <c r="H333" i="5"/>
  <c r="J31" i="11" s="1"/>
  <c r="I333" i="5"/>
  <c r="J31" i="12" s="1"/>
  <c r="K333" i="5"/>
  <c r="J31" i="13" s="1"/>
  <c r="M333" i="5"/>
  <c r="N333"/>
  <c r="O333"/>
  <c r="Q333"/>
  <c r="R333"/>
  <c r="S333"/>
  <c r="T333"/>
  <c r="U333"/>
  <c r="V333"/>
  <c r="W333"/>
  <c r="Y333"/>
  <c r="Z333"/>
  <c r="AB333"/>
  <c r="AC333"/>
  <c r="B334"/>
  <c r="C334"/>
  <c r="K31" i="25" s="1"/>
  <c r="D334" i="5"/>
  <c r="K31" i="7" s="1"/>
  <c r="E334" i="5"/>
  <c r="K31" i="8" s="1"/>
  <c r="F334" i="5"/>
  <c r="K31" i="9" s="1"/>
  <c r="G334" i="5"/>
  <c r="K31" i="10" s="1"/>
  <c r="H334" i="5"/>
  <c r="K31" i="11" s="1"/>
  <c r="I334" i="5"/>
  <c r="K31" i="12" s="1"/>
  <c r="K334" i="5"/>
  <c r="K31" i="13" s="1"/>
  <c r="M334" i="5"/>
  <c r="N334"/>
  <c r="O334"/>
  <c r="Q334"/>
  <c r="R334"/>
  <c r="S334"/>
  <c r="T334"/>
  <c r="U334"/>
  <c r="V334"/>
  <c r="W334"/>
  <c r="Y334"/>
  <c r="Z334"/>
  <c r="AB334"/>
  <c r="AC334"/>
  <c r="B335"/>
  <c r="C335"/>
  <c r="L31" i="25" s="1"/>
  <c r="D335" i="5"/>
  <c r="L31" i="7" s="1"/>
  <c r="E335" i="5"/>
  <c r="L31" i="8" s="1"/>
  <c r="F335" i="5"/>
  <c r="L31" i="9" s="1"/>
  <c r="G335" i="5"/>
  <c r="L31" i="10" s="1"/>
  <c r="H335" i="5"/>
  <c r="L31" i="11" s="1"/>
  <c r="I335" i="5"/>
  <c r="L31" i="12" s="1"/>
  <c r="K335" i="5"/>
  <c r="L31" i="13" s="1"/>
  <c r="M335" i="5"/>
  <c r="N335"/>
  <c r="O335"/>
  <c r="Q335"/>
  <c r="R335"/>
  <c r="S335"/>
  <c r="T335"/>
  <c r="U335"/>
  <c r="V335"/>
  <c r="W335"/>
  <c r="Y335"/>
  <c r="Z335"/>
  <c r="AB335"/>
  <c r="AC335"/>
  <c r="B336"/>
  <c r="C336"/>
  <c r="M31" i="25" s="1"/>
  <c r="D336" i="5"/>
  <c r="M31" i="7" s="1"/>
  <c r="E336" i="5"/>
  <c r="M31" i="8" s="1"/>
  <c r="F336" i="5"/>
  <c r="M31" i="9" s="1"/>
  <c r="G336" i="5"/>
  <c r="M31" i="10" s="1"/>
  <c r="H336" i="5"/>
  <c r="M31" i="11" s="1"/>
  <c r="I336" i="5"/>
  <c r="M31" i="12" s="1"/>
  <c r="K336" i="5"/>
  <c r="M31" i="13" s="1"/>
  <c r="M336" i="5"/>
  <c r="N336"/>
  <c r="O336"/>
  <c r="Q336"/>
  <c r="R336"/>
  <c r="S336"/>
  <c r="T336"/>
  <c r="U336"/>
  <c r="V336"/>
  <c r="W336"/>
  <c r="Y336"/>
  <c r="Z336"/>
  <c r="AB336"/>
  <c r="AC336"/>
  <c r="B337"/>
  <c r="C337"/>
  <c r="B32" i="25" s="1"/>
  <c r="D337" i="5"/>
  <c r="B32" i="7" s="1"/>
  <c r="E337" i="5"/>
  <c r="B32" i="8" s="1"/>
  <c r="F337" i="5"/>
  <c r="B32" i="9" s="1"/>
  <c r="G337" i="5"/>
  <c r="B32" i="10" s="1"/>
  <c r="H337" i="5"/>
  <c r="B32" i="11" s="1"/>
  <c r="I337" i="5"/>
  <c r="B32" i="12" s="1"/>
  <c r="K337" i="5"/>
  <c r="B32" i="13" s="1"/>
  <c r="M337" i="5"/>
  <c r="N337"/>
  <c r="O337"/>
  <c r="Q337"/>
  <c r="R337"/>
  <c r="S337"/>
  <c r="T337"/>
  <c r="U337"/>
  <c r="V337"/>
  <c r="W337"/>
  <c r="Y337"/>
  <c r="Z337"/>
  <c r="AB337"/>
  <c r="AC337"/>
  <c r="B338"/>
  <c r="C338"/>
  <c r="C32" i="25" s="1"/>
  <c r="D338" i="5"/>
  <c r="C32" i="7" s="1"/>
  <c r="E338" i="5"/>
  <c r="C32" i="8" s="1"/>
  <c r="F338" i="5"/>
  <c r="C32" i="9" s="1"/>
  <c r="G338" i="5"/>
  <c r="C32" i="10" s="1"/>
  <c r="H338" i="5"/>
  <c r="C32" i="11" s="1"/>
  <c r="I338" i="5"/>
  <c r="C32" i="12" s="1"/>
  <c r="K338" i="5"/>
  <c r="C32" i="13" s="1"/>
  <c r="M338" i="5"/>
  <c r="N338"/>
  <c r="O338"/>
  <c r="Q338"/>
  <c r="R338"/>
  <c r="S338"/>
  <c r="T338"/>
  <c r="U338"/>
  <c r="V338"/>
  <c r="W338"/>
  <c r="Y338"/>
  <c r="Z338"/>
  <c r="AB338"/>
  <c r="AC338"/>
  <c r="B339"/>
  <c r="C339"/>
  <c r="D32" i="25" s="1"/>
  <c r="D339" i="5"/>
  <c r="D32" i="7" s="1"/>
  <c r="E339" i="5"/>
  <c r="D32" i="8" s="1"/>
  <c r="F339" i="5"/>
  <c r="D32" i="9" s="1"/>
  <c r="G339" i="5"/>
  <c r="D32" i="10" s="1"/>
  <c r="H339" i="5"/>
  <c r="D32" i="11" s="1"/>
  <c r="I339" i="5"/>
  <c r="D32" i="12" s="1"/>
  <c r="K339" i="5"/>
  <c r="D32" i="13" s="1"/>
  <c r="M339" i="5"/>
  <c r="N339"/>
  <c r="O339"/>
  <c r="Q339"/>
  <c r="R339"/>
  <c r="S339"/>
  <c r="T339"/>
  <c r="U339"/>
  <c r="V339"/>
  <c r="W339"/>
  <c r="Y339"/>
  <c r="Z339"/>
  <c r="AB339"/>
  <c r="AC339"/>
  <c r="B340"/>
  <c r="C340"/>
  <c r="E32" i="25" s="1"/>
  <c r="D340" i="5"/>
  <c r="E32" i="7" s="1"/>
  <c r="E340" i="5"/>
  <c r="E32" i="8" s="1"/>
  <c r="F340" i="5"/>
  <c r="E32" i="9" s="1"/>
  <c r="G340" i="5"/>
  <c r="E32" i="10" s="1"/>
  <c r="H340" i="5"/>
  <c r="E32" i="11" s="1"/>
  <c r="I340" i="5"/>
  <c r="E32" i="12" s="1"/>
  <c r="K340" i="5"/>
  <c r="E32" i="13" s="1"/>
  <c r="M340" i="5"/>
  <c r="N340"/>
  <c r="O340"/>
  <c r="Q340"/>
  <c r="R340"/>
  <c r="S340"/>
  <c r="T340"/>
  <c r="U340"/>
  <c r="V340"/>
  <c r="W340"/>
  <c r="Y340"/>
  <c r="Z340"/>
  <c r="AB340"/>
  <c r="AC340"/>
  <c r="B341"/>
  <c r="C341"/>
  <c r="F32" i="25" s="1"/>
  <c r="D341" i="5"/>
  <c r="F32" i="7" s="1"/>
  <c r="E341" i="5"/>
  <c r="F32" i="8" s="1"/>
  <c r="F341" i="5"/>
  <c r="F32" i="9" s="1"/>
  <c r="G341" i="5"/>
  <c r="F32" i="10" s="1"/>
  <c r="H341" i="5"/>
  <c r="F32" i="11" s="1"/>
  <c r="I341" i="5"/>
  <c r="F32" i="12" s="1"/>
  <c r="K341" i="5"/>
  <c r="F32" i="13" s="1"/>
  <c r="M341" i="5"/>
  <c r="N341"/>
  <c r="O341"/>
  <c r="Q341"/>
  <c r="R341"/>
  <c r="S341"/>
  <c r="T341"/>
  <c r="U341"/>
  <c r="V341"/>
  <c r="W341"/>
  <c r="Y341"/>
  <c r="Z341"/>
  <c r="AB341"/>
  <c r="AC341"/>
  <c r="B342"/>
  <c r="C342"/>
  <c r="G32" i="25" s="1"/>
  <c r="D342" i="5"/>
  <c r="G32" i="7" s="1"/>
  <c r="E342" i="5"/>
  <c r="G32" i="8" s="1"/>
  <c r="F342" i="5"/>
  <c r="G32" i="9" s="1"/>
  <c r="G342" i="5"/>
  <c r="G32" i="10" s="1"/>
  <c r="H342" i="5"/>
  <c r="G32" i="11" s="1"/>
  <c r="I342" i="5"/>
  <c r="G32" i="12" s="1"/>
  <c r="K342" i="5"/>
  <c r="G32" i="13" s="1"/>
  <c r="M342" i="5"/>
  <c r="N342"/>
  <c r="O342"/>
  <c r="Q342"/>
  <c r="R342"/>
  <c r="S342"/>
  <c r="T342"/>
  <c r="U342"/>
  <c r="V342"/>
  <c r="W342"/>
  <c r="Y342"/>
  <c r="Z342"/>
  <c r="AB342"/>
  <c r="AC342"/>
  <c r="B343"/>
  <c r="C343"/>
  <c r="H32" i="25" s="1"/>
  <c r="D343" i="5"/>
  <c r="H32" i="7" s="1"/>
  <c r="E343" i="5"/>
  <c r="H32" i="8" s="1"/>
  <c r="F343" i="5"/>
  <c r="H32" i="9" s="1"/>
  <c r="G343" i="5"/>
  <c r="H32" i="10" s="1"/>
  <c r="H343" i="5"/>
  <c r="H32" i="11" s="1"/>
  <c r="I343" i="5"/>
  <c r="H32" i="12" s="1"/>
  <c r="K343" i="5"/>
  <c r="H32" i="13" s="1"/>
  <c r="M343" i="5"/>
  <c r="N343"/>
  <c r="O343"/>
  <c r="Q343"/>
  <c r="R343"/>
  <c r="S343"/>
  <c r="T343"/>
  <c r="U343"/>
  <c r="V343"/>
  <c r="W343"/>
  <c r="Y343"/>
  <c r="Z343"/>
  <c r="AB343"/>
  <c r="AC343"/>
  <c r="B344"/>
  <c r="C344"/>
  <c r="I32" i="25" s="1"/>
  <c r="D344" i="5"/>
  <c r="I32" i="7" s="1"/>
  <c r="E344" i="5"/>
  <c r="I32" i="8" s="1"/>
  <c r="F344" i="5"/>
  <c r="I32" i="9" s="1"/>
  <c r="G344" i="5"/>
  <c r="I32" i="10" s="1"/>
  <c r="H344" i="5"/>
  <c r="I32" i="11" s="1"/>
  <c r="I344" i="5"/>
  <c r="I32" i="12" s="1"/>
  <c r="K344" i="5"/>
  <c r="I32" i="13" s="1"/>
  <c r="M344" i="5"/>
  <c r="N344"/>
  <c r="O344"/>
  <c r="Q344"/>
  <c r="R344"/>
  <c r="S344"/>
  <c r="T344"/>
  <c r="U344"/>
  <c r="V344"/>
  <c r="W344"/>
  <c r="Y344"/>
  <c r="Z344"/>
  <c r="AB344"/>
  <c r="AC344"/>
  <c r="B345"/>
  <c r="C345"/>
  <c r="J32" i="25" s="1"/>
  <c r="D345" i="5"/>
  <c r="J32" i="7" s="1"/>
  <c r="E345" i="5"/>
  <c r="J32" i="8" s="1"/>
  <c r="F345" i="5"/>
  <c r="J32" i="9" s="1"/>
  <c r="G345" i="5"/>
  <c r="J32" i="10" s="1"/>
  <c r="H345" i="5"/>
  <c r="J32" i="11" s="1"/>
  <c r="I345" i="5"/>
  <c r="J32" i="12" s="1"/>
  <c r="K345" i="5"/>
  <c r="J32" i="13" s="1"/>
  <c r="M345" i="5"/>
  <c r="N345"/>
  <c r="O345"/>
  <c r="Q345"/>
  <c r="R345"/>
  <c r="S345"/>
  <c r="T345"/>
  <c r="U345"/>
  <c r="V345"/>
  <c r="W345"/>
  <c r="Y345"/>
  <c r="Z345"/>
  <c r="AB345"/>
  <c r="AC345"/>
  <c r="B346"/>
  <c r="C346"/>
  <c r="K32" i="25" s="1"/>
  <c r="D346" i="5"/>
  <c r="K32" i="7" s="1"/>
  <c r="E346" i="5"/>
  <c r="K32" i="8" s="1"/>
  <c r="F346" i="5"/>
  <c r="K32" i="9" s="1"/>
  <c r="G346" i="5"/>
  <c r="K32" i="10" s="1"/>
  <c r="H346" i="5"/>
  <c r="K32" i="11" s="1"/>
  <c r="I346" i="5"/>
  <c r="K32" i="12" s="1"/>
  <c r="K346" i="5"/>
  <c r="K32" i="13" s="1"/>
  <c r="M346" i="5"/>
  <c r="N346"/>
  <c r="O346"/>
  <c r="Q346"/>
  <c r="R346"/>
  <c r="S346"/>
  <c r="T346"/>
  <c r="U346"/>
  <c r="V346"/>
  <c r="W346"/>
  <c r="Y346"/>
  <c r="Z346"/>
  <c r="AB346"/>
  <c r="AC346"/>
  <c r="B347"/>
  <c r="C347"/>
  <c r="L32" i="25" s="1"/>
  <c r="D347" i="5"/>
  <c r="L32" i="7" s="1"/>
  <c r="E347" i="5"/>
  <c r="L32" i="8" s="1"/>
  <c r="F347" i="5"/>
  <c r="L32" i="9" s="1"/>
  <c r="G347" i="5"/>
  <c r="L32" i="10" s="1"/>
  <c r="H347" i="5"/>
  <c r="L32" i="11" s="1"/>
  <c r="I347" i="5"/>
  <c r="L32" i="12" s="1"/>
  <c r="K347" i="5"/>
  <c r="L32" i="13" s="1"/>
  <c r="M347" i="5"/>
  <c r="N347"/>
  <c r="O347"/>
  <c r="Q347"/>
  <c r="R347"/>
  <c r="S347"/>
  <c r="T347"/>
  <c r="U347"/>
  <c r="V347"/>
  <c r="W347"/>
  <c r="Y347"/>
  <c r="Z347"/>
  <c r="AB347"/>
  <c r="AC347"/>
  <c r="B348"/>
  <c r="C348"/>
  <c r="M32" i="25" s="1"/>
  <c r="D348" i="5"/>
  <c r="M32" i="7" s="1"/>
  <c r="E348" i="5"/>
  <c r="M32" i="8" s="1"/>
  <c r="F348" i="5"/>
  <c r="M32" i="9" s="1"/>
  <c r="G348" i="5"/>
  <c r="M32" i="10" s="1"/>
  <c r="H348" i="5"/>
  <c r="M32" i="11" s="1"/>
  <c r="I348" i="5"/>
  <c r="M32" i="12" s="1"/>
  <c r="K348" i="5"/>
  <c r="M32" i="13" s="1"/>
  <c r="M348" i="5"/>
  <c r="N348"/>
  <c r="O348"/>
  <c r="Q348"/>
  <c r="R348"/>
  <c r="S348"/>
  <c r="T348"/>
  <c r="U348"/>
  <c r="V348"/>
  <c r="W348"/>
  <c r="Y348"/>
  <c r="Z348"/>
  <c r="AB348"/>
  <c r="AC348"/>
  <c r="B349"/>
  <c r="C349"/>
  <c r="B33" i="25" s="1"/>
  <c r="D349" i="5"/>
  <c r="B33" i="7" s="1"/>
  <c r="E349" i="5"/>
  <c r="B33" i="8" s="1"/>
  <c r="F349" i="5"/>
  <c r="B33" i="9" s="1"/>
  <c r="G349" i="5"/>
  <c r="B33" i="10" s="1"/>
  <c r="H349" i="5"/>
  <c r="B33" i="11" s="1"/>
  <c r="I349" i="5"/>
  <c r="B33" i="12" s="1"/>
  <c r="K349" i="5"/>
  <c r="B33" i="13" s="1"/>
  <c r="M349" i="5"/>
  <c r="N349"/>
  <c r="O349"/>
  <c r="Q349"/>
  <c r="R349"/>
  <c r="S349"/>
  <c r="T349"/>
  <c r="U349"/>
  <c r="V349"/>
  <c r="W349"/>
  <c r="Y349"/>
  <c r="Z349"/>
  <c r="AB349"/>
  <c r="AC349"/>
  <c r="B350"/>
  <c r="C350"/>
  <c r="C33" i="25" s="1"/>
  <c r="D350" i="5"/>
  <c r="C33" i="7" s="1"/>
  <c r="E350" i="5"/>
  <c r="C33" i="8" s="1"/>
  <c r="F350" i="5"/>
  <c r="C33" i="9" s="1"/>
  <c r="G350" i="5"/>
  <c r="C33" i="10" s="1"/>
  <c r="H350" i="5"/>
  <c r="C33" i="11" s="1"/>
  <c r="I350" i="5"/>
  <c r="C33" i="12" s="1"/>
  <c r="K350" i="5"/>
  <c r="C33" i="13" s="1"/>
  <c r="M350" i="5"/>
  <c r="N350"/>
  <c r="O350"/>
  <c r="Q350"/>
  <c r="R350"/>
  <c r="S350"/>
  <c r="T350"/>
  <c r="U350"/>
  <c r="V350"/>
  <c r="W350"/>
  <c r="Y350"/>
  <c r="Z350"/>
  <c r="AB350"/>
  <c r="AC350"/>
  <c r="B351"/>
  <c r="C351"/>
  <c r="D33" i="25" s="1"/>
  <c r="D351" i="5"/>
  <c r="D33" i="7" s="1"/>
  <c r="E351" i="5"/>
  <c r="D33" i="8" s="1"/>
  <c r="F351" i="5"/>
  <c r="D33" i="9" s="1"/>
  <c r="G351" i="5"/>
  <c r="D33" i="10" s="1"/>
  <c r="H351" i="5"/>
  <c r="D33" i="11" s="1"/>
  <c r="I351" i="5"/>
  <c r="D33" i="12" s="1"/>
  <c r="K351" i="5"/>
  <c r="D33" i="13" s="1"/>
  <c r="M351" i="5"/>
  <c r="N351"/>
  <c r="O351"/>
  <c r="Q351"/>
  <c r="R351"/>
  <c r="S351"/>
  <c r="T351"/>
  <c r="U351"/>
  <c r="V351"/>
  <c r="W351"/>
  <c r="Y351"/>
  <c r="Z351"/>
  <c r="AB351"/>
  <c r="AC351"/>
  <c r="B352"/>
  <c r="C352"/>
  <c r="E33" i="25" s="1"/>
  <c r="D352" i="5"/>
  <c r="E33" i="7" s="1"/>
  <c r="E352" i="5"/>
  <c r="E33" i="8" s="1"/>
  <c r="F352" i="5"/>
  <c r="E33" i="9" s="1"/>
  <c r="G352" i="5"/>
  <c r="E33" i="10" s="1"/>
  <c r="H352" i="5"/>
  <c r="E33" i="11" s="1"/>
  <c r="I352" i="5"/>
  <c r="E33" i="12" s="1"/>
  <c r="K352" i="5"/>
  <c r="E33" i="13" s="1"/>
  <c r="M352" i="5"/>
  <c r="N352"/>
  <c r="O352"/>
  <c r="Q352"/>
  <c r="R352"/>
  <c r="S352"/>
  <c r="T352"/>
  <c r="U352"/>
  <c r="V352"/>
  <c r="W352"/>
  <c r="Y352"/>
  <c r="Z352"/>
  <c r="AB352"/>
  <c r="AC352"/>
  <c r="B353"/>
  <c r="C353"/>
  <c r="F33" i="25" s="1"/>
  <c r="D353" i="5"/>
  <c r="F33" i="7" s="1"/>
  <c r="E353" i="5"/>
  <c r="F33" i="8" s="1"/>
  <c r="F353" i="5"/>
  <c r="F33" i="9" s="1"/>
  <c r="G353" i="5"/>
  <c r="F33" i="10" s="1"/>
  <c r="H353" i="5"/>
  <c r="F33" i="11" s="1"/>
  <c r="I353" i="5"/>
  <c r="F33" i="12" s="1"/>
  <c r="K353" i="5"/>
  <c r="F33" i="13" s="1"/>
  <c r="M353" i="5"/>
  <c r="N353"/>
  <c r="O353"/>
  <c r="Q353"/>
  <c r="R353"/>
  <c r="S353"/>
  <c r="T353"/>
  <c r="U353"/>
  <c r="V353"/>
  <c r="W353"/>
  <c r="Y353"/>
  <c r="Z353"/>
  <c r="AB353"/>
  <c r="AC353"/>
  <c r="B354"/>
  <c r="C354"/>
  <c r="G33" i="25" s="1"/>
  <c r="D354" i="5"/>
  <c r="G33" i="7" s="1"/>
  <c r="E354" i="5"/>
  <c r="G33" i="8" s="1"/>
  <c r="F354" i="5"/>
  <c r="G33" i="9" s="1"/>
  <c r="G354" i="5"/>
  <c r="G33" i="10" s="1"/>
  <c r="H354" i="5"/>
  <c r="G33" i="11" s="1"/>
  <c r="I354" i="5"/>
  <c r="G33" i="12" s="1"/>
  <c r="K354" i="5"/>
  <c r="G33" i="13" s="1"/>
  <c r="M354" i="5"/>
  <c r="N354"/>
  <c r="O354"/>
  <c r="Q354"/>
  <c r="R354"/>
  <c r="S354"/>
  <c r="T354"/>
  <c r="U354"/>
  <c r="V354"/>
  <c r="W354"/>
  <c r="Y354"/>
  <c r="Z354"/>
  <c r="AB354"/>
  <c r="AC354"/>
  <c r="B355"/>
  <c r="C355"/>
  <c r="H33" i="25" s="1"/>
  <c r="D355" i="5"/>
  <c r="H33" i="7" s="1"/>
  <c r="E355" i="5"/>
  <c r="H33" i="8" s="1"/>
  <c r="F355" i="5"/>
  <c r="H33" i="9" s="1"/>
  <c r="G355" i="5"/>
  <c r="H33" i="10" s="1"/>
  <c r="H355" i="5"/>
  <c r="H33" i="11" s="1"/>
  <c r="I355" i="5"/>
  <c r="H33" i="12" s="1"/>
  <c r="K355" i="5"/>
  <c r="H33" i="13" s="1"/>
  <c r="M355" i="5"/>
  <c r="N355"/>
  <c r="O355"/>
  <c r="Q355"/>
  <c r="R355"/>
  <c r="S355"/>
  <c r="T355"/>
  <c r="U355"/>
  <c r="V355"/>
  <c r="W355"/>
  <c r="Y355"/>
  <c r="Z355"/>
  <c r="AB355"/>
  <c r="AC355"/>
  <c r="B356"/>
  <c r="C356"/>
  <c r="I33" i="25" s="1"/>
  <c r="D356" i="5"/>
  <c r="I33" i="7" s="1"/>
  <c r="E356" i="5"/>
  <c r="I33" i="8" s="1"/>
  <c r="F356" i="5"/>
  <c r="I33" i="9" s="1"/>
  <c r="G356" i="5"/>
  <c r="I33" i="10" s="1"/>
  <c r="H356" i="5"/>
  <c r="I33" i="11" s="1"/>
  <c r="I356" i="5"/>
  <c r="I33" i="12" s="1"/>
  <c r="K356" i="5"/>
  <c r="I33" i="13" s="1"/>
  <c r="M356" i="5"/>
  <c r="N356"/>
  <c r="O356"/>
  <c r="Q356"/>
  <c r="R356"/>
  <c r="S356"/>
  <c r="T356"/>
  <c r="U356"/>
  <c r="V356"/>
  <c r="W356"/>
  <c r="Y356"/>
  <c r="Z356"/>
  <c r="AB356"/>
  <c r="AC356"/>
  <c r="B357"/>
  <c r="C357"/>
  <c r="J33" i="25" s="1"/>
  <c r="D357" i="5"/>
  <c r="J33" i="7" s="1"/>
  <c r="E357" i="5"/>
  <c r="J33" i="8" s="1"/>
  <c r="F357" i="5"/>
  <c r="J33" i="9" s="1"/>
  <c r="G357" i="5"/>
  <c r="J33" i="10" s="1"/>
  <c r="H357" i="5"/>
  <c r="J33" i="11" s="1"/>
  <c r="I357" i="5"/>
  <c r="J33" i="12" s="1"/>
  <c r="K357" i="5"/>
  <c r="J33" i="13" s="1"/>
  <c r="M357" i="5"/>
  <c r="N357"/>
  <c r="O357"/>
  <c r="Q357"/>
  <c r="R357"/>
  <c r="S357"/>
  <c r="T357"/>
  <c r="U357"/>
  <c r="V357"/>
  <c r="W357"/>
  <c r="Y357"/>
  <c r="Z357"/>
  <c r="AB357"/>
  <c r="AC357"/>
  <c r="B358"/>
  <c r="C358"/>
  <c r="K33" i="25" s="1"/>
  <c r="D358" i="5"/>
  <c r="K33" i="7" s="1"/>
  <c r="E358" i="5"/>
  <c r="K33" i="8" s="1"/>
  <c r="F358" i="5"/>
  <c r="K33" i="9" s="1"/>
  <c r="G358" i="5"/>
  <c r="K33" i="10" s="1"/>
  <c r="H358" i="5"/>
  <c r="K33" i="11" s="1"/>
  <c r="I358" i="5"/>
  <c r="K33" i="12" s="1"/>
  <c r="K358" i="5"/>
  <c r="K33" i="13" s="1"/>
  <c r="M358" i="5"/>
  <c r="N358"/>
  <c r="O358"/>
  <c r="Q358"/>
  <c r="R358"/>
  <c r="S358"/>
  <c r="T358"/>
  <c r="U358"/>
  <c r="V358"/>
  <c r="W358"/>
  <c r="Y358"/>
  <c r="Z358"/>
  <c r="AB358"/>
  <c r="AC358"/>
  <c r="B359"/>
  <c r="C359"/>
  <c r="L33" i="25" s="1"/>
  <c r="D359" i="5"/>
  <c r="L33" i="7" s="1"/>
  <c r="E359" i="5"/>
  <c r="L33" i="8" s="1"/>
  <c r="F359" i="5"/>
  <c r="L33" i="9" s="1"/>
  <c r="G359" i="5"/>
  <c r="L33" i="10" s="1"/>
  <c r="H359" i="5"/>
  <c r="L33" i="11" s="1"/>
  <c r="I359" i="5"/>
  <c r="L33" i="12" s="1"/>
  <c r="K359" i="5"/>
  <c r="L33" i="13" s="1"/>
  <c r="M359" i="5"/>
  <c r="N359"/>
  <c r="O359"/>
  <c r="Q359"/>
  <c r="R359"/>
  <c r="S359"/>
  <c r="T359"/>
  <c r="U359"/>
  <c r="V359"/>
  <c r="W359"/>
  <c r="Y359"/>
  <c r="Z359"/>
  <c r="AB359"/>
  <c r="AC359"/>
  <c r="B360"/>
  <c r="C360"/>
  <c r="M33" i="25" s="1"/>
  <c r="D360" i="5"/>
  <c r="M33" i="7" s="1"/>
  <c r="E360" i="5"/>
  <c r="M33" i="8" s="1"/>
  <c r="F360" i="5"/>
  <c r="M33" i="9" s="1"/>
  <c r="G360" i="5"/>
  <c r="M33" i="10" s="1"/>
  <c r="H360" i="5"/>
  <c r="M33" i="11" s="1"/>
  <c r="I360" i="5"/>
  <c r="M33" i="12" s="1"/>
  <c r="K360" i="5"/>
  <c r="M33" i="13" s="1"/>
  <c r="M360" i="5"/>
  <c r="N360"/>
  <c r="O360"/>
  <c r="Q360"/>
  <c r="R360"/>
  <c r="S360"/>
  <c r="T360"/>
  <c r="U360"/>
  <c r="V360"/>
  <c r="W360"/>
  <c r="Y360"/>
  <c r="Z360"/>
  <c r="AB360"/>
  <c r="AC360"/>
  <c r="B361"/>
  <c r="C361"/>
  <c r="B34" i="25" s="1"/>
  <c r="D361" i="5"/>
  <c r="B34" i="7" s="1"/>
  <c r="E361" i="5"/>
  <c r="B34" i="8" s="1"/>
  <c r="F361" i="5"/>
  <c r="B34" i="9" s="1"/>
  <c r="G361" i="5"/>
  <c r="B34" i="10" s="1"/>
  <c r="H361" i="5"/>
  <c r="B34" i="11" s="1"/>
  <c r="I361" i="5"/>
  <c r="B34" i="12" s="1"/>
  <c r="K361" i="5"/>
  <c r="B34" i="13" s="1"/>
  <c r="M361" i="5"/>
  <c r="N361"/>
  <c r="O361"/>
  <c r="Q361"/>
  <c r="R361"/>
  <c r="S361"/>
  <c r="T361"/>
  <c r="U361"/>
  <c r="V361"/>
  <c r="W361"/>
  <c r="Y361"/>
  <c r="Z361"/>
  <c r="AB361"/>
  <c r="AC361"/>
  <c r="B362"/>
  <c r="C362"/>
  <c r="C34" i="25" s="1"/>
  <c r="D362" i="5"/>
  <c r="C34" i="7" s="1"/>
  <c r="E362" i="5"/>
  <c r="C34" i="8" s="1"/>
  <c r="F362" i="5"/>
  <c r="C34" i="9" s="1"/>
  <c r="G362" i="5"/>
  <c r="C34" i="10" s="1"/>
  <c r="H362" i="5"/>
  <c r="C34" i="11" s="1"/>
  <c r="I362" i="5"/>
  <c r="C34" i="12" s="1"/>
  <c r="K362" i="5"/>
  <c r="C34" i="13" s="1"/>
  <c r="M362" i="5"/>
  <c r="N362"/>
  <c r="O362"/>
  <c r="Q362"/>
  <c r="R362"/>
  <c r="S362"/>
  <c r="T362"/>
  <c r="U362"/>
  <c r="V362"/>
  <c r="W362"/>
  <c r="Y362"/>
  <c r="Z362"/>
  <c r="AB362"/>
  <c r="AC362"/>
  <c r="B363"/>
  <c r="C363"/>
  <c r="D34" i="25" s="1"/>
  <c r="D363" i="5"/>
  <c r="D34" i="7" s="1"/>
  <c r="E363" i="5"/>
  <c r="D34" i="8" s="1"/>
  <c r="F363" i="5"/>
  <c r="D34" i="9" s="1"/>
  <c r="G363" i="5"/>
  <c r="D34" i="10" s="1"/>
  <c r="H363" i="5"/>
  <c r="D34" i="11" s="1"/>
  <c r="I363" i="5"/>
  <c r="D34" i="12" s="1"/>
  <c r="K363" i="5"/>
  <c r="D34" i="13" s="1"/>
  <c r="M363" i="5"/>
  <c r="N363"/>
  <c r="O363"/>
  <c r="Q363"/>
  <c r="R363"/>
  <c r="S363"/>
  <c r="T363"/>
  <c r="U363"/>
  <c r="V363"/>
  <c r="W363"/>
  <c r="Y363"/>
  <c r="Z363"/>
  <c r="AB363"/>
  <c r="AC363"/>
  <c r="B364"/>
  <c r="C364"/>
  <c r="E34" i="25" s="1"/>
  <c r="D364" i="5"/>
  <c r="E34" i="7" s="1"/>
  <c r="E364" i="5"/>
  <c r="E34" i="8" s="1"/>
  <c r="F364" i="5"/>
  <c r="E34" i="9" s="1"/>
  <c r="G364" i="5"/>
  <c r="E34" i="10" s="1"/>
  <c r="H364" i="5"/>
  <c r="E34" i="11" s="1"/>
  <c r="I364" i="5"/>
  <c r="E34" i="12" s="1"/>
  <c r="K364" i="5"/>
  <c r="E34" i="13" s="1"/>
  <c r="M364" i="5"/>
  <c r="N364"/>
  <c r="O364"/>
  <c r="Q364"/>
  <c r="R364"/>
  <c r="S364"/>
  <c r="T364"/>
  <c r="U364"/>
  <c r="V364"/>
  <c r="W364"/>
  <c r="Y364"/>
  <c r="Z364"/>
  <c r="AB364"/>
  <c r="AC364"/>
  <c r="B365"/>
  <c r="C365"/>
  <c r="F34" i="25" s="1"/>
  <c r="D365" i="5"/>
  <c r="F34" i="7" s="1"/>
  <c r="E365" i="5"/>
  <c r="F34" i="8" s="1"/>
  <c r="F365" i="5"/>
  <c r="F34" i="9" s="1"/>
  <c r="G365" i="5"/>
  <c r="F34" i="10" s="1"/>
  <c r="H365" i="5"/>
  <c r="F34" i="11" s="1"/>
  <c r="I365" i="5"/>
  <c r="F34" i="12" s="1"/>
  <c r="K365" i="5"/>
  <c r="F34" i="13" s="1"/>
  <c r="M365" i="5"/>
  <c r="N365"/>
  <c r="O365"/>
  <c r="Q365"/>
  <c r="R365"/>
  <c r="S365"/>
  <c r="T365"/>
  <c r="U365"/>
  <c r="V365"/>
  <c r="W365"/>
  <c r="Y365"/>
  <c r="Z365"/>
  <c r="AB365"/>
  <c r="AC365"/>
  <c r="B366"/>
  <c r="C366"/>
  <c r="G34" i="25" s="1"/>
  <c r="D366" i="5"/>
  <c r="G34" i="7" s="1"/>
  <c r="E366" i="5"/>
  <c r="G34" i="8" s="1"/>
  <c r="F366" i="5"/>
  <c r="G34" i="9" s="1"/>
  <c r="G366" i="5"/>
  <c r="G34" i="10" s="1"/>
  <c r="H366" i="5"/>
  <c r="G34" i="11" s="1"/>
  <c r="I366" i="5"/>
  <c r="G34" i="12" s="1"/>
  <c r="K366" i="5"/>
  <c r="G34" i="13" s="1"/>
  <c r="M366" i="5"/>
  <c r="N366"/>
  <c r="O366"/>
  <c r="Q366"/>
  <c r="R366"/>
  <c r="S366"/>
  <c r="T366"/>
  <c r="U366"/>
  <c r="V366"/>
  <c r="W366"/>
  <c r="Y366"/>
  <c r="Z366"/>
  <c r="AB366"/>
  <c r="AC366"/>
  <c r="B367"/>
  <c r="C367"/>
  <c r="H34" i="25" s="1"/>
  <c r="D367" i="5"/>
  <c r="H34" i="7" s="1"/>
  <c r="E367" i="5"/>
  <c r="H34" i="8" s="1"/>
  <c r="F367" i="5"/>
  <c r="H34" i="9" s="1"/>
  <c r="G367" i="5"/>
  <c r="H34" i="10" s="1"/>
  <c r="H367" i="5"/>
  <c r="H34" i="11" s="1"/>
  <c r="I367" i="5"/>
  <c r="H34" i="12" s="1"/>
  <c r="K367" i="5"/>
  <c r="H34" i="13" s="1"/>
  <c r="M367" i="5"/>
  <c r="N367"/>
  <c r="O367"/>
  <c r="Q367"/>
  <c r="R367"/>
  <c r="S367"/>
  <c r="T367"/>
  <c r="U367"/>
  <c r="V367"/>
  <c r="W367"/>
  <c r="Y367"/>
  <c r="Z367"/>
  <c r="AB367"/>
  <c r="AC367"/>
  <c r="B368"/>
  <c r="C368"/>
  <c r="I34" i="25" s="1"/>
  <c r="D368" i="5"/>
  <c r="I34" i="7" s="1"/>
  <c r="E368" i="5"/>
  <c r="I34" i="8" s="1"/>
  <c r="F368" i="5"/>
  <c r="I34" i="9" s="1"/>
  <c r="G368" i="5"/>
  <c r="I34" i="10" s="1"/>
  <c r="H368" i="5"/>
  <c r="I34" i="11" s="1"/>
  <c r="I368" i="5"/>
  <c r="I34" i="12" s="1"/>
  <c r="K368" i="5"/>
  <c r="I34" i="13" s="1"/>
  <c r="M368" i="5"/>
  <c r="N368"/>
  <c r="O368"/>
  <c r="Q368"/>
  <c r="R368"/>
  <c r="S368"/>
  <c r="T368"/>
  <c r="U368"/>
  <c r="V368"/>
  <c r="W368"/>
  <c r="Y368"/>
  <c r="Z368"/>
  <c r="AB368"/>
  <c r="AC368"/>
  <c r="B369"/>
  <c r="C369"/>
  <c r="J34" i="25" s="1"/>
  <c r="D369" i="5"/>
  <c r="J34" i="7" s="1"/>
  <c r="E369" i="5"/>
  <c r="J34" i="8" s="1"/>
  <c r="F369" i="5"/>
  <c r="J34" i="9" s="1"/>
  <c r="G369" i="5"/>
  <c r="J34" i="10" s="1"/>
  <c r="H369" i="5"/>
  <c r="J34" i="11" s="1"/>
  <c r="I369" i="5"/>
  <c r="J34" i="12" s="1"/>
  <c r="K369" i="5"/>
  <c r="J34" i="13" s="1"/>
  <c r="M369" i="5"/>
  <c r="N369"/>
  <c r="O369"/>
  <c r="Q369"/>
  <c r="R369"/>
  <c r="S369"/>
  <c r="T369"/>
  <c r="U369"/>
  <c r="V369"/>
  <c r="W369"/>
  <c r="Y369"/>
  <c r="Z369"/>
  <c r="AB369"/>
  <c r="AC369"/>
  <c r="B370"/>
  <c r="C370"/>
  <c r="K34" i="25" s="1"/>
  <c r="D370" i="5"/>
  <c r="K34" i="7" s="1"/>
  <c r="E370" i="5"/>
  <c r="K34" i="8" s="1"/>
  <c r="F370" i="5"/>
  <c r="K34" i="9" s="1"/>
  <c r="G370" i="5"/>
  <c r="K34" i="10" s="1"/>
  <c r="H370" i="5"/>
  <c r="K34" i="11" s="1"/>
  <c r="I370" i="5"/>
  <c r="K34" i="12" s="1"/>
  <c r="K370" i="5"/>
  <c r="K34" i="13" s="1"/>
  <c r="M370" i="5"/>
  <c r="N370"/>
  <c r="O370"/>
  <c r="Q370"/>
  <c r="R370"/>
  <c r="S370"/>
  <c r="T370"/>
  <c r="U370"/>
  <c r="V370"/>
  <c r="W370"/>
  <c r="Y370"/>
  <c r="Z370"/>
  <c r="AB370"/>
  <c r="AC370"/>
  <c r="B371"/>
  <c r="C371"/>
  <c r="L34" i="25" s="1"/>
  <c r="D371" i="5"/>
  <c r="L34" i="7" s="1"/>
  <c r="E371" i="5"/>
  <c r="L34" i="8" s="1"/>
  <c r="F371" i="5"/>
  <c r="L34" i="9" s="1"/>
  <c r="G371" i="5"/>
  <c r="L34" i="10" s="1"/>
  <c r="H371" i="5"/>
  <c r="L34" i="11" s="1"/>
  <c r="I371" i="5"/>
  <c r="L34" i="12" s="1"/>
  <c r="K371" i="5"/>
  <c r="L34" i="13" s="1"/>
  <c r="M371" i="5"/>
  <c r="N371"/>
  <c r="O371"/>
  <c r="Q371"/>
  <c r="R371"/>
  <c r="S371"/>
  <c r="T371"/>
  <c r="U371"/>
  <c r="V371"/>
  <c r="W371"/>
  <c r="Y371"/>
  <c r="Z371"/>
  <c r="AB371"/>
  <c r="AC371"/>
  <c r="B372"/>
  <c r="C372"/>
  <c r="M34" i="25" s="1"/>
  <c r="D372" i="5"/>
  <c r="M34" i="7" s="1"/>
  <c r="E372" i="5"/>
  <c r="M34" i="8" s="1"/>
  <c r="F372" i="5"/>
  <c r="M34" i="9" s="1"/>
  <c r="G372" i="5"/>
  <c r="M34" i="10" s="1"/>
  <c r="H372" i="5"/>
  <c r="M34" i="11" s="1"/>
  <c r="I372" i="5"/>
  <c r="M34" i="12" s="1"/>
  <c r="K372" i="5"/>
  <c r="M34" i="13" s="1"/>
  <c r="M372" i="5"/>
  <c r="N372"/>
  <c r="O372"/>
  <c r="Q372"/>
  <c r="R372"/>
  <c r="S372"/>
  <c r="T372"/>
  <c r="U372"/>
  <c r="V372"/>
  <c r="W372"/>
  <c r="Y372"/>
  <c r="Z372"/>
  <c r="AB372"/>
  <c r="AC372"/>
  <c r="B373"/>
  <c r="C373"/>
  <c r="B35" i="25" s="1"/>
  <c r="D373" i="5"/>
  <c r="B35" i="7" s="1"/>
  <c r="E373" i="5"/>
  <c r="B35" i="8" s="1"/>
  <c r="F373" i="5"/>
  <c r="B35" i="9" s="1"/>
  <c r="G373" i="5"/>
  <c r="B35" i="10" s="1"/>
  <c r="H373" i="5"/>
  <c r="B35" i="11" s="1"/>
  <c r="I373" i="5"/>
  <c r="B35" i="12" s="1"/>
  <c r="K373" i="5"/>
  <c r="B35" i="13" s="1"/>
  <c r="M373" i="5"/>
  <c r="N373"/>
  <c r="O373"/>
  <c r="Q373"/>
  <c r="R373"/>
  <c r="S373"/>
  <c r="T373"/>
  <c r="U373"/>
  <c r="V373"/>
  <c r="W373"/>
  <c r="Y373"/>
  <c r="Z373"/>
  <c r="AB373"/>
  <c r="AC373"/>
  <c r="B374"/>
  <c r="C374"/>
  <c r="C35" i="25" s="1"/>
  <c r="D374" i="5"/>
  <c r="C35" i="7" s="1"/>
  <c r="E374" i="5"/>
  <c r="C35" i="8" s="1"/>
  <c r="F374" i="5"/>
  <c r="C35" i="9" s="1"/>
  <c r="G374" i="5"/>
  <c r="C35" i="10" s="1"/>
  <c r="H374" i="5"/>
  <c r="C35" i="11" s="1"/>
  <c r="I374" i="5"/>
  <c r="C35" i="12" s="1"/>
  <c r="K374" i="5"/>
  <c r="C35" i="13" s="1"/>
  <c r="M374" i="5"/>
  <c r="N374"/>
  <c r="O374"/>
  <c r="Q374"/>
  <c r="R374"/>
  <c r="S374"/>
  <c r="T374"/>
  <c r="U374"/>
  <c r="V374"/>
  <c r="W374"/>
  <c r="Y374"/>
  <c r="Z374"/>
  <c r="AB374"/>
  <c r="AC374"/>
  <c r="B375"/>
  <c r="C375"/>
  <c r="D35" i="25" s="1"/>
  <c r="D375" i="5"/>
  <c r="D35" i="7" s="1"/>
  <c r="E375" i="5"/>
  <c r="D35" i="8" s="1"/>
  <c r="F375" i="5"/>
  <c r="D35" i="9" s="1"/>
  <c r="G375" i="5"/>
  <c r="D35" i="10" s="1"/>
  <c r="H375" i="5"/>
  <c r="D35" i="11" s="1"/>
  <c r="I375" i="5"/>
  <c r="D35" i="12" s="1"/>
  <c r="K375" i="5"/>
  <c r="D35" i="13" s="1"/>
  <c r="M375" i="5"/>
  <c r="N375"/>
  <c r="O375"/>
  <c r="Q375"/>
  <c r="R375"/>
  <c r="S375"/>
  <c r="T375"/>
  <c r="U375"/>
  <c r="V375"/>
  <c r="W375"/>
  <c r="Y375"/>
  <c r="Z375"/>
  <c r="AB375"/>
  <c r="AC375"/>
  <c r="B376"/>
  <c r="C376"/>
  <c r="E35" i="25" s="1"/>
  <c r="D376" i="5"/>
  <c r="E35" i="7" s="1"/>
  <c r="E376" i="5"/>
  <c r="E35" i="8" s="1"/>
  <c r="F376" i="5"/>
  <c r="E35" i="9" s="1"/>
  <c r="G376" i="5"/>
  <c r="E35" i="10" s="1"/>
  <c r="H376" i="5"/>
  <c r="E35" i="11" s="1"/>
  <c r="I376" i="5"/>
  <c r="E35" i="12" s="1"/>
  <c r="K376" i="5"/>
  <c r="E35" i="13" s="1"/>
  <c r="M376" i="5"/>
  <c r="N376"/>
  <c r="O376"/>
  <c r="Q376"/>
  <c r="R376"/>
  <c r="S376"/>
  <c r="T376"/>
  <c r="U376"/>
  <c r="V376"/>
  <c r="W376"/>
  <c r="Y376"/>
  <c r="Z376"/>
  <c r="AB376"/>
  <c r="AC376"/>
  <c r="B377"/>
  <c r="C377"/>
  <c r="F35" i="25" s="1"/>
  <c r="D377" i="5"/>
  <c r="F35" i="7" s="1"/>
  <c r="E377" i="5"/>
  <c r="F35" i="8" s="1"/>
  <c r="F377" i="5"/>
  <c r="F35" i="9" s="1"/>
  <c r="G377" i="5"/>
  <c r="F35" i="10" s="1"/>
  <c r="H377" i="5"/>
  <c r="F35" i="11" s="1"/>
  <c r="I377" i="5"/>
  <c r="F35" i="12" s="1"/>
  <c r="K377" i="5"/>
  <c r="F35" i="13" s="1"/>
  <c r="M377" i="5"/>
  <c r="N377"/>
  <c r="O377"/>
  <c r="Q377"/>
  <c r="R377"/>
  <c r="S377"/>
  <c r="T377"/>
  <c r="U377"/>
  <c r="V377"/>
  <c r="W377"/>
  <c r="Y377"/>
  <c r="Z377"/>
  <c r="AB377"/>
  <c r="AC377"/>
  <c r="B378"/>
  <c r="C378"/>
  <c r="G35" i="25" s="1"/>
  <c r="D378" i="5"/>
  <c r="G35" i="7" s="1"/>
  <c r="E378" i="5"/>
  <c r="G35" i="8" s="1"/>
  <c r="F378" i="5"/>
  <c r="G35" i="9" s="1"/>
  <c r="G378" i="5"/>
  <c r="G35" i="10" s="1"/>
  <c r="H378" i="5"/>
  <c r="G35" i="11" s="1"/>
  <c r="I378" i="5"/>
  <c r="G35" i="12" s="1"/>
  <c r="K378" i="5"/>
  <c r="G35" i="13" s="1"/>
  <c r="M378" i="5"/>
  <c r="N378"/>
  <c r="O378"/>
  <c r="Q378"/>
  <c r="R378"/>
  <c r="S378"/>
  <c r="T378"/>
  <c r="U378"/>
  <c r="V378"/>
  <c r="W378"/>
  <c r="Y378"/>
  <c r="Z378"/>
  <c r="AB378"/>
  <c r="AC378"/>
  <c r="B379"/>
  <c r="C379"/>
  <c r="H35" i="25" s="1"/>
  <c r="D379" i="5"/>
  <c r="H35" i="7" s="1"/>
  <c r="E379" i="5"/>
  <c r="H35" i="8" s="1"/>
  <c r="F379" i="5"/>
  <c r="H35" i="9" s="1"/>
  <c r="G379" i="5"/>
  <c r="H35" i="10" s="1"/>
  <c r="H379" i="5"/>
  <c r="H35" i="11" s="1"/>
  <c r="I379" i="5"/>
  <c r="H35" i="12" s="1"/>
  <c r="K379" i="5"/>
  <c r="H35" i="13" s="1"/>
  <c r="M379" i="5"/>
  <c r="N379"/>
  <c r="O379"/>
  <c r="Q379"/>
  <c r="R379"/>
  <c r="S379"/>
  <c r="T379"/>
  <c r="U379"/>
  <c r="V379"/>
  <c r="W379"/>
  <c r="Y379"/>
  <c r="Z379"/>
  <c r="AB379"/>
  <c r="AC379"/>
  <c r="B380"/>
  <c r="C380"/>
  <c r="I35" i="25" s="1"/>
  <c r="D380" i="5"/>
  <c r="I35" i="7" s="1"/>
  <c r="E380" i="5"/>
  <c r="I35" i="8" s="1"/>
  <c r="F380" i="5"/>
  <c r="I35" i="9" s="1"/>
  <c r="G380" i="5"/>
  <c r="I35" i="10" s="1"/>
  <c r="H380" i="5"/>
  <c r="I35" i="11" s="1"/>
  <c r="I380" i="5"/>
  <c r="I35" i="12" s="1"/>
  <c r="K380" i="5"/>
  <c r="I35" i="13" s="1"/>
  <c r="M380" i="5"/>
  <c r="N380"/>
  <c r="O380"/>
  <c r="Q380"/>
  <c r="R380"/>
  <c r="S380"/>
  <c r="T380"/>
  <c r="U380"/>
  <c r="V380"/>
  <c r="W380"/>
  <c r="Y380"/>
  <c r="Z380"/>
  <c r="AB380"/>
  <c r="AC380"/>
  <c r="B381"/>
  <c r="C381"/>
  <c r="J35" i="25" s="1"/>
  <c r="D381" i="5"/>
  <c r="J35" i="7" s="1"/>
  <c r="E381" i="5"/>
  <c r="J35" i="8" s="1"/>
  <c r="F381" i="5"/>
  <c r="J35" i="9" s="1"/>
  <c r="G381" i="5"/>
  <c r="J35" i="10" s="1"/>
  <c r="H381" i="5"/>
  <c r="J35" i="11" s="1"/>
  <c r="I381" i="5"/>
  <c r="J35" i="12" s="1"/>
  <c r="K381" i="5"/>
  <c r="J35" i="13" s="1"/>
  <c r="M381" i="5"/>
  <c r="N381"/>
  <c r="O381"/>
  <c r="Q381"/>
  <c r="R381"/>
  <c r="S381"/>
  <c r="T381"/>
  <c r="U381"/>
  <c r="V381"/>
  <c r="W381"/>
  <c r="Y381"/>
  <c r="Z381"/>
  <c r="AB381"/>
  <c r="AC381"/>
  <c r="B382"/>
  <c r="C382"/>
  <c r="K35" i="25" s="1"/>
  <c r="D382" i="5"/>
  <c r="K35" i="7" s="1"/>
  <c r="E382" i="5"/>
  <c r="K35" i="8" s="1"/>
  <c r="F382" i="5"/>
  <c r="K35" i="9" s="1"/>
  <c r="G382" i="5"/>
  <c r="K35" i="10" s="1"/>
  <c r="H382" i="5"/>
  <c r="K35" i="11" s="1"/>
  <c r="I382" i="5"/>
  <c r="K35" i="12" s="1"/>
  <c r="K382" i="5"/>
  <c r="K35" i="13" s="1"/>
  <c r="M382" i="5"/>
  <c r="N382"/>
  <c r="O382"/>
  <c r="Q382"/>
  <c r="R382"/>
  <c r="S382"/>
  <c r="T382"/>
  <c r="U382"/>
  <c r="V382"/>
  <c r="W382"/>
  <c r="Y382"/>
  <c r="Z382"/>
  <c r="AB382"/>
  <c r="AC382"/>
  <c r="B383"/>
  <c r="C383"/>
  <c r="L35" i="25" s="1"/>
  <c r="D383" i="5"/>
  <c r="L35" i="7" s="1"/>
  <c r="E383" i="5"/>
  <c r="L35" i="8" s="1"/>
  <c r="F383" i="5"/>
  <c r="L35" i="9" s="1"/>
  <c r="G383" i="5"/>
  <c r="L35" i="10" s="1"/>
  <c r="H383" i="5"/>
  <c r="L35" i="11" s="1"/>
  <c r="I383" i="5"/>
  <c r="L35" i="12" s="1"/>
  <c r="K383" i="5"/>
  <c r="L35" i="13" s="1"/>
  <c r="M383" i="5"/>
  <c r="N383"/>
  <c r="O383"/>
  <c r="Q383"/>
  <c r="R383"/>
  <c r="S383"/>
  <c r="T383"/>
  <c r="U383"/>
  <c r="V383"/>
  <c r="W383"/>
  <c r="Y383"/>
  <c r="Z383"/>
  <c r="AB383"/>
  <c r="AC383"/>
  <c r="B384"/>
  <c r="C384"/>
  <c r="M35" i="25" s="1"/>
  <c r="D384" i="5"/>
  <c r="M35" i="7" s="1"/>
  <c r="E384" i="5"/>
  <c r="M35" i="8" s="1"/>
  <c r="F384" i="5"/>
  <c r="M35" i="9" s="1"/>
  <c r="G384" i="5"/>
  <c r="M35" i="10" s="1"/>
  <c r="H384" i="5"/>
  <c r="M35" i="11" s="1"/>
  <c r="I384" i="5"/>
  <c r="M35" i="12" s="1"/>
  <c r="K384" i="5"/>
  <c r="M35" i="13" s="1"/>
  <c r="M384" i="5"/>
  <c r="N384"/>
  <c r="O384"/>
  <c r="Q384"/>
  <c r="R384"/>
  <c r="S384"/>
  <c r="T384"/>
  <c r="U384"/>
  <c r="V384"/>
  <c r="W384"/>
  <c r="Y384"/>
  <c r="Z384"/>
  <c r="AB384"/>
  <c r="AC384"/>
  <c r="B385"/>
  <c r="C385"/>
  <c r="B36" i="25" s="1"/>
  <c r="D385" i="5"/>
  <c r="B36" i="7" s="1"/>
  <c r="E385" i="5"/>
  <c r="B36" i="8" s="1"/>
  <c r="F385" i="5"/>
  <c r="B36" i="9" s="1"/>
  <c r="G385" i="5"/>
  <c r="B36" i="10" s="1"/>
  <c r="H385" i="5"/>
  <c r="B36" i="11" s="1"/>
  <c r="I385" i="5"/>
  <c r="B36" i="12" s="1"/>
  <c r="K385" i="5"/>
  <c r="B36" i="13" s="1"/>
  <c r="M385" i="5"/>
  <c r="N385"/>
  <c r="O385"/>
  <c r="Q385"/>
  <c r="R385"/>
  <c r="S385"/>
  <c r="T385"/>
  <c r="U385"/>
  <c r="V385"/>
  <c r="W385"/>
  <c r="Y385"/>
  <c r="Z385"/>
  <c r="AB385"/>
  <c r="AC385"/>
  <c r="B386"/>
  <c r="C386"/>
  <c r="C36" i="25" s="1"/>
  <c r="D386" i="5"/>
  <c r="C36" i="7" s="1"/>
  <c r="E386" i="5"/>
  <c r="C36" i="8" s="1"/>
  <c r="F386" i="5"/>
  <c r="C36" i="9" s="1"/>
  <c r="G386" i="5"/>
  <c r="C36" i="10" s="1"/>
  <c r="H386" i="5"/>
  <c r="C36" i="11" s="1"/>
  <c r="I386" i="5"/>
  <c r="C36" i="12" s="1"/>
  <c r="K386" i="5"/>
  <c r="C36" i="13" s="1"/>
  <c r="M386" i="5"/>
  <c r="N386"/>
  <c r="O386"/>
  <c r="Q386"/>
  <c r="R386"/>
  <c r="S386"/>
  <c r="T386"/>
  <c r="U386"/>
  <c r="V386"/>
  <c r="W386"/>
  <c r="Y386"/>
  <c r="Z386"/>
  <c r="AB386"/>
  <c r="AC386"/>
  <c r="B387"/>
  <c r="C387"/>
  <c r="D36" i="25" s="1"/>
  <c r="D387" i="5"/>
  <c r="D36" i="7" s="1"/>
  <c r="E387" i="5"/>
  <c r="D36" i="8" s="1"/>
  <c r="F387" i="5"/>
  <c r="D36" i="9" s="1"/>
  <c r="G387" i="5"/>
  <c r="D36" i="10" s="1"/>
  <c r="H387" i="5"/>
  <c r="D36" i="11" s="1"/>
  <c r="I387" i="5"/>
  <c r="D36" i="12" s="1"/>
  <c r="K387" i="5"/>
  <c r="D36" i="13" s="1"/>
  <c r="M387" i="5"/>
  <c r="N387"/>
  <c r="O387"/>
  <c r="Q387"/>
  <c r="R387"/>
  <c r="S387"/>
  <c r="T387"/>
  <c r="U387"/>
  <c r="V387"/>
  <c r="W387"/>
  <c r="Y387"/>
  <c r="Z387"/>
  <c r="AB387"/>
  <c r="AC387"/>
  <c r="B388"/>
  <c r="C388"/>
  <c r="E36" i="25" s="1"/>
  <c r="D388" i="5"/>
  <c r="E36" i="7" s="1"/>
  <c r="E388" i="5"/>
  <c r="E36" i="8" s="1"/>
  <c r="F388" i="5"/>
  <c r="E36" i="9" s="1"/>
  <c r="G388" i="5"/>
  <c r="E36" i="10" s="1"/>
  <c r="H388" i="5"/>
  <c r="E36" i="11" s="1"/>
  <c r="I388" i="5"/>
  <c r="E36" i="12" s="1"/>
  <c r="K388" i="5"/>
  <c r="E36" i="13" s="1"/>
  <c r="M388" i="5"/>
  <c r="N388"/>
  <c r="O388"/>
  <c r="Q388"/>
  <c r="R388"/>
  <c r="S388"/>
  <c r="T388"/>
  <c r="U388"/>
  <c r="V388"/>
  <c r="W388"/>
  <c r="Y388"/>
  <c r="Z388"/>
  <c r="AB388"/>
  <c r="AC388"/>
  <c r="B389"/>
  <c r="C389"/>
  <c r="F36" i="25" s="1"/>
  <c r="D389" i="5"/>
  <c r="F36" i="7" s="1"/>
  <c r="E389" i="5"/>
  <c r="F36" i="8" s="1"/>
  <c r="F389" i="5"/>
  <c r="F36" i="9" s="1"/>
  <c r="G389" i="5"/>
  <c r="F36" i="10" s="1"/>
  <c r="H389" i="5"/>
  <c r="F36" i="11" s="1"/>
  <c r="I389" i="5"/>
  <c r="F36" i="12" s="1"/>
  <c r="K389" i="5"/>
  <c r="F36" i="13" s="1"/>
  <c r="M389" i="5"/>
  <c r="N389"/>
  <c r="O389"/>
  <c r="Q389"/>
  <c r="R389"/>
  <c r="S389"/>
  <c r="T389"/>
  <c r="U389"/>
  <c r="V389"/>
  <c r="W389"/>
  <c r="Y389"/>
  <c r="Z389"/>
  <c r="AB389"/>
  <c r="AC389"/>
  <c r="B390"/>
  <c r="C390"/>
  <c r="G36" i="25" s="1"/>
  <c r="D390" i="5"/>
  <c r="G36" i="7" s="1"/>
  <c r="E390" i="5"/>
  <c r="G36" i="8" s="1"/>
  <c r="F390" i="5"/>
  <c r="G36" i="9" s="1"/>
  <c r="G390" i="5"/>
  <c r="G36" i="10" s="1"/>
  <c r="H390" i="5"/>
  <c r="G36" i="11" s="1"/>
  <c r="I390" i="5"/>
  <c r="G36" i="12" s="1"/>
  <c r="K390" i="5"/>
  <c r="G36" i="13" s="1"/>
  <c r="M390" i="5"/>
  <c r="N390"/>
  <c r="O390"/>
  <c r="Q390"/>
  <c r="R390"/>
  <c r="S390"/>
  <c r="T390"/>
  <c r="U390"/>
  <c r="V390"/>
  <c r="W390"/>
  <c r="Y390"/>
  <c r="Z390"/>
  <c r="AB390"/>
  <c r="AC390"/>
  <c r="B391"/>
  <c r="C391"/>
  <c r="H36" i="25" s="1"/>
  <c r="D391" i="5"/>
  <c r="H36" i="7" s="1"/>
  <c r="E391" i="5"/>
  <c r="H36" i="8" s="1"/>
  <c r="F391" i="5"/>
  <c r="H36" i="9" s="1"/>
  <c r="G391" i="5"/>
  <c r="H36" i="10" s="1"/>
  <c r="H391" i="5"/>
  <c r="H36" i="11" s="1"/>
  <c r="I391" i="5"/>
  <c r="H36" i="12" s="1"/>
  <c r="K391" i="5"/>
  <c r="H36" i="13" s="1"/>
  <c r="M391" i="5"/>
  <c r="N391"/>
  <c r="O391"/>
  <c r="Q391"/>
  <c r="R391"/>
  <c r="S391"/>
  <c r="T391"/>
  <c r="U391"/>
  <c r="V391"/>
  <c r="W391"/>
  <c r="Y391"/>
  <c r="Z391"/>
  <c r="AB391"/>
  <c r="AC391"/>
  <c r="B392"/>
  <c r="C392"/>
  <c r="I36" i="25" s="1"/>
  <c r="D392" i="5"/>
  <c r="I36" i="7" s="1"/>
  <c r="E392" i="5"/>
  <c r="I36" i="8" s="1"/>
  <c r="F392" i="5"/>
  <c r="I36" i="9" s="1"/>
  <c r="G392" i="5"/>
  <c r="I36" i="10" s="1"/>
  <c r="H392" i="5"/>
  <c r="I36" i="11" s="1"/>
  <c r="I392" i="5"/>
  <c r="I36" i="12" s="1"/>
  <c r="K392" i="5"/>
  <c r="I36" i="13" s="1"/>
  <c r="M392" i="5"/>
  <c r="N392"/>
  <c r="O392"/>
  <c r="Q392"/>
  <c r="R392"/>
  <c r="S392"/>
  <c r="T392"/>
  <c r="U392"/>
  <c r="V392"/>
  <c r="W392"/>
  <c r="Y392"/>
  <c r="Z392"/>
  <c r="AB392"/>
  <c r="AC392"/>
  <c r="B393"/>
  <c r="C393"/>
  <c r="J36" i="25" s="1"/>
  <c r="D393" i="5"/>
  <c r="J36" i="7" s="1"/>
  <c r="E393" i="5"/>
  <c r="J36" i="8" s="1"/>
  <c r="F393" i="5"/>
  <c r="J36" i="9" s="1"/>
  <c r="G393" i="5"/>
  <c r="J36" i="10" s="1"/>
  <c r="H393" i="5"/>
  <c r="J36" i="11" s="1"/>
  <c r="I393" i="5"/>
  <c r="J36" i="12" s="1"/>
  <c r="K393" i="5"/>
  <c r="J36" i="13" s="1"/>
  <c r="M393" i="5"/>
  <c r="N393"/>
  <c r="O393"/>
  <c r="Q393"/>
  <c r="R393"/>
  <c r="S393"/>
  <c r="T393"/>
  <c r="U393"/>
  <c r="V393"/>
  <c r="W393"/>
  <c r="Y393"/>
  <c r="Z393"/>
  <c r="AB393"/>
  <c r="AC393"/>
  <c r="B394"/>
  <c r="C394"/>
  <c r="K36" i="25" s="1"/>
  <c r="D394" i="5"/>
  <c r="K36" i="7" s="1"/>
  <c r="E394" i="5"/>
  <c r="K36" i="8" s="1"/>
  <c r="F394" i="5"/>
  <c r="K36" i="9" s="1"/>
  <c r="G394" i="5"/>
  <c r="K36" i="10" s="1"/>
  <c r="H394" i="5"/>
  <c r="K36" i="11" s="1"/>
  <c r="I394" i="5"/>
  <c r="K36" i="12" s="1"/>
  <c r="K394" i="5"/>
  <c r="K36" i="13" s="1"/>
  <c r="M394" i="5"/>
  <c r="N394"/>
  <c r="O394"/>
  <c r="Q394"/>
  <c r="R394"/>
  <c r="S394"/>
  <c r="T394"/>
  <c r="U394"/>
  <c r="V394"/>
  <c r="W394"/>
  <c r="Y394"/>
  <c r="Z394"/>
  <c r="AB394"/>
  <c r="AC394"/>
  <c r="B395"/>
  <c r="C395"/>
  <c r="L36" i="25" s="1"/>
  <c r="D395" i="5"/>
  <c r="L36" i="7" s="1"/>
  <c r="E395" i="5"/>
  <c r="L36" i="8" s="1"/>
  <c r="F395" i="5"/>
  <c r="L36" i="9" s="1"/>
  <c r="G395" i="5"/>
  <c r="L36" i="10" s="1"/>
  <c r="H395" i="5"/>
  <c r="L36" i="11" s="1"/>
  <c r="I395" i="5"/>
  <c r="L36" i="12" s="1"/>
  <c r="K395" i="5"/>
  <c r="L36" i="13" s="1"/>
  <c r="M395" i="5"/>
  <c r="N395"/>
  <c r="O395"/>
  <c r="Q395"/>
  <c r="R395"/>
  <c r="S395"/>
  <c r="T395"/>
  <c r="U395"/>
  <c r="V395"/>
  <c r="W395"/>
  <c r="Y395"/>
  <c r="Z395"/>
  <c r="AB395"/>
  <c r="AC395"/>
  <c r="B396"/>
  <c r="C396"/>
  <c r="M36" i="25" s="1"/>
  <c r="D396" i="5"/>
  <c r="M36" i="7" s="1"/>
  <c r="E396" i="5"/>
  <c r="M36" i="8" s="1"/>
  <c r="F396" i="5"/>
  <c r="M36" i="9" s="1"/>
  <c r="G396" i="5"/>
  <c r="M36" i="10" s="1"/>
  <c r="H396" i="5"/>
  <c r="M36" i="11" s="1"/>
  <c r="I396" i="5"/>
  <c r="M36" i="12" s="1"/>
  <c r="K396" i="5"/>
  <c r="M36" i="13" s="1"/>
  <c r="M396" i="5"/>
  <c r="N396"/>
  <c r="O396"/>
  <c r="Q396"/>
  <c r="R396"/>
  <c r="S396"/>
  <c r="T396"/>
  <c r="U396"/>
  <c r="V396"/>
  <c r="W396"/>
  <c r="Y396"/>
  <c r="Z396"/>
  <c r="AB396"/>
  <c r="AC396"/>
  <c r="B397"/>
  <c r="C397"/>
  <c r="B37" i="25" s="1"/>
  <c r="D397" i="5"/>
  <c r="B37" i="7" s="1"/>
  <c r="E397" i="5"/>
  <c r="B37" i="8" s="1"/>
  <c r="F397" i="5"/>
  <c r="B37" i="9" s="1"/>
  <c r="G397" i="5"/>
  <c r="B37" i="10" s="1"/>
  <c r="H397" i="5"/>
  <c r="B37" i="11" s="1"/>
  <c r="I397" i="5"/>
  <c r="B37" i="12" s="1"/>
  <c r="K397" i="5"/>
  <c r="B37" i="13" s="1"/>
  <c r="M397" i="5"/>
  <c r="N397"/>
  <c r="O397"/>
  <c r="Q397"/>
  <c r="R397"/>
  <c r="S397"/>
  <c r="T397"/>
  <c r="U397"/>
  <c r="V397"/>
  <c r="W397"/>
  <c r="Y397"/>
  <c r="Z397"/>
  <c r="AB397"/>
  <c r="AC397"/>
  <c r="B398"/>
  <c r="C398"/>
  <c r="C37" i="25" s="1"/>
  <c r="D398" i="5"/>
  <c r="C37" i="7" s="1"/>
  <c r="E398" i="5"/>
  <c r="C37" i="8" s="1"/>
  <c r="F398" i="5"/>
  <c r="C37" i="9" s="1"/>
  <c r="G398" i="5"/>
  <c r="C37" i="10" s="1"/>
  <c r="H398" i="5"/>
  <c r="C37" i="11" s="1"/>
  <c r="I398" i="5"/>
  <c r="C37" i="12" s="1"/>
  <c r="K398" i="5"/>
  <c r="C37" i="13" s="1"/>
  <c r="M398" i="5"/>
  <c r="N398"/>
  <c r="O398"/>
  <c r="Q398"/>
  <c r="R398"/>
  <c r="S398"/>
  <c r="T398"/>
  <c r="U398"/>
  <c r="V398"/>
  <c r="W398"/>
  <c r="Y398"/>
  <c r="Z398"/>
  <c r="AB398"/>
  <c r="AC398"/>
  <c r="B399"/>
  <c r="C399"/>
  <c r="D37" i="25" s="1"/>
  <c r="D399" i="5"/>
  <c r="D37" i="7" s="1"/>
  <c r="E399" i="5"/>
  <c r="D37" i="8" s="1"/>
  <c r="F399" i="5"/>
  <c r="D37" i="9" s="1"/>
  <c r="G399" i="5"/>
  <c r="D37" i="10" s="1"/>
  <c r="H399" i="5"/>
  <c r="D37" i="11" s="1"/>
  <c r="I399" i="5"/>
  <c r="D37" i="12" s="1"/>
  <c r="K399" i="5"/>
  <c r="D37" i="13" s="1"/>
  <c r="M399" i="5"/>
  <c r="N399"/>
  <c r="O399"/>
  <c r="Q399"/>
  <c r="R399"/>
  <c r="S399"/>
  <c r="T399"/>
  <c r="U399"/>
  <c r="V399"/>
  <c r="W399"/>
  <c r="Y399"/>
  <c r="Z399"/>
  <c r="AB399"/>
  <c r="AC399"/>
  <c r="B400"/>
  <c r="C400"/>
  <c r="E37" i="25" s="1"/>
  <c r="D400" i="5"/>
  <c r="E37" i="7" s="1"/>
  <c r="E400" i="5"/>
  <c r="E37" i="8" s="1"/>
  <c r="F400" i="5"/>
  <c r="E37" i="9" s="1"/>
  <c r="G400" i="5"/>
  <c r="E37" i="10" s="1"/>
  <c r="H400" i="5"/>
  <c r="E37" i="11" s="1"/>
  <c r="I400" i="5"/>
  <c r="E37" i="12" s="1"/>
  <c r="K400" i="5"/>
  <c r="E37" i="13" s="1"/>
  <c r="M400" i="5"/>
  <c r="N400"/>
  <c r="O400"/>
  <c r="Q400"/>
  <c r="R400"/>
  <c r="S400"/>
  <c r="T400"/>
  <c r="U400"/>
  <c r="V400"/>
  <c r="W400"/>
  <c r="Y400"/>
  <c r="Z400"/>
  <c r="AB400"/>
  <c r="AC400"/>
  <c r="B401"/>
  <c r="C401"/>
  <c r="F37" i="25" s="1"/>
  <c r="D401" i="5"/>
  <c r="F37" i="7" s="1"/>
  <c r="E401" i="5"/>
  <c r="F37" i="8" s="1"/>
  <c r="F401" i="5"/>
  <c r="F37" i="9" s="1"/>
  <c r="G401" i="5"/>
  <c r="F37" i="10" s="1"/>
  <c r="H401" i="5"/>
  <c r="F37" i="11" s="1"/>
  <c r="I401" i="5"/>
  <c r="F37" i="12" s="1"/>
  <c r="K401" i="5"/>
  <c r="F37" i="13" s="1"/>
  <c r="M401" i="5"/>
  <c r="N401"/>
  <c r="O401"/>
  <c r="Q401"/>
  <c r="R401"/>
  <c r="S401"/>
  <c r="T401"/>
  <c r="U401"/>
  <c r="V401"/>
  <c r="W401"/>
  <c r="Y401"/>
  <c r="Z401"/>
  <c r="AB401"/>
  <c r="AC401"/>
  <c r="B402"/>
  <c r="C402"/>
  <c r="G37" i="25" s="1"/>
  <c r="D402" i="5"/>
  <c r="G37" i="7" s="1"/>
  <c r="E402" i="5"/>
  <c r="G37" i="8" s="1"/>
  <c r="F402" i="5"/>
  <c r="G37" i="9" s="1"/>
  <c r="G402" i="5"/>
  <c r="G37" i="10" s="1"/>
  <c r="H402" i="5"/>
  <c r="G37" i="11" s="1"/>
  <c r="I402" i="5"/>
  <c r="G37" i="12" s="1"/>
  <c r="K402" i="5"/>
  <c r="G37" i="13" s="1"/>
  <c r="M402" i="5"/>
  <c r="N402"/>
  <c r="O402"/>
  <c r="Q402"/>
  <c r="R402"/>
  <c r="S402"/>
  <c r="T402"/>
  <c r="U402"/>
  <c r="V402"/>
  <c r="W402"/>
  <c r="Y402"/>
  <c r="Z402"/>
  <c r="AB402"/>
  <c r="AC402"/>
  <c r="B403"/>
  <c r="C403"/>
  <c r="H37" i="25" s="1"/>
  <c r="D403" i="5"/>
  <c r="H37" i="7" s="1"/>
  <c r="E403" i="5"/>
  <c r="H37" i="8" s="1"/>
  <c r="F403" i="5"/>
  <c r="H37" i="9" s="1"/>
  <c r="G403" i="5"/>
  <c r="H37" i="10" s="1"/>
  <c r="H403" i="5"/>
  <c r="H37" i="11" s="1"/>
  <c r="I403" i="5"/>
  <c r="H37" i="12" s="1"/>
  <c r="K403" i="5"/>
  <c r="H37" i="13" s="1"/>
  <c r="M403" i="5"/>
  <c r="N403"/>
  <c r="O403"/>
  <c r="Q403"/>
  <c r="R403"/>
  <c r="S403"/>
  <c r="T403"/>
  <c r="U403"/>
  <c r="V403"/>
  <c r="W403"/>
  <c r="Y403"/>
  <c r="Z403"/>
  <c r="AB403"/>
  <c r="AC403"/>
  <c r="B404"/>
  <c r="C404"/>
  <c r="I37" i="25" s="1"/>
  <c r="D404" i="5"/>
  <c r="I37" i="7" s="1"/>
  <c r="E404" i="5"/>
  <c r="I37" i="8" s="1"/>
  <c r="F404" i="5"/>
  <c r="I37" i="9" s="1"/>
  <c r="G404" i="5"/>
  <c r="I37" i="10" s="1"/>
  <c r="H404" i="5"/>
  <c r="I37" i="11" s="1"/>
  <c r="I404" i="5"/>
  <c r="I37" i="12" s="1"/>
  <c r="K404" i="5"/>
  <c r="I37" i="13" s="1"/>
  <c r="M404" i="5"/>
  <c r="N404"/>
  <c r="O404"/>
  <c r="Q404"/>
  <c r="R404"/>
  <c r="S404"/>
  <c r="T404"/>
  <c r="U404"/>
  <c r="V404"/>
  <c r="W404"/>
  <c r="Y404"/>
  <c r="Z404"/>
  <c r="AB404"/>
  <c r="AC404"/>
  <c r="B405"/>
  <c r="C405"/>
  <c r="J37" i="25" s="1"/>
  <c r="D405" i="5"/>
  <c r="J37" i="7" s="1"/>
  <c r="E405" i="5"/>
  <c r="J37" i="8" s="1"/>
  <c r="F405" i="5"/>
  <c r="J37" i="9" s="1"/>
  <c r="G405" i="5"/>
  <c r="J37" i="10" s="1"/>
  <c r="H405" i="5"/>
  <c r="J37" i="11" s="1"/>
  <c r="I405" i="5"/>
  <c r="J37" i="12" s="1"/>
  <c r="K405" i="5"/>
  <c r="J37" i="13" s="1"/>
  <c r="M405" i="5"/>
  <c r="N405"/>
  <c r="O405"/>
  <c r="Q405"/>
  <c r="R405"/>
  <c r="S405"/>
  <c r="T405"/>
  <c r="U405"/>
  <c r="V405"/>
  <c r="W405"/>
  <c r="Y405"/>
  <c r="Z405"/>
  <c r="AB405"/>
  <c r="AC405"/>
  <c r="B406"/>
  <c r="C406"/>
  <c r="K37" i="25" s="1"/>
  <c r="D406" i="5"/>
  <c r="K37" i="7" s="1"/>
  <c r="E406" i="5"/>
  <c r="K37" i="8" s="1"/>
  <c r="F406" i="5"/>
  <c r="K37" i="9" s="1"/>
  <c r="G406" i="5"/>
  <c r="K37" i="10" s="1"/>
  <c r="H406" i="5"/>
  <c r="K37" i="11" s="1"/>
  <c r="I406" i="5"/>
  <c r="K37" i="12" s="1"/>
  <c r="K406" i="5"/>
  <c r="K37" i="13" s="1"/>
  <c r="M406" i="5"/>
  <c r="N406"/>
  <c r="O406"/>
  <c r="Q406"/>
  <c r="R406"/>
  <c r="S406"/>
  <c r="T406"/>
  <c r="U406"/>
  <c r="V406"/>
  <c r="W406"/>
  <c r="Y406"/>
  <c r="Z406"/>
  <c r="AB406"/>
  <c r="AC406"/>
  <c r="B407"/>
  <c r="C407"/>
  <c r="L37" i="25" s="1"/>
  <c r="D407" i="5"/>
  <c r="L37" i="7" s="1"/>
  <c r="E407" i="5"/>
  <c r="L37" i="8" s="1"/>
  <c r="F407" i="5"/>
  <c r="L37" i="9" s="1"/>
  <c r="G407" i="5"/>
  <c r="L37" i="10" s="1"/>
  <c r="H407" i="5"/>
  <c r="L37" i="11" s="1"/>
  <c r="I407" i="5"/>
  <c r="L37" i="12" s="1"/>
  <c r="K407" i="5"/>
  <c r="L37" i="13" s="1"/>
  <c r="M407" i="5"/>
  <c r="N407"/>
  <c r="O407"/>
  <c r="Q407"/>
  <c r="R407"/>
  <c r="S407"/>
  <c r="T407"/>
  <c r="U407"/>
  <c r="V407"/>
  <c r="W407"/>
  <c r="Y407"/>
  <c r="Z407"/>
  <c r="AB407"/>
  <c r="AC407"/>
  <c r="B408"/>
  <c r="C408"/>
  <c r="M37" i="25" s="1"/>
  <c r="D408" i="5"/>
  <c r="M37" i="7" s="1"/>
  <c r="E408" i="5"/>
  <c r="M37" i="8" s="1"/>
  <c r="F408" i="5"/>
  <c r="M37" i="9" s="1"/>
  <c r="G408" i="5"/>
  <c r="M37" i="10" s="1"/>
  <c r="H408" i="5"/>
  <c r="M37" i="11" s="1"/>
  <c r="I408" i="5"/>
  <c r="M37" i="12" s="1"/>
  <c r="K408" i="5"/>
  <c r="M37" i="13" s="1"/>
  <c r="M408" i="5"/>
  <c r="N408"/>
  <c r="O408"/>
  <c r="Q408"/>
  <c r="R408"/>
  <c r="S408"/>
  <c r="T408"/>
  <c r="U408"/>
  <c r="V408"/>
  <c r="W408"/>
  <c r="Y408"/>
  <c r="Z408"/>
  <c r="AB408"/>
  <c r="AC408"/>
  <c r="B409"/>
  <c r="C409"/>
  <c r="B38" i="25" s="1"/>
  <c r="D409" i="5"/>
  <c r="B38" i="7" s="1"/>
  <c r="E409" i="5"/>
  <c r="B38" i="8" s="1"/>
  <c r="F409" i="5"/>
  <c r="B38" i="9" s="1"/>
  <c r="G409" i="5"/>
  <c r="B38" i="10" s="1"/>
  <c r="H409" i="5"/>
  <c r="B38" i="11" s="1"/>
  <c r="I409" i="5"/>
  <c r="B38" i="12" s="1"/>
  <c r="K409" i="5"/>
  <c r="B38" i="13" s="1"/>
  <c r="M409" i="5"/>
  <c r="N409"/>
  <c r="O409"/>
  <c r="Q409"/>
  <c r="R409"/>
  <c r="S409"/>
  <c r="T409"/>
  <c r="U409"/>
  <c r="V409"/>
  <c r="W409"/>
  <c r="Y409"/>
  <c r="Z409"/>
  <c r="AB409"/>
  <c r="AC409"/>
  <c r="B410"/>
  <c r="C410"/>
  <c r="C38" i="25" s="1"/>
  <c r="D410" i="5"/>
  <c r="C38" i="7" s="1"/>
  <c r="E410" i="5"/>
  <c r="C38" i="8" s="1"/>
  <c r="F410" i="5"/>
  <c r="C38" i="9" s="1"/>
  <c r="G410" i="5"/>
  <c r="C38" i="10" s="1"/>
  <c r="H410" i="5"/>
  <c r="C38" i="11" s="1"/>
  <c r="I410" i="5"/>
  <c r="C38" i="12" s="1"/>
  <c r="K410" i="5"/>
  <c r="C38" i="13" s="1"/>
  <c r="M410" i="5"/>
  <c r="N410"/>
  <c r="O410"/>
  <c r="Q410"/>
  <c r="R410"/>
  <c r="S410"/>
  <c r="T410"/>
  <c r="U410"/>
  <c r="V410"/>
  <c r="W410"/>
  <c r="Y410"/>
  <c r="Z410"/>
  <c r="AB410"/>
  <c r="AC410"/>
  <c r="B411"/>
  <c r="C411"/>
  <c r="D38" i="25" s="1"/>
  <c r="D411" i="5"/>
  <c r="D38" i="7" s="1"/>
  <c r="E411" i="5"/>
  <c r="D38" i="8" s="1"/>
  <c r="F411" i="5"/>
  <c r="D38" i="9" s="1"/>
  <c r="G411" i="5"/>
  <c r="D38" i="10" s="1"/>
  <c r="H411" i="5"/>
  <c r="D38" i="11" s="1"/>
  <c r="I411" i="5"/>
  <c r="D38" i="12" s="1"/>
  <c r="K411" i="5"/>
  <c r="D38" i="13" s="1"/>
  <c r="M411" i="5"/>
  <c r="N411"/>
  <c r="O411"/>
  <c r="Q411"/>
  <c r="R411"/>
  <c r="S411"/>
  <c r="T411"/>
  <c r="U411"/>
  <c r="V411"/>
  <c r="W411"/>
  <c r="Y411"/>
  <c r="Z411"/>
  <c r="AB411"/>
  <c r="AC411"/>
  <c r="B412"/>
  <c r="C412"/>
  <c r="E38" i="25" s="1"/>
  <c r="D412" i="5"/>
  <c r="E38" i="7" s="1"/>
  <c r="E412" i="5"/>
  <c r="E38" i="8" s="1"/>
  <c r="F412" i="5"/>
  <c r="E38" i="9" s="1"/>
  <c r="G412" i="5"/>
  <c r="E38" i="10" s="1"/>
  <c r="H412" i="5"/>
  <c r="E38" i="11" s="1"/>
  <c r="I412" i="5"/>
  <c r="E38" i="12" s="1"/>
  <c r="K412" i="5"/>
  <c r="E38" i="13" s="1"/>
  <c r="M412" i="5"/>
  <c r="N412"/>
  <c r="O412"/>
  <c r="Q412"/>
  <c r="R412"/>
  <c r="S412"/>
  <c r="T412"/>
  <c r="U412"/>
  <c r="V412"/>
  <c r="W412"/>
  <c r="Y412"/>
  <c r="Z412"/>
  <c r="AB412"/>
  <c r="AC412"/>
  <c r="B413"/>
  <c r="C413"/>
  <c r="F38" i="25" s="1"/>
  <c r="D413" i="5"/>
  <c r="F38" i="7" s="1"/>
  <c r="E413" i="5"/>
  <c r="F38" i="8" s="1"/>
  <c r="F413" i="5"/>
  <c r="F38" i="9" s="1"/>
  <c r="G413" i="5"/>
  <c r="F38" i="10" s="1"/>
  <c r="H413" i="5"/>
  <c r="F38" i="11" s="1"/>
  <c r="I413" i="5"/>
  <c r="F38" i="12" s="1"/>
  <c r="K413" i="5"/>
  <c r="F38" i="13" s="1"/>
  <c r="M413" i="5"/>
  <c r="N413"/>
  <c r="O413"/>
  <c r="Q413"/>
  <c r="R413"/>
  <c r="S413"/>
  <c r="T413"/>
  <c r="U413"/>
  <c r="V413"/>
  <c r="W413"/>
  <c r="Y413"/>
  <c r="Z413"/>
  <c r="AB413"/>
  <c r="AC413"/>
  <c r="B414"/>
  <c r="C414"/>
  <c r="G38" i="25" s="1"/>
  <c r="D414" i="5"/>
  <c r="G38" i="7" s="1"/>
  <c r="E414" i="5"/>
  <c r="G38" i="8" s="1"/>
  <c r="F414" i="5"/>
  <c r="G38" i="9" s="1"/>
  <c r="G414" i="5"/>
  <c r="G38" i="10" s="1"/>
  <c r="H414" i="5"/>
  <c r="G38" i="11" s="1"/>
  <c r="I414" i="5"/>
  <c r="G38" i="12" s="1"/>
  <c r="K414" i="5"/>
  <c r="G38" i="13" s="1"/>
  <c r="M414" i="5"/>
  <c r="N414"/>
  <c r="O414"/>
  <c r="Q414"/>
  <c r="R414"/>
  <c r="S414"/>
  <c r="T414"/>
  <c r="U414"/>
  <c r="V414"/>
  <c r="W414"/>
  <c r="Y414"/>
  <c r="Z414"/>
  <c r="AB414"/>
  <c r="AC414"/>
  <c r="B415"/>
  <c r="C415"/>
  <c r="H38" i="25" s="1"/>
  <c r="D415" i="5"/>
  <c r="H38" i="7" s="1"/>
  <c r="E415" i="5"/>
  <c r="H38" i="8" s="1"/>
  <c r="F415" i="5"/>
  <c r="H38" i="9" s="1"/>
  <c r="G415" i="5"/>
  <c r="H38" i="10" s="1"/>
  <c r="H415" i="5"/>
  <c r="H38" i="11" s="1"/>
  <c r="I415" i="5"/>
  <c r="H38" i="12" s="1"/>
  <c r="K415" i="5"/>
  <c r="H38" i="13" s="1"/>
  <c r="M415" i="5"/>
  <c r="N415"/>
  <c r="O415"/>
  <c r="Q415"/>
  <c r="R415"/>
  <c r="S415"/>
  <c r="T415"/>
  <c r="U415"/>
  <c r="V415"/>
  <c r="W415"/>
  <c r="Y415"/>
  <c r="Z415"/>
  <c r="AB415"/>
  <c r="AC415"/>
  <c r="B416"/>
  <c r="C416"/>
  <c r="I38" i="25" s="1"/>
  <c r="D416" i="5"/>
  <c r="I38" i="7" s="1"/>
  <c r="E416" i="5"/>
  <c r="I38" i="8" s="1"/>
  <c r="F416" i="5"/>
  <c r="I38" i="9" s="1"/>
  <c r="G416" i="5"/>
  <c r="I38" i="10" s="1"/>
  <c r="H416" i="5"/>
  <c r="I38" i="11" s="1"/>
  <c r="I416" i="5"/>
  <c r="I38" i="12" s="1"/>
  <c r="K416" i="5"/>
  <c r="I38" i="13" s="1"/>
  <c r="M416" i="5"/>
  <c r="N416"/>
  <c r="O416"/>
  <c r="Q416"/>
  <c r="R416"/>
  <c r="S416"/>
  <c r="T416"/>
  <c r="U416"/>
  <c r="V416"/>
  <c r="W416"/>
  <c r="Y416"/>
  <c r="Z416"/>
  <c r="AB416"/>
  <c r="AC416"/>
  <c r="B417"/>
  <c r="C417"/>
  <c r="J38" i="25" s="1"/>
  <c r="D417" i="5"/>
  <c r="J38" i="7" s="1"/>
  <c r="E417" i="5"/>
  <c r="J38" i="8" s="1"/>
  <c r="F417" i="5"/>
  <c r="J38" i="9" s="1"/>
  <c r="G417" i="5"/>
  <c r="J38" i="10" s="1"/>
  <c r="H417" i="5"/>
  <c r="J38" i="11" s="1"/>
  <c r="I417" i="5"/>
  <c r="J38" i="12" s="1"/>
  <c r="K417" i="5"/>
  <c r="J38" i="13" s="1"/>
  <c r="M417" i="5"/>
  <c r="N417"/>
  <c r="O417"/>
  <c r="Q417"/>
  <c r="R417"/>
  <c r="S417"/>
  <c r="T417"/>
  <c r="U417"/>
  <c r="V417"/>
  <c r="W417"/>
  <c r="Y417"/>
  <c r="Z417"/>
  <c r="AB417"/>
  <c r="AC417"/>
  <c r="B418"/>
  <c r="C418"/>
  <c r="K38" i="25" s="1"/>
  <c r="D418" i="5"/>
  <c r="K38" i="7" s="1"/>
  <c r="E418" i="5"/>
  <c r="K38" i="8" s="1"/>
  <c r="F418" i="5"/>
  <c r="K38" i="9" s="1"/>
  <c r="G418" i="5"/>
  <c r="K38" i="10" s="1"/>
  <c r="H418" i="5"/>
  <c r="K38" i="11" s="1"/>
  <c r="I418" i="5"/>
  <c r="K38" i="12" s="1"/>
  <c r="K418" i="5"/>
  <c r="K38" i="13" s="1"/>
  <c r="M418" i="5"/>
  <c r="N418"/>
  <c r="O418"/>
  <c r="Q418"/>
  <c r="R418"/>
  <c r="S418"/>
  <c r="T418"/>
  <c r="U418"/>
  <c r="V418"/>
  <c r="W418"/>
  <c r="Y418"/>
  <c r="Z418"/>
  <c r="AB418"/>
  <c r="AC418"/>
  <c r="B419"/>
  <c r="C419"/>
  <c r="L38" i="25" s="1"/>
  <c r="D419" i="5"/>
  <c r="L38" i="7" s="1"/>
  <c r="E419" i="5"/>
  <c r="L38" i="8" s="1"/>
  <c r="F419" i="5"/>
  <c r="L38" i="9" s="1"/>
  <c r="G419" i="5"/>
  <c r="L38" i="10" s="1"/>
  <c r="H419" i="5"/>
  <c r="L38" i="11" s="1"/>
  <c r="I419" i="5"/>
  <c r="L38" i="12" s="1"/>
  <c r="K419" i="5"/>
  <c r="L38" i="13" s="1"/>
  <c r="M419" i="5"/>
  <c r="N419"/>
  <c r="O419"/>
  <c r="Q419"/>
  <c r="R419"/>
  <c r="S419"/>
  <c r="T419"/>
  <c r="U419"/>
  <c r="V419"/>
  <c r="W419"/>
  <c r="Y419"/>
  <c r="Z419"/>
  <c r="AB419"/>
  <c r="AC419"/>
  <c r="B420"/>
  <c r="C420"/>
  <c r="M38" i="25" s="1"/>
  <c r="D420" i="5"/>
  <c r="M38" i="7" s="1"/>
  <c r="E420" i="5"/>
  <c r="M38" i="8" s="1"/>
  <c r="F420" i="5"/>
  <c r="M38" i="9" s="1"/>
  <c r="G420" i="5"/>
  <c r="M38" i="10" s="1"/>
  <c r="H420" i="5"/>
  <c r="M38" i="11" s="1"/>
  <c r="I420" i="5"/>
  <c r="M38" i="12" s="1"/>
  <c r="K420" i="5"/>
  <c r="M38" i="13" s="1"/>
  <c r="M420" i="5"/>
  <c r="N420"/>
  <c r="O420"/>
  <c r="Q420"/>
  <c r="R420"/>
  <c r="S420"/>
  <c r="T420"/>
  <c r="U420"/>
  <c r="V420"/>
  <c r="W420"/>
  <c r="Y420"/>
  <c r="Z420"/>
  <c r="AB420"/>
  <c r="AC420"/>
  <c r="B421"/>
  <c r="C421"/>
  <c r="B39" i="25" s="1"/>
  <c r="D421" i="5"/>
  <c r="B39" i="7" s="1"/>
  <c r="E421" i="5"/>
  <c r="B39" i="8" s="1"/>
  <c r="F421" i="5"/>
  <c r="B39" i="9" s="1"/>
  <c r="G421" i="5"/>
  <c r="B39" i="10" s="1"/>
  <c r="H421" i="5"/>
  <c r="B39" i="11" s="1"/>
  <c r="I421" i="5"/>
  <c r="B39" i="12" s="1"/>
  <c r="K421" i="5"/>
  <c r="B39" i="13" s="1"/>
  <c r="M421" i="5"/>
  <c r="N421"/>
  <c r="O421"/>
  <c r="Q421"/>
  <c r="R421"/>
  <c r="S421"/>
  <c r="T421"/>
  <c r="U421"/>
  <c r="V421"/>
  <c r="W421"/>
  <c r="Y421"/>
  <c r="Z421"/>
  <c r="AB421"/>
  <c r="AC421"/>
  <c r="B422"/>
  <c r="C422"/>
  <c r="C39" i="25" s="1"/>
  <c r="D422" i="5"/>
  <c r="C39" i="7" s="1"/>
  <c r="E422" i="5"/>
  <c r="C39" i="8" s="1"/>
  <c r="F422" i="5"/>
  <c r="C39" i="9" s="1"/>
  <c r="G422" i="5"/>
  <c r="C39" i="10" s="1"/>
  <c r="H422" i="5"/>
  <c r="C39" i="11" s="1"/>
  <c r="I422" i="5"/>
  <c r="C39" i="12" s="1"/>
  <c r="K422" i="5"/>
  <c r="C39" i="13" s="1"/>
  <c r="M422" i="5"/>
  <c r="N422"/>
  <c r="O422"/>
  <c r="Q422"/>
  <c r="R422"/>
  <c r="S422"/>
  <c r="T422"/>
  <c r="U422"/>
  <c r="V422"/>
  <c r="W422"/>
  <c r="Y422"/>
  <c r="Z422"/>
  <c r="AB422"/>
  <c r="AC422"/>
  <c r="B423"/>
  <c r="C423"/>
  <c r="D39" i="25" s="1"/>
  <c r="D423" i="5"/>
  <c r="D39" i="7" s="1"/>
  <c r="E423" i="5"/>
  <c r="D39" i="8" s="1"/>
  <c r="F423" i="5"/>
  <c r="D39" i="9" s="1"/>
  <c r="G423" i="5"/>
  <c r="D39" i="10" s="1"/>
  <c r="H423" i="5"/>
  <c r="D39" i="11" s="1"/>
  <c r="I423" i="5"/>
  <c r="D39" i="12" s="1"/>
  <c r="K423" i="5"/>
  <c r="D39" i="13" s="1"/>
  <c r="M423" i="5"/>
  <c r="N423"/>
  <c r="O423"/>
  <c r="Q423"/>
  <c r="R423"/>
  <c r="S423"/>
  <c r="T423"/>
  <c r="U423"/>
  <c r="V423"/>
  <c r="W423"/>
  <c r="Y423"/>
  <c r="Z423"/>
  <c r="AB423"/>
  <c r="AC423"/>
  <c r="B424"/>
  <c r="C424"/>
  <c r="E39" i="25" s="1"/>
  <c r="D424" i="5"/>
  <c r="E39" i="7" s="1"/>
  <c r="E424" i="5"/>
  <c r="E39" i="8" s="1"/>
  <c r="F424" i="5"/>
  <c r="E39" i="9" s="1"/>
  <c r="G424" i="5"/>
  <c r="E39" i="10" s="1"/>
  <c r="H424" i="5"/>
  <c r="E39" i="11" s="1"/>
  <c r="I424" i="5"/>
  <c r="E39" i="12" s="1"/>
  <c r="K424" i="5"/>
  <c r="E39" i="13" s="1"/>
  <c r="M424" i="5"/>
  <c r="N424"/>
  <c r="O424"/>
  <c r="Q424"/>
  <c r="R424"/>
  <c r="S424"/>
  <c r="T424"/>
  <c r="U424"/>
  <c r="V424"/>
  <c r="W424"/>
  <c r="Y424"/>
  <c r="Z424"/>
  <c r="AB424"/>
  <c r="AC424"/>
  <c r="B425"/>
  <c r="C425"/>
  <c r="F39" i="25" s="1"/>
  <c r="D425" i="5"/>
  <c r="F39" i="7" s="1"/>
  <c r="E425" i="5"/>
  <c r="F39" i="8" s="1"/>
  <c r="F425" i="5"/>
  <c r="F39" i="9" s="1"/>
  <c r="G425" i="5"/>
  <c r="F39" i="10" s="1"/>
  <c r="H425" i="5"/>
  <c r="F39" i="11" s="1"/>
  <c r="I425" i="5"/>
  <c r="F39" i="12" s="1"/>
  <c r="K425" i="5"/>
  <c r="F39" i="13" s="1"/>
  <c r="M425" i="5"/>
  <c r="N425"/>
  <c r="O425"/>
  <c r="Q425"/>
  <c r="R425"/>
  <c r="S425"/>
  <c r="T425"/>
  <c r="U425"/>
  <c r="V425"/>
  <c r="W425"/>
  <c r="Y425"/>
  <c r="Z425"/>
  <c r="AB425"/>
  <c r="AC425"/>
  <c r="B426"/>
  <c r="C426"/>
  <c r="G39" i="25" s="1"/>
  <c r="D426" i="5"/>
  <c r="G39" i="7" s="1"/>
  <c r="E426" i="5"/>
  <c r="G39" i="8" s="1"/>
  <c r="F426" i="5"/>
  <c r="G39" i="9" s="1"/>
  <c r="G426" i="5"/>
  <c r="G39" i="10" s="1"/>
  <c r="H426" i="5"/>
  <c r="G39" i="11" s="1"/>
  <c r="I426" i="5"/>
  <c r="G39" i="12" s="1"/>
  <c r="K426" i="5"/>
  <c r="G39" i="13" s="1"/>
  <c r="M426" i="5"/>
  <c r="N426"/>
  <c r="O426"/>
  <c r="Q426"/>
  <c r="R426"/>
  <c r="S426"/>
  <c r="T426"/>
  <c r="U426"/>
  <c r="V426"/>
  <c r="W426"/>
  <c r="Y426"/>
  <c r="Z426"/>
  <c r="AB426"/>
  <c r="AC426"/>
  <c r="B427"/>
  <c r="C427"/>
  <c r="H39" i="25" s="1"/>
  <c r="D427" i="5"/>
  <c r="H39" i="7" s="1"/>
  <c r="E427" i="5"/>
  <c r="H39" i="8" s="1"/>
  <c r="F427" i="5"/>
  <c r="H39" i="9" s="1"/>
  <c r="G427" i="5"/>
  <c r="H39" i="10" s="1"/>
  <c r="H427" i="5"/>
  <c r="H39" i="11" s="1"/>
  <c r="I427" i="5"/>
  <c r="H39" i="12" s="1"/>
  <c r="K427" i="5"/>
  <c r="H39" i="13" s="1"/>
  <c r="M427" i="5"/>
  <c r="N427"/>
  <c r="O427"/>
  <c r="Q427"/>
  <c r="R427"/>
  <c r="S427"/>
  <c r="T427"/>
  <c r="U427"/>
  <c r="V427"/>
  <c r="W427"/>
  <c r="Y427"/>
  <c r="Z427"/>
  <c r="AB427"/>
  <c r="AC427"/>
  <c r="B428"/>
  <c r="C428"/>
  <c r="I39" i="25" s="1"/>
  <c r="D428" i="5"/>
  <c r="I39" i="7" s="1"/>
  <c r="E428" i="5"/>
  <c r="I39" i="8" s="1"/>
  <c r="F428" i="5"/>
  <c r="I39" i="9" s="1"/>
  <c r="G428" i="5"/>
  <c r="I39" i="10" s="1"/>
  <c r="H428" i="5"/>
  <c r="I39" i="11" s="1"/>
  <c r="I428" i="5"/>
  <c r="I39" i="12" s="1"/>
  <c r="K428" i="5"/>
  <c r="I39" i="13" s="1"/>
  <c r="M428" i="5"/>
  <c r="N428"/>
  <c r="O428"/>
  <c r="Q428"/>
  <c r="R428"/>
  <c r="S428"/>
  <c r="T428"/>
  <c r="U428"/>
  <c r="V428"/>
  <c r="W428"/>
  <c r="Y428"/>
  <c r="Z428"/>
  <c r="AB428"/>
  <c r="AC428"/>
  <c r="B429"/>
  <c r="C429"/>
  <c r="J39" i="25" s="1"/>
  <c r="D429" i="5"/>
  <c r="J39" i="7" s="1"/>
  <c r="E429" i="5"/>
  <c r="J39" i="8" s="1"/>
  <c r="F429" i="5"/>
  <c r="J39" i="9" s="1"/>
  <c r="G429" i="5"/>
  <c r="J39" i="10" s="1"/>
  <c r="H429" i="5"/>
  <c r="J39" i="11" s="1"/>
  <c r="I429" i="5"/>
  <c r="J39" i="12" s="1"/>
  <c r="K429" i="5"/>
  <c r="J39" i="13" s="1"/>
  <c r="M429" i="5"/>
  <c r="N429"/>
  <c r="O429"/>
  <c r="Q429"/>
  <c r="R429"/>
  <c r="S429"/>
  <c r="T429"/>
  <c r="U429"/>
  <c r="V429"/>
  <c r="W429"/>
  <c r="Y429"/>
  <c r="Z429"/>
  <c r="AB429"/>
  <c r="AC429"/>
  <c r="B430"/>
  <c r="C430"/>
  <c r="K39" i="25" s="1"/>
  <c r="D430" i="5"/>
  <c r="K39" i="7" s="1"/>
  <c r="E430" i="5"/>
  <c r="K39" i="8" s="1"/>
  <c r="F430" i="5"/>
  <c r="K39" i="9" s="1"/>
  <c r="G430" i="5"/>
  <c r="K39" i="10" s="1"/>
  <c r="H430" i="5"/>
  <c r="K39" i="11" s="1"/>
  <c r="I430" i="5"/>
  <c r="K39" i="12" s="1"/>
  <c r="K430" i="5"/>
  <c r="K39" i="13" s="1"/>
  <c r="M430" i="5"/>
  <c r="N430"/>
  <c r="O430"/>
  <c r="Q430"/>
  <c r="R430"/>
  <c r="S430"/>
  <c r="T430"/>
  <c r="U430"/>
  <c r="V430"/>
  <c r="W430"/>
  <c r="Y430"/>
  <c r="Z430"/>
  <c r="AB430"/>
  <c r="AC430"/>
  <c r="B431"/>
  <c r="C431"/>
  <c r="L39" i="25" s="1"/>
  <c r="D431" i="5"/>
  <c r="L39" i="7" s="1"/>
  <c r="E431" i="5"/>
  <c r="L39" i="8" s="1"/>
  <c r="F431" i="5"/>
  <c r="L39" i="9" s="1"/>
  <c r="G431" i="5"/>
  <c r="L39" i="10" s="1"/>
  <c r="H431" i="5"/>
  <c r="L39" i="11" s="1"/>
  <c r="I431" i="5"/>
  <c r="L39" i="12" s="1"/>
  <c r="K431" i="5"/>
  <c r="L39" i="13" s="1"/>
  <c r="M431" i="5"/>
  <c r="N431"/>
  <c r="O431"/>
  <c r="Q431"/>
  <c r="R431"/>
  <c r="S431"/>
  <c r="T431"/>
  <c r="U431"/>
  <c r="V431"/>
  <c r="W431"/>
  <c r="Y431"/>
  <c r="Z431"/>
  <c r="AB431"/>
  <c r="AC431"/>
  <c r="B432"/>
  <c r="C432"/>
  <c r="M39" i="25" s="1"/>
  <c r="D432" i="5"/>
  <c r="M39" i="7" s="1"/>
  <c r="E432" i="5"/>
  <c r="M39" i="8" s="1"/>
  <c r="F432" i="5"/>
  <c r="M39" i="9" s="1"/>
  <c r="G432" i="5"/>
  <c r="M39" i="10" s="1"/>
  <c r="H432" i="5"/>
  <c r="M39" i="11" s="1"/>
  <c r="I432" i="5"/>
  <c r="M39" i="12" s="1"/>
  <c r="K432" i="5"/>
  <c r="M39" i="13" s="1"/>
  <c r="M432" i="5"/>
  <c r="N432"/>
  <c r="O432"/>
  <c r="Q432"/>
  <c r="R432"/>
  <c r="S432"/>
  <c r="T432"/>
  <c r="U432"/>
  <c r="V432"/>
  <c r="W432"/>
  <c r="Y432"/>
  <c r="Z432"/>
  <c r="AB432"/>
  <c r="AC432"/>
  <c r="B433"/>
  <c r="C433"/>
  <c r="B40" i="25" s="1"/>
  <c r="D433" i="5"/>
  <c r="B40" i="7" s="1"/>
  <c r="E433" i="5"/>
  <c r="B40" i="8" s="1"/>
  <c r="F433" i="5"/>
  <c r="B40" i="9" s="1"/>
  <c r="G433" i="5"/>
  <c r="B40" i="10" s="1"/>
  <c r="H433" i="5"/>
  <c r="B40" i="11" s="1"/>
  <c r="I433" i="5"/>
  <c r="B40" i="12" s="1"/>
  <c r="K433" i="5"/>
  <c r="B40" i="13" s="1"/>
  <c r="M433" i="5"/>
  <c r="N433"/>
  <c r="O433"/>
  <c r="Q433"/>
  <c r="R433"/>
  <c r="S433"/>
  <c r="T433"/>
  <c r="U433"/>
  <c r="V433"/>
  <c r="W433"/>
  <c r="Y433"/>
  <c r="Z433"/>
  <c r="AB433"/>
  <c r="AC433"/>
  <c r="B434"/>
  <c r="C434"/>
  <c r="C40" i="25" s="1"/>
  <c r="D434" i="5"/>
  <c r="C40" i="7" s="1"/>
  <c r="E434" i="5"/>
  <c r="C40" i="8" s="1"/>
  <c r="F434" i="5"/>
  <c r="C40" i="9" s="1"/>
  <c r="G434" i="5"/>
  <c r="C40" i="10" s="1"/>
  <c r="H434" i="5"/>
  <c r="C40" i="11" s="1"/>
  <c r="I434" i="5"/>
  <c r="C40" i="12" s="1"/>
  <c r="K434" i="5"/>
  <c r="C40" i="13" s="1"/>
  <c r="M434" i="5"/>
  <c r="N434"/>
  <c r="O434"/>
  <c r="Q434"/>
  <c r="R434"/>
  <c r="S434"/>
  <c r="T434"/>
  <c r="U434"/>
  <c r="V434"/>
  <c r="W434"/>
  <c r="Y434"/>
  <c r="Z434"/>
  <c r="AB434"/>
  <c r="AC434"/>
  <c r="B435"/>
  <c r="C435"/>
  <c r="D40" i="25" s="1"/>
  <c r="D435" i="5"/>
  <c r="D40" i="7" s="1"/>
  <c r="E435" i="5"/>
  <c r="D40" i="8" s="1"/>
  <c r="F435" i="5"/>
  <c r="D40" i="9" s="1"/>
  <c r="G435" i="5"/>
  <c r="D40" i="10" s="1"/>
  <c r="H435" i="5"/>
  <c r="D40" i="11" s="1"/>
  <c r="I435" i="5"/>
  <c r="D40" i="12" s="1"/>
  <c r="K435" i="5"/>
  <c r="D40" i="13" s="1"/>
  <c r="M435" i="5"/>
  <c r="N435"/>
  <c r="O435"/>
  <c r="Q435"/>
  <c r="R435"/>
  <c r="S435"/>
  <c r="T435"/>
  <c r="U435"/>
  <c r="V435"/>
  <c r="W435"/>
  <c r="Y435"/>
  <c r="Z435"/>
  <c r="AB435"/>
  <c r="AC435"/>
  <c r="B436"/>
  <c r="C436"/>
  <c r="E40" i="25" s="1"/>
  <c r="D436" i="5"/>
  <c r="E40" i="7" s="1"/>
  <c r="E436" i="5"/>
  <c r="E40" i="8" s="1"/>
  <c r="F436" i="5"/>
  <c r="E40" i="9" s="1"/>
  <c r="G436" i="5"/>
  <c r="E40" i="10" s="1"/>
  <c r="H436" i="5"/>
  <c r="E40" i="11" s="1"/>
  <c r="I436" i="5"/>
  <c r="E40" i="12" s="1"/>
  <c r="K436" i="5"/>
  <c r="E40" i="13" s="1"/>
  <c r="M436" i="5"/>
  <c r="N436"/>
  <c r="O436"/>
  <c r="Q436"/>
  <c r="R436"/>
  <c r="S436"/>
  <c r="T436"/>
  <c r="U436"/>
  <c r="V436"/>
  <c r="W436"/>
  <c r="Y436"/>
  <c r="Z436"/>
  <c r="AB436"/>
  <c r="AC436"/>
  <c r="B437"/>
  <c r="C437"/>
  <c r="F40" i="25" s="1"/>
  <c r="D437" i="5"/>
  <c r="F40" i="7" s="1"/>
  <c r="E437" i="5"/>
  <c r="F40" i="8" s="1"/>
  <c r="F437" i="5"/>
  <c r="F40" i="9" s="1"/>
  <c r="G437" i="5"/>
  <c r="F40" i="10" s="1"/>
  <c r="H437" i="5"/>
  <c r="F40" i="11" s="1"/>
  <c r="I437" i="5"/>
  <c r="F40" i="12" s="1"/>
  <c r="K437" i="5"/>
  <c r="F40" i="13" s="1"/>
  <c r="M437" i="5"/>
  <c r="N437"/>
  <c r="O437"/>
  <c r="Q437"/>
  <c r="R437"/>
  <c r="S437"/>
  <c r="T437"/>
  <c r="U437"/>
  <c r="V437"/>
  <c r="W437"/>
  <c r="Y437"/>
  <c r="Z437"/>
  <c r="AB437"/>
  <c r="AC437"/>
  <c r="B438"/>
  <c r="C438"/>
  <c r="G40" i="25" s="1"/>
  <c r="D438" i="5"/>
  <c r="G40" i="7" s="1"/>
  <c r="E438" i="5"/>
  <c r="G40" i="8" s="1"/>
  <c r="F438" i="5"/>
  <c r="G40" i="9" s="1"/>
  <c r="G438" i="5"/>
  <c r="G40" i="10" s="1"/>
  <c r="H438" i="5"/>
  <c r="G40" i="11" s="1"/>
  <c r="I438" i="5"/>
  <c r="G40" i="12" s="1"/>
  <c r="K438" i="5"/>
  <c r="G40" i="13" s="1"/>
  <c r="M438" i="5"/>
  <c r="N438"/>
  <c r="O438"/>
  <c r="Q438"/>
  <c r="R438"/>
  <c r="S438"/>
  <c r="T438"/>
  <c r="U438"/>
  <c r="V438"/>
  <c r="W438"/>
  <c r="Y438"/>
  <c r="Z438"/>
  <c r="AB438"/>
  <c r="AC438"/>
  <c r="B439"/>
  <c r="C439"/>
  <c r="H40" i="25" s="1"/>
  <c r="D439" i="5"/>
  <c r="H40" i="7" s="1"/>
  <c r="E439" i="5"/>
  <c r="H40" i="8" s="1"/>
  <c r="F439" i="5"/>
  <c r="H40" i="9" s="1"/>
  <c r="G439" i="5"/>
  <c r="H40" i="10" s="1"/>
  <c r="H439" i="5"/>
  <c r="H40" i="11" s="1"/>
  <c r="I439" i="5"/>
  <c r="H40" i="12" s="1"/>
  <c r="K439" i="5"/>
  <c r="H40" i="13" s="1"/>
  <c r="M439" i="5"/>
  <c r="N439"/>
  <c r="O439"/>
  <c r="Q439"/>
  <c r="R439"/>
  <c r="S439"/>
  <c r="T439"/>
  <c r="U439"/>
  <c r="V439"/>
  <c r="W439"/>
  <c r="Y439"/>
  <c r="Z439"/>
  <c r="AB439"/>
  <c r="AC439"/>
  <c r="B440"/>
  <c r="C440"/>
  <c r="I40" i="25" s="1"/>
  <c r="D440" i="5"/>
  <c r="I40" i="7" s="1"/>
  <c r="E440" i="5"/>
  <c r="I40" i="8" s="1"/>
  <c r="F440" i="5"/>
  <c r="I40" i="9" s="1"/>
  <c r="G440" i="5"/>
  <c r="I40" i="10" s="1"/>
  <c r="H440" i="5"/>
  <c r="I40" i="11" s="1"/>
  <c r="I440" i="5"/>
  <c r="I40" i="12" s="1"/>
  <c r="K440" i="5"/>
  <c r="I40" i="13" s="1"/>
  <c r="M440" i="5"/>
  <c r="N440"/>
  <c r="O440"/>
  <c r="Q440"/>
  <c r="R440"/>
  <c r="S440"/>
  <c r="T440"/>
  <c r="U440"/>
  <c r="V440"/>
  <c r="W440"/>
  <c r="Y440"/>
  <c r="Z440"/>
  <c r="AB440"/>
  <c r="AC440"/>
  <c r="B441"/>
  <c r="C441"/>
  <c r="J40" i="25" s="1"/>
  <c r="D441" i="5"/>
  <c r="J40" i="7" s="1"/>
  <c r="E441" i="5"/>
  <c r="J40" i="8" s="1"/>
  <c r="F441" i="5"/>
  <c r="J40" i="9" s="1"/>
  <c r="G441" i="5"/>
  <c r="J40" i="10" s="1"/>
  <c r="H441" i="5"/>
  <c r="J40" i="11" s="1"/>
  <c r="I441" i="5"/>
  <c r="J40" i="12" s="1"/>
  <c r="K441" i="5"/>
  <c r="J40" i="13" s="1"/>
  <c r="M441" i="5"/>
  <c r="N441"/>
  <c r="O441"/>
  <c r="Q441"/>
  <c r="R441"/>
  <c r="S441"/>
  <c r="T441"/>
  <c r="U441"/>
  <c r="V441"/>
  <c r="W441"/>
  <c r="Y441"/>
  <c r="Z441"/>
  <c r="AB441"/>
  <c r="AC441"/>
  <c r="B442"/>
  <c r="C442"/>
  <c r="K40" i="25" s="1"/>
  <c r="D442" i="5"/>
  <c r="K40" i="7" s="1"/>
  <c r="E442" i="5"/>
  <c r="K40" i="8" s="1"/>
  <c r="F442" i="5"/>
  <c r="K40" i="9" s="1"/>
  <c r="G442" i="5"/>
  <c r="K40" i="10" s="1"/>
  <c r="H442" i="5"/>
  <c r="K40" i="11" s="1"/>
  <c r="I442" i="5"/>
  <c r="K40" i="12" s="1"/>
  <c r="K442" i="5"/>
  <c r="K40" i="13" s="1"/>
  <c r="M442" i="5"/>
  <c r="N442"/>
  <c r="O442"/>
  <c r="Q442"/>
  <c r="R442"/>
  <c r="S442"/>
  <c r="T442"/>
  <c r="U442"/>
  <c r="V442"/>
  <c r="W442"/>
  <c r="Y442"/>
  <c r="Z442"/>
  <c r="AB442"/>
  <c r="AC442"/>
  <c r="B443"/>
  <c r="C443"/>
  <c r="L40" i="25" s="1"/>
  <c r="D443" i="5"/>
  <c r="L40" i="7" s="1"/>
  <c r="E443" i="5"/>
  <c r="L40" i="8" s="1"/>
  <c r="F443" i="5"/>
  <c r="L40" i="9" s="1"/>
  <c r="G443" i="5"/>
  <c r="L40" i="10" s="1"/>
  <c r="H443" i="5"/>
  <c r="L40" i="11" s="1"/>
  <c r="I443" i="5"/>
  <c r="L40" i="12" s="1"/>
  <c r="K443" i="5"/>
  <c r="L40" i="13" s="1"/>
  <c r="M443" i="5"/>
  <c r="N443"/>
  <c r="O443"/>
  <c r="Q443"/>
  <c r="R443"/>
  <c r="S443"/>
  <c r="T443"/>
  <c r="U443"/>
  <c r="V443"/>
  <c r="W443"/>
  <c r="Y443"/>
  <c r="Z443"/>
  <c r="AB443"/>
  <c r="AC443"/>
  <c r="B444"/>
  <c r="C444"/>
  <c r="M40" i="25" s="1"/>
  <c r="D444" i="5"/>
  <c r="M40" i="7" s="1"/>
  <c r="E444" i="5"/>
  <c r="M40" i="8" s="1"/>
  <c r="F444" i="5"/>
  <c r="M40" i="9" s="1"/>
  <c r="G444" i="5"/>
  <c r="M40" i="10" s="1"/>
  <c r="H444" i="5"/>
  <c r="M40" i="11" s="1"/>
  <c r="I444" i="5"/>
  <c r="M40" i="12" s="1"/>
  <c r="K444" i="5"/>
  <c r="M40" i="13" s="1"/>
  <c r="M444" i="5"/>
  <c r="N444"/>
  <c r="O444"/>
  <c r="Q444"/>
  <c r="R444"/>
  <c r="S444"/>
  <c r="T444"/>
  <c r="U444"/>
  <c r="V444"/>
  <c r="W444"/>
  <c r="Y444"/>
  <c r="Z444"/>
  <c r="AB444"/>
  <c r="AC444"/>
  <c r="B445"/>
  <c r="C445"/>
  <c r="B41" i="25" s="1"/>
  <c r="D445" i="5"/>
  <c r="B41" i="7" s="1"/>
  <c r="E445" i="5"/>
  <c r="B41" i="8" s="1"/>
  <c r="F445" i="5"/>
  <c r="B41" i="9" s="1"/>
  <c r="G445" i="5"/>
  <c r="B41" i="10" s="1"/>
  <c r="H445" i="5"/>
  <c r="B41" i="11" s="1"/>
  <c r="I445" i="5"/>
  <c r="B41" i="12" s="1"/>
  <c r="K445" i="5"/>
  <c r="B41" i="13" s="1"/>
  <c r="M445" i="5"/>
  <c r="N445"/>
  <c r="O445"/>
  <c r="Q445"/>
  <c r="R445"/>
  <c r="S445"/>
  <c r="T445"/>
  <c r="U445"/>
  <c r="V445"/>
  <c r="W445"/>
  <c r="Y445"/>
  <c r="Z445"/>
  <c r="AB445"/>
  <c r="AC445"/>
  <c r="B446"/>
  <c r="C446"/>
  <c r="C41" i="25" s="1"/>
  <c r="D446" i="5"/>
  <c r="C41" i="7" s="1"/>
  <c r="E446" i="5"/>
  <c r="C41" i="8" s="1"/>
  <c r="F446" i="5"/>
  <c r="C41" i="9" s="1"/>
  <c r="G446" i="5"/>
  <c r="C41" i="10" s="1"/>
  <c r="H446" i="5"/>
  <c r="C41" i="11" s="1"/>
  <c r="I446" i="5"/>
  <c r="C41" i="12" s="1"/>
  <c r="K446" i="5"/>
  <c r="C41" i="13" s="1"/>
  <c r="M446" i="5"/>
  <c r="N446"/>
  <c r="O446"/>
  <c r="Q446"/>
  <c r="R446"/>
  <c r="S446"/>
  <c r="T446"/>
  <c r="U446"/>
  <c r="V446"/>
  <c r="W446"/>
  <c r="Y446"/>
  <c r="Z446"/>
  <c r="AB446"/>
  <c r="AC446"/>
  <c r="B447"/>
  <c r="C447"/>
  <c r="D41" i="25" s="1"/>
  <c r="D447" i="5"/>
  <c r="D41" i="7" s="1"/>
  <c r="E447" i="5"/>
  <c r="D41" i="8" s="1"/>
  <c r="F447" i="5"/>
  <c r="D41" i="9" s="1"/>
  <c r="G447" i="5"/>
  <c r="D41" i="10" s="1"/>
  <c r="H447" i="5"/>
  <c r="D41" i="11" s="1"/>
  <c r="I447" i="5"/>
  <c r="D41" i="12" s="1"/>
  <c r="K447" i="5"/>
  <c r="D41" i="13" s="1"/>
  <c r="M447" i="5"/>
  <c r="N447"/>
  <c r="O447"/>
  <c r="Q447"/>
  <c r="R447"/>
  <c r="S447"/>
  <c r="T447"/>
  <c r="U447"/>
  <c r="V447"/>
  <c r="W447"/>
  <c r="Y447"/>
  <c r="Z447"/>
  <c r="AB447"/>
  <c r="AC447"/>
  <c r="B448"/>
  <c r="C448"/>
  <c r="E41" i="25" s="1"/>
  <c r="D448" i="5"/>
  <c r="E41" i="7" s="1"/>
  <c r="E448" i="5"/>
  <c r="E41" i="8" s="1"/>
  <c r="F448" i="5"/>
  <c r="E41" i="9" s="1"/>
  <c r="G448" i="5"/>
  <c r="E41" i="10" s="1"/>
  <c r="H448" i="5"/>
  <c r="E41" i="11" s="1"/>
  <c r="I448" i="5"/>
  <c r="E41" i="12" s="1"/>
  <c r="K448" i="5"/>
  <c r="E41" i="13" s="1"/>
  <c r="M448" i="5"/>
  <c r="N448"/>
  <c r="O448"/>
  <c r="Q448"/>
  <c r="R448"/>
  <c r="S448"/>
  <c r="T448"/>
  <c r="U448"/>
  <c r="V448"/>
  <c r="W448"/>
  <c r="Y448"/>
  <c r="Z448"/>
  <c r="AB448"/>
  <c r="AC448"/>
  <c r="B449"/>
  <c r="C449"/>
  <c r="F41" i="25" s="1"/>
  <c r="D449" i="5"/>
  <c r="F41" i="7" s="1"/>
  <c r="E449" i="5"/>
  <c r="F41" i="8" s="1"/>
  <c r="F449" i="5"/>
  <c r="F41" i="9" s="1"/>
  <c r="G449" i="5"/>
  <c r="F41" i="10" s="1"/>
  <c r="H449" i="5"/>
  <c r="F41" i="11" s="1"/>
  <c r="I449" i="5"/>
  <c r="F41" i="12" s="1"/>
  <c r="K449" i="5"/>
  <c r="F41" i="13" s="1"/>
  <c r="M449" i="5"/>
  <c r="N449"/>
  <c r="O449"/>
  <c r="Q449"/>
  <c r="R449"/>
  <c r="S449"/>
  <c r="T449"/>
  <c r="U449"/>
  <c r="V449"/>
  <c r="W449"/>
  <c r="Y449"/>
  <c r="Z449"/>
  <c r="AB449"/>
  <c r="AC449"/>
  <c r="B450"/>
  <c r="C450"/>
  <c r="G41" i="25" s="1"/>
  <c r="D450" i="5"/>
  <c r="G41" i="7" s="1"/>
  <c r="E450" i="5"/>
  <c r="G41" i="8" s="1"/>
  <c r="F450" i="5"/>
  <c r="G41" i="9" s="1"/>
  <c r="G450" i="5"/>
  <c r="G41" i="10" s="1"/>
  <c r="H450" i="5"/>
  <c r="G41" i="11" s="1"/>
  <c r="I450" i="5"/>
  <c r="G41" i="12" s="1"/>
  <c r="K450" i="5"/>
  <c r="G41" i="13" s="1"/>
  <c r="M450" i="5"/>
  <c r="N450"/>
  <c r="O450"/>
  <c r="Q450"/>
  <c r="R450"/>
  <c r="S450"/>
  <c r="T450"/>
  <c r="U450"/>
  <c r="V450"/>
  <c r="W450"/>
  <c r="Y450"/>
  <c r="Z450"/>
  <c r="AB450"/>
  <c r="AC450"/>
  <c r="B451"/>
  <c r="C451"/>
  <c r="H41" i="25" s="1"/>
  <c r="D451" i="5"/>
  <c r="H41" i="7" s="1"/>
  <c r="E451" i="5"/>
  <c r="H41" i="8" s="1"/>
  <c r="F451" i="5"/>
  <c r="H41" i="9" s="1"/>
  <c r="G451" i="5"/>
  <c r="H41" i="10" s="1"/>
  <c r="H451" i="5"/>
  <c r="H41" i="11" s="1"/>
  <c r="I451" i="5"/>
  <c r="H41" i="12" s="1"/>
  <c r="K451" i="5"/>
  <c r="H41" i="13" s="1"/>
  <c r="M451" i="5"/>
  <c r="N451"/>
  <c r="O451"/>
  <c r="Q451"/>
  <c r="R451"/>
  <c r="S451"/>
  <c r="T451"/>
  <c r="U451"/>
  <c r="V451"/>
  <c r="W451"/>
  <c r="Y451"/>
  <c r="Z451"/>
  <c r="AB451"/>
  <c r="AC451"/>
  <c r="B452"/>
  <c r="C452"/>
  <c r="I41" i="25" s="1"/>
  <c r="D452" i="5"/>
  <c r="I41" i="7" s="1"/>
  <c r="E452" i="5"/>
  <c r="I41" i="8" s="1"/>
  <c r="F452" i="5"/>
  <c r="I41" i="9" s="1"/>
  <c r="G452" i="5"/>
  <c r="I41" i="10" s="1"/>
  <c r="H452" i="5"/>
  <c r="I41" i="11" s="1"/>
  <c r="I452" i="5"/>
  <c r="I41" i="12" s="1"/>
  <c r="K452" i="5"/>
  <c r="I41" i="13" s="1"/>
  <c r="M452" i="5"/>
  <c r="N452"/>
  <c r="O452"/>
  <c r="Q452"/>
  <c r="R452"/>
  <c r="S452"/>
  <c r="T452"/>
  <c r="U452"/>
  <c r="V452"/>
  <c r="W452"/>
  <c r="Y452"/>
  <c r="Z452"/>
  <c r="AB452"/>
  <c r="AC452"/>
  <c r="B453"/>
  <c r="C453"/>
  <c r="J41" i="25" s="1"/>
  <c r="D453" i="5"/>
  <c r="J41" i="7" s="1"/>
  <c r="E453" i="5"/>
  <c r="J41" i="8" s="1"/>
  <c r="F453" i="5"/>
  <c r="J41" i="9" s="1"/>
  <c r="G453" i="5"/>
  <c r="J41" i="10" s="1"/>
  <c r="H453" i="5"/>
  <c r="J41" i="11" s="1"/>
  <c r="I453" i="5"/>
  <c r="J41" i="12" s="1"/>
  <c r="K453" i="5"/>
  <c r="J41" i="13" s="1"/>
  <c r="M453" i="5"/>
  <c r="N453"/>
  <c r="O453"/>
  <c r="Q453"/>
  <c r="R453"/>
  <c r="S453"/>
  <c r="T453"/>
  <c r="U453"/>
  <c r="V453"/>
  <c r="W453"/>
  <c r="Y453"/>
  <c r="Z453"/>
  <c r="AB453"/>
  <c r="AC453"/>
  <c r="B454"/>
  <c r="C454"/>
  <c r="K41" i="25" s="1"/>
  <c r="D454" i="5"/>
  <c r="K41" i="7" s="1"/>
  <c r="E454" i="5"/>
  <c r="K41" i="8" s="1"/>
  <c r="F454" i="5"/>
  <c r="K41" i="9" s="1"/>
  <c r="G454" i="5"/>
  <c r="K41" i="10" s="1"/>
  <c r="H454" i="5"/>
  <c r="K41" i="11" s="1"/>
  <c r="I454" i="5"/>
  <c r="K41" i="12" s="1"/>
  <c r="K454" i="5"/>
  <c r="K41" i="13" s="1"/>
  <c r="M454" i="5"/>
  <c r="N454"/>
  <c r="O454"/>
  <c r="Q454"/>
  <c r="R454"/>
  <c r="S454"/>
  <c r="T454"/>
  <c r="U454"/>
  <c r="V454"/>
  <c r="W454"/>
  <c r="Y454"/>
  <c r="Z454"/>
  <c r="AB454"/>
  <c r="AC454"/>
  <c r="B455"/>
  <c r="C455"/>
  <c r="L41" i="25" s="1"/>
  <c r="D455" i="5"/>
  <c r="L41" i="7" s="1"/>
  <c r="E455" i="5"/>
  <c r="L41" i="8" s="1"/>
  <c r="F455" i="5"/>
  <c r="L41" i="9" s="1"/>
  <c r="G455" i="5"/>
  <c r="L41" i="10" s="1"/>
  <c r="H455" i="5"/>
  <c r="L41" i="11" s="1"/>
  <c r="I455" i="5"/>
  <c r="L41" i="12" s="1"/>
  <c r="K455" i="5"/>
  <c r="L41" i="13" s="1"/>
  <c r="M455" i="5"/>
  <c r="N455"/>
  <c r="O455"/>
  <c r="Q455"/>
  <c r="R455"/>
  <c r="S455"/>
  <c r="T455"/>
  <c r="U455"/>
  <c r="V455"/>
  <c r="W455"/>
  <c r="Y455"/>
  <c r="Z455"/>
  <c r="AB455"/>
  <c r="AC455"/>
  <c r="B456"/>
  <c r="C456"/>
  <c r="M41" i="25" s="1"/>
  <c r="D456" i="5"/>
  <c r="M41" i="7" s="1"/>
  <c r="E456" i="5"/>
  <c r="M41" i="8" s="1"/>
  <c r="F456" i="5"/>
  <c r="M41" i="9" s="1"/>
  <c r="G456" i="5"/>
  <c r="M41" i="10" s="1"/>
  <c r="H456" i="5"/>
  <c r="M41" i="11" s="1"/>
  <c r="I456" i="5"/>
  <c r="M41" i="12" s="1"/>
  <c r="K456" i="5"/>
  <c r="M41" i="13" s="1"/>
  <c r="M456" i="5"/>
  <c r="N456"/>
  <c r="O456"/>
  <c r="Q456"/>
  <c r="R456"/>
  <c r="S456"/>
  <c r="T456"/>
  <c r="U456"/>
  <c r="V456"/>
  <c r="W456"/>
  <c r="Y456"/>
  <c r="Z456"/>
  <c r="AB456"/>
  <c r="AC456"/>
  <c r="B457"/>
  <c r="C457"/>
  <c r="B42" i="25" s="1"/>
  <c r="D457" i="5"/>
  <c r="B42" i="7" s="1"/>
  <c r="E457" i="5"/>
  <c r="B42" i="8" s="1"/>
  <c r="F457" i="5"/>
  <c r="B42" i="9" s="1"/>
  <c r="G457" i="5"/>
  <c r="B42" i="10" s="1"/>
  <c r="H457" i="5"/>
  <c r="B42" i="11" s="1"/>
  <c r="I457" i="5"/>
  <c r="B42" i="12" s="1"/>
  <c r="K457" i="5"/>
  <c r="B42" i="13" s="1"/>
  <c r="M457" i="5"/>
  <c r="N457"/>
  <c r="O457"/>
  <c r="Q457"/>
  <c r="R457"/>
  <c r="S457"/>
  <c r="T457"/>
  <c r="U457"/>
  <c r="V457"/>
  <c r="W457"/>
  <c r="Y457"/>
  <c r="Z457"/>
  <c r="AB457"/>
  <c r="AC457"/>
  <c r="B458"/>
  <c r="C458"/>
  <c r="C42" i="25" s="1"/>
  <c r="D458" i="5"/>
  <c r="C42" i="7" s="1"/>
  <c r="E458" i="5"/>
  <c r="C42" i="8" s="1"/>
  <c r="F458" i="5"/>
  <c r="C42" i="9" s="1"/>
  <c r="G458" i="5"/>
  <c r="C42" i="10" s="1"/>
  <c r="H458" i="5"/>
  <c r="C42" i="11" s="1"/>
  <c r="I458" i="5"/>
  <c r="C42" i="12" s="1"/>
  <c r="K458" i="5"/>
  <c r="C42" i="13" s="1"/>
  <c r="M458" i="5"/>
  <c r="N458"/>
  <c r="O458"/>
  <c r="Q458"/>
  <c r="R458"/>
  <c r="S458"/>
  <c r="T458"/>
  <c r="U458"/>
  <c r="V458"/>
  <c r="W458"/>
  <c r="Y458"/>
  <c r="Z458"/>
  <c r="AB458"/>
  <c r="AC458"/>
  <c r="B459"/>
  <c r="C459"/>
  <c r="D42" i="25" s="1"/>
  <c r="D459" i="5"/>
  <c r="D42" i="7" s="1"/>
  <c r="E459" i="5"/>
  <c r="D42" i="8" s="1"/>
  <c r="F459" i="5"/>
  <c r="D42" i="9" s="1"/>
  <c r="G459" i="5"/>
  <c r="D42" i="10" s="1"/>
  <c r="H459" i="5"/>
  <c r="D42" i="11" s="1"/>
  <c r="I459" i="5"/>
  <c r="D42" i="12" s="1"/>
  <c r="K459" i="5"/>
  <c r="D42" i="13" s="1"/>
  <c r="M459" i="5"/>
  <c r="N459"/>
  <c r="O459"/>
  <c r="Q459"/>
  <c r="R459"/>
  <c r="S459"/>
  <c r="T459"/>
  <c r="U459"/>
  <c r="V459"/>
  <c r="W459"/>
  <c r="Y459"/>
  <c r="Z459"/>
  <c r="AB459"/>
  <c r="AC459"/>
  <c r="B460"/>
  <c r="C460"/>
  <c r="E42" i="25" s="1"/>
  <c r="D460" i="5"/>
  <c r="E42" i="7" s="1"/>
  <c r="E460" i="5"/>
  <c r="E42" i="8" s="1"/>
  <c r="F460" i="5"/>
  <c r="E42" i="9" s="1"/>
  <c r="G460" i="5"/>
  <c r="E42" i="10" s="1"/>
  <c r="H460" i="5"/>
  <c r="E42" i="11" s="1"/>
  <c r="I460" i="5"/>
  <c r="E42" i="12" s="1"/>
  <c r="K460" i="5"/>
  <c r="E42" i="13" s="1"/>
  <c r="M460" i="5"/>
  <c r="N460"/>
  <c r="O460"/>
  <c r="Q460"/>
  <c r="R460"/>
  <c r="S460"/>
  <c r="T460"/>
  <c r="U460"/>
  <c r="V460"/>
  <c r="W460"/>
  <c r="Y460"/>
  <c r="Z460"/>
  <c r="AB460"/>
  <c r="AC460"/>
  <c r="B461"/>
  <c r="C461"/>
  <c r="F42" i="25" s="1"/>
  <c r="D461" i="5"/>
  <c r="F42" i="7" s="1"/>
  <c r="E461" i="5"/>
  <c r="F42" i="8" s="1"/>
  <c r="F461" i="5"/>
  <c r="F42" i="9" s="1"/>
  <c r="G461" i="5"/>
  <c r="F42" i="10" s="1"/>
  <c r="H461" i="5"/>
  <c r="F42" i="11" s="1"/>
  <c r="I461" i="5"/>
  <c r="F42" i="12" s="1"/>
  <c r="K461" i="5"/>
  <c r="F42" i="13" s="1"/>
  <c r="M461" i="5"/>
  <c r="N461"/>
  <c r="O461"/>
  <c r="Q461"/>
  <c r="R461"/>
  <c r="S461"/>
  <c r="T461"/>
  <c r="U461"/>
  <c r="V461"/>
  <c r="W461"/>
  <c r="Y461"/>
  <c r="Z461"/>
  <c r="AB461"/>
  <c r="AC461"/>
  <c r="B462"/>
  <c r="C462"/>
  <c r="G42" i="25" s="1"/>
  <c r="D462" i="5"/>
  <c r="G42" i="7" s="1"/>
  <c r="E462" i="5"/>
  <c r="G42" i="8" s="1"/>
  <c r="F462" i="5"/>
  <c r="G42" i="9" s="1"/>
  <c r="G462" i="5"/>
  <c r="G42" i="10" s="1"/>
  <c r="H462" i="5"/>
  <c r="G42" i="11" s="1"/>
  <c r="I462" i="5"/>
  <c r="G42" i="12" s="1"/>
  <c r="K462" i="5"/>
  <c r="G42" i="13" s="1"/>
  <c r="M462" i="5"/>
  <c r="N462"/>
  <c r="O462"/>
  <c r="Q462"/>
  <c r="R462"/>
  <c r="S462"/>
  <c r="T462"/>
  <c r="U462"/>
  <c r="V462"/>
  <c r="W462"/>
  <c r="Y462"/>
  <c r="Z462"/>
  <c r="AB462"/>
  <c r="AC462"/>
  <c r="B463"/>
  <c r="C463"/>
  <c r="H42" i="25" s="1"/>
  <c r="D463" i="5"/>
  <c r="H42" i="7" s="1"/>
  <c r="E463" i="5"/>
  <c r="H42" i="8" s="1"/>
  <c r="F463" i="5"/>
  <c r="H42" i="9" s="1"/>
  <c r="G463" i="5"/>
  <c r="H42" i="10" s="1"/>
  <c r="H463" i="5"/>
  <c r="H42" i="11" s="1"/>
  <c r="I463" i="5"/>
  <c r="H42" i="12" s="1"/>
  <c r="K463" i="5"/>
  <c r="H42" i="13" s="1"/>
  <c r="M463" i="5"/>
  <c r="N463"/>
  <c r="O463"/>
  <c r="Q463"/>
  <c r="R463"/>
  <c r="S463"/>
  <c r="T463"/>
  <c r="U463"/>
  <c r="V463"/>
  <c r="W463"/>
  <c r="Y463"/>
  <c r="Z463"/>
  <c r="AB463"/>
  <c r="AC463"/>
  <c r="B464"/>
  <c r="C464"/>
  <c r="I42" i="25" s="1"/>
  <c r="D464" i="5"/>
  <c r="I42" i="7" s="1"/>
  <c r="E464" i="5"/>
  <c r="I42" i="8" s="1"/>
  <c r="F464" i="5"/>
  <c r="I42" i="9" s="1"/>
  <c r="G464" i="5"/>
  <c r="I42" i="10" s="1"/>
  <c r="H464" i="5"/>
  <c r="I42" i="11" s="1"/>
  <c r="I464" i="5"/>
  <c r="I42" i="12" s="1"/>
  <c r="K464" i="5"/>
  <c r="I42" i="13" s="1"/>
  <c r="M464" i="5"/>
  <c r="N464"/>
  <c r="O464"/>
  <c r="Q464"/>
  <c r="R464"/>
  <c r="S464"/>
  <c r="T464"/>
  <c r="U464"/>
  <c r="V464"/>
  <c r="W464"/>
  <c r="Y464"/>
  <c r="Z464"/>
  <c r="AB464"/>
  <c r="AC464"/>
  <c r="B465"/>
  <c r="C465"/>
  <c r="J42" i="25" s="1"/>
  <c r="D465" i="5"/>
  <c r="J42" i="7" s="1"/>
  <c r="E465" i="5"/>
  <c r="J42" i="8" s="1"/>
  <c r="F465" i="5"/>
  <c r="J42" i="9" s="1"/>
  <c r="G465" i="5"/>
  <c r="J42" i="10" s="1"/>
  <c r="H465" i="5"/>
  <c r="J42" i="11" s="1"/>
  <c r="I465" i="5"/>
  <c r="J42" i="12" s="1"/>
  <c r="K465" i="5"/>
  <c r="J42" i="13" s="1"/>
  <c r="M465" i="5"/>
  <c r="N465"/>
  <c r="O465"/>
  <c r="Q465"/>
  <c r="R465"/>
  <c r="S465"/>
  <c r="T465"/>
  <c r="U465"/>
  <c r="V465"/>
  <c r="W465"/>
  <c r="Y465"/>
  <c r="Z465"/>
  <c r="AB465"/>
  <c r="AC465"/>
  <c r="B466"/>
  <c r="C466"/>
  <c r="K42" i="25" s="1"/>
  <c r="D466" i="5"/>
  <c r="K42" i="7" s="1"/>
  <c r="E466" i="5"/>
  <c r="K42" i="8" s="1"/>
  <c r="F466" i="5"/>
  <c r="K42" i="9" s="1"/>
  <c r="G466" i="5"/>
  <c r="K42" i="10" s="1"/>
  <c r="H466" i="5"/>
  <c r="K42" i="11" s="1"/>
  <c r="I466" i="5"/>
  <c r="K42" i="12" s="1"/>
  <c r="K466" i="5"/>
  <c r="K42" i="13" s="1"/>
  <c r="M466" i="5"/>
  <c r="N466"/>
  <c r="O466"/>
  <c r="Q466"/>
  <c r="R466"/>
  <c r="S466"/>
  <c r="T466"/>
  <c r="U466"/>
  <c r="V466"/>
  <c r="W466"/>
  <c r="Y466"/>
  <c r="Z466"/>
  <c r="AB466"/>
  <c r="AC466"/>
  <c r="B467"/>
  <c r="C467"/>
  <c r="L42" i="25" s="1"/>
  <c r="D467" i="5"/>
  <c r="L42" i="7" s="1"/>
  <c r="E467" i="5"/>
  <c r="L42" i="8" s="1"/>
  <c r="F467" i="5"/>
  <c r="L42" i="9" s="1"/>
  <c r="G467" i="5"/>
  <c r="L42" i="10" s="1"/>
  <c r="H467" i="5"/>
  <c r="L42" i="11" s="1"/>
  <c r="I467" i="5"/>
  <c r="L42" i="12" s="1"/>
  <c r="K467" i="5"/>
  <c r="L42" i="13" s="1"/>
  <c r="M467" i="5"/>
  <c r="N467"/>
  <c r="O467"/>
  <c r="Q467"/>
  <c r="R467"/>
  <c r="S467"/>
  <c r="T467"/>
  <c r="U467"/>
  <c r="V467"/>
  <c r="W467"/>
  <c r="Y467"/>
  <c r="Z467"/>
  <c r="AB467"/>
  <c r="AC467"/>
  <c r="B468"/>
  <c r="C468"/>
  <c r="M42" i="25" s="1"/>
  <c r="D468" i="5"/>
  <c r="M42" i="7" s="1"/>
  <c r="E468" i="5"/>
  <c r="M42" i="8" s="1"/>
  <c r="F468" i="5"/>
  <c r="M42" i="9" s="1"/>
  <c r="G468" i="5"/>
  <c r="M42" i="10" s="1"/>
  <c r="H468" i="5"/>
  <c r="M42" i="11" s="1"/>
  <c r="I468" i="5"/>
  <c r="M42" i="12" s="1"/>
  <c r="K468" i="5"/>
  <c r="M42" i="13" s="1"/>
  <c r="M468" i="5"/>
  <c r="N468"/>
  <c r="O468"/>
  <c r="Q468"/>
  <c r="R468"/>
  <c r="S468"/>
  <c r="T468"/>
  <c r="U468"/>
  <c r="V468"/>
  <c r="W468"/>
  <c r="Y468"/>
  <c r="Z468"/>
  <c r="AB468"/>
  <c r="AC468"/>
  <c r="B469"/>
  <c r="C469"/>
  <c r="B43" i="25" s="1"/>
  <c r="D469" i="5"/>
  <c r="B43" i="7" s="1"/>
  <c r="E469" i="5"/>
  <c r="B43" i="8" s="1"/>
  <c r="F469" i="5"/>
  <c r="B43" i="9" s="1"/>
  <c r="G469" i="5"/>
  <c r="B43" i="10" s="1"/>
  <c r="H469" i="5"/>
  <c r="B43" i="11" s="1"/>
  <c r="I469" i="5"/>
  <c r="B43" i="12" s="1"/>
  <c r="K469" i="5"/>
  <c r="B43" i="13" s="1"/>
  <c r="M469" i="5"/>
  <c r="N469"/>
  <c r="O469"/>
  <c r="Q469"/>
  <c r="R469"/>
  <c r="S469"/>
  <c r="T469"/>
  <c r="U469"/>
  <c r="V469"/>
  <c r="W469"/>
  <c r="Y469"/>
  <c r="Z469"/>
  <c r="AB469"/>
  <c r="AC469"/>
  <c r="B470"/>
  <c r="C470"/>
  <c r="C43" i="25" s="1"/>
  <c r="D470" i="5"/>
  <c r="C43" i="7" s="1"/>
  <c r="E470" i="5"/>
  <c r="C43" i="8" s="1"/>
  <c r="F470" i="5"/>
  <c r="C43" i="9" s="1"/>
  <c r="G470" i="5"/>
  <c r="C43" i="10" s="1"/>
  <c r="H470" i="5"/>
  <c r="C43" i="11" s="1"/>
  <c r="I470" i="5"/>
  <c r="C43" i="12" s="1"/>
  <c r="K470" i="5"/>
  <c r="C43" i="13" s="1"/>
  <c r="M470" i="5"/>
  <c r="N470"/>
  <c r="O470"/>
  <c r="Q470"/>
  <c r="R470"/>
  <c r="S470"/>
  <c r="T470"/>
  <c r="U470"/>
  <c r="V470"/>
  <c r="W470"/>
  <c r="Y470"/>
  <c r="Z470"/>
  <c r="AB470"/>
  <c r="AC470"/>
  <c r="B471"/>
  <c r="C471"/>
  <c r="D43" i="25" s="1"/>
  <c r="D471" i="5"/>
  <c r="D43" i="7" s="1"/>
  <c r="E471" i="5"/>
  <c r="D43" i="8" s="1"/>
  <c r="F471" i="5"/>
  <c r="D43" i="9" s="1"/>
  <c r="G471" i="5"/>
  <c r="D43" i="10" s="1"/>
  <c r="H471" i="5"/>
  <c r="D43" i="11" s="1"/>
  <c r="I471" i="5"/>
  <c r="D43" i="12" s="1"/>
  <c r="K471" i="5"/>
  <c r="D43" i="13" s="1"/>
  <c r="M471" i="5"/>
  <c r="N471"/>
  <c r="O471"/>
  <c r="Q471"/>
  <c r="R471"/>
  <c r="S471"/>
  <c r="T471"/>
  <c r="U471"/>
  <c r="V471"/>
  <c r="W471"/>
  <c r="Y471"/>
  <c r="Z471"/>
  <c r="AB471"/>
  <c r="AC471"/>
  <c r="B472"/>
  <c r="C472"/>
  <c r="E43" i="25" s="1"/>
  <c r="D472" i="5"/>
  <c r="E43" i="7" s="1"/>
  <c r="E472" i="5"/>
  <c r="E43" i="8" s="1"/>
  <c r="F472" i="5"/>
  <c r="E43" i="9" s="1"/>
  <c r="G472" i="5"/>
  <c r="E43" i="10" s="1"/>
  <c r="H472" i="5"/>
  <c r="E43" i="11" s="1"/>
  <c r="I472" i="5"/>
  <c r="E43" i="12" s="1"/>
  <c r="K472" i="5"/>
  <c r="E43" i="13" s="1"/>
  <c r="M472" i="5"/>
  <c r="N472"/>
  <c r="O472"/>
  <c r="Q472"/>
  <c r="R472"/>
  <c r="S472"/>
  <c r="T472"/>
  <c r="U472"/>
  <c r="V472"/>
  <c r="W472"/>
  <c r="Y472"/>
  <c r="Z472"/>
  <c r="AB472"/>
  <c r="AC472"/>
  <c r="B473"/>
  <c r="C473"/>
  <c r="F43" i="25" s="1"/>
  <c r="D473" i="5"/>
  <c r="F43" i="7" s="1"/>
  <c r="E473" i="5"/>
  <c r="F43" i="8" s="1"/>
  <c r="F473" i="5"/>
  <c r="F43" i="9" s="1"/>
  <c r="G473" i="5"/>
  <c r="F43" i="10" s="1"/>
  <c r="H473" i="5"/>
  <c r="F43" i="11" s="1"/>
  <c r="I473" i="5"/>
  <c r="F43" i="12" s="1"/>
  <c r="K473" i="5"/>
  <c r="F43" i="13" s="1"/>
  <c r="M473" i="5"/>
  <c r="N473"/>
  <c r="O473"/>
  <c r="Q473"/>
  <c r="R473"/>
  <c r="S473"/>
  <c r="T473"/>
  <c r="U473"/>
  <c r="V473"/>
  <c r="W473"/>
  <c r="Y473"/>
  <c r="Z473"/>
  <c r="AB473"/>
  <c r="AC473"/>
  <c r="B474"/>
  <c r="C474"/>
  <c r="G43" i="25" s="1"/>
  <c r="D474" i="5"/>
  <c r="G43" i="7" s="1"/>
  <c r="E474" i="5"/>
  <c r="G43" i="8" s="1"/>
  <c r="F474" i="5"/>
  <c r="G43" i="9" s="1"/>
  <c r="G474" i="5"/>
  <c r="G43" i="10" s="1"/>
  <c r="H474" i="5"/>
  <c r="G43" i="11" s="1"/>
  <c r="I474" i="5"/>
  <c r="G43" i="12" s="1"/>
  <c r="K474" i="5"/>
  <c r="G43" i="13" s="1"/>
  <c r="M474" i="5"/>
  <c r="N474"/>
  <c r="O474"/>
  <c r="Q474"/>
  <c r="R474"/>
  <c r="S474"/>
  <c r="T474"/>
  <c r="U474"/>
  <c r="V474"/>
  <c r="W474"/>
  <c r="Y474"/>
  <c r="Z474"/>
  <c r="AB474"/>
  <c r="AC474"/>
  <c r="B475"/>
  <c r="C475"/>
  <c r="H43" i="25" s="1"/>
  <c r="D475" i="5"/>
  <c r="H43" i="7" s="1"/>
  <c r="E475" i="5"/>
  <c r="H43" i="8" s="1"/>
  <c r="F475" i="5"/>
  <c r="H43" i="9" s="1"/>
  <c r="G475" i="5"/>
  <c r="H43" i="10" s="1"/>
  <c r="H475" i="5"/>
  <c r="H43" i="11" s="1"/>
  <c r="I475" i="5"/>
  <c r="H43" i="12" s="1"/>
  <c r="K475" i="5"/>
  <c r="H43" i="13" s="1"/>
  <c r="M475" i="5"/>
  <c r="N475"/>
  <c r="O475"/>
  <c r="Q475"/>
  <c r="R475"/>
  <c r="S475"/>
  <c r="T475"/>
  <c r="U475"/>
  <c r="V475"/>
  <c r="W475"/>
  <c r="Y475"/>
  <c r="Z475"/>
  <c r="AB475"/>
  <c r="AC475"/>
  <c r="B476"/>
  <c r="C476"/>
  <c r="I43" i="25" s="1"/>
  <c r="D476" i="5"/>
  <c r="I43" i="7" s="1"/>
  <c r="E476" i="5"/>
  <c r="I43" i="8" s="1"/>
  <c r="F476" i="5"/>
  <c r="I43" i="9" s="1"/>
  <c r="G476" i="5"/>
  <c r="I43" i="10" s="1"/>
  <c r="H476" i="5"/>
  <c r="I43" i="11" s="1"/>
  <c r="I476" i="5"/>
  <c r="I43" i="12" s="1"/>
  <c r="K476" i="5"/>
  <c r="I43" i="13" s="1"/>
  <c r="M476" i="5"/>
  <c r="N476"/>
  <c r="O476"/>
  <c r="Q476"/>
  <c r="R476"/>
  <c r="S476"/>
  <c r="T476"/>
  <c r="U476"/>
  <c r="V476"/>
  <c r="W476"/>
  <c r="Y476"/>
  <c r="Z476"/>
  <c r="AB476"/>
  <c r="AC476"/>
  <c r="B477"/>
  <c r="C477"/>
  <c r="J43" i="25" s="1"/>
  <c r="D477" i="5"/>
  <c r="J43" i="7" s="1"/>
  <c r="E477" i="5"/>
  <c r="J43" i="8" s="1"/>
  <c r="F477" i="5"/>
  <c r="J43" i="9" s="1"/>
  <c r="G477" i="5"/>
  <c r="J43" i="10" s="1"/>
  <c r="H477" i="5"/>
  <c r="J43" i="11" s="1"/>
  <c r="I477" i="5"/>
  <c r="J43" i="12" s="1"/>
  <c r="K477" i="5"/>
  <c r="J43" i="13" s="1"/>
  <c r="M477" i="5"/>
  <c r="N477"/>
  <c r="O477"/>
  <c r="Q477"/>
  <c r="R477"/>
  <c r="S477"/>
  <c r="T477"/>
  <c r="U477"/>
  <c r="V477"/>
  <c r="W477"/>
  <c r="Y477"/>
  <c r="Z477"/>
  <c r="AB477"/>
  <c r="AC477"/>
  <c r="B478"/>
  <c r="C478"/>
  <c r="K43" i="25" s="1"/>
  <c r="D478" i="5"/>
  <c r="K43" i="7" s="1"/>
  <c r="E478" i="5"/>
  <c r="K43" i="8" s="1"/>
  <c r="F478" i="5"/>
  <c r="K43" i="9" s="1"/>
  <c r="G478" i="5"/>
  <c r="K43" i="10" s="1"/>
  <c r="H478" i="5"/>
  <c r="K43" i="11" s="1"/>
  <c r="I478" i="5"/>
  <c r="K43" i="12" s="1"/>
  <c r="K478" i="5"/>
  <c r="K43" i="13" s="1"/>
  <c r="M478" i="5"/>
  <c r="N478"/>
  <c r="O478"/>
  <c r="Q478"/>
  <c r="R478"/>
  <c r="S478"/>
  <c r="T478"/>
  <c r="U478"/>
  <c r="V478"/>
  <c r="W478"/>
  <c r="Y478"/>
  <c r="Z478"/>
  <c r="AB478"/>
  <c r="AC478"/>
  <c r="B479"/>
  <c r="C479"/>
  <c r="L43" i="25" s="1"/>
  <c r="D479" i="5"/>
  <c r="L43" i="7" s="1"/>
  <c r="E479" i="5"/>
  <c r="L43" i="8" s="1"/>
  <c r="F479" i="5"/>
  <c r="L43" i="9" s="1"/>
  <c r="G479" i="5"/>
  <c r="L43" i="10" s="1"/>
  <c r="H479" i="5"/>
  <c r="L43" i="11" s="1"/>
  <c r="I479" i="5"/>
  <c r="L43" i="12" s="1"/>
  <c r="K479" i="5"/>
  <c r="L43" i="13" s="1"/>
  <c r="M479" i="5"/>
  <c r="N479"/>
  <c r="O479"/>
  <c r="Q479"/>
  <c r="R479"/>
  <c r="S479"/>
  <c r="T479"/>
  <c r="U479"/>
  <c r="V479"/>
  <c r="W479"/>
  <c r="Y479"/>
  <c r="Z479"/>
  <c r="AB479"/>
  <c r="AC479"/>
  <c r="B480"/>
  <c r="C480"/>
  <c r="M43" i="25" s="1"/>
  <c r="D480" i="5"/>
  <c r="M43" i="7" s="1"/>
  <c r="E480" i="5"/>
  <c r="M43" i="8" s="1"/>
  <c r="F480" i="5"/>
  <c r="M43" i="9" s="1"/>
  <c r="G480" i="5"/>
  <c r="M43" i="10" s="1"/>
  <c r="H480" i="5"/>
  <c r="M43" i="11" s="1"/>
  <c r="I480" i="5"/>
  <c r="M43" i="12" s="1"/>
  <c r="K480" i="5"/>
  <c r="M43" i="13" s="1"/>
  <c r="M480" i="5"/>
  <c r="N480"/>
  <c r="O480"/>
  <c r="Q480"/>
  <c r="R480"/>
  <c r="S480"/>
  <c r="T480"/>
  <c r="U480"/>
  <c r="V480"/>
  <c r="W480"/>
  <c r="Y480"/>
  <c r="Z480"/>
  <c r="AB480"/>
  <c r="AC480"/>
  <c r="B481"/>
  <c r="C481"/>
  <c r="B44" i="25" s="1"/>
  <c r="D481" i="5"/>
  <c r="B44" i="7" s="1"/>
  <c r="E481" i="5"/>
  <c r="B44" i="8" s="1"/>
  <c r="F481" i="5"/>
  <c r="B44" i="9" s="1"/>
  <c r="G481" i="5"/>
  <c r="B44" i="10" s="1"/>
  <c r="H481" i="5"/>
  <c r="B44" i="11" s="1"/>
  <c r="I481" i="5"/>
  <c r="B44" i="12" s="1"/>
  <c r="K481" i="5"/>
  <c r="B44" i="13" s="1"/>
  <c r="M481" i="5"/>
  <c r="N481"/>
  <c r="O481"/>
  <c r="Q481"/>
  <c r="R481"/>
  <c r="S481"/>
  <c r="T481"/>
  <c r="U481"/>
  <c r="V481"/>
  <c r="W481"/>
  <c r="Y481"/>
  <c r="Z481"/>
  <c r="AB481"/>
  <c r="AC481"/>
  <c r="B482"/>
  <c r="C482"/>
  <c r="C44" i="25" s="1"/>
  <c r="D482" i="5"/>
  <c r="C44" i="7" s="1"/>
  <c r="E482" i="5"/>
  <c r="C44" i="8" s="1"/>
  <c r="F482" i="5"/>
  <c r="C44" i="9" s="1"/>
  <c r="G482" i="5"/>
  <c r="C44" i="10" s="1"/>
  <c r="H482" i="5"/>
  <c r="C44" i="11" s="1"/>
  <c r="I482" i="5"/>
  <c r="C44" i="12" s="1"/>
  <c r="K482" i="5"/>
  <c r="C44" i="13" s="1"/>
  <c r="M482" i="5"/>
  <c r="N482"/>
  <c r="O482"/>
  <c r="Q482"/>
  <c r="R482"/>
  <c r="S482"/>
  <c r="T482"/>
  <c r="U482"/>
  <c r="V482"/>
  <c r="W482"/>
  <c r="Y482"/>
  <c r="Z482"/>
  <c r="AB482"/>
  <c r="AC482"/>
  <c r="B483"/>
  <c r="C483"/>
  <c r="D44" i="25" s="1"/>
  <c r="D483" i="5"/>
  <c r="D44" i="7" s="1"/>
  <c r="E483" i="5"/>
  <c r="D44" i="8" s="1"/>
  <c r="F483" i="5"/>
  <c r="D44" i="9" s="1"/>
  <c r="G483" i="5"/>
  <c r="D44" i="10" s="1"/>
  <c r="H483" i="5"/>
  <c r="D44" i="11" s="1"/>
  <c r="I483" i="5"/>
  <c r="D44" i="12" s="1"/>
  <c r="K483" i="5"/>
  <c r="D44" i="13" s="1"/>
  <c r="M483" i="5"/>
  <c r="N483"/>
  <c r="O483"/>
  <c r="Q483"/>
  <c r="R483"/>
  <c r="S483"/>
  <c r="T483"/>
  <c r="U483"/>
  <c r="V483"/>
  <c r="W483"/>
  <c r="Y483"/>
  <c r="Z483"/>
  <c r="AB483"/>
  <c r="AC483"/>
  <c r="B484"/>
  <c r="C484"/>
  <c r="E44" i="25" s="1"/>
  <c r="D484" i="5"/>
  <c r="E44" i="7" s="1"/>
  <c r="E484" i="5"/>
  <c r="E44" i="8" s="1"/>
  <c r="F484" i="5"/>
  <c r="E44" i="9" s="1"/>
  <c r="G484" i="5"/>
  <c r="E44" i="10" s="1"/>
  <c r="H484" i="5"/>
  <c r="E44" i="11" s="1"/>
  <c r="I484" i="5"/>
  <c r="E44" i="12" s="1"/>
  <c r="K484" i="5"/>
  <c r="E44" i="13" s="1"/>
  <c r="M484" i="5"/>
  <c r="N484"/>
  <c r="O484"/>
  <c r="Q484"/>
  <c r="R484"/>
  <c r="S484"/>
  <c r="T484"/>
  <c r="U484"/>
  <c r="V484"/>
  <c r="W484"/>
  <c r="Y484"/>
  <c r="Z484"/>
  <c r="AB484"/>
  <c r="AC484"/>
  <c r="B485"/>
  <c r="C485"/>
  <c r="F44" i="25" s="1"/>
  <c r="D485" i="5"/>
  <c r="F44" i="7" s="1"/>
  <c r="E485" i="5"/>
  <c r="F44" i="8" s="1"/>
  <c r="F485" i="5"/>
  <c r="F44" i="9" s="1"/>
  <c r="G485" i="5"/>
  <c r="F44" i="10" s="1"/>
  <c r="H485" i="5"/>
  <c r="F44" i="11" s="1"/>
  <c r="I485" i="5"/>
  <c r="F44" i="12" s="1"/>
  <c r="K485" i="5"/>
  <c r="F44" i="13" s="1"/>
  <c r="M485" i="5"/>
  <c r="N485"/>
  <c r="O485"/>
  <c r="Q485"/>
  <c r="R485"/>
  <c r="S485"/>
  <c r="T485"/>
  <c r="U485"/>
  <c r="V485"/>
  <c r="W485"/>
  <c r="Y485"/>
  <c r="Z485"/>
  <c r="AB485"/>
  <c r="AC485"/>
  <c r="B486"/>
  <c r="C486"/>
  <c r="G44" i="25" s="1"/>
  <c r="D486" i="5"/>
  <c r="G44" i="7" s="1"/>
  <c r="E486" i="5"/>
  <c r="G44" i="8" s="1"/>
  <c r="F486" i="5"/>
  <c r="G44" i="9" s="1"/>
  <c r="G486" i="5"/>
  <c r="G44" i="10" s="1"/>
  <c r="H486" i="5"/>
  <c r="G44" i="11" s="1"/>
  <c r="I486" i="5"/>
  <c r="G44" i="12" s="1"/>
  <c r="K486" i="5"/>
  <c r="G44" i="13" s="1"/>
  <c r="M486" i="5"/>
  <c r="N486"/>
  <c r="O486"/>
  <c r="Q486"/>
  <c r="R486"/>
  <c r="S486"/>
  <c r="T486"/>
  <c r="U486"/>
  <c r="V486"/>
  <c r="W486"/>
  <c r="Y486"/>
  <c r="Z486"/>
  <c r="AB486"/>
  <c r="AC486"/>
  <c r="B487"/>
  <c r="C487"/>
  <c r="H44" i="25" s="1"/>
  <c r="D487" i="5"/>
  <c r="H44" i="7" s="1"/>
  <c r="E487" i="5"/>
  <c r="H44" i="8" s="1"/>
  <c r="F487" i="5"/>
  <c r="H44" i="9" s="1"/>
  <c r="G487" i="5"/>
  <c r="H44" i="10" s="1"/>
  <c r="H487" i="5"/>
  <c r="H44" i="11" s="1"/>
  <c r="I487" i="5"/>
  <c r="H44" i="12" s="1"/>
  <c r="K487" i="5"/>
  <c r="H44" i="13" s="1"/>
  <c r="M487" i="5"/>
  <c r="N487"/>
  <c r="O487"/>
  <c r="Q487"/>
  <c r="R487"/>
  <c r="S487"/>
  <c r="T487"/>
  <c r="U487"/>
  <c r="V487"/>
  <c r="W487"/>
  <c r="Y487"/>
  <c r="Z487"/>
  <c r="AB487"/>
  <c r="AC487"/>
  <c r="B488"/>
  <c r="C488"/>
  <c r="I44" i="25" s="1"/>
  <c r="D488" i="5"/>
  <c r="I44" i="7" s="1"/>
  <c r="E488" i="5"/>
  <c r="I44" i="8" s="1"/>
  <c r="F488" i="5"/>
  <c r="I44" i="9" s="1"/>
  <c r="G488" i="5"/>
  <c r="I44" i="10" s="1"/>
  <c r="H488" i="5"/>
  <c r="I44" i="11" s="1"/>
  <c r="I488" i="5"/>
  <c r="I44" i="12" s="1"/>
  <c r="K488" i="5"/>
  <c r="I44" i="13" s="1"/>
  <c r="M488" i="5"/>
  <c r="N488"/>
  <c r="O488"/>
  <c r="Q488"/>
  <c r="R488"/>
  <c r="S488"/>
  <c r="T488"/>
  <c r="U488"/>
  <c r="V488"/>
  <c r="W488"/>
  <c r="Y488"/>
  <c r="Z488"/>
  <c r="AB488"/>
  <c r="AC488"/>
  <c r="B489"/>
  <c r="C489"/>
  <c r="J44" i="25" s="1"/>
  <c r="D489" i="5"/>
  <c r="J44" i="7" s="1"/>
  <c r="E489" i="5"/>
  <c r="J44" i="8" s="1"/>
  <c r="F489" i="5"/>
  <c r="J44" i="9" s="1"/>
  <c r="G489" i="5"/>
  <c r="J44" i="10" s="1"/>
  <c r="H489" i="5"/>
  <c r="J44" i="11" s="1"/>
  <c r="I489" i="5"/>
  <c r="J44" i="12" s="1"/>
  <c r="K489" i="5"/>
  <c r="J44" i="13" s="1"/>
  <c r="M489" i="5"/>
  <c r="N489"/>
  <c r="O489"/>
  <c r="Q489"/>
  <c r="R489"/>
  <c r="S489"/>
  <c r="T489"/>
  <c r="U489"/>
  <c r="V489"/>
  <c r="W489"/>
  <c r="Y489"/>
  <c r="Z489"/>
  <c r="AB489"/>
  <c r="AC489"/>
  <c r="B490"/>
  <c r="C490"/>
  <c r="K44" i="25" s="1"/>
  <c r="D490" i="5"/>
  <c r="K44" i="7" s="1"/>
  <c r="E490" i="5"/>
  <c r="K44" i="8" s="1"/>
  <c r="F490" i="5"/>
  <c r="K44" i="9" s="1"/>
  <c r="G490" i="5"/>
  <c r="K44" i="10" s="1"/>
  <c r="H490" i="5"/>
  <c r="K44" i="11" s="1"/>
  <c r="I490" i="5"/>
  <c r="K44" i="12" s="1"/>
  <c r="K490" i="5"/>
  <c r="K44" i="13" s="1"/>
  <c r="M490" i="5"/>
  <c r="N490"/>
  <c r="O490"/>
  <c r="Q490"/>
  <c r="R490"/>
  <c r="S490"/>
  <c r="T490"/>
  <c r="U490"/>
  <c r="V490"/>
  <c r="W490"/>
  <c r="Y490"/>
  <c r="Z490"/>
  <c r="AB490"/>
  <c r="AC490"/>
  <c r="B491"/>
  <c r="C491"/>
  <c r="L44" i="25" s="1"/>
  <c r="D491" i="5"/>
  <c r="L44" i="7" s="1"/>
  <c r="E491" i="5"/>
  <c r="L44" i="8" s="1"/>
  <c r="F491" i="5"/>
  <c r="L44" i="9" s="1"/>
  <c r="G491" i="5"/>
  <c r="L44" i="10" s="1"/>
  <c r="H491" i="5"/>
  <c r="L44" i="11" s="1"/>
  <c r="I491" i="5"/>
  <c r="L44" i="12" s="1"/>
  <c r="K491" i="5"/>
  <c r="L44" i="13" s="1"/>
  <c r="M491" i="5"/>
  <c r="N491"/>
  <c r="O491"/>
  <c r="Q491"/>
  <c r="R491"/>
  <c r="S491"/>
  <c r="T491"/>
  <c r="U491"/>
  <c r="V491"/>
  <c r="W491"/>
  <c r="Y491"/>
  <c r="Z491"/>
  <c r="AB491"/>
  <c r="AC491"/>
  <c r="B492"/>
  <c r="C492"/>
  <c r="M44" i="25" s="1"/>
  <c r="D492" i="5"/>
  <c r="M44" i="7" s="1"/>
  <c r="E492" i="5"/>
  <c r="M44" i="8" s="1"/>
  <c r="F492" i="5"/>
  <c r="M44" i="9" s="1"/>
  <c r="G492" i="5"/>
  <c r="M44" i="10" s="1"/>
  <c r="H492" i="5"/>
  <c r="M44" i="11" s="1"/>
  <c r="I492" i="5"/>
  <c r="M44" i="12" s="1"/>
  <c r="K492" i="5"/>
  <c r="M44" i="13" s="1"/>
  <c r="M492" i="5"/>
  <c r="N492"/>
  <c r="O492"/>
  <c r="Q492"/>
  <c r="R492"/>
  <c r="S492"/>
  <c r="T492"/>
  <c r="U492"/>
  <c r="V492"/>
  <c r="W492"/>
  <c r="Y492"/>
  <c r="Z492"/>
  <c r="AB492"/>
  <c r="AC492"/>
  <c r="B493"/>
  <c r="C493"/>
  <c r="B45" i="25" s="1"/>
  <c r="D493" i="5"/>
  <c r="B45" i="7" s="1"/>
  <c r="E493" i="5"/>
  <c r="B45" i="8" s="1"/>
  <c r="F493" i="5"/>
  <c r="B45" i="9" s="1"/>
  <c r="G493" i="5"/>
  <c r="B45" i="10" s="1"/>
  <c r="H493" i="5"/>
  <c r="B45" i="11" s="1"/>
  <c r="I493" i="5"/>
  <c r="B45" i="12" s="1"/>
  <c r="K493" i="5"/>
  <c r="B45" i="13" s="1"/>
  <c r="M493" i="5"/>
  <c r="N493"/>
  <c r="O493"/>
  <c r="Q493"/>
  <c r="R493"/>
  <c r="S493"/>
  <c r="T493"/>
  <c r="U493"/>
  <c r="V493"/>
  <c r="W493"/>
  <c r="Y493"/>
  <c r="Z493"/>
  <c r="AB493"/>
  <c r="AC493"/>
  <c r="B494"/>
  <c r="C494"/>
  <c r="C45" i="25" s="1"/>
  <c r="D494" i="5"/>
  <c r="C45" i="7" s="1"/>
  <c r="E494" i="5"/>
  <c r="C45" i="8" s="1"/>
  <c r="F494" i="5"/>
  <c r="C45" i="9" s="1"/>
  <c r="G494" i="5"/>
  <c r="C45" i="10" s="1"/>
  <c r="H494" i="5"/>
  <c r="C45" i="11" s="1"/>
  <c r="I494" i="5"/>
  <c r="C45" i="12" s="1"/>
  <c r="K494" i="5"/>
  <c r="C45" i="13" s="1"/>
  <c r="M494" i="5"/>
  <c r="N494"/>
  <c r="O494"/>
  <c r="Q494"/>
  <c r="R494"/>
  <c r="S494"/>
  <c r="T494"/>
  <c r="U494"/>
  <c r="V494"/>
  <c r="W494"/>
  <c r="Y494"/>
  <c r="Z494"/>
  <c r="AB494"/>
  <c r="AC494"/>
  <c r="B495"/>
  <c r="C495"/>
  <c r="D45" i="25" s="1"/>
  <c r="D495" i="5"/>
  <c r="D45" i="7" s="1"/>
  <c r="E495" i="5"/>
  <c r="D45" i="8" s="1"/>
  <c r="F495" i="5"/>
  <c r="D45" i="9" s="1"/>
  <c r="G495" i="5"/>
  <c r="D45" i="10" s="1"/>
  <c r="H495" i="5"/>
  <c r="D45" i="11" s="1"/>
  <c r="I495" i="5"/>
  <c r="D45" i="12" s="1"/>
  <c r="K495" i="5"/>
  <c r="D45" i="13" s="1"/>
  <c r="M495" i="5"/>
  <c r="N495"/>
  <c r="O495"/>
  <c r="Q495"/>
  <c r="R495"/>
  <c r="S495"/>
  <c r="T495"/>
  <c r="U495"/>
  <c r="V495"/>
  <c r="W495"/>
  <c r="Y495"/>
  <c r="Z495"/>
  <c r="AB495"/>
  <c r="AC495"/>
  <c r="B496"/>
  <c r="C496"/>
  <c r="E45" i="25" s="1"/>
  <c r="D496" i="5"/>
  <c r="E45" i="7" s="1"/>
  <c r="E496" i="5"/>
  <c r="E45" i="8" s="1"/>
  <c r="F496" i="5"/>
  <c r="E45" i="9" s="1"/>
  <c r="G496" i="5"/>
  <c r="E45" i="10" s="1"/>
  <c r="H496" i="5"/>
  <c r="E45" i="11" s="1"/>
  <c r="I496" i="5"/>
  <c r="E45" i="12" s="1"/>
  <c r="K496" i="5"/>
  <c r="E45" i="13" s="1"/>
  <c r="M496" i="5"/>
  <c r="N496"/>
  <c r="O496"/>
  <c r="Q496"/>
  <c r="R496"/>
  <c r="S496"/>
  <c r="T496"/>
  <c r="U496"/>
  <c r="V496"/>
  <c r="W496"/>
  <c r="Y496"/>
  <c r="Z496"/>
  <c r="AB496"/>
  <c r="AC496"/>
  <c r="B497"/>
  <c r="C497"/>
  <c r="F45" i="25" s="1"/>
  <c r="D497" i="5"/>
  <c r="F45" i="7" s="1"/>
  <c r="E497" i="5"/>
  <c r="F45" i="8" s="1"/>
  <c r="F497" i="5"/>
  <c r="F45" i="9" s="1"/>
  <c r="G497" i="5"/>
  <c r="F45" i="10" s="1"/>
  <c r="H497" i="5"/>
  <c r="F45" i="11" s="1"/>
  <c r="I497" i="5"/>
  <c r="F45" i="12" s="1"/>
  <c r="K497" i="5"/>
  <c r="F45" i="13" s="1"/>
  <c r="M497" i="5"/>
  <c r="N497"/>
  <c r="O497"/>
  <c r="Q497"/>
  <c r="R497"/>
  <c r="S497"/>
  <c r="T497"/>
  <c r="U497"/>
  <c r="V497"/>
  <c r="W497"/>
  <c r="Y497"/>
  <c r="Z497"/>
  <c r="AB497"/>
  <c r="AC497"/>
  <c r="B498"/>
  <c r="C498"/>
  <c r="G45" i="25" s="1"/>
  <c r="D498" i="5"/>
  <c r="G45" i="7" s="1"/>
  <c r="E498" i="5"/>
  <c r="G45" i="8" s="1"/>
  <c r="F498" i="5"/>
  <c r="G45" i="9" s="1"/>
  <c r="G498" i="5"/>
  <c r="G45" i="10" s="1"/>
  <c r="H498" i="5"/>
  <c r="G45" i="11" s="1"/>
  <c r="I498" i="5"/>
  <c r="G45" i="12" s="1"/>
  <c r="K498" i="5"/>
  <c r="G45" i="13" s="1"/>
  <c r="M498" i="5"/>
  <c r="N498"/>
  <c r="O498"/>
  <c r="Q498"/>
  <c r="R498"/>
  <c r="S498"/>
  <c r="T498"/>
  <c r="U498"/>
  <c r="V498"/>
  <c r="W498"/>
  <c r="Y498"/>
  <c r="Z498"/>
  <c r="AB498"/>
  <c r="AC498"/>
  <c r="B499"/>
  <c r="C499"/>
  <c r="H45" i="25" s="1"/>
  <c r="D499" i="5"/>
  <c r="H45" i="7" s="1"/>
  <c r="E499" i="5"/>
  <c r="H45" i="8" s="1"/>
  <c r="F499" i="5"/>
  <c r="H45" i="9" s="1"/>
  <c r="G499" i="5"/>
  <c r="H45" i="10" s="1"/>
  <c r="H499" i="5"/>
  <c r="H45" i="11" s="1"/>
  <c r="I499" i="5"/>
  <c r="H45" i="12" s="1"/>
  <c r="K499" i="5"/>
  <c r="H45" i="13" s="1"/>
  <c r="M499" i="5"/>
  <c r="N499"/>
  <c r="O499"/>
  <c r="Q499"/>
  <c r="R499"/>
  <c r="S499"/>
  <c r="T499"/>
  <c r="U499"/>
  <c r="V499"/>
  <c r="W499"/>
  <c r="Y499"/>
  <c r="Z499"/>
  <c r="AB499"/>
  <c r="AC499"/>
  <c r="B500"/>
  <c r="C500"/>
  <c r="I45" i="25" s="1"/>
  <c r="D500" i="5"/>
  <c r="I45" i="7" s="1"/>
  <c r="E500" i="5"/>
  <c r="I45" i="8" s="1"/>
  <c r="F500" i="5"/>
  <c r="I45" i="9" s="1"/>
  <c r="G500" i="5"/>
  <c r="I45" i="10" s="1"/>
  <c r="H500" i="5"/>
  <c r="I45" i="11" s="1"/>
  <c r="I500" i="5"/>
  <c r="I45" i="12" s="1"/>
  <c r="K500" i="5"/>
  <c r="I45" i="13" s="1"/>
  <c r="M500" i="5"/>
  <c r="N500"/>
  <c r="O500"/>
  <c r="Q500"/>
  <c r="R500"/>
  <c r="S500"/>
  <c r="T500"/>
  <c r="U500"/>
  <c r="V500"/>
  <c r="W500"/>
  <c r="Y500"/>
  <c r="Z500"/>
  <c r="AB500"/>
  <c r="AC500"/>
  <c r="B501"/>
  <c r="C501"/>
  <c r="J45" i="25" s="1"/>
  <c r="D501" i="5"/>
  <c r="J45" i="7" s="1"/>
  <c r="E501" i="5"/>
  <c r="J45" i="8" s="1"/>
  <c r="F501" i="5"/>
  <c r="J45" i="9" s="1"/>
  <c r="G501" i="5"/>
  <c r="J45" i="10" s="1"/>
  <c r="H501" i="5"/>
  <c r="J45" i="11" s="1"/>
  <c r="I501" i="5"/>
  <c r="J45" i="12" s="1"/>
  <c r="K501" i="5"/>
  <c r="J45" i="13" s="1"/>
  <c r="M501" i="5"/>
  <c r="N501"/>
  <c r="O501"/>
  <c r="Q501"/>
  <c r="R501"/>
  <c r="S501"/>
  <c r="T501"/>
  <c r="U501"/>
  <c r="V501"/>
  <c r="W501"/>
  <c r="Y501"/>
  <c r="Z501"/>
  <c r="AB501"/>
  <c r="AC501"/>
  <c r="B502"/>
  <c r="C502"/>
  <c r="K45" i="25" s="1"/>
  <c r="D502" i="5"/>
  <c r="K45" i="7" s="1"/>
  <c r="E502" i="5"/>
  <c r="K45" i="8" s="1"/>
  <c r="F502" i="5"/>
  <c r="K45" i="9" s="1"/>
  <c r="G502" i="5"/>
  <c r="K45" i="10" s="1"/>
  <c r="H502" i="5"/>
  <c r="K45" i="11" s="1"/>
  <c r="I502" i="5"/>
  <c r="K45" i="12" s="1"/>
  <c r="K502" i="5"/>
  <c r="K45" i="13" s="1"/>
  <c r="M502" i="5"/>
  <c r="N502"/>
  <c r="O502"/>
  <c r="Q502"/>
  <c r="R502"/>
  <c r="S502"/>
  <c r="T502"/>
  <c r="U502"/>
  <c r="V502"/>
  <c r="W502"/>
  <c r="Y502"/>
  <c r="Z502"/>
  <c r="AB502"/>
  <c r="AC502"/>
  <c r="B503"/>
  <c r="C503"/>
  <c r="L45" i="25" s="1"/>
  <c r="D503" i="5"/>
  <c r="L45" i="7" s="1"/>
  <c r="E503" i="5"/>
  <c r="L45" i="8" s="1"/>
  <c r="F503" i="5"/>
  <c r="L45" i="9" s="1"/>
  <c r="G503" i="5"/>
  <c r="L45" i="10" s="1"/>
  <c r="H503" i="5"/>
  <c r="L45" i="11" s="1"/>
  <c r="I503" i="5"/>
  <c r="L45" i="12" s="1"/>
  <c r="K503" i="5"/>
  <c r="L45" i="13" s="1"/>
  <c r="M503" i="5"/>
  <c r="N503"/>
  <c r="O503"/>
  <c r="Q503"/>
  <c r="R503"/>
  <c r="S503"/>
  <c r="T503"/>
  <c r="U503"/>
  <c r="V503"/>
  <c r="W503"/>
  <c r="Y503"/>
  <c r="Z503"/>
  <c r="AB503"/>
  <c r="AC503"/>
  <c r="B504"/>
  <c r="C504"/>
  <c r="M45" i="25" s="1"/>
  <c r="D504" i="5"/>
  <c r="M45" i="7" s="1"/>
  <c r="E504" i="5"/>
  <c r="M45" i="8" s="1"/>
  <c r="F504" i="5"/>
  <c r="M45" i="9" s="1"/>
  <c r="G504" i="5"/>
  <c r="M45" i="10" s="1"/>
  <c r="H504" i="5"/>
  <c r="M45" i="11" s="1"/>
  <c r="I504" i="5"/>
  <c r="M45" i="12" s="1"/>
  <c r="K504" i="5"/>
  <c r="M45" i="13" s="1"/>
  <c r="M504" i="5"/>
  <c r="N504"/>
  <c r="O504"/>
  <c r="Q504"/>
  <c r="R504"/>
  <c r="S504"/>
  <c r="T504"/>
  <c r="U504"/>
  <c r="V504"/>
  <c r="W504"/>
  <c r="Y504"/>
  <c r="Z504"/>
  <c r="AB504"/>
  <c r="AC504"/>
  <c r="B505"/>
  <c r="C505"/>
  <c r="B46" i="25" s="1"/>
  <c r="D505" i="5"/>
  <c r="B46" i="7" s="1"/>
  <c r="E505" i="5"/>
  <c r="B46" i="8" s="1"/>
  <c r="F505" i="5"/>
  <c r="B46" i="9" s="1"/>
  <c r="G505" i="5"/>
  <c r="B46" i="10" s="1"/>
  <c r="H505" i="5"/>
  <c r="B46" i="11" s="1"/>
  <c r="I505" i="5"/>
  <c r="B46" i="12" s="1"/>
  <c r="K505" i="5"/>
  <c r="B46" i="13" s="1"/>
  <c r="M505" i="5"/>
  <c r="N505"/>
  <c r="O505"/>
  <c r="Q505"/>
  <c r="R505"/>
  <c r="S505"/>
  <c r="T505"/>
  <c r="U505"/>
  <c r="V505"/>
  <c r="W505"/>
  <c r="Y505"/>
  <c r="Z505"/>
  <c r="AB505"/>
  <c r="AC505"/>
  <c r="B506"/>
  <c r="C506"/>
  <c r="C46" i="25" s="1"/>
  <c r="D506" i="5"/>
  <c r="C46" i="7" s="1"/>
  <c r="E506" i="5"/>
  <c r="C46" i="8" s="1"/>
  <c r="F506" i="5"/>
  <c r="C46" i="9" s="1"/>
  <c r="G506" i="5"/>
  <c r="C46" i="10" s="1"/>
  <c r="H506" i="5"/>
  <c r="C46" i="11" s="1"/>
  <c r="I506" i="5"/>
  <c r="C46" i="12" s="1"/>
  <c r="K506" i="5"/>
  <c r="C46" i="13" s="1"/>
  <c r="M506" i="5"/>
  <c r="N506"/>
  <c r="O506"/>
  <c r="Q506"/>
  <c r="R506"/>
  <c r="S506"/>
  <c r="T506"/>
  <c r="U506"/>
  <c r="V506"/>
  <c r="W506"/>
  <c r="Y506"/>
  <c r="Z506"/>
  <c r="AB506"/>
  <c r="AC506"/>
  <c r="B507"/>
  <c r="C507"/>
  <c r="D46" i="25" s="1"/>
  <c r="D507" i="5"/>
  <c r="D46" i="7" s="1"/>
  <c r="E507" i="5"/>
  <c r="D46" i="8" s="1"/>
  <c r="F507" i="5"/>
  <c r="D46" i="9" s="1"/>
  <c r="G507" i="5"/>
  <c r="D46" i="10" s="1"/>
  <c r="H507" i="5"/>
  <c r="D46" i="11" s="1"/>
  <c r="I507" i="5"/>
  <c r="D46" i="12" s="1"/>
  <c r="K507" i="5"/>
  <c r="D46" i="13" s="1"/>
  <c r="M507" i="5"/>
  <c r="N507"/>
  <c r="O507"/>
  <c r="Q507"/>
  <c r="R507"/>
  <c r="S507"/>
  <c r="T507"/>
  <c r="U507"/>
  <c r="V507"/>
  <c r="W507"/>
  <c r="Y507"/>
  <c r="Z507"/>
  <c r="AB507"/>
  <c r="AC507"/>
  <c r="B508"/>
  <c r="C508"/>
  <c r="E46" i="25" s="1"/>
  <c r="D508" i="5"/>
  <c r="E46" i="7" s="1"/>
  <c r="E508" i="5"/>
  <c r="E46" i="8" s="1"/>
  <c r="F508" i="5"/>
  <c r="E46" i="9" s="1"/>
  <c r="G508" i="5"/>
  <c r="E46" i="10" s="1"/>
  <c r="H508" i="5"/>
  <c r="E46" i="11" s="1"/>
  <c r="I508" i="5"/>
  <c r="E46" i="12" s="1"/>
  <c r="K508" i="5"/>
  <c r="E46" i="13" s="1"/>
  <c r="M508" i="5"/>
  <c r="N508"/>
  <c r="O508"/>
  <c r="Q508"/>
  <c r="R508"/>
  <c r="S508"/>
  <c r="T508"/>
  <c r="U508"/>
  <c r="V508"/>
  <c r="W508"/>
  <c r="Y508"/>
  <c r="Z508"/>
  <c r="AB508"/>
  <c r="AC508"/>
  <c r="B509"/>
  <c r="C509"/>
  <c r="F46" i="25" s="1"/>
  <c r="D509" i="5"/>
  <c r="F46" i="7" s="1"/>
  <c r="E509" i="5"/>
  <c r="F46" i="8" s="1"/>
  <c r="F509" i="5"/>
  <c r="F46" i="9" s="1"/>
  <c r="G509" i="5"/>
  <c r="F46" i="10" s="1"/>
  <c r="H509" i="5"/>
  <c r="F46" i="11" s="1"/>
  <c r="I509" i="5"/>
  <c r="F46" i="12" s="1"/>
  <c r="K509" i="5"/>
  <c r="F46" i="13" s="1"/>
  <c r="M509" i="5"/>
  <c r="N509"/>
  <c r="O509"/>
  <c r="Q509"/>
  <c r="R509"/>
  <c r="S509"/>
  <c r="T509"/>
  <c r="U509"/>
  <c r="V509"/>
  <c r="W509"/>
  <c r="Y509"/>
  <c r="Z509"/>
  <c r="AB509"/>
  <c r="AC509"/>
  <c r="B510"/>
  <c r="C510"/>
  <c r="G46" i="25" s="1"/>
  <c r="D510" i="5"/>
  <c r="G46" i="7" s="1"/>
  <c r="E510" i="5"/>
  <c r="G46" i="8" s="1"/>
  <c r="F510" i="5"/>
  <c r="G46" i="9" s="1"/>
  <c r="G510" i="5"/>
  <c r="G46" i="10" s="1"/>
  <c r="H510" i="5"/>
  <c r="G46" i="11" s="1"/>
  <c r="I510" i="5"/>
  <c r="G46" i="12" s="1"/>
  <c r="K510" i="5"/>
  <c r="G46" i="13" s="1"/>
  <c r="M510" i="5"/>
  <c r="N510"/>
  <c r="O510"/>
  <c r="Q510"/>
  <c r="R510"/>
  <c r="S510"/>
  <c r="T510"/>
  <c r="U510"/>
  <c r="V510"/>
  <c r="W510"/>
  <c r="Y510"/>
  <c r="Z510"/>
  <c r="AB510"/>
  <c r="AC510"/>
  <c r="B511"/>
  <c r="C511"/>
  <c r="H46" i="25" s="1"/>
  <c r="D511" i="5"/>
  <c r="H46" i="7" s="1"/>
  <c r="E511" i="5"/>
  <c r="H46" i="8" s="1"/>
  <c r="F511" i="5"/>
  <c r="H46" i="9" s="1"/>
  <c r="G511" i="5"/>
  <c r="H46" i="10" s="1"/>
  <c r="H511" i="5"/>
  <c r="H46" i="11" s="1"/>
  <c r="I511" i="5"/>
  <c r="H46" i="12" s="1"/>
  <c r="K511" i="5"/>
  <c r="H46" i="13" s="1"/>
  <c r="M511" i="5"/>
  <c r="N511"/>
  <c r="O511"/>
  <c r="Q511"/>
  <c r="R511"/>
  <c r="S511"/>
  <c r="T511"/>
  <c r="U511"/>
  <c r="V511"/>
  <c r="W511"/>
  <c r="Y511"/>
  <c r="Z511"/>
  <c r="AB511"/>
  <c r="AC511"/>
  <c r="B512"/>
  <c r="C512"/>
  <c r="I46" i="25" s="1"/>
  <c r="D512" i="5"/>
  <c r="I46" i="7" s="1"/>
  <c r="E512" i="5"/>
  <c r="I46" i="8" s="1"/>
  <c r="F512" i="5"/>
  <c r="I46" i="9" s="1"/>
  <c r="G512" i="5"/>
  <c r="I46" i="10" s="1"/>
  <c r="H512" i="5"/>
  <c r="I46" i="11" s="1"/>
  <c r="I512" i="5"/>
  <c r="I46" i="12" s="1"/>
  <c r="K512" i="5"/>
  <c r="I46" i="13" s="1"/>
  <c r="M512" i="5"/>
  <c r="N512"/>
  <c r="O512"/>
  <c r="Q512"/>
  <c r="R512"/>
  <c r="S512"/>
  <c r="T512"/>
  <c r="U512"/>
  <c r="V512"/>
  <c r="W512"/>
  <c r="Y512"/>
  <c r="Z512"/>
  <c r="AB512"/>
  <c r="AC512"/>
  <c r="B513"/>
  <c r="C513"/>
  <c r="J46" i="25" s="1"/>
  <c r="D513" i="5"/>
  <c r="J46" i="7" s="1"/>
  <c r="E513" i="5"/>
  <c r="J46" i="8" s="1"/>
  <c r="F513" i="5"/>
  <c r="J46" i="9" s="1"/>
  <c r="G513" i="5"/>
  <c r="J46" i="10" s="1"/>
  <c r="H513" i="5"/>
  <c r="J46" i="11" s="1"/>
  <c r="I513" i="5"/>
  <c r="J46" i="12" s="1"/>
  <c r="K513" i="5"/>
  <c r="J46" i="13" s="1"/>
  <c r="M513" i="5"/>
  <c r="N513"/>
  <c r="O513"/>
  <c r="Q513"/>
  <c r="R513"/>
  <c r="S513"/>
  <c r="T513"/>
  <c r="U513"/>
  <c r="V513"/>
  <c r="W513"/>
  <c r="Y513"/>
  <c r="Z513"/>
  <c r="AB513"/>
  <c r="AC513"/>
  <c r="B514"/>
  <c r="C514"/>
  <c r="K46" i="25" s="1"/>
  <c r="D514" i="5"/>
  <c r="K46" i="7" s="1"/>
  <c r="E514" i="5"/>
  <c r="K46" i="8" s="1"/>
  <c r="F514" i="5"/>
  <c r="K46" i="9" s="1"/>
  <c r="G514" i="5"/>
  <c r="K46" i="10" s="1"/>
  <c r="H514" i="5"/>
  <c r="K46" i="11" s="1"/>
  <c r="I514" i="5"/>
  <c r="K46" i="12" s="1"/>
  <c r="K514" i="5"/>
  <c r="K46" i="13" s="1"/>
  <c r="M514" i="5"/>
  <c r="N514"/>
  <c r="O514"/>
  <c r="Q514"/>
  <c r="R514"/>
  <c r="S514"/>
  <c r="T514"/>
  <c r="U514"/>
  <c r="V514"/>
  <c r="W514"/>
  <c r="Y514"/>
  <c r="Z514"/>
  <c r="AB514"/>
  <c r="AC514"/>
  <c r="B515"/>
  <c r="C515"/>
  <c r="L46" i="25" s="1"/>
  <c r="D515" i="5"/>
  <c r="L46" i="7" s="1"/>
  <c r="E515" i="5"/>
  <c r="L46" i="8" s="1"/>
  <c r="F515" i="5"/>
  <c r="L46" i="9" s="1"/>
  <c r="G515" i="5"/>
  <c r="L46" i="10" s="1"/>
  <c r="H515" i="5"/>
  <c r="L46" i="11" s="1"/>
  <c r="I515" i="5"/>
  <c r="L46" i="12" s="1"/>
  <c r="K515" i="5"/>
  <c r="L46" i="13" s="1"/>
  <c r="M515" i="5"/>
  <c r="N515"/>
  <c r="O515"/>
  <c r="Q515"/>
  <c r="R515"/>
  <c r="S515"/>
  <c r="T515"/>
  <c r="U515"/>
  <c r="V515"/>
  <c r="W515"/>
  <c r="Y515"/>
  <c r="Z515"/>
  <c r="AB515"/>
  <c r="AC515"/>
  <c r="B516"/>
  <c r="C516"/>
  <c r="M46" i="25" s="1"/>
  <c r="D516" i="5"/>
  <c r="M46" i="7" s="1"/>
  <c r="E516" i="5"/>
  <c r="M46" i="8" s="1"/>
  <c r="F516" i="5"/>
  <c r="M46" i="9" s="1"/>
  <c r="G516" i="5"/>
  <c r="M46" i="10" s="1"/>
  <c r="H516" i="5"/>
  <c r="M46" i="11" s="1"/>
  <c r="I516" i="5"/>
  <c r="M46" i="12" s="1"/>
  <c r="K516" i="5"/>
  <c r="M46" i="13" s="1"/>
  <c r="M516" i="5"/>
  <c r="N516"/>
  <c r="O516"/>
  <c r="Q516"/>
  <c r="R516"/>
  <c r="S516"/>
  <c r="T516"/>
  <c r="U516"/>
  <c r="V516"/>
  <c r="W516"/>
  <c r="Y516"/>
  <c r="Z516"/>
  <c r="AB516"/>
  <c r="AC516"/>
  <c r="B517"/>
  <c r="C517"/>
  <c r="B47" i="25" s="1"/>
  <c r="D517" i="5"/>
  <c r="B47" i="7" s="1"/>
  <c r="E517" i="5"/>
  <c r="B47" i="8" s="1"/>
  <c r="F517" i="5"/>
  <c r="B47" i="9" s="1"/>
  <c r="G517" i="5"/>
  <c r="B47" i="10" s="1"/>
  <c r="H517" i="5"/>
  <c r="B47" i="11" s="1"/>
  <c r="I517" i="5"/>
  <c r="B47" i="12" s="1"/>
  <c r="K517" i="5"/>
  <c r="B47" i="13" s="1"/>
  <c r="M517" i="5"/>
  <c r="N517"/>
  <c r="O517"/>
  <c r="Q517"/>
  <c r="R517"/>
  <c r="S517"/>
  <c r="T517"/>
  <c r="U517"/>
  <c r="V517"/>
  <c r="W517"/>
  <c r="Y517"/>
  <c r="Z517"/>
  <c r="AB517"/>
  <c r="AC517"/>
  <c r="B518"/>
  <c r="C518"/>
  <c r="C47" i="25" s="1"/>
  <c r="D518" i="5"/>
  <c r="C47" i="7" s="1"/>
  <c r="E518" i="5"/>
  <c r="C47" i="8" s="1"/>
  <c r="F518" i="5"/>
  <c r="C47" i="9" s="1"/>
  <c r="G518" i="5"/>
  <c r="C47" i="10" s="1"/>
  <c r="H518" i="5"/>
  <c r="C47" i="11" s="1"/>
  <c r="I518" i="5"/>
  <c r="C47" i="12" s="1"/>
  <c r="K518" i="5"/>
  <c r="C47" i="13" s="1"/>
  <c r="M518" i="5"/>
  <c r="N518"/>
  <c r="O518"/>
  <c r="Q518"/>
  <c r="R518"/>
  <c r="S518"/>
  <c r="T518"/>
  <c r="U518"/>
  <c r="V518"/>
  <c r="W518"/>
  <c r="Y518"/>
  <c r="Z518"/>
  <c r="AB518"/>
  <c r="AC518"/>
  <c r="B519"/>
  <c r="C519"/>
  <c r="D47" i="25" s="1"/>
  <c r="D519" i="5"/>
  <c r="D47" i="7" s="1"/>
  <c r="E519" i="5"/>
  <c r="D47" i="8" s="1"/>
  <c r="F519" i="5"/>
  <c r="D47" i="9" s="1"/>
  <c r="G519" i="5"/>
  <c r="D47" i="10" s="1"/>
  <c r="H519" i="5"/>
  <c r="D47" i="11" s="1"/>
  <c r="I519" i="5"/>
  <c r="D47" i="12" s="1"/>
  <c r="K519" i="5"/>
  <c r="D47" i="13" s="1"/>
  <c r="M519" i="5"/>
  <c r="N519"/>
  <c r="O519"/>
  <c r="Q519"/>
  <c r="R519"/>
  <c r="S519"/>
  <c r="T519"/>
  <c r="U519"/>
  <c r="V519"/>
  <c r="W519"/>
  <c r="Y519"/>
  <c r="Z519"/>
  <c r="AB519"/>
  <c r="AC519"/>
  <c r="B520"/>
  <c r="C520"/>
  <c r="E47" i="25" s="1"/>
  <c r="D520" i="5"/>
  <c r="E47" i="7" s="1"/>
  <c r="E520" i="5"/>
  <c r="E47" i="8" s="1"/>
  <c r="F520" i="5"/>
  <c r="E47" i="9" s="1"/>
  <c r="G520" i="5"/>
  <c r="E47" i="10" s="1"/>
  <c r="H520" i="5"/>
  <c r="E47" i="11" s="1"/>
  <c r="I520" i="5"/>
  <c r="E47" i="12" s="1"/>
  <c r="K520" i="5"/>
  <c r="E47" i="13" s="1"/>
  <c r="M520" i="5"/>
  <c r="N520"/>
  <c r="O520"/>
  <c r="Q520"/>
  <c r="R520"/>
  <c r="S520"/>
  <c r="T520"/>
  <c r="U520"/>
  <c r="V520"/>
  <c r="W520"/>
  <c r="Y520"/>
  <c r="Z520"/>
  <c r="AB520"/>
  <c r="AC520"/>
  <c r="B521"/>
  <c r="C521"/>
  <c r="F47" i="25" s="1"/>
  <c r="D521" i="5"/>
  <c r="F47" i="7" s="1"/>
  <c r="E521" i="5"/>
  <c r="F47" i="8" s="1"/>
  <c r="F521" i="5"/>
  <c r="F47" i="9" s="1"/>
  <c r="G521" i="5"/>
  <c r="F47" i="10" s="1"/>
  <c r="H521" i="5"/>
  <c r="F47" i="11" s="1"/>
  <c r="I521" i="5"/>
  <c r="F47" i="12" s="1"/>
  <c r="K521" i="5"/>
  <c r="F47" i="13" s="1"/>
  <c r="M521" i="5"/>
  <c r="N521"/>
  <c r="O521"/>
  <c r="Q521"/>
  <c r="R521"/>
  <c r="S521"/>
  <c r="T521"/>
  <c r="U521"/>
  <c r="V521"/>
  <c r="W521"/>
  <c r="Y521"/>
  <c r="Z521"/>
  <c r="AB521"/>
  <c r="AC521"/>
  <c r="B522"/>
  <c r="C522"/>
  <c r="G47" i="25" s="1"/>
  <c r="D522" i="5"/>
  <c r="G47" i="7" s="1"/>
  <c r="E522" i="5"/>
  <c r="G47" i="8" s="1"/>
  <c r="F522" i="5"/>
  <c r="G47" i="9" s="1"/>
  <c r="G522" i="5"/>
  <c r="G47" i="10" s="1"/>
  <c r="H522" i="5"/>
  <c r="G47" i="11" s="1"/>
  <c r="I522" i="5"/>
  <c r="G47" i="12" s="1"/>
  <c r="K522" i="5"/>
  <c r="G47" i="13" s="1"/>
  <c r="M522" i="5"/>
  <c r="N522"/>
  <c r="O522"/>
  <c r="Q522"/>
  <c r="R522"/>
  <c r="S522"/>
  <c r="T522"/>
  <c r="U522"/>
  <c r="V522"/>
  <c r="W522"/>
  <c r="Y522"/>
  <c r="Z522"/>
  <c r="AB522"/>
  <c r="AC522"/>
  <c r="B523"/>
  <c r="C523"/>
  <c r="H47" i="25" s="1"/>
  <c r="D523" i="5"/>
  <c r="H47" i="7" s="1"/>
  <c r="E523" i="5"/>
  <c r="H47" i="8" s="1"/>
  <c r="F523" i="5"/>
  <c r="H47" i="9" s="1"/>
  <c r="G523" i="5"/>
  <c r="H47" i="10" s="1"/>
  <c r="H523" i="5"/>
  <c r="H47" i="11" s="1"/>
  <c r="I523" i="5"/>
  <c r="H47" i="12" s="1"/>
  <c r="K523" i="5"/>
  <c r="H47" i="13" s="1"/>
  <c r="M523" i="5"/>
  <c r="N523"/>
  <c r="O523"/>
  <c r="Q523"/>
  <c r="R523"/>
  <c r="S523"/>
  <c r="T523"/>
  <c r="U523"/>
  <c r="V523"/>
  <c r="W523"/>
  <c r="Y523"/>
  <c r="Z523"/>
  <c r="AB523"/>
  <c r="AC523"/>
  <c r="B524"/>
  <c r="C524"/>
  <c r="I47" i="25" s="1"/>
  <c r="D524" i="5"/>
  <c r="I47" i="7" s="1"/>
  <c r="E524" i="5"/>
  <c r="I47" i="8" s="1"/>
  <c r="F524" i="5"/>
  <c r="I47" i="9" s="1"/>
  <c r="G524" i="5"/>
  <c r="I47" i="10" s="1"/>
  <c r="H524" i="5"/>
  <c r="I47" i="11" s="1"/>
  <c r="I524" i="5"/>
  <c r="I47" i="12" s="1"/>
  <c r="K524" i="5"/>
  <c r="I47" i="13" s="1"/>
  <c r="M524" i="5"/>
  <c r="N524"/>
  <c r="O524"/>
  <c r="Q524"/>
  <c r="R524"/>
  <c r="S524"/>
  <c r="T524"/>
  <c r="U524"/>
  <c r="V524"/>
  <c r="W524"/>
  <c r="Y524"/>
  <c r="Z524"/>
  <c r="AB524"/>
  <c r="AC524"/>
  <c r="B525"/>
  <c r="C525"/>
  <c r="J47" i="25" s="1"/>
  <c r="D525" i="5"/>
  <c r="J47" i="7" s="1"/>
  <c r="E525" i="5"/>
  <c r="J47" i="8" s="1"/>
  <c r="F525" i="5"/>
  <c r="J47" i="9" s="1"/>
  <c r="G525" i="5"/>
  <c r="J47" i="10" s="1"/>
  <c r="H525" i="5"/>
  <c r="J47" i="11" s="1"/>
  <c r="I525" i="5"/>
  <c r="J47" i="12" s="1"/>
  <c r="K525" i="5"/>
  <c r="J47" i="13" s="1"/>
  <c r="M525" i="5"/>
  <c r="N525"/>
  <c r="O525"/>
  <c r="Q525"/>
  <c r="R525"/>
  <c r="S525"/>
  <c r="T525"/>
  <c r="U525"/>
  <c r="V525"/>
  <c r="W525"/>
  <c r="Y525"/>
  <c r="Z525"/>
  <c r="AB525"/>
  <c r="AC525"/>
  <c r="B526"/>
  <c r="C526"/>
  <c r="K47" i="25" s="1"/>
  <c r="D526" i="5"/>
  <c r="K47" i="7" s="1"/>
  <c r="E526" i="5"/>
  <c r="K47" i="8" s="1"/>
  <c r="F526" i="5"/>
  <c r="K47" i="9" s="1"/>
  <c r="G526" i="5"/>
  <c r="K47" i="10" s="1"/>
  <c r="H526" i="5"/>
  <c r="K47" i="11" s="1"/>
  <c r="I526" i="5"/>
  <c r="K47" i="12" s="1"/>
  <c r="K526" i="5"/>
  <c r="K47" i="13" s="1"/>
  <c r="M526" i="5"/>
  <c r="N526"/>
  <c r="O526"/>
  <c r="Q526"/>
  <c r="R526"/>
  <c r="S526"/>
  <c r="T526"/>
  <c r="U526"/>
  <c r="V526"/>
  <c r="W526"/>
  <c r="Y526"/>
  <c r="Z526"/>
  <c r="AB526"/>
  <c r="AC526"/>
  <c r="B527"/>
  <c r="C527"/>
  <c r="L47" i="25" s="1"/>
  <c r="D527" i="5"/>
  <c r="L47" i="7" s="1"/>
  <c r="E527" i="5"/>
  <c r="L47" i="8" s="1"/>
  <c r="F527" i="5"/>
  <c r="L47" i="9" s="1"/>
  <c r="G527" i="5"/>
  <c r="L47" i="10" s="1"/>
  <c r="H527" i="5"/>
  <c r="L47" i="11" s="1"/>
  <c r="I527" i="5"/>
  <c r="L47" i="12" s="1"/>
  <c r="K527" i="5"/>
  <c r="L47" i="13" s="1"/>
  <c r="M527" i="5"/>
  <c r="N527"/>
  <c r="O527"/>
  <c r="Q527"/>
  <c r="R527"/>
  <c r="S527"/>
  <c r="T527"/>
  <c r="U527"/>
  <c r="V527"/>
  <c r="W527"/>
  <c r="Y527"/>
  <c r="Z527"/>
  <c r="AB527"/>
  <c r="AC527"/>
  <c r="B528"/>
  <c r="C528"/>
  <c r="M47" i="25" s="1"/>
  <c r="D528" i="5"/>
  <c r="M47" i="7" s="1"/>
  <c r="E528" i="5"/>
  <c r="M47" i="8" s="1"/>
  <c r="F528" i="5"/>
  <c r="M47" i="9" s="1"/>
  <c r="G528" i="5"/>
  <c r="M47" i="10" s="1"/>
  <c r="H528" i="5"/>
  <c r="M47" i="11" s="1"/>
  <c r="I528" i="5"/>
  <c r="M47" i="12" s="1"/>
  <c r="K528" i="5"/>
  <c r="M47" i="13" s="1"/>
  <c r="M528" i="5"/>
  <c r="N528"/>
  <c r="O528"/>
  <c r="Q528"/>
  <c r="R528"/>
  <c r="S528"/>
  <c r="T528"/>
  <c r="U528"/>
  <c r="V528"/>
  <c r="W528"/>
  <c r="Y528"/>
  <c r="Z528"/>
  <c r="AB528"/>
  <c r="AC528"/>
  <c r="B529"/>
  <c r="C529"/>
  <c r="B48" i="25" s="1"/>
  <c r="D529" i="5"/>
  <c r="B48" i="7" s="1"/>
  <c r="E529" i="5"/>
  <c r="B48" i="8" s="1"/>
  <c r="F529" i="5"/>
  <c r="B48" i="9" s="1"/>
  <c r="G529" i="5"/>
  <c r="B48" i="10" s="1"/>
  <c r="H529" i="5"/>
  <c r="B48" i="11" s="1"/>
  <c r="I529" i="5"/>
  <c r="B48" i="12" s="1"/>
  <c r="K529" i="5"/>
  <c r="B48" i="13" s="1"/>
  <c r="M529" i="5"/>
  <c r="N529"/>
  <c r="O529"/>
  <c r="Q529"/>
  <c r="R529"/>
  <c r="S529"/>
  <c r="T529"/>
  <c r="U529"/>
  <c r="V529"/>
  <c r="W529"/>
  <c r="Y529"/>
  <c r="Z529"/>
  <c r="AB529"/>
  <c r="AC529"/>
  <c r="B530"/>
  <c r="C530"/>
  <c r="C48" i="25" s="1"/>
  <c r="D530" i="5"/>
  <c r="C48" i="7" s="1"/>
  <c r="E530" i="5"/>
  <c r="C48" i="8" s="1"/>
  <c r="F530" i="5"/>
  <c r="C48" i="9" s="1"/>
  <c r="G530" i="5"/>
  <c r="C48" i="10" s="1"/>
  <c r="H530" i="5"/>
  <c r="C48" i="11" s="1"/>
  <c r="I530" i="5"/>
  <c r="C48" i="12" s="1"/>
  <c r="K530" i="5"/>
  <c r="C48" i="13" s="1"/>
  <c r="M530" i="5"/>
  <c r="N530"/>
  <c r="O530"/>
  <c r="Q530"/>
  <c r="R530"/>
  <c r="S530"/>
  <c r="T530"/>
  <c r="U530"/>
  <c r="V530"/>
  <c r="W530"/>
  <c r="Y530"/>
  <c r="Z530"/>
  <c r="AB530"/>
  <c r="AC530"/>
  <c r="B531"/>
  <c r="C531"/>
  <c r="D48" i="25" s="1"/>
  <c r="D531" i="5"/>
  <c r="D48" i="7" s="1"/>
  <c r="E531" i="5"/>
  <c r="D48" i="8" s="1"/>
  <c r="F531" i="5"/>
  <c r="D48" i="9" s="1"/>
  <c r="G531" i="5"/>
  <c r="D48" i="10" s="1"/>
  <c r="H531" i="5"/>
  <c r="D48" i="11" s="1"/>
  <c r="I531" i="5"/>
  <c r="D48" i="12" s="1"/>
  <c r="K531" i="5"/>
  <c r="D48" i="13" s="1"/>
  <c r="M531" i="5"/>
  <c r="N531"/>
  <c r="O531"/>
  <c r="Q531"/>
  <c r="R531"/>
  <c r="S531"/>
  <c r="T531"/>
  <c r="U531"/>
  <c r="V531"/>
  <c r="W531"/>
  <c r="Y531"/>
  <c r="Z531"/>
  <c r="AB531"/>
  <c r="AC531"/>
  <c r="B532"/>
  <c r="C532"/>
  <c r="E48" i="25" s="1"/>
  <c r="D532" i="5"/>
  <c r="E48" i="7" s="1"/>
  <c r="E532" i="5"/>
  <c r="E48" i="8" s="1"/>
  <c r="F532" i="5"/>
  <c r="E48" i="9" s="1"/>
  <c r="G532" i="5"/>
  <c r="E48" i="10" s="1"/>
  <c r="H532" i="5"/>
  <c r="E48" i="11" s="1"/>
  <c r="I532" i="5"/>
  <c r="E48" i="12" s="1"/>
  <c r="K532" i="5"/>
  <c r="E48" i="13" s="1"/>
  <c r="M532" i="5"/>
  <c r="N532"/>
  <c r="O532"/>
  <c r="Q532"/>
  <c r="R532"/>
  <c r="S532"/>
  <c r="T532"/>
  <c r="U532"/>
  <c r="V532"/>
  <c r="W532"/>
  <c r="Y532"/>
  <c r="Z532"/>
  <c r="AB532"/>
  <c r="AC532"/>
  <c r="B533"/>
  <c r="C533"/>
  <c r="F48" i="25" s="1"/>
  <c r="D533" i="5"/>
  <c r="F48" i="7" s="1"/>
  <c r="E533" i="5"/>
  <c r="F48" i="8" s="1"/>
  <c r="F533" i="5"/>
  <c r="F48" i="9" s="1"/>
  <c r="G533" i="5"/>
  <c r="F48" i="10" s="1"/>
  <c r="H533" i="5"/>
  <c r="F48" i="11" s="1"/>
  <c r="I533" i="5"/>
  <c r="F48" i="12" s="1"/>
  <c r="K533" i="5"/>
  <c r="F48" i="13" s="1"/>
  <c r="M533" i="5"/>
  <c r="N533"/>
  <c r="O533"/>
  <c r="Q533"/>
  <c r="R533"/>
  <c r="S533"/>
  <c r="T533"/>
  <c r="U533"/>
  <c r="V533"/>
  <c r="W533"/>
  <c r="Y533"/>
  <c r="Z533"/>
  <c r="AB533"/>
  <c r="AC533"/>
  <c r="B534"/>
  <c r="C534"/>
  <c r="G48" i="25" s="1"/>
  <c r="D534" i="5"/>
  <c r="G48" i="7" s="1"/>
  <c r="E534" i="5"/>
  <c r="G48" i="8" s="1"/>
  <c r="F534" i="5"/>
  <c r="G48" i="9" s="1"/>
  <c r="G534" i="5"/>
  <c r="G48" i="10" s="1"/>
  <c r="H534" i="5"/>
  <c r="G48" i="11" s="1"/>
  <c r="I534" i="5"/>
  <c r="G48" i="12" s="1"/>
  <c r="K534" i="5"/>
  <c r="G48" i="13" s="1"/>
  <c r="M534" i="5"/>
  <c r="N534"/>
  <c r="O534"/>
  <c r="Q534"/>
  <c r="R534"/>
  <c r="S534"/>
  <c r="T534"/>
  <c r="U534"/>
  <c r="V534"/>
  <c r="W534"/>
  <c r="Y534"/>
  <c r="Z534"/>
  <c r="AB534"/>
  <c r="AC534"/>
  <c r="B535"/>
  <c r="C535"/>
  <c r="H48" i="25" s="1"/>
  <c r="D535" i="5"/>
  <c r="H48" i="7" s="1"/>
  <c r="E535" i="5"/>
  <c r="H48" i="8" s="1"/>
  <c r="F535" i="5"/>
  <c r="H48" i="9" s="1"/>
  <c r="G535" i="5"/>
  <c r="H48" i="10" s="1"/>
  <c r="H535" i="5"/>
  <c r="H48" i="11" s="1"/>
  <c r="I535" i="5"/>
  <c r="H48" i="12" s="1"/>
  <c r="K535" i="5"/>
  <c r="H48" i="13" s="1"/>
  <c r="M535" i="5"/>
  <c r="N535"/>
  <c r="O535"/>
  <c r="Q535"/>
  <c r="R535"/>
  <c r="S535"/>
  <c r="T535"/>
  <c r="U535"/>
  <c r="V535"/>
  <c r="W535"/>
  <c r="Y535"/>
  <c r="Z535"/>
  <c r="AB535"/>
  <c r="AC535"/>
  <c r="B536"/>
  <c r="C536"/>
  <c r="I48" i="25" s="1"/>
  <c r="D536" i="5"/>
  <c r="I48" i="7" s="1"/>
  <c r="E536" i="5"/>
  <c r="I48" i="8" s="1"/>
  <c r="F536" i="5"/>
  <c r="I48" i="9" s="1"/>
  <c r="G536" i="5"/>
  <c r="I48" i="10" s="1"/>
  <c r="H536" i="5"/>
  <c r="I48" i="11" s="1"/>
  <c r="I536" i="5"/>
  <c r="I48" i="12" s="1"/>
  <c r="K536" i="5"/>
  <c r="I48" i="13" s="1"/>
  <c r="M536" i="5"/>
  <c r="N536"/>
  <c r="O536"/>
  <c r="Q536"/>
  <c r="R536"/>
  <c r="S536"/>
  <c r="T536"/>
  <c r="U536"/>
  <c r="V536"/>
  <c r="W536"/>
  <c r="Y536"/>
  <c r="Z536"/>
  <c r="AB536"/>
  <c r="AC536"/>
  <c r="B537"/>
  <c r="C537"/>
  <c r="J48" i="25" s="1"/>
  <c r="D537" i="5"/>
  <c r="J48" i="7" s="1"/>
  <c r="E537" i="5"/>
  <c r="J48" i="8" s="1"/>
  <c r="F537" i="5"/>
  <c r="J48" i="9" s="1"/>
  <c r="G537" i="5"/>
  <c r="J48" i="10" s="1"/>
  <c r="H537" i="5"/>
  <c r="J48" i="11" s="1"/>
  <c r="I537" i="5"/>
  <c r="J48" i="12" s="1"/>
  <c r="K537" i="5"/>
  <c r="J48" i="13" s="1"/>
  <c r="M537" i="5"/>
  <c r="N537"/>
  <c r="O537"/>
  <c r="Q537"/>
  <c r="R537"/>
  <c r="S537"/>
  <c r="T537"/>
  <c r="U537"/>
  <c r="V537"/>
  <c r="W537"/>
  <c r="Y537"/>
  <c r="Z537"/>
  <c r="AB537"/>
  <c r="AC537"/>
  <c r="B538"/>
  <c r="C538"/>
  <c r="K48" i="25" s="1"/>
  <c r="D538" i="5"/>
  <c r="K48" i="7" s="1"/>
  <c r="E538" i="5"/>
  <c r="K48" i="8" s="1"/>
  <c r="F538" i="5"/>
  <c r="K48" i="9" s="1"/>
  <c r="G538" i="5"/>
  <c r="K48" i="10" s="1"/>
  <c r="H538" i="5"/>
  <c r="K48" i="11" s="1"/>
  <c r="I538" i="5"/>
  <c r="K48" i="12" s="1"/>
  <c r="K538" i="5"/>
  <c r="K48" i="13" s="1"/>
  <c r="M538" i="5"/>
  <c r="N538"/>
  <c r="O538"/>
  <c r="Q538"/>
  <c r="R538"/>
  <c r="S538"/>
  <c r="T538"/>
  <c r="U538"/>
  <c r="V538"/>
  <c r="W538"/>
  <c r="Y538"/>
  <c r="Z538"/>
  <c r="AB538"/>
  <c r="AC538"/>
  <c r="B539"/>
  <c r="C539"/>
  <c r="L48" i="25" s="1"/>
  <c r="D539" i="5"/>
  <c r="L48" i="7" s="1"/>
  <c r="E539" i="5"/>
  <c r="L48" i="8" s="1"/>
  <c r="F539" i="5"/>
  <c r="L48" i="9" s="1"/>
  <c r="G539" i="5"/>
  <c r="L48" i="10" s="1"/>
  <c r="H539" i="5"/>
  <c r="L48" i="11" s="1"/>
  <c r="I539" i="5"/>
  <c r="L48" i="12" s="1"/>
  <c r="K539" i="5"/>
  <c r="L48" i="13" s="1"/>
  <c r="M539" i="5"/>
  <c r="N539"/>
  <c r="O539"/>
  <c r="Q539"/>
  <c r="R539"/>
  <c r="S539"/>
  <c r="T539"/>
  <c r="U539"/>
  <c r="V539"/>
  <c r="W539"/>
  <c r="Y539"/>
  <c r="Z539"/>
  <c r="AB539"/>
  <c r="AC539"/>
  <c r="B540"/>
  <c r="C540"/>
  <c r="M48" i="25" s="1"/>
  <c r="D540" i="5"/>
  <c r="M48" i="7" s="1"/>
  <c r="E540" i="5"/>
  <c r="M48" i="8" s="1"/>
  <c r="F540" i="5"/>
  <c r="M48" i="9" s="1"/>
  <c r="G540" i="5"/>
  <c r="M48" i="10" s="1"/>
  <c r="H540" i="5"/>
  <c r="M48" i="11" s="1"/>
  <c r="I540" i="5"/>
  <c r="M48" i="12" s="1"/>
  <c r="K540" i="5"/>
  <c r="M48" i="13" s="1"/>
  <c r="M540" i="5"/>
  <c r="N540"/>
  <c r="O540"/>
  <c r="Q540"/>
  <c r="R540"/>
  <c r="S540"/>
  <c r="T540"/>
  <c r="U540"/>
  <c r="V540"/>
  <c r="W540"/>
  <c r="Y540"/>
  <c r="Z540"/>
  <c r="AB540"/>
  <c r="AC540"/>
  <c r="B541"/>
  <c r="C541"/>
  <c r="B49" i="25" s="1"/>
  <c r="D541" i="5"/>
  <c r="B49" i="7" s="1"/>
  <c r="E541" i="5"/>
  <c r="B49" i="8" s="1"/>
  <c r="F541" i="5"/>
  <c r="B49" i="9" s="1"/>
  <c r="G541" i="5"/>
  <c r="B49" i="10" s="1"/>
  <c r="H541" i="5"/>
  <c r="B49" i="11" s="1"/>
  <c r="I541" i="5"/>
  <c r="B49" i="12" s="1"/>
  <c r="K541" i="5"/>
  <c r="B49" i="13" s="1"/>
  <c r="M541" i="5"/>
  <c r="N541"/>
  <c r="O541"/>
  <c r="Q541"/>
  <c r="R541"/>
  <c r="S541"/>
  <c r="T541"/>
  <c r="U541"/>
  <c r="V541"/>
  <c r="W541"/>
  <c r="Y541"/>
  <c r="Z541"/>
  <c r="AB541"/>
  <c r="AC541"/>
  <c r="B542"/>
  <c r="C542"/>
  <c r="C49" i="25" s="1"/>
  <c r="D542" i="5"/>
  <c r="C49" i="7" s="1"/>
  <c r="E542" i="5"/>
  <c r="C49" i="8" s="1"/>
  <c r="F542" i="5"/>
  <c r="C49" i="9" s="1"/>
  <c r="G542" i="5"/>
  <c r="C49" i="10" s="1"/>
  <c r="H542" i="5"/>
  <c r="C49" i="11" s="1"/>
  <c r="I542" i="5"/>
  <c r="C49" i="12" s="1"/>
  <c r="K542" i="5"/>
  <c r="C49" i="13" s="1"/>
  <c r="M542" i="5"/>
  <c r="N542"/>
  <c r="O542"/>
  <c r="Q542"/>
  <c r="R542"/>
  <c r="S542"/>
  <c r="T542"/>
  <c r="U542"/>
  <c r="V542"/>
  <c r="W542"/>
  <c r="Y542"/>
  <c r="Z542"/>
  <c r="AB542"/>
  <c r="AC542"/>
  <c r="B543"/>
  <c r="C543"/>
  <c r="D49" i="25" s="1"/>
  <c r="D543" i="5"/>
  <c r="D49" i="7" s="1"/>
  <c r="E543" i="5"/>
  <c r="D49" i="8" s="1"/>
  <c r="F543" i="5"/>
  <c r="D49" i="9" s="1"/>
  <c r="G543" i="5"/>
  <c r="D49" i="10" s="1"/>
  <c r="H543" i="5"/>
  <c r="D49" i="11" s="1"/>
  <c r="I543" i="5"/>
  <c r="D49" i="12" s="1"/>
  <c r="K543" i="5"/>
  <c r="D49" i="13" s="1"/>
  <c r="M543" i="5"/>
  <c r="N543"/>
  <c r="O543"/>
  <c r="Q543"/>
  <c r="R543"/>
  <c r="S543"/>
  <c r="T543"/>
  <c r="U543"/>
  <c r="V543"/>
  <c r="W543"/>
  <c r="Y543"/>
  <c r="Z543"/>
  <c r="AB543"/>
  <c r="AC543"/>
  <c r="B544"/>
  <c r="C544"/>
  <c r="E49" i="25" s="1"/>
  <c r="D544" i="5"/>
  <c r="E49" i="7" s="1"/>
  <c r="E544" i="5"/>
  <c r="E49" i="8" s="1"/>
  <c r="F544" i="5"/>
  <c r="E49" i="9" s="1"/>
  <c r="G544" i="5"/>
  <c r="E49" i="10" s="1"/>
  <c r="H544" i="5"/>
  <c r="E49" i="11" s="1"/>
  <c r="I544" i="5"/>
  <c r="E49" i="12" s="1"/>
  <c r="K544" i="5"/>
  <c r="E49" i="13" s="1"/>
  <c r="M544" i="5"/>
  <c r="N544"/>
  <c r="O544"/>
  <c r="Q544"/>
  <c r="R544"/>
  <c r="S544"/>
  <c r="T544"/>
  <c r="U544"/>
  <c r="V544"/>
  <c r="W544"/>
  <c r="Y544"/>
  <c r="Z544"/>
  <c r="AB544"/>
  <c r="AC544"/>
  <c r="B545"/>
  <c r="C545"/>
  <c r="F49" i="25" s="1"/>
  <c r="D545" i="5"/>
  <c r="F49" i="7" s="1"/>
  <c r="E545" i="5"/>
  <c r="F49" i="8" s="1"/>
  <c r="F545" i="5"/>
  <c r="F49" i="9" s="1"/>
  <c r="G545" i="5"/>
  <c r="F49" i="10" s="1"/>
  <c r="H545" i="5"/>
  <c r="F49" i="11" s="1"/>
  <c r="I545" i="5"/>
  <c r="F49" i="12" s="1"/>
  <c r="K545" i="5"/>
  <c r="F49" i="13" s="1"/>
  <c r="M545" i="5"/>
  <c r="N545"/>
  <c r="O545"/>
  <c r="Q545"/>
  <c r="R545"/>
  <c r="S545"/>
  <c r="T545"/>
  <c r="U545"/>
  <c r="V545"/>
  <c r="W545"/>
  <c r="Y545"/>
  <c r="Z545"/>
  <c r="AB545"/>
  <c r="AC545"/>
  <c r="B546"/>
  <c r="C546"/>
  <c r="G49" i="25" s="1"/>
  <c r="D546" i="5"/>
  <c r="G49" i="7" s="1"/>
  <c r="E546" i="5"/>
  <c r="G49" i="8" s="1"/>
  <c r="F546" i="5"/>
  <c r="G49" i="9" s="1"/>
  <c r="G546" i="5"/>
  <c r="G49" i="10" s="1"/>
  <c r="H546" i="5"/>
  <c r="G49" i="11" s="1"/>
  <c r="I546" i="5"/>
  <c r="G49" i="12" s="1"/>
  <c r="K546" i="5"/>
  <c r="G49" i="13" s="1"/>
  <c r="M546" i="5"/>
  <c r="N546"/>
  <c r="O546"/>
  <c r="Q546"/>
  <c r="R546"/>
  <c r="S546"/>
  <c r="T546"/>
  <c r="U546"/>
  <c r="V546"/>
  <c r="W546"/>
  <c r="Y546"/>
  <c r="Z546"/>
  <c r="AB546"/>
  <c r="AC546"/>
  <c r="B547"/>
  <c r="C547"/>
  <c r="H49" i="25" s="1"/>
  <c r="D547" i="5"/>
  <c r="H49" i="7" s="1"/>
  <c r="E547" i="5"/>
  <c r="H49" i="8" s="1"/>
  <c r="F547" i="5"/>
  <c r="H49" i="9" s="1"/>
  <c r="G547" i="5"/>
  <c r="H49" i="10" s="1"/>
  <c r="H547" i="5"/>
  <c r="H49" i="11" s="1"/>
  <c r="I547" i="5"/>
  <c r="H49" i="12" s="1"/>
  <c r="K547" i="5"/>
  <c r="H49" i="13" s="1"/>
  <c r="M547" i="5"/>
  <c r="N547"/>
  <c r="O547"/>
  <c r="Q547"/>
  <c r="R547"/>
  <c r="S547"/>
  <c r="T547"/>
  <c r="U547"/>
  <c r="V547"/>
  <c r="W547"/>
  <c r="Y547"/>
  <c r="Z547"/>
  <c r="AB547"/>
  <c r="AC547"/>
  <c r="B548"/>
  <c r="C548"/>
  <c r="I49" i="25" s="1"/>
  <c r="D548" i="5"/>
  <c r="I49" i="7" s="1"/>
  <c r="E548" i="5"/>
  <c r="I49" i="8" s="1"/>
  <c r="F548" i="5"/>
  <c r="I49" i="9" s="1"/>
  <c r="G548" i="5"/>
  <c r="I49" i="10" s="1"/>
  <c r="H548" i="5"/>
  <c r="I49" i="11" s="1"/>
  <c r="I548" i="5"/>
  <c r="I49" i="12" s="1"/>
  <c r="K548" i="5"/>
  <c r="I49" i="13" s="1"/>
  <c r="M548" i="5"/>
  <c r="N548"/>
  <c r="O548"/>
  <c r="Q548"/>
  <c r="R548"/>
  <c r="S548"/>
  <c r="T548"/>
  <c r="U548"/>
  <c r="V548"/>
  <c r="W548"/>
  <c r="Y548"/>
  <c r="Z548"/>
  <c r="AB548"/>
  <c r="AC548"/>
  <c r="B549"/>
  <c r="C549"/>
  <c r="J49" i="25" s="1"/>
  <c r="D549" i="5"/>
  <c r="J49" i="7" s="1"/>
  <c r="E549" i="5"/>
  <c r="J49" i="8" s="1"/>
  <c r="F549" i="5"/>
  <c r="J49" i="9" s="1"/>
  <c r="G549" i="5"/>
  <c r="J49" i="10" s="1"/>
  <c r="H549" i="5"/>
  <c r="J49" i="11" s="1"/>
  <c r="I549" i="5"/>
  <c r="J49" i="12" s="1"/>
  <c r="K549" i="5"/>
  <c r="J49" i="13" s="1"/>
  <c r="M549" i="5"/>
  <c r="N549"/>
  <c r="O549"/>
  <c r="Q549"/>
  <c r="R549"/>
  <c r="S549"/>
  <c r="T549"/>
  <c r="U549"/>
  <c r="V549"/>
  <c r="W549"/>
  <c r="Y549"/>
  <c r="Z549"/>
  <c r="AB549"/>
  <c r="AC549"/>
  <c r="B550"/>
  <c r="C550"/>
  <c r="K49" i="25" s="1"/>
  <c r="D550" i="5"/>
  <c r="K49" i="7" s="1"/>
  <c r="E550" i="5"/>
  <c r="K49" i="8" s="1"/>
  <c r="F550" i="5"/>
  <c r="K49" i="9" s="1"/>
  <c r="G550" i="5"/>
  <c r="K49" i="10" s="1"/>
  <c r="H550" i="5"/>
  <c r="K49" i="11" s="1"/>
  <c r="I550" i="5"/>
  <c r="K49" i="12" s="1"/>
  <c r="K550" i="5"/>
  <c r="K49" i="13" s="1"/>
  <c r="M550" i="5"/>
  <c r="N550"/>
  <c r="O550"/>
  <c r="Q550"/>
  <c r="R550"/>
  <c r="S550"/>
  <c r="T550"/>
  <c r="U550"/>
  <c r="V550"/>
  <c r="W550"/>
  <c r="Y550"/>
  <c r="Z550"/>
  <c r="AB550"/>
  <c r="AC550"/>
  <c r="B551"/>
  <c r="C551"/>
  <c r="L49" i="25" s="1"/>
  <c r="D551" i="5"/>
  <c r="L49" i="7" s="1"/>
  <c r="E551" i="5"/>
  <c r="L49" i="8" s="1"/>
  <c r="F551" i="5"/>
  <c r="L49" i="9" s="1"/>
  <c r="G551" i="5"/>
  <c r="L49" i="10" s="1"/>
  <c r="H551" i="5"/>
  <c r="L49" i="11" s="1"/>
  <c r="I551" i="5"/>
  <c r="L49" i="12" s="1"/>
  <c r="K551" i="5"/>
  <c r="L49" i="13" s="1"/>
  <c r="M551" i="5"/>
  <c r="N551"/>
  <c r="O551"/>
  <c r="Q551"/>
  <c r="R551"/>
  <c r="S551"/>
  <c r="T551"/>
  <c r="U551"/>
  <c r="V551"/>
  <c r="W551"/>
  <c r="Y551"/>
  <c r="Z551"/>
  <c r="AB551"/>
  <c r="AC551"/>
  <c r="B552"/>
  <c r="C552"/>
  <c r="M49" i="25" s="1"/>
  <c r="D552" i="5"/>
  <c r="M49" i="7" s="1"/>
  <c r="E552" i="5"/>
  <c r="M49" i="8" s="1"/>
  <c r="F552" i="5"/>
  <c r="M49" i="9" s="1"/>
  <c r="G552" i="5"/>
  <c r="M49" i="10" s="1"/>
  <c r="H552" i="5"/>
  <c r="M49" i="11" s="1"/>
  <c r="I552" i="5"/>
  <c r="M49" i="12" s="1"/>
  <c r="K552" i="5"/>
  <c r="M49" i="13" s="1"/>
  <c r="M552" i="5"/>
  <c r="N552"/>
  <c r="O552"/>
  <c r="Q552"/>
  <c r="R552"/>
  <c r="S552"/>
  <c r="T552"/>
  <c r="U552"/>
  <c r="V552"/>
  <c r="W552"/>
  <c r="Y552"/>
  <c r="Z552"/>
  <c r="AB552"/>
  <c r="AC552"/>
  <c r="B553"/>
  <c r="C553"/>
  <c r="B50" i="25" s="1"/>
  <c r="D553" i="5"/>
  <c r="B50" i="7" s="1"/>
  <c r="E553" i="5"/>
  <c r="B50" i="8" s="1"/>
  <c r="F553" i="5"/>
  <c r="B50" i="9" s="1"/>
  <c r="G553" i="5"/>
  <c r="B50" i="10" s="1"/>
  <c r="H553" i="5"/>
  <c r="B50" i="11" s="1"/>
  <c r="I553" i="5"/>
  <c r="B50" i="12" s="1"/>
  <c r="K553" i="5"/>
  <c r="B50" i="13" s="1"/>
  <c r="M553" i="5"/>
  <c r="N553"/>
  <c r="O553"/>
  <c r="Q553"/>
  <c r="R553"/>
  <c r="S553"/>
  <c r="T553"/>
  <c r="U553"/>
  <c r="V553"/>
  <c r="W553"/>
  <c r="Y553"/>
  <c r="Z553"/>
  <c r="AB553"/>
  <c r="AC553"/>
  <c r="B554"/>
  <c r="C554"/>
  <c r="C50" i="25" s="1"/>
  <c r="D554" i="5"/>
  <c r="C50" i="7" s="1"/>
  <c r="E554" i="5"/>
  <c r="C50" i="8" s="1"/>
  <c r="F554" i="5"/>
  <c r="C50" i="9" s="1"/>
  <c r="G554" i="5"/>
  <c r="C50" i="10" s="1"/>
  <c r="H554" i="5"/>
  <c r="C50" i="11" s="1"/>
  <c r="I554" i="5"/>
  <c r="C50" i="12" s="1"/>
  <c r="K554" i="5"/>
  <c r="C50" i="13" s="1"/>
  <c r="M554" i="5"/>
  <c r="N554"/>
  <c r="O554"/>
  <c r="Q554"/>
  <c r="R554"/>
  <c r="S554"/>
  <c r="T554"/>
  <c r="U554"/>
  <c r="V554"/>
  <c r="W554"/>
  <c r="Y554"/>
  <c r="Z554"/>
  <c r="AB554"/>
  <c r="AC554"/>
  <c r="B555"/>
  <c r="C555"/>
  <c r="D50" i="25" s="1"/>
  <c r="D555" i="5"/>
  <c r="D50" i="7" s="1"/>
  <c r="E555" i="5"/>
  <c r="D50" i="8" s="1"/>
  <c r="F555" i="5"/>
  <c r="D50" i="9" s="1"/>
  <c r="G555" i="5"/>
  <c r="D50" i="10" s="1"/>
  <c r="H555" i="5"/>
  <c r="D50" i="11" s="1"/>
  <c r="I555" i="5"/>
  <c r="D50" i="12" s="1"/>
  <c r="K555" i="5"/>
  <c r="D50" i="13" s="1"/>
  <c r="M555" i="5"/>
  <c r="N555"/>
  <c r="O555"/>
  <c r="Q555"/>
  <c r="R555"/>
  <c r="S555"/>
  <c r="T555"/>
  <c r="U555"/>
  <c r="V555"/>
  <c r="W555"/>
  <c r="Y555"/>
  <c r="Z555"/>
  <c r="AB555"/>
  <c r="AC555"/>
  <c r="B556"/>
  <c r="C556"/>
  <c r="E50" i="25" s="1"/>
  <c r="D556" i="5"/>
  <c r="E50" i="7" s="1"/>
  <c r="E556" i="5"/>
  <c r="E50" i="8" s="1"/>
  <c r="F556" i="5"/>
  <c r="E50" i="9" s="1"/>
  <c r="G556" i="5"/>
  <c r="E50" i="10" s="1"/>
  <c r="H556" i="5"/>
  <c r="E50" i="11" s="1"/>
  <c r="I556" i="5"/>
  <c r="E50" i="12" s="1"/>
  <c r="K556" i="5"/>
  <c r="E50" i="13" s="1"/>
  <c r="M556" i="5"/>
  <c r="N556"/>
  <c r="O556"/>
  <c r="Q556"/>
  <c r="R556"/>
  <c r="S556"/>
  <c r="T556"/>
  <c r="U556"/>
  <c r="V556"/>
  <c r="W556"/>
  <c r="Y556"/>
  <c r="Z556"/>
  <c r="AB556"/>
  <c r="AC556"/>
  <c r="B557"/>
  <c r="C557"/>
  <c r="F50" i="25" s="1"/>
  <c r="D557" i="5"/>
  <c r="F50" i="7" s="1"/>
  <c r="E557" i="5"/>
  <c r="F50" i="8" s="1"/>
  <c r="F557" i="5"/>
  <c r="F50" i="9" s="1"/>
  <c r="G557" i="5"/>
  <c r="F50" i="10" s="1"/>
  <c r="H557" i="5"/>
  <c r="F50" i="11" s="1"/>
  <c r="I557" i="5"/>
  <c r="F50" i="12" s="1"/>
  <c r="K557" i="5"/>
  <c r="F50" i="13" s="1"/>
  <c r="M557" i="5"/>
  <c r="N557"/>
  <c r="O557"/>
  <c r="Q557"/>
  <c r="R557"/>
  <c r="S557"/>
  <c r="T557"/>
  <c r="U557"/>
  <c r="V557"/>
  <c r="W557"/>
  <c r="Y557"/>
  <c r="Z557"/>
  <c r="AB557"/>
  <c r="AC557"/>
  <c r="B558"/>
  <c r="C558"/>
  <c r="G50" i="25" s="1"/>
  <c r="D558" i="5"/>
  <c r="G50" i="7" s="1"/>
  <c r="E558" i="5"/>
  <c r="G50" i="8" s="1"/>
  <c r="F558" i="5"/>
  <c r="G50" i="9" s="1"/>
  <c r="G558" i="5"/>
  <c r="G50" i="10" s="1"/>
  <c r="H558" i="5"/>
  <c r="G50" i="11" s="1"/>
  <c r="I558" i="5"/>
  <c r="G50" i="12" s="1"/>
  <c r="K558" i="5"/>
  <c r="G50" i="13" s="1"/>
  <c r="M558" i="5"/>
  <c r="N558"/>
  <c r="O558"/>
  <c r="Q558"/>
  <c r="R558"/>
  <c r="S558"/>
  <c r="T558"/>
  <c r="U558"/>
  <c r="V558"/>
  <c r="W558"/>
  <c r="Y558"/>
  <c r="Z558"/>
  <c r="AB558"/>
  <c r="AC558"/>
  <c r="B559"/>
  <c r="C559"/>
  <c r="H50" i="25" s="1"/>
  <c r="D559" i="5"/>
  <c r="H50" i="7" s="1"/>
  <c r="E559" i="5"/>
  <c r="H50" i="8" s="1"/>
  <c r="F559" i="5"/>
  <c r="H50" i="9" s="1"/>
  <c r="G559" i="5"/>
  <c r="H50" i="10" s="1"/>
  <c r="H559" i="5"/>
  <c r="H50" i="11" s="1"/>
  <c r="I559" i="5"/>
  <c r="H50" i="12" s="1"/>
  <c r="K559" i="5"/>
  <c r="H50" i="13" s="1"/>
  <c r="M559" i="5"/>
  <c r="N559"/>
  <c r="O559"/>
  <c r="Q559"/>
  <c r="R559"/>
  <c r="S559"/>
  <c r="T559"/>
  <c r="U559"/>
  <c r="V559"/>
  <c r="W559"/>
  <c r="Y559"/>
  <c r="Z559"/>
  <c r="AB559"/>
  <c r="AC559"/>
  <c r="B560"/>
  <c r="C560"/>
  <c r="I50" i="25" s="1"/>
  <c r="D560" i="5"/>
  <c r="I50" i="7" s="1"/>
  <c r="E560" i="5"/>
  <c r="I50" i="8" s="1"/>
  <c r="F560" i="5"/>
  <c r="I50" i="9" s="1"/>
  <c r="G560" i="5"/>
  <c r="I50" i="10" s="1"/>
  <c r="H560" i="5"/>
  <c r="I50" i="11" s="1"/>
  <c r="I560" i="5"/>
  <c r="I50" i="12" s="1"/>
  <c r="K560" i="5"/>
  <c r="I50" i="13" s="1"/>
  <c r="M560" i="5"/>
  <c r="N560"/>
  <c r="O560"/>
  <c r="Q560"/>
  <c r="R560"/>
  <c r="S560"/>
  <c r="T560"/>
  <c r="U560"/>
  <c r="V560"/>
  <c r="W560"/>
  <c r="Y560"/>
  <c r="Z560"/>
  <c r="AB560"/>
  <c r="AC560"/>
  <c r="B561"/>
  <c r="C561"/>
  <c r="J50" i="25" s="1"/>
  <c r="D561" i="5"/>
  <c r="J50" i="7" s="1"/>
  <c r="E561" i="5"/>
  <c r="J50" i="8" s="1"/>
  <c r="F561" i="5"/>
  <c r="J50" i="9" s="1"/>
  <c r="G561" i="5"/>
  <c r="J50" i="10" s="1"/>
  <c r="H561" i="5"/>
  <c r="J50" i="11" s="1"/>
  <c r="I561" i="5"/>
  <c r="J50" i="12" s="1"/>
  <c r="K561" i="5"/>
  <c r="J50" i="13" s="1"/>
  <c r="M561" i="5"/>
  <c r="N561"/>
  <c r="O561"/>
  <c r="Q561"/>
  <c r="R561"/>
  <c r="S561"/>
  <c r="T561"/>
  <c r="U561"/>
  <c r="V561"/>
  <c r="W561"/>
  <c r="Y561"/>
  <c r="Z561"/>
  <c r="AB561"/>
  <c r="AC561"/>
  <c r="B562"/>
  <c r="C562"/>
  <c r="K50" i="25" s="1"/>
  <c r="D562" i="5"/>
  <c r="K50" i="7" s="1"/>
  <c r="E562" i="5"/>
  <c r="K50" i="8" s="1"/>
  <c r="F562" i="5"/>
  <c r="K50" i="9" s="1"/>
  <c r="G562" i="5"/>
  <c r="K50" i="10" s="1"/>
  <c r="H562" i="5"/>
  <c r="K50" i="11" s="1"/>
  <c r="I562" i="5"/>
  <c r="K50" i="12" s="1"/>
  <c r="K562" i="5"/>
  <c r="K50" i="13" s="1"/>
  <c r="M562" i="5"/>
  <c r="N562"/>
  <c r="O562"/>
  <c r="Q562"/>
  <c r="R562"/>
  <c r="S562"/>
  <c r="T562"/>
  <c r="U562"/>
  <c r="V562"/>
  <c r="W562"/>
  <c r="Y562"/>
  <c r="Z562"/>
  <c r="AB562"/>
  <c r="AC562"/>
  <c r="B563"/>
  <c r="C563"/>
  <c r="L50" i="25" s="1"/>
  <c r="D563" i="5"/>
  <c r="L50" i="7" s="1"/>
  <c r="E563" i="5"/>
  <c r="L50" i="8" s="1"/>
  <c r="F563" i="5"/>
  <c r="L50" i="9" s="1"/>
  <c r="G563" i="5"/>
  <c r="L50" i="10" s="1"/>
  <c r="H563" i="5"/>
  <c r="L50" i="11" s="1"/>
  <c r="I563" i="5"/>
  <c r="L50" i="12" s="1"/>
  <c r="K563" i="5"/>
  <c r="L50" i="13" s="1"/>
  <c r="M563" i="5"/>
  <c r="N563"/>
  <c r="O563"/>
  <c r="Q563"/>
  <c r="R563"/>
  <c r="S563"/>
  <c r="T563"/>
  <c r="U563"/>
  <c r="V563"/>
  <c r="W563"/>
  <c r="Y563"/>
  <c r="Z563"/>
  <c r="AB563"/>
  <c r="AC563"/>
  <c r="B564"/>
  <c r="C564"/>
  <c r="M50" i="25" s="1"/>
  <c r="D564" i="5"/>
  <c r="M50" i="7" s="1"/>
  <c r="E564" i="5"/>
  <c r="M50" i="8" s="1"/>
  <c r="F564" i="5"/>
  <c r="M50" i="9" s="1"/>
  <c r="G564" i="5"/>
  <c r="M50" i="10" s="1"/>
  <c r="H564" i="5"/>
  <c r="M50" i="11" s="1"/>
  <c r="I564" i="5"/>
  <c r="M50" i="12" s="1"/>
  <c r="K564" i="5"/>
  <c r="M50" i="13" s="1"/>
  <c r="M564" i="5"/>
  <c r="N564"/>
  <c r="O564"/>
  <c r="Q564"/>
  <c r="R564"/>
  <c r="S564"/>
  <c r="T564"/>
  <c r="U564"/>
  <c r="V564"/>
  <c r="W564"/>
  <c r="Y564"/>
  <c r="Z564"/>
  <c r="AB564"/>
  <c r="AC564"/>
  <c r="B565"/>
  <c r="C565"/>
  <c r="B51" i="25" s="1"/>
  <c r="D565" i="5"/>
  <c r="B51" i="7" s="1"/>
  <c r="E565" i="5"/>
  <c r="B51" i="8" s="1"/>
  <c r="F565" i="5"/>
  <c r="B51" i="9" s="1"/>
  <c r="G565" i="5"/>
  <c r="B51" i="10" s="1"/>
  <c r="H565" i="5"/>
  <c r="B51" i="11" s="1"/>
  <c r="I565" i="5"/>
  <c r="B51" i="12" s="1"/>
  <c r="K565" i="5"/>
  <c r="B51" i="13" s="1"/>
  <c r="M565" i="5"/>
  <c r="N565"/>
  <c r="O565"/>
  <c r="Q565"/>
  <c r="R565"/>
  <c r="S565"/>
  <c r="T565"/>
  <c r="U565"/>
  <c r="V565"/>
  <c r="W565"/>
  <c r="Y565"/>
  <c r="Z565"/>
  <c r="AB565"/>
  <c r="AC565"/>
  <c r="B566"/>
  <c r="C566"/>
  <c r="C51" i="25" s="1"/>
  <c r="D566" i="5"/>
  <c r="C51" i="7" s="1"/>
  <c r="E566" i="5"/>
  <c r="C51" i="8" s="1"/>
  <c r="F566" i="5"/>
  <c r="C51" i="9" s="1"/>
  <c r="G566" i="5"/>
  <c r="C51" i="10" s="1"/>
  <c r="H566" i="5"/>
  <c r="C51" i="11" s="1"/>
  <c r="I566" i="5"/>
  <c r="C51" i="12" s="1"/>
  <c r="K566" i="5"/>
  <c r="C51" i="13" s="1"/>
  <c r="M566" i="5"/>
  <c r="N566"/>
  <c r="O566"/>
  <c r="Q566"/>
  <c r="R566"/>
  <c r="S566"/>
  <c r="T566"/>
  <c r="U566"/>
  <c r="V566"/>
  <c r="W566"/>
  <c r="Y566"/>
  <c r="Z566"/>
  <c r="AB566"/>
  <c r="AC566"/>
  <c r="B567"/>
  <c r="C567"/>
  <c r="D51" i="25" s="1"/>
  <c r="D567" i="5"/>
  <c r="D51" i="7" s="1"/>
  <c r="E567" i="5"/>
  <c r="D51" i="8" s="1"/>
  <c r="F567" i="5"/>
  <c r="D51" i="9" s="1"/>
  <c r="G567" i="5"/>
  <c r="D51" i="10" s="1"/>
  <c r="H567" i="5"/>
  <c r="D51" i="11" s="1"/>
  <c r="I567" i="5"/>
  <c r="D51" i="12" s="1"/>
  <c r="K567" i="5"/>
  <c r="D51" i="13" s="1"/>
  <c r="M567" i="5"/>
  <c r="N567"/>
  <c r="O567"/>
  <c r="Q567"/>
  <c r="R567"/>
  <c r="S567"/>
  <c r="T567"/>
  <c r="U567"/>
  <c r="V567"/>
  <c r="W567"/>
  <c r="Y567"/>
  <c r="Z567"/>
  <c r="AB567"/>
  <c r="AC567"/>
  <c r="B568"/>
  <c r="C568"/>
  <c r="E51" i="25" s="1"/>
  <c r="D568" i="5"/>
  <c r="E51" i="7" s="1"/>
  <c r="E568" i="5"/>
  <c r="E51" i="8" s="1"/>
  <c r="F568" i="5"/>
  <c r="E51" i="9" s="1"/>
  <c r="G568" i="5"/>
  <c r="E51" i="10" s="1"/>
  <c r="H568" i="5"/>
  <c r="E51" i="11" s="1"/>
  <c r="I568" i="5"/>
  <c r="E51" i="12" s="1"/>
  <c r="K568" i="5"/>
  <c r="E51" i="13" s="1"/>
  <c r="M568" i="5"/>
  <c r="N568"/>
  <c r="O568"/>
  <c r="Q568"/>
  <c r="R568"/>
  <c r="S568"/>
  <c r="T568"/>
  <c r="U568"/>
  <c r="V568"/>
  <c r="W568"/>
  <c r="Y568"/>
  <c r="Z568"/>
  <c r="AB568"/>
  <c r="AC568"/>
  <c r="B569"/>
  <c r="C569"/>
  <c r="F51" i="25" s="1"/>
  <c r="D569" i="5"/>
  <c r="F51" i="7" s="1"/>
  <c r="E569" i="5"/>
  <c r="F51" i="8" s="1"/>
  <c r="F569" i="5"/>
  <c r="F51" i="9" s="1"/>
  <c r="G569" i="5"/>
  <c r="F51" i="10" s="1"/>
  <c r="H569" i="5"/>
  <c r="F51" i="11" s="1"/>
  <c r="I569" i="5"/>
  <c r="F51" i="12" s="1"/>
  <c r="K569" i="5"/>
  <c r="F51" i="13" s="1"/>
  <c r="M569" i="5"/>
  <c r="N569"/>
  <c r="O569"/>
  <c r="Q569"/>
  <c r="R569"/>
  <c r="S569"/>
  <c r="T569"/>
  <c r="U569"/>
  <c r="V569"/>
  <c r="W569"/>
  <c r="Y569"/>
  <c r="Z569"/>
  <c r="AB569"/>
  <c r="AC569"/>
  <c r="B570"/>
  <c r="C570"/>
  <c r="G51" i="25" s="1"/>
  <c r="D570" i="5"/>
  <c r="G51" i="7" s="1"/>
  <c r="E570" i="5"/>
  <c r="G51" i="8" s="1"/>
  <c r="F570" i="5"/>
  <c r="G51" i="9" s="1"/>
  <c r="G570" i="5"/>
  <c r="G51" i="10" s="1"/>
  <c r="H570" i="5"/>
  <c r="G51" i="11" s="1"/>
  <c r="I570" i="5"/>
  <c r="G51" i="12" s="1"/>
  <c r="K570" i="5"/>
  <c r="G51" i="13" s="1"/>
  <c r="M570" i="5"/>
  <c r="N570"/>
  <c r="O570"/>
  <c r="Q570"/>
  <c r="R570"/>
  <c r="S570"/>
  <c r="T570"/>
  <c r="U570"/>
  <c r="V570"/>
  <c r="W570"/>
  <c r="Y570"/>
  <c r="Z570"/>
  <c r="AB570"/>
  <c r="AC570"/>
  <c r="B571"/>
  <c r="C571"/>
  <c r="H51" i="25" s="1"/>
  <c r="D571" i="5"/>
  <c r="H51" i="7" s="1"/>
  <c r="E571" i="5"/>
  <c r="H51" i="8" s="1"/>
  <c r="F571" i="5"/>
  <c r="H51" i="9" s="1"/>
  <c r="G571" i="5"/>
  <c r="H51" i="10" s="1"/>
  <c r="H571" i="5"/>
  <c r="H51" i="11" s="1"/>
  <c r="I571" i="5"/>
  <c r="H51" i="12" s="1"/>
  <c r="K571" i="5"/>
  <c r="H51" i="13" s="1"/>
  <c r="M571" i="5"/>
  <c r="N571"/>
  <c r="O571"/>
  <c r="Q571"/>
  <c r="R571"/>
  <c r="S571"/>
  <c r="T571"/>
  <c r="U571"/>
  <c r="V571"/>
  <c r="W571"/>
  <c r="Y571"/>
  <c r="Z571"/>
  <c r="AB571"/>
  <c r="AC571"/>
  <c r="B572"/>
  <c r="C572"/>
  <c r="I51" i="25" s="1"/>
  <c r="D572" i="5"/>
  <c r="I51" i="7" s="1"/>
  <c r="E572" i="5"/>
  <c r="I51" i="8" s="1"/>
  <c r="F572" i="5"/>
  <c r="I51" i="9" s="1"/>
  <c r="G572" i="5"/>
  <c r="I51" i="10" s="1"/>
  <c r="H572" i="5"/>
  <c r="I51" i="11" s="1"/>
  <c r="I572" i="5"/>
  <c r="I51" i="12" s="1"/>
  <c r="K572" i="5"/>
  <c r="I51" i="13" s="1"/>
  <c r="M572" i="5"/>
  <c r="N572"/>
  <c r="O572"/>
  <c r="Q572"/>
  <c r="R572"/>
  <c r="S572"/>
  <c r="T572"/>
  <c r="U572"/>
  <c r="V572"/>
  <c r="W572"/>
  <c r="Y572"/>
  <c r="Z572"/>
  <c r="AB572"/>
  <c r="AC572"/>
  <c r="B573"/>
  <c r="C573"/>
  <c r="J51" i="25" s="1"/>
  <c r="D573" i="5"/>
  <c r="J51" i="7" s="1"/>
  <c r="E573" i="5"/>
  <c r="J51" i="8" s="1"/>
  <c r="F573" i="5"/>
  <c r="J51" i="9" s="1"/>
  <c r="G573" i="5"/>
  <c r="J51" i="10" s="1"/>
  <c r="H573" i="5"/>
  <c r="J51" i="11" s="1"/>
  <c r="I573" i="5"/>
  <c r="J51" i="12" s="1"/>
  <c r="K573" i="5"/>
  <c r="J51" i="13" s="1"/>
  <c r="M573" i="5"/>
  <c r="N573"/>
  <c r="O573"/>
  <c r="Q573"/>
  <c r="R573"/>
  <c r="S573"/>
  <c r="T573"/>
  <c r="U573"/>
  <c r="V573"/>
  <c r="W573"/>
  <c r="X573" s="1"/>
  <c r="Y573"/>
  <c r="Z573"/>
  <c r="AB573"/>
  <c r="AC573"/>
  <c r="B574"/>
  <c r="C574"/>
  <c r="K51" i="25" s="1"/>
  <c r="D574" i="5"/>
  <c r="K51" i="7" s="1"/>
  <c r="E574" i="5"/>
  <c r="K51" i="8" s="1"/>
  <c r="F574" i="5"/>
  <c r="K51" i="9" s="1"/>
  <c r="G574" i="5"/>
  <c r="K51" i="10" s="1"/>
  <c r="H574" i="5"/>
  <c r="K51" i="11" s="1"/>
  <c r="I574" i="5"/>
  <c r="K51" i="12" s="1"/>
  <c r="K574" i="5"/>
  <c r="K51" i="13" s="1"/>
  <c r="M574" i="5"/>
  <c r="N574"/>
  <c r="O574"/>
  <c r="Q574"/>
  <c r="R574"/>
  <c r="S574"/>
  <c r="T574"/>
  <c r="U574"/>
  <c r="V574"/>
  <c r="W574"/>
  <c r="Y574"/>
  <c r="Z574"/>
  <c r="AB574"/>
  <c r="AC574"/>
  <c r="B575"/>
  <c r="C575"/>
  <c r="L51" i="25" s="1"/>
  <c r="D575" i="5"/>
  <c r="L51" i="7" s="1"/>
  <c r="E575" i="5"/>
  <c r="L51" i="8" s="1"/>
  <c r="F575" i="5"/>
  <c r="L51" i="9" s="1"/>
  <c r="G575" i="5"/>
  <c r="L51" i="10" s="1"/>
  <c r="H575" i="5"/>
  <c r="L51" i="11" s="1"/>
  <c r="I575" i="5"/>
  <c r="L51" i="12" s="1"/>
  <c r="K575" i="5"/>
  <c r="L51" i="13" s="1"/>
  <c r="M575" i="5"/>
  <c r="N575"/>
  <c r="O575"/>
  <c r="Q575"/>
  <c r="R575"/>
  <c r="S575"/>
  <c r="T575"/>
  <c r="U575"/>
  <c r="V575"/>
  <c r="W575"/>
  <c r="Y575"/>
  <c r="Z575"/>
  <c r="AB575"/>
  <c r="AC575"/>
  <c r="B576"/>
  <c r="C576"/>
  <c r="M51" i="25" s="1"/>
  <c r="D576" i="5"/>
  <c r="M51" i="7" s="1"/>
  <c r="E576" i="5"/>
  <c r="M51" i="8" s="1"/>
  <c r="F576" i="5"/>
  <c r="M51" i="9" s="1"/>
  <c r="G576" i="5"/>
  <c r="M51" i="10" s="1"/>
  <c r="H576" i="5"/>
  <c r="M51" i="11" s="1"/>
  <c r="I576" i="5"/>
  <c r="M51" i="12" s="1"/>
  <c r="K576" i="5"/>
  <c r="M51" i="13" s="1"/>
  <c r="M576" i="5"/>
  <c r="N576"/>
  <c r="O576"/>
  <c r="Q576"/>
  <c r="R576"/>
  <c r="S576"/>
  <c r="T576"/>
  <c r="U576"/>
  <c r="V576"/>
  <c r="W576"/>
  <c r="Y576"/>
  <c r="Z576"/>
  <c r="AB576"/>
  <c r="AC576"/>
  <c r="B577"/>
  <c r="C577"/>
  <c r="B52" i="25" s="1"/>
  <c r="D577" i="5"/>
  <c r="B52" i="7" s="1"/>
  <c r="E577" i="5"/>
  <c r="B52" i="8" s="1"/>
  <c r="F577" i="5"/>
  <c r="B52" i="9" s="1"/>
  <c r="G577" i="5"/>
  <c r="B52" i="10" s="1"/>
  <c r="H577" i="5"/>
  <c r="B52" i="11" s="1"/>
  <c r="I577" i="5"/>
  <c r="B52" i="12" s="1"/>
  <c r="K577" i="5"/>
  <c r="B52" i="13" s="1"/>
  <c r="M577" i="5"/>
  <c r="N577"/>
  <c r="O577"/>
  <c r="Q577"/>
  <c r="R577"/>
  <c r="S577"/>
  <c r="T577"/>
  <c r="U577"/>
  <c r="V577"/>
  <c r="W577"/>
  <c r="Y577"/>
  <c r="Z577"/>
  <c r="AB577"/>
  <c r="AC577"/>
  <c r="B578"/>
  <c r="C578"/>
  <c r="C52" i="25" s="1"/>
  <c r="D578" i="5"/>
  <c r="C52" i="7" s="1"/>
  <c r="E578" i="5"/>
  <c r="C52" i="8" s="1"/>
  <c r="F578" i="5"/>
  <c r="C52" i="9" s="1"/>
  <c r="G578" i="5"/>
  <c r="C52" i="10" s="1"/>
  <c r="H578" i="5"/>
  <c r="C52" i="11" s="1"/>
  <c r="I578" i="5"/>
  <c r="C52" i="12" s="1"/>
  <c r="K578" i="5"/>
  <c r="C52" i="13" s="1"/>
  <c r="M578" i="5"/>
  <c r="N578"/>
  <c r="O578"/>
  <c r="Q578"/>
  <c r="R578"/>
  <c r="S578"/>
  <c r="T578"/>
  <c r="U578"/>
  <c r="V578"/>
  <c r="W578"/>
  <c r="Y578"/>
  <c r="Z578"/>
  <c r="AB578"/>
  <c r="AC578"/>
  <c r="B579"/>
  <c r="C579"/>
  <c r="D52" i="25" s="1"/>
  <c r="D579" i="5"/>
  <c r="D52" i="7" s="1"/>
  <c r="E579" i="5"/>
  <c r="D52" i="8" s="1"/>
  <c r="F579" i="5"/>
  <c r="D52" i="9" s="1"/>
  <c r="G579" i="5"/>
  <c r="D52" i="10" s="1"/>
  <c r="H579" i="5"/>
  <c r="D52" i="11" s="1"/>
  <c r="I579" i="5"/>
  <c r="D52" i="12" s="1"/>
  <c r="K579" i="5"/>
  <c r="D52" i="13" s="1"/>
  <c r="M579" i="5"/>
  <c r="N579"/>
  <c r="O579"/>
  <c r="Q579"/>
  <c r="R579"/>
  <c r="S579"/>
  <c r="T579"/>
  <c r="U579"/>
  <c r="V579"/>
  <c r="W579"/>
  <c r="Y579"/>
  <c r="Z579"/>
  <c r="AB579"/>
  <c r="AC579"/>
  <c r="B580"/>
  <c r="C580"/>
  <c r="E52" i="25" s="1"/>
  <c r="D580" i="5"/>
  <c r="E52" i="7" s="1"/>
  <c r="E580" i="5"/>
  <c r="E52" i="8" s="1"/>
  <c r="F580" i="5"/>
  <c r="E52" i="9" s="1"/>
  <c r="G580" i="5"/>
  <c r="E52" i="10" s="1"/>
  <c r="H580" i="5"/>
  <c r="E52" i="11" s="1"/>
  <c r="I580" i="5"/>
  <c r="E52" i="12" s="1"/>
  <c r="K580" i="5"/>
  <c r="E52" i="13" s="1"/>
  <c r="M580" i="5"/>
  <c r="N580"/>
  <c r="O580"/>
  <c r="Q580"/>
  <c r="R580"/>
  <c r="S580"/>
  <c r="T580"/>
  <c r="U580"/>
  <c r="V580"/>
  <c r="W580"/>
  <c r="Y580"/>
  <c r="Z580"/>
  <c r="AB580"/>
  <c r="AC580"/>
  <c r="B581"/>
  <c r="C581"/>
  <c r="F52" i="25" s="1"/>
  <c r="D581" i="5"/>
  <c r="F52" i="7" s="1"/>
  <c r="E581" i="5"/>
  <c r="F52" i="8" s="1"/>
  <c r="F581" i="5"/>
  <c r="F52" i="9" s="1"/>
  <c r="G581" i="5"/>
  <c r="F52" i="10" s="1"/>
  <c r="H581" i="5"/>
  <c r="F52" i="11" s="1"/>
  <c r="I581" i="5"/>
  <c r="F52" i="12" s="1"/>
  <c r="K581" i="5"/>
  <c r="F52" i="13" s="1"/>
  <c r="M581" i="5"/>
  <c r="N581"/>
  <c r="O581"/>
  <c r="Q581"/>
  <c r="R581"/>
  <c r="S581"/>
  <c r="T581"/>
  <c r="U581"/>
  <c r="V581"/>
  <c r="W581"/>
  <c r="X581" s="1"/>
  <c r="Y581"/>
  <c r="Z581"/>
  <c r="AB581"/>
  <c r="AC581"/>
  <c r="B582"/>
  <c r="C582"/>
  <c r="G52" i="25" s="1"/>
  <c r="D582" i="5"/>
  <c r="G52" i="7" s="1"/>
  <c r="E582" i="5"/>
  <c r="G52" i="8" s="1"/>
  <c r="F582" i="5"/>
  <c r="G52" i="9" s="1"/>
  <c r="G582" i="5"/>
  <c r="G52" i="10" s="1"/>
  <c r="H582" i="5"/>
  <c r="G52" i="11" s="1"/>
  <c r="I582" i="5"/>
  <c r="G52" i="12" s="1"/>
  <c r="K582" i="5"/>
  <c r="G52" i="13" s="1"/>
  <c r="M582" i="5"/>
  <c r="N582"/>
  <c r="O582"/>
  <c r="Q582"/>
  <c r="R582"/>
  <c r="S582"/>
  <c r="T582"/>
  <c r="U582"/>
  <c r="V582"/>
  <c r="W582"/>
  <c r="Y582"/>
  <c r="Z582"/>
  <c r="AB582"/>
  <c r="AC582"/>
  <c r="B583"/>
  <c r="C583"/>
  <c r="H52" i="25" s="1"/>
  <c r="D583" i="5"/>
  <c r="H52" i="7" s="1"/>
  <c r="E583" i="5"/>
  <c r="H52" i="8" s="1"/>
  <c r="F583" i="5"/>
  <c r="H52" i="9" s="1"/>
  <c r="G583" i="5"/>
  <c r="H52" i="10" s="1"/>
  <c r="H583" i="5"/>
  <c r="H52" i="11" s="1"/>
  <c r="I583" i="5"/>
  <c r="H52" i="12" s="1"/>
  <c r="K583" i="5"/>
  <c r="H52" i="13" s="1"/>
  <c r="M583" i="5"/>
  <c r="N583"/>
  <c r="O583"/>
  <c r="Q583"/>
  <c r="R583"/>
  <c r="S583"/>
  <c r="T583"/>
  <c r="U583"/>
  <c r="V583"/>
  <c r="W583"/>
  <c r="Y583"/>
  <c r="Z583"/>
  <c r="AB583"/>
  <c r="AC583"/>
  <c r="B584"/>
  <c r="C584"/>
  <c r="I52" i="25" s="1"/>
  <c r="D584" i="5"/>
  <c r="I52" i="7" s="1"/>
  <c r="E584" i="5"/>
  <c r="I52" i="8" s="1"/>
  <c r="F584" i="5"/>
  <c r="I52" i="9" s="1"/>
  <c r="G584" i="5"/>
  <c r="I52" i="10" s="1"/>
  <c r="H584" i="5"/>
  <c r="I52" i="11" s="1"/>
  <c r="I584" i="5"/>
  <c r="I52" i="12" s="1"/>
  <c r="K584" i="5"/>
  <c r="I52" i="13" s="1"/>
  <c r="M584" i="5"/>
  <c r="N584"/>
  <c r="O584"/>
  <c r="Q584"/>
  <c r="R584"/>
  <c r="S584"/>
  <c r="T584"/>
  <c r="U584"/>
  <c r="V584"/>
  <c r="W584"/>
  <c r="Y584"/>
  <c r="Z584"/>
  <c r="AB584"/>
  <c r="AC584"/>
  <c r="B585"/>
  <c r="C585"/>
  <c r="J52" i="25" s="1"/>
  <c r="D585" i="5"/>
  <c r="J52" i="7" s="1"/>
  <c r="E585" i="5"/>
  <c r="J52" i="8" s="1"/>
  <c r="F585" i="5"/>
  <c r="J52" i="9" s="1"/>
  <c r="G585" i="5"/>
  <c r="J52" i="10" s="1"/>
  <c r="H585" i="5"/>
  <c r="J52" i="11" s="1"/>
  <c r="I585" i="5"/>
  <c r="J52" i="12" s="1"/>
  <c r="K585" i="5"/>
  <c r="J52" i="13" s="1"/>
  <c r="M585" i="5"/>
  <c r="N585"/>
  <c r="O585"/>
  <c r="Q585"/>
  <c r="R585"/>
  <c r="S585"/>
  <c r="T585"/>
  <c r="U585"/>
  <c r="V585"/>
  <c r="W585"/>
  <c r="X585" s="1"/>
  <c r="Y585"/>
  <c r="Z585"/>
  <c r="AB585"/>
  <c r="AC585"/>
  <c r="B586"/>
  <c r="C586"/>
  <c r="K52" i="25" s="1"/>
  <c r="D586" i="5"/>
  <c r="K52" i="7" s="1"/>
  <c r="E586" i="5"/>
  <c r="K52" i="8" s="1"/>
  <c r="F586" i="5"/>
  <c r="K52" i="9" s="1"/>
  <c r="G586" i="5"/>
  <c r="K52" i="10" s="1"/>
  <c r="H586" i="5"/>
  <c r="K52" i="11" s="1"/>
  <c r="I586" i="5"/>
  <c r="K52" i="12" s="1"/>
  <c r="K586" i="5"/>
  <c r="K52" i="13" s="1"/>
  <c r="M586" i="5"/>
  <c r="N586"/>
  <c r="O586"/>
  <c r="Q586"/>
  <c r="R586"/>
  <c r="S586"/>
  <c r="T586"/>
  <c r="U586"/>
  <c r="V586"/>
  <c r="W586"/>
  <c r="Y586"/>
  <c r="Z586"/>
  <c r="AB586"/>
  <c r="AC586"/>
  <c r="B587"/>
  <c r="C587"/>
  <c r="L52" i="25" s="1"/>
  <c r="D587" i="5"/>
  <c r="L52" i="7" s="1"/>
  <c r="E587" i="5"/>
  <c r="L52" i="8" s="1"/>
  <c r="F587" i="5"/>
  <c r="L52" i="9" s="1"/>
  <c r="G587" i="5"/>
  <c r="L52" i="10" s="1"/>
  <c r="H587" i="5"/>
  <c r="L52" i="11" s="1"/>
  <c r="I587" i="5"/>
  <c r="L52" i="12" s="1"/>
  <c r="K587" i="5"/>
  <c r="L52" i="13" s="1"/>
  <c r="M587" i="5"/>
  <c r="N587"/>
  <c r="O587"/>
  <c r="Q587"/>
  <c r="R587"/>
  <c r="S587"/>
  <c r="T587"/>
  <c r="U587"/>
  <c r="V587"/>
  <c r="W587"/>
  <c r="Y587"/>
  <c r="Z587"/>
  <c r="AB587"/>
  <c r="AC587"/>
  <c r="B588"/>
  <c r="C588"/>
  <c r="M52" i="25" s="1"/>
  <c r="D588" i="5"/>
  <c r="M52" i="7" s="1"/>
  <c r="E588" i="5"/>
  <c r="M52" i="8" s="1"/>
  <c r="F588" i="5"/>
  <c r="M52" i="9" s="1"/>
  <c r="G588" i="5"/>
  <c r="M52" i="10" s="1"/>
  <c r="H588" i="5"/>
  <c r="M52" i="11" s="1"/>
  <c r="I588" i="5"/>
  <c r="M52" i="12" s="1"/>
  <c r="K588" i="5"/>
  <c r="M52" i="13" s="1"/>
  <c r="M588" i="5"/>
  <c r="N588"/>
  <c r="O588"/>
  <c r="Q588"/>
  <c r="R588"/>
  <c r="S588"/>
  <c r="T588"/>
  <c r="U588"/>
  <c r="V588"/>
  <c r="W588"/>
  <c r="Y588"/>
  <c r="Z588"/>
  <c r="AB588"/>
  <c r="AC588"/>
  <c r="B589"/>
  <c r="C589"/>
  <c r="B53" i="25" s="1"/>
  <c r="D589" i="5"/>
  <c r="B53" i="7" s="1"/>
  <c r="E589" i="5"/>
  <c r="B53" i="8" s="1"/>
  <c r="F589" i="5"/>
  <c r="B53" i="9" s="1"/>
  <c r="G589" i="5"/>
  <c r="B53" i="10" s="1"/>
  <c r="H589" i="5"/>
  <c r="B53" i="11" s="1"/>
  <c r="I589" i="5"/>
  <c r="B53" i="12" s="1"/>
  <c r="K589" i="5"/>
  <c r="B53" i="13" s="1"/>
  <c r="M589" i="5"/>
  <c r="N589"/>
  <c r="O589"/>
  <c r="Q589"/>
  <c r="R589"/>
  <c r="S589"/>
  <c r="T589"/>
  <c r="U589"/>
  <c r="V589"/>
  <c r="W589"/>
  <c r="X589" s="1"/>
  <c r="Y589"/>
  <c r="Z589"/>
  <c r="AB589"/>
  <c r="AC589"/>
  <c r="B590"/>
  <c r="C590"/>
  <c r="C53" i="25" s="1"/>
  <c r="D590" i="5"/>
  <c r="C53" i="7" s="1"/>
  <c r="E590" i="5"/>
  <c r="C53" i="8" s="1"/>
  <c r="F590" i="5"/>
  <c r="C53" i="9" s="1"/>
  <c r="G590" i="5"/>
  <c r="C53" i="10" s="1"/>
  <c r="H590" i="5"/>
  <c r="C53" i="11" s="1"/>
  <c r="I590" i="5"/>
  <c r="C53" i="12" s="1"/>
  <c r="K590" i="5"/>
  <c r="C53" i="13" s="1"/>
  <c r="M590" i="5"/>
  <c r="N590"/>
  <c r="O590"/>
  <c r="Q590"/>
  <c r="R590"/>
  <c r="S590"/>
  <c r="T590"/>
  <c r="U590"/>
  <c r="V590"/>
  <c r="W590"/>
  <c r="Y590"/>
  <c r="Z590"/>
  <c r="AB590"/>
  <c r="AC590"/>
  <c r="B591"/>
  <c r="C591"/>
  <c r="D53" i="25" s="1"/>
  <c r="D591" i="5"/>
  <c r="D53" i="7" s="1"/>
  <c r="E591" i="5"/>
  <c r="D53" i="8" s="1"/>
  <c r="F591" i="5"/>
  <c r="D53" i="9" s="1"/>
  <c r="G591" i="5"/>
  <c r="D53" i="10" s="1"/>
  <c r="H591" i="5"/>
  <c r="D53" i="11" s="1"/>
  <c r="I591" i="5"/>
  <c r="D53" i="12" s="1"/>
  <c r="K591" i="5"/>
  <c r="D53" i="13" s="1"/>
  <c r="M591" i="5"/>
  <c r="N591"/>
  <c r="O591"/>
  <c r="Q591"/>
  <c r="R591"/>
  <c r="S591"/>
  <c r="T591"/>
  <c r="U591"/>
  <c r="V591"/>
  <c r="W591"/>
  <c r="Y591"/>
  <c r="Z591"/>
  <c r="AB591"/>
  <c r="AC591"/>
  <c r="B592"/>
  <c r="C592"/>
  <c r="E53" i="25" s="1"/>
  <c r="D592" i="5"/>
  <c r="E53" i="7" s="1"/>
  <c r="E592" i="5"/>
  <c r="E53" i="8" s="1"/>
  <c r="F592" i="5"/>
  <c r="E53" i="9" s="1"/>
  <c r="G592" i="5"/>
  <c r="E53" i="10" s="1"/>
  <c r="H592" i="5"/>
  <c r="E53" i="11" s="1"/>
  <c r="I592" i="5"/>
  <c r="E53" i="12" s="1"/>
  <c r="K592" i="5"/>
  <c r="E53" i="13" s="1"/>
  <c r="M592" i="5"/>
  <c r="N592"/>
  <c r="O592"/>
  <c r="Q592"/>
  <c r="R592"/>
  <c r="S592"/>
  <c r="T592"/>
  <c r="U592"/>
  <c r="V592"/>
  <c r="W592"/>
  <c r="Y592"/>
  <c r="Z592"/>
  <c r="AB592"/>
  <c r="AC592"/>
  <c r="B593"/>
  <c r="C593"/>
  <c r="F53" i="25" s="1"/>
  <c r="D593" i="5"/>
  <c r="F53" i="7" s="1"/>
  <c r="E593" i="5"/>
  <c r="F53" i="8" s="1"/>
  <c r="F593" i="5"/>
  <c r="F53" i="9" s="1"/>
  <c r="G593" i="5"/>
  <c r="F53" i="10" s="1"/>
  <c r="H593" i="5"/>
  <c r="F53" i="11" s="1"/>
  <c r="I593" i="5"/>
  <c r="F53" i="12" s="1"/>
  <c r="K593" i="5"/>
  <c r="F53" i="13" s="1"/>
  <c r="M593" i="5"/>
  <c r="N593"/>
  <c r="O593"/>
  <c r="Q593"/>
  <c r="R593"/>
  <c r="S593"/>
  <c r="T593"/>
  <c r="U593"/>
  <c r="V593"/>
  <c r="W593"/>
  <c r="X593" s="1"/>
  <c r="Y593"/>
  <c r="Z593"/>
  <c r="AB593"/>
  <c r="AC593"/>
  <c r="B594"/>
  <c r="C594"/>
  <c r="G53" i="25" s="1"/>
  <c r="D594" i="5"/>
  <c r="G53" i="7" s="1"/>
  <c r="E594" i="5"/>
  <c r="G53" i="8" s="1"/>
  <c r="F594" i="5"/>
  <c r="G53" i="9" s="1"/>
  <c r="G594" i="5"/>
  <c r="G53" i="10" s="1"/>
  <c r="H594" i="5"/>
  <c r="G53" i="11" s="1"/>
  <c r="I594" i="5"/>
  <c r="G53" i="12" s="1"/>
  <c r="K594" i="5"/>
  <c r="G53" i="13" s="1"/>
  <c r="M594" i="5"/>
  <c r="N594"/>
  <c r="O594"/>
  <c r="Q594"/>
  <c r="R594"/>
  <c r="S594"/>
  <c r="T594"/>
  <c r="U594"/>
  <c r="V594"/>
  <c r="W594"/>
  <c r="Y594"/>
  <c r="Z594"/>
  <c r="AB594"/>
  <c r="AC594"/>
  <c r="B595"/>
  <c r="C595"/>
  <c r="H53" i="25" s="1"/>
  <c r="D595" i="5"/>
  <c r="H53" i="7" s="1"/>
  <c r="E595" i="5"/>
  <c r="H53" i="8" s="1"/>
  <c r="F595" i="5"/>
  <c r="H53" i="9" s="1"/>
  <c r="G595" i="5"/>
  <c r="H53" i="10" s="1"/>
  <c r="H595" i="5"/>
  <c r="H53" i="11" s="1"/>
  <c r="I595" i="5"/>
  <c r="H53" i="12" s="1"/>
  <c r="K595" i="5"/>
  <c r="H53" i="13" s="1"/>
  <c r="M595" i="5"/>
  <c r="N595"/>
  <c r="O595"/>
  <c r="Q595"/>
  <c r="R595"/>
  <c r="S595"/>
  <c r="T595"/>
  <c r="U595"/>
  <c r="V595"/>
  <c r="W595"/>
  <c r="Y595"/>
  <c r="Z595"/>
  <c r="AA595" s="1"/>
  <c r="AB595"/>
  <c r="AC595"/>
  <c r="B596"/>
  <c r="C596"/>
  <c r="I53" i="25" s="1"/>
  <c r="D596" i="5"/>
  <c r="I53" i="7" s="1"/>
  <c r="E596" i="5"/>
  <c r="I53" i="8" s="1"/>
  <c r="F596" i="5"/>
  <c r="I53" i="9" s="1"/>
  <c r="G596" i="5"/>
  <c r="I53" i="10" s="1"/>
  <c r="H596" i="5"/>
  <c r="I53" i="11" s="1"/>
  <c r="I596" i="5"/>
  <c r="I53" i="12" s="1"/>
  <c r="K596" i="5"/>
  <c r="I53" i="13" s="1"/>
  <c r="M596" i="5"/>
  <c r="N596"/>
  <c r="O596"/>
  <c r="Q596"/>
  <c r="R596"/>
  <c r="S596"/>
  <c r="T596"/>
  <c r="U596"/>
  <c r="V596"/>
  <c r="W596"/>
  <c r="Y596"/>
  <c r="Z596"/>
  <c r="AB596"/>
  <c r="AC596"/>
  <c r="B597"/>
  <c r="C597"/>
  <c r="J53" i="25" s="1"/>
  <c r="D597" i="5"/>
  <c r="J53" i="7" s="1"/>
  <c r="E597" i="5"/>
  <c r="J53" i="8" s="1"/>
  <c r="F597" i="5"/>
  <c r="J53" i="9" s="1"/>
  <c r="G597" i="5"/>
  <c r="J53" i="10" s="1"/>
  <c r="H597" i="5"/>
  <c r="J53" i="11" s="1"/>
  <c r="I597" i="5"/>
  <c r="J53" i="12" s="1"/>
  <c r="K597" i="5"/>
  <c r="J53" i="13" s="1"/>
  <c r="M597" i="5"/>
  <c r="N597"/>
  <c r="O597"/>
  <c r="Q597"/>
  <c r="R597"/>
  <c r="S597"/>
  <c r="T597"/>
  <c r="U597"/>
  <c r="V597"/>
  <c r="W597"/>
  <c r="Y597"/>
  <c r="Z597"/>
  <c r="AB597"/>
  <c r="AC597"/>
  <c r="B598"/>
  <c r="C598"/>
  <c r="K53" i="25" s="1"/>
  <c r="D598" i="5"/>
  <c r="K53" i="7" s="1"/>
  <c r="E598" i="5"/>
  <c r="K53" i="8" s="1"/>
  <c r="F598" i="5"/>
  <c r="K53" i="9" s="1"/>
  <c r="G598" i="5"/>
  <c r="K53" i="10" s="1"/>
  <c r="H598" i="5"/>
  <c r="K53" i="11" s="1"/>
  <c r="I598" i="5"/>
  <c r="K53" i="12" s="1"/>
  <c r="K598" i="5"/>
  <c r="K53" i="13" s="1"/>
  <c r="M598" i="5"/>
  <c r="N598"/>
  <c r="O598"/>
  <c r="Q598"/>
  <c r="R598"/>
  <c r="S598"/>
  <c r="T598"/>
  <c r="U598"/>
  <c r="V598"/>
  <c r="W598"/>
  <c r="Y598"/>
  <c r="Z598"/>
  <c r="AB598"/>
  <c r="AC598"/>
  <c r="B599"/>
  <c r="C599"/>
  <c r="L53" i="25" s="1"/>
  <c r="D599" i="5"/>
  <c r="L53" i="7" s="1"/>
  <c r="E599" i="5"/>
  <c r="L53" i="8" s="1"/>
  <c r="F599" i="5"/>
  <c r="L53" i="9" s="1"/>
  <c r="G599" i="5"/>
  <c r="L53" i="10" s="1"/>
  <c r="H599" i="5"/>
  <c r="L53" i="11" s="1"/>
  <c r="I599" i="5"/>
  <c r="L53" i="12" s="1"/>
  <c r="K599" i="5"/>
  <c r="L53" i="13" s="1"/>
  <c r="M599" i="5"/>
  <c r="N599"/>
  <c r="O599"/>
  <c r="Q599"/>
  <c r="R599"/>
  <c r="S599"/>
  <c r="T599"/>
  <c r="U599"/>
  <c r="V599"/>
  <c r="W599"/>
  <c r="Y599"/>
  <c r="Z599"/>
  <c r="AB599"/>
  <c r="AC599"/>
  <c r="B600"/>
  <c r="C600"/>
  <c r="M53" i="25" s="1"/>
  <c r="D600" i="5"/>
  <c r="M53" i="7" s="1"/>
  <c r="E600" i="5"/>
  <c r="M53" i="8" s="1"/>
  <c r="F600" i="5"/>
  <c r="M53" i="9" s="1"/>
  <c r="G600" i="5"/>
  <c r="M53" i="10" s="1"/>
  <c r="H600" i="5"/>
  <c r="M53" i="11" s="1"/>
  <c r="I600" i="5"/>
  <c r="M53" i="12" s="1"/>
  <c r="K600" i="5"/>
  <c r="M53" i="13" s="1"/>
  <c r="M600" i="5"/>
  <c r="N600"/>
  <c r="O600"/>
  <c r="Q600"/>
  <c r="R600"/>
  <c r="S600"/>
  <c r="T600"/>
  <c r="U600"/>
  <c r="V600"/>
  <c r="W600"/>
  <c r="Y600"/>
  <c r="Z600"/>
  <c r="AB600"/>
  <c r="AC600"/>
  <c r="B601"/>
  <c r="C601"/>
  <c r="B54" i="25" s="1"/>
  <c r="D601" i="5"/>
  <c r="B54" i="7" s="1"/>
  <c r="E601" i="5"/>
  <c r="B54" i="8" s="1"/>
  <c r="F601" i="5"/>
  <c r="B54" i="9" s="1"/>
  <c r="G601" i="5"/>
  <c r="B54" i="10" s="1"/>
  <c r="H601" i="5"/>
  <c r="B54" i="11" s="1"/>
  <c r="I601" i="5"/>
  <c r="B54" i="12" s="1"/>
  <c r="K601" i="5"/>
  <c r="B54" i="13" s="1"/>
  <c r="M601" i="5"/>
  <c r="N601"/>
  <c r="O601"/>
  <c r="Q601"/>
  <c r="R601"/>
  <c r="S601"/>
  <c r="T601"/>
  <c r="U601"/>
  <c r="V601"/>
  <c r="W601"/>
  <c r="Y601"/>
  <c r="Z601"/>
  <c r="AB601"/>
  <c r="AC601"/>
  <c r="B602"/>
  <c r="C602"/>
  <c r="C54" i="25" s="1"/>
  <c r="D602" i="5"/>
  <c r="C54" i="7" s="1"/>
  <c r="E602" i="5"/>
  <c r="C54" i="8" s="1"/>
  <c r="F602" i="5"/>
  <c r="C54" i="9" s="1"/>
  <c r="G602" i="5"/>
  <c r="C54" i="10" s="1"/>
  <c r="H602" i="5"/>
  <c r="C54" i="11" s="1"/>
  <c r="I602" i="5"/>
  <c r="C54" i="12" s="1"/>
  <c r="K602" i="5"/>
  <c r="C54" i="13" s="1"/>
  <c r="M602" i="5"/>
  <c r="N602"/>
  <c r="O602"/>
  <c r="Q602"/>
  <c r="R602"/>
  <c r="S602"/>
  <c r="T602"/>
  <c r="U602"/>
  <c r="V602"/>
  <c r="W602"/>
  <c r="Y602"/>
  <c r="Z602"/>
  <c r="AB602"/>
  <c r="AC602"/>
  <c r="B603"/>
  <c r="C603"/>
  <c r="D54" i="25" s="1"/>
  <c r="D603" i="5"/>
  <c r="D54" i="7" s="1"/>
  <c r="E603" i="5"/>
  <c r="D54" i="8" s="1"/>
  <c r="F603" i="5"/>
  <c r="D54" i="9" s="1"/>
  <c r="G603" i="5"/>
  <c r="D54" i="10" s="1"/>
  <c r="H603" i="5"/>
  <c r="D54" i="11" s="1"/>
  <c r="I603" i="5"/>
  <c r="D54" i="12" s="1"/>
  <c r="K603" i="5"/>
  <c r="D54" i="13" s="1"/>
  <c r="M603" i="5"/>
  <c r="N603"/>
  <c r="O603"/>
  <c r="Q603"/>
  <c r="R603"/>
  <c r="S603"/>
  <c r="T603"/>
  <c r="U603"/>
  <c r="V603"/>
  <c r="W603"/>
  <c r="Y603"/>
  <c r="Z603"/>
  <c r="AB603"/>
  <c r="AC603"/>
  <c r="B604"/>
  <c r="C604"/>
  <c r="E54" i="25" s="1"/>
  <c r="D604" i="5"/>
  <c r="E54" i="7" s="1"/>
  <c r="E604" i="5"/>
  <c r="E54" i="8" s="1"/>
  <c r="F604" i="5"/>
  <c r="E54" i="9" s="1"/>
  <c r="G604" i="5"/>
  <c r="E54" i="10" s="1"/>
  <c r="H604" i="5"/>
  <c r="E54" i="11" s="1"/>
  <c r="I604" i="5"/>
  <c r="E54" i="12" s="1"/>
  <c r="K604" i="5"/>
  <c r="E54" i="13" s="1"/>
  <c r="M604" i="5"/>
  <c r="N604"/>
  <c r="O604"/>
  <c r="Q604"/>
  <c r="R604"/>
  <c r="S604"/>
  <c r="T604"/>
  <c r="U604"/>
  <c r="V604"/>
  <c r="W604"/>
  <c r="Y604"/>
  <c r="Z604"/>
  <c r="AB604"/>
  <c r="AC604"/>
  <c r="B605"/>
  <c r="C605"/>
  <c r="F54" i="25" s="1"/>
  <c r="D605" i="5"/>
  <c r="F54" i="7" s="1"/>
  <c r="E605" i="5"/>
  <c r="F54" i="8" s="1"/>
  <c r="F605" i="5"/>
  <c r="F54" i="9" s="1"/>
  <c r="G605" i="5"/>
  <c r="F54" i="10" s="1"/>
  <c r="H605" i="5"/>
  <c r="F54" i="11" s="1"/>
  <c r="I605" i="5"/>
  <c r="F54" i="12" s="1"/>
  <c r="K605" i="5"/>
  <c r="F54" i="13" s="1"/>
  <c r="M605" i="5"/>
  <c r="N605"/>
  <c r="O605"/>
  <c r="Q605"/>
  <c r="R605"/>
  <c r="S605"/>
  <c r="T605"/>
  <c r="U605"/>
  <c r="V605"/>
  <c r="W605"/>
  <c r="Y605"/>
  <c r="Z605"/>
  <c r="AB605"/>
  <c r="AC605"/>
  <c r="B606"/>
  <c r="C606"/>
  <c r="G54" i="25" s="1"/>
  <c r="D606" i="5"/>
  <c r="G54" i="7" s="1"/>
  <c r="E606" i="5"/>
  <c r="G54" i="8" s="1"/>
  <c r="F606" i="5"/>
  <c r="G54" i="9" s="1"/>
  <c r="G606" i="5"/>
  <c r="G54" i="10" s="1"/>
  <c r="H606" i="5"/>
  <c r="G54" i="11" s="1"/>
  <c r="I606" i="5"/>
  <c r="G54" i="12" s="1"/>
  <c r="K606" i="5"/>
  <c r="G54" i="13" s="1"/>
  <c r="M606" i="5"/>
  <c r="N606"/>
  <c r="O606"/>
  <c r="Q606"/>
  <c r="R606"/>
  <c r="S606"/>
  <c r="T606"/>
  <c r="U606"/>
  <c r="V606"/>
  <c r="W606"/>
  <c r="Y606"/>
  <c r="Z606"/>
  <c r="AB606"/>
  <c r="AC606"/>
  <c r="B607"/>
  <c r="C607"/>
  <c r="H54" i="25" s="1"/>
  <c r="D607" i="5"/>
  <c r="H54" i="7" s="1"/>
  <c r="E607" i="5"/>
  <c r="H54" i="8" s="1"/>
  <c r="F607" i="5"/>
  <c r="H54" i="9" s="1"/>
  <c r="G607" i="5"/>
  <c r="H54" i="10" s="1"/>
  <c r="H607" i="5"/>
  <c r="H54" i="11" s="1"/>
  <c r="I607" i="5"/>
  <c r="H54" i="12" s="1"/>
  <c r="K607" i="5"/>
  <c r="H54" i="13" s="1"/>
  <c r="M607" i="5"/>
  <c r="N607"/>
  <c r="O607"/>
  <c r="Q607"/>
  <c r="R607"/>
  <c r="S607"/>
  <c r="T607"/>
  <c r="U607"/>
  <c r="V607"/>
  <c r="W607"/>
  <c r="Y607"/>
  <c r="Z607"/>
  <c r="AB607"/>
  <c r="AC607"/>
  <c r="B608"/>
  <c r="C608"/>
  <c r="I54" i="25" s="1"/>
  <c r="D608" i="5"/>
  <c r="I54" i="7" s="1"/>
  <c r="E608" i="5"/>
  <c r="I54" i="8" s="1"/>
  <c r="F608" i="5"/>
  <c r="I54" i="9" s="1"/>
  <c r="G608" i="5"/>
  <c r="I54" i="10" s="1"/>
  <c r="H608" i="5"/>
  <c r="I54" i="11" s="1"/>
  <c r="I608" i="5"/>
  <c r="I54" i="12" s="1"/>
  <c r="K608" i="5"/>
  <c r="I54" i="13" s="1"/>
  <c r="M608" i="5"/>
  <c r="N608"/>
  <c r="O608"/>
  <c r="Q608"/>
  <c r="R608"/>
  <c r="S608"/>
  <c r="T608"/>
  <c r="U608"/>
  <c r="V608"/>
  <c r="W608"/>
  <c r="Y608"/>
  <c r="Z608"/>
  <c r="AB608"/>
  <c r="AC608"/>
  <c r="B609"/>
  <c r="C609"/>
  <c r="J54" i="25" s="1"/>
  <c r="D609" i="5"/>
  <c r="J54" i="7" s="1"/>
  <c r="E609" i="5"/>
  <c r="J54" i="8" s="1"/>
  <c r="F609" i="5"/>
  <c r="J54" i="9" s="1"/>
  <c r="G609" i="5"/>
  <c r="J54" i="10" s="1"/>
  <c r="H609" i="5"/>
  <c r="J54" i="11" s="1"/>
  <c r="I609" i="5"/>
  <c r="J54" i="12" s="1"/>
  <c r="K609" i="5"/>
  <c r="J54" i="13" s="1"/>
  <c r="M609" i="5"/>
  <c r="N609"/>
  <c r="O609"/>
  <c r="Q609"/>
  <c r="R609"/>
  <c r="S609"/>
  <c r="T609"/>
  <c r="U609"/>
  <c r="V609"/>
  <c r="W609"/>
  <c r="Y609"/>
  <c r="Z609"/>
  <c r="AB609"/>
  <c r="AC609"/>
  <c r="B610"/>
  <c r="C610"/>
  <c r="K54" i="25" s="1"/>
  <c r="D610" i="5"/>
  <c r="K54" i="7" s="1"/>
  <c r="E610" i="5"/>
  <c r="K54" i="8" s="1"/>
  <c r="F610" i="5"/>
  <c r="K54" i="9" s="1"/>
  <c r="G610" i="5"/>
  <c r="K54" i="10" s="1"/>
  <c r="H610" i="5"/>
  <c r="K54" i="11" s="1"/>
  <c r="I610" i="5"/>
  <c r="K54" i="12" s="1"/>
  <c r="K610" i="5"/>
  <c r="K54" i="13" s="1"/>
  <c r="M610" i="5"/>
  <c r="N610"/>
  <c r="O610"/>
  <c r="Q610"/>
  <c r="R610"/>
  <c r="S610"/>
  <c r="T610"/>
  <c r="U610"/>
  <c r="V610"/>
  <c r="W610"/>
  <c r="Y610"/>
  <c r="Z610"/>
  <c r="AB610"/>
  <c r="AC610"/>
  <c r="B611"/>
  <c r="C611"/>
  <c r="L54" i="25" s="1"/>
  <c r="D611" i="5"/>
  <c r="L54" i="7" s="1"/>
  <c r="E611" i="5"/>
  <c r="L54" i="8" s="1"/>
  <c r="F611" i="5"/>
  <c r="L54" i="9" s="1"/>
  <c r="G611" i="5"/>
  <c r="L54" i="10" s="1"/>
  <c r="H611" i="5"/>
  <c r="L54" i="11" s="1"/>
  <c r="I611" i="5"/>
  <c r="L54" i="12" s="1"/>
  <c r="K611" i="5"/>
  <c r="L54" i="13" s="1"/>
  <c r="M611" i="5"/>
  <c r="N611"/>
  <c r="O611"/>
  <c r="Q611"/>
  <c r="R611"/>
  <c r="S611"/>
  <c r="T611"/>
  <c r="U611"/>
  <c r="V611"/>
  <c r="W611"/>
  <c r="Y611"/>
  <c r="Z611"/>
  <c r="AB611"/>
  <c r="AC611"/>
  <c r="B612"/>
  <c r="C612"/>
  <c r="M54" i="25" s="1"/>
  <c r="D612" i="5"/>
  <c r="M54" i="7" s="1"/>
  <c r="E612" i="5"/>
  <c r="M54" i="8" s="1"/>
  <c r="F612" i="5"/>
  <c r="M54" i="9" s="1"/>
  <c r="G612" i="5"/>
  <c r="M54" i="10" s="1"/>
  <c r="H612" i="5"/>
  <c r="M54" i="11" s="1"/>
  <c r="I612" i="5"/>
  <c r="M54" i="12" s="1"/>
  <c r="K612" i="5"/>
  <c r="M54" i="13" s="1"/>
  <c r="M612" i="5"/>
  <c r="N612"/>
  <c r="O612"/>
  <c r="Q612"/>
  <c r="R612"/>
  <c r="S612"/>
  <c r="T612"/>
  <c r="U612"/>
  <c r="V612"/>
  <c r="W612"/>
  <c r="Y612"/>
  <c r="Z612"/>
  <c r="AB612"/>
  <c r="AC612"/>
  <c r="B613"/>
  <c r="C613"/>
  <c r="B55" i="25" s="1"/>
  <c r="D613" i="5"/>
  <c r="B55" i="7" s="1"/>
  <c r="E613" i="5"/>
  <c r="B55" i="8" s="1"/>
  <c r="F613" i="5"/>
  <c r="B55" i="9" s="1"/>
  <c r="G613" i="5"/>
  <c r="B55" i="10" s="1"/>
  <c r="H613" i="5"/>
  <c r="B55" i="11" s="1"/>
  <c r="I613" i="5"/>
  <c r="B55" i="12" s="1"/>
  <c r="K613" i="5"/>
  <c r="B55" i="13" s="1"/>
  <c r="M613" i="5"/>
  <c r="N613"/>
  <c r="O613"/>
  <c r="Q613"/>
  <c r="R613"/>
  <c r="S613"/>
  <c r="T613"/>
  <c r="U613"/>
  <c r="V613"/>
  <c r="W613"/>
  <c r="Y613"/>
  <c r="Z613"/>
  <c r="AB613"/>
  <c r="AC613"/>
  <c r="B614"/>
  <c r="C614"/>
  <c r="C55" i="25" s="1"/>
  <c r="D614" i="5"/>
  <c r="C55" i="7" s="1"/>
  <c r="E614" i="5"/>
  <c r="C55" i="8" s="1"/>
  <c r="F614" i="5"/>
  <c r="C55" i="9" s="1"/>
  <c r="G614" i="5"/>
  <c r="C55" i="10" s="1"/>
  <c r="H614" i="5"/>
  <c r="C55" i="11" s="1"/>
  <c r="I614" i="5"/>
  <c r="C55" i="12" s="1"/>
  <c r="K614" i="5"/>
  <c r="C55" i="13" s="1"/>
  <c r="M614" i="5"/>
  <c r="N614"/>
  <c r="O614"/>
  <c r="Q614"/>
  <c r="R614"/>
  <c r="S614"/>
  <c r="T614"/>
  <c r="U614"/>
  <c r="V614"/>
  <c r="W614"/>
  <c r="Y614"/>
  <c r="Z614"/>
  <c r="AB614"/>
  <c r="AC614"/>
  <c r="B615"/>
  <c r="C615"/>
  <c r="D55" i="25" s="1"/>
  <c r="D615" i="5"/>
  <c r="D55" i="7" s="1"/>
  <c r="E615" i="5"/>
  <c r="D55" i="8" s="1"/>
  <c r="F615" i="5"/>
  <c r="D55" i="9" s="1"/>
  <c r="G615" i="5"/>
  <c r="D55" i="10" s="1"/>
  <c r="H615" i="5"/>
  <c r="D55" i="11" s="1"/>
  <c r="I615" i="5"/>
  <c r="D55" i="12" s="1"/>
  <c r="K615" i="5"/>
  <c r="D55" i="13" s="1"/>
  <c r="M615" i="5"/>
  <c r="N615"/>
  <c r="O615"/>
  <c r="Q615"/>
  <c r="R615"/>
  <c r="S615"/>
  <c r="T615"/>
  <c r="U615"/>
  <c r="V615"/>
  <c r="W615"/>
  <c r="Y615"/>
  <c r="Z615"/>
  <c r="AB615"/>
  <c r="AC615"/>
  <c r="B616"/>
  <c r="C616"/>
  <c r="E55" i="25" s="1"/>
  <c r="D616" i="5"/>
  <c r="E55" i="7" s="1"/>
  <c r="E616" i="5"/>
  <c r="E55" i="8" s="1"/>
  <c r="F616" i="5"/>
  <c r="E55" i="9" s="1"/>
  <c r="G616" i="5"/>
  <c r="E55" i="10" s="1"/>
  <c r="H616" i="5"/>
  <c r="E55" i="11" s="1"/>
  <c r="I616" i="5"/>
  <c r="E55" i="12" s="1"/>
  <c r="K616" i="5"/>
  <c r="E55" i="13" s="1"/>
  <c r="M616" i="5"/>
  <c r="N616"/>
  <c r="O616"/>
  <c r="Q616"/>
  <c r="R616"/>
  <c r="S616"/>
  <c r="T616"/>
  <c r="U616"/>
  <c r="V616"/>
  <c r="W616"/>
  <c r="Y616"/>
  <c r="Z616"/>
  <c r="AB616"/>
  <c r="AC616"/>
  <c r="B617"/>
  <c r="C617"/>
  <c r="F55" i="25" s="1"/>
  <c r="D617" i="5"/>
  <c r="F55" i="7" s="1"/>
  <c r="E617" i="5"/>
  <c r="F55" i="8" s="1"/>
  <c r="F617" i="5"/>
  <c r="F55" i="9" s="1"/>
  <c r="G617" i="5"/>
  <c r="F55" i="10" s="1"/>
  <c r="H617" i="5"/>
  <c r="F55" i="11" s="1"/>
  <c r="I617" i="5"/>
  <c r="F55" i="12" s="1"/>
  <c r="K617" i="5"/>
  <c r="F55" i="13" s="1"/>
  <c r="M617" i="5"/>
  <c r="N617"/>
  <c r="O617"/>
  <c r="Q617"/>
  <c r="R617"/>
  <c r="S617"/>
  <c r="T617"/>
  <c r="U617"/>
  <c r="V617"/>
  <c r="W617"/>
  <c r="Y617"/>
  <c r="Z617"/>
  <c r="AB617"/>
  <c r="AC617"/>
  <c r="B618"/>
  <c r="C618"/>
  <c r="G55" i="25" s="1"/>
  <c r="D618" i="5"/>
  <c r="G55" i="7" s="1"/>
  <c r="E618" i="5"/>
  <c r="G55" i="8" s="1"/>
  <c r="F618" i="5"/>
  <c r="G55" i="9" s="1"/>
  <c r="G618" i="5"/>
  <c r="G55" i="10" s="1"/>
  <c r="H618" i="5"/>
  <c r="G55" i="11" s="1"/>
  <c r="I618" i="5"/>
  <c r="G55" i="12" s="1"/>
  <c r="K618" i="5"/>
  <c r="G55" i="13" s="1"/>
  <c r="M618" i="5"/>
  <c r="N618"/>
  <c r="O618"/>
  <c r="Q618"/>
  <c r="R618"/>
  <c r="S618"/>
  <c r="T618"/>
  <c r="U618"/>
  <c r="V618"/>
  <c r="W618"/>
  <c r="Y618"/>
  <c r="Z618"/>
  <c r="AB618"/>
  <c r="AC618"/>
  <c r="B619"/>
  <c r="C619"/>
  <c r="H55" i="25" s="1"/>
  <c r="D619" i="5"/>
  <c r="H55" i="7" s="1"/>
  <c r="E619" i="5"/>
  <c r="H55" i="8" s="1"/>
  <c r="F619" i="5"/>
  <c r="H55" i="9" s="1"/>
  <c r="G619" i="5"/>
  <c r="H55" i="10" s="1"/>
  <c r="H619" i="5"/>
  <c r="H55" i="11" s="1"/>
  <c r="I619" i="5"/>
  <c r="H55" i="12" s="1"/>
  <c r="K619" i="5"/>
  <c r="H55" i="13" s="1"/>
  <c r="M619" i="5"/>
  <c r="N619"/>
  <c r="O619"/>
  <c r="Q619"/>
  <c r="R619"/>
  <c r="S619"/>
  <c r="T619"/>
  <c r="U619"/>
  <c r="V619"/>
  <c r="W619"/>
  <c r="Y619"/>
  <c r="Z619"/>
  <c r="AB619"/>
  <c r="AC619"/>
  <c r="B620"/>
  <c r="C620"/>
  <c r="I55" i="25" s="1"/>
  <c r="D620" i="5"/>
  <c r="I55" i="7" s="1"/>
  <c r="E620" i="5"/>
  <c r="I55" i="8" s="1"/>
  <c r="F620" i="5"/>
  <c r="I55" i="9" s="1"/>
  <c r="G620" i="5"/>
  <c r="I55" i="10" s="1"/>
  <c r="H620" i="5"/>
  <c r="I55" i="11" s="1"/>
  <c r="I620" i="5"/>
  <c r="I55" i="12" s="1"/>
  <c r="K620" i="5"/>
  <c r="I55" i="13" s="1"/>
  <c r="M620" i="5"/>
  <c r="N620"/>
  <c r="O620"/>
  <c r="Q620"/>
  <c r="R620"/>
  <c r="S620"/>
  <c r="T620"/>
  <c r="U620"/>
  <c r="V620"/>
  <c r="W620"/>
  <c r="Y620"/>
  <c r="Z620"/>
  <c r="AB620"/>
  <c r="AC620"/>
  <c r="B621"/>
  <c r="C621"/>
  <c r="J55" i="25" s="1"/>
  <c r="D621" i="5"/>
  <c r="J55" i="7" s="1"/>
  <c r="E621" i="5"/>
  <c r="J55" i="8" s="1"/>
  <c r="F621" i="5"/>
  <c r="J55" i="9" s="1"/>
  <c r="G621" i="5"/>
  <c r="J55" i="10" s="1"/>
  <c r="H621" i="5"/>
  <c r="J55" i="11" s="1"/>
  <c r="I621" i="5"/>
  <c r="J55" i="12" s="1"/>
  <c r="K621" i="5"/>
  <c r="J55" i="13" s="1"/>
  <c r="M621" i="5"/>
  <c r="N621"/>
  <c r="O621"/>
  <c r="Q621"/>
  <c r="R621"/>
  <c r="S621"/>
  <c r="T621"/>
  <c r="U621"/>
  <c r="V621"/>
  <c r="W621"/>
  <c r="Y621"/>
  <c r="Z621"/>
  <c r="AB621"/>
  <c r="AC621"/>
  <c r="B622"/>
  <c r="C622"/>
  <c r="K55" i="25" s="1"/>
  <c r="D622" i="5"/>
  <c r="K55" i="7" s="1"/>
  <c r="E622" i="5"/>
  <c r="K55" i="8" s="1"/>
  <c r="F622" i="5"/>
  <c r="K55" i="9" s="1"/>
  <c r="G622" i="5"/>
  <c r="K55" i="10" s="1"/>
  <c r="H622" i="5"/>
  <c r="K55" i="11" s="1"/>
  <c r="I622" i="5"/>
  <c r="K55" i="12" s="1"/>
  <c r="K622" i="5"/>
  <c r="K55" i="13" s="1"/>
  <c r="M622" i="5"/>
  <c r="N622"/>
  <c r="O622"/>
  <c r="Q622"/>
  <c r="R622"/>
  <c r="S622"/>
  <c r="T622"/>
  <c r="U622"/>
  <c r="V622"/>
  <c r="W622"/>
  <c r="Y622"/>
  <c r="Z622"/>
  <c r="AB622"/>
  <c r="AC622"/>
  <c r="B623"/>
  <c r="C623"/>
  <c r="L55" i="25" s="1"/>
  <c r="D623" i="5"/>
  <c r="L55" i="7" s="1"/>
  <c r="E623" i="5"/>
  <c r="L55" i="8" s="1"/>
  <c r="F623" i="5"/>
  <c r="L55" i="9" s="1"/>
  <c r="G623" i="5"/>
  <c r="L55" i="10" s="1"/>
  <c r="H623" i="5"/>
  <c r="L55" i="11" s="1"/>
  <c r="I623" i="5"/>
  <c r="L55" i="12" s="1"/>
  <c r="K623" i="5"/>
  <c r="L55" i="13" s="1"/>
  <c r="M623" i="5"/>
  <c r="N623"/>
  <c r="O623"/>
  <c r="Q623"/>
  <c r="R623"/>
  <c r="S623"/>
  <c r="T623"/>
  <c r="U623"/>
  <c r="V623"/>
  <c r="W623"/>
  <c r="Y623"/>
  <c r="Z623"/>
  <c r="AB623"/>
  <c r="AC623"/>
  <c r="B624"/>
  <c r="C624"/>
  <c r="M55" i="25" s="1"/>
  <c r="D624" i="5"/>
  <c r="M55" i="7" s="1"/>
  <c r="E624" i="5"/>
  <c r="M55" i="8" s="1"/>
  <c r="F624" i="5"/>
  <c r="M55" i="9" s="1"/>
  <c r="G624" i="5"/>
  <c r="M55" i="10" s="1"/>
  <c r="H624" i="5"/>
  <c r="M55" i="11" s="1"/>
  <c r="I624" i="5"/>
  <c r="M55" i="12" s="1"/>
  <c r="K624" i="5"/>
  <c r="M55" i="13" s="1"/>
  <c r="M624" i="5"/>
  <c r="N624"/>
  <c r="O624"/>
  <c r="Q624"/>
  <c r="R624"/>
  <c r="S624"/>
  <c r="T624"/>
  <c r="U624"/>
  <c r="V624"/>
  <c r="W624"/>
  <c r="Y624"/>
  <c r="Z624"/>
  <c r="AB624"/>
  <c r="AC624"/>
  <c r="B625"/>
  <c r="C625"/>
  <c r="B56" i="25" s="1"/>
  <c r="D625" i="5"/>
  <c r="B56" i="7" s="1"/>
  <c r="E625" i="5"/>
  <c r="B56" i="8" s="1"/>
  <c r="F625" i="5"/>
  <c r="B56" i="9" s="1"/>
  <c r="G625" i="5"/>
  <c r="B56" i="10" s="1"/>
  <c r="H625" i="5"/>
  <c r="B56" i="11" s="1"/>
  <c r="I625" i="5"/>
  <c r="B56" i="12" s="1"/>
  <c r="K625" i="5"/>
  <c r="B56" i="13" s="1"/>
  <c r="M625" i="5"/>
  <c r="N625"/>
  <c r="O625"/>
  <c r="Q625"/>
  <c r="R625"/>
  <c r="S625"/>
  <c r="T625"/>
  <c r="U625"/>
  <c r="V625"/>
  <c r="W625"/>
  <c r="Y625"/>
  <c r="Z625"/>
  <c r="AB625"/>
  <c r="AC625"/>
  <c r="B626"/>
  <c r="C626"/>
  <c r="C56" i="25" s="1"/>
  <c r="D626" i="5"/>
  <c r="C56" i="7" s="1"/>
  <c r="E626" i="5"/>
  <c r="C56" i="8" s="1"/>
  <c r="F626" i="5"/>
  <c r="C56" i="9" s="1"/>
  <c r="G626" i="5"/>
  <c r="C56" i="10" s="1"/>
  <c r="H626" i="5"/>
  <c r="C56" i="11" s="1"/>
  <c r="I626" i="5"/>
  <c r="C56" i="12" s="1"/>
  <c r="K626" i="5"/>
  <c r="C56" i="13" s="1"/>
  <c r="M626" i="5"/>
  <c r="N626"/>
  <c r="O626"/>
  <c r="Q626"/>
  <c r="R626"/>
  <c r="S626"/>
  <c r="T626"/>
  <c r="U626"/>
  <c r="V626"/>
  <c r="W626"/>
  <c r="Y626"/>
  <c r="Z626"/>
  <c r="AB626"/>
  <c r="AC626"/>
  <c r="B627"/>
  <c r="C627"/>
  <c r="D56" i="25" s="1"/>
  <c r="D627" i="5"/>
  <c r="D56" i="7" s="1"/>
  <c r="E627" i="5"/>
  <c r="D56" i="8" s="1"/>
  <c r="F627" i="5"/>
  <c r="D56" i="9" s="1"/>
  <c r="G627" i="5"/>
  <c r="D56" i="10" s="1"/>
  <c r="H627" i="5"/>
  <c r="D56" i="11" s="1"/>
  <c r="I627" i="5"/>
  <c r="D56" i="12" s="1"/>
  <c r="K627" i="5"/>
  <c r="D56" i="13" s="1"/>
  <c r="M627" i="5"/>
  <c r="N627"/>
  <c r="O627"/>
  <c r="Q627"/>
  <c r="R627"/>
  <c r="S627"/>
  <c r="T627"/>
  <c r="U627"/>
  <c r="V627"/>
  <c r="W627"/>
  <c r="Y627"/>
  <c r="Z627"/>
  <c r="AB627"/>
  <c r="AC627"/>
  <c r="B628"/>
  <c r="C628"/>
  <c r="E56" i="25" s="1"/>
  <c r="D628" i="5"/>
  <c r="E56" i="7" s="1"/>
  <c r="E628" i="5"/>
  <c r="E56" i="8" s="1"/>
  <c r="F628" i="5"/>
  <c r="E56" i="9" s="1"/>
  <c r="G628" i="5"/>
  <c r="E56" i="10" s="1"/>
  <c r="H628" i="5"/>
  <c r="E56" i="11" s="1"/>
  <c r="I628" i="5"/>
  <c r="E56" i="12" s="1"/>
  <c r="K628" i="5"/>
  <c r="E56" i="13" s="1"/>
  <c r="M628" i="5"/>
  <c r="N628"/>
  <c r="O628"/>
  <c r="Q628"/>
  <c r="R628"/>
  <c r="S628"/>
  <c r="T628"/>
  <c r="U628"/>
  <c r="V628"/>
  <c r="W628"/>
  <c r="Y628"/>
  <c r="Z628"/>
  <c r="AB628"/>
  <c r="AC628"/>
  <c r="B629"/>
  <c r="C629"/>
  <c r="F56" i="25" s="1"/>
  <c r="D629" i="5"/>
  <c r="F56" i="7" s="1"/>
  <c r="E629" i="5"/>
  <c r="F56" i="8" s="1"/>
  <c r="F629" i="5"/>
  <c r="F56" i="9" s="1"/>
  <c r="G629" i="5"/>
  <c r="F56" i="10" s="1"/>
  <c r="H629" i="5"/>
  <c r="F56" i="11" s="1"/>
  <c r="I629" i="5"/>
  <c r="F56" i="12" s="1"/>
  <c r="K629" i="5"/>
  <c r="F56" i="13" s="1"/>
  <c r="M629" i="5"/>
  <c r="N629"/>
  <c r="O629"/>
  <c r="Q629"/>
  <c r="R629"/>
  <c r="S629"/>
  <c r="T629"/>
  <c r="U629"/>
  <c r="V629"/>
  <c r="W629"/>
  <c r="Y629"/>
  <c r="Z629"/>
  <c r="AB629"/>
  <c r="AC629"/>
  <c r="B630"/>
  <c r="C630"/>
  <c r="G56" i="25" s="1"/>
  <c r="D630" i="5"/>
  <c r="G56" i="7" s="1"/>
  <c r="E630" i="5"/>
  <c r="G56" i="8" s="1"/>
  <c r="F630" i="5"/>
  <c r="G56" i="9" s="1"/>
  <c r="G630" i="5"/>
  <c r="G56" i="10" s="1"/>
  <c r="H630" i="5"/>
  <c r="G56" i="11" s="1"/>
  <c r="I630" i="5"/>
  <c r="G56" i="12" s="1"/>
  <c r="K630" i="5"/>
  <c r="G56" i="13" s="1"/>
  <c r="M630" i="5"/>
  <c r="N630"/>
  <c r="O630"/>
  <c r="Q630"/>
  <c r="R630"/>
  <c r="S630"/>
  <c r="T630"/>
  <c r="U630"/>
  <c r="V630"/>
  <c r="W630"/>
  <c r="Y630"/>
  <c r="Z630"/>
  <c r="AB630"/>
  <c r="AC630"/>
  <c r="B631"/>
  <c r="C631"/>
  <c r="H56" i="25" s="1"/>
  <c r="D631" i="5"/>
  <c r="H56" i="7" s="1"/>
  <c r="E631" i="5"/>
  <c r="H56" i="8" s="1"/>
  <c r="F631" i="5"/>
  <c r="H56" i="9" s="1"/>
  <c r="G631" i="5"/>
  <c r="H56" i="10" s="1"/>
  <c r="H631" i="5"/>
  <c r="H56" i="11" s="1"/>
  <c r="I631" i="5"/>
  <c r="H56" i="12" s="1"/>
  <c r="K631" i="5"/>
  <c r="H56" i="13" s="1"/>
  <c r="M631" i="5"/>
  <c r="N631"/>
  <c r="O631"/>
  <c r="Q631"/>
  <c r="R631"/>
  <c r="S631"/>
  <c r="T631"/>
  <c r="U631"/>
  <c r="V631"/>
  <c r="W631"/>
  <c r="Y631"/>
  <c r="Z631"/>
  <c r="AB631"/>
  <c r="AC631"/>
  <c r="B632"/>
  <c r="C632"/>
  <c r="I56" i="25" s="1"/>
  <c r="D632" i="5"/>
  <c r="I56" i="7" s="1"/>
  <c r="E632" i="5"/>
  <c r="I56" i="8" s="1"/>
  <c r="F632" i="5"/>
  <c r="I56" i="9" s="1"/>
  <c r="G632" i="5"/>
  <c r="I56" i="10" s="1"/>
  <c r="H632" i="5"/>
  <c r="I56" i="11" s="1"/>
  <c r="I632" i="5"/>
  <c r="I56" i="12" s="1"/>
  <c r="K632" i="5"/>
  <c r="I56" i="13" s="1"/>
  <c r="M632" i="5"/>
  <c r="N632"/>
  <c r="O632"/>
  <c r="Q632"/>
  <c r="R632"/>
  <c r="S632"/>
  <c r="T632"/>
  <c r="U632"/>
  <c r="V632"/>
  <c r="W632"/>
  <c r="Y632"/>
  <c r="Z632"/>
  <c r="AB632"/>
  <c r="AC632"/>
  <c r="B633"/>
  <c r="C633"/>
  <c r="J56" i="25" s="1"/>
  <c r="D633" i="5"/>
  <c r="J56" i="7" s="1"/>
  <c r="E633" i="5"/>
  <c r="J56" i="8" s="1"/>
  <c r="F633" i="5"/>
  <c r="J56" i="9" s="1"/>
  <c r="G633" i="5"/>
  <c r="J56" i="10" s="1"/>
  <c r="H633" i="5"/>
  <c r="J56" i="11" s="1"/>
  <c r="I633" i="5"/>
  <c r="J56" i="12" s="1"/>
  <c r="K633" i="5"/>
  <c r="J56" i="13" s="1"/>
  <c r="M633" i="5"/>
  <c r="N633"/>
  <c r="O633"/>
  <c r="Q633"/>
  <c r="R633"/>
  <c r="S633"/>
  <c r="T633"/>
  <c r="U633"/>
  <c r="V633"/>
  <c r="W633"/>
  <c r="Y633"/>
  <c r="Z633"/>
  <c r="AB633"/>
  <c r="AC633"/>
  <c r="B634"/>
  <c r="C634"/>
  <c r="K56" i="25" s="1"/>
  <c r="D634" i="5"/>
  <c r="K56" i="7" s="1"/>
  <c r="E634" i="5"/>
  <c r="K56" i="8" s="1"/>
  <c r="F634" i="5"/>
  <c r="K56" i="9" s="1"/>
  <c r="G634" i="5"/>
  <c r="K56" i="10" s="1"/>
  <c r="H634" i="5"/>
  <c r="K56" i="11" s="1"/>
  <c r="I634" i="5"/>
  <c r="K56" i="12" s="1"/>
  <c r="K634" i="5"/>
  <c r="K56" i="13" s="1"/>
  <c r="M634" i="5"/>
  <c r="N634"/>
  <c r="O634"/>
  <c r="Q634"/>
  <c r="R634"/>
  <c r="S634"/>
  <c r="T634"/>
  <c r="U634"/>
  <c r="V634"/>
  <c r="W634"/>
  <c r="Y634"/>
  <c r="Z634"/>
  <c r="AB634"/>
  <c r="AC634"/>
  <c r="B635"/>
  <c r="C635"/>
  <c r="L56" i="25" s="1"/>
  <c r="D635" i="5"/>
  <c r="L56" i="7" s="1"/>
  <c r="E635" i="5"/>
  <c r="L56" i="8" s="1"/>
  <c r="F635" i="5"/>
  <c r="L56" i="9" s="1"/>
  <c r="G635" i="5"/>
  <c r="L56" i="10" s="1"/>
  <c r="H635" i="5"/>
  <c r="L56" i="11" s="1"/>
  <c r="I635" i="5"/>
  <c r="L56" i="12" s="1"/>
  <c r="K635" i="5"/>
  <c r="L56" i="13" s="1"/>
  <c r="M635" i="5"/>
  <c r="N635"/>
  <c r="O635"/>
  <c r="Q635"/>
  <c r="R635"/>
  <c r="S635"/>
  <c r="T635"/>
  <c r="U635"/>
  <c r="V635"/>
  <c r="W635"/>
  <c r="Y635"/>
  <c r="Z635"/>
  <c r="AB635"/>
  <c r="AC635"/>
  <c r="B636"/>
  <c r="C636"/>
  <c r="M56" i="25" s="1"/>
  <c r="D636" i="5"/>
  <c r="M56" i="7" s="1"/>
  <c r="E636" i="5"/>
  <c r="M56" i="8" s="1"/>
  <c r="F636" i="5"/>
  <c r="M56" i="9" s="1"/>
  <c r="G636" i="5"/>
  <c r="M56" i="10" s="1"/>
  <c r="H636" i="5"/>
  <c r="M56" i="11" s="1"/>
  <c r="I636" i="5"/>
  <c r="M56" i="12" s="1"/>
  <c r="K636" i="5"/>
  <c r="M56" i="13" s="1"/>
  <c r="M636" i="5"/>
  <c r="N636"/>
  <c r="O636"/>
  <c r="Q636"/>
  <c r="R636"/>
  <c r="S636"/>
  <c r="T636"/>
  <c r="U636"/>
  <c r="V636"/>
  <c r="W636"/>
  <c r="Y636"/>
  <c r="Z636"/>
  <c r="AB636"/>
  <c r="AC636"/>
  <c r="B637"/>
  <c r="C637"/>
  <c r="B57" i="25" s="1"/>
  <c r="D637" i="5"/>
  <c r="B57" i="7" s="1"/>
  <c r="E637" i="5"/>
  <c r="B57" i="8" s="1"/>
  <c r="F637" i="5"/>
  <c r="B57" i="9" s="1"/>
  <c r="G637" i="5"/>
  <c r="B57" i="10" s="1"/>
  <c r="H637" i="5"/>
  <c r="B57" i="11" s="1"/>
  <c r="I637" i="5"/>
  <c r="B57" i="12" s="1"/>
  <c r="K637" i="5"/>
  <c r="B57" i="13" s="1"/>
  <c r="M637" i="5"/>
  <c r="N637"/>
  <c r="O637"/>
  <c r="Q637"/>
  <c r="R637"/>
  <c r="S637"/>
  <c r="T637"/>
  <c r="U637"/>
  <c r="V637"/>
  <c r="W637"/>
  <c r="Y637"/>
  <c r="Z637"/>
  <c r="AB637"/>
  <c r="AC637"/>
  <c r="B638"/>
  <c r="C638"/>
  <c r="C57" i="25" s="1"/>
  <c r="D638" i="5"/>
  <c r="C57" i="7" s="1"/>
  <c r="E638" i="5"/>
  <c r="C57" i="8" s="1"/>
  <c r="F638" i="5"/>
  <c r="C57" i="9" s="1"/>
  <c r="G638" i="5"/>
  <c r="C57" i="10" s="1"/>
  <c r="H638" i="5"/>
  <c r="C57" i="11" s="1"/>
  <c r="I638" i="5"/>
  <c r="C57" i="12" s="1"/>
  <c r="K638" i="5"/>
  <c r="C57" i="13" s="1"/>
  <c r="M638" i="5"/>
  <c r="N638"/>
  <c r="O638"/>
  <c r="Q638"/>
  <c r="R638"/>
  <c r="S638"/>
  <c r="T638"/>
  <c r="U638"/>
  <c r="V638"/>
  <c r="W638"/>
  <c r="Y638"/>
  <c r="Z638"/>
  <c r="AB638"/>
  <c r="AC638"/>
  <c r="B639"/>
  <c r="C639"/>
  <c r="D57" i="25" s="1"/>
  <c r="D639" i="5"/>
  <c r="D57" i="7" s="1"/>
  <c r="E639" i="5"/>
  <c r="D57" i="8" s="1"/>
  <c r="F639" i="5"/>
  <c r="D57" i="9" s="1"/>
  <c r="G639" i="5"/>
  <c r="D57" i="10" s="1"/>
  <c r="H639" i="5"/>
  <c r="D57" i="11" s="1"/>
  <c r="I639" i="5"/>
  <c r="D57" i="12" s="1"/>
  <c r="K639" i="5"/>
  <c r="D57" i="13" s="1"/>
  <c r="M639" i="5"/>
  <c r="N639"/>
  <c r="O639"/>
  <c r="Q639"/>
  <c r="R639"/>
  <c r="S639"/>
  <c r="T639"/>
  <c r="U639"/>
  <c r="V639"/>
  <c r="W639"/>
  <c r="Y639"/>
  <c r="Z639"/>
  <c r="AB639"/>
  <c r="AC639"/>
  <c r="B640"/>
  <c r="C640"/>
  <c r="E57" i="25" s="1"/>
  <c r="D640" i="5"/>
  <c r="E57" i="7" s="1"/>
  <c r="E640" i="5"/>
  <c r="E57" i="8" s="1"/>
  <c r="F640" i="5"/>
  <c r="E57" i="9" s="1"/>
  <c r="G640" i="5"/>
  <c r="E57" i="10" s="1"/>
  <c r="H640" i="5"/>
  <c r="E57" i="11" s="1"/>
  <c r="I640" i="5"/>
  <c r="E57" i="12" s="1"/>
  <c r="K640" i="5"/>
  <c r="E57" i="13" s="1"/>
  <c r="M640" i="5"/>
  <c r="N640"/>
  <c r="O640"/>
  <c r="Q640"/>
  <c r="R640"/>
  <c r="S640"/>
  <c r="T640"/>
  <c r="U640"/>
  <c r="V640"/>
  <c r="W640"/>
  <c r="Y640"/>
  <c r="Z640"/>
  <c r="AB640"/>
  <c r="AC640"/>
  <c r="B641"/>
  <c r="C641"/>
  <c r="F57" i="25" s="1"/>
  <c r="D641" i="5"/>
  <c r="F57" i="7" s="1"/>
  <c r="E641" i="5"/>
  <c r="F57" i="8" s="1"/>
  <c r="F641" i="5"/>
  <c r="F57" i="9" s="1"/>
  <c r="G641" i="5"/>
  <c r="F57" i="10" s="1"/>
  <c r="H641" i="5"/>
  <c r="F57" i="11" s="1"/>
  <c r="I641" i="5"/>
  <c r="F57" i="12" s="1"/>
  <c r="K641" i="5"/>
  <c r="F57" i="13" s="1"/>
  <c r="M641" i="5"/>
  <c r="N641"/>
  <c r="O641"/>
  <c r="Q641"/>
  <c r="R641"/>
  <c r="S641"/>
  <c r="T641"/>
  <c r="U641"/>
  <c r="V641"/>
  <c r="W641"/>
  <c r="Y641"/>
  <c r="Z641"/>
  <c r="AB641"/>
  <c r="AC641"/>
  <c r="B642"/>
  <c r="C642"/>
  <c r="G57" i="25" s="1"/>
  <c r="D642" i="5"/>
  <c r="G57" i="7" s="1"/>
  <c r="E642" i="5"/>
  <c r="G57" i="8" s="1"/>
  <c r="F642" i="5"/>
  <c r="G57" i="9" s="1"/>
  <c r="G642" i="5"/>
  <c r="G57" i="10" s="1"/>
  <c r="H642" i="5"/>
  <c r="G57" i="11" s="1"/>
  <c r="I642" i="5"/>
  <c r="G57" i="12" s="1"/>
  <c r="K642" i="5"/>
  <c r="G57" i="13" s="1"/>
  <c r="M642" i="5"/>
  <c r="N642"/>
  <c r="O642"/>
  <c r="Q642"/>
  <c r="R642"/>
  <c r="S642"/>
  <c r="T642"/>
  <c r="U642"/>
  <c r="V642"/>
  <c r="W642"/>
  <c r="Y642"/>
  <c r="Z642"/>
  <c r="AB642"/>
  <c r="AC642"/>
  <c r="B643"/>
  <c r="C643"/>
  <c r="H57" i="25" s="1"/>
  <c r="D643" i="5"/>
  <c r="H57" i="7" s="1"/>
  <c r="E643" i="5"/>
  <c r="H57" i="8" s="1"/>
  <c r="F643" i="5"/>
  <c r="H57" i="9" s="1"/>
  <c r="G643" i="5"/>
  <c r="H57" i="10" s="1"/>
  <c r="H643" i="5"/>
  <c r="H57" i="11" s="1"/>
  <c r="I643" i="5"/>
  <c r="H57" i="12" s="1"/>
  <c r="K643" i="5"/>
  <c r="H57" i="13" s="1"/>
  <c r="M643" i="5"/>
  <c r="N643"/>
  <c r="O643"/>
  <c r="Q643"/>
  <c r="R643"/>
  <c r="S643"/>
  <c r="T643"/>
  <c r="U643"/>
  <c r="V643"/>
  <c r="W643"/>
  <c r="Y643"/>
  <c r="Z643"/>
  <c r="AB643"/>
  <c r="AC643"/>
  <c r="B644"/>
  <c r="C644"/>
  <c r="I57" i="25" s="1"/>
  <c r="D644" i="5"/>
  <c r="I57" i="7" s="1"/>
  <c r="E644" i="5"/>
  <c r="I57" i="8" s="1"/>
  <c r="F644" i="5"/>
  <c r="I57" i="9" s="1"/>
  <c r="G644" i="5"/>
  <c r="I57" i="10" s="1"/>
  <c r="H644" i="5"/>
  <c r="I57" i="11" s="1"/>
  <c r="I644" i="5"/>
  <c r="I57" i="12" s="1"/>
  <c r="K644" i="5"/>
  <c r="I57" i="13" s="1"/>
  <c r="M644" i="5"/>
  <c r="N644"/>
  <c r="O644"/>
  <c r="Q644"/>
  <c r="R644"/>
  <c r="S644"/>
  <c r="T644"/>
  <c r="U644"/>
  <c r="V644"/>
  <c r="W644"/>
  <c r="Y644"/>
  <c r="Z644"/>
  <c r="AB644"/>
  <c r="AC644"/>
  <c r="B645"/>
  <c r="C645"/>
  <c r="J57" i="25" s="1"/>
  <c r="D645" i="5"/>
  <c r="J57" i="7" s="1"/>
  <c r="E645" i="5"/>
  <c r="J57" i="8" s="1"/>
  <c r="F645" i="5"/>
  <c r="J57" i="9" s="1"/>
  <c r="G645" i="5"/>
  <c r="J57" i="10" s="1"/>
  <c r="H645" i="5"/>
  <c r="J57" i="11" s="1"/>
  <c r="I645" i="5"/>
  <c r="J57" i="12" s="1"/>
  <c r="K645" i="5"/>
  <c r="J57" i="13" s="1"/>
  <c r="M645" i="5"/>
  <c r="N645"/>
  <c r="O645"/>
  <c r="Q645"/>
  <c r="R645"/>
  <c r="S645"/>
  <c r="T645"/>
  <c r="U645"/>
  <c r="V645"/>
  <c r="W645"/>
  <c r="Y645"/>
  <c r="Z645"/>
  <c r="AB645"/>
  <c r="AC645"/>
  <c r="B646"/>
  <c r="C646"/>
  <c r="K57" i="25" s="1"/>
  <c r="D646" i="5"/>
  <c r="K57" i="7" s="1"/>
  <c r="E646" i="5"/>
  <c r="K57" i="8" s="1"/>
  <c r="F646" i="5"/>
  <c r="K57" i="9" s="1"/>
  <c r="G646" i="5"/>
  <c r="K57" i="10" s="1"/>
  <c r="H646" i="5"/>
  <c r="K57" i="11" s="1"/>
  <c r="I646" i="5"/>
  <c r="K57" i="12" s="1"/>
  <c r="K646" i="5"/>
  <c r="K57" i="13" s="1"/>
  <c r="M646" i="5"/>
  <c r="N646"/>
  <c r="O646"/>
  <c r="Q646"/>
  <c r="R646"/>
  <c r="S646"/>
  <c r="T646"/>
  <c r="U646"/>
  <c r="V646"/>
  <c r="W646"/>
  <c r="Y646"/>
  <c r="Z646"/>
  <c r="AB646"/>
  <c r="AC646"/>
  <c r="B647"/>
  <c r="C647"/>
  <c r="L57" i="25" s="1"/>
  <c r="D647" i="5"/>
  <c r="L57" i="7" s="1"/>
  <c r="E647" i="5"/>
  <c r="L57" i="8" s="1"/>
  <c r="F647" i="5"/>
  <c r="L57" i="9" s="1"/>
  <c r="G647" i="5"/>
  <c r="L57" i="10" s="1"/>
  <c r="H647" i="5"/>
  <c r="L57" i="11" s="1"/>
  <c r="I647" i="5"/>
  <c r="L57" i="12" s="1"/>
  <c r="K647" i="5"/>
  <c r="L57" i="13" s="1"/>
  <c r="M647" i="5"/>
  <c r="N647"/>
  <c r="O647"/>
  <c r="Q647"/>
  <c r="R647"/>
  <c r="S647"/>
  <c r="T647"/>
  <c r="U647"/>
  <c r="V647"/>
  <c r="W647"/>
  <c r="Y647"/>
  <c r="Z647"/>
  <c r="AB647"/>
  <c r="AC647"/>
  <c r="B648"/>
  <c r="C648"/>
  <c r="M57" i="25" s="1"/>
  <c r="D648" i="5"/>
  <c r="M57" i="7" s="1"/>
  <c r="E648" i="5"/>
  <c r="M57" i="8" s="1"/>
  <c r="F648" i="5"/>
  <c r="M57" i="9" s="1"/>
  <c r="G648" i="5"/>
  <c r="M57" i="10" s="1"/>
  <c r="H648" i="5"/>
  <c r="M57" i="11" s="1"/>
  <c r="I648" i="5"/>
  <c r="M57" i="12" s="1"/>
  <c r="K648" i="5"/>
  <c r="M57" i="13" s="1"/>
  <c r="M648" i="5"/>
  <c r="N648"/>
  <c r="O648"/>
  <c r="Q648"/>
  <c r="R648"/>
  <c r="S648"/>
  <c r="T648"/>
  <c r="U648"/>
  <c r="V648"/>
  <c r="W648"/>
  <c r="Y648"/>
  <c r="Z648"/>
  <c r="AB648"/>
  <c r="AC648"/>
  <c r="B649"/>
  <c r="C649"/>
  <c r="B58" i="25" s="1"/>
  <c r="D649" i="5"/>
  <c r="B58" i="7" s="1"/>
  <c r="E649" i="5"/>
  <c r="B58" i="8" s="1"/>
  <c r="F649" i="5"/>
  <c r="B58" i="9" s="1"/>
  <c r="G649" i="5"/>
  <c r="B58" i="10" s="1"/>
  <c r="H649" i="5"/>
  <c r="B58" i="11" s="1"/>
  <c r="I649" i="5"/>
  <c r="B58" i="12" s="1"/>
  <c r="K649" i="5"/>
  <c r="B58" i="13" s="1"/>
  <c r="M649" i="5"/>
  <c r="N649"/>
  <c r="O649"/>
  <c r="Q649"/>
  <c r="R649"/>
  <c r="S649"/>
  <c r="T649"/>
  <c r="U649"/>
  <c r="V649"/>
  <c r="W649"/>
  <c r="Y649"/>
  <c r="Z649"/>
  <c r="AB649"/>
  <c r="AC649"/>
  <c r="B650"/>
  <c r="C650"/>
  <c r="C58" i="25" s="1"/>
  <c r="D650" i="5"/>
  <c r="C58" i="7" s="1"/>
  <c r="E650" i="5"/>
  <c r="C58" i="8" s="1"/>
  <c r="F650" i="5"/>
  <c r="C58" i="9" s="1"/>
  <c r="G650" i="5"/>
  <c r="C58" i="10" s="1"/>
  <c r="H650" i="5"/>
  <c r="C58" i="11" s="1"/>
  <c r="I650" i="5"/>
  <c r="C58" i="12" s="1"/>
  <c r="K650" i="5"/>
  <c r="C58" i="13" s="1"/>
  <c r="M650" i="5"/>
  <c r="N650"/>
  <c r="O650"/>
  <c r="Q650"/>
  <c r="R650"/>
  <c r="S650"/>
  <c r="T650"/>
  <c r="U650"/>
  <c r="V650"/>
  <c r="W650"/>
  <c r="Y650"/>
  <c r="Z650"/>
  <c r="AB650"/>
  <c r="AC650"/>
  <c r="B651"/>
  <c r="C651"/>
  <c r="D58" i="25" s="1"/>
  <c r="D651" i="5"/>
  <c r="D58" i="7" s="1"/>
  <c r="E651" i="5"/>
  <c r="D58" i="8" s="1"/>
  <c r="F651" i="5"/>
  <c r="D58" i="9" s="1"/>
  <c r="G651" i="5"/>
  <c r="D58" i="10" s="1"/>
  <c r="H651" i="5"/>
  <c r="D58" i="11" s="1"/>
  <c r="I651" i="5"/>
  <c r="D58" i="12" s="1"/>
  <c r="K651" i="5"/>
  <c r="D58" i="13" s="1"/>
  <c r="M651" i="5"/>
  <c r="N651"/>
  <c r="O651"/>
  <c r="Q651"/>
  <c r="R651"/>
  <c r="S651"/>
  <c r="T651"/>
  <c r="U651"/>
  <c r="V651"/>
  <c r="W651"/>
  <c r="Y651"/>
  <c r="Z651"/>
  <c r="AB651"/>
  <c r="AC651"/>
  <c r="B652"/>
  <c r="C652"/>
  <c r="E58" i="25" s="1"/>
  <c r="D652" i="5"/>
  <c r="E58" i="7" s="1"/>
  <c r="E652" i="5"/>
  <c r="E58" i="8" s="1"/>
  <c r="F652" i="5"/>
  <c r="E58" i="9" s="1"/>
  <c r="G652" i="5"/>
  <c r="E58" i="10" s="1"/>
  <c r="H652" i="5"/>
  <c r="E58" i="11" s="1"/>
  <c r="I652" i="5"/>
  <c r="E58" i="12" s="1"/>
  <c r="K652" i="5"/>
  <c r="E58" i="13" s="1"/>
  <c r="M652" i="5"/>
  <c r="N652"/>
  <c r="O652"/>
  <c r="Q652"/>
  <c r="R652"/>
  <c r="S652"/>
  <c r="T652"/>
  <c r="U652"/>
  <c r="V652"/>
  <c r="W652"/>
  <c r="Y652"/>
  <c r="Z652"/>
  <c r="AB652"/>
  <c r="AC652"/>
  <c r="B653"/>
  <c r="C653"/>
  <c r="F58" i="25" s="1"/>
  <c r="D653" i="5"/>
  <c r="F58" i="7" s="1"/>
  <c r="E653" i="5"/>
  <c r="F58" i="8" s="1"/>
  <c r="F653" i="5"/>
  <c r="F58" i="9" s="1"/>
  <c r="G653" i="5"/>
  <c r="F58" i="10" s="1"/>
  <c r="H653" i="5"/>
  <c r="F58" i="11" s="1"/>
  <c r="I653" i="5"/>
  <c r="F58" i="12" s="1"/>
  <c r="K653" i="5"/>
  <c r="F58" i="13" s="1"/>
  <c r="M653" i="5"/>
  <c r="N653"/>
  <c r="O653"/>
  <c r="Q653"/>
  <c r="R653"/>
  <c r="S653"/>
  <c r="T653"/>
  <c r="U653"/>
  <c r="V653"/>
  <c r="W653"/>
  <c r="Y653"/>
  <c r="Z653"/>
  <c r="AB653"/>
  <c r="AC653"/>
  <c r="B654"/>
  <c r="C654"/>
  <c r="G58" i="25" s="1"/>
  <c r="D654" i="5"/>
  <c r="G58" i="7" s="1"/>
  <c r="E654" i="5"/>
  <c r="G58" i="8" s="1"/>
  <c r="F654" i="5"/>
  <c r="G58" i="9" s="1"/>
  <c r="G654" i="5"/>
  <c r="G58" i="10" s="1"/>
  <c r="H654" i="5"/>
  <c r="G58" i="11" s="1"/>
  <c r="I654" i="5"/>
  <c r="G58" i="12" s="1"/>
  <c r="K654" i="5"/>
  <c r="G58" i="13" s="1"/>
  <c r="M654" i="5"/>
  <c r="N654"/>
  <c r="O654"/>
  <c r="Q654"/>
  <c r="R654"/>
  <c r="S654"/>
  <c r="T654"/>
  <c r="U654"/>
  <c r="V654"/>
  <c r="W654"/>
  <c r="Y654"/>
  <c r="Z654"/>
  <c r="AB654"/>
  <c r="AC654"/>
  <c r="B655"/>
  <c r="C655"/>
  <c r="H58" i="25" s="1"/>
  <c r="D655" i="5"/>
  <c r="H58" i="7" s="1"/>
  <c r="E655" i="5"/>
  <c r="H58" i="8" s="1"/>
  <c r="F655" i="5"/>
  <c r="H58" i="9" s="1"/>
  <c r="G655" i="5"/>
  <c r="H58" i="10" s="1"/>
  <c r="H655" i="5"/>
  <c r="H58" i="11" s="1"/>
  <c r="I655" i="5"/>
  <c r="H58" i="12" s="1"/>
  <c r="K655" i="5"/>
  <c r="H58" i="13" s="1"/>
  <c r="M655" i="5"/>
  <c r="N655"/>
  <c r="O655"/>
  <c r="Q655"/>
  <c r="R655"/>
  <c r="S655"/>
  <c r="T655"/>
  <c r="U655"/>
  <c r="V655"/>
  <c r="W655"/>
  <c r="Y655"/>
  <c r="Z655"/>
  <c r="AB655"/>
  <c r="AC655"/>
  <c r="B656"/>
  <c r="C656"/>
  <c r="I58" i="25" s="1"/>
  <c r="D656" i="5"/>
  <c r="I58" i="7" s="1"/>
  <c r="E656" i="5"/>
  <c r="I58" i="8" s="1"/>
  <c r="F656" i="5"/>
  <c r="I58" i="9" s="1"/>
  <c r="G656" i="5"/>
  <c r="I58" i="10" s="1"/>
  <c r="H656" i="5"/>
  <c r="I58" i="11" s="1"/>
  <c r="I656" i="5"/>
  <c r="I58" i="12" s="1"/>
  <c r="K656" i="5"/>
  <c r="I58" i="13" s="1"/>
  <c r="M656" i="5"/>
  <c r="N656"/>
  <c r="O656"/>
  <c r="Q656"/>
  <c r="R656"/>
  <c r="S656"/>
  <c r="T656"/>
  <c r="U656"/>
  <c r="V656"/>
  <c r="W656"/>
  <c r="Y656"/>
  <c r="Z656"/>
  <c r="AB656"/>
  <c r="AC656"/>
  <c r="B657"/>
  <c r="C657"/>
  <c r="J58" i="25" s="1"/>
  <c r="D657" i="5"/>
  <c r="J58" i="7" s="1"/>
  <c r="E657" i="5"/>
  <c r="J58" i="8" s="1"/>
  <c r="F657" i="5"/>
  <c r="J58" i="9" s="1"/>
  <c r="G657" i="5"/>
  <c r="J58" i="10" s="1"/>
  <c r="H657" i="5"/>
  <c r="J58" i="11" s="1"/>
  <c r="I657" i="5"/>
  <c r="J58" i="12" s="1"/>
  <c r="K657" i="5"/>
  <c r="J58" i="13" s="1"/>
  <c r="M657" i="5"/>
  <c r="N657"/>
  <c r="O657"/>
  <c r="Q657"/>
  <c r="R657"/>
  <c r="S657"/>
  <c r="T657"/>
  <c r="U657"/>
  <c r="V657"/>
  <c r="W657"/>
  <c r="Y657"/>
  <c r="Z657"/>
  <c r="AB657"/>
  <c r="AC657"/>
  <c r="B658"/>
  <c r="C658"/>
  <c r="K58" i="25" s="1"/>
  <c r="D658" i="5"/>
  <c r="K58" i="7" s="1"/>
  <c r="E658" i="5"/>
  <c r="K58" i="8" s="1"/>
  <c r="F658" i="5"/>
  <c r="K58" i="9" s="1"/>
  <c r="G658" i="5"/>
  <c r="K58" i="10" s="1"/>
  <c r="H658" i="5"/>
  <c r="K58" i="11" s="1"/>
  <c r="I658" i="5"/>
  <c r="K58" i="12" s="1"/>
  <c r="K658" i="5"/>
  <c r="K58" i="13" s="1"/>
  <c r="M658" i="5"/>
  <c r="N658"/>
  <c r="O658"/>
  <c r="Q658"/>
  <c r="R658"/>
  <c r="S658"/>
  <c r="T658"/>
  <c r="U658"/>
  <c r="V658"/>
  <c r="W658"/>
  <c r="Y658"/>
  <c r="Z658"/>
  <c r="AB658"/>
  <c r="AC658"/>
  <c r="B659"/>
  <c r="C659"/>
  <c r="L58" i="25" s="1"/>
  <c r="D659" i="5"/>
  <c r="L58" i="7" s="1"/>
  <c r="E659" i="5"/>
  <c r="L58" i="8" s="1"/>
  <c r="F659" i="5"/>
  <c r="L58" i="9" s="1"/>
  <c r="G659" i="5"/>
  <c r="L58" i="10" s="1"/>
  <c r="H659" i="5"/>
  <c r="L58" i="11" s="1"/>
  <c r="I659" i="5"/>
  <c r="L58" i="12" s="1"/>
  <c r="K659" i="5"/>
  <c r="L58" i="13" s="1"/>
  <c r="M659" i="5"/>
  <c r="N659"/>
  <c r="O659"/>
  <c r="Q659"/>
  <c r="R659"/>
  <c r="S659"/>
  <c r="T659"/>
  <c r="U659"/>
  <c r="V659"/>
  <c r="W659"/>
  <c r="Y659"/>
  <c r="Z659"/>
  <c r="AB659"/>
  <c r="AC659"/>
  <c r="B660"/>
  <c r="C660"/>
  <c r="M58" i="25" s="1"/>
  <c r="D660" i="5"/>
  <c r="M58" i="7" s="1"/>
  <c r="E660" i="5"/>
  <c r="M58" i="8" s="1"/>
  <c r="F660" i="5"/>
  <c r="M58" i="9" s="1"/>
  <c r="G660" i="5"/>
  <c r="M58" i="10" s="1"/>
  <c r="H660" i="5"/>
  <c r="M58" i="11" s="1"/>
  <c r="I660" i="5"/>
  <c r="M58" i="12" s="1"/>
  <c r="K660" i="5"/>
  <c r="M58" i="13" s="1"/>
  <c r="M660" i="5"/>
  <c r="N660"/>
  <c r="O660"/>
  <c r="Q660"/>
  <c r="R660"/>
  <c r="S660"/>
  <c r="T660"/>
  <c r="U660"/>
  <c r="V660"/>
  <c r="W660"/>
  <c r="Y660"/>
  <c r="Z660"/>
  <c r="AB660"/>
  <c r="AC660"/>
  <c r="B661"/>
  <c r="C661"/>
  <c r="B59" i="25" s="1"/>
  <c r="D661" i="5"/>
  <c r="B59" i="7" s="1"/>
  <c r="E661" i="5"/>
  <c r="B59" i="8" s="1"/>
  <c r="F661" i="5"/>
  <c r="B59" i="9" s="1"/>
  <c r="G661" i="5"/>
  <c r="B59" i="10" s="1"/>
  <c r="H661" i="5"/>
  <c r="B59" i="11" s="1"/>
  <c r="I661" i="5"/>
  <c r="B59" i="12" s="1"/>
  <c r="K661" i="5"/>
  <c r="B59" i="13" s="1"/>
  <c r="M661" i="5"/>
  <c r="N661"/>
  <c r="O661"/>
  <c r="Q661"/>
  <c r="R661"/>
  <c r="S661"/>
  <c r="T661"/>
  <c r="U661"/>
  <c r="V661"/>
  <c r="W661"/>
  <c r="Y661"/>
  <c r="Z661"/>
  <c r="AB661"/>
  <c r="AC661"/>
  <c r="B662"/>
  <c r="C662"/>
  <c r="C59" i="25" s="1"/>
  <c r="D662" i="5"/>
  <c r="C59" i="7" s="1"/>
  <c r="E662" i="5"/>
  <c r="C59" i="8" s="1"/>
  <c r="F662" i="5"/>
  <c r="C59" i="9" s="1"/>
  <c r="G662" i="5"/>
  <c r="C59" i="10" s="1"/>
  <c r="H662" i="5"/>
  <c r="C59" i="11" s="1"/>
  <c r="I662" i="5"/>
  <c r="C59" i="12" s="1"/>
  <c r="K662" i="5"/>
  <c r="C59" i="13" s="1"/>
  <c r="M662" i="5"/>
  <c r="N662"/>
  <c r="O662"/>
  <c r="Q662"/>
  <c r="R662"/>
  <c r="S662"/>
  <c r="T662"/>
  <c r="U662"/>
  <c r="V662"/>
  <c r="W662"/>
  <c r="Y662"/>
  <c r="Z662"/>
  <c r="AB662"/>
  <c r="AC662"/>
  <c r="B663"/>
  <c r="C663"/>
  <c r="D59" i="25" s="1"/>
  <c r="D663" i="5"/>
  <c r="D59" i="7" s="1"/>
  <c r="E663" i="5"/>
  <c r="D59" i="8" s="1"/>
  <c r="F663" i="5"/>
  <c r="D59" i="9" s="1"/>
  <c r="G663" i="5"/>
  <c r="D59" i="10" s="1"/>
  <c r="H663" i="5"/>
  <c r="D59" i="11" s="1"/>
  <c r="I663" i="5"/>
  <c r="D59" i="12" s="1"/>
  <c r="K663" i="5"/>
  <c r="D59" i="13" s="1"/>
  <c r="M663" i="5"/>
  <c r="N663"/>
  <c r="O663"/>
  <c r="Q663"/>
  <c r="R663"/>
  <c r="S663"/>
  <c r="T663"/>
  <c r="U663"/>
  <c r="V663"/>
  <c r="W663"/>
  <c r="Y663"/>
  <c r="Z663"/>
  <c r="AB663"/>
  <c r="AC663"/>
  <c r="B664"/>
  <c r="C664"/>
  <c r="E59" i="25" s="1"/>
  <c r="D664" i="5"/>
  <c r="E59" i="7" s="1"/>
  <c r="E664" i="5"/>
  <c r="E59" i="8" s="1"/>
  <c r="F664" i="5"/>
  <c r="E59" i="9" s="1"/>
  <c r="G664" i="5"/>
  <c r="E59" i="10" s="1"/>
  <c r="H664" i="5"/>
  <c r="E59" i="11" s="1"/>
  <c r="I664" i="5"/>
  <c r="E59" i="12" s="1"/>
  <c r="K664" i="5"/>
  <c r="E59" i="13" s="1"/>
  <c r="M664" i="5"/>
  <c r="N664"/>
  <c r="O664"/>
  <c r="Q664"/>
  <c r="R664"/>
  <c r="S664"/>
  <c r="T664"/>
  <c r="U664"/>
  <c r="V664"/>
  <c r="W664"/>
  <c r="Y664"/>
  <c r="Z664"/>
  <c r="AB664"/>
  <c r="AC664"/>
  <c r="B665"/>
  <c r="C665"/>
  <c r="F59" i="25" s="1"/>
  <c r="D665" i="5"/>
  <c r="F59" i="7" s="1"/>
  <c r="E665" i="5"/>
  <c r="F59" i="8" s="1"/>
  <c r="F665" i="5"/>
  <c r="F59" i="9" s="1"/>
  <c r="G665" i="5"/>
  <c r="F59" i="10" s="1"/>
  <c r="H665" i="5"/>
  <c r="F59" i="11" s="1"/>
  <c r="I665" i="5"/>
  <c r="F59" i="12" s="1"/>
  <c r="K665" i="5"/>
  <c r="F59" i="13" s="1"/>
  <c r="M665" i="5"/>
  <c r="N665"/>
  <c r="O665"/>
  <c r="Q665"/>
  <c r="R665"/>
  <c r="S665"/>
  <c r="T665"/>
  <c r="U665"/>
  <c r="V665"/>
  <c r="W665"/>
  <c r="Y665"/>
  <c r="Z665"/>
  <c r="AB665"/>
  <c r="AC665"/>
  <c r="B666"/>
  <c r="C666"/>
  <c r="G59" i="25" s="1"/>
  <c r="D666" i="5"/>
  <c r="G59" i="7" s="1"/>
  <c r="E666" i="5"/>
  <c r="G59" i="8" s="1"/>
  <c r="F666" i="5"/>
  <c r="G59" i="9" s="1"/>
  <c r="G666" i="5"/>
  <c r="G59" i="10" s="1"/>
  <c r="H666" i="5"/>
  <c r="G59" i="11" s="1"/>
  <c r="I666" i="5"/>
  <c r="G59" i="12" s="1"/>
  <c r="K666" i="5"/>
  <c r="G59" i="13" s="1"/>
  <c r="M666" i="5"/>
  <c r="N666"/>
  <c r="O666"/>
  <c r="Q666"/>
  <c r="R666"/>
  <c r="S666"/>
  <c r="T666"/>
  <c r="U666"/>
  <c r="V666"/>
  <c r="W666"/>
  <c r="Y666"/>
  <c r="Z666"/>
  <c r="AB666"/>
  <c r="AC666"/>
  <c r="B667"/>
  <c r="C667"/>
  <c r="H59" i="25" s="1"/>
  <c r="D667" i="5"/>
  <c r="H59" i="7" s="1"/>
  <c r="E667" i="5"/>
  <c r="H59" i="8" s="1"/>
  <c r="F667" i="5"/>
  <c r="H59" i="9" s="1"/>
  <c r="G667" i="5"/>
  <c r="H59" i="10" s="1"/>
  <c r="H667" i="5"/>
  <c r="H59" i="11" s="1"/>
  <c r="I667" i="5"/>
  <c r="H59" i="12" s="1"/>
  <c r="K667" i="5"/>
  <c r="H59" i="13" s="1"/>
  <c r="M667" i="5"/>
  <c r="N667"/>
  <c r="O667"/>
  <c r="Q667"/>
  <c r="R667"/>
  <c r="S667"/>
  <c r="T667"/>
  <c r="U667"/>
  <c r="V667"/>
  <c r="W667"/>
  <c r="Y667"/>
  <c r="Z667"/>
  <c r="AB667"/>
  <c r="AC667"/>
  <c r="B668"/>
  <c r="C668"/>
  <c r="I59" i="25" s="1"/>
  <c r="D668" i="5"/>
  <c r="I59" i="7" s="1"/>
  <c r="E668" i="5"/>
  <c r="I59" i="8" s="1"/>
  <c r="F668" i="5"/>
  <c r="I59" i="9" s="1"/>
  <c r="G668" i="5"/>
  <c r="I59" i="10" s="1"/>
  <c r="H668" i="5"/>
  <c r="I59" i="11" s="1"/>
  <c r="I668" i="5"/>
  <c r="I59" i="12" s="1"/>
  <c r="K668" i="5"/>
  <c r="I59" i="13" s="1"/>
  <c r="M668" i="5"/>
  <c r="N668"/>
  <c r="O668"/>
  <c r="Q668"/>
  <c r="R668"/>
  <c r="S668"/>
  <c r="T668"/>
  <c r="U668"/>
  <c r="V668"/>
  <c r="W668"/>
  <c r="Y668"/>
  <c r="Z668"/>
  <c r="AB668"/>
  <c r="AC668"/>
  <c r="B669"/>
  <c r="C669"/>
  <c r="J59" i="25" s="1"/>
  <c r="D669" i="5"/>
  <c r="J59" i="7" s="1"/>
  <c r="E669" i="5"/>
  <c r="J59" i="8" s="1"/>
  <c r="F669" i="5"/>
  <c r="J59" i="9" s="1"/>
  <c r="G669" i="5"/>
  <c r="J59" i="10" s="1"/>
  <c r="H669" i="5"/>
  <c r="J59" i="11" s="1"/>
  <c r="I669" i="5"/>
  <c r="J59" i="12" s="1"/>
  <c r="K669" i="5"/>
  <c r="J59" i="13" s="1"/>
  <c r="M669" i="5"/>
  <c r="N669"/>
  <c r="O669"/>
  <c r="Q669"/>
  <c r="R669"/>
  <c r="S669"/>
  <c r="T669"/>
  <c r="U669"/>
  <c r="V669"/>
  <c r="W669"/>
  <c r="Y669"/>
  <c r="Z669"/>
  <c r="AB669"/>
  <c r="AC669"/>
  <c r="B670"/>
  <c r="C670"/>
  <c r="K59" i="25" s="1"/>
  <c r="D670" i="5"/>
  <c r="K59" i="7" s="1"/>
  <c r="E670" i="5"/>
  <c r="K59" i="8" s="1"/>
  <c r="F670" i="5"/>
  <c r="K59" i="9" s="1"/>
  <c r="G670" i="5"/>
  <c r="K59" i="10" s="1"/>
  <c r="H670" i="5"/>
  <c r="K59" i="11" s="1"/>
  <c r="I670" i="5"/>
  <c r="K59" i="12" s="1"/>
  <c r="K670" i="5"/>
  <c r="K59" i="13" s="1"/>
  <c r="M670" i="5"/>
  <c r="N670"/>
  <c r="O670"/>
  <c r="Q670"/>
  <c r="R670"/>
  <c r="S670"/>
  <c r="T670"/>
  <c r="U670"/>
  <c r="V670"/>
  <c r="W670"/>
  <c r="Y670"/>
  <c r="Z670"/>
  <c r="AB670"/>
  <c r="AC670"/>
  <c r="B671"/>
  <c r="C671"/>
  <c r="L59" i="25" s="1"/>
  <c r="D671" i="5"/>
  <c r="L59" i="7" s="1"/>
  <c r="E671" i="5"/>
  <c r="L59" i="8" s="1"/>
  <c r="F671" i="5"/>
  <c r="L59" i="9" s="1"/>
  <c r="G671" i="5"/>
  <c r="L59" i="10" s="1"/>
  <c r="H671" i="5"/>
  <c r="L59" i="11" s="1"/>
  <c r="I671" i="5"/>
  <c r="L59" i="12" s="1"/>
  <c r="K671" i="5"/>
  <c r="L59" i="13" s="1"/>
  <c r="M671" i="5"/>
  <c r="N671"/>
  <c r="O671"/>
  <c r="Q671"/>
  <c r="R671"/>
  <c r="S671"/>
  <c r="T671"/>
  <c r="U671"/>
  <c r="V671"/>
  <c r="W671"/>
  <c r="Y671"/>
  <c r="Z671"/>
  <c r="AB671"/>
  <c r="AC671"/>
  <c r="B672"/>
  <c r="C672"/>
  <c r="M59" i="25" s="1"/>
  <c r="D672" i="5"/>
  <c r="M59" i="7" s="1"/>
  <c r="E672" i="5"/>
  <c r="M59" i="8" s="1"/>
  <c r="F672" i="5"/>
  <c r="M59" i="9" s="1"/>
  <c r="G672" i="5"/>
  <c r="M59" i="10" s="1"/>
  <c r="H672" i="5"/>
  <c r="M59" i="11" s="1"/>
  <c r="I672" i="5"/>
  <c r="M59" i="12" s="1"/>
  <c r="K672" i="5"/>
  <c r="M59" i="13" s="1"/>
  <c r="M672" i="5"/>
  <c r="N672"/>
  <c r="O672"/>
  <c r="Q672"/>
  <c r="R672"/>
  <c r="S672"/>
  <c r="T672"/>
  <c r="U672"/>
  <c r="V672"/>
  <c r="W672"/>
  <c r="Y672"/>
  <c r="Z672"/>
  <c r="AB672"/>
  <c r="AC672"/>
  <c r="B673"/>
  <c r="C673"/>
  <c r="B60" i="25" s="1"/>
  <c r="D673" i="5"/>
  <c r="B60" i="7" s="1"/>
  <c r="E673" i="5"/>
  <c r="B60" i="8" s="1"/>
  <c r="F673" i="5"/>
  <c r="B60" i="9" s="1"/>
  <c r="G673" i="5"/>
  <c r="B60" i="10" s="1"/>
  <c r="H673" i="5"/>
  <c r="B60" i="11" s="1"/>
  <c r="I673" i="5"/>
  <c r="B60" i="12" s="1"/>
  <c r="K673" i="5"/>
  <c r="B60" i="13" s="1"/>
  <c r="M673" i="5"/>
  <c r="N673"/>
  <c r="O673"/>
  <c r="Q673"/>
  <c r="R673"/>
  <c r="S673"/>
  <c r="T673"/>
  <c r="U673"/>
  <c r="V673"/>
  <c r="W673"/>
  <c r="Y673"/>
  <c r="Z673"/>
  <c r="AB673"/>
  <c r="AC673"/>
  <c r="B674"/>
  <c r="C674"/>
  <c r="C60" i="25" s="1"/>
  <c r="D674" i="5"/>
  <c r="C60" i="7" s="1"/>
  <c r="E674" i="5"/>
  <c r="C60" i="8" s="1"/>
  <c r="F674" i="5"/>
  <c r="C60" i="9" s="1"/>
  <c r="G674" i="5"/>
  <c r="C60" i="10" s="1"/>
  <c r="H674" i="5"/>
  <c r="C60" i="11" s="1"/>
  <c r="I674" i="5"/>
  <c r="C60" i="12" s="1"/>
  <c r="K674" i="5"/>
  <c r="C60" i="13" s="1"/>
  <c r="M674" i="5"/>
  <c r="N674"/>
  <c r="O674"/>
  <c r="Q674"/>
  <c r="R674"/>
  <c r="S674"/>
  <c r="T674"/>
  <c r="U674"/>
  <c r="V674"/>
  <c r="W674"/>
  <c r="Y674"/>
  <c r="Z674"/>
  <c r="AB674"/>
  <c r="AC674"/>
  <c r="B675"/>
  <c r="C675"/>
  <c r="D60" i="25" s="1"/>
  <c r="D675" i="5"/>
  <c r="D60" i="7" s="1"/>
  <c r="E675" i="5"/>
  <c r="D60" i="8" s="1"/>
  <c r="F675" i="5"/>
  <c r="D60" i="9" s="1"/>
  <c r="G675" i="5"/>
  <c r="D60" i="10" s="1"/>
  <c r="H675" i="5"/>
  <c r="D60" i="11" s="1"/>
  <c r="I675" i="5"/>
  <c r="D60" i="12" s="1"/>
  <c r="K675" i="5"/>
  <c r="D60" i="13" s="1"/>
  <c r="M675" i="5"/>
  <c r="N675"/>
  <c r="O675"/>
  <c r="Q675"/>
  <c r="R675"/>
  <c r="S675"/>
  <c r="T675"/>
  <c r="U675"/>
  <c r="V675"/>
  <c r="W675"/>
  <c r="Y675"/>
  <c r="Z675"/>
  <c r="AB675"/>
  <c r="AC675"/>
  <c r="B676"/>
  <c r="C676"/>
  <c r="E60" i="25" s="1"/>
  <c r="D676" i="5"/>
  <c r="E60" i="7" s="1"/>
  <c r="E676" i="5"/>
  <c r="E60" i="8" s="1"/>
  <c r="F676" i="5"/>
  <c r="E60" i="9" s="1"/>
  <c r="G676" i="5"/>
  <c r="E60" i="10" s="1"/>
  <c r="H676" i="5"/>
  <c r="E60" i="11" s="1"/>
  <c r="I676" i="5"/>
  <c r="E60" i="12" s="1"/>
  <c r="K676" i="5"/>
  <c r="E60" i="13" s="1"/>
  <c r="M676" i="5"/>
  <c r="N676"/>
  <c r="O676"/>
  <c r="Q676"/>
  <c r="R676"/>
  <c r="S676"/>
  <c r="T676"/>
  <c r="U676"/>
  <c r="V676"/>
  <c r="W676"/>
  <c r="Y676"/>
  <c r="Z676"/>
  <c r="AB676"/>
  <c r="AC676"/>
  <c r="B677"/>
  <c r="C677"/>
  <c r="F60" i="25" s="1"/>
  <c r="D677" i="5"/>
  <c r="F60" i="7" s="1"/>
  <c r="E677" i="5"/>
  <c r="F60" i="8" s="1"/>
  <c r="F677" i="5"/>
  <c r="F60" i="9" s="1"/>
  <c r="G677" i="5"/>
  <c r="F60" i="10" s="1"/>
  <c r="H677" i="5"/>
  <c r="F60" i="11" s="1"/>
  <c r="I677" i="5"/>
  <c r="F60" i="12" s="1"/>
  <c r="K677" i="5"/>
  <c r="F60" i="13" s="1"/>
  <c r="M677" i="5"/>
  <c r="N677"/>
  <c r="O677"/>
  <c r="Q677"/>
  <c r="R677"/>
  <c r="S677"/>
  <c r="T677"/>
  <c r="U677"/>
  <c r="V677"/>
  <c r="W677"/>
  <c r="Y677"/>
  <c r="Z677"/>
  <c r="AB677"/>
  <c r="AC677"/>
  <c r="B678"/>
  <c r="C678"/>
  <c r="G60" i="25" s="1"/>
  <c r="D678" i="5"/>
  <c r="G60" i="7" s="1"/>
  <c r="E678" i="5"/>
  <c r="G60" i="8" s="1"/>
  <c r="F678" i="5"/>
  <c r="G60" i="9" s="1"/>
  <c r="G678" i="5"/>
  <c r="G60" i="10" s="1"/>
  <c r="H678" i="5"/>
  <c r="G60" i="11" s="1"/>
  <c r="I678" i="5"/>
  <c r="G60" i="12" s="1"/>
  <c r="K678" i="5"/>
  <c r="G60" i="13" s="1"/>
  <c r="M678" i="5"/>
  <c r="N678"/>
  <c r="O678"/>
  <c r="Q678"/>
  <c r="R678"/>
  <c r="S678"/>
  <c r="T678"/>
  <c r="U678"/>
  <c r="V678"/>
  <c r="W678"/>
  <c r="Y678"/>
  <c r="Z678"/>
  <c r="AB678"/>
  <c r="AC678"/>
  <c r="B679"/>
  <c r="C679"/>
  <c r="H60" i="25" s="1"/>
  <c r="D679" i="5"/>
  <c r="H60" i="7" s="1"/>
  <c r="E679" i="5"/>
  <c r="H60" i="8" s="1"/>
  <c r="F679" i="5"/>
  <c r="H60" i="9" s="1"/>
  <c r="G679" i="5"/>
  <c r="H60" i="10" s="1"/>
  <c r="H679" i="5"/>
  <c r="H60" i="11" s="1"/>
  <c r="I679" i="5"/>
  <c r="H60" i="12" s="1"/>
  <c r="K679" i="5"/>
  <c r="H60" i="13" s="1"/>
  <c r="M679" i="5"/>
  <c r="N679"/>
  <c r="O679"/>
  <c r="Q679"/>
  <c r="R679"/>
  <c r="S679"/>
  <c r="T679"/>
  <c r="U679"/>
  <c r="V679"/>
  <c r="W679"/>
  <c r="Y679"/>
  <c r="Z679"/>
  <c r="AB679"/>
  <c r="AC679"/>
  <c r="B680"/>
  <c r="C680"/>
  <c r="I60" i="25" s="1"/>
  <c r="D680" i="5"/>
  <c r="I60" i="7" s="1"/>
  <c r="E680" i="5"/>
  <c r="I60" i="8" s="1"/>
  <c r="F680" i="5"/>
  <c r="I60" i="9" s="1"/>
  <c r="G680" i="5"/>
  <c r="I60" i="10" s="1"/>
  <c r="H680" i="5"/>
  <c r="I60" i="11" s="1"/>
  <c r="I680" i="5"/>
  <c r="I60" i="12" s="1"/>
  <c r="K680" i="5"/>
  <c r="I60" i="13" s="1"/>
  <c r="M680" i="5"/>
  <c r="N680"/>
  <c r="O680"/>
  <c r="Q680"/>
  <c r="R680"/>
  <c r="S680"/>
  <c r="T680"/>
  <c r="U680"/>
  <c r="V680"/>
  <c r="W680"/>
  <c r="Y680"/>
  <c r="Z680"/>
  <c r="AB680"/>
  <c r="AC680"/>
  <c r="B681"/>
  <c r="C681"/>
  <c r="J60" i="25" s="1"/>
  <c r="D681" i="5"/>
  <c r="J60" i="7" s="1"/>
  <c r="E681" i="5"/>
  <c r="J60" i="8" s="1"/>
  <c r="F681" i="5"/>
  <c r="J60" i="9" s="1"/>
  <c r="G681" i="5"/>
  <c r="J60" i="10" s="1"/>
  <c r="H681" i="5"/>
  <c r="J60" i="11" s="1"/>
  <c r="I681" i="5"/>
  <c r="J60" i="12" s="1"/>
  <c r="K681" i="5"/>
  <c r="J60" i="13" s="1"/>
  <c r="M681" i="5"/>
  <c r="N681"/>
  <c r="O681"/>
  <c r="Q681"/>
  <c r="R681"/>
  <c r="S681"/>
  <c r="T681"/>
  <c r="U681"/>
  <c r="V681"/>
  <c r="W681"/>
  <c r="Y681"/>
  <c r="Z681"/>
  <c r="AB681"/>
  <c r="AC681"/>
  <c r="B682"/>
  <c r="C682"/>
  <c r="K60" i="25" s="1"/>
  <c r="D682" i="5"/>
  <c r="K60" i="7" s="1"/>
  <c r="E682" i="5"/>
  <c r="K60" i="8" s="1"/>
  <c r="F682" i="5"/>
  <c r="K60" i="9" s="1"/>
  <c r="G682" i="5"/>
  <c r="K60" i="10" s="1"/>
  <c r="H682" i="5"/>
  <c r="K60" i="11" s="1"/>
  <c r="I682" i="5"/>
  <c r="K60" i="12" s="1"/>
  <c r="K682" i="5"/>
  <c r="K60" i="13" s="1"/>
  <c r="M682" i="5"/>
  <c r="N682"/>
  <c r="O682"/>
  <c r="Q682"/>
  <c r="R682"/>
  <c r="S682"/>
  <c r="T682"/>
  <c r="U682"/>
  <c r="V682"/>
  <c r="W682"/>
  <c r="Y682"/>
  <c r="Z682"/>
  <c r="AB682"/>
  <c r="AC682"/>
  <c r="B683"/>
  <c r="C683"/>
  <c r="L60" i="25" s="1"/>
  <c r="D683" i="5"/>
  <c r="L60" i="7" s="1"/>
  <c r="E683" i="5"/>
  <c r="L60" i="8" s="1"/>
  <c r="F683" i="5"/>
  <c r="L60" i="9" s="1"/>
  <c r="G683" i="5"/>
  <c r="L60" i="10" s="1"/>
  <c r="H683" i="5"/>
  <c r="L60" i="11" s="1"/>
  <c r="I683" i="5"/>
  <c r="L60" i="12" s="1"/>
  <c r="K683" i="5"/>
  <c r="L60" i="13" s="1"/>
  <c r="M683" i="5"/>
  <c r="N683"/>
  <c r="O683"/>
  <c r="Q683"/>
  <c r="R683"/>
  <c r="S683"/>
  <c r="T683"/>
  <c r="U683"/>
  <c r="V683"/>
  <c r="W683"/>
  <c r="Y683"/>
  <c r="Z683"/>
  <c r="AB683"/>
  <c r="AC683"/>
  <c r="B684"/>
  <c r="C684"/>
  <c r="M60" i="25" s="1"/>
  <c r="D684" i="5"/>
  <c r="M60" i="7" s="1"/>
  <c r="E684" i="5"/>
  <c r="M60" i="8" s="1"/>
  <c r="F684" i="5"/>
  <c r="M60" i="9" s="1"/>
  <c r="G684" i="5"/>
  <c r="M60" i="10" s="1"/>
  <c r="H684" i="5"/>
  <c r="M60" i="11" s="1"/>
  <c r="I684" i="5"/>
  <c r="M60" i="12" s="1"/>
  <c r="K684" i="5"/>
  <c r="M60" i="13" s="1"/>
  <c r="M684" i="5"/>
  <c r="N684"/>
  <c r="O684"/>
  <c r="Q684"/>
  <c r="R684"/>
  <c r="S684"/>
  <c r="T684"/>
  <c r="U684"/>
  <c r="V684"/>
  <c r="W684"/>
  <c r="Y684"/>
  <c r="Z684"/>
  <c r="AB684"/>
  <c r="AC684"/>
  <c r="B685"/>
  <c r="C685"/>
  <c r="B61" i="25" s="1"/>
  <c r="D685" i="5"/>
  <c r="B61" i="7" s="1"/>
  <c r="E685" i="5"/>
  <c r="B61" i="8" s="1"/>
  <c r="F685" i="5"/>
  <c r="B61" i="9" s="1"/>
  <c r="G685" i="5"/>
  <c r="B61" i="10" s="1"/>
  <c r="H685" i="5"/>
  <c r="B61" i="11" s="1"/>
  <c r="I685" i="5"/>
  <c r="B61" i="12" s="1"/>
  <c r="K685" i="5"/>
  <c r="B61" i="13" s="1"/>
  <c r="M685" i="5"/>
  <c r="N685"/>
  <c r="O685"/>
  <c r="Q685"/>
  <c r="R685"/>
  <c r="S685"/>
  <c r="T685"/>
  <c r="U685"/>
  <c r="V685"/>
  <c r="W685"/>
  <c r="Y685"/>
  <c r="Z685"/>
  <c r="AB685"/>
  <c r="AC685"/>
  <c r="B686"/>
  <c r="C686"/>
  <c r="C61" i="25" s="1"/>
  <c r="D686" i="5"/>
  <c r="C61" i="7" s="1"/>
  <c r="E686" i="5"/>
  <c r="C61" i="8" s="1"/>
  <c r="F686" i="5"/>
  <c r="C61" i="9" s="1"/>
  <c r="G686" i="5"/>
  <c r="C61" i="10" s="1"/>
  <c r="H686" i="5"/>
  <c r="C61" i="11" s="1"/>
  <c r="I686" i="5"/>
  <c r="C61" i="12" s="1"/>
  <c r="K686" i="5"/>
  <c r="C61" i="13" s="1"/>
  <c r="M686" i="5"/>
  <c r="N686"/>
  <c r="O686"/>
  <c r="Q686"/>
  <c r="R686"/>
  <c r="S686"/>
  <c r="T686"/>
  <c r="U686"/>
  <c r="V686"/>
  <c r="W686"/>
  <c r="Y686"/>
  <c r="Z686"/>
  <c r="AB686"/>
  <c r="AC686"/>
  <c r="B687"/>
  <c r="C687"/>
  <c r="D61" i="25" s="1"/>
  <c r="D687" i="5"/>
  <c r="D61" i="7" s="1"/>
  <c r="E687" i="5"/>
  <c r="D61" i="8" s="1"/>
  <c r="F687" i="5"/>
  <c r="D61" i="9" s="1"/>
  <c r="G687" i="5"/>
  <c r="D61" i="10" s="1"/>
  <c r="H687" i="5"/>
  <c r="D61" i="11" s="1"/>
  <c r="I687" i="5"/>
  <c r="D61" i="12" s="1"/>
  <c r="K687" i="5"/>
  <c r="D61" i="13" s="1"/>
  <c r="M687" i="5"/>
  <c r="N687"/>
  <c r="O687"/>
  <c r="Q687"/>
  <c r="R687"/>
  <c r="S687"/>
  <c r="T687"/>
  <c r="U687"/>
  <c r="V687"/>
  <c r="W687"/>
  <c r="Y687"/>
  <c r="Z687"/>
  <c r="AB687"/>
  <c r="AC687"/>
  <c r="B688"/>
  <c r="C688"/>
  <c r="E61" i="25" s="1"/>
  <c r="D688" i="5"/>
  <c r="E61" i="7" s="1"/>
  <c r="E688" i="5"/>
  <c r="E61" i="8" s="1"/>
  <c r="F688" i="5"/>
  <c r="E61" i="9" s="1"/>
  <c r="G688" i="5"/>
  <c r="E61" i="10" s="1"/>
  <c r="H688" i="5"/>
  <c r="E61" i="11" s="1"/>
  <c r="I688" i="5"/>
  <c r="E61" i="12" s="1"/>
  <c r="K688" i="5"/>
  <c r="E61" i="13" s="1"/>
  <c r="M688" i="5"/>
  <c r="N688"/>
  <c r="O688"/>
  <c r="Q688"/>
  <c r="R688"/>
  <c r="S688"/>
  <c r="T688"/>
  <c r="U688"/>
  <c r="V688"/>
  <c r="W688"/>
  <c r="Y688"/>
  <c r="Z688"/>
  <c r="AB688"/>
  <c r="AC688"/>
  <c r="B689"/>
  <c r="C689"/>
  <c r="F61" i="25" s="1"/>
  <c r="D689" i="5"/>
  <c r="F61" i="7" s="1"/>
  <c r="E689" i="5"/>
  <c r="F61" i="8" s="1"/>
  <c r="F689" i="5"/>
  <c r="F61" i="9" s="1"/>
  <c r="G689" i="5"/>
  <c r="F61" i="10" s="1"/>
  <c r="H689" i="5"/>
  <c r="F61" i="11" s="1"/>
  <c r="I689" i="5"/>
  <c r="F61" i="12" s="1"/>
  <c r="K689" i="5"/>
  <c r="F61" i="13" s="1"/>
  <c r="M689" i="5"/>
  <c r="N689"/>
  <c r="O689"/>
  <c r="Q689"/>
  <c r="R689"/>
  <c r="S689"/>
  <c r="T689"/>
  <c r="U689"/>
  <c r="V689"/>
  <c r="W689"/>
  <c r="Y689"/>
  <c r="Z689"/>
  <c r="AB689"/>
  <c r="AC689"/>
  <c r="B690"/>
  <c r="C690"/>
  <c r="G61" i="25" s="1"/>
  <c r="D690" i="5"/>
  <c r="G61" i="7" s="1"/>
  <c r="E690" i="5"/>
  <c r="G61" i="8" s="1"/>
  <c r="F690" i="5"/>
  <c r="G61" i="9" s="1"/>
  <c r="G690" i="5"/>
  <c r="G61" i="10" s="1"/>
  <c r="H690" i="5"/>
  <c r="G61" i="11" s="1"/>
  <c r="I690" i="5"/>
  <c r="G61" i="12" s="1"/>
  <c r="K690" i="5"/>
  <c r="G61" i="13" s="1"/>
  <c r="M690" i="5"/>
  <c r="N690"/>
  <c r="O690"/>
  <c r="Q690"/>
  <c r="R690"/>
  <c r="S690"/>
  <c r="T690"/>
  <c r="U690"/>
  <c r="V690"/>
  <c r="W690"/>
  <c r="Y690"/>
  <c r="Z690"/>
  <c r="AB690"/>
  <c r="AC690"/>
  <c r="B691"/>
  <c r="C691"/>
  <c r="H61" i="25" s="1"/>
  <c r="D691" i="5"/>
  <c r="H61" i="7" s="1"/>
  <c r="E691" i="5"/>
  <c r="H61" i="8" s="1"/>
  <c r="F691" i="5"/>
  <c r="H61" i="9" s="1"/>
  <c r="G691" i="5"/>
  <c r="H61" i="10" s="1"/>
  <c r="H691" i="5"/>
  <c r="H61" i="11" s="1"/>
  <c r="I691" i="5"/>
  <c r="H61" i="12" s="1"/>
  <c r="K691" i="5"/>
  <c r="H61" i="13" s="1"/>
  <c r="M691" i="5"/>
  <c r="N691"/>
  <c r="O691"/>
  <c r="Q691"/>
  <c r="R691"/>
  <c r="S691"/>
  <c r="T691"/>
  <c r="U691"/>
  <c r="V691"/>
  <c r="W691"/>
  <c r="Y691"/>
  <c r="Z691"/>
  <c r="AB691"/>
  <c r="AC691"/>
  <c r="B692"/>
  <c r="C692"/>
  <c r="I61" i="25" s="1"/>
  <c r="D692" i="5"/>
  <c r="I61" i="7" s="1"/>
  <c r="E692" i="5"/>
  <c r="I61" i="8" s="1"/>
  <c r="F692" i="5"/>
  <c r="I61" i="9" s="1"/>
  <c r="G692" i="5"/>
  <c r="I61" i="10" s="1"/>
  <c r="H692" i="5"/>
  <c r="I61" i="11" s="1"/>
  <c r="I692" i="5"/>
  <c r="I61" i="12" s="1"/>
  <c r="K692" i="5"/>
  <c r="I61" i="13" s="1"/>
  <c r="M692" i="5"/>
  <c r="N692"/>
  <c r="O692"/>
  <c r="Q692"/>
  <c r="R692"/>
  <c r="S692"/>
  <c r="T692"/>
  <c r="U692"/>
  <c r="V692"/>
  <c r="W692"/>
  <c r="Y692"/>
  <c r="Z692"/>
  <c r="AB692"/>
  <c r="AC692"/>
  <c r="B693"/>
  <c r="C693"/>
  <c r="J61" i="25" s="1"/>
  <c r="D693" i="5"/>
  <c r="J61" i="7" s="1"/>
  <c r="E693" i="5"/>
  <c r="J61" i="8" s="1"/>
  <c r="F693" i="5"/>
  <c r="J61" i="9" s="1"/>
  <c r="G693" i="5"/>
  <c r="J61" i="10" s="1"/>
  <c r="H693" i="5"/>
  <c r="J61" i="11" s="1"/>
  <c r="I693" i="5"/>
  <c r="J61" i="12" s="1"/>
  <c r="K693" i="5"/>
  <c r="J61" i="13" s="1"/>
  <c r="M693" i="5"/>
  <c r="N693"/>
  <c r="O693"/>
  <c r="Q693"/>
  <c r="R693"/>
  <c r="S693"/>
  <c r="T693"/>
  <c r="U693"/>
  <c r="V693"/>
  <c r="W693"/>
  <c r="Y693"/>
  <c r="Z693"/>
  <c r="AB693"/>
  <c r="AC693"/>
  <c r="B694"/>
  <c r="C694"/>
  <c r="K61" i="25" s="1"/>
  <c r="D694" i="5"/>
  <c r="K61" i="7" s="1"/>
  <c r="E694" i="5"/>
  <c r="K61" i="8" s="1"/>
  <c r="F694" i="5"/>
  <c r="K61" i="9" s="1"/>
  <c r="G694" i="5"/>
  <c r="K61" i="10" s="1"/>
  <c r="H694" i="5"/>
  <c r="K61" i="11" s="1"/>
  <c r="I694" i="5"/>
  <c r="K61" i="12" s="1"/>
  <c r="K694" i="5"/>
  <c r="K61" i="13" s="1"/>
  <c r="M694" i="5"/>
  <c r="N694"/>
  <c r="O694"/>
  <c r="Q694"/>
  <c r="R694"/>
  <c r="S694"/>
  <c r="T694"/>
  <c r="U694"/>
  <c r="V694"/>
  <c r="W694"/>
  <c r="Y694"/>
  <c r="Z694"/>
  <c r="AB694"/>
  <c r="AC694"/>
  <c r="B695"/>
  <c r="C695"/>
  <c r="L61" i="25" s="1"/>
  <c r="D695" i="5"/>
  <c r="L61" i="7" s="1"/>
  <c r="E695" i="5"/>
  <c r="L61" i="8" s="1"/>
  <c r="F695" i="5"/>
  <c r="L61" i="9" s="1"/>
  <c r="G695" i="5"/>
  <c r="L61" i="10" s="1"/>
  <c r="H695" i="5"/>
  <c r="L61" i="11" s="1"/>
  <c r="I695" i="5"/>
  <c r="L61" i="12" s="1"/>
  <c r="K695" i="5"/>
  <c r="L61" i="13" s="1"/>
  <c r="M695" i="5"/>
  <c r="N695"/>
  <c r="O695"/>
  <c r="Q695"/>
  <c r="R695"/>
  <c r="S695"/>
  <c r="T695"/>
  <c r="U695"/>
  <c r="V695"/>
  <c r="W695"/>
  <c r="Y695"/>
  <c r="Z695"/>
  <c r="AB695"/>
  <c r="AC695"/>
  <c r="B696"/>
  <c r="C696"/>
  <c r="M61" i="25" s="1"/>
  <c r="D696" i="5"/>
  <c r="M61" i="7" s="1"/>
  <c r="E696" i="5"/>
  <c r="M61" i="8" s="1"/>
  <c r="F696" i="5"/>
  <c r="M61" i="9" s="1"/>
  <c r="G696" i="5"/>
  <c r="M61" i="10" s="1"/>
  <c r="H696" i="5"/>
  <c r="M61" i="11" s="1"/>
  <c r="I696" i="5"/>
  <c r="M61" i="12" s="1"/>
  <c r="K696" i="5"/>
  <c r="M61" i="13" s="1"/>
  <c r="M696" i="5"/>
  <c r="N696"/>
  <c r="O696"/>
  <c r="Q696"/>
  <c r="R696"/>
  <c r="S696"/>
  <c r="T696"/>
  <c r="U696"/>
  <c r="V696"/>
  <c r="W696"/>
  <c r="Y696"/>
  <c r="Z696"/>
  <c r="AB696"/>
  <c r="AC696"/>
  <c r="B697"/>
  <c r="C697"/>
  <c r="B62" i="25" s="1"/>
  <c r="D697" i="5"/>
  <c r="B62" i="7" s="1"/>
  <c r="E697" i="5"/>
  <c r="B62" i="8" s="1"/>
  <c r="F697" i="5"/>
  <c r="B62" i="9" s="1"/>
  <c r="G697" i="5"/>
  <c r="B62" i="10" s="1"/>
  <c r="H697" i="5"/>
  <c r="B62" i="11" s="1"/>
  <c r="I697" i="5"/>
  <c r="B62" i="12" s="1"/>
  <c r="K697" i="5"/>
  <c r="B62" i="13" s="1"/>
  <c r="M697" i="5"/>
  <c r="N697"/>
  <c r="O697"/>
  <c r="Q697"/>
  <c r="R697"/>
  <c r="S697"/>
  <c r="T697"/>
  <c r="U697"/>
  <c r="V697"/>
  <c r="W697"/>
  <c r="Y697"/>
  <c r="Z697"/>
  <c r="AB697"/>
  <c r="AC697"/>
  <c r="B698"/>
  <c r="C698"/>
  <c r="C62" i="25" s="1"/>
  <c r="D698" i="5"/>
  <c r="C62" i="7" s="1"/>
  <c r="E698" i="5"/>
  <c r="C62" i="8" s="1"/>
  <c r="F698" i="5"/>
  <c r="C62" i="9" s="1"/>
  <c r="G698" i="5"/>
  <c r="C62" i="10" s="1"/>
  <c r="H698" i="5"/>
  <c r="C62" i="11" s="1"/>
  <c r="I698" i="5"/>
  <c r="C62" i="12" s="1"/>
  <c r="K698" i="5"/>
  <c r="C62" i="13" s="1"/>
  <c r="M698" i="5"/>
  <c r="N698"/>
  <c r="O698"/>
  <c r="Q698"/>
  <c r="R698"/>
  <c r="S698"/>
  <c r="T698"/>
  <c r="U698"/>
  <c r="V698"/>
  <c r="W698"/>
  <c r="Y698"/>
  <c r="Z698"/>
  <c r="AB698"/>
  <c r="AC698"/>
  <c r="B699"/>
  <c r="C699"/>
  <c r="D62" i="25" s="1"/>
  <c r="D699" i="5"/>
  <c r="D62" i="7" s="1"/>
  <c r="E699" i="5"/>
  <c r="D62" i="8" s="1"/>
  <c r="F699" i="5"/>
  <c r="D62" i="9" s="1"/>
  <c r="G699" i="5"/>
  <c r="D62" i="10" s="1"/>
  <c r="H699" i="5"/>
  <c r="D62" i="11" s="1"/>
  <c r="I699" i="5"/>
  <c r="D62" i="12" s="1"/>
  <c r="K699" i="5"/>
  <c r="D62" i="13" s="1"/>
  <c r="M699" i="5"/>
  <c r="N699"/>
  <c r="O699"/>
  <c r="Q699"/>
  <c r="R699"/>
  <c r="S699"/>
  <c r="T699"/>
  <c r="U699"/>
  <c r="V699"/>
  <c r="W699"/>
  <c r="Y699"/>
  <c r="Z699"/>
  <c r="AB699"/>
  <c r="AC699"/>
  <c r="B700"/>
  <c r="C700"/>
  <c r="E62" i="25" s="1"/>
  <c r="D700" i="5"/>
  <c r="E62" i="7" s="1"/>
  <c r="E700" i="5"/>
  <c r="E62" i="8" s="1"/>
  <c r="F700" i="5"/>
  <c r="E62" i="9" s="1"/>
  <c r="G700" i="5"/>
  <c r="E62" i="10" s="1"/>
  <c r="H700" i="5"/>
  <c r="E62" i="11" s="1"/>
  <c r="I700" i="5"/>
  <c r="E62" i="12" s="1"/>
  <c r="K700" i="5"/>
  <c r="E62" i="13" s="1"/>
  <c r="M700" i="5"/>
  <c r="N700"/>
  <c r="O700"/>
  <c r="Q700"/>
  <c r="R700"/>
  <c r="S700"/>
  <c r="T700"/>
  <c r="U700"/>
  <c r="V700"/>
  <c r="W700"/>
  <c r="Y700"/>
  <c r="Z700"/>
  <c r="AB700"/>
  <c r="AC700"/>
  <c r="B701"/>
  <c r="C701"/>
  <c r="F62" i="25" s="1"/>
  <c r="D701" i="5"/>
  <c r="F62" i="7" s="1"/>
  <c r="E701" i="5"/>
  <c r="F62" i="8" s="1"/>
  <c r="F701" i="5"/>
  <c r="F62" i="9" s="1"/>
  <c r="G701" i="5"/>
  <c r="F62" i="10" s="1"/>
  <c r="H701" i="5"/>
  <c r="F62" i="11" s="1"/>
  <c r="I701" i="5"/>
  <c r="F62" i="12" s="1"/>
  <c r="K701" i="5"/>
  <c r="F62" i="13" s="1"/>
  <c r="M701" i="5"/>
  <c r="N701"/>
  <c r="O701"/>
  <c r="Q701"/>
  <c r="R701"/>
  <c r="S701"/>
  <c r="T701"/>
  <c r="U701"/>
  <c r="V701"/>
  <c r="W701"/>
  <c r="Y701"/>
  <c r="Z701"/>
  <c r="AB701"/>
  <c r="AC701"/>
  <c r="B702"/>
  <c r="C702"/>
  <c r="G62" i="25" s="1"/>
  <c r="D702" i="5"/>
  <c r="G62" i="7" s="1"/>
  <c r="E702" i="5"/>
  <c r="G62" i="8" s="1"/>
  <c r="F702" i="5"/>
  <c r="G62" i="9" s="1"/>
  <c r="G702" i="5"/>
  <c r="G62" i="10" s="1"/>
  <c r="H702" i="5"/>
  <c r="G62" i="11" s="1"/>
  <c r="I702" i="5"/>
  <c r="G62" i="12" s="1"/>
  <c r="K702" i="5"/>
  <c r="G62" i="13" s="1"/>
  <c r="M702" i="5"/>
  <c r="N702"/>
  <c r="O702"/>
  <c r="Q702"/>
  <c r="R702"/>
  <c r="S702"/>
  <c r="T702"/>
  <c r="U702"/>
  <c r="V702"/>
  <c r="W702"/>
  <c r="Y702"/>
  <c r="Z702"/>
  <c r="AB702"/>
  <c r="AC702"/>
  <c r="B703"/>
  <c r="C703"/>
  <c r="H62" i="25" s="1"/>
  <c r="D703" i="5"/>
  <c r="H62" i="7" s="1"/>
  <c r="E703" i="5"/>
  <c r="H62" i="8" s="1"/>
  <c r="F703" i="5"/>
  <c r="H62" i="9" s="1"/>
  <c r="G703" i="5"/>
  <c r="H62" i="10" s="1"/>
  <c r="H703" i="5"/>
  <c r="H62" i="11" s="1"/>
  <c r="I703" i="5"/>
  <c r="H62" i="12" s="1"/>
  <c r="K703" i="5"/>
  <c r="H62" i="13" s="1"/>
  <c r="M703" i="5"/>
  <c r="N703"/>
  <c r="O703"/>
  <c r="Q703"/>
  <c r="R703"/>
  <c r="S703"/>
  <c r="T703"/>
  <c r="U703"/>
  <c r="V703"/>
  <c r="W703"/>
  <c r="Y703"/>
  <c r="Z703"/>
  <c r="AB703"/>
  <c r="AC703"/>
  <c r="B704"/>
  <c r="C704"/>
  <c r="I62" i="25" s="1"/>
  <c r="D704" i="5"/>
  <c r="I62" i="7" s="1"/>
  <c r="E704" i="5"/>
  <c r="I62" i="8" s="1"/>
  <c r="F704" i="5"/>
  <c r="I62" i="9" s="1"/>
  <c r="G704" i="5"/>
  <c r="I62" i="10" s="1"/>
  <c r="H704" i="5"/>
  <c r="I62" i="11" s="1"/>
  <c r="I704" i="5"/>
  <c r="I62" i="12" s="1"/>
  <c r="K704" i="5"/>
  <c r="I62" i="13" s="1"/>
  <c r="M704" i="5"/>
  <c r="N704"/>
  <c r="O704"/>
  <c r="Q704"/>
  <c r="R704"/>
  <c r="S704"/>
  <c r="T704"/>
  <c r="U704"/>
  <c r="V704"/>
  <c r="W704"/>
  <c r="Y704"/>
  <c r="Z704"/>
  <c r="AB704"/>
  <c r="AC704"/>
  <c r="B705"/>
  <c r="C705"/>
  <c r="J62" i="25" s="1"/>
  <c r="D705" i="5"/>
  <c r="J62" i="7" s="1"/>
  <c r="E705" i="5"/>
  <c r="J62" i="8" s="1"/>
  <c r="F705" i="5"/>
  <c r="J62" i="9" s="1"/>
  <c r="G705" i="5"/>
  <c r="J62" i="10" s="1"/>
  <c r="H705" i="5"/>
  <c r="J62" i="11" s="1"/>
  <c r="I705" i="5"/>
  <c r="J62" i="12" s="1"/>
  <c r="K705" i="5"/>
  <c r="J62" i="13" s="1"/>
  <c r="M705" i="5"/>
  <c r="N705"/>
  <c r="O705"/>
  <c r="Q705"/>
  <c r="R705"/>
  <c r="S705"/>
  <c r="T705"/>
  <c r="U705"/>
  <c r="V705"/>
  <c r="W705"/>
  <c r="Y705"/>
  <c r="Z705"/>
  <c r="AB705"/>
  <c r="AC705"/>
  <c r="B706"/>
  <c r="C706"/>
  <c r="K62" i="25" s="1"/>
  <c r="D706" i="5"/>
  <c r="K62" i="7" s="1"/>
  <c r="E706" i="5"/>
  <c r="K62" i="8" s="1"/>
  <c r="F706" i="5"/>
  <c r="K62" i="9" s="1"/>
  <c r="G706" i="5"/>
  <c r="K62" i="10" s="1"/>
  <c r="H706" i="5"/>
  <c r="K62" i="11" s="1"/>
  <c r="I706" i="5"/>
  <c r="K62" i="12" s="1"/>
  <c r="K706" i="5"/>
  <c r="K62" i="13" s="1"/>
  <c r="M706" i="5"/>
  <c r="N706"/>
  <c r="O706"/>
  <c r="Q706"/>
  <c r="R706"/>
  <c r="S706"/>
  <c r="T706"/>
  <c r="U706"/>
  <c r="V706"/>
  <c r="W706"/>
  <c r="Y706"/>
  <c r="Z706"/>
  <c r="AB706"/>
  <c r="AC706"/>
  <c r="B707"/>
  <c r="C707"/>
  <c r="L62" i="25" s="1"/>
  <c r="D707" i="5"/>
  <c r="L62" i="7" s="1"/>
  <c r="E707" i="5"/>
  <c r="L62" i="8" s="1"/>
  <c r="F707" i="5"/>
  <c r="L62" i="9" s="1"/>
  <c r="G707" i="5"/>
  <c r="L62" i="10" s="1"/>
  <c r="H707" i="5"/>
  <c r="L62" i="11" s="1"/>
  <c r="I707" i="5"/>
  <c r="L62" i="12" s="1"/>
  <c r="K707" i="5"/>
  <c r="L62" i="13" s="1"/>
  <c r="M707" i="5"/>
  <c r="N707"/>
  <c r="O707"/>
  <c r="Q707"/>
  <c r="R707"/>
  <c r="S707"/>
  <c r="T707"/>
  <c r="U707"/>
  <c r="V707"/>
  <c r="W707"/>
  <c r="Y707"/>
  <c r="Z707"/>
  <c r="AB707"/>
  <c r="AC707"/>
  <c r="B708"/>
  <c r="C708"/>
  <c r="M62" i="25" s="1"/>
  <c r="D708" i="5"/>
  <c r="M62" i="7" s="1"/>
  <c r="E708" i="5"/>
  <c r="M62" i="8" s="1"/>
  <c r="F708" i="5"/>
  <c r="M62" i="9" s="1"/>
  <c r="G708" i="5"/>
  <c r="M62" i="10" s="1"/>
  <c r="H708" i="5"/>
  <c r="M62" i="11" s="1"/>
  <c r="I708" i="5"/>
  <c r="M62" i="12" s="1"/>
  <c r="K708" i="5"/>
  <c r="M62" i="13" s="1"/>
  <c r="M708" i="5"/>
  <c r="N708"/>
  <c r="O708"/>
  <c r="Q708"/>
  <c r="R708"/>
  <c r="S708"/>
  <c r="T708"/>
  <c r="U708"/>
  <c r="V708"/>
  <c r="W708"/>
  <c r="Y708"/>
  <c r="Z708"/>
  <c r="AB708"/>
  <c r="AC708"/>
  <c r="B709"/>
  <c r="C709"/>
  <c r="B63" i="25" s="1"/>
  <c r="D709" i="5"/>
  <c r="B63" i="7" s="1"/>
  <c r="E709" i="5"/>
  <c r="B63" i="8" s="1"/>
  <c r="F709" i="5"/>
  <c r="B63" i="9" s="1"/>
  <c r="G709" i="5"/>
  <c r="B63" i="10" s="1"/>
  <c r="H709" i="5"/>
  <c r="B63" i="11" s="1"/>
  <c r="I709" i="5"/>
  <c r="B63" i="12" s="1"/>
  <c r="K709" i="5"/>
  <c r="B63" i="13" s="1"/>
  <c r="M709" i="5"/>
  <c r="N709"/>
  <c r="O709"/>
  <c r="Q709"/>
  <c r="R709"/>
  <c r="S709"/>
  <c r="T709"/>
  <c r="U709"/>
  <c r="V709"/>
  <c r="W709"/>
  <c r="Y709"/>
  <c r="Z709"/>
  <c r="AB709"/>
  <c r="AC709"/>
  <c r="B710"/>
  <c r="C710"/>
  <c r="C63" i="25" s="1"/>
  <c r="D710" i="5"/>
  <c r="C63" i="7" s="1"/>
  <c r="E710" i="5"/>
  <c r="C63" i="8" s="1"/>
  <c r="F710" i="5"/>
  <c r="C63" i="9" s="1"/>
  <c r="G710" i="5"/>
  <c r="C63" i="10" s="1"/>
  <c r="H710" i="5"/>
  <c r="C63" i="11" s="1"/>
  <c r="I710" i="5"/>
  <c r="C63" i="12" s="1"/>
  <c r="K710" i="5"/>
  <c r="C63" i="13" s="1"/>
  <c r="M710" i="5"/>
  <c r="N710"/>
  <c r="O710"/>
  <c r="Q710"/>
  <c r="R710"/>
  <c r="S710"/>
  <c r="T710"/>
  <c r="U710"/>
  <c r="V710"/>
  <c r="W710"/>
  <c r="Y710"/>
  <c r="Z710"/>
  <c r="AB710"/>
  <c r="AC710"/>
  <c r="B711"/>
  <c r="C711"/>
  <c r="D63" i="25" s="1"/>
  <c r="D711" i="5"/>
  <c r="D63" i="7" s="1"/>
  <c r="E711" i="5"/>
  <c r="D63" i="8" s="1"/>
  <c r="F711" i="5"/>
  <c r="D63" i="9" s="1"/>
  <c r="G711" i="5"/>
  <c r="D63" i="10" s="1"/>
  <c r="H711" i="5"/>
  <c r="D63" i="11" s="1"/>
  <c r="I711" i="5"/>
  <c r="D63" i="12" s="1"/>
  <c r="K711" i="5"/>
  <c r="D63" i="13" s="1"/>
  <c r="M711" i="5"/>
  <c r="N711"/>
  <c r="O711"/>
  <c r="Q711"/>
  <c r="R711"/>
  <c r="S711"/>
  <c r="T711"/>
  <c r="U711"/>
  <c r="V711"/>
  <c r="W711"/>
  <c r="Y711"/>
  <c r="Z711"/>
  <c r="AB711"/>
  <c r="AC711"/>
  <c r="B712"/>
  <c r="C712"/>
  <c r="E63" i="25" s="1"/>
  <c r="D712" i="5"/>
  <c r="E63" i="7" s="1"/>
  <c r="E712" i="5"/>
  <c r="E63" i="8" s="1"/>
  <c r="F712" i="5"/>
  <c r="E63" i="9" s="1"/>
  <c r="G712" i="5"/>
  <c r="E63" i="10" s="1"/>
  <c r="H712" i="5"/>
  <c r="E63" i="11" s="1"/>
  <c r="I712" i="5"/>
  <c r="E63" i="12" s="1"/>
  <c r="K712" i="5"/>
  <c r="E63" i="13" s="1"/>
  <c r="M712" i="5"/>
  <c r="N712"/>
  <c r="O712"/>
  <c r="Q712"/>
  <c r="R712"/>
  <c r="S712"/>
  <c r="T712"/>
  <c r="U712"/>
  <c r="V712"/>
  <c r="W712"/>
  <c r="Y712"/>
  <c r="Z712"/>
  <c r="AB712"/>
  <c r="AC712"/>
  <c r="B713"/>
  <c r="C713"/>
  <c r="F63" i="25" s="1"/>
  <c r="D713" i="5"/>
  <c r="F63" i="7" s="1"/>
  <c r="E713" i="5"/>
  <c r="F63" i="8" s="1"/>
  <c r="F713" i="5"/>
  <c r="F63" i="9" s="1"/>
  <c r="G713" i="5"/>
  <c r="F63" i="10" s="1"/>
  <c r="H713" i="5"/>
  <c r="F63" i="11" s="1"/>
  <c r="I713" i="5"/>
  <c r="F63" i="12" s="1"/>
  <c r="K713" i="5"/>
  <c r="F63" i="13" s="1"/>
  <c r="M713" i="5"/>
  <c r="N713"/>
  <c r="O713"/>
  <c r="Q713"/>
  <c r="R713"/>
  <c r="S713"/>
  <c r="T713"/>
  <c r="U713"/>
  <c r="V713"/>
  <c r="W713"/>
  <c r="Y713"/>
  <c r="Z713"/>
  <c r="AB713"/>
  <c r="AC713"/>
  <c r="B714"/>
  <c r="C714"/>
  <c r="G63" i="25" s="1"/>
  <c r="D714" i="5"/>
  <c r="G63" i="7" s="1"/>
  <c r="E714" i="5"/>
  <c r="G63" i="8" s="1"/>
  <c r="F714" i="5"/>
  <c r="G63" i="9" s="1"/>
  <c r="G714" i="5"/>
  <c r="G63" i="10" s="1"/>
  <c r="H714" i="5"/>
  <c r="G63" i="11" s="1"/>
  <c r="I714" i="5"/>
  <c r="G63" i="12" s="1"/>
  <c r="K714" i="5"/>
  <c r="G63" i="13" s="1"/>
  <c r="M714" i="5"/>
  <c r="N714"/>
  <c r="O714"/>
  <c r="Q714"/>
  <c r="R714"/>
  <c r="S714"/>
  <c r="T714"/>
  <c r="U714"/>
  <c r="V714"/>
  <c r="W714"/>
  <c r="Y714"/>
  <c r="Z714"/>
  <c r="AB714"/>
  <c r="AC714"/>
  <c r="B715"/>
  <c r="C715"/>
  <c r="H63" i="25" s="1"/>
  <c r="D715" i="5"/>
  <c r="H63" i="7" s="1"/>
  <c r="E715" i="5"/>
  <c r="H63" i="8" s="1"/>
  <c r="F715" i="5"/>
  <c r="H63" i="9" s="1"/>
  <c r="G715" i="5"/>
  <c r="H63" i="10" s="1"/>
  <c r="H715" i="5"/>
  <c r="H63" i="11" s="1"/>
  <c r="I715" i="5"/>
  <c r="H63" i="12" s="1"/>
  <c r="K715" i="5"/>
  <c r="H63" i="13" s="1"/>
  <c r="M715" i="5"/>
  <c r="N715"/>
  <c r="O715"/>
  <c r="Q715"/>
  <c r="R715"/>
  <c r="S715"/>
  <c r="T715"/>
  <c r="U715"/>
  <c r="V715"/>
  <c r="W715"/>
  <c r="Y715"/>
  <c r="Z715"/>
  <c r="AB715"/>
  <c r="AC715"/>
  <c r="B716"/>
  <c r="C716"/>
  <c r="I63" i="25" s="1"/>
  <c r="D716" i="5"/>
  <c r="I63" i="7" s="1"/>
  <c r="E716" i="5"/>
  <c r="I63" i="8" s="1"/>
  <c r="F716" i="5"/>
  <c r="I63" i="9" s="1"/>
  <c r="G716" i="5"/>
  <c r="I63" i="10" s="1"/>
  <c r="H716" i="5"/>
  <c r="I63" i="11" s="1"/>
  <c r="I716" i="5"/>
  <c r="I63" i="12" s="1"/>
  <c r="K716" i="5"/>
  <c r="I63" i="13" s="1"/>
  <c r="M716" i="5"/>
  <c r="N716"/>
  <c r="O716"/>
  <c r="Q716"/>
  <c r="R716"/>
  <c r="S716"/>
  <c r="T716"/>
  <c r="U716"/>
  <c r="V716"/>
  <c r="W716"/>
  <c r="Y716"/>
  <c r="Z716"/>
  <c r="AB716"/>
  <c r="AC716"/>
  <c r="B717"/>
  <c r="C717"/>
  <c r="J63" i="25" s="1"/>
  <c r="D717" i="5"/>
  <c r="J63" i="7" s="1"/>
  <c r="E717" i="5"/>
  <c r="J63" i="8" s="1"/>
  <c r="F717" i="5"/>
  <c r="J63" i="9" s="1"/>
  <c r="G717" i="5"/>
  <c r="J63" i="10" s="1"/>
  <c r="H717" i="5"/>
  <c r="J63" i="11" s="1"/>
  <c r="I717" i="5"/>
  <c r="J63" i="12" s="1"/>
  <c r="K717" i="5"/>
  <c r="J63" i="13" s="1"/>
  <c r="M717" i="5"/>
  <c r="N717"/>
  <c r="O717"/>
  <c r="Q717"/>
  <c r="R717"/>
  <c r="S717"/>
  <c r="T717"/>
  <c r="U717"/>
  <c r="V717"/>
  <c r="W717"/>
  <c r="Y717"/>
  <c r="Z717"/>
  <c r="AB717"/>
  <c r="AC717"/>
  <c r="B718"/>
  <c r="C718"/>
  <c r="K63" i="25" s="1"/>
  <c r="D718" i="5"/>
  <c r="K63" i="7" s="1"/>
  <c r="E718" i="5"/>
  <c r="K63" i="8" s="1"/>
  <c r="F718" i="5"/>
  <c r="K63" i="9" s="1"/>
  <c r="G718" i="5"/>
  <c r="K63" i="10" s="1"/>
  <c r="H718" i="5"/>
  <c r="K63" i="11" s="1"/>
  <c r="I718" i="5"/>
  <c r="K63" i="12" s="1"/>
  <c r="K718" i="5"/>
  <c r="K63" i="13" s="1"/>
  <c r="M718" i="5"/>
  <c r="N718"/>
  <c r="O718"/>
  <c r="Q718"/>
  <c r="R718"/>
  <c r="S718"/>
  <c r="T718"/>
  <c r="U718"/>
  <c r="V718"/>
  <c r="W718"/>
  <c r="Y718"/>
  <c r="Z718"/>
  <c r="AB718"/>
  <c r="AC718"/>
  <c r="B719"/>
  <c r="C719"/>
  <c r="L63" i="25" s="1"/>
  <c r="D719" i="5"/>
  <c r="L63" i="7" s="1"/>
  <c r="E719" i="5"/>
  <c r="L63" i="8" s="1"/>
  <c r="F719" i="5"/>
  <c r="L63" i="9" s="1"/>
  <c r="G719" i="5"/>
  <c r="L63" i="10" s="1"/>
  <c r="H719" i="5"/>
  <c r="L63" i="11" s="1"/>
  <c r="I719" i="5"/>
  <c r="L63" i="12" s="1"/>
  <c r="K719" i="5"/>
  <c r="L63" i="13" s="1"/>
  <c r="M719" i="5"/>
  <c r="N719"/>
  <c r="O719"/>
  <c r="Q719"/>
  <c r="R719"/>
  <c r="S719"/>
  <c r="T719"/>
  <c r="U719"/>
  <c r="V719"/>
  <c r="W719"/>
  <c r="Y719"/>
  <c r="Z719"/>
  <c r="AB719"/>
  <c r="AC719"/>
  <c r="B720"/>
  <c r="C720"/>
  <c r="M63" i="25" s="1"/>
  <c r="D720" i="5"/>
  <c r="M63" i="7" s="1"/>
  <c r="E720" i="5"/>
  <c r="M63" i="8" s="1"/>
  <c r="F720" i="5"/>
  <c r="M63" i="9" s="1"/>
  <c r="G720" i="5"/>
  <c r="M63" i="10" s="1"/>
  <c r="H720" i="5"/>
  <c r="M63" i="11" s="1"/>
  <c r="I720" i="5"/>
  <c r="M63" i="12" s="1"/>
  <c r="K720" i="5"/>
  <c r="M63" i="13" s="1"/>
  <c r="M720" i="5"/>
  <c r="N720"/>
  <c r="O720"/>
  <c r="Q720"/>
  <c r="R720"/>
  <c r="S720"/>
  <c r="T720"/>
  <c r="U720"/>
  <c r="V720"/>
  <c r="W720"/>
  <c r="Y720"/>
  <c r="Z720"/>
  <c r="AB720"/>
  <c r="AC720"/>
  <c r="B721"/>
  <c r="C721"/>
  <c r="B64" i="25" s="1"/>
  <c r="D721" i="5"/>
  <c r="B64" i="7" s="1"/>
  <c r="E721" i="5"/>
  <c r="B64" i="8" s="1"/>
  <c r="F721" i="5"/>
  <c r="B64" i="9" s="1"/>
  <c r="G721" i="5"/>
  <c r="B64" i="10" s="1"/>
  <c r="H721" i="5"/>
  <c r="B64" i="11" s="1"/>
  <c r="I721" i="5"/>
  <c r="B64" i="12" s="1"/>
  <c r="K721" i="5"/>
  <c r="B64" i="13" s="1"/>
  <c r="M721" i="5"/>
  <c r="N721"/>
  <c r="O721"/>
  <c r="Q721"/>
  <c r="R721"/>
  <c r="S721"/>
  <c r="T721"/>
  <c r="U721"/>
  <c r="V721"/>
  <c r="W721"/>
  <c r="Y721"/>
  <c r="Z721"/>
  <c r="AB721"/>
  <c r="AC721"/>
  <c r="B722"/>
  <c r="C722"/>
  <c r="C64" i="25" s="1"/>
  <c r="D722" i="5"/>
  <c r="C64" i="7" s="1"/>
  <c r="E722" i="5"/>
  <c r="C64" i="8" s="1"/>
  <c r="F722" i="5"/>
  <c r="C64" i="9" s="1"/>
  <c r="G722" i="5"/>
  <c r="C64" i="10" s="1"/>
  <c r="H722" i="5"/>
  <c r="C64" i="11" s="1"/>
  <c r="I722" i="5"/>
  <c r="C64" i="12" s="1"/>
  <c r="K722" i="5"/>
  <c r="C64" i="13" s="1"/>
  <c r="M722" i="5"/>
  <c r="N722"/>
  <c r="O722"/>
  <c r="Q722"/>
  <c r="R722"/>
  <c r="S722"/>
  <c r="T722"/>
  <c r="U722"/>
  <c r="V722"/>
  <c r="W722"/>
  <c r="Y722"/>
  <c r="Z722"/>
  <c r="AB722"/>
  <c r="AC722"/>
  <c r="B723"/>
  <c r="C723"/>
  <c r="D64" i="25" s="1"/>
  <c r="D723" i="5"/>
  <c r="D64" i="7" s="1"/>
  <c r="E723" i="5"/>
  <c r="D64" i="8" s="1"/>
  <c r="F723" i="5"/>
  <c r="D64" i="9" s="1"/>
  <c r="G723" i="5"/>
  <c r="D64" i="10" s="1"/>
  <c r="H723" i="5"/>
  <c r="D64" i="11" s="1"/>
  <c r="I723" i="5"/>
  <c r="D64" i="12" s="1"/>
  <c r="K723" i="5"/>
  <c r="D64" i="13" s="1"/>
  <c r="M723" i="5"/>
  <c r="N723"/>
  <c r="O723"/>
  <c r="Q723"/>
  <c r="R723"/>
  <c r="S723"/>
  <c r="T723"/>
  <c r="U723"/>
  <c r="V723"/>
  <c r="W723"/>
  <c r="Y723"/>
  <c r="Z723"/>
  <c r="AB723"/>
  <c r="AC723"/>
  <c r="B724"/>
  <c r="C724"/>
  <c r="E64" i="25" s="1"/>
  <c r="D724" i="5"/>
  <c r="E64" i="7" s="1"/>
  <c r="E724" i="5"/>
  <c r="E64" i="8" s="1"/>
  <c r="F724" i="5"/>
  <c r="E64" i="9" s="1"/>
  <c r="G724" i="5"/>
  <c r="E64" i="10" s="1"/>
  <c r="H724" i="5"/>
  <c r="E64" i="11" s="1"/>
  <c r="I724" i="5"/>
  <c r="E64" i="12" s="1"/>
  <c r="K724" i="5"/>
  <c r="E64" i="13" s="1"/>
  <c r="M724" i="5"/>
  <c r="N724"/>
  <c r="O724"/>
  <c r="Q724"/>
  <c r="R724"/>
  <c r="S724"/>
  <c r="T724"/>
  <c r="U724"/>
  <c r="V724"/>
  <c r="W724"/>
  <c r="Y724"/>
  <c r="Z724"/>
  <c r="AB724"/>
  <c r="AC724"/>
  <c r="B725"/>
  <c r="C725"/>
  <c r="F64" i="25" s="1"/>
  <c r="D725" i="5"/>
  <c r="F64" i="7" s="1"/>
  <c r="E725" i="5"/>
  <c r="F64" i="8" s="1"/>
  <c r="F725" i="5"/>
  <c r="F64" i="9" s="1"/>
  <c r="G725" i="5"/>
  <c r="F64" i="10" s="1"/>
  <c r="H725" i="5"/>
  <c r="F64" i="11" s="1"/>
  <c r="I725" i="5"/>
  <c r="F64" i="12" s="1"/>
  <c r="K725" i="5"/>
  <c r="F64" i="13" s="1"/>
  <c r="M725" i="5"/>
  <c r="N725"/>
  <c r="O725"/>
  <c r="Q725"/>
  <c r="R725"/>
  <c r="S725"/>
  <c r="T725"/>
  <c r="U725"/>
  <c r="V725"/>
  <c r="W725"/>
  <c r="Y725"/>
  <c r="Z725"/>
  <c r="AB725"/>
  <c r="AC725"/>
  <c r="B726"/>
  <c r="C726"/>
  <c r="G64" i="25" s="1"/>
  <c r="D726" i="5"/>
  <c r="G64" i="7" s="1"/>
  <c r="E726" i="5"/>
  <c r="G64" i="8" s="1"/>
  <c r="F726" i="5"/>
  <c r="G64" i="9" s="1"/>
  <c r="G726" i="5"/>
  <c r="G64" i="10" s="1"/>
  <c r="H726" i="5"/>
  <c r="G64" i="11" s="1"/>
  <c r="I726" i="5"/>
  <c r="G64" i="12" s="1"/>
  <c r="K726" i="5"/>
  <c r="G64" i="13" s="1"/>
  <c r="M726" i="5"/>
  <c r="N726"/>
  <c r="O726"/>
  <c r="Q726"/>
  <c r="R726"/>
  <c r="S726"/>
  <c r="T726"/>
  <c r="U726"/>
  <c r="V726"/>
  <c r="W726"/>
  <c r="Y726"/>
  <c r="Z726"/>
  <c r="AB726"/>
  <c r="AC726"/>
  <c r="B727"/>
  <c r="C727"/>
  <c r="H64" i="25" s="1"/>
  <c r="D727" i="5"/>
  <c r="H64" i="7" s="1"/>
  <c r="E727" i="5"/>
  <c r="H64" i="8" s="1"/>
  <c r="F727" i="5"/>
  <c r="H64" i="9" s="1"/>
  <c r="G727" i="5"/>
  <c r="H64" i="10" s="1"/>
  <c r="H727" i="5"/>
  <c r="H64" i="11" s="1"/>
  <c r="I727" i="5"/>
  <c r="H64" i="12" s="1"/>
  <c r="K727" i="5"/>
  <c r="H64" i="13" s="1"/>
  <c r="M727" i="5"/>
  <c r="N727"/>
  <c r="O727"/>
  <c r="Q727"/>
  <c r="R727"/>
  <c r="S727"/>
  <c r="T727"/>
  <c r="U727"/>
  <c r="V727"/>
  <c r="W727"/>
  <c r="Y727"/>
  <c r="Z727"/>
  <c r="AB727"/>
  <c r="AC727"/>
  <c r="B728"/>
  <c r="C728"/>
  <c r="I64" i="25" s="1"/>
  <c r="D728" i="5"/>
  <c r="I64" i="7" s="1"/>
  <c r="E728" i="5"/>
  <c r="I64" i="8" s="1"/>
  <c r="F728" i="5"/>
  <c r="I64" i="9" s="1"/>
  <c r="G728" i="5"/>
  <c r="I64" i="10" s="1"/>
  <c r="H728" i="5"/>
  <c r="I64" i="11" s="1"/>
  <c r="I728" i="5"/>
  <c r="I64" i="12" s="1"/>
  <c r="K728" i="5"/>
  <c r="I64" i="13" s="1"/>
  <c r="M728" i="5"/>
  <c r="N728"/>
  <c r="O728"/>
  <c r="Q728"/>
  <c r="R728"/>
  <c r="S728"/>
  <c r="T728"/>
  <c r="U728"/>
  <c r="V728"/>
  <c r="W728"/>
  <c r="Y728"/>
  <c r="Z728"/>
  <c r="AB728"/>
  <c r="AC728"/>
  <c r="B729"/>
  <c r="C729"/>
  <c r="J64" i="25" s="1"/>
  <c r="D729" i="5"/>
  <c r="J64" i="7" s="1"/>
  <c r="E729" i="5"/>
  <c r="J64" i="8" s="1"/>
  <c r="F729" i="5"/>
  <c r="J64" i="9" s="1"/>
  <c r="G729" i="5"/>
  <c r="J64" i="10" s="1"/>
  <c r="H729" i="5"/>
  <c r="J64" i="11" s="1"/>
  <c r="I729" i="5"/>
  <c r="J64" i="12" s="1"/>
  <c r="K729" i="5"/>
  <c r="J64" i="13" s="1"/>
  <c r="M729" i="5"/>
  <c r="N729"/>
  <c r="O729"/>
  <c r="Q729"/>
  <c r="R729"/>
  <c r="S729"/>
  <c r="T729"/>
  <c r="U729"/>
  <c r="V729"/>
  <c r="W729"/>
  <c r="Y729"/>
  <c r="Z729"/>
  <c r="AB729"/>
  <c r="AC729"/>
  <c r="B730"/>
  <c r="C730"/>
  <c r="K64" i="25" s="1"/>
  <c r="D730" i="5"/>
  <c r="K64" i="7" s="1"/>
  <c r="E730" i="5"/>
  <c r="K64" i="8" s="1"/>
  <c r="F730" i="5"/>
  <c r="K64" i="9" s="1"/>
  <c r="G730" i="5"/>
  <c r="K64" i="10" s="1"/>
  <c r="H730" i="5"/>
  <c r="K64" i="11" s="1"/>
  <c r="I730" i="5"/>
  <c r="K64" i="12" s="1"/>
  <c r="K730" i="5"/>
  <c r="K64" i="13" s="1"/>
  <c r="M730" i="5"/>
  <c r="N730"/>
  <c r="O730"/>
  <c r="Q730"/>
  <c r="R730"/>
  <c r="S730"/>
  <c r="T730"/>
  <c r="U730"/>
  <c r="V730"/>
  <c r="W730"/>
  <c r="Y730"/>
  <c r="Z730"/>
  <c r="AB730"/>
  <c r="AC730"/>
  <c r="B731"/>
  <c r="C731"/>
  <c r="L64" i="25" s="1"/>
  <c r="D731" i="5"/>
  <c r="L64" i="7" s="1"/>
  <c r="E731" i="5"/>
  <c r="L64" i="8" s="1"/>
  <c r="F731" i="5"/>
  <c r="L64" i="9" s="1"/>
  <c r="G731" i="5"/>
  <c r="L64" i="10" s="1"/>
  <c r="H731" i="5"/>
  <c r="L64" i="11" s="1"/>
  <c r="I731" i="5"/>
  <c r="L64" i="12" s="1"/>
  <c r="K731" i="5"/>
  <c r="L64" i="13" s="1"/>
  <c r="M731" i="5"/>
  <c r="N731"/>
  <c r="O731"/>
  <c r="Q731"/>
  <c r="R731"/>
  <c r="S731"/>
  <c r="T731"/>
  <c r="U731"/>
  <c r="V731"/>
  <c r="W731"/>
  <c r="Y731"/>
  <c r="Z731"/>
  <c r="AB731"/>
  <c r="AC731"/>
  <c r="B732"/>
  <c r="C732"/>
  <c r="M64" i="25" s="1"/>
  <c r="D732" i="5"/>
  <c r="M64" i="7" s="1"/>
  <c r="E732" i="5"/>
  <c r="M64" i="8" s="1"/>
  <c r="F732" i="5"/>
  <c r="M64" i="9" s="1"/>
  <c r="G732" i="5"/>
  <c r="M64" i="10" s="1"/>
  <c r="H732" i="5"/>
  <c r="M64" i="11" s="1"/>
  <c r="I732" i="5"/>
  <c r="M64" i="12" s="1"/>
  <c r="K732" i="5"/>
  <c r="M64" i="13" s="1"/>
  <c r="M732" i="5"/>
  <c r="N732"/>
  <c r="O732"/>
  <c r="Q732"/>
  <c r="R732"/>
  <c r="S732"/>
  <c r="T732"/>
  <c r="U732"/>
  <c r="V732"/>
  <c r="W732"/>
  <c r="Y732"/>
  <c r="Z732"/>
  <c r="AB732"/>
  <c r="AC732"/>
  <c r="B733"/>
  <c r="C733"/>
  <c r="B65" i="25" s="1"/>
  <c r="D733" i="5"/>
  <c r="B65" i="7" s="1"/>
  <c r="E733" i="5"/>
  <c r="B65" i="8" s="1"/>
  <c r="F733" i="5"/>
  <c r="B65" i="9" s="1"/>
  <c r="G733" i="5"/>
  <c r="B65" i="10" s="1"/>
  <c r="H733" i="5"/>
  <c r="B65" i="11" s="1"/>
  <c r="I733" i="5"/>
  <c r="B65" i="12" s="1"/>
  <c r="K733" i="5"/>
  <c r="B65" i="13" s="1"/>
  <c r="M733" i="5"/>
  <c r="N733"/>
  <c r="O733"/>
  <c r="Q733"/>
  <c r="R733"/>
  <c r="S733"/>
  <c r="T733"/>
  <c r="U733"/>
  <c r="V733"/>
  <c r="W733"/>
  <c r="Y733"/>
  <c r="Z733"/>
  <c r="AB733"/>
  <c r="AC733"/>
  <c r="B734"/>
  <c r="C734"/>
  <c r="C65" i="25" s="1"/>
  <c r="D734" i="5"/>
  <c r="C65" i="7" s="1"/>
  <c r="E734" i="5"/>
  <c r="C65" i="8" s="1"/>
  <c r="F734" i="5"/>
  <c r="C65" i="9" s="1"/>
  <c r="G734" i="5"/>
  <c r="C65" i="10" s="1"/>
  <c r="H734" i="5"/>
  <c r="C65" i="11" s="1"/>
  <c r="I734" i="5"/>
  <c r="C65" i="12" s="1"/>
  <c r="K734" i="5"/>
  <c r="C65" i="13" s="1"/>
  <c r="M734" i="5"/>
  <c r="N734"/>
  <c r="O734"/>
  <c r="Q734"/>
  <c r="R734"/>
  <c r="S734"/>
  <c r="T734"/>
  <c r="U734"/>
  <c r="V734"/>
  <c r="W734"/>
  <c r="Y734"/>
  <c r="Z734"/>
  <c r="AB734"/>
  <c r="AC734"/>
  <c r="B735"/>
  <c r="C735"/>
  <c r="D65" i="25" s="1"/>
  <c r="D735" i="5"/>
  <c r="D65" i="7" s="1"/>
  <c r="E735" i="5"/>
  <c r="D65" i="8" s="1"/>
  <c r="F735" i="5"/>
  <c r="D65" i="9" s="1"/>
  <c r="G735" i="5"/>
  <c r="D65" i="10" s="1"/>
  <c r="H735" i="5"/>
  <c r="D65" i="11" s="1"/>
  <c r="I735" i="5"/>
  <c r="D65" i="12" s="1"/>
  <c r="K735" i="5"/>
  <c r="D65" i="13" s="1"/>
  <c r="M735" i="5"/>
  <c r="N735"/>
  <c r="O735"/>
  <c r="Q735"/>
  <c r="R735"/>
  <c r="S735"/>
  <c r="T735"/>
  <c r="U735"/>
  <c r="V735"/>
  <c r="W735"/>
  <c r="Y735"/>
  <c r="Z735"/>
  <c r="AB735"/>
  <c r="AC735"/>
  <c r="B736"/>
  <c r="C736"/>
  <c r="E65" i="25" s="1"/>
  <c r="D736" i="5"/>
  <c r="E65" i="7" s="1"/>
  <c r="E736" i="5"/>
  <c r="E65" i="8" s="1"/>
  <c r="F736" i="5"/>
  <c r="E65" i="9" s="1"/>
  <c r="G736" i="5"/>
  <c r="E65" i="10" s="1"/>
  <c r="H736" i="5"/>
  <c r="E65" i="11" s="1"/>
  <c r="I736" i="5"/>
  <c r="E65" i="12" s="1"/>
  <c r="K736" i="5"/>
  <c r="E65" i="13" s="1"/>
  <c r="M736" i="5"/>
  <c r="N736"/>
  <c r="O736"/>
  <c r="Q736"/>
  <c r="R736"/>
  <c r="S736"/>
  <c r="T736"/>
  <c r="U736"/>
  <c r="V736"/>
  <c r="W736"/>
  <c r="Y736"/>
  <c r="Z736"/>
  <c r="AB736"/>
  <c r="AC736"/>
  <c r="B737"/>
  <c r="C737"/>
  <c r="F65" i="25" s="1"/>
  <c r="D737" i="5"/>
  <c r="F65" i="7" s="1"/>
  <c r="E737" i="5"/>
  <c r="F65" i="8" s="1"/>
  <c r="F737" i="5"/>
  <c r="F65" i="9" s="1"/>
  <c r="G737" i="5"/>
  <c r="F65" i="10" s="1"/>
  <c r="H737" i="5"/>
  <c r="F65" i="11" s="1"/>
  <c r="I737" i="5"/>
  <c r="F65" i="12" s="1"/>
  <c r="K737" i="5"/>
  <c r="F65" i="13" s="1"/>
  <c r="M737" i="5"/>
  <c r="N737"/>
  <c r="O737"/>
  <c r="Q737"/>
  <c r="R737"/>
  <c r="S737"/>
  <c r="T737"/>
  <c r="U737"/>
  <c r="V737"/>
  <c r="W737"/>
  <c r="Y737"/>
  <c r="Z737"/>
  <c r="AB737"/>
  <c r="AC737"/>
  <c r="B738"/>
  <c r="C738"/>
  <c r="G65" i="25" s="1"/>
  <c r="D738" i="5"/>
  <c r="G65" i="7" s="1"/>
  <c r="E738" i="5"/>
  <c r="G65" i="8" s="1"/>
  <c r="F738" i="5"/>
  <c r="G65" i="9" s="1"/>
  <c r="G738" i="5"/>
  <c r="G65" i="10" s="1"/>
  <c r="H738" i="5"/>
  <c r="G65" i="11" s="1"/>
  <c r="I738" i="5"/>
  <c r="G65" i="12" s="1"/>
  <c r="K738" i="5"/>
  <c r="G65" i="13" s="1"/>
  <c r="M738" i="5"/>
  <c r="N738"/>
  <c r="O738"/>
  <c r="Q738"/>
  <c r="R738"/>
  <c r="S738"/>
  <c r="T738"/>
  <c r="U738"/>
  <c r="V738"/>
  <c r="W738"/>
  <c r="Y738"/>
  <c r="Z738"/>
  <c r="AB738"/>
  <c r="AC738"/>
  <c r="B739"/>
  <c r="C739"/>
  <c r="H65" i="25" s="1"/>
  <c r="D739" i="5"/>
  <c r="H65" i="7" s="1"/>
  <c r="E739" i="5"/>
  <c r="H65" i="8" s="1"/>
  <c r="F739" i="5"/>
  <c r="H65" i="9" s="1"/>
  <c r="G739" i="5"/>
  <c r="H65" i="10" s="1"/>
  <c r="H739" i="5"/>
  <c r="H65" i="11" s="1"/>
  <c r="I739" i="5"/>
  <c r="H65" i="12" s="1"/>
  <c r="K739" i="5"/>
  <c r="H65" i="13" s="1"/>
  <c r="M739" i="5"/>
  <c r="N739"/>
  <c r="O739"/>
  <c r="Q739"/>
  <c r="R739"/>
  <c r="S739"/>
  <c r="T739"/>
  <c r="U739"/>
  <c r="V739"/>
  <c r="W739"/>
  <c r="Y739"/>
  <c r="Z739"/>
  <c r="AB739"/>
  <c r="AC739"/>
  <c r="B740"/>
  <c r="C740"/>
  <c r="I65" i="25" s="1"/>
  <c r="D740" i="5"/>
  <c r="I65" i="7" s="1"/>
  <c r="E740" i="5"/>
  <c r="I65" i="8" s="1"/>
  <c r="F740" i="5"/>
  <c r="I65" i="9" s="1"/>
  <c r="G740" i="5"/>
  <c r="I65" i="10" s="1"/>
  <c r="H740" i="5"/>
  <c r="I65" i="11" s="1"/>
  <c r="I740" i="5"/>
  <c r="I65" i="12" s="1"/>
  <c r="K740" i="5"/>
  <c r="I65" i="13" s="1"/>
  <c r="M740" i="5"/>
  <c r="N740"/>
  <c r="O740"/>
  <c r="Q740"/>
  <c r="R740"/>
  <c r="S740"/>
  <c r="T740"/>
  <c r="U740"/>
  <c r="V740"/>
  <c r="W740"/>
  <c r="Y740"/>
  <c r="Z740"/>
  <c r="AB740"/>
  <c r="AC740"/>
  <c r="B741"/>
  <c r="C741"/>
  <c r="J65" i="25" s="1"/>
  <c r="D741" i="5"/>
  <c r="J65" i="7" s="1"/>
  <c r="E741" i="5"/>
  <c r="J65" i="8" s="1"/>
  <c r="F741" i="5"/>
  <c r="J65" i="9" s="1"/>
  <c r="G741" i="5"/>
  <c r="J65" i="10" s="1"/>
  <c r="H741" i="5"/>
  <c r="J65" i="11" s="1"/>
  <c r="I741" i="5"/>
  <c r="J65" i="12" s="1"/>
  <c r="K741" i="5"/>
  <c r="J65" i="13" s="1"/>
  <c r="M741" i="5"/>
  <c r="N741"/>
  <c r="O741"/>
  <c r="Q741"/>
  <c r="R741"/>
  <c r="S741"/>
  <c r="T741"/>
  <c r="U741"/>
  <c r="V741"/>
  <c r="W741"/>
  <c r="Y741"/>
  <c r="Z741"/>
  <c r="AB741"/>
  <c r="AC741"/>
  <c r="B742"/>
  <c r="C742"/>
  <c r="K65" i="25" s="1"/>
  <c r="D742" i="5"/>
  <c r="K65" i="7" s="1"/>
  <c r="E742" i="5"/>
  <c r="K65" i="8" s="1"/>
  <c r="F742" i="5"/>
  <c r="K65" i="9" s="1"/>
  <c r="G742" i="5"/>
  <c r="K65" i="10" s="1"/>
  <c r="H742" i="5"/>
  <c r="K65" i="11" s="1"/>
  <c r="I742" i="5"/>
  <c r="K65" i="12" s="1"/>
  <c r="K742" i="5"/>
  <c r="K65" i="13" s="1"/>
  <c r="M742" i="5"/>
  <c r="N742"/>
  <c r="O742"/>
  <c r="Q742"/>
  <c r="R742"/>
  <c r="S742"/>
  <c r="T742"/>
  <c r="U742"/>
  <c r="V742"/>
  <c r="W742"/>
  <c r="Y742"/>
  <c r="Z742"/>
  <c r="AB742"/>
  <c r="AC742"/>
  <c r="B743"/>
  <c r="C743"/>
  <c r="L65" i="25" s="1"/>
  <c r="D743" i="5"/>
  <c r="L65" i="7" s="1"/>
  <c r="E743" i="5"/>
  <c r="L65" i="8" s="1"/>
  <c r="F743" i="5"/>
  <c r="L65" i="9" s="1"/>
  <c r="G743" i="5"/>
  <c r="L65" i="10" s="1"/>
  <c r="H743" i="5"/>
  <c r="L65" i="11" s="1"/>
  <c r="I743" i="5"/>
  <c r="L65" i="12" s="1"/>
  <c r="K743" i="5"/>
  <c r="L65" i="13" s="1"/>
  <c r="M743" i="5"/>
  <c r="N743"/>
  <c r="O743"/>
  <c r="Q743"/>
  <c r="R743"/>
  <c r="S743"/>
  <c r="T743"/>
  <c r="U743"/>
  <c r="V743"/>
  <c r="W743"/>
  <c r="Y743"/>
  <c r="Z743"/>
  <c r="AB743"/>
  <c r="AC743"/>
  <c r="B744"/>
  <c r="C744"/>
  <c r="M65" i="25" s="1"/>
  <c r="D744" i="5"/>
  <c r="M65" i="7" s="1"/>
  <c r="E744" i="5"/>
  <c r="M65" i="8" s="1"/>
  <c r="F744" i="5"/>
  <c r="M65" i="9" s="1"/>
  <c r="G744" i="5"/>
  <c r="M65" i="10" s="1"/>
  <c r="H744" i="5"/>
  <c r="M65" i="11" s="1"/>
  <c r="I744" i="5"/>
  <c r="M65" i="12" s="1"/>
  <c r="K744" i="5"/>
  <c r="M65" i="13" s="1"/>
  <c r="M744" i="5"/>
  <c r="N744"/>
  <c r="O744"/>
  <c r="Q744"/>
  <c r="R744"/>
  <c r="S744"/>
  <c r="T744"/>
  <c r="U744"/>
  <c r="V744"/>
  <c r="W744"/>
  <c r="Y744"/>
  <c r="Z744"/>
  <c r="AB744"/>
  <c r="AC744"/>
  <c r="B745"/>
  <c r="C745"/>
  <c r="B66" i="25" s="1"/>
  <c r="D745" i="5"/>
  <c r="B66" i="7" s="1"/>
  <c r="E745" i="5"/>
  <c r="B66" i="8" s="1"/>
  <c r="F745" i="5"/>
  <c r="B66" i="9" s="1"/>
  <c r="G745" i="5"/>
  <c r="B66" i="10" s="1"/>
  <c r="H745" i="5"/>
  <c r="B66" i="11" s="1"/>
  <c r="I745" i="5"/>
  <c r="B66" i="12" s="1"/>
  <c r="K745" i="5"/>
  <c r="B66" i="13" s="1"/>
  <c r="M745" i="5"/>
  <c r="N745"/>
  <c r="O745"/>
  <c r="Q745"/>
  <c r="R745"/>
  <c r="S745"/>
  <c r="T745"/>
  <c r="U745"/>
  <c r="V745"/>
  <c r="W745"/>
  <c r="Y745"/>
  <c r="Z745"/>
  <c r="AB745"/>
  <c r="AC745"/>
  <c r="B746"/>
  <c r="C746"/>
  <c r="C66" i="25" s="1"/>
  <c r="D746" i="5"/>
  <c r="C66" i="7" s="1"/>
  <c r="E746" i="5"/>
  <c r="C66" i="8" s="1"/>
  <c r="F746" i="5"/>
  <c r="C66" i="9" s="1"/>
  <c r="G746" i="5"/>
  <c r="C66" i="10" s="1"/>
  <c r="H746" i="5"/>
  <c r="C66" i="11" s="1"/>
  <c r="I746" i="5"/>
  <c r="C66" i="12" s="1"/>
  <c r="K746" i="5"/>
  <c r="C66" i="13" s="1"/>
  <c r="M746" i="5"/>
  <c r="N746"/>
  <c r="O746"/>
  <c r="Q746"/>
  <c r="R746"/>
  <c r="S746"/>
  <c r="T746"/>
  <c r="U746"/>
  <c r="V746"/>
  <c r="W746"/>
  <c r="Y746"/>
  <c r="Z746"/>
  <c r="AB746"/>
  <c r="AC746"/>
  <c r="B747"/>
  <c r="C747"/>
  <c r="D66" i="25" s="1"/>
  <c r="D747" i="5"/>
  <c r="D66" i="7" s="1"/>
  <c r="E747" i="5"/>
  <c r="D66" i="8" s="1"/>
  <c r="F747" i="5"/>
  <c r="D66" i="9" s="1"/>
  <c r="G747" i="5"/>
  <c r="D66" i="10" s="1"/>
  <c r="H747" i="5"/>
  <c r="D66" i="11" s="1"/>
  <c r="I747" i="5"/>
  <c r="D66" i="12" s="1"/>
  <c r="K747" i="5"/>
  <c r="D66" i="13" s="1"/>
  <c r="M747" i="5"/>
  <c r="N747"/>
  <c r="O747"/>
  <c r="Q747"/>
  <c r="R747"/>
  <c r="S747"/>
  <c r="T747"/>
  <c r="U747"/>
  <c r="V747"/>
  <c r="W747"/>
  <c r="Y747"/>
  <c r="Z747"/>
  <c r="AB747"/>
  <c r="AC747"/>
  <c r="B748"/>
  <c r="C748"/>
  <c r="E66" i="25" s="1"/>
  <c r="D748" i="5"/>
  <c r="E66" i="7" s="1"/>
  <c r="E748" i="5"/>
  <c r="E66" i="8" s="1"/>
  <c r="F748" i="5"/>
  <c r="E66" i="9" s="1"/>
  <c r="G748" i="5"/>
  <c r="E66" i="10" s="1"/>
  <c r="H748" i="5"/>
  <c r="E66" i="11" s="1"/>
  <c r="I748" i="5"/>
  <c r="E66" i="12" s="1"/>
  <c r="K748" i="5"/>
  <c r="E66" i="13" s="1"/>
  <c r="M748" i="5"/>
  <c r="N748"/>
  <c r="O748"/>
  <c r="Q748"/>
  <c r="R748"/>
  <c r="S748"/>
  <c r="T748"/>
  <c r="U748"/>
  <c r="V748"/>
  <c r="W748"/>
  <c r="Y748"/>
  <c r="Z748"/>
  <c r="AB748"/>
  <c r="AC748"/>
  <c r="B749"/>
  <c r="C749"/>
  <c r="F66" i="25" s="1"/>
  <c r="D749" i="5"/>
  <c r="F66" i="7" s="1"/>
  <c r="E749" i="5"/>
  <c r="F66" i="8" s="1"/>
  <c r="F749" i="5"/>
  <c r="F66" i="9" s="1"/>
  <c r="G749" i="5"/>
  <c r="F66" i="10" s="1"/>
  <c r="H749" i="5"/>
  <c r="F66" i="11" s="1"/>
  <c r="I749" i="5"/>
  <c r="F66" i="12" s="1"/>
  <c r="K749" i="5"/>
  <c r="F66" i="13" s="1"/>
  <c r="M749" i="5"/>
  <c r="N749"/>
  <c r="O749"/>
  <c r="Q749"/>
  <c r="R749"/>
  <c r="S749"/>
  <c r="T749"/>
  <c r="U749"/>
  <c r="V749"/>
  <c r="W749"/>
  <c r="Y749"/>
  <c r="Z749"/>
  <c r="AB749"/>
  <c r="AC749"/>
  <c r="B750"/>
  <c r="C750"/>
  <c r="G66" i="25" s="1"/>
  <c r="D750" i="5"/>
  <c r="G66" i="7" s="1"/>
  <c r="E750" i="5"/>
  <c r="G66" i="8" s="1"/>
  <c r="F750" i="5"/>
  <c r="G66" i="9" s="1"/>
  <c r="G750" i="5"/>
  <c r="G66" i="10" s="1"/>
  <c r="H750" i="5"/>
  <c r="G66" i="11" s="1"/>
  <c r="I750" i="5"/>
  <c r="G66" i="12" s="1"/>
  <c r="K750" i="5"/>
  <c r="G66" i="13" s="1"/>
  <c r="M750" i="5"/>
  <c r="N750"/>
  <c r="O750"/>
  <c r="Q750"/>
  <c r="R750"/>
  <c r="S750"/>
  <c r="T750"/>
  <c r="U750"/>
  <c r="V750"/>
  <c r="W750"/>
  <c r="Y750"/>
  <c r="Z750"/>
  <c r="AB750"/>
  <c r="AC750"/>
  <c r="B751"/>
  <c r="C751"/>
  <c r="H66" i="25" s="1"/>
  <c r="D751" i="5"/>
  <c r="H66" i="7" s="1"/>
  <c r="E751" i="5"/>
  <c r="H66" i="8" s="1"/>
  <c r="F751" i="5"/>
  <c r="H66" i="9" s="1"/>
  <c r="G751" i="5"/>
  <c r="H66" i="10" s="1"/>
  <c r="H751" i="5"/>
  <c r="H66" i="11" s="1"/>
  <c r="I751" i="5"/>
  <c r="H66" i="12" s="1"/>
  <c r="K751" i="5"/>
  <c r="H66" i="13" s="1"/>
  <c r="M751" i="5"/>
  <c r="N751"/>
  <c r="O751"/>
  <c r="Q751"/>
  <c r="R751"/>
  <c r="S751"/>
  <c r="T751"/>
  <c r="U751"/>
  <c r="V751"/>
  <c r="W751"/>
  <c r="Y751"/>
  <c r="Z751"/>
  <c r="AB751"/>
  <c r="AC751"/>
  <c r="B752"/>
  <c r="C752"/>
  <c r="I66" i="25" s="1"/>
  <c r="D752" i="5"/>
  <c r="I66" i="7" s="1"/>
  <c r="E752" i="5"/>
  <c r="I66" i="8" s="1"/>
  <c r="F752" i="5"/>
  <c r="I66" i="9" s="1"/>
  <c r="G752" i="5"/>
  <c r="I66" i="10" s="1"/>
  <c r="H752" i="5"/>
  <c r="I66" i="11" s="1"/>
  <c r="I752" i="5"/>
  <c r="I66" i="12" s="1"/>
  <c r="K752" i="5"/>
  <c r="I66" i="13" s="1"/>
  <c r="M752" i="5"/>
  <c r="N752"/>
  <c r="O752"/>
  <c r="Q752"/>
  <c r="R752"/>
  <c r="S752"/>
  <c r="T752"/>
  <c r="U752"/>
  <c r="V752"/>
  <c r="W752"/>
  <c r="Y752"/>
  <c r="Z752"/>
  <c r="AB752"/>
  <c r="AC752"/>
  <c r="B753"/>
  <c r="C753"/>
  <c r="J66" i="25" s="1"/>
  <c r="D753" i="5"/>
  <c r="J66" i="7" s="1"/>
  <c r="E753" i="5"/>
  <c r="J66" i="8" s="1"/>
  <c r="F753" i="5"/>
  <c r="J66" i="9" s="1"/>
  <c r="G753" i="5"/>
  <c r="J66" i="10" s="1"/>
  <c r="H753" i="5"/>
  <c r="J66" i="11" s="1"/>
  <c r="I753" i="5"/>
  <c r="J66" i="12" s="1"/>
  <c r="K753" i="5"/>
  <c r="J66" i="13" s="1"/>
  <c r="M753" i="5"/>
  <c r="N753"/>
  <c r="O753"/>
  <c r="Q753"/>
  <c r="R753"/>
  <c r="S753"/>
  <c r="T753"/>
  <c r="U753"/>
  <c r="V753"/>
  <c r="W753"/>
  <c r="Y753"/>
  <c r="Z753"/>
  <c r="AB753"/>
  <c r="AC753"/>
  <c r="B754"/>
  <c r="C754"/>
  <c r="K66" i="25" s="1"/>
  <c r="D754" i="5"/>
  <c r="K66" i="7" s="1"/>
  <c r="E754" i="5"/>
  <c r="K66" i="8" s="1"/>
  <c r="F754" i="5"/>
  <c r="K66" i="9" s="1"/>
  <c r="G754" i="5"/>
  <c r="K66" i="10" s="1"/>
  <c r="H754" i="5"/>
  <c r="K66" i="11" s="1"/>
  <c r="I754" i="5"/>
  <c r="K66" i="12" s="1"/>
  <c r="K754" i="5"/>
  <c r="K66" i="13" s="1"/>
  <c r="M754" i="5"/>
  <c r="N754"/>
  <c r="O754"/>
  <c r="Q754"/>
  <c r="R754"/>
  <c r="S754"/>
  <c r="T754"/>
  <c r="U754"/>
  <c r="V754"/>
  <c r="W754"/>
  <c r="Y754"/>
  <c r="Z754"/>
  <c r="AB754"/>
  <c r="AC754"/>
  <c r="B755"/>
  <c r="C755"/>
  <c r="L66" i="25" s="1"/>
  <c r="D755" i="5"/>
  <c r="L66" i="7" s="1"/>
  <c r="E755" i="5"/>
  <c r="L66" i="8" s="1"/>
  <c r="F755" i="5"/>
  <c r="L66" i="9" s="1"/>
  <c r="G755" i="5"/>
  <c r="L66" i="10" s="1"/>
  <c r="H755" i="5"/>
  <c r="L66" i="11" s="1"/>
  <c r="I755" i="5"/>
  <c r="L66" i="12" s="1"/>
  <c r="K755" i="5"/>
  <c r="L66" i="13" s="1"/>
  <c r="M755" i="5"/>
  <c r="N755"/>
  <c r="O755"/>
  <c r="Q755"/>
  <c r="R755"/>
  <c r="S755"/>
  <c r="T755"/>
  <c r="U755"/>
  <c r="V755"/>
  <c r="W755"/>
  <c r="Y755"/>
  <c r="Z755"/>
  <c r="AB755"/>
  <c r="AC755"/>
  <c r="B756"/>
  <c r="C756"/>
  <c r="M66" i="25" s="1"/>
  <c r="D756" i="5"/>
  <c r="M66" i="7" s="1"/>
  <c r="E756" i="5"/>
  <c r="M66" i="8" s="1"/>
  <c r="F756" i="5"/>
  <c r="M66" i="9" s="1"/>
  <c r="G756" i="5"/>
  <c r="M66" i="10" s="1"/>
  <c r="H756" i="5"/>
  <c r="M66" i="11" s="1"/>
  <c r="I756" i="5"/>
  <c r="M66" i="12" s="1"/>
  <c r="K756" i="5"/>
  <c r="M66" i="13" s="1"/>
  <c r="M756" i="5"/>
  <c r="N756"/>
  <c r="O756"/>
  <c r="Q756"/>
  <c r="R756"/>
  <c r="S756"/>
  <c r="T756"/>
  <c r="U756"/>
  <c r="V756"/>
  <c r="W756"/>
  <c r="Y756"/>
  <c r="Z756"/>
  <c r="AB756"/>
  <c r="AC756"/>
  <c r="B757"/>
  <c r="C757"/>
  <c r="B67" i="25" s="1"/>
  <c r="D757" i="5"/>
  <c r="B67" i="7" s="1"/>
  <c r="E757" i="5"/>
  <c r="B67" i="8" s="1"/>
  <c r="F757" i="5"/>
  <c r="B67" i="9" s="1"/>
  <c r="G757" i="5"/>
  <c r="B67" i="10" s="1"/>
  <c r="H757" i="5"/>
  <c r="B67" i="11" s="1"/>
  <c r="I757" i="5"/>
  <c r="B67" i="12" s="1"/>
  <c r="K757" i="5"/>
  <c r="B67" i="13" s="1"/>
  <c r="M757" i="5"/>
  <c r="N757"/>
  <c r="O757"/>
  <c r="Q757"/>
  <c r="R757"/>
  <c r="S757"/>
  <c r="T757"/>
  <c r="U757"/>
  <c r="V757"/>
  <c r="W757"/>
  <c r="Y757"/>
  <c r="Z757"/>
  <c r="AB757"/>
  <c r="AC757"/>
  <c r="B758"/>
  <c r="C758"/>
  <c r="C67" i="25" s="1"/>
  <c r="D758" i="5"/>
  <c r="C67" i="7" s="1"/>
  <c r="E758" i="5"/>
  <c r="C67" i="8" s="1"/>
  <c r="F758" i="5"/>
  <c r="C67" i="9" s="1"/>
  <c r="G758" i="5"/>
  <c r="C67" i="10" s="1"/>
  <c r="H758" i="5"/>
  <c r="C67" i="11" s="1"/>
  <c r="I758" i="5"/>
  <c r="C67" i="12" s="1"/>
  <c r="K758" i="5"/>
  <c r="C67" i="13" s="1"/>
  <c r="M758" i="5"/>
  <c r="N758"/>
  <c r="O758"/>
  <c r="Q758"/>
  <c r="R758"/>
  <c r="S758"/>
  <c r="T758"/>
  <c r="U758"/>
  <c r="V758"/>
  <c r="W758"/>
  <c r="Y758"/>
  <c r="Z758"/>
  <c r="AB758"/>
  <c r="AC758"/>
  <c r="B759"/>
  <c r="C759"/>
  <c r="D67" i="25" s="1"/>
  <c r="D759" i="5"/>
  <c r="D67" i="7" s="1"/>
  <c r="E759" i="5"/>
  <c r="D67" i="8" s="1"/>
  <c r="F759" i="5"/>
  <c r="D67" i="9" s="1"/>
  <c r="G759" i="5"/>
  <c r="D67" i="10" s="1"/>
  <c r="H759" i="5"/>
  <c r="D67" i="11" s="1"/>
  <c r="I759" i="5"/>
  <c r="D67" i="12" s="1"/>
  <c r="K759" i="5"/>
  <c r="D67" i="13" s="1"/>
  <c r="M759" i="5"/>
  <c r="N759"/>
  <c r="O759"/>
  <c r="Q759"/>
  <c r="R759"/>
  <c r="S759"/>
  <c r="T759"/>
  <c r="U759"/>
  <c r="V759"/>
  <c r="W759"/>
  <c r="Y759"/>
  <c r="Z759"/>
  <c r="AB759"/>
  <c r="AC759"/>
  <c r="B760"/>
  <c r="C760"/>
  <c r="E67" i="25" s="1"/>
  <c r="D760" i="5"/>
  <c r="E67" i="7" s="1"/>
  <c r="E760" i="5"/>
  <c r="E67" i="8" s="1"/>
  <c r="F760" i="5"/>
  <c r="E67" i="9" s="1"/>
  <c r="G760" i="5"/>
  <c r="E67" i="10" s="1"/>
  <c r="H760" i="5"/>
  <c r="E67" i="11" s="1"/>
  <c r="I760" i="5"/>
  <c r="E67" i="12" s="1"/>
  <c r="K760" i="5"/>
  <c r="E67" i="13" s="1"/>
  <c r="M760" i="5"/>
  <c r="N760"/>
  <c r="O760"/>
  <c r="Q760"/>
  <c r="R760"/>
  <c r="S760"/>
  <c r="T760"/>
  <c r="U760"/>
  <c r="V760"/>
  <c r="W760"/>
  <c r="Y760"/>
  <c r="Z760"/>
  <c r="AB760"/>
  <c r="AC760"/>
  <c r="B761"/>
  <c r="C761"/>
  <c r="F67" i="25" s="1"/>
  <c r="D761" i="5"/>
  <c r="F67" i="7" s="1"/>
  <c r="E761" i="5"/>
  <c r="F67" i="8" s="1"/>
  <c r="F761" i="5"/>
  <c r="F67" i="9" s="1"/>
  <c r="G761" i="5"/>
  <c r="F67" i="10" s="1"/>
  <c r="H761" i="5"/>
  <c r="F67" i="11" s="1"/>
  <c r="I761" i="5"/>
  <c r="F67" i="12" s="1"/>
  <c r="K761" i="5"/>
  <c r="F67" i="13" s="1"/>
  <c r="M761" i="5"/>
  <c r="N761"/>
  <c r="O761"/>
  <c r="Q761"/>
  <c r="R761"/>
  <c r="S761"/>
  <c r="T761"/>
  <c r="U761"/>
  <c r="V761"/>
  <c r="W761"/>
  <c r="Y761"/>
  <c r="Z761"/>
  <c r="AB761"/>
  <c r="AC761"/>
  <c r="B762"/>
  <c r="C762"/>
  <c r="G67" i="25" s="1"/>
  <c r="D762" i="5"/>
  <c r="G67" i="7" s="1"/>
  <c r="E762" i="5"/>
  <c r="G67" i="8" s="1"/>
  <c r="F762" i="5"/>
  <c r="G67" i="9" s="1"/>
  <c r="G762" i="5"/>
  <c r="G67" i="10" s="1"/>
  <c r="H762" i="5"/>
  <c r="G67" i="11" s="1"/>
  <c r="I762" i="5"/>
  <c r="G67" i="12" s="1"/>
  <c r="K762" i="5"/>
  <c r="G67" i="13" s="1"/>
  <c r="M762" i="5"/>
  <c r="N762"/>
  <c r="O762"/>
  <c r="Q762"/>
  <c r="R762"/>
  <c r="S762"/>
  <c r="T762"/>
  <c r="U762"/>
  <c r="V762"/>
  <c r="W762"/>
  <c r="Y762"/>
  <c r="Z762"/>
  <c r="AB762"/>
  <c r="AC762"/>
  <c r="B763"/>
  <c r="C763"/>
  <c r="H67" i="25" s="1"/>
  <c r="D763" i="5"/>
  <c r="H67" i="7" s="1"/>
  <c r="E763" i="5"/>
  <c r="H67" i="8" s="1"/>
  <c r="F763" i="5"/>
  <c r="H67" i="9" s="1"/>
  <c r="G763" i="5"/>
  <c r="H67" i="10" s="1"/>
  <c r="H763" i="5"/>
  <c r="H67" i="11" s="1"/>
  <c r="I763" i="5"/>
  <c r="H67" i="12" s="1"/>
  <c r="K763" i="5"/>
  <c r="H67" i="13" s="1"/>
  <c r="M763" i="5"/>
  <c r="N763"/>
  <c r="O763"/>
  <c r="Q763"/>
  <c r="R763"/>
  <c r="S763"/>
  <c r="T763"/>
  <c r="U763"/>
  <c r="V763"/>
  <c r="W763"/>
  <c r="Y763"/>
  <c r="Z763"/>
  <c r="AB763"/>
  <c r="AC763"/>
  <c r="B764"/>
  <c r="C764"/>
  <c r="I67" i="25" s="1"/>
  <c r="D764" i="5"/>
  <c r="I67" i="7" s="1"/>
  <c r="E764" i="5"/>
  <c r="I67" i="8" s="1"/>
  <c r="F764" i="5"/>
  <c r="I67" i="9" s="1"/>
  <c r="G764" i="5"/>
  <c r="I67" i="10" s="1"/>
  <c r="H764" i="5"/>
  <c r="I67" i="11" s="1"/>
  <c r="I764" i="5"/>
  <c r="I67" i="12" s="1"/>
  <c r="K764" i="5"/>
  <c r="I67" i="13" s="1"/>
  <c r="M764" i="5"/>
  <c r="N764"/>
  <c r="O764"/>
  <c r="Q764"/>
  <c r="R764"/>
  <c r="S764"/>
  <c r="T764"/>
  <c r="U764"/>
  <c r="V764"/>
  <c r="W764"/>
  <c r="Y764"/>
  <c r="Z764"/>
  <c r="AB764"/>
  <c r="AC764"/>
  <c r="B765"/>
  <c r="C765"/>
  <c r="J67" i="25" s="1"/>
  <c r="D765" i="5"/>
  <c r="J67" i="7" s="1"/>
  <c r="E765" i="5"/>
  <c r="J67" i="8" s="1"/>
  <c r="F765" i="5"/>
  <c r="J67" i="9" s="1"/>
  <c r="G765" i="5"/>
  <c r="J67" i="10" s="1"/>
  <c r="H765" i="5"/>
  <c r="J67" i="11" s="1"/>
  <c r="I765" i="5"/>
  <c r="J67" i="12" s="1"/>
  <c r="K765" i="5"/>
  <c r="J67" i="13" s="1"/>
  <c r="M765" i="5"/>
  <c r="N765"/>
  <c r="O765"/>
  <c r="Q765"/>
  <c r="R765"/>
  <c r="S765"/>
  <c r="T765"/>
  <c r="U765"/>
  <c r="V765"/>
  <c r="W765"/>
  <c r="Y765"/>
  <c r="Z765"/>
  <c r="AB765"/>
  <c r="AC765"/>
  <c r="B766"/>
  <c r="C766"/>
  <c r="K67" i="25" s="1"/>
  <c r="D766" i="5"/>
  <c r="K67" i="7" s="1"/>
  <c r="E766" i="5"/>
  <c r="K67" i="8" s="1"/>
  <c r="F766" i="5"/>
  <c r="K67" i="9" s="1"/>
  <c r="G766" i="5"/>
  <c r="K67" i="10" s="1"/>
  <c r="H766" i="5"/>
  <c r="K67" i="11" s="1"/>
  <c r="I766" i="5"/>
  <c r="K67" i="12" s="1"/>
  <c r="K766" i="5"/>
  <c r="K67" i="13" s="1"/>
  <c r="M766" i="5"/>
  <c r="N766"/>
  <c r="O766"/>
  <c r="Q766"/>
  <c r="R766"/>
  <c r="S766"/>
  <c r="T766"/>
  <c r="U766"/>
  <c r="V766"/>
  <c r="W766"/>
  <c r="Y766"/>
  <c r="Z766"/>
  <c r="AB766"/>
  <c r="AC766"/>
  <c r="B767"/>
  <c r="C767"/>
  <c r="L67" i="25" s="1"/>
  <c r="D767" i="5"/>
  <c r="L67" i="7" s="1"/>
  <c r="E767" i="5"/>
  <c r="L67" i="8" s="1"/>
  <c r="F767" i="5"/>
  <c r="L67" i="9" s="1"/>
  <c r="G767" i="5"/>
  <c r="L67" i="10" s="1"/>
  <c r="H767" i="5"/>
  <c r="L67" i="11" s="1"/>
  <c r="I767" i="5"/>
  <c r="L67" i="12" s="1"/>
  <c r="K767" i="5"/>
  <c r="L67" i="13" s="1"/>
  <c r="M767" i="5"/>
  <c r="N767"/>
  <c r="O767"/>
  <c r="Q767"/>
  <c r="R767"/>
  <c r="S767"/>
  <c r="T767"/>
  <c r="U767"/>
  <c r="V767"/>
  <c r="W767"/>
  <c r="Y767"/>
  <c r="Z767"/>
  <c r="AB767"/>
  <c r="AC767"/>
  <c r="B768"/>
  <c r="C768"/>
  <c r="M67" i="25" s="1"/>
  <c r="D768" i="5"/>
  <c r="M67" i="7" s="1"/>
  <c r="E768" i="5"/>
  <c r="M67" i="8" s="1"/>
  <c r="F768" i="5"/>
  <c r="M67" i="9" s="1"/>
  <c r="G768" i="5"/>
  <c r="M67" i="10" s="1"/>
  <c r="H768" i="5"/>
  <c r="M67" i="11" s="1"/>
  <c r="I768" i="5"/>
  <c r="M67" i="12" s="1"/>
  <c r="K768" i="5"/>
  <c r="M67" i="13" s="1"/>
  <c r="M768" i="5"/>
  <c r="N768"/>
  <c r="O768"/>
  <c r="Q768"/>
  <c r="R768"/>
  <c r="S768"/>
  <c r="T768"/>
  <c r="U768"/>
  <c r="V768"/>
  <c r="W768"/>
  <c r="Y768"/>
  <c r="Z768"/>
  <c r="AB768"/>
  <c r="AC768"/>
  <c r="B769"/>
  <c r="C769"/>
  <c r="B68" i="25" s="1"/>
  <c r="D769" i="5"/>
  <c r="B68" i="7" s="1"/>
  <c r="E769" i="5"/>
  <c r="B68" i="8" s="1"/>
  <c r="F769" i="5"/>
  <c r="B68" i="9" s="1"/>
  <c r="G769" i="5"/>
  <c r="B68" i="10" s="1"/>
  <c r="H769" i="5"/>
  <c r="B68" i="11" s="1"/>
  <c r="I769" i="5"/>
  <c r="B68" i="12" s="1"/>
  <c r="K769" i="5"/>
  <c r="B68" i="13" s="1"/>
  <c r="M769" i="5"/>
  <c r="N769"/>
  <c r="O769"/>
  <c r="Q769"/>
  <c r="R769"/>
  <c r="S769"/>
  <c r="T769"/>
  <c r="U769"/>
  <c r="V769"/>
  <c r="W769"/>
  <c r="Y769"/>
  <c r="Z769"/>
  <c r="AB769"/>
  <c r="AC769"/>
  <c r="B770"/>
  <c r="C770"/>
  <c r="C68" i="25" s="1"/>
  <c r="D770" i="5"/>
  <c r="C68" i="7" s="1"/>
  <c r="E770" i="5"/>
  <c r="C68" i="8" s="1"/>
  <c r="F770" i="5"/>
  <c r="C68" i="9" s="1"/>
  <c r="G770" i="5"/>
  <c r="C68" i="10" s="1"/>
  <c r="H770" i="5"/>
  <c r="C68" i="11" s="1"/>
  <c r="I770" i="5"/>
  <c r="C68" i="12" s="1"/>
  <c r="K770" i="5"/>
  <c r="C68" i="13" s="1"/>
  <c r="M770" i="5"/>
  <c r="N770"/>
  <c r="O770"/>
  <c r="Q770"/>
  <c r="R770"/>
  <c r="S770"/>
  <c r="T770"/>
  <c r="U770"/>
  <c r="V770"/>
  <c r="W770"/>
  <c r="Y770"/>
  <c r="Z770"/>
  <c r="AB770"/>
  <c r="AC770"/>
  <c r="B771"/>
  <c r="C771"/>
  <c r="D68" i="25" s="1"/>
  <c r="D771" i="5"/>
  <c r="D68" i="7" s="1"/>
  <c r="E771" i="5"/>
  <c r="D68" i="8" s="1"/>
  <c r="F771" i="5"/>
  <c r="D68" i="9" s="1"/>
  <c r="G771" i="5"/>
  <c r="D68" i="10" s="1"/>
  <c r="H771" i="5"/>
  <c r="D68" i="11" s="1"/>
  <c r="I771" i="5"/>
  <c r="D68" i="12" s="1"/>
  <c r="K771" i="5"/>
  <c r="D68" i="13" s="1"/>
  <c r="M771" i="5"/>
  <c r="N771"/>
  <c r="O771"/>
  <c r="Q771"/>
  <c r="R771"/>
  <c r="S771"/>
  <c r="T771"/>
  <c r="U771"/>
  <c r="V771"/>
  <c r="W771"/>
  <c r="Y771"/>
  <c r="Z771"/>
  <c r="AB771"/>
  <c r="AC771"/>
  <c r="B772"/>
  <c r="C772"/>
  <c r="E68" i="25" s="1"/>
  <c r="D772" i="5"/>
  <c r="E68" i="7" s="1"/>
  <c r="E772" i="5"/>
  <c r="E68" i="8" s="1"/>
  <c r="F772" i="5"/>
  <c r="E68" i="9" s="1"/>
  <c r="G772" i="5"/>
  <c r="E68" i="10" s="1"/>
  <c r="H772" i="5"/>
  <c r="E68" i="11" s="1"/>
  <c r="I772" i="5"/>
  <c r="E68" i="12" s="1"/>
  <c r="K772" i="5"/>
  <c r="E68" i="13" s="1"/>
  <c r="M772" i="5"/>
  <c r="N772"/>
  <c r="O772"/>
  <c r="Q772"/>
  <c r="R772"/>
  <c r="S772"/>
  <c r="T772"/>
  <c r="U772"/>
  <c r="V772"/>
  <c r="W772"/>
  <c r="Y772"/>
  <c r="Z772"/>
  <c r="AB772"/>
  <c r="AC772"/>
  <c r="B773"/>
  <c r="C773"/>
  <c r="F68" i="25" s="1"/>
  <c r="D773" i="5"/>
  <c r="F68" i="7" s="1"/>
  <c r="E773" i="5"/>
  <c r="F68" i="8" s="1"/>
  <c r="F773" i="5"/>
  <c r="F68" i="9" s="1"/>
  <c r="G773" i="5"/>
  <c r="F68" i="10" s="1"/>
  <c r="H773" i="5"/>
  <c r="F68" i="11" s="1"/>
  <c r="I773" i="5"/>
  <c r="F68" i="12" s="1"/>
  <c r="K773" i="5"/>
  <c r="F68" i="13" s="1"/>
  <c r="M773" i="5"/>
  <c r="N773"/>
  <c r="O773"/>
  <c r="Q773"/>
  <c r="R773"/>
  <c r="S773"/>
  <c r="T773"/>
  <c r="U773"/>
  <c r="V773"/>
  <c r="W773"/>
  <c r="Y773"/>
  <c r="Z773"/>
  <c r="AB773"/>
  <c r="AC773"/>
  <c r="B774"/>
  <c r="C774"/>
  <c r="G68" i="25" s="1"/>
  <c r="D774" i="5"/>
  <c r="G68" i="7" s="1"/>
  <c r="E774" i="5"/>
  <c r="G68" i="8" s="1"/>
  <c r="F774" i="5"/>
  <c r="G68" i="9" s="1"/>
  <c r="G774" i="5"/>
  <c r="G68" i="10" s="1"/>
  <c r="H774" i="5"/>
  <c r="G68" i="11" s="1"/>
  <c r="I774" i="5"/>
  <c r="G68" i="12" s="1"/>
  <c r="K774" i="5"/>
  <c r="G68" i="13" s="1"/>
  <c r="M774" i="5"/>
  <c r="N774"/>
  <c r="O774"/>
  <c r="Q774"/>
  <c r="R774"/>
  <c r="S774"/>
  <c r="T774"/>
  <c r="U774"/>
  <c r="V774"/>
  <c r="W774"/>
  <c r="Y774"/>
  <c r="Z774"/>
  <c r="AB774"/>
  <c r="AC774"/>
  <c r="B775"/>
  <c r="C775"/>
  <c r="H68" i="25" s="1"/>
  <c r="D775" i="5"/>
  <c r="H68" i="7" s="1"/>
  <c r="E775" i="5"/>
  <c r="H68" i="8" s="1"/>
  <c r="F775" i="5"/>
  <c r="H68" i="9" s="1"/>
  <c r="G775" i="5"/>
  <c r="H68" i="10" s="1"/>
  <c r="H775" i="5"/>
  <c r="H68" i="11" s="1"/>
  <c r="I775" i="5"/>
  <c r="H68" i="12" s="1"/>
  <c r="K775" i="5"/>
  <c r="H68" i="13" s="1"/>
  <c r="M775" i="5"/>
  <c r="N775"/>
  <c r="O775"/>
  <c r="Q775"/>
  <c r="R775"/>
  <c r="S775"/>
  <c r="T775"/>
  <c r="U775"/>
  <c r="V775"/>
  <c r="W775"/>
  <c r="Y775"/>
  <c r="Z775"/>
  <c r="AB775"/>
  <c r="AC775"/>
  <c r="B776"/>
  <c r="C776"/>
  <c r="I68" i="25" s="1"/>
  <c r="D776" i="5"/>
  <c r="I68" i="7" s="1"/>
  <c r="E776" i="5"/>
  <c r="I68" i="8" s="1"/>
  <c r="F776" i="5"/>
  <c r="I68" i="9" s="1"/>
  <c r="G776" i="5"/>
  <c r="I68" i="10" s="1"/>
  <c r="H776" i="5"/>
  <c r="I68" i="11" s="1"/>
  <c r="I776" i="5"/>
  <c r="I68" i="12" s="1"/>
  <c r="K776" i="5"/>
  <c r="I68" i="13" s="1"/>
  <c r="M776" i="5"/>
  <c r="N776"/>
  <c r="O776"/>
  <c r="Q776"/>
  <c r="R776"/>
  <c r="S776"/>
  <c r="T776"/>
  <c r="U776"/>
  <c r="V776"/>
  <c r="W776"/>
  <c r="Y776"/>
  <c r="Z776"/>
  <c r="AB776"/>
  <c r="AC776"/>
  <c r="B777"/>
  <c r="C777"/>
  <c r="J68" i="25" s="1"/>
  <c r="D777" i="5"/>
  <c r="J68" i="7" s="1"/>
  <c r="E777" i="5"/>
  <c r="J68" i="8" s="1"/>
  <c r="F777" i="5"/>
  <c r="J68" i="9" s="1"/>
  <c r="G777" i="5"/>
  <c r="J68" i="10" s="1"/>
  <c r="H777" i="5"/>
  <c r="J68" i="11" s="1"/>
  <c r="I777" i="5"/>
  <c r="J68" i="12" s="1"/>
  <c r="K777" i="5"/>
  <c r="J68" i="13" s="1"/>
  <c r="M777" i="5"/>
  <c r="N777"/>
  <c r="O777"/>
  <c r="Q777"/>
  <c r="R777"/>
  <c r="S777"/>
  <c r="T777"/>
  <c r="U777"/>
  <c r="V777"/>
  <c r="W777"/>
  <c r="Y777"/>
  <c r="Z777"/>
  <c r="AB777"/>
  <c r="AC777"/>
  <c r="B778"/>
  <c r="C778"/>
  <c r="K68" i="25" s="1"/>
  <c r="D778" i="5"/>
  <c r="K68" i="7" s="1"/>
  <c r="E778" i="5"/>
  <c r="K68" i="8" s="1"/>
  <c r="F778" i="5"/>
  <c r="K68" i="9" s="1"/>
  <c r="G778" i="5"/>
  <c r="K68" i="10" s="1"/>
  <c r="H778" i="5"/>
  <c r="K68" i="11" s="1"/>
  <c r="I778" i="5"/>
  <c r="K68" i="12" s="1"/>
  <c r="K778" i="5"/>
  <c r="K68" i="13" s="1"/>
  <c r="M778" i="5"/>
  <c r="N778"/>
  <c r="O778"/>
  <c r="Q778"/>
  <c r="R778"/>
  <c r="S778"/>
  <c r="T778"/>
  <c r="U778"/>
  <c r="V778"/>
  <c r="W778"/>
  <c r="Y778"/>
  <c r="Z778"/>
  <c r="AB778"/>
  <c r="AC778"/>
  <c r="B779"/>
  <c r="C779"/>
  <c r="L68" i="25" s="1"/>
  <c r="D779" i="5"/>
  <c r="L68" i="7" s="1"/>
  <c r="E779" i="5"/>
  <c r="L68" i="8" s="1"/>
  <c r="F779" i="5"/>
  <c r="L68" i="9" s="1"/>
  <c r="G779" i="5"/>
  <c r="L68" i="10" s="1"/>
  <c r="H779" i="5"/>
  <c r="L68" i="11" s="1"/>
  <c r="I779" i="5"/>
  <c r="L68" i="12" s="1"/>
  <c r="K779" i="5"/>
  <c r="L68" i="13" s="1"/>
  <c r="M779" i="5"/>
  <c r="N779"/>
  <c r="O779"/>
  <c r="Q779"/>
  <c r="R779"/>
  <c r="S779"/>
  <c r="T779"/>
  <c r="U779"/>
  <c r="V779"/>
  <c r="W779"/>
  <c r="Y779"/>
  <c r="Z779"/>
  <c r="AB779"/>
  <c r="AC779"/>
  <c r="B780"/>
  <c r="C780"/>
  <c r="M68" i="25" s="1"/>
  <c r="D780" i="5"/>
  <c r="M68" i="7" s="1"/>
  <c r="E780" i="5"/>
  <c r="M68" i="8" s="1"/>
  <c r="F780" i="5"/>
  <c r="M68" i="9" s="1"/>
  <c r="G780" i="5"/>
  <c r="M68" i="10" s="1"/>
  <c r="H780" i="5"/>
  <c r="M68" i="11" s="1"/>
  <c r="I780" i="5"/>
  <c r="M68" i="12" s="1"/>
  <c r="K780" i="5"/>
  <c r="M68" i="13" s="1"/>
  <c r="M780" i="5"/>
  <c r="N780"/>
  <c r="O780"/>
  <c r="Q780"/>
  <c r="R780"/>
  <c r="S780"/>
  <c r="T780"/>
  <c r="U780"/>
  <c r="V780"/>
  <c r="W780"/>
  <c r="Y780"/>
  <c r="Z780"/>
  <c r="AB780"/>
  <c r="AC780"/>
  <c r="B781"/>
  <c r="C781"/>
  <c r="B69" i="25" s="1"/>
  <c r="D781" i="5"/>
  <c r="B69" i="7" s="1"/>
  <c r="E781" i="5"/>
  <c r="B69" i="8" s="1"/>
  <c r="F781" i="5"/>
  <c r="B69" i="9" s="1"/>
  <c r="G781" i="5"/>
  <c r="B69" i="10" s="1"/>
  <c r="H781" i="5"/>
  <c r="B69" i="11" s="1"/>
  <c r="I781" i="5"/>
  <c r="B69" i="12" s="1"/>
  <c r="K781" i="5"/>
  <c r="B69" i="13" s="1"/>
  <c r="M781" i="5"/>
  <c r="N781"/>
  <c r="O781"/>
  <c r="Q781"/>
  <c r="R781"/>
  <c r="S781"/>
  <c r="T781"/>
  <c r="U781"/>
  <c r="V781"/>
  <c r="W781"/>
  <c r="Y781"/>
  <c r="Z781"/>
  <c r="AB781"/>
  <c r="AC781"/>
  <c r="B782"/>
  <c r="C782"/>
  <c r="C69" i="25" s="1"/>
  <c r="D782" i="5"/>
  <c r="C69" i="7" s="1"/>
  <c r="E782" i="5"/>
  <c r="C69" i="8" s="1"/>
  <c r="F782" i="5"/>
  <c r="C69" i="9" s="1"/>
  <c r="G782" i="5"/>
  <c r="C69" i="10" s="1"/>
  <c r="H782" i="5"/>
  <c r="C69" i="11" s="1"/>
  <c r="I782" i="5"/>
  <c r="C69" i="12" s="1"/>
  <c r="K782" i="5"/>
  <c r="C69" i="13" s="1"/>
  <c r="M782" i="5"/>
  <c r="N782"/>
  <c r="O782"/>
  <c r="Q782"/>
  <c r="R782"/>
  <c r="S782"/>
  <c r="T782"/>
  <c r="U782"/>
  <c r="V782"/>
  <c r="W782"/>
  <c r="Y782"/>
  <c r="Z782"/>
  <c r="AB782"/>
  <c r="AC782"/>
  <c r="B783"/>
  <c r="C783"/>
  <c r="D69" i="25" s="1"/>
  <c r="D783" i="5"/>
  <c r="D69" i="7" s="1"/>
  <c r="E783" i="5"/>
  <c r="D69" i="8" s="1"/>
  <c r="F783" i="5"/>
  <c r="D69" i="9" s="1"/>
  <c r="G783" i="5"/>
  <c r="D69" i="10" s="1"/>
  <c r="H783" i="5"/>
  <c r="D69" i="11" s="1"/>
  <c r="I783" i="5"/>
  <c r="D69" i="12" s="1"/>
  <c r="K783" i="5"/>
  <c r="D69" i="13" s="1"/>
  <c r="M783" i="5"/>
  <c r="N783"/>
  <c r="O783"/>
  <c r="Q783"/>
  <c r="R783"/>
  <c r="S783"/>
  <c r="T783"/>
  <c r="U783"/>
  <c r="V783"/>
  <c r="W783"/>
  <c r="Y783"/>
  <c r="Z783"/>
  <c r="AB783"/>
  <c r="AC783"/>
  <c r="B784"/>
  <c r="C784"/>
  <c r="E69" i="25" s="1"/>
  <c r="D784" i="5"/>
  <c r="E69" i="7" s="1"/>
  <c r="E784" i="5"/>
  <c r="E69" i="8" s="1"/>
  <c r="F784" i="5"/>
  <c r="E69" i="9" s="1"/>
  <c r="G784" i="5"/>
  <c r="E69" i="10" s="1"/>
  <c r="H784" i="5"/>
  <c r="E69" i="11" s="1"/>
  <c r="I784" i="5"/>
  <c r="E69" i="12" s="1"/>
  <c r="K784" i="5"/>
  <c r="E69" i="13" s="1"/>
  <c r="M784" i="5"/>
  <c r="N784"/>
  <c r="O784"/>
  <c r="Q784"/>
  <c r="R784"/>
  <c r="S784"/>
  <c r="T784"/>
  <c r="U784"/>
  <c r="V784"/>
  <c r="W784"/>
  <c r="Y784"/>
  <c r="Z784"/>
  <c r="AB784"/>
  <c r="AC784"/>
  <c r="B785"/>
  <c r="C785"/>
  <c r="F69" i="25" s="1"/>
  <c r="D785" i="5"/>
  <c r="F69" i="7" s="1"/>
  <c r="E785" i="5"/>
  <c r="F69" i="8" s="1"/>
  <c r="F785" i="5"/>
  <c r="F69" i="9" s="1"/>
  <c r="G785" i="5"/>
  <c r="F69" i="10" s="1"/>
  <c r="H785" i="5"/>
  <c r="F69" i="11" s="1"/>
  <c r="I785" i="5"/>
  <c r="F69" i="12" s="1"/>
  <c r="K785" i="5"/>
  <c r="F69" i="13" s="1"/>
  <c r="M785" i="5"/>
  <c r="N785"/>
  <c r="O785"/>
  <c r="Q785"/>
  <c r="R785"/>
  <c r="S785"/>
  <c r="T785"/>
  <c r="U785"/>
  <c r="V785"/>
  <c r="W785"/>
  <c r="Y785"/>
  <c r="Z785"/>
  <c r="AB785"/>
  <c r="AC785"/>
  <c r="B786"/>
  <c r="C786"/>
  <c r="G69" i="25" s="1"/>
  <c r="D786" i="5"/>
  <c r="G69" i="7" s="1"/>
  <c r="E786" i="5"/>
  <c r="G69" i="8" s="1"/>
  <c r="F786" i="5"/>
  <c r="G69" i="9" s="1"/>
  <c r="G786" i="5"/>
  <c r="G69" i="10" s="1"/>
  <c r="H786" i="5"/>
  <c r="G69" i="11" s="1"/>
  <c r="I786" i="5"/>
  <c r="G69" i="12" s="1"/>
  <c r="K786" i="5"/>
  <c r="G69" i="13" s="1"/>
  <c r="M786" i="5"/>
  <c r="N786"/>
  <c r="O786"/>
  <c r="Q786"/>
  <c r="R786"/>
  <c r="S786"/>
  <c r="T786"/>
  <c r="U786"/>
  <c r="V786"/>
  <c r="W786"/>
  <c r="Y786"/>
  <c r="Z786"/>
  <c r="AB786"/>
  <c r="AC786"/>
  <c r="B787"/>
  <c r="C787"/>
  <c r="H69" i="25" s="1"/>
  <c r="D787" i="5"/>
  <c r="H69" i="7" s="1"/>
  <c r="E787" i="5"/>
  <c r="H69" i="8" s="1"/>
  <c r="F787" i="5"/>
  <c r="H69" i="9" s="1"/>
  <c r="G787" i="5"/>
  <c r="H69" i="10" s="1"/>
  <c r="H787" i="5"/>
  <c r="H69" i="11" s="1"/>
  <c r="I787" i="5"/>
  <c r="H69" i="12" s="1"/>
  <c r="K787" i="5"/>
  <c r="H69" i="13" s="1"/>
  <c r="M787" i="5"/>
  <c r="N787"/>
  <c r="O787"/>
  <c r="Q787"/>
  <c r="R787"/>
  <c r="S787"/>
  <c r="T787"/>
  <c r="U787"/>
  <c r="V787"/>
  <c r="W787"/>
  <c r="Y787"/>
  <c r="Z787"/>
  <c r="AB787"/>
  <c r="AC787"/>
  <c r="B788"/>
  <c r="C788"/>
  <c r="I69" i="25" s="1"/>
  <c r="D788" i="5"/>
  <c r="I69" i="7" s="1"/>
  <c r="E788" i="5"/>
  <c r="I69" i="8" s="1"/>
  <c r="F788" i="5"/>
  <c r="I69" i="9" s="1"/>
  <c r="G788" i="5"/>
  <c r="I69" i="10" s="1"/>
  <c r="H788" i="5"/>
  <c r="I69" i="11" s="1"/>
  <c r="I788" i="5"/>
  <c r="I69" i="12" s="1"/>
  <c r="K788" i="5"/>
  <c r="I69" i="13" s="1"/>
  <c r="M788" i="5"/>
  <c r="N788"/>
  <c r="O788"/>
  <c r="Q788"/>
  <c r="R788"/>
  <c r="S788"/>
  <c r="T788"/>
  <c r="U788"/>
  <c r="V788"/>
  <c r="W788"/>
  <c r="Y788"/>
  <c r="Z788"/>
  <c r="AB788"/>
  <c r="AC788"/>
  <c r="B789"/>
  <c r="C789"/>
  <c r="J69" i="25" s="1"/>
  <c r="D789" i="5"/>
  <c r="J69" i="7" s="1"/>
  <c r="E789" i="5"/>
  <c r="J69" i="8" s="1"/>
  <c r="F789" i="5"/>
  <c r="J69" i="9" s="1"/>
  <c r="G789" i="5"/>
  <c r="J69" i="10" s="1"/>
  <c r="H789" i="5"/>
  <c r="J69" i="11" s="1"/>
  <c r="I789" i="5"/>
  <c r="J69" i="12" s="1"/>
  <c r="K789" i="5"/>
  <c r="J69" i="13" s="1"/>
  <c r="M789" i="5"/>
  <c r="N789"/>
  <c r="O789"/>
  <c r="Q789"/>
  <c r="R789"/>
  <c r="S789"/>
  <c r="T789"/>
  <c r="U789"/>
  <c r="V789"/>
  <c r="W789"/>
  <c r="Y789"/>
  <c r="Z789"/>
  <c r="AB789"/>
  <c r="AC789"/>
  <c r="B790"/>
  <c r="C790"/>
  <c r="K69" i="25" s="1"/>
  <c r="D790" i="5"/>
  <c r="K69" i="7" s="1"/>
  <c r="E790" i="5"/>
  <c r="K69" i="8" s="1"/>
  <c r="F790" i="5"/>
  <c r="K69" i="9" s="1"/>
  <c r="G790" i="5"/>
  <c r="K69" i="10" s="1"/>
  <c r="H790" i="5"/>
  <c r="K69" i="11" s="1"/>
  <c r="I790" i="5"/>
  <c r="K69" i="12" s="1"/>
  <c r="K790" i="5"/>
  <c r="K69" i="13" s="1"/>
  <c r="M790" i="5"/>
  <c r="N790"/>
  <c r="O790"/>
  <c r="Q790"/>
  <c r="R790"/>
  <c r="S790"/>
  <c r="T790"/>
  <c r="U790"/>
  <c r="V790"/>
  <c r="W790"/>
  <c r="Y790"/>
  <c r="Z790"/>
  <c r="AB790"/>
  <c r="AC790"/>
  <c r="B791"/>
  <c r="C791"/>
  <c r="L69" i="25" s="1"/>
  <c r="D791" i="5"/>
  <c r="L69" i="7" s="1"/>
  <c r="E791" i="5"/>
  <c r="L69" i="8" s="1"/>
  <c r="F791" i="5"/>
  <c r="L69" i="9" s="1"/>
  <c r="G791" i="5"/>
  <c r="L69" i="10" s="1"/>
  <c r="H791" i="5"/>
  <c r="L69" i="11" s="1"/>
  <c r="I791" i="5"/>
  <c r="L69" i="12" s="1"/>
  <c r="K791" i="5"/>
  <c r="L69" i="13" s="1"/>
  <c r="M791" i="5"/>
  <c r="N791"/>
  <c r="O791"/>
  <c r="Q791"/>
  <c r="R791"/>
  <c r="S791"/>
  <c r="T791"/>
  <c r="U791"/>
  <c r="V791"/>
  <c r="W791"/>
  <c r="Y791"/>
  <c r="Z791"/>
  <c r="AB791"/>
  <c r="AC791"/>
  <c r="B792"/>
  <c r="C792"/>
  <c r="M69" i="25" s="1"/>
  <c r="D792" i="5"/>
  <c r="M69" i="7" s="1"/>
  <c r="E792" i="5"/>
  <c r="M69" i="8" s="1"/>
  <c r="F792" i="5"/>
  <c r="M69" i="9" s="1"/>
  <c r="G792" i="5"/>
  <c r="M69" i="10" s="1"/>
  <c r="H792" i="5"/>
  <c r="M69" i="11" s="1"/>
  <c r="I792" i="5"/>
  <c r="M69" i="12" s="1"/>
  <c r="K792" i="5"/>
  <c r="M69" i="13" s="1"/>
  <c r="M792" i="5"/>
  <c r="N792"/>
  <c r="O792"/>
  <c r="Q792"/>
  <c r="R792"/>
  <c r="S792"/>
  <c r="T792"/>
  <c r="U792"/>
  <c r="V792"/>
  <c r="W792"/>
  <c r="Y792"/>
  <c r="Z792"/>
  <c r="AB792"/>
  <c r="AC792"/>
  <c r="B793"/>
  <c r="C793"/>
  <c r="B70" i="25" s="1"/>
  <c r="D793" i="5"/>
  <c r="B70" i="7" s="1"/>
  <c r="E793" i="5"/>
  <c r="B70" i="8" s="1"/>
  <c r="F793" i="5"/>
  <c r="B70" i="9" s="1"/>
  <c r="G793" i="5"/>
  <c r="B70" i="10" s="1"/>
  <c r="H793" i="5"/>
  <c r="B70" i="11" s="1"/>
  <c r="I793" i="5"/>
  <c r="B70" i="12" s="1"/>
  <c r="K793" i="5"/>
  <c r="B70" i="13" s="1"/>
  <c r="M793" i="5"/>
  <c r="N793"/>
  <c r="O793"/>
  <c r="Q793"/>
  <c r="R793"/>
  <c r="S793"/>
  <c r="T793"/>
  <c r="U793"/>
  <c r="V793"/>
  <c r="W793"/>
  <c r="Y793"/>
  <c r="Z793"/>
  <c r="AB793"/>
  <c r="AC793"/>
  <c r="B794"/>
  <c r="C794"/>
  <c r="C70" i="25" s="1"/>
  <c r="D794" i="5"/>
  <c r="C70" i="7" s="1"/>
  <c r="E794" i="5"/>
  <c r="C70" i="8" s="1"/>
  <c r="F794" i="5"/>
  <c r="C70" i="9" s="1"/>
  <c r="G794" i="5"/>
  <c r="C70" i="10" s="1"/>
  <c r="H794" i="5"/>
  <c r="C70" i="11" s="1"/>
  <c r="I794" i="5"/>
  <c r="C70" i="12" s="1"/>
  <c r="K794" i="5"/>
  <c r="C70" i="13" s="1"/>
  <c r="M794" i="5"/>
  <c r="N794"/>
  <c r="O794"/>
  <c r="Q794"/>
  <c r="R794"/>
  <c r="S794"/>
  <c r="T794"/>
  <c r="U794"/>
  <c r="V794"/>
  <c r="W794"/>
  <c r="Y794"/>
  <c r="Z794"/>
  <c r="AB794"/>
  <c r="AC794"/>
  <c r="B795"/>
  <c r="C795"/>
  <c r="D70" i="25" s="1"/>
  <c r="D795" i="5"/>
  <c r="D70" i="7" s="1"/>
  <c r="E795" i="5"/>
  <c r="D70" i="8" s="1"/>
  <c r="F795" i="5"/>
  <c r="D70" i="9" s="1"/>
  <c r="G795" i="5"/>
  <c r="D70" i="10" s="1"/>
  <c r="H795" i="5"/>
  <c r="D70" i="11" s="1"/>
  <c r="I795" i="5"/>
  <c r="D70" i="12" s="1"/>
  <c r="K795" i="5"/>
  <c r="D70" i="13" s="1"/>
  <c r="M795" i="5"/>
  <c r="N795"/>
  <c r="O795"/>
  <c r="Q795"/>
  <c r="R795"/>
  <c r="S795"/>
  <c r="T795"/>
  <c r="U795"/>
  <c r="V795"/>
  <c r="W795"/>
  <c r="Y795"/>
  <c r="Z795"/>
  <c r="AB795"/>
  <c r="AC795"/>
  <c r="B796"/>
  <c r="C796"/>
  <c r="E70" i="25" s="1"/>
  <c r="D796" i="5"/>
  <c r="E70" i="7" s="1"/>
  <c r="E796" i="5"/>
  <c r="E70" i="8" s="1"/>
  <c r="F796" i="5"/>
  <c r="E70" i="9" s="1"/>
  <c r="G796" i="5"/>
  <c r="E70" i="10" s="1"/>
  <c r="H796" i="5"/>
  <c r="E70" i="11" s="1"/>
  <c r="I796" i="5"/>
  <c r="E70" i="12" s="1"/>
  <c r="K796" i="5"/>
  <c r="E70" i="13" s="1"/>
  <c r="M796" i="5"/>
  <c r="N796"/>
  <c r="O796"/>
  <c r="Q796"/>
  <c r="R796"/>
  <c r="S796"/>
  <c r="T796"/>
  <c r="U796"/>
  <c r="V796"/>
  <c r="W796"/>
  <c r="Y796"/>
  <c r="Z796"/>
  <c r="AB796"/>
  <c r="AC796"/>
  <c r="B797"/>
  <c r="C797"/>
  <c r="F70" i="25" s="1"/>
  <c r="D797" i="5"/>
  <c r="F70" i="7" s="1"/>
  <c r="E797" i="5"/>
  <c r="F70" i="8" s="1"/>
  <c r="F797" i="5"/>
  <c r="F70" i="9" s="1"/>
  <c r="G797" i="5"/>
  <c r="F70" i="10" s="1"/>
  <c r="H797" i="5"/>
  <c r="F70" i="11" s="1"/>
  <c r="I797" i="5"/>
  <c r="F70" i="12" s="1"/>
  <c r="K797" i="5"/>
  <c r="F70" i="13" s="1"/>
  <c r="M797" i="5"/>
  <c r="N797"/>
  <c r="O797"/>
  <c r="Q797"/>
  <c r="R797"/>
  <c r="S797"/>
  <c r="T797"/>
  <c r="U797"/>
  <c r="V797"/>
  <c r="W797"/>
  <c r="Y797"/>
  <c r="Z797"/>
  <c r="AB797"/>
  <c r="AC797"/>
  <c r="B798"/>
  <c r="C798"/>
  <c r="G70" i="25" s="1"/>
  <c r="D798" i="5"/>
  <c r="G70" i="7" s="1"/>
  <c r="E798" i="5"/>
  <c r="G70" i="8" s="1"/>
  <c r="F798" i="5"/>
  <c r="G70" i="9" s="1"/>
  <c r="G798" i="5"/>
  <c r="G70" i="10" s="1"/>
  <c r="H798" i="5"/>
  <c r="G70" i="11" s="1"/>
  <c r="I798" i="5"/>
  <c r="G70" i="12" s="1"/>
  <c r="K798" i="5"/>
  <c r="G70" i="13" s="1"/>
  <c r="M798" i="5"/>
  <c r="N798"/>
  <c r="O798"/>
  <c r="Q798"/>
  <c r="R798"/>
  <c r="S798"/>
  <c r="T798"/>
  <c r="U798"/>
  <c r="V798"/>
  <c r="W798"/>
  <c r="Y798"/>
  <c r="Z798"/>
  <c r="AB798"/>
  <c r="AC798"/>
  <c r="B799"/>
  <c r="C799"/>
  <c r="H70" i="25" s="1"/>
  <c r="D799" i="5"/>
  <c r="H70" i="7" s="1"/>
  <c r="E799" i="5"/>
  <c r="H70" i="8" s="1"/>
  <c r="F799" i="5"/>
  <c r="H70" i="9" s="1"/>
  <c r="G799" i="5"/>
  <c r="H70" i="10" s="1"/>
  <c r="H799" i="5"/>
  <c r="H70" i="11" s="1"/>
  <c r="I799" i="5"/>
  <c r="H70" i="12" s="1"/>
  <c r="K799" i="5"/>
  <c r="H70" i="13" s="1"/>
  <c r="M799" i="5"/>
  <c r="N799"/>
  <c r="O799"/>
  <c r="Q799"/>
  <c r="R799"/>
  <c r="S799"/>
  <c r="T799"/>
  <c r="U799"/>
  <c r="V799"/>
  <c r="W799"/>
  <c r="Y799"/>
  <c r="Z799"/>
  <c r="AB799"/>
  <c r="AC799"/>
  <c r="B800"/>
  <c r="C800"/>
  <c r="I70" i="25" s="1"/>
  <c r="D800" i="5"/>
  <c r="I70" i="7" s="1"/>
  <c r="E800" i="5"/>
  <c r="I70" i="8" s="1"/>
  <c r="F800" i="5"/>
  <c r="I70" i="9" s="1"/>
  <c r="G800" i="5"/>
  <c r="I70" i="10" s="1"/>
  <c r="H800" i="5"/>
  <c r="I70" i="11" s="1"/>
  <c r="I800" i="5"/>
  <c r="I70" i="12" s="1"/>
  <c r="K800" i="5"/>
  <c r="I70" i="13" s="1"/>
  <c r="M800" i="5"/>
  <c r="N800"/>
  <c r="O800"/>
  <c r="Q800"/>
  <c r="R800"/>
  <c r="S800"/>
  <c r="T800"/>
  <c r="U800"/>
  <c r="V800"/>
  <c r="W800"/>
  <c r="Y800"/>
  <c r="Z800"/>
  <c r="AB800"/>
  <c r="AC800"/>
  <c r="B801"/>
  <c r="C801"/>
  <c r="J70" i="25" s="1"/>
  <c r="D801" i="5"/>
  <c r="J70" i="7" s="1"/>
  <c r="E801" i="5"/>
  <c r="J70" i="8" s="1"/>
  <c r="F801" i="5"/>
  <c r="J70" i="9" s="1"/>
  <c r="G801" i="5"/>
  <c r="J70" i="10" s="1"/>
  <c r="H801" i="5"/>
  <c r="J70" i="11" s="1"/>
  <c r="I801" i="5"/>
  <c r="J70" i="12" s="1"/>
  <c r="K801" i="5"/>
  <c r="J70" i="13" s="1"/>
  <c r="M801" i="5"/>
  <c r="N801"/>
  <c r="O801"/>
  <c r="Q801"/>
  <c r="R801"/>
  <c r="S801"/>
  <c r="T801"/>
  <c r="U801"/>
  <c r="V801"/>
  <c r="W801"/>
  <c r="Y801"/>
  <c r="Z801"/>
  <c r="AB801"/>
  <c r="AC801"/>
  <c r="B802"/>
  <c r="C802"/>
  <c r="K70" i="25" s="1"/>
  <c r="D802" i="5"/>
  <c r="K70" i="7" s="1"/>
  <c r="E802" i="5"/>
  <c r="K70" i="8" s="1"/>
  <c r="F802" i="5"/>
  <c r="K70" i="9" s="1"/>
  <c r="G802" i="5"/>
  <c r="K70" i="10" s="1"/>
  <c r="H802" i="5"/>
  <c r="K70" i="11" s="1"/>
  <c r="I802" i="5"/>
  <c r="K70" i="12" s="1"/>
  <c r="K802" i="5"/>
  <c r="K70" i="13" s="1"/>
  <c r="M802" i="5"/>
  <c r="N802"/>
  <c r="O802"/>
  <c r="Q802"/>
  <c r="R802"/>
  <c r="S802"/>
  <c r="T802"/>
  <c r="U802"/>
  <c r="V802"/>
  <c r="W802"/>
  <c r="Y802"/>
  <c r="Z802"/>
  <c r="AB802"/>
  <c r="AC802"/>
  <c r="B803"/>
  <c r="C803"/>
  <c r="L70" i="25" s="1"/>
  <c r="D803" i="5"/>
  <c r="L70" i="7" s="1"/>
  <c r="E803" i="5"/>
  <c r="L70" i="8" s="1"/>
  <c r="F803" i="5"/>
  <c r="L70" i="9" s="1"/>
  <c r="G803" i="5"/>
  <c r="L70" i="10" s="1"/>
  <c r="H803" i="5"/>
  <c r="L70" i="11" s="1"/>
  <c r="I803" i="5"/>
  <c r="L70" i="12" s="1"/>
  <c r="K803" i="5"/>
  <c r="L70" i="13" s="1"/>
  <c r="M803" i="5"/>
  <c r="N803"/>
  <c r="O803"/>
  <c r="Q803"/>
  <c r="R803"/>
  <c r="S803"/>
  <c r="T803"/>
  <c r="U803"/>
  <c r="V803"/>
  <c r="W803"/>
  <c r="Y803"/>
  <c r="Z803"/>
  <c r="AB803"/>
  <c r="AC803"/>
  <c r="B804"/>
  <c r="C804"/>
  <c r="M70" i="25" s="1"/>
  <c r="D804" i="5"/>
  <c r="M70" i="7" s="1"/>
  <c r="E804" i="5"/>
  <c r="M70" i="8" s="1"/>
  <c r="F804" i="5"/>
  <c r="M70" i="9" s="1"/>
  <c r="G804" i="5"/>
  <c r="M70" i="10" s="1"/>
  <c r="H804" i="5"/>
  <c r="M70" i="11" s="1"/>
  <c r="I804" i="5"/>
  <c r="M70" i="12" s="1"/>
  <c r="K804" i="5"/>
  <c r="M70" i="13" s="1"/>
  <c r="M804" i="5"/>
  <c r="N804"/>
  <c r="O804"/>
  <c r="Q804"/>
  <c r="R804"/>
  <c r="S804"/>
  <c r="T804"/>
  <c r="U804"/>
  <c r="V804"/>
  <c r="W804"/>
  <c r="Y804"/>
  <c r="Z804"/>
  <c r="AB804"/>
  <c r="AC804"/>
  <c r="B805"/>
  <c r="C805"/>
  <c r="B71" i="25" s="1"/>
  <c r="D805" i="5"/>
  <c r="B71" i="7" s="1"/>
  <c r="E805" i="5"/>
  <c r="B71" i="8" s="1"/>
  <c r="F805" i="5"/>
  <c r="B71" i="9" s="1"/>
  <c r="G805" i="5"/>
  <c r="B71" i="10" s="1"/>
  <c r="H805" i="5"/>
  <c r="B71" i="11" s="1"/>
  <c r="I805" i="5"/>
  <c r="B71" i="12" s="1"/>
  <c r="K805" i="5"/>
  <c r="B71" i="13" s="1"/>
  <c r="M805" i="5"/>
  <c r="N805"/>
  <c r="O805"/>
  <c r="Q805"/>
  <c r="R805"/>
  <c r="S805"/>
  <c r="T805"/>
  <c r="U805"/>
  <c r="V805"/>
  <c r="W805"/>
  <c r="Y805"/>
  <c r="Z805"/>
  <c r="AB805"/>
  <c r="AC805"/>
  <c r="B806"/>
  <c r="C806"/>
  <c r="C71" i="25" s="1"/>
  <c r="D806" i="5"/>
  <c r="C71" i="7" s="1"/>
  <c r="E806" i="5"/>
  <c r="C71" i="8" s="1"/>
  <c r="F806" i="5"/>
  <c r="C71" i="9" s="1"/>
  <c r="G806" i="5"/>
  <c r="C71" i="10" s="1"/>
  <c r="H806" i="5"/>
  <c r="C71" i="11" s="1"/>
  <c r="I806" i="5"/>
  <c r="C71" i="12" s="1"/>
  <c r="K806" i="5"/>
  <c r="C71" i="13" s="1"/>
  <c r="M806" i="5"/>
  <c r="N806"/>
  <c r="O806"/>
  <c r="Q806"/>
  <c r="R806"/>
  <c r="S806"/>
  <c r="T806"/>
  <c r="U806"/>
  <c r="V806"/>
  <c r="W806"/>
  <c r="Y806"/>
  <c r="Z806"/>
  <c r="AB806"/>
  <c r="AC806"/>
  <c r="B807"/>
  <c r="C807"/>
  <c r="D71" i="25" s="1"/>
  <c r="D807" i="5"/>
  <c r="D71" i="7" s="1"/>
  <c r="E807" i="5"/>
  <c r="D71" i="8" s="1"/>
  <c r="F807" i="5"/>
  <c r="D71" i="9" s="1"/>
  <c r="G807" i="5"/>
  <c r="D71" i="10" s="1"/>
  <c r="H807" i="5"/>
  <c r="D71" i="11" s="1"/>
  <c r="I807" i="5"/>
  <c r="D71" i="12" s="1"/>
  <c r="K807" i="5"/>
  <c r="D71" i="13" s="1"/>
  <c r="M807" i="5"/>
  <c r="N807"/>
  <c r="O807"/>
  <c r="Q807"/>
  <c r="R807"/>
  <c r="S807"/>
  <c r="T807"/>
  <c r="U807"/>
  <c r="V807"/>
  <c r="W807"/>
  <c r="Y807"/>
  <c r="Z807"/>
  <c r="AB807"/>
  <c r="AC807"/>
  <c r="B808"/>
  <c r="C808"/>
  <c r="E71" i="25" s="1"/>
  <c r="D808" i="5"/>
  <c r="E71" i="7" s="1"/>
  <c r="E808" i="5"/>
  <c r="E71" i="8" s="1"/>
  <c r="F808" i="5"/>
  <c r="E71" i="9" s="1"/>
  <c r="G808" i="5"/>
  <c r="E71" i="10" s="1"/>
  <c r="H808" i="5"/>
  <c r="E71" i="11" s="1"/>
  <c r="I808" i="5"/>
  <c r="E71" i="12" s="1"/>
  <c r="K808" i="5"/>
  <c r="E71" i="13" s="1"/>
  <c r="M808" i="5"/>
  <c r="N808"/>
  <c r="O808"/>
  <c r="Q808"/>
  <c r="R808"/>
  <c r="S808"/>
  <c r="T808"/>
  <c r="U808"/>
  <c r="V808"/>
  <c r="W808"/>
  <c r="Y808"/>
  <c r="Z808"/>
  <c r="AB808"/>
  <c r="AC808"/>
  <c r="B809"/>
  <c r="C809"/>
  <c r="F71" i="25" s="1"/>
  <c r="D809" i="5"/>
  <c r="F71" i="7" s="1"/>
  <c r="E809" i="5"/>
  <c r="F71" i="8" s="1"/>
  <c r="F809" i="5"/>
  <c r="F71" i="9" s="1"/>
  <c r="G809" i="5"/>
  <c r="F71" i="10" s="1"/>
  <c r="H809" i="5"/>
  <c r="F71" i="11" s="1"/>
  <c r="I809" i="5"/>
  <c r="F71" i="12" s="1"/>
  <c r="K809" i="5"/>
  <c r="F71" i="13" s="1"/>
  <c r="M809" i="5"/>
  <c r="N809"/>
  <c r="O809"/>
  <c r="Q809"/>
  <c r="R809"/>
  <c r="S809"/>
  <c r="T809"/>
  <c r="U809"/>
  <c r="V809"/>
  <c r="W809"/>
  <c r="Y809"/>
  <c r="Z809"/>
  <c r="AB809"/>
  <c r="AC809"/>
  <c r="B810"/>
  <c r="C810"/>
  <c r="G71" i="25" s="1"/>
  <c r="D810" i="5"/>
  <c r="G71" i="7" s="1"/>
  <c r="E810" i="5"/>
  <c r="G71" i="8" s="1"/>
  <c r="F810" i="5"/>
  <c r="G71" i="9" s="1"/>
  <c r="G810" i="5"/>
  <c r="G71" i="10" s="1"/>
  <c r="H810" i="5"/>
  <c r="G71" i="11" s="1"/>
  <c r="I810" i="5"/>
  <c r="G71" i="12" s="1"/>
  <c r="K810" i="5"/>
  <c r="G71" i="13" s="1"/>
  <c r="M810" i="5"/>
  <c r="N810"/>
  <c r="O810"/>
  <c r="Q810"/>
  <c r="R810"/>
  <c r="S810"/>
  <c r="T810"/>
  <c r="U810"/>
  <c r="V810"/>
  <c r="W810"/>
  <c r="Y810"/>
  <c r="Z810"/>
  <c r="AB810"/>
  <c r="AC810"/>
  <c r="B811"/>
  <c r="C811"/>
  <c r="H71" i="25" s="1"/>
  <c r="D811" i="5"/>
  <c r="H71" i="7" s="1"/>
  <c r="E811" i="5"/>
  <c r="H71" i="8" s="1"/>
  <c r="F811" i="5"/>
  <c r="H71" i="9" s="1"/>
  <c r="G811" i="5"/>
  <c r="H71" i="10" s="1"/>
  <c r="H811" i="5"/>
  <c r="H71" i="11" s="1"/>
  <c r="I811" i="5"/>
  <c r="H71" i="12" s="1"/>
  <c r="K811" i="5"/>
  <c r="H71" i="13" s="1"/>
  <c r="M811" i="5"/>
  <c r="N811"/>
  <c r="O811"/>
  <c r="Q811"/>
  <c r="R811"/>
  <c r="S811"/>
  <c r="T811"/>
  <c r="U811"/>
  <c r="V811"/>
  <c r="W811"/>
  <c r="Y811"/>
  <c r="Z811"/>
  <c r="AB811"/>
  <c r="AC811"/>
  <c r="B812"/>
  <c r="C812"/>
  <c r="I71" i="25" s="1"/>
  <c r="D812" i="5"/>
  <c r="I71" i="7" s="1"/>
  <c r="E812" i="5"/>
  <c r="I71" i="8" s="1"/>
  <c r="F812" i="5"/>
  <c r="I71" i="9" s="1"/>
  <c r="G812" i="5"/>
  <c r="I71" i="10" s="1"/>
  <c r="H812" i="5"/>
  <c r="I71" i="11" s="1"/>
  <c r="I812" i="5"/>
  <c r="I71" i="12" s="1"/>
  <c r="K812" i="5"/>
  <c r="I71" i="13" s="1"/>
  <c r="M812" i="5"/>
  <c r="N812"/>
  <c r="O812"/>
  <c r="Q812"/>
  <c r="R812"/>
  <c r="S812"/>
  <c r="T812"/>
  <c r="U812"/>
  <c r="V812"/>
  <c r="W812"/>
  <c r="Y812"/>
  <c r="Z812"/>
  <c r="AB812"/>
  <c r="AC812"/>
  <c r="B813"/>
  <c r="C813"/>
  <c r="J71" i="25" s="1"/>
  <c r="D813" i="5"/>
  <c r="J71" i="7" s="1"/>
  <c r="E813" i="5"/>
  <c r="J71" i="8" s="1"/>
  <c r="F813" i="5"/>
  <c r="J71" i="9" s="1"/>
  <c r="G813" i="5"/>
  <c r="J71" i="10" s="1"/>
  <c r="H813" i="5"/>
  <c r="J71" i="11" s="1"/>
  <c r="I813" i="5"/>
  <c r="J71" i="12" s="1"/>
  <c r="K813" i="5"/>
  <c r="J71" i="13" s="1"/>
  <c r="M813" i="5"/>
  <c r="N813"/>
  <c r="O813"/>
  <c r="Q813"/>
  <c r="R813"/>
  <c r="S813"/>
  <c r="T813"/>
  <c r="U813"/>
  <c r="V813"/>
  <c r="W813"/>
  <c r="Y813"/>
  <c r="Z813"/>
  <c r="AB813"/>
  <c r="AC813"/>
  <c r="B814"/>
  <c r="C814"/>
  <c r="K71" i="25" s="1"/>
  <c r="D814" i="5"/>
  <c r="K71" i="7" s="1"/>
  <c r="E814" i="5"/>
  <c r="K71" i="8" s="1"/>
  <c r="F814" i="5"/>
  <c r="K71" i="9" s="1"/>
  <c r="G814" i="5"/>
  <c r="K71" i="10" s="1"/>
  <c r="H814" i="5"/>
  <c r="K71" i="11" s="1"/>
  <c r="I814" i="5"/>
  <c r="K71" i="12" s="1"/>
  <c r="K814" i="5"/>
  <c r="K71" i="13" s="1"/>
  <c r="M814" i="5"/>
  <c r="N814"/>
  <c r="O814"/>
  <c r="Q814"/>
  <c r="R814"/>
  <c r="S814"/>
  <c r="T814"/>
  <c r="U814"/>
  <c r="V814"/>
  <c r="W814"/>
  <c r="Y814"/>
  <c r="Z814"/>
  <c r="AB814"/>
  <c r="AC814"/>
  <c r="B815"/>
  <c r="C815"/>
  <c r="L71" i="25" s="1"/>
  <c r="D815" i="5"/>
  <c r="L71" i="7" s="1"/>
  <c r="E815" i="5"/>
  <c r="L71" i="8" s="1"/>
  <c r="F815" i="5"/>
  <c r="L71" i="9" s="1"/>
  <c r="G815" i="5"/>
  <c r="L71" i="10" s="1"/>
  <c r="H815" i="5"/>
  <c r="L71" i="11" s="1"/>
  <c r="I815" i="5"/>
  <c r="L71" i="12" s="1"/>
  <c r="K815" i="5"/>
  <c r="L71" i="13" s="1"/>
  <c r="M815" i="5"/>
  <c r="N815"/>
  <c r="O815"/>
  <c r="Q815"/>
  <c r="R815"/>
  <c r="S815"/>
  <c r="T815"/>
  <c r="U815"/>
  <c r="V815"/>
  <c r="W815"/>
  <c r="Y815"/>
  <c r="Z815"/>
  <c r="AB815"/>
  <c r="AC815"/>
  <c r="B816"/>
  <c r="C816"/>
  <c r="M71" i="25" s="1"/>
  <c r="D816" i="5"/>
  <c r="M71" i="7" s="1"/>
  <c r="E816" i="5"/>
  <c r="M71" i="8" s="1"/>
  <c r="F816" i="5"/>
  <c r="M71" i="9" s="1"/>
  <c r="G816" i="5"/>
  <c r="M71" i="10" s="1"/>
  <c r="H816" i="5"/>
  <c r="M71" i="11" s="1"/>
  <c r="I816" i="5"/>
  <c r="M71" i="12" s="1"/>
  <c r="K816" i="5"/>
  <c r="M71" i="13" s="1"/>
  <c r="M816" i="5"/>
  <c r="N816"/>
  <c r="O816"/>
  <c r="Q816"/>
  <c r="R816"/>
  <c r="S816"/>
  <c r="T816"/>
  <c r="U816"/>
  <c r="V816"/>
  <c r="W816"/>
  <c r="Y816"/>
  <c r="Z816"/>
  <c r="AB816"/>
  <c r="AC816"/>
  <c r="B817"/>
  <c r="C817"/>
  <c r="B72" i="25" s="1"/>
  <c r="D817" i="5"/>
  <c r="B72" i="7" s="1"/>
  <c r="E817" i="5"/>
  <c r="B72" i="8" s="1"/>
  <c r="F817" i="5"/>
  <c r="B72" i="9" s="1"/>
  <c r="G817" i="5"/>
  <c r="B72" i="10" s="1"/>
  <c r="H817" i="5"/>
  <c r="B72" i="11" s="1"/>
  <c r="I817" i="5"/>
  <c r="B72" i="12" s="1"/>
  <c r="K817" i="5"/>
  <c r="B72" i="13" s="1"/>
  <c r="M817" i="5"/>
  <c r="N817"/>
  <c r="O817"/>
  <c r="Q817"/>
  <c r="R817"/>
  <c r="S817"/>
  <c r="T817"/>
  <c r="U817"/>
  <c r="V817"/>
  <c r="W817"/>
  <c r="Y817"/>
  <c r="Z817"/>
  <c r="AB817"/>
  <c r="AC817"/>
  <c r="B818"/>
  <c r="C818"/>
  <c r="C72" i="25" s="1"/>
  <c r="D818" i="5"/>
  <c r="C72" i="7" s="1"/>
  <c r="E818" i="5"/>
  <c r="C72" i="8" s="1"/>
  <c r="F818" i="5"/>
  <c r="C72" i="9" s="1"/>
  <c r="G818" i="5"/>
  <c r="C72" i="10" s="1"/>
  <c r="H818" i="5"/>
  <c r="C72" i="11" s="1"/>
  <c r="I818" i="5"/>
  <c r="C72" i="12" s="1"/>
  <c r="K818" i="5"/>
  <c r="C72" i="13" s="1"/>
  <c r="M818" i="5"/>
  <c r="N818"/>
  <c r="O818"/>
  <c r="Q818"/>
  <c r="R818"/>
  <c r="S818"/>
  <c r="T818"/>
  <c r="U818"/>
  <c r="V818"/>
  <c r="W818"/>
  <c r="Y818"/>
  <c r="Z818"/>
  <c r="AB818"/>
  <c r="AC818"/>
  <c r="B819"/>
  <c r="C819"/>
  <c r="D72" i="25" s="1"/>
  <c r="D819" i="5"/>
  <c r="D72" i="7" s="1"/>
  <c r="E819" i="5"/>
  <c r="D72" i="8" s="1"/>
  <c r="F819" i="5"/>
  <c r="D72" i="9" s="1"/>
  <c r="G819" i="5"/>
  <c r="D72" i="10" s="1"/>
  <c r="H819" i="5"/>
  <c r="D72" i="11" s="1"/>
  <c r="I819" i="5"/>
  <c r="D72" i="12" s="1"/>
  <c r="K819" i="5"/>
  <c r="D72" i="13" s="1"/>
  <c r="M819" i="5"/>
  <c r="N819"/>
  <c r="O819"/>
  <c r="Q819"/>
  <c r="R819"/>
  <c r="S819"/>
  <c r="T819"/>
  <c r="U819"/>
  <c r="V819"/>
  <c r="W819"/>
  <c r="Y819"/>
  <c r="Z819"/>
  <c r="AB819"/>
  <c r="AC819"/>
  <c r="B820"/>
  <c r="C820"/>
  <c r="E72" i="25" s="1"/>
  <c r="D820" i="5"/>
  <c r="E72" i="7" s="1"/>
  <c r="E820" i="5"/>
  <c r="E72" i="8" s="1"/>
  <c r="F820" i="5"/>
  <c r="E72" i="9" s="1"/>
  <c r="G820" i="5"/>
  <c r="E72" i="10" s="1"/>
  <c r="H820" i="5"/>
  <c r="E72" i="11" s="1"/>
  <c r="I820" i="5"/>
  <c r="E72" i="12" s="1"/>
  <c r="K820" i="5"/>
  <c r="E72" i="13" s="1"/>
  <c r="M820" i="5"/>
  <c r="N820"/>
  <c r="O820"/>
  <c r="Q820"/>
  <c r="R820"/>
  <c r="S820"/>
  <c r="T820"/>
  <c r="U820"/>
  <c r="V820"/>
  <c r="W820"/>
  <c r="Y820"/>
  <c r="Z820"/>
  <c r="AB820"/>
  <c r="AC820"/>
  <c r="B821"/>
  <c r="C821"/>
  <c r="F72" i="25" s="1"/>
  <c r="D821" i="5"/>
  <c r="F72" i="7" s="1"/>
  <c r="E821" i="5"/>
  <c r="F72" i="8" s="1"/>
  <c r="F821" i="5"/>
  <c r="F72" i="9" s="1"/>
  <c r="G821" i="5"/>
  <c r="F72" i="10" s="1"/>
  <c r="H821" i="5"/>
  <c r="F72" i="11" s="1"/>
  <c r="I821" i="5"/>
  <c r="F72" i="12" s="1"/>
  <c r="K821" i="5"/>
  <c r="F72" i="13" s="1"/>
  <c r="M821" i="5"/>
  <c r="N821"/>
  <c r="O821"/>
  <c r="Q821"/>
  <c r="R821"/>
  <c r="S821"/>
  <c r="T821"/>
  <c r="U821"/>
  <c r="V821"/>
  <c r="W821"/>
  <c r="Y821"/>
  <c r="Z821"/>
  <c r="AB821"/>
  <c r="AC821"/>
  <c r="B822"/>
  <c r="C822"/>
  <c r="G72" i="25" s="1"/>
  <c r="D822" i="5"/>
  <c r="G72" i="7" s="1"/>
  <c r="E822" i="5"/>
  <c r="G72" i="8" s="1"/>
  <c r="F822" i="5"/>
  <c r="G72" i="9" s="1"/>
  <c r="G822" i="5"/>
  <c r="G72" i="10" s="1"/>
  <c r="H822" i="5"/>
  <c r="G72" i="11" s="1"/>
  <c r="I822" i="5"/>
  <c r="G72" i="12" s="1"/>
  <c r="K822" i="5"/>
  <c r="G72" i="13" s="1"/>
  <c r="M822" i="5"/>
  <c r="N822"/>
  <c r="O822"/>
  <c r="Q822"/>
  <c r="R822"/>
  <c r="S822"/>
  <c r="T822"/>
  <c r="U822"/>
  <c r="V822"/>
  <c r="W822"/>
  <c r="Y822"/>
  <c r="Z822"/>
  <c r="AB822"/>
  <c r="AC822"/>
  <c r="B823"/>
  <c r="C823"/>
  <c r="H72" i="25" s="1"/>
  <c r="D823" i="5"/>
  <c r="H72" i="7" s="1"/>
  <c r="E823" i="5"/>
  <c r="H72" i="8" s="1"/>
  <c r="F823" i="5"/>
  <c r="H72" i="9" s="1"/>
  <c r="G823" i="5"/>
  <c r="H72" i="10" s="1"/>
  <c r="H823" i="5"/>
  <c r="H72" i="11" s="1"/>
  <c r="I823" i="5"/>
  <c r="H72" i="12" s="1"/>
  <c r="K823" i="5"/>
  <c r="H72" i="13" s="1"/>
  <c r="M823" i="5"/>
  <c r="N823"/>
  <c r="O823"/>
  <c r="Q823"/>
  <c r="R823"/>
  <c r="S823"/>
  <c r="T823"/>
  <c r="U823"/>
  <c r="V823"/>
  <c r="W823"/>
  <c r="Y823"/>
  <c r="Z823"/>
  <c r="AB823"/>
  <c r="AC823"/>
  <c r="B824"/>
  <c r="C824"/>
  <c r="I72" i="25" s="1"/>
  <c r="D824" i="5"/>
  <c r="I72" i="7" s="1"/>
  <c r="E824" i="5"/>
  <c r="I72" i="8" s="1"/>
  <c r="F824" i="5"/>
  <c r="I72" i="9" s="1"/>
  <c r="G824" i="5"/>
  <c r="I72" i="10" s="1"/>
  <c r="H824" i="5"/>
  <c r="I72" i="11" s="1"/>
  <c r="I824" i="5"/>
  <c r="I72" i="12" s="1"/>
  <c r="K824" i="5"/>
  <c r="I72" i="13" s="1"/>
  <c r="M824" i="5"/>
  <c r="N824"/>
  <c r="O824"/>
  <c r="Q824"/>
  <c r="R824"/>
  <c r="S824"/>
  <c r="T824"/>
  <c r="U824"/>
  <c r="V824"/>
  <c r="W824"/>
  <c r="Y824"/>
  <c r="Z824"/>
  <c r="AB824"/>
  <c r="AC824"/>
  <c r="B825"/>
  <c r="C825"/>
  <c r="J72" i="25" s="1"/>
  <c r="D825" i="5"/>
  <c r="J72" i="7" s="1"/>
  <c r="E825" i="5"/>
  <c r="J72" i="8" s="1"/>
  <c r="F825" i="5"/>
  <c r="J72" i="9" s="1"/>
  <c r="G825" i="5"/>
  <c r="J72" i="10" s="1"/>
  <c r="H825" i="5"/>
  <c r="J72" i="11" s="1"/>
  <c r="I825" i="5"/>
  <c r="J72" i="12" s="1"/>
  <c r="K825" i="5"/>
  <c r="J72" i="13" s="1"/>
  <c r="M825" i="5"/>
  <c r="N825"/>
  <c r="O825"/>
  <c r="Q825"/>
  <c r="R825"/>
  <c r="S825"/>
  <c r="T825"/>
  <c r="U825"/>
  <c r="V825"/>
  <c r="W825"/>
  <c r="Y825"/>
  <c r="Z825"/>
  <c r="AB825"/>
  <c r="AC825"/>
  <c r="B826"/>
  <c r="C826"/>
  <c r="K72" i="25" s="1"/>
  <c r="D826" i="5"/>
  <c r="K72" i="7" s="1"/>
  <c r="E826" i="5"/>
  <c r="K72" i="8" s="1"/>
  <c r="F826" i="5"/>
  <c r="K72" i="9" s="1"/>
  <c r="G826" i="5"/>
  <c r="K72" i="10" s="1"/>
  <c r="H826" i="5"/>
  <c r="K72" i="11" s="1"/>
  <c r="I826" i="5"/>
  <c r="K72" i="12" s="1"/>
  <c r="K826" i="5"/>
  <c r="K72" i="13" s="1"/>
  <c r="M826" i="5"/>
  <c r="N826"/>
  <c r="O826"/>
  <c r="Q826"/>
  <c r="R826"/>
  <c r="S826"/>
  <c r="T826"/>
  <c r="U826"/>
  <c r="V826"/>
  <c r="W826"/>
  <c r="Y826"/>
  <c r="Z826"/>
  <c r="AB826"/>
  <c r="AC826"/>
  <c r="B827"/>
  <c r="C827"/>
  <c r="L72" i="25" s="1"/>
  <c r="D827" i="5"/>
  <c r="L72" i="7" s="1"/>
  <c r="E827" i="5"/>
  <c r="L72" i="8" s="1"/>
  <c r="F827" i="5"/>
  <c r="L72" i="9" s="1"/>
  <c r="G827" i="5"/>
  <c r="L72" i="10" s="1"/>
  <c r="H827" i="5"/>
  <c r="L72" i="11" s="1"/>
  <c r="I827" i="5"/>
  <c r="L72" i="12" s="1"/>
  <c r="K827" i="5"/>
  <c r="L72" i="13" s="1"/>
  <c r="M827" i="5"/>
  <c r="N827"/>
  <c r="O827"/>
  <c r="Q827"/>
  <c r="R827"/>
  <c r="S827"/>
  <c r="T827"/>
  <c r="U827"/>
  <c r="V827"/>
  <c r="W827"/>
  <c r="Y827"/>
  <c r="Z827"/>
  <c r="AB827"/>
  <c r="AC827"/>
  <c r="B828"/>
  <c r="C828"/>
  <c r="M72" i="25" s="1"/>
  <c r="D828" i="5"/>
  <c r="M72" i="7" s="1"/>
  <c r="E828" i="5"/>
  <c r="M72" i="8" s="1"/>
  <c r="F828" i="5"/>
  <c r="M72" i="9" s="1"/>
  <c r="G828" i="5"/>
  <c r="M72" i="10" s="1"/>
  <c r="H828" i="5"/>
  <c r="M72" i="11" s="1"/>
  <c r="I828" i="5"/>
  <c r="M72" i="12" s="1"/>
  <c r="K828" i="5"/>
  <c r="M72" i="13" s="1"/>
  <c r="M828" i="5"/>
  <c r="N828"/>
  <c r="O828"/>
  <c r="Q828"/>
  <c r="R828"/>
  <c r="S828"/>
  <c r="T828"/>
  <c r="U828"/>
  <c r="V828"/>
  <c r="W828"/>
  <c r="Y828"/>
  <c r="Z828"/>
  <c r="AB828"/>
  <c r="AC828"/>
  <c r="B829"/>
  <c r="C829"/>
  <c r="B73" i="25" s="1"/>
  <c r="D829" i="5"/>
  <c r="B73" i="7" s="1"/>
  <c r="E829" i="5"/>
  <c r="B73" i="8" s="1"/>
  <c r="F829" i="5"/>
  <c r="B73" i="9" s="1"/>
  <c r="G829" i="5"/>
  <c r="B73" i="10" s="1"/>
  <c r="H829" i="5"/>
  <c r="B73" i="11" s="1"/>
  <c r="I829" i="5"/>
  <c r="B73" i="12" s="1"/>
  <c r="K829" i="5"/>
  <c r="B73" i="13" s="1"/>
  <c r="M829" i="5"/>
  <c r="N829"/>
  <c r="O829"/>
  <c r="Q829"/>
  <c r="R829"/>
  <c r="S829"/>
  <c r="T829"/>
  <c r="U829"/>
  <c r="V829"/>
  <c r="W829"/>
  <c r="Y829"/>
  <c r="Z829"/>
  <c r="AB829"/>
  <c r="AC829"/>
  <c r="B830"/>
  <c r="C830"/>
  <c r="C73" i="25" s="1"/>
  <c r="D830" i="5"/>
  <c r="C73" i="7" s="1"/>
  <c r="E830" i="5"/>
  <c r="C73" i="8" s="1"/>
  <c r="F830" i="5"/>
  <c r="C73" i="9" s="1"/>
  <c r="G830" i="5"/>
  <c r="C73" i="10" s="1"/>
  <c r="H830" i="5"/>
  <c r="C73" i="11" s="1"/>
  <c r="I830" i="5"/>
  <c r="C73" i="12" s="1"/>
  <c r="K830" i="5"/>
  <c r="C73" i="13" s="1"/>
  <c r="M830" i="5"/>
  <c r="N830"/>
  <c r="O830"/>
  <c r="Q830"/>
  <c r="R830"/>
  <c r="S830"/>
  <c r="T830"/>
  <c r="U830"/>
  <c r="V830"/>
  <c r="W830"/>
  <c r="Y830"/>
  <c r="Z830"/>
  <c r="AB830"/>
  <c r="AC830"/>
  <c r="B831"/>
  <c r="C831"/>
  <c r="D73" i="25" s="1"/>
  <c r="D831" i="5"/>
  <c r="D73" i="7" s="1"/>
  <c r="E831" i="5"/>
  <c r="D73" i="8" s="1"/>
  <c r="F831" i="5"/>
  <c r="D73" i="9" s="1"/>
  <c r="G831" i="5"/>
  <c r="D73" i="10" s="1"/>
  <c r="H831" i="5"/>
  <c r="D73" i="11" s="1"/>
  <c r="I831" i="5"/>
  <c r="D73" i="12" s="1"/>
  <c r="K831" i="5"/>
  <c r="D73" i="13" s="1"/>
  <c r="M831" i="5"/>
  <c r="N831"/>
  <c r="O831"/>
  <c r="Q831"/>
  <c r="R831"/>
  <c r="S831"/>
  <c r="T831"/>
  <c r="U831"/>
  <c r="V831"/>
  <c r="W831"/>
  <c r="Y831"/>
  <c r="Z831"/>
  <c r="AB831"/>
  <c r="AC831"/>
  <c r="B832"/>
  <c r="C832"/>
  <c r="E73" i="25" s="1"/>
  <c r="D832" i="5"/>
  <c r="E73" i="7" s="1"/>
  <c r="E832" i="5"/>
  <c r="E73" i="8" s="1"/>
  <c r="F832" i="5"/>
  <c r="E73" i="9" s="1"/>
  <c r="G832" i="5"/>
  <c r="E73" i="10" s="1"/>
  <c r="H832" i="5"/>
  <c r="E73" i="11" s="1"/>
  <c r="I832" i="5"/>
  <c r="E73" i="12" s="1"/>
  <c r="K832" i="5"/>
  <c r="E73" i="13" s="1"/>
  <c r="M832" i="5"/>
  <c r="N832"/>
  <c r="O832"/>
  <c r="Q832"/>
  <c r="R832"/>
  <c r="S832"/>
  <c r="T832"/>
  <c r="U832"/>
  <c r="V832"/>
  <c r="W832"/>
  <c r="Y832"/>
  <c r="Z832"/>
  <c r="AB832"/>
  <c r="AC832"/>
  <c r="B833"/>
  <c r="C833"/>
  <c r="F73" i="25" s="1"/>
  <c r="D833" i="5"/>
  <c r="F73" i="7" s="1"/>
  <c r="E833" i="5"/>
  <c r="F73" i="8" s="1"/>
  <c r="F833" i="5"/>
  <c r="F73" i="9" s="1"/>
  <c r="G833" i="5"/>
  <c r="F73" i="10" s="1"/>
  <c r="H833" i="5"/>
  <c r="F73" i="11" s="1"/>
  <c r="I833" i="5"/>
  <c r="F73" i="12" s="1"/>
  <c r="K833" i="5"/>
  <c r="F73" i="13" s="1"/>
  <c r="M833" i="5"/>
  <c r="N833"/>
  <c r="O833"/>
  <c r="Q833"/>
  <c r="R833"/>
  <c r="S833"/>
  <c r="T833"/>
  <c r="U833"/>
  <c r="V833"/>
  <c r="W833"/>
  <c r="Y833"/>
  <c r="Z833"/>
  <c r="AB833"/>
  <c r="AC833"/>
  <c r="B834"/>
  <c r="C834"/>
  <c r="G73" i="25" s="1"/>
  <c r="D834" i="5"/>
  <c r="G73" i="7" s="1"/>
  <c r="E834" i="5"/>
  <c r="G73" i="8" s="1"/>
  <c r="F834" i="5"/>
  <c r="G73" i="9" s="1"/>
  <c r="G834" i="5"/>
  <c r="G73" i="10" s="1"/>
  <c r="H834" i="5"/>
  <c r="G73" i="11" s="1"/>
  <c r="I834" i="5"/>
  <c r="G73" i="12" s="1"/>
  <c r="K834" i="5"/>
  <c r="G73" i="13" s="1"/>
  <c r="M834" i="5"/>
  <c r="N834"/>
  <c r="O834"/>
  <c r="Q834"/>
  <c r="R834"/>
  <c r="S834"/>
  <c r="T834"/>
  <c r="U834"/>
  <c r="V834"/>
  <c r="W834"/>
  <c r="Y834"/>
  <c r="Z834"/>
  <c r="AB834"/>
  <c r="AC834"/>
  <c r="B835"/>
  <c r="C835"/>
  <c r="H73" i="25" s="1"/>
  <c r="D835" i="5"/>
  <c r="H73" i="7" s="1"/>
  <c r="E835" i="5"/>
  <c r="H73" i="8" s="1"/>
  <c r="F835" i="5"/>
  <c r="H73" i="9" s="1"/>
  <c r="G835" i="5"/>
  <c r="H73" i="10" s="1"/>
  <c r="H835" i="5"/>
  <c r="H73" i="11" s="1"/>
  <c r="I835" i="5"/>
  <c r="H73" i="12" s="1"/>
  <c r="K835" i="5"/>
  <c r="H73" i="13" s="1"/>
  <c r="M835" i="5"/>
  <c r="N835"/>
  <c r="O835"/>
  <c r="Q835"/>
  <c r="R835"/>
  <c r="S835"/>
  <c r="T835"/>
  <c r="U835"/>
  <c r="V835"/>
  <c r="W835"/>
  <c r="Y835"/>
  <c r="Z835"/>
  <c r="AB835"/>
  <c r="AC835"/>
  <c r="B836"/>
  <c r="C836"/>
  <c r="I73" i="25" s="1"/>
  <c r="D836" i="5"/>
  <c r="I73" i="7" s="1"/>
  <c r="E836" i="5"/>
  <c r="I73" i="8" s="1"/>
  <c r="F836" i="5"/>
  <c r="I73" i="9" s="1"/>
  <c r="G836" i="5"/>
  <c r="I73" i="10" s="1"/>
  <c r="H836" i="5"/>
  <c r="I73" i="11" s="1"/>
  <c r="I836" i="5"/>
  <c r="I73" i="12" s="1"/>
  <c r="K836" i="5"/>
  <c r="I73" i="13" s="1"/>
  <c r="M836" i="5"/>
  <c r="N836"/>
  <c r="O836"/>
  <c r="Q836"/>
  <c r="R836"/>
  <c r="S836"/>
  <c r="T836"/>
  <c r="U836"/>
  <c r="V836"/>
  <c r="W836"/>
  <c r="Y836"/>
  <c r="Z836"/>
  <c r="AB836"/>
  <c r="AC836"/>
  <c r="B837"/>
  <c r="C837"/>
  <c r="J73" i="25" s="1"/>
  <c r="D837" i="5"/>
  <c r="J73" i="7" s="1"/>
  <c r="E837" i="5"/>
  <c r="J73" i="8" s="1"/>
  <c r="F837" i="5"/>
  <c r="J73" i="9" s="1"/>
  <c r="G837" i="5"/>
  <c r="J73" i="10" s="1"/>
  <c r="H837" i="5"/>
  <c r="J73" i="11" s="1"/>
  <c r="I837" i="5"/>
  <c r="J73" i="12" s="1"/>
  <c r="K837" i="5"/>
  <c r="J73" i="13" s="1"/>
  <c r="M837" i="5"/>
  <c r="N837"/>
  <c r="O837"/>
  <c r="Q837"/>
  <c r="R837"/>
  <c r="S837"/>
  <c r="T837"/>
  <c r="U837"/>
  <c r="V837"/>
  <c r="W837"/>
  <c r="Y837"/>
  <c r="Z837"/>
  <c r="AB837"/>
  <c r="AC837"/>
  <c r="B838"/>
  <c r="C838"/>
  <c r="K73" i="25" s="1"/>
  <c r="D838" i="5"/>
  <c r="K73" i="7" s="1"/>
  <c r="E838" i="5"/>
  <c r="K73" i="8" s="1"/>
  <c r="F838" i="5"/>
  <c r="K73" i="9" s="1"/>
  <c r="G838" i="5"/>
  <c r="K73" i="10" s="1"/>
  <c r="H838" i="5"/>
  <c r="K73" i="11" s="1"/>
  <c r="I838" i="5"/>
  <c r="K73" i="12" s="1"/>
  <c r="K838" i="5"/>
  <c r="K73" i="13" s="1"/>
  <c r="M838" i="5"/>
  <c r="N838"/>
  <c r="O838"/>
  <c r="Q838"/>
  <c r="R838"/>
  <c r="S838"/>
  <c r="T838"/>
  <c r="U838"/>
  <c r="V838"/>
  <c r="W838"/>
  <c r="Y838"/>
  <c r="Z838"/>
  <c r="AB838"/>
  <c r="AC838"/>
  <c r="B839"/>
  <c r="C839"/>
  <c r="L73" i="25" s="1"/>
  <c r="D839" i="5"/>
  <c r="L73" i="7" s="1"/>
  <c r="E839" i="5"/>
  <c r="L73" i="8" s="1"/>
  <c r="F839" i="5"/>
  <c r="L73" i="9" s="1"/>
  <c r="G839" i="5"/>
  <c r="L73" i="10" s="1"/>
  <c r="H839" i="5"/>
  <c r="L73" i="11" s="1"/>
  <c r="I839" i="5"/>
  <c r="L73" i="12" s="1"/>
  <c r="K839" i="5"/>
  <c r="L73" i="13" s="1"/>
  <c r="M839" i="5"/>
  <c r="N839"/>
  <c r="O839"/>
  <c r="Q839"/>
  <c r="R839"/>
  <c r="S839"/>
  <c r="T839"/>
  <c r="U839"/>
  <c r="V839"/>
  <c r="W839"/>
  <c r="Y839"/>
  <c r="Z839"/>
  <c r="AB839"/>
  <c r="AC839"/>
  <c r="B840"/>
  <c r="C840"/>
  <c r="M73" i="25" s="1"/>
  <c r="D840" i="5"/>
  <c r="M73" i="7" s="1"/>
  <c r="E840" i="5"/>
  <c r="M73" i="8" s="1"/>
  <c r="F840" i="5"/>
  <c r="M73" i="9" s="1"/>
  <c r="G840" i="5"/>
  <c r="M73" i="10" s="1"/>
  <c r="H840" i="5"/>
  <c r="M73" i="11" s="1"/>
  <c r="I840" i="5"/>
  <c r="M73" i="12" s="1"/>
  <c r="K840" i="5"/>
  <c r="M73" i="13" s="1"/>
  <c r="M840" i="5"/>
  <c r="N840"/>
  <c r="O840"/>
  <c r="Q840"/>
  <c r="R840"/>
  <c r="S840"/>
  <c r="T840"/>
  <c r="U840"/>
  <c r="V840"/>
  <c r="W840"/>
  <c r="Y840"/>
  <c r="Z840"/>
  <c r="AB840"/>
  <c r="AC840"/>
  <c r="B841"/>
  <c r="C841"/>
  <c r="B74" i="25" s="1"/>
  <c r="D841" i="5"/>
  <c r="B74" i="7" s="1"/>
  <c r="E841" i="5"/>
  <c r="B74" i="8" s="1"/>
  <c r="F841" i="5"/>
  <c r="B74" i="9" s="1"/>
  <c r="G841" i="5"/>
  <c r="B74" i="10" s="1"/>
  <c r="H841" i="5"/>
  <c r="B74" i="11" s="1"/>
  <c r="I841" i="5"/>
  <c r="B74" i="12" s="1"/>
  <c r="K841" i="5"/>
  <c r="B74" i="13" s="1"/>
  <c r="M841" i="5"/>
  <c r="N841"/>
  <c r="O841"/>
  <c r="Q841"/>
  <c r="R841"/>
  <c r="S841"/>
  <c r="T841"/>
  <c r="U841"/>
  <c r="V841"/>
  <c r="W841"/>
  <c r="Y841"/>
  <c r="Z841"/>
  <c r="AB841"/>
  <c r="AC841"/>
  <c r="B842"/>
  <c r="C842"/>
  <c r="C74" i="25" s="1"/>
  <c r="D842" i="5"/>
  <c r="C74" i="7" s="1"/>
  <c r="E842" i="5"/>
  <c r="C74" i="8" s="1"/>
  <c r="F842" i="5"/>
  <c r="C74" i="9" s="1"/>
  <c r="G842" i="5"/>
  <c r="C74" i="10" s="1"/>
  <c r="H842" i="5"/>
  <c r="C74" i="11" s="1"/>
  <c r="I842" i="5"/>
  <c r="C74" i="12" s="1"/>
  <c r="K842" i="5"/>
  <c r="C74" i="13" s="1"/>
  <c r="M842" i="5"/>
  <c r="N842"/>
  <c r="O842"/>
  <c r="Q842"/>
  <c r="R842"/>
  <c r="S842"/>
  <c r="T842"/>
  <c r="U842"/>
  <c r="V842"/>
  <c r="W842"/>
  <c r="Y842"/>
  <c r="Z842"/>
  <c r="AB842"/>
  <c r="AC842"/>
  <c r="B843"/>
  <c r="C843"/>
  <c r="D74" i="25" s="1"/>
  <c r="D843" i="5"/>
  <c r="D74" i="7" s="1"/>
  <c r="E843" i="5"/>
  <c r="D74" i="8" s="1"/>
  <c r="F843" i="5"/>
  <c r="D74" i="9" s="1"/>
  <c r="G843" i="5"/>
  <c r="D74" i="10" s="1"/>
  <c r="H843" i="5"/>
  <c r="D74" i="11" s="1"/>
  <c r="I843" i="5"/>
  <c r="D74" i="12" s="1"/>
  <c r="K843" i="5"/>
  <c r="D74" i="13" s="1"/>
  <c r="M843" i="5"/>
  <c r="N843"/>
  <c r="O843"/>
  <c r="Q843"/>
  <c r="R843"/>
  <c r="S843"/>
  <c r="T843"/>
  <c r="U843"/>
  <c r="V843"/>
  <c r="W843"/>
  <c r="Y843"/>
  <c r="Z843"/>
  <c r="AB843"/>
  <c r="AC843"/>
  <c r="B844"/>
  <c r="C844"/>
  <c r="E74" i="25" s="1"/>
  <c r="D844" i="5"/>
  <c r="E74" i="7" s="1"/>
  <c r="E844" i="5"/>
  <c r="E74" i="8" s="1"/>
  <c r="F844" i="5"/>
  <c r="E74" i="9" s="1"/>
  <c r="G844" i="5"/>
  <c r="E74" i="10" s="1"/>
  <c r="H844" i="5"/>
  <c r="E74" i="11" s="1"/>
  <c r="I844" i="5"/>
  <c r="E74" i="12" s="1"/>
  <c r="K844" i="5"/>
  <c r="E74" i="13" s="1"/>
  <c r="M844" i="5"/>
  <c r="N844"/>
  <c r="O844"/>
  <c r="Q844"/>
  <c r="R844"/>
  <c r="S844"/>
  <c r="T844"/>
  <c r="U844"/>
  <c r="V844"/>
  <c r="W844"/>
  <c r="Y844"/>
  <c r="Z844"/>
  <c r="AB844"/>
  <c r="AC844"/>
  <c r="B845"/>
  <c r="C845"/>
  <c r="F74" i="25" s="1"/>
  <c r="D845" i="5"/>
  <c r="F74" i="7" s="1"/>
  <c r="E845" i="5"/>
  <c r="F74" i="8" s="1"/>
  <c r="F845" i="5"/>
  <c r="F74" i="9" s="1"/>
  <c r="G845" i="5"/>
  <c r="F74" i="10" s="1"/>
  <c r="H845" i="5"/>
  <c r="F74" i="11" s="1"/>
  <c r="I845" i="5"/>
  <c r="F74" i="12" s="1"/>
  <c r="K845" i="5"/>
  <c r="F74" i="13" s="1"/>
  <c r="M845" i="5"/>
  <c r="N845"/>
  <c r="O845"/>
  <c r="Q845"/>
  <c r="R845"/>
  <c r="S845"/>
  <c r="T845"/>
  <c r="U845"/>
  <c r="V845"/>
  <c r="W845"/>
  <c r="Y845"/>
  <c r="Z845"/>
  <c r="AB845"/>
  <c r="AC845"/>
  <c r="B846"/>
  <c r="C846"/>
  <c r="G74" i="25" s="1"/>
  <c r="D846" i="5"/>
  <c r="G74" i="7" s="1"/>
  <c r="E846" i="5"/>
  <c r="G74" i="8" s="1"/>
  <c r="F846" i="5"/>
  <c r="G74" i="9" s="1"/>
  <c r="G846" i="5"/>
  <c r="G74" i="10" s="1"/>
  <c r="H846" i="5"/>
  <c r="G74" i="11" s="1"/>
  <c r="I846" i="5"/>
  <c r="G74" i="12" s="1"/>
  <c r="K846" i="5"/>
  <c r="G74" i="13" s="1"/>
  <c r="M846" i="5"/>
  <c r="N846"/>
  <c r="O846"/>
  <c r="Q846"/>
  <c r="R846"/>
  <c r="S846"/>
  <c r="T846"/>
  <c r="U846"/>
  <c r="V846"/>
  <c r="W846"/>
  <c r="Y846"/>
  <c r="Z846"/>
  <c r="AB846"/>
  <c r="AC846"/>
  <c r="B847"/>
  <c r="C847"/>
  <c r="H74" i="25" s="1"/>
  <c r="D847" i="5"/>
  <c r="H74" i="7" s="1"/>
  <c r="E847" i="5"/>
  <c r="H74" i="8" s="1"/>
  <c r="F847" i="5"/>
  <c r="H74" i="9" s="1"/>
  <c r="G847" i="5"/>
  <c r="H74" i="10" s="1"/>
  <c r="H847" i="5"/>
  <c r="H74" i="11" s="1"/>
  <c r="I847" i="5"/>
  <c r="H74" i="12" s="1"/>
  <c r="K847" i="5"/>
  <c r="H74" i="13" s="1"/>
  <c r="M847" i="5"/>
  <c r="N847"/>
  <c r="O847"/>
  <c r="Q847"/>
  <c r="R847"/>
  <c r="S847"/>
  <c r="T847"/>
  <c r="U847"/>
  <c r="V847"/>
  <c r="W847"/>
  <c r="Y847"/>
  <c r="Z847"/>
  <c r="AB847"/>
  <c r="AC847"/>
  <c r="B848"/>
  <c r="C848"/>
  <c r="I74" i="25" s="1"/>
  <c r="D848" i="5"/>
  <c r="I74" i="7" s="1"/>
  <c r="E848" i="5"/>
  <c r="I74" i="8" s="1"/>
  <c r="F848" i="5"/>
  <c r="I74" i="9" s="1"/>
  <c r="G848" i="5"/>
  <c r="I74" i="10" s="1"/>
  <c r="H848" i="5"/>
  <c r="I74" i="11" s="1"/>
  <c r="I848" i="5"/>
  <c r="I74" i="12" s="1"/>
  <c r="K848" i="5"/>
  <c r="I74" i="13" s="1"/>
  <c r="M848" i="5"/>
  <c r="N848"/>
  <c r="O848"/>
  <c r="Q848"/>
  <c r="R848"/>
  <c r="S848"/>
  <c r="T848"/>
  <c r="U848"/>
  <c r="V848"/>
  <c r="W848"/>
  <c r="Y848"/>
  <c r="Z848"/>
  <c r="AB848"/>
  <c r="AC848"/>
  <c r="B849"/>
  <c r="C849"/>
  <c r="J74" i="25" s="1"/>
  <c r="D849" i="5"/>
  <c r="J74" i="7" s="1"/>
  <c r="E849" i="5"/>
  <c r="J74" i="8" s="1"/>
  <c r="F849" i="5"/>
  <c r="J74" i="9" s="1"/>
  <c r="G849" i="5"/>
  <c r="J74" i="10" s="1"/>
  <c r="H849" i="5"/>
  <c r="J74" i="11" s="1"/>
  <c r="I849" i="5"/>
  <c r="J74" i="12" s="1"/>
  <c r="K849" i="5"/>
  <c r="J74" i="13" s="1"/>
  <c r="M849" i="5"/>
  <c r="N849"/>
  <c r="O849"/>
  <c r="Q849"/>
  <c r="R849"/>
  <c r="S849"/>
  <c r="T849"/>
  <c r="U849"/>
  <c r="V849"/>
  <c r="W849"/>
  <c r="Y849"/>
  <c r="Z849"/>
  <c r="AB849"/>
  <c r="AC849"/>
  <c r="B850"/>
  <c r="C850"/>
  <c r="K74" i="25" s="1"/>
  <c r="D850" i="5"/>
  <c r="K74" i="7" s="1"/>
  <c r="E850" i="5"/>
  <c r="K74" i="8" s="1"/>
  <c r="F850" i="5"/>
  <c r="K74" i="9" s="1"/>
  <c r="G850" i="5"/>
  <c r="K74" i="10" s="1"/>
  <c r="H850" i="5"/>
  <c r="K74" i="11" s="1"/>
  <c r="I850" i="5"/>
  <c r="K74" i="12" s="1"/>
  <c r="K850" i="5"/>
  <c r="K74" i="13" s="1"/>
  <c r="M850" i="5"/>
  <c r="N850"/>
  <c r="O850"/>
  <c r="Q850"/>
  <c r="R850"/>
  <c r="S850"/>
  <c r="T850"/>
  <c r="U850"/>
  <c r="V850"/>
  <c r="W850"/>
  <c r="Y850"/>
  <c r="Z850"/>
  <c r="AB850"/>
  <c r="AC850"/>
  <c r="B851"/>
  <c r="C851"/>
  <c r="L74" i="25" s="1"/>
  <c r="D851" i="5"/>
  <c r="L74" i="7" s="1"/>
  <c r="E851" i="5"/>
  <c r="L74" i="8" s="1"/>
  <c r="F851" i="5"/>
  <c r="L74" i="9" s="1"/>
  <c r="G851" i="5"/>
  <c r="L74" i="10" s="1"/>
  <c r="H851" i="5"/>
  <c r="L74" i="11" s="1"/>
  <c r="I851" i="5"/>
  <c r="L74" i="12" s="1"/>
  <c r="K851" i="5"/>
  <c r="L74" i="13" s="1"/>
  <c r="M851" i="5"/>
  <c r="N851"/>
  <c r="O851"/>
  <c r="Q851"/>
  <c r="R851"/>
  <c r="S851"/>
  <c r="T851"/>
  <c r="U851"/>
  <c r="V851"/>
  <c r="W851"/>
  <c r="Y851"/>
  <c r="Z851"/>
  <c r="AB851"/>
  <c r="AC851"/>
  <c r="B852"/>
  <c r="C852"/>
  <c r="M74" i="25" s="1"/>
  <c r="D852" i="5"/>
  <c r="M74" i="7" s="1"/>
  <c r="E852" i="5"/>
  <c r="M74" i="8" s="1"/>
  <c r="F852" i="5"/>
  <c r="M74" i="9" s="1"/>
  <c r="G852" i="5"/>
  <c r="M74" i="10" s="1"/>
  <c r="H852" i="5"/>
  <c r="M74" i="11" s="1"/>
  <c r="I852" i="5"/>
  <c r="M74" i="12" s="1"/>
  <c r="K852" i="5"/>
  <c r="M74" i="13" s="1"/>
  <c r="M852" i="5"/>
  <c r="N852"/>
  <c r="O852"/>
  <c r="Q852"/>
  <c r="R852"/>
  <c r="S852"/>
  <c r="T852"/>
  <c r="U852"/>
  <c r="V852"/>
  <c r="W852"/>
  <c r="Y852"/>
  <c r="Z852"/>
  <c r="AB852"/>
  <c r="AC852"/>
  <c r="B853"/>
  <c r="C853"/>
  <c r="B75" i="25" s="1"/>
  <c r="D853" i="5"/>
  <c r="B75" i="7" s="1"/>
  <c r="E853" i="5"/>
  <c r="B75" i="8" s="1"/>
  <c r="F853" i="5"/>
  <c r="B75" i="9" s="1"/>
  <c r="G853" i="5"/>
  <c r="B75" i="10" s="1"/>
  <c r="H853" i="5"/>
  <c r="B75" i="11" s="1"/>
  <c r="I853" i="5"/>
  <c r="B75" i="12" s="1"/>
  <c r="K853" i="5"/>
  <c r="B75" i="13" s="1"/>
  <c r="M853" i="5"/>
  <c r="N853"/>
  <c r="O853"/>
  <c r="Q853"/>
  <c r="R853"/>
  <c r="S853"/>
  <c r="T853"/>
  <c r="U853"/>
  <c r="V853"/>
  <c r="W853"/>
  <c r="Y853"/>
  <c r="Z853"/>
  <c r="AB853"/>
  <c r="AC853"/>
  <c r="B854"/>
  <c r="C854"/>
  <c r="C75" i="25" s="1"/>
  <c r="D854" i="5"/>
  <c r="C75" i="7" s="1"/>
  <c r="E854" i="5"/>
  <c r="C75" i="8" s="1"/>
  <c r="F854" i="5"/>
  <c r="C75" i="9" s="1"/>
  <c r="G854" i="5"/>
  <c r="C75" i="10" s="1"/>
  <c r="H854" i="5"/>
  <c r="C75" i="11" s="1"/>
  <c r="I854" i="5"/>
  <c r="C75" i="12" s="1"/>
  <c r="K854" i="5"/>
  <c r="C75" i="13" s="1"/>
  <c r="M854" i="5"/>
  <c r="N854"/>
  <c r="O854"/>
  <c r="Q854"/>
  <c r="R854"/>
  <c r="S854"/>
  <c r="T854"/>
  <c r="U854"/>
  <c r="V854"/>
  <c r="W854"/>
  <c r="Y854"/>
  <c r="Z854"/>
  <c r="AB854"/>
  <c r="AC854"/>
  <c r="B855"/>
  <c r="C855"/>
  <c r="D75" i="25" s="1"/>
  <c r="D855" i="5"/>
  <c r="D75" i="7" s="1"/>
  <c r="E855" i="5"/>
  <c r="D75" i="8" s="1"/>
  <c r="F855" i="5"/>
  <c r="D75" i="9" s="1"/>
  <c r="G855" i="5"/>
  <c r="D75" i="10" s="1"/>
  <c r="H855" i="5"/>
  <c r="D75" i="11" s="1"/>
  <c r="I855" i="5"/>
  <c r="D75" i="12" s="1"/>
  <c r="K855" i="5"/>
  <c r="D75" i="13" s="1"/>
  <c r="M855" i="5"/>
  <c r="N855"/>
  <c r="O855"/>
  <c r="Q855"/>
  <c r="R855"/>
  <c r="S855"/>
  <c r="T855"/>
  <c r="U855"/>
  <c r="V855"/>
  <c r="W855"/>
  <c r="Y855"/>
  <c r="Z855"/>
  <c r="AB855"/>
  <c r="AC855"/>
  <c r="B856"/>
  <c r="C856"/>
  <c r="E75" i="25" s="1"/>
  <c r="D856" i="5"/>
  <c r="E75" i="7" s="1"/>
  <c r="E856" i="5"/>
  <c r="E75" i="8" s="1"/>
  <c r="F856" i="5"/>
  <c r="E75" i="9" s="1"/>
  <c r="G856" i="5"/>
  <c r="E75" i="10" s="1"/>
  <c r="H856" i="5"/>
  <c r="E75" i="11" s="1"/>
  <c r="I856" i="5"/>
  <c r="E75" i="12" s="1"/>
  <c r="K856" i="5"/>
  <c r="E75" i="13" s="1"/>
  <c r="M856" i="5"/>
  <c r="N856"/>
  <c r="O856"/>
  <c r="Q856"/>
  <c r="R856"/>
  <c r="S856"/>
  <c r="T856"/>
  <c r="U856"/>
  <c r="V856"/>
  <c r="W856"/>
  <c r="Y856"/>
  <c r="Z856"/>
  <c r="AB856"/>
  <c r="AC856"/>
  <c r="B857"/>
  <c r="C857"/>
  <c r="F75" i="25" s="1"/>
  <c r="D857" i="5"/>
  <c r="F75" i="7" s="1"/>
  <c r="E857" i="5"/>
  <c r="F75" i="8" s="1"/>
  <c r="F857" i="5"/>
  <c r="F75" i="9" s="1"/>
  <c r="G857" i="5"/>
  <c r="F75" i="10" s="1"/>
  <c r="H857" i="5"/>
  <c r="F75" i="11" s="1"/>
  <c r="I857" i="5"/>
  <c r="F75" i="12" s="1"/>
  <c r="K857" i="5"/>
  <c r="F75" i="13" s="1"/>
  <c r="M857" i="5"/>
  <c r="N857"/>
  <c r="O857"/>
  <c r="Q857"/>
  <c r="R857"/>
  <c r="S857"/>
  <c r="T857"/>
  <c r="U857"/>
  <c r="V857"/>
  <c r="W857"/>
  <c r="Y857"/>
  <c r="Z857"/>
  <c r="AB857"/>
  <c r="AC857"/>
  <c r="B858"/>
  <c r="C858"/>
  <c r="G75" i="25" s="1"/>
  <c r="D858" i="5"/>
  <c r="G75" i="7" s="1"/>
  <c r="E858" i="5"/>
  <c r="G75" i="8" s="1"/>
  <c r="F858" i="5"/>
  <c r="G75" i="9" s="1"/>
  <c r="G858" i="5"/>
  <c r="G75" i="10" s="1"/>
  <c r="H858" i="5"/>
  <c r="G75" i="11" s="1"/>
  <c r="I858" i="5"/>
  <c r="G75" i="12" s="1"/>
  <c r="K858" i="5"/>
  <c r="G75" i="13" s="1"/>
  <c r="M858" i="5"/>
  <c r="N858"/>
  <c r="O858"/>
  <c r="Q858"/>
  <c r="R858"/>
  <c r="S858"/>
  <c r="T858"/>
  <c r="U858"/>
  <c r="V858"/>
  <c r="W858"/>
  <c r="Y858"/>
  <c r="Z858"/>
  <c r="AB858"/>
  <c r="AC858"/>
  <c r="B859"/>
  <c r="C859"/>
  <c r="H75" i="25" s="1"/>
  <c r="D859" i="5"/>
  <c r="H75" i="7" s="1"/>
  <c r="E859" i="5"/>
  <c r="H75" i="8" s="1"/>
  <c r="F859" i="5"/>
  <c r="H75" i="9" s="1"/>
  <c r="G859" i="5"/>
  <c r="H75" i="10" s="1"/>
  <c r="H859" i="5"/>
  <c r="H75" i="11" s="1"/>
  <c r="I859" i="5"/>
  <c r="H75" i="12" s="1"/>
  <c r="K859" i="5"/>
  <c r="H75" i="13" s="1"/>
  <c r="M859" i="5"/>
  <c r="N859"/>
  <c r="O859"/>
  <c r="Q859"/>
  <c r="R859"/>
  <c r="S859"/>
  <c r="T859"/>
  <c r="U859"/>
  <c r="V859"/>
  <c r="W859"/>
  <c r="Y859"/>
  <c r="Z859"/>
  <c r="AB859"/>
  <c r="AC859"/>
  <c r="B860"/>
  <c r="C860"/>
  <c r="I75" i="25" s="1"/>
  <c r="D860" i="5"/>
  <c r="I75" i="7" s="1"/>
  <c r="E860" i="5"/>
  <c r="I75" i="8" s="1"/>
  <c r="F860" i="5"/>
  <c r="I75" i="9" s="1"/>
  <c r="G860" i="5"/>
  <c r="I75" i="10" s="1"/>
  <c r="H860" i="5"/>
  <c r="I75" i="11" s="1"/>
  <c r="I860" i="5"/>
  <c r="I75" i="12" s="1"/>
  <c r="K860" i="5"/>
  <c r="I75" i="13" s="1"/>
  <c r="M860" i="5"/>
  <c r="N860"/>
  <c r="O860"/>
  <c r="Q860"/>
  <c r="R860"/>
  <c r="S860"/>
  <c r="T860"/>
  <c r="U860"/>
  <c r="V860"/>
  <c r="W860"/>
  <c r="Y860"/>
  <c r="Z860"/>
  <c r="AB860"/>
  <c r="AC860"/>
  <c r="B861"/>
  <c r="C861"/>
  <c r="J75" i="25" s="1"/>
  <c r="D861" i="5"/>
  <c r="J75" i="7" s="1"/>
  <c r="E861" i="5"/>
  <c r="J75" i="8" s="1"/>
  <c r="F861" i="5"/>
  <c r="J75" i="9" s="1"/>
  <c r="G861" i="5"/>
  <c r="J75" i="10" s="1"/>
  <c r="H861" i="5"/>
  <c r="J75" i="11" s="1"/>
  <c r="I861" i="5"/>
  <c r="J75" i="12" s="1"/>
  <c r="K861" i="5"/>
  <c r="J75" i="13" s="1"/>
  <c r="M861" i="5"/>
  <c r="N861"/>
  <c r="O861"/>
  <c r="Q861"/>
  <c r="R861"/>
  <c r="S861"/>
  <c r="T861"/>
  <c r="U861"/>
  <c r="V861"/>
  <c r="W861"/>
  <c r="Y861"/>
  <c r="Z861"/>
  <c r="AB861"/>
  <c r="AC861"/>
  <c r="B862"/>
  <c r="C862"/>
  <c r="K75" i="25" s="1"/>
  <c r="D862" i="5"/>
  <c r="K75" i="7" s="1"/>
  <c r="E862" i="5"/>
  <c r="K75" i="8" s="1"/>
  <c r="F862" i="5"/>
  <c r="K75" i="9" s="1"/>
  <c r="G862" i="5"/>
  <c r="K75" i="10" s="1"/>
  <c r="H862" i="5"/>
  <c r="K75" i="11" s="1"/>
  <c r="I862" i="5"/>
  <c r="K75" i="12" s="1"/>
  <c r="K862" i="5"/>
  <c r="K75" i="13" s="1"/>
  <c r="M862" i="5"/>
  <c r="N862"/>
  <c r="O862"/>
  <c r="Q862"/>
  <c r="R862"/>
  <c r="S862"/>
  <c r="T862"/>
  <c r="U862"/>
  <c r="V862"/>
  <c r="W862"/>
  <c r="Y862"/>
  <c r="Z862"/>
  <c r="AB862"/>
  <c r="AC862"/>
  <c r="B863"/>
  <c r="C863"/>
  <c r="L75" i="25" s="1"/>
  <c r="D863" i="5"/>
  <c r="L75" i="7" s="1"/>
  <c r="E863" i="5"/>
  <c r="L75" i="8" s="1"/>
  <c r="F863" i="5"/>
  <c r="L75" i="9" s="1"/>
  <c r="G863" i="5"/>
  <c r="L75" i="10" s="1"/>
  <c r="H863" i="5"/>
  <c r="L75" i="11" s="1"/>
  <c r="I863" i="5"/>
  <c r="L75" i="12" s="1"/>
  <c r="K863" i="5"/>
  <c r="L75" i="13" s="1"/>
  <c r="M863" i="5"/>
  <c r="N863"/>
  <c r="O863"/>
  <c r="Q863"/>
  <c r="R863"/>
  <c r="S863"/>
  <c r="T863"/>
  <c r="U863"/>
  <c r="V863"/>
  <c r="W863"/>
  <c r="Y863"/>
  <c r="Z863"/>
  <c r="AB863"/>
  <c r="AC863"/>
  <c r="B864"/>
  <c r="C864"/>
  <c r="M75" i="25" s="1"/>
  <c r="D864" i="5"/>
  <c r="M75" i="7" s="1"/>
  <c r="E864" i="5"/>
  <c r="M75" i="8" s="1"/>
  <c r="F864" i="5"/>
  <c r="M75" i="9" s="1"/>
  <c r="G864" i="5"/>
  <c r="M75" i="10" s="1"/>
  <c r="H864" i="5"/>
  <c r="M75" i="11" s="1"/>
  <c r="I864" i="5"/>
  <c r="M75" i="12" s="1"/>
  <c r="K864" i="5"/>
  <c r="M75" i="13" s="1"/>
  <c r="M864" i="5"/>
  <c r="N864"/>
  <c r="O864"/>
  <c r="Q864"/>
  <c r="R864"/>
  <c r="S864"/>
  <c r="T864"/>
  <c r="U864"/>
  <c r="V864"/>
  <c r="W864"/>
  <c r="Y864"/>
  <c r="Z864"/>
  <c r="AB864"/>
  <c r="AC864"/>
  <c r="B865"/>
  <c r="C865"/>
  <c r="B76" i="25" s="1"/>
  <c r="D865" i="5"/>
  <c r="B76" i="7" s="1"/>
  <c r="E865" i="5"/>
  <c r="B76" i="8" s="1"/>
  <c r="F865" i="5"/>
  <c r="B76" i="9" s="1"/>
  <c r="G865" i="5"/>
  <c r="B76" i="10" s="1"/>
  <c r="H865" i="5"/>
  <c r="B76" i="11" s="1"/>
  <c r="I865" i="5"/>
  <c r="B76" i="12" s="1"/>
  <c r="K865" i="5"/>
  <c r="B76" i="13" s="1"/>
  <c r="M865" i="5"/>
  <c r="N865"/>
  <c r="O865"/>
  <c r="Q865"/>
  <c r="R865"/>
  <c r="S865"/>
  <c r="T865"/>
  <c r="U865"/>
  <c r="V865"/>
  <c r="W865"/>
  <c r="Y865"/>
  <c r="Z865"/>
  <c r="AB865"/>
  <c r="AC865"/>
  <c r="B866"/>
  <c r="C866"/>
  <c r="C76" i="25" s="1"/>
  <c r="D866" i="5"/>
  <c r="C76" i="7" s="1"/>
  <c r="E866" i="5"/>
  <c r="C76" i="8" s="1"/>
  <c r="F866" i="5"/>
  <c r="C76" i="9" s="1"/>
  <c r="G866" i="5"/>
  <c r="C76" i="10" s="1"/>
  <c r="H866" i="5"/>
  <c r="C76" i="11" s="1"/>
  <c r="I866" i="5"/>
  <c r="C76" i="12" s="1"/>
  <c r="K866" i="5"/>
  <c r="C76" i="13" s="1"/>
  <c r="M866" i="5"/>
  <c r="N866"/>
  <c r="O866"/>
  <c r="Q866"/>
  <c r="R866"/>
  <c r="S866"/>
  <c r="T866"/>
  <c r="U866"/>
  <c r="V866"/>
  <c r="W866"/>
  <c r="Y866"/>
  <c r="Z866"/>
  <c r="AB866"/>
  <c r="AC866"/>
  <c r="B867"/>
  <c r="C867"/>
  <c r="D76" i="25" s="1"/>
  <c r="D867" i="5"/>
  <c r="D76" i="7" s="1"/>
  <c r="E867" i="5"/>
  <c r="D76" i="8" s="1"/>
  <c r="F867" i="5"/>
  <c r="D76" i="9" s="1"/>
  <c r="G867" i="5"/>
  <c r="D76" i="10" s="1"/>
  <c r="H867" i="5"/>
  <c r="D76" i="11" s="1"/>
  <c r="I867" i="5"/>
  <c r="D76" i="12" s="1"/>
  <c r="K867" i="5"/>
  <c r="D76" i="13" s="1"/>
  <c r="M867" i="5"/>
  <c r="N867"/>
  <c r="O867"/>
  <c r="Q867"/>
  <c r="R867"/>
  <c r="S867"/>
  <c r="T867"/>
  <c r="U867"/>
  <c r="V867"/>
  <c r="W867"/>
  <c r="Y867"/>
  <c r="Z867"/>
  <c r="AB867"/>
  <c r="AC867"/>
  <c r="B868"/>
  <c r="C868"/>
  <c r="E76" i="25" s="1"/>
  <c r="D868" i="5"/>
  <c r="E76" i="7" s="1"/>
  <c r="E868" i="5"/>
  <c r="E76" i="8" s="1"/>
  <c r="F868" i="5"/>
  <c r="E76" i="9" s="1"/>
  <c r="G868" i="5"/>
  <c r="E76" i="10" s="1"/>
  <c r="H868" i="5"/>
  <c r="E76" i="11" s="1"/>
  <c r="I868" i="5"/>
  <c r="E76" i="12" s="1"/>
  <c r="K868" i="5"/>
  <c r="E76" i="13" s="1"/>
  <c r="M868" i="5"/>
  <c r="N868"/>
  <c r="O868"/>
  <c r="Q868"/>
  <c r="R868"/>
  <c r="S868"/>
  <c r="T868"/>
  <c r="U868"/>
  <c r="V868"/>
  <c r="W868"/>
  <c r="Y868"/>
  <c r="Z868"/>
  <c r="AB868"/>
  <c r="AC868"/>
  <c r="B869"/>
  <c r="C869"/>
  <c r="F76" i="25" s="1"/>
  <c r="D869" i="5"/>
  <c r="F76" i="7" s="1"/>
  <c r="E869" i="5"/>
  <c r="F76" i="8" s="1"/>
  <c r="F869" i="5"/>
  <c r="F76" i="9" s="1"/>
  <c r="G869" i="5"/>
  <c r="F76" i="10" s="1"/>
  <c r="H869" i="5"/>
  <c r="F76" i="11" s="1"/>
  <c r="I869" i="5"/>
  <c r="F76" i="12" s="1"/>
  <c r="K869" i="5"/>
  <c r="F76" i="13" s="1"/>
  <c r="M869" i="5"/>
  <c r="N869"/>
  <c r="O869"/>
  <c r="Q869"/>
  <c r="R869"/>
  <c r="S869"/>
  <c r="T869"/>
  <c r="U869"/>
  <c r="V869"/>
  <c r="W869"/>
  <c r="Y869"/>
  <c r="Z869"/>
  <c r="AB869"/>
  <c r="AC869"/>
  <c r="B870"/>
  <c r="C870"/>
  <c r="G76" i="25" s="1"/>
  <c r="D870" i="5"/>
  <c r="G76" i="7" s="1"/>
  <c r="E870" i="5"/>
  <c r="G76" i="8" s="1"/>
  <c r="F870" i="5"/>
  <c r="G76" i="9" s="1"/>
  <c r="G870" i="5"/>
  <c r="G76" i="10" s="1"/>
  <c r="H870" i="5"/>
  <c r="G76" i="11" s="1"/>
  <c r="I870" i="5"/>
  <c r="G76" i="12" s="1"/>
  <c r="K870" i="5"/>
  <c r="G76" i="13" s="1"/>
  <c r="M870" i="5"/>
  <c r="N870"/>
  <c r="O870"/>
  <c r="Q870"/>
  <c r="R870"/>
  <c r="S870"/>
  <c r="T870"/>
  <c r="U870"/>
  <c r="V870"/>
  <c r="W870"/>
  <c r="Y870"/>
  <c r="Z870"/>
  <c r="AB870"/>
  <c r="AC870"/>
  <c r="B871"/>
  <c r="C871"/>
  <c r="H76" i="25" s="1"/>
  <c r="D871" i="5"/>
  <c r="H76" i="7" s="1"/>
  <c r="E871" i="5"/>
  <c r="H76" i="8" s="1"/>
  <c r="F871" i="5"/>
  <c r="H76" i="9" s="1"/>
  <c r="G871" i="5"/>
  <c r="H76" i="10" s="1"/>
  <c r="H871" i="5"/>
  <c r="H76" i="11" s="1"/>
  <c r="I871" i="5"/>
  <c r="H76" i="12" s="1"/>
  <c r="K871" i="5"/>
  <c r="H76" i="13" s="1"/>
  <c r="M871" i="5"/>
  <c r="N871"/>
  <c r="O871"/>
  <c r="Q871"/>
  <c r="R871"/>
  <c r="S871"/>
  <c r="T871"/>
  <c r="U871"/>
  <c r="V871"/>
  <c r="W871"/>
  <c r="Y871"/>
  <c r="Z871"/>
  <c r="AB871"/>
  <c r="AC871"/>
  <c r="B872"/>
  <c r="C872"/>
  <c r="I76" i="25" s="1"/>
  <c r="D872" i="5"/>
  <c r="I76" i="7" s="1"/>
  <c r="E872" i="5"/>
  <c r="I76" i="8" s="1"/>
  <c r="F872" i="5"/>
  <c r="I76" i="9" s="1"/>
  <c r="G872" i="5"/>
  <c r="I76" i="10" s="1"/>
  <c r="H872" i="5"/>
  <c r="I76" i="11" s="1"/>
  <c r="I872" i="5"/>
  <c r="I76" i="12" s="1"/>
  <c r="K872" i="5"/>
  <c r="I76" i="13" s="1"/>
  <c r="M872" i="5"/>
  <c r="N872"/>
  <c r="O872"/>
  <c r="Q872"/>
  <c r="R872"/>
  <c r="S872"/>
  <c r="T872"/>
  <c r="U872"/>
  <c r="V872"/>
  <c r="W872"/>
  <c r="Y872"/>
  <c r="Z872"/>
  <c r="AB872"/>
  <c r="AC872"/>
  <c r="B873"/>
  <c r="C873"/>
  <c r="J76" i="25" s="1"/>
  <c r="D873" i="5"/>
  <c r="J76" i="7" s="1"/>
  <c r="E873" i="5"/>
  <c r="J76" i="8" s="1"/>
  <c r="F873" i="5"/>
  <c r="J76" i="9" s="1"/>
  <c r="G873" i="5"/>
  <c r="J76" i="10" s="1"/>
  <c r="H873" i="5"/>
  <c r="J76" i="11" s="1"/>
  <c r="I873" i="5"/>
  <c r="J76" i="12" s="1"/>
  <c r="K873" i="5"/>
  <c r="J76" i="13" s="1"/>
  <c r="M873" i="5"/>
  <c r="N873"/>
  <c r="O873"/>
  <c r="Q873"/>
  <c r="R873"/>
  <c r="S873"/>
  <c r="T873"/>
  <c r="U873"/>
  <c r="V873"/>
  <c r="W873"/>
  <c r="Y873"/>
  <c r="Z873"/>
  <c r="AB873"/>
  <c r="AC873"/>
  <c r="B874"/>
  <c r="C874"/>
  <c r="D874"/>
  <c r="E874"/>
  <c r="F874"/>
  <c r="G874"/>
  <c r="H874"/>
  <c r="I874"/>
  <c r="K874"/>
  <c r="M874"/>
  <c r="N874"/>
  <c r="O874"/>
  <c r="Q874"/>
  <c r="R874"/>
  <c r="S874"/>
  <c r="T874"/>
  <c r="U874"/>
  <c r="V874"/>
  <c r="W874"/>
  <c r="Y874"/>
  <c r="Z874"/>
  <c r="AB874"/>
  <c r="AC874"/>
  <c r="B875"/>
  <c r="C875"/>
  <c r="D875"/>
  <c r="E875"/>
  <c r="F875"/>
  <c r="G875"/>
  <c r="H875"/>
  <c r="I875"/>
  <c r="K875"/>
  <c r="M875"/>
  <c r="N875"/>
  <c r="O875"/>
  <c r="Q875"/>
  <c r="R875"/>
  <c r="S875"/>
  <c r="T875"/>
  <c r="U875"/>
  <c r="V875"/>
  <c r="W875"/>
  <c r="Y875"/>
  <c r="Z875"/>
  <c r="AB875"/>
  <c r="AC875"/>
  <c r="B876"/>
  <c r="C876"/>
  <c r="D876"/>
  <c r="E876"/>
  <c r="F876"/>
  <c r="G876"/>
  <c r="H876"/>
  <c r="I876"/>
  <c r="K876"/>
  <c r="M876"/>
  <c r="N876"/>
  <c r="O876"/>
  <c r="Q876"/>
  <c r="R876"/>
  <c r="S876"/>
  <c r="T876"/>
  <c r="U876"/>
  <c r="V876"/>
  <c r="W876"/>
  <c r="Y876"/>
  <c r="Z876"/>
  <c r="AB876"/>
  <c r="AC876"/>
  <c r="B877"/>
  <c r="C877"/>
  <c r="D877"/>
  <c r="E877"/>
  <c r="F877"/>
  <c r="G877"/>
  <c r="H877"/>
  <c r="I877"/>
  <c r="K877"/>
  <c r="M877"/>
  <c r="N877"/>
  <c r="O877"/>
  <c r="Q877"/>
  <c r="R877"/>
  <c r="S877"/>
  <c r="T877"/>
  <c r="U877"/>
  <c r="V877"/>
  <c r="W877"/>
  <c r="Y877"/>
  <c r="Z877"/>
  <c r="AB877"/>
  <c r="AC877"/>
  <c r="B878"/>
  <c r="C878"/>
  <c r="D878"/>
  <c r="E878"/>
  <c r="F878"/>
  <c r="G878"/>
  <c r="H878"/>
  <c r="I878"/>
  <c r="K878"/>
  <c r="M878"/>
  <c r="N878"/>
  <c r="O878"/>
  <c r="Q878"/>
  <c r="R878"/>
  <c r="S878"/>
  <c r="T878"/>
  <c r="U878"/>
  <c r="V878"/>
  <c r="W878"/>
  <c r="Y878"/>
  <c r="Z878"/>
  <c r="AB878"/>
  <c r="AC878"/>
  <c r="B879"/>
  <c r="C879"/>
  <c r="D879"/>
  <c r="E879"/>
  <c r="F879"/>
  <c r="G879"/>
  <c r="H879"/>
  <c r="I879"/>
  <c r="K879"/>
  <c r="M879"/>
  <c r="N879"/>
  <c r="O879"/>
  <c r="Q879"/>
  <c r="R879"/>
  <c r="S879"/>
  <c r="T879"/>
  <c r="U879"/>
  <c r="V879"/>
  <c r="W879"/>
  <c r="Y879"/>
  <c r="Z879"/>
  <c r="AB879"/>
  <c r="AC879"/>
  <c r="B880"/>
  <c r="C880"/>
  <c r="D880"/>
  <c r="E880"/>
  <c r="F880"/>
  <c r="G880"/>
  <c r="H880"/>
  <c r="I880"/>
  <c r="K880"/>
  <c r="M880"/>
  <c r="N880"/>
  <c r="O880"/>
  <c r="Q880"/>
  <c r="R880"/>
  <c r="S880"/>
  <c r="T880"/>
  <c r="U880"/>
  <c r="V880"/>
  <c r="W880"/>
  <c r="Y880"/>
  <c r="Z880"/>
  <c r="AB880"/>
  <c r="AC880"/>
  <c r="B881"/>
  <c r="C881"/>
  <c r="D881"/>
  <c r="E881"/>
  <c r="F881"/>
  <c r="G881"/>
  <c r="H881"/>
  <c r="I881"/>
  <c r="K881"/>
  <c r="M881"/>
  <c r="N881"/>
  <c r="O881"/>
  <c r="Q881"/>
  <c r="R881"/>
  <c r="S881"/>
  <c r="T881"/>
  <c r="U881"/>
  <c r="V881"/>
  <c r="W881"/>
  <c r="Y881"/>
  <c r="Z881"/>
  <c r="AB881"/>
  <c r="AC881"/>
  <c r="B882"/>
  <c r="C882"/>
  <c r="D882"/>
  <c r="E882"/>
  <c r="F882"/>
  <c r="G882"/>
  <c r="H882"/>
  <c r="I882"/>
  <c r="K882"/>
  <c r="M882"/>
  <c r="N882"/>
  <c r="O882"/>
  <c r="Q882"/>
  <c r="R882"/>
  <c r="S882"/>
  <c r="T882"/>
  <c r="U882"/>
  <c r="V882"/>
  <c r="W882"/>
  <c r="Y882"/>
  <c r="Z882"/>
  <c r="AB882"/>
  <c r="AC882"/>
  <c r="B883"/>
  <c r="C883"/>
  <c r="D883"/>
  <c r="E883"/>
  <c r="F883"/>
  <c r="G883"/>
  <c r="H883"/>
  <c r="I883"/>
  <c r="K883"/>
  <c r="M883"/>
  <c r="N883"/>
  <c r="O883"/>
  <c r="Q883"/>
  <c r="R883"/>
  <c r="S883"/>
  <c r="T883"/>
  <c r="U883"/>
  <c r="V883"/>
  <c r="W883"/>
  <c r="Y883"/>
  <c r="Z883"/>
  <c r="AB883"/>
  <c r="AC883"/>
  <c r="B884"/>
  <c r="C884"/>
  <c r="D884"/>
  <c r="E884"/>
  <c r="F884"/>
  <c r="G884"/>
  <c r="H884"/>
  <c r="I884"/>
  <c r="K884"/>
  <c r="M884"/>
  <c r="N884"/>
  <c r="O884"/>
  <c r="Q884"/>
  <c r="R884"/>
  <c r="S884"/>
  <c r="T884"/>
  <c r="U884"/>
  <c r="V884"/>
  <c r="W884"/>
  <c r="Y884"/>
  <c r="Z884"/>
  <c r="AB884"/>
  <c r="AC884"/>
  <c r="B885"/>
  <c r="C885"/>
  <c r="D885"/>
  <c r="E885"/>
  <c r="F885"/>
  <c r="G885"/>
  <c r="H885"/>
  <c r="I885"/>
  <c r="K885"/>
  <c r="M885"/>
  <c r="N885"/>
  <c r="O885"/>
  <c r="Q885"/>
  <c r="R885"/>
  <c r="S885"/>
  <c r="T885"/>
  <c r="U885"/>
  <c r="V885"/>
  <c r="W885"/>
  <c r="Y885"/>
  <c r="Z885"/>
  <c r="AB885"/>
  <c r="AC885"/>
  <c r="B886"/>
  <c r="C886"/>
  <c r="D886"/>
  <c r="E886"/>
  <c r="F886"/>
  <c r="G886"/>
  <c r="H886"/>
  <c r="I886"/>
  <c r="K886"/>
  <c r="M886"/>
  <c r="N886"/>
  <c r="O886"/>
  <c r="Q886"/>
  <c r="R886"/>
  <c r="S886"/>
  <c r="T886"/>
  <c r="U886"/>
  <c r="V886"/>
  <c r="W886"/>
  <c r="Y886"/>
  <c r="Z886"/>
  <c r="AB886"/>
  <c r="AC886"/>
  <c r="B887"/>
  <c r="C887"/>
  <c r="D887"/>
  <c r="E887"/>
  <c r="F887"/>
  <c r="G887"/>
  <c r="H887"/>
  <c r="I887"/>
  <c r="K887"/>
  <c r="M887"/>
  <c r="N887"/>
  <c r="O887"/>
  <c r="Q887"/>
  <c r="R887"/>
  <c r="S887"/>
  <c r="T887"/>
  <c r="U887"/>
  <c r="V887"/>
  <c r="W887"/>
  <c r="Y887"/>
  <c r="Z887"/>
  <c r="AB887"/>
  <c r="AC887"/>
  <c r="B888"/>
  <c r="C888"/>
  <c r="D888"/>
  <c r="E888"/>
  <c r="F888"/>
  <c r="G888"/>
  <c r="H888"/>
  <c r="I888"/>
  <c r="K888"/>
  <c r="M888"/>
  <c r="N888"/>
  <c r="O888"/>
  <c r="Q888"/>
  <c r="R888"/>
  <c r="S888"/>
  <c r="T888"/>
  <c r="U888"/>
  <c r="V888"/>
  <c r="W888"/>
  <c r="Y888"/>
  <c r="Z888"/>
  <c r="AB888"/>
  <c r="AC888"/>
  <c r="A889"/>
  <c r="B889"/>
  <c r="C889"/>
  <c r="D889"/>
  <c r="E889"/>
  <c r="F889"/>
  <c r="G889"/>
  <c r="H889"/>
  <c r="I889"/>
  <c r="K889"/>
  <c r="M889"/>
  <c r="N889"/>
  <c r="O889"/>
  <c r="Q889"/>
  <c r="R889"/>
  <c r="S889"/>
  <c r="T889"/>
  <c r="U889"/>
  <c r="V889"/>
  <c r="W889"/>
  <c r="Y889"/>
  <c r="Z889"/>
  <c r="AB889"/>
  <c r="AC889"/>
  <c r="A890"/>
  <c r="B890"/>
  <c r="C890"/>
  <c r="D890"/>
  <c r="E890"/>
  <c r="F890"/>
  <c r="G890"/>
  <c r="H890"/>
  <c r="I890"/>
  <c r="K890"/>
  <c r="M890"/>
  <c r="N890"/>
  <c r="O890"/>
  <c r="Q890"/>
  <c r="R890"/>
  <c r="S890"/>
  <c r="T890"/>
  <c r="U890"/>
  <c r="V890"/>
  <c r="W890"/>
  <c r="Y890"/>
  <c r="Z890"/>
  <c r="AB890"/>
  <c r="AC890"/>
  <c r="A891"/>
  <c r="B891"/>
  <c r="C891"/>
  <c r="D891"/>
  <c r="E891"/>
  <c r="F891"/>
  <c r="G891"/>
  <c r="H891"/>
  <c r="I891"/>
  <c r="K891"/>
  <c r="M891"/>
  <c r="N891"/>
  <c r="O891"/>
  <c r="Q891"/>
  <c r="R891"/>
  <c r="S891"/>
  <c r="T891"/>
  <c r="U891"/>
  <c r="V891"/>
  <c r="W891"/>
  <c r="Y891"/>
  <c r="Z891"/>
  <c r="AB891"/>
  <c r="AC891"/>
  <c r="A892"/>
  <c r="B892"/>
  <c r="C892"/>
  <c r="D892"/>
  <c r="E892"/>
  <c r="F892"/>
  <c r="G892"/>
  <c r="H892"/>
  <c r="I892"/>
  <c r="K892"/>
  <c r="M892"/>
  <c r="N892"/>
  <c r="O892"/>
  <c r="Q892"/>
  <c r="R892"/>
  <c r="S892"/>
  <c r="T892"/>
  <c r="U892"/>
  <c r="V892"/>
  <c r="W892"/>
  <c r="Y892"/>
  <c r="Z892"/>
  <c r="AB892"/>
  <c r="AC892"/>
  <c r="A893"/>
  <c r="B893"/>
  <c r="C893"/>
  <c r="D893"/>
  <c r="E893"/>
  <c r="F893"/>
  <c r="G893"/>
  <c r="H893"/>
  <c r="I893"/>
  <c r="K893"/>
  <c r="M893"/>
  <c r="N893"/>
  <c r="O893"/>
  <c r="Q893"/>
  <c r="R893"/>
  <c r="S893"/>
  <c r="T893"/>
  <c r="U893"/>
  <c r="V893"/>
  <c r="W893"/>
  <c r="Y893"/>
  <c r="Z893"/>
  <c r="AB893"/>
  <c r="AC893"/>
  <c r="A894"/>
  <c r="B894"/>
  <c r="C894"/>
  <c r="D894"/>
  <c r="E894"/>
  <c r="F894"/>
  <c r="G894"/>
  <c r="H894"/>
  <c r="I894"/>
  <c r="K894"/>
  <c r="M894"/>
  <c r="N894"/>
  <c r="O894"/>
  <c r="Q894"/>
  <c r="R894"/>
  <c r="S894"/>
  <c r="T894"/>
  <c r="U894"/>
  <c r="V894"/>
  <c r="W894"/>
  <c r="Y894"/>
  <c r="Z894"/>
  <c r="AB894"/>
  <c r="AC894"/>
  <c r="A895"/>
  <c r="B895"/>
  <c r="C895"/>
  <c r="D895"/>
  <c r="E895"/>
  <c r="F895"/>
  <c r="G895"/>
  <c r="H895"/>
  <c r="I895"/>
  <c r="K895"/>
  <c r="M895"/>
  <c r="N895"/>
  <c r="O895"/>
  <c r="Q895"/>
  <c r="R895"/>
  <c r="S895"/>
  <c r="T895"/>
  <c r="U895"/>
  <c r="V895"/>
  <c r="W895"/>
  <c r="Y895"/>
  <c r="Z895"/>
  <c r="AB895"/>
  <c r="AC895"/>
  <c r="A896"/>
  <c r="A908" s="1"/>
  <c r="A920" s="1"/>
  <c r="A932" s="1"/>
  <c r="A944" s="1"/>
  <c r="A956" s="1"/>
  <c r="A968" s="1"/>
  <c r="A980" s="1"/>
  <c r="A992" s="1"/>
  <c r="B896"/>
  <c r="C896"/>
  <c r="D896"/>
  <c r="E896"/>
  <c r="F896"/>
  <c r="G896"/>
  <c r="H896"/>
  <c r="I896"/>
  <c r="K896"/>
  <c r="M896"/>
  <c r="N896"/>
  <c r="O896"/>
  <c r="Q896"/>
  <c r="R896"/>
  <c r="S896"/>
  <c r="T896"/>
  <c r="U896"/>
  <c r="V896"/>
  <c r="W896"/>
  <c r="Y896"/>
  <c r="Z896"/>
  <c r="AB896"/>
  <c r="AC896"/>
  <c r="A897"/>
  <c r="B897"/>
  <c r="C897"/>
  <c r="D897"/>
  <c r="E897"/>
  <c r="F897"/>
  <c r="G897"/>
  <c r="H897"/>
  <c r="I897"/>
  <c r="K897"/>
  <c r="M897"/>
  <c r="N897"/>
  <c r="O897"/>
  <c r="Q897"/>
  <c r="R897"/>
  <c r="S897"/>
  <c r="T897"/>
  <c r="U897"/>
  <c r="V897"/>
  <c r="W897"/>
  <c r="Y897"/>
  <c r="Z897"/>
  <c r="AB897"/>
  <c r="AC897"/>
  <c r="A898"/>
  <c r="B898"/>
  <c r="C898"/>
  <c r="D898"/>
  <c r="E898"/>
  <c r="F898"/>
  <c r="G898"/>
  <c r="H898"/>
  <c r="I898"/>
  <c r="K898"/>
  <c r="M898"/>
  <c r="N898"/>
  <c r="O898"/>
  <c r="Q898"/>
  <c r="R898"/>
  <c r="S898"/>
  <c r="T898"/>
  <c r="U898"/>
  <c r="V898"/>
  <c r="W898"/>
  <c r="Y898"/>
  <c r="Z898"/>
  <c r="AB898"/>
  <c r="AC898"/>
  <c r="A899"/>
  <c r="B899"/>
  <c r="C899"/>
  <c r="D899"/>
  <c r="E899"/>
  <c r="F899"/>
  <c r="G899"/>
  <c r="H899"/>
  <c r="I899"/>
  <c r="K899"/>
  <c r="M899"/>
  <c r="N899"/>
  <c r="O899"/>
  <c r="Q899"/>
  <c r="R899"/>
  <c r="S899"/>
  <c r="T899"/>
  <c r="U899"/>
  <c r="V899"/>
  <c r="W899"/>
  <c r="Y899"/>
  <c r="Z899"/>
  <c r="AB899"/>
  <c r="AC899"/>
  <c r="A900"/>
  <c r="B900"/>
  <c r="C900"/>
  <c r="D900"/>
  <c r="E900"/>
  <c r="F900"/>
  <c r="G900"/>
  <c r="H900"/>
  <c r="I900"/>
  <c r="K900"/>
  <c r="M900"/>
  <c r="N900"/>
  <c r="O900"/>
  <c r="Q900"/>
  <c r="R900"/>
  <c r="S900"/>
  <c r="T900"/>
  <c r="U900"/>
  <c r="V900"/>
  <c r="W900"/>
  <c r="Y900"/>
  <c r="Z900"/>
  <c r="AB900"/>
  <c r="AC900"/>
  <c r="A901"/>
  <c r="B901"/>
  <c r="C901"/>
  <c r="D901"/>
  <c r="E901"/>
  <c r="F901"/>
  <c r="G901"/>
  <c r="H901"/>
  <c r="I901"/>
  <c r="K901"/>
  <c r="M901"/>
  <c r="N901"/>
  <c r="O901"/>
  <c r="Q901"/>
  <c r="R901"/>
  <c r="S901"/>
  <c r="T901"/>
  <c r="U901"/>
  <c r="V901"/>
  <c r="W901"/>
  <c r="Y901"/>
  <c r="Z901"/>
  <c r="AB901"/>
  <c r="AC901"/>
  <c r="A902"/>
  <c r="B902"/>
  <c r="C902"/>
  <c r="D902"/>
  <c r="E902"/>
  <c r="F902"/>
  <c r="G902"/>
  <c r="H902"/>
  <c r="I902"/>
  <c r="K902"/>
  <c r="M902"/>
  <c r="N902"/>
  <c r="O902"/>
  <c r="Q902"/>
  <c r="R902"/>
  <c r="S902"/>
  <c r="T902"/>
  <c r="U902"/>
  <c r="V902"/>
  <c r="W902"/>
  <c r="Y902"/>
  <c r="Z902"/>
  <c r="AB902"/>
  <c r="AC902"/>
  <c r="A903"/>
  <c r="A915" s="1"/>
  <c r="A927" s="1"/>
  <c r="A939" s="1"/>
  <c r="A951" s="1"/>
  <c r="A963" s="1"/>
  <c r="A975" s="1"/>
  <c r="A987" s="1"/>
  <c r="B903"/>
  <c r="C903"/>
  <c r="D903"/>
  <c r="E903"/>
  <c r="F903"/>
  <c r="G903"/>
  <c r="H903"/>
  <c r="I903"/>
  <c r="K903"/>
  <c r="M903"/>
  <c r="N903"/>
  <c r="O903"/>
  <c r="Q903"/>
  <c r="R903"/>
  <c r="S903"/>
  <c r="T903"/>
  <c r="U903"/>
  <c r="V903"/>
  <c r="W903"/>
  <c r="Y903"/>
  <c r="Z903"/>
  <c r="AB903"/>
  <c r="AC903"/>
  <c r="A904"/>
  <c r="B904"/>
  <c r="C904"/>
  <c r="D904"/>
  <c r="E904"/>
  <c r="F904"/>
  <c r="G904"/>
  <c r="H904"/>
  <c r="I904"/>
  <c r="K904"/>
  <c r="M904"/>
  <c r="N904"/>
  <c r="O904"/>
  <c r="Q904"/>
  <c r="R904"/>
  <c r="S904"/>
  <c r="T904"/>
  <c r="U904"/>
  <c r="V904"/>
  <c r="W904"/>
  <c r="Y904"/>
  <c r="Z904"/>
  <c r="AB904"/>
  <c r="AC904"/>
  <c r="A905"/>
  <c r="B905"/>
  <c r="C905"/>
  <c r="D905"/>
  <c r="E905"/>
  <c r="F905"/>
  <c r="G905"/>
  <c r="H905"/>
  <c r="I905"/>
  <c r="K905"/>
  <c r="M905"/>
  <c r="N905"/>
  <c r="O905"/>
  <c r="Q905"/>
  <c r="R905"/>
  <c r="S905"/>
  <c r="T905"/>
  <c r="U905"/>
  <c r="V905"/>
  <c r="W905"/>
  <c r="Y905"/>
  <c r="Z905"/>
  <c r="AB905"/>
  <c r="AC905"/>
  <c r="A906"/>
  <c r="B906"/>
  <c r="C906"/>
  <c r="D906"/>
  <c r="E906"/>
  <c r="F906"/>
  <c r="G906"/>
  <c r="H906"/>
  <c r="I906"/>
  <c r="K906"/>
  <c r="M906"/>
  <c r="N906"/>
  <c r="O906"/>
  <c r="Q906"/>
  <c r="R906"/>
  <c r="S906"/>
  <c r="T906"/>
  <c r="U906"/>
  <c r="V906"/>
  <c r="W906"/>
  <c r="Y906"/>
  <c r="Z906"/>
  <c r="AB906"/>
  <c r="AC906"/>
  <c r="A907"/>
  <c r="B907"/>
  <c r="C907"/>
  <c r="D907"/>
  <c r="E907"/>
  <c r="F907"/>
  <c r="G907"/>
  <c r="H907"/>
  <c r="I907"/>
  <c r="K907"/>
  <c r="M907"/>
  <c r="N907"/>
  <c r="O907"/>
  <c r="Q907"/>
  <c r="R907"/>
  <c r="S907"/>
  <c r="T907"/>
  <c r="U907"/>
  <c r="V907"/>
  <c r="W907"/>
  <c r="Y907"/>
  <c r="Z907"/>
  <c r="AB907"/>
  <c r="AC907"/>
  <c r="B908"/>
  <c r="C908"/>
  <c r="D908"/>
  <c r="E908"/>
  <c r="F908"/>
  <c r="G908"/>
  <c r="H908"/>
  <c r="I908"/>
  <c r="K908"/>
  <c r="M908"/>
  <c r="N908"/>
  <c r="O908"/>
  <c r="Q908"/>
  <c r="R908"/>
  <c r="S908"/>
  <c r="T908"/>
  <c r="U908"/>
  <c r="V908"/>
  <c r="W908"/>
  <c r="Y908"/>
  <c r="Z908"/>
  <c r="AB908"/>
  <c r="AC908"/>
  <c r="A909"/>
  <c r="B909"/>
  <c r="C909"/>
  <c r="D909"/>
  <c r="E909"/>
  <c r="F909"/>
  <c r="G909"/>
  <c r="H909"/>
  <c r="I909"/>
  <c r="K909"/>
  <c r="M909"/>
  <c r="N909"/>
  <c r="O909"/>
  <c r="Q909"/>
  <c r="R909"/>
  <c r="S909"/>
  <c r="T909"/>
  <c r="U909"/>
  <c r="V909"/>
  <c r="W909"/>
  <c r="Y909"/>
  <c r="Z909"/>
  <c r="AB909"/>
  <c r="AC909"/>
  <c r="A910"/>
  <c r="B910"/>
  <c r="C910"/>
  <c r="D910"/>
  <c r="E910"/>
  <c r="F910"/>
  <c r="G910"/>
  <c r="H910"/>
  <c r="I910"/>
  <c r="K910"/>
  <c r="M910"/>
  <c r="N910"/>
  <c r="O910"/>
  <c r="Q910"/>
  <c r="R910"/>
  <c r="S910"/>
  <c r="T910"/>
  <c r="U910"/>
  <c r="V910"/>
  <c r="W910"/>
  <c r="Y910"/>
  <c r="Z910"/>
  <c r="AB910"/>
  <c r="AC910"/>
  <c r="A911"/>
  <c r="B911"/>
  <c r="C911"/>
  <c r="D911"/>
  <c r="E911"/>
  <c r="F911"/>
  <c r="G911"/>
  <c r="H911"/>
  <c r="I911"/>
  <c r="K911"/>
  <c r="M911"/>
  <c r="N911"/>
  <c r="O911"/>
  <c r="Q911"/>
  <c r="R911"/>
  <c r="S911"/>
  <c r="T911"/>
  <c r="U911"/>
  <c r="V911"/>
  <c r="W911"/>
  <c r="Y911"/>
  <c r="Z911"/>
  <c r="AB911"/>
  <c r="AC911"/>
  <c r="A912"/>
  <c r="A924" s="1"/>
  <c r="A936" s="1"/>
  <c r="A948" s="1"/>
  <c r="A960" s="1"/>
  <c r="A972" s="1"/>
  <c r="A984" s="1"/>
  <c r="A996" s="1"/>
  <c r="B912"/>
  <c r="C912"/>
  <c r="D912"/>
  <c r="E912"/>
  <c r="F912"/>
  <c r="G912"/>
  <c r="H912"/>
  <c r="I912"/>
  <c r="K912"/>
  <c r="M912"/>
  <c r="N912"/>
  <c r="O912"/>
  <c r="Q912"/>
  <c r="R912"/>
  <c r="S912"/>
  <c r="T912"/>
  <c r="U912"/>
  <c r="V912"/>
  <c r="W912"/>
  <c r="Y912"/>
  <c r="Z912"/>
  <c r="AB912"/>
  <c r="AC912"/>
  <c r="A913"/>
  <c r="B913"/>
  <c r="C913"/>
  <c r="D913"/>
  <c r="E913"/>
  <c r="F913"/>
  <c r="G913"/>
  <c r="H913"/>
  <c r="I913"/>
  <c r="K913"/>
  <c r="M913"/>
  <c r="N913"/>
  <c r="O913"/>
  <c r="Q913"/>
  <c r="R913"/>
  <c r="S913"/>
  <c r="T913"/>
  <c r="U913"/>
  <c r="V913"/>
  <c r="W913"/>
  <c r="Y913"/>
  <c r="Z913"/>
  <c r="AB913"/>
  <c r="AC913"/>
  <c r="A914"/>
  <c r="B914"/>
  <c r="C914"/>
  <c r="D914"/>
  <c r="E914"/>
  <c r="F914"/>
  <c r="G914"/>
  <c r="H914"/>
  <c r="I914"/>
  <c r="K914"/>
  <c r="M914"/>
  <c r="N914"/>
  <c r="O914"/>
  <c r="Q914"/>
  <c r="R914"/>
  <c r="S914"/>
  <c r="T914"/>
  <c r="U914"/>
  <c r="V914"/>
  <c r="W914"/>
  <c r="Y914"/>
  <c r="Z914"/>
  <c r="AB914"/>
  <c r="AC914"/>
  <c r="B915"/>
  <c r="C915"/>
  <c r="D915"/>
  <c r="E915"/>
  <c r="F915"/>
  <c r="G915"/>
  <c r="H915"/>
  <c r="I915"/>
  <c r="K915"/>
  <c r="M915"/>
  <c r="N915"/>
  <c r="O915"/>
  <c r="Q915"/>
  <c r="R915"/>
  <c r="S915"/>
  <c r="T915"/>
  <c r="U915"/>
  <c r="V915"/>
  <c r="W915"/>
  <c r="Y915"/>
  <c r="Z915"/>
  <c r="AB915"/>
  <c r="AC915"/>
  <c r="A916"/>
  <c r="B916"/>
  <c r="C916"/>
  <c r="D916"/>
  <c r="E916"/>
  <c r="F916"/>
  <c r="G916"/>
  <c r="H916"/>
  <c r="I916"/>
  <c r="K916"/>
  <c r="M916"/>
  <c r="N916"/>
  <c r="O916"/>
  <c r="Q916"/>
  <c r="R916"/>
  <c r="S916"/>
  <c r="T916"/>
  <c r="U916"/>
  <c r="V916"/>
  <c r="W916"/>
  <c r="Y916"/>
  <c r="Z916"/>
  <c r="AB916"/>
  <c r="AC916"/>
  <c r="A917"/>
  <c r="B917"/>
  <c r="C917"/>
  <c r="D917"/>
  <c r="E917"/>
  <c r="F917"/>
  <c r="G917"/>
  <c r="H917"/>
  <c r="I917"/>
  <c r="K917"/>
  <c r="M917"/>
  <c r="N917"/>
  <c r="O917"/>
  <c r="Q917"/>
  <c r="R917"/>
  <c r="S917"/>
  <c r="T917"/>
  <c r="U917"/>
  <c r="V917"/>
  <c r="W917"/>
  <c r="Y917"/>
  <c r="Z917"/>
  <c r="AB917"/>
  <c r="AC917"/>
  <c r="A918"/>
  <c r="B918"/>
  <c r="C918"/>
  <c r="D918"/>
  <c r="E918"/>
  <c r="F918"/>
  <c r="G918"/>
  <c r="H918"/>
  <c r="I918"/>
  <c r="K918"/>
  <c r="M918"/>
  <c r="N918"/>
  <c r="O918"/>
  <c r="Q918"/>
  <c r="R918"/>
  <c r="S918"/>
  <c r="T918"/>
  <c r="U918"/>
  <c r="V918"/>
  <c r="W918"/>
  <c r="Y918"/>
  <c r="Z918"/>
  <c r="AB918"/>
  <c r="AC918"/>
  <c r="A919"/>
  <c r="A931" s="1"/>
  <c r="A943" s="1"/>
  <c r="A955" s="1"/>
  <c r="A967" s="1"/>
  <c r="A979" s="1"/>
  <c r="A991" s="1"/>
  <c r="B919"/>
  <c r="C919"/>
  <c r="D919"/>
  <c r="E919"/>
  <c r="F919"/>
  <c r="G919"/>
  <c r="H919"/>
  <c r="I919"/>
  <c r="K919"/>
  <c r="M919"/>
  <c r="N919"/>
  <c r="O919"/>
  <c r="Q919"/>
  <c r="R919"/>
  <c r="S919"/>
  <c r="T919"/>
  <c r="U919"/>
  <c r="V919"/>
  <c r="W919"/>
  <c r="Y919"/>
  <c r="Z919"/>
  <c r="AB919"/>
  <c r="AC919"/>
  <c r="B920"/>
  <c r="C920"/>
  <c r="D920"/>
  <c r="E920"/>
  <c r="F920"/>
  <c r="G920"/>
  <c r="H920"/>
  <c r="I920"/>
  <c r="K920"/>
  <c r="M920"/>
  <c r="N920"/>
  <c r="O920"/>
  <c r="Q920"/>
  <c r="R920"/>
  <c r="S920"/>
  <c r="T920"/>
  <c r="U920"/>
  <c r="V920"/>
  <c r="W920"/>
  <c r="Y920"/>
  <c r="Z920"/>
  <c r="AB920"/>
  <c r="AC920"/>
  <c r="A921"/>
  <c r="B921"/>
  <c r="C921"/>
  <c r="D921"/>
  <c r="E921"/>
  <c r="F921"/>
  <c r="G921"/>
  <c r="H921"/>
  <c r="I921"/>
  <c r="K921"/>
  <c r="M921"/>
  <c r="N921"/>
  <c r="O921"/>
  <c r="Q921"/>
  <c r="R921"/>
  <c r="S921"/>
  <c r="T921"/>
  <c r="U921"/>
  <c r="V921"/>
  <c r="W921"/>
  <c r="Y921"/>
  <c r="Z921"/>
  <c r="AB921"/>
  <c r="AC921"/>
  <c r="A922"/>
  <c r="B922"/>
  <c r="C922"/>
  <c r="D922"/>
  <c r="E922"/>
  <c r="F922"/>
  <c r="G922"/>
  <c r="H922"/>
  <c r="I922"/>
  <c r="K922"/>
  <c r="M922"/>
  <c r="N922"/>
  <c r="O922"/>
  <c r="Q922"/>
  <c r="R922"/>
  <c r="S922"/>
  <c r="T922"/>
  <c r="U922"/>
  <c r="V922"/>
  <c r="W922"/>
  <c r="Y922"/>
  <c r="Z922"/>
  <c r="AB922"/>
  <c r="AC922"/>
  <c r="A923"/>
  <c r="B923"/>
  <c r="C923"/>
  <c r="D923"/>
  <c r="E923"/>
  <c r="F923"/>
  <c r="G923"/>
  <c r="H923"/>
  <c r="I923"/>
  <c r="K923"/>
  <c r="M923"/>
  <c r="N923"/>
  <c r="O923"/>
  <c r="Q923"/>
  <c r="R923"/>
  <c r="S923"/>
  <c r="T923"/>
  <c r="U923"/>
  <c r="V923"/>
  <c r="W923"/>
  <c r="Y923"/>
  <c r="Z923"/>
  <c r="AB923"/>
  <c r="AC923"/>
  <c r="B924"/>
  <c r="C924"/>
  <c r="D924"/>
  <c r="E924"/>
  <c r="F924"/>
  <c r="G924"/>
  <c r="H924"/>
  <c r="I924"/>
  <c r="K924"/>
  <c r="M924"/>
  <c r="N924"/>
  <c r="O924"/>
  <c r="Q924"/>
  <c r="R924"/>
  <c r="S924"/>
  <c r="T924"/>
  <c r="U924"/>
  <c r="V924"/>
  <c r="W924"/>
  <c r="Y924"/>
  <c r="Z924"/>
  <c r="AB924"/>
  <c r="AC924"/>
  <c r="A925"/>
  <c r="B925"/>
  <c r="C925"/>
  <c r="D925"/>
  <c r="E925"/>
  <c r="F925"/>
  <c r="G925"/>
  <c r="H925"/>
  <c r="I925"/>
  <c r="K925"/>
  <c r="M925"/>
  <c r="N925"/>
  <c r="O925"/>
  <c r="Q925"/>
  <c r="R925"/>
  <c r="S925"/>
  <c r="T925"/>
  <c r="U925"/>
  <c r="V925"/>
  <c r="W925"/>
  <c r="Y925"/>
  <c r="Z925"/>
  <c r="AB925"/>
  <c r="AC925"/>
  <c r="A926"/>
  <c r="B926"/>
  <c r="C926"/>
  <c r="D926"/>
  <c r="E926"/>
  <c r="F926"/>
  <c r="G926"/>
  <c r="H926"/>
  <c r="I926"/>
  <c r="K926"/>
  <c r="M926"/>
  <c r="N926"/>
  <c r="O926"/>
  <c r="Q926"/>
  <c r="R926"/>
  <c r="S926"/>
  <c r="T926"/>
  <c r="U926"/>
  <c r="V926"/>
  <c r="W926"/>
  <c r="Y926"/>
  <c r="Z926"/>
  <c r="AB926"/>
  <c r="AC926"/>
  <c r="B927"/>
  <c r="C927"/>
  <c r="D927"/>
  <c r="E927"/>
  <c r="F927"/>
  <c r="G927"/>
  <c r="H927"/>
  <c r="I927"/>
  <c r="K927"/>
  <c r="M927"/>
  <c r="N927"/>
  <c r="O927"/>
  <c r="Q927"/>
  <c r="R927"/>
  <c r="S927"/>
  <c r="T927"/>
  <c r="U927"/>
  <c r="V927"/>
  <c r="W927"/>
  <c r="Y927"/>
  <c r="Z927"/>
  <c r="AB927"/>
  <c r="AC927"/>
  <c r="A928"/>
  <c r="A940" s="1"/>
  <c r="A952" s="1"/>
  <c r="A964" s="1"/>
  <c r="A976" s="1"/>
  <c r="A988" s="1"/>
  <c r="B928"/>
  <c r="C928"/>
  <c r="D928"/>
  <c r="E928"/>
  <c r="F928"/>
  <c r="G928"/>
  <c r="H928"/>
  <c r="I928"/>
  <c r="K928"/>
  <c r="M928"/>
  <c r="N928"/>
  <c r="O928"/>
  <c r="Q928"/>
  <c r="R928"/>
  <c r="S928"/>
  <c r="T928"/>
  <c r="U928"/>
  <c r="V928"/>
  <c r="W928"/>
  <c r="Y928"/>
  <c r="Z928"/>
  <c r="AB928"/>
  <c r="AC928"/>
  <c r="A929"/>
  <c r="B929"/>
  <c r="C929"/>
  <c r="D929"/>
  <c r="E929"/>
  <c r="F929"/>
  <c r="G929"/>
  <c r="H929"/>
  <c r="I929"/>
  <c r="K929"/>
  <c r="M929"/>
  <c r="N929"/>
  <c r="O929"/>
  <c r="Q929"/>
  <c r="R929"/>
  <c r="S929"/>
  <c r="T929"/>
  <c r="U929"/>
  <c r="V929"/>
  <c r="W929"/>
  <c r="Y929"/>
  <c r="Z929"/>
  <c r="AB929"/>
  <c r="AC929"/>
  <c r="A930"/>
  <c r="B930"/>
  <c r="C930"/>
  <c r="D930"/>
  <c r="E930"/>
  <c r="F930"/>
  <c r="G930"/>
  <c r="H930"/>
  <c r="I930"/>
  <c r="K930"/>
  <c r="M930"/>
  <c r="N930"/>
  <c r="O930"/>
  <c r="Q930"/>
  <c r="R930"/>
  <c r="S930"/>
  <c r="T930"/>
  <c r="U930"/>
  <c r="V930"/>
  <c r="W930"/>
  <c r="Y930"/>
  <c r="Z930"/>
  <c r="AB930"/>
  <c r="AC930"/>
  <c r="B931"/>
  <c r="C931"/>
  <c r="D931"/>
  <c r="E931"/>
  <c r="F931"/>
  <c r="G931"/>
  <c r="H931"/>
  <c r="I931"/>
  <c r="K931"/>
  <c r="M931"/>
  <c r="N931"/>
  <c r="O931"/>
  <c r="Q931"/>
  <c r="R931"/>
  <c r="S931"/>
  <c r="T931"/>
  <c r="U931"/>
  <c r="V931"/>
  <c r="W931"/>
  <c r="Y931"/>
  <c r="Z931"/>
  <c r="AB931"/>
  <c r="AC931"/>
  <c r="B932"/>
  <c r="C932"/>
  <c r="D932"/>
  <c r="E932"/>
  <c r="F932"/>
  <c r="G932"/>
  <c r="H932"/>
  <c r="I932"/>
  <c r="K932"/>
  <c r="M932"/>
  <c r="N932"/>
  <c r="O932"/>
  <c r="Q932"/>
  <c r="R932"/>
  <c r="S932"/>
  <c r="T932"/>
  <c r="U932"/>
  <c r="V932"/>
  <c r="W932"/>
  <c r="Y932"/>
  <c r="Z932"/>
  <c r="AB932"/>
  <c r="AC932"/>
  <c r="A933"/>
  <c r="B933"/>
  <c r="C933"/>
  <c r="D933"/>
  <c r="E933"/>
  <c r="F933"/>
  <c r="G933"/>
  <c r="H933"/>
  <c r="I933"/>
  <c r="K933"/>
  <c r="M933"/>
  <c r="N933"/>
  <c r="O933"/>
  <c r="Q933"/>
  <c r="R933"/>
  <c r="S933"/>
  <c r="T933"/>
  <c r="U933"/>
  <c r="V933"/>
  <c r="W933"/>
  <c r="Y933"/>
  <c r="Z933"/>
  <c r="AB933"/>
  <c r="AC933"/>
  <c r="A934"/>
  <c r="B934"/>
  <c r="C934"/>
  <c r="D934"/>
  <c r="E934"/>
  <c r="F934"/>
  <c r="G934"/>
  <c r="H934"/>
  <c r="I934"/>
  <c r="K934"/>
  <c r="M934"/>
  <c r="N934"/>
  <c r="O934"/>
  <c r="Q934"/>
  <c r="R934"/>
  <c r="S934"/>
  <c r="T934"/>
  <c r="U934"/>
  <c r="V934"/>
  <c r="W934"/>
  <c r="Y934"/>
  <c r="Z934"/>
  <c r="AB934"/>
  <c r="AC934"/>
  <c r="A935"/>
  <c r="A947" s="1"/>
  <c r="A959" s="1"/>
  <c r="A971" s="1"/>
  <c r="A983" s="1"/>
  <c r="A995" s="1"/>
  <c r="B935"/>
  <c r="C935"/>
  <c r="D935"/>
  <c r="E935"/>
  <c r="F935"/>
  <c r="G935"/>
  <c r="H935"/>
  <c r="I935"/>
  <c r="K935"/>
  <c r="M935"/>
  <c r="N935"/>
  <c r="O935"/>
  <c r="Q935"/>
  <c r="R935"/>
  <c r="S935"/>
  <c r="T935"/>
  <c r="U935"/>
  <c r="V935"/>
  <c r="W935"/>
  <c r="Y935"/>
  <c r="Z935"/>
  <c r="AB935"/>
  <c r="AC935"/>
  <c r="B936"/>
  <c r="C936"/>
  <c r="D936"/>
  <c r="E936"/>
  <c r="F936"/>
  <c r="G936"/>
  <c r="H936"/>
  <c r="I936"/>
  <c r="K936"/>
  <c r="M936"/>
  <c r="N936"/>
  <c r="O936"/>
  <c r="Q936"/>
  <c r="R936"/>
  <c r="S936"/>
  <c r="T936"/>
  <c r="U936"/>
  <c r="V936"/>
  <c r="W936"/>
  <c r="Y936"/>
  <c r="Z936"/>
  <c r="AB936"/>
  <c r="AC936"/>
  <c r="A937"/>
  <c r="B937"/>
  <c r="C937"/>
  <c r="D937"/>
  <c r="E937"/>
  <c r="F937"/>
  <c r="G937"/>
  <c r="H937"/>
  <c r="I937"/>
  <c r="K937"/>
  <c r="M937"/>
  <c r="N937"/>
  <c r="O937"/>
  <c r="Q937"/>
  <c r="R937"/>
  <c r="S937"/>
  <c r="T937"/>
  <c r="U937"/>
  <c r="V937"/>
  <c r="W937"/>
  <c r="Y937"/>
  <c r="Z937"/>
  <c r="AB937"/>
  <c r="AC937"/>
  <c r="A938"/>
  <c r="B938"/>
  <c r="C938"/>
  <c r="D938"/>
  <c r="E938"/>
  <c r="F938"/>
  <c r="G938"/>
  <c r="H938"/>
  <c r="I938"/>
  <c r="K938"/>
  <c r="M938"/>
  <c r="N938"/>
  <c r="O938"/>
  <c r="Q938"/>
  <c r="R938"/>
  <c r="S938"/>
  <c r="T938"/>
  <c r="U938"/>
  <c r="V938"/>
  <c r="W938"/>
  <c r="Y938"/>
  <c r="Z938"/>
  <c r="AB938"/>
  <c r="AC938"/>
  <c r="B939"/>
  <c r="C939"/>
  <c r="D939"/>
  <c r="E939"/>
  <c r="F939"/>
  <c r="G939"/>
  <c r="H939"/>
  <c r="I939"/>
  <c r="K939"/>
  <c r="M939"/>
  <c r="N939"/>
  <c r="O939"/>
  <c r="Q939"/>
  <c r="R939"/>
  <c r="S939"/>
  <c r="T939"/>
  <c r="U939"/>
  <c r="V939"/>
  <c r="W939"/>
  <c r="Y939"/>
  <c r="Z939"/>
  <c r="AB939"/>
  <c r="AC939"/>
  <c r="B940"/>
  <c r="C940"/>
  <c r="D940"/>
  <c r="E940"/>
  <c r="F940"/>
  <c r="G940"/>
  <c r="H940"/>
  <c r="I940"/>
  <c r="K940"/>
  <c r="M940"/>
  <c r="N940"/>
  <c r="O940"/>
  <c r="Q940"/>
  <c r="R940"/>
  <c r="S940"/>
  <c r="T940"/>
  <c r="U940"/>
  <c r="V940"/>
  <c r="W940"/>
  <c r="Y940"/>
  <c r="Z940"/>
  <c r="AB940"/>
  <c r="AC940"/>
  <c r="A941"/>
  <c r="B941"/>
  <c r="C941"/>
  <c r="D941"/>
  <c r="E941"/>
  <c r="F941"/>
  <c r="G941"/>
  <c r="H941"/>
  <c r="I941"/>
  <c r="K941"/>
  <c r="M941"/>
  <c r="N941"/>
  <c r="O941"/>
  <c r="Q941"/>
  <c r="R941"/>
  <c r="S941"/>
  <c r="T941"/>
  <c r="U941"/>
  <c r="V941"/>
  <c r="W941"/>
  <c r="Y941"/>
  <c r="Z941"/>
  <c r="AB941"/>
  <c r="AC941"/>
  <c r="A942"/>
  <c r="B942"/>
  <c r="C942"/>
  <c r="D942"/>
  <c r="E942"/>
  <c r="F942"/>
  <c r="G942"/>
  <c r="H942"/>
  <c r="I942"/>
  <c r="K942"/>
  <c r="M942"/>
  <c r="N942"/>
  <c r="O942"/>
  <c r="Q942"/>
  <c r="R942"/>
  <c r="S942"/>
  <c r="T942"/>
  <c r="U942"/>
  <c r="V942"/>
  <c r="W942"/>
  <c r="Y942"/>
  <c r="Z942"/>
  <c r="AB942"/>
  <c r="AC942"/>
  <c r="B943"/>
  <c r="C943"/>
  <c r="D943"/>
  <c r="E943"/>
  <c r="F943"/>
  <c r="G943"/>
  <c r="H943"/>
  <c r="I943"/>
  <c r="K943"/>
  <c r="M943"/>
  <c r="N943"/>
  <c r="O943"/>
  <c r="Q943"/>
  <c r="R943"/>
  <c r="S943"/>
  <c r="T943"/>
  <c r="U943"/>
  <c r="V943"/>
  <c r="W943"/>
  <c r="Y943"/>
  <c r="Z943"/>
  <c r="AB943"/>
  <c r="AC943"/>
  <c r="B944"/>
  <c r="C944"/>
  <c r="D944"/>
  <c r="E944"/>
  <c r="F944"/>
  <c r="G944"/>
  <c r="H944"/>
  <c r="I944"/>
  <c r="K944"/>
  <c r="M944"/>
  <c r="N944"/>
  <c r="O944"/>
  <c r="Q944"/>
  <c r="R944"/>
  <c r="S944"/>
  <c r="T944"/>
  <c r="U944"/>
  <c r="V944"/>
  <c r="W944"/>
  <c r="Y944"/>
  <c r="Z944"/>
  <c r="AB944"/>
  <c r="AC944"/>
  <c r="A945"/>
  <c r="B945"/>
  <c r="C945"/>
  <c r="D945"/>
  <c r="E945"/>
  <c r="F945"/>
  <c r="G945"/>
  <c r="H945"/>
  <c r="I945"/>
  <c r="K945"/>
  <c r="M945"/>
  <c r="N945"/>
  <c r="O945"/>
  <c r="Q945"/>
  <c r="R945"/>
  <c r="S945"/>
  <c r="T945"/>
  <c r="U945"/>
  <c r="V945"/>
  <c r="W945"/>
  <c r="Y945"/>
  <c r="Z945"/>
  <c r="AB945"/>
  <c r="AC945"/>
  <c r="A946"/>
  <c r="B946"/>
  <c r="C946"/>
  <c r="D946"/>
  <c r="E946"/>
  <c r="F946"/>
  <c r="G946"/>
  <c r="H946"/>
  <c r="I946"/>
  <c r="K946"/>
  <c r="M946"/>
  <c r="N946"/>
  <c r="O946"/>
  <c r="Q946"/>
  <c r="R946"/>
  <c r="S946"/>
  <c r="T946"/>
  <c r="U946"/>
  <c r="V946"/>
  <c r="W946"/>
  <c r="Y946"/>
  <c r="Z946"/>
  <c r="AB946"/>
  <c r="AC946"/>
  <c r="B947"/>
  <c r="C947"/>
  <c r="D947"/>
  <c r="E947"/>
  <c r="F947"/>
  <c r="G947"/>
  <c r="H947"/>
  <c r="I947"/>
  <c r="K947"/>
  <c r="M947"/>
  <c r="N947"/>
  <c r="O947"/>
  <c r="Q947"/>
  <c r="R947"/>
  <c r="S947"/>
  <c r="T947"/>
  <c r="U947"/>
  <c r="V947"/>
  <c r="W947"/>
  <c r="Y947"/>
  <c r="Z947"/>
  <c r="AB947"/>
  <c r="AC947"/>
  <c r="B948"/>
  <c r="C948"/>
  <c r="D948"/>
  <c r="E948"/>
  <c r="F948"/>
  <c r="G948"/>
  <c r="H948"/>
  <c r="I948"/>
  <c r="K948"/>
  <c r="M948"/>
  <c r="N948"/>
  <c r="O948"/>
  <c r="Q948"/>
  <c r="R948"/>
  <c r="S948"/>
  <c r="T948"/>
  <c r="U948"/>
  <c r="V948"/>
  <c r="W948"/>
  <c r="Y948"/>
  <c r="Z948"/>
  <c r="AB948"/>
  <c r="AC948"/>
  <c r="A949"/>
  <c r="B949"/>
  <c r="C949"/>
  <c r="D949"/>
  <c r="E949"/>
  <c r="F949"/>
  <c r="G949"/>
  <c r="H949"/>
  <c r="I949"/>
  <c r="K949"/>
  <c r="M949"/>
  <c r="N949"/>
  <c r="O949"/>
  <c r="Q949"/>
  <c r="R949"/>
  <c r="S949"/>
  <c r="T949"/>
  <c r="U949"/>
  <c r="V949"/>
  <c r="W949"/>
  <c r="Y949"/>
  <c r="Z949"/>
  <c r="AB949"/>
  <c r="AC949"/>
  <c r="A950"/>
  <c r="B950"/>
  <c r="C950"/>
  <c r="D950"/>
  <c r="E950"/>
  <c r="F950"/>
  <c r="G950"/>
  <c r="H950"/>
  <c r="I950"/>
  <c r="K950"/>
  <c r="M950"/>
  <c r="N950"/>
  <c r="O950"/>
  <c r="Q950"/>
  <c r="R950"/>
  <c r="S950"/>
  <c r="T950"/>
  <c r="U950"/>
  <c r="V950"/>
  <c r="W950"/>
  <c r="Y950"/>
  <c r="Z950"/>
  <c r="AB950"/>
  <c r="AC950"/>
  <c r="B951"/>
  <c r="C951"/>
  <c r="D951"/>
  <c r="E951"/>
  <c r="F951"/>
  <c r="G951"/>
  <c r="H951"/>
  <c r="I951"/>
  <c r="K951"/>
  <c r="M951"/>
  <c r="N951"/>
  <c r="O951"/>
  <c r="Q951"/>
  <c r="R951"/>
  <c r="S951"/>
  <c r="T951"/>
  <c r="U951"/>
  <c r="V951"/>
  <c r="W951"/>
  <c r="Y951"/>
  <c r="Z951"/>
  <c r="AB951"/>
  <c r="AC951"/>
  <c r="B952"/>
  <c r="C952"/>
  <c r="D952"/>
  <c r="E952"/>
  <c r="F952"/>
  <c r="G952"/>
  <c r="H952"/>
  <c r="I952"/>
  <c r="K952"/>
  <c r="M952"/>
  <c r="N952"/>
  <c r="O952"/>
  <c r="Q952"/>
  <c r="R952"/>
  <c r="S952"/>
  <c r="T952"/>
  <c r="U952"/>
  <c r="V952"/>
  <c r="W952"/>
  <c r="Y952"/>
  <c r="Z952"/>
  <c r="AB952"/>
  <c r="AC952"/>
  <c r="A953"/>
  <c r="B953"/>
  <c r="C953"/>
  <c r="D953"/>
  <c r="E953"/>
  <c r="F953"/>
  <c r="G953"/>
  <c r="H953"/>
  <c r="I953"/>
  <c r="K953"/>
  <c r="M953"/>
  <c r="N953"/>
  <c r="O953"/>
  <c r="Q953"/>
  <c r="R953"/>
  <c r="S953"/>
  <c r="T953"/>
  <c r="U953"/>
  <c r="V953"/>
  <c r="W953"/>
  <c r="Y953"/>
  <c r="Z953"/>
  <c r="AB953"/>
  <c r="AC953"/>
  <c r="A954"/>
  <c r="B954"/>
  <c r="C954"/>
  <c r="D954"/>
  <c r="E954"/>
  <c r="F954"/>
  <c r="G954"/>
  <c r="H954"/>
  <c r="I954"/>
  <c r="K954"/>
  <c r="M954"/>
  <c r="N954"/>
  <c r="O954"/>
  <c r="Q954"/>
  <c r="R954"/>
  <c r="S954"/>
  <c r="T954"/>
  <c r="U954"/>
  <c r="V954"/>
  <c r="W954"/>
  <c r="Y954"/>
  <c r="Z954"/>
  <c r="AB954"/>
  <c r="AC954"/>
  <c r="B955"/>
  <c r="C955"/>
  <c r="D955"/>
  <c r="E955"/>
  <c r="F955"/>
  <c r="G955"/>
  <c r="H955"/>
  <c r="I955"/>
  <c r="K955"/>
  <c r="M955"/>
  <c r="N955"/>
  <c r="O955"/>
  <c r="Q955"/>
  <c r="R955"/>
  <c r="S955"/>
  <c r="T955"/>
  <c r="U955"/>
  <c r="V955"/>
  <c r="W955"/>
  <c r="Y955"/>
  <c r="Z955"/>
  <c r="AB955"/>
  <c r="AC955"/>
  <c r="B956"/>
  <c r="C956"/>
  <c r="D956"/>
  <c r="E956"/>
  <c r="F956"/>
  <c r="G956"/>
  <c r="H956"/>
  <c r="I956"/>
  <c r="K956"/>
  <c r="M956"/>
  <c r="N956"/>
  <c r="O956"/>
  <c r="Q956"/>
  <c r="R956"/>
  <c r="S956"/>
  <c r="T956"/>
  <c r="U956"/>
  <c r="V956"/>
  <c r="W956"/>
  <c r="Y956"/>
  <c r="Z956"/>
  <c r="AB956"/>
  <c r="AC956"/>
  <c r="A957"/>
  <c r="B957"/>
  <c r="C957"/>
  <c r="D957"/>
  <c r="E957"/>
  <c r="F957"/>
  <c r="G957"/>
  <c r="H957"/>
  <c r="I957"/>
  <c r="K957"/>
  <c r="M957"/>
  <c r="N957"/>
  <c r="O957"/>
  <c r="Q957"/>
  <c r="R957"/>
  <c r="S957"/>
  <c r="T957"/>
  <c r="U957"/>
  <c r="V957"/>
  <c r="W957"/>
  <c r="Y957"/>
  <c r="Z957"/>
  <c r="AB957"/>
  <c r="AC957"/>
  <c r="A958"/>
  <c r="B958"/>
  <c r="C958"/>
  <c r="D958"/>
  <c r="E958"/>
  <c r="F958"/>
  <c r="G958"/>
  <c r="H958"/>
  <c r="I958"/>
  <c r="K958"/>
  <c r="M958"/>
  <c r="N958"/>
  <c r="O958"/>
  <c r="Q958"/>
  <c r="R958"/>
  <c r="S958"/>
  <c r="T958"/>
  <c r="U958"/>
  <c r="V958"/>
  <c r="W958"/>
  <c r="Y958"/>
  <c r="Z958"/>
  <c r="AB958"/>
  <c r="AC958"/>
  <c r="B959"/>
  <c r="C959"/>
  <c r="D959"/>
  <c r="E959"/>
  <c r="F959"/>
  <c r="G959"/>
  <c r="H959"/>
  <c r="I959"/>
  <c r="K959"/>
  <c r="M959"/>
  <c r="N959"/>
  <c r="O959"/>
  <c r="Q959"/>
  <c r="R959"/>
  <c r="S959"/>
  <c r="T959"/>
  <c r="U959"/>
  <c r="V959"/>
  <c r="W959"/>
  <c r="Y959"/>
  <c r="Z959"/>
  <c r="AB959"/>
  <c r="AC959"/>
  <c r="B960"/>
  <c r="C960"/>
  <c r="D960"/>
  <c r="E960"/>
  <c r="F960"/>
  <c r="G960"/>
  <c r="H960"/>
  <c r="I960"/>
  <c r="K960"/>
  <c r="M960"/>
  <c r="N960"/>
  <c r="O960"/>
  <c r="Q960"/>
  <c r="R960"/>
  <c r="S960"/>
  <c r="T960"/>
  <c r="U960"/>
  <c r="V960"/>
  <c r="W960"/>
  <c r="Y960"/>
  <c r="Z960"/>
  <c r="AB960"/>
  <c r="AC960"/>
  <c r="A961"/>
  <c r="A973" s="1"/>
  <c r="A985" s="1"/>
  <c r="B961"/>
  <c r="C961"/>
  <c r="D961"/>
  <c r="E961"/>
  <c r="F961"/>
  <c r="G961"/>
  <c r="H961"/>
  <c r="I961"/>
  <c r="K961"/>
  <c r="M961"/>
  <c r="N961"/>
  <c r="O961"/>
  <c r="Q961"/>
  <c r="R961"/>
  <c r="S961"/>
  <c r="T961"/>
  <c r="U961"/>
  <c r="V961"/>
  <c r="W961"/>
  <c r="Y961"/>
  <c r="Z961"/>
  <c r="AB961"/>
  <c r="AC961"/>
  <c r="A962"/>
  <c r="B962"/>
  <c r="C962"/>
  <c r="D962"/>
  <c r="E962"/>
  <c r="F962"/>
  <c r="G962"/>
  <c r="H962"/>
  <c r="I962"/>
  <c r="K962"/>
  <c r="M962"/>
  <c r="N962"/>
  <c r="O962"/>
  <c r="Q962"/>
  <c r="R962"/>
  <c r="S962"/>
  <c r="T962"/>
  <c r="U962"/>
  <c r="V962"/>
  <c r="W962"/>
  <c r="Y962"/>
  <c r="Z962"/>
  <c r="AB962"/>
  <c r="AC962"/>
  <c r="B963"/>
  <c r="C963"/>
  <c r="D963"/>
  <c r="E963"/>
  <c r="F963"/>
  <c r="G963"/>
  <c r="H963"/>
  <c r="I963"/>
  <c r="K963"/>
  <c r="M963"/>
  <c r="N963"/>
  <c r="O963"/>
  <c r="Q963"/>
  <c r="R963"/>
  <c r="S963"/>
  <c r="T963"/>
  <c r="U963"/>
  <c r="V963"/>
  <c r="W963"/>
  <c r="Y963"/>
  <c r="Z963"/>
  <c r="AB963"/>
  <c r="AC963"/>
  <c r="B964"/>
  <c r="C964"/>
  <c r="D964"/>
  <c r="E964"/>
  <c r="F964"/>
  <c r="G964"/>
  <c r="H964"/>
  <c r="I964"/>
  <c r="K964"/>
  <c r="M964"/>
  <c r="N964"/>
  <c r="O964"/>
  <c r="Q964"/>
  <c r="R964"/>
  <c r="S964"/>
  <c r="T964"/>
  <c r="U964"/>
  <c r="V964"/>
  <c r="W964"/>
  <c r="Y964"/>
  <c r="Z964"/>
  <c r="AB964"/>
  <c r="AC964"/>
  <c r="A965"/>
  <c r="B965"/>
  <c r="C965"/>
  <c r="D965"/>
  <c r="E965"/>
  <c r="F965"/>
  <c r="G965"/>
  <c r="H965"/>
  <c r="I965"/>
  <c r="K965"/>
  <c r="M965"/>
  <c r="N965"/>
  <c r="O965"/>
  <c r="Q965"/>
  <c r="R965"/>
  <c r="S965"/>
  <c r="T965"/>
  <c r="U965"/>
  <c r="V965"/>
  <c r="W965"/>
  <c r="Y965"/>
  <c r="Z965"/>
  <c r="AB965"/>
  <c r="AC965"/>
  <c r="A966"/>
  <c r="B966"/>
  <c r="C966"/>
  <c r="D966"/>
  <c r="E966"/>
  <c r="F966"/>
  <c r="G966"/>
  <c r="H966"/>
  <c r="I966"/>
  <c r="K966"/>
  <c r="M966"/>
  <c r="N966"/>
  <c r="O966"/>
  <c r="Q966"/>
  <c r="R966"/>
  <c r="S966"/>
  <c r="T966"/>
  <c r="U966"/>
  <c r="V966"/>
  <c r="W966"/>
  <c r="Y966"/>
  <c r="Z966"/>
  <c r="AB966"/>
  <c r="AC966"/>
  <c r="B967"/>
  <c r="C967"/>
  <c r="D967"/>
  <c r="E967"/>
  <c r="F967"/>
  <c r="G967"/>
  <c r="H967"/>
  <c r="I967"/>
  <c r="K967"/>
  <c r="M967"/>
  <c r="N967"/>
  <c r="O967"/>
  <c r="Q967"/>
  <c r="R967"/>
  <c r="S967"/>
  <c r="T967"/>
  <c r="U967"/>
  <c r="V967"/>
  <c r="W967"/>
  <c r="Y967"/>
  <c r="Z967"/>
  <c r="AB967"/>
  <c r="AC967"/>
  <c r="B968"/>
  <c r="C968"/>
  <c r="D968"/>
  <c r="E968"/>
  <c r="F968"/>
  <c r="G968"/>
  <c r="H968"/>
  <c r="I968"/>
  <c r="K968"/>
  <c r="M968"/>
  <c r="N968"/>
  <c r="O968"/>
  <c r="Q968"/>
  <c r="R968"/>
  <c r="S968"/>
  <c r="T968"/>
  <c r="U968"/>
  <c r="V968"/>
  <c r="W968"/>
  <c r="Y968"/>
  <c r="Z968"/>
  <c r="AB968"/>
  <c r="AC968"/>
  <c r="A969"/>
  <c r="B969"/>
  <c r="C969"/>
  <c r="D969"/>
  <c r="E969"/>
  <c r="F969"/>
  <c r="G969"/>
  <c r="H969"/>
  <c r="I969"/>
  <c r="K969"/>
  <c r="M969"/>
  <c r="N969"/>
  <c r="O969"/>
  <c r="Q969"/>
  <c r="R969"/>
  <c r="S969"/>
  <c r="T969"/>
  <c r="U969"/>
  <c r="V969"/>
  <c r="W969"/>
  <c r="Y969"/>
  <c r="Z969"/>
  <c r="AB969"/>
  <c r="AC969"/>
  <c r="A970"/>
  <c r="B970"/>
  <c r="C970"/>
  <c r="D970"/>
  <c r="E970"/>
  <c r="F970"/>
  <c r="G970"/>
  <c r="H970"/>
  <c r="I970"/>
  <c r="K970"/>
  <c r="M970"/>
  <c r="N970"/>
  <c r="O970"/>
  <c r="Q970"/>
  <c r="R970"/>
  <c r="S970"/>
  <c r="T970"/>
  <c r="U970"/>
  <c r="V970"/>
  <c r="W970"/>
  <c r="Y970"/>
  <c r="Z970"/>
  <c r="AB970"/>
  <c r="AC970"/>
  <c r="B971"/>
  <c r="C971"/>
  <c r="D971"/>
  <c r="E971"/>
  <c r="F971"/>
  <c r="G971"/>
  <c r="H971"/>
  <c r="I971"/>
  <c r="K971"/>
  <c r="M971"/>
  <c r="N971"/>
  <c r="O971"/>
  <c r="Q971"/>
  <c r="R971"/>
  <c r="S971"/>
  <c r="T971"/>
  <c r="U971"/>
  <c r="V971"/>
  <c r="W971"/>
  <c r="Y971"/>
  <c r="Z971"/>
  <c r="AB971"/>
  <c r="AC971"/>
  <c r="B972"/>
  <c r="C972"/>
  <c r="D972"/>
  <c r="E972"/>
  <c r="F972"/>
  <c r="G972"/>
  <c r="H972"/>
  <c r="I972"/>
  <c r="K972"/>
  <c r="M972"/>
  <c r="N972"/>
  <c r="O972"/>
  <c r="Q972"/>
  <c r="R972"/>
  <c r="S972"/>
  <c r="T972"/>
  <c r="U972"/>
  <c r="V972"/>
  <c r="W972"/>
  <c r="Y972"/>
  <c r="Z972"/>
  <c r="AB972"/>
  <c r="AC972"/>
  <c r="B973"/>
  <c r="C973"/>
  <c r="D973"/>
  <c r="E973"/>
  <c r="F973"/>
  <c r="G973"/>
  <c r="H973"/>
  <c r="I973"/>
  <c r="K973"/>
  <c r="M973"/>
  <c r="N973"/>
  <c r="O973"/>
  <c r="Q973"/>
  <c r="R973"/>
  <c r="S973"/>
  <c r="T973"/>
  <c r="U973"/>
  <c r="V973"/>
  <c r="W973"/>
  <c r="Y973"/>
  <c r="Z973"/>
  <c r="AB973"/>
  <c r="AC973"/>
  <c r="A974"/>
  <c r="B974"/>
  <c r="C974"/>
  <c r="D974"/>
  <c r="E974"/>
  <c r="F974"/>
  <c r="G974"/>
  <c r="H974"/>
  <c r="I974"/>
  <c r="K974"/>
  <c r="M974"/>
  <c r="N974"/>
  <c r="O974"/>
  <c r="Q974"/>
  <c r="R974"/>
  <c r="S974"/>
  <c r="T974"/>
  <c r="U974"/>
  <c r="V974"/>
  <c r="W974"/>
  <c r="Y974"/>
  <c r="Z974"/>
  <c r="AB974"/>
  <c r="AC974"/>
  <c r="B975"/>
  <c r="C975"/>
  <c r="D975"/>
  <c r="E975"/>
  <c r="F975"/>
  <c r="G975"/>
  <c r="H975"/>
  <c r="I975"/>
  <c r="K975"/>
  <c r="M975"/>
  <c r="N975"/>
  <c r="O975"/>
  <c r="Q975"/>
  <c r="R975"/>
  <c r="S975"/>
  <c r="T975"/>
  <c r="U975"/>
  <c r="V975"/>
  <c r="W975"/>
  <c r="Y975"/>
  <c r="Z975"/>
  <c r="AB975"/>
  <c r="AC975"/>
  <c r="B976"/>
  <c r="C976"/>
  <c r="D976"/>
  <c r="E976"/>
  <c r="F976"/>
  <c r="G976"/>
  <c r="H976"/>
  <c r="I976"/>
  <c r="K976"/>
  <c r="M976"/>
  <c r="N976"/>
  <c r="O976"/>
  <c r="Q976"/>
  <c r="R976"/>
  <c r="S976"/>
  <c r="T976"/>
  <c r="U976"/>
  <c r="V976"/>
  <c r="W976"/>
  <c r="Y976"/>
  <c r="Z976"/>
  <c r="AB976"/>
  <c r="AC976"/>
  <c r="A977"/>
  <c r="A989" s="1"/>
  <c r="B977"/>
  <c r="C977"/>
  <c r="D977"/>
  <c r="E977"/>
  <c r="F977"/>
  <c r="G977"/>
  <c r="H977"/>
  <c r="I977"/>
  <c r="K977"/>
  <c r="M977"/>
  <c r="N977"/>
  <c r="O977"/>
  <c r="Q977"/>
  <c r="R977"/>
  <c r="S977"/>
  <c r="T977"/>
  <c r="U977"/>
  <c r="V977"/>
  <c r="W977"/>
  <c r="Y977"/>
  <c r="Z977"/>
  <c r="AB977"/>
  <c r="AC977"/>
  <c r="A978"/>
  <c r="B978"/>
  <c r="C978"/>
  <c r="D978"/>
  <c r="E978"/>
  <c r="F978"/>
  <c r="G978"/>
  <c r="H978"/>
  <c r="I978"/>
  <c r="K978"/>
  <c r="M978"/>
  <c r="N978"/>
  <c r="O978"/>
  <c r="Q978"/>
  <c r="R978"/>
  <c r="S978"/>
  <c r="T978"/>
  <c r="U978"/>
  <c r="V978"/>
  <c r="W978"/>
  <c r="Y978"/>
  <c r="Z978"/>
  <c r="AB978"/>
  <c r="AC978"/>
  <c r="B979"/>
  <c r="C979"/>
  <c r="D979"/>
  <c r="E979"/>
  <c r="F979"/>
  <c r="G979"/>
  <c r="H979"/>
  <c r="I979"/>
  <c r="K979"/>
  <c r="M979"/>
  <c r="N979"/>
  <c r="O979"/>
  <c r="Q979"/>
  <c r="R979"/>
  <c r="S979"/>
  <c r="T979"/>
  <c r="U979"/>
  <c r="V979"/>
  <c r="W979"/>
  <c r="Y979"/>
  <c r="Z979"/>
  <c r="AB979"/>
  <c r="AC979"/>
  <c r="B980"/>
  <c r="C980"/>
  <c r="D980"/>
  <c r="E980"/>
  <c r="F980"/>
  <c r="G980"/>
  <c r="H980"/>
  <c r="I980"/>
  <c r="K980"/>
  <c r="M980"/>
  <c r="N980"/>
  <c r="O980"/>
  <c r="Q980"/>
  <c r="R980"/>
  <c r="S980"/>
  <c r="T980"/>
  <c r="U980"/>
  <c r="V980"/>
  <c r="W980"/>
  <c r="Y980"/>
  <c r="Z980"/>
  <c r="AB980"/>
  <c r="AC980"/>
  <c r="A981"/>
  <c r="B981"/>
  <c r="C981"/>
  <c r="D981"/>
  <c r="E981"/>
  <c r="F981"/>
  <c r="G981"/>
  <c r="H981"/>
  <c r="I981"/>
  <c r="K981"/>
  <c r="M981"/>
  <c r="N981"/>
  <c r="O981"/>
  <c r="Q981"/>
  <c r="R981"/>
  <c r="S981"/>
  <c r="T981"/>
  <c r="U981"/>
  <c r="V981"/>
  <c r="W981"/>
  <c r="Y981"/>
  <c r="Z981"/>
  <c r="AB981"/>
  <c r="AC981"/>
  <c r="A982"/>
  <c r="B982"/>
  <c r="C982"/>
  <c r="D982"/>
  <c r="E982"/>
  <c r="F982"/>
  <c r="G982"/>
  <c r="H982"/>
  <c r="I982"/>
  <c r="K982"/>
  <c r="M982"/>
  <c r="N982"/>
  <c r="O982"/>
  <c r="Q982"/>
  <c r="R982"/>
  <c r="S982"/>
  <c r="T982"/>
  <c r="U982"/>
  <c r="V982"/>
  <c r="W982"/>
  <c r="Y982"/>
  <c r="Z982"/>
  <c r="AB982"/>
  <c r="AC982"/>
  <c r="B983"/>
  <c r="C983"/>
  <c r="D983"/>
  <c r="E983"/>
  <c r="F983"/>
  <c r="G983"/>
  <c r="H983"/>
  <c r="I983"/>
  <c r="K983"/>
  <c r="M983"/>
  <c r="N983"/>
  <c r="O983"/>
  <c r="Q983"/>
  <c r="R983"/>
  <c r="S983"/>
  <c r="T983"/>
  <c r="U983"/>
  <c r="V983"/>
  <c r="W983"/>
  <c r="Y983"/>
  <c r="Z983"/>
  <c r="AB983"/>
  <c r="AC983"/>
  <c r="B984"/>
  <c r="C984"/>
  <c r="D984"/>
  <c r="E984"/>
  <c r="F984"/>
  <c r="G984"/>
  <c r="H984"/>
  <c r="I984"/>
  <c r="K984"/>
  <c r="M984"/>
  <c r="N984"/>
  <c r="O984"/>
  <c r="Q984"/>
  <c r="R984"/>
  <c r="S984"/>
  <c r="T984"/>
  <c r="U984"/>
  <c r="V984"/>
  <c r="W984"/>
  <c r="Y984"/>
  <c r="Z984"/>
  <c r="AB984"/>
  <c r="AC984"/>
  <c r="B985"/>
  <c r="C985"/>
  <c r="D985"/>
  <c r="E985"/>
  <c r="F985"/>
  <c r="G985"/>
  <c r="H985"/>
  <c r="I985"/>
  <c r="K985"/>
  <c r="M985"/>
  <c r="N985"/>
  <c r="O985"/>
  <c r="Q985"/>
  <c r="R985"/>
  <c r="S985"/>
  <c r="T985"/>
  <c r="U985"/>
  <c r="V985"/>
  <c r="W985"/>
  <c r="Y985"/>
  <c r="Z985"/>
  <c r="AB985"/>
  <c r="AC985"/>
  <c r="A986"/>
  <c r="B986"/>
  <c r="C986"/>
  <c r="D986"/>
  <c r="E986"/>
  <c r="F986"/>
  <c r="G986"/>
  <c r="H986"/>
  <c r="I986"/>
  <c r="K986"/>
  <c r="M986"/>
  <c r="N986"/>
  <c r="O986"/>
  <c r="Q986"/>
  <c r="R986"/>
  <c r="S986"/>
  <c r="T986"/>
  <c r="U986"/>
  <c r="V986"/>
  <c r="W986"/>
  <c r="Y986"/>
  <c r="Z986"/>
  <c r="AB986"/>
  <c r="AC986"/>
  <c r="B987"/>
  <c r="C987"/>
  <c r="D987"/>
  <c r="E987"/>
  <c r="F987"/>
  <c r="G987"/>
  <c r="H987"/>
  <c r="I987"/>
  <c r="K987"/>
  <c r="M987"/>
  <c r="N987"/>
  <c r="O987"/>
  <c r="Q987"/>
  <c r="R987"/>
  <c r="S987"/>
  <c r="T987"/>
  <c r="U987"/>
  <c r="V987"/>
  <c r="W987"/>
  <c r="Y987"/>
  <c r="Z987"/>
  <c r="AB987"/>
  <c r="AC987"/>
  <c r="B988"/>
  <c r="C988"/>
  <c r="D988"/>
  <c r="E988"/>
  <c r="F988"/>
  <c r="G988"/>
  <c r="H988"/>
  <c r="I988"/>
  <c r="K988"/>
  <c r="M988"/>
  <c r="N988"/>
  <c r="O988"/>
  <c r="Q988"/>
  <c r="R988"/>
  <c r="S988"/>
  <c r="T988"/>
  <c r="U988"/>
  <c r="V988"/>
  <c r="W988"/>
  <c r="Y988"/>
  <c r="Z988"/>
  <c r="AB988"/>
  <c r="AC988"/>
  <c r="B989"/>
  <c r="C989"/>
  <c r="D989"/>
  <c r="E989"/>
  <c r="F989"/>
  <c r="G989"/>
  <c r="H989"/>
  <c r="I989"/>
  <c r="K989"/>
  <c r="M989"/>
  <c r="N989"/>
  <c r="O989"/>
  <c r="Q989"/>
  <c r="R989"/>
  <c r="S989"/>
  <c r="T989"/>
  <c r="U989"/>
  <c r="V989"/>
  <c r="W989"/>
  <c r="Y989"/>
  <c r="Z989"/>
  <c r="AB989"/>
  <c r="AC989"/>
  <c r="A990"/>
  <c r="B990"/>
  <c r="C990"/>
  <c r="D990"/>
  <c r="E990"/>
  <c r="F990"/>
  <c r="G990"/>
  <c r="H990"/>
  <c r="I990"/>
  <c r="K990"/>
  <c r="M990"/>
  <c r="N990"/>
  <c r="O990"/>
  <c r="Q990"/>
  <c r="R990"/>
  <c r="S990"/>
  <c r="T990"/>
  <c r="U990"/>
  <c r="V990"/>
  <c r="W990"/>
  <c r="Y990"/>
  <c r="Z990"/>
  <c r="AB990"/>
  <c r="AC990"/>
  <c r="B991"/>
  <c r="C991"/>
  <c r="D991"/>
  <c r="E991"/>
  <c r="F991"/>
  <c r="G991"/>
  <c r="H991"/>
  <c r="I991"/>
  <c r="K991"/>
  <c r="M991"/>
  <c r="N991"/>
  <c r="O991"/>
  <c r="Q991"/>
  <c r="R991"/>
  <c r="S991"/>
  <c r="T991"/>
  <c r="U991"/>
  <c r="V991"/>
  <c r="W991"/>
  <c r="Y991"/>
  <c r="Z991"/>
  <c r="AB991"/>
  <c r="AC991"/>
  <c r="B992"/>
  <c r="C992"/>
  <c r="D992"/>
  <c r="E992"/>
  <c r="F992"/>
  <c r="G992"/>
  <c r="H992"/>
  <c r="I992"/>
  <c r="K992"/>
  <c r="M992"/>
  <c r="N992"/>
  <c r="O992"/>
  <c r="Q992"/>
  <c r="R992"/>
  <c r="S992"/>
  <c r="T992"/>
  <c r="U992"/>
  <c r="V992"/>
  <c r="W992"/>
  <c r="Y992"/>
  <c r="Z992"/>
  <c r="AB992"/>
  <c r="AC992"/>
  <c r="A993"/>
  <c r="B993"/>
  <c r="C993"/>
  <c r="D993"/>
  <c r="E993"/>
  <c r="F993"/>
  <c r="G993"/>
  <c r="H993"/>
  <c r="I993"/>
  <c r="K993"/>
  <c r="M993"/>
  <c r="N993"/>
  <c r="O993"/>
  <c r="Q993"/>
  <c r="R993"/>
  <c r="S993"/>
  <c r="T993"/>
  <c r="U993"/>
  <c r="V993"/>
  <c r="W993"/>
  <c r="Y993"/>
  <c r="Z993"/>
  <c r="AB993"/>
  <c r="AC993"/>
  <c r="A994"/>
  <c r="B994"/>
  <c r="C994"/>
  <c r="D994"/>
  <c r="E994"/>
  <c r="F994"/>
  <c r="G994"/>
  <c r="H994"/>
  <c r="I994"/>
  <c r="K994"/>
  <c r="M994"/>
  <c r="N994"/>
  <c r="O994"/>
  <c r="Q994"/>
  <c r="R994"/>
  <c r="S994"/>
  <c r="T994"/>
  <c r="U994"/>
  <c r="V994"/>
  <c r="W994"/>
  <c r="Y994"/>
  <c r="Z994"/>
  <c r="AB994"/>
  <c r="AC994"/>
  <c r="B995"/>
  <c r="C995"/>
  <c r="D995"/>
  <c r="E995"/>
  <c r="F995"/>
  <c r="G995"/>
  <c r="H995"/>
  <c r="I995"/>
  <c r="K995"/>
  <c r="M995"/>
  <c r="N995"/>
  <c r="O995"/>
  <c r="Q995"/>
  <c r="R995"/>
  <c r="S995"/>
  <c r="T995"/>
  <c r="U995"/>
  <c r="V995"/>
  <c r="W995"/>
  <c r="Y995"/>
  <c r="Z995"/>
  <c r="AB995"/>
  <c r="AC995"/>
  <c r="B996"/>
  <c r="C996"/>
  <c r="D996"/>
  <c r="E996"/>
  <c r="F996"/>
  <c r="G996"/>
  <c r="H996"/>
  <c r="I996"/>
  <c r="K996"/>
  <c r="M996"/>
  <c r="N996"/>
  <c r="O996"/>
  <c r="Q996"/>
  <c r="R996"/>
  <c r="S996"/>
  <c r="T996"/>
  <c r="U996"/>
  <c r="V996"/>
  <c r="W996"/>
  <c r="Y996"/>
  <c r="Z996"/>
  <c r="AB996"/>
  <c r="AC996"/>
  <c r="A13" i="4"/>
  <c r="B13"/>
  <c r="C13" s="1"/>
  <c r="D13"/>
  <c r="E13" s="1"/>
  <c r="F13"/>
  <c r="G13"/>
  <c r="H13"/>
  <c r="K13"/>
  <c r="L13" s="1"/>
  <c r="M13"/>
  <c r="AD13" s="1"/>
  <c r="N13"/>
  <c r="O13"/>
  <c r="R13"/>
  <c r="S13"/>
  <c r="T13"/>
  <c r="U13"/>
  <c r="V13"/>
  <c r="W13"/>
  <c r="Y13"/>
  <c r="Z13"/>
  <c r="AA13"/>
  <c r="AC13"/>
  <c r="AE13"/>
  <c r="AI13"/>
  <c r="AJ13"/>
  <c r="AK13"/>
  <c r="AL13"/>
  <c r="AM13"/>
  <c r="AO13"/>
  <c r="A14"/>
  <c r="B14"/>
  <c r="C14" s="1"/>
  <c r="D14"/>
  <c r="E14" s="1"/>
  <c r="F14"/>
  <c r="G14"/>
  <c r="H14"/>
  <c r="K14"/>
  <c r="L14" s="1"/>
  <c r="M14"/>
  <c r="AD14" s="1"/>
  <c r="N14"/>
  <c r="O14"/>
  <c r="R14"/>
  <c r="S14"/>
  <c r="T14"/>
  <c r="U14"/>
  <c r="V14"/>
  <c r="W14"/>
  <c r="Y14"/>
  <c r="Z14"/>
  <c r="AA14"/>
  <c r="AC14"/>
  <c r="AE14"/>
  <c r="AI14"/>
  <c r="AJ14"/>
  <c r="AK14"/>
  <c r="AL14"/>
  <c r="AM14"/>
  <c r="AO14"/>
  <c r="A15"/>
  <c r="B15"/>
  <c r="C15" s="1"/>
  <c r="D15"/>
  <c r="E15" s="1"/>
  <c r="F15"/>
  <c r="G15"/>
  <c r="H15"/>
  <c r="K15"/>
  <c r="L15" s="1"/>
  <c r="M15"/>
  <c r="AD15" s="1"/>
  <c r="N15"/>
  <c r="O15"/>
  <c r="R15"/>
  <c r="S15"/>
  <c r="T15"/>
  <c r="U15"/>
  <c r="V15"/>
  <c r="W15"/>
  <c r="Y15"/>
  <c r="Z15"/>
  <c r="AA15"/>
  <c r="AC15"/>
  <c r="AE15"/>
  <c r="AI15"/>
  <c r="AJ15"/>
  <c r="AK15"/>
  <c r="AL15"/>
  <c r="AM15"/>
  <c r="AO15"/>
  <c r="A16"/>
  <c r="B16"/>
  <c r="C16" s="1"/>
  <c r="D16"/>
  <c r="E16" s="1"/>
  <c r="F16"/>
  <c r="G16"/>
  <c r="H16"/>
  <c r="K16"/>
  <c r="L16" s="1"/>
  <c r="M16"/>
  <c r="AD16" s="1"/>
  <c r="N16"/>
  <c r="O16"/>
  <c r="R16"/>
  <c r="S16"/>
  <c r="T16"/>
  <c r="U16"/>
  <c r="V16"/>
  <c r="W16"/>
  <c r="Y16"/>
  <c r="Z16"/>
  <c r="AA16"/>
  <c r="AC16"/>
  <c r="AE16"/>
  <c r="AI16"/>
  <c r="AJ16"/>
  <c r="AK16"/>
  <c r="AL16"/>
  <c r="AM16"/>
  <c r="AO16"/>
  <c r="A17"/>
  <c r="B17"/>
  <c r="C17" s="1"/>
  <c r="D17"/>
  <c r="E17" s="1"/>
  <c r="F17"/>
  <c r="G17"/>
  <c r="H17"/>
  <c r="K17"/>
  <c r="L17" s="1"/>
  <c r="M17"/>
  <c r="AD17" s="1"/>
  <c r="N17"/>
  <c r="O17"/>
  <c r="R17"/>
  <c r="S17"/>
  <c r="T17"/>
  <c r="U17"/>
  <c r="V17"/>
  <c r="W17"/>
  <c r="Y17"/>
  <c r="Z17"/>
  <c r="AA17"/>
  <c r="AC17"/>
  <c r="AE17"/>
  <c r="AI17"/>
  <c r="AJ17"/>
  <c r="AK17"/>
  <c r="AL17"/>
  <c r="AM17"/>
  <c r="AO17"/>
  <c r="A18"/>
  <c r="B18"/>
  <c r="C18" s="1"/>
  <c r="D18"/>
  <c r="E18" s="1"/>
  <c r="F18"/>
  <c r="G18"/>
  <c r="H18"/>
  <c r="K18"/>
  <c r="L18" s="1"/>
  <c r="M18"/>
  <c r="AD18" s="1"/>
  <c r="N18"/>
  <c r="O18"/>
  <c r="R18"/>
  <c r="S18"/>
  <c r="T18"/>
  <c r="U18"/>
  <c r="V18"/>
  <c r="W18"/>
  <c r="Y18"/>
  <c r="Z18"/>
  <c r="AA18"/>
  <c r="AC18"/>
  <c r="AE18"/>
  <c r="AI18"/>
  <c r="AJ18"/>
  <c r="AK18"/>
  <c r="AL18"/>
  <c r="AM18"/>
  <c r="AO18"/>
  <c r="A19"/>
  <c r="B19"/>
  <c r="C19" s="1"/>
  <c r="D19"/>
  <c r="E19" s="1"/>
  <c r="F19"/>
  <c r="G19"/>
  <c r="H19"/>
  <c r="K19"/>
  <c r="L19" s="1"/>
  <c r="M19"/>
  <c r="AD19" s="1"/>
  <c r="N19"/>
  <c r="O19"/>
  <c r="R19"/>
  <c r="S19"/>
  <c r="T19"/>
  <c r="U19"/>
  <c r="V19"/>
  <c r="W19"/>
  <c r="Y19"/>
  <c r="Z19"/>
  <c r="AA19"/>
  <c r="AC19"/>
  <c r="AE19"/>
  <c r="AI19"/>
  <c r="AJ19"/>
  <c r="AK19"/>
  <c r="AL19"/>
  <c r="AM19"/>
  <c r="AO19"/>
  <c r="A20"/>
  <c r="B20"/>
  <c r="C20" s="1"/>
  <c r="D20"/>
  <c r="E20" s="1"/>
  <c r="F20"/>
  <c r="G20"/>
  <c r="H20"/>
  <c r="K20"/>
  <c r="L20" s="1"/>
  <c r="M20"/>
  <c r="AD20" s="1"/>
  <c r="N20"/>
  <c r="O20"/>
  <c r="R20"/>
  <c r="S20"/>
  <c r="T20"/>
  <c r="U20"/>
  <c r="V20"/>
  <c r="W20"/>
  <c r="Y20"/>
  <c r="Z20"/>
  <c r="AA20"/>
  <c r="AC20"/>
  <c r="AE20"/>
  <c r="AI20"/>
  <c r="AJ20"/>
  <c r="AK20"/>
  <c r="AL20"/>
  <c r="AM20"/>
  <c r="AO20"/>
  <c r="A21"/>
  <c r="B21"/>
  <c r="C21" s="1"/>
  <c r="D21"/>
  <c r="E21" s="1"/>
  <c r="F21"/>
  <c r="G21"/>
  <c r="H21"/>
  <c r="K21"/>
  <c r="L21" s="1"/>
  <c r="M21"/>
  <c r="AD21" s="1"/>
  <c r="N21"/>
  <c r="O21"/>
  <c r="R21"/>
  <c r="S21"/>
  <c r="T21"/>
  <c r="U21"/>
  <c r="V21"/>
  <c r="W21"/>
  <c r="Y21"/>
  <c r="Z21"/>
  <c r="AA21"/>
  <c r="AC21"/>
  <c r="AE21"/>
  <c r="AI21"/>
  <c r="AJ21"/>
  <c r="AK21"/>
  <c r="AL21"/>
  <c r="AM21"/>
  <c r="AO21"/>
  <c r="A22"/>
  <c r="B22"/>
  <c r="C22" s="1"/>
  <c r="D22"/>
  <c r="E22" s="1"/>
  <c r="F22"/>
  <c r="G22"/>
  <c r="H22"/>
  <c r="K22"/>
  <c r="L22" s="1"/>
  <c r="M22"/>
  <c r="AD22" s="1"/>
  <c r="N22"/>
  <c r="O22"/>
  <c r="R22"/>
  <c r="S22"/>
  <c r="T22"/>
  <c r="U22"/>
  <c r="V22"/>
  <c r="W22"/>
  <c r="Y22"/>
  <c r="Z22"/>
  <c r="AA22"/>
  <c r="AC22"/>
  <c r="AE22"/>
  <c r="AI22"/>
  <c r="AJ22"/>
  <c r="AK22"/>
  <c r="AL22"/>
  <c r="AM22"/>
  <c r="AO22"/>
  <c r="A23"/>
  <c r="B23"/>
  <c r="C23" s="1"/>
  <c r="D23"/>
  <c r="E23" s="1"/>
  <c r="F23"/>
  <c r="G23"/>
  <c r="H23"/>
  <c r="K23"/>
  <c r="L23" s="1"/>
  <c r="M23"/>
  <c r="AD23" s="1"/>
  <c r="N23"/>
  <c r="O23"/>
  <c r="R23"/>
  <c r="S23"/>
  <c r="T23"/>
  <c r="U23"/>
  <c r="V23"/>
  <c r="W23"/>
  <c r="Y23"/>
  <c r="Z23"/>
  <c r="AA23"/>
  <c r="AC23"/>
  <c r="AE23"/>
  <c r="AI23"/>
  <c r="AJ23"/>
  <c r="AK23"/>
  <c r="AL23"/>
  <c r="AM23"/>
  <c r="AO23"/>
  <c r="A24"/>
  <c r="B24"/>
  <c r="C24" s="1"/>
  <c r="D24"/>
  <c r="E24" s="1"/>
  <c r="F24"/>
  <c r="G24"/>
  <c r="H24"/>
  <c r="K24"/>
  <c r="L24" s="1"/>
  <c r="M24"/>
  <c r="AD24" s="1"/>
  <c r="N24"/>
  <c r="O24"/>
  <c r="R24"/>
  <c r="S24"/>
  <c r="T24"/>
  <c r="U24"/>
  <c r="V24"/>
  <c r="W24"/>
  <c r="Y24"/>
  <c r="Z24"/>
  <c r="AA24"/>
  <c r="AC24"/>
  <c r="AE24"/>
  <c r="AI24"/>
  <c r="AJ24"/>
  <c r="AK24"/>
  <c r="AL24"/>
  <c r="AM24"/>
  <c r="AO24"/>
  <c r="A25"/>
  <c r="B25"/>
  <c r="C25" s="1"/>
  <c r="D25"/>
  <c r="E25" s="1"/>
  <c r="F25"/>
  <c r="G25"/>
  <c r="H25"/>
  <c r="K25"/>
  <c r="L25" s="1"/>
  <c r="M25"/>
  <c r="AD25" s="1"/>
  <c r="N25"/>
  <c r="O25"/>
  <c r="R25"/>
  <c r="S25"/>
  <c r="T25"/>
  <c r="U25"/>
  <c r="V25"/>
  <c r="W25"/>
  <c r="Y25"/>
  <c r="Z25"/>
  <c r="AA25"/>
  <c r="AC25"/>
  <c r="AE25"/>
  <c r="AI25"/>
  <c r="AJ25"/>
  <c r="AK25"/>
  <c r="AL25"/>
  <c r="AM25"/>
  <c r="AO25"/>
  <c r="A26"/>
  <c r="B26"/>
  <c r="C26" s="1"/>
  <c r="D26"/>
  <c r="E26" s="1"/>
  <c r="F26"/>
  <c r="G26"/>
  <c r="H26"/>
  <c r="K26"/>
  <c r="L26" s="1"/>
  <c r="M26"/>
  <c r="AD26" s="1"/>
  <c r="N26"/>
  <c r="O26"/>
  <c r="R26"/>
  <c r="S26"/>
  <c r="T26"/>
  <c r="U26"/>
  <c r="V26"/>
  <c r="W26"/>
  <c r="Y26"/>
  <c r="Z26"/>
  <c r="AA26"/>
  <c r="AC26"/>
  <c r="AE26"/>
  <c r="AI26"/>
  <c r="AJ26"/>
  <c r="AK26"/>
  <c r="AL26"/>
  <c r="AM26"/>
  <c r="AO26"/>
  <c r="A27"/>
  <c r="B27"/>
  <c r="C27" s="1"/>
  <c r="D27"/>
  <c r="E27" s="1"/>
  <c r="F27"/>
  <c r="G27"/>
  <c r="H27"/>
  <c r="K27"/>
  <c r="L27" s="1"/>
  <c r="M27"/>
  <c r="AD27" s="1"/>
  <c r="N27"/>
  <c r="O27"/>
  <c r="R27"/>
  <c r="S27"/>
  <c r="T27"/>
  <c r="U27"/>
  <c r="V27"/>
  <c r="W27"/>
  <c r="Y27"/>
  <c r="Z27"/>
  <c r="AA27"/>
  <c r="AC27"/>
  <c r="AE27"/>
  <c r="AI27"/>
  <c r="AJ27"/>
  <c r="AK27"/>
  <c r="AL27"/>
  <c r="AM27"/>
  <c r="AO27"/>
  <c r="A28"/>
  <c r="B28"/>
  <c r="C28" s="1"/>
  <c r="D28"/>
  <c r="E28" s="1"/>
  <c r="F28"/>
  <c r="G28"/>
  <c r="H28"/>
  <c r="K28"/>
  <c r="L28" s="1"/>
  <c r="M28"/>
  <c r="AD28" s="1"/>
  <c r="N28"/>
  <c r="O28"/>
  <c r="R28"/>
  <c r="S28"/>
  <c r="T28"/>
  <c r="U28"/>
  <c r="V28"/>
  <c r="W28"/>
  <c r="Y28"/>
  <c r="Z28"/>
  <c r="AA28"/>
  <c r="AC28"/>
  <c r="AE28"/>
  <c r="AI28"/>
  <c r="AJ28"/>
  <c r="AK28"/>
  <c r="AL28"/>
  <c r="AM28"/>
  <c r="AO28"/>
  <c r="A29"/>
  <c r="B29"/>
  <c r="C29" s="1"/>
  <c r="D29"/>
  <c r="E29" s="1"/>
  <c r="F29"/>
  <c r="G29"/>
  <c r="H29"/>
  <c r="K29"/>
  <c r="L29" s="1"/>
  <c r="M29"/>
  <c r="AD29" s="1"/>
  <c r="N29"/>
  <c r="O29"/>
  <c r="R29"/>
  <c r="S29"/>
  <c r="T29"/>
  <c r="U29"/>
  <c r="V29"/>
  <c r="W29"/>
  <c r="Y29"/>
  <c r="Z29"/>
  <c r="AA29"/>
  <c r="AC29"/>
  <c r="AE29"/>
  <c r="AI29"/>
  <c r="AJ29"/>
  <c r="AK29"/>
  <c r="AL29"/>
  <c r="AM29"/>
  <c r="AO29"/>
  <c r="A30"/>
  <c r="B30"/>
  <c r="C30" s="1"/>
  <c r="D30"/>
  <c r="E30" s="1"/>
  <c r="F30"/>
  <c r="G30"/>
  <c r="H30"/>
  <c r="K30"/>
  <c r="L30" s="1"/>
  <c r="M30"/>
  <c r="AD30" s="1"/>
  <c r="N30"/>
  <c r="O30"/>
  <c r="R30"/>
  <c r="S30"/>
  <c r="T30"/>
  <c r="U30"/>
  <c r="V30"/>
  <c r="W30"/>
  <c r="Y30"/>
  <c r="Z30"/>
  <c r="AA30"/>
  <c r="AC30"/>
  <c r="AE30"/>
  <c r="AI30"/>
  <c r="AJ30"/>
  <c r="AK30"/>
  <c r="AL30"/>
  <c r="AM30"/>
  <c r="AO30"/>
  <c r="A31"/>
  <c r="B31"/>
  <c r="C31" s="1"/>
  <c r="D31"/>
  <c r="E31" s="1"/>
  <c r="F31"/>
  <c r="G31"/>
  <c r="H31"/>
  <c r="K31"/>
  <c r="L31" s="1"/>
  <c r="M31"/>
  <c r="AD31" s="1"/>
  <c r="N31"/>
  <c r="O31"/>
  <c r="R31"/>
  <c r="S31"/>
  <c r="T31"/>
  <c r="U31"/>
  <c r="V31"/>
  <c r="W31"/>
  <c r="Y31"/>
  <c r="Z31"/>
  <c r="AA31"/>
  <c r="AC31"/>
  <c r="AE31"/>
  <c r="AI31"/>
  <c r="AJ31"/>
  <c r="AK31"/>
  <c r="AL31"/>
  <c r="AM31"/>
  <c r="AO31"/>
  <c r="A32"/>
  <c r="B32"/>
  <c r="C32" s="1"/>
  <c r="D32"/>
  <c r="E32" s="1"/>
  <c r="F32"/>
  <c r="G32"/>
  <c r="H32"/>
  <c r="K32"/>
  <c r="L32" s="1"/>
  <c r="M32"/>
  <c r="AD32" s="1"/>
  <c r="N32"/>
  <c r="O32"/>
  <c r="R32"/>
  <c r="S32"/>
  <c r="T32"/>
  <c r="U32"/>
  <c r="V32"/>
  <c r="W32"/>
  <c r="Y32"/>
  <c r="Z32"/>
  <c r="AA32"/>
  <c r="AC32"/>
  <c r="AE32"/>
  <c r="AI32"/>
  <c r="AJ32"/>
  <c r="AK32"/>
  <c r="AL32"/>
  <c r="AM32"/>
  <c r="AO32"/>
  <c r="A33"/>
  <c r="B33"/>
  <c r="C33" s="1"/>
  <c r="D33"/>
  <c r="E33" s="1"/>
  <c r="F33"/>
  <c r="G33"/>
  <c r="H33"/>
  <c r="K33"/>
  <c r="L33" s="1"/>
  <c r="M33"/>
  <c r="AD33" s="1"/>
  <c r="N33"/>
  <c r="O33"/>
  <c r="R33"/>
  <c r="S33"/>
  <c r="T33"/>
  <c r="U33"/>
  <c r="V33"/>
  <c r="W33"/>
  <c r="Y33"/>
  <c r="Z33"/>
  <c r="AA33"/>
  <c r="AC33"/>
  <c r="AE33"/>
  <c r="AI33"/>
  <c r="AJ33"/>
  <c r="AK33"/>
  <c r="AL33"/>
  <c r="AM33"/>
  <c r="AO33"/>
  <c r="A34"/>
  <c r="B34"/>
  <c r="C34" s="1"/>
  <c r="D34"/>
  <c r="E34" s="1"/>
  <c r="F34"/>
  <c r="G34"/>
  <c r="H34"/>
  <c r="K34"/>
  <c r="L34" s="1"/>
  <c r="M34"/>
  <c r="AD34" s="1"/>
  <c r="N34"/>
  <c r="O34"/>
  <c r="R34"/>
  <c r="S34"/>
  <c r="T34"/>
  <c r="U34"/>
  <c r="V34"/>
  <c r="W34"/>
  <c r="Y34"/>
  <c r="Z34"/>
  <c r="AA34"/>
  <c r="AC34"/>
  <c r="AE34"/>
  <c r="AI34"/>
  <c r="AJ34"/>
  <c r="AK34"/>
  <c r="AL34"/>
  <c r="AM34"/>
  <c r="AO34"/>
  <c r="A35"/>
  <c r="B35"/>
  <c r="C35" s="1"/>
  <c r="D35"/>
  <c r="E35" s="1"/>
  <c r="F35"/>
  <c r="G35"/>
  <c r="H35"/>
  <c r="K35"/>
  <c r="L35" s="1"/>
  <c r="M35"/>
  <c r="AD35" s="1"/>
  <c r="N35"/>
  <c r="O35"/>
  <c r="R35"/>
  <c r="S35"/>
  <c r="T35"/>
  <c r="U35"/>
  <c r="V35"/>
  <c r="W35"/>
  <c r="Y35"/>
  <c r="Z35"/>
  <c r="AA35"/>
  <c r="AC35"/>
  <c r="AE35"/>
  <c r="AI35"/>
  <c r="AJ35"/>
  <c r="AK35"/>
  <c r="AL35"/>
  <c r="AM35"/>
  <c r="AO35"/>
  <c r="A36"/>
  <c r="B36"/>
  <c r="C36" s="1"/>
  <c r="D36"/>
  <c r="E36" s="1"/>
  <c r="F36"/>
  <c r="G36"/>
  <c r="H36"/>
  <c r="K36"/>
  <c r="L36" s="1"/>
  <c r="M36"/>
  <c r="AD36" s="1"/>
  <c r="N36"/>
  <c r="O36"/>
  <c r="R36"/>
  <c r="S36"/>
  <c r="T36"/>
  <c r="U36"/>
  <c r="V36"/>
  <c r="W36"/>
  <c r="Y36"/>
  <c r="Z36"/>
  <c r="AA36"/>
  <c r="AC36"/>
  <c r="AE36"/>
  <c r="AI36"/>
  <c r="AJ36"/>
  <c r="AK36"/>
  <c r="AL36"/>
  <c r="AM36"/>
  <c r="AO36"/>
  <c r="A37"/>
  <c r="B37"/>
  <c r="C37" s="1"/>
  <c r="D37"/>
  <c r="E37" s="1"/>
  <c r="F37"/>
  <c r="G37"/>
  <c r="H37"/>
  <c r="K37"/>
  <c r="L37" s="1"/>
  <c r="M37"/>
  <c r="AD37" s="1"/>
  <c r="N37"/>
  <c r="O37"/>
  <c r="R37"/>
  <c r="S37"/>
  <c r="T37"/>
  <c r="U37"/>
  <c r="V37"/>
  <c r="W37"/>
  <c r="Y37"/>
  <c r="Z37"/>
  <c r="AA37"/>
  <c r="AC37"/>
  <c r="AE37"/>
  <c r="AI37"/>
  <c r="AJ37"/>
  <c r="AK37"/>
  <c r="AL37"/>
  <c r="AM37"/>
  <c r="AO37"/>
  <c r="A38"/>
  <c r="B38"/>
  <c r="C38" s="1"/>
  <c r="D38"/>
  <c r="E38" s="1"/>
  <c r="F38"/>
  <c r="G38"/>
  <c r="H38"/>
  <c r="K38"/>
  <c r="L38" s="1"/>
  <c r="M38"/>
  <c r="AD38" s="1"/>
  <c r="N38"/>
  <c r="O38"/>
  <c r="R38"/>
  <c r="S38"/>
  <c r="T38"/>
  <c r="U38"/>
  <c r="V38"/>
  <c r="W38"/>
  <c r="Y38"/>
  <c r="Z38"/>
  <c r="AA38"/>
  <c r="AC38"/>
  <c r="AE38"/>
  <c r="AI38"/>
  <c r="AJ38"/>
  <c r="AK38"/>
  <c r="AL38"/>
  <c r="AM38"/>
  <c r="AO38"/>
  <c r="A39"/>
  <c r="B39"/>
  <c r="C39" s="1"/>
  <c r="D39"/>
  <c r="E39" s="1"/>
  <c r="F39"/>
  <c r="G39"/>
  <c r="H39"/>
  <c r="K39"/>
  <c r="L39" s="1"/>
  <c r="M39"/>
  <c r="AD39" s="1"/>
  <c r="N39"/>
  <c r="O39"/>
  <c r="R39"/>
  <c r="S39"/>
  <c r="T39"/>
  <c r="U39"/>
  <c r="V39"/>
  <c r="W39"/>
  <c r="Y39"/>
  <c r="Z39"/>
  <c r="AA39"/>
  <c r="AC39"/>
  <c r="AE39"/>
  <c r="AI39"/>
  <c r="AJ39"/>
  <c r="AK39"/>
  <c r="AL39"/>
  <c r="AM39"/>
  <c r="AO39"/>
  <c r="A40"/>
  <c r="B40"/>
  <c r="C40" s="1"/>
  <c r="D40"/>
  <c r="E40" s="1"/>
  <c r="F40"/>
  <c r="G40"/>
  <c r="H40"/>
  <c r="K40"/>
  <c r="L40" s="1"/>
  <c r="M40"/>
  <c r="AD40" s="1"/>
  <c r="N40"/>
  <c r="O40"/>
  <c r="R40"/>
  <c r="S40"/>
  <c r="T40"/>
  <c r="U40"/>
  <c r="V40"/>
  <c r="W40"/>
  <c r="Y40"/>
  <c r="Z40"/>
  <c r="AA40"/>
  <c r="AC40"/>
  <c r="AE40"/>
  <c r="AI40"/>
  <c r="AJ40"/>
  <c r="AK40"/>
  <c r="AL40"/>
  <c r="AM40"/>
  <c r="AO40"/>
  <c r="A41"/>
  <c r="B41"/>
  <c r="C41" s="1"/>
  <c r="D41"/>
  <c r="E41" s="1"/>
  <c r="F41"/>
  <c r="G41"/>
  <c r="H41"/>
  <c r="K41"/>
  <c r="L41" s="1"/>
  <c r="M41"/>
  <c r="AD41" s="1"/>
  <c r="N41"/>
  <c r="O41"/>
  <c r="R41"/>
  <c r="S41"/>
  <c r="T41"/>
  <c r="U41"/>
  <c r="V41"/>
  <c r="W41"/>
  <c r="Y41"/>
  <c r="Z41"/>
  <c r="AA41"/>
  <c r="AC41"/>
  <c r="AE41"/>
  <c r="AI41"/>
  <c r="AJ41"/>
  <c r="AK41"/>
  <c r="AL41"/>
  <c r="AM41"/>
  <c r="AO41"/>
  <c r="A42"/>
  <c r="B42"/>
  <c r="C42" s="1"/>
  <c r="D42"/>
  <c r="E42" s="1"/>
  <c r="F42"/>
  <c r="G42"/>
  <c r="H42"/>
  <c r="K42"/>
  <c r="L42" s="1"/>
  <c r="M42"/>
  <c r="AD42" s="1"/>
  <c r="N42"/>
  <c r="O42"/>
  <c r="R42"/>
  <c r="S42"/>
  <c r="T42"/>
  <c r="U42"/>
  <c r="V42"/>
  <c r="W42"/>
  <c r="Y42"/>
  <c r="Z42"/>
  <c r="AA42"/>
  <c r="AC42"/>
  <c r="AE42"/>
  <c r="AI42"/>
  <c r="AJ42"/>
  <c r="AK42"/>
  <c r="AL42"/>
  <c r="AM42"/>
  <c r="AO42"/>
  <c r="A43"/>
  <c r="B43"/>
  <c r="C43" s="1"/>
  <c r="D43"/>
  <c r="E43" s="1"/>
  <c r="F43"/>
  <c r="G43"/>
  <c r="H43"/>
  <c r="K43"/>
  <c r="L43" s="1"/>
  <c r="M43"/>
  <c r="AD43" s="1"/>
  <c r="N43"/>
  <c r="O43"/>
  <c r="R43"/>
  <c r="S43"/>
  <c r="T43"/>
  <c r="U43"/>
  <c r="V43"/>
  <c r="W43"/>
  <c r="Y43"/>
  <c r="Z43"/>
  <c r="AA43"/>
  <c r="AC43"/>
  <c r="AE43"/>
  <c r="AI43"/>
  <c r="AJ43"/>
  <c r="AK43"/>
  <c r="AL43"/>
  <c r="AM43"/>
  <c r="AO43"/>
  <c r="A44"/>
  <c r="B44"/>
  <c r="C44" s="1"/>
  <c r="D44"/>
  <c r="E44" s="1"/>
  <c r="F44"/>
  <c r="G44"/>
  <c r="H44"/>
  <c r="K44"/>
  <c r="L44" s="1"/>
  <c r="M44"/>
  <c r="AD44" s="1"/>
  <c r="N44"/>
  <c r="O44"/>
  <c r="R44"/>
  <c r="S44"/>
  <c r="T44"/>
  <c r="U44"/>
  <c r="V44"/>
  <c r="W44"/>
  <c r="Y44"/>
  <c r="Z44"/>
  <c r="AA44"/>
  <c r="AC44"/>
  <c r="AE44"/>
  <c r="AI44"/>
  <c r="AJ44"/>
  <c r="AK44"/>
  <c r="AL44"/>
  <c r="AM44"/>
  <c r="AO44"/>
  <c r="A45"/>
  <c r="B45"/>
  <c r="C45" s="1"/>
  <c r="D45"/>
  <c r="E45" s="1"/>
  <c r="F45"/>
  <c r="G45"/>
  <c r="H45"/>
  <c r="K45"/>
  <c r="L45" s="1"/>
  <c r="M45"/>
  <c r="AD45" s="1"/>
  <c r="N45"/>
  <c r="O45"/>
  <c r="R45"/>
  <c r="S45"/>
  <c r="T45"/>
  <c r="U45"/>
  <c r="V45"/>
  <c r="W45"/>
  <c r="Y45"/>
  <c r="Z45"/>
  <c r="AA45"/>
  <c r="AC45"/>
  <c r="AE45"/>
  <c r="AI45"/>
  <c r="AJ45"/>
  <c r="AK45"/>
  <c r="AL45"/>
  <c r="AM45"/>
  <c r="AO45"/>
  <c r="A46"/>
  <c r="B46"/>
  <c r="C46" s="1"/>
  <c r="D46"/>
  <c r="E46" s="1"/>
  <c r="F46"/>
  <c r="G46"/>
  <c r="H46"/>
  <c r="K46"/>
  <c r="L46" s="1"/>
  <c r="M46"/>
  <c r="AD46" s="1"/>
  <c r="N46"/>
  <c r="O46"/>
  <c r="R46"/>
  <c r="S46"/>
  <c r="T46"/>
  <c r="U46"/>
  <c r="V46"/>
  <c r="W46"/>
  <c r="Y46"/>
  <c r="Z46"/>
  <c r="AA46"/>
  <c r="AC46"/>
  <c r="AE46"/>
  <c r="AI46"/>
  <c r="AJ46"/>
  <c r="AK46"/>
  <c r="AL46"/>
  <c r="AM46"/>
  <c r="AO46"/>
  <c r="A47"/>
  <c r="B47"/>
  <c r="C47" s="1"/>
  <c r="D47"/>
  <c r="E47" s="1"/>
  <c r="F47"/>
  <c r="G47"/>
  <c r="H47"/>
  <c r="K47"/>
  <c r="L47" s="1"/>
  <c r="M47"/>
  <c r="AD47" s="1"/>
  <c r="N47"/>
  <c r="O47"/>
  <c r="R47"/>
  <c r="S47"/>
  <c r="T47"/>
  <c r="U47"/>
  <c r="V47"/>
  <c r="W47"/>
  <c r="Y47"/>
  <c r="Z47"/>
  <c r="AA47"/>
  <c r="AC47"/>
  <c r="AE47"/>
  <c r="AI47"/>
  <c r="AJ47"/>
  <c r="AK47"/>
  <c r="AL47"/>
  <c r="AM47"/>
  <c r="AO47"/>
  <c r="A48"/>
  <c r="B48"/>
  <c r="C48" s="1"/>
  <c r="D48"/>
  <c r="E48" s="1"/>
  <c r="F48"/>
  <c r="G48"/>
  <c r="H48"/>
  <c r="K48"/>
  <c r="L48" s="1"/>
  <c r="M48"/>
  <c r="AD48" s="1"/>
  <c r="N48"/>
  <c r="O48"/>
  <c r="R48"/>
  <c r="S48"/>
  <c r="T48"/>
  <c r="U48"/>
  <c r="V48"/>
  <c r="W48"/>
  <c r="Y48"/>
  <c r="Z48"/>
  <c r="AA48"/>
  <c r="AC48"/>
  <c r="AE48"/>
  <c r="AI48"/>
  <c r="AJ48"/>
  <c r="AK48"/>
  <c r="AL48"/>
  <c r="AM48"/>
  <c r="AO48"/>
  <c r="A49"/>
  <c r="B49"/>
  <c r="C49" s="1"/>
  <c r="D49"/>
  <c r="E49" s="1"/>
  <c r="F49"/>
  <c r="G49"/>
  <c r="H49"/>
  <c r="K49"/>
  <c r="L49" s="1"/>
  <c r="M49"/>
  <c r="AD49" s="1"/>
  <c r="N49"/>
  <c r="O49"/>
  <c r="R49"/>
  <c r="S49"/>
  <c r="T49"/>
  <c r="U49"/>
  <c r="V49"/>
  <c r="W49"/>
  <c r="Y49"/>
  <c r="Z49"/>
  <c r="AA49"/>
  <c r="AC49"/>
  <c r="AE49"/>
  <c r="AI49"/>
  <c r="AJ49"/>
  <c r="AK49"/>
  <c r="AL49"/>
  <c r="AM49"/>
  <c r="AO49"/>
  <c r="A50"/>
  <c r="B50"/>
  <c r="C50" s="1"/>
  <c r="D50"/>
  <c r="E50" s="1"/>
  <c r="F50"/>
  <c r="G50"/>
  <c r="H50"/>
  <c r="K50"/>
  <c r="L50" s="1"/>
  <c r="M50"/>
  <c r="AD50" s="1"/>
  <c r="N50"/>
  <c r="O50"/>
  <c r="R50"/>
  <c r="S50"/>
  <c r="T50"/>
  <c r="U50"/>
  <c r="V50"/>
  <c r="W50"/>
  <c r="Y50"/>
  <c r="Z50"/>
  <c r="AA50"/>
  <c r="AC50"/>
  <c r="AE50"/>
  <c r="AI50"/>
  <c r="AJ50"/>
  <c r="AK50"/>
  <c r="AL50"/>
  <c r="AM50"/>
  <c r="AO50"/>
  <c r="A51"/>
  <c r="B51"/>
  <c r="C51" s="1"/>
  <c r="D51"/>
  <c r="E51" s="1"/>
  <c r="F51"/>
  <c r="G51"/>
  <c r="H51"/>
  <c r="K51"/>
  <c r="L51" s="1"/>
  <c r="M51"/>
  <c r="AD51" s="1"/>
  <c r="N51"/>
  <c r="O51"/>
  <c r="R51"/>
  <c r="S51"/>
  <c r="T51"/>
  <c r="U51"/>
  <c r="V51"/>
  <c r="W51"/>
  <c r="Y51"/>
  <c r="Z51"/>
  <c r="AA51"/>
  <c r="AC51"/>
  <c r="AE51"/>
  <c r="AI51"/>
  <c r="AJ51"/>
  <c r="AK51"/>
  <c r="AL51"/>
  <c r="AM51"/>
  <c r="AO51"/>
  <c r="A52"/>
  <c r="B52"/>
  <c r="C52" s="1"/>
  <c r="D52"/>
  <c r="E52" s="1"/>
  <c r="F52"/>
  <c r="G52"/>
  <c r="H52"/>
  <c r="K52"/>
  <c r="L52" s="1"/>
  <c r="M52"/>
  <c r="AD52" s="1"/>
  <c r="N52"/>
  <c r="O52"/>
  <c r="R52"/>
  <c r="S52"/>
  <c r="T52"/>
  <c r="U52"/>
  <c r="V52"/>
  <c r="W52"/>
  <c r="Y52"/>
  <c r="Z52"/>
  <c r="AA52"/>
  <c r="AC52"/>
  <c r="AE52"/>
  <c r="AI52"/>
  <c r="AJ52"/>
  <c r="AK52"/>
  <c r="AL52"/>
  <c r="AM52"/>
  <c r="AO52"/>
  <c r="A53"/>
  <c r="B53"/>
  <c r="C53" s="1"/>
  <c r="D53"/>
  <c r="E53" s="1"/>
  <c r="F53"/>
  <c r="G53"/>
  <c r="H53"/>
  <c r="K53"/>
  <c r="L53" s="1"/>
  <c r="M53"/>
  <c r="AD53" s="1"/>
  <c r="N53"/>
  <c r="O53"/>
  <c r="R53"/>
  <c r="S53"/>
  <c r="T53"/>
  <c r="U53"/>
  <c r="V53"/>
  <c r="W53"/>
  <c r="Y53"/>
  <c r="Z53"/>
  <c r="AA53"/>
  <c r="AC53"/>
  <c r="AE53"/>
  <c r="AI53"/>
  <c r="AJ53"/>
  <c r="AK53"/>
  <c r="AL53"/>
  <c r="AM53"/>
  <c r="AO53"/>
  <c r="A54"/>
  <c r="B54"/>
  <c r="C54" s="1"/>
  <c r="D54"/>
  <c r="E54" s="1"/>
  <c r="F54"/>
  <c r="G54"/>
  <c r="H54"/>
  <c r="K54"/>
  <c r="L54" s="1"/>
  <c r="M54"/>
  <c r="AD54" s="1"/>
  <c r="N54"/>
  <c r="O54"/>
  <c r="R54"/>
  <c r="S54"/>
  <c r="T54"/>
  <c r="U54"/>
  <c r="V54"/>
  <c r="W54"/>
  <c r="Y54"/>
  <c r="Z54"/>
  <c r="AA54"/>
  <c r="AC54"/>
  <c r="AE54"/>
  <c r="AI54"/>
  <c r="AJ54"/>
  <c r="AK54"/>
  <c r="AL54"/>
  <c r="AM54"/>
  <c r="AO54"/>
  <c r="A55"/>
  <c r="B55"/>
  <c r="C55" s="1"/>
  <c r="D55"/>
  <c r="E55" s="1"/>
  <c r="F55"/>
  <c r="G55"/>
  <c r="H55"/>
  <c r="K55"/>
  <c r="L55" s="1"/>
  <c r="M55"/>
  <c r="AD55" s="1"/>
  <c r="N55"/>
  <c r="O55"/>
  <c r="R55"/>
  <c r="S55"/>
  <c r="T55"/>
  <c r="U55"/>
  <c r="V55"/>
  <c r="W55"/>
  <c r="Y55"/>
  <c r="Z55"/>
  <c r="AA55"/>
  <c r="AC55"/>
  <c r="AE55"/>
  <c r="AI55"/>
  <c r="AJ55"/>
  <c r="AK55"/>
  <c r="AL55"/>
  <c r="AM55"/>
  <c r="AO55"/>
  <c r="A56"/>
  <c r="B56"/>
  <c r="C56" s="1"/>
  <c r="D56"/>
  <c r="E56" s="1"/>
  <c r="F56"/>
  <c r="G56"/>
  <c r="H56"/>
  <c r="K56"/>
  <c r="L56" s="1"/>
  <c r="M56"/>
  <c r="AD56" s="1"/>
  <c r="N56"/>
  <c r="O56"/>
  <c r="R56"/>
  <c r="S56"/>
  <c r="T56"/>
  <c r="U56"/>
  <c r="V56"/>
  <c r="W56"/>
  <c r="Y56"/>
  <c r="Z56"/>
  <c r="AA56"/>
  <c r="AC56"/>
  <c r="AE56"/>
  <c r="AI56"/>
  <c r="AJ56"/>
  <c r="AK56"/>
  <c r="AL56"/>
  <c r="AM56"/>
  <c r="AO56"/>
  <c r="A57"/>
  <c r="B57"/>
  <c r="C57" s="1"/>
  <c r="D57"/>
  <c r="E57" s="1"/>
  <c r="F57"/>
  <c r="G57"/>
  <c r="H57"/>
  <c r="K57"/>
  <c r="L57" s="1"/>
  <c r="M57"/>
  <c r="AD57" s="1"/>
  <c r="N57"/>
  <c r="O57"/>
  <c r="R57"/>
  <c r="S57"/>
  <c r="T57"/>
  <c r="U57"/>
  <c r="V57"/>
  <c r="W57"/>
  <c r="Y57"/>
  <c r="Z57"/>
  <c r="AA57"/>
  <c r="AC57"/>
  <c r="AE57"/>
  <c r="AI57"/>
  <c r="AJ57"/>
  <c r="AK57"/>
  <c r="AL57"/>
  <c r="AM57"/>
  <c r="AO57"/>
  <c r="A58"/>
  <c r="B58"/>
  <c r="C58" s="1"/>
  <c r="D58"/>
  <c r="E58" s="1"/>
  <c r="F58"/>
  <c r="G58"/>
  <c r="H58"/>
  <c r="K58"/>
  <c r="L58" s="1"/>
  <c r="M58"/>
  <c r="AD58" s="1"/>
  <c r="N58"/>
  <c r="O58"/>
  <c r="R58"/>
  <c r="S58"/>
  <c r="T58"/>
  <c r="U58"/>
  <c r="V58"/>
  <c r="W58"/>
  <c r="Y58"/>
  <c r="Z58"/>
  <c r="AA58"/>
  <c r="AC58"/>
  <c r="AE58"/>
  <c r="AI58"/>
  <c r="AJ58"/>
  <c r="AK58"/>
  <c r="AL58"/>
  <c r="AM58"/>
  <c r="AO58"/>
  <c r="A59"/>
  <c r="B59"/>
  <c r="C59" s="1"/>
  <c r="D59"/>
  <c r="E59" s="1"/>
  <c r="F59"/>
  <c r="G59"/>
  <c r="H59"/>
  <c r="K59"/>
  <c r="L59" s="1"/>
  <c r="M59"/>
  <c r="AD59" s="1"/>
  <c r="N59"/>
  <c r="O59"/>
  <c r="R59"/>
  <c r="S59"/>
  <c r="T59"/>
  <c r="U59"/>
  <c r="V59"/>
  <c r="W59"/>
  <c r="Y59"/>
  <c r="Z59"/>
  <c r="AA59"/>
  <c r="AC59"/>
  <c r="AE59"/>
  <c r="AI59"/>
  <c r="AJ59"/>
  <c r="AK59"/>
  <c r="AL59"/>
  <c r="AM59"/>
  <c r="AO59"/>
  <c r="A60"/>
  <c r="B60"/>
  <c r="C60" s="1"/>
  <c r="D60"/>
  <c r="E60" s="1"/>
  <c r="F60"/>
  <c r="G60"/>
  <c r="H60"/>
  <c r="K60"/>
  <c r="L60" s="1"/>
  <c r="M60"/>
  <c r="AD60" s="1"/>
  <c r="N60"/>
  <c r="O60"/>
  <c r="R60"/>
  <c r="S60"/>
  <c r="T60"/>
  <c r="U60"/>
  <c r="V60"/>
  <c r="W60"/>
  <c r="Y60"/>
  <c r="Z60"/>
  <c r="AA60"/>
  <c r="AC60"/>
  <c r="AE60"/>
  <c r="AI60"/>
  <c r="AJ60"/>
  <c r="AK60"/>
  <c r="AL60"/>
  <c r="AM60"/>
  <c r="AO60"/>
  <c r="A61"/>
  <c r="B61"/>
  <c r="C61" s="1"/>
  <c r="D61"/>
  <c r="E61" s="1"/>
  <c r="F61"/>
  <c r="G61"/>
  <c r="H61"/>
  <c r="K61"/>
  <c r="L61" s="1"/>
  <c r="M61"/>
  <c r="AD61" s="1"/>
  <c r="N61"/>
  <c r="O61"/>
  <c r="R61"/>
  <c r="S61"/>
  <c r="T61"/>
  <c r="U61"/>
  <c r="V61"/>
  <c r="W61"/>
  <c r="Y61"/>
  <c r="Z61"/>
  <c r="AA61"/>
  <c r="AC61"/>
  <c r="AE61"/>
  <c r="AI61"/>
  <c r="AJ61"/>
  <c r="AK61"/>
  <c r="AL61"/>
  <c r="AM61"/>
  <c r="AO61"/>
  <c r="A62"/>
  <c r="B62"/>
  <c r="C62" s="1"/>
  <c r="D62"/>
  <c r="E62" s="1"/>
  <c r="F62"/>
  <c r="G62"/>
  <c r="H62"/>
  <c r="K62"/>
  <c r="L62" s="1"/>
  <c r="M62"/>
  <c r="AD62" s="1"/>
  <c r="N62"/>
  <c r="O62"/>
  <c r="R62"/>
  <c r="S62"/>
  <c r="T62"/>
  <c r="U62"/>
  <c r="V62"/>
  <c r="W62"/>
  <c r="Y62"/>
  <c r="Z62"/>
  <c r="AA62"/>
  <c r="AC62"/>
  <c r="AE62"/>
  <c r="AI62"/>
  <c r="AJ62"/>
  <c r="AK62"/>
  <c r="AL62"/>
  <c r="AM62"/>
  <c r="AO62"/>
  <c r="A63"/>
  <c r="B63"/>
  <c r="C63" s="1"/>
  <c r="D63"/>
  <c r="E63" s="1"/>
  <c r="F63"/>
  <c r="G63"/>
  <c r="H63"/>
  <c r="K63"/>
  <c r="L63" s="1"/>
  <c r="M63"/>
  <c r="AD63" s="1"/>
  <c r="N63"/>
  <c r="O63"/>
  <c r="R63"/>
  <c r="S63"/>
  <c r="T63"/>
  <c r="U63"/>
  <c r="V63"/>
  <c r="W63"/>
  <c r="Y63"/>
  <c r="Z63"/>
  <c r="AA63"/>
  <c r="AC63"/>
  <c r="AE63"/>
  <c r="AI63"/>
  <c r="AJ63"/>
  <c r="AK63"/>
  <c r="AL63"/>
  <c r="AM63"/>
  <c r="AO63"/>
  <c r="A64"/>
  <c r="B64"/>
  <c r="C64" s="1"/>
  <c r="D64"/>
  <c r="E64" s="1"/>
  <c r="F64"/>
  <c r="G64"/>
  <c r="H64"/>
  <c r="K64"/>
  <c r="L64" s="1"/>
  <c r="M64"/>
  <c r="AD64" s="1"/>
  <c r="N64"/>
  <c r="O64"/>
  <c r="R64"/>
  <c r="S64"/>
  <c r="T64"/>
  <c r="U64"/>
  <c r="V64"/>
  <c r="W64"/>
  <c r="Y64"/>
  <c r="Z64"/>
  <c r="AA64"/>
  <c r="AC64"/>
  <c r="AE64"/>
  <c r="AI64"/>
  <c r="AJ64"/>
  <c r="AK64"/>
  <c r="AL64"/>
  <c r="AM64"/>
  <c r="AO64"/>
  <c r="A65"/>
  <c r="B65"/>
  <c r="C65" s="1"/>
  <c r="D65"/>
  <c r="E65" s="1"/>
  <c r="F65"/>
  <c r="G65"/>
  <c r="H65"/>
  <c r="K65"/>
  <c r="L65" s="1"/>
  <c r="M65"/>
  <c r="AD65" s="1"/>
  <c r="N65"/>
  <c r="O65"/>
  <c r="R65"/>
  <c r="S65"/>
  <c r="T65"/>
  <c r="U65"/>
  <c r="V65"/>
  <c r="W65"/>
  <c r="Y65"/>
  <c r="Z65"/>
  <c r="AA65"/>
  <c r="AC65"/>
  <c r="AE65"/>
  <c r="AI65"/>
  <c r="AJ65"/>
  <c r="AK65"/>
  <c r="AL65"/>
  <c r="AM65"/>
  <c r="AO65"/>
  <c r="A66"/>
  <c r="B66"/>
  <c r="C66" s="1"/>
  <c r="D66"/>
  <c r="E66" s="1"/>
  <c r="F66"/>
  <c r="G66"/>
  <c r="H66"/>
  <c r="K66"/>
  <c r="L66" s="1"/>
  <c r="M66"/>
  <c r="AD66" s="1"/>
  <c r="N66"/>
  <c r="O66"/>
  <c r="R66"/>
  <c r="S66"/>
  <c r="T66"/>
  <c r="U66"/>
  <c r="V66"/>
  <c r="W66"/>
  <c r="Y66"/>
  <c r="Z66"/>
  <c r="AA66"/>
  <c r="AC66"/>
  <c r="AE66"/>
  <c r="AI66"/>
  <c r="AJ66"/>
  <c r="AK66"/>
  <c r="AL66"/>
  <c r="AM66"/>
  <c r="AO66"/>
  <c r="A67"/>
  <c r="B67"/>
  <c r="C67" s="1"/>
  <c r="D67"/>
  <c r="E67" s="1"/>
  <c r="F67"/>
  <c r="G67"/>
  <c r="H67"/>
  <c r="K67"/>
  <c r="L67" s="1"/>
  <c r="M67"/>
  <c r="AD67" s="1"/>
  <c r="N67"/>
  <c r="O67"/>
  <c r="R67"/>
  <c r="S67"/>
  <c r="T67"/>
  <c r="U67"/>
  <c r="V67"/>
  <c r="W67"/>
  <c r="Y67"/>
  <c r="Z67"/>
  <c r="AA67"/>
  <c r="AC67"/>
  <c r="AE67"/>
  <c r="AI67"/>
  <c r="AJ67"/>
  <c r="AK67"/>
  <c r="AL67"/>
  <c r="AM67"/>
  <c r="AO67"/>
  <c r="A68"/>
  <c r="B68"/>
  <c r="C68" s="1"/>
  <c r="D68"/>
  <c r="E68" s="1"/>
  <c r="F68"/>
  <c r="G68"/>
  <c r="H68"/>
  <c r="K68"/>
  <c r="L68" s="1"/>
  <c r="M68"/>
  <c r="AD68" s="1"/>
  <c r="N68"/>
  <c r="O68"/>
  <c r="R68"/>
  <c r="S68"/>
  <c r="T68"/>
  <c r="U68"/>
  <c r="V68"/>
  <c r="W68"/>
  <c r="Y68"/>
  <c r="Z68"/>
  <c r="AA68"/>
  <c r="AC68"/>
  <c r="AE68"/>
  <c r="AI68"/>
  <c r="AJ68"/>
  <c r="AK68"/>
  <c r="AL68"/>
  <c r="AM68"/>
  <c r="AO68"/>
  <c r="A69"/>
  <c r="B69"/>
  <c r="C69" s="1"/>
  <c r="D69"/>
  <c r="E69" s="1"/>
  <c r="F69"/>
  <c r="G69"/>
  <c r="H69"/>
  <c r="K69"/>
  <c r="L69" s="1"/>
  <c r="M69"/>
  <c r="AD69" s="1"/>
  <c r="N69"/>
  <c r="O69"/>
  <c r="R69"/>
  <c r="S69"/>
  <c r="T69"/>
  <c r="U69"/>
  <c r="V69"/>
  <c r="W69"/>
  <c r="Y69"/>
  <c r="Z69"/>
  <c r="AA69"/>
  <c r="AC69"/>
  <c r="AE69"/>
  <c r="AI69"/>
  <c r="AJ69"/>
  <c r="AK69"/>
  <c r="AL69"/>
  <c r="AM69"/>
  <c r="AO69"/>
  <c r="A70"/>
  <c r="B70"/>
  <c r="C70" s="1"/>
  <c r="D70"/>
  <c r="E70" s="1"/>
  <c r="F70"/>
  <c r="G70"/>
  <c r="H70"/>
  <c r="K70"/>
  <c r="L70" s="1"/>
  <c r="M70"/>
  <c r="AD70" s="1"/>
  <c r="N70"/>
  <c r="O70"/>
  <c r="R70"/>
  <c r="S70"/>
  <c r="T70"/>
  <c r="U70"/>
  <c r="V70"/>
  <c r="W70"/>
  <c r="Y70"/>
  <c r="Z70"/>
  <c r="AA70"/>
  <c r="AC70"/>
  <c r="AE70"/>
  <c r="AI70"/>
  <c r="AJ70"/>
  <c r="AK70"/>
  <c r="AL70"/>
  <c r="AM70"/>
  <c r="AO70"/>
  <c r="A71"/>
  <c r="B71"/>
  <c r="C71" s="1"/>
  <c r="D71"/>
  <c r="E71" s="1"/>
  <c r="F71"/>
  <c r="G71"/>
  <c r="H71"/>
  <c r="K71"/>
  <c r="L71" s="1"/>
  <c r="M71"/>
  <c r="AD71" s="1"/>
  <c r="N71"/>
  <c r="O71"/>
  <c r="R71"/>
  <c r="S71"/>
  <c r="T71"/>
  <c r="U71"/>
  <c r="V71"/>
  <c r="W71"/>
  <c r="Y71"/>
  <c r="Z71"/>
  <c r="AA71"/>
  <c r="AC71"/>
  <c r="AE71"/>
  <c r="AI71"/>
  <c r="AJ71"/>
  <c r="AK71"/>
  <c r="AL71"/>
  <c r="AM71"/>
  <c r="AO71"/>
  <c r="A72"/>
  <c r="B72"/>
  <c r="C72" s="1"/>
  <c r="D72"/>
  <c r="E72" s="1"/>
  <c r="F72"/>
  <c r="G72"/>
  <c r="H72"/>
  <c r="K72"/>
  <c r="L72" s="1"/>
  <c r="M72"/>
  <c r="AD72" s="1"/>
  <c r="N72"/>
  <c r="O72"/>
  <c r="R72"/>
  <c r="S72"/>
  <c r="T72"/>
  <c r="U72"/>
  <c r="V72"/>
  <c r="W72"/>
  <c r="Y72"/>
  <c r="Z72"/>
  <c r="AA72"/>
  <c r="AC72"/>
  <c r="AE72"/>
  <c r="AI72"/>
  <c r="AJ72"/>
  <c r="AK72"/>
  <c r="AL72"/>
  <c r="AM72"/>
  <c r="AO72"/>
  <c r="A73"/>
  <c r="B73"/>
  <c r="C73" s="1"/>
  <c r="D73"/>
  <c r="E73" s="1"/>
  <c r="F73"/>
  <c r="G73"/>
  <c r="H73"/>
  <c r="K73"/>
  <c r="L73" s="1"/>
  <c r="M73"/>
  <c r="AD73" s="1"/>
  <c r="N73"/>
  <c r="O73"/>
  <c r="R73"/>
  <c r="S73"/>
  <c r="T73"/>
  <c r="U73"/>
  <c r="V73"/>
  <c r="W73"/>
  <c r="Y73"/>
  <c r="Z73"/>
  <c r="AA73"/>
  <c r="AC73"/>
  <c r="AE73"/>
  <c r="AI73"/>
  <c r="AJ73"/>
  <c r="AK73"/>
  <c r="AL73"/>
  <c r="AM73"/>
  <c r="AO73"/>
  <c r="A74"/>
  <c r="B74"/>
  <c r="C74" s="1"/>
  <c r="D74"/>
  <c r="E74" s="1"/>
  <c r="F74"/>
  <c r="G74"/>
  <c r="H74"/>
  <c r="K74"/>
  <c r="L74" s="1"/>
  <c r="M74"/>
  <c r="AD74" s="1"/>
  <c r="N74"/>
  <c r="O74"/>
  <c r="R74"/>
  <c r="S74"/>
  <c r="T74"/>
  <c r="U74"/>
  <c r="V74"/>
  <c r="W74"/>
  <c r="Y74"/>
  <c r="Z74"/>
  <c r="AA74"/>
  <c r="AC74"/>
  <c r="AE74"/>
  <c r="AI74"/>
  <c r="AJ74"/>
  <c r="AK74"/>
  <c r="AL74"/>
  <c r="AM74"/>
  <c r="AO74"/>
  <c r="A75"/>
  <c r="B75"/>
  <c r="C75" s="1"/>
  <c r="D75"/>
  <c r="E75" s="1"/>
  <c r="F75"/>
  <c r="G75"/>
  <c r="H75"/>
  <c r="K75"/>
  <c r="L75" s="1"/>
  <c r="M75"/>
  <c r="AD75" s="1"/>
  <c r="N75"/>
  <c r="O75"/>
  <c r="R75"/>
  <c r="S75"/>
  <c r="T75"/>
  <c r="U75"/>
  <c r="V75"/>
  <c r="W75"/>
  <c r="Y75"/>
  <c r="Z75"/>
  <c r="AA75"/>
  <c r="AC75"/>
  <c r="AE75"/>
  <c r="AI75"/>
  <c r="AJ75"/>
  <c r="AK75"/>
  <c r="AL75"/>
  <c r="AM75"/>
  <c r="AO75"/>
  <c r="A76"/>
  <c r="B76"/>
  <c r="C76" s="1"/>
  <c r="D76"/>
  <c r="E76" s="1"/>
  <c r="F76"/>
  <c r="G76"/>
  <c r="H76"/>
  <c r="K76"/>
  <c r="L76" s="1"/>
  <c r="M76"/>
  <c r="AD76" s="1"/>
  <c r="N76"/>
  <c r="O76"/>
  <c r="R76"/>
  <c r="S76"/>
  <c r="T76"/>
  <c r="U76"/>
  <c r="V76"/>
  <c r="W76"/>
  <c r="Y76"/>
  <c r="Z76"/>
  <c r="AA76"/>
  <c r="AC76"/>
  <c r="AE76"/>
  <c r="AI76"/>
  <c r="AJ76"/>
  <c r="AK76"/>
  <c r="AL76"/>
  <c r="AM76"/>
  <c r="AO76"/>
  <c r="A77"/>
  <c r="B77"/>
  <c r="C77" s="1"/>
  <c r="D77"/>
  <c r="E77" s="1"/>
  <c r="F77"/>
  <c r="G77"/>
  <c r="H77"/>
  <c r="K77"/>
  <c r="L77" s="1"/>
  <c r="M77"/>
  <c r="AD77" s="1"/>
  <c r="N77"/>
  <c r="O77"/>
  <c r="R77"/>
  <c r="S77"/>
  <c r="T77"/>
  <c r="U77"/>
  <c r="V77"/>
  <c r="W77"/>
  <c r="Y77"/>
  <c r="Z77"/>
  <c r="AA77"/>
  <c r="AC77"/>
  <c r="AE77"/>
  <c r="AI77"/>
  <c r="AJ77"/>
  <c r="AK77"/>
  <c r="AL77"/>
  <c r="AM77"/>
  <c r="AO77"/>
  <c r="A78"/>
  <c r="B78"/>
  <c r="C78" s="1"/>
  <c r="D78"/>
  <c r="E78" s="1"/>
  <c r="F78"/>
  <c r="G78"/>
  <c r="H78"/>
  <c r="K78"/>
  <c r="L78" s="1"/>
  <c r="M78"/>
  <c r="AD78" s="1"/>
  <c r="N78"/>
  <c r="O78"/>
  <c r="R78"/>
  <c r="S78"/>
  <c r="T78"/>
  <c r="U78"/>
  <c r="V78"/>
  <c r="W78"/>
  <c r="Y78"/>
  <c r="Z78"/>
  <c r="AA78"/>
  <c r="AC78"/>
  <c r="AE78"/>
  <c r="AI78"/>
  <c r="AJ78"/>
  <c r="AK78"/>
  <c r="AL78"/>
  <c r="AM78"/>
  <c r="AO78"/>
  <c r="A79"/>
  <c r="B79"/>
  <c r="C79" s="1"/>
  <c r="D79"/>
  <c r="E79" s="1"/>
  <c r="F79"/>
  <c r="G79"/>
  <c r="H79"/>
  <c r="K79"/>
  <c r="L79" s="1"/>
  <c r="M79"/>
  <c r="AD79" s="1"/>
  <c r="N79"/>
  <c r="O79"/>
  <c r="R79"/>
  <c r="S79"/>
  <c r="T79"/>
  <c r="U79"/>
  <c r="V79"/>
  <c r="W79"/>
  <c r="Y79"/>
  <c r="Z79"/>
  <c r="AA79"/>
  <c r="AC79"/>
  <c r="AE79"/>
  <c r="AI79"/>
  <c r="AJ79"/>
  <c r="AK79"/>
  <c r="AL79"/>
  <c r="AM79"/>
  <c r="AO79"/>
  <c r="A80"/>
  <c r="B80"/>
  <c r="C80" s="1"/>
  <c r="D80"/>
  <c r="E80" s="1"/>
  <c r="F80"/>
  <c r="G80"/>
  <c r="H80"/>
  <c r="K80"/>
  <c r="L80" s="1"/>
  <c r="M80"/>
  <c r="AD80" s="1"/>
  <c r="N80"/>
  <c r="O80"/>
  <c r="R80"/>
  <c r="S80"/>
  <c r="T80"/>
  <c r="U80"/>
  <c r="V80"/>
  <c r="W80"/>
  <c r="Y80"/>
  <c r="Z80"/>
  <c r="AA80"/>
  <c r="AC80"/>
  <c r="AE80"/>
  <c r="AI80"/>
  <c r="AJ80"/>
  <c r="AK80"/>
  <c r="AL80"/>
  <c r="AM80"/>
  <c r="AO80"/>
  <c r="A81"/>
  <c r="B81"/>
  <c r="C81" s="1"/>
  <c r="D81"/>
  <c r="E81" s="1"/>
  <c r="F81"/>
  <c r="G81"/>
  <c r="H81"/>
  <c r="K81"/>
  <c r="L81" s="1"/>
  <c r="M81"/>
  <c r="AD81" s="1"/>
  <c r="N81"/>
  <c r="O81"/>
  <c r="R81"/>
  <c r="S81"/>
  <c r="T81"/>
  <c r="U81"/>
  <c r="V81"/>
  <c r="W81"/>
  <c r="Y81"/>
  <c r="Z81"/>
  <c r="AA81"/>
  <c r="AC81"/>
  <c r="AE81"/>
  <c r="AI81"/>
  <c r="AJ81"/>
  <c r="AK81"/>
  <c r="AL81"/>
  <c r="AM81"/>
  <c r="AO81"/>
  <c r="A82"/>
  <c r="B82"/>
  <c r="C82" s="1"/>
  <c r="D82"/>
  <c r="E82" s="1"/>
  <c r="F82"/>
  <c r="G82"/>
  <c r="H82"/>
  <c r="K82"/>
  <c r="L82" s="1"/>
  <c r="M82"/>
  <c r="AD82" s="1"/>
  <c r="N82"/>
  <c r="O82"/>
  <c r="R82"/>
  <c r="S82"/>
  <c r="T82"/>
  <c r="U82"/>
  <c r="V82"/>
  <c r="W82"/>
  <c r="Y82"/>
  <c r="Z82"/>
  <c r="AA82"/>
  <c r="AC82"/>
  <c r="AE82"/>
  <c r="AI82"/>
  <c r="AJ82"/>
  <c r="AK82"/>
  <c r="AL82"/>
  <c r="AM82"/>
  <c r="AO82"/>
  <c r="A83"/>
  <c r="B83"/>
  <c r="C83" s="1"/>
  <c r="D83"/>
  <c r="E83" s="1"/>
  <c r="F83"/>
  <c r="G83"/>
  <c r="H83"/>
  <c r="K83"/>
  <c r="L83" s="1"/>
  <c r="M83"/>
  <c r="AD83" s="1"/>
  <c r="N83"/>
  <c r="O83"/>
  <c r="R83"/>
  <c r="S83"/>
  <c r="T83"/>
  <c r="U83"/>
  <c r="V83"/>
  <c r="W83"/>
  <c r="Y83"/>
  <c r="Z83"/>
  <c r="AA83"/>
  <c r="AC83"/>
  <c r="AE83"/>
  <c r="AI83"/>
  <c r="AJ83"/>
  <c r="AK83"/>
  <c r="AL83"/>
  <c r="AM83"/>
  <c r="AO83"/>
  <c r="A84"/>
  <c r="B84"/>
  <c r="C84" s="1"/>
  <c r="D84"/>
  <c r="E84" s="1"/>
  <c r="F84"/>
  <c r="G84"/>
  <c r="H84"/>
  <c r="K84"/>
  <c r="L84" s="1"/>
  <c r="M84"/>
  <c r="AD84" s="1"/>
  <c r="N84"/>
  <c r="O84"/>
  <c r="R84"/>
  <c r="S84"/>
  <c r="T84"/>
  <c r="U84"/>
  <c r="V84"/>
  <c r="W84"/>
  <c r="Y84"/>
  <c r="Z84"/>
  <c r="AA84"/>
  <c r="AC84"/>
  <c r="AE84"/>
  <c r="AI84"/>
  <c r="AJ84"/>
  <c r="AK84"/>
  <c r="AL84"/>
  <c r="AM84"/>
  <c r="AO84"/>
  <c r="A85"/>
  <c r="B85"/>
  <c r="C85" s="1"/>
  <c r="D85"/>
  <c r="E85" s="1"/>
  <c r="F85"/>
  <c r="G85"/>
  <c r="H85"/>
  <c r="K85"/>
  <c r="L85" s="1"/>
  <c r="M85"/>
  <c r="AD85" s="1"/>
  <c r="N85"/>
  <c r="O85"/>
  <c r="R85"/>
  <c r="S85"/>
  <c r="T85"/>
  <c r="U85"/>
  <c r="V85"/>
  <c r="W85"/>
  <c r="Y85"/>
  <c r="Z85"/>
  <c r="AA85"/>
  <c r="AC85"/>
  <c r="AE85"/>
  <c r="AI85"/>
  <c r="AJ85"/>
  <c r="AK85"/>
  <c r="AL85"/>
  <c r="AM85"/>
  <c r="AO85"/>
  <c r="A86"/>
  <c r="B86"/>
  <c r="C86" s="1"/>
  <c r="D86"/>
  <c r="E86" s="1"/>
  <c r="F86"/>
  <c r="G86"/>
  <c r="H86"/>
  <c r="K86"/>
  <c r="L86" s="1"/>
  <c r="M86"/>
  <c r="AD86" s="1"/>
  <c r="N86"/>
  <c r="O86"/>
  <c r="R86"/>
  <c r="S86"/>
  <c r="T86"/>
  <c r="U86"/>
  <c r="V86"/>
  <c r="W86"/>
  <c r="Y86"/>
  <c r="Z86"/>
  <c r="AA86"/>
  <c r="AC86"/>
  <c r="AE86"/>
  <c r="AI86"/>
  <c r="AJ86"/>
  <c r="AK86"/>
  <c r="AL86"/>
  <c r="AM86"/>
  <c r="AO86"/>
  <c r="A87"/>
  <c r="B87"/>
  <c r="C87" s="1"/>
  <c r="D87"/>
  <c r="E87" s="1"/>
  <c r="F87"/>
  <c r="G87"/>
  <c r="H87"/>
  <c r="K87"/>
  <c r="L87" s="1"/>
  <c r="M87"/>
  <c r="AD87" s="1"/>
  <c r="N87"/>
  <c r="O87"/>
  <c r="R87"/>
  <c r="S87"/>
  <c r="T87"/>
  <c r="U87"/>
  <c r="V87"/>
  <c r="W87"/>
  <c r="Y87"/>
  <c r="Z87"/>
  <c r="AA87"/>
  <c r="AC87"/>
  <c r="AE87"/>
  <c r="AI87"/>
  <c r="AJ87"/>
  <c r="AK87"/>
  <c r="AL87"/>
  <c r="AM87"/>
  <c r="AO87"/>
  <c r="A88"/>
  <c r="B88"/>
  <c r="C88" s="1"/>
  <c r="D88"/>
  <c r="E88" s="1"/>
  <c r="F88"/>
  <c r="G88"/>
  <c r="H88"/>
  <c r="K88"/>
  <c r="L88" s="1"/>
  <c r="M88"/>
  <c r="AD88" s="1"/>
  <c r="N88"/>
  <c r="O88"/>
  <c r="R88"/>
  <c r="S88"/>
  <c r="T88"/>
  <c r="U88"/>
  <c r="V88"/>
  <c r="W88"/>
  <c r="Y88"/>
  <c r="Z88"/>
  <c r="AA88"/>
  <c r="AC88"/>
  <c r="AE88"/>
  <c r="AI88"/>
  <c r="AJ88"/>
  <c r="AK88"/>
  <c r="AL88"/>
  <c r="AM88"/>
  <c r="AO88"/>
  <c r="A89"/>
  <c r="B89"/>
  <c r="C89" s="1"/>
  <c r="D89"/>
  <c r="E89" s="1"/>
  <c r="F89"/>
  <c r="G89"/>
  <c r="H89"/>
  <c r="K89"/>
  <c r="L89" s="1"/>
  <c r="M89"/>
  <c r="AD89" s="1"/>
  <c r="N89"/>
  <c r="O89"/>
  <c r="R89"/>
  <c r="S89"/>
  <c r="T89"/>
  <c r="U89"/>
  <c r="V89"/>
  <c r="W89"/>
  <c r="Y89"/>
  <c r="Z89"/>
  <c r="AA89"/>
  <c r="AC89"/>
  <c r="AE89"/>
  <c r="AI89"/>
  <c r="AJ89"/>
  <c r="AK89"/>
  <c r="AL89"/>
  <c r="AM89"/>
  <c r="AO89"/>
  <c r="A90"/>
  <c r="B90"/>
  <c r="C90" s="1"/>
  <c r="D90"/>
  <c r="E90" s="1"/>
  <c r="F90"/>
  <c r="G90"/>
  <c r="H90"/>
  <c r="K90"/>
  <c r="L90" s="1"/>
  <c r="M90"/>
  <c r="AD90" s="1"/>
  <c r="N90"/>
  <c r="O90"/>
  <c r="R90"/>
  <c r="S90"/>
  <c r="T90"/>
  <c r="U90"/>
  <c r="V90"/>
  <c r="W90"/>
  <c r="Y90"/>
  <c r="Z90"/>
  <c r="AA90"/>
  <c r="AC90"/>
  <c r="AE90"/>
  <c r="AI90"/>
  <c r="AJ90"/>
  <c r="AK90"/>
  <c r="AL90"/>
  <c r="AM90"/>
  <c r="AO90"/>
  <c r="A91"/>
  <c r="B91"/>
  <c r="C91" s="1"/>
  <c r="D91"/>
  <c r="E91" s="1"/>
  <c r="F91"/>
  <c r="G91"/>
  <c r="H91"/>
  <c r="K91"/>
  <c r="L91" s="1"/>
  <c r="M91"/>
  <c r="AD91" s="1"/>
  <c r="N91"/>
  <c r="O91"/>
  <c r="R91"/>
  <c r="S91"/>
  <c r="T91"/>
  <c r="U91"/>
  <c r="V91"/>
  <c r="W91"/>
  <c r="Y91"/>
  <c r="Z91"/>
  <c r="AA91"/>
  <c r="AC91"/>
  <c r="AE91"/>
  <c r="AI91"/>
  <c r="AJ91"/>
  <c r="AK91"/>
  <c r="AL91"/>
  <c r="AM91"/>
  <c r="AO91"/>
  <c r="A92"/>
  <c r="B92"/>
  <c r="C92" s="1"/>
  <c r="D92"/>
  <c r="E92" s="1"/>
  <c r="F92"/>
  <c r="G92"/>
  <c r="H92"/>
  <c r="K92"/>
  <c r="L92" s="1"/>
  <c r="M92"/>
  <c r="AD92" s="1"/>
  <c r="N92"/>
  <c r="O92"/>
  <c r="R92"/>
  <c r="S92"/>
  <c r="T92"/>
  <c r="U92"/>
  <c r="V92"/>
  <c r="W92"/>
  <c r="Y92"/>
  <c r="Z92"/>
  <c r="AA92"/>
  <c r="AC92"/>
  <c r="AE92"/>
  <c r="AI92"/>
  <c r="AJ92"/>
  <c r="AK92"/>
  <c r="AL92"/>
  <c r="AM92"/>
  <c r="AO92"/>
  <c r="A93"/>
  <c r="B93"/>
  <c r="C93" s="1"/>
  <c r="D93"/>
  <c r="E93" s="1"/>
  <c r="F93"/>
  <c r="G93"/>
  <c r="H93"/>
  <c r="K93"/>
  <c r="L93" s="1"/>
  <c r="M93"/>
  <c r="AD93" s="1"/>
  <c r="N93"/>
  <c r="O93"/>
  <c r="R93"/>
  <c r="S93"/>
  <c r="T93"/>
  <c r="U93"/>
  <c r="V93"/>
  <c r="W93"/>
  <c r="Y93"/>
  <c r="Z93"/>
  <c r="AA93"/>
  <c r="AC93"/>
  <c r="AE93"/>
  <c r="AI93"/>
  <c r="AJ93"/>
  <c r="AK93"/>
  <c r="AL93"/>
  <c r="AM93"/>
  <c r="AO93"/>
  <c r="A94"/>
  <c r="B94"/>
  <c r="C94" s="1"/>
  <c r="D94"/>
  <c r="E94" s="1"/>
  <c r="F94"/>
  <c r="G94"/>
  <c r="H94"/>
  <c r="K94"/>
  <c r="L94" s="1"/>
  <c r="M94"/>
  <c r="AD94" s="1"/>
  <c r="N94"/>
  <c r="O94"/>
  <c r="R94"/>
  <c r="S94"/>
  <c r="T94"/>
  <c r="U94"/>
  <c r="V94"/>
  <c r="W94"/>
  <c r="Y94"/>
  <c r="Z94"/>
  <c r="AA94"/>
  <c r="AC94"/>
  <c r="AE94"/>
  <c r="AI94"/>
  <c r="AJ94"/>
  <c r="AK94"/>
  <c r="AL94"/>
  <c r="AM94"/>
  <c r="AO94"/>
  <c r="A95"/>
  <c r="B95"/>
  <c r="C95" s="1"/>
  <c r="D95"/>
  <c r="E95" s="1"/>
  <c r="F95"/>
  <c r="G95"/>
  <c r="H95"/>
  <c r="K95"/>
  <c r="L95" s="1"/>
  <c r="M95"/>
  <c r="AD95" s="1"/>
  <c r="N95"/>
  <c r="O95"/>
  <c r="R95"/>
  <c r="S95"/>
  <c r="T95"/>
  <c r="U95"/>
  <c r="V95"/>
  <c r="W95"/>
  <c r="Y95"/>
  <c r="Z95"/>
  <c r="AA95"/>
  <c r="AC95"/>
  <c r="AE95"/>
  <c r="AI95"/>
  <c r="AJ95"/>
  <c r="AK95"/>
  <c r="AL95"/>
  <c r="AM95"/>
  <c r="AO95"/>
  <c r="A96"/>
  <c r="B96"/>
  <c r="C96" s="1"/>
  <c r="D96"/>
  <c r="E96" s="1"/>
  <c r="F96"/>
  <c r="G96"/>
  <c r="H96"/>
  <c r="K96"/>
  <c r="L96" s="1"/>
  <c r="M96"/>
  <c r="AD96" s="1"/>
  <c r="N96"/>
  <c r="O96"/>
  <c r="R96"/>
  <c r="S96"/>
  <c r="T96"/>
  <c r="U96"/>
  <c r="V96"/>
  <c r="W96"/>
  <c r="Y96"/>
  <c r="Z96"/>
  <c r="AA96"/>
  <c r="AC96"/>
  <c r="AE96"/>
  <c r="AI96"/>
  <c r="AJ96"/>
  <c r="AK96"/>
  <c r="AL96"/>
  <c r="AM96"/>
  <c r="AO96"/>
  <c r="A97"/>
  <c r="B97"/>
  <c r="C97" s="1"/>
  <c r="D97"/>
  <c r="E97" s="1"/>
  <c r="F97"/>
  <c r="G97"/>
  <c r="H97"/>
  <c r="K97"/>
  <c r="L97" s="1"/>
  <c r="M97"/>
  <c r="AD97" s="1"/>
  <c r="N97"/>
  <c r="O97"/>
  <c r="R97"/>
  <c r="S97"/>
  <c r="T97"/>
  <c r="U97"/>
  <c r="V97"/>
  <c r="W97"/>
  <c r="Y97"/>
  <c r="Z97"/>
  <c r="AA97"/>
  <c r="AC97"/>
  <c r="AE97"/>
  <c r="AI97"/>
  <c r="AJ97"/>
  <c r="AK97"/>
  <c r="AL97"/>
  <c r="AM97"/>
  <c r="AO97"/>
  <c r="A98"/>
  <c r="B98"/>
  <c r="C98" s="1"/>
  <c r="D98"/>
  <c r="E98" s="1"/>
  <c r="F98"/>
  <c r="G98"/>
  <c r="H98"/>
  <c r="K98"/>
  <c r="L98" s="1"/>
  <c r="M98"/>
  <c r="AD98" s="1"/>
  <c r="N98"/>
  <c r="O98"/>
  <c r="R98"/>
  <c r="S98"/>
  <c r="T98"/>
  <c r="U98"/>
  <c r="V98"/>
  <c r="W98"/>
  <c r="Y98"/>
  <c r="Z98"/>
  <c r="AA98"/>
  <c r="AC98"/>
  <c r="AE98"/>
  <c r="AI98"/>
  <c r="AJ98"/>
  <c r="AK98"/>
  <c r="AL98"/>
  <c r="AM98"/>
  <c r="AO98"/>
  <c r="A99"/>
  <c r="B99"/>
  <c r="C99" s="1"/>
  <c r="D99"/>
  <c r="E99" s="1"/>
  <c r="F99"/>
  <c r="G99"/>
  <c r="H99"/>
  <c r="K99"/>
  <c r="L99" s="1"/>
  <c r="M99"/>
  <c r="AD99" s="1"/>
  <c r="N99"/>
  <c r="O99"/>
  <c r="R99"/>
  <c r="S99"/>
  <c r="T99"/>
  <c r="U99"/>
  <c r="V99"/>
  <c r="W99"/>
  <c r="Y99"/>
  <c r="Z99"/>
  <c r="AA99"/>
  <c r="AC99"/>
  <c r="AE99"/>
  <c r="AI99"/>
  <c r="AJ99"/>
  <c r="AK99"/>
  <c r="AL99"/>
  <c r="AM99"/>
  <c r="AO99"/>
  <c r="A100"/>
  <c r="B100"/>
  <c r="C100" s="1"/>
  <c r="D100"/>
  <c r="E100" s="1"/>
  <c r="F100"/>
  <c r="G100"/>
  <c r="H100"/>
  <c r="K100"/>
  <c r="L100" s="1"/>
  <c r="M100"/>
  <c r="AD100" s="1"/>
  <c r="N100"/>
  <c r="O100"/>
  <c r="R100"/>
  <c r="S100"/>
  <c r="T100"/>
  <c r="U100"/>
  <c r="V100"/>
  <c r="W100"/>
  <c r="Y100"/>
  <c r="Z100"/>
  <c r="AA100"/>
  <c r="AC100"/>
  <c r="AE100"/>
  <c r="AI100"/>
  <c r="AJ100"/>
  <c r="AK100"/>
  <c r="AL100"/>
  <c r="AM100"/>
  <c r="AO100"/>
  <c r="A101"/>
  <c r="B101"/>
  <c r="C101" s="1"/>
  <c r="D101"/>
  <c r="E101" s="1"/>
  <c r="F101"/>
  <c r="G101"/>
  <c r="H101"/>
  <c r="K101"/>
  <c r="L101" s="1"/>
  <c r="M101"/>
  <c r="AD101" s="1"/>
  <c r="N101"/>
  <c r="O101"/>
  <c r="R101"/>
  <c r="S101"/>
  <c r="T101"/>
  <c r="U101"/>
  <c r="V101"/>
  <c r="W101"/>
  <c r="Y101"/>
  <c r="Z101"/>
  <c r="AA101"/>
  <c r="AC101"/>
  <c r="AE101"/>
  <c r="AI101"/>
  <c r="AJ101"/>
  <c r="AK101"/>
  <c r="AL101"/>
  <c r="AM101"/>
  <c r="AO101"/>
  <c r="A102"/>
  <c r="B102"/>
  <c r="C102" s="1"/>
  <c r="D102"/>
  <c r="E102" s="1"/>
  <c r="F102"/>
  <c r="G102"/>
  <c r="H102"/>
  <c r="K102"/>
  <c r="L102" s="1"/>
  <c r="M102"/>
  <c r="AD102" s="1"/>
  <c r="N102"/>
  <c r="O102"/>
  <c r="R102"/>
  <c r="S102"/>
  <c r="T102"/>
  <c r="U102"/>
  <c r="V102"/>
  <c r="W102"/>
  <c r="Y102"/>
  <c r="Z102"/>
  <c r="AA102"/>
  <c r="AC102"/>
  <c r="AE102"/>
  <c r="AI102"/>
  <c r="AJ102"/>
  <c r="AK102"/>
  <c r="AL102"/>
  <c r="AM102"/>
  <c r="AO102"/>
  <c r="A103"/>
  <c r="B103"/>
  <c r="C103" s="1"/>
  <c r="D103"/>
  <c r="E103" s="1"/>
  <c r="F103"/>
  <c r="G103"/>
  <c r="H103"/>
  <c r="K103"/>
  <c r="L103" s="1"/>
  <c r="M103"/>
  <c r="AD103" s="1"/>
  <c r="N103"/>
  <c r="O103"/>
  <c r="R103"/>
  <c r="S103"/>
  <c r="T103"/>
  <c r="U103"/>
  <c r="V103"/>
  <c r="W103"/>
  <c r="Y103"/>
  <c r="Z103"/>
  <c r="AA103"/>
  <c r="AC103"/>
  <c r="AE103"/>
  <c r="AI103"/>
  <c r="AJ103"/>
  <c r="AK103"/>
  <c r="AL103"/>
  <c r="AM103"/>
  <c r="AO103"/>
  <c r="A104"/>
  <c r="B104"/>
  <c r="C104" s="1"/>
  <c r="D104"/>
  <c r="E104" s="1"/>
  <c r="F104"/>
  <c r="G104"/>
  <c r="H104"/>
  <c r="K104"/>
  <c r="L104" s="1"/>
  <c r="M104"/>
  <c r="AD104" s="1"/>
  <c r="N104"/>
  <c r="O104"/>
  <c r="R104"/>
  <c r="S104"/>
  <c r="T104"/>
  <c r="U104"/>
  <c r="V104"/>
  <c r="W104"/>
  <c r="Y104"/>
  <c r="Z104"/>
  <c r="AA104"/>
  <c r="AC104"/>
  <c r="AE104"/>
  <c r="AI104"/>
  <c r="AJ104"/>
  <c r="AK104"/>
  <c r="AL104"/>
  <c r="AM104"/>
  <c r="AO104"/>
  <c r="A105"/>
  <c r="B105"/>
  <c r="C105" s="1"/>
  <c r="D105"/>
  <c r="E105" s="1"/>
  <c r="F105"/>
  <c r="G105"/>
  <c r="H105"/>
  <c r="K105"/>
  <c r="L105" s="1"/>
  <c r="M105"/>
  <c r="AD105" s="1"/>
  <c r="N105"/>
  <c r="O105"/>
  <c r="R105"/>
  <c r="S105"/>
  <c r="T105"/>
  <c r="U105"/>
  <c r="V105"/>
  <c r="W105"/>
  <c r="Y105"/>
  <c r="Z105"/>
  <c r="AA105"/>
  <c r="AC105"/>
  <c r="AE105"/>
  <c r="AI105"/>
  <c r="AJ105"/>
  <c r="AK105"/>
  <c r="AL105"/>
  <c r="AM105"/>
  <c r="AO105"/>
  <c r="A106"/>
  <c r="B106"/>
  <c r="C106" s="1"/>
  <c r="D106"/>
  <c r="E106" s="1"/>
  <c r="F106"/>
  <c r="G106"/>
  <c r="H106"/>
  <c r="K106"/>
  <c r="L106" s="1"/>
  <c r="M106"/>
  <c r="AD106" s="1"/>
  <c r="N106"/>
  <c r="O106"/>
  <c r="R106"/>
  <c r="S106"/>
  <c r="T106"/>
  <c r="U106"/>
  <c r="V106"/>
  <c r="W106"/>
  <c r="Y106"/>
  <c r="Z106"/>
  <c r="AA106"/>
  <c r="AC106"/>
  <c r="AE106"/>
  <c r="AI106"/>
  <c r="AJ106"/>
  <c r="AK106"/>
  <c r="AL106"/>
  <c r="AM106"/>
  <c r="AO106"/>
  <c r="A107"/>
  <c r="B107"/>
  <c r="C107" s="1"/>
  <c r="D107"/>
  <c r="E107" s="1"/>
  <c r="F107"/>
  <c r="G107"/>
  <c r="H107"/>
  <c r="K107"/>
  <c r="L107" s="1"/>
  <c r="M107"/>
  <c r="AD107" s="1"/>
  <c r="N107"/>
  <c r="O107"/>
  <c r="R107"/>
  <c r="S107"/>
  <c r="T107"/>
  <c r="U107"/>
  <c r="V107"/>
  <c r="W107"/>
  <c r="Y107"/>
  <c r="Z107"/>
  <c r="AA107"/>
  <c r="AC107"/>
  <c r="AE107"/>
  <c r="AI107"/>
  <c r="AJ107"/>
  <c r="AK107"/>
  <c r="AL107"/>
  <c r="AM107"/>
  <c r="AO107"/>
  <c r="A108"/>
  <c r="B108"/>
  <c r="C108" s="1"/>
  <c r="D108"/>
  <c r="E108" s="1"/>
  <c r="F108"/>
  <c r="G108"/>
  <c r="H108"/>
  <c r="K108"/>
  <c r="L108" s="1"/>
  <c r="M108"/>
  <c r="AD108" s="1"/>
  <c r="N108"/>
  <c r="O108"/>
  <c r="R108"/>
  <c r="S108"/>
  <c r="T108"/>
  <c r="U108"/>
  <c r="V108"/>
  <c r="W108"/>
  <c r="Y108"/>
  <c r="Z108"/>
  <c r="AA108"/>
  <c r="AC108"/>
  <c r="AE108"/>
  <c r="AI108"/>
  <c r="AJ108"/>
  <c r="AK108"/>
  <c r="AL108"/>
  <c r="AM108"/>
  <c r="AO108"/>
  <c r="A109"/>
  <c r="B109"/>
  <c r="C109" s="1"/>
  <c r="D109"/>
  <c r="E109" s="1"/>
  <c r="F109"/>
  <c r="G109"/>
  <c r="H109"/>
  <c r="K109"/>
  <c r="L109" s="1"/>
  <c r="M109"/>
  <c r="AD109" s="1"/>
  <c r="N109"/>
  <c r="O109"/>
  <c r="R109"/>
  <c r="S109"/>
  <c r="T109"/>
  <c r="U109"/>
  <c r="V109"/>
  <c r="W109"/>
  <c r="Y109"/>
  <c r="Z109"/>
  <c r="AA109"/>
  <c r="AC109"/>
  <c r="AE109"/>
  <c r="AI109"/>
  <c r="AJ109"/>
  <c r="AK109"/>
  <c r="AL109"/>
  <c r="AM109"/>
  <c r="AO109"/>
  <c r="A110"/>
  <c r="B110"/>
  <c r="C110" s="1"/>
  <c r="D110"/>
  <c r="E110" s="1"/>
  <c r="F110"/>
  <c r="G110"/>
  <c r="H110"/>
  <c r="K110"/>
  <c r="L110" s="1"/>
  <c r="M110"/>
  <c r="AD110" s="1"/>
  <c r="N110"/>
  <c r="O110"/>
  <c r="R110"/>
  <c r="S110"/>
  <c r="T110"/>
  <c r="U110"/>
  <c r="V110"/>
  <c r="W110"/>
  <c r="Y110"/>
  <c r="Z110"/>
  <c r="AA110"/>
  <c r="AC110"/>
  <c r="AE110"/>
  <c r="AI110"/>
  <c r="AJ110"/>
  <c r="AK110"/>
  <c r="AL110"/>
  <c r="AM110"/>
  <c r="AO110"/>
  <c r="A111"/>
  <c r="B111"/>
  <c r="C111" s="1"/>
  <c r="D111"/>
  <c r="E111" s="1"/>
  <c r="F111"/>
  <c r="G111"/>
  <c r="H111"/>
  <c r="K111"/>
  <c r="L111" s="1"/>
  <c r="M111"/>
  <c r="AD111" s="1"/>
  <c r="N111"/>
  <c r="O111"/>
  <c r="R111"/>
  <c r="S111"/>
  <c r="T111"/>
  <c r="U111"/>
  <c r="V111"/>
  <c r="W111"/>
  <c r="Y111"/>
  <c r="Z111"/>
  <c r="AA111"/>
  <c r="AC111"/>
  <c r="AE111"/>
  <c r="AG111"/>
  <c r="AI111"/>
  <c r="AJ111"/>
  <c r="AK111"/>
  <c r="AL111"/>
  <c r="AM111"/>
  <c r="AO111"/>
  <c r="A112"/>
  <c r="B112"/>
  <c r="C112" s="1"/>
  <c r="D112"/>
  <c r="E112" s="1"/>
  <c r="F112"/>
  <c r="G112"/>
  <c r="H112"/>
  <c r="K112"/>
  <c r="L112" s="1"/>
  <c r="M112"/>
  <c r="AD112" s="1"/>
  <c r="N112"/>
  <c r="O112"/>
  <c r="R112"/>
  <c r="S112"/>
  <c r="T112"/>
  <c r="U112"/>
  <c r="V112"/>
  <c r="W112"/>
  <c r="Y112"/>
  <c r="Z112"/>
  <c r="AA112"/>
  <c r="AC112"/>
  <c r="AE112"/>
  <c r="AI112"/>
  <c r="AJ112"/>
  <c r="AK112"/>
  <c r="AL112"/>
  <c r="AM112"/>
  <c r="AO112"/>
  <c r="A113"/>
  <c r="B113"/>
  <c r="C113" s="1"/>
  <c r="D113"/>
  <c r="E113" s="1"/>
  <c r="F113"/>
  <c r="G113"/>
  <c r="H113"/>
  <c r="K113"/>
  <c r="L113" s="1"/>
  <c r="M113"/>
  <c r="AD113" s="1"/>
  <c r="N113"/>
  <c r="O113"/>
  <c r="R113"/>
  <c r="S113"/>
  <c r="T113"/>
  <c r="U113"/>
  <c r="V113"/>
  <c r="W113"/>
  <c r="Y113"/>
  <c r="Z113"/>
  <c r="AA113"/>
  <c r="AC113"/>
  <c r="AE113"/>
  <c r="AI113"/>
  <c r="AJ113"/>
  <c r="AK113"/>
  <c r="AL113"/>
  <c r="AM113"/>
  <c r="AO113"/>
  <c r="A114"/>
  <c r="B114"/>
  <c r="C114" s="1"/>
  <c r="D114"/>
  <c r="E114" s="1"/>
  <c r="F114"/>
  <c r="G114"/>
  <c r="H114"/>
  <c r="K114"/>
  <c r="L114" s="1"/>
  <c r="M114"/>
  <c r="AD114" s="1"/>
  <c r="N114"/>
  <c r="O114"/>
  <c r="R114"/>
  <c r="S114"/>
  <c r="T114"/>
  <c r="U114"/>
  <c r="V114"/>
  <c r="W114"/>
  <c r="Y114"/>
  <c r="Z114"/>
  <c r="AA114"/>
  <c r="AC114"/>
  <c r="AE114"/>
  <c r="AI114"/>
  <c r="AJ114"/>
  <c r="AK114"/>
  <c r="AL114"/>
  <c r="AM114"/>
  <c r="AO114"/>
  <c r="A115"/>
  <c r="B115"/>
  <c r="C115" s="1"/>
  <c r="D115"/>
  <c r="E115" s="1"/>
  <c r="F115"/>
  <c r="G115"/>
  <c r="H115"/>
  <c r="K115"/>
  <c r="L115" s="1"/>
  <c r="M115"/>
  <c r="AD115" s="1"/>
  <c r="N115"/>
  <c r="O115"/>
  <c r="R115"/>
  <c r="S115"/>
  <c r="T115"/>
  <c r="U115"/>
  <c r="V115"/>
  <c r="W115"/>
  <c r="Y115"/>
  <c r="Z115"/>
  <c r="AA115"/>
  <c r="AC115"/>
  <c r="AE115"/>
  <c r="AI115"/>
  <c r="AJ115"/>
  <c r="AK115"/>
  <c r="AL115"/>
  <c r="AM115"/>
  <c r="AO115"/>
  <c r="A116"/>
  <c r="B116"/>
  <c r="C116" s="1"/>
  <c r="D116"/>
  <c r="E116" s="1"/>
  <c r="F116"/>
  <c r="G116"/>
  <c r="H116"/>
  <c r="K116"/>
  <c r="L116" s="1"/>
  <c r="M116"/>
  <c r="AD116" s="1"/>
  <c r="N116"/>
  <c r="O116"/>
  <c r="R116"/>
  <c r="S116"/>
  <c r="T116"/>
  <c r="U116"/>
  <c r="V116"/>
  <c r="W116"/>
  <c r="Y116"/>
  <c r="Z116"/>
  <c r="AA116"/>
  <c r="AC116"/>
  <c r="AE116"/>
  <c r="AI116"/>
  <c r="AJ116"/>
  <c r="AK116"/>
  <c r="AL116"/>
  <c r="AM116"/>
  <c r="AO116"/>
  <c r="A117"/>
  <c r="B117"/>
  <c r="C117" s="1"/>
  <c r="D117"/>
  <c r="E117" s="1"/>
  <c r="F117"/>
  <c r="G117"/>
  <c r="H117"/>
  <c r="K117"/>
  <c r="L117" s="1"/>
  <c r="M117"/>
  <c r="AD117" s="1"/>
  <c r="N117"/>
  <c r="O117"/>
  <c r="R117"/>
  <c r="S117"/>
  <c r="T117"/>
  <c r="U117"/>
  <c r="V117"/>
  <c r="W117"/>
  <c r="Y117"/>
  <c r="Z117"/>
  <c r="AA117"/>
  <c r="AC117"/>
  <c r="AE117"/>
  <c r="AI117"/>
  <c r="AJ117"/>
  <c r="AK117"/>
  <c r="AL117"/>
  <c r="AM117"/>
  <c r="AO117"/>
  <c r="A118"/>
  <c r="B118"/>
  <c r="C118" s="1"/>
  <c r="D118"/>
  <c r="E118" s="1"/>
  <c r="F118"/>
  <c r="G118"/>
  <c r="H118"/>
  <c r="K118"/>
  <c r="L118" s="1"/>
  <c r="M118"/>
  <c r="AD118" s="1"/>
  <c r="N118"/>
  <c r="O118"/>
  <c r="R118"/>
  <c r="S118"/>
  <c r="T118"/>
  <c r="U118"/>
  <c r="V118"/>
  <c r="W118"/>
  <c r="Y118"/>
  <c r="Z118"/>
  <c r="AA118"/>
  <c r="AC118"/>
  <c r="AE118"/>
  <c r="AI118"/>
  <c r="AJ118"/>
  <c r="AK118"/>
  <c r="AL118"/>
  <c r="AM118"/>
  <c r="AO118"/>
  <c r="A119"/>
  <c r="B119"/>
  <c r="C119" s="1"/>
  <c r="D119"/>
  <c r="E119" s="1"/>
  <c r="F119"/>
  <c r="G119"/>
  <c r="H119"/>
  <c r="K119"/>
  <c r="L119" s="1"/>
  <c r="M119"/>
  <c r="AD119" s="1"/>
  <c r="N119"/>
  <c r="O119"/>
  <c r="R119"/>
  <c r="S119"/>
  <c r="T119"/>
  <c r="U119"/>
  <c r="V119"/>
  <c r="W119"/>
  <c r="Y119"/>
  <c r="Z119"/>
  <c r="AA119"/>
  <c r="AC119"/>
  <c r="AE119"/>
  <c r="AI119"/>
  <c r="AJ119"/>
  <c r="AK119"/>
  <c r="AL119"/>
  <c r="AM119"/>
  <c r="AO119"/>
  <c r="A120"/>
  <c r="B120"/>
  <c r="C120" s="1"/>
  <c r="D120"/>
  <c r="E120" s="1"/>
  <c r="F120"/>
  <c r="G120"/>
  <c r="H120"/>
  <c r="K120"/>
  <c r="L120" s="1"/>
  <c r="M120"/>
  <c r="AD120" s="1"/>
  <c r="N120"/>
  <c r="O120"/>
  <c r="R120"/>
  <c r="S120"/>
  <c r="T120"/>
  <c r="U120"/>
  <c r="V120"/>
  <c r="W120"/>
  <c r="Y120"/>
  <c r="Z120"/>
  <c r="AA120"/>
  <c r="AC120"/>
  <c r="AE120"/>
  <c r="AI120"/>
  <c r="AJ120"/>
  <c r="AK120"/>
  <c r="AL120"/>
  <c r="AM120"/>
  <c r="AO120"/>
  <c r="A121"/>
  <c r="B121"/>
  <c r="C121" s="1"/>
  <c r="D121"/>
  <c r="E121" s="1"/>
  <c r="F121"/>
  <c r="G121"/>
  <c r="H121"/>
  <c r="K121"/>
  <c r="L121" s="1"/>
  <c r="M121"/>
  <c r="AD121" s="1"/>
  <c r="N121"/>
  <c r="O121"/>
  <c r="R121"/>
  <c r="S121"/>
  <c r="T121"/>
  <c r="U121"/>
  <c r="V121"/>
  <c r="W121"/>
  <c r="Y121"/>
  <c r="Z121"/>
  <c r="AA121"/>
  <c r="AC121"/>
  <c r="AE121"/>
  <c r="AI121"/>
  <c r="AJ121"/>
  <c r="AK121"/>
  <c r="AL121"/>
  <c r="AM121"/>
  <c r="AO121"/>
  <c r="A122"/>
  <c r="B122"/>
  <c r="C122" s="1"/>
  <c r="D122"/>
  <c r="E122" s="1"/>
  <c r="F122"/>
  <c r="G122"/>
  <c r="H122"/>
  <c r="K122"/>
  <c r="L122" s="1"/>
  <c r="M122"/>
  <c r="AD122" s="1"/>
  <c r="N122"/>
  <c r="O122"/>
  <c r="R122"/>
  <c r="S122"/>
  <c r="T122"/>
  <c r="U122"/>
  <c r="V122"/>
  <c r="W122"/>
  <c r="Y122"/>
  <c r="Z122"/>
  <c r="AA122"/>
  <c r="AC122"/>
  <c r="AE122"/>
  <c r="AI122"/>
  <c r="AJ122"/>
  <c r="AK122"/>
  <c r="AL122"/>
  <c r="AM122"/>
  <c r="AO122"/>
  <c r="A123"/>
  <c r="B123"/>
  <c r="C123" s="1"/>
  <c r="D123"/>
  <c r="E123" s="1"/>
  <c r="F123"/>
  <c r="G123"/>
  <c r="H123"/>
  <c r="K123"/>
  <c r="L123" s="1"/>
  <c r="M123"/>
  <c r="AD123" s="1"/>
  <c r="N123"/>
  <c r="O123"/>
  <c r="R123"/>
  <c r="S123"/>
  <c r="T123"/>
  <c r="U123"/>
  <c r="V123"/>
  <c r="W123"/>
  <c r="Y123"/>
  <c r="Z123"/>
  <c r="AA123"/>
  <c r="AC123"/>
  <c r="AE123"/>
  <c r="AI123"/>
  <c r="AJ123"/>
  <c r="AK123"/>
  <c r="AL123"/>
  <c r="AM123"/>
  <c r="AO123"/>
  <c r="A124"/>
  <c r="B124"/>
  <c r="C124" s="1"/>
  <c r="D124"/>
  <c r="E124" s="1"/>
  <c r="F124"/>
  <c r="G124"/>
  <c r="H124"/>
  <c r="K124"/>
  <c r="L124" s="1"/>
  <c r="M124"/>
  <c r="AD124" s="1"/>
  <c r="N124"/>
  <c r="O124"/>
  <c r="R124"/>
  <c r="S124"/>
  <c r="T124"/>
  <c r="U124"/>
  <c r="V124"/>
  <c r="W124"/>
  <c r="Y124"/>
  <c r="Z124"/>
  <c r="AA124"/>
  <c r="AC124"/>
  <c r="AE124"/>
  <c r="AI124"/>
  <c r="AJ124"/>
  <c r="AK124"/>
  <c r="AL124"/>
  <c r="AM124"/>
  <c r="AO124"/>
  <c r="A125"/>
  <c r="B125"/>
  <c r="C125" s="1"/>
  <c r="D125"/>
  <c r="E125" s="1"/>
  <c r="F125"/>
  <c r="G125"/>
  <c r="H125"/>
  <c r="K125"/>
  <c r="L125" s="1"/>
  <c r="M125"/>
  <c r="AD125" s="1"/>
  <c r="N125"/>
  <c r="O125"/>
  <c r="R125"/>
  <c r="S125"/>
  <c r="T125"/>
  <c r="U125"/>
  <c r="V125"/>
  <c r="W125"/>
  <c r="Y125"/>
  <c r="Z125"/>
  <c r="AA125"/>
  <c r="AC125"/>
  <c r="AE125"/>
  <c r="AI125"/>
  <c r="AJ125"/>
  <c r="AK125"/>
  <c r="AL125"/>
  <c r="AM125"/>
  <c r="AO125"/>
  <c r="A126"/>
  <c r="B126"/>
  <c r="C126" s="1"/>
  <c r="D126"/>
  <c r="E126" s="1"/>
  <c r="F126"/>
  <c r="G126"/>
  <c r="H126"/>
  <c r="K126"/>
  <c r="L126" s="1"/>
  <c r="M126"/>
  <c r="AD126" s="1"/>
  <c r="N126"/>
  <c r="O126"/>
  <c r="R126"/>
  <c r="S126"/>
  <c r="T126"/>
  <c r="U126"/>
  <c r="V126"/>
  <c r="W126"/>
  <c r="Y126"/>
  <c r="Z126"/>
  <c r="AA126"/>
  <c r="AC126"/>
  <c r="AE126"/>
  <c r="AI126"/>
  <c r="AJ126"/>
  <c r="AK126"/>
  <c r="AL126"/>
  <c r="AM126"/>
  <c r="AO126"/>
  <c r="A127"/>
  <c r="B127"/>
  <c r="C127" s="1"/>
  <c r="D127"/>
  <c r="E127" s="1"/>
  <c r="F127"/>
  <c r="G127"/>
  <c r="H127"/>
  <c r="K127"/>
  <c r="L127" s="1"/>
  <c r="M127"/>
  <c r="AD127" s="1"/>
  <c r="N127"/>
  <c r="O127"/>
  <c r="R127"/>
  <c r="S127"/>
  <c r="T127"/>
  <c r="U127"/>
  <c r="V127"/>
  <c r="W127"/>
  <c r="Y127"/>
  <c r="Z127"/>
  <c r="AA127"/>
  <c r="AC127"/>
  <c r="AE127"/>
  <c r="AI127"/>
  <c r="AJ127"/>
  <c r="AK127"/>
  <c r="AL127"/>
  <c r="AM127"/>
  <c r="AO127"/>
  <c r="A128"/>
  <c r="B128"/>
  <c r="C128" s="1"/>
  <c r="D128"/>
  <c r="E128" s="1"/>
  <c r="F128"/>
  <c r="G128"/>
  <c r="H128"/>
  <c r="K128"/>
  <c r="L128" s="1"/>
  <c r="M128"/>
  <c r="AD128" s="1"/>
  <c r="N128"/>
  <c r="O128"/>
  <c r="R128"/>
  <c r="S128"/>
  <c r="T128"/>
  <c r="U128"/>
  <c r="V128"/>
  <c r="W128"/>
  <c r="Y128"/>
  <c r="Z128"/>
  <c r="AA128"/>
  <c r="AC128"/>
  <c r="AE128"/>
  <c r="AI128"/>
  <c r="AJ128"/>
  <c r="AK128"/>
  <c r="AL128"/>
  <c r="AM128"/>
  <c r="AO128"/>
  <c r="A129"/>
  <c r="B129"/>
  <c r="C129" s="1"/>
  <c r="D129"/>
  <c r="E129" s="1"/>
  <c r="F129"/>
  <c r="G129"/>
  <c r="H129"/>
  <c r="K129"/>
  <c r="L129" s="1"/>
  <c r="M129"/>
  <c r="AD129" s="1"/>
  <c r="N129"/>
  <c r="O129"/>
  <c r="R129"/>
  <c r="S129"/>
  <c r="T129"/>
  <c r="U129"/>
  <c r="V129"/>
  <c r="W129"/>
  <c r="Y129"/>
  <c r="Z129"/>
  <c r="AA129"/>
  <c r="AC129"/>
  <c r="AE129"/>
  <c r="AI129"/>
  <c r="AJ129"/>
  <c r="AK129"/>
  <c r="AL129"/>
  <c r="AM129"/>
  <c r="AO129"/>
  <c r="A130"/>
  <c r="B130"/>
  <c r="C130" s="1"/>
  <c r="D130"/>
  <c r="E130" s="1"/>
  <c r="F130"/>
  <c r="G130"/>
  <c r="H130"/>
  <c r="K130"/>
  <c r="L130" s="1"/>
  <c r="M130"/>
  <c r="AD130" s="1"/>
  <c r="N130"/>
  <c r="O130"/>
  <c r="R130"/>
  <c r="S130"/>
  <c r="T130"/>
  <c r="U130"/>
  <c r="V130"/>
  <c r="W130"/>
  <c r="Y130"/>
  <c r="Z130"/>
  <c r="AA130"/>
  <c r="AC130"/>
  <c r="AE130"/>
  <c r="AI130"/>
  <c r="AJ130"/>
  <c r="AK130"/>
  <c r="AL130"/>
  <c r="AM130"/>
  <c r="AO130"/>
  <c r="A131"/>
  <c r="B131"/>
  <c r="C131" s="1"/>
  <c r="D131"/>
  <c r="E131" s="1"/>
  <c r="F131"/>
  <c r="G131"/>
  <c r="H131"/>
  <c r="K131"/>
  <c r="L131" s="1"/>
  <c r="M131"/>
  <c r="AD131" s="1"/>
  <c r="N131"/>
  <c r="O131"/>
  <c r="R131"/>
  <c r="S131"/>
  <c r="T131"/>
  <c r="U131"/>
  <c r="V131"/>
  <c r="W131"/>
  <c r="Y131"/>
  <c r="Z131"/>
  <c r="AA131"/>
  <c r="AC131"/>
  <c r="AE131"/>
  <c r="AI131"/>
  <c r="AJ131"/>
  <c r="AK131"/>
  <c r="AL131"/>
  <c r="AM131"/>
  <c r="AO131"/>
  <c r="A132"/>
  <c r="B132"/>
  <c r="C132" s="1"/>
  <c r="D132"/>
  <c r="E132" s="1"/>
  <c r="F132"/>
  <c r="G132"/>
  <c r="H132"/>
  <c r="K132"/>
  <c r="L132" s="1"/>
  <c r="M132"/>
  <c r="AD132" s="1"/>
  <c r="N132"/>
  <c r="O132"/>
  <c r="R132"/>
  <c r="S132"/>
  <c r="T132"/>
  <c r="U132"/>
  <c r="V132"/>
  <c r="W132"/>
  <c r="Y132"/>
  <c r="Z132"/>
  <c r="AA132"/>
  <c r="AC132"/>
  <c r="AE132"/>
  <c r="AI132"/>
  <c r="AJ132"/>
  <c r="AK132"/>
  <c r="AL132"/>
  <c r="AM132"/>
  <c r="AO132"/>
  <c r="A133"/>
  <c r="B133"/>
  <c r="C133" s="1"/>
  <c r="D133"/>
  <c r="E133" s="1"/>
  <c r="F133"/>
  <c r="G133"/>
  <c r="H133"/>
  <c r="K133"/>
  <c r="L133" s="1"/>
  <c r="M133"/>
  <c r="AD133" s="1"/>
  <c r="N133"/>
  <c r="O133"/>
  <c r="R133"/>
  <c r="S133"/>
  <c r="T133"/>
  <c r="U133"/>
  <c r="V133"/>
  <c r="W133"/>
  <c r="Y133"/>
  <c r="Z133"/>
  <c r="AA133"/>
  <c r="AC133"/>
  <c r="AE133"/>
  <c r="AI133"/>
  <c r="AJ133"/>
  <c r="AK133"/>
  <c r="AL133"/>
  <c r="AM133"/>
  <c r="AO133"/>
  <c r="A134"/>
  <c r="B134"/>
  <c r="C134" s="1"/>
  <c r="D134"/>
  <c r="E134" s="1"/>
  <c r="F134"/>
  <c r="G134"/>
  <c r="H134"/>
  <c r="K134"/>
  <c r="L134" s="1"/>
  <c r="M134"/>
  <c r="AD134" s="1"/>
  <c r="N134"/>
  <c r="O134"/>
  <c r="R134"/>
  <c r="S134"/>
  <c r="T134"/>
  <c r="U134"/>
  <c r="V134"/>
  <c r="W134"/>
  <c r="Y134"/>
  <c r="Z134"/>
  <c r="AA134"/>
  <c r="AC134"/>
  <c r="AE134"/>
  <c r="AI134"/>
  <c r="AJ134"/>
  <c r="AK134"/>
  <c r="AL134"/>
  <c r="AM134"/>
  <c r="AO134"/>
  <c r="A135"/>
  <c r="B135"/>
  <c r="C135" s="1"/>
  <c r="D135"/>
  <c r="E135" s="1"/>
  <c r="F135"/>
  <c r="G135"/>
  <c r="H135"/>
  <c r="K135"/>
  <c r="L135" s="1"/>
  <c r="M135"/>
  <c r="AD135" s="1"/>
  <c r="N135"/>
  <c r="O135"/>
  <c r="R135"/>
  <c r="S135"/>
  <c r="T135"/>
  <c r="U135"/>
  <c r="V135"/>
  <c r="W135"/>
  <c r="Y135"/>
  <c r="Z135"/>
  <c r="AA135"/>
  <c r="AC135"/>
  <c r="AE135"/>
  <c r="AI135"/>
  <c r="AJ135"/>
  <c r="AK135"/>
  <c r="AL135"/>
  <c r="AM135"/>
  <c r="AO135"/>
  <c r="A136"/>
  <c r="B136"/>
  <c r="C136" s="1"/>
  <c r="D136"/>
  <c r="E136" s="1"/>
  <c r="F136"/>
  <c r="G136"/>
  <c r="H136"/>
  <c r="K136"/>
  <c r="L136" s="1"/>
  <c r="M136"/>
  <c r="AD136" s="1"/>
  <c r="N136"/>
  <c r="O136"/>
  <c r="R136"/>
  <c r="S136"/>
  <c r="T136"/>
  <c r="U136"/>
  <c r="V136"/>
  <c r="W136"/>
  <c r="Y136"/>
  <c r="Z136"/>
  <c r="AA136"/>
  <c r="AC136"/>
  <c r="AE136"/>
  <c r="AI136"/>
  <c r="AJ136"/>
  <c r="AK136"/>
  <c r="AL136"/>
  <c r="AM136"/>
  <c r="AO136"/>
  <c r="A137"/>
  <c r="B137"/>
  <c r="C137" s="1"/>
  <c r="D137"/>
  <c r="E137" s="1"/>
  <c r="F137"/>
  <c r="G137"/>
  <c r="H137"/>
  <c r="K137"/>
  <c r="L137" s="1"/>
  <c r="M137"/>
  <c r="AD137" s="1"/>
  <c r="N137"/>
  <c r="O137"/>
  <c r="R137"/>
  <c r="S137"/>
  <c r="T137"/>
  <c r="U137"/>
  <c r="V137"/>
  <c r="W137"/>
  <c r="Y137"/>
  <c r="Z137"/>
  <c r="AA137"/>
  <c r="AC137"/>
  <c r="AE137"/>
  <c r="AI137"/>
  <c r="AJ137"/>
  <c r="AK137"/>
  <c r="AL137"/>
  <c r="AM137"/>
  <c r="AO137"/>
  <c r="A138"/>
  <c r="B138"/>
  <c r="C138" s="1"/>
  <c r="D138"/>
  <c r="E138" s="1"/>
  <c r="F138"/>
  <c r="G138"/>
  <c r="H138"/>
  <c r="K138"/>
  <c r="L138" s="1"/>
  <c r="M138"/>
  <c r="AD138" s="1"/>
  <c r="N138"/>
  <c r="O138"/>
  <c r="R138"/>
  <c r="S138"/>
  <c r="T138"/>
  <c r="U138"/>
  <c r="V138"/>
  <c r="W138"/>
  <c r="Y138"/>
  <c r="Z138"/>
  <c r="AA138"/>
  <c r="AC138"/>
  <c r="AE138"/>
  <c r="AI138"/>
  <c r="AJ138"/>
  <c r="AK138"/>
  <c r="AL138"/>
  <c r="AM138"/>
  <c r="AO138"/>
  <c r="A139"/>
  <c r="B139"/>
  <c r="C139" s="1"/>
  <c r="D139"/>
  <c r="E139" s="1"/>
  <c r="F139"/>
  <c r="G139"/>
  <c r="H139"/>
  <c r="K139"/>
  <c r="L139" s="1"/>
  <c r="M139"/>
  <c r="AD139" s="1"/>
  <c r="N139"/>
  <c r="O139"/>
  <c r="R139"/>
  <c r="S139"/>
  <c r="T139"/>
  <c r="U139"/>
  <c r="V139"/>
  <c r="W139"/>
  <c r="Y139"/>
  <c r="Z139"/>
  <c r="AA139"/>
  <c r="AC139"/>
  <c r="AE139"/>
  <c r="AI139"/>
  <c r="AJ139"/>
  <c r="AK139"/>
  <c r="AL139"/>
  <c r="AM139"/>
  <c r="AO139"/>
  <c r="A140"/>
  <c r="B140"/>
  <c r="C140" s="1"/>
  <c r="D140"/>
  <c r="E140" s="1"/>
  <c r="F140"/>
  <c r="G140"/>
  <c r="H140"/>
  <c r="K140"/>
  <c r="L140" s="1"/>
  <c r="M140"/>
  <c r="AD140" s="1"/>
  <c r="N140"/>
  <c r="O140"/>
  <c r="R140"/>
  <c r="S140"/>
  <c r="T140"/>
  <c r="U140"/>
  <c r="V140"/>
  <c r="W140"/>
  <c r="Y140"/>
  <c r="Z140"/>
  <c r="AA140"/>
  <c r="AC140"/>
  <c r="AE140"/>
  <c r="AI140"/>
  <c r="AJ140"/>
  <c r="AK140"/>
  <c r="AL140"/>
  <c r="AM140"/>
  <c r="AO140"/>
  <c r="A141"/>
  <c r="B141"/>
  <c r="C141" s="1"/>
  <c r="D141"/>
  <c r="E141" s="1"/>
  <c r="F141"/>
  <c r="G141"/>
  <c r="H141"/>
  <c r="K141"/>
  <c r="L141" s="1"/>
  <c r="M141"/>
  <c r="AD141" s="1"/>
  <c r="N141"/>
  <c r="O141"/>
  <c r="R141"/>
  <c r="S141"/>
  <c r="T141"/>
  <c r="U141"/>
  <c r="V141"/>
  <c r="W141"/>
  <c r="Y141"/>
  <c r="Z141"/>
  <c r="AA141"/>
  <c r="AC141"/>
  <c r="AE141"/>
  <c r="AI141"/>
  <c r="AJ141"/>
  <c r="AK141"/>
  <c r="AL141"/>
  <c r="AM141"/>
  <c r="AO141"/>
  <c r="A142"/>
  <c r="B142"/>
  <c r="C142" s="1"/>
  <c r="D142"/>
  <c r="E142" s="1"/>
  <c r="F142"/>
  <c r="G142"/>
  <c r="H142"/>
  <c r="K142"/>
  <c r="L142" s="1"/>
  <c r="M142"/>
  <c r="AD142" s="1"/>
  <c r="N142"/>
  <c r="O142"/>
  <c r="R142"/>
  <c r="S142"/>
  <c r="T142"/>
  <c r="U142"/>
  <c r="V142"/>
  <c r="W142"/>
  <c r="Y142"/>
  <c r="Z142"/>
  <c r="AA142"/>
  <c r="AC142"/>
  <c r="AE142"/>
  <c r="AI142"/>
  <c r="AJ142"/>
  <c r="AK142"/>
  <c r="AL142"/>
  <c r="AM142"/>
  <c r="AO142"/>
  <c r="A143"/>
  <c r="B143"/>
  <c r="C143" s="1"/>
  <c r="D143"/>
  <c r="E143" s="1"/>
  <c r="F143"/>
  <c r="G143"/>
  <c r="H143"/>
  <c r="K143"/>
  <c r="L143" s="1"/>
  <c r="M143"/>
  <c r="AD143" s="1"/>
  <c r="N143"/>
  <c r="O143"/>
  <c r="R143"/>
  <c r="S143"/>
  <c r="T143"/>
  <c r="U143"/>
  <c r="V143"/>
  <c r="W143"/>
  <c r="Y143"/>
  <c r="Z143"/>
  <c r="AA143"/>
  <c r="AC143"/>
  <c r="AE143"/>
  <c r="AI143"/>
  <c r="AJ143"/>
  <c r="AK143"/>
  <c r="AL143"/>
  <c r="AM143"/>
  <c r="AO143"/>
  <c r="A144"/>
  <c r="B144"/>
  <c r="C144" s="1"/>
  <c r="D144"/>
  <c r="E144" s="1"/>
  <c r="F144"/>
  <c r="G144"/>
  <c r="H144"/>
  <c r="K144"/>
  <c r="L144" s="1"/>
  <c r="M144"/>
  <c r="AD144" s="1"/>
  <c r="N144"/>
  <c r="O144"/>
  <c r="R144"/>
  <c r="S144"/>
  <c r="T144"/>
  <c r="U144"/>
  <c r="V144"/>
  <c r="W144"/>
  <c r="Y144"/>
  <c r="Z144"/>
  <c r="AA144"/>
  <c r="AC144"/>
  <c r="AE144"/>
  <c r="AI144"/>
  <c r="AJ144"/>
  <c r="AK144"/>
  <c r="AL144"/>
  <c r="AM144"/>
  <c r="AO144"/>
  <c r="A145"/>
  <c r="B145"/>
  <c r="C145" s="1"/>
  <c r="D145"/>
  <c r="E145" s="1"/>
  <c r="F145"/>
  <c r="G145"/>
  <c r="H145"/>
  <c r="K145"/>
  <c r="L145" s="1"/>
  <c r="M145"/>
  <c r="AD145" s="1"/>
  <c r="N145"/>
  <c r="O145"/>
  <c r="R145"/>
  <c r="S145"/>
  <c r="T145"/>
  <c r="U145"/>
  <c r="V145"/>
  <c r="W145"/>
  <c r="Y145"/>
  <c r="Z145"/>
  <c r="AA145"/>
  <c r="AC145"/>
  <c r="AE145"/>
  <c r="AI145"/>
  <c r="AJ145"/>
  <c r="AK145"/>
  <c r="AL145"/>
  <c r="AM145"/>
  <c r="AO145"/>
  <c r="A146"/>
  <c r="B146"/>
  <c r="C146" s="1"/>
  <c r="D146"/>
  <c r="E146" s="1"/>
  <c r="F146"/>
  <c r="G146"/>
  <c r="H146"/>
  <c r="K146"/>
  <c r="L146" s="1"/>
  <c r="M146"/>
  <c r="AD146" s="1"/>
  <c r="N146"/>
  <c r="O146"/>
  <c r="R146"/>
  <c r="S146"/>
  <c r="T146"/>
  <c r="U146"/>
  <c r="V146"/>
  <c r="W146"/>
  <c r="Y146"/>
  <c r="Z146"/>
  <c r="AA146"/>
  <c r="AC146"/>
  <c r="AE146"/>
  <c r="AI146"/>
  <c r="AJ146"/>
  <c r="AK146"/>
  <c r="AL146"/>
  <c r="AM146"/>
  <c r="AO146"/>
  <c r="A147"/>
  <c r="B147"/>
  <c r="C147" s="1"/>
  <c r="D147"/>
  <c r="E147" s="1"/>
  <c r="F147"/>
  <c r="G147"/>
  <c r="H147"/>
  <c r="K147"/>
  <c r="L147" s="1"/>
  <c r="M147"/>
  <c r="AD147" s="1"/>
  <c r="N147"/>
  <c r="O147"/>
  <c r="R147"/>
  <c r="S147"/>
  <c r="T147"/>
  <c r="U147"/>
  <c r="V147"/>
  <c r="W147"/>
  <c r="Y147"/>
  <c r="Z147"/>
  <c r="AA147"/>
  <c r="AC147"/>
  <c r="AE147"/>
  <c r="AI147"/>
  <c r="AJ147"/>
  <c r="AK147"/>
  <c r="AL147"/>
  <c r="AM147"/>
  <c r="AO147"/>
  <c r="A148"/>
  <c r="B148"/>
  <c r="C148" s="1"/>
  <c r="D148"/>
  <c r="E148" s="1"/>
  <c r="F148"/>
  <c r="G148"/>
  <c r="H148"/>
  <c r="K148"/>
  <c r="L148" s="1"/>
  <c r="M148"/>
  <c r="AD148" s="1"/>
  <c r="N148"/>
  <c r="O148"/>
  <c r="R148"/>
  <c r="S148"/>
  <c r="T148"/>
  <c r="U148"/>
  <c r="V148"/>
  <c r="W148"/>
  <c r="Y148"/>
  <c r="Z148"/>
  <c r="AA148"/>
  <c r="AC148"/>
  <c r="AE148"/>
  <c r="AI148"/>
  <c r="AJ148"/>
  <c r="AK148"/>
  <c r="AL148"/>
  <c r="AM148"/>
  <c r="AO148"/>
  <c r="A149"/>
  <c r="B149"/>
  <c r="C149" s="1"/>
  <c r="D149"/>
  <c r="E149" s="1"/>
  <c r="F149"/>
  <c r="G149"/>
  <c r="H149"/>
  <c r="K149"/>
  <c r="L149" s="1"/>
  <c r="M149"/>
  <c r="AD149" s="1"/>
  <c r="N149"/>
  <c r="O149"/>
  <c r="R149"/>
  <c r="S149"/>
  <c r="T149"/>
  <c r="U149"/>
  <c r="V149"/>
  <c r="W149"/>
  <c r="Y149"/>
  <c r="Z149"/>
  <c r="AA149"/>
  <c r="AC149"/>
  <c r="AE149"/>
  <c r="AI149"/>
  <c r="AJ149"/>
  <c r="AK149"/>
  <c r="AL149"/>
  <c r="AM149"/>
  <c r="AO149"/>
  <c r="A150"/>
  <c r="B150"/>
  <c r="C150" s="1"/>
  <c r="D150"/>
  <c r="E150" s="1"/>
  <c r="F150"/>
  <c r="G150"/>
  <c r="H150"/>
  <c r="K150"/>
  <c r="L150" s="1"/>
  <c r="M150"/>
  <c r="AD150" s="1"/>
  <c r="N150"/>
  <c r="O150"/>
  <c r="R150"/>
  <c r="S150"/>
  <c r="T150"/>
  <c r="U150"/>
  <c r="V150"/>
  <c r="W150"/>
  <c r="Y150"/>
  <c r="Z150"/>
  <c r="AA150"/>
  <c r="AC150"/>
  <c r="AE150"/>
  <c r="AI150"/>
  <c r="AJ150"/>
  <c r="AK150"/>
  <c r="AL150"/>
  <c r="AM150"/>
  <c r="AO150"/>
  <c r="A151"/>
  <c r="B151"/>
  <c r="C151" s="1"/>
  <c r="D151"/>
  <c r="E151" s="1"/>
  <c r="F151"/>
  <c r="G151"/>
  <c r="H151"/>
  <c r="K151"/>
  <c r="L151" s="1"/>
  <c r="M151"/>
  <c r="AD151" s="1"/>
  <c r="N151"/>
  <c r="O151"/>
  <c r="R151"/>
  <c r="S151"/>
  <c r="T151"/>
  <c r="U151"/>
  <c r="V151"/>
  <c r="W151"/>
  <c r="Y151"/>
  <c r="Z151"/>
  <c r="AA151"/>
  <c r="AC151"/>
  <c r="AE151"/>
  <c r="AI151"/>
  <c r="AJ151"/>
  <c r="AK151"/>
  <c r="AL151"/>
  <c r="AM151"/>
  <c r="AO151"/>
  <c r="A152"/>
  <c r="B152"/>
  <c r="C152" s="1"/>
  <c r="D152"/>
  <c r="E152" s="1"/>
  <c r="F152"/>
  <c r="G152"/>
  <c r="H152"/>
  <c r="K152"/>
  <c r="L152" s="1"/>
  <c r="M152"/>
  <c r="AD152" s="1"/>
  <c r="N152"/>
  <c r="O152"/>
  <c r="R152"/>
  <c r="S152"/>
  <c r="T152"/>
  <c r="U152"/>
  <c r="V152"/>
  <c r="W152"/>
  <c r="Y152"/>
  <c r="Z152"/>
  <c r="AA152"/>
  <c r="AC152"/>
  <c r="AE152"/>
  <c r="AI152"/>
  <c r="AJ152"/>
  <c r="AK152"/>
  <c r="AL152"/>
  <c r="AM152"/>
  <c r="AO152"/>
  <c r="A153"/>
  <c r="B153"/>
  <c r="C153" s="1"/>
  <c r="D153"/>
  <c r="E153" s="1"/>
  <c r="F153"/>
  <c r="G153"/>
  <c r="H153"/>
  <c r="K153"/>
  <c r="L153" s="1"/>
  <c r="M153"/>
  <c r="AD153" s="1"/>
  <c r="N153"/>
  <c r="O153"/>
  <c r="R153"/>
  <c r="S153"/>
  <c r="T153"/>
  <c r="U153"/>
  <c r="V153"/>
  <c r="W153"/>
  <c r="Y153"/>
  <c r="Z153"/>
  <c r="AA153"/>
  <c r="AC153"/>
  <c r="AE153"/>
  <c r="AI153"/>
  <c r="AJ153"/>
  <c r="AK153"/>
  <c r="AL153"/>
  <c r="AM153"/>
  <c r="AO153"/>
  <c r="A154"/>
  <c r="B154"/>
  <c r="C154" s="1"/>
  <c r="D154"/>
  <c r="E154" s="1"/>
  <c r="F154"/>
  <c r="G154"/>
  <c r="H154"/>
  <c r="K154"/>
  <c r="L154" s="1"/>
  <c r="M154"/>
  <c r="AD154" s="1"/>
  <c r="N154"/>
  <c r="O154"/>
  <c r="R154"/>
  <c r="S154"/>
  <c r="T154"/>
  <c r="U154"/>
  <c r="V154"/>
  <c r="W154"/>
  <c r="Y154"/>
  <c r="Z154"/>
  <c r="AA154"/>
  <c r="AC154"/>
  <c r="AE154"/>
  <c r="AI154"/>
  <c r="AJ154"/>
  <c r="AK154"/>
  <c r="AL154"/>
  <c r="AM154"/>
  <c r="AO154"/>
  <c r="A155"/>
  <c r="B155"/>
  <c r="C155" s="1"/>
  <c r="D155"/>
  <c r="E155" s="1"/>
  <c r="F155"/>
  <c r="G155"/>
  <c r="H155"/>
  <c r="K155"/>
  <c r="L155" s="1"/>
  <c r="M155"/>
  <c r="AD155" s="1"/>
  <c r="N155"/>
  <c r="O155"/>
  <c r="R155"/>
  <c r="S155"/>
  <c r="T155"/>
  <c r="U155"/>
  <c r="V155"/>
  <c r="W155"/>
  <c r="Y155"/>
  <c r="Z155"/>
  <c r="AA155"/>
  <c r="AC155"/>
  <c r="AE155"/>
  <c r="AI155"/>
  <c r="AJ155"/>
  <c r="AK155"/>
  <c r="AL155"/>
  <c r="AM155"/>
  <c r="AO155"/>
  <c r="A156"/>
  <c r="B156"/>
  <c r="C156" s="1"/>
  <c r="D156"/>
  <c r="E156" s="1"/>
  <c r="F156"/>
  <c r="G156"/>
  <c r="H156"/>
  <c r="K156"/>
  <c r="L156" s="1"/>
  <c r="M156"/>
  <c r="AD156" s="1"/>
  <c r="N156"/>
  <c r="O156"/>
  <c r="R156"/>
  <c r="S156"/>
  <c r="T156"/>
  <c r="U156"/>
  <c r="V156"/>
  <c r="W156"/>
  <c r="Y156"/>
  <c r="Z156"/>
  <c r="AA156"/>
  <c r="AC156"/>
  <c r="AE156"/>
  <c r="AI156"/>
  <c r="AJ156"/>
  <c r="AK156"/>
  <c r="AL156"/>
  <c r="AM156"/>
  <c r="AO156"/>
  <c r="A157"/>
  <c r="B157"/>
  <c r="C157" s="1"/>
  <c r="D157"/>
  <c r="E157" s="1"/>
  <c r="F157"/>
  <c r="G157"/>
  <c r="H157"/>
  <c r="K157"/>
  <c r="L157" s="1"/>
  <c r="M157"/>
  <c r="AD157" s="1"/>
  <c r="N157"/>
  <c r="O157"/>
  <c r="R157"/>
  <c r="S157"/>
  <c r="T157"/>
  <c r="U157"/>
  <c r="V157"/>
  <c r="W157"/>
  <c r="Y157"/>
  <c r="Z157"/>
  <c r="AA157"/>
  <c r="AC157"/>
  <c r="AE157"/>
  <c r="AI157"/>
  <c r="AJ157"/>
  <c r="AK157"/>
  <c r="AL157"/>
  <c r="AM157"/>
  <c r="AO157"/>
  <c r="A158"/>
  <c r="B158"/>
  <c r="C158" s="1"/>
  <c r="D158"/>
  <c r="E158" s="1"/>
  <c r="F158"/>
  <c r="G158"/>
  <c r="H158"/>
  <c r="K158"/>
  <c r="L158" s="1"/>
  <c r="M158"/>
  <c r="AD158" s="1"/>
  <c r="N158"/>
  <c r="O158"/>
  <c r="R158"/>
  <c r="S158"/>
  <c r="T158"/>
  <c r="U158"/>
  <c r="V158"/>
  <c r="W158"/>
  <c r="Y158"/>
  <c r="Z158"/>
  <c r="AA158"/>
  <c r="AC158"/>
  <c r="AE158"/>
  <c r="AI158"/>
  <c r="AJ158"/>
  <c r="AK158"/>
  <c r="AL158"/>
  <c r="AM158"/>
  <c r="AO158"/>
  <c r="A159"/>
  <c r="B159"/>
  <c r="C159" s="1"/>
  <c r="D159"/>
  <c r="E159" s="1"/>
  <c r="F159"/>
  <c r="G159"/>
  <c r="H159"/>
  <c r="K159"/>
  <c r="L159" s="1"/>
  <c r="M159"/>
  <c r="AD159" s="1"/>
  <c r="N159"/>
  <c r="O159"/>
  <c r="R159"/>
  <c r="S159"/>
  <c r="T159"/>
  <c r="U159"/>
  <c r="V159"/>
  <c r="W159"/>
  <c r="Y159"/>
  <c r="Z159"/>
  <c r="AA159"/>
  <c r="AC159"/>
  <c r="AE159"/>
  <c r="AI159"/>
  <c r="AJ159"/>
  <c r="AK159"/>
  <c r="AL159"/>
  <c r="AM159"/>
  <c r="AO159"/>
  <c r="A160"/>
  <c r="B160"/>
  <c r="C160" s="1"/>
  <c r="D160"/>
  <c r="E160" s="1"/>
  <c r="F160"/>
  <c r="G160"/>
  <c r="H160"/>
  <c r="K160"/>
  <c r="L160" s="1"/>
  <c r="M160"/>
  <c r="AD160" s="1"/>
  <c r="N160"/>
  <c r="O160"/>
  <c r="R160"/>
  <c r="S160"/>
  <c r="T160"/>
  <c r="U160"/>
  <c r="V160"/>
  <c r="W160"/>
  <c r="Y160"/>
  <c r="Z160"/>
  <c r="AA160"/>
  <c r="AC160"/>
  <c r="AE160"/>
  <c r="AI160"/>
  <c r="AJ160"/>
  <c r="AK160"/>
  <c r="AL160"/>
  <c r="AM160"/>
  <c r="AO160"/>
  <c r="A161"/>
  <c r="B161"/>
  <c r="C161" s="1"/>
  <c r="D161"/>
  <c r="E161" s="1"/>
  <c r="F161"/>
  <c r="G161"/>
  <c r="H161"/>
  <c r="K161"/>
  <c r="L161" s="1"/>
  <c r="M161"/>
  <c r="AD161" s="1"/>
  <c r="N161"/>
  <c r="O161"/>
  <c r="R161"/>
  <c r="S161"/>
  <c r="T161"/>
  <c r="U161"/>
  <c r="V161"/>
  <c r="W161"/>
  <c r="Y161"/>
  <c r="Z161"/>
  <c r="AA161"/>
  <c r="AC161"/>
  <c r="AE161"/>
  <c r="AI161"/>
  <c r="AJ161"/>
  <c r="AK161"/>
  <c r="AL161"/>
  <c r="AM161"/>
  <c r="AO161"/>
  <c r="A162"/>
  <c r="B162"/>
  <c r="C162" s="1"/>
  <c r="D162"/>
  <c r="E162" s="1"/>
  <c r="F162"/>
  <c r="G162"/>
  <c r="H162"/>
  <c r="K162"/>
  <c r="L162" s="1"/>
  <c r="M162"/>
  <c r="AD162" s="1"/>
  <c r="N162"/>
  <c r="O162"/>
  <c r="R162"/>
  <c r="S162"/>
  <c r="T162"/>
  <c r="U162"/>
  <c r="V162"/>
  <c r="W162"/>
  <c r="Y162"/>
  <c r="Z162"/>
  <c r="AA162"/>
  <c r="AC162"/>
  <c r="AE162"/>
  <c r="AI162"/>
  <c r="AJ162"/>
  <c r="AK162"/>
  <c r="AL162"/>
  <c r="AM162"/>
  <c r="AO162"/>
  <c r="A163"/>
  <c r="B163"/>
  <c r="C163" s="1"/>
  <c r="D163"/>
  <c r="E163" s="1"/>
  <c r="F163"/>
  <c r="G163"/>
  <c r="H163"/>
  <c r="K163"/>
  <c r="L163" s="1"/>
  <c r="M163"/>
  <c r="AD163" s="1"/>
  <c r="N163"/>
  <c r="O163"/>
  <c r="R163"/>
  <c r="S163"/>
  <c r="T163"/>
  <c r="U163"/>
  <c r="V163"/>
  <c r="W163"/>
  <c r="Y163"/>
  <c r="Z163"/>
  <c r="AA163"/>
  <c r="AC163"/>
  <c r="AE163"/>
  <c r="AI163"/>
  <c r="AJ163"/>
  <c r="AK163"/>
  <c r="AL163"/>
  <c r="AM163"/>
  <c r="AO163"/>
  <c r="A164"/>
  <c r="B164"/>
  <c r="C164" s="1"/>
  <c r="D164"/>
  <c r="E164" s="1"/>
  <c r="F164"/>
  <c r="G164"/>
  <c r="H164"/>
  <c r="K164"/>
  <c r="L164" s="1"/>
  <c r="M164"/>
  <c r="AD164" s="1"/>
  <c r="N164"/>
  <c r="O164"/>
  <c r="R164"/>
  <c r="S164"/>
  <c r="T164"/>
  <c r="U164"/>
  <c r="V164"/>
  <c r="W164"/>
  <c r="Y164"/>
  <c r="Z164"/>
  <c r="AA164"/>
  <c r="AC164"/>
  <c r="AE164"/>
  <c r="AI164"/>
  <c r="AJ164"/>
  <c r="AK164"/>
  <c r="AL164"/>
  <c r="AM164"/>
  <c r="AO164"/>
  <c r="A165"/>
  <c r="B165"/>
  <c r="C165" s="1"/>
  <c r="D165"/>
  <c r="E165" s="1"/>
  <c r="F165"/>
  <c r="G165"/>
  <c r="H165"/>
  <c r="K165"/>
  <c r="L165" s="1"/>
  <c r="M165"/>
  <c r="AD165" s="1"/>
  <c r="N165"/>
  <c r="O165"/>
  <c r="R165"/>
  <c r="S165"/>
  <c r="T165"/>
  <c r="U165"/>
  <c r="V165"/>
  <c r="W165"/>
  <c r="Y165"/>
  <c r="Z165"/>
  <c r="AA165"/>
  <c r="AC165"/>
  <c r="AE165"/>
  <c r="AI165"/>
  <c r="AJ165"/>
  <c r="AK165"/>
  <c r="AL165"/>
  <c r="AM165"/>
  <c r="AO165"/>
  <c r="A166"/>
  <c r="B166"/>
  <c r="C166" s="1"/>
  <c r="D166"/>
  <c r="E166" s="1"/>
  <c r="F166"/>
  <c r="G166"/>
  <c r="H166"/>
  <c r="K166"/>
  <c r="L166" s="1"/>
  <c r="M166"/>
  <c r="AD166" s="1"/>
  <c r="N166"/>
  <c r="O166"/>
  <c r="R166"/>
  <c r="S166"/>
  <c r="T166"/>
  <c r="U166"/>
  <c r="V166"/>
  <c r="W166"/>
  <c r="Y166"/>
  <c r="Z166"/>
  <c r="AA166"/>
  <c r="AC166"/>
  <c r="AE166"/>
  <c r="AI166"/>
  <c r="AJ166"/>
  <c r="AK166"/>
  <c r="AL166"/>
  <c r="AM166"/>
  <c r="AO166"/>
  <c r="A167"/>
  <c r="B167"/>
  <c r="C167" s="1"/>
  <c r="D167"/>
  <c r="E167" s="1"/>
  <c r="F167"/>
  <c r="G167"/>
  <c r="H167"/>
  <c r="K167"/>
  <c r="L167" s="1"/>
  <c r="M167"/>
  <c r="AD167" s="1"/>
  <c r="N167"/>
  <c r="O167"/>
  <c r="R167"/>
  <c r="S167"/>
  <c r="T167"/>
  <c r="U167"/>
  <c r="V167"/>
  <c r="W167"/>
  <c r="Y167"/>
  <c r="Z167"/>
  <c r="AA167"/>
  <c r="AC167"/>
  <c r="AE167"/>
  <c r="AI167"/>
  <c r="AJ167"/>
  <c r="AK167"/>
  <c r="AL167"/>
  <c r="AM167"/>
  <c r="AO167"/>
  <c r="A168"/>
  <c r="B168"/>
  <c r="C168" s="1"/>
  <c r="D168"/>
  <c r="E168" s="1"/>
  <c r="F168"/>
  <c r="G168"/>
  <c r="H168"/>
  <c r="K168"/>
  <c r="L168" s="1"/>
  <c r="M168"/>
  <c r="AD168" s="1"/>
  <c r="N168"/>
  <c r="O168"/>
  <c r="R168"/>
  <c r="S168"/>
  <c r="T168"/>
  <c r="U168"/>
  <c r="V168"/>
  <c r="W168"/>
  <c r="Y168"/>
  <c r="Z168"/>
  <c r="AA168"/>
  <c r="AC168"/>
  <c r="AE168"/>
  <c r="AI168"/>
  <c r="AJ168"/>
  <c r="AK168"/>
  <c r="AL168"/>
  <c r="AM168"/>
  <c r="AO168"/>
  <c r="A169"/>
  <c r="B169"/>
  <c r="C169" s="1"/>
  <c r="D169"/>
  <c r="E169" s="1"/>
  <c r="F169"/>
  <c r="G169"/>
  <c r="H169"/>
  <c r="K169"/>
  <c r="L169" s="1"/>
  <c r="M169"/>
  <c r="AD169" s="1"/>
  <c r="N169"/>
  <c r="O169"/>
  <c r="R169"/>
  <c r="S169"/>
  <c r="T169"/>
  <c r="U169"/>
  <c r="V169"/>
  <c r="W169"/>
  <c r="Y169"/>
  <c r="Z169"/>
  <c r="AA169"/>
  <c r="AC169"/>
  <c r="AE169"/>
  <c r="AI169"/>
  <c r="AJ169"/>
  <c r="AK169"/>
  <c r="AL169"/>
  <c r="AM169"/>
  <c r="AO169"/>
  <c r="A170"/>
  <c r="B170"/>
  <c r="C170" s="1"/>
  <c r="D170"/>
  <c r="E170" s="1"/>
  <c r="F170"/>
  <c r="G170"/>
  <c r="H170"/>
  <c r="K170"/>
  <c r="L170" s="1"/>
  <c r="M170"/>
  <c r="AD170" s="1"/>
  <c r="N170"/>
  <c r="O170"/>
  <c r="R170"/>
  <c r="S170"/>
  <c r="T170"/>
  <c r="U170"/>
  <c r="V170"/>
  <c r="W170"/>
  <c r="Y170"/>
  <c r="Z170"/>
  <c r="AA170"/>
  <c r="AC170"/>
  <c r="AE170"/>
  <c r="AI170"/>
  <c r="AJ170"/>
  <c r="AK170"/>
  <c r="AL170"/>
  <c r="AM170"/>
  <c r="AO170"/>
  <c r="A171"/>
  <c r="B171"/>
  <c r="C171" s="1"/>
  <c r="D171"/>
  <c r="E171" s="1"/>
  <c r="F171"/>
  <c r="G171"/>
  <c r="H171"/>
  <c r="K171"/>
  <c r="L171" s="1"/>
  <c r="M171"/>
  <c r="AD171" s="1"/>
  <c r="N171"/>
  <c r="O171"/>
  <c r="R171"/>
  <c r="S171"/>
  <c r="T171"/>
  <c r="U171"/>
  <c r="V171"/>
  <c r="W171"/>
  <c r="Y171"/>
  <c r="Z171"/>
  <c r="AA171"/>
  <c r="AC171"/>
  <c r="AE171"/>
  <c r="AI171"/>
  <c r="AJ171"/>
  <c r="AK171"/>
  <c r="AL171"/>
  <c r="AM171"/>
  <c r="AO171"/>
  <c r="A172"/>
  <c r="B172"/>
  <c r="C172" s="1"/>
  <c r="D172"/>
  <c r="E172" s="1"/>
  <c r="F172"/>
  <c r="G172"/>
  <c r="H172"/>
  <c r="K172"/>
  <c r="L172" s="1"/>
  <c r="M172"/>
  <c r="AD172" s="1"/>
  <c r="N172"/>
  <c r="O172"/>
  <c r="R172"/>
  <c r="S172"/>
  <c r="T172"/>
  <c r="U172"/>
  <c r="V172"/>
  <c r="W172"/>
  <c r="Y172"/>
  <c r="Z172"/>
  <c r="AA172"/>
  <c r="AC172"/>
  <c r="AE172"/>
  <c r="AI172"/>
  <c r="AJ172"/>
  <c r="AK172"/>
  <c r="AL172"/>
  <c r="AM172"/>
  <c r="AO172"/>
  <c r="A173"/>
  <c r="B173"/>
  <c r="C173" s="1"/>
  <c r="D173"/>
  <c r="E173" s="1"/>
  <c r="F173"/>
  <c r="G173"/>
  <c r="H173"/>
  <c r="K173"/>
  <c r="L173" s="1"/>
  <c r="M173"/>
  <c r="AD173" s="1"/>
  <c r="N173"/>
  <c r="O173"/>
  <c r="R173"/>
  <c r="S173"/>
  <c r="T173"/>
  <c r="U173"/>
  <c r="V173"/>
  <c r="W173"/>
  <c r="Y173"/>
  <c r="Z173"/>
  <c r="AA173"/>
  <c r="AC173"/>
  <c r="AE173"/>
  <c r="AI173"/>
  <c r="AJ173"/>
  <c r="AK173"/>
  <c r="AL173"/>
  <c r="AM173"/>
  <c r="AO173"/>
  <c r="A174"/>
  <c r="B174"/>
  <c r="C174" s="1"/>
  <c r="D174"/>
  <c r="E174" s="1"/>
  <c r="F174"/>
  <c r="G174"/>
  <c r="H174"/>
  <c r="K174"/>
  <c r="L174" s="1"/>
  <c r="M174"/>
  <c r="AD174" s="1"/>
  <c r="N174"/>
  <c r="O174"/>
  <c r="R174"/>
  <c r="S174"/>
  <c r="T174"/>
  <c r="U174"/>
  <c r="V174"/>
  <c r="W174"/>
  <c r="Y174"/>
  <c r="Z174"/>
  <c r="AA174"/>
  <c r="AC174"/>
  <c r="AE174"/>
  <c r="AI174"/>
  <c r="AJ174"/>
  <c r="AK174"/>
  <c r="AL174"/>
  <c r="AM174"/>
  <c r="AO174"/>
  <c r="A175"/>
  <c r="B175"/>
  <c r="C175" s="1"/>
  <c r="D175"/>
  <c r="E175" s="1"/>
  <c r="F175"/>
  <c r="G175"/>
  <c r="H175"/>
  <c r="K175"/>
  <c r="L175" s="1"/>
  <c r="M175"/>
  <c r="AD175" s="1"/>
  <c r="N175"/>
  <c r="O175"/>
  <c r="R175"/>
  <c r="S175"/>
  <c r="T175"/>
  <c r="U175"/>
  <c r="V175"/>
  <c r="W175"/>
  <c r="Y175"/>
  <c r="Z175"/>
  <c r="AA175"/>
  <c r="AC175"/>
  <c r="AE175"/>
  <c r="AI175"/>
  <c r="AJ175"/>
  <c r="AK175"/>
  <c r="AL175"/>
  <c r="AM175"/>
  <c r="AO175"/>
  <c r="A176"/>
  <c r="B176"/>
  <c r="C176" s="1"/>
  <c r="D176"/>
  <c r="E176" s="1"/>
  <c r="F176"/>
  <c r="G176"/>
  <c r="H176"/>
  <c r="K176"/>
  <c r="L176" s="1"/>
  <c r="M176"/>
  <c r="AD176" s="1"/>
  <c r="N176"/>
  <c r="O176"/>
  <c r="R176"/>
  <c r="S176"/>
  <c r="T176"/>
  <c r="U176"/>
  <c r="V176"/>
  <c r="W176"/>
  <c r="Y176"/>
  <c r="Z176"/>
  <c r="AA176"/>
  <c r="AC176"/>
  <c r="AE176"/>
  <c r="AI176"/>
  <c r="AJ176"/>
  <c r="AK176"/>
  <c r="AL176"/>
  <c r="AM176"/>
  <c r="AO176"/>
  <c r="A177"/>
  <c r="B177"/>
  <c r="C177" s="1"/>
  <c r="D177"/>
  <c r="E177" s="1"/>
  <c r="F177"/>
  <c r="G177"/>
  <c r="H177"/>
  <c r="K177"/>
  <c r="L177" s="1"/>
  <c r="M177"/>
  <c r="AD177" s="1"/>
  <c r="N177"/>
  <c r="O177"/>
  <c r="R177"/>
  <c r="S177"/>
  <c r="T177"/>
  <c r="U177"/>
  <c r="V177"/>
  <c r="W177"/>
  <c r="Y177"/>
  <c r="Z177"/>
  <c r="AA177"/>
  <c r="AC177"/>
  <c r="AE177"/>
  <c r="AI177"/>
  <c r="AJ177"/>
  <c r="AK177"/>
  <c r="AL177"/>
  <c r="AM177"/>
  <c r="AO177"/>
  <c r="A178"/>
  <c r="B178"/>
  <c r="C178" s="1"/>
  <c r="D178"/>
  <c r="E178" s="1"/>
  <c r="F178"/>
  <c r="G178"/>
  <c r="H178"/>
  <c r="K178"/>
  <c r="L178" s="1"/>
  <c r="M178"/>
  <c r="AD178" s="1"/>
  <c r="N178"/>
  <c r="O178"/>
  <c r="R178"/>
  <c r="S178"/>
  <c r="T178"/>
  <c r="U178"/>
  <c r="V178"/>
  <c r="W178"/>
  <c r="Y178"/>
  <c r="Z178"/>
  <c r="AA178"/>
  <c r="AC178"/>
  <c r="AE178"/>
  <c r="AI178"/>
  <c r="AJ178"/>
  <c r="AK178"/>
  <c r="AL178"/>
  <c r="AM178"/>
  <c r="AO178"/>
  <c r="A179"/>
  <c r="B179"/>
  <c r="C179" s="1"/>
  <c r="D179"/>
  <c r="E179" s="1"/>
  <c r="F179"/>
  <c r="G179"/>
  <c r="H179"/>
  <c r="K179"/>
  <c r="L179" s="1"/>
  <c r="M179"/>
  <c r="AD179" s="1"/>
  <c r="N179"/>
  <c r="O179"/>
  <c r="R179"/>
  <c r="S179"/>
  <c r="T179"/>
  <c r="U179"/>
  <c r="V179"/>
  <c r="W179"/>
  <c r="Y179"/>
  <c r="Z179"/>
  <c r="AA179"/>
  <c r="AC179"/>
  <c r="AE179"/>
  <c r="AI179"/>
  <c r="AJ179"/>
  <c r="AK179"/>
  <c r="AL179"/>
  <c r="AM179"/>
  <c r="AO179"/>
  <c r="A180"/>
  <c r="B180"/>
  <c r="C180" s="1"/>
  <c r="D180"/>
  <c r="E180" s="1"/>
  <c r="F180"/>
  <c r="G180"/>
  <c r="H180"/>
  <c r="K180"/>
  <c r="L180" s="1"/>
  <c r="M180"/>
  <c r="AD180" s="1"/>
  <c r="N180"/>
  <c r="O180"/>
  <c r="R180"/>
  <c r="S180"/>
  <c r="T180"/>
  <c r="U180"/>
  <c r="V180"/>
  <c r="W180"/>
  <c r="Y180"/>
  <c r="Z180"/>
  <c r="AA180"/>
  <c r="AC180"/>
  <c r="AE180"/>
  <c r="AI180"/>
  <c r="AJ180"/>
  <c r="AK180"/>
  <c r="AL180"/>
  <c r="AM180"/>
  <c r="AO180"/>
  <c r="A181"/>
  <c r="B181"/>
  <c r="C181" s="1"/>
  <c r="D181"/>
  <c r="E181" s="1"/>
  <c r="F181"/>
  <c r="G181"/>
  <c r="H181"/>
  <c r="K181"/>
  <c r="L181" s="1"/>
  <c r="M181"/>
  <c r="AD181" s="1"/>
  <c r="N181"/>
  <c r="O181"/>
  <c r="R181"/>
  <c r="S181"/>
  <c r="T181"/>
  <c r="U181"/>
  <c r="V181"/>
  <c r="W181"/>
  <c r="Y181"/>
  <c r="Z181"/>
  <c r="AA181"/>
  <c r="AC181"/>
  <c r="AE181"/>
  <c r="AI181"/>
  <c r="AJ181"/>
  <c r="AK181"/>
  <c r="AL181"/>
  <c r="AM181"/>
  <c r="AO181"/>
  <c r="A182"/>
  <c r="B182"/>
  <c r="C182" s="1"/>
  <c r="D182"/>
  <c r="E182" s="1"/>
  <c r="F182"/>
  <c r="G182"/>
  <c r="H182"/>
  <c r="K182"/>
  <c r="L182" s="1"/>
  <c r="M182"/>
  <c r="AD182" s="1"/>
  <c r="N182"/>
  <c r="O182"/>
  <c r="R182"/>
  <c r="S182"/>
  <c r="T182"/>
  <c r="U182"/>
  <c r="V182"/>
  <c r="W182"/>
  <c r="Y182"/>
  <c r="Z182"/>
  <c r="AA182"/>
  <c r="AC182"/>
  <c r="AE182"/>
  <c r="AI182"/>
  <c r="AJ182"/>
  <c r="AK182"/>
  <c r="AL182"/>
  <c r="AM182"/>
  <c r="AO182"/>
  <c r="A183"/>
  <c r="B183"/>
  <c r="C183" s="1"/>
  <c r="D183"/>
  <c r="E183" s="1"/>
  <c r="F183"/>
  <c r="G183"/>
  <c r="H183"/>
  <c r="K183"/>
  <c r="L183" s="1"/>
  <c r="M183"/>
  <c r="AD183" s="1"/>
  <c r="N183"/>
  <c r="O183"/>
  <c r="R183"/>
  <c r="S183"/>
  <c r="T183"/>
  <c r="U183"/>
  <c r="V183"/>
  <c r="W183"/>
  <c r="Y183"/>
  <c r="Z183"/>
  <c r="AA183"/>
  <c r="AC183"/>
  <c r="AE183"/>
  <c r="AI183"/>
  <c r="AJ183"/>
  <c r="AK183"/>
  <c r="AL183"/>
  <c r="AM183"/>
  <c r="AO183"/>
  <c r="A184"/>
  <c r="B184"/>
  <c r="C184" s="1"/>
  <c r="D184"/>
  <c r="E184" s="1"/>
  <c r="F184"/>
  <c r="G184"/>
  <c r="H184"/>
  <c r="K184"/>
  <c r="L184" s="1"/>
  <c r="M184"/>
  <c r="AD184" s="1"/>
  <c r="N184"/>
  <c r="O184"/>
  <c r="R184"/>
  <c r="S184"/>
  <c r="T184"/>
  <c r="U184"/>
  <c r="V184"/>
  <c r="W184"/>
  <c r="Y184"/>
  <c r="Z184"/>
  <c r="AA184"/>
  <c r="AC184"/>
  <c r="AE184"/>
  <c r="AI184"/>
  <c r="AJ184"/>
  <c r="AK184"/>
  <c r="AL184"/>
  <c r="AM184"/>
  <c r="AO184"/>
  <c r="A185"/>
  <c r="B185"/>
  <c r="C185" s="1"/>
  <c r="D185"/>
  <c r="E185" s="1"/>
  <c r="F185"/>
  <c r="G185"/>
  <c r="H185"/>
  <c r="K185"/>
  <c r="L185" s="1"/>
  <c r="M185"/>
  <c r="AD185" s="1"/>
  <c r="N185"/>
  <c r="O185"/>
  <c r="R185"/>
  <c r="S185"/>
  <c r="T185"/>
  <c r="U185"/>
  <c r="V185"/>
  <c r="W185"/>
  <c r="Y185"/>
  <c r="Z185"/>
  <c r="AA185"/>
  <c r="AC185"/>
  <c r="AE185"/>
  <c r="AI185"/>
  <c r="AJ185"/>
  <c r="AK185"/>
  <c r="AL185"/>
  <c r="AM185"/>
  <c r="AO185"/>
  <c r="A186"/>
  <c r="B186"/>
  <c r="C186" s="1"/>
  <c r="D186"/>
  <c r="E186" s="1"/>
  <c r="F186"/>
  <c r="G186"/>
  <c r="H186"/>
  <c r="K186"/>
  <c r="L186" s="1"/>
  <c r="M186"/>
  <c r="AD186" s="1"/>
  <c r="N186"/>
  <c r="O186"/>
  <c r="R186"/>
  <c r="S186"/>
  <c r="T186"/>
  <c r="U186"/>
  <c r="V186"/>
  <c r="W186"/>
  <c r="Y186"/>
  <c r="Z186"/>
  <c r="AA186"/>
  <c r="AC186"/>
  <c r="AE186"/>
  <c r="AI186"/>
  <c r="AJ186"/>
  <c r="AK186"/>
  <c r="AL186"/>
  <c r="AM186"/>
  <c r="AO186"/>
  <c r="A187"/>
  <c r="B187"/>
  <c r="C187" s="1"/>
  <c r="D187"/>
  <c r="E187" s="1"/>
  <c r="F187"/>
  <c r="G187"/>
  <c r="H187"/>
  <c r="K187"/>
  <c r="L187" s="1"/>
  <c r="M187"/>
  <c r="AD187" s="1"/>
  <c r="N187"/>
  <c r="O187"/>
  <c r="R187"/>
  <c r="S187"/>
  <c r="T187"/>
  <c r="U187"/>
  <c r="V187"/>
  <c r="W187"/>
  <c r="Y187"/>
  <c r="Z187"/>
  <c r="AA187"/>
  <c r="AC187"/>
  <c r="AE187"/>
  <c r="AI187"/>
  <c r="AJ187"/>
  <c r="AK187"/>
  <c r="AL187"/>
  <c r="AM187"/>
  <c r="AO187"/>
  <c r="A188"/>
  <c r="B188"/>
  <c r="C188" s="1"/>
  <c r="D188"/>
  <c r="E188" s="1"/>
  <c r="F188"/>
  <c r="G188"/>
  <c r="H188"/>
  <c r="K188"/>
  <c r="L188" s="1"/>
  <c r="M188"/>
  <c r="AD188" s="1"/>
  <c r="N188"/>
  <c r="O188"/>
  <c r="R188"/>
  <c r="S188"/>
  <c r="T188"/>
  <c r="U188"/>
  <c r="V188"/>
  <c r="W188"/>
  <c r="Y188"/>
  <c r="Z188"/>
  <c r="AA188"/>
  <c r="AC188"/>
  <c r="AE188"/>
  <c r="AI188"/>
  <c r="AJ188"/>
  <c r="AK188"/>
  <c r="AL188"/>
  <c r="AM188"/>
  <c r="AO188"/>
  <c r="A189"/>
  <c r="B189"/>
  <c r="C189" s="1"/>
  <c r="D189"/>
  <c r="E189" s="1"/>
  <c r="F189"/>
  <c r="G189"/>
  <c r="H189"/>
  <c r="K189"/>
  <c r="L189" s="1"/>
  <c r="M189"/>
  <c r="AD189" s="1"/>
  <c r="N189"/>
  <c r="O189"/>
  <c r="R189"/>
  <c r="S189"/>
  <c r="T189"/>
  <c r="U189"/>
  <c r="V189"/>
  <c r="W189"/>
  <c r="Y189"/>
  <c r="Z189"/>
  <c r="AA189"/>
  <c r="AC189"/>
  <c r="AE189"/>
  <c r="AI189"/>
  <c r="AJ189"/>
  <c r="AK189"/>
  <c r="AL189"/>
  <c r="AM189"/>
  <c r="AO189"/>
  <c r="A190"/>
  <c r="B190"/>
  <c r="C190" s="1"/>
  <c r="D190"/>
  <c r="E190" s="1"/>
  <c r="F190"/>
  <c r="G190"/>
  <c r="H190"/>
  <c r="K190"/>
  <c r="L190" s="1"/>
  <c r="M190"/>
  <c r="AD190" s="1"/>
  <c r="N190"/>
  <c r="O190"/>
  <c r="R190"/>
  <c r="S190"/>
  <c r="T190"/>
  <c r="U190"/>
  <c r="V190"/>
  <c r="W190"/>
  <c r="Y190"/>
  <c r="Z190"/>
  <c r="AA190"/>
  <c r="AC190"/>
  <c r="AE190"/>
  <c r="AI190"/>
  <c r="AJ190"/>
  <c r="AK190"/>
  <c r="AL190"/>
  <c r="AM190"/>
  <c r="AO190"/>
  <c r="A191"/>
  <c r="B191"/>
  <c r="C191" s="1"/>
  <c r="D191"/>
  <c r="E191" s="1"/>
  <c r="F191"/>
  <c r="G191"/>
  <c r="H191"/>
  <c r="K191"/>
  <c r="L191" s="1"/>
  <c r="M191"/>
  <c r="AD191" s="1"/>
  <c r="N191"/>
  <c r="O191"/>
  <c r="R191"/>
  <c r="S191"/>
  <c r="T191"/>
  <c r="U191"/>
  <c r="V191"/>
  <c r="W191"/>
  <c r="Y191"/>
  <c r="Z191"/>
  <c r="AA191"/>
  <c r="AC191"/>
  <c r="AE191"/>
  <c r="AI191"/>
  <c r="AJ191"/>
  <c r="AK191"/>
  <c r="AL191"/>
  <c r="AM191"/>
  <c r="AO191"/>
  <c r="A192"/>
  <c r="B192"/>
  <c r="C192" s="1"/>
  <c r="D192"/>
  <c r="E192" s="1"/>
  <c r="F192"/>
  <c r="G192"/>
  <c r="H192"/>
  <c r="K192"/>
  <c r="L192" s="1"/>
  <c r="M192"/>
  <c r="AD192" s="1"/>
  <c r="N192"/>
  <c r="O192"/>
  <c r="R192"/>
  <c r="S192"/>
  <c r="T192"/>
  <c r="U192"/>
  <c r="V192"/>
  <c r="W192"/>
  <c r="Y192"/>
  <c r="Z192"/>
  <c r="AA192"/>
  <c r="AC192"/>
  <c r="AE192"/>
  <c r="AI192"/>
  <c r="AJ192"/>
  <c r="AK192"/>
  <c r="AL192"/>
  <c r="AM192"/>
  <c r="AO192"/>
  <c r="A193"/>
  <c r="B193"/>
  <c r="C193" s="1"/>
  <c r="D193"/>
  <c r="E193" s="1"/>
  <c r="F193"/>
  <c r="G193"/>
  <c r="H193"/>
  <c r="K193"/>
  <c r="L193" s="1"/>
  <c r="M193"/>
  <c r="AD193" s="1"/>
  <c r="N193"/>
  <c r="O193"/>
  <c r="R193"/>
  <c r="S193"/>
  <c r="T193"/>
  <c r="U193"/>
  <c r="V193"/>
  <c r="W193"/>
  <c r="Y193"/>
  <c r="Z193"/>
  <c r="AA193"/>
  <c r="AC193"/>
  <c r="AE193"/>
  <c r="AI193"/>
  <c r="AJ193"/>
  <c r="AK193"/>
  <c r="AL193"/>
  <c r="AM193"/>
  <c r="AO193"/>
  <c r="A194"/>
  <c r="B194"/>
  <c r="C194" s="1"/>
  <c r="D194"/>
  <c r="E194" s="1"/>
  <c r="F194"/>
  <c r="G194"/>
  <c r="H194"/>
  <c r="K194"/>
  <c r="L194" s="1"/>
  <c r="M194"/>
  <c r="AD194" s="1"/>
  <c r="N194"/>
  <c r="O194"/>
  <c r="R194"/>
  <c r="S194"/>
  <c r="T194"/>
  <c r="U194"/>
  <c r="V194"/>
  <c r="W194"/>
  <c r="Y194"/>
  <c r="Z194"/>
  <c r="AA194"/>
  <c r="AC194"/>
  <c r="AE194"/>
  <c r="AI194"/>
  <c r="AJ194"/>
  <c r="AK194"/>
  <c r="AL194"/>
  <c r="AM194"/>
  <c r="AO194"/>
  <c r="A195"/>
  <c r="B195"/>
  <c r="C195" s="1"/>
  <c r="D195"/>
  <c r="E195" s="1"/>
  <c r="F195"/>
  <c r="G195"/>
  <c r="H195"/>
  <c r="K195"/>
  <c r="L195" s="1"/>
  <c r="M195"/>
  <c r="AD195" s="1"/>
  <c r="N195"/>
  <c r="O195"/>
  <c r="R195"/>
  <c r="S195"/>
  <c r="T195"/>
  <c r="U195"/>
  <c r="V195"/>
  <c r="W195"/>
  <c r="Y195"/>
  <c r="Z195"/>
  <c r="AA195"/>
  <c r="AC195"/>
  <c r="AE195"/>
  <c r="AI195"/>
  <c r="AJ195"/>
  <c r="AK195"/>
  <c r="AL195"/>
  <c r="AM195"/>
  <c r="AO195"/>
  <c r="A196"/>
  <c r="B196"/>
  <c r="C196" s="1"/>
  <c r="D196"/>
  <c r="E196" s="1"/>
  <c r="F196"/>
  <c r="G196"/>
  <c r="H196"/>
  <c r="K196"/>
  <c r="L196" s="1"/>
  <c r="M196"/>
  <c r="AD196" s="1"/>
  <c r="N196"/>
  <c r="O196"/>
  <c r="R196"/>
  <c r="S196"/>
  <c r="T196"/>
  <c r="U196"/>
  <c r="V196"/>
  <c r="W196"/>
  <c r="Y196"/>
  <c r="Z196"/>
  <c r="AA196"/>
  <c r="AC196"/>
  <c r="AE196"/>
  <c r="AI196"/>
  <c r="AJ196"/>
  <c r="AK196"/>
  <c r="AL196"/>
  <c r="AM196"/>
  <c r="AO196"/>
  <c r="A197"/>
  <c r="B197"/>
  <c r="C197" s="1"/>
  <c r="D197"/>
  <c r="E197" s="1"/>
  <c r="F197"/>
  <c r="G197"/>
  <c r="H197"/>
  <c r="K197"/>
  <c r="L197" s="1"/>
  <c r="M197"/>
  <c r="AD197" s="1"/>
  <c r="N197"/>
  <c r="O197"/>
  <c r="R197"/>
  <c r="S197"/>
  <c r="T197"/>
  <c r="U197"/>
  <c r="V197"/>
  <c r="W197"/>
  <c r="Y197"/>
  <c r="Z197"/>
  <c r="AA197"/>
  <c r="AC197"/>
  <c r="AE197"/>
  <c r="AI197"/>
  <c r="AJ197"/>
  <c r="AK197"/>
  <c r="AL197"/>
  <c r="AM197"/>
  <c r="AO197"/>
  <c r="A198"/>
  <c r="B198"/>
  <c r="C198" s="1"/>
  <c r="D198"/>
  <c r="E198" s="1"/>
  <c r="F198"/>
  <c r="G198"/>
  <c r="H198"/>
  <c r="K198"/>
  <c r="L198" s="1"/>
  <c r="M198"/>
  <c r="AD198" s="1"/>
  <c r="N198"/>
  <c r="O198"/>
  <c r="R198"/>
  <c r="S198"/>
  <c r="T198"/>
  <c r="U198"/>
  <c r="V198"/>
  <c r="W198"/>
  <c r="Y198"/>
  <c r="Z198"/>
  <c r="AA198"/>
  <c r="AC198"/>
  <c r="AE198"/>
  <c r="AI198"/>
  <c r="AJ198"/>
  <c r="AK198"/>
  <c r="AL198"/>
  <c r="AM198"/>
  <c r="AO198"/>
  <c r="A199"/>
  <c r="B199"/>
  <c r="C199" s="1"/>
  <c r="D199"/>
  <c r="E199" s="1"/>
  <c r="F199"/>
  <c r="G199"/>
  <c r="H199"/>
  <c r="K199"/>
  <c r="L199" s="1"/>
  <c r="M199"/>
  <c r="AD199" s="1"/>
  <c r="N199"/>
  <c r="O199"/>
  <c r="R199"/>
  <c r="S199"/>
  <c r="T199"/>
  <c r="U199"/>
  <c r="V199"/>
  <c r="W199"/>
  <c r="Y199"/>
  <c r="Z199"/>
  <c r="AA199"/>
  <c r="AC199"/>
  <c r="AE199"/>
  <c r="AI199"/>
  <c r="AJ199"/>
  <c r="AK199"/>
  <c r="AL199"/>
  <c r="AM199"/>
  <c r="AO199"/>
  <c r="A200"/>
  <c r="B200"/>
  <c r="C200" s="1"/>
  <c r="D200"/>
  <c r="E200" s="1"/>
  <c r="F200"/>
  <c r="G200"/>
  <c r="H200"/>
  <c r="K200"/>
  <c r="L200" s="1"/>
  <c r="M200"/>
  <c r="AD200" s="1"/>
  <c r="N200"/>
  <c r="O200"/>
  <c r="R200"/>
  <c r="S200"/>
  <c r="T200"/>
  <c r="U200"/>
  <c r="V200"/>
  <c r="W200"/>
  <c r="Y200"/>
  <c r="Z200"/>
  <c r="AA200"/>
  <c r="AC200"/>
  <c r="AE200"/>
  <c r="AI200"/>
  <c r="AJ200"/>
  <c r="AK200"/>
  <c r="AL200"/>
  <c r="AM200"/>
  <c r="AO200"/>
  <c r="A201"/>
  <c r="B201"/>
  <c r="C201" s="1"/>
  <c r="D201"/>
  <c r="E201" s="1"/>
  <c r="F201"/>
  <c r="G201"/>
  <c r="H201"/>
  <c r="K201"/>
  <c r="L201" s="1"/>
  <c r="M201"/>
  <c r="AD201" s="1"/>
  <c r="N201"/>
  <c r="O201"/>
  <c r="R201"/>
  <c r="S201"/>
  <c r="T201"/>
  <c r="U201"/>
  <c r="V201"/>
  <c r="W201"/>
  <c r="Y201"/>
  <c r="Z201"/>
  <c r="AA201"/>
  <c r="AC201"/>
  <c r="AE201"/>
  <c r="AI201"/>
  <c r="AJ201"/>
  <c r="AK201"/>
  <c r="AL201"/>
  <c r="AM201"/>
  <c r="AO201"/>
  <c r="A202"/>
  <c r="B202"/>
  <c r="C202" s="1"/>
  <c r="D202"/>
  <c r="E202" s="1"/>
  <c r="F202"/>
  <c r="G202"/>
  <c r="H202"/>
  <c r="K202"/>
  <c r="L202" s="1"/>
  <c r="M202"/>
  <c r="AD202" s="1"/>
  <c r="N202"/>
  <c r="O202"/>
  <c r="R202"/>
  <c r="S202"/>
  <c r="T202"/>
  <c r="U202"/>
  <c r="V202"/>
  <c r="W202"/>
  <c r="Y202"/>
  <c r="Z202"/>
  <c r="AA202"/>
  <c r="AC202"/>
  <c r="AE202"/>
  <c r="AI202"/>
  <c r="AJ202"/>
  <c r="AK202"/>
  <c r="AL202"/>
  <c r="AM202"/>
  <c r="AO202"/>
  <c r="A203"/>
  <c r="B203"/>
  <c r="C203" s="1"/>
  <c r="D203"/>
  <c r="E203" s="1"/>
  <c r="F203"/>
  <c r="G203"/>
  <c r="H203"/>
  <c r="K203"/>
  <c r="L203" s="1"/>
  <c r="M203"/>
  <c r="AD203" s="1"/>
  <c r="N203"/>
  <c r="O203"/>
  <c r="R203"/>
  <c r="S203"/>
  <c r="T203"/>
  <c r="U203"/>
  <c r="V203"/>
  <c r="W203"/>
  <c r="Y203"/>
  <c r="Z203"/>
  <c r="AA203"/>
  <c r="AC203"/>
  <c r="AE203"/>
  <c r="AI203"/>
  <c r="AJ203"/>
  <c r="AK203"/>
  <c r="AL203"/>
  <c r="AM203"/>
  <c r="AO203"/>
  <c r="A204"/>
  <c r="B204"/>
  <c r="C204" s="1"/>
  <c r="D204"/>
  <c r="E204" s="1"/>
  <c r="F204"/>
  <c r="G204"/>
  <c r="H204"/>
  <c r="K204"/>
  <c r="L204" s="1"/>
  <c r="M204"/>
  <c r="AD204" s="1"/>
  <c r="N204"/>
  <c r="O204"/>
  <c r="R204"/>
  <c r="S204"/>
  <c r="T204"/>
  <c r="U204"/>
  <c r="V204"/>
  <c r="W204"/>
  <c r="Y204"/>
  <c r="Z204"/>
  <c r="AA204"/>
  <c r="AC204"/>
  <c r="AE204"/>
  <c r="AI204"/>
  <c r="AJ204"/>
  <c r="AK204"/>
  <c r="AL204"/>
  <c r="AM204"/>
  <c r="AO204"/>
  <c r="A205"/>
  <c r="B205"/>
  <c r="C205" s="1"/>
  <c r="D205"/>
  <c r="E205" s="1"/>
  <c r="F205"/>
  <c r="G205"/>
  <c r="H205"/>
  <c r="K205"/>
  <c r="L205" s="1"/>
  <c r="M205"/>
  <c r="AD205" s="1"/>
  <c r="N205"/>
  <c r="O205"/>
  <c r="R205"/>
  <c r="S205"/>
  <c r="T205"/>
  <c r="U205"/>
  <c r="V205"/>
  <c r="W205"/>
  <c r="Y205"/>
  <c r="Z205"/>
  <c r="AA205"/>
  <c r="AC205"/>
  <c r="AE205"/>
  <c r="AI205"/>
  <c r="AJ205"/>
  <c r="AK205"/>
  <c r="AL205"/>
  <c r="AM205"/>
  <c r="AO205"/>
  <c r="A206"/>
  <c r="B206"/>
  <c r="C206" s="1"/>
  <c r="D206"/>
  <c r="E206" s="1"/>
  <c r="F206"/>
  <c r="G206"/>
  <c r="H206"/>
  <c r="K206"/>
  <c r="L206" s="1"/>
  <c r="M206"/>
  <c r="AD206" s="1"/>
  <c r="N206"/>
  <c r="O206"/>
  <c r="R206"/>
  <c r="S206"/>
  <c r="T206"/>
  <c r="U206"/>
  <c r="V206"/>
  <c r="W206"/>
  <c r="Y206"/>
  <c r="Z206"/>
  <c r="AA206"/>
  <c r="AC206"/>
  <c r="AE206"/>
  <c r="AI206"/>
  <c r="AJ206"/>
  <c r="AK206"/>
  <c r="AL206"/>
  <c r="AM206"/>
  <c r="AO206"/>
  <c r="A207"/>
  <c r="B207"/>
  <c r="C207" s="1"/>
  <c r="D207"/>
  <c r="E207" s="1"/>
  <c r="F207"/>
  <c r="G207"/>
  <c r="H207"/>
  <c r="K207"/>
  <c r="L207" s="1"/>
  <c r="M207"/>
  <c r="AD207" s="1"/>
  <c r="N207"/>
  <c r="O207"/>
  <c r="R207"/>
  <c r="S207"/>
  <c r="T207"/>
  <c r="U207"/>
  <c r="V207"/>
  <c r="W207"/>
  <c r="Y207"/>
  <c r="Z207"/>
  <c r="AA207"/>
  <c r="AC207"/>
  <c r="AE207"/>
  <c r="AI207"/>
  <c r="AJ207"/>
  <c r="AK207"/>
  <c r="AL207"/>
  <c r="AM207"/>
  <c r="AO207"/>
  <c r="A208"/>
  <c r="B208"/>
  <c r="C208" s="1"/>
  <c r="D208"/>
  <c r="E208" s="1"/>
  <c r="F208"/>
  <c r="G208"/>
  <c r="H208"/>
  <c r="K208"/>
  <c r="L208" s="1"/>
  <c r="M208"/>
  <c r="AD208" s="1"/>
  <c r="N208"/>
  <c r="O208"/>
  <c r="R208"/>
  <c r="S208"/>
  <c r="T208"/>
  <c r="U208"/>
  <c r="V208"/>
  <c r="W208"/>
  <c r="Y208"/>
  <c r="Z208"/>
  <c r="AA208"/>
  <c r="AC208"/>
  <c r="AE208"/>
  <c r="AI208"/>
  <c r="AJ208"/>
  <c r="AK208"/>
  <c r="AL208"/>
  <c r="AM208"/>
  <c r="AO208"/>
  <c r="A209"/>
  <c r="B209"/>
  <c r="C209" s="1"/>
  <c r="D209"/>
  <c r="E209" s="1"/>
  <c r="F209"/>
  <c r="G209"/>
  <c r="H209"/>
  <c r="K209"/>
  <c r="L209" s="1"/>
  <c r="M209"/>
  <c r="AD209" s="1"/>
  <c r="N209"/>
  <c r="O209"/>
  <c r="R209"/>
  <c r="S209"/>
  <c r="T209"/>
  <c r="U209"/>
  <c r="V209"/>
  <c r="W209"/>
  <c r="Y209"/>
  <c r="Z209"/>
  <c r="AA209"/>
  <c r="AC209"/>
  <c r="AE209"/>
  <c r="AI209"/>
  <c r="AJ209"/>
  <c r="AK209"/>
  <c r="AL209"/>
  <c r="AM209"/>
  <c r="AO209"/>
  <c r="A210"/>
  <c r="B210"/>
  <c r="C210" s="1"/>
  <c r="D210"/>
  <c r="E210" s="1"/>
  <c r="F210"/>
  <c r="G210"/>
  <c r="H210"/>
  <c r="K210"/>
  <c r="L210" s="1"/>
  <c r="M210"/>
  <c r="AD210" s="1"/>
  <c r="N210"/>
  <c r="O210"/>
  <c r="R210"/>
  <c r="S210"/>
  <c r="T210"/>
  <c r="U210"/>
  <c r="V210"/>
  <c r="W210"/>
  <c r="Y210"/>
  <c r="Z210"/>
  <c r="AA210"/>
  <c r="AC210"/>
  <c r="AE210"/>
  <c r="AI210"/>
  <c r="AJ210"/>
  <c r="AK210"/>
  <c r="AL210"/>
  <c r="AM210"/>
  <c r="AO210"/>
  <c r="A211"/>
  <c r="B211"/>
  <c r="C211" s="1"/>
  <c r="D211"/>
  <c r="E211" s="1"/>
  <c r="F211"/>
  <c r="G211"/>
  <c r="H211"/>
  <c r="K211"/>
  <c r="L211" s="1"/>
  <c r="M211"/>
  <c r="AD211" s="1"/>
  <c r="N211"/>
  <c r="O211"/>
  <c r="R211"/>
  <c r="S211"/>
  <c r="T211"/>
  <c r="U211"/>
  <c r="V211"/>
  <c r="W211"/>
  <c r="Y211"/>
  <c r="Z211"/>
  <c r="AA211"/>
  <c r="AC211"/>
  <c r="AE211"/>
  <c r="AI211"/>
  <c r="AJ211"/>
  <c r="AK211"/>
  <c r="AL211"/>
  <c r="AM211"/>
  <c r="AO211"/>
  <c r="A212"/>
  <c r="B212"/>
  <c r="C212" s="1"/>
  <c r="D212"/>
  <c r="E212" s="1"/>
  <c r="F212"/>
  <c r="G212"/>
  <c r="H212"/>
  <c r="K212"/>
  <c r="L212" s="1"/>
  <c r="M212"/>
  <c r="AD212" s="1"/>
  <c r="N212"/>
  <c r="O212"/>
  <c r="R212"/>
  <c r="S212"/>
  <c r="T212"/>
  <c r="U212"/>
  <c r="V212"/>
  <c r="W212"/>
  <c r="Y212"/>
  <c r="Z212"/>
  <c r="AA212"/>
  <c r="AC212"/>
  <c r="AE212"/>
  <c r="AI212"/>
  <c r="AJ212"/>
  <c r="AK212"/>
  <c r="AL212"/>
  <c r="AM212"/>
  <c r="AO212"/>
  <c r="A213"/>
  <c r="B213"/>
  <c r="C213" s="1"/>
  <c r="D213"/>
  <c r="E213" s="1"/>
  <c r="F213"/>
  <c r="G213"/>
  <c r="H213"/>
  <c r="K213"/>
  <c r="L213" s="1"/>
  <c r="M213"/>
  <c r="AD213" s="1"/>
  <c r="N213"/>
  <c r="O213"/>
  <c r="R213"/>
  <c r="S213"/>
  <c r="T213"/>
  <c r="U213"/>
  <c r="V213"/>
  <c r="W213"/>
  <c r="Y213"/>
  <c r="Z213"/>
  <c r="AA213"/>
  <c r="AC213"/>
  <c r="AE213"/>
  <c r="AI213"/>
  <c r="AJ213"/>
  <c r="AK213"/>
  <c r="AL213"/>
  <c r="AM213"/>
  <c r="AO213"/>
  <c r="A214"/>
  <c r="B214"/>
  <c r="C214" s="1"/>
  <c r="D214"/>
  <c r="E214" s="1"/>
  <c r="F214"/>
  <c r="G214"/>
  <c r="H214"/>
  <c r="K214"/>
  <c r="L214" s="1"/>
  <c r="M214"/>
  <c r="AD214" s="1"/>
  <c r="N214"/>
  <c r="O214"/>
  <c r="R214"/>
  <c r="S214"/>
  <c r="T214"/>
  <c r="U214"/>
  <c r="V214"/>
  <c r="W214"/>
  <c r="Y214"/>
  <c r="Z214"/>
  <c r="AA214"/>
  <c r="AC214"/>
  <c r="AE214"/>
  <c r="AI214"/>
  <c r="AJ214"/>
  <c r="AK214"/>
  <c r="AL214"/>
  <c r="AM214"/>
  <c r="AO214"/>
  <c r="A215"/>
  <c r="B215"/>
  <c r="C215" s="1"/>
  <c r="D215"/>
  <c r="E215" s="1"/>
  <c r="F215"/>
  <c r="G215"/>
  <c r="H215"/>
  <c r="K215"/>
  <c r="L215" s="1"/>
  <c r="M215"/>
  <c r="AD215" s="1"/>
  <c r="N215"/>
  <c r="O215"/>
  <c r="R215"/>
  <c r="S215"/>
  <c r="T215"/>
  <c r="U215"/>
  <c r="V215"/>
  <c r="W215"/>
  <c r="Y215"/>
  <c r="Z215"/>
  <c r="AA215"/>
  <c r="AC215"/>
  <c r="AE215"/>
  <c r="AI215"/>
  <c r="AJ215"/>
  <c r="AK215"/>
  <c r="AL215"/>
  <c r="AM215"/>
  <c r="AO215"/>
  <c r="A216"/>
  <c r="B216"/>
  <c r="C216" s="1"/>
  <c r="D216"/>
  <c r="E216" s="1"/>
  <c r="F216"/>
  <c r="G216"/>
  <c r="H216"/>
  <c r="K216"/>
  <c r="L216" s="1"/>
  <c r="M216"/>
  <c r="AD216" s="1"/>
  <c r="N216"/>
  <c r="O216"/>
  <c r="R216"/>
  <c r="S216"/>
  <c r="T216"/>
  <c r="U216"/>
  <c r="V216"/>
  <c r="W216"/>
  <c r="Y216"/>
  <c r="Z216"/>
  <c r="AA216"/>
  <c r="AC216"/>
  <c r="AE216"/>
  <c r="AI216"/>
  <c r="AJ216"/>
  <c r="AK216"/>
  <c r="AL216"/>
  <c r="AM216"/>
  <c r="AO216"/>
  <c r="A217"/>
  <c r="B217"/>
  <c r="C217" s="1"/>
  <c r="D217"/>
  <c r="E217" s="1"/>
  <c r="F217"/>
  <c r="G217"/>
  <c r="H217"/>
  <c r="K217"/>
  <c r="L217" s="1"/>
  <c r="M217"/>
  <c r="AD217" s="1"/>
  <c r="N217"/>
  <c r="O217"/>
  <c r="R217"/>
  <c r="S217"/>
  <c r="T217"/>
  <c r="U217"/>
  <c r="V217"/>
  <c r="W217"/>
  <c r="Y217"/>
  <c r="Z217"/>
  <c r="AA217"/>
  <c r="AC217"/>
  <c r="AE217"/>
  <c r="AI217"/>
  <c r="AJ217"/>
  <c r="AK217"/>
  <c r="AL217"/>
  <c r="AM217"/>
  <c r="AO217"/>
  <c r="A218"/>
  <c r="B218"/>
  <c r="C218" s="1"/>
  <c r="D218"/>
  <c r="E218" s="1"/>
  <c r="F218"/>
  <c r="G218"/>
  <c r="H218"/>
  <c r="K218"/>
  <c r="L218" s="1"/>
  <c r="M218"/>
  <c r="AD218" s="1"/>
  <c r="N218"/>
  <c r="O218"/>
  <c r="R218"/>
  <c r="S218"/>
  <c r="T218"/>
  <c r="U218"/>
  <c r="V218"/>
  <c r="W218"/>
  <c r="Y218"/>
  <c r="Z218"/>
  <c r="AA218"/>
  <c r="AC218"/>
  <c r="AE218"/>
  <c r="AI218"/>
  <c r="AJ218"/>
  <c r="AK218"/>
  <c r="AL218"/>
  <c r="AM218"/>
  <c r="AO218"/>
  <c r="A219"/>
  <c r="B219"/>
  <c r="C219" s="1"/>
  <c r="D219"/>
  <c r="E219" s="1"/>
  <c r="F219"/>
  <c r="G219"/>
  <c r="H219"/>
  <c r="K219"/>
  <c r="L219" s="1"/>
  <c r="M219"/>
  <c r="AD219" s="1"/>
  <c r="N219"/>
  <c r="O219"/>
  <c r="R219"/>
  <c r="S219"/>
  <c r="T219"/>
  <c r="U219"/>
  <c r="V219"/>
  <c r="W219"/>
  <c r="Y219"/>
  <c r="Z219"/>
  <c r="AA219"/>
  <c r="AC219"/>
  <c r="AE219"/>
  <c r="AI219"/>
  <c r="AJ219"/>
  <c r="AK219"/>
  <c r="AL219"/>
  <c r="AM219"/>
  <c r="AO219"/>
  <c r="A220"/>
  <c r="B220"/>
  <c r="C220" s="1"/>
  <c r="D220"/>
  <c r="E220" s="1"/>
  <c r="F220"/>
  <c r="G220"/>
  <c r="H220"/>
  <c r="K220"/>
  <c r="L220" s="1"/>
  <c r="M220"/>
  <c r="AD220" s="1"/>
  <c r="N220"/>
  <c r="O220"/>
  <c r="R220"/>
  <c r="S220"/>
  <c r="T220"/>
  <c r="U220"/>
  <c r="V220"/>
  <c r="W220"/>
  <c r="Y220"/>
  <c r="Z220"/>
  <c r="AA220"/>
  <c r="AC220"/>
  <c r="AE220"/>
  <c r="AI220"/>
  <c r="AJ220"/>
  <c r="AK220"/>
  <c r="AL220"/>
  <c r="AM220"/>
  <c r="AO220"/>
  <c r="A221"/>
  <c r="B221"/>
  <c r="C221" s="1"/>
  <c r="D221"/>
  <c r="E221" s="1"/>
  <c r="F221"/>
  <c r="G221"/>
  <c r="H221"/>
  <c r="K221"/>
  <c r="L221" s="1"/>
  <c r="M221"/>
  <c r="AD221" s="1"/>
  <c r="N221"/>
  <c r="O221"/>
  <c r="R221"/>
  <c r="S221"/>
  <c r="T221"/>
  <c r="U221"/>
  <c r="V221"/>
  <c r="W221"/>
  <c r="Y221"/>
  <c r="Z221"/>
  <c r="AA221"/>
  <c r="AC221"/>
  <c r="AE221"/>
  <c r="AI221"/>
  <c r="AJ221"/>
  <c r="AK221"/>
  <c r="AL221"/>
  <c r="AM221"/>
  <c r="AO221"/>
  <c r="A222"/>
  <c r="B222"/>
  <c r="C222" s="1"/>
  <c r="D222"/>
  <c r="E222" s="1"/>
  <c r="F222"/>
  <c r="G222"/>
  <c r="H222"/>
  <c r="K222"/>
  <c r="L222" s="1"/>
  <c r="M222"/>
  <c r="AD222" s="1"/>
  <c r="N222"/>
  <c r="O222"/>
  <c r="R222"/>
  <c r="S222"/>
  <c r="T222"/>
  <c r="U222"/>
  <c r="V222"/>
  <c r="W222"/>
  <c r="Y222"/>
  <c r="Z222"/>
  <c r="AA222"/>
  <c r="AC222"/>
  <c r="AE222"/>
  <c r="AI222"/>
  <c r="AJ222"/>
  <c r="AK222"/>
  <c r="AL222"/>
  <c r="AM222"/>
  <c r="AO222"/>
  <c r="A223"/>
  <c r="B223"/>
  <c r="C223" s="1"/>
  <c r="D223"/>
  <c r="E223" s="1"/>
  <c r="F223"/>
  <c r="G223"/>
  <c r="H223"/>
  <c r="K223"/>
  <c r="L223" s="1"/>
  <c r="M223"/>
  <c r="AD223" s="1"/>
  <c r="N223"/>
  <c r="O223"/>
  <c r="R223"/>
  <c r="S223"/>
  <c r="T223"/>
  <c r="U223"/>
  <c r="V223"/>
  <c r="W223"/>
  <c r="Y223"/>
  <c r="Z223"/>
  <c r="AA223"/>
  <c r="AC223"/>
  <c r="AE223"/>
  <c r="AI223"/>
  <c r="AJ223"/>
  <c r="AK223"/>
  <c r="AL223"/>
  <c r="AM223"/>
  <c r="AO223"/>
  <c r="A224"/>
  <c r="B224"/>
  <c r="C224" s="1"/>
  <c r="D224"/>
  <c r="E224" s="1"/>
  <c r="F224"/>
  <c r="G224"/>
  <c r="H224"/>
  <c r="K224"/>
  <c r="L224" s="1"/>
  <c r="M224"/>
  <c r="AD224" s="1"/>
  <c r="N224"/>
  <c r="O224"/>
  <c r="R224"/>
  <c r="S224"/>
  <c r="T224"/>
  <c r="U224"/>
  <c r="V224"/>
  <c r="W224"/>
  <c r="Y224"/>
  <c r="Z224"/>
  <c r="AA224"/>
  <c r="AC224"/>
  <c r="AE224"/>
  <c r="AI224"/>
  <c r="AJ224"/>
  <c r="AK224"/>
  <c r="AL224"/>
  <c r="AM224"/>
  <c r="AO224"/>
  <c r="A225"/>
  <c r="B225"/>
  <c r="C225" s="1"/>
  <c r="D225"/>
  <c r="E225" s="1"/>
  <c r="F225"/>
  <c r="G225"/>
  <c r="H225"/>
  <c r="K225"/>
  <c r="L225" s="1"/>
  <c r="M225"/>
  <c r="AD225" s="1"/>
  <c r="N225"/>
  <c r="O225"/>
  <c r="R225"/>
  <c r="S225"/>
  <c r="T225"/>
  <c r="U225"/>
  <c r="V225"/>
  <c r="W225"/>
  <c r="Y225"/>
  <c r="Z225"/>
  <c r="AA225"/>
  <c r="AC225"/>
  <c r="AE225"/>
  <c r="AI225"/>
  <c r="AJ225"/>
  <c r="AK225"/>
  <c r="AL225"/>
  <c r="AM225"/>
  <c r="AO225"/>
  <c r="A226"/>
  <c r="B226"/>
  <c r="C226" s="1"/>
  <c r="D226"/>
  <c r="E226" s="1"/>
  <c r="F226"/>
  <c r="G226"/>
  <c r="H226"/>
  <c r="K226"/>
  <c r="L226" s="1"/>
  <c r="M226"/>
  <c r="AD226" s="1"/>
  <c r="N226"/>
  <c r="O226"/>
  <c r="R226"/>
  <c r="S226"/>
  <c r="T226"/>
  <c r="U226"/>
  <c r="V226"/>
  <c r="W226"/>
  <c r="Y226"/>
  <c r="Z226"/>
  <c r="AA226"/>
  <c r="AC226"/>
  <c r="AE226"/>
  <c r="AI226"/>
  <c r="AJ226"/>
  <c r="AK226"/>
  <c r="AL226"/>
  <c r="AM226"/>
  <c r="AO226"/>
  <c r="A227"/>
  <c r="B227"/>
  <c r="C227" s="1"/>
  <c r="D227"/>
  <c r="E227" s="1"/>
  <c r="F227"/>
  <c r="G227"/>
  <c r="H227"/>
  <c r="K227"/>
  <c r="L227" s="1"/>
  <c r="M227"/>
  <c r="AD227" s="1"/>
  <c r="N227"/>
  <c r="O227"/>
  <c r="R227"/>
  <c r="S227"/>
  <c r="T227"/>
  <c r="U227"/>
  <c r="V227"/>
  <c r="W227"/>
  <c r="Y227"/>
  <c r="Z227"/>
  <c r="AA227"/>
  <c r="AC227"/>
  <c r="AE227"/>
  <c r="AI227"/>
  <c r="AJ227"/>
  <c r="AK227"/>
  <c r="AL227"/>
  <c r="AM227"/>
  <c r="AO227"/>
  <c r="A228"/>
  <c r="B228"/>
  <c r="C228" s="1"/>
  <c r="D228"/>
  <c r="E228" s="1"/>
  <c r="F228"/>
  <c r="G228"/>
  <c r="H228"/>
  <c r="K228"/>
  <c r="L228" s="1"/>
  <c r="M228"/>
  <c r="AD228" s="1"/>
  <c r="N228"/>
  <c r="O228"/>
  <c r="R228"/>
  <c r="S228"/>
  <c r="T228"/>
  <c r="U228"/>
  <c r="V228"/>
  <c r="W228"/>
  <c r="Y228"/>
  <c r="Z228"/>
  <c r="AA228"/>
  <c r="AC228"/>
  <c r="AE228"/>
  <c r="AI228"/>
  <c r="AJ228"/>
  <c r="AK228"/>
  <c r="AL228"/>
  <c r="AM228"/>
  <c r="AO228"/>
  <c r="A229"/>
  <c r="B229"/>
  <c r="C229" s="1"/>
  <c r="D229"/>
  <c r="E229" s="1"/>
  <c r="F229"/>
  <c r="G229"/>
  <c r="H229"/>
  <c r="K229"/>
  <c r="L229" s="1"/>
  <c r="M229"/>
  <c r="AD229" s="1"/>
  <c r="N229"/>
  <c r="O229"/>
  <c r="R229"/>
  <c r="S229"/>
  <c r="T229"/>
  <c r="U229"/>
  <c r="V229"/>
  <c r="W229"/>
  <c r="Y229"/>
  <c r="Z229"/>
  <c r="AA229"/>
  <c r="AC229"/>
  <c r="AE229"/>
  <c r="AI229"/>
  <c r="AJ229"/>
  <c r="AK229"/>
  <c r="AL229"/>
  <c r="AM229"/>
  <c r="AO229"/>
  <c r="A230"/>
  <c r="B230"/>
  <c r="C230" s="1"/>
  <c r="D230"/>
  <c r="E230" s="1"/>
  <c r="F230"/>
  <c r="G230"/>
  <c r="H230"/>
  <c r="K230"/>
  <c r="L230" s="1"/>
  <c r="M230"/>
  <c r="AD230" s="1"/>
  <c r="N230"/>
  <c r="O230"/>
  <c r="R230"/>
  <c r="S230"/>
  <c r="T230"/>
  <c r="U230"/>
  <c r="V230"/>
  <c r="W230"/>
  <c r="Y230"/>
  <c r="Z230"/>
  <c r="AA230"/>
  <c r="AC230"/>
  <c r="AE230"/>
  <c r="AI230"/>
  <c r="AJ230"/>
  <c r="AK230"/>
  <c r="AL230"/>
  <c r="AM230"/>
  <c r="AO230"/>
  <c r="A231"/>
  <c r="B231"/>
  <c r="C231" s="1"/>
  <c r="D231"/>
  <c r="E231" s="1"/>
  <c r="F231"/>
  <c r="G231"/>
  <c r="H231"/>
  <c r="K231"/>
  <c r="L231" s="1"/>
  <c r="M231"/>
  <c r="AD231" s="1"/>
  <c r="N231"/>
  <c r="O231"/>
  <c r="R231"/>
  <c r="S231"/>
  <c r="T231"/>
  <c r="U231"/>
  <c r="V231"/>
  <c r="W231"/>
  <c r="Y231"/>
  <c r="Z231"/>
  <c r="AA231"/>
  <c r="AC231"/>
  <c r="AE231"/>
  <c r="AI231"/>
  <c r="AJ231"/>
  <c r="AK231"/>
  <c r="AL231"/>
  <c r="AM231"/>
  <c r="AO231"/>
  <c r="A232"/>
  <c r="B232"/>
  <c r="C232" s="1"/>
  <c r="D232"/>
  <c r="E232" s="1"/>
  <c r="F232"/>
  <c r="G232"/>
  <c r="H232"/>
  <c r="K232"/>
  <c r="L232" s="1"/>
  <c r="M232"/>
  <c r="AD232" s="1"/>
  <c r="N232"/>
  <c r="O232"/>
  <c r="R232"/>
  <c r="S232"/>
  <c r="T232"/>
  <c r="U232"/>
  <c r="V232"/>
  <c r="W232"/>
  <c r="Y232"/>
  <c r="Z232"/>
  <c r="AA232"/>
  <c r="AC232"/>
  <c r="AE232"/>
  <c r="AI232"/>
  <c r="AJ232"/>
  <c r="AK232"/>
  <c r="AL232"/>
  <c r="AM232"/>
  <c r="AO232"/>
  <c r="A233"/>
  <c r="B233"/>
  <c r="C233" s="1"/>
  <c r="D233"/>
  <c r="E233" s="1"/>
  <c r="F233"/>
  <c r="G233"/>
  <c r="H233"/>
  <c r="K233"/>
  <c r="L233" s="1"/>
  <c r="M233"/>
  <c r="AD233" s="1"/>
  <c r="N233"/>
  <c r="O233"/>
  <c r="R233"/>
  <c r="S233"/>
  <c r="T233"/>
  <c r="U233"/>
  <c r="V233"/>
  <c r="W233"/>
  <c r="Y233"/>
  <c r="Z233"/>
  <c r="AA233"/>
  <c r="AC233"/>
  <c r="AE233"/>
  <c r="AI233"/>
  <c r="AJ233"/>
  <c r="AK233"/>
  <c r="AL233"/>
  <c r="AM233"/>
  <c r="AO233"/>
  <c r="A234"/>
  <c r="B234"/>
  <c r="C234" s="1"/>
  <c r="D234"/>
  <c r="E234" s="1"/>
  <c r="F234"/>
  <c r="G234"/>
  <c r="H234"/>
  <c r="K234"/>
  <c r="L234" s="1"/>
  <c r="M234"/>
  <c r="AD234" s="1"/>
  <c r="N234"/>
  <c r="O234"/>
  <c r="R234"/>
  <c r="S234"/>
  <c r="T234"/>
  <c r="U234"/>
  <c r="V234"/>
  <c r="W234"/>
  <c r="Y234"/>
  <c r="Z234"/>
  <c r="AA234"/>
  <c r="AC234"/>
  <c r="AE234"/>
  <c r="AI234"/>
  <c r="AJ234"/>
  <c r="AK234"/>
  <c r="AL234"/>
  <c r="AM234"/>
  <c r="AO234"/>
  <c r="A235"/>
  <c r="B235"/>
  <c r="C235" s="1"/>
  <c r="D235"/>
  <c r="E235" s="1"/>
  <c r="F235"/>
  <c r="G235"/>
  <c r="H235"/>
  <c r="K235"/>
  <c r="L235" s="1"/>
  <c r="M235"/>
  <c r="AD235" s="1"/>
  <c r="N235"/>
  <c r="O235"/>
  <c r="R235"/>
  <c r="S235"/>
  <c r="T235"/>
  <c r="U235"/>
  <c r="V235"/>
  <c r="W235"/>
  <c r="Y235"/>
  <c r="Z235"/>
  <c r="AA235"/>
  <c r="AC235"/>
  <c r="AE235"/>
  <c r="AI235"/>
  <c r="AJ235"/>
  <c r="AK235"/>
  <c r="AL235"/>
  <c r="AM235"/>
  <c r="AO235"/>
  <c r="A236"/>
  <c r="B236"/>
  <c r="C236" s="1"/>
  <c r="D236"/>
  <c r="E236" s="1"/>
  <c r="F236"/>
  <c r="G236"/>
  <c r="H236"/>
  <c r="K236"/>
  <c r="L236" s="1"/>
  <c r="M236"/>
  <c r="AD236" s="1"/>
  <c r="N236"/>
  <c r="O236"/>
  <c r="R236"/>
  <c r="S236"/>
  <c r="T236"/>
  <c r="U236"/>
  <c r="V236"/>
  <c r="W236"/>
  <c r="Y236"/>
  <c r="Z236"/>
  <c r="AA236"/>
  <c r="AC236"/>
  <c r="AE236"/>
  <c r="AI236"/>
  <c r="AJ236"/>
  <c r="AK236"/>
  <c r="AL236"/>
  <c r="AM236"/>
  <c r="AO236"/>
  <c r="A237"/>
  <c r="B237"/>
  <c r="C237" s="1"/>
  <c r="D237"/>
  <c r="E237" s="1"/>
  <c r="F237"/>
  <c r="G237"/>
  <c r="H237"/>
  <c r="K237"/>
  <c r="L237" s="1"/>
  <c r="M237"/>
  <c r="AD237" s="1"/>
  <c r="N237"/>
  <c r="O237"/>
  <c r="R237"/>
  <c r="S237"/>
  <c r="T237"/>
  <c r="U237"/>
  <c r="V237"/>
  <c r="W237"/>
  <c r="Y237"/>
  <c r="Z237"/>
  <c r="AA237"/>
  <c r="AC237"/>
  <c r="AE237"/>
  <c r="AI237"/>
  <c r="AJ237"/>
  <c r="AK237"/>
  <c r="AL237"/>
  <c r="AM237"/>
  <c r="AO237"/>
  <c r="A238"/>
  <c r="B238"/>
  <c r="C238" s="1"/>
  <c r="D238"/>
  <c r="E238" s="1"/>
  <c r="F238"/>
  <c r="G238"/>
  <c r="H238"/>
  <c r="K238"/>
  <c r="L238" s="1"/>
  <c r="M238"/>
  <c r="AD238" s="1"/>
  <c r="N238"/>
  <c r="O238"/>
  <c r="R238"/>
  <c r="S238"/>
  <c r="T238"/>
  <c r="U238"/>
  <c r="V238"/>
  <c r="W238"/>
  <c r="Y238"/>
  <c r="Z238"/>
  <c r="AA238"/>
  <c r="AC238"/>
  <c r="AE238"/>
  <c r="AI238"/>
  <c r="AJ238"/>
  <c r="AK238"/>
  <c r="AL238"/>
  <c r="AM238"/>
  <c r="AO238"/>
  <c r="A239"/>
  <c r="B239"/>
  <c r="C239" s="1"/>
  <c r="D239"/>
  <c r="E239" s="1"/>
  <c r="F239"/>
  <c r="G239"/>
  <c r="H239"/>
  <c r="K239"/>
  <c r="L239" s="1"/>
  <c r="M239"/>
  <c r="AD239" s="1"/>
  <c r="N239"/>
  <c r="O239"/>
  <c r="R239"/>
  <c r="S239"/>
  <c r="T239"/>
  <c r="U239"/>
  <c r="V239"/>
  <c r="W239"/>
  <c r="Y239"/>
  <c r="Z239"/>
  <c r="AA239"/>
  <c r="AC239"/>
  <c r="AE239"/>
  <c r="AI239"/>
  <c r="AJ239"/>
  <c r="AK239"/>
  <c r="AL239"/>
  <c r="AM239"/>
  <c r="AO239"/>
  <c r="A240"/>
  <c r="B240"/>
  <c r="C240" s="1"/>
  <c r="D240"/>
  <c r="E240" s="1"/>
  <c r="F240"/>
  <c r="G240"/>
  <c r="H240"/>
  <c r="K240"/>
  <c r="L240" s="1"/>
  <c r="M240"/>
  <c r="AD240" s="1"/>
  <c r="N240"/>
  <c r="O240"/>
  <c r="R240"/>
  <c r="S240"/>
  <c r="T240"/>
  <c r="U240"/>
  <c r="V240"/>
  <c r="W240"/>
  <c r="Y240"/>
  <c r="Z240"/>
  <c r="AA240"/>
  <c r="AC240"/>
  <c r="AE240"/>
  <c r="AI240"/>
  <c r="AJ240"/>
  <c r="AK240"/>
  <c r="AL240"/>
  <c r="AM240"/>
  <c r="AO240"/>
  <c r="A241"/>
  <c r="B241"/>
  <c r="C241" s="1"/>
  <c r="D241"/>
  <c r="E241" s="1"/>
  <c r="F241"/>
  <c r="G241"/>
  <c r="H241"/>
  <c r="K241"/>
  <c r="L241" s="1"/>
  <c r="M241"/>
  <c r="AD241" s="1"/>
  <c r="N241"/>
  <c r="O241"/>
  <c r="R241"/>
  <c r="S241"/>
  <c r="T241"/>
  <c r="U241"/>
  <c r="V241"/>
  <c r="W241"/>
  <c r="Y241"/>
  <c r="Z241"/>
  <c r="AA241"/>
  <c r="AC241"/>
  <c r="AE241"/>
  <c r="AI241"/>
  <c r="AJ241"/>
  <c r="AK241"/>
  <c r="AL241"/>
  <c r="AM241"/>
  <c r="AO241"/>
  <c r="A242"/>
  <c r="B242"/>
  <c r="C242" s="1"/>
  <c r="D242"/>
  <c r="E242" s="1"/>
  <c r="F242"/>
  <c r="G242"/>
  <c r="H242"/>
  <c r="K242"/>
  <c r="L242" s="1"/>
  <c r="M242"/>
  <c r="AD242" s="1"/>
  <c r="N242"/>
  <c r="O242"/>
  <c r="R242"/>
  <c r="S242"/>
  <c r="T242"/>
  <c r="U242"/>
  <c r="V242"/>
  <c r="W242"/>
  <c r="Y242"/>
  <c r="Z242"/>
  <c r="AA242"/>
  <c r="AC242"/>
  <c r="AE242"/>
  <c r="AI242"/>
  <c r="AJ242"/>
  <c r="AK242"/>
  <c r="AL242"/>
  <c r="AM242"/>
  <c r="AO242"/>
  <c r="A243"/>
  <c r="B243"/>
  <c r="C243" s="1"/>
  <c r="D243"/>
  <c r="E243" s="1"/>
  <c r="F243"/>
  <c r="G243"/>
  <c r="H243"/>
  <c r="K243"/>
  <c r="L243" s="1"/>
  <c r="M243"/>
  <c r="AD243" s="1"/>
  <c r="N243"/>
  <c r="O243"/>
  <c r="R243"/>
  <c r="S243"/>
  <c r="T243"/>
  <c r="U243"/>
  <c r="V243"/>
  <c r="W243"/>
  <c r="Y243"/>
  <c r="Z243"/>
  <c r="AA243"/>
  <c r="AC243"/>
  <c r="AE243"/>
  <c r="AI243"/>
  <c r="AJ243"/>
  <c r="AK243"/>
  <c r="AL243"/>
  <c r="AM243"/>
  <c r="AO243"/>
  <c r="A244"/>
  <c r="B244"/>
  <c r="C244" s="1"/>
  <c r="D244"/>
  <c r="E244" s="1"/>
  <c r="F244"/>
  <c r="G244"/>
  <c r="H244"/>
  <c r="K244"/>
  <c r="L244" s="1"/>
  <c r="M244"/>
  <c r="AD244" s="1"/>
  <c r="N244"/>
  <c r="O244"/>
  <c r="R244"/>
  <c r="S244"/>
  <c r="T244"/>
  <c r="U244"/>
  <c r="V244"/>
  <c r="W244"/>
  <c r="Y244"/>
  <c r="Z244"/>
  <c r="AA244"/>
  <c r="AC244"/>
  <c r="AE244"/>
  <c r="AI244"/>
  <c r="AJ244"/>
  <c r="AK244"/>
  <c r="AL244"/>
  <c r="AM244"/>
  <c r="AO244"/>
  <c r="A245"/>
  <c r="B245"/>
  <c r="C245" s="1"/>
  <c r="D245"/>
  <c r="E245" s="1"/>
  <c r="F245"/>
  <c r="G245"/>
  <c r="H245"/>
  <c r="K245"/>
  <c r="L245" s="1"/>
  <c r="M245"/>
  <c r="AD245" s="1"/>
  <c r="N245"/>
  <c r="O245"/>
  <c r="R245"/>
  <c r="S245"/>
  <c r="T245"/>
  <c r="U245"/>
  <c r="V245"/>
  <c r="W245"/>
  <c r="Y245"/>
  <c r="Z245"/>
  <c r="AA245"/>
  <c r="AC245"/>
  <c r="AE245"/>
  <c r="AI245"/>
  <c r="AJ245"/>
  <c r="AK245"/>
  <c r="AL245"/>
  <c r="AM245"/>
  <c r="AO245"/>
  <c r="A246"/>
  <c r="B246"/>
  <c r="C246" s="1"/>
  <c r="D246"/>
  <c r="E246" s="1"/>
  <c r="F246"/>
  <c r="G246"/>
  <c r="H246"/>
  <c r="K246"/>
  <c r="L246" s="1"/>
  <c r="M246"/>
  <c r="AD246" s="1"/>
  <c r="N246"/>
  <c r="O246"/>
  <c r="R246"/>
  <c r="S246"/>
  <c r="T246"/>
  <c r="U246"/>
  <c r="V246"/>
  <c r="W246"/>
  <c r="Y246"/>
  <c r="Z246"/>
  <c r="AA246"/>
  <c r="AC246"/>
  <c r="AE246"/>
  <c r="AI246"/>
  <c r="AJ246"/>
  <c r="AK246"/>
  <c r="AL246"/>
  <c r="AM246"/>
  <c r="AO246"/>
  <c r="A247"/>
  <c r="B247"/>
  <c r="C247" s="1"/>
  <c r="D247"/>
  <c r="E247" s="1"/>
  <c r="F247"/>
  <c r="G247"/>
  <c r="H247"/>
  <c r="K247"/>
  <c r="L247" s="1"/>
  <c r="M247"/>
  <c r="AD247" s="1"/>
  <c r="N247"/>
  <c r="O247"/>
  <c r="R247"/>
  <c r="S247"/>
  <c r="T247"/>
  <c r="U247"/>
  <c r="V247"/>
  <c r="W247"/>
  <c r="Y247"/>
  <c r="Z247"/>
  <c r="AA247"/>
  <c r="AC247"/>
  <c r="AE247"/>
  <c r="AI247"/>
  <c r="AJ247"/>
  <c r="AK247"/>
  <c r="AL247"/>
  <c r="AM247"/>
  <c r="AO247"/>
  <c r="A248"/>
  <c r="B248"/>
  <c r="C248" s="1"/>
  <c r="D248"/>
  <c r="E248" s="1"/>
  <c r="F248"/>
  <c r="G248"/>
  <c r="H248"/>
  <c r="K248"/>
  <c r="L248" s="1"/>
  <c r="M248"/>
  <c r="AD248" s="1"/>
  <c r="N248"/>
  <c r="O248"/>
  <c r="R248"/>
  <c r="S248"/>
  <c r="T248"/>
  <c r="U248"/>
  <c r="V248"/>
  <c r="W248"/>
  <c r="Y248"/>
  <c r="Z248"/>
  <c r="AA248"/>
  <c r="AC248"/>
  <c r="AE248"/>
  <c r="AI248"/>
  <c r="AJ248"/>
  <c r="AK248"/>
  <c r="AL248"/>
  <c r="AM248"/>
  <c r="AO248"/>
  <c r="A249"/>
  <c r="B249"/>
  <c r="C249" s="1"/>
  <c r="D249"/>
  <c r="E249" s="1"/>
  <c r="F249"/>
  <c r="G249"/>
  <c r="H249"/>
  <c r="K249"/>
  <c r="L249" s="1"/>
  <c r="M249"/>
  <c r="AD249" s="1"/>
  <c r="N249"/>
  <c r="O249"/>
  <c r="R249"/>
  <c r="S249"/>
  <c r="T249"/>
  <c r="U249"/>
  <c r="V249"/>
  <c r="W249"/>
  <c r="Y249"/>
  <c r="Z249"/>
  <c r="AA249"/>
  <c r="AC249"/>
  <c r="AE249"/>
  <c r="AI249"/>
  <c r="AJ249"/>
  <c r="AK249"/>
  <c r="AL249"/>
  <c r="AM249"/>
  <c r="AO249"/>
  <c r="A250"/>
  <c r="B250"/>
  <c r="C250" s="1"/>
  <c r="D250"/>
  <c r="E250" s="1"/>
  <c r="F250"/>
  <c r="G250"/>
  <c r="H250"/>
  <c r="K250"/>
  <c r="L250" s="1"/>
  <c r="M250"/>
  <c r="AD250" s="1"/>
  <c r="N250"/>
  <c r="O250"/>
  <c r="R250"/>
  <c r="S250"/>
  <c r="T250"/>
  <c r="U250"/>
  <c r="V250"/>
  <c r="W250"/>
  <c r="Y250"/>
  <c r="Z250"/>
  <c r="AA250"/>
  <c r="AC250"/>
  <c r="AE250"/>
  <c r="AI250"/>
  <c r="AJ250"/>
  <c r="AK250"/>
  <c r="AL250"/>
  <c r="AM250"/>
  <c r="AO250"/>
  <c r="A251"/>
  <c r="B251"/>
  <c r="C251" s="1"/>
  <c r="D251"/>
  <c r="E251" s="1"/>
  <c r="F251"/>
  <c r="G251"/>
  <c r="H251"/>
  <c r="K251"/>
  <c r="L251" s="1"/>
  <c r="M251"/>
  <c r="AD251" s="1"/>
  <c r="N251"/>
  <c r="O251"/>
  <c r="R251"/>
  <c r="S251"/>
  <c r="T251"/>
  <c r="U251"/>
  <c r="V251"/>
  <c r="W251"/>
  <c r="Y251"/>
  <c r="Z251"/>
  <c r="AA251"/>
  <c r="AC251"/>
  <c r="AE251"/>
  <c r="AI251"/>
  <c r="AJ251"/>
  <c r="AK251"/>
  <c r="AL251"/>
  <c r="AM251"/>
  <c r="AO251"/>
  <c r="A252"/>
  <c r="B252"/>
  <c r="C252" s="1"/>
  <c r="D252"/>
  <c r="E252" s="1"/>
  <c r="F252"/>
  <c r="G252"/>
  <c r="H252"/>
  <c r="K252"/>
  <c r="L252" s="1"/>
  <c r="M252"/>
  <c r="AD252" s="1"/>
  <c r="N252"/>
  <c r="O252"/>
  <c r="R252"/>
  <c r="S252"/>
  <c r="T252"/>
  <c r="U252"/>
  <c r="V252"/>
  <c r="W252"/>
  <c r="Y252"/>
  <c r="Z252"/>
  <c r="AA252"/>
  <c r="AC252"/>
  <c r="AE252"/>
  <c r="AI252"/>
  <c r="AJ252"/>
  <c r="AK252"/>
  <c r="AL252"/>
  <c r="AM252"/>
  <c r="AO252"/>
  <c r="A253"/>
  <c r="B253"/>
  <c r="C253" s="1"/>
  <c r="D253"/>
  <c r="E253" s="1"/>
  <c r="F253"/>
  <c r="G253"/>
  <c r="H253"/>
  <c r="K253"/>
  <c r="L253" s="1"/>
  <c r="M253"/>
  <c r="AD253" s="1"/>
  <c r="N253"/>
  <c r="O253"/>
  <c r="R253"/>
  <c r="S253"/>
  <c r="T253"/>
  <c r="U253"/>
  <c r="V253"/>
  <c r="W253"/>
  <c r="Y253"/>
  <c r="Z253"/>
  <c r="AA253"/>
  <c r="AC253"/>
  <c r="AE253"/>
  <c r="AI253"/>
  <c r="AJ253"/>
  <c r="AK253"/>
  <c r="AL253"/>
  <c r="AM253"/>
  <c r="AO253"/>
  <c r="A254"/>
  <c r="B254"/>
  <c r="C254" s="1"/>
  <c r="D254"/>
  <c r="E254" s="1"/>
  <c r="F254"/>
  <c r="G254"/>
  <c r="H254"/>
  <c r="K254"/>
  <c r="L254" s="1"/>
  <c r="M254"/>
  <c r="AD254" s="1"/>
  <c r="N254"/>
  <c r="O254"/>
  <c r="R254"/>
  <c r="S254"/>
  <c r="T254"/>
  <c r="U254"/>
  <c r="V254"/>
  <c r="W254"/>
  <c r="Y254"/>
  <c r="Z254"/>
  <c r="AA254"/>
  <c r="AC254"/>
  <c r="AE254"/>
  <c r="AI254"/>
  <c r="AJ254"/>
  <c r="AK254"/>
  <c r="AL254"/>
  <c r="AM254"/>
  <c r="AO254"/>
  <c r="A255"/>
  <c r="B255"/>
  <c r="C255" s="1"/>
  <c r="D255"/>
  <c r="E255" s="1"/>
  <c r="F255"/>
  <c r="G255"/>
  <c r="H255"/>
  <c r="K255"/>
  <c r="L255" s="1"/>
  <c r="M255"/>
  <c r="AD255" s="1"/>
  <c r="N255"/>
  <c r="O255"/>
  <c r="R255"/>
  <c r="S255"/>
  <c r="T255"/>
  <c r="U255"/>
  <c r="V255"/>
  <c r="W255"/>
  <c r="Y255"/>
  <c r="Z255"/>
  <c r="AA255"/>
  <c r="AC255"/>
  <c r="AE255"/>
  <c r="AI255"/>
  <c r="AJ255"/>
  <c r="AK255"/>
  <c r="AL255"/>
  <c r="AM255"/>
  <c r="AO255"/>
  <c r="A256"/>
  <c r="B256"/>
  <c r="C256" s="1"/>
  <c r="D256"/>
  <c r="E256" s="1"/>
  <c r="F256"/>
  <c r="G256"/>
  <c r="H256"/>
  <c r="K256"/>
  <c r="L256" s="1"/>
  <c r="M256"/>
  <c r="AD256" s="1"/>
  <c r="N256"/>
  <c r="O256"/>
  <c r="R256"/>
  <c r="S256"/>
  <c r="T256"/>
  <c r="U256"/>
  <c r="V256"/>
  <c r="W256"/>
  <c r="Y256"/>
  <c r="Z256"/>
  <c r="AA256"/>
  <c r="AC256"/>
  <c r="AE256"/>
  <c r="AI256"/>
  <c r="AJ256"/>
  <c r="AK256"/>
  <c r="AL256"/>
  <c r="AM256"/>
  <c r="AO256"/>
  <c r="A257"/>
  <c r="B257"/>
  <c r="C257" s="1"/>
  <c r="D257"/>
  <c r="E257" s="1"/>
  <c r="F257"/>
  <c r="G257"/>
  <c r="H257"/>
  <c r="K257"/>
  <c r="L257" s="1"/>
  <c r="M257"/>
  <c r="AD257" s="1"/>
  <c r="N257"/>
  <c r="O257"/>
  <c r="R257"/>
  <c r="S257"/>
  <c r="T257"/>
  <c r="U257"/>
  <c r="V257"/>
  <c r="W257"/>
  <c r="Y257"/>
  <c r="Z257"/>
  <c r="AA257"/>
  <c r="AC257"/>
  <c r="AE257"/>
  <c r="AI257"/>
  <c r="AJ257"/>
  <c r="AK257"/>
  <c r="AL257"/>
  <c r="AM257"/>
  <c r="AO257"/>
  <c r="A258"/>
  <c r="B258"/>
  <c r="C258" s="1"/>
  <c r="D258"/>
  <c r="E258" s="1"/>
  <c r="F258"/>
  <c r="G258"/>
  <c r="H258"/>
  <c r="K258"/>
  <c r="L258" s="1"/>
  <c r="M258"/>
  <c r="AD258" s="1"/>
  <c r="N258"/>
  <c r="O258"/>
  <c r="R258"/>
  <c r="S258"/>
  <c r="T258"/>
  <c r="U258"/>
  <c r="V258"/>
  <c r="W258"/>
  <c r="Y258"/>
  <c r="Z258"/>
  <c r="AA258"/>
  <c r="AC258"/>
  <c r="AE258"/>
  <c r="AI258"/>
  <c r="AJ258"/>
  <c r="AK258"/>
  <c r="AL258"/>
  <c r="AM258"/>
  <c r="AO258"/>
  <c r="A259"/>
  <c r="B259"/>
  <c r="C259" s="1"/>
  <c r="D259"/>
  <c r="E259" s="1"/>
  <c r="F259"/>
  <c r="G259"/>
  <c r="H259"/>
  <c r="K259"/>
  <c r="L259" s="1"/>
  <c r="M259"/>
  <c r="AD259" s="1"/>
  <c r="N259"/>
  <c r="O259"/>
  <c r="R259"/>
  <c r="S259"/>
  <c r="T259"/>
  <c r="U259"/>
  <c r="V259"/>
  <c r="W259"/>
  <c r="Y259"/>
  <c r="Z259"/>
  <c r="AA259"/>
  <c r="AC259"/>
  <c r="AE259"/>
  <c r="AI259"/>
  <c r="AJ259"/>
  <c r="AK259"/>
  <c r="AL259"/>
  <c r="AM259"/>
  <c r="AO259"/>
  <c r="A260"/>
  <c r="B260"/>
  <c r="C260" s="1"/>
  <c r="D260"/>
  <c r="E260" s="1"/>
  <c r="F260"/>
  <c r="G260"/>
  <c r="H260"/>
  <c r="K260"/>
  <c r="L260" s="1"/>
  <c r="M260"/>
  <c r="AD260" s="1"/>
  <c r="N260"/>
  <c r="O260"/>
  <c r="R260"/>
  <c r="S260"/>
  <c r="T260"/>
  <c r="U260"/>
  <c r="V260"/>
  <c r="W260"/>
  <c r="Y260"/>
  <c r="Z260"/>
  <c r="AA260"/>
  <c r="AC260"/>
  <c r="AE260"/>
  <c r="AI260"/>
  <c r="AJ260"/>
  <c r="AK260"/>
  <c r="AL260"/>
  <c r="AM260"/>
  <c r="AO260"/>
  <c r="A261"/>
  <c r="B261"/>
  <c r="C261" s="1"/>
  <c r="D261"/>
  <c r="E261" s="1"/>
  <c r="F261"/>
  <c r="G261"/>
  <c r="H261"/>
  <c r="K261"/>
  <c r="L261" s="1"/>
  <c r="M261"/>
  <c r="AD261" s="1"/>
  <c r="N261"/>
  <c r="O261"/>
  <c r="R261"/>
  <c r="S261"/>
  <c r="T261"/>
  <c r="U261"/>
  <c r="V261"/>
  <c r="W261"/>
  <c r="Y261"/>
  <c r="Z261"/>
  <c r="AA261"/>
  <c r="AC261"/>
  <c r="AE261"/>
  <c r="AI261"/>
  <c r="AJ261"/>
  <c r="AK261"/>
  <c r="AL261"/>
  <c r="AM261"/>
  <c r="AO261"/>
  <c r="A262"/>
  <c r="B262"/>
  <c r="C262" s="1"/>
  <c r="D262"/>
  <c r="E262" s="1"/>
  <c r="F262"/>
  <c r="G262"/>
  <c r="H262"/>
  <c r="K262"/>
  <c r="L262" s="1"/>
  <c r="M262"/>
  <c r="AD262" s="1"/>
  <c r="N262"/>
  <c r="O262"/>
  <c r="R262"/>
  <c r="S262"/>
  <c r="T262"/>
  <c r="U262"/>
  <c r="V262"/>
  <c r="W262"/>
  <c r="Y262"/>
  <c r="Z262"/>
  <c r="AA262"/>
  <c r="AC262"/>
  <c r="AE262"/>
  <c r="AI262"/>
  <c r="AJ262"/>
  <c r="AK262"/>
  <c r="AL262"/>
  <c r="AM262"/>
  <c r="AO262"/>
  <c r="A263"/>
  <c r="B263"/>
  <c r="C263" s="1"/>
  <c r="D263"/>
  <c r="E263" s="1"/>
  <c r="F263"/>
  <c r="G263"/>
  <c r="H263"/>
  <c r="K263"/>
  <c r="L263" s="1"/>
  <c r="M263"/>
  <c r="AD263" s="1"/>
  <c r="N263"/>
  <c r="O263"/>
  <c r="R263"/>
  <c r="S263"/>
  <c r="T263"/>
  <c r="U263"/>
  <c r="V263"/>
  <c r="W263"/>
  <c r="Y263"/>
  <c r="Z263"/>
  <c r="AA263"/>
  <c r="AC263"/>
  <c r="AE263"/>
  <c r="AI263"/>
  <c r="AJ263"/>
  <c r="AK263"/>
  <c r="AL263"/>
  <c r="AM263"/>
  <c r="AO263"/>
  <c r="A264"/>
  <c r="B264"/>
  <c r="C264" s="1"/>
  <c r="D264"/>
  <c r="E264" s="1"/>
  <c r="F264"/>
  <c r="G264"/>
  <c r="H264"/>
  <c r="K264"/>
  <c r="L264" s="1"/>
  <c r="M264"/>
  <c r="AD264" s="1"/>
  <c r="N264"/>
  <c r="O264"/>
  <c r="R264"/>
  <c r="S264"/>
  <c r="T264"/>
  <c r="U264"/>
  <c r="V264"/>
  <c r="W264"/>
  <c r="Y264"/>
  <c r="Z264"/>
  <c r="AA264"/>
  <c r="AC264"/>
  <c r="AE264"/>
  <c r="AI264"/>
  <c r="AJ264"/>
  <c r="AK264"/>
  <c r="AL264"/>
  <c r="AM264"/>
  <c r="AO264"/>
  <c r="A265"/>
  <c r="B265"/>
  <c r="C265" s="1"/>
  <c r="D265"/>
  <c r="E265" s="1"/>
  <c r="F265"/>
  <c r="G265"/>
  <c r="H265"/>
  <c r="K265"/>
  <c r="L265" s="1"/>
  <c r="M265"/>
  <c r="AD265" s="1"/>
  <c r="N265"/>
  <c r="O265"/>
  <c r="R265"/>
  <c r="S265"/>
  <c r="T265"/>
  <c r="U265"/>
  <c r="V265"/>
  <c r="W265"/>
  <c r="Y265"/>
  <c r="Z265"/>
  <c r="AA265"/>
  <c r="AC265"/>
  <c r="AE265"/>
  <c r="AI265"/>
  <c r="AJ265"/>
  <c r="AK265"/>
  <c r="AL265"/>
  <c r="AM265"/>
  <c r="AO265"/>
  <c r="A266"/>
  <c r="B266"/>
  <c r="C266" s="1"/>
  <c r="D266"/>
  <c r="E266" s="1"/>
  <c r="F266"/>
  <c r="G266"/>
  <c r="H266"/>
  <c r="K266"/>
  <c r="L266" s="1"/>
  <c r="M266"/>
  <c r="AD266" s="1"/>
  <c r="N266"/>
  <c r="O266"/>
  <c r="R266"/>
  <c r="S266"/>
  <c r="T266"/>
  <c r="U266"/>
  <c r="V266"/>
  <c r="W266"/>
  <c r="Y266"/>
  <c r="Z266"/>
  <c r="AA266"/>
  <c r="AC266"/>
  <c r="AE266"/>
  <c r="AI266"/>
  <c r="AJ266"/>
  <c r="AK266"/>
  <c r="AL266"/>
  <c r="AM266"/>
  <c r="AO266"/>
  <c r="A267"/>
  <c r="B267"/>
  <c r="C267" s="1"/>
  <c r="D267"/>
  <c r="E267" s="1"/>
  <c r="F267"/>
  <c r="G267"/>
  <c r="H267"/>
  <c r="K267"/>
  <c r="L267" s="1"/>
  <c r="M267"/>
  <c r="AD267" s="1"/>
  <c r="N267"/>
  <c r="O267"/>
  <c r="R267"/>
  <c r="S267"/>
  <c r="T267"/>
  <c r="U267"/>
  <c r="V267"/>
  <c r="W267"/>
  <c r="Y267"/>
  <c r="Z267"/>
  <c r="AA267"/>
  <c r="AC267"/>
  <c r="AE267"/>
  <c r="AI267"/>
  <c r="AJ267"/>
  <c r="AK267"/>
  <c r="AL267"/>
  <c r="AM267"/>
  <c r="AO267"/>
  <c r="A268"/>
  <c r="B268"/>
  <c r="C268" s="1"/>
  <c r="D268"/>
  <c r="E268" s="1"/>
  <c r="F268"/>
  <c r="G268"/>
  <c r="H268"/>
  <c r="K268"/>
  <c r="L268" s="1"/>
  <c r="M268"/>
  <c r="AD268" s="1"/>
  <c r="N268"/>
  <c r="O268"/>
  <c r="R268"/>
  <c r="S268"/>
  <c r="T268"/>
  <c r="U268"/>
  <c r="V268"/>
  <c r="W268"/>
  <c r="Y268"/>
  <c r="Z268"/>
  <c r="AA268"/>
  <c r="AC268"/>
  <c r="AE268"/>
  <c r="AI268"/>
  <c r="AJ268"/>
  <c r="AK268"/>
  <c r="AL268"/>
  <c r="AM268"/>
  <c r="AO268"/>
  <c r="A269"/>
  <c r="B269"/>
  <c r="C269" s="1"/>
  <c r="D269"/>
  <c r="E269" s="1"/>
  <c r="F269"/>
  <c r="G269"/>
  <c r="H269"/>
  <c r="K269"/>
  <c r="L269" s="1"/>
  <c r="M269"/>
  <c r="AD269" s="1"/>
  <c r="N269"/>
  <c r="O269"/>
  <c r="R269"/>
  <c r="S269"/>
  <c r="T269"/>
  <c r="U269"/>
  <c r="V269"/>
  <c r="W269"/>
  <c r="Y269"/>
  <c r="Z269"/>
  <c r="AA269"/>
  <c r="AC269"/>
  <c r="AE269"/>
  <c r="AI269"/>
  <c r="AJ269"/>
  <c r="AK269"/>
  <c r="AL269"/>
  <c r="AM269"/>
  <c r="AO269"/>
  <c r="A270"/>
  <c r="B270"/>
  <c r="C270" s="1"/>
  <c r="D270"/>
  <c r="E270" s="1"/>
  <c r="F270"/>
  <c r="G270"/>
  <c r="H270"/>
  <c r="K270"/>
  <c r="L270" s="1"/>
  <c r="M270"/>
  <c r="AD270" s="1"/>
  <c r="N270"/>
  <c r="O270"/>
  <c r="R270"/>
  <c r="S270"/>
  <c r="T270"/>
  <c r="U270"/>
  <c r="V270"/>
  <c r="W270"/>
  <c r="Y270"/>
  <c r="Z270"/>
  <c r="AA270"/>
  <c r="AC270"/>
  <c r="AE270"/>
  <c r="AI270"/>
  <c r="AJ270"/>
  <c r="AK270"/>
  <c r="AL270"/>
  <c r="AM270"/>
  <c r="AO270"/>
  <c r="A271"/>
  <c r="B271"/>
  <c r="C271" s="1"/>
  <c r="D271"/>
  <c r="E271" s="1"/>
  <c r="F271"/>
  <c r="G271"/>
  <c r="H271"/>
  <c r="K271"/>
  <c r="L271" s="1"/>
  <c r="M271"/>
  <c r="AD271" s="1"/>
  <c r="N271"/>
  <c r="O271"/>
  <c r="R271"/>
  <c r="S271"/>
  <c r="T271"/>
  <c r="U271"/>
  <c r="V271"/>
  <c r="W271"/>
  <c r="Y271"/>
  <c r="Z271"/>
  <c r="AA271"/>
  <c r="AC271"/>
  <c r="AE271"/>
  <c r="AI271"/>
  <c r="AJ271"/>
  <c r="AK271"/>
  <c r="AL271"/>
  <c r="AM271"/>
  <c r="AO271"/>
  <c r="A272"/>
  <c r="B272"/>
  <c r="C272" s="1"/>
  <c r="D272"/>
  <c r="E272" s="1"/>
  <c r="F272"/>
  <c r="G272"/>
  <c r="H272"/>
  <c r="K272"/>
  <c r="L272" s="1"/>
  <c r="M272"/>
  <c r="AD272" s="1"/>
  <c r="N272"/>
  <c r="O272"/>
  <c r="R272"/>
  <c r="S272"/>
  <c r="T272"/>
  <c r="U272"/>
  <c r="V272"/>
  <c r="W272"/>
  <c r="Y272"/>
  <c r="Z272"/>
  <c r="AA272"/>
  <c r="AC272"/>
  <c r="AE272"/>
  <c r="AI272"/>
  <c r="AJ272"/>
  <c r="AK272"/>
  <c r="AL272"/>
  <c r="AM272"/>
  <c r="AO272"/>
  <c r="A273"/>
  <c r="B273"/>
  <c r="C273" s="1"/>
  <c r="D273"/>
  <c r="E273" s="1"/>
  <c r="F273"/>
  <c r="G273"/>
  <c r="H273"/>
  <c r="K273"/>
  <c r="L273" s="1"/>
  <c r="M273"/>
  <c r="AD273" s="1"/>
  <c r="N273"/>
  <c r="O273"/>
  <c r="R273"/>
  <c r="S273"/>
  <c r="T273"/>
  <c r="U273"/>
  <c r="V273"/>
  <c r="W273"/>
  <c r="Y273"/>
  <c r="Z273"/>
  <c r="AA273"/>
  <c r="AC273"/>
  <c r="AE273"/>
  <c r="AI273"/>
  <c r="AJ273"/>
  <c r="AK273"/>
  <c r="AL273"/>
  <c r="AM273"/>
  <c r="AO273"/>
  <c r="A274"/>
  <c r="B274"/>
  <c r="C274" s="1"/>
  <c r="D274"/>
  <c r="E274" s="1"/>
  <c r="F274"/>
  <c r="G274"/>
  <c r="H274"/>
  <c r="K274"/>
  <c r="L274" s="1"/>
  <c r="M274"/>
  <c r="AD274" s="1"/>
  <c r="N274"/>
  <c r="O274"/>
  <c r="R274"/>
  <c r="S274"/>
  <c r="T274"/>
  <c r="U274"/>
  <c r="V274"/>
  <c r="W274"/>
  <c r="Y274"/>
  <c r="Z274"/>
  <c r="AA274"/>
  <c r="AC274"/>
  <c r="AE274"/>
  <c r="AI274"/>
  <c r="AJ274"/>
  <c r="AK274"/>
  <c r="AL274"/>
  <c r="AM274"/>
  <c r="AO274"/>
  <c r="A275"/>
  <c r="B275"/>
  <c r="C275" s="1"/>
  <c r="D275"/>
  <c r="E275" s="1"/>
  <c r="F275"/>
  <c r="G275"/>
  <c r="H275"/>
  <c r="K275"/>
  <c r="L275" s="1"/>
  <c r="M275"/>
  <c r="AD275" s="1"/>
  <c r="N275"/>
  <c r="O275"/>
  <c r="R275"/>
  <c r="S275"/>
  <c r="T275"/>
  <c r="U275"/>
  <c r="V275"/>
  <c r="W275"/>
  <c r="Y275"/>
  <c r="Z275"/>
  <c r="AA275"/>
  <c r="AC275"/>
  <c r="AE275"/>
  <c r="AI275"/>
  <c r="AJ275"/>
  <c r="AK275"/>
  <c r="AL275"/>
  <c r="AM275"/>
  <c r="AO275"/>
  <c r="A276"/>
  <c r="B276"/>
  <c r="C276" s="1"/>
  <c r="D276"/>
  <c r="E276" s="1"/>
  <c r="F276"/>
  <c r="G276"/>
  <c r="H276"/>
  <c r="K276"/>
  <c r="L276" s="1"/>
  <c r="M276"/>
  <c r="AD276" s="1"/>
  <c r="N276"/>
  <c r="O276"/>
  <c r="R276"/>
  <c r="S276"/>
  <c r="T276"/>
  <c r="U276"/>
  <c r="V276"/>
  <c r="W276"/>
  <c r="Y276"/>
  <c r="Z276"/>
  <c r="AA276"/>
  <c r="AC276"/>
  <c r="AE276"/>
  <c r="AI276"/>
  <c r="AJ276"/>
  <c r="AK276"/>
  <c r="AL276"/>
  <c r="AM276"/>
  <c r="AO276"/>
  <c r="A277"/>
  <c r="B277"/>
  <c r="C277" s="1"/>
  <c r="D277"/>
  <c r="E277" s="1"/>
  <c r="F277"/>
  <c r="G277"/>
  <c r="H277"/>
  <c r="K277"/>
  <c r="L277" s="1"/>
  <c r="M277"/>
  <c r="AD277" s="1"/>
  <c r="N277"/>
  <c r="O277"/>
  <c r="R277"/>
  <c r="S277"/>
  <c r="T277"/>
  <c r="U277"/>
  <c r="V277"/>
  <c r="W277"/>
  <c r="Y277"/>
  <c r="Z277"/>
  <c r="AA277"/>
  <c r="AC277"/>
  <c r="AE277"/>
  <c r="AI277"/>
  <c r="AJ277"/>
  <c r="AK277"/>
  <c r="AL277"/>
  <c r="AM277"/>
  <c r="AO277"/>
  <c r="A278"/>
  <c r="B278"/>
  <c r="C278" s="1"/>
  <c r="D278"/>
  <c r="E278" s="1"/>
  <c r="F278"/>
  <c r="G278"/>
  <c r="H278"/>
  <c r="K278"/>
  <c r="L278" s="1"/>
  <c r="M278"/>
  <c r="AD278" s="1"/>
  <c r="N278"/>
  <c r="O278"/>
  <c r="R278"/>
  <c r="S278"/>
  <c r="T278"/>
  <c r="U278"/>
  <c r="V278"/>
  <c r="W278"/>
  <c r="Y278"/>
  <c r="Z278"/>
  <c r="AA278"/>
  <c r="AC278"/>
  <c r="AE278"/>
  <c r="AI278"/>
  <c r="AJ278"/>
  <c r="AK278"/>
  <c r="AL278"/>
  <c r="AM278"/>
  <c r="AO278"/>
  <c r="A279"/>
  <c r="B279"/>
  <c r="C279" s="1"/>
  <c r="D279"/>
  <c r="E279" s="1"/>
  <c r="F279"/>
  <c r="G279"/>
  <c r="H279"/>
  <c r="K279"/>
  <c r="L279" s="1"/>
  <c r="M279"/>
  <c r="AD279" s="1"/>
  <c r="N279"/>
  <c r="O279"/>
  <c r="R279"/>
  <c r="S279"/>
  <c r="T279"/>
  <c r="U279"/>
  <c r="V279"/>
  <c r="W279"/>
  <c r="Y279"/>
  <c r="Z279"/>
  <c r="AA279"/>
  <c r="AC279"/>
  <c r="AE279"/>
  <c r="AI279"/>
  <c r="AJ279"/>
  <c r="AK279"/>
  <c r="AL279"/>
  <c r="AM279"/>
  <c r="AO279"/>
  <c r="A280"/>
  <c r="B280"/>
  <c r="C280" s="1"/>
  <c r="D280"/>
  <c r="E280" s="1"/>
  <c r="F280"/>
  <c r="G280"/>
  <c r="H280"/>
  <c r="K280"/>
  <c r="L280" s="1"/>
  <c r="M280"/>
  <c r="AD280" s="1"/>
  <c r="N280"/>
  <c r="O280"/>
  <c r="R280"/>
  <c r="S280"/>
  <c r="T280"/>
  <c r="U280"/>
  <c r="V280"/>
  <c r="W280"/>
  <c r="Y280"/>
  <c r="Z280"/>
  <c r="AA280"/>
  <c r="AC280"/>
  <c r="AE280"/>
  <c r="AI280"/>
  <c r="AJ280"/>
  <c r="AK280"/>
  <c r="AL280"/>
  <c r="AM280"/>
  <c r="AO280"/>
  <c r="A281"/>
  <c r="B281"/>
  <c r="C281" s="1"/>
  <c r="D281"/>
  <c r="E281" s="1"/>
  <c r="F281"/>
  <c r="G281"/>
  <c r="H281"/>
  <c r="K281"/>
  <c r="L281" s="1"/>
  <c r="M281"/>
  <c r="AD281" s="1"/>
  <c r="N281"/>
  <c r="O281"/>
  <c r="R281"/>
  <c r="S281"/>
  <c r="T281"/>
  <c r="U281"/>
  <c r="V281"/>
  <c r="W281"/>
  <c r="Y281"/>
  <c r="Z281"/>
  <c r="AA281"/>
  <c r="AC281"/>
  <c r="AE281"/>
  <c r="AI281"/>
  <c r="AJ281"/>
  <c r="AK281"/>
  <c r="AL281"/>
  <c r="AM281"/>
  <c r="AO281"/>
  <c r="A282"/>
  <c r="B282"/>
  <c r="C282" s="1"/>
  <c r="D282"/>
  <c r="E282" s="1"/>
  <c r="F282"/>
  <c r="G282"/>
  <c r="H282"/>
  <c r="K282"/>
  <c r="L282" s="1"/>
  <c r="M282"/>
  <c r="AD282" s="1"/>
  <c r="N282"/>
  <c r="O282"/>
  <c r="R282"/>
  <c r="S282"/>
  <c r="T282"/>
  <c r="U282"/>
  <c r="V282"/>
  <c r="W282"/>
  <c r="Y282"/>
  <c r="Z282"/>
  <c r="AA282"/>
  <c r="AC282"/>
  <c r="AE282"/>
  <c r="AI282"/>
  <c r="AJ282"/>
  <c r="AK282"/>
  <c r="AL282"/>
  <c r="AM282"/>
  <c r="AO282"/>
  <c r="A283"/>
  <c r="B283"/>
  <c r="C283" s="1"/>
  <c r="D283"/>
  <c r="E283" s="1"/>
  <c r="F283"/>
  <c r="G283"/>
  <c r="H283"/>
  <c r="K283"/>
  <c r="L283" s="1"/>
  <c r="M283"/>
  <c r="AD283" s="1"/>
  <c r="N283"/>
  <c r="O283"/>
  <c r="R283"/>
  <c r="S283"/>
  <c r="T283"/>
  <c r="U283"/>
  <c r="V283"/>
  <c r="W283"/>
  <c r="Y283"/>
  <c r="Z283"/>
  <c r="AA283"/>
  <c r="AC283"/>
  <c r="AE283"/>
  <c r="AI283"/>
  <c r="AJ283"/>
  <c r="AK283"/>
  <c r="AL283"/>
  <c r="AM283"/>
  <c r="AO283"/>
  <c r="A284"/>
  <c r="B284"/>
  <c r="C284" s="1"/>
  <c r="D284"/>
  <c r="E284" s="1"/>
  <c r="F284"/>
  <c r="G284"/>
  <c r="H284"/>
  <c r="K284"/>
  <c r="L284" s="1"/>
  <c r="M284"/>
  <c r="AD284" s="1"/>
  <c r="N284"/>
  <c r="O284"/>
  <c r="R284"/>
  <c r="S284"/>
  <c r="T284"/>
  <c r="U284"/>
  <c r="V284"/>
  <c r="W284"/>
  <c r="Y284"/>
  <c r="Z284"/>
  <c r="AA284"/>
  <c r="AC284"/>
  <c r="AE284"/>
  <c r="AI284"/>
  <c r="AJ284"/>
  <c r="AK284"/>
  <c r="AL284"/>
  <c r="AM284"/>
  <c r="AO284"/>
  <c r="A285"/>
  <c r="B285"/>
  <c r="C285" s="1"/>
  <c r="D285"/>
  <c r="E285" s="1"/>
  <c r="F285"/>
  <c r="G285"/>
  <c r="H285"/>
  <c r="K285"/>
  <c r="L285" s="1"/>
  <c r="M285"/>
  <c r="AD285" s="1"/>
  <c r="N285"/>
  <c r="O285"/>
  <c r="R285"/>
  <c r="S285"/>
  <c r="T285"/>
  <c r="U285"/>
  <c r="V285"/>
  <c r="W285"/>
  <c r="Y285"/>
  <c r="Z285"/>
  <c r="AA285"/>
  <c r="AC285"/>
  <c r="AE285"/>
  <c r="AI285"/>
  <c r="AJ285"/>
  <c r="AK285"/>
  <c r="AL285"/>
  <c r="AM285"/>
  <c r="AO285"/>
  <c r="A286"/>
  <c r="B286"/>
  <c r="C286" s="1"/>
  <c r="D286"/>
  <c r="E286" s="1"/>
  <c r="F286"/>
  <c r="G286"/>
  <c r="H286"/>
  <c r="K286"/>
  <c r="L286" s="1"/>
  <c r="M286"/>
  <c r="AD286" s="1"/>
  <c r="N286"/>
  <c r="O286"/>
  <c r="R286"/>
  <c r="S286"/>
  <c r="T286"/>
  <c r="U286"/>
  <c r="V286"/>
  <c r="W286"/>
  <c r="Y286"/>
  <c r="Z286"/>
  <c r="AA286"/>
  <c r="AC286"/>
  <c r="AE286"/>
  <c r="AI286"/>
  <c r="AJ286"/>
  <c r="AK286"/>
  <c r="AL286"/>
  <c r="AM286"/>
  <c r="AO286"/>
  <c r="A287"/>
  <c r="B287"/>
  <c r="C287" s="1"/>
  <c r="D287"/>
  <c r="E287" s="1"/>
  <c r="F287"/>
  <c r="G287"/>
  <c r="H287"/>
  <c r="K287"/>
  <c r="L287" s="1"/>
  <c r="M287"/>
  <c r="AD287" s="1"/>
  <c r="N287"/>
  <c r="O287"/>
  <c r="R287"/>
  <c r="S287"/>
  <c r="T287"/>
  <c r="U287"/>
  <c r="V287"/>
  <c r="W287"/>
  <c r="Y287"/>
  <c r="Z287"/>
  <c r="AA287"/>
  <c r="AC287"/>
  <c r="AE287"/>
  <c r="AI287"/>
  <c r="AJ287"/>
  <c r="AK287"/>
  <c r="AL287"/>
  <c r="AM287"/>
  <c r="AO287"/>
  <c r="A288"/>
  <c r="B288"/>
  <c r="C288" s="1"/>
  <c r="D288"/>
  <c r="E288" s="1"/>
  <c r="F288"/>
  <c r="G288"/>
  <c r="H288"/>
  <c r="K288"/>
  <c r="L288" s="1"/>
  <c r="M288"/>
  <c r="AD288" s="1"/>
  <c r="N288"/>
  <c r="O288"/>
  <c r="R288"/>
  <c r="S288"/>
  <c r="T288"/>
  <c r="U288"/>
  <c r="V288"/>
  <c r="W288"/>
  <c r="Y288"/>
  <c r="Z288"/>
  <c r="AA288"/>
  <c r="AC288"/>
  <c r="AE288"/>
  <c r="AI288"/>
  <c r="AJ288"/>
  <c r="AK288"/>
  <c r="AL288"/>
  <c r="AM288"/>
  <c r="AO288"/>
  <c r="A289"/>
  <c r="B289"/>
  <c r="C289" s="1"/>
  <c r="D289"/>
  <c r="E289" s="1"/>
  <c r="F289"/>
  <c r="G289"/>
  <c r="H289"/>
  <c r="K289"/>
  <c r="L289" s="1"/>
  <c r="M289"/>
  <c r="AD289" s="1"/>
  <c r="N289"/>
  <c r="O289"/>
  <c r="R289"/>
  <c r="S289"/>
  <c r="T289"/>
  <c r="U289"/>
  <c r="V289"/>
  <c r="W289"/>
  <c r="Y289"/>
  <c r="Z289"/>
  <c r="AA289"/>
  <c r="AC289"/>
  <c r="AE289"/>
  <c r="AI289"/>
  <c r="AJ289"/>
  <c r="AK289"/>
  <c r="AL289"/>
  <c r="AM289"/>
  <c r="AO289"/>
  <c r="A290"/>
  <c r="B290"/>
  <c r="C290" s="1"/>
  <c r="D290"/>
  <c r="E290" s="1"/>
  <c r="F290"/>
  <c r="G290"/>
  <c r="H290"/>
  <c r="K290"/>
  <c r="L290" s="1"/>
  <c r="M290"/>
  <c r="AD290" s="1"/>
  <c r="N290"/>
  <c r="O290"/>
  <c r="R290"/>
  <c r="S290"/>
  <c r="T290"/>
  <c r="U290"/>
  <c r="V290"/>
  <c r="W290"/>
  <c r="Y290"/>
  <c r="Z290"/>
  <c r="AA290"/>
  <c r="AC290"/>
  <c r="AE290"/>
  <c r="AI290"/>
  <c r="AJ290"/>
  <c r="AK290"/>
  <c r="AL290"/>
  <c r="AM290"/>
  <c r="AO290"/>
  <c r="A291"/>
  <c r="B291"/>
  <c r="C291" s="1"/>
  <c r="D291"/>
  <c r="E291" s="1"/>
  <c r="F291"/>
  <c r="G291"/>
  <c r="H291"/>
  <c r="K291"/>
  <c r="L291" s="1"/>
  <c r="M291"/>
  <c r="AD291" s="1"/>
  <c r="N291"/>
  <c r="O291"/>
  <c r="R291"/>
  <c r="S291"/>
  <c r="T291"/>
  <c r="U291"/>
  <c r="V291"/>
  <c r="W291"/>
  <c r="Y291"/>
  <c r="Z291"/>
  <c r="AA291"/>
  <c r="AC291"/>
  <c r="AE291"/>
  <c r="AI291"/>
  <c r="AJ291"/>
  <c r="AK291"/>
  <c r="AL291"/>
  <c r="AM291"/>
  <c r="AO291"/>
  <c r="A292"/>
  <c r="B292"/>
  <c r="C292" s="1"/>
  <c r="D292"/>
  <c r="E292" s="1"/>
  <c r="F292"/>
  <c r="G292"/>
  <c r="H292"/>
  <c r="K292"/>
  <c r="L292" s="1"/>
  <c r="M292"/>
  <c r="AD292" s="1"/>
  <c r="N292"/>
  <c r="O292"/>
  <c r="R292"/>
  <c r="S292"/>
  <c r="T292"/>
  <c r="U292"/>
  <c r="V292"/>
  <c r="W292"/>
  <c r="Y292"/>
  <c r="Z292"/>
  <c r="AA292"/>
  <c r="AC292"/>
  <c r="AE292"/>
  <c r="AI292"/>
  <c r="AJ292"/>
  <c r="AK292"/>
  <c r="AL292"/>
  <c r="AM292"/>
  <c r="AO292"/>
  <c r="A293"/>
  <c r="B293"/>
  <c r="C293" s="1"/>
  <c r="D293"/>
  <c r="E293" s="1"/>
  <c r="F293"/>
  <c r="G293"/>
  <c r="H293"/>
  <c r="K293"/>
  <c r="L293" s="1"/>
  <c r="M293"/>
  <c r="AD293" s="1"/>
  <c r="N293"/>
  <c r="O293"/>
  <c r="R293"/>
  <c r="S293"/>
  <c r="T293"/>
  <c r="U293"/>
  <c r="V293"/>
  <c r="W293"/>
  <c r="Y293"/>
  <c r="Z293"/>
  <c r="AA293"/>
  <c r="AC293"/>
  <c r="AE293"/>
  <c r="AI293"/>
  <c r="AJ293"/>
  <c r="AK293"/>
  <c r="AL293"/>
  <c r="AM293"/>
  <c r="AO293"/>
  <c r="A294"/>
  <c r="B294"/>
  <c r="C294" s="1"/>
  <c r="D294"/>
  <c r="E294" s="1"/>
  <c r="F294"/>
  <c r="G294"/>
  <c r="H294"/>
  <c r="K294"/>
  <c r="L294" s="1"/>
  <c r="M294"/>
  <c r="AD294" s="1"/>
  <c r="N294"/>
  <c r="O294"/>
  <c r="R294"/>
  <c r="S294"/>
  <c r="T294"/>
  <c r="U294"/>
  <c r="V294"/>
  <c r="W294"/>
  <c r="Y294"/>
  <c r="Z294"/>
  <c r="AA294"/>
  <c r="AC294"/>
  <c r="AE294"/>
  <c r="AI294"/>
  <c r="AJ294"/>
  <c r="AK294"/>
  <c r="AL294"/>
  <c r="AM294"/>
  <c r="AO294"/>
  <c r="A295"/>
  <c r="B295"/>
  <c r="C295" s="1"/>
  <c r="D295"/>
  <c r="E295" s="1"/>
  <c r="F295"/>
  <c r="G295"/>
  <c r="H295"/>
  <c r="K295"/>
  <c r="L295" s="1"/>
  <c r="M295"/>
  <c r="AD295" s="1"/>
  <c r="N295"/>
  <c r="O295"/>
  <c r="R295"/>
  <c r="S295"/>
  <c r="T295"/>
  <c r="U295"/>
  <c r="V295"/>
  <c r="W295"/>
  <c r="Y295"/>
  <c r="Z295"/>
  <c r="AA295"/>
  <c r="AC295"/>
  <c r="AE295"/>
  <c r="AI295"/>
  <c r="AJ295"/>
  <c r="AK295"/>
  <c r="AL295"/>
  <c r="AM295"/>
  <c r="AO295"/>
  <c r="A296"/>
  <c r="B296"/>
  <c r="C296" s="1"/>
  <c r="D296"/>
  <c r="E296" s="1"/>
  <c r="F296"/>
  <c r="G296"/>
  <c r="H296"/>
  <c r="K296"/>
  <c r="L296" s="1"/>
  <c r="M296"/>
  <c r="AD296" s="1"/>
  <c r="N296"/>
  <c r="O296"/>
  <c r="R296"/>
  <c r="S296"/>
  <c r="T296"/>
  <c r="U296"/>
  <c r="V296"/>
  <c r="W296"/>
  <c r="Y296"/>
  <c r="Z296"/>
  <c r="AA296"/>
  <c r="AC296"/>
  <c r="AE296"/>
  <c r="AI296"/>
  <c r="AJ296"/>
  <c r="AK296"/>
  <c r="AL296"/>
  <c r="AM296"/>
  <c r="AO296"/>
  <c r="A297"/>
  <c r="B297"/>
  <c r="C297" s="1"/>
  <c r="D297"/>
  <c r="E297" s="1"/>
  <c r="F297"/>
  <c r="G297"/>
  <c r="H297"/>
  <c r="K297"/>
  <c r="L297" s="1"/>
  <c r="M297"/>
  <c r="AD297" s="1"/>
  <c r="N297"/>
  <c r="O297"/>
  <c r="R297"/>
  <c r="S297"/>
  <c r="T297"/>
  <c r="U297"/>
  <c r="V297"/>
  <c r="W297"/>
  <c r="Y297"/>
  <c r="Z297"/>
  <c r="AA297"/>
  <c r="AC297"/>
  <c r="AE297"/>
  <c r="AI297"/>
  <c r="AJ297"/>
  <c r="AK297"/>
  <c r="AL297"/>
  <c r="AM297"/>
  <c r="AO297"/>
  <c r="A298"/>
  <c r="B298"/>
  <c r="C298" s="1"/>
  <c r="D298"/>
  <c r="E298" s="1"/>
  <c r="F298"/>
  <c r="G298"/>
  <c r="H298"/>
  <c r="K298"/>
  <c r="L298" s="1"/>
  <c r="M298"/>
  <c r="AD298" s="1"/>
  <c r="N298"/>
  <c r="O298"/>
  <c r="R298"/>
  <c r="S298"/>
  <c r="T298"/>
  <c r="U298"/>
  <c r="V298"/>
  <c r="W298"/>
  <c r="Y298"/>
  <c r="Z298"/>
  <c r="AA298"/>
  <c r="AC298"/>
  <c r="AE298"/>
  <c r="AI298"/>
  <c r="AJ298"/>
  <c r="AK298"/>
  <c r="AL298"/>
  <c r="AM298"/>
  <c r="AO298"/>
  <c r="A299"/>
  <c r="B299"/>
  <c r="C299" s="1"/>
  <c r="D299"/>
  <c r="E299" s="1"/>
  <c r="F299"/>
  <c r="G299"/>
  <c r="H299"/>
  <c r="K299"/>
  <c r="L299" s="1"/>
  <c r="M299"/>
  <c r="AD299" s="1"/>
  <c r="N299"/>
  <c r="O299"/>
  <c r="R299"/>
  <c r="S299"/>
  <c r="T299"/>
  <c r="U299"/>
  <c r="V299"/>
  <c r="W299"/>
  <c r="Y299"/>
  <c r="Z299"/>
  <c r="AA299"/>
  <c r="AC299"/>
  <c r="AE299"/>
  <c r="AI299"/>
  <c r="AJ299"/>
  <c r="AK299"/>
  <c r="AL299"/>
  <c r="AM299"/>
  <c r="AO299"/>
  <c r="A300"/>
  <c r="B300"/>
  <c r="C300" s="1"/>
  <c r="D300"/>
  <c r="E300" s="1"/>
  <c r="F300"/>
  <c r="G300"/>
  <c r="H300"/>
  <c r="K300"/>
  <c r="L300" s="1"/>
  <c r="M300"/>
  <c r="AD300" s="1"/>
  <c r="N300"/>
  <c r="O300"/>
  <c r="R300"/>
  <c r="S300"/>
  <c r="T300"/>
  <c r="U300"/>
  <c r="V300"/>
  <c r="W300"/>
  <c r="Y300"/>
  <c r="Z300"/>
  <c r="AA300"/>
  <c r="AC300"/>
  <c r="AE300"/>
  <c r="AI300"/>
  <c r="AJ300"/>
  <c r="AK300"/>
  <c r="AL300"/>
  <c r="AM300"/>
  <c r="AO300"/>
  <c r="A301"/>
  <c r="B301"/>
  <c r="C301" s="1"/>
  <c r="D301"/>
  <c r="E301" s="1"/>
  <c r="F301"/>
  <c r="G301"/>
  <c r="H301"/>
  <c r="K301"/>
  <c r="L301" s="1"/>
  <c r="M301"/>
  <c r="AD301" s="1"/>
  <c r="N301"/>
  <c r="O301"/>
  <c r="R301"/>
  <c r="S301"/>
  <c r="T301"/>
  <c r="U301"/>
  <c r="V301"/>
  <c r="W301"/>
  <c r="Y301"/>
  <c r="Z301"/>
  <c r="AA301"/>
  <c r="AC301"/>
  <c r="AE301"/>
  <c r="AI301"/>
  <c r="AJ301"/>
  <c r="AK301"/>
  <c r="AL301"/>
  <c r="AM301"/>
  <c r="AO301"/>
  <c r="A302"/>
  <c r="B302"/>
  <c r="C302" s="1"/>
  <c r="D302"/>
  <c r="E302" s="1"/>
  <c r="F302"/>
  <c r="G302"/>
  <c r="H302"/>
  <c r="K302"/>
  <c r="L302" s="1"/>
  <c r="M302"/>
  <c r="AD302" s="1"/>
  <c r="N302"/>
  <c r="O302"/>
  <c r="R302"/>
  <c r="S302"/>
  <c r="T302"/>
  <c r="U302"/>
  <c r="V302"/>
  <c r="W302"/>
  <c r="Y302"/>
  <c r="Z302"/>
  <c r="AA302"/>
  <c r="AC302"/>
  <c r="AE302"/>
  <c r="AI302"/>
  <c r="AJ302"/>
  <c r="AK302"/>
  <c r="AL302"/>
  <c r="AM302"/>
  <c r="AO302"/>
  <c r="A303"/>
  <c r="B303"/>
  <c r="C303" s="1"/>
  <c r="D303"/>
  <c r="E303" s="1"/>
  <c r="F303"/>
  <c r="G303"/>
  <c r="H303"/>
  <c r="K303"/>
  <c r="L303" s="1"/>
  <c r="M303"/>
  <c r="AD303" s="1"/>
  <c r="N303"/>
  <c r="O303"/>
  <c r="R303"/>
  <c r="S303"/>
  <c r="T303"/>
  <c r="U303"/>
  <c r="V303"/>
  <c r="W303"/>
  <c r="Y303"/>
  <c r="Z303"/>
  <c r="AA303"/>
  <c r="AC303"/>
  <c r="AE303"/>
  <c r="AI303"/>
  <c r="AJ303"/>
  <c r="AK303"/>
  <c r="AL303"/>
  <c r="AM303"/>
  <c r="AO303"/>
  <c r="A304"/>
  <c r="B304"/>
  <c r="C304" s="1"/>
  <c r="D304"/>
  <c r="E304" s="1"/>
  <c r="F304"/>
  <c r="G304"/>
  <c r="H304"/>
  <c r="K304"/>
  <c r="L304" s="1"/>
  <c r="M304"/>
  <c r="AD304" s="1"/>
  <c r="N304"/>
  <c r="O304"/>
  <c r="R304"/>
  <c r="S304"/>
  <c r="T304"/>
  <c r="U304"/>
  <c r="V304"/>
  <c r="W304"/>
  <c r="Y304"/>
  <c r="Z304"/>
  <c r="AA304"/>
  <c r="AC304"/>
  <c r="AE304"/>
  <c r="AI304"/>
  <c r="AJ304"/>
  <c r="AK304"/>
  <c r="AL304"/>
  <c r="AM304"/>
  <c r="AO304"/>
  <c r="A305"/>
  <c r="B305"/>
  <c r="C305" s="1"/>
  <c r="D305"/>
  <c r="E305" s="1"/>
  <c r="F305"/>
  <c r="G305"/>
  <c r="H305"/>
  <c r="K305"/>
  <c r="L305" s="1"/>
  <c r="M305"/>
  <c r="AD305" s="1"/>
  <c r="N305"/>
  <c r="O305"/>
  <c r="R305"/>
  <c r="S305"/>
  <c r="T305"/>
  <c r="U305"/>
  <c r="V305"/>
  <c r="W305"/>
  <c r="Y305"/>
  <c r="Z305"/>
  <c r="AA305"/>
  <c r="AC305"/>
  <c r="AE305"/>
  <c r="AI305"/>
  <c r="AJ305"/>
  <c r="AK305"/>
  <c r="AL305"/>
  <c r="AM305"/>
  <c r="AO305"/>
  <c r="A306"/>
  <c r="B306"/>
  <c r="C306" s="1"/>
  <c r="D306"/>
  <c r="E306" s="1"/>
  <c r="F306"/>
  <c r="G306"/>
  <c r="H306"/>
  <c r="K306"/>
  <c r="L306" s="1"/>
  <c r="M306"/>
  <c r="AD306" s="1"/>
  <c r="N306"/>
  <c r="O306"/>
  <c r="R306"/>
  <c r="S306"/>
  <c r="T306"/>
  <c r="U306"/>
  <c r="V306"/>
  <c r="W306"/>
  <c r="Y306"/>
  <c r="Z306"/>
  <c r="AA306"/>
  <c r="AC306"/>
  <c r="AE306"/>
  <c r="AI306"/>
  <c r="AJ306"/>
  <c r="AK306"/>
  <c r="AL306"/>
  <c r="AM306"/>
  <c r="AO306"/>
  <c r="A307"/>
  <c r="B307"/>
  <c r="C307" s="1"/>
  <c r="D307"/>
  <c r="E307" s="1"/>
  <c r="F307"/>
  <c r="G307"/>
  <c r="H307"/>
  <c r="K307"/>
  <c r="L307" s="1"/>
  <c r="M307"/>
  <c r="AD307" s="1"/>
  <c r="N307"/>
  <c r="O307"/>
  <c r="R307"/>
  <c r="S307"/>
  <c r="T307"/>
  <c r="U307"/>
  <c r="V307"/>
  <c r="W307"/>
  <c r="Y307"/>
  <c r="Z307"/>
  <c r="AA307"/>
  <c r="AC307"/>
  <c r="AE307"/>
  <c r="AI307"/>
  <c r="AJ307"/>
  <c r="AK307"/>
  <c r="AL307"/>
  <c r="AM307"/>
  <c r="AO307"/>
  <c r="A308"/>
  <c r="B308"/>
  <c r="C308" s="1"/>
  <c r="D308"/>
  <c r="E308" s="1"/>
  <c r="F308"/>
  <c r="G308"/>
  <c r="H308"/>
  <c r="K308"/>
  <c r="L308" s="1"/>
  <c r="M308"/>
  <c r="AD308" s="1"/>
  <c r="N308"/>
  <c r="O308"/>
  <c r="R308"/>
  <c r="S308"/>
  <c r="T308"/>
  <c r="U308"/>
  <c r="V308"/>
  <c r="W308"/>
  <c r="Y308"/>
  <c r="Z308"/>
  <c r="AA308"/>
  <c r="AC308"/>
  <c r="AE308"/>
  <c r="AI308"/>
  <c r="AJ308"/>
  <c r="AK308"/>
  <c r="AL308"/>
  <c r="AM308"/>
  <c r="AO308"/>
  <c r="A309"/>
  <c r="B309"/>
  <c r="C309" s="1"/>
  <c r="D309"/>
  <c r="E309" s="1"/>
  <c r="F309"/>
  <c r="G309"/>
  <c r="H309"/>
  <c r="K309"/>
  <c r="L309" s="1"/>
  <c r="M309"/>
  <c r="AD309" s="1"/>
  <c r="N309"/>
  <c r="O309"/>
  <c r="R309"/>
  <c r="S309"/>
  <c r="T309"/>
  <c r="U309"/>
  <c r="V309"/>
  <c r="W309"/>
  <c r="Y309"/>
  <c r="Z309"/>
  <c r="AA309"/>
  <c r="AC309"/>
  <c r="AE309"/>
  <c r="AI309"/>
  <c r="AJ309"/>
  <c r="AK309"/>
  <c r="AL309"/>
  <c r="AM309"/>
  <c r="AO309"/>
  <c r="A310"/>
  <c r="B310"/>
  <c r="C310" s="1"/>
  <c r="D310"/>
  <c r="E310" s="1"/>
  <c r="F310"/>
  <c r="G310"/>
  <c r="H310"/>
  <c r="K310"/>
  <c r="L310" s="1"/>
  <c r="M310"/>
  <c r="AD310" s="1"/>
  <c r="N310"/>
  <c r="O310"/>
  <c r="R310"/>
  <c r="S310"/>
  <c r="T310"/>
  <c r="U310"/>
  <c r="V310"/>
  <c r="W310"/>
  <c r="Y310"/>
  <c r="Z310"/>
  <c r="AA310"/>
  <c r="AC310"/>
  <c r="AE310"/>
  <c r="AI310"/>
  <c r="AJ310"/>
  <c r="AK310"/>
  <c r="AL310"/>
  <c r="AM310"/>
  <c r="AO310"/>
  <c r="A311"/>
  <c r="B311"/>
  <c r="C311" s="1"/>
  <c r="D311"/>
  <c r="E311" s="1"/>
  <c r="F311"/>
  <c r="G311"/>
  <c r="H311"/>
  <c r="K311"/>
  <c r="L311" s="1"/>
  <c r="M311"/>
  <c r="AD311" s="1"/>
  <c r="N311"/>
  <c r="O311"/>
  <c r="R311"/>
  <c r="S311"/>
  <c r="T311"/>
  <c r="U311"/>
  <c r="V311"/>
  <c r="W311"/>
  <c r="Y311"/>
  <c r="Z311"/>
  <c r="AA311"/>
  <c r="AC311"/>
  <c r="AE311"/>
  <c r="AI311"/>
  <c r="AJ311"/>
  <c r="AK311"/>
  <c r="AL311"/>
  <c r="AM311"/>
  <c r="AO311"/>
  <c r="A312"/>
  <c r="B312"/>
  <c r="C312" s="1"/>
  <c r="D312"/>
  <c r="E312" s="1"/>
  <c r="F312"/>
  <c r="G312"/>
  <c r="H312"/>
  <c r="K312"/>
  <c r="L312" s="1"/>
  <c r="M312"/>
  <c r="AD312" s="1"/>
  <c r="N312"/>
  <c r="O312"/>
  <c r="R312"/>
  <c r="S312"/>
  <c r="T312"/>
  <c r="U312"/>
  <c r="V312"/>
  <c r="W312"/>
  <c r="Y312"/>
  <c r="Z312"/>
  <c r="AA312"/>
  <c r="AC312"/>
  <c r="AE312"/>
  <c r="AI312"/>
  <c r="AJ312"/>
  <c r="AK312"/>
  <c r="AL312"/>
  <c r="AM312"/>
  <c r="AO312"/>
  <c r="A313"/>
  <c r="B313"/>
  <c r="C313" s="1"/>
  <c r="D313"/>
  <c r="E313" s="1"/>
  <c r="F313"/>
  <c r="G313"/>
  <c r="H313"/>
  <c r="K313"/>
  <c r="L313" s="1"/>
  <c r="M313"/>
  <c r="AD313" s="1"/>
  <c r="N313"/>
  <c r="O313"/>
  <c r="R313"/>
  <c r="S313"/>
  <c r="T313"/>
  <c r="U313"/>
  <c r="V313"/>
  <c r="W313"/>
  <c r="Y313"/>
  <c r="Z313"/>
  <c r="AA313"/>
  <c r="AC313"/>
  <c r="AE313"/>
  <c r="AI313"/>
  <c r="AJ313"/>
  <c r="AK313"/>
  <c r="AL313"/>
  <c r="AM313"/>
  <c r="AO313"/>
  <c r="A314"/>
  <c r="B314"/>
  <c r="C314" s="1"/>
  <c r="D314"/>
  <c r="E314" s="1"/>
  <c r="F314"/>
  <c r="G314"/>
  <c r="H314"/>
  <c r="K314"/>
  <c r="L314" s="1"/>
  <c r="M314"/>
  <c r="AD314" s="1"/>
  <c r="N314"/>
  <c r="O314"/>
  <c r="R314"/>
  <c r="S314"/>
  <c r="T314"/>
  <c r="U314"/>
  <c r="V314"/>
  <c r="W314"/>
  <c r="Y314"/>
  <c r="Z314"/>
  <c r="AA314"/>
  <c r="AC314"/>
  <c r="AE314"/>
  <c r="AI314"/>
  <c r="AJ314"/>
  <c r="AK314"/>
  <c r="AL314"/>
  <c r="AM314"/>
  <c r="AO314"/>
  <c r="A315"/>
  <c r="B315"/>
  <c r="C315" s="1"/>
  <c r="D315"/>
  <c r="E315" s="1"/>
  <c r="F315"/>
  <c r="G315"/>
  <c r="H315"/>
  <c r="K315"/>
  <c r="L315" s="1"/>
  <c r="M315"/>
  <c r="AD315" s="1"/>
  <c r="N315"/>
  <c r="O315"/>
  <c r="R315"/>
  <c r="S315"/>
  <c r="T315"/>
  <c r="U315"/>
  <c r="V315"/>
  <c r="W315"/>
  <c r="Y315"/>
  <c r="Z315"/>
  <c r="AA315"/>
  <c r="AC315"/>
  <c r="AE315"/>
  <c r="AI315"/>
  <c r="AJ315"/>
  <c r="AK315"/>
  <c r="AL315"/>
  <c r="AM315"/>
  <c r="AO315"/>
  <c r="A316"/>
  <c r="B316"/>
  <c r="C316" s="1"/>
  <c r="D316"/>
  <c r="E316" s="1"/>
  <c r="F316"/>
  <c r="G316"/>
  <c r="H316"/>
  <c r="K316"/>
  <c r="L316" s="1"/>
  <c r="M316"/>
  <c r="AD316" s="1"/>
  <c r="N316"/>
  <c r="O316"/>
  <c r="R316"/>
  <c r="S316"/>
  <c r="T316"/>
  <c r="U316"/>
  <c r="V316"/>
  <c r="W316"/>
  <c r="Y316"/>
  <c r="Z316"/>
  <c r="AA316"/>
  <c r="AC316"/>
  <c r="AE316"/>
  <c r="AI316"/>
  <c r="AJ316"/>
  <c r="AK316"/>
  <c r="AL316"/>
  <c r="AM316"/>
  <c r="AO316"/>
  <c r="A317"/>
  <c r="B317"/>
  <c r="C317" s="1"/>
  <c r="D317"/>
  <c r="E317" s="1"/>
  <c r="F317"/>
  <c r="G317"/>
  <c r="H317"/>
  <c r="K317"/>
  <c r="L317" s="1"/>
  <c r="M317"/>
  <c r="AD317" s="1"/>
  <c r="N317"/>
  <c r="O317"/>
  <c r="R317"/>
  <c r="S317"/>
  <c r="T317"/>
  <c r="U317"/>
  <c r="V317"/>
  <c r="W317"/>
  <c r="Y317"/>
  <c r="Z317"/>
  <c r="AA317"/>
  <c r="AC317"/>
  <c r="AE317"/>
  <c r="AI317"/>
  <c r="AJ317"/>
  <c r="AK317"/>
  <c r="AL317"/>
  <c r="AM317"/>
  <c r="AO317"/>
  <c r="A318"/>
  <c r="B318"/>
  <c r="C318" s="1"/>
  <c r="D318"/>
  <c r="E318" s="1"/>
  <c r="F318"/>
  <c r="G318"/>
  <c r="H318"/>
  <c r="K318"/>
  <c r="L318" s="1"/>
  <c r="M318"/>
  <c r="AD318" s="1"/>
  <c r="N318"/>
  <c r="O318"/>
  <c r="R318"/>
  <c r="S318"/>
  <c r="T318"/>
  <c r="U318"/>
  <c r="V318"/>
  <c r="W318"/>
  <c r="Y318"/>
  <c r="Z318"/>
  <c r="AA318"/>
  <c r="AC318"/>
  <c r="AE318"/>
  <c r="AI318"/>
  <c r="AJ318"/>
  <c r="AK318"/>
  <c r="AL318"/>
  <c r="AM318"/>
  <c r="AO318"/>
  <c r="A319"/>
  <c r="B319"/>
  <c r="C319" s="1"/>
  <c r="D319"/>
  <c r="E319" s="1"/>
  <c r="F319"/>
  <c r="G319"/>
  <c r="H319"/>
  <c r="K319"/>
  <c r="L319" s="1"/>
  <c r="M319"/>
  <c r="AD319" s="1"/>
  <c r="N319"/>
  <c r="O319"/>
  <c r="R319"/>
  <c r="S319"/>
  <c r="T319"/>
  <c r="U319"/>
  <c r="V319"/>
  <c r="W319"/>
  <c r="Y319"/>
  <c r="Z319"/>
  <c r="AA319"/>
  <c r="AC319"/>
  <c r="AE319"/>
  <c r="AI319"/>
  <c r="AJ319"/>
  <c r="AK319"/>
  <c r="AL319"/>
  <c r="AM319"/>
  <c r="AO319"/>
  <c r="A320"/>
  <c r="B320"/>
  <c r="C320" s="1"/>
  <c r="D320"/>
  <c r="E320" s="1"/>
  <c r="F320"/>
  <c r="G320"/>
  <c r="H320"/>
  <c r="K320"/>
  <c r="L320" s="1"/>
  <c r="M320"/>
  <c r="AD320" s="1"/>
  <c r="N320"/>
  <c r="O320"/>
  <c r="R320"/>
  <c r="S320"/>
  <c r="T320"/>
  <c r="U320"/>
  <c r="V320"/>
  <c r="W320"/>
  <c r="Y320"/>
  <c r="Z320"/>
  <c r="AA320"/>
  <c r="AC320"/>
  <c r="AE320"/>
  <c r="AI320"/>
  <c r="AJ320"/>
  <c r="AK320"/>
  <c r="AL320"/>
  <c r="AM320"/>
  <c r="AO320"/>
  <c r="A321"/>
  <c r="B321"/>
  <c r="C321" s="1"/>
  <c r="D321"/>
  <c r="E321" s="1"/>
  <c r="F321"/>
  <c r="G321"/>
  <c r="H321"/>
  <c r="K321"/>
  <c r="L321" s="1"/>
  <c r="M321"/>
  <c r="AD321" s="1"/>
  <c r="N321"/>
  <c r="O321"/>
  <c r="R321"/>
  <c r="S321"/>
  <c r="T321"/>
  <c r="U321"/>
  <c r="V321"/>
  <c r="W321"/>
  <c r="Y321"/>
  <c r="Z321"/>
  <c r="AA321"/>
  <c r="AC321"/>
  <c r="AE321"/>
  <c r="AI321"/>
  <c r="AJ321"/>
  <c r="AK321"/>
  <c r="AL321"/>
  <c r="AM321"/>
  <c r="AO321"/>
  <c r="A322"/>
  <c r="B322"/>
  <c r="C322" s="1"/>
  <c r="D322"/>
  <c r="E322" s="1"/>
  <c r="F322"/>
  <c r="G322"/>
  <c r="H322"/>
  <c r="K322"/>
  <c r="L322" s="1"/>
  <c r="M322"/>
  <c r="AD322" s="1"/>
  <c r="N322"/>
  <c r="O322"/>
  <c r="R322"/>
  <c r="S322"/>
  <c r="T322"/>
  <c r="U322"/>
  <c r="V322"/>
  <c r="W322"/>
  <c r="Y322"/>
  <c r="Z322"/>
  <c r="AA322"/>
  <c r="AC322"/>
  <c r="AE322"/>
  <c r="AI322"/>
  <c r="AJ322"/>
  <c r="AK322"/>
  <c r="AL322"/>
  <c r="AM322"/>
  <c r="AO322"/>
  <c r="A323"/>
  <c r="B323"/>
  <c r="C323" s="1"/>
  <c r="D323"/>
  <c r="E323" s="1"/>
  <c r="F323"/>
  <c r="G323"/>
  <c r="H323"/>
  <c r="K323"/>
  <c r="L323" s="1"/>
  <c r="M323"/>
  <c r="AD323" s="1"/>
  <c r="N323"/>
  <c r="O323"/>
  <c r="R323"/>
  <c r="S323"/>
  <c r="T323"/>
  <c r="U323"/>
  <c r="V323"/>
  <c r="W323"/>
  <c r="Y323"/>
  <c r="Z323"/>
  <c r="AA323"/>
  <c r="AC323"/>
  <c r="AE323"/>
  <c r="AI323"/>
  <c r="AJ323"/>
  <c r="AK323"/>
  <c r="AL323"/>
  <c r="AM323"/>
  <c r="AO323"/>
  <c r="A324"/>
  <c r="B324"/>
  <c r="C324" s="1"/>
  <c r="D324"/>
  <c r="E324" s="1"/>
  <c r="F324"/>
  <c r="G324"/>
  <c r="H324"/>
  <c r="K324"/>
  <c r="L324" s="1"/>
  <c r="M324"/>
  <c r="AD324" s="1"/>
  <c r="N324"/>
  <c r="O324"/>
  <c r="R324"/>
  <c r="S324"/>
  <c r="T324"/>
  <c r="U324"/>
  <c r="V324"/>
  <c r="W324"/>
  <c r="Y324"/>
  <c r="Z324"/>
  <c r="AA324"/>
  <c r="AC324"/>
  <c r="AE324"/>
  <c r="AI324"/>
  <c r="AJ324"/>
  <c r="AK324"/>
  <c r="AL324"/>
  <c r="AM324"/>
  <c r="AO324"/>
  <c r="A325"/>
  <c r="B325"/>
  <c r="C325" s="1"/>
  <c r="D325"/>
  <c r="E325" s="1"/>
  <c r="F325"/>
  <c r="G325"/>
  <c r="H325"/>
  <c r="K325"/>
  <c r="L325" s="1"/>
  <c r="M325"/>
  <c r="AD325" s="1"/>
  <c r="N325"/>
  <c r="O325"/>
  <c r="R325"/>
  <c r="S325"/>
  <c r="T325"/>
  <c r="U325"/>
  <c r="V325"/>
  <c r="W325"/>
  <c r="Y325"/>
  <c r="Z325"/>
  <c r="AA325"/>
  <c r="AC325"/>
  <c r="AE325"/>
  <c r="AI325"/>
  <c r="AJ325"/>
  <c r="AK325"/>
  <c r="AL325"/>
  <c r="AM325"/>
  <c r="AO325"/>
  <c r="A326"/>
  <c r="B326"/>
  <c r="C326" s="1"/>
  <c r="D326"/>
  <c r="E326" s="1"/>
  <c r="F326"/>
  <c r="G326"/>
  <c r="H326"/>
  <c r="K326"/>
  <c r="L326" s="1"/>
  <c r="M326"/>
  <c r="AD326" s="1"/>
  <c r="N326"/>
  <c r="O326"/>
  <c r="R326"/>
  <c r="S326"/>
  <c r="T326"/>
  <c r="U326"/>
  <c r="V326"/>
  <c r="W326"/>
  <c r="Y326"/>
  <c r="Z326"/>
  <c r="AA326"/>
  <c r="AC326"/>
  <c r="AE326"/>
  <c r="AI326"/>
  <c r="AJ326"/>
  <c r="AK326"/>
  <c r="AL326"/>
  <c r="AM326"/>
  <c r="AO326"/>
  <c r="A327"/>
  <c r="B327"/>
  <c r="C327" s="1"/>
  <c r="D327"/>
  <c r="E327" s="1"/>
  <c r="F327"/>
  <c r="G327"/>
  <c r="H327"/>
  <c r="K327"/>
  <c r="L327" s="1"/>
  <c r="M327"/>
  <c r="AD327" s="1"/>
  <c r="N327"/>
  <c r="O327"/>
  <c r="R327"/>
  <c r="S327"/>
  <c r="T327"/>
  <c r="U327"/>
  <c r="V327"/>
  <c r="W327"/>
  <c r="Y327"/>
  <c r="Z327"/>
  <c r="AA327"/>
  <c r="AC327"/>
  <c r="AE327"/>
  <c r="AI327"/>
  <c r="AJ327"/>
  <c r="AK327"/>
  <c r="AL327"/>
  <c r="AM327"/>
  <c r="AO327"/>
  <c r="A328"/>
  <c r="B328"/>
  <c r="C328" s="1"/>
  <c r="D328"/>
  <c r="E328" s="1"/>
  <c r="F328"/>
  <c r="G328"/>
  <c r="H328"/>
  <c r="K328"/>
  <c r="L328" s="1"/>
  <c r="M328"/>
  <c r="AD328" s="1"/>
  <c r="N328"/>
  <c r="O328"/>
  <c r="R328"/>
  <c r="S328"/>
  <c r="T328"/>
  <c r="U328"/>
  <c r="V328"/>
  <c r="W328"/>
  <c r="Y328"/>
  <c r="Z328"/>
  <c r="AA328"/>
  <c r="AC328"/>
  <c r="AE328"/>
  <c r="AI328"/>
  <c r="AJ328"/>
  <c r="AK328"/>
  <c r="AL328"/>
  <c r="AM328"/>
  <c r="AO328"/>
  <c r="A329"/>
  <c r="B329"/>
  <c r="C329" s="1"/>
  <c r="D329"/>
  <c r="E329" s="1"/>
  <c r="F329"/>
  <c r="G329"/>
  <c r="H329"/>
  <c r="K329"/>
  <c r="L329" s="1"/>
  <c r="M329"/>
  <c r="AD329" s="1"/>
  <c r="N329"/>
  <c r="O329"/>
  <c r="R329"/>
  <c r="S329"/>
  <c r="T329"/>
  <c r="U329"/>
  <c r="V329"/>
  <c r="W329"/>
  <c r="Y329"/>
  <c r="Z329"/>
  <c r="AA329"/>
  <c r="AC329"/>
  <c r="AE329"/>
  <c r="AI329"/>
  <c r="AJ329"/>
  <c r="AK329"/>
  <c r="AL329"/>
  <c r="AM329"/>
  <c r="AO329"/>
  <c r="A330"/>
  <c r="B330"/>
  <c r="C330" s="1"/>
  <c r="D330"/>
  <c r="E330" s="1"/>
  <c r="F330"/>
  <c r="G330"/>
  <c r="H330"/>
  <c r="K330"/>
  <c r="L330" s="1"/>
  <c r="M330"/>
  <c r="AD330" s="1"/>
  <c r="N330"/>
  <c r="O330"/>
  <c r="R330"/>
  <c r="S330"/>
  <c r="T330"/>
  <c r="U330"/>
  <c r="V330"/>
  <c r="W330"/>
  <c r="Y330"/>
  <c r="Z330"/>
  <c r="AA330"/>
  <c r="AC330"/>
  <c r="AE330"/>
  <c r="AI330"/>
  <c r="AJ330"/>
  <c r="AK330"/>
  <c r="AL330"/>
  <c r="AM330"/>
  <c r="AO330"/>
  <c r="A331"/>
  <c r="B331"/>
  <c r="C331" s="1"/>
  <c r="D331"/>
  <c r="E331" s="1"/>
  <c r="F331"/>
  <c r="G331"/>
  <c r="H331"/>
  <c r="K331"/>
  <c r="L331" s="1"/>
  <c r="M331"/>
  <c r="AD331" s="1"/>
  <c r="N331"/>
  <c r="O331"/>
  <c r="R331"/>
  <c r="S331"/>
  <c r="T331"/>
  <c r="U331"/>
  <c r="V331"/>
  <c r="W331"/>
  <c r="Y331"/>
  <c r="Z331"/>
  <c r="AA331"/>
  <c r="AC331"/>
  <c r="AE331"/>
  <c r="AI331"/>
  <c r="AJ331"/>
  <c r="AK331"/>
  <c r="AL331"/>
  <c r="AM331"/>
  <c r="AO331"/>
  <c r="A332"/>
  <c r="B332"/>
  <c r="C332" s="1"/>
  <c r="D332"/>
  <c r="E332" s="1"/>
  <c r="F332"/>
  <c r="G332"/>
  <c r="H332"/>
  <c r="K332"/>
  <c r="L332" s="1"/>
  <c r="M332"/>
  <c r="AD332" s="1"/>
  <c r="N332"/>
  <c r="O332"/>
  <c r="R332"/>
  <c r="S332"/>
  <c r="T332"/>
  <c r="U332"/>
  <c r="V332"/>
  <c r="W332"/>
  <c r="Y332"/>
  <c r="Z332"/>
  <c r="AA332"/>
  <c r="AC332"/>
  <c r="AE332"/>
  <c r="AI332"/>
  <c r="AJ332"/>
  <c r="AK332"/>
  <c r="AL332"/>
  <c r="AM332"/>
  <c r="AO332"/>
  <c r="A333"/>
  <c r="B333"/>
  <c r="C333" s="1"/>
  <c r="D333"/>
  <c r="E333" s="1"/>
  <c r="F333"/>
  <c r="G333"/>
  <c r="H333"/>
  <c r="K333"/>
  <c r="L333" s="1"/>
  <c r="M333"/>
  <c r="AD333" s="1"/>
  <c r="N333"/>
  <c r="O333"/>
  <c r="R333"/>
  <c r="S333"/>
  <c r="T333"/>
  <c r="U333"/>
  <c r="V333"/>
  <c r="W333"/>
  <c r="Y333"/>
  <c r="Z333"/>
  <c r="AA333"/>
  <c r="AC333"/>
  <c r="AE333"/>
  <c r="AI333"/>
  <c r="AJ333"/>
  <c r="AK333"/>
  <c r="AL333"/>
  <c r="AM333"/>
  <c r="AO333"/>
  <c r="A334"/>
  <c r="B334"/>
  <c r="C334" s="1"/>
  <c r="D334"/>
  <c r="E334" s="1"/>
  <c r="F334"/>
  <c r="G334"/>
  <c r="H334"/>
  <c r="K334"/>
  <c r="L334" s="1"/>
  <c r="M334"/>
  <c r="AD334" s="1"/>
  <c r="N334"/>
  <c r="O334"/>
  <c r="R334"/>
  <c r="S334"/>
  <c r="T334"/>
  <c r="U334"/>
  <c r="V334"/>
  <c r="W334"/>
  <c r="Y334"/>
  <c r="Z334"/>
  <c r="AA334"/>
  <c r="AC334"/>
  <c r="AE334"/>
  <c r="AI334"/>
  <c r="AJ334"/>
  <c r="AK334"/>
  <c r="AL334"/>
  <c r="AM334"/>
  <c r="AO334"/>
  <c r="A335"/>
  <c r="B335"/>
  <c r="C335" s="1"/>
  <c r="D335"/>
  <c r="E335" s="1"/>
  <c r="F335"/>
  <c r="G335"/>
  <c r="H335"/>
  <c r="K335"/>
  <c r="L335" s="1"/>
  <c r="M335"/>
  <c r="AD335" s="1"/>
  <c r="N335"/>
  <c r="O335"/>
  <c r="R335"/>
  <c r="S335"/>
  <c r="T335"/>
  <c r="U335"/>
  <c r="V335"/>
  <c r="W335"/>
  <c r="Y335"/>
  <c r="Z335"/>
  <c r="AA335"/>
  <c r="AC335"/>
  <c r="AE335"/>
  <c r="AI335"/>
  <c r="AJ335"/>
  <c r="AK335"/>
  <c r="AL335"/>
  <c r="AM335"/>
  <c r="AO335"/>
  <c r="A336"/>
  <c r="B336"/>
  <c r="C336" s="1"/>
  <c r="D336"/>
  <c r="E336" s="1"/>
  <c r="F336"/>
  <c r="G336"/>
  <c r="H336"/>
  <c r="K336"/>
  <c r="L336" s="1"/>
  <c r="M336"/>
  <c r="AD336" s="1"/>
  <c r="N336"/>
  <c r="O336"/>
  <c r="R336"/>
  <c r="S336"/>
  <c r="T336"/>
  <c r="U336"/>
  <c r="V336"/>
  <c r="W336"/>
  <c r="Y336"/>
  <c r="Z336"/>
  <c r="AA336"/>
  <c r="AC336"/>
  <c r="AE336"/>
  <c r="AI336"/>
  <c r="AJ336"/>
  <c r="AK336"/>
  <c r="AL336"/>
  <c r="AM336"/>
  <c r="AO336"/>
  <c r="A337"/>
  <c r="B337"/>
  <c r="C337" s="1"/>
  <c r="D337"/>
  <c r="E337" s="1"/>
  <c r="F337"/>
  <c r="G337"/>
  <c r="H337"/>
  <c r="K337"/>
  <c r="L337" s="1"/>
  <c r="M337"/>
  <c r="AD337" s="1"/>
  <c r="N337"/>
  <c r="O337"/>
  <c r="R337"/>
  <c r="S337"/>
  <c r="T337"/>
  <c r="U337"/>
  <c r="V337"/>
  <c r="W337"/>
  <c r="Y337"/>
  <c r="Z337"/>
  <c r="AA337"/>
  <c r="AC337"/>
  <c r="AE337"/>
  <c r="AI337"/>
  <c r="AJ337"/>
  <c r="AK337"/>
  <c r="AL337"/>
  <c r="AM337"/>
  <c r="AO337"/>
  <c r="A338"/>
  <c r="B338"/>
  <c r="C338" s="1"/>
  <c r="D338"/>
  <c r="E338" s="1"/>
  <c r="F338"/>
  <c r="G338"/>
  <c r="H338"/>
  <c r="K338"/>
  <c r="L338" s="1"/>
  <c r="M338"/>
  <c r="AD338" s="1"/>
  <c r="N338"/>
  <c r="O338"/>
  <c r="R338"/>
  <c r="S338"/>
  <c r="T338"/>
  <c r="U338"/>
  <c r="V338"/>
  <c r="W338"/>
  <c r="Y338"/>
  <c r="Z338"/>
  <c r="AA338"/>
  <c r="AC338"/>
  <c r="AE338"/>
  <c r="AI338"/>
  <c r="AJ338"/>
  <c r="AK338"/>
  <c r="AL338"/>
  <c r="AM338"/>
  <c r="AO338"/>
  <c r="A339"/>
  <c r="B339"/>
  <c r="C339" s="1"/>
  <c r="D339"/>
  <c r="E339" s="1"/>
  <c r="F339"/>
  <c r="G339"/>
  <c r="H339"/>
  <c r="K339"/>
  <c r="L339" s="1"/>
  <c r="M339"/>
  <c r="AD339" s="1"/>
  <c r="N339"/>
  <c r="O339"/>
  <c r="R339"/>
  <c r="S339"/>
  <c r="T339"/>
  <c r="U339"/>
  <c r="V339"/>
  <c r="W339"/>
  <c r="Y339"/>
  <c r="Z339"/>
  <c r="AA339"/>
  <c r="AC339"/>
  <c r="AE339"/>
  <c r="AI339"/>
  <c r="AJ339"/>
  <c r="AK339"/>
  <c r="AL339"/>
  <c r="AM339"/>
  <c r="AO339"/>
  <c r="A340"/>
  <c r="B340"/>
  <c r="C340" s="1"/>
  <c r="D340"/>
  <c r="E340" s="1"/>
  <c r="F340"/>
  <c r="G340"/>
  <c r="H340"/>
  <c r="K340"/>
  <c r="L340" s="1"/>
  <c r="M340"/>
  <c r="AD340" s="1"/>
  <c r="N340"/>
  <c r="O340"/>
  <c r="R340"/>
  <c r="S340"/>
  <c r="T340"/>
  <c r="U340"/>
  <c r="V340"/>
  <c r="W340"/>
  <c r="Y340"/>
  <c r="Z340"/>
  <c r="AA340"/>
  <c r="AC340"/>
  <c r="AE340"/>
  <c r="AI340"/>
  <c r="AJ340"/>
  <c r="AK340"/>
  <c r="AL340"/>
  <c r="AM340"/>
  <c r="AO340"/>
  <c r="A341"/>
  <c r="B341"/>
  <c r="C341" s="1"/>
  <c r="D341"/>
  <c r="E341" s="1"/>
  <c r="F341"/>
  <c r="G341"/>
  <c r="H341"/>
  <c r="K341"/>
  <c r="L341" s="1"/>
  <c r="M341"/>
  <c r="AD341" s="1"/>
  <c r="N341"/>
  <c r="O341"/>
  <c r="R341"/>
  <c r="S341"/>
  <c r="T341"/>
  <c r="U341"/>
  <c r="V341"/>
  <c r="W341"/>
  <c r="Y341"/>
  <c r="Z341"/>
  <c r="AA341"/>
  <c r="AC341"/>
  <c r="AE341"/>
  <c r="AI341"/>
  <c r="AJ341"/>
  <c r="AK341"/>
  <c r="AL341"/>
  <c r="AM341"/>
  <c r="AO341"/>
  <c r="A342"/>
  <c r="B342"/>
  <c r="C342" s="1"/>
  <c r="D342"/>
  <c r="E342" s="1"/>
  <c r="F342"/>
  <c r="G342"/>
  <c r="H342"/>
  <c r="K342"/>
  <c r="L342" s="1"/>
  <c r="M342"/>
  <c r="AD342" s="1"/>
  <c r="N342"/>
  <c r="O342"/>
  <c r="R342"/>
  <c r="S342"/>
  <c r="T342"/>
  <c r="U342"/>
  <c r="V342"/>
  <c r="W342"/>
  <c r="Y342"/>
  <c r="Z342"/>
  <c r="AA342"/>
  <c r="AC342"/>
  <c r="AE342"/>
  <c r="AI342"/>
  <c r="AJ342"/>
  <c r="AK342"/>
  <c r="AL342"/>
  <c r="AM342"/>
  <c r="AO342"/>
  <c r="A343"/>
  <c r="B343"/>
  <c r="C343" s="1"/>
  <c r="D343"/>
  <c r="E343" s="1"/>
  <c r="F343"/>
  <c r="G343"/>
  <c r="H343"/>
  <c r="K343"/>
  <c r="L343" s="1"/>
  <c r="M343"/>
  <c r="AD343" s="1"/>
  <c r="N343"/>
  <c r="O343"/>
  <c r="R343"/>
  <c r="S343"/>
  <c r="T343"/>
  <c r="U343"/>
  <c r="V343"/>
  <c r="W343"/>
  <c r="Y343"/>
  <c r="Z343"/>
  <c r="AA343"/>
  <c r="AC343"/>
  <c r="AE343"/>
  <c r="AI343"/>
  <c r="AJ343"/>
  <c r="AK343"/>
  <c r="AL343"/>
  <c r="AM343"/>
  <c r="AO343"/>
  <c r="A344"/>
  <c r="B344"/>
  <c r="C344" s="1"/>
  <c r="D344"/>
  <c r="E344" s="1"/>
  <c r="F344"/>
  <c r="G344"/>
  <c r="H344"/>
  <c r="K344"/>
  <c r="L344" s="1"/>
  <c r="M344"/>
  <c r="AD344" s="1"/>
  <c r="N344"/>
  <c r="O344"/>
  <c r="R344"/>
  <c r="S344"/>
  <c r="T344"/>
  <c r="U344"/>
  <c r="V344"/>
  <c r="W344"/>
  <c r="Y344"/>
  <c r="Z344"/>
  <c r="AA344"/>
  <c r="AC344"/>
  <c r="AE344"/>
  <c r="AI344"/>
  <c r="AJ344"/>
  <c r="AK344"/>
  <c r="AL344"/>
  <c r="AM344"/>
  <c r="AO344"/>
  <c r="A345"/>
  <c r="B345"/>
  <c r="C345" s="1"/>
  <c r="D345"/>
  <c r="E345" s="1"/>
  <c r="F345"/>
  <c r="G345"/>
  <c r="H345"/>
  <c r="K345"/>
  <c r="L345" s="1"/>
  <c r="M345"/>
  <c r="AD345" s="1"/>
  <c r="N345"/>
  <c r="O345"/>
  <c r="R345"/>
  <c r="S345"/>
  <c r="T345"/>
  <c r="U345"/>
  <c r="V345"/>
  <c r="W345"/>
  <c r="Y345"/>
  <c r="Z345"/>
  <c r="AA345"/>
  <c r="AC345"/>
  <c r="AE345"/>
  <c r="AI345"/>
  <c r="AJ345"/>
  <c r="AK345"/>
  <c r="AL345"/>
  <c r="AM345"/>
  <c r="AO345"/>
  <c r="A346"/>
  <c r="B346"/>
  <c r="C346" s="1"/>
  <c r="D346"/>
  <c r="E346" s="1"/>
  <c r="F346"/>
  <c r="G346"/>
  <c r="H346"/>
  <c r="K346"/>
  <c r="L346" s="1"/>
  <c r="M346"/>
  <c r="AD346" s="1"/>
  <c r="N346"/>
  <c r="O346"/>
  <c r="R346"/>
  <c r="S346"/>
  <c r="T346"/>
  <c r="U346"/>
  <c r="V346"/>
  <c r="W346"/>
  <c r="Y346"/>
  <c r="Z346"/>
  <c r="AA346"/>
  <c r="AC346"/>
  <c r="AE346"/>
  <c r="AI346"/>
  <c r="AJ346"/>
  <c r="AK346"/>
  <c r="AL346"/>
  <c r="AM346"/>
  <c r="AO346"/>
  <c r="A347"/>
  <c r="B347"/>
  <c r="C347" s="1"/>
  <c r="D347"/>
  <c r="E347" s="1"/>
  <c r="F347"/>
  <c r="G347"/>
  <c r="H347"/>
  <c r="K347"/>
  <c r="L347" s="1"/>
  <c r="M347"/>
  <c r="AD347" s="1"/>
  <c r="N347"/>
  <c r="O347"/>
  <c r="R347"/>
  <c r="S347"/>
  <c r="T347"/>
  <c r="U347"/>
  <c r="V347"/>
  <c r="W347"/>
  <c r="Y347"/>
  <c r="Z347"/>
  <c r="AA347"/>
  <c r="AC347"/>
  <c r="AE347"/>
  <c r="AI347"/>
  <c r="AJ347"/>
  <c r="AK347"/>
  <c r="AL347"/>
  <c r="AM347"/>
  <c r="AO347"/>
  <c r="A348"/>
  <c r="B348"/>
  <c r="C348" s="1"/>
  <c r="D348"/>
  <c r="E348" s="1"/>
  <c r="F348"/>
  <c r="G348"/>
  <c r="H348"/>
  <c r="K348"/>
  <c r="L348" s="1"/>
  <c r="M348"/>
  <c r="AD348" s="1"/>
  <c r="N348"/>
  <c r="O348"/>
  <c r="R348"/>
  <c r="S348"/>
  <c r="T348"/>
  <c r="U348"/>
  <c r="V348"/>
  <c r="W348"/>
  <c r="Y348"/>
  <c r="Z348"/>
  <c r="AA348"/>
  <c r="AC348"/>
  <c r="AE348"/>
  <c r="AI348"/>
  <c r="AJ348"/>
  <c r="AK348"/>
  <c r="AL348"/>
  <c r="AM348"/>
  <c r="AO348"/>
  <c r="A349"/>
  <c r="B349"/>
  <c r="C349" s="1"/>
  <c r="D349"/>
  <c r="E349" s="1"/>
  <c r="F349"/>
  <c r="G349"/>
  <c r="H349"/>
  <c r="K349"/>
  <c r="L349" s="1"/>
  <c r="M349"/>
  <c r="AD349" s="1"/>
  <c r="N349"/>
  <c r="O349"/>
  <c r="R349"/>
  <c r="S349"/>
  <c r="T349"/>
  <c r="U349"/>
  <c r="V349"/>
  <c r="W349"/>
  <c r="Y349"/>
  <c r="Z349"/>
  <c r="AA349"/>
  <c r="AC349"/>
  <c r="AE349"/>
  <c r="AI349"/>
  <c r="AJ349"/>
  <c r="AK349"/>
  <c r="AL349"/>
  <c r="AM349"/>
  <c r="AO349"/>
  <c r="A350"/>
  <c r="B350"/>
  <c r="C350" s="1"/>
  <c r="D350"/>
  <c r="E350" s="1"/>
  <c r="F350"/>
  <c r="G350"/>
  <c r="H350"/>
  <c r="K350"/>
  <c r="L350" s="1"/>
  <c r="M350"/>
  <c r="AD350" s="1"/>
  <c r="N350"/>
  <c r="O350"/>
  <c r="R350"/>
  <c r="S350"/>
  <c r="T350"/>
  <c r="U350"/>
  <c r="V350"/>
  <c r="W350"/>
  <c r="Y350"/>
  <c r="Z350"/>
  <c r="AA350"/>
  <c r="AC350"/>
  <c r="AE350"/>
  <c r="AI350"/>
  <c r="AJ350"/>
  <c r="AK350"/>
  <c r="AL350"/>
  <c r="AM350"/>
  <c r="AO350"/>
  <c r="A351"/>
  <c r="B351"/>
  <c r="C351" s="1"/>
  <c r="D351"/>
  <c r="E351" s="1"/>
  <c r="F351"/>
  <c r="G351"/>
  <c r="H351"/>
  <c r="K351"/>
  <c r="L351" s="1"/>
  <c r="M351"/>
  <c r="AD351" s="1"/>
  <c r="N351"/>
  <c r="O351"/>
  <c r="R351"/>
  <c r="S351"/>
  <c r="T351"/>
  <c r="U351"/>
  <c r="V351"/>
  <c r="W351"/>
  <c r="Y351"/>
  <c r="Z351"/>
  <c r="AA351"/>
  <c r="AC351"/>
  <c r="AE351"/>
  <c r="AI351"/>
  <c r="AJ351"/>
  <c r="AK351"/>
  <c r="AL351"/>
  <c r="AM351"/>
  <c r="AO351"/>
  <c r="A352"/>
  <c r="B352"/>
  <c r="C352" s="1"/>
  <c r="D352"/>
  <c r="E352" s="1"/>
  <c r="F352"/>
  <c r="G352"/>
  <c r="H352"/>
  <c r="K352"/>
  <c r="L352" s="1"/>
  <c r="M352"/>
  <c r="AD352" s="1"/>
  <c r="N352"/>
  <c r="O352"/>
  <c r="R352"/>
  <c r="S352"/>
  <c r="T352"/>
  <c r="U352"/>
  <c r="V352"/>
  <c r="W352"/>
  <c r="Y352"/>
  <c r="Z352"/>
  <c r="AA352"/>
  <c r="AC352"/>
  <c r="AE352"/>
  <c r="AI352"/>
  <c r="AJ352"/>
  <c r="AK352"/>
  <c r="AL352"/>
  <c r="AM352"/>
  <c r="AO352"/>
  <c r="A353"/>
  <c r="B353"/>
  <c r="C353" s="1"/>
  <c r="D353"/>
  <c r="E353" s="1"/>
  <c r="F353"/>
  <c r="G353"/>
  <c r="H353"/>
  <c r="K353"/>
  <c r="L353" s="1"/>
  <c r="M353"/>
  <c r="AD353" s="1"/>
  <c r="N353"/>
  <c r="O353"/>
  <c r="R353"/>
  <c r="S353"/>
  <c r="T353"/>
  <c r="U353"/>
  <c r="V353"/>
  <c r="W353"/>
  <c r="Y353"/>
  <c r="Z353"/>
  <c r="AA353"/>
  <c r="AC353"/>
  <c r="AE353"/>
  <c r="AI353"/>
  <c r="AJ353"/>
  <c r="AK353"/>
  <c r="AL353"/>
  <c r="AM353"/>
  <c r="AO353"/>
  <c r="A354"/>
  <c r="B354"/>
  <c r="C354" s="1"/>
  <c r="D354"/>
  <c r="E354" s="1"/>
  <c r="F354"/>
  <c r="G354"/>
  <c r="H354"/>
  <c r="K354"/>
  <c r="L354" s="1"/>
  <c r="M354"/>
  <c r="AD354" s="1"/>
  <c r="N354"/>
  <c r="O354"/>
  <c r="R354"/>
  <c r="S354"/>
  <c r="T354"/>
  <c r="U354"/>
  <c r="V354"/>
  <c r="W354"/>
  <c r="Y354"/>
  <c r="Z354"/>
  <c r="AA354"/>
  <c r="AC354"/>
  <c r="AE354"/>
  <c r="AI354"/>
  <c r="AJ354"/>
  <c r="AK354"/>
  <c r="AL354"/>
  <c r="AM354"/>
  <c r="AO354"/>
  <c r="A355"/>
  <c r="B355"/>
  <c r="C355" s="1"/>
  <c r="D355"/>
  <c r="E355" s="1"/>
  <c r="F355"/>
  <c r="G355"/>
  <c r="H355"/>
  <c r="K355"/>
  <c r="L355" s="1"/>
  <c r="M355"/>
  <c r="AD355" s="1"/>
  <c r="N355"/>
  <c r="O355"/>
  <c r="R355"/>
  <c r="S355"/>
  <c r="T355"/>
  <c r="U355"/>
  <c r="V355"/>
  <c r="W355"/>
  <c r="Y355"/>
  <c r="Z355"/>
  <c r="AA355"/>
  <c r="AC355"/>
  <c r="AE355"/>
  <c r="AI355"/>
  <c r="AJ355"/>
  <c r="AK355"/>
  <c r="AL355"/>
  <c r="AM355"/>
  <c r="AO355"/>
  <c r="A356"/>
  <c r="B356"/>
  <c r="C356" s="1"/>
  <c r="D356"/>
  <c r="E356" s="1"/>
  <c r="F356"/>
  <c r="G356"/>
  <c r="H356"/>
  <c r="K356"/>
  <c r="L356" s="1"/>
  <c r="M356"/>
  <c r="AD356" s="1"/>
  <c r="N356"/>
  <c r="O356"/>
  <c r="R356"/>
  <c r="S356"/>
  <c r="T356"/>
  <c r="U356"/>
  <c r="V356"/>
  <c r="W356"/>
  <c r="Y356"/>
  <c r="Z356"/>
  <c r="AA356"/>
  <c r="AC356"/>
  <c r="AE356"/>
  <c r="AI356"/>
  <c r="AJ356"/>
  <c r="AK356"/>
  <c r="AL356"/>
  <c r="AM356"/>
  <c r="AO356"/>
  <c r="A357"/>
  <c r="B357"/>
  <c r="C357" s="1"/>
  <c r="D357"/>
  <c r="E357" s="1"/>
  <c r="F357"/>
  <c r="G357"/>
  <c r="H357"/>
  <c r="K357"/>
  <c r="L357" s="1"/>
  <c r="M357"/>
  <c r="AD357" s="1"/>
  <c r="N357"/>
  <c r="O357"/>
  <c r="R357"/>
  <c r="S357"/>
  <c r="T357"/>
  <c r="U357"/>
  <c r="V357"/>
  <c r="W357"/>
  <c r="Y357"/>
  <c r="Z357"/>
  <c r="AA357"/>
  <c r="AC357"/>
  <c r="AE357"/>
  <c r="AI357"/>
  <c r="AJ357"/>
  <c r="AK357"/>
  <c r="AL357"/>
  <c r="AM357"/>
  <c r="AO357"/>
  <c r="A358"/>
  <c r="B358"/>
  <c r="C358" s="1"/>
  <c r="D358"/>
  <c r="E358" s="1"/>
  <c r="F358"/>
  <c r="G358"/>
  <c r="H358"/>
  <c r="K358"/>
  <c r="L358" s="1"/>
  <c r="M358"/>
  <c r="AD358" s="1"/>
  <c r="N358"/>
  <c r="O358"/>
  <c r="R358"/>
  <c r="S358"/>
  <c r="T358"/>
  <c r="U358"/>
  <c r="V358"/>
  <c r="W358"/>
  <c r="Y358"/>
  <c r="Z358"/>
  <c r="AA358"/>
  <c r="AC358"/>
  <c r="AE358"/>
  <c r="AI358"/>
  <c r="AJ358"/>
  <c r="AK358"/>
  <c r="AL358"/>
  <c r="AM358"/>
  <c r="AO358"/>
  <c r="A359"/>
  <c r="B359"/>
  <c r="C359" s="1"/>
  <c r="D359"/>
  <c r="E359" s="1"/>
  <c r="F359"/>
  <c r="G359"/>
  <c r="H359"/>
  <c r="K359"/>
  <c r="L359" s="1"/>
  <c r="M359"/>
  <c r="AD359" s="1"/>
  <c r="N359"/>
  <c r="O359"/>
  <c r="R359"/>
  <c r="S359"/>
  <c r="T359"/>
  <c r="U359"/>
  <c r="V359"/>
  <c r="W359"/>
  <c r="Y359"/>
  <c r="Z359"/>
  <c r="AA359"/>
  <c r="AC359"/>
  <c r="AE359"/>
  <c r="AI359"/>
  <c r="AJ359"/>
  <c r="AK359"/>
  <c r="AL359"/>
  <c r="AM359"/>
  <c r="AO359"/>
  <c r="A360"/>
  <c r="B360"/>
  <c r="C360" s="1"/>
  <c r="D360"/>
  <c r="E360" s="1"/>
  <c r="F360"/>
  <c r="G360"/>
  <c r="H360"/>
  <c r="K360"/>
  <c r="L360" s="1"/>
  <c r="M360"/>
  <c r="AD360" s="1"/>
  <c r="N360"/>
  <c r="O360"/>
  <c r="R360"/>
  <c r="S360"/>
  <c r="T360"/>
  <c r="U360"/>
  <c r="V360"/>
  <c r="W360"/>
  <c r="Y360"/>
  <c r="Z360"/>
  <c r="AA360"/>
  <c r="AC360"/>
  <c r="AE360"/>
  <c r="AI360"/>
  <c r="AJ360"/>
  <c r="AK360"/>
  <c r="AL360"/>
  <c r="AM360"/>
  <c r="AO360"/>
  <c r="A361"/>
  <c r="B361"/>
  <c r="C361" s="1"/>
  <c r="D361"/>
  <c r="E361" s="1"/>
  <c r="F361"/>
  <c r="G361"/>
  <c r="H361"/>
  <c r="K361"/>
  <c r="L361" s="1"/>
  <c r="M361"/>
  <c r="AD361" s="1"/>
  <c r="N361"/>
  <c r="O361"/>
  <c r="R361"/>
  <c r="S361"/>
  <c r="T361"/>
  <c r="U361"/>
  <c r="V361"/>
  <c r="W361"/>
  <c r="Y361"/>
  <c r="Z361"/>
  <c r="AA361"/>
  <c r="AC361"/>
  <c r="AE361"/>
  <c r="AI361"/>
  <c r="AJ361"/>
  <c r="AK361"/>
  <c r="AL361"/>
  <c r="AM361"/>
  <c r="AO361"/>
  <c r="A362"/>
  <c r="B362"/>
  <c r="C362" s="1"/>
  <c r="D362"/>
  <c r="E362" s="1"/>
  <c r="F362"/>
  <c r="G362"/>
  <c r="H362"/>
  <c r="K362"/>
  <c r="L362" s="1"/>
  <c r="M362"/>
  <c r="AD362" s="1"/>
  <c r="N362"/>
  <c r="O362"/>
  <c r="R362"/>
  <c r="S362"/>
  <c r="T362"/>
  <c r="U362"/>
  <c r="V362"/>
  <c r="W362"/>
  <c r="Y362"/>
  <c r="Z362"/>
  <c r="AA362"/>
  <c r="AC362"/>
  <c r="AE362"/>
  <c r="AI362"/>
  <c r="AJ362"/>
  <c r="AK362"/>
  <c r="AL362"/>
  <c r="AM362"/>
  <c r="AO362"/>
  <c r="A363"/>
  <c r="B363"/>
  <c r="C363" s="1"/>
  <c r="D363"/>
  <c r="E363" s="1"/>
  <c r="F363"/>
  <c r="G363"/>
  <c r="H363"/>
  <c r="K363"/>
  <c r="L363" s="1"/>
  <c r="M363"/>
  <c r="AD363" s="1"/>
  <c r="N363"/>
  <c r="O363"/>
  <c r="R363"/>
  <c r="S363"/>
  <c r="T363"/>
  <c r="U363"/>
  <c r="V363"/>
  <c r="W363"/>
  <c r="Y363"/>
  <c r="Z363"/>
  <c r="AA363"/>
  <c r="AC363"/>
  <c r="AE363"/>
  <c r="AI363"/>
  <c r="AJ363"/>
  <c r="AK363"/>
  <c r="AL363"/>
  <c r="AM363"/>
  <c r="AO363"/>
  <c r="A364"/>
  <c r="B364"/>
  <c r="C364" s="1"/>
  <c r="D364"/>
  <c r="E364" s="1"/>
  <c r="F364"/>
  <c r="G364"/>
  <c r="H364"/>
  <c r="K364"/>
  <c r="L364" s="1"/>
  <c r="M364"/>
  <c r="AD364" s="1"/>
  <c r="N364"/>
  <c r="O364"/>
  <c r="R364"/>
  <c r="S364"/>
  <c r="T364"/>
  <c r="U364"/>
  <c r="V364"/>
  <c r="W364"/>
  <c r="Y364"/>
  <c r="Z364"/>
  <c r="AA364"/>
  <c r="AC364"/>
  <c r="AE364"/>
  <c r="AI364"/>
  <c r="AJ364"/>
  <c r="AK364"/>
  <c r="AL364"/>
  <c r="AM364"/>
  <c r="AO364"/>
  <c r="A365"/>
  <c r="B365"/>
  <c r="C365" s="1"/>
  <c r="D365"/>
  <c r="E365" s="1"/>
  <c r="F365"/>
  <c r="G365"/>
  <c r="H365"/>
  <c r="K365"/>
  <c r="L365" s="1"/>
  <c r="M365"/>
  <c r="AD365" s="1"/>
  <c r="N365"/>
  <c r="O365"/>
  <c r="R365"/>
  <c r="S365"/>
  <c r="T365"/>
  <c r="U365"/>
  <c r="V365"/>
  <c r="W365"/>
  <c r="Y365"/>
  <c r="Z365"/>
  <c r="AA365"/>
  <c r="AC365"/>
  <c r="AE365"/>
  <c r="AI365"/>
  <c r="AJ365"/>
  <c r="AK365"/>
  <c r="AL365"/>
  <c r="AM365"/>
  <c r="AO365"/>
  <c r="A366"/>
  <c r="B366"/>
  <c r="C366" s="1"/>
  <c r="D366"/>
  <c r="E366" s="1"/>
  <c r="F366"/>
  <c r="G366"/>
  <c r="H366"/>
  <c r="K366"/>
  <c r="L366" s="1"/>
  <c r="M366"/>
  <c r="AD366" s="1"/>
  <c r="N366"/>
  <c r="O366"/>
  <c r="R366"/>
  <c r="S366"/>
  <c r="T366"/>
  <c r="U366"/>
  <c r="V366"/>
  <c r="W366"/>
  <c r="Y366"/>
  <c r="Z366"/>
  <c r="AA366"/>
  <c r="AC366"/>
  <c r="AE366"/>
  <c r="AI366"/>
  <c r="AJ366"/>
  <c r="AK366"/>
  <c r="AL366"/>
  <c r="AM366"/>
  <c r="AO366"/>
  <c r="A367"/>
  <c r="B367"/>
  <c r="C367" s="1"/>
  <c r="D367"/>
  <c r="E367" s="1"/>
  <c r="F367"/>
  <c r="G367"/>
  <c r="H367"/>
  <c r="K367"/>
  <c r="L367" s="1"/>
  <c r="M367"/>
  <c r="AD367" s="1"/>
  <c r="N367"/>
  <c r="O367"/>
  <c r="R367"/>
  <c r="S367"/>
  <c r="T367"/>
  <c r="U367"/>
  <c r="V367"/>
  <c r="W367"/>
  <c r="Y367"/>
  <c r="Z367"/>
  <c r="AA367"/>
  <c r="AC367"/>
  <c r="AE367"/>
  <c r="AI367"/>
  <c r="AJ367"/>
  <c r="AK367"/>
  <c r="AL367"/>
  <c r="AM367"/>
  <c r="AO367"/>
  <c r="A368"/>
  <c r="B368"/>
  <c r="C368" s="1"/>
  <c r="D368"/>
  <c r="E368" s="1"/>
  <c r="F368"/>
  <c r="G368"/>
  <c r="H368"/>
  <c r="K368"/>
  <c r="L368" s="1"/>
  <c r="M368"/>
  <c r="AD368" s="1"/>
  <c r="N368"/>
  <c r="O368"/>
  <c r="R368"/>
  <c r="S368"/>
  <c r="T368"/>
  <c r="U368"/>
  <c r="V368"/>
  <c r="W368"/>
  <c r="Y368"/>
  <c r="Z368"/>
  <c r="AA368"/>
  <c r="AC368"/>
  <c r="AE368"/>
  <c r="AI368"/>
  <c r="AJ368"/>
  <c r="AK368"/>
  <c r="AL368"/>
  <c r="AM368"/>
  <c r="AO368"/>
  <c r="A369"/>
  <c r="B369"/>
  <c r="C369" s="1"/>
  <c r="D369"/>
  <c r="E369" s="1"/>
  <c r="F369"/>
  <c r="G369"/>
  <c r="H369"/>
  <c r="K369"/>
  <c r="L369" s="1"/>
  <c r="M369"/>
  <c r="AD369" s="1"/>
  <c r="N369"/>
  <c r="O369"/>
  <c r="R369"/>
  <c r="S369"/>
  <c r="T369"/>
  <c r="U369"/>
  <c r="V369"/>
  <c r="W369"/>
  <c r="Y369"/>
  <c r="Z369"/>
  <c r="AA369"/>
  <c r="AC369"/>
  <c r="AE369"/>
  <c r="AI369"/>
  <c r="AJ369"/>
  <c r="AK369"/>
  <c r="AL369"/>
  <c r="AM369"/>
  <c r="AO369"/>
  <c r="A370"/>
  <c r="B370"/>
  <c r="C370" s="1"/>
  <c r="D370"/>
  <c r="E370" s="1"/>
  <c r="F370"/>
  <c r="G370"/>
  <c r="H370"/>
  <c r="K370"/>
  <c r="L370" s="1"/>
  <c r="M370"/>
  <c r="AD370" s="1"/>
  <c r="N370"/>
  <c r="O370"/>
  <c r="R370"/>
  <c r="S370"/>
  <c r="T370"/>
  <c r="U370"/>
  <c r="V370"/>
  <c r="W370"/>
  <c r="Y370"/>
  <c r="Z370"/>
  <c r="AA370"/>
  <c r="AC370"/>
  <c r="AE370"/>
  <c r="AI370"/>
  <c r="AJ370"/>
  <c r="AK370"/>
  <c r="AL370"/>
  <c r="AM370"/>
  <c r="AO370"/>
  <c r="A371"/>
  <c r="B371"/>
  <c r="C371" s="1"/>
  <c r="D371"/>
  <c r="E371" s="1"/>
  <c r="F371"/>
  <c r="G371"/>
  <c r="H371"/>
  <c r="K371"/>
  <c r="L371" s="1"/>
  <c r="M371"/>
  <c r="AD371" s="1"/>
  <c r="N371"/>
  <c r="O371"/>
  <c r="R371"/>
  <c r="S371"/>
  <c r="T371"/>
  <c r="U371"/>
  <c r="V371"/>
  <c r="W371"/>
  <c r="Y371"/>
  <c r="Z371"/>
  <c r="AA371"/>
  <c r="AC371"/>
  <c r="AE371"/>
  <c r="AI371"/>
  <c r="AJ371"/>
  <c r="AK371"/>
  <c r="AL371"/>
  <c r="AM371"/>
  <c r="AO371"/>
  <c r="A372"/>
  <c r="B372"/>
  <c r="C372" s="1"/>
  <c r="D372"/>
  <c r="E372" s="1"/>
  <c r="F372"/>
  <c r="G372"/>
  <c r="H372"/>
  <c r="K372"/>
  <c r="L372" s="1"/>
  <c r="M372"/>
  <c r="AD372" s="1"/>
  <c r="N372"/>
  <c r="O372"/>
  <c r="R372"/>
  <c r="S372"/>
  <c r="T372"/>
  <c r="U372"/>
  <c r="V372"/>
  <c r="W372"/>
  <c r="Y372"/>
  <c r="Z372"/>
  <c r="AA372"/>
  <c r="AC372"/>
  <c r="AE372"/>
  <c r="AI372"/>
  <c r="AJ372"/>
  <c r="AK372"/>
  <c r="AL372"/>
  <c r="AM372"/>
  <c r="AO372"/>
  <c r="A373"/>
  <c r="B373"/>
  <c r="C373" s="1"/>
  <c r="D373"/>
  <c r="E373" s="1"/>
  <c r="F373"/>
  <c r="G373"/>
  <c r="H373"/>
  <c r="K373"/>
  <c r="L373" s="1"/>
  <c r="M373"/>
  <c r="AD373" s="1"/>
  <c r="N373"/>
  <c r="O373"/>
  <c r="R373"/>
  <c r="S373"/>
  <c r="T373"/>
  <c r="U373"/>
  <c r="V373"/>
  <c r="W373"/>
  <c r="Y373"/>
  <c r="Z373"/>
  <c r="AA373"/>
  <c r="AC373"/>
  <c r="AE373"/>
  <c r="AI373"/>
  <c r="AJ373"/>
  <c r="AK373"/>
  <c r="AL373"/>
  <c r="AM373"/>
  <c r="AO373"/>
  <c r="A374"/>
  <c r="B374"/>
  <c r="C374" s="1"/>
  <c r="D374"/>
  <c r="E374" s="1"/>
  <c r="F374"/>
  <c r="G374"/>
  <c r="H374"/>
  <c r="K374"/>
  <c r="L374" s="1"/>
  <c r="M374"/>
  <c r="AD374" s="1"/>
  <c r="N374"/>
  <c r="O374"/>
  <c r="R374"/>
  <c r="S374"/>
  <c r="T374"/>
  <c r="U374"/>
  <c r="V374"/>
  <c r="W374"/>
  <c r="Y374"/>
  <c r="Z374"/>
  <c r="AA374"/>
  <c r="AC374"/>
  <c r="AE374"/>
  <c r="AI374"/>
  <c r="AJ374"/>
  <c r="AK374"/>
  <c r="AL374"/>
  <c r="AM374"/>
  <c r="AO374"/>
  <c r="A375"/>
  <c r="B375"/>
  <c r="C375" s="1"/>
  <c r="D375"/>
  <c r="E375" s="1"/>
  <c r="F375"/>
  <c r="G375"/>
  <c r="H375"/>
  <c r="K375"/>
  <c r="L375" s="1"/>
  <c r="M375"/>
  <c r="AD375" s="1"/>
  <c r="N375"/>
  <c r="O375"/>
  <c r="R375"/>
  <c r="S375"/>
  <c r="T375"/>
  <c r="U375"/>
  <c r="V375"/>
  <c r="W375"/>
  <c r="Y375"/>
  <c r="Z375"/>
  <c r="AA375"/>
  <c r="AC375"/>
  <c r="AE375"/>
  <c r="AI375"/>
  <c r="AJ375"/>
  <c r="AK375"/>
  <c r="AL375"/>
  <c r="AM375"/>
  <c r="AO375"/>
  <c r="A376"/>
  <c r="B376"/>
  <c r="C376" s="1"/>
  <c r="D376"/>
  <c r="E376" s="1"/>
  <c r="F376"/>
  <c r="G376"/>
  <c r="H376"/>
  <c r="K376"/>
  <c r="L376" s="1"/>
  <c r="M376"/>
  <c r="AD376" s="1"/>
  <c r="N376"/>
  <c r="O376"/>
  <c r="R376"/>
  <c r="S376"/>
  <c r="T376"/>
  <c r="U376"/>
  <c r="V376"/>
  <c r="W376"/>
  <c r="Y376"/>
  <c r="Z376"/>
  <c r="AA376"/>
  <c r="AC376"/>
  <c r="AE376"/>
  <c r="AI376"/>
  <c r="AJ376"/>
  <c r="AK376"/>
  <c r="AL376"/>
  <c r="AM376"/>
  <c r="AO376"/>
  <c r="A377"/>
  <c r="B377"/>
  <c r="C377" s="1"/>
  <c r="D377"/>
  <c r="E377" s="1"/>
  <c r="F377"/>
  <c r="G377"/>
  <c r="H377"/>
  <c r="K377"/>
  <c r="L377" s="1"/>
  <c r="M377"/>
  <c r="AD377" s="1"/>
  <c r="N377"/>
  <c r="O377"/>
  <c r="R377"/>
  <c r="S377"/>
  <c r="T377"/>
  <c r="U377"/>
  <c r="V377"/>
  <c r="W377"/>
  <c r="Y377"/>
  <c r="Z377"/>
  <c r="AA377"/>
  <c r="AC377"/>
  <c r="AE377"/>
  <c r="AI377"/>
  <c r="AJ377"/>
  <c r="AK377"/>
  <c r="AL377"/>
  <c r="AM377"/>
  <c r="AO377"/>
  <c r="A378"/>
  <c r="B378"/>
  <c r="C378" s="1"/>
  <c r="D378"/>
  <c r="E378" s="1"/>
  <c r="F378"/>
  <c r="G378"/>
  <c r="H378"/>
  <c r="K378"/>
  <c r="L378" s="1"/>
  <c r="M378"/>
  <c r="AD378" s="1"/>
  <c r="N378"/>
  <c r="O378"/>
  <c r="R378"/>
  <c r="S378"/>
  <c r="T378"/>
  <c r="U378"/>
  <c r="V378"/>
  <c r="W378"/>
  <c r="Y378"/>
  <c r="Z378"/>
  <c r="AA378"/>
  <c r="AC378"/>
  <c r="AE378"/>
  <c r="AI378"/>
  <c r="AJ378"/>
  <c r="AK378"/>
  <c r="AL378"/>
  <c r="AM378"/>
  <c r="AO378"/>
  <c r="A379"/>
  <c r="B379"/>
  <c r="C379" s="1"/>
  <c r="D379"/>
  <c r="E379" s="1"/>
  <c r="F379"/>
  <c r="G379"/>
  <c r="H379"/>
  <c r="K379"/>
  <c r="L379" s="1"/>
  <c r="M379"/>
  <c r="AD379" s="1"/>
  <c r="N379"/>
  <c r="O379"/>
  <c r="R379"/>
  <c r="S379"/>
  <c r="T379"/>
  <c r="U379"/>
  <c r="V379"/>
  <c r="W379"/>
  <c r="Y379"/>
  <c r="Z379"/>
  <c r="AA379"/>
  <c r="AC379"/>
  <c r="AE379"/>
  <c r="AI379"/>
  <c r="AJ379"/>
  <c r="AK379"/>
  <c r="AL379"/>
  <c r="AM379"/>
  <c r="AO379"/>
  <c r="A380"/>
  <c r="B380"/>
  <c r="C380" s="1"/>
  <c r="D380"/>
  <c r="E380" s="1"/>
  <c r="F380"/>
  <c r="G380"/>
  <c r="H380"/>
  <c r="K380"/>
  <c r="L380" s="1"/>
  <c r="M380"/>
  <c r="AD380" s="1"/>
  <c r="N380"/>
  <c r="O380"/>
  <c r="R380"/>
  <c r="S380"/>
  <c r="T380"/>
  <c r="U380"/>
  <c r="V380"/>
  <c r="W380"/>
  <c r="Y380"/>
  <c r="Z380"/>
  <c r="AA380"/>
  <c r="AC380"/>
  <c r="AE380"/>
  <c r="AI380"/>
  <c r="AJ380"/>
  <c r="AK380"/>
  <c r="AL380"/>
  <c r="AM380"/>
  <c r="AO380"/>
  <c r="A381"/>
  <c r="B381"/>
  <c r="C381" s="1"/>
  <c r="D381"/>
  <c r="E381" s="1"/>
  <c r="F381"/>
  <c r="G381"/>
  <c r="H381"/>
  <c r="K381"/>
  <c r="L381" s="1"/>
  <c r="M381"/>
  <c r="AD381" s="1"/>
  <c r="N381"/>
  <c r="O381"/>
  <c r="R381"/>
  <c r="S381"/>
  <c r="T381"/>
  <c r="U381"/>
  <c r="V381"/>
  <c r="W381"/>
  <c r="Y381"/>
  <c r="Z381"/>
  <c r="AA381"/>
  <c r="AC381"/>
  <c r="AE381"/>
  <c r="AI381"/>
  <c r="AJ381"/>
  <c r="AK381"/>
  <c r="AL381"/>
  <c r="AM381"/>
  <c r="AO381"/>
  <c r="A382"/>
  <c r="B382"/>
  <c r="C382" s="1"/>
  <c r="D382"/>
  <c r="E382" s="1"/>
  <c r="F382"/>
  <c r="G382"/>
  <c r="H382"/>
  <c r="K382"/>
  <c r="L382" s="1"/>
  <c r="M382"/>
  <c r="AD382" s="1"/>
  <c r="N382"/>
  <c r="O382"/>
  <c r="R382"/>
  <c r="S382"/>
  <c r="T382"/>
  <c r="U382"/>
  <c r="V382"/>
  <c r="W382"/>
  <c r="Y382"/>
  <c r="Z382"/>
  <c r="AA382"/>
  <c r="AC382"/>
  <c r="AE382"/>
  <c r="AI382"/>
  <c r="AJ382"/>
  <c r="AK382"/>
  <c r="AL382"/>
  <c r="AM382"/>
  <c r="AO382"/>
  <c r="A383"/>
  <c r="B383"/>
  <c r="C383" s="1"/>
  <c r="D383"/>
  <c r="E383" s="1"/>
  <c r="F383"/>
  <c r="G383"/>
  <c r="H383"/>
  <c r="K383"/>
  <c r="L383" s="1"/>
  <c r="M383"/>
  <c r="AD383" s="1"/>
  <c r="N383"/>
  <c r="O383"/>
  <c r="R383"/>
  <c r="S383"/>
  <c r="T383"/>
  <c r="U383"/>
  <c r="V383"/>
  <c r="W383"/>
  <c r="Y383"/>
  <c r="Z383"/>
  <c r="AA383"/>
  <c r="AC383"/>
  <c r="AE383"/>
  <c r="AI383"/>
  <c r="AJ383"/>
  <c r="AK383"/>
  <c r="AL383"/>
  <c r="AM383"/>
  <c r="AO383"/>
  <c r="A384"/>
  <c r="B384"/>
  <c r="C384" s="1"/>
  <c r="D384"/>
  <c r="E384" s="1"/>
  <c r="F384"/>
  <c r="G384"/>
  <c r="H384"/>
  <c r="K384"/>
  <c r="L384" s="1"/>
  <c r="M384"/>
  <c r="AD384" s="1"/>
  <c r="N384"/>
  <c r="O384"/>
  <c r="R384"/>
  <c r="S384"/>
  <c r="T384"/>
  <c r="U384"/>
  <c r="V384"/>
  <c r="W384"/>
  <c r="Y384"/>
  <c r="Z384"/>
  <c r="AA384"/>
  <c r="AC384"/>
  <c r="AE384"/>
  <c r="AI384"/>
  <c r="AJ384"/>
  <c r="AK384"/>
  <c r="AL384"/>
  <c r="AM384"/>
  <c r="AO384"/>
  <c r="A385"/>
  <c r="B385"/>
  <c r="C385" s="1"/>
  <c r="D385"/>
  <c r="E385" s="1"/>
  <c r="F385"/>
  <c r="G385"/>
  <c r="H385"/>
  <c r="K385"/>
  <c r="L385" s="1"/>
  <c r="M385"/>
  <c r="AD385" s="1"/>
  <c r="N385"/>
  <c r="O385"/>
  <c r="R385"/>
  <c r="S385"/>
  <c r="T385"/>
  <c r="U385"/>
  <c r="V385"/>
  <c r="W385"/>
  <c r="Y385"/>
  <c r="Z385"/>
  <c r="AA385"/>
  <c r="AC385"/>
  <c r="AE385"/>
  <c r="AI385"/>
  <c r="AJ385"/>
  <c r="AK385"/>
  <c r="AL385"/>
  <c r="AM385"/>
  <c r="AO385"/>
  <c r="A386"/>
  <c r="B386"/>
  <c r="C386" s="1"/>
  <c r="D386"/>
  <c r="E386" s="1"/>
  <c r="F386"/>
  <c r="G386"/>
  <c r="H386"/>
  <c r="K386"/>
  <c r="L386" s="1"/>
  <c r="M386"/>
  <c r="AD386" s="1"/>
  <c r="N386"/>
  <c r="O386"/>
  <c r="R386"/>
  <c r="S386"/>
  <c r="T386"/>
  <c r="U386"/>
  <c r="V386"/>
  <c r="W386"/>
  <c r="Y386"/>
  <c r="Z386"/>
  <c r="AA386"/>
  <c r="AC386"/>
  <c r="AE386"/>
  <c r="AI386"/>
  <c r="AJ386"/>
  <c r="AK386"/>
  <c r="AL386"/>
  <c r="AM386"/>
  <c r="AO386"/>
  <c r="A387"/>
  <c r="B387"/>
  <c r="C387" s="1"/>
  <c r="D387"/>
  <c r="E387" s="1"/>
  <c r="F387"/>
  <c r="G387"/>
  <c r="H387"/>
  <c r="K387"/>
  <c r="L387" s="1"/>
  <c r="M387"/>
  <c r="AD387" s="1"/>
  <c r="N387"/>
  <c r="O387"/>
  <c r="R387"/>
  <c r="S387"/>
  <c r="T387"/>
  <c r="U387"/>
  <c r="V387"/>
  <c r="W387"/>
  <c r="Y387"/>
  <c r="Z387"/>
  <c r="AA387"/>
  <c r="AC387"/>
  <c r="AE387"/>
  <c r="AI387"/>
  <c r="AJ387"/>
  <c r="AK387"/>
  <c r="AL387"/>
  <c r="AM387"/>
  <c r="AO387"/>
  <c r="A388"/>
  <c r="B388"/>
  <c r="C388" s="1"/>
  <c r="D388"/>
  <c r="E388" s="1"/>
  <c r="F388"/>
  <c r="G388"/>
  <c r="H388"/>
  <c r="K388"/>
  <c r="L388" s="1"/>
  <c r="M388"/>
  <c r="AD388" s="1"/>
  <c r="N388"/>
  <c r="O388"/>
  <c r="R388"/>
  <c r="S388"/>
  <c r="T388"/>
  <c r="U388"/>
  <c r="V388"/>
  <c r="W388"/>
  <c r="Y388"/>
  <c r="Z388"/>
  <c r="AA388"/>
  <c r="AC388"/>
  <c r="AE388"/>
  <c r="AI388"/>
  <c r="AJ388"/>
  <c r="AK388"/>
  <c r="AL388"/>
  <c r="AM388"/>
  <c r="AO388"/>
  <c r="A389"/>
  <c r="B389"/>
  <c r="C389" s="1"/>
  <c r="D389"/>
  <c r="E389" s="1"/>
  <c r="F389"/>
  <c r="G389"/>
  <c r="H389"/>
  <c r="K389"/>
  <c r="L389" s="1"/>
  <c r="M389"/>
  <c r="AD389" s="1"/>
  <c r="N389"/>
  <c r="O389"/>
  <c r="R389"/>
  <c r="S389"/>
  <c r="T389"/>
  <c r="U389"/>
  <c r="V389"/>
  <c r="W389"/>
  <c r="Y389"/>
  <c r="Z389"/>
  <c r="AA389"/>
  <c r="AC389"/>
  <c r="AE389"/>
  <c r="AI389"/>
  <c r="AJ389"/>
  <c r="AK389"/>
  <c r="AL389"/>
  <c r="AM389"/>
  <c r="AO389"/>
  <c r="A390"/>
  <c r="B390"/>
  <c r="C390" s="1"/>
  <c r="D390"/>
  <c r="E390" s="1"/>
  <c r="F390"/>
  <c r="G390"/>
  <c r="H390"/>
  <c r="K390"/>
  <c r="L390" s="1"/>
  <c r="M390"/>
  <c r="AD390" s="1"/>
  <c r="N390"/>
  <c r="O390"/>
  <c r="R390"/>
  <c r="S390"/>
  <c r="T390"/>
  <c r="U390"/>
  <c r="V390"/>
  <c r="W390"/>
  <c r="Y390"/>
  <c r="Z390"/>
  <c r="AA390"/>
  <c r="AC390"/>
  <c r="AE390"/>
  <c r="AI390"/>
  <c r="AJ390"/>
  <c r="AK390"/>
  <c r="AL390"/>
  <c r="AM390"/>
  <c r="AO390"/>
  <c r="A391"/>
  <c r="B391"/>
  <c r="C391" s="1"/>
  <c r="D391"/>
  <c r="E391" s="1"/>
  <c r="F391"/>
  <c r="G391"/>
  <c r="H391"/>
  <c r="K391"/>
  <c r="L391" s="1"/>
  <c r="M391"/>
  <c r="AD391" s="1"/>
  <c r="N391"/>
  <c r="O391"/>
  <c r="R391"/>
  <c r="S391"/>
  <c r="T391"/>
  <c r="U391"/>
  <c r="V391"/>
  <c r="W391"/>
  <c r="Y391"/>
  <c r="Z391"/>
  <c r="AA391"/>
  <c r="AC391"/>
  <c r="AE391"/>
  <c r="AI391"/>
  <c r="AJ391"/>
  <c r="AK391"/>
  <c r="AL391"/>
  <c r="AM391"/>
  <c r="AO391"/>
  <c r="A392"/>
  <c r="B392"/>
  <c r="C392" s="1"/>
  <c r="D392"/>
  <c r="E392" s="1"/>
  <c r="F392"/>
  <c r="G392"/>
  <c r="H392"/>
  <c r="K392"/>
  <c r="L392" s="1"/>
  <c r="M392"/>
  <c r="AD392" s="1"/>
  <c r="N392"/>
  <c r="O392"/>
  <c r="R392"/>
  <c r="S392"/>
  <c r="T392"/>
  <c r="U392"/>
  <c r="V392"/>
  <c r="W392"/>
  <c r="Y392"/>
  <c r="Z392"/>
  <c r="AA392"/>
  <c r="AC392"/>
  <c r="AE392"/>
  <c r="AI392"/>
  <c r="AJ392"/>
  <c r="AK392"/>
  <c r="AL392"/>
  <c r="AM392"/>
  <c r="AO392"/>
  <c r="A393"/>
  <c r="B393"/>
  <c r="C393" s="1"/>
  <c r="D393"/>
  <c r="E393" s="1"/>
  <c r="F393"/>
  <c r="G393"/>
  <c r="H393"/>
  <c r="K393"/>
  <c r="L393" s="1"/>
  <c r="M393"/>
  <c r="AD393" s="1"/>
  <c r="N393"/>
  <c r="O393"/>
  <c r="R393"/>
  <c r="S393"/>
  <c r="T393"/>
  <c r="U393"/>
  <c r="V393"/>
  <c r="W393"/>
  <c r="Y393"/>
  <c r="Z393"/>
  <c r="AA393"/>
  <c r="AC393"/>
  <c r="AE393"/>
  <c r="AI393"/>
  <c r="AJ393"/>
  <c r="AK393"/>
  <c r="AL393"/>
  <c r="AM393"/>
  <c r="AO393"/>
  <c r="A394"/>
  <c r="B394"/>
  <c r="C394" s="1"/>
  <c r="D394"/>
  <c r="E394" s="1"/>
  <c r="F394"/>
  <c r="G394"/>
  <c r="H394"/>
  <c r="K394"/>
  <c r="L394" s="1"/>
  <c r="M394"/>
  <c r="AD394" s="1"/>
  <c r="N394"/>
  <c r="O394"/>
  <c r="R394"/>
  <c r="S394"/>
  <c r="T394"/>
  <c r="U394"/>
  <c r="V394"/>
  <c r="W394"/>
  <c r="Y394"/>
  <c r="Z394"/>
  <c r="AA394"/>
  <c r="AC394"/>
  <c r="AE394"/>
  <c r="AI394"/>
  <c r="AJ394"/>
  <c r="AK394"/>
  <c r="AL394"/>
  <c r="AM394"/>
  <c r="AO394"/>
  <c r="A395"/>
  <c r="B395"/>
  <c r="C395" s="1"/>
  <c r="D395"/>
  <c r="E395" s="1"/>
  <c r="F395"/>
  <c r="G395"/>
  <c r="H395"/>
  <c r="K395"/>
  <c r="L395" s="1"/>
  <c r="M395"/>
  <c r="AD395" s="1"/>
  <c r="N395"/>
  <c r="O395"/>
  <c r="R395"/>
  <c r="S395"/>
  <c r="T395"/>
  <c r="U395"/>
  <c r="V395"/>
  <c r="W395"/>
  <c r="Y395"/>
  <c r="Z395"/>
  <c r="AA395"/>
  <c r="AC395"/>
  <c r="AE395"/>
  <c r="AI395"/>
  <c r="AJ395"/>
  <c r="AK395"/>
  <c r="AL395"/>
  <c r="AM395"/>
  <c r="AO395"/>
  <c r="A396"/>
  <c r="B396"/>
  <c r="C396" s="1"/>
  <c r="D396"/>
  <c r="E396" s="1"/>
  <c r="F396"/>
  <c r="G396"/>
  <c r="H396"/>
  <c r="K396"/>
  <c r="L396" s="1"/>
  <c r="M396"/>
  <c r="AD396" s="1"/>
  <c r="N396"/>
  <c r="O396"/>
  <c r="R396"/>
  <c r="S396"/>
  <c r="T396"/>
  <c r="U396"/>
  <c r="V396"/>
  <c r="W396"/>
  <c r="Y396"/>
  <c r="Z396"/>
  <c r="AA396"/>
  <c r="AC396"/>
  <c r="AE396"/>
  <c r="AI396"/>
  <c r="AJ396"/>
  <c r="AK396"/>
  <c r="AL396"/>
  <c r="AM396"/>
  <c r="AO396"/>
  <c r="A397"/>
  <c r="B397"/>
  <c r="C397" s="1"/>
  <c r="D397"/>
  <c r="E397" s="1"/>
  <c r="F397"/>
  <c r="G397"/>
  <c r="H397"/>
  <c r="K397"/>
  <c r="L397" s="1"/>
  <c r="M397"/>
  <c r="AD397" s="1"/>
  <c r="N397"/>
  <c r="O397"/>
  <c r="R397"/>
  <c r="S397"/>
  <c r="T397"/>
  <c r="U397"/>
  <c r="V397"/>
  <c r="W397"/>
  <c r="Y397"/>
  <c r="Z397"/>
  <c r="AA397"/>
  <c r="AC397"/>
  <c r="AE397"/>
  <c r="AI397"/>
  <c r="AJ397"/>
  <c r="AK397"/>
  <c r="AL397"/>
  <c r="AM397"/>
  <c r="AO397"/>
  <c r="A398"/>
  <c r="B398"/>
  <c r="C398" s="1"/>
  <c r="D398"/>
  <c r="E398" s="1"/>
  <c r="F398"/>
  <c r="G398"/>
  <c r="H398"/>
  <c r="K398"/>
  <c r="L398" s="1"/>
  <c r="M398"/>
  <c r="AD398" s="1"/>
  <c r="N398"/>
  <c r="O398"/>
  <c r="R398"/>
  <c r="S398"/>
  <c r="T398"/>
  <c r="U398"/>
  <c r="V398"/>
  <c r="W398"/>
  <c r="Y398"/>
  <c r="Z398"/>
  <c r="AA398"/>
  <c r="AC398"/>
  <c r="AE398"/>
  <c r="AI398"/>
  <c r="AJ398"/>
  <c r="AK398"/>
  <c r="AL398"/>
  <c r="AM398"/>
  <c r="AO398"/>
  <c r="A399"/>
  <c r="B399"/>
  <c r="C399" s="1"/>
  <c r="D399"/>
  <c r="E399" s="1"/>
  <c r="F399"/>
  <c r="G399"/>
  <c r="H399"/>
  <c r="K399"/>
  <c r="L399" s="1"/>
  <c r="M399"/>
  <c r="AD399" s="1"/>
  <c r="N399"/>
  <c r="O399"/>
  <c r="R399"/>
  <c r="S399"/>
  <c r="T399"/>
  <c r="U399"/>
  <c r="V399"/>
  <c r="W399"/>
  <c r="Y399"/>
  <c r="Z399"/>
  <c r="AA399"/>
  <c r="AC399"/>
  <c r="AE399"/>
  <c r="AI399"/>
  <c r="AJ399"/>
  <c r="AK399"/>
  <c r="AL399"/>
  <c r="AM399"/>
  <c r="AO399"/>
  <c r="A400"/>
  <c r="B400"/>
  <c r="C400" s="1"/>
  <c r="D400"/>
  <c r="E400" s="1"/>
  <c r="F400"/>
  <c r="G400"/>
  <c r="H400"/>
  <c r="K400"/>
  <c r="L400" s="1"/>
  <c r="M400"/>
  <c r="AD400" s="1"/>
  <c r="N400"/>
  <c r="O400"/>
  <c r="R400"/>
  <c r="S400"/>
  <c r="T400"/>
  <c r="U400"/>
  <c r="V400"/>
  <c r="W400"/>
  <c r="Y400"/>
  <c r="Z400"/>
  <c r="AA400"/>
  <c r="AC400"/>
  <c r="AE400"/>
  <c r="AI400"/>
  <c r="AJ400"/>
  <c r="AK400"/>
  <c r="AL400"/>
  <c r="AM400"/>
  <c r="AO400"/>
  <c r="A401"/>
  <c r="B401"/>
  <c r="C401" s="1"/>
  <c r="D401"/>
  <c r="E401" s="1"/>
  <c r="F401"/>
  <c r="G401"/>
  <c r="H401"/>
  <c r="K401"/>
  <c r="L401" s="1"/>
  <c r="M401"/>
  <c r="AD401" s="1"/>
  <c r="N401"/>
  <c r="O401"/>
  <c r="R401"/>
  <c r="S401"/>
  <c r="T401"/>
  <c r="U401"/>
  <c r="V401"/>
  <c r="W401"/>
  <c r="Y401"/>
  <c r="Z401"/>
  <c r="AA401"/>
  <c r="AC401"/>
  <c r="AE401"/>
  <c r="AI401"/>
  <c r="AJ401"/>
  <c r="AK401"/>
  <c r="AL401"/>
  <c r="AM401"/>
  <c r="AO401"/>
  <c r="A402"/>
  <c r="B402"/>
  <c r="C402" s="1"/>
  <c r="D402"/>
  <c r="E402" s="1"/>
  <c r="F402"/>
  <c r="G402"/>
  <c r="H402"/>
  <c r="K402"/>
  <c r="L402" s="1"/>
  <c r="M402"/>
  <c r="AD402" s="1"/>
  <c r="N402"/>
  <c r="O402"/>
  <c r="R402"/>
  <c r="S402"/>
  <c r="T402"/>
  <c r="U402"/>
  <c r="V402"/>
  <c r="W402"/>
  <c r="Y402"/>
  <c r="Z402"/>
  <c r="AA402"/>
  <c r="AC402"/>
  <c r="AE402"/>
  <c r="AI402"/>
  <c r="AJ402"/>
  <c r="AK402"/>
  <c r="AL402"/>
  <c r="AM402"/>
  <c r="AO402"/>
  <c r="A403"/>
  <c r="B403"/>
  <c r="C403" s="1"/>
  <c r="D403"/>
  <c r="E403" s="1"/>
  <c r="F403"/>
  <c r="G403"/>
  <c r="H403"/>
  <c r="K403"/>
  <c r="L403" s="1"/>
  <c r="M403"/>
  <c r="AD403" s="1"/>
  <c r="N403"/>
  <c r="O403"/>
  <c r="R403"/>
  <c r="S403"/>
  <c r="T403"/>
  <c r="U403"/>
  <c r="V403"/>
  <c r="W403"/>
  <c r="Y403"/>
  <c r="Z403"/>
  <c r="AA403"/>
  <c r="AC403"/>
  <c r="AE403"/>
  <c r="AI403"/>
  <c r="AJ403"/>
  <c r="AK403"/>
  <c r="AL403"/>
  <c r="AM403"/>
  <c r="AO403"/>
  <c r="A404"/>
  <c r="B404"/>
  <c r="C404" s="1"/>
  <c r="D404"/>
  <c r="E404" s="1"/>
  <c r="F404"/>
  <c r="G404"/>
  <c r="H404"/>
  <c r="K404"/>
  <c r="L404" s="1"/>
  <c r="M404"/>
  <c r="AD404" s="1"/>
  <c r="N404"/>
  <c r="O404"/>
  <c r="R404"/>
  <c r="S404"/>
  <c r="T404"/>
  <c r="U404"/>
  <c r="V404"/>
  <c r="W404"/>
  <c r="Y404"/>
  <c r="Z404"/>
  <c r="AA404"/>
  <c r="AC404"/>
  <c r="AE404"/>
  <c r="AI404"/>
  <c r="AJ404"/>
  <c r="AK404"/>
  <c r="AL404"/>
  <c r="AM404"/>
  <c r="AO404"/>
  <c r="A405"/>
  <c r="B405"/>
  <c r="C405" s="1"/>
  <c r="D405"/>
  <c r="E405" s="1"/>
  <c r="F405"/>
  <c r="G405"/>
  <c r="H405"/>
  <c r="K405"/>
  <c r="L405" s="1"/>
  <c r="M405"/>
  <c r="AD405" s="1"/>
  <c r="N405"/>
  <c r="O405"/>
  <c r="R405"/>
  <c r="S405"/>
  <c r="T405"/>
  <c r="U405"/>
  <c r="V405"/>
  <c r="W405"/>
  <c r="Y405"/>
  <c r="Z405"/>
  <c r="AA405"/>
  <c r="AC405"/>
  <c r="AE405"/>
  <c r="AI405"/>
  <c r="AJ405"/>
  <c r="AK405"/>
  <c r="AL405"/>
  <c r="AM405"/>
  <c r="AO405"/>
  <c r="A406"/>
  <c r="B406"/>
  <c r="C406" s="1"/>
  <c r="D406"/>
  <c r="E406" s="1"/>
  <c r="F406"/>
  <c r="G406"/>
  <c r="H406"/>
  <c r="K406"/>
  <c r="L406" s="1"/>
  <c r="M406"/>
  <c r="AD406" s="1"/>
  <c r="N406"/>
  <c r="O406"/>
  <c r="R406"/>
  <c r="S406"/>
  <c r="T406"/>
  <c r="U406"/>
  <c r="V406"/>
  <c r="W406"/>
  <c r="Y406"/>
  <c r="Z406"/>
  <c r="AA406"/>
  <c r="AC406"/>
  <c r="AE406"/>
  <c r="AI406"/>
  <c r="AJ406"/>
  <c r="AK406"/>
  <c r="AL406"/>
  <c r="AM406"/>
  <c r="AO406"/>
  <c r="A407"/>
  <c r="B407"/>
  <c r="C407" s="1"/>
  <c r="D407"/>
  <c r="E407" s="1"/>
  <c r="F407"/>
  <c r="G407"/>
  <c r="H407"/>
  <c r="K407"/>
  <c r="L407" s="1"/>
  <c r="M407"/>
  <c r="AD407" s="1"/>
  <c r="N407"/>
  <c r="O407"/>
  <c r="R407"/>
  <c r="S407"/>
  <c r="T407"/>
  <c r="U407"/>
  <c r="V407"/>
  <c r="W407"/>
  <c r="Y407"/>
  <c r="Z407"/>
  <c r="AA407"/>
  <c r="AC407"/>
  <c r="AE407"/>
  <c r="AI407"/>
  <c r="AJ407"/>
  <c r="AK407"/>
  <c r="AL407"/>
  <c r="AM407"/>
  <c r="AO407"/>
  <c r="A408"/>
  <c r="B408"/>
  <c r="C408" s="1"/>
  <c r="D408"/>
  <c r="E408" s="1"/>
  <c r="F408"/>
  <c r="G408"/>
  <c r="H408"/>
  <c r="K408"/>
  <c r="L408" s="1"/>
  <c r="M408"/>
  <c r="AD408" s="1"/>
  <c r="N408"/>
  <c r="O408"/>
  <c r="R408"/>
  <c r="S408"/>
  <c r="T408"/>
  <c r="U408"/>
  <c r="V408"/>
  <c r="W408"/>
  <c r="Y408"/>
  <c r="Z408"/>
  <c r="AA408"/>
  <c r="AC408"/>
  <c r="AE408"/>
  <c r="AI408"/>
  <c r="AJ408"/>
  <c r="AK408"/>
  <c r="AL408"/>
  <c r="AM408"/>
  <c r="AO408"/>
  <c r="A409"/>
  <c r="B409"/>
  <c r="C409" s="1"/>
  <c r="D409"/>
  <c r="E409" s="1"/>
  <c r="F409"/>
  <c r="G409"/>
  <c r="H409"/>
  <c r="K409"/>
  <c r="L409" s="1"/>
  <c r="M409"/>
  <c r="AD409" s="1"/>
  <c r="N409"/>
  <c r="O409"/>
  <c r="R409"/>
  <c r="S409"/>
  <c r="T409"/>
  <c r="U409"/>
  <c r="V409"/>
  <c r="W409"/>
  <c r="Y409"/>
  <c r="Z409"/>
  <c r="AA409"/>
  <c r="AC409"/>
  <c r="AE409"/>
  <c r="AI409"/>
  <c r="AJ409"/>
  <c r="AK409"/>
  <c r="AL409"/>
  <c r="AM409"/>
  <c r="AO409"/>
  <c r="A410"/>
  <c r="B410"/>
  <c r="C410" s="1"/>
  <c r="D410"/>
  <c r="E410" s="1"/>
  <c r="F410"/>
  <c r="G410"/>
  <c r="H410"/>
  <c r="K410"/>
  <c r="L410" s="1"/>
  <c r="M410"/>
  <c r="AD410" s="1"/>
  <c r="N410"/>
  <c r="O410"/>
  <c r="R410"/>
  <c r="S410"/>
  <c r="T410"/>
  <c r="U410"/>
  <c r="V410"/>
  <c r="W410"/>
  <c r="Y410"/>
  <c r="Z410"/>
  <c r="AA410"/>
  <c r="AC410"/>
  <c r="AE410"/>
  <c r="AI410"/>
  <c r="AJ410"/>
  <c r="AK410"/>
  <c r="AL410"/>
  <c r="AM410"/>
  <c r="AO410"/>
  <c r="A411"/>
  <c r="B411"/>
  <c r="C411" s="1"/>
  <c r="D411"/>
  <c r="E411" s="1"/>
  <c r="F411"/>
  <c r="G411"/>
  <c r="H411"/>
  <c r="K411"/>
  <c r="L411" s="1"/>
  <c r="M411"/>
  <c r="AD411" s="1"/>
  <c r="N411"/>
  <c r="O411"/>
  <c r="R411"/>
  <c r="S411"/>
  <c r="T411"/>
  <c r="U411"/>
  <c r="V411"/>
  <c r="W411"/>
  <c r="Y411"/>
  <c r="Z411"/>
  <c r="AA411"/>
  <c r="AC411"/>
  <c r="AE411"/>
  <c r="AI411"/>
  <c r="AJ411"/>
  <c r="AK411"/>
  <c r="AL411"/>
  <c r="AM411"/>
  <c r="AO411"/>
  <c r="A412"/>
  <c r="B412"/>
  <c r="C412" s="1"/>
  <c r="D412"/>
  <c r="E412" s="1"/>
  <c r="F412"/>
  <c r="G412"/>
  <c r="H412"/>
  <c r="K412"/>
  <c r="L412" s="1"/>
  <c r="M412"/>
  <c r="AD412" s="1"/>
  <c r="N412"/>
  <c r="O412"/>
  <c r="R412"/>
  <c r="S412"/>
  <c r="T412"/>
  <c r="U412"/>
  <c r="V412"/>
  <c r="W412"/>
  <c r="Y412"/>
  <c r="Z412"/>
  <c r="AA412"/>
  <c r="AC412"/>
  <c r="AE412"/>
  <c r="AI412"/>
  <c r="AJ412"/>
  <c r="AK412"/>
  <c r="AL412"/>
  <c r="AM412"/>
  <c r="AO412"/>
  <c r="A413"/>
  <c r="B413"/>
  <c r="C413" s="1"/>
  <c r="D413"/>
  <c r="E413" s="1"/>
  <c r="F413"/>
  <c r="G413"/>
  <c r="H413"/>
  <c r="K413"/>
  <c r="L413" s="1"/>
  <c r="M413"/>
  <c r="AD413" s="1"/>
  <c r="N413"/>
  <c r="O413"/>
  <c r="R413"/>
  <c r="S413"/>
  <c r="T413"/>
  <c r="U413"/>
  <c r="V413"/>
  <c r="W413"/>
  <c r="Y413"/>
  <c r="Z413"/>
  <c r="AA413"/>
  <c r="AC413"/>
  <c r="AE413"/>
  <c r="AI413"/>
  <c r="AJ413"/>
  <c r="AK413"/>
  <c r="AL413"/>
  <c r="AM413"/>
  <c r="AO413"/>
  <c r="A414"/>
  <c r="B414"/>
  <c r="C414" s="1"/>
  <c r="D414"/>
  <c r="E414" s="1"/>
  <c r="F414"/>
  <c r="G414"/>
  <c r="H414"/>
  <c r="K414"/>
  <c r="L414" s="1"/>
  <c r="M414"/>
  <c r="AD414" s="1"/>
  <c r="N414"/>
  <c r="O414"/>
  <c r="R414"/>
  <c r="S414"/>
  <c r="T414"/>
  <c r="U414"/>
  <c r="V414"/>
  <c r="W414"/>
  <c r="Y414"/>
  <c r="Z414"/>
  <c r="AA414"/>
  <c r="AC414"/>
  <c r="AE414"/>
  <c r="AI414"/>
  <c r="AJ414"/>
  <c r="AK414"/>
  <c r="AL414"/>
  <c r="AM414"/>
  <c r="AO414"/>
  <c r="A415"/>
  <c r="B415"/>
  <c r="C415" s="1"/>
  <c r="D415"/>
  <c r="E415" s="1"/>
  <c r="F415"/>
  <c r="G415"/>
  <c r="H415"/>
  <c r="K415"/>
  <c r="L415" s="1"/>
  <c r="M415"/>
  <c r="AD415" s="1"/>
  <c r="N415"/>
  <c r="O415"/>
  <c r="R415"/>
  <c r="S415"/>
  <c r="T415"/>
  <c r="U415"/>
  <c r="V415"/>
  <c r="W415"/>
  <c r="Y415"/>
  <c r="Z415"/>
  <c r="AA415"/>
  <c r="AC415"/>
  <c r="AE415"/>
  <c r="AI415"/>
  <c r="AJ415"/>
  <c r="AK415"/>
  <c r="AL415"/>
  <c r="AM415"/>
  <c r="AO415"/>
  <c r="A416"/>
  <c r="B416"/>
  <c r="C416" s="1"/>
  <c r="D416"/>
  <c r="E416" s="1"/>
  <c r="F416"/>
  <c r="G416"/>
  <c r="H416"/>
  <c r="K416"/>
  <c r="L416" s="1"/>
  <c r="M416"/>
  <c r="AD416" s="1"/>
  <c r="N416"/>
  <c r="O416"/>
  <c r="R416"/>
  <c r="S416"/>
  <c r="T416"/>
  <c r="U416"/>
  <c r="V416"/>
  <c r="W416"/>
  <c r="Y416"/>
  <c r="Z416"/>
  <c r="AA416"/>
  <c r="AC416"/>
  <c r="AE416"/>
  <c r="AI416"/>
  <c r="AJ416"/>
  <c r="AK416"/>
  <c r="AL416"/>
  <c r="AM416"/>
  <c r="AO416"/>
  <c r="A417"/>
  <c r="B417"/>
  <c r="C417" s="1"/>
  <c r="D417"/>
  <c r="E417" s="1"/>
  <c r="F417"/>
  <c r="G417"/>
  <c r="H417"/>
  <c r="K417"/>
  <c r="L417" s="1"/>
  <c r="M417"/>
  <c r="AD417" s="1"/>
  <c r="N417"/>
  <c r="O417"/>
  <c r="R417"/>
  <c r="S417"/>
  <c r="T417"/>
  <c r="U417"/>
  <c r="V417"/>
  <c r="W417"/>
  <c r="Y417"/>
  <c r="Z417"/>
  <c r="AA417"/>
  <c r="AC417"/>
  <c r="AE417"/>
  <c r="AI417"/>
  <c r="AJ417"/>
  <c r="AK417"/>
  <c r="AL417"/>
  <c r="AM417"/>
  <c r="AO417"/>
  <c r="A418"/>
  <c r="B418"/>
  <c r="C418" s="1"/>
  <c r="D418"/>
  <c r="E418" s="1"/>
  <c r="F418"/>
  <c r="G418"/>
  <c r="H418"/>
  <c r="K418"/>
  <c r="L418" s="1"/>
  <c r="M418"/>
  <c r="AD418" s="1"/>
  <c r="N418"/>
  <c r="O418"/>
  <c r="R418"/>
  <c r="S418"/>
  <c r="T418"/>
  <c r="U418"/>
  <c r="V418"/>
  <c r="W418"/>
  <c r="Y418"/>
  <c r="Z418"/>
  <c r="AA418"/>
  <c r="AC418"/>
  <c r="AE418"/>
  <c r="AI418"/>
  <c r="AJ418"/>
  <c r="AK418"/>
  <c r="AL418"/>
  <c r="AM418"/>
  <c r="AO418"/>
  <c r="A419"/>
  <c r="B419"/>
  <c r="C419" s="1"/>
  <c r="D419"/>
  <c r="E419" s="1"/>
  <c r="F419"/>
  <c r="G419"/>
  <c r="H419"/>
  <c r="K419"/>
  <c r="L419" s="1"/>
  <c r="M419"/>
  <c r="AD419" s="1"/>
  <c r="N419"/>
  <c r="O419"/>
  <c r="R419"/>
  <c r="S419"/>
  <c r="T419"/>
  <c r="U419"/>
  <c r="V419"/>
  <c r="W419"/>
  <c r="Y419"/>
  <c r="Z419"/>
  <c r="AA419"/>
  <c r="AC419"/>
  <c r="AE419"/>
  <c r="AI419"/>
  <c r="AJ419"/>
  <c r="AK419"/>
  <c r="AL419"/>
  <c r="AM419"/>
  <c r="AO419"/>
  <c r="A420"/>
  <c r="B420"/>
  <c r="C420" s="1"/>
  <c r="D420"/>
  <c r="E420" s="1"/>
  <c r="F420"/>
  <c r="G420"/>
  <c r="H420"/>
  <c r="K420"/>
  <c r="L420" s="1"/>
  <c r="M420"/>
  <c r="AD420" s="1"/>
  <c r="N420"/>
  <c r="O420"/>
  <c r="R420"/>
  <c r="S420"/>
  <c r="T420"/>
  <c r="U420"/>
  <c r="V420"/>
  <c r="W420"/>
  <c r="Y420"/>
  <c r="Z420"/>
  <c r="AA420"/>
  <c r="AC420"/>
  <c r="AE420"/>
  <c r="AI420"/>
  <c r="AJ420"/>
  <c r="AK420"/>
  <c r="AL420"/>
  <c r="AM420"/>
  <c r="AO420"/>
  <c r="A421"/>
  <c r="B421"/>
  <c r="C421" s="1"/>
  <c r="D421"/>
  <c r="E421" s="1"/>
  <c r="F421"/>
  <c r="G421"/>
  <c r="H421"/>
  <c r="K421"/>
  <c r="L421" s="1"/>
  <c r="M421"/>
  <c r="AD421" s="1"/>
  <c r="N421"/>
  <c r="O421"/>
  <c r="R421"/>
  <c r="S421"/>
  <c r="T421"/>
  <c r="U421"/>
  <c r="V421"/>
  <c r="W421"/>
  <c r="Y421"/>
  <c r="Z421"/>
  <c r="AA421"/>
  <c r="AC421"/>
  <c r="AE421"/>
  <c r="AI421"/>
  <c r="AJ421"/>
  <c r="AK421"/>
  <c r="AL421"/>
  <c r="AM421"/>
  <c r="AO421"/>
  <c r="A422"/>
  <c r="B422"/>
  <c r="C422" s="1"/>
  <c r="D422"/>
  <c r="E422" s="1"/>
  <c r="F422"/>
  <c r="G422"/>
  <c r="H422"/>
  <c r="K422"/>
  <c r="L422" s="1"/>
  <c r="M422"/>
  <c r="AD422" s="1"/>
  <c r="N422"/>
  <c r="O422"/>
  <c r="R422"/>
  <c r="S422"/>
  <c r="T422"/>
  <c r="U422"/>
  <c r="V422"/>
  <c r="W422"/>
  <c r="Y422"/>
  <c r="Z422"/>
  <c r="AA422"/>
  <c r="AC422"/>
  <c r="AE422"/>
  <c r="AI422"/>
  <c r="AJ422"/>
  <c r="AK422"/>
  <c r="AL422"/>
  <c r="AM422"/>
  <c r="AO422"/>
  <c r="A423"/>
  <c r="B423"/>
  <c r="C423" s="1"/>
  <c r="D423"/>
  <c r="E423" s="1"/>
  <c r="F423"/>
  <c r="G423"/>
  <c r="H423"/>
  <c r="K423"/>
  <c r="L423" s="1"/>
  <c r="M423"/>
  <c r="AD423" s="1"/>
  <c r="N423"/>
  <c r="O423"/>
  <c r="R423"/>
  <c r="S423"/>
  <c r="T423"/>
  <c r="U423"/>
  <c r="V423"/>
  <c r="W423"/>
  <c r="Y423"/>
  <c r="Z423"/>
  <c r="AA423"/>
  <c r="AC423"/>
  <c r="AE423"/>
  <c r="AI423"/>
  <c r="AJ423"/>
  <c r="AK423"/>
  <c r="AL423"/>
  <c r="AM423"/>
  <c r="AO423"/>
  <c r="A424"/>
  <c r="B424"/>
  <c r="C424" s="1"/>
  <c r="D424"/>
  <c r="E424" s="1"/>
  <c r="F424"/>
  <c r="G424"/>
  <c r="H424"/>
  <c r="K424"/>
  <c r="L424" s="1"/>
  <c r="M424"/>
  <c r="AD424" s="1"/>
  <c r="N424"/>
  <c r="O424"/>
  <c r="R424"/>
  <c r="S424"/>
  <c r="T424"/>
  <c r="U424"/>
  <c r="V424"/>
  <c r="W424"/>
  <c r="Y424"/>
  <c r="Z424"/>
  <c r="AA424"/>
  <c r="AC424"/>
  <c r="AE424"/>
  <c r="AI424"/>
  <c r="AJ424"/>
  <c r="AK424"/>
  <c r="AL424"/>
  <c r="AM424"/>
  <c r="AO424"/>
  <c r="A425"/>
  <c r="B425"/>
  <c r="C425" s="1"/>
  <c r="D425"/>
  <c r="E425" s="1"/>
  <c r="F425"/>
  <c r="G425"/>
  <c r="H425"/>
  <c r="K425"/>
  <c r="L425" s="1"/>
  <c r="M425"/>
  <c r="AD425" s="1"/>
  <c r="N425"/>
  <c r="O425"/>
  <c r="R425"/>
  <c r="S425"/>
  <c r="T425"/>
  <c r="U425"/>
  <c r="V425"/>
  <c r="W425"/>
  <c r="Y425"/>
  <c r="Z425"/>
  <c r="AA425"/>
  <c r="AC425"/>
  <c r="AE425"/>
  <c r="AI425"/>
  <c r="AJ425"/>
  <c r="AK425"/>
  <c r="AL425"/>
  <c r="AM425"/>
  <c r="AO425"/>
  <c r="A426"/>
  <c r="B426"/>
  <c r="C426" s="1"/>
  <c r="D426"/>
  <c r="E426" s="1"/>
  <c r="F426"/>
  <c r="G426"/>
  <c r="H426"/>
  <c r="K426"/>
  <c r="L426" s="1"/>
  <c r="M426"/>
  <c r="AD426" s="1"/>
  <c r="N426"/>
  <c r="O426"/>
  <c r="R426"/>
  <c r="S426"/>
  <c r="T426"/>
  <c r="U426"/>
  <c r="V426"/>
  <c r="W426"/>
  <c r="Y426"/>
  <c r="Z426"/>
  <c r="AA426"/>
  <c r="AC426"/>
  <c r="AE426"/>
  <c r="AI426"/>
  <c r="AJ426"/>
  <c r="AK426"/>
  <c r="AL426"/>
  <c r="AM426"/>
  <c r="AO426"/>
  <c r="A427"/>
  <c r="B427"/>
  <c r="C427" s="1"/>
  <c r="D427"/>
  <c r="E427" s="1"/>
  <c r="F427"/>
  <c r="G427"/>
  <c r="H427"/>
  <c r="K427"/>
  <c r="L427" s="1"/>
  <c r="M427"/>
  <c r="AD427" s="1"/>
  <c r="N427"/>
  <c r="O427"/>
  <c r="R427"/>
  <c r="S427"/>
  <c r="T427"/>
  <c r="U427"/>
  <c r="V427"/>
  <c r="W427"/>
  <c r="Y427"/>
  <c r="Z427"/>
  <c r="AA427"/>
  <c r="AC427"/>
  <c r="AE427"/>
  <c r="AI427"/>
  <c r="AJ427"/>
  <c r="AK427"/>
  <c r="AL427"/>
  <c r="AM427"/>
  <c r="AO427"/>
  <c r="A428"/>
  <c r="B428"/>
  <c r="C428" s="1"/>
  <c r="D428"/>
  <c r="E428" s="1"/>
  <c r="F428"/>
  <c r="G428"/>
  <c r="H428"/>
  <c r="K428"/>
  <c r="L428" s="1"/>
  <c r="M428"/>
  <c r="AD428" s="1"/>
  <c r="N428"/>
  <c r="O428"/>
  <c r="R428"/>
  <c r="S428"/>
  <c r="T428"/>
  <c r="U428"/>
  <c r="V428"/>
  <c r="W428"/>
  <c r="Y428"/>
  <c r="Z428"/>
  <c r="AA428"/>
  <c r="AC428"/>
  <c r="AE428"/>
  <c r="AI428"/>
  <c r="AJ428"/>
  <c r="AK428"/>
  <c r="AL428"/>
  <c r="AM428"/>
  <c r="AO428"/>
  <c r="A429"/>
  <c r="B429"/>
  <c r="C429" s="1"/>
  <c r="D429"/>
  <c r="E429" s="1"/>
  <c r="F429"/>
  <c r="G429"/>
  <c r="H429"/>
  <c r="K429"/>
  <c r="L429" s="1"/>
  <c r="M429"/>
  <c r="AD429" s="1"/>
  <c r="N429"/>
  <c r="O429"/>
  <c r="R429"/>
  <c r="S429"/>
  <c r="T429"/>
  <c r="U429"/>
  <c r="V429"/>
  <c r="W429"/>
  <c r="Y429"/>
  <c r="Z429"/>
  <c r="AA429"/>
  <c r="AC429"/>
  <c r="AE429"/>
  <c r="AI429"/>
  <c r="AJ429"/>
  <c r="AK429"/>
  <c r="AL429"/>
  <c r="AM429"/>
  <c r="AO429"/>
  <c r="A430"/>
  <c r="B430"/>
  <c r="C430" s="1"/>
  <c r="D430"/>
  <c r="E430" s="1"/>
  <c r="F430"/>
  <c r="G430"/>
  <c r="H430"/>
  <c r="K430"/>
  <c r="L430" s="1"/>
  <c r="M430"/>
  <c r="AD430" s="1"/>
  <c r="N430"/>
  <c r="O430"/>
  <c r="R430"/>
  <c r="S430"/>
  <c r="T430"/>
  <c r="U430"/>
  <c r="V430"/>
  <c r="W430"/>
  <c r="Y430"/>
  <c r="Z430"/>
  <c r="AA430"/>
  <c r="AC430"/>
  <c r="AE430"/>
  <c r="AI430"/>
  <c r="AJ430"/>
  <c r="AK430"/>
  <c r="AL430"/>
  <c r="AM430"/>
  <c r="AO430"/>
  <c r="A431"/>
  <c r="B431"/>
  <c r="C431" s="1"/>
  <c r="D431"/>
  <c r="E431" s="1"/>
  <c r="F431"/>
  <c r="G431"/>
  <c r="H431"/>
  <c r="K431"/>
  <c r="L431" s="1"/>
  <c r="M431"/>
  <c r="AD431" s="1"/>
  <c r="N431"/>
  <c r="O431"/>
  <c r="R431"/>
  <c r="S431"/>
  <c r="T431"/>
  <c r="U431"/>
  <c r="V431"/>
  <c r="W431"/>
  <c r="Y431"/>
  <c r="Z431"/>
  <c r="AA431"/>
  <c r="AC431"/>
  <c r="AE431"/>
  <c r="AI431"/>
  <c r="AJ431"/>
  <c r="AK431"/>
  <c r="AL431"/>
  <c r="AM431"/>
  <c r="AO431"/>
  <c r="A432"/>
  <c r="B432"/>
  <c r="C432" s="1"/>
  <c r="D432"/>
  <c r="E432" s="1"/>
  <c r="F432"/>
  <c r="G432"/>
  <c r="H432"/>
  <c r="K432"/>
  <c r="L432" s="1"/>
  <c r="M432"/>
  <c r="AD432" s="1"/>
  <c r="N432"/>
  <c r="O432"/>
  <c r="R432"/>
  <c r="S432"/>
  <c r="T432"/>
  <c r="U432"/>
  <c r="V432"/>
  <c r="W432"/>
  <c r="Y432"/>
  <c r="Z432"/>
  <c r="AA432"/>
  <c r="AC432"/>
  <c r="AE432"/>
  <c r="AI432"/>
  <c r="AJ432"/>
  <c r="AK432"/>
  <c r="AL432"/>
  <c r="AM432"/>
  <c r="AO432"/>
  <c r="A433"/>
  <c r="B433"/>
  <c r="C433" s="1"/>
  <c r="D433"/>
  <c r="E433" s="1"/>
  <c r="F433"/>
  <c r="G433"/>
  <c r="H433"/>
  <c r="K433"/>
  <c r="L433" s="1"/>
  <c r="M433"/>
  <c r="AD433" s="1"/>
  <c r="N433"/>
  <c r="O433"/>
  <c r="R433"/>
  <c r="S433"/>
  <c r="T433"/>
  <c r="U433"/>
  <c r="V433"/>
  <c r="W433"/>
  <c r="Y433"/>
  <c r="Z433"/>
  <c r="AA433"/>
  <c r="AC433"/>
  <c r="AE433"/>
  <c r="AI433"/>
  <c r="AJ433"/>
  <c r="AK433"/>
  <c r="AL433"/>
  <c r="AM433"/>
  <c r="AO433"/>
  <c r="A434"/>
  <c r="B434"/>
  <c r="C434" s="1"/>
  <c r="D434"/>
  <c r="E434" s="1"/>
  <c r="F434"/>
  <c r="G434"/>
  <c r="H434"/>
  <c r="K434"/>
  <c r="L434" s="1"/>
  <c r="M434"/>
  <c r="AD434" s="1"/>
  <c r="N434"/>
  <c r="O434"/>
  <c r="R434"/>
  <c r="S434"/>
  <c r="T434"/>
  <c r="U434"/>
  <c r="V434"/>
  <c r="W434"/>
  <c r="Y434"/>
  <c r="Z434"/>
  <c r="AA434"/>
  <c r="AC434"/>
  <c r="AE434"/>
  <c r="AI434"/>
  <c r="AJ434"/>
  <c r="AK434"/>
  <c r="AL434"/>
  <c r="AM434"/>
  <c r="AO434"/>
  <c r="A435"/>
  <c r="B435"/>
  <c r="C435" s="1"/>
  <c r="D435"/>
  <c r="E435" s="1"/>
  <c r="F435"/>
  <c r="G435"/>
  <c r="H435"/>
  <c r="K435"/>
  <c r="L435" s="1"/>
  <c r="M435"/>
  <c r="AD435" s="1"/>
  <c r="N435"/>
  <c r="O435"/>
  <c r="R435"/>
  <c r="S435"/>
  <c r="T435"/>
  <c r="U435"/>
  <c r="V435"/>
  <c r="W435"/>
  <c r="Y435"/>
  <c r="Z435"/>
  <c r="AA435"/>
  <c r="AC435"/>
  <c r="AE435"/>
  <c r="AI435"/>
  <c r="AJ435"/>
  <c r="AK435"/>
  <c r="AL435"/>
  <c r="AM435"/>
  <c r="AO435"/>
  <c r="A436"/>
  <c r="B436"/>
  <c r="C436" s="1"/>
  <c r="D436"/>
  <c r="E436" s="1"/>
  <c r="F436"/>
  <c r="G436"/>
  <c r="H436"/>
  <c r="K436"/>
  <c r="L436" s="1"/>
  <c r="M436"/>
  <c r="AD436" s="1"/>
  <c r="N436"/>
  <c r="O436"/>
  <c r="R436"/>
  <c r="S436"/>
  <c r="T436"/>
  <c r="U436"/>
  <c r="V436"/>
  <c r="W436"/>
  <c r="Y436"/>
  <c r="Z436"/>
  <c r="AA436"/>
  <c r="AC436"/>
  <c r="AE436"/>
  <c r="AI436"/>
  <c r="AJ436"/>
  <c r="AK436"/>
  <c r="AL436"/>
  <c r="AM436"/>
  <c r="AO436"/>
  <c r="A437"/>
  <c r="B437"/>
  <c r="C437" s="1"/>
  <c r="D437"/>
  <c r="E437" s="1"/>
  <c r="F437"/>
  <c r="G437"/>
  <c r="H437"/>
  <c r="K437"/>
  <c r="L437" s="1"/>
  <c r="M437"/>
  <c r="AD437" s="1"/>
  <c r="N437"/>
  <c r="O437"/>
  <c r="R437"/>
  <c r="S437"/>
  <c r="T437"/>
  <c r="U437"/>
  <c r="V437"/>
  <c r="W437"/>
  <c r="Y437"/>
  <c r="Z437"/>
  <c r="AA437"/>
  <c r="AC437"/>
  <c r="AE437"/>
  <c r="AI437"/>
  <c r="AJ437"/>
  <c r="AK437"/>
  <c r="AL437"/>
  <c r="AM437"/>
  <c r="AO437"/>
  <c r="A438"/>
  <c r="B438"/>
  <c r="C438" s="1"/>
  <c r="D438"/>
  <c r="E438" s="1"/>
  <c r="F438"/>
  <c r="G438"/>
  <c r="H438"/>
  <c r="K438"/>
  <c r="L438" s="1"/>
  <c r="M438"/>
  <c r="AD438" s="1"/>
  <c r="N438"/>
  <c r="O438"/>
  <c r="R438"/>
  <c r="S438"/>
  <c r="T438"/>
  <c r="U438"/>
  <c r="V438"/>
  <c r="W438"/>
  <c r="Y438"/>
  <c r="Z438"/>
  <c r="AA438"/>
  <c r="AC438"/>
  <c r="AE438"/>
  <c r="AI438"/>
  <c r="AJ438"/>
  <c r="AK438"/>
  <c r="AL438"/>
  <c r="AM438"/>
  <c r="AO438"/>
  <c r="A439"/>
  <c r="B439"/>
  <c r="C439" s="1"/>
  <c r="D439"/>
  <c r="E439" s="1"/>
  <c r="F439"/>
  <c r="G439"/>
  <c r="H439"/>
  <c r="K439"/>
  <c r="L439" s="1"/>
  <c r="M439"/>
  <c r="AD439" s="1"/>
  <c r="N439"/>
  <c r="O439"/>
  <c r="R439"/>
  <c r="S439"/>
  <c r="T439"/>
  <c r="U439"/>
  <c r="V439"/>
  <c r="W439"/>
  <c r="Y439"/>
  <c r="Z439"/>
  <c r="AA439"/>
  <c r="AC439"/>
  <c r="AE439"/>
  <c r="AI439"/>
  <c r="AJ439"/>
  <c r="AK439"/>
  <c r="AL439"/>
  <c r="AM439"/>
  <c r="AO439"/>
  <c r="A440"/>
  <c r="B440"/>
  <c r="C440" s="1"/>
  <c r="D440"/>
  <c r="E440" s="1"/>
  <c r="F440"/>
  <c r="G440"/>
  <c r="H440"/>
  <c r="K440"/>
  <c r="L440" s="1"/>
  <c r="M440"/>
  <c r="AD440" s="1"/>
  <c r="N440"/>
  <c r="O440"/>
  <c r="R440"/>
  <c r="S440"/>
  <c r="T440"/>
  <c r="U440"/>
  <c r="V440"/>
  <c r="W440"/>
  <c r="Y440"/>
  <c r="Z440"/>
  <c r="AA440"/>
  <c r="AC440"/>
  <c r="AE440"/>
  <c r="AI440"/>
  <c r="AJ440"/>
  <c r="AK440"/>
  <c r="AL440"/>
  <c r="AM440"/>
  <c r="AO440"/>
  <c r="A441"/>
  <c r="B441"/>
  <c r="C441" s="1"/>
  <c r="D441"/>
  <c r="E441" s="1"/>
  <c r="F441"/>
  <c r="G441"/>
  <c r="H441"/>
  <c r="K441"/>
  <c r="L441" s="1"/>
  <c r="M441"/>
  <c r="AD441" s="1"/>
  <c r="N441"/>
  <c r="O441"/>
  <c r="R441"/>
  <c r="S441"/>
  <c r="T441"/>
  <c r="U441"/>
  <c r="V441"/>
  <c r="W441"/>
  <c r="Y441"/>
  <c r="Z441"/>
  <c r="AA441"/>
  <c r="AC441"/>
  <c r="AE441"/>
  <c r="AI441"/>
  <c r="AJ441"/>
  <c r="AK441"/>
  <c r="AL441"/>
  <c r="AM441"/>
  <c r="AO441"/>
  <c r="A442"/>
  <c r="B442"/>
  <c r="C442" s="1"/>
  <c r="D442"/>
  <c r="E442" s="1"/>
  <c r="F442"/>
  <c r="G442"/>
  <c r="H442"/>
  <c r="K442"/>
  <c r="L442" s="1"/>
  <c r="M442"/>
  <c r="AD442" s="1"/>
  <c r="N442"/>
  <c r="O442"/>
  <c r="R442"/>
  <c r="S442"/>
  <c r="T442"/>
  <c r="U442"/>
  <c r="V442"/>
  <c r="W442"/>
  <c r="Y442"/>
  <c r="Z442"/>
  <c r="AA442"/>
  <c r="AC442"/>
  <c r="AE442"/>
  <c r="AI442"/>
  <c r="AJ442"/>
  <c r="AK442"/>
  <c r="AL442"/>
  <c r="AM442"/>
  <c r="AO442"/>
  <c r="A443"/>
  <c r="B443"/>
  <c r="C443" s="1"/>
  <c r="D443"/>
  <c r="E443" s="1"/>
  <c r="F443"/>
  <c r="G443"/>
  <c r="H443"/>
  <c r="K443"/>
  <c r="L443" s="1"/>
  <c r="M443"/>
  <c r="AD443" s="1"/>
  <c r="N443"/>
  <c r="O443"/>
  <c r="R443"/>
  <c r="S443"/>
  <c r="T443"/>
  <c r="U443"/>
  <c r="V443"/>
  <c r="W443"/>
  <c r="Y443"/>
  <c r="Z443"/>
  <c r="AA443"/>
  <c r="AC443"/>
  <c r="AE443"/>
  <c r="AI443"/>
  <c r="AJ443"/>
  <c r="AK443"/>
  <c r="AL443"/>
  <c r="AM443"/>
  <c r="AO443"/>
  <c r="A444"/>
  <c r="B444"/>
  <c r="C444" s="1"/>
  <c r="D444"/>
  <c r="E444" s="1"/>
  <c r="F444"/>
  <c r="G444"/>
  <c r="H444"/>
  <c r="K444"/>
  <c r="L444" s="1"/>
  <c r="M444"/>
  <c r="AD444" s="1"/>
  <c r="N444"/>
  <c r="O444"/>
  <c r="R444"/>
  <c r="S444"/>
  <c r="T444"/>
  <c r="U444"/>
  <c r="V444"/>
  <c r="W444"/>
  <c r="Y444"/>
  <c r="Z444"/>
  <c r="AA444"/>
  <c r="AC444"/>
  <c r="AE444"/>
  <c r="AI444"/>
  <c r="AJ444"/>
  <c r="AK444"/>
  <c r="AL444"/>
  <c r="AM444"/>
  <c r="AO444"/>
  <c r="A445"/>
  <c r="B445"/>
  <c r="C445" s="1"/>
  <c r="D445"/>
  <c r="E445" s="1"/>
  <c r="F445"/>
  <c r="G445"/>
  <c r="H445"/>
  <c r="K445"/>
  <c r="L445" s="1"/>
  <c r="M445"/>
  <c r="AD445" s="1"/>
  <c r="N445"/>
  <c r="O445"/>
  <c r="R445"/>
  <c r="S445"/>
  <c r="T445"/>
  <c r="U445"/>
  <c r="V445"/>
  <c r="W445"/>
  <c r="Y445"/>
  <c r="Z445"/>
  <c r="AA445"/>
  <c r="AC445"/>
  <c r="AE445"/>
  <c r="AI445"/>
  <c r="AJ445"/>
  <c r="AK445"/>
  <c r="AL445"/>
  <c r="AM445"/>
  <c r="AO445"/>
  <c r="A446"/>
  <c r="B446"/>
  <c r="C446" s="1"/>
  <c r="D446"/>
  <c r="E446" s="1"/>
  <c r="F446"/>
  <c r="G446"/>
  <c r="H446"/>
  <c r="K446"/>
  <c r="L446" s="1"/>
  <c r="M446"/>
  <c r="AD446" s="1"/>
  <c r="N446"/>
  <c r="O446"/>
  <c r="R446"/>
  <c r="S446"/>
  <c r="T446"/>
  <c r="U446"/>
  <c r="V446"/>
  <c r="W446"/>
  <c r="Y446"/>
  <c r="Z446"/>
  <c r="AA446"/>
  <c r="AC446"/>
  <c r="AE446"/>
  <c r="AI446"/>
  <c r="AJ446"/>
  <c r="AK446"/>
  <c r="AL446"/>
  <c r="AM446"/>
  <c r="AO446"/>
  <c r="A447"/>
  <c r="B447"/>
  <c r="C447" s="1"/>
  <c r="D447"/>
  <c r="E447" s="1"/>
  <c r="F447"/>
  <c r="G447"/>
  <c r="H447"/>
  <c r="K447"/>
  <c r="L447" s="1"/>
  <c r="M447"/>
  <c r="AD447" s="1"/>
  <c r="N447"/>
  <c r="O447"/>
  <c r="R447"/>
  <c r="S447"/>
  <c r="T447"/>
  <c r="U447"/>
  <c r="V447"/>
  <c r="W447"/>
  <c r="Y447"/>
  <c r="Z447"/>
  <c r="AA447"/>
  <c r="AC447"/>
  <c r="AE447"/>
  <c r="AI447"/>
  <c r="AJ447"/>
  <c r="AK447"/>
  <c r="AL447"/>
  <c r="AM447"/>
  <c r="AO447"/>
  <c r="A448"/>
  <c r="B448"/>
  <c r="C448" s="1"/>
  <c r="D448"/>
  <c r="E448" s="1"/>
  <c r="F448"/>
  <c r="G448"/>
  <c r="H448"/>
  <c r="K448"/>
  <c r="L448" s="1"/>
  <c r="M448"/>
  <c r="AD448" s="1"/>
  <c r="N448"/>
  <c r="O448"/>
  <c r="R448"/>
  <c r="S448"/>
  <c r="T448"/>
  <c r="U448"/>
  <c r="V448"/>
  <c r="W448"/>
  <c r="Y448"/>
  <c r="Z448"/>
  <c r="AA448"/>
  <c r="AC448"/>
  <c r="AE448"/>
  <c r="AI448"/>
  <c r="AJ448"/>
  <c r="AK448"/>
  <c r="AL448"/>
  <c r="AM448"/>
  <c r="AO448"/>
  <c r="A449"/>
  <c r="B449"/>
  <c r="C449" s="1"/>
  <c r="D449"/>
  <c r="E449" s="1"/>
  <c r="F449"/>
  <c r="G449"/>
  <c r="H449"/>
  <c r="K449"/>
  <c r="L449" s="1"/>
  <c r="M449"/>
  <c r="AD449" s="1"/>
  <c r="N449"/>
  <c r="O449"/>
  <c r="R449"/>
  <c r="S449"/>
  <c r="T449"/>
  <c r="U449"/>
  <c r="V449"/>
  <c r="W449"/>
  <c r="Y449"/>
  <c r="Z449"/>
  <c r="AA449"/>
  <c r="AC449"/>
  <c r="AE449"/>
  <c r="AI449"/>
  <c r="AJ449"/>
  <c r="AK449"/>
  <c r="AL449"/>
  <c r="AM449"/>
  <c r="AO449"/>
  <c r="A450"/>
  <c r="B450"/>
  <c r="C450" s="1"/>
  <c r="D450"/>
  <c r="E450" s="1"/>
  <c r="F450"/>
  <c r="G450"/>
  <c r="H450"/>
  <c r="K450"/>
  <c r="L450" s="1"/>
  <c r="M450"/>
  <c r="AD450" s="1"/>
  <c r="N450"/>
  <c r="O450"/>
  <c r="R450"/>
  <c r="S450"/>
  <c r="T450"/>
  <c r="U450"/>
  <c r="V450"/>
  <c r="W450"/>
  <c r="Y450"/>
  <c r="Z450"/>
  <c r="AA450"/>
  <c r="AC450"/>
  <c r="AE450"/>
  <c r="AI450"/>
  <c r="AJ450"/>
  <c r="AK450"/>
  <c r="AL450"/>
  <c r="AM450"/>
  <c r="AO450"/>
  <c r="A451"/>
  <c r="B451"/>
  <c r="C451" s="1"/>
  <c r="D451"/>
  <c r="E451" s="1"/>
  <c r="F451"/>
  <c r="G451"/>
  <c r="H451"/>
  <c r="K451"/>
  <c r="L451" s="1"/>
  <c r="M451"/>
  <c r="AD451" s="1"/>
  <c r="N451"/>
  <c r="O451"/>
  <c r="R451"/>
  <c r="S451"/>
  <c r="T451"/>
  <c r="U451"/>
  <c r="V451"/>
  <c r="W451"/>
  <c r="Y451"/>
  <c r="Z451"/>
  <c r="AA451"/>
  <c r="AC451"/>
  <c r="AE451"/>
  <c r="AI451"/>
  <c r="AJ451"/>
  <c r="AK451"/>
  <c r="AL451"/>
  <c r="AM451"/>
  <c r="AO451"/>
  <c r="A452"/>
  <c r="B452"/>
  <c r="C452" s="1"/>
  <c r="D452"/>
  <c r="E452" s="1"/>
  <c r="F452"/>
  <c r="G452"/>
  <c r="H452"/>
  <c r="K452"/>
  <c r="L452" s="1"/>
  <c r="M452"/>
  <c r="AD452" s="1"/>
  <c r="N452"/>
  <c r="O452"/>
  <c r="R452"/>
  <c r="S452"/>
  <c r="T452"/>
  <c r="U452"/>
  <c r="V452"/>
  <c r="W452"/>
  <c r="Y452"/>
  <c r="Z452"/>
  <c r="AA452"/>
  <c r="AC452"/>
  <c r="AE452"/>
  <c r="AI452"/>
  <c r="AJ452"/>
  <c r="AK452"/>
  <c r="AL452"/>
  <c r="AM452"/>
  <c r="AO452"/>
  <c r="A453"/>
  <c r="B453"/>
  <c r="C453" s="1"/>
  <c r="D453"/>
  <c r="E453" s="1"/>
  <c r="F453"/>
  <c r="G453"/>
  <c r="H453"/>
  <c r="K453"/>
  <c r="L453" s="1"/>
  <c r="M453"/>
  <c r="AD453" s="1"/>
  <c r="N453"/>
  <c r="O453"/>
  <c r="R453"/>
  <c r="S453"/>
  <c r="T453"/>
  <c r="U453"/>
  <c r="V453"/>
  <c r="W453"/>
  <c r="Y453"/>
  <c r="Z453"/>
  <c r="AA453"/>
  <c r="AC453"/>
  <c r="AE453"/>
  <c r="AI453"/>
  <c r="AJ453"/>
  <c r="AK453"/>
  <c r="AL453"/>
  <c r="AM453"/>
  <c r="AO453"/>
  <c r="A454"/>
  <c r="B454"/>
  <c r="C454" s="1"/>
  <c r="D454"/>
  <c r="E454" s="1"/>
  <c r="F454"/>
  <c r="G454"/>
  <c r="H454"/>
  <c r="K454"/>
  <c r="L454" s="1"/>
  <c r="M454"/>
  <c r="AD454" s="1"/>
  <c r="N454"/>
  <c r="O454"/>
  <c r="R454"/>
  <c r="S454"/>
  <c r="T454"/>
  <c r="U454"/>
  <c r="V454"/>
  <c r="W454"/>
  <c r="Y454"/>
  <c r="Z454"/>
  <c r="AA454"/>
  <c r="AC454"/>
  <c r="AE454"/>
  <c r="AI454"/>
  <c r="AJ454"/>
  <c r="AK454"/>
  <c r="AL454"/>
  <c r="AM454"/>
  <c r="AO454"/>
  <c r="A455"/>
  <c r="B455"/>
  <c r="C455" s="1"/>
  <c r="D455"/>
  <c r="E455" s="1"/>
  <c r="F455"/>
  <c r="G455"/>
  <c r="H455"/>
  <c r="K455"/>
  <c r="L455" s="1"/>
  <c r="M455"/>
  <c r="AD455" s="1"/>
  <c r="N455"/>
  <c r="O455"/>
  <c r="R455"/>
  <c r="S455"/>
  <c r="T455"/>
  <c r="U455"/>
  <c r="V455"/>
  <c r="W455"/>
  <c r="Y455"/>
  <c r="Z455"/>
  <c r="AA455"/>
  <c r="AC455"/>
  <c r="AE455"/>
  <c r="AI455"/>
  <c r="AJ455"/>
  <c r="AK455"/>
  <c r="AL455"/>
  <c r="AM455"/>
  <c r="AO455"/>
  <c r="A456"/>
  <c r="B456"/>
  <c r="C456" s="1"/>
  <c r="D456"/>
  <c r="E456" s="1"/>
  <c r="F456"/>
  <c r="G456"/>
  <c r="H456"/>
  <c r="K456"/>
  <c r="L456" s="1"/>
  <c r="M456"/>
  <c r="AD456" s="1"/>
  <c r="N456"/>
  <c r="O456"/>
  <c r="R456"/>
  <c r="S456"/>
  <c r="T456"/>
  <c r="U456"/>
  <c r="V456"/>
  <c r="W456"/>
  <c r="Y456"/>
  <c r="Z456"/>
  <c r="AA456"/>
  <c r="AC456"/>
  <c r="AE456"/>
  <c r="AI456"/>
  <c r="AJ456"/>
  <c r="AK456"/>
  <c r="AL456"/>
  <c r="AM456"/>
  <c r="AO456"/>
  <c r="A457"/>
  <c r="B457"/>
  <c r="C457" s="1"/>
  <c r="D457"/>
  <c r="E457" s="1"/>
  <c r="F457"/>
  <c r="G457"/>
  <c r="H457"/>
  <c r="K457"/>
  <c r="L457" s="1"/>
  <c r="M457"/>
  <c r="AD457" s="1"/>
  <c r="N457"/>
  <c r="O457"/>
  <c r="R457"/>
  <c r="S457"/>
  <c r="T457"/>
  <c r="U457"/>
  <c r="V457"/>
  <c r="W457"/>
  <c r="Y457"/>
  <c r="Z457"/>
  <c r="AA457"/>
  <c r="AC457"/>
  <c r="AE457"/>
  <c r="AI457"/>
  <c r="AJ457"/>
  <c r="AK457"/>
  <c r="AL457"/>
  <c r="AM457"/>
  <c r="AO457"/>
  <c r="A458"/>
  <c r="B458"/>
  <c r="C458" s="1"/>
  <c r="D458"/>
  <c r="E458" s="1"/>
  <c r="F458"/>
  <c r="G458"/>
  <c r="H458"/>
  <c r="K458"/>
  <c r="L458" s="1"/>
  <c r="M458"/>
  <c r="AD458" s="1"/>
  <c r="N458"/>
  <c r="O458"/>
  <c r="R458"/>
  <c r="S458"/>
  <c r="T458"/>
  <c r="U458"/>
  <c r="V458"/>
  <c r="W458"/>
  <c r="Y458"/>
  <c r="Z458"/>
  <c r="AA458"/>
  <c r="AC458"/>
  <c r="AE458"/>
  <c r="AI458"/>
  <c r="AJ458"/>
  <c r="AK458"/>
  <c r="AL458"/>
  <c r="AM458"/>
  <c r="AO458"/>
  <c r="A459"/>
  <c r="B459"/>
  <c r="C459" s="1"/>
  <c r="D459"/>
  <c r="E459" s="1"/>
  <c r="F459"/>
  <c r="G459"/>
  <c r="H459"/>
  <c r="K459"/>
  <c r="L459" s="1"/>
  <c r="M459"/>
  <c r="AD459" s="1"/>
  <c r="N459"/>
  <c r="O459"/>
  <c r="R459"/>
  <c r="S459"/>
  <c r="T459"/>
  <c r="U459"/>
  <c r="V459"/>
  <c r="W459"/>
  <c r="Y459"/>
  <c r="Z459"/>
  <c r="AA459"/>
  <c r="AC459"/>
  <c r="AE459"/>
  <c r="AI459"/>
  <c r="AJ459"/>
  <c r="AK459"/>
  <c r="AL459"/>
  <c r="AM459"/>
  <c r="AO459"/>
  <c r="A460"/>
  <c r="B460"/>
  <c r="C460" s="1"/>
  <c r="D460"/>
  <c r="E460" s="1"/>
  <c r="F460"/>
  <c r="G460"/>
  <c r="H460"/>
  <c r="K460"/>
  <c r="L460" s="1"/>
  <c r="M460"/>
  <c r="AD460" s="1"/>
  <c r="N460"/>
  <c r="O460"/>
  <c r="R460"/>
  <c r="S460"/>
  <c r="T460"/>
  <c r="U460"/>
  <c r="V460"/>
  <c r="W460"/>
  <c r="Y460"/>
  <c r="Z460"/>
  <c r="AA460"/>
  <c r="AC460"/>
  <c r="AE460"/>
  <c r="AI460"/>
  <c r="AJ460"/>
  <c r="AK460"/>
  <c r="AL460"/>
  <c r="AM460"/>
  <c r="AO460"/>
  <c r="A461"/>
  <c r="B461"/>
  <c r="C461" s="1"/>
  <c r="D461"/>
  <c r="E461" s="1"/>
  <c r="F461"/>
  <c r="G461"/>
  <c r="H461"/>
  <c r="K461"/>
  <c r="L461" s="1"/>
  <c r="M461"/>
  <c r="AD461" s="1"/>
  <c r="N461"/>
  <c r="O461"/>
  <c r="R461"/>
  <c r="S461"/>
  <c r="T461"/>
  <c r="U461"/>
  <c r="V461"/>
  <c r="W461"/>
  <c r="Y461"/>
  <c r="Z461"/>
  <c r="AA461"/>
  <c r="AC461"/>
  <c r="AE461"/>
  <c r="AI461"/>
  <c r="AJ461"/>
  <c r="AK461"/>
  <c r="AL461"/>
  <c r="AM461"/>
  <c r="AO461"/>
  <c r="A462"/>
  <c r="B462"/>
  <c r="C462" s="1"/>
  <c r="D462"/>
  <c r="E462" s="1"/>
  <c r="F462"/>
  <c r="G462"/>
  <c r="H462"/>
  <c r="K462"/>
  <c r="L462" s="1"/>
  <c r="M462"/>
  <c r="AD462" s="1"/>
  <c r="N462"/>
  <c r="O462"/>
  <c r="R462"/>
  <c r="S462"/>
  <c r="T462"/>
  <c r="U462"/>
  <c r="V462"/>
  <c r="W462"/>
  <c r="Y462"/>
  <c r="Z462"/>
  <c r="AA462"/>
  <c r="AC462"/>
  <c r="AE462"/>
  <c r="AI462"/>
  <c r="AJ462"/>
  <c r="AK462"/>
  <c r="AL462"/>
  <c r="AM462"/>
  <c r="AO462"/>
  <c r="A463"/>
  <c r="B463"/>
  <c r="C463" s="1"/>
  <c r="D463"/>
  <c r="E463" s="1"/>
  <c r="F463"/>
  <c r="G463"/>
  <c r="H463"/>
  <c r="K463"/>
  <c r="L463" s="1"/>
  <c r="M463"/>
  <c r="AD463" s="1"/>
  <c r="N463"/>
  <c r="O463"/>
  <c r="R463"/>
  <c r="S463"/>
  <c r="T463"/>
  <c r="U463"/>
  <c r="V463"/>
  <c r="W463"/>
  <c r="Y463"/>
  <c r="Z463"/>
  <c r="AA463"/>
  <c r="AC463"/>
  <c r="AE463"/>
  <c r="AI463"/>
  <c r="AJ463"/>
  <c r="AK463"/>
  <c r="AL463"/>
  <c r="AM463"/>
  <c r="AO463"/>
  <c r="A464"/>
  <c r="B464"/>
  <c r="C464" s="1"/>
  <c r="D464"/>
  <c r="E464" s="1"/>
  <c r="F464"/>
  <c r="G464"/>
  <c r="H464"/>
  <c r="K464"/>
  <c r="L464" s="1"/>
  <c r="M464"/>
  <c r="AD464" s="1"/>
  <c r="N464"/>
  <c r="O464"/>
  <c r="R464"/>
  <c r="S464"/>
  <c r="T464"/>
  <c r="U464"/>
  <c r="V464"/>
  <c r="W464"/>
  <c r="Y464"/>
  <c r="Z464"/>
  <c r="AA464"/>
  <c r="AC464"/>
  <c r="AE464"/>
  <c r="AI464"/>
  <c r="AJ464"/>
  <c r="AK464"/>
  <c r="AL464"/>
  <c r="AM464"/>
  <c r="AO464"/>
  <c r="A465"/>
  <c r="B465"/>
  <c r="C465" s="1"/>
  <c r="D465"/>
  <c r="E465" s="1"/>
  <c r="F465"/>
  <c r="G465"/>
  <c r="H465"/>
  <c r="K465"/>
  <c r="L465" s="1"/>
  <c r="M465"/>
  <c r="AD465" s="1"/>
  <c r="N465"/>
  <c r="O465"/>
  <c r="R465"/>
  <c r="S465"/>
  <c r="T465"/>
  <c r="U465"/>
  <c r="V465"/>
  <c r="W465"/>
  <c r="Y465"/>
  <c r="Z465"/>
  <c r="AA465"/>
  <c r="AC465"/>
  <c r="AE465"/>
  <c r="AI465"/>
  <c r="AJ465"/>
  <c r="AK465"/>
  <c r="AL465"/>
  <c r="AM465"/>
  <c r="AO465"/>
  <c r="A466"/>
  <c r="B466"/>
  <c r="C466" s="1"/>
  <c r="D466"/>
  <c r="E466" s="1"/>
  <c r="F466"/>
  <c r="G466"/>
  <c r="H466"/>
  <c r="K466"/>
  <c r="L466" s="1"/>
  <c r="M466"/>
  <c r="AD466" s="1"/>
  <c r="N466"/>
  <c r="O466"/>
  <c r="R466"/>
  <c r="S466"/>
  <c r="T466"/>
  <c r="U466"/>
  <c r="V466"/>
  <c r="W466"/>
  <c r="Y466"/>
  <c r="Z466"/>
  <c r="AA466"/>
  <c r="AC466"/>
  <c r="AE466"/>
  <c r="AI466"/>
  <c r="AJ466"/>
  <c r="AK466"/>
  <c r="AL466"/>
  <c r="AM466"/>
  <c r="AO466"/>
  <c r="A467"/>
  <c r="B467"/>
  <c r="C467" s="1"/>
  <c r="D467"/>
  <c r="E467" s="1"/>
  <c r="F467"/>
  <c r="G467"/>
  <c r="H467"/>
  <c r="K467"/>
  <c r="L467" s="1"/>
  <c r="M467"/>
  <c r="AD467" s="1"/>
  <c r="N467"/>
  <c r="O467"/>
  <c r="R467"/>
  <c r="S467"/>
  <c r="T467"/>
  <c r="U467"/>
  <c r="V467"/>
  <c r="W467"/>
  <c r="Y467"/>
  <c r="Z467"/>
  <c r="AA467"/>
  <c r="AC467"/>
  <c r="AE467"/>
  <c r="AI467"/>
  <c r="AJ467"/>
  <c r="AK467"/>
  <c r="AL467"/>
  <c r="AM467"/>
  <c r="AO467"/>
  <c r="A468"/>
  <c r="B468"/>
  <c r="C468" s="1"/>
  <c r="D468"/>
  <c r="E468" s="1"/>
  <c r="F468"/>
  <c r="G468"/>
  <c r="H468"/>
  <c r="K468"/>
  <c r="L468" s="1"/>
  <c r="M468"/>
  <c r="AD468" s="1"/>
  <c r="N468"/>
  <c r="O468"/>
  <c r="R468"/>
  <c r="S468"/>
  <c r="T468"/>
  <c r="U468"/>
  <c r="V468"/>
  <c r="W468"/>
  <c r="Y468"/>
  <c r="Z468"/>
  <c r="AA468"/>
  <c r="AC468"/>
  <c r="AE468"/>
  <c r="AI468"/>
  <c r="AJ468"/>
  <c r="AK468"/>
  <c r="AL468"/>
  <c r="AM468"/>
  <c r="AO468"/>
  <c r="A469"/>
  <c r="B469"/>
  <c r="C469" s="1"/>
  <c r="D469"/>
  <c r="E469" s="1"/>
  <c r="F469"/>
  <c r="G469"/>
  <c r="H469"/>
  <c r="K469"/>
  <c r="L469" s="1"/>
  <c r="M469"/>
  <c r="AD469" s="1"/>
  <c r="N469"/>
  <c r="O469"/>
  <c r="R469"/>
  <c r="S469"/>
  <c r="T469"/>
  <c r="U469"/>
  <c r="V469"/>
  <c r="W469"/>
  <c r="Y469"/>
  <c r="Z469"/>
  <c r="AA469"/>
  <c r="AC469"/>
  <c r="AE469"/>
  <c r="AI469"/>
  <c r="AJ469"/>
  <c r="AK469"/>
  <c r="AL469"/>
  <c r="AM469"/>
  <c r="AO469"/>
  <c r="A470"/>
  <c r="B470"/>
  <c r="C470" s="1"/>
  <c r="D470"/>
  <c r="E470" s="1"/>
  <c r="F470"/>
  <c r="G470"/>
  <c r="H470"/>
  <c r="K470"/>
  <c r="L470" s="1"/>
  <c r="M470"/>
  <c r="AD470" s="1"/>
  <c r="N470"/>
  <c r="O470"/>
  <c r="R470"/>
  <c r="S470"/>
  <c r="T470"/>
  <c r="U470"/>
  <c r="V470"/>
  <c r="W470"/>
  <c r="Y470"/>
  <c r="Z470"/>
  <c r="AA470"/>
  <c r="AC470"/>
  <c r="AE470"/>
  <c r="AI470"/>
  <c r="AJ470"/>
  <c r="AK470"/>
  <c r="AL470"/>
  <c r="AM470"/>
  <c r="AO470"/>
  <c r="A471"/>
  <c r="B471"/>
  <c r="C471" s="1"/>
  <c r="D471"/>
  <c r="E471" s="1"/>
  <c r="F471"/>
  <c r="G471"/>
  <c r="H471"/>
  <c r="K471"/>
  <c r="L471" s="1"/>
  <c r="M471"/>
  <c r="AD471" s="1"/>
  <c r="N471"/>
  <c r="O471"/>
  <c r="R471"/>
  <c r="S471"/>
  <c r="T471"/>
  <c r="U471"/>
  <c r="V471"/>
  <c r="W471"/>
  <c r="Y471"/>
  <c r="Z471"/>
  <c r="AA471"/>
  <c r="AC471"/>
  <c r="AE471"/>
  <c r="AI471"/>
  <c r="AJ471"/>
  <c r="AK471"/>
  <c r="AL471"/>
  <c r="AM471"/>
  <c r="AO471"/>
  <c r="A472"/>
  <c r="B472"/>
  <c r="C472" s="1"/>
  <c r="D472"/>
  <c r="E472" s="1"/>
  <c r="F472"/>
  <c r="G472"/>
  <c r="H472"/>
  <c r="K472"/>
  <c r="L472" s="1"/>
  <c r="M472"/>
  <c r="AD472" s="1"/>
  <c r="N472"/>
  <c r="O472"/>
  <c r="R472"/>
  <c r="S472"/>
  <c r="T472"/>
  <c r="U472"/>
  <c r="V472"/>
  <c r="W472"/>
  <c r="Y472"/>
  <c r="Z472"/>
  <c r="AA472"/>
  <c r="AC472"/>
  <c r="AE472"/>
  <c r="AI472"/>
  <c r="AJ472"/>
  <c r="AK472"/>
  <c r="AL472"/>
  <c r="AM472"/>
  <c r="AO472"/>
  <c r="A473"/>
  <c r="B473"/>
  <c r="C473" s="1"/>
  <c r="D473"/>
  <c r="E473" s="1"/>
  <c r="F473"/>
  <c r="G473"/>
  <c r="H473"/>
  <c r="K473"/>
  <c r="L473" s="1"/>
  <c r="M473"/>
  <c r="AD473" s="1"/>
  <c r="N473"/>
  <c r="O473"/>
  <c r="R473"/>
  <c r="S473"/>
  <c r="T473"/>
  <c r="U473"/>
  <c r="V473"/>
  <c r="W473"/>
  <c r="Y473"/>
  <c r="Z473"/>
  <c r="AA473"/>
  <c r="AC473"/>
  <c r="AE473"/>
  <c r="AI473"/>
  <c r="AJ473"/>
  <c r="AK473"/>
  <c r="AL473"/>
  <c r="AM473"/>
  <c r="AO473"/>
  <c r="A474"/>
  <c r="B474"/>
  <c r="C474" s="1"/>
  <c r="D474"/>
  <c r="E474" s="1"/>
  <c r="F474"/>
  <c r="G474"/>
  <c r="H474"/>
  <c r="K474"/>
  <c r="L474" s="1"/>
  <c r="M474"/>
  <c r="AD474" s="1"/>
  <c r="N474"/>
  <c r="O474"/>
  <c r="R474"/>
  <c r="S474"/>
  <c r="T474"/>
  <c r="U474"/>
  <c r="V474"/>
  <c r="W474"/>
  <c r="Y474"/>
  <c r="Z474"/>
  <c r="AA474"/>
  <c r="AC474"/>
  <c r="AE474"/>
  <c r="AI474"/>
  <c r="AJ474"/>
  <c r="AK474"/>
  <c r="AL474"/>
  <c r="AM474"/>
  <c r="AO474"/>
  <c r="A475"/>
  <c r="B475"/>
  <c r="C475" s="1"/>
  <c r="D475"/>
  <c r="E475" s="1"/>
  <c r="F475"/>
  <c r="G475"/>
  <c r="H475"/>
  <c r="K475"/>
  <c r="L475" s="1"/>
  <c r="M475"/>
  <c r="AD475" s="1"/>
  <c r="N475"/>
  <c r="O475"/>
  <c r="R475"/>
  <c r="S475"/>
  <c r="T475"/>
  <c r="U475"/>
  <c r="V475"/>
  <c r="W475"/>
  <c r="Y475"/>
  <c r="Z475"/>
  <c r="AA475"/>
  <c r="AC475"/>
  <c r="AE475"/>
  <c r="AI475"/>
  <c r="AJ475"/>
  <c r="AK475"/>
  <c r="AL475"/>
  <c r="AM475"/>
  <c r="AO475"/>
  <c r="A476"/>
  <c r="B476"/>
  <c r="C476" s="1"/>
  <c r="D476"/>
  <c r="E476" s="1"/>
  <c r="F476"/>
  <c r="G476"/>
  <c r="H476"/>
  <c r="K476"/>
  <c r="L476" s="1"/>
  <c r="M476"/>
  <c r="AD476" s="1"/>
  <c r="N476"/>
  <c r="O476"/>
  <c r="R476"/>
  <c r="S476"/>
  <c r="T476"/>
  <c r="U476"/>
  <c r="V476"/>
  <c r="W476"/>
  <c r="Y476"/>
  <c r="Z476"/>
  <c r="AA476"/>
  <c r="AC476"/>
  <c r="AE476"/>
  <c r="AI476"/>
  <c r="AJ476"/>
  <c r="AK476"/>
  <c r="AL476"/>
  <c r="AM476"/>
  <c r="AO476"/>
  <c r="A477"/>
  <c r="B477"/>
  <c r="C477" s="1"/>
  <c r="D477"/>
  <c r="E477" s="1"/>
  <c r="F477"/>
  <c r="G477"/>
  <c r="H477"/>
  <c r="K477"/>
  <c r="L477" s="1"/>
  <c r="M477"/>
  <c r="AD477" s="1"/>
  <c r="N477"/>
  <c r="O477"/>
  <c r="R477"/>
  <c r="S477"/>
  <c r="T477"/>
  <c r="U477"/>
  <c r="V477"/>
  <c r="W477"/>
  <c r="Y477"/>
  <c r="Z477"/>
  <c r="AA477"/>
  <c r="AC477"/>
  <c r="AE477"/>
  <c r="AI477"/>
  <c r="AJ477"/>
  <c r="AK477"/>
  <c r="AL477"/>
  <c r="AM477"/>
  <c r="AO477"/>
  <c r="A478"/>
  <c r="B478"/>
  <c r="C478" s="1"/>
  <c r="D478"/>
  <c r="E478" s="1"/>
  <c r="F478"/>
  <c r="G478"/>
  <c r="H478"/>
  <c r="K478"/>
  <c r="L478" s="1"/>
  <c r="M478"/>
  <c r="AD478" s="1"/>
  <c r="N478"/>
  <c r="O478"/>
  <c r="R478"/>
  <c r="S478"/>
  <c r="T478"/>
  <c r="U478"/>
  <c r="V478"/>
  <c r="W478"/>
  <c r="Y478"/>
  <c r="Z478"/>
  <c r="AA478"/>
  <c r="AC478"/>
  <c r="AE478"/>
  <c r="AI478"/>
  <c r="AJ478"/>
  <c r="AK478"/>
  <c r="AL478"/>
  <c r="AM478"/>
  <c r="AO478"/>
  <c r="A479"/>
  <c r="B479"/>
  <c r="C479" s="1"/>
  <c r="D479"/>
  <c r="E479" s="1"/>
  <c r="F479"/>
  <c r="G479"/>
  <c r="H479"/>
  <c r="K479"/>
  <c r="L479" s="1"/>
  <c r="M479"/>
  <c r="AD479" s="1"/>
  <c r="N479"/>
  <c r="O479"/>
  <c r="R479"/>
  <c r="S479"/>
  <c r="T479"/>
  <c r="U479"/>
  <c r="V479"/>
  <c r="W479"/>
  <c r="Y479"/>
  <c r="Z479"/>
  <c r="AA479"/>
  <c r="AC479"/>
  <c r="AE479"/>
  <c r="AI479"/>
  <c r="AJ479"/>
  <c r="AK479"/>
  <c r="AL479"/>
  <c r="AM479"/>
  <c r="AO479"/>
  <c r="A480"/>
  <c r="B480"/>
  <c r="C480" s="1"/>
  <c r="D480"/>
  <c r="E480" s="1"/>
  <c r="F480"/>
  <c r="G480"/>
  <c r="H480"/>
  <c r="K480"/>
  <c r="L480" s="1"/>
  <c r="M480"/>
  <c r="AD480" s="1"/>
  <c r="N480"/>
  <c r="O480"/>
  <c r="R480"/>
  <c r="S480"/>
  <c r="T480"/>
  <c r="U480"/>
  <c r="V480"/>
  <c r="W480"/>
  <c r="Y480"/>
  <c r="Z480"/>
  <c r="AA480"/>
  <c r="AC480"/>
  <c r="AE480"/>
  <c r="AI480"/>
  <c r="AJ480"/>
  <c r="AK480"/>
  <c r="AL480"/>
  <c r="AM480"/>
  <c r="AO480"/>
  <c r="A481"/>
  <c r="B481"/>
  <c r="C481" s="1"/>
  <c r="D481"/>
  <c r="E481" s="1"/>
  <c r="F481"/>
  <c r="G481"/>
  <c r="H481"/>
  <c r="K481"/>
  <c r="L481" s="1"/>
  <c r="M481"/>
  <c r="AD481" s="1"/>
  <c r="N481"/>
  <c r="O481"/>
  <c r="R481"/>
  <c r="S481"/>
  <c r="T481"/>
  <c r="U481"/>
  <c r="V481"/>
  <c r="W481"/>
  <c r="Y481"/>
  <c r="Z481"/>
  <c r="AA481"/>
  <c r="AC481"/>
  <c r="AE481"/>
  <c r="AI481"/>
  <c r="AJ481"/>
  <c r="AK481"/>
  <c r="AL481"/>
  <c r="AM481"/>
  <c r="AO481"/>
  <c r="A482"/>
  <c r="B482"/>
  <c r="C482" s="1"/>
  <c r="D482"/>
  <c r="E482" s="1"/>
  <c r="F482"/>
  <c r="G482"/>
  <c r="H482"/>
  <c r="K482"/>
  <c r="L482" s="1"/>
  <c r="M482"/>
  <c r="AD482" s="1"/>
  <c r="N482"/>
  <c r="O482"/>
  <c r="R482"/>
  <c r="S482"/>
  <c r="T482"/>
  <c r="U482"/>
  <c r="V482"/>
  <c r="W482"/>
  <c r="Y482"/>
  <c r="Z482"/>
  <c r="AA482"/>
  <c r="AC482"/>
  <c r="AE482"/>
  <c r="AI482"/>
  <c r="AJ482"/>
  <c r="AK482"/>
  <c r="AL482"/>
  <c r="AM482"/>
  <c r="AO482"/>
  <c r="A483"/>
  <c r="B483"/>
  <c r="C483" s="1"/>
  <c r="D483"/>
  <c r="E483" s="1"/>
  <c r="F483"/>
  <c r="G483"/>
  <c r="H483"/>
  <c r="K483"/>
  <c r="L483" s="1"/>
  <c r="M483"/>
  <c r="AD483" s="1"/>
  <c r="N483"/>
  <c r="O483"/>
  <c r="R483"/>
  <c r="S483"/>
  <c r="T483"/>
  <c r="U483"/>
  <c r="V483"/>
  <c r="W483"/>
  <c r="Y483"/>
  <c r="Z483"/>
  <c r="AA483"/>
  <c r="AC483"/>
  <c r="AE483"/>
  <c r="AI483"/>
  <c r="AJ483"/>
  <c r="AK483"/>
  <c r="AL483"/>
  <c r="AM483"/>
  <c r="AO483"/>
  <c r="A484"/>
  <c r="B484"/>
  <c r="C484" s="1"/>
  <c r="D484"/>
  <c r="E484" s="1"/>
  <c r="F484"/>
  <c r="G484"/>
  <c r="H484"/>
  <c r="K484"/>
  <c r="L484" s="1"/>
  <c r="M484"/>
  <c r="AD484" s="1"/>
  <c r="N484"/>
  <c r="O484"/>
  <c r="R484"/>
  <c r="S484"/>
  <c r="T484"/>
  <c r="U484"/>
  <c r="V484"/>
  <c r="W484"/>
  <c r="Y484"/>
  <c r="Z484"/>
  <c r="AA484"/>
  <c r="AC484"/>
  <c r="AE484"/>
  <c r="AI484"/>
  <c r="AJ484"/>
  <c r="AK484"/>
  <c r="AL484"/>
  <c r="AM484"/>
  <c r="AO484"/>
  <c r="A485"/>
  <c r="B485"/>
  <c r="C485" s="1"/>
  <c r="D485"/>
  <c r="E485" s="1"/>
  <c r="F485"/>
  <c r="G485"/>
  <c r="H485"/>
  <c r="K485"/>
  <c r="L485" s="1"/>
  <c r="M485"/>
  <c r="AD485" s="1"/>
  <c r="N485"/>
  <c r="O485"/>
  <c r="R485"/>
  <c r="S485"/>
  <c r="T485"/>
  <c r="U485"/>
  <c r="V485"/>
  <c r="W485"/>
  <c r="Y485"/>
  <c r="Z485"/>
  <c r="AA485"/>
  <c r="AC485"/>
  <c r="AE485"/>
  <c r="AI485"/>
  <c r="AJ485"/>
  <c r="AK485"/>
  <c r="AL485"/>
  <c r="AM485"/>
  <c r="AO485"/>
  <c r="A486"/>
  <c r="B486"/>
  <c r="C486" s="1"/>
  <c r="D486"/>
  <c r="E486" s="1"/>
  <c r="F486"/>
  <c r="G486"/>
  <c r="H486"/>
  <c r="K486"/>
  <c r="L486" s="1"/>
  <c r="M486"/>
  <c r="AD486" s="1"/>
  <c r="N486"/>
  <c r="O486"/>
  <c r="R486"/>
  <c r="S486"/>
  <c r="T486"/>
  <c r="U486"/>
  <c r="V486"/>
  <c r="W486"/>
  <c r="Y486"/>
  <c r="Z486"/>
  <c r="AA486"/>
  <c r="AC486"/>
  <c r="AE486"/>
  <c r="AI486"/>
  <c r="AJ486"/>
  <c r="AK486"/>
  <c r="AL486"/>
  <c r="AM486"/>
  <c r="AO486"/>
  <c r="A487"/>
  <c r="B487"/>
  <c r="C487" s="1"/>
  <c r="D487"/>
  <c r="E487" s="1"/>
  <c r="F487"/>
  <c r="G487"/>
  <c r="H487"/>
  <c r="K487"/>
  <c r="L487" s="1"/>
  <c r="M487"/>
  <c r="AD487" s="1"/>
  <c r="N487"/>
  <c r="O487"/>
  <c r="R487"/>
  <c r="S487"/>
  <c r="T487"/>
  <c r="U487"/>
  <c r="V487"/>
  <c r="W487"/>
  <c r="Y487"/>
  <c r="Z487"/>
  <c r="AA487"/>
  <c r="AC487"/>
  <c r="AE487"/>
  <c r="AI487"/>
  <c r="AJ487"/>
  <c r="AK487"/>
  <c r="AL487"/>
  <c r="AM487"/>
  <c r="AO487"/>
  <c r="A488"/>
  <c r="B488"/>
  <c r="C488" s="1"/>
  <c r="D488"/>
  <c r="E488" s="1"/>
  <c r="F488"/>
  <c r="G488"/>
  <c r="H488"/>
  <c r="K488"/>
  <c r="L488" s="1"/>
  <c r="M488"/>
  <c r="AD488" s="1"/>
  <c r="N488"/>
  <c r="O488"/>
  <c r="R488"/>
  <c r="S488"/>
  <c r="T488"/>
  <c r="U488"/>
  <c r="V488"/>
  <c r="W488"/>
  <c r="Y488"/>
  <c r="Z488"/>
  <c r="AA488"/>
  <c r="AC488"/>
  <c r="AE488"/>
  <c r="AI488"/>
  <c r="AJ488"/>
  <c r="AK488"/>
  <c r="AL488"/>
  <c r="AM488"/>
  <c r="AO488"/>
  <c r="A489"/>
  <c r="B489"/>
  <c r="C489" s="1"/>
  <c r="D489"/>
  <c r="E489" s="1"/>
  <c r="F489"/>
  <c r="G489"/>
  <c r="H489"/>
  <c r="K489"/>
  <c r="L489" s="1"/>
  <c r="M489"/>
  <c r="AD489" s="1"/>
  <c r="N489"/>
  <c r="O489"/>
  <c r="R489"/>
  <c r="S489"/>
  <c r="T489"/>
  <c r="U489"/>
  <c r="V489"/>
  <c r="W489"/>
  <c r="Y489"/>
  <c r="Z489"/>
  <c r="AA489"/>
  <c r="AC489"/>
  <c r="AE489"/>
  <c r="AI489"/>
  <c r="AJ489"/>
  <c r="AK489"/>
  <c r="AL489"/>
  <c r="AM489"/>
  <c r="AO489"/>
  <c r="A490"/>
  <c r="B490"/>
  <c r="C490" s="1"/>
  <c r="D490"/>
  <c r="E490" s="1"/>
  <c r="F490"/>
  <c r="G490"/>
  <c r="H490"/>
  <c r="K490"/>
  <c r="L490" s="1"/>
  <c r="M490"/>
  <c r="AD490" s="1"/>
  <c r="N490"/>
  <c r="O490"/>
  <c r="R490"/>
  <c r="S490"/>
  <c r="T490"/>
  <c r="U490"/>
  <c r="V490"/>
  <c r="W490"/>
  <c r="Y490"/>
  <c r="Z490"/>
  <c r="AA490"/>
  <c r="AC490"/>
  <c r="AE490"/>
  <c r="AI490"/>
  <c r="AJ490"/>
  <c r="AK490"/>
  <c r="AL490"/>
  <c r="AM490"/>
  <c r="AO490"/>
  <c r="A491"/>
  <c r="B491"/>
  <c r="C491" s="1"/>
  <c r="D491"/>
  <c r="E491" s="1"/>
  <c r="F491"/>
  <c r="G491"/>
  <c r="H491"/>
  <c r="K491"/>
  <c r="L491" s="1"/>
  <c r="M491"/>
  <c r="AD491" s="1"/>
  <c r="N491"/>
  <c r="O491"/>
  <c r="R491"/>
  <c r="S491"/>
  <c r="T491"/>
  <c r="U491"/>
  <c r="V491"/>
  <c r="W491"/>
  <c r="Y491"/>
  <c r="Z491"/>
  <c r="AA491"/>
  <c r="AC491"/>
  <c r="AE491"/>
  <c r="AI491"/>
  <c r="AJ491"/>
  <c r="AK491"/>
  <c r="AL491"/>
  <c r="AM491"/>
  <c r="AO491"/>
  <c r="A492"/>
  <c r="B492"/>
  <c r="C492" s="1"/>
  <c r="D492"/>
  <c r="E492" s="1"/>
  <c r="F492"/>
  <c r="G492"/>
  <c r="H492"/>
  <c r="K492"/>
  <c r="L492" s="1"/>
  <c r="M492"/>
  <c r="AD492" s="1"/>
  <c r="N492"/>
  <c r="O492"/>
  <c r="R492"/>
  <c r="S492"/>
  <c r="T492"/>
  <c r="U492"/>
  <c r="V492"/>
  <c r="W492"/>
  <c r="Y492"/>
  <c r="Z492"/>
  <c r="AA492"/>
  <c r="AC492"/>
  <c r="AE492"/>
  <c r="AI492"/>
  <c r="AJ492"/>
  <c r="AK492"/>
  <c r="AL492"/>
  <c r="AM492"/>
  <c r="AO492"/>
  <c r="A493"/>
  <c r="B493"/>
  <c r="C493" s="1"/>
  <c r="D493"/>
  <c r="E493" s="1"/>
  <c r="F493"/>
  <c r="G493"/>
  <c r="H493"/>
  <c r="K493"/>
  <c r="L493" s="1"/>
  <c r="M493"/>
  <c r="AD493" s="1"/>
  <c r="N493"/>
  <c r="O493"/>
  <c r="R493"/>
  <c r="S493"/>
  <c r="T493"/>
  <c r="U493"/>
  <c r="V493"/>
  <c r="W493"/>
  <c r="Y493"/>
  <c r="Z493"/>
  <c r="AA493"/>
  <c r="AC493"/>
  <c r="AE493"/>
  <c r="AI493"/>
  <c r="AJ493"/>
  <c r="AK493"/>
  <c r="AL493"/>
  <c r="AM493"/>
  <c r="AO493"/>
  <c r="A494"/>
  <c r="B494"/>
  <c r="C494" s="1"/>
  <c r="D494"/>
  <c r="E494" s="1"/>
  <c r="F494"/>
  <c r="G494"/>
  <c r="H494"/>
  <c r="K494"/>
  <c r="L494" s="1"/>
  <c r="M494"/>
  <c r="AD494" s="1"/>
  <c r="N494"/>
  <c r="O494"/>
  <c r="R494"/>
  <c r="S494"/>
  <c r="T494"/>
  <c r="U494"/>
  <c r="V494"/>
  <c r="W494"/>
  <c r="Y494"/>
  <c r="Z494"/>
  <c r="AA494"/>
  <c r="AC494"/>
  <c r="AE494"/>
  <c r="AI494"/>
  <c r="AJ494"/>
  <c r="AK494"/>
  <c r="AL494"/>
  <c r="AM494"/>
  <c r="AO494"/>
  <c r="A495"/>
  <c r="B495"/>
  <c r="C495" s="1"/>
  <c r="D495"/>
  <c r="E495" s="1"/>
  <c r="F495"/>
  <c r="G495"/>
  <c r="H495"/>
  <c r="K495"/>
  <c r="L495" s="1"/>
  <c r="M495"/>
  <c r="AD495" s="1"/>
  <c r="N495"/>
  <c r="O495"/>
  <c r="R495"/>
  <c r="S495"/>
  <c r="T495"/>
  <c r="U495"/>
  <c r="V495"/>
  <c r="W495"/>
  <c r="Y495"/>
  <c r="Z495"/>
  <c r="AA495"/>
  <c r="AC495"/>
  <c r="AE495"/>
  <c r="AI495"/>
  <c r="AJ495"/>
  <c r="AK495"/>
  <c r="AL495"/>
  <c r="AM495"/>
  <c r="AO495"/>
  <c r="A496"/>
  <c r="B496"/>
  <c r="C496" s="1"/>
  <c r="D496"/>
  <c r="E496" s="1"/>
  <c r="F496"/>
  <c r="G496"/>
  <c r="H496"/>
  <c r="K496"/>
  <c r="L496" s="1"/>
  <c r="M496"/>
  <c r="AD496" s="1"/>
  <c r="N496"/>
  <c r="O496"/>
  <c r="R496"/>
  <c r="S496"/>
  <c r="T496"/>
  <c r="U496"/>
  <c r="V496"/>
  <c r="W496"/>
  <c r="Y496"/>
  <c r="Z496"/>
  <c r="AA496"/>
  <c r="AC496"/>
  <c r="AE496"/>
  <c r="AI496"/>
  <c r="AJ496"/>
  <c r="AK496"/>
  <c r="AL496"/>
  <c r="AM496"/>
  <c r="AO496"/>
  <c r="A497"/>
  <c r="B497"/>
  <c r="C497" s="1"/>
  <c r="D497"/>
  <c r="E497" s="1"/>
  <c r="F497"/>
  <c r="G497"/>
  <c r="H497"/>
  <c r="K497"/>
  <c r="L497" s="1"/>
  <c r="M497"/>
  <c r="AD497" s="1"/>
  <c r="N497"/>
  <c r="O497"/>
  <c r="R497"/>
  <c r="S497"/>
  <c r="T497"/>
  <c r="U497"/>
  <c r="V497"/>
  <c r="W497"/>
  <c r="Y497"/>
  <c r="Z497"/>
  <c r="AA497"/>
  <c r="AC497"/>
  <c r="AE497"/>
  <c r="AI497"/>
  <c r="AJ497"/>
  <c r="AK497"/>
  <c r="AL497"/>
  <c r="AM497"/>
  <c r="AO497"/>
  <c r="A498"/>
  <c r="B498"/>
  <c r="C498" s="1"/>
  <c r="D498"/>
  <c r="E498" s="1"/>
  <c r="F498"/>
  <c r="G498"/>
  <c r="H498"/>
  <c r="K498"/>
  <c r="L498" s="1"/>
  <c r="M498"/>
  <c r="AD498" s="1"/>
  <c r="N498"/>
  <c r="O498"/>
  <c r="R498"/>
  <c r="S498"/>
  <c r="T498"/>
  <c r="U498"/>
  <c r="V498"/>
  <c r="W498"/>
  <c r="Y498"/>
  <c r="Z498"/>
  <c r="AA498"/>
  <c r="AC498"/>
  <c r="AE498"/>
  <c r="AI498"/>
  <c r="AJ498"/>
  <c r="AK498"/>
  <c r="AL498"/>
  <c r="AM498"/>
  <c r="AO498"/>
  <c r="A499"/>
  <c r="B499"/>
  <c r="C499" s="1"/>
  <c r="D499"/>
  <c r="E499" s="1"/>
  <c r="F499"/>
  <c r="G499"/>
  <c r="H499"/>
  <c r="K499"/>
  <c r="L499" s="1"/>
  <c r="M499"/>
  <c r="AD499" s="1"/>
  <c r="N499"/>
  <c r="O499"/>
  <c r="R499"/>
  <c r="S499"/>
  <c r="T499"/>
  <c r="U499"/>
  <c r="V499"/>
  <c r="W499"/>
  <c r="Y499"/>
  <c r="Z499"/>
  <c r="AA499"/>
  <c r="AC499"/>
  <c r="AE499"/>
  <c r="AI499"/>
  <c r="AJ499"/>
  <c r="AK499"/>
  <c r="AL499"/>
  <c r="AM499"/>
  <c r="AO499"/>
  <c r="A500"/>
  <c r="B500"/>
  <c r="C500" s="1"/>
  <c r="D500"/>
  <c r="E500" s="1"/>
  <c r="F500"/>
  <c r="G500"/>
  <c r="H500"/>
  <c r="K500"/>
  <c r="L500" s="1"/>
  <c r="M500"/>
  <c r="AD500" s="1"/>
  <c r="N500"/>
  <c r="O500"/>
  <c r="R500"/>
  <c r="S500"/>
  <c r="T500"/>
  <c r="U500"/>
  <c r="V500"/>
  <c r="W500"/>
  <c r="Y500"/>
  <c r="Z500"/>
  <c r="AA500"/>
  <c r="AC500"/>
  <c r="AE500"/>
  <c r="AI500"/>
  <c r="AJ500"/>
  <c r="AK500"/>
  <c r="AL500"/>
  <c r="AM500"/>
  <c r="AO500"/>
  <c r="A501"/>
  <c r="B501"/>
  <c r="C501" s="1"/>
  <c r="D501"/>
  <c r="E501" s="1"/>
  <c r="F501"/>
  <c r="G501"/>
  <c r="H501"/>
  <c r="K501"/>
  <c r="L501" s="1"/>
  <c r="M501"/>
  <c r="AD501" s="1"/>
  <c r="N501"/>
  <c r="O501"/>
  <c r="R501"/>
  <c r="S501"/>
  <c r="T501"/>
  <c r="U501"/>
  <c r="V501"/>
  <c r="W501"/>
  <c r="Y501"/>
  <c r="Z501"/>
  <c r="AA501"/>
  <c r="AC501"/>
  <c r="AE501"/>
  <c r="AI501"/>
  <c r="AJ501"/>
  <c r="AK501"/>
  <c r="AL501"/>
  <c r="AM501"/>
  <c r="AO501"/>
  <c r="A502"/>
  <c r="B502"/>
  <c r="C502" s="1"/>
  <c r="D502"/>
  <c r="E502" s="1"/>
  <c r="F502"/>
  <c r="G502"/>
  <c r="H502"/>
  <c r="K502"/>
  <c r="L502" s="1"/>
  <c r="M502"/>
  <c r="AD502" s="1"/>
  <c r="N502"/>
  <c r="O502"/>
  <c r="R502"/>
  <c r="S502"/>
  <c r="T502"/>
  <c r="U502"/>
  <c r="V502"/>
  <c r="W502"/>
  <c r="Y502"/>
  <c r="Z502"/>
  <c r="AA502"/>
  <c r="AC502"/>
  <c r="AE502"/>
  <c r="AI502"/>
  <c r="AJ502"/>
  <c r="AK502"/>
  <c r="AL502"/>
  <c r="AM502"/>
  <c r="AO502"/>
  <c r="A503"/>
  <c r="B503"/>
  <c r="C503" s="1"/>
  <c r="D503"/>
  <c r="E503" s="1"/>
  <c r="F503"/>
  <c r="G503"/>
  <c r="H503"/>
  <c r="K503"/>
  <c r="L503" s="1"/>
  <c r="M503"/>
  <c r="AD503" s="1"/>
  <c r="N503"/>
  <c r="O503"/>
  <c r="R503"/>
  <c r="S503"/>
  <c r="T503"/>
  <c r="U503"/>
  <c r="V503"/>
  <c r="W503"/>
  <c r="Y503"/>
  <c r="Z503"/>
  <c r="AA503"/>
  <c r="AC503"/>
  <c r="AE503"/>
  <c r="AI503"/>
  <c r="AJ503"/>
  <c r="AK503"/>
  <c r="AL503"/>
  <c r="AM503"/>
  <c r="AO503"/>
  <c r="A504"/>
  <c r="B504"/>
  <c r="C504" s="1"/>
  <c r="D504"/>
  <c r="E504" s="1"/>
  <c r="F504"/>
  <c r="G504"/>
  <c r="H504"/>
  <c r="K504"/>
  <c r="L504" s="1"/>
  <c r="M504"/>
  <c r="AD504" s="1"/>
  <c r="N504"/>
  <c r="O504"/>
  <c r="R504"/>
  <c r="S504"/>
  <c r="T504"/>
  <c r="U504"/>
  <c r="V504"/>
  <c r="W504"/>
  <c r="Y504"/>
  <c r="Z504"/>
  <c r="AA504"/>
  <c r="AC504"/>
  <c r="AE504"/>
  <c r="AI504"/>
  <c r="AJ504"/>
  <c r="AK504"/>
  <c r="AL504"/>
  <c r="AM504"/>
  <c r="AO504"/>
  <c r="A505"/>
  <c r="B505"/>
  <c r="C505" s="1"/>
  <c r="D505"/>
  <c r="E505" s="1"/>
  <c r="F505"/>
  <c r="G505"/>
  <c r="H505"/>
  <c r="K505"/>
  <c r="L505" s="1"/>
  <c r="M505"/>
  <c r="AD505" s="1"/>
  <c r="N505"/>
  <c r="O505"/>
  <c r="R505"/>
  <c r="S505"/>
  <c r="T505"/>
  <c r="U505"/>
  <c r="V505"/>
  <c r="W505"/>
  <c r="Y505"/>
  <c r="Z505"/>
  <c r="AA505"/>
  <c r="AC505"/>
  <c r="AE505"/>
  <c r="AI505"/>
  <c r="AJ505"/>
  <c r="AK505"/>
  <c r="AL505"/>
  <c r="AM505"/>
  <c r="AO505"/>
  <c r="A506"/>
  <c r="B506"/>
  <c r="C506" s="1"/>
  <c r="D506"/>
  <c r="E506" s="1"/>
  <c r="F506"/>
  <c r="G506"/>
  <c r="H506"/>
  <c r="K506"/>
  <c r="L506" s="1"/>
  <c r="M506"/>
  <c r="AD506" s="1"/>
  <c r="N506"/>
  <c r="O506"/>
  <c r="R506"/>
  <c r="S506"/>
  <c r="T506"/>
  <c r="U506"/>
  <c r="V506"/>
  <c r="W506"/>
  <c r="Y506"/>
  <c r="Z506"/>
  <c r="AA506"/>
  <c r="AC506"/>
  <c r="AE506"/>
  <c r="AI506"/>
  <c r="AJ506"/>
  <c r="AK506"/>
  <c r="AL506"/>
  <c r="AM506"/>
  <c r="AO506"/>
  <c r="A507"/>
  <c r="B507"/>
  <c r="C507" s="1"/>
  <c r="D507"/>
  <c r="E507" s="1"/>
  <c r="F507"/>
  <c r="G507"/>
  <c r="H507"/>
  <c r="K507"/>
  <c r="L507" s="1"/>
  <c r="M507"/>
  <c r="AD507" s="1"/>
  <c r="N507"/>
  <c r="O507"/>
  <c r="R507"/>
  <c r="S507"/>
  <c r="T507"/>
  <c r="U507"/>
  <c r="V507"/>
  <c r="W507"/>
  <c r="Y507"/>
  <c r="Z507"/>
  <c r="AA507"/>
  <c r="AC507"/>
  <c r="AE507"/>
  <c r="AI507"/>
  <c r="AJ507"/>
  <c r="AK507"/>
  <c r="AL507"/>
  <c r="AM507"/>
  <c r="AO507"/>
  <c r="A508"/>
  <c r="B508"/>
  <c r="C508" s="1"/>
  <c r="D508"/>
  <c r="E508" s="1"/>
  <c r="F508"/>
  <c r="G508"/>
  <c r="H508"/>
  <c r="K508"/>
  <c r="L508" s="1"/>
  <c r="M508"/>
  <c r="AD508" s="1"/>
  <c r="N508"/>
  <c r="O508"/>
  <c r="R508"/>
  <c r="S508"/>
  <c r="T508"/>
  <c r="U508"/>
  <c r="V508"/>
  <c r="W508"/>
  <c r="Y508"/>
  <c r="Z508"/>
  <c r="AA508"/>
  <c r="AC508"/>
  <c r="AE508"/>
  <c r="AI508"/>
  <c r="AJ508"/>
  <c r="AK508"/>
  <c r="AL508"/>
  <c r="AM508"/>
  <c r="AO508"/>
  <c r="A509"/>
  <c r="B509"/>
  <c r="C509" s="1"/>
  <c r="D509"/>
  <c r="E509" s="1"/>
  <c r="F509"/>
  <c r="G509"/>
  <c r="H509"/>
  <c r="K509"/>
  <c r="L509" s="1"/>
  <c r="M509"/>
  <c r="AD509" s="1"/>
  <c r="N509"/>
  <c r="O509"/>
  <c r="R509"/>
  <c r="S509"/>
  <c r="T509"/>
  <c r="U509"/>
  <c r="V509"/>
  <c r="W509"/>
  <c r="Y509"/>
  <c r="Z509"/>
  <c r="AA509"/>
  <c r="AC509"/>
  <c r="AE509"/>
  <c r="AI509"/>
  <c r="AJ509"/>
  <c r="AK509"/>
  <c r="AL509"/>
  <c r="AM509"/>
  <c r="AO509"/>
  <c r="A510"/>
  <c r="B510"/>
  <c r="C510" s="1"/>
  <c r="D510"/>
  <c r="E510" s="1"/>
  <c r="F510"/>
  <c r="G510"/>
  <c r="H510"/>
  <c r="K510"/>
  <c r="L510" s="1"/>
  <c r="M510"/>
  <c r="AD510" s="1"/>
  <c r="N510"/>
  <c r="O510"/>
  <c r="R510"/>
  <c r="S510"/>
  <c r="T510"/>
  <c r="U510"/>
  <c r="V510"/>
  <c r="W510"/>
  <c r="Y510"/>
  <c r="Z510"/>
  <c r="AA510"/>
  <c r="AC510"/>
  <c r="AE510"/>
  <c r="AI510"/>
  <c r="AJ510"/>
  <c r="AK510"/>
  <c r="AL510"/>
  <c r="AM510"/>
  <c r="AO510"/>
  <c r="A511"/>
  <c r="B511"/>
  <c r="C511" s="1"/>
  <c r="D511"/>
  <c r="E511" s="1"/>
  <c r="F511"/>
  <c r="G511"/>
  <c r="H511"/>
  <c r="K511"/>
  <c r="L511" s="1"/>
  <c r="M511"/>
  <c r="AD511" s="1"/>
  <c r="N511"/>
  <c r="O511"/>
  <c r="R511"/>
  <c r="S511"/>
  <c r="T511"/>
  <c r="U511"/>
  <c r="V511"/>
  <c r="W511"/>
  <c r="Y511"/>
  <c r="Z511"/>
  <c r="AA511"/>
  <c r="AC511"/>
  <c r="AE511"/>
  <c r="AI511"/>
  <c r="AJ511"/>
  <c r="AK511"/>
  <c r="AL511"/>
  <c r="AM511"/>
  <c r="AO511"/>
  <c r="A512"/>
  <c r="B512"/>
  <c r="C512" s="1"/>
  <c r="D512"/>
  <c r="E512" s="1"/>
  <c r="F512"/>
  <c r="G512"/>
  <c r="H512"/>
  <c r="K512"/>
  <c r="L512" s="1"/>
  <c r="M512"/>
  <c r="AD512" s="1"/>
  <c r="N512"/>
  <c r="O512"/>
  <c r="R512"/>
  <c r="S512"/>
  <c r="T512"/>
  <c r="U512"/>
  <c r="V512"/>
  <c r="W512"/>
  <c r="Y512"/>
  <c r="Z512"/>
  <c r="AA512"/>
  <c r="AC512"/>
  <c r="AE512"/>
  <c r="AI512"/>
  <c r="AJ512"/>
  <c r="AK512"/>
  <c r="AL512"/>
  <c r="AM512"/>
  <c r="AO512"/>
  <c r="A513"/>
  <c r="B513"/>
  <c r="C513" s="1"/>
  <c r="D513"/>
  <c r="E513" s="1"/>
  <c r="F513"/>
  <c r="G513"/>
  <c r="H513"/>
  <c r="K513"/>
  <c r="L513" s="1"/>
  <c r="M513"/>
  <c r="AD513" s="1"/>
  <c r="N513"/>
  <c r="O513"/>
  <c r="R513"/>
  <c r="S513"/>
  <c r="T513"/>
  <c r="U513"/>
  <c r="V513"/>
  <c r="W513"/>
  <c r="Y513"/>
  <c r="Z513"/>
  <c r="AA513"/>
  <c r="AC513"/>
  <c r="AE513"/>
  <c r="AI513"/>
  <c r="AJ513"/>
  <c r="AK513"/>
  <c r="AL513"/>
  <c r="AM513"/>
  <c r="AO513"/>
  <c r="A514"/>
  <c r="B514"/>
  <c r="C514" s="1"/>
  <c r="D514"/>
  <c r="E514" s="1"/>
  <c r="F514"/>
  <c r="G514"/>
  <c r="H514"/>
  <c r="K514"/>
  <c r="L514" s="1"/>
  <c r="M514"/>
  <c r="AD514" s="1"/>
  <c r="N514"/>
  <c r="O514"/>
  <c r="R514"/>
  <c r="S514"/>
  <c r="T514"/>
  <c r="U514"/>
  <c r="V514"/>
  <c r="W514"/>
  <c r="Y514"/>
  <c r="Z514"/>
  <c r="AA514"/>
  <c r="AC514"/>
  <c r="AE514"/>
  <c r="AI514"/>
  <c r="AJ514"/>
  <c r="AK514"/>
  <c r="AL514"/>
  <c r="AM514"/>
  <c r="AO514"/>
  <c r="A515"/>
  <c r="B515"/>
  <c r="C515" s="1"/>
  <c r="D515"/>
  <c r="E515" s="1"/>
  <c r="F515"/>
  <c r="G515"/>
  <c r="H515"/>
  <c r="K515"/>
  <c r="L515" s="1"/>
  <c r="M515"/>
  <c r="AD515" s="1"/>
  <c r="N515"/>
  <c r="O515"/>
  <c r="R515"/>
  <c r="S515"/>
  <c r="T515"/>
  <c r="U515"/>
  <c r="V515"/>
  <c r="W515"/>
  <c r="Y515"/>
  <c r="Z515"/>
  <c r="AA515"/>
  <c r="AC515"/>
  <c r="AE515"/>
  <c r="AI515"/>
  <c r="AJ515"/>
  <c r="AK515"/>
  <c r="AL515"/>
  <c r="AM515"/>
  <c r="AO515"/>
  <c r="A516"/>
  <c r="B516"/>
  <c r="C516" s="1"/>
  <c r="D516"/>
  <c r="E516" s="1"/>
  <c r="F516"/>
  <c r="G516"/>
  <c r="H516"/>
  <c r="K516"/>
  <c r="L516" s="1"/>
  <c r="M516"/>
  <c r="AD516" s="1"/>
  <c r="N516"/>
  <c r="O516"/>
  <c r="R516"/>
  <c r="S516"/>
  <c r="T516"/>
  <c r="U516"/>
  <c r="V516"/>
  <c r="W516"/>
  <c r="Y516"/>
  <c r="Z516"/>
  <c r="AA516"/>
  <c r="AC516"/>
  <c r="AE516"/>
  <c r="AI516"/>
  <c r="AJ516"/>
  <c r="AK516"/>
  <c r="AL516"/>
  <c r="AM516"/>
  <c r="AO516"/>
  <c r="A517"/>
  <c r="B517"/>
  <c r="C517" s="1"/>
  <c r="D517"/>
  <c r="E517" s="1"/>
  <c r="F517"/>
  <c r="G517"/>
  <c r="H517"/>
  <c r="K517"/>
  <c r="L517" s="1"/>
  <c r="M517"/>
  <c r="AD517" s="1"/>
  <c r="N517"/>
  <c r="O517"/>
  <c r="R517"/>
  <c r="S517"/>
  <c r="T517"/>
  <c r="U517"/>
  <c r="V517"/>
  <c r="W517"/>
  <c r="Y517"/>
  <c r="Z517"/>
  <c r="AA517"/>
  <c r="AC517"/>
  <c r="AE517"/>
  <c r="AI517"/>
  <c r="AJ517"/>
  <c r="AK517"/>
  <c r="AL517"/>
  <c r="AM517"/>
  <c r="AO517"/>
  <c r="A518"/>
  <c r="B518"/>
  <c r="C518" s="1"/>
  <c r="D518"/>
  <c r="E518" s="1"/>
  <c r="F518"/>
  <c r="G518"/>
  <c r="H518"/>
  <c r="K518"/>
  <c r="L518" s="1"/>
  <c r="M518"/>
  <c r="AD518" s="1"/>
  <c r="N518"/>
  <c r="O518"/>
  <c r="R518"/>
  <c r="S518"/>
  <c r="T518"/>
  <c r="U518"/>
  <c r="V518"/>
  <c r="W518"/>
  <c r="Y518"/>
  <c r="Z518"/>
  <c r="AA518"/>
  <c r="AC518"/>
  <c r="AE518"/>
  <c r="AI518"/>
  <c r="AJ518"/>
  <c r="AK518"/>
  <c r="AL518"/>
  <c r="AM518"/>
  <c r="AO518"/>
  <c r="A519"/>
  <c r="B519"/>
  <c r="C519" s="1"/>
  <c r="D519"/>
  <c r="E519" s="1"/>
  <c r="F519"/>
  <c r="G519"/>
  <c r="H519"/>
  <c r="K519"/>
  <c r="L519" s="1"/>
  <c r="M519"/>
  <c r="AD519" s="1"/>
  <c r="N519"/>
  <c r="O519"/>
  <c r="R519"/>
  <c r="S519"/>
  <c r="T519"/>
  <c r="U519"/>
  <c r="V519"/>
  <c r="W519"/>
  <c r="Y519"/>
  <c r="Z519"/>
  <c r="AA519"/>
  <c r="AC519"/>
  <c r="AE519"/>
  <c r="AI519"/>
  <c r="AJ519"/>
  <c r="AK519"/>
  <c r="AL519"/>
  <c r="AM519"/>
  <c r="AO519"/>
  <c r="A520"/>
  <c r="B520"/>
  <c r="C520" s="1"/>
  <c r="D520"/>
  <c r="E520" s="1"/>
  <c r="F520"/>
  <c r="G520"/>
  <c r="H520"/>
  <c r="K520"/>
  <c r="L520" s="1"/>
  <c r="M520"/>
  <c r="AD520" s="1"/>
  <c r="N520"/>
  <c r="O520"/>
  <c r="R520"/>
  <c r="S520"/>
  <c r="T520"/>
  <c r="U520"/>
  <c r="V520"/>
  <c r="W520"/>
  <c r="Y520"/>
  <c r="Z520"/>
  <c r="AA520"/>
  <c r="AC520"/>
  <c r="AE520"/>
  <c r="AI520"/>
  <c r="AJ520"/>
  <c r="AK520"/>
  <c r="AL520"/>
  <c r="AM520"/>
  <c r="AO520"/>
  <c r="A521"/>
  <c r="B521"/>
  <c r="C521" s="1"/>
  <c r="D521"/>
  <c r="E521" s="1"/>
  <c r="F521"/>
  <c r="G521"/>
  <c r="H521"/>
  <c r="K521"/>
  <c r="L521" s="1"/>
  <c r="M521"/>
  <c r="AD521" s="1"/>
  <c r="N521"/>
  <c r="O521"/>
  <c r="R521"/>
  <c r="S521"/>
  <c r="T521"/>
  <c r="U521"/>
  <c r="V521"/>
  <c r="W521"/>
  <c r="Y521"/>
  <c r="Z521"/>
  <c r="AA521"/>
  <c r="AC521"/>
  <c r="AE521"/>
  <c r="AI521"/>
  <c r="AJ521"/>
  <c r="AK521"/>
  <c r="AL521"/>
  <c r="AM521"/>
  <c r="AO521"/>
  <c r="A522"/>
  <c r="B522"/>
  <c r="C522" s="1"/>
  <c r="D522"/>
  <c r="E522" s="1"/>
  <c r="F522"/>
  <c r="G522"/>
  <c r="H522"/>
  <c r="K522"/>
  <c r="L522" s="1"/>
  <c r="M522"/>
  <c r="AD522" s="1"/>
  <c r="N522"/>
  <c r="O522"/>
  <c r="R522"/>
  <c r="S522"/>
  <c r="T522"/>
  <c r="U522"/>
  <c r="V522"/>
  <c r="W522"/>
  <c r="Y522"/>
  <c r="Z522"/>
  <c r="AA522"/>
  <c r="AC522"/>
  <c r="AE522"/>
  <c r="AI522"/>
  <c r="AJ522"/>
  <c r="AK522"/>
  <c r="AL522"/>
  <c r="AM522"/>
  <c r="AO522"/>
  <c r="A523"/>
  <c r="B523"/>
  <c r="C523" s="1"/>
  <c r="D523"/>
  <c r="E523" s="1"/>
  <c r="F523"/>
  <c r="G523"/>
  <c r="H523"/>
  <c r="K523"/>
  <c r="L523" s="1"/>
  <c r="M523"/>
  <c r="AD523" s="1"/>
  <c r="N523"/>
  <c r="O523"/>
  <c r="R523"/>
  <c r="S523"/>
  <c r="T523"/>
  <c r="U523"/>
  <c r="V523"/>
  <c r="W523"/>
  <c r="Y523"/>
  <c r="Z523"/>
  <c r="AA523"/>
  <c r="AC523"/>
  <c r="AE523"/>
  <c r="AI523"/>
  <c r="AJ523"/>
  <c r="AK523"/>
  <c r="AL523"/>
  <c r="AM523"/>
  <c r="AO523"/>
  <c r="A524"/>
  <c r="B524"/>
  <c r="C524" s="1"/>
  <c r="D524"/>
  <c r="E524" s="1"/>
  <c r="F524"/>
  <c r="G524"/>
  <c r="H524"/>
  <c r="K524"/>
  <c r="L524" s="1"/>
  <c r="M524"/>
  <c r="AD524" s="1"/>
  <c r="N524"/>
  <c r="O524"/>
  <c r="R524"/>
  <c r="S524"/>
  <c r="T524"/>
  <c r="U524"/>
  <c r="V524"/>
  <c r="W524"/>
  <c r="Y524"/>
  <c r="Z524"/>
  <c r="AA524"/>
  <c r="AC524"/>
  <c r="AE524"/>
  <c r="AI524"/>
  <c r="AJ524"/>
  <c r="AK524"/>
  <c r="AL524"/>
  <c r="AM524"/>
  <c r="AO524"/>
  <c r="A525"/>
  <c r="B525"/>
  <c r="C525" s="1"/>
  <c r="D525"/>
  <c r="E525" s="1"/>
  <c r="F525"/>
  <c r="G525"/>
  <c r="H525"/>
  <c r="K525"/>
  <c r="L525" s="1"/>
  <c r="M525"/>
  <c r="AD525" s="1"/>
  <c r="N525"/>
  <c r="O525"/>
  <c r="R525"/>
  <c r="S525"/>
  <c r="T525"/>
  <c r="U525"/>
  <c r="V525"/>
  <c r="W525"/>
  <c r="Y525"/>
  <c r="Z525"/>
  <c r="AA525"/>
  <c r="AC525"/>
  <c r="AE525"/>
  <c r="AI525"/>
  <c r="AJ525"/>
  <c r="AK525"/>
  <c r="AL525"/>
  <c r="AM525"/>
  <c r="AO525"/>
  <c r="A526"/>
  <c r="B526"/>
  <c r="C526" s="1"/>
  <c r="D526"/>
  <c r="E526" s="1"/>
  <c r="F526"/>
  <c r="G526"/>
  <c r="H526"/>
  <c r="K526"/>
  <c r="L526" s="1"/>
  <c r="M526"/>
  <c r="AD526" s="1"/>
  <c r="N526"/>
  <c r="O526"/>
  <c r="R526"/>
  <c r="S526"/>
  <c r="T526"/>
  <c r="U526"/>
  <c r="V526"/>
  <c r="W526"/>
  <c r="Y526"/>
  <c r="Z526"/>
  <c r="AA526"/>
  <c r="AC526"/>
  <c r="AE526"/>
  <c r="AI526"/>
  <c r="AJ526"/>
  <c r="AK526"/>
  <c r="AL526"/>
  <c r="AM526"/>
  <c r="AO526"/>
  <c r="A527"/>
  <c r="B527"/>
  <c r="C527" s="1"/>
  <c r="D527"/>
  <c r="E527" s="1"/>
  <c r="F527"/>
  <c r="G527"/>
  <c r="H527"/>
  <c r="K527"/>
  <c r="L527" s="1"/>
  <c r="M527"/>
  <c r="AD527" s="1"/>
  <c r="N527"/>
  <c r="O527"/>
  <c r="R527"/>
  <c r="S527"/>
  <c r="T527"/>
  <c r="U527"/>
  <c r="V527"/>
  <c r="W527"/>
  <c r="Y527"/>
  <c r="Z527"/>
  <c r="AA527"/>
  <c r="AC527"/>
  <c r="AE527"/>
  <c r="AI527"/>
  <c r="AJ527"/>
  <c r="AK527"/>
  <c r="AL527"/>
  <c r="AM527"/>
  <c r="AO527"/>
  <c r="A528"/>
  <c r="B528"/>
  <c r="C528" s="1"/>
  <c r="D528"/>
  <c r="E528" s="1"/>
  <c r="F528"/>
  <c r="G528"/>
  <c r="H528"/>
  <c r="K528"/>
  <c r="L528" s="1"/>
  <c r="M528"/>
  <c r="AD528" s="1"/>
  <c r="N528"/>
  <c r="O528"/>
  <c r="R528"/>
  <c r="S528"/>
  <c r="T528"/>
  <c r="U528"/>
  <c r="V528"/>
  <c r="W528"/>
  <c r="Y528"/>
  <c r="Z528"/>
  <c r="AA528"/>
  <c r="AC528"/>
  <c r="AE528"/>
  <c r="AI528"/>
  <c r="AJ528"/>
  <c r="AK528"/>
  <c r="AL528"/>
  <c r="AM528"/>
  <c r="AO528"/>
  <c r="A529"/>
  <c r="B529"/>
  <c r="C529" s="1"/>
  <c r="D529"/>
  <c r="E529" s="1"/>
  <c r="F529"/>
  <c r="G529"/>
  <c r="H529"/>
  <c r="K529"/>
  <c r="L529" s="1"/>
  <c r="M529"/>
  <c r="AD529" s="1"/>
  <c r="N529"/>
  <c r="O529"/>
  <c r="R529"/>
  <c r="S529"/>
  <c r="T529"/>
  <c r="U529"/>
  <c r="V529"/>
  <c r="W529"/>
  <c r="Y529"/>
  <c r="Z529"/>
  <c r="AA529"/>
  <c r="AC529"/>
  <c r="AE529"/>
  <c r="AI529"/>
  <c r="AJ529"/>
  <c r="AK529"/>
  <c r="AL529"/>
  <c r="AM529"/>
  <c r="AO529"/>
  <c r="A530"/>
  <c r="B530"/>
  <c r="C530" s="1"/>
  <c r="D530"/>
  <c r="E530" s="1"/>
  <c r="F530"/>
  <c r="G530"/>
  <c r="H530"/>
  <c r="K530"/>
  <c r="L530" s="1"/>
  <c r="M530"/>
  <c r="AD530" s="1"/>
  <c r="N530"/>
  <c r="O530"/>
  <c r="R530"/>
  <c r="S530"/>
  <c r="T530"/>
  <c r="U530"/>
  <c r="V530"/>
  <c r="W530"/>
  <c r="Y530"/>
  <c r="Z530"/>
  <c r="AA530"/>
  <c r="AC530"/>
  <c r="AE530"/>
  <c r="AI530"/>
  <c r="AJ530"/>
  <c r="AK530"/>
  <c r="AL530"/>
  <c r="AM530"/>
  <c r="AO530"/>
  <c r="A531"/>
  <c r="B531"/>
  <c r="C531" s="1"/>
  <c r="D531"/>
  <c r="E531" s="1"/>
  <c r="F531"/>
  <c r="G531"/>
  <c r="H531"/>
  <c r="K531"/>
  <c r="L531" s="1"/>
  <c r="M531"/>
  <c r="AD531" s="1"/>
  <c r="N531"/>
  <c r="O531"/>
  <c r="R531"/>
  <c r="S531"/>
  <c r="T531"/>
  <c r="U531"/>
  <c r="V531"/>
  <c r="W531"/>
  <c r="Y531"/>
  <c r="Z531"/>
  <c r="AA531"/>
  <c r="AC531"/>
  <c r="AE531"/>
  <c r="AI531"/>
  <c r="AJ531"/>
  <c r="AK531"/>
  <c r="AL531"/>
  <c r="AM531"/>
  <c r="AO531"/>
  <c r="A532"/>
  <c r="B532"/>
  <c r="C532" s="1"/>
  <c r="D532"/>
  <c r="E532" s="1"/>
  <c r="F532"/>
  <c r="G532"/>
  <c r="H532"/>
  <c r="K532"/>
  <c r="L532" s="1"/>
  <c r="M532"/>
  <c r="AD532" s="1"/>
  <c r="N532"/>
  <c r="O532"/>
  <c r="R532"/>
  <c r="S532"/>
  <c r="T532"/>
  <c r="U532"/>
  <c r="V532"/>
  <c r="W532"/>
  <c r="Y532"/>
  <c r="Z532"/>
  <c r="AA532"/>
  <c r="AC532"/>
  <c r="AE532"/>
  <c r="AI532"/>
  <c r="AJ532"/>
  <c r="AK532"/>
  <c r="AL532"/>
  <c r="AM532"/>
  <c r="AO532"/>
  <c r="A533"/>
  <c r="B533"/>
  <c r="C533" s="1"/>
  <c r="D533"/>
  <c r="E533" s="1"/>
  <c r="F533"/>
  <c r="G533"/>
  <c r="H533"/>
  <c r="K533"/>
  <c r="L533" s="1"/>
  <c r="M533"/>
  <c r="AD533" s="1"/>
  <c r="N533"/>
  <c r="O533"/>
  <c r="R533"/>
  <c r="S533"/>
  <c r="T533"/>
  <c r="U533"/>
  <c r="V533"/>
  <c r="W533"/>
  <c r="Y533"/>
  <c r="Z533"/>
  <c r="AA533"/>
  <c r="AC533"/>
  <c r="AE533"/>
  <c r="AI533"/>
  <c r="AJ533"/>
  <c r="AK533"/>
  <c r="AL533"/>
  <c r="AM533"/>
  <c r="AO533"/>
  <c r="A534"/>
  <c r="B534"/>
  <c r="C534" s="1"/>
  <c r="D534"/>
  <c r="E534" s="1"/>
  <c r="F534"/>
  <c r="G534"/>
  <c r="H534"/>
  <c r="K534"/>
  <c r="L534" s="1"/>
  <c r="M534"/>
  <c r="AD534" s="1"/>
  <c r="N534"/>
  <c r="O534"/>
  <c r="R534"/>
  <c r="S534"/>
  <c r="T534"/>
  <c r="U534"/>
  <c r="V534"/>
  <c r="W534"/>
  <c r="Y534"/>
  <c r="Z534"/>
  <c r="AA534"/>
  <c r="AC534"/>
  <c r="AE534"/>
  <c r="AI534"/>
  <c r="AJ534"/>
  <c r="AK534"/>
  <c r="AL534"/>
  <c r="AM534"/>
  <c r="AO534"/>
  <c r="A535"/>
  <c r="B535"/>
  <c r="C535" s="1"/>
  <c r="D535"/>
  <c r="E535" s="1"/>
  <c r="F535"/>
  <c r="G535"/>
  <c r="H535"/>
  <c r="K535"/>
  <c r="L535" s="1"/>
  <c r="M535"/>
  <c r="AD535" s="1"/>
  <c r="N535"/>
  <c r="O535"/>
  <c r="R535"/>
  <c r="S535"/>
  <c r="T535"/>
  <c r="U535"/>
  <c r="V535"/>
  <c r="W535"/>
  <c r="Y535"/>
  <c r="Z535"/>
  <c r="AA535"/>
  <c r="AC535"/>
  <c r="AE535"/>
  <c r="AI535"/>
  <c r="AJ535"/>
  <c r="AK535"/>
  <c r="AL535"/>
  <c r="AM535"/>
  <c r="AO535"/>
  <c r="A536"/>
  <c r="B536"/>
  <c r="C536" s="1"/>
  <c r="D536"/>
  <c r="E536" s="1"/>
  <c r="F536"/>
  <c r="G536"/>
  <c r="H536"/>
  <c r="K536"/>
  <c r="L536" s="1"/>
  <c r="M536"/>
  <c r="AD536" s="1"/>
  <c r="N536"/>
  <c r="O536"/>
  <c r="R536"/>
  <c r="S536"/>
  <c r="T536"/>
  <c r="U536"/>
  <c r="V536"/>
  <c r="W536"/>
  <c r="Y536"/>
  <c r="Z536"/>
  <c r="AA536"/>
  <c r="AC536"/>
  <c r="AE536"/>
  <c r="AI536"/>
  <c r="AJ536"/>
  <c r="AK536"/>
  <c r="AL536"/>
  <c r="AM536"/>
  <c r="AO536"/>
  <c r="A537"/>
  <c r="B537"/>
  <c r="C537" s="1"/>
  <c r="D537"/>
  <c r="E537" s="1"/>
  <c r="F537"/>
  <c r="G537"/>
  <c r="H537"/>
  <c r="K537"/>
  <c r="L537" s="1"/>
  <c r="M537"/>
  <c r="AD537" s="1"/>
  <c r="N537"/>
  <c r="O537"/>
  <c r="R537"/>
  <c r="S537"/>
  <c r="T537"/>
  <c r="U537"/>
  <c r="V537"/>
  <c r="W537"/>
  <c r="Y537"/>
  <c r="Z537"/>
  <c r="AA537"/>
  <c r="AC537"/>
  <c r="AE537"/>
  <c r="AI537"/>
  <c r="AJ537"/>
  <c r="AK537"/>
  <c r="AL537"/>
  <c r="AM537"/>
  <c r="AO537"/>
  <c r="A538"/>
  <c r="B538"/>
  <c r="C538" s="1"/>
  <c r="D538"/>
  <c r="E538" s="1"/>
  <c r="F538"/>
  <c r="G538"/>
  <c r="H538"/>
  <c r="K538"/>
  <c r="L538" s="1"/>
  <c r="M538"/>
  <c r="AD538" s="1"/>
  <c r="N538"/>
  <c r="O538"/>
  <c r="R538"/>
  <c r="S538"/>
  <c r="T538"/>
  <c r="U538"/>
  <c r="V538"/>
  <c r="W538"/>
  <c r="Y538"/>
  <c r="Z538"/>
  <c r="AA538"/>
  <c r="AC538"/>
  <c r="AE538"/>
  <c r="AI538"/>
  <c r="AJ538"/>
  <c r="AK538"/>
  <c r="AL538"/>
  <c r="AM538"/>
  <c r="AO538"/>
  <c r="A539"/>
  <c r="B539"/>
  <c r="C539" s="1"/>
  <c r="D539"/>
  <c r="E539" s="1"/>
  <c r="F539"/>
  <c r="G539"/>
  <c r="H539"/>
  <c r="K539"/>
  <c r="L539" s="1"/>
  <c r="M539"/>
  <c r="AD539" s="1"/>
  <c r="N539"/>
  <c r="O539"/>
  <c r="R539"/>
  <c r="S539"/>
  <c r="T539"/>
  <c r="U539"/>
  <c r="V539"/>
  <c r="W539"/>
  <c r="Y539"/>
  <c r="Z539"/>
  <c r="AA539"/>
  <c r="AC539"/>
  <c r="AE539"/>
  <c r="AI539"/>
  <c r="AJ539"/>
  <c r="AK539"/>
  <c r="AL539"/>
  <c r="AM539"/>
  <c r="AO539"/>
  <c r="A540"/>
  <c r="B540"/>
  <c r="C540" s="1"/>
  <c r="D540"/>
  <c r="E540" s="1"/>
  <c r="F540"/>
  <c r="G540"/>
  <c r="H540"/>
  <c r="K540"/>
  <c r="L540" s="1"/>
  <c r="M540"/>
  <c r="AD540" s="1"/>
  <c r="N540"/>
  <c r="O540"/>
  <c r="R540"/>
  <c r="S540"/>
  <c r="T540"/>
  <c r="U540"/>
  <c r="V540"/>
  <c r="W540"/>
  <c r="Y540"/>
  <c r="Z540"/>
  <c r="AA540"/>
  <c r="AC540"/>
  <c r="AE540"/>
  <c r="AI540"/>
  <c r="AJ540"/>
  <c r="AK540"/>
  <c r="AL540"/>
  <c r="AM540"/>
  <c r="AO540"/>
  <c r="A541"/>
  <c r="B541"/>
  <c r="C541" s="1"/>
  <c r="D541"/>
  <c r="E541" s="1"/>
  <c r="F541"/>
  <c r="G541"/>
  <c r="H541"/>
  <c r="K541"/>
  <c r="L541" s="1"/>
  <c r="M541"/>
  <c r="AD541" s="1"/>
  <c r="N541"/>
  <c r="O541"/>
  <c r="R541"/>
  <c r="S541"/>
  <c r="T541"/>
  <c r="U541"/>
  <c r="V541"/>
  <c r="W541"/>
  <c r="Y541"/>
  <c r="Z541"/>
  <c r="AA541"/>
  <c r="AC541"/>
  <c r="AE541"/>
  <c r="AI541"/>
  <c r="AJ541"/>
  <c r="AK541"/>
  <c r="AL541"/>
  <c r="AM541"/>
  <c r="AO541"/>
  <c r="A542"/>
  <c r="B542"/>
  <c r="C542" s="1"/>
  <c r="D542"/>
  <c r="E542" s="1"/>
  <c r="F542"/>
  <c r="G542"/>
  <c r="H542"/>
  <c r="K542"/>
  <c r="L542" s="1"/>
  <c r="M542"/>
  <c r="AD542" s="1"/>
  <c r="N542"/>
  <c r="O542"/>
  <c r="R542"/>
  <c r="S542"/>
  <c r="T542"/>
  <c r="U542"/>
  <c r="V542"/>
  <c r="W542"/>
  <c r="Y542"/>
  <c r="Z542"/>
  <c r="AA542"/>
  <c r="AC542"/>
  <c r="AE542"/>
  <c r="AI542"/>
  <c r="AJ542"/>
  <c r="AK542"/>
  <c r="AL542"/>
  <c r="AM542"/>
  <c r="AO542"/>
  <c r="A543"/>
  <c r="B543"/>
  <c r="C543" s="1"/>
  <c r="D543"/>
  <c r="E543" s="1"/>
  <c r="F543"/>
  <c r="G543"/>
  <c r="H543"/>
  <c r="K543"/>
  <c r="L543" s="1"/>
  <c r="M543"/>
  <c r="AD543" s="1"/>
  <c r="N543"/>
  <c r="O543"/>
  <c r="R543"/>
  <c r="S543"/>
  <c r="T543"/>
  <c r="U543"/>
  <c r="V543"/>
  <c r="W543"/>
  <c r="Y543"/>
  <c r="Z543"/>
  <c r="AA543"/>
  <c r="AC543"/>
  <c r="AE543"/>
  <c r="AI543"/>
  <c r="AJ543"/>
  <c r="AK543"/>
  <c r="AL543"/>
  <c r="AM543"/>
  <c r="AO543"/>
  <c r="A544"/>
  <c r="B544"/>
  <c r="C544" s="1"/>
  <c r="D544"/>
  <c r="E544" s="1"/>
  <c r="F544"/>
  <c r="G544"/>
  <c r="H544"/>
  <c r="K544"/>
  <c r="L544" s="1"/>
  <c r="M544"/>
  <c r="AD544" s="1"/>
  <c r="N544"/>
  <c r="O544"/>
  <c r="R544"/>
  <c r="S544"/>
  <c r="T544"/>
  <c r="U544"/>
  <c r="V544"/>
  <c r="W544"/>
  <c r="Y544"/>
  <c r="Z544"/>
  <c r="AA544"/>
  <c r="AC544"/>
  <c r="AE544"/>
  <c r="AI544"/>
  <c r="AJ544"/>
  <c r="AK544"/>
  <c r="AL544"/>
  <c r="AM544"/>
  <c r="AO544"/>
  <c r="A545"/>
  <c r="B545"/>
  <c r="C545" s="1"/>
  <c r="D545"/>
  <c r="E545" s="1"/>
  <c r="F545"/>
  <c r="G545"/>
  <c r="H545"/>
  <c r="K545"/>
  <c r="L545" s="1"/>
  <c r="M545"/>
  <c r="AD545" s="1"/>
  <c r="N545"/>
  <c r="O545"/>
  <c r="R545"/>
  <c r="S545"/>
  <c r="T545"/>
  <c r="U545"/>
  <c r="V545"/>
  <c r="W545"/>
  <c r="Y545"/>
  <c r="Z545"/>
  <c r="AA545"/>
  <c r="AC545"/>
  <c r="AE545"/>
  <c r="AI545"/>
  <c r="AJ545"/>
  <c r="AK545"/>
  <c r="AL545"/>
  <c r="AM545"/>
  <c r="AO545"/>
  <c r="A546"/>
  <c r="B546"/>
  <c r="C546" s="1"/>
  <c r="D546"/>
  <c r="E546" s="1"/>
  <c r="F546"/>
  <c r="G546"/>
  <c r="H546"/>
  <c r="K546"/>
  <c r="L546" s="1"/>
  <c r="M546"/>
  <c r="AD546" s="1"/>
  <c r="N546"/>
  <c r="O546"/>
  <c r="R546"/>
  <c r="S546"/>
  <c r="T546"/>
  <c r="U546"/>
  <c r="V546"/>
  <c r="W546"/>
  <c r="Y546"/>
  <c r="Z546"/>
  <c r="AA546"/>
  <c r="AC546"/>
  <c r="AE546"/>
  <c r="AI546"/>
  <c r="AJ546"/>
  <c r="AK546"/>
  <c r="AL546"/>
  <c r="AM546"/>
  <c r="AO546"/>
  <c r="A547"/>
  <c r="B547"/>
  <c r="C547" s="1"/>
  <c r="D547"/>
  <c r="E547" s="1"/>
  <c r="F547"/>
  <c r="G547"/>
  <c r="H547"/>
  <c r="K547"/>
  <c r="L547" s="1"/>
  <c r="M547"/>
  <c r="AD547" s="1"/>
  <c r="N547"/>
  <c r="O547"/>
  <c r="R547"/>
  <c r="S547"/>
  <c r="T547"/>
  <c r="U547"/>
  <c r="V547"/>
  <c r="W547"/>
  <c r="Y547"/>
  <c r="Z547"/>
  <c r="AA547"/>
  <c r="AC547"/>
  <c r="AE547"/>
  <c r="AI547"/>
  <c r="AJ547"/>
  <c r="AK547"/>
  <c r="AL547"/>
  <c r="AM547"/>
  <c r="AO547"/>
  <c r="A548"/>
  <c r="B548"/>
  <c r="C548" s="1"/>
  <c r="D548"/>
  <c r="E548" s="1"/>
  <c r="F548"/>
  <c r="G548"/>
  <c r="H548"/>
  <c r="K548"/>
  <c r="L548" s="1"/>
  <c r="M548"/>
  <c r="AD548" s="1"/>
  <c r="N548"/>
  <c r="O548"/>
  <c r="R548"/>
  <c r="S548"/>
  <c r="T548"/>
  <c r="U548"/>
  <c r="V548"/>
  <c r="W548"/>
  <c r="Y548"/>
  <c r="Z548"/>
  <c r="AA548"/>
  <c r="AC548"/>
  <c r="AE548"/>
  <c r="AI548"/>
  <c r="AJ548"/>
  <c r="AK548"/>
  <c r="AL548"/>
  <c r="AM548"/>
  <c r="AO548"/>
  <c r="A549"/>
  <c r="B549"/>
  <c r="C549" s="1"/>
  <c r="D549"/>
  <c r="E549" s="1"/>
  <c r="F549"/>
  <c r="G549"/>
  <c r="H549"/>
  <c r="K549"/>
  <c r="L549" s="1"/>
  <c r="M549"/>
  <c r="AD549" s="1"/>
  <c r="N549"/>
  <c r="O549"/>
  <c r="R549"/>
  <c r="S549"/>
  <c r="T549"/>
  <c r="U549"/>
  <c r="V549"/>
  <c r="W549"/>
  <c r="Y549"/>
  <c r="Z549"/>
  <c r="AA549"/>
  <c r="AC549"/>
  <c r="AE549"/>
  <c r="AI549"/>
  <c r="AJ549"/>
  <c r="AK549"/>
  <c r="AL549"/>
  <c r="AM549"/>
  <c r="AO549"/>
  <c r="A550"/>
  <c r="B550"/>
  <c r="C550" s="1"/>
  <c r="D550"/>
  <c r="E550" s="1"/>
  <c r="F550"/>
  <c r="G550"/>
  <c r="H550"/>
  <c r="K550"/>
  <c r="L550" s="1"/>
  <c r="M550"/>
  <c r="AD550" s="1"/>
  <c r="N550"/>
  <c r="O550"/>
  <c r="R550"/>
  <c r="S550"/>
  <c r="T550"/>
  <c r="U550"/>
  <c r="V550"/>
  <c r="W550"/>
  <c r="Y550"/>
  <c r="Z550"/>
  <c r="AA550"/>
  <c r="AC550"/>
  <c r="AE550"/>
  <c r="AI550"/>
  <c r="AJ550"/>
  <c r="AK550"/>
  <c r="AL550"/>
  <c r="AM550"/>
  <c r="AO550"/>
  <c r="A551"/>
  <c r="B551"/>
  <c r="C551" s="1"/>
  <c r="D551"/>
  <c r="E551" s="1"/>
  <c r="F551"/>
  <c r="G551"/>
  <c r="H551"/>
  <c r="K551"/>
  <c r="L551" s="1"/>
  <c r="M551"/>
  <c r="AD551" s="1"/>
  <c r="N551"/>
  <c r="O551"/>
  <c r="R551"/>
  <c r="S551"/>
  <c r="T551"/>
  <c r="U551"/>
  <c r="V551"/>
  <c r="W551"/>
  <c r="Y551"/>
  <c r="Z551"/>
  <c r="AA551"/>
  <c r="AC551"/>
  <c r="AE551"/>
  <c r="AI551"/>
  <c r="AJ551"/>
  <c r="AK551"/>
  <c r="AL551"/>
  <c r="AM551"/>
  <c r="AO551"/>
  <c r="A552"/>
  <c r="B552"/>
  <c r="C552" s="1"/>
  <c r="D552"/>
  <c r="E552" s="1"/>
  <c r="F552"/>
  <c r="G552"/>
  <c r="H552"/>
  <c r="K552"/>
  <c r="L552" s="1"/>
  <c r="M552"/>
  <c r="AD552" s="1"/>
  <c r="N552"/>
  <c r="O552"/>
  <c r="R552"/>
  <c r="S552"/>
  <c r="T552"/>
  <c r="U552"/>
  <c r="V552"/>
  <c r="W552"/>
  <c r="Y552"/>
  <c r="Z552"/>
  <c r="AA552"/>
  <c r="AC552"/>
  <c r="AE552"/>
  <c r="AI552"/>
  <c r="AJ552"/>
  <c r="AK552"/>
  <c r="AL552"/>
  <c r="AM552"/>
  <c r="AO552"/>
  <c r="A553"/>
  <c r="B553"/>
  <c r="C553" s="1"/>
  <c r="D553"/>
  <c r="E553" s="1"/>
  <c r="F553"/>
  <c r="G553"/>
  <c r="H553"/>
  <c r="K553"/>
  <c r="L553" s="1"/>
  <c r="M553"/>
  <c r="AD553" s="1"/>
  <c r="N553"/>
  <c r="O553"/>
  <c r="R553"/>
  <c r="S553"/>
  <c r="T553"/>
  <c r="U553"/>
  <c r="V553"/>
  <c r="W553"/>
  <c r="Y553"/>
  <c r="Z553"/>
  <c r="AA553"/>
  <c r="AC553"/>
  <c r="AE553"/>
  <c r="AI553"/>
  <c r="AJ553"/>
  <c r="AK553"/>
  <c r="AL553"/>
  <c r="AM553"/>
  <c r="AO553"/>
  <c r="A554"/>
  <c r="B554"/>
  <c r="C554" s="1"/>
  <c r="D554"/>
  <c r="E554" s="1"/>
  <c r="F554"/>
  <c r="G554"/>
  <c r="H554"/>
  <c r="K554"/>
  <c r="L554" s="1"/>
  <c r="M554"/>
  <c r="AD554" s="1"/>
  <c r="N554"/>
  <c r="O554"/>
  <c r="R554"/>
  <c r="S554"/>
  <c r="T554"/>
  <c r="U554"/>
  <c r="V554"/>
  <c r="W554"/>
  <c r="Y554"/>
  <c r="Z554"/>
  <c r="AA554"/>
  <c r="AC554"/>
  <c r="AE554"/>
  <c r="AI554"/>
  <c r="AJ554"/>
  <c r="AK554"/>
  <c r="AL554"/>
  <c r="AM554"/>
  <c r="AO554"/>
  <c r="A555"/>
  <c r="B555"/>
  <c r="C555" s="1"/>
  <c r="D555"/>
  <c r="E555" s="1"/>
  <c r="F555"/>
  <c r="G555"/>
  <c r="H555"/>
  <c r="K555"/>
  <c r="L555" s="1"/>
  <c r="M555"/>
  <c r="AD555" s="1"/>
  <c r="N555"/>
  <c r="O555"/>
  <c r="R555"/>
  <c r="S555"/>
  <c r="T555"/>
  <c r="U555"/>
  <c r="V555"/>
  <c r="W555"/>
  <c r="Y555"/>
  <c r="Z555"/>
  <c r="AA555"/>
  <c r="AC555"/>
  <c r="AE555"/>
  <c r="AI555"/>
  <c r="AJ555"/>
  <c r="AK555"/>
  <c r="AL555"/>
  <c r="AM555"/>
  <c r="AO555"/>
  <c r="A556"/>
  <c r="B556"/>
  <c r="C556" s="1"/>
  <c r="D556"/>
  <c r="E556" s="1"/>
  <c r="F556"/>
  <c r="G556"/>
  <c r="H556"/>
  <c r="K556"/>
  <c r="L556" s="1"/>
  <c r="M556"/>
  <c r="AD556" s="1"/>
  <c r="N556"/>
  <c r="O556"/>
  <c r="R556"/>
  <c r="S556"/>
  <c r="T556"/>
  <c r="U556"/>
  <c r="V556"/>
  <c r="W556"/>
  <c r="Y556"/>
  <c r="Z556"/>
  <c r="AA556"/>
  <c r="AC556"/>
  <c r="AE556"/>
  <c r="AI556"/>
  <c r="AJ556"/>
  <c r="AK556"/>
  <c r="AL556"/>
  <c r="AM556"/>
  <c r="AO556"/>
  <c r="A557"/>
  <c r="B557"/>
  <c r="C557" s="1"/>
  <c r="D557"/>
  <c r="E557" s="1"/>
  <c r="F557"/>
  <c r="G557"/>
  <c r="H557"/>
  <c r="K557"/>
  <c r="L557" s="1"/>
  <c r="M557"/>
  <c r="AD557" s="1"/>
  <c r="N557"/>
  <c r="O557"/>
  <c r="R557"/>
  <c r="S557"/>
  <c r="T557"/>
  <c r="U557"/>
  <c r="V557"/>
  <c r="W557"/>
  <c r="Y557"/>
  <c r="Z557"/>
  <c r="AA557"/>
  <c r="AC557"/>
  <c r="AE557"/>
  <c r="AI557"/>
  <c r="AJ557"/>
  <c r="AK557"/>
  <c r="AL557"/>
  <c r="AM557"/>
  <c r="AO557"/>
  <c r="A558"/>
  <c r="B558"/>
  <c r="C558" s="1"/>
  <c r="D558"/>
  <c r="E558" s="1"/>
  <c r="F558"/>
  <c r="G558"/>
  <c r="H558"/>
  <c r="K558"/>
  <c r="L558" s="1"/>
  <c r="M558"/>
  <c r="AD558" s="1"/>
  <c r="N558"/>
  <c r="O558"/>
  <c r="R558"/>
  <c r="S558"/>
  <c r="T558"/>
  <c r="U558"/>
  <c r="V558"/>
  <c r="W558"/>
  <c r="Y558"/>
  <c r="Z558"/>
  <c r="AA558"/>
  <c r="AC558"/>
  <c r="AE558"/>
  <c r="AI558"/>
  <c r="AJ558"/>
  <c r="AK558"/>
  <c r="AL558"/>
  <c r="AM558"/>
  <c r="AO558"/>
  <c r="A559"/>
  <c r="B559"/>
  <c r="C559" s="1"/>
  <c r="D559"/>
  <c r="E559" s="1"/>
  <c r="F559"/>
  <c r="G559"/>
  <c r="H559"/>
  <c r="K559"/>
  <c r="L559" s="1"/>
  <c r="M559"/>
  <c r="AD559" s="1"/>
  <c r="N559"/>
  <c r="O559"/>
  <c r="R559"/>
  <c r="S559"/>
  <c r="T559"/>
  <c r="U559"/>
  <c r="V559"/>
  <c r="W559"/>
  <c r="Y559"/>
  <c r="Z559"/>
  <c r="AA559"/>
  <c r="AC559"/>
  <c r="AE559"/>
  <c r="AI559"/>
  <c r="AJ559"/>
  <c r="AK559"/>
  <c r="AL559"/>
  <c r="AM559"/>
  <c r="AO559"/>
  <c r="A560"/>
  <c r="B560"/>
  <c r="C560" s="1"/>
  <c r="D560"/>
  <c r="E560" s="1"/>
  <c r="F560"/>
  <c r="G560"/>
  <c r="H560"/>
  <c r="K560"/>
  <c r="L560" s="1"/>
  <c r="M560"/>
  <c r="AD560" s="1"/>
  <c r="N560"/>
  <c r="O560"/>
  <c r="R560"/>
  <c r="S560"/>
  <c r="T560"/>
  <c r="U560"/>
  <c r="V560"/>
  <c r="W560"/>
  <c r="Y560"/>
  <c r="Z560"/>
  <c r="AA560"/>
  <c r="AC560"/>
  <c r="AE560"/>
  <c r="AI560"/>
  <c r="AJ560"/>
  <c r="AK560"/>
  <c r="AL560"/>
  <c r="AM560"/>
  <c r="AO560"/>
  <c r="A561"/>
  <c r="B561"/>
  <c r="C561" s="1"/>
  <c r="D561"/>
  <c r="E561" s="1"/>
  <c r="F561"/>
  <c r="G561"/>
  <c r="H561"/>
  <c r="K561"/>
  <c r="L561" s="1"/>
  <c r="M561"/>
  <c r="AD561" s="1"/>
  <c r="N561"/>
  <c r="O561"/>
  <c r="R561"/>
  <c r="S561"/>
  <c r="T561"/>
  <c r="U561"/>
  <c r="V561"/>
  <c r="W561"/>
  <c r="Y561"/>
  <c r="Z561"/>
  <c r="AA561"/>
  <c r="AC561"/>
  <c r="AE561"/>
  <c r="AI561"/>
  <c r="AJ561"/>
  <c r="AK561"/>
  <c r="AL561"/>
  <c r="AM561"/>
  <c r="AO561"/>
  <c r="A562"/>
  <c r="B562"/>
  <c r="C562" s="1"/>
  <c r="D562"/>
  <c r="E562" s="1"/>
  <c r="F562"/>
  <c r="G562"/>
  <c r="H562"/>
  <c r="K562"/>
  <c r="L562" s="1"/>
  <c r="M562"/>
  <c r="AD562" s="1"/>
  <c r="N562"/>
  <c r="O562"/>
  <c r="R562"/>
  <c r="S562"/>
  <c r="T562"/>
  <c r="U562"/>
  <c r="V562"/>
  <c r="W562"/>
  <c r="Y562"/>
  <c r="Z562"/>
  <c r="AA562"/>
  <c r="AC562"/>
  <c r="AE562"/>
  <c r="AI562"/>
  <c r="AJ562"/>
  <c r="AK562"/>
  <c r="AL562"/>
  <c r="AM562"/>
  <c r="AO562"/>
  <c r="A563"/>
  <c r="B563"/>
  <c r="C563" s="1"/>
  <c r="D563"/>
  <c r="E563" s="1"/>
  <c r="F563"/>
  <c r="G563"/>
  <c r="H563"/>
  <c r="K563"/>
  <c r="L563" s="1"/>
  <c r="M563"/>
  <c r="AD563" s="1"/>
  <c r="N563"/>
  <c r="O563"/>
  <c r="R563"/>
  <c r="S563"/>
  <c r="T563"/>
  <c r="U563"/>
  <c r="V563"/>
  <c r="W563"/>
  <c r="Y563"/>
  <c r="Z563"/>
  <c r="AA563"/>
  <c r="AC563"/>
  <c r="AE563"/>
  <c r="AI563"/>
  <c r="AJ563"/>
  <c r="AK563"/>
  <c r="AL563"/>
  <c r="AM563"/>
  <c r="AO563"/>
  <c r="A564"/>
  <c r="B564"/>
  <c r="C564" s="1"/>
  <c r="D564"/>
  <c r="E564" s="1"/>
  <c r="F564"/>
  <c r="G564"/>
  <c r="H564"/>
  <c r="K564"/>
  <c r="L564" s="1"/>
  <c r="M564"/>
  <c r="AD564" s="1"/>
  <c r="N564"/>
  <c r="O564"/>
  <c r="R564"/>
  <c r="S564"/>
  <c r="T564"/>
  <c r="U564"/>
  <c r="V564"/>
  <c r="W564"/>
  <c r="Y564"/>
  <c r="Z564"/>
  <c r="AA564"/>
  <c r="AC564"/>
  <c r="AE564"/>
  <c r="AI564"/>
  <c r="AJ564"/>
  <c r="AK564"/>
  <c r="AL564"/>
  <c r="AM564"/>
  <c r="AO564"/>
  <c r="A565"/>
  <c r="B565"/>
  <c r="C565" s="1"/>
  <c r="D565"/>
  <c r="E565" s="1"/>
  <c r="F565"/>
  <c r="G565"/>
  <c r="H565"/>
  <c r="K565"/>
  <c r="L565" s="1"/>
  <c r="M565"/>
  <c r="AD565" s="1"/>
  <c r="N565"/>
  <c r="O565"/>
  <c r="R565"/>
  <c r="S565"/>
  <c r="T565"/>
  <c r="U565"/>
  <c r="V565"/>
  <c r="W565"/>
  <c r="Y565"/>
  <c r="Z565"/>
  <c r="AA565"/>
  <c r="AC565"/>
  <c r="AE565"/>
  <c r="AI565"/>
  <c r="AJ565"/>
  <c r="AK565"/>
  <c r="AL565"/>
  <c r="AM565"/>
  <c r="AO565"/>
  <c r="A566"/>
  <c r="B566"/>
  <c r="C566" s="1"/>
  <c r="D566"/>
  <c r="E566" s="1"/>
  <c r="F566"/>
  <c r="G566"/>
  <c r="H566"/>
  <c r="K566"/>
  <c r="L566" s="1"/>
  <c r="M566"/>
  <c r="AD566" s="1"/>
  <c r="N566"/>
  <c r="O566"/>
  <c r="R566"/>
  <c r="S566"/>
  <c r="T566"/>
  <c r="U566"/>
  <c r="V566"/>
  <c r="W566"/>
  <c r="Y566"/>
  <c r="Z566"/>
  <c r="AA566"/>
  <c r="AC566"/>
  <c r="AE566"/>
  <c r="AI566"/>
  <c r="AJ566"/>
  <c r="AK566"/>
  <c r="AL566"/>
  <c r="AM566"/>
  <c r="AO566"/>
  <c r="A567"/>
  <c r="B567"/>
  <c r="C567" s="1"/>
  <c r="D567"/>
  <c r="E567" s="1"/>
  <c r="F567"/>
  <c r="G567"/>
  <c r="H567"/>
  <c r="K567"/>
  <c r="L567" s="1"/>
  <c r="M567"/>
  <c r="AD567" s="1"/>
  <c r="N567"/>
  <c r="O567"/>
  <c r="R567"/>
  <c r="S567"/>
  <c r="T567"/>
  <c r="U567"/>
  <c r="V567"/>
  <c r="W567"/>
  <c r="Y567"/>
  <c r="Z567"/>
  <c r="AA567"/>
  <c r="AC567"/>
  <c r="AE567"/>
  <c r="AI567"/>
  <c r="AJ567"/>
  <c r="AK567"/>
  <c r="AL567"/>
  <c r="AM567"/>
  <c r="AO567"/>
  <c r="A568"/>
  <c r="B568"/>
  <c r="C568" s="1"/>
  <c r="D568"/>
  <c r="E568" s="1"/>
  <c r="F568"/>
  <c r="G568"/>
  <c r="H568"/>
  <c r="K568"/>
  <c r="L568" s="1"/>
  <c r="M568"/>
  <c r="AD568" s="1"/>
  <c r="N568"/>
  <c r="O568"/>
  <c r="R568"/>
  <c r="S568"/>
  <c r="T568"/>
  <c r="U568"/>
  <c r="V568"/>
  <c r="W568"/>
  <c r="Y568"/>
  <c r="Z568"/>
  <c r="AA568"/>
  <c r="AC568"/>
  <c r="AE568"/>
  <c r="AI568"/>
  <c r="AJ568"/>
  <c r="AK568"/>
  <c r="AL568"/>
  <c r="AM568"/>
  <c r="AO568"/>
  <c r="A569"/>
  <c r="B569"/>
  <c r="C569" s="1"/>
  <c r="D569"/>
  <c r="E569" s="1"/>
  <c r="F569"/>
  <c r="G569"/>
  <c r="H569"/>
  <c r="K569"/>
  <c r="L569" s="1"/>
  <c r="M569"/>
  <c r="AD569" s="1"/>
  <c r="N569"/>
  <c r="O569"/>
  <c r="R569"/>
  <c r="S569"/>
  <c r="T569"/>
  <c r="U569"/>
  <c r="V569"/>
  <c r="W569"/>
  <c r="Y569"/>
  <c r="Z569"/>
  <c r="AA569"/>
  <c r="AC569"/>
  <c r="AE569"/>
  <c r="AI569"/>
  <c r="AJ569"/>
  <c r="AK569"/>
  <c r="AL569"/>
  <c r="AM569"/>
  <c r="AO569"/>
  <c r="A570"/>
  <c r="B570"/>
  <c r="C570" s="1"/>
  <c r="D570"/>
  <c r="E570" s="1"/>
  <c r="F570"/>
  <c r="G570"/>
  <c r="H570"/>
  <c r="K570"/>
  <c r="L570" s="1"/>
  <c r="M570"/>
  <c r="AD570" s="1"/>
  <c r="N570"/>
  <c r="O570"/>
  <c r="R570"/>
  <c r="S570"/>
  <c r="T570"/>
  <c r="U570"/>
  <c r="V570"/>
  <c r="W570"/>
  <c r="Y570"/>
  <c r="Z570"/>
  <c r="AA570"/>
  <c r="AC570"/>
  <c r="AE570"/>
  <c r="AI570"/>
  <c r="AJ570"/>
  <c r="AK570"/>
  <c r="AL570"/>
  <c r="AM570"/>
  <c r="AO570"/>
  <c r="A571"/>
  <c r="B571"/>
  <c r="C571" s="1"/>
  <c r="D571"/>
  <c r="E571" s="1"/>
  <c r="F571"/>
  <c r="G571"/>
  <c r="H571"/>
  <c r="K571"/>
  <c r="L571" s="1"/>
  <c r="M571"/>
  <c r="AD571" s="1"/>
  <c r="N571"/>
  <c r="O571"/>
  <c r="R571"/>
  <c r="S571"/>
  <c r="T571"/>
  <c r="U571"/>
  <c r="V571"/>
  <c r="W571"/>
  <c r="Y571"/>
  <c r="Z571"/>
  <c r="AA571"/>
  <c r="AC571"/>
  <c r="AE571"/>
  <c r="AI571"/>
  <c r="AJ571"/>
  <c r="AK571"/>
  <c r="AL571"/>
  <c r="AM571"/>
  <c r="AO571"/>
  <c r="A572"/>
  <c r="B572"/>
  <c r="C572" s="1"/>
  <c r="D572"/>
  <c r="E572" s="1"/>
  <c r="F572"/>
  <c r="G572"/>
  <c r="H572"/>
  <c r="K572"/>
  <c r="L572" s="1"/>
  <c r="M572"/>
  <c r="AD572" s="1"/>
  <c r="N572"/>
  <c r="O572"/>
  <c r="R572"/>
  <c r="S572"/>
  <c r="T572"/>
  <c r="U572"/>
  <c r="V572"/>
  <c r="W572"/>
  <c r="Y572"/>
  <c r="Z572"/>
  <c r="AA572"/>
  <c r="AC572"/>
  <c r="AE572"/>
  <c r="AI572"/>
  <c r="AJ572"/>
  <c r="AK572"/>
  <c r="AL572"/>
  <c r="AM572"/>
  <c r="AO572"/>
  <c r="A573"/>
  <c r="B573"/>
  <c r="C573" s="1"/>
  <c r="D573"/>
  <c r="E573" s="1"/>
  <c r="F573"/>
  <c r="G573"/>
  <c r="H573"/>
  <c r="K573"/>
  <c r="L573" s="1"/>
  <c r="M573"/>
  <c r="AD573" s="1"/>
  <c r="N573"/>
  <c r="O573"/>
  <c r="R573"/>
  <c r="S573"/>
  <c r="T573"/>
  <c r="U573"/>
  <c r="V573"/>
  <c r="W573"/>
  <c r="Y573"/>
  <c r="Z573"/>
  <c r="AA573"/>
  <c r="AC573"/>
  <c r="AE573"/>
  <c r="AI573"/>
  <c r="AJ573"/>
  <c r="AK573"/>
  <c r="AL573"/>
  <c r="AM573"/>
  <c r="AO573"/>
  <c r="A574"/>
  <c r="B574"/>
  <c r="C574" s="1"/>
  <c r="D574"/>
  <c r="E574" s="1"/>
  <c r="F574"/>
  <c r="G574"/>
  <c r="H574"/>
  <c r="K574"/>
  <c r="L574" s="1"/>
  <c r="M574"/>
  <c r="AD574" s="1"/>
  <c r="N574"/>
  <c r="O574"/>
  <c r="R574"/>
  <c r="S574"/>
  <c r="T574"/>
  <c r="U574"/>
  <c r="V574"/>
  <c r="W574"/>
  <c r="Y574"/>
  <c r="Z574"/>
  <c r="AA574"/>
  <c r="AC574"/>
  <c r="AE574"/>
  <c r="AI574"/>
  <c r="AJ574"/>
  <c r="AK574"/>
  <c r="AL574"/>
  <c r="AM574"/>
  <c r="AO574"/>
  <c r="A575"/>
  <c r="B575"/>
  <c r="C575" s="1"/>
  <c r="D575"/>
  <c r="E575" s="1"/>
  <c r="F575"/>
  <c r="G575"/>
  <c r="H575"/>
  <c r="K575"/>
  <c r="L575" s="1"/>
  <c r="M575"/>
  <c r="AD575" s="1"/>
  <c r="N575"/>
  <c r="O575"/>
  <c r="R575"/>
  <c r="S575"/>
  <c r="T575"/>
  <c r="U575"/>
  <c r="V575"/>
  <c r="W575"/>
  <c r="Y575"/>
  <c r="Z575"/>
  <c r="AA575"/>
  <c r="AC575"/>
  <c r="AE575"/>
  <c r="AI575"/>
  <c r="AJ575"/>
  <c r="AK575"/>
  <c r="AL575"/>
  <c r="AM575"/>
  <c r="AO575"/>
  <c r="A576"/>
  <c r="B576"/>
  <c r="C576" s="1"/>
  <c r="D576"/>
  <c r="E576" s="1"/>
  <c r="F576"/>
  <c r="G576"/>
  <c r="H576"/>
  <c r="K576"/>
  <c r="L576" s="1"/>
  <c r="M576"/>
  <c r="AD576" s="1"/>
  <c r="N576"/>
  <c r="O576"/>
  <c r="R576"/>
  <c r="S576"/>
  <c r="T576"/>
  <c r="U576"/>
  <c r="V576"/>
  <c r="W576"/>
  <c r="Y576"/>
  <c r="Z576"/>
  <c r="AA576"/>
  <c r="AC576"/>
  <c r="AE576"/>
  <c r="AI576"/>
  <c r="AJ576"/>
  <c r="AK576"/>
  <c r="AL576"/>
  <c r="AM576"/>
  <c r="AO576"/>
  <c r="A577"/>
  <c r="B577"/>
  <c r="C577" s="1"/>
  <c r="D577"/>
  <c r="E577" s="1"/>
  <c r="F577"/>
  <c r="G577"/>
  <c r="H577"/>
  <c r="K577"/>
  <c r="L577" s="1"/>
  <c r="M577"/>
  <c r="AD577" s="1"/>
  <c r="N577"/>
  <c r="O577"/>
  <c r="R577"/>
  <c r="S577"/>
  <c r="T577"/>
  <c r="U577"/>
  <c r="V577"/>
  <c r="W577"/>
  <c r="Y577"/>
  <c r="Z577"/>
  <c r="AA577"/>
  <c r="AC577"/>
  <c r="AE577"/>
  <c r="AI577"/>
  <c r="AJ577"/>
  <c r="AK577"/>
  <c r="AL577"/>
  <c r="AM577"/>
  <c r="AO577"/>
  <c r="A578"/>
  <c r="B578"/>
  <c r="C578" s="1"/>
  <c r="D578"/>
  <c r="E578" s="1"/>
  <c r="F578"/>
  <c r="G578"/>
  <c r="H578"/>
  <c r="K578"/>
  <c r="L578" s="1"/>
  <c r="M578"/>
  <c r="AD578" s="1"/>
  <c r="N578"/>
  <c r="O578"/>
  <c r="R578"/>
  <c r="S578"/>
  <c r="T578"/>
  <c r="U578"/>
  <c r="V578"/>
  <c r="W578"/>
  <c r="Y578"/>
  <c r="Z578"/>
  <c r="AA578"/>
  <c r="AC578"/>
  <c r="AE578"/>
  <c r="AI578"/>
  <c r="AJ578"/>
  <c r="AK578"/>
  <c r="AL578"/>
  <c r="AM578"/>
  <c r="AO578"/>
  <c r="A579"/>
  <c r="B579"/>
  <c r="C579" s="1"/>
  <c r="D579"/>
  <c r="E579" s="1"/>
  <c r="F579"/>
  <c r="G579"/>
  <c r="H579"/>
  <c r="K579"/>
  <c r="L579" s="1"/>
  <c r="M579"/>
  <c r="AD579" s="1"/>
  <c r="N579"/>
  <c r="O579"/>
  <c r="R579"/>
  <c r="S579"/>
  <c r="T579"/>
  <c r="U579"/>
  <c r="V579"/>
  <c r="W579"/>
  <c r="Y579"/>
  <c r="Z579"/>
  <c r="AA579"/>
  <c r="AC579"/>
  <c r="AE579"/>
  <c r="AI579"/>
  <c r="AJ579"/>
  <c r="AK579"/>
  <c r="AL579"/>
  <c r="AM579"/>
  <c r="AO579"/>
  <c r="A580"/>
  <c r="B580"/>
  <c r="C580" s="1"/>
  <c r="D580"/>
  <c r="E580" s="1"/>
  <c r="F580"/>
  <c r="G580"/>
  <c r="H580"/>
  <c r="K580"/>
  <c r="L580" s="1"/>
  <c r="M580"/>
  <c r="AD580" s="1"/>
  <c r="N580"/>
  <c r="O580"/>
  <c r="R580"/>
  <c r="S580"/>
  <c r="T580"/>
  <c r="U580"/>
  <c r="V580"/>
  <c r="W580"/>
  <c r="Y580"/>
  <c r="Z580"/>
  <c r="AA580"/>
  <c r="AC580"/>
  <c r="AE580"/>
  <c r="AI580"/>
  <c r="AJ580"/>
  <c r="AK580"/>
  <c r="AL580"/>
  <c r="AM580"/>
  <c r="AO580"/>
  <c r="A581"/>
  <c r="B581"/>
  <c r="C581" s="1"/>
  <c r="D581"/>
  <c r="E581" s="1"/>
  <c r="F581"/>
  <c r="G581"/>
  <c r="H581"/>
  <c r="K581"/>
  <c r="L581" s="1"/>
  <c r="M581"/>
  <c r="AD581" s="1"/>
  <c r="N581"/>
  <c r="O581"/>
  <c r="R581"/>
  <c r="S581"/>
  <c r="T581"/>
  <c r="U581"/>
  <c r="V581"/>
  <c r="W581"/>
  <c r="Y581"/>
  <c r="Z581"/>
  <c r="AA581"/>
  <c r="AC581"/>
  <c r="AE581"/>
  <c r="AI581"/>
  <c r="AJ581"/>
  <c r="AK581"/>
  <c r="AL581"/>
  <c r="AM581"/>
  <c r="AO581"/>
  <c r="A582"/>
  <c r="B582"/>
  <c r="C582" s="1"/>
  <c r="D582"/>
  <c r="E582" s="1"/>
  <c r="F582"/>
  <c r="G582"/>
  <c r="H582"/>
  <c r="K582"/>
  <c r="L582" s="1"/>
  <c r="M582"/>
  <c r="AD582" s="1"/>
  <c r="N582"/>
  <c r="O582"/>
  <c r="R582"/>
  <c r="S582"/>
  <c r="T582"/>
  <c r="U582"/>
  <c r="V582"/>
  <c r="W582"/>
  <c r="Y582"/>
  <c r="Z582"/>
  <c r="AA582"/>
  <c r="AC582"/>
  <c r="AE582"/>
  <c r="AI582"/>
  <c r="AJ582"/>
  <c r="AK582"/>
  <c r="AL582"/>
  <c r="AM582"/>
  <c r="AO582"/>
  <c r="A583"/>
  <c r="B583"/>
  <c r="C583" s="1"/>
  <c r="D583"/>
  <c r="E583" s="1"/>
  <c r="F583"/>
  <c r="G583"/>
  <c r="H583"/>
  <c r="K583"/>
  <c r="L583" s="1"/>
  <c r="M583"/>
  <c r="AD583" s="1"/>
  <c r="N583"/>
  <c r="O583"/>
  <c r="R583"/>
  <c r="S583"/>
  <c r="T583"/>
  <c r="U583"/>
  <c r="V583"/>
  <c r="W583"/>
  <c r="Y583"/>
  <c r="Z583"/>
  <c r="AA583"/>
  <c r="AC583"/>
  <c r="AE583"/>
  <c r="AI583"/>
  <c r="AJ583"/>
  <c r="AK583"/>
  <c r="AL583"/>
  <c r="AM583"/>
  <c r="AO583"/>
  <c r="A584"/>
  <c r="B584"/>
  <c r="C584" s="1"/>
  <c r="D584"/>
  <c r="E584" s="1"/>
  <c r="F584"/>
  <c r="G584"/>
  <c r="H584"/>
  <c r="K584"/>
  <c r="L584" s="1"/>
  <c r="M584"/>
  <c r="AD584" s="1"/>
  <c r="N584"/>
  <c r="O584"/>
  <c r="R584"/>
  <c r="S584"/>
  <c r="T584"/>
  <c r="U584"/>
  <c r="V584"/>
  <c r="W584"/>
  <c r="Y584"/>
  <c r="Z584"/>
  <c r="AA584"/>
  <c r="AC584"/>
  <c r="AE584"/>
  <c r="AI584"/>
  <c r="AJ584"/>
  <c r="AK584"/>
  <c r="AL584"/>
  <c r="AM584"/>
  <c r="AO584"/>
  <c r="A585"/>
  <c r="B585"/>
  <c r="C585" s="1"/>
  <c r="D585"/>
  <c r="E585" s="1"/>
  <c r="F585"/>
  <c r="G585"/>
  <c r="H585"/>
  <c r="K585"/>
  <c r="L585" s="1"/>
  <c r="M585"/>
  <c r="AD585" s="1"/>
  <c r="N585"/>
  <c r="O585"/>
  <c r="R585"/>
  <c r="S585"/>
  <c r="T585"/>
  <c r="U585"/>
  <c r="V585"/>
  <c r="W585"/>
  <c r="Y585"/>
  <c r="Z585"/>
  <c r="AA585"/>
  <c r="AC585"/>
  <c r="AE585"/>
  <c r="AI585"/>
  <c r="AJ585"/>
  <c r="AK585"/>
  <c r="AL585"/>
  <c r="AM585"/>
  <c r="AO585"/>
  <c r="A586"/>
  <c r="B586"/>
  <c r="C586" s="1"/>
  <c r="D586"/>
  <c r="E586" s="1"/>
  <c r="F586"/>
  <c r="G586"/>
  <c r="H586"/>
  <c r="K586"/>
  <c r="L586" s="1"/>
  <c r="M586"/>
  <c r="AD586" s="1"/>
  <c r="N586"/>
  <c r="O586"/>
  <c r="R586"/>
  <c r="S586"/>
  <c r="T586"/>
  <c r="U586"/>
  <c r="V586"/>
  <c r="W586"/>
  <c r="Y586"/>
  <c r="Z586"/>
  <c r="AA586"/>
  <c r="AC586"/>
  <c r="AE586"/>
  <c r="AI586"/>
  <c r="AJ586"/>
  <c r="AK586"/>
  <c r="AL586"/>
  <c r="AM586"/>
  <c r="AO586"/>
  <c r="A587"/>
  <c r="B587"/>
  <c r="C587" s="1"/>
  <c r="D587"/>
  <c r="E587" s="1"/>
  <c r="F587"/>
  <c r="G587"/>
  <c r="H587"/>
  <c r="K587"/>
  <c r="L587" s="1"/>
  <c r="M587"/>
  <c r="AD587" s="1"/>
  <c r="N587"/>
  <c r="O587"/>
  <c r="R587"/>
  <c r="S587"/>
  <c r="T587"/>
  <c r="U587"/>
  <c r="V587"/>
  <c r="W587"/>
  <c r="Y587"/>
  <c r="Z587"/>
  <c r="AA587"/>
  <c r="AC587"/>
  <c r="AE587"/>
  <c r="AI587"/>
  <c r="AJ587"/>
  <c r="AK587"/>
  <c r="AL587"/>
  <c r="AM587"/>
  <c r="AO587"/>
  <c r="A588"/>
  <c r="B588"/>
  <c r="C588" s="1"/>
  <c r="D588"/>
  <c r="E588" s="1"/>
  <c r="F588"/>
  <c r="G588"/>
  <c r="H588"/>
  <c r="K588"/>
  <c r="L588" s="1"/>
  <c r="M588"/>
  <c r="AD588" s="1"/>
  <c r="N588"/>
  <c r="O588"/>
  <c r="R588"/>
  <c r="S588"/>
  <c r="T588"/>
  <c r="U588"/>
  <c r="V588"/>
  <c r="W588"/>
  <c r="Y588"/>
  <c r="Z588"/>
  <c r="AA588"/>
  <c r="AC588"/>
  <c r="AE588"/>
  <c r="AI588"/>
  <c r="AJ588"/>
  <c r="AK588"/>
  <c r="AL588"/>
  <c r="AM588"/>
  <c r="AO588"/>
  <c r="A589"/>
  <c r="B589"/>
  <c r="C589" s="1"/>
  <c r="D589"/>
  <c r="E589" s="1"/>
  <c r="F589"/>
  <c r="G589"/>
  <c r="H589"/>
  <c r="K589"/>
  <c r="L589" s="1"/>
  <c r="M589"/>
  <c r="AD589" s="1"/>
  <c r="N589"/>
  <c r="O589"/>
  <c r="R589"/>
  <c r="S589"/>
  <c r="T589"/>
  <c r="U589"/>
  <c r="V589"/>
  <c r="W589"/>
  <c r="Y589"/>
  <c r="Z589"/>
  <c r="AA589"/>
  <c r="AC589"/>
  <c r="AE589"/>
  <c r="AI589"/>
  <c r="AJ589"/>
  <c r="AK589"/>
  <c r="AL589"/>
  <c r="AM589"/>
  <c r="AO589"/>
  <c r="A590"/>
  <c r="B590"/>
  <c r="C590" s="1"/>
  <c r="D590"/>
  <c r="E590" s="1"/>
  <c r="F590"/>
  <c r="G590"/>
  <c r="H590"/>
  <c r="K590"/>
  <c r="L590" s="1"/>
  <c r="M590"/>
  <c r="AD590" s="1"/>
  <c r="N590"/>
  <c r="O590"/>
  <c r="R590"/>
  <c r="S590"/>
  <c r="T590"/>
  <c r="U590"/>
  <c r="V590"/>
  <c r="W590"/>
  <c r="Y590"/>
  <c r="Z590"/>
  <c r="AA590"/>
  <c r="AC590"/>
  <c r="AE590"/>
  <c r="AI590"/>
  <c r="AJ590"/>
  <c r="AK590"/>
  <c r="AL590"/>
  <c r="AM590"/>
  <c r="AO590"/>
  <c r="A591"/>
  <c r="B591"/>
  <c r="C591" s="1"/>
  <c r="D591"/>
  <c r="E591" s="1"/>
  <c r="F591"/>
  <c r="G591"/>
  <c r="H591"/>
  <c r="K591"/>
  <c r="L591" s="1"/>
  <c r="M591"/>
  <c r="AD591" s="1"/>
  <c r="N591"/>
  <c r="O591"/>
  <c r="R591"/>
  <c r="S591"/>
  <c r="T591"/>
  <c r="U591"/>
  <c r="V591"/>
  <c r="W591"/>
  <c r="Y591"/>
  <c r="Z591"/>
  <c r="AA591"/>
  <c r="AC591"/>
  <c r="AE591"/>
  <c r="AI591"/>
  <c r="AJ591"/>
  <c r="AK591"/>
  <c r="AL591"/>
  <c r="AM591"/>
  <c r="AO591"/>
  <c r="A592"/>
  <c r="B592"/>
  <c r="C592" s="1"/>
  <c r="D592"/>
  <c r="E592" s="1"/>
  <c r="F592"/>
  <c r="G592"/>
  <c r="H592"/>
  <c r="K592"/>
  <c r="L592" s="1"/>
  <c r="M592"/>
  <c r="AD592" s="1"/>
  <c r="N592"/>
  <c r="O592"/>
  <c r="R592"/>
  <c r="S592"/>
  <c r="T592"/>
  <c r="U592"/>
  <c r="V592"/>
  <c r="W592"/>
  <c r="Y592"/>
  <c r="Z592"/>
  <c r="AA592"/>
  <c r="AC592"/>
  <c r="AE592"/>
  <c r="AI592"/>
  <c r="AJ592"/>
  <c r="AK592"/>
  <c r="AL592"/>
  <c r="AM592"/>
  <c r="AO592"/>
  <c r="A593"/>
  <c r="B593"/>
  <c r="C593" s="1"/>
  <c r="D593"/>
  <c r="E593" s="1"/>
  <c r="F593"/>
  <c r="G593"/>
  <c r="H593"/>
  <c r="K593"/>
  <c r="L593" s="1"/>
  <c r="M593"/>
  <c r="AD593" s="1"/>
  <c r="N593"/>
  <c r="O593"/>
  <c r="R593"/>
  <c r="S593"/>
  <c r="T593"/>
  <c r="U593"/>
  <c r="V593"/>
  <c r="W593"/>
  <c r="Y593"/>
  <c r="Z593"/>
  <c r="AA593"/>
  <c r="AC593"/>
  <c r="AE593"/>
  <c r="AI593"/>
  <c r="AJ593"/>
  <c r="AK593"/>
  <c r="AL593"/>
  <c r="AM593"/>
  <c r="AO593"/>
  <c r="A594"/>
  <c r="B594"/>
  <c r="C594" s="1"/>
  <c r="D594"/>
  <c r="E594" s="1"/>
  <c r="F594"/>
  <c r="G594"/>
  <c r="H594"/>
  <c r="K594"/>
  <c r="L594" s="1"/>
  <c r="M594"/>
  <c r="AD594" s="1"/>
  <c r="N594"/>
  <c r="O594"/>
  <c r="R594"/>
  <c r="S594"/>
  <c r="T594"/>
  <c r="U594"/>
  <c r="V594"/>
  <c r="W594"/>
  <c r="Y594"/>
  <c r="Z594"/>
  <c r="AA594"/>
  <c r="AC594"/>
  <c r="AE594"/>
  <c r="AI594"/>
  <c r="AJ594"/>
  <c r="AK594"/>
  <c r="AL594"/>
  <c r="AM594"/>
  <c r="AO594"/>
  <c r="A595"/>
  <c r="B595"/>
  <c r="C595" s="1"/>
  <c r="D595"/>
  <c r="E595" s="1"/>
  <c r="F595"/>
  <c r="G595"/>
  <c r="H595"/>
  <c r="K595"/>
  <c r="L595" s="1"/>
  <c r="M595"/>
  <c r="AD595" s="1"/>
  <c r="N595"/>
  <c r="O595"/>
  <c r="R595"/>
  <c r="S595"/>
  <c r="T595"/>
  <c r="U595"/>
  <c r="V595"/>
  <c r="W595"/>
  <c r="Y595"/>
  <c r="Z595"/>
  <c r="AA595"/>
  <c r="AC595"/>
  <c r="AE595"/>
  <c r="AI595"/>
  <c r="AJ595"/>
  <c r="AK595"/>
  <c r="AL595"/>
  <c r="AM595"/>
  <c r="AO595"/>
  <c r="A596"/>
  <c r="B596"/>
  <c r="C596" s="1"/>
  <c r="D596"/>
  <c r="E596" s="1"/>
  <c r="F596"/>
  <c r="G596"/>
  <c r="H596"/>
  <c r="K596"/>
  <c r="L596" s="1"/>
  <c r="M596"/>
  <c r="AD596" s="1"/>
  <c r="N596"/>
  <c r="O596"/>
  <c r="R596"/>
  <c r="S596"/>
  <c r="T596"/>
  <c r="U596"/>
  <c r="V596"/>
  <c r="W596"/>
  <c r="Y596"/>
  <c r="Z596"/>
  <c r="AA596"/>
  <c r="AC596"/>
  <c r="AE596"/>
  <c r="AI596"/>
  <c r="AJ596"/>
  <c r="AK596"/>
  <c r="AL596"/>
  <c r="AM596"/>
  <c r="AO596"/>
  <c r="A597"/>
  <c r="B597"/>
  <c r="C597" s="1"/>
  <c r="D597"/>
  <c r="E597" s="1"/>
  <c r="F597"/>
  <c r="G597"/>
  <c r="H597"/>
  <c r="K597"/>
  <c r="L597" s="1"/>
  <c r="M597"/>
  <c r="AD597" s="1"/>
  <c r="N597"/>
  <c r="O597"/>
  <c r="R597"/>
  <c r="S597"/>
  <c r="T597"/>
  <c r="U597"/>
  <c r="V597"/>
  <c r="W597"/>
  <c r="Y597"/>
  <c r="Z597"/>
  <c r="AA597"/>
  <c r="AC597"/>
  <c r="AE597"/>
  <c r="AI597"/>
  <c r="AJ597"/>
  <c r="AK597"/>
  <c r="AL597"/>
  <c r="AM597"/>
  <c r="AO597"/>
  <c r="A598"/>
  <c r="B598"/>
  <c r="C598" s="1"/>
  <c r="D598"/>
  <c r="E598" s="1"/>
  <c r="F598"/>
  <c r="G598"/>
  <c r="H598"/>
  <c r="K598"/>
  <c r="L598" s="1"/>
  <c r="M598"/>
  <c r="AD598" s="1"/>
  <c r="N598"/>
  <c r="O598"/>
  <c r="R598"/>
  <c r="S598"/>
  <c r="T598"/>
  <c r="U598"/>
  <c r="V598"/>
  <c r="W598"/>
  <c r="Y598"/>
  <c r="Z598"/>
  <c r="AA598"/>
  <c r="AC598"/>
  <c r="AE598"/>
  <c r="AI598"/>
  <c r="AJ598"/>
  <c r="AK598"/>
  <c r="AL598"/>
  <c r="AM598"/>
  <c r="AO598"/>
  <c r="A599"/>
  <c r="B599"/>
  <c r="C599" s="1"/>
  <c r="D599"/>
  <c r="E599" s="1"/>
  <c r="F599"/>
  <c r="G599"/>
  <c r="H599"/>
  <c r="K599"/>
  <c r="L599" s="1"/>
  <c r="M599"/>
  <c r="AD599" s="1"/>
  <c r="N599"/>
  <c r="O599"/>
  <c r="R599"/>
  <c r="S599"/>
  <c r="T599"/>
  <c r="U599"/>
  <c r="V599"/>
  <c r="W599"/>
  <c r="Y599"/>
  <c r="Z599"/>
  <c r="AA599"/>
  <c r="AC599"/>
  <c r="AE599"/>
  <c r="AI599"/>
  <c r="AJ599"/>
  <c r="AK599"/>
  <c r="AL599"/>
  <c r="AM599"/>
  <c r="AO599"/>
  <c r="A600"/>
  <c r="B600"/>
  <c r="C600" s="1"/>
  <c r="D600"/>
  <c r="E600" s="1"/>
  <c r="F600"/>
  <c r="G600"/>
  <c r="H600"/>
  <c r="K600"/>
  <c r="L600" s="1"/>
  <c r="M600"/>
  <c r="AD600" s="1"/>
  <c r="N600"/>
  <c r="O600"/>
  <c r="R600"/>
  <c r="S600"/>
  <c r="T600"/>
  <c r="U600"/>
  <c r="V600"/>
  <c r="W600"/>
  <c r="Y600"/>
  <c r="Z600"/>
  <c r="AA600"/>
  <c r="AC600"/>
  <c r="AE600"/>
  <c r="AI600"/>
  <c r="AJ600"/>
  <c r="AK600"/>
  <c r="AL600"/>
  <c r="AM600"/>
  <c r="AO600"/>
  <c r="A601"/>
  <c r="B601"/>
  <c r="C601" s="1"/>
  <c r="D601"/>
  <c r="E601" s="1"/>
  <c r="F601"/>
  <c r="G601"/>
  <c r="H601"/>
  <c r="K601"/>
  <c r="L601" s="1"/>
  <c r="M601"/>
  <c r="AD601" s="1"/>
  <c r="N601"/>
  <c r="O601"/>
  <c r="R601"/>
  <c r="S601"/>
  <c r="T601"/>
  <c r="U601"/>
  <c r="V601"/>
  <c r="W601"/>
  <c r="Y601"/>
  <c r="Z601"/>
  <c r="AA601"/>
  <c r="AC601"/>
  <c r="AE601"/>
  <c r="AI601"/>
  <c r="AJ601"/>
  <c r="AK601"/>
  <c r="AL601"/>
  <c r="AM601"/>
  <c r="AO601"/>
  <c r="A602"/>
  <c r="B602"/>
  <c r="C602" s="1"/>
  <c r="D602"/>
  <c r="E602" s="1"/>
  <c r="F602"/>
  <c r="G602"/>
  <c r="H602"/>
  <c r="K602"/>
  <c r="L602" s="1"/>
  <c r="M602"/>
  <c r="AD602" s="1"/>
  <c r="N602"/>
  <c r="O602"/>
  <c r="R602"/>
  <c r="S602"/>
  <c r="T602"/>
  <c r="U602"/>
  <c r="V602"/>
  <c r="W602"/>
  <c r="Y602"/>
  <c r="Z602"/>
  <c r="AA602"/>
  <c r="AC602"/>
  <c r="AE602"/>
  <c r="AI602"/>
  <c r="AJ602"/>
  <c r="AK602"/>
  <c r="AL602"/>
  <c r="AM602"/>
  <c r="AO602"/>
  <c r="A603"/>
  <c r="B603"/>
  <c r="C603" s="1"/>
  <c r="D603"/>
  <c r="E603" s="1"/>
  <c r="F603"/>
  <c r="G603"/>
  <c r="H603"/>
  <c r="K603"/>
  <c r="L603" s="1"/>
  <c r="M603"/>
  <c r="AD603" s="1"/>
  <c r="N603"/>
  <c r="O603"/>
  <c r="R603"/>
  <c r="S603"/>
  <c r="T603"/>
  <c r="U603"/>
  <c r="V603"/>
  <c r="W603"/>
  <c r="Y603"/>
  <c r="Z603"/>
  <c r="AA603"/>
  <c r="AC603"/>
  <c r="AE603"/>
  <c r="AI603"/>
  <c r="AJ603"/>
  <c r="AK603"/>
  <c r="AL603"/>
  <c r="AM603"/>
  <c r="AO603"/>
  <c r="A604"/>
  <c r="B604"/>
  <c r="C604" s="1"/>
  <c r="D604"/>
  <c r="E604" s="1"/>
  <c r="F604"/>
  <c r="G604"/>
  <c r="H604"/>
  <c r="K604"/>
  <c r="L604" s="1"/>
  <c r="M604"/>
  <c r="AD604" s="1"/>
  <c r="N604"/>
  <c r="O604"/>
  <c r="R604"/>
  <c r="S604"/>
  <c r="T604"/>
  <c r="U604"/>
  <c r="V604"/>
  <c r="W604"/>
  <c r="Y604"/>
  <c r="Z604"/>
  <c r="AA604"/>
  <c r="AC604"/>
  <c r="AE604"/>
  <c r="AI604"/>
  <c r="AJ604"/>
  <c r="AK604"/>
  <c r="AL604"/>
  <c r="AM604"/>
  <c r="AO604"/>
  <c r="A605"/>
  <c r="B605"/>
  <c r="C605" s="1"/>
  <c r="D605"/>
  <c r="E605" s="1"/>
  <c r="F605"/>
  <c r="G605"/>
  <c r="H605"/>
  <c r="K605"/>
  <c r="L605" s="1"/>
  <c r="M605"/>
  <c r="AD605" s="1"/>
  <c r="N605"/>
  <c r="O605"/>
  <c r="R605"/>
  <c r="S605"/>
  <c r="T605"/>
  <c r="U605"/>
  <c r="V605"/>
  <c r="W605"/>
  <c r="Y605"/>
  <c r="Z605"/>
  <c r="AA605"/>
  <c r="AC605"/>
  <c r="AE605"/>
  <c r="AI605"/>
  <c r="AJ605"/>
  <c r="AK605"/>
  <c r="AL605"/>
  <c r="AM605"/>
  <c r="AO605"/>
  <c r="A606"/>
  <c r="B606"/>
  <c r="C606" s="1"/>
  <c r="D606"/>
  <c r="E606" s="1"/>
  <c r="F606"/>
  <c r="G606"/>
  <c r="H606"/>
  <c r="K606"/>
  <c r="L606" s="1"/>
  <c r="M606"/>
  <c r="AD606" s="1"/>
  <c r="N606"/>
  <c r="O606"/>
  <c r="R606"/>
  <c r="S606"/>
  <c r="T606"/>
  <c r="U606"/>
  <c r="V606"/>
  <c r="W606"/>
  <c r="Y606"/>
  <c r="Z606"/>
  <c r="AA606"/>
  <c r="AC606"/>
  <c r="AE606"/>
  <c r="AI606"/>
  <c r="AJ606"/>
  <c r="AK606"/>
  <c r="AL606"/>
  <c r="AM606"/>
  <c r="AO606"/>
  <c r="A607"/>
  <c r="B607"/>
  <c r="C607" s="1"/>
  <c r="D607"/>
  <c r="E607" s="1"/>
  <c r="F607"/>
  <c r="G607"/>
  <c r="H607"/>
  <c r="K607"/>
  <c r="L607" s="1"/>
  <c r="M607"/>
  <c r="AD607" s="1"/>
  <c r="N607"/>
  <c r="O607"/>
  <c r="R607"/>
  <c r="S607"/>
  <c r="T607"/>
  <c r="U607"/>
  <c r="V607"/>
  <c r="W607"/>
  <c r="Y607"/>
  <c r="Z607"/>
  <c r="AA607"/>
  <c r="AC607"/>
  <c r="AE607"/>
  <c r="AI607"/>
  <c r="AJ607"/>
  <c r="AK607"/>
  <c r="AL607"/>
  <c r="AM607"/>
  <c r="AO607"/>
  <c r="A608"/>
  <c r="B608"/>
  <c r="C608" s="1"/>
  <c r="D608"/>
  <c r="E608" s="1"/>
  <c r="F608"/>
  <c r="G608"/>
  <c r="H608"/>
  <c r="K608"/>
  <c r="L608" s="1"/>
  <c r="M608"/>
  <c r="AD608" s="1"/>
  <c r="N608"/>
  <c r="O608"/>
  <c r="R608"/>
  <c r="S608"/>
  <c r="T608"/>
  <c r="U608"/>
  <c r="V608"/>
  <c r="W608"/>
  <c r="Y608"/>
  <c r="Z608"/>
  <c r="AA608"/>
  <c r="AC608"/>
  <c r="AE608"/>
  <c r="AI608"/>
  <c r="AJ608"/>
  <c r="AK608"/>
  <c r="AL608"/>
  <c r="AM608"/>
  <c r="AO608"/>
  <c r="A609"/>
  <c r="B609"/>
  <c r="C609" s="1"/>
  <c r="D609"/>
  <c r="E609" s="1"/>
  <c r="F609"/>
  <c r="G609"/>
  <c r="H609"/>
  <c r="K609"/>
  <c r="L609" s="1"/>
  <c r="M609"/>
  <c r="AD609" s="1"/>
  <c r="N609"/>
  <c r="O609"/>
  <c r="R609"/>
  <c r="S609"/>
  <c r="T609"/>
  <c r="U609"/>
  <c r="V609"/>
  <c r="W609"/>
  <c r="Y609"/>
  <c r="Z609"/>
  <c r="AA609"/>
  <c r="AC609"/>
  <c r="AE609"/>
  <c r="AI609"/>
  <c r="AJ609"/>
  <c r="AK609"/>
  <c r="AL609"/>
  <c r="AM609"/>
  <c r="AO609"/>
  <c r="A610"/>
  <c r="B610"/>
  <c r="C610" s="1"/>
  <c r="D610"/>
  <c r="E610" s="1"/>
  <c r="F610"/>
  <c r="G610"/>
  <c r="H610"/>
  <c r="K610"/>
  <c r="L610" s="1"/>
  <c r="M610"/>
  <c r="AD610" s="1"/>
  <c r="N610"/>
  <c r="O610"/>
  <c r="R610"/>
  <c r="S610"/>
  <c r="T610"/>
  <c r="U610"/>
  <c r="V610"/>
  <c r="W610"/>
  <c r="Y610"/>
  <c r="Z610"/>
  <c r="AA610"/>
  <c r="AC610"/>
  <c r="AE610"/>
  <c r="AI610"/>
  <c r="AJ610"/>
  <c r="AK610"/>
  <c r="AL610"/>
  <c r="AM610"/>
  <c r="AO610"/>
  <c r="A611"/>
  <c r="B611"/>
  <c r="C611" s="1"/>
  <c r="D611"/>
  <c r="E611" s="1"/>
  <c r="F611"/>
  <c r="G611"/>
  <c r="H611"/>
  <c r="K611"/>
  <c r="L611" s="1"/>
  <c r="M611"/>
  <c r="AD611" s="1"/>
  <c r="N611"/>
  <c r="O611"/>
  <c r="R611"/>
  <c r="S611"/>
  <c r="T611"/>
  <c r="U611"/>
  <c r="V611"/>
  <c r="W611"/>
  <c r="Y611"/>
  <c r="Z611"/>
  <c r="AA611"/>
  <c r="AC611"/>
  <c r="AE611"/>
  <c r="AI611"/>
  <c r="AJ611"/>
  <c r="AK611"/>
  <c r="AL611"/>
  <c r="AM611"/>
  <c r="AO611"/>
  <c r="A612"/>
  <c r="B612"/>
  <c r="C612" s="1"/>
  <c r="D612"/>
  <c r="E612" s="1"/>
  <c r="F612"/>
  <c r="G612"/>
  <c r="H612"/>
  <c r="K612"/>
  <c r="L612" s="1"/>
  <c r="M612"/>
  <c r="AD612" s="1"/>
  <c r="N612"/>
  <c r="O612"/>
  <c r="R612"/>
  <c r="S612"/>
  <c r="T612"/>
  <c r="U612"/>
  <c r="V612"/>
  <c r="W612"/>
  <c r="Y612"/>
  <c r="Z612"/>
  <c r="AA612"/>
  <c r="AC612"/>
  <c r="AE612"/>
  <c r="AI612"/>
  <c r="AJ612"/>
  <c r="AK612"/>
  <c r="AL612"/>
  <c r="AM612"/>
  <c r="AO612"/>
  <c r="A613"/>
  <c r="B613"/>
  <c r="C613" s="1"/>
  <c r="D613"/>
  <c r="E613" s="1"/>
  <c r="F613"/>
  <c r="G613"/>
  <c r="H613"/>
  <c r="K613"/>
  <c r="L613" s="1"/>
  <c r="M613"/>
  <c r="AD613" s="1"/>
  <c r="N613"/>
  <c r="O613"/>
  <c r="R613"/>
  <c r="S613"/>
  <c r="T613"/>
  <c r="U613"/>
  <c r="V613"/>
  <c r="W613"/>
  <c r="Y613"/>
  <c r="Z613"/>
  <c r="AA613"/>
  <c r="AC613"/>
  <c r="AE613"/>
  <c r="AI613"/>
  <c r="AJ613"/>
  <c r="AK613"/>
  <c r="AL613"/>
  <c r="AM613"/>
  <c r="AO613"/>
  <c r="A614"/>
  <c r="B614"/>
  <c r="C614" s="1"/>
  <c r="D614"/>
  <c r="E614" s="1"/>
  <c r="F614"/>
  <c r="G614"/>
  <c r="H614"/>
  <c r="K614"/>
  <c r="L614" s="1"/>
  <c r="M614"/>
  <c r="AD614" s="1"/>
  <c r="N614"/>
  <c r="O614"/>
  <c r="R614"/>
  <c r="S614"/>
  <c r="T614"/>
  <c r="U614"/>
  <c r="V614"/>
  <c r="W614"/>
  <c r="Y614"/>
  <c r="Z614"/>
  <c r="AA614"/>
  <c r="AC614"/>
  <c r="AE614"/>
  <c r="AI614"/>
  <c r="AJ614"/>
  <c r="AK614"/>
  <c r="AL614"/>
  <c r="AM614"/>
  <c r="AO614"/>
  <c r="A615"/>
  <c r="B615"/>
  <c r="C615" s="1"/>
  <c r="D615"/>
  <c r="E615" s="1"/>
  <c r="F615"/>
  <c r="G615"/>
  <c r="H615"/>
  <c r="K615"/>
  <c r="L615" s="1"/>
  <c r="M615"/>
  <c r="AD615" s="1"/>
  <c r="N615"/>
  <c r="O615"/>
  <c r="R615"/>
  <c r="S615"/>
  <c r="T615"/>
  <c r="U615"/>
  <c r="V615"/>
  <c r="W615"/>
  <c r="Y615"/>
  <c r="Z615"/>
  <c r="AA615"/>
  <c r="AC615"/>
  <c r="AE615"/>
  <c r="AI615"/>
  <c r="AJ615"/>
  <c r="AK615"/>
  <c r="AL615"/>
  <c r="AM615"/>
  <c r="AO615"/>
  <c r="A616"/>
  <c r="B616"/>
  <c r="C616" s="1"/>
  <c r="D616"/>
  <c r="E616" s="1"/>
  <c r="F616"/>
  <c r="G616"/>
  <c r="H616"/>
  <c r="K616"/>
  <c r="L616" s="1"/>
  <c r="M616"/>
  <c r="AD616" s="1"/>
  <c r="N616"/>
  <c r="O616"/>
  <c r="R616"/>
  <c r="S616"/>
  <c r="T616"/>
  <c r="U616"/>
  <c r="V616"/>
  <c r="W616"/>
  <c r="Y616"/>
  <c r="Z616"/>
  <c r="AA616"/>
  <c r="AC616"/>
  <c r="AE616"/>
  <c r="AI616"/>
  <c r="AJ616"/>
  <c r="AK616"/>
  <c r="AL616"/>
  <c r="AM616"/>
  <c r="AO616"/>
  <c r="A617"/>
  <c r="B617"/>
  <c r="C617" s="1"/>
  <c r="D617"/>
  <c r="E617" s="1"/>
  <c r="F617"/>
  <c r="G617"/>
  <c r="H617"/>
  <c r="K617"/>
  <c r="L617" s="1"/>
  <c r="M617"/>
  <c r="AD617" s="1"/>
  <c r="N617"/>
  <c r="O617"/>
  <c r="R617"/>
  <c r="S617"/>
  <c r="T617"/>
  <c r="U617"/>
  <c r="V617"/>
  <c r="W617"/>
  <c r="Y617"/>
  <c r="Z617"/>
  <c r="AA617"/>
  <c r="AC617"/>
  <c r="AE617"/>
  <c r="AI617"/>
  <c r="AJ617"/>
  <c r="AK617"/>
  <c r="AL617"/>
  <c r="AM617"/>
  <c r="AO617"/>
  <c r="A618"/>
  <c r="B618"/>
  <c r="C618" s="1"/>
  <c r="D618"/>
  <c r="E618" s="1"/>
  <c r="F618"/>
  <c r="G618"/>
  <c r="H618"/>
  <c r="K618"/>
  <c r="L618" s="1"/>
  <c r="M618"/>
  <c r="AD618" s="1"/>
  <c r="N618"/>
  <c r="O618"/>
  <c r="R618"/>
  <c r="S618"/>
  <c r="T618"/>
  <c r="U618"/>
  <c r="V618"/>
  <c r="W618"/>
  <c r="Y618"/>
  <c r="Z618"/>
  <c r="AA618"/>
  <c r="AC618"/>
  <c r="AE618"/>
  <c r="AI618"/>
  <c r="AJ618"/>
  <c r="AK618"/>
  <c r="AL618"/>
  <c r="AM618"/>
  <c r="AO618"/>
  <c r="A619"/>
  <c r="B619"/>
  <c r="C619" s="1"/>
  <c r="D619"/>
  <c r="E619" s="1"/>
  <c r="F619"/>
  <c r="G619"/>
  <c r="H619"/>
  <c r="K619"/>
  <c r="L619" s="1"/>
  <c r="M619"/>
  <c r="AD619" s="1"/>
  <c r="N619"/>
  <c r="O619"/>
  <c r="R619"/>
  <c r="S619"/>
  <c r="T619"/>
  <c r="U619"/>
  <c r="V619"/>
  <c r="W619"/>
  <c r="Y619"/>
  <c r="Z619"/>
  <c r="AA619"/>
  <c r="AC619"/>
  <c r="AE619"/>
  <c r="AI619"/>
  <c r="AJ619"/>
  <c r="AK619"/>
  <c r="AL619"/>
  <c r="AM619"/>
  <c r="AO619"/>
  <c r="A620"/>
  <c r="B620"/>
  <c r="C620" s="1"/>
  <c r="D620"/>
  <c r="E620" s="1"/>
  <c r="F620"/>
  <c r="G620"/>
  <c r="H620"/>
  <c r="K620"/>
  <c r="L620" s="1"/>
  <c r="M620"/>
  <c r="AD620" s="1"/>
  <c r="N620"/>
  <c r="O620"/>
  <c r="R620"/>
  <c r="S620"/>
  <c r="T620"/>
  <c r="U620"/>
  <c r="V620"/>
  <c r="W620"/>
  <c r="Y620"/>
  <c r="Z620"/>
  <c r="AA620"/>
  <c r="AC620"/>
  <c r="AE620"/>
  <c r="AI620"/>
  <c r="AJ620"/>
  <c r="AK620"/>
  <c r="AL620"/>
  <c r="AM620"/>
  <c r="AO620"/>
  <c r="A621"/>
  <c r="B621"/>
  <c r="C621" s="1"/>
  <c r="D621"/>
  <c r="E621" s="1"/>
  <c r="F621"/>
  <c r="G621"/>
  <c r="H621"/>
  <c r="K621"/>
  <c r="L621" s="1"/>
  <c r="M621"/>
  <c r="AD621" s="1"/>
  <c r="N621"/>
  <c r="O621"/>
  <c r="R621"/>
  <c r="S621"/>
  <c r="T621"/>
  <c r="U621"/>
  <c r="V621"/>
  <c r="W621"/>
  <c r="Y621"/>
  <c r="Z621"/>
  <c r="AA621"/>
  <c r="AC621"/>
  <c r="AE621"/>
  <c r="AI621"/>
  <c r="AJ621"/>
  <c r="AK621"/>
  <c r="AL621"/>
  <c r="AM621"/>
  <c r="AO621"/>
  <c r="A622"/>
  <c r="B622"/>
  <c r="C622" s="1"/>
  <c r="D622"/>
  <c r="E622" s="1"/>
  <c r="F622"/>
  <c r="G622"/>
  <c r="H622"/>
  <c r="K622"/>
  <c r="L622" s="1"/>
  <c r="M622"/>
  <c r="AD622" s="1"/>
  <c r="N622"/>
  <c r="O622"/>
  <c r="R622"/>
  <c r="S622"/>
  <c r="T622"/>
  <c r="U622"/>
  <c r="V622"/>
  <c r="W622"/>
  <c r="Y622"/>
  <c r="Z622"/>
  <c r="AA622"/>
  <c r="AC622"/>
  <c r="AE622"/>
  <c r="AI622"/>
  <c r="AJ622"/>
  <c r="AK622"/>
  <c r="AL622"/>
  <c r="AM622"/>
  <c r="AO622"/>
  <c r="A623"/>
  <c r="B623"/>
  <c r="C623" s="1"/>
  <c r="D623"/>
  <c r="E623" s="1"/>
  <c r="F623"/>
  <c r="G623"/>
  <c r="H623"/>
  <c r="K623"/>
  <c r="L623" s="1"/>
  <c r="M623"/>
  <c r="AD623" s="1"/>
  <c r="N623"/>
  <c r="O623"/>
  <c r="R623"/>
  <c r="S623"/>
  <c r="T623"/>
  <c r="U623"/>
  <c r="V623"/>
  <c r="W623"/>
  <c r="Y623"/>
  <c r="Z623"/>
  <c r="AA623"/>
  <c r="AC623"/>
  <c r="AE623"/>
  <c r="AI623"/>
  <c r="AJ623"/>
  <c r="AK623"/>
  <c r="AL623"/>
  <c r="AM623"/>
  <c r="AO623"/>
  <c r="A624"/>
  <c r="B624"/>
  <c r="C624" s="1"/>
  <c r="D624"/>
  <c r="E624" s="1"/>
  <c r="F624"/>
  <c r="G624"/>
  <c r="H624"/>
  <c r="K624"/>
  <c r="L624" s="1"/>
  <c r="M624"/>
  <c r="AD624" s="1"/>
  <c r="N624"/>
  <c r="O624"/>
  <c r="R624"/>
  <c r="S624"/>
  <c r="T624"/>
  <c r="U624"/>
  <c r="V624"/>
  <c r="W624"/>
  <c r="Y624"/>
  <c r="Z624"/>
  <c r="AA624"/>
  <c r="AC624"/>
  <c r="AE624"/>
  <c r="AI624"/>
  <c r="AJ624"/>
  <c r="AK624"/>
  <c r="AL624"/>
  <c r="AM624"/>
  <c r="AO624"/>
  <c r="A625"/>
  <c r="B625"/>
  <c r="C625" s="1"/>
  <c r="D625"/>
  <c r="E625" s="1"/>
  <c r="F625"/>
  <c r="G625"/>
  <c r="H625"/>
  <c r="K625"/>
  <c r="L625" s="1"/>
  <c r="M625"/>
  <c r="AD625" s="1"/>
  <c r="N625"/>
  <c r="O625"/>
  <c r="R625"/>
  <c r="S625"/>
  <c r="T625"/>
  <c r="U625"/>
  <c r="V625"/>
  <c r="W625"/>
  <c r="Y625"/>
  <c r="Z625"/>
  <c r="AA625"/>
  <c r="AC625"/>
  <c r="AE625"/>
  <c r="AI625"/>
  <c r="AJ625"/>
  <c r="AK625"/>
  <c r="AL625"/>
  <c r="AM625"/>
  <c r="AO625"/>
  <c r="A626"/>
  <c r="B626"/>
  <c r="C626" s="1"/>
  <c r="D626"/>
  <c r="E626" s="1"/>
  <c r="F626"/>
  <c r="G626"/>
  <c r="H626"/>
  <c r="K626"/>
  <c r="L626" s="1"/>
  <c r="M626"/>
  <c r="AD626" s="1"/>
  <c r="N626"/>
  <c r="O626"/>
  <c r="R626"/>
  <c r="S626"/>
  <c r="T626"/>
  <c r="U626"/>
  <c r="V626"/>
  <c r="W626"/>
  <c r="Y626"/>
  <c r="Z626"/>
  <c r="AA626"/>
  <c r="AC626"/>
  <c r="AE626"/>
  <c r="AI626"/>
  <c r="AJ626"/>
  <c r="AK626"/>
  <c r="AL626"/>
  <c r="AM626"/>
  <c r="AO626"/>
  <c r="A627"/>
  <c r="B627"/>
  <c r="C627" s="1"/>
  <c r="D627"/>
  <c r="E627" s="1"/>
  <c r="F627"/>
  <c r="G627"/>
  <c r="H627"/>
  <c r="K627"/>
  <c r="L627" s="1"/>
  <c r="M627"/>
  <c r="AD627" s="1"/>
  <c r="N627"/>
  <c r="O627"/>
  <c r="R627"/>
  <c r="S627"/>
  <c r="T627"/>
  <c r="U627"/>
  <c r="V627"/>
  <c r="W627"/>
  <c r="Y627"/>
  <c r="Z627"/>
  <c r="AA627"/>
  <c r="AC627"/>
  <c r="AE627"/>
  <c r="AI627"/>
  <c r="AJ627"/>
  <c r="AK627"/>
  <c r="AL627"/>
  <c r="AM627"/>
  <c r="AO627"/>
  <c r="A628"/>
  <c r="B628"/>
  <c r="C628" s="1"/>
  <c r="D628"/>
  <c r="E628" s="1"/>
  <c r="F628"/>
  <c r="G628"/>
  <c r="H628"/>
  <c r="K628"/>
  <c r="L628" s="1"/>
  <c r="M628"/>
  <c r="AD628" s="1"/>
  <c r="N628"/>
  <c r="O628"/>
  <c r="R628"/>
  <c r="S628"/>
  <c r="T628"/>
  <c r="U628"/>
  <c r="V628"/>
  <c r="W628"/>
  <c r="Y628"/>
  <c r="Z628"/>
  <c r="AA628"/>
  <c r="AC628"/>
  <c r="AE628"/>
  <c r="AI628"/>
  <c r="AJ628"/>
  <c r="AK628"/>
  <c r="AL628"/>
  <c r="AM628"/>
  <c r="AO628"/>
  <c r="A629"/>
  <c r="B629"/>
  <c r="C629" s="1"/>
  <c r="D629"/>
  <c r="E629" s="1"/>
  <c r="F629"/>
  <c r="G629"/>
  <c r="H629"/>
  <c r="K629"/>
  <c r="L629" s="1"/>
  <c r="M629"/>
  <c r="AD629" s="1"/>
  <c r="N629"/>
  <c r="O629"/>
  <c r="R629"/>
  <c r="S629"/>
  <c r="T629"/>
  <c r="U629"/>
  <c r="V629"/>
  <c r="W629"/>
  <c r="Y629"/>
  <c r="Z629"/>
  <c r="AA629"/>
  <c r="AC629"/>
  <c r="AE629"/>
  <c r="AI629"/>
  <c r="AJ629"/>
  <c r="AK629"/>
  <c r="AL629"/>
  <c r="AM629"/>
  <c r="AO629"/>
  <c r="A630"/>
  <c r="B630"/>
  <c r="C630" s="1"/>
  <c r="D630"/>
  <c r="E630" s="1"/>
  <c r="F630"/>
  <c r="G630"/>
  <c r="H630"/>
  <c r="K630"/>
  <c r="L630" s="1"/>
  <c r="M630"/>
  <c r="AD630" s="1"/>
  <c r="N630"/>
  <c r="O630"/>
  <c r="R630"/>
  <c r="S630"/>
  <c r="T630"/>
  <c r="U630"/>
  <c r="V630"/>
  <c r="W630"/>
  <c r="Y630"/>
  <c r="Z630"/>
  <c r="AA630"/>
  <c r="AC630"/>
  <c r="AE630"/>
  <c r="AI630"/>
  <c r="AJ630"/>
  <c r="AK630"/>
  <c r="AL630"/>
  <c r="AM630"/>
  <c r="AO630"/>
  <c r="A631"/>
  <c r="B631"/>
  <c r="C631" s="1"/>
  <c r="D631"/>
  <c r="E631" s="1"/>
  <c r="F631"/>
  <c r="G631"/>
  <c r="H631"/>
  <c r="K631"/>
  <c r="L631" s="1"/>
  <c r="M631"/>
  <c r="AD631" s="1"/>
  <c r="N631"/>
  <c r="O631"/>
  <c r="R631"/>
  <c r="S631"/>
  <c r="T631"/>
  <c r="U631"/>
  <c r="V631"/>
  <c r="W631"/>
  <c r="Y631"/>
  <c r="Z631"/>
  <c r="AA631"/>
  <c r="AC631"/>
  <c r="AE631"/>
  <c r="AI631"/>
  <c r="AJ631"/>
  <c r="AK631"/>
  <c r="AL631"/>
  <c r="AM631"/>
  <c r="AO631"/>
  <c r="A632"/>
  <c r="B632"/>
  <c r="C632" s="1"/>
  <c r="D632"/>
  <c r="E632" s="1"/>
  <c r="F632"/>
  <c r="G632"/>
  <c r="H632"/>
  <c r="K632"/>
  <c r="L632" s="1"/>
  <c r="M632"/>
  <c r="AD632" s="1"/>
  <c r="N632"/>
  <c r="O632"/>
  <c r="R632"/>
  <c r="S632"/>
  <c r="T632"/>
  <c r="U632"/>
  <c r="V632"/>
  <c r="W632"/>
  <c r="Y632"/>
  <c r="Z632"/>
  <c r="AA632"/>
  <c r="AC632"/>
  <c r="AE632"/>
  <c r="AI632"/>
  <c r="AJ632"/>
  <c r="AK632"/>
  <c r="AL632"/>
  <c r="AM632"/>
  <c r="AO632"/>
  <c r="A633"/>
  <c r="B633"/>
  <c r="C633" s="1"/>
  <c r="D633"/>
  <c r="E633" s="1"/>
  <c r="F633"/>
  <c r="G633"/>
  <c r="H633"/>
  <c r="K633"/>
  <c r="L633" s="1"/>
  <c r="M633"/>
  <c r="AD633" s="1"/>
  <c r="N633"/>
  <c r="O633"/>
  <c r="R633"/>
  <c r="S633"/>
  <c r="T633"/>
  <c r="U633"/>
  <c r="V633"/>
  <c r="W633"/>
  <c r="Y633"/>
  <c r="Z633"/>
  <c r="AA633"/>
  <c r="AC633"/>
  <c r="AE633"/>
  <c r="AI633"/>
  <c r="AJ633"/>
  <c r="AK633"/>
  <c r="AL633"/>
  <c r="AM633"/>
  <c r="AO633"/>
  <c r="A634"/>
  <c r="B634"/>
  <c r="C634" s="1"/>
  <c r="D634"/>
  <c r="E634" s="1"/>
  <c r="F634"/>
  <c r="G634"/>
  <c r="H634"/>
  <c r="K634"/>
  <c r="L634" s="1"/>
  <c r="M634"/>
  <c r="AD634" s="1"/>
  <c r="N634"/>
  <c r="O634"/>
  <c r="R634"/>
  <c r="S634"/>
  <c r="T634"/>
  <c r="U634"/>
  <c r="V634"/>
  <c r="W634"/>
  <c r="Y634"/>
  <c r="Z634"/>
  <c r="AA634"/>
  <c r="AC634"/>
  <c r="AE634"/>
  <c r="AI634"/>
  <c r="AJ634"/>
  <c r="AK634"/>
  <c r="AL634"/>
  <c r="AM634"/>
  <c r="AO634"/>
  <c r="A635"/>
  <c r="B635"/>
  <c r="C635" s="1"/>
  <c r="D635"/>
  <c r="E635" s="1"/>
  <c r="F635"/>
  <c r="G635"/>
  <c r="H635"/>
  <c r="K635"/>
  <c r="L635" s="1"/>
  <c r="M635"/>
  <c r="AD635" s="1"/>
  <c r="N635"/>
  <c r="O635"/>
  <c r="R635"/>
  <c r="S635"/>
  <c r="T635"/>
  <c r="U635"/>
  <c r="V635"/>
  <c r="W635"/>
  <c r="Y635"/>
  <c r="Z635"/>
  <c r="AA635"/>
  <c r="AC635"/>
  <c r="AE635"/>
  <c r="AI635"/>
  <c r="AJ635"/>
  <c r="AK635"/>
  <c r="AL635"/>
  <c r="AM635"/>
  <c r="AO635"/>
  <c r="A636"/>
  <c r="B636"/>
  <c r="C636" s="1"/>
  <c r="D636"/>
  <c r="E636" s="1"/>
  <c r="F636"/>
  <c r="G636"/>
  <c r="H636"/>
  <c r="K636"/>
  <c r="L636" s="1"/>
  <c r="M636"/>
  <c r="AD636" s="1"/>
  <c r="N636"/>
  <c r="O636"/>
  <c r="R636"/>
  <c r="S636"/>
  <c r="T636"/>
  <c r="U636"/>
  <c r="V636"/>
  <c r="W636"/>
  <c r="Y636"/>
  <c r="Z636"/>
  <c r="AA636"/>
  <c r="AC636"/>
  <c r="AE636"/>
  <c r="AI636"/>
  <c r="AJ636"/>
  <c r="AK636"/>
  <c r="AL636"/>
  <c r="AM636"/>
  <c r="AO636"/>
  <c r="A637"/>
  <c r="B637"/>
  <c r="C637" s="1"/>
  <c r="D637"/>
  <c r="E637" s="1"/>
  <c r="F637"/>
  <c r="G637"/>
  <c r="H637"/>
  <c r="K637"/>
  <c r="L637" s="1"/>
  <c r="M637"/>
  <c r="AD637" s="1"/>
  <c r="N637"/>
  <c r="O637"/>
  <c r="R637"/>
  <c r="S637"/>
  <c r="T637"/>
  <c r="U637"/>
  <c r="V637"/>
  <c r="W637"/>
  <c r="Y637"/>
  <c r="Z637"/>
  <c r="AA637"/>
  <c r="AC637"/>
  <c r="AE637"/>
  <c r="AI637"/>
  <c r="AJ637"/>
  <c r="AK637"/>
  <c r="AL637"/>
  <c r="AM637"/>
  <c r="AO637"/>
  <c r="A638"/>
  <c r="B638"/>
  <c r="C638" s="1"/>
  <c r="D638"/>
  <c r="E638" s="1"/>
  <c r="F638"/>
  <c r="G638"/>
  <c r="H638"/>
  <c r="K638"/>
  <c r="L638" s="1"/>
  <c r="M638"/>
  <c r="AD638" s="1"/>
  <c r="N638"/>
  <c r="O638"/>
  <c r="R638"/>
  <c r="S638"/>
  <c r="T638"/>
  <c r="U638"/>
  <c r="V638"/>
  <c r="W638"/>
  <c r="Y638"/>
  <c r="Z638"/>
  <c r="AA638"/>
  <c r="AC638"/>
  <c r="AE638"/>
  <c r="AI638"/>
  <c r="AJ638"/>
  <c r="AK638"/>
  <c r="AL638"/>
  <c r="AM638"/>
  <c r="AO638"/>
  <c r="A639"/>
  <c r="B639"/>
  <c r="C639" s="1"/>
  <c r="D639"/>
  <c r="E639" s="1"/>
  <c r="F639"/>
  <c r="G639"/>
  <c r="H639"/>
  <c r="K639"/>
  <c r="L639" s="1"/>
  <c r="M639"/>
  <c r="AD639" s="1"/>
  <c r="N639"/>
  <c r="O639"/>
  <c r="R639"/>
  <c r="S639"/>
  <c r="T639"/>
  <c r="U639"/>
  <c r="V639"/>
  <c r="W639"/>
  <c r="Y639"/>
  <c r="Z639"/>
  <c r="AA639"/>
  <c r="AC639"/>
  <c r="AE639"/>
  <c r="AI639"/>
  <c r="AJ639"/>
  <c r="AK639"/>
  <c r="AL639"/>
  <c r="AM639"/>
  <c r="AO639"/>
  <c r="A640"/>
  <c r="B640"/>
  <c r="C640" s="1"/>
  <c r="D640"/>
  <c r="E640" s="1"/>
  <c r="F640"/>
  <c r="G640"/>
  <c r="H640"/>
  <c r="K640"/>
  <c r="L640" s="1"/>
  <c r="M640"/>
  <c r="AD640" s="1"/>
  <c r="N640"/>
  <c r="O640"/>
  <c r="R640"/>
  <c r="S640"/>
  <c r="T640"/>
  <c r="U640"/>
  <c r="V640"/>
  <c r="W640"/>
  <c r="Y640"/>
  <c r="Z640"/>
  <c r="AA640"/>
  <c r="AC640"/>
  <c r="AE640"/>
  <c r="AI640"/>
  <c r="AJ640"/>
  <c r="AK640"/>
  <c r="AL640"/>
  <c r="AM640"/>
  <c r="AO640"/>
  <c r="A641"/>
  <c r="B641"/>
  <c r="C641" s="1"/>
  <c r="D641"/>
  <c r="E641" s="1"/>
  <c r="F641"/>
  <c r="G641"/>
  <c r="H641"/>
  <c r="K641"/>
  <c r="L641" s="1"/>
  <c r="M641"/>
  <c r="AD641" s="1"/>
  <c r="N641"/>
  <c r="O641"/>
  <c r="R641"/>
  <c r="S641"/>
  <c r="T641"/>
  <c r="U641"/>
  <c r="V641"/>
  <c r="W641"/>
  <c r="Y641"/>
  <c r="Z641"/>
  <c r="AA641"/>
  <c r="AC641"/>
  <c r="AE641"/>
  <c r="AI641"/>
  <c r="AJ641"/>
  <c r="AK641"/>
  <c r="AL641"/>
  <c r="AM641"/>
  <c r="AO641"/>
  <c r="A642"/>
  <c r="B642"/>
  <c r="C642" s="1"/>
  <c r="D642"/>
  <c r="E642" s="1"/>
  <c r="F642"/>
  <c r="G642"/>
  <c r="H642"/>
  <c r="K642"/>
  <c r="L642" s="1"/>
  <c r="M642"/>
  <c r="AD642" s="1"/>
  <c r="N642"/>
  <c r="O642"/>
  <c r="R642"/>
  <c r="S642"/>
  <c r="T642"/>
  <c r="U642"/>
  <c r="V642"/>
  <c r="W642"/>
  <c r="Y642"/>
  <c r="Z642"/>
  <c r="AA642"/>
  <c r="AC642"/>
  <c r="AE642"/>
  <c r="AI642"/>
  <c r="AJ642"/>
  <c r="AK642"/>
  <c r="AL642"/>
  <c r="AM642"/>
  <c r="AO642"/>
  <c r="A643"/>
  <c r="B643"/>
  <c r="C643" s="1"/>
  <c r="D643"/>
  <c r="E643" s="1"/>
  <c r="F643"/>
  <c r="G643"/>
  <c r="H643"/>
  <c r="K643"/>
  <c r="L643" s="1"/>
  <c r="M643"/>
  <c r="AD643" s="1"/>
  <c r="N643"/>
  <c r="O643"/>
  <c r="R643"/>
  <c r="S643"/>
  <c r="T643"/>
  <c r="U643"/>
  <c r="V643"/>
  <c r="W643"/>
  <c r="Y643"/>
  <c r="Z643"/>
  <c r="AA643"/>
  <c r="AC643"/>
  <c r="AE643"/>
  <c r="AI643"/>
  <c r="AJ643"/>
  <c r="AK643"/>
  <c r="AL643"/>
  <c r="AM643"/>
  <c r="AO643"/>
  <c r="A644"/>
  <c r="B644"/>
  <c r="C644" s="1"/>
  <c r="D644"/>
  <c r="E644" s="1"/>
  <c r="F644"/>
  <c r="G644"/>
  <c r="H644"/>
  <c r="K644"/>
  <c r="L644" s="1"/>
  <c r="M644"/>
  <c r="AD644" s="1"/>
  <c r="N644"/>
  <c r="O644"/>
  <c r="R644"/>
  <c r="S644"/>
  <c r="T644"/>
  <c r="U644"/>
  <c r="V644"/>
  <c r="W644"/>
  <c r="Y644"/>
  <c r="Z644"/>
  <c r="AA644"/>
  <c r="AC644"/>
  <c r="AE644"/>
  <c r="AI644"/>
  <c r="AJ644"/>
  <c r="AK644"/>
  <c r="AL644"/>
  <c r="AM644"/>
  <c r="AO644"/>
  <c r="A645"/>
  <c r="B645"/>
  <c r="C645" s="1"/>
  <c r="D645"/>
  <c r="E645" s="1"/>
  <c r="F645"/>
  <c r="G645"/>
  <c r="H645"/>
  <c r="K645"/>
  <c r="L645" s="1"/>
  <c r="M645"/>
  <c r="AD645" s="1"/>
  <c r="N645"/>
  <c r="O645"/>
  <c r="R645"/>
  <c r="S645"/>
  <c r="T645"/>
  <c r="U645"/>
  <c r="V645"/>
  <c r="W645"/>
  <c r="Y645"/>
  <c r="Z645"/>
  <c r="AA645"/>
  <c r="AC645"/>
  <c r="AE645"/>
  <c r="AI645"/>
  <c r="AJ645"/>
  <c r="AK645"/>
  <c r="AL645"/>
  <c r="AM645"/>
  <c r="AO645"/>
  <c r="A646"/>
  <c r="B646"/>
  <c r="C646" s="1"/>
  <c r="D646"/>
  <c r="E646" s="1"/>
  <c r="F646"/>
  <c r="G646"/>
  <c r="H646"/>
  <c r="K646"/>
  <c r="L646" s="1"/>
  <c r="M646"/>
  <c r="AD646" s="1"/>
  <c r="N646"/>
  <c r="O646"/>
  <c r="R646"/>
  <c r="S646"/>
  <c r="T646"/>
  <c r="U646"/>
  <c r="V646"/>
  <c r="W646"/>
  <c r="Y646"/>
  <c r="Z646"/>
  <c r="AA646"/>
  <c r="AC646"/>
  <c r="AE646"/>
  <c r="AI646"/>
  <c r="AJ646"/>
  <c r="AK646"/>
  <c r="AL646"/>
  <c r="AM646"/>
  <c r="AO646"/>
  <c r="A647"/>
  <c r="B647"/>
  <c r="C647" s="1"/>
  <c r="D647"/>
  <c r="E647" s="1"/>
  <c r="F647"/>
  <c r="G647"/>
  <c r="H647"/>
  <c r="K647"/>
  <c r="L647" s="1"/>
  <c r="M647"/>
  <c r="AD647" s="1"/>
  <c r="N647"/>
  <c r="O647"/>
  <c r="R647"/>
  <c r="S647"/>
  <c r="T647"/>
  <c r="U647"/>
  <c r="V647"/>
  <c r="W647"/>
  <c r="Y647"/>
  <c r="Z647"/>
  <c r="AA647"/>
  <c r="AC647"/>
  <c r="AE647"/>
  <c r="AI647"/>
  <c r="AJ647"/>
  <c r="AK647"/>
  <c r="AL647"/>
  <c r="AM647"/>
  <c r="AO647"/>
  <c r="A648"/>
  <c r="B648"/>
  <c r="C648" s="1"/>
  <c r="D648"/>
  <c r="E648" s="1"/>
  <c r="F648"/>
  <c r="G648"/>
  <c r="H648"/>
  <c r="K648"/>
  <c r="L648" s="1"/>
  <c r="M648"/>
  <c r="AD648" s="1"/>
  <c r="N648"/>
  <c r="O648"/>
  <c r="R648"/>
  <c r="S648"/>
  <c r="T648"/>
  <c r="U648"/>
  <c r="V648"/>
  <c r="W648"/>
  <c r="Y648"/>
  <c r="Z648"/>
  <c r="AA648"/>
  <c r="AC648"/>
  <c r="AE648"/>
  <c r="AI648"/>
  <c r="AJ648"/>
  <c r="AK648"/>
  <c r="AL648"/>
  <c r="AM648"/>
  <c r="AO648"/>
  <c r="A649"/>
  <c r="B649"/>
  <c r="C649" s="1"/>
  <c r="D649"/>
  <c r="E649" s="1"/>
  <c r="F649"/>
  <c r="G649"/>
  <c r="H649"/>
  <c r="K649"/>
  <c r="L649" s="1"/>
  <c r="M649"/>
  <c r="AD649" s="1"/>
  <c r="N649"/>
  <c r="O649"/>
  <c r="R649"/>
  <c r="S649"/>
  <c r="T649"/>
  <c r="U649"/>
  <c r="V649"/>
  <c r="W649"/>
  <c r="Y649"/>
  <c r="Z649"/>
  <c r="AA649"/>
  <c r="AC649"/>
  <c r="AE649"/>
  <c r="AI649"/>
  <c r="AJ649"/>
  <c r="AK649"/>
  <c r="AL649"/>
  <c r="AM649"/>
  <c r="AO649"/>
  <c r="A650"/>
  <c r="B650"/>
  <c r="C650" s="1"/>
  <c r="D650"/>
  <c r="E650" s="1"/>
  <c r="F650"/>
  <c r="G650"/>
  <c r="H650"/>
  <c r="K650"/>
  <c r="L650" s="1"/>
  <c r="M650"/>
  <c r="AD650" s="1"/>
  <c r="N650"/>
  <c r="O650"/>
  <c r="R650"/>
  <c r="S650"/>
  <c r="T650"/>
  <c r="U650"/>
  <c r="V650"/>
  <c r="W650"/>
  <c r="Y650"/>
  <c r="Z650"/>
  <c r="AA650"/>
  <c r="AC650"/>
  <c r="AE650"/>
  <c r="AI650"/>
  <c r="AJ650"/>
  <c r="AK650"/>
  <c r="AL650"/>
  <c r="AM650"/>
  <c r="AO650"/>
  <c r="A651"/>
  <c r="B651"/>
  <c r="C651" s="1"/>
  <c r="D651"/>
  <c r="E651" s="1"/>
  <c r="F651"/>
  <c r="G651"/>
  <c r="H651"/>
  <c r="K651"/>
  <c r="L651" s="1"/>
  <c r="M651"/>
  <c r="AD651" s="1"/>
  <c r="N651"/>
  <c r="O651"/>
  <c r="R651"/>
  <c r="S651"/>
  <c r="T651"/>
  <c r="U651"/>
  <c r="V651"/>
  <c r="W651"/>
  <c r="Y651"/>
  <c r="Z651"/>
  <c r="AA651"/>
  <c r="AC651"/>
  <c r="AE651"/>
  <c r="AI651"/>
  <c r="AJ651"/>
  <c r="AK651"/>
  <c r="AL651"/>
  <c r="AM651"/>
  <c r="AO651"/>
  <c r="A652"/>
  <c r="B652"/>
  <c r="C652" s="1"/>
  <c r="D652"/>
  <c r="E652" s="1"/>
  <c r="F652"/>
  <c r="G652"/>
  <c r="H652"/>
  <c r="K652"/>
  <c r="L652" s="1"/>
  <c r="M652"/>
  <c r="AD652" s="1"/>
  <c r="N652"/>
  <c r="O652"/>
  <c r="R652"/>
  <c r="S652"/>
  <c r="T652"/>
  <c r="U652"/>
  <c r="V652"/>
  <c r="W652"/>
  <c r="Y652"/>
  <c r="Z652"/>
  <c r="AA652"/>
  <c r="AC652"/>
  <c r="AE652"/>
  <c r="AI652"/>
  <c r="AJ652"/>
  <c r="AK652"/>
  <c r="AL652"/>
  <c r="AM652"/>
  <c r="AO652"/>
  <c r="A653"/>
  <c r="B653"/>
  <c r="C653" s="1"/>
  <c r="D653"/>
  <c r="E653" s="1"/>
  <c r="F653"/>
  <c r="G653"/>
  <c r="H653"/>
  <c r="K653"/>
  <c r="L653" s="1"/>
  <c r="M653"/>
  <c r="AD653" s="1"/>
  <c r="N653"/>
  <c r="O653"/>
  <c r="R653"/>
  <c r="S653"/>
  <c r="T653"/>
  <c r="U653"/>
  <c r="V653"/>
  <c r="W653"/>
  <c r="Y653"/>
  <c r="Z653"/>
  <c r="AA653"/>
  <c r="AC653"/>
  <c r="AE653"/>
  <c r="AI653"/>
  <c r="AJ653"/>
  <c r="AK653"/>
  <c r="AL653"/>
  <c r="AM653"/>
  <c r="AO653"/>
  <c r="A654"/>
  <c r="B654"/>
  <c r="C654" s="1"/>
  <c r="D654"/>
  <c r="E654" s="1"/>
  <c r="F654"/>
  <c r="G654"/>
  <c r="H654"/>
  <c r="K654"/>
  <c r="L654" s="1"/>
  <c r="M654"/>
  <c r="AD654" s="1"/>
  <c r="N654"/>
  <c r="O654"/>
  <c r="R654"/>
  <c r="S654"/>
  <c r="T654"/>
  <c r="U654"/>
  <c r="V654"/>
  <c r="W654"/>
  <c r="Y654"/>
  <c r="Z654"/>
  <c r="AA654"/>
  <c r="AC654"/>
  <c r="AE654"/>
  <c r="AI654"/>
  <c r="AJ654"/>
  <c r="AK654"/>
  <c r="AL654"/>
  <c r="AM654"/>
  <c r="AO654"/>
  <c r="A655"/>
  <c r="B655"/>
  <c r="C655" s="1"/>
  <c r="D655"/>
  <c r="E655" s="1"/>
  <c r="F655"/>
  <c r="G655"/>
  <c r="H655"/>
  <c r="K655"/>
  <c r="L655" s="1"/>
  <c r="M655"/>
  <c r="AD655" s="1"/>
  <c r="N655"/>
  <c r="O655"/>
  <c r="R655"/>
  <c r="S655"/>
  <c r="T655"/>
  <c r="U655"/>
  <c r="V655"/>
  <c r="W655"/>
  <c r="Y655"/>
  <c r="Z655"/>
  <c r="AA655"/>
  <c r="AC655"/>
  <c r="AE655"/>
  <c r="AI655"/>
  <c r="AJ655"/>
  <c r="AK655"/>
  <c r="AL655"/>
  <c r="AM655"/>
  <c r="AO655"/>
  <c r="A656"/>
  <c r="B656"/>
  <c r="C656" s="1"/>
  <c r="D656"/>
  <c r="E656" s="1"/>
  <c r="F656"/>
  <c r="G656"/>
  <c r="H656"/>
  <c r="K656"/>
  <c r="L656" s="1"/>
  <c r="M656"/>
  <c r="AD656" s="1"/>
  <c r="N656"/>
  <c r="O656"/>
  <c r="R656"/>
  <c r="S656"/>
  <c r="T656"/>
  <c r="U656"/>
  <c r="V656"/>
  <c r="W656"/>
  <c r="Y656"/>
  <c r="Z656"/>
  <c r="AA656"/>
  <c r="AC656"/>
  <c r="AE656"/>
  <c r="AI656"/>
  <c r="AJ656"/>
  <c r="AK656"/>
  <c r="AL656"/>
  <c r="AM656"/>
  <c r="AO656"/>
  <c r="A657"/>
  <c r="B657"/>
  <c r="C657" s="1"/>
  <c r="D657"/>
  <c r="E657" s="1"/>
  <c r="F657"/>
  <c r="G657"/>
  <c r="H657"/>
  <c r="K657"/>
  <c r="L657" s="1"/>
  <c r="M657"/>
  <c r="AD657" s="1"/>
  <c r="N657"/>
  <c r="O657"/>
  <c r="R657"/>
  <c r="S657"/>
  <c r="T657"/>
  <c r="U657"/>
  <c r="V657"/>
  <c r="W657"/>
  <c r="Y657"/>
  <c r="Z657"/>
  <c r="AA657"/>
  <c r="AC657"/>
  <c r="AE657"/>
  <c r="AI657"/>
  <c r="AJ657"/>
  <c r="AK657"/>
  <c r="AL657"/>
  <c r="AM657"/>
  <c r="AO657"/>
  <c r="A658"/>
  <c r="B658"/>
  <c r="C658" s="1"/>
  <c r="D658"/>
  <c r="E658" s="1"/>
  <c r="F658"/>
  <c r="G658"/>
  <c r="H658"/>
  <c r="K658"/>
  <c r="L658" s="1"/>
  <c r="M658"/>
  <c r="AD658" s="1"/>
  <c r="N658"/>
  <c r="O658"/>
  <c r="R658"/>
  <c r="S658"/>
  <c r="T658"/>
  <c r="U658"/>
  <c r="V658"/>
  <c r="W658"/>
  <c r="Y658"/>
  <c r="Z658"/>
  <c r="AA658"/>
  <c r="AC658"/>
  <c r="AE658"/>
  <c r="AI658"/>
  <c r="AJ658"/>
  <c r="AK658"/>
  <c r="AL658"/>
  <c r="AM658"/>
  <c r="AO658"/>
  <c r="A659"/>
  <c r="B659"/>
  <c r="C659" s="1"/>
  <c r="D659"/>
  <c r="E659" s="1"/>
  <c r="F659"/>
  <c r="G659"/>
  <c r="H659"/>
  <c r="K659"/>
  <c r="L659" s="1"/>
  <c r="M659"/>
  <c r="AD659" s="1"/>
  <c r="N659"/>
  <c r="O659"/>
  <c r="R659"/>
  <c r="S659"/>
  <c r="T659"/>
  <c r="U659"/>
  <c r="V659"/>
  <c r="W659"/>
  <c r="Y659"/>
  <c r="Z659"/>
  <c r="AA659"/>
  <c r="AC659"/>
  <c r="AE659"/>
  <c r="AI659"/>
  <c r="AJ659"/>
  <c r="AK659"/>
  <c r="AL659"/>
  <c r="AM659"/>
  <c r="AO659"/>
  <c r="A660"/>
  <c r="B660"/>
  <c r="C660" s="1"/>
  <c r="D660"/>
  <c r="E660" s="1"/>
  <c r="F660"/>
  <c r="G660"/>
  <c r="H660"/>
  <c r="K660"/>
  <c r="L660" s="1"/>
  <c r="M660"/>
  <c r="AD660" s="1"/>
  <c r="N660"/>
  <c r="O660"/>
  <c r="R660"/>
  <c r="S660"/>
  <c r="T660"/>
  <c r="U660"/>
  <c r="V660"/>
  <c r="W660"/>
  <c r="Y660"/>
  <c r="Z660"/>
  <c r="AA660"/>
  <c r="AC660"/>
  <c r="AE660"/>
  <c r="AI660"/>
  <c r="AJ660"/>
  <c r="AK660"/>
  <c r="AL660"/>
  <c r="AM660"/>
  <c r="AO660"/>
  <c r="A661"/>
  <c r="B661"/>
  <c r="C661" s="1"/>
  <c r="D661"/>
  <c r="E661" s="1"/>
  <c r="F661"/>
  <c r="G661"/>
  <c r="H661"/>
  <c r="K661"/>
  <c r="L661" s="1"/>
  <c r="M661"/>
  <c r="AD661" s="1"/>
  <c r="N661"/>
  <c r="O661"/>
  <c r="R661"/>
  <c r="S661"/>
  <c r="T661"/>
  <c r="U661"/>
  <c r="V661"/>
  <c r="W661"/>
  <c r="Y661"/>
  <c r="Z661"/>
  <c r="AA661"/>
  <c r="AC661"/>
  <c r="AE661"/>
  <c r="AI661"/>
  <c r="AJ661"/>
  <c r="AK661"/>
  <c r="AL661"/>
  <c r="AM661"/>
  <c r="AO661"/>
  <c r="A662"/>
  <c r="B662"/>
  <c r="C662" s="1"/>
  <c r="D662"/>
  <c r="E662" s="1"/>
  <c r="F662"/>
  <c r="G662"/>
  <c r="H662"/>
  <c r="K662"/>
  <c r="L662" s="1"/>
  <c r="M662"/>
  <c r="AD662" s="1"/>
  <c r="N662"/>
  <c r="O662"/>
  <c r="R662"/>
  <c r="S662"/>
  <c r="T662"/>
  <c r="U662"/>
  <c r="V662"/>
  <c r="W662"/>
  <c r="Y662"/>
  <c r="Z662"/>
  <c r="AA662"/>
  <c r="AC662"/>
  <c r="AE662"/>
  <c r="AI662"/>
  <c r="AJ662"/>
  <c r="AK662"/>
  <c r="AL662"/>
  <c r="AM662"/>
  <c r="AO662"/>
  <c r="A663"/>
  <c r="B663"/>
  <c r="C663" s="1"/>
  <c r="D663"/>
  <c r="E663" s="1"/>
  <c r="F663"/>
  <c r="G663"/>
  <c r="H663"/>
  <c r="K663"/>
  <c r="L663" s="1"/>
  <c r="M663"/>
  <c r="AD663" s="1"/>
  <c r="N663"/>
  <c r="O663"/>
  <c r="R663"/>
  <c r="S663"/>
  <c r="T663"/>
  <c r="U663"/>
  <c r="V663"/>
  <c r="W663"/>
  <c r="Y663"/>
  <c r="Z663"/>
  <c r="AA663"/>
  <c r="AC663"/>
  <c r="AE663"/>
  <c r="AI663"/>
  <c r="AJ663"/>
  <c r="AK663"/>
  <c r="AL663"/>
  <c r="AM663"/>
  <c r="AO663"/>
  <c r="A664"/>
  <c r="B664"/>
  <c r="C664" s="1"/>
  <c r="D664"/>
  <c r="E664" s="1"/>
  <c r="F664"/>
  <c r="G664"/>
  <c r="H664"/>
  <c r="K664"/>
  <c r="L664" s="1"/>
  <c r="M664"/>
  <c r="AD664" s="1"/>
  <c r="N664"/>
  <c r="O664"/>
  <c r="R664"/>
  <c r="S664"/>
  <c r="T664"/>
  <c r="U664"/>
  <c r="V664"/>
  <c r="W664"/>
  <c r="Y664"/>
  <c r="Z664"/>
  <c r="AA664"/>
  <c r="AC664"/>
  <c r="AE664"/>
  <c r="AI664"/>
  <c r="AJ664"/>
  <c r="AK664"/>
  <c r="AL664"/>
  <c r="AM664"/>
  <c r="AO664"/>
  <c r="A665"/>
  <c r="B665"/>
  <c r="C665" s="1"/>
  <c r="D665"/>
  <c r="E665" s="1"/>
  <c r="F665"/>
  <c r="G665"/>
  <c r="H665"/>
  <c r="K665"/>
  <c r="L665" s="1"/>
  <c r="M665"/>
  <c r="AD665" s="1"/>
  <c r="N665"/>
  <c r="O665"/>
  <c r="R665"/>
  <c r="S665"/>
  <c r="T665"/>
  <c r="U665"/>
  <c r="V665"/>
  <c r="W665"/>
  <c r="Y665"/>
  <c r="Z665"/>
  <c r="AA665"/>
  <c r="AC665"/>
  <c r="AE665"/>
  <c r="AI665"/>
  <c r="AJ665"/>
  <c r="AK665"/>
  <c r="AL665"/>
  <c r="AM665"/>
  <c r="AO665"/>
  <c r="A666"/>
  <c r="B666"/>
  <c r="C666" s="1"/>
  <c r="D666"/>
  <c r="E666" s="1"/>
  <c r="F666"/>
  <c r="G666"/>
  <c r="H666"/>
  <c r="K666"/>
  <c r="L666" s="1"/>
  <c r="M666"/>
  <c r="AD666" s="1"/>
  <c r="N666"/>
  <c r="O666"/>
  <c r="R666"/>
  <c r="S666"/>
  <c r="T666"/>
  <c r="U666"/>
  <c r="V666"/>
  <c r="W666"/>
  <c r="Y666"/>
  <c r="Z666"/>
  <c r="AA666"/>
  <c r="AC666"/>
  <c r="AE666"/>
  <c r="AI666"/>
  <c r="AJ666"/>
  <c r="AK666"/>
  <c r="AL666"/>
  <c r="AM666"/>
  <c r="AO666"/>
  <c r="A667"/>
  <c r="B667"/>
  <c r="C667" s="1"/>
  <c r="D667"/>
  <c r="E667" s="1"/>
  <c r="F667"/>
  <c r="G667"/>
  <c r="H667"/>
  <c r="K667"/>
  <c r="L667" s="1"/>
  <c r="M667"/>
  <c r="AD667" s="1"/>
  <c r="N667"/>
  <c r="O667"/>
  <c r="R667"/>
  <c r="S667"/>
  <c r="T667"/>
  <c r="U667"/>
  <c r="V667"/>
  <c r="W667"/>
  <c r="Y667"/>
  <c r="Z667"/>
  <c r="AA667"/>
  <c r="AC667"/>
  <c r="AE667"/>
  <c r="AI667"/>
  <c r="AJ667"/>
  <c r="AK667"/>
  <c r="AL667"/>
  <c r="AM667"/>
  <c r="AO667"/>
  <c r="A668"/>
  <c r="B668"/>
  <c r="C668" s="1"/>
  <c r="D668"/>
  <c r="E668" s="1"/>
  <c r="F668"/>
  <c r="G668"/>
  <c r="H668"/>
  <c r="K668"/>
  <c r="L668" s="1"/>
  <c r="M668"/>
  <c r="AD668" s="1"/>
  <c r="N668"/>
  <c r="O668"/>
  <c r="R668"/>
  <c r="S668"/>
  <c r="T668"/>
  <c r="U668"/>
  <c r="V668"/>
  <c r="W668"/>
  <c r="Y668"/>
  <c r="Z668"/>
  <c r="AA668"/>
  <c r="AC668"/>
  <c r="AE668"/>
  <c r="AI668"/>
  <c r="AJ668"/>
  <c r="AK668"/>
  <c r="AL668"/>
  <c r="AM668"/>
  <c r="AO668"/>
  <c r="A669"/>
  <c r="B669"/>
  <c r="C669" s="1"/>
  <c r="D669"/>
  <c r="E669" s="1"/>
  <c r="F669"/>
  <c r="G669"/>
  <c r="H669"/>
  <c r="K669"/>
  <c r="L669" s="1"/>
  <c r="M669"/>
  <c r="AD669" s="1"/>
  <c r="N669"/>
  <c r="O669"/>
  <c r="R669"/>
  <c r="S669"/>
  <c r="T669"/>
  <c r="U669"/>
  <c r="V669"/>
  <c r="W669"/>
  <c r="Y669"/>
  <c r="Z669"/>
  <c r="AA669"/>
  <c r="AC669"/>
  <c r="AE669"/>
  <c r="AI669"/>
  <c r="AJ669"/>
  <c r="AK669"/>
  <c r="AL669"/>
  <c r="AM669"/>
  <c r="AO669"/>
  <c r="A670"/>
  <c r="B670"/>
  <c r="C670" s="1"/>
  <c r="D670"/>
  <c r="E670" s="1"/>
  <c r="F670"/>
  <c r="G670"/>
  <c r="H670"/>
  <c r="K670"/>
  <c r="L670" s="1"/>
  <c r="M670"/>
  <c r="AD670" s="1"/>
  <c r="N670"/>
  <c r="O670"/>
  <c r="R670"/>
  <c r="S670"/>
  <c r="T670"/>
  <c r="U670"/>
  <c r="V670"/>
  <c r="W670"/>
  <c r="Y670"/>
  <c r="Z670"/>
  <c r="AA670"/>
  <c r="AC670"/>
  <c r="AE670"/>
  <c r="AI670"/>
  <c r="AJ670"/>
  <c r="AK670"/>
  <c r="AL670"/>
  <c r="AM670"/>
  <c r="AO670"/>
  <c r="A671"/>
  <c r="B671"/>
  <c r="C671" s="1"/>
  <c r="D671"/>
  <c r="E671" s="1"/>
  <c r="F671"/>
  <c r="G671"/>
  <c r="H671"/>
  <c r="K671"/>
  <c r="L671" s="1"/>
  <c r="M671"/>
  <c r="AD671" s="1"/>
  <c r="N671"/>
  <c r="O671"/>
  <c r="R671"/>
  <c r="S671"/>
  <c r="T671"/>
  <c r="U671"/>
  <c r="V671"/>
  <c r="W671"/>
  <c r="Y671"/>
  <c r="Z671"/>
  <c r="AA671"/>
  <c r="AC671"/>
  <c r="AE671"/>
  <c r="AI671"/>
  <c r="AJ671"/>
  <c r="AK671"/>
  <c r="AL671"/>
  <c r="AM671"/>
  <c r="AO671"/>
  <c r="A672"/>
  <c r="B672"/>
  <c r="C672" s="1"/>
  <c r="D672"/>
  <c r="E672" s="1"/>
  <c r="F672"/>
  <c r="G672"/>
  <c r="H672"/>
  <c r="K672"/>
  <c r="L672" s="1"/>
  <c r="M672"/>
  <c r="AD672" s="1"/>
  <c r="N672"/>
  <c r="O672"/>
  <c r="R672"/>
  <c r="S672"/>
  <c r="T672"/>
  <c r="U672"/>
  <c r="V672"/>
  <c r="W672"/>
  <c r="Y672"/>
  <c r="Z672"/>
  <c r="AA672"/>
  <c r="AC672"/>
  <c r="AE672"/>
  <c r="AI672"/>
  <c r="AJ672"/>
  <c r="AK672"/>
  <c r="AL672"/>
  <c r="AM672"/>
  <c r="AO672"/>
  <c r="A673"/>
  <c r="B673"/>
  <c r="C673" s="1"/>
  <c r="D673"/>
  <c r="E673" s="1"/>
  <c r="F673"/>
  <c r="G673"/>
  <c r="H673"/>
  <c r="K673"/>
  <c r="L673" s="1"/>
  <c r="M673"/>
  <c r="AD673" s="1"/>
  <c r="N673"/>
  <c r="O673"/>
  <c r="R673"/>
  <c r="S673"/>
  <c r="T673"/>
  <c r="U673"/>
  <c r="V673"/>
  <c r="W673"/>
  <c r="Y673"/>
  <c r="Z673"/>
  <c r="AA673"/>
  <c r="AC673"/>
  <c r="AE673"/>
  <c r="AI673"/>
  <c r="AJ673"/>
  <c r="AK673"/>
  <c r="AL673"/>
  <c r="AM673"/>
  <c r="AO673"/>
  <c r="A674"/>
  <c r="B674"/>
  <c r="C674" s="1"/>
  <c r="D674"/>
  <c r="E674" s="1"/>
  <c r="F674"/>
  <c r="G674"/>
  <c r="H674"/>
  <c r="K674"/>
  <c r="L674" s="1"/>
  <c r="M674"/>
  <c r="AD674" s="1"/>
  <c r="N674"/>
  <c r="O674"/>
  <c r="R674"/>
  <c r="S674"/>
  <c r="T674"/>
  <c r="U674"/>
  <c r="V674"/>
  <c r="W674"/>
  <c r="Y674"/>
  <c r="Z674"/>
  <c r="AA674"/>
  <c r="AC674"/>
  <c r="AE674"/>
  <c r="AI674"/>
  <c r="AJ674"/>
  <c r="AK674"/>
  <c r="AL674"/>
  <c r="AM674"/>
  <c r="AO674"/>
  <c r="A675"/>
  <c r="B675"/>
  <c r="C675" s="1"/>
  <c r="D675"/>
  <c r="E675" s="1"/>
  <c r="F675"/>
  <c r="G675"/>
  <c r="H675"/>
  <c r="K675"/>
  <c r="L675" s="1"/>
  <c r="M675"/>
  <c r="AD675" s="1"/>
  <c r="N675"/>
  <c r="O675"/>
  <c r="R675"/>
  <c r="S675"/>
  <c r="T675"/>
  <c r="U675"/>
  <c r="V675"/>
  <c r="W675"/>
  <c r="Y675"/>
  <c r="Z675"/>
  <c r="AA675"/>
  <c r="AC675"/>
  <c r="AE675"/>
  <c r="AI675"/>
  <c r="AJ675"/>
  <c r="AK675"/>
  <c r="AL675"/>
  <c r="AM675"/>
  <c r="AO675"/>
  <c r="A676"/>
  <c r="B676"/>
  <c r="C676" s="1"/>
  <c r="D676"/>
  <c r="E676" s="1"/>
  <c r="F676"/>
  <c r="G676"/>
  <c r="H676"/>
  <c r="K676"/>
  <c r="L676" s="1"/>
  <c r="M676"/>
  <c r="AD676" s="1"/>
  <c r="N676"/>
  <c r="O676"/>
  <c r="R676"/>
  <c r="S676"/>
  <c r="T676"/>
  <c r="U676"/>
  <c r="V676"/>
  <c r="W676"/>
  <c r="Y676"/>
  <c r="Z676"/>
  <c r="AA676"/>
  <c r="AC676"/>
  <c r="AE676"/>
  <c r="AI676"/>
  <c r="AJ676"/>
  <c r="AK676"/>
  <c r="AL676"/>
  <c r="AM676"/>
  <c r="AO676"/>
  <c r="A677"/>
  <c r="B677"/>
  <c r="C677" s="1"/>
  <c r="D677"/>
  <c r="E677" s="1"/>
  <c r="F677"/>
  <c r="G677"/>
  <c r="H677"/>
  <c r="K677"/>
  <c r="L677" s="1"/>
  <c r="M677"/>
  <c r="AD677" s="1"/>
  <c r="N677"/>
  <c r="O677"/>
  <c r="R677"/>
  <c r="S677"/>
  <c r="T677"/>
  <c r="U677"/>
  <c r="V677"/>
  <c r="W677"/>
  <c r="Y677"/>
  <c r="Z677"/>
  <c r="AA677"/>
  <c r="AC677"/>
  <c r="AE677"/>
  <c r="AI677"/>
  <c r="AJ677"/>
  <c r="AK677"/>
  <c r="AL677"/>
  <c r="AM677"/>
  <c r="AO677"/>
  <c r="A678"/>
  <c r="B678"/>
  <c r="C678" s="1"/>
  <c r="D678"/>
  <c r="E678" s="1"/>
  <c r="F678"/>
  <c r="G678"/>
  <c r="H678"/>
  <c r="K678"/>
  <c r="L678" s="1"/>
  <c r="M678"/>
  <c r="AD678" s="1"/>
  <c r="N678"/>
  <c r="O678"/>
  <c r="R678"/>
  <c r="S678"/>
  <c r="T678"/>
  <c r="U678"/>
  <c r="V678"/>
  <c r="W678"/>
  <c r="Y678"/>
  <c r="Z678"/>
  <c r="AA678"/>
  <c r="AC678"/>
  <c r="AE678"/>
  <c r="AI678"/>
  <c r="AJ678"/>
  <c r="AK678"/>
  <c r="AL678"/>
  <c r="AM678"/>
  <c r="AO678"/>
  <c r="A679"/>
  <c r="B679"/>
  <c r="C679" s="1"/>
  <c r="D679"/>
  <c r="E679" s="1"/>
  <c r="F679"/>
  <c r="G679"/>
  <c r="H679"/>
  <c r="K679"/>
  <c r="L679" s="1"/>
  <c r="M679"/>
  <c r="AD679" s="1"/>
  <c r="N679"/>
  <c r="O679"/>
  <c r="R679"/>
  <c r="S679"/>
  <c r="T679"/>
  <c r="U679"/>
  <c r="V679"/>
  <c r="W679"/>
  <c r="Y679"/>
  <c r="Z679"/>
  <c r="AA679"/>
  <c r="AC679"/>
  <c r="AE679"/>
  <c r="AI679"/>
  <c r="AJ679"/>
  <c r="AK679"/>
  <c r="AL679"/>
  <c r="AM679"/>
  <c r="AO679"/>
  <c r="A680"/>
  <c r="B680"/>
  <c r="C680" s="1"/>
  <c r="D680"/>
  <c r="E680" s="1"/>
  <c r="F680"/>
  <c r="G680"/>
  <c r="H680"/>
  <c r="K680"/>
  <c r="L680" s="1"/>
  <c r="M680"/>
  <c r="AD680" s="1"/>
  <c r="N680"/>
  <c r="O680"/>
  <c r="R680"/>
  <c r="S680"/>
  <c r="T680"/>
  <c r="U680"/>
  <c r="V680"/>
  <c r="W680"/>
  <c r="Y680"/>
  <c r="Z680"/>
  <c r="AA680"/>
  <c r="AC680"/>
  <c r="AE680"/>
  <c r="AI680"/>
  <c r="AJ680"/>
  <c r="AK680"/>
  <c r="AL680"/>
  <c r="AM680"/>
  <c r="AO680"/>
  <c r="A681"/>
  <c r="B681"/>
  <c r="C681" s="1"/>
  <c r="D681"/>
  <c r="E681" s="1"/>
  <c r="F681"/>
  <c r="G681"/>
  <c r="H681"/>
  <c r="K681"/>
  <c r="L681" s="1"/>
  <c r="M681"/>
  <c r="AD681" s="1"/>
  <c r="N681"/>
  <c r="O681"/>
  <c r="R681"/>
  <c r="S681"/>
  <c r="T681"/>
  <c r="U681"/>
  <c r="V681"/>
  <c r="W681"/>
  <c r="Y681"/>
  <c r="Z681"/>
  <c r="AA681"/>
  <c r="AC681"/>
  <c r="AE681"/>
  <c r="AI681"/>
  <c r="AJ681"/>
  <c r="AK681"/>
  <c r="AL681"/>
  <c r="AM681"/>
  <c r="AO681"/>
  <c r="A682"/>
  <c r="B682"/>
  <c r="C682" s="1"/>
  <c r="D682"/>
  <c r="E682" s="1"/>
  <c r="F682"/>
  <c r="G682"/>
  <c r="H682"/>
  <c r="K682"/>
  <c r="L682" s="1"/>
  <c r="M682"/>
  <c r="AD682" s="1"/>
  <c r="N682"/>
  <c r="O682"/>
  <c r="R682"/>
  <c r="S682"/>
  <c r="T682"/>
  <c r="U682"/>
  <c r="V682"/>
  <c r="W682"/>
  <c r="Y682"/>
  <c r="Z682"/>
  <c r="AA682"/>
  <c r="AC682"/>
  <c r="AE682"/>
  <c r="AI682"/>
  <c r="AJ682"/>
  <c r="AK682"/>
  <c r="AL682"/>
  <c r="AM682"/>
  <c r="AO682"/>
  <c r="A683"/>
  <c r="B683"/>
  <c r="C683" s="1"/>
  <c r="D683"/>
  <c r="E683" s="1"/>
  <c r="F683"/>
  <c r="G683"/>
  <c r="H683"/>
  <c r="K683"/>
  <c r="L683" s="1"/>
  <c r="M683"/>
  <c r="AD683" s="1"/>
  <c r="N683"/>
  <c r="O683"/>
  <c r="R683"/>
  <c r="S683"/>
  <c r="T683"/>
  <c r="U683"/>
  <c r="V683"/>
  <c r="W683"/>
  <c r="Y683"/>
  <c r="Z683"/>
  <c r="AA683"/>
  <c r="AC683"/>
  <c r="AE683"/>
  <c r="AI683"/>
  <c r="AJ683"/>
  <c r="AK683"/>
  <c r="AL683"/>
  <c r="AM683"/>
  <c r="AO683"/>
  <c r="A684"/>
  <c r="B684"/>
  <c r="C684" s="1"/>
  <c r="D684"/>
  <c r="E684" s="1"/>
  <c r="F684"/>
  <c r="G684"/>
  <c r="H684"/>
  <c r="K684"/>
  <c r="L684" s="1"/>
  <c r="M684"/>
  <c r="AD684" s="1"/>
  <c r="N684"/>
  <c r="O684"/>
  <c r="R684"/>
  <c r="S684"/>
  <c r="T684"/>
  <c r="U684"/>
  <c r="V684"/>
  <c r="W684"/>
  <c r="Y684"/>
  <c r="Z684"/>
  <c r="AA684"/>
  <c r="AC684"/>
  <c r="AE684"/>
  <c r="AI684"/>
  <c r="AJ684"/>
  <c r="AK684"/>
  <c r="AL684"/>
  <c r="AM684"/>
  <c r="AO684"/>
  <c r="A685"/>
  <c r="B685"/>
  <c r="C685" s="1"/>
  <c r="D685"/>
  <c r="E685" s="1"/>
  <c r="F685"/>
  <c r="G685"/>
  <c r="H685"/>
  <c r="K685"/>
  <c r="L685" s="1"/>
  <c r="M685"/>
  <c r="AD685" s="1"/>
  <c r="N685"/>
  <c r="O685"/>
  <c r="R685"/>
  <c r="S685"/>
  <c r="T685"/>
  <c r="U685"/>
  <c r="V685"/>
  <c r="W685"/>
  <c r="Y685"/>
  <c r="Z685"/>
  <c r="AA685"/>
  <c r="AC685"/>
  <c r="AE685"/>
  <c r="AI685"/>
  <c r="AJ685"/>
  <c r="AK685"/>
  <c r="AL685"/>
  <c r="AM685"/>
  <c r="AO685"/>
  <c r="A686"/>
  <c r="B686"/>
  <c r="C686" s="1"/>
  <c r="D686"/>
  <c r="E686" s="1"/>
  <c r="F686"/>
  <c r="G686"/>
  <c r="H686"/>
  <c r="K686"/>
  <c r="L686" s="1"/>
  <c r="M686"/>
  <c r="AD686" s="1"/>
  <c r="N686"/>
  <c r="O686"/>
  <c r="R686"/>
  <c r="S686"/>
  <c r="T686"/>
  <c r="U686"/>
  <c r="V686"/>
  <c r="W686"/>
  <c r="Y686"/>
  <c r="Z686"/>
  <c r="AA686"/>
  <c r="AC686"/>
  <c r="AE686"/>
  <c r="AI686"/>
  <c r="AJ686"/>
  <c r="AK686"/>
  <c r="AL686"/>
  <c r="AM686"/>
  <c r="AO686"/>
  <c r="A687"/>
  <c r="B687"/>
  <c r="C687" s="1"/>
  <c r="D687"/>
  <c r="E687" s="1"/>
  <c r="F687"/>
  <c r="G687"/>
  <c r="H687"/>
  <c r="K687"/>
  <c r="L687" s="1"/>
  <c r="M687"/>
  <c r="AD687" s="1"/>
  <c r="N687"/>
  <c r="O687"/>
  <c r="R687"/>
  <c r="S687"/>
  <c r="T687"/>
  <c r="U687"/>
  <c r="V687"/>
  <c r="W687"/>
  <c r="Y687"/>
  <c r="Z687"/>
  <c r="AA687"/>
  <c r="AC687"/>
  <c r="AE687"/>
  <c r="AI687"/>
  <c r="AJ687"/>
  <c r="AK687"/>
  <c r="AL687"/>
  <c r="AM687"/>
  <c r="AO687"/>
  <c r="A688"/>
  <c r="B688"/>
  <c r="C688" s="1"/>
  <c r="D688"/>
  <c r="E688" s="1"/>
  <c r="F688"/>
  <c r="G688"/>
  <c r="H688"/>
  <c r="K688"/>
  <c r="L688" s="1"/>
  <c r="M688"/>
  <c r="AD688" s="1"/>
  <c r="N688"/>
  <c r="O688"/>
  <c r="R688"/>
  <c r="S688"/>
  <c r="T688"/>
  <c r="U688"/>
  <c r="V688"/>
  <c r="W688"/>
  <c r="Y688"/>
  <c r="Z688"/>
  <c r="AA688"/>
  <c r="AC688"/>
  <c r="AE688"/>
  <c r="AI688"/>
  <c r="AJ688"/>
  <c r="AK688"/>
  <c r="AL688"/>
  <c r="AM688"/>
  <c r="AO688"/>
  <c r="A689"/>
  <c r="B689"/>
  <c r="C689" s="1"/>
  <c r="D689"/>
  <c r="E689" s="1"/>
  <c r="F689"/>
  <c r="G689"/>
  <c r="H689"/>
  <c r="K689"/>
  <c r="L689" s="1"/>
  <c r="M689"/>
  <c r="AD689" s="1"/>
  <c r="N689"/>
  <c r="O689"/>
  <c r="R689"/>
  <c r="S689"/>
  <c r="T689"/>
  <c r="U689"/>
  <c r="V689"/>
  <c r="W689"/>
  <c r="Y689"/>
  <c r="Z689"/>
  <c r="AA689"/>
  <c r="AC689"/>
  <c r="AE689"/>
  <c r="AI689"/>
  <c r="AJ689"/>
  <c r="AK689"/>
  <c r="AL689"/>
  <c r="AM689"/>
  <c r="AO689"/>
  <c r="A690"/>
  <c r="B690"/>
  <c r="C690" s="1"/>
  <c r="D690"/>
  <c r="E690" s="1"/>
  <c r="F690"/>
  <c r="G690"/>
  <c r="H690"/>
  <c r="K690"/>
  <c r="L690" s="1"/>
  <c r="M690"/>
  <c r="AD690" s="1"/>
  <c r="N690"/>
  <c r="O690"/>
  <c r="R690"/>
  <c r="S690"/>
  <c r="T690"/>
  <c r="U690"/>
  <c r="V690"/>
  <c r="W690"/>
  <c r="Y690"/>
  <c r="Z690"/>
  <c r="AA690"/>
  <c r="AC690"/>
  <c r="AE690"/>
  <c r="AI690"/>
  <c r="AJ690"/>
  <c r="AK690"/>
  <c r="AL690"/>
  <c r="AM690"/>
  <c r="AO690"/>
  <c r="A691"/>
  <c r="B691"/>
  <c r="C691" s="1"/>
  <c r="D691"/>
  <c r="E691" s="1"/>
  <c r="F691"/>
  <c r="G691"/>
  <c r="H691"/>
  <c r="K691"/>
  <c r="L691" s="1"/>
  <c r="M691"/>
  <c r="AD691" s="1"/>
  <c r="N691"/>
  <c r="O691"/>
  <c r="R691"/>
  <c r="S691"/>
  <c r="T691"/>
  <c r="U691"/>
  <c r="V691"/>
  <c r="W691"/>
  <c r="Y691"/>
  <c r="Z691"/>
  <c r="AA691"/>
  <c r="AC691"/>
  <c r="AE691"/>
  <c r="AI691"/>
  <c r="AJ691"/>
  <c r="AK691"/>
  <c r="AL691"/>
  <c r="AM691"/>
  <c r="AO691"/>
  <c r="A692"/>
  <c r="B692"/>
  <c r="C692" s="1"/>
  <c r="D692"/>
  <c r="E692" s="1"/>
  <c r="F692"/>
  <c r="G692"/>
  <c r="H692"/>
  <c r="K692"/>
  <c r="L692" s="1"/>
  <c r="M692"/>
  <c r="AD692" s="1"/>
  <c r="N692"/>
  <c r="O692"/>
  <c r="R692"/>
  <c r="S692"/>
  <c r="T692"/>
  <c r="U692"/>
  <c r="V692"/>
  <c r="W692"/>
  <c r="Y692"/>
  <c r="Z692"/>
  <c r="AA692"/>
  <c r="AC692"/>
  <c r="AE692"/>
  <c r="AI692"/>
  <c r="AJ692"/>
  <c r="AK692"/>
  <c r="AL692"/>
  <c r="AM692"/>
  <c r="AO692"/>
  <c r="A693"/>
  <c r="B693"/>
  <c r="C693" s="1"/>
  <c r="D693"/>
  <c r="E693" s="1"/>
  <c r="F693"/>
  <c r="G693"/>
  <c r="H693"/>
  <c r="K693"/>
  <c r="L693" s="1"/>
  <c r="M693"/>
  <c r="AD693" s="1"/>
  <c r="N693"/>
  <c r="O693"/>
  <c r="R693"/>
  <c r="S693"/>
  <c r="T693"/>
  <c r="U693"/>
  <c r="V693"/>
  <c r="W693"/>
  <c r="Y693"/>
  <c r="Z693"/>
  <c r="AA693"/>
  <c r="AC693"/>
  <c r="AE693"/>
  <c r="AI693"/>
  <c r="AJ693"/>
  <c r="AK693"/>
  <c r="AL693"/>
  <c r="AM693"/>
  <c r="AO693"/>
  <c r="A694"/>
  <c r="B694"/>
  <c r="C694" s="1"/>
  <c r="D694"/>
  <c r="E694" s="1"/>
  <c r="F694"/>
  <c r="G694"/>
  <c r="H694"/>
  <c r="K694"/>
  <c r="L694" s="1"/>
  <c r="M694"/>
  <c r="AD694" s="1"/>
  <c r="N694"/>
  <c r="O694"/>
  <c r="R694"/>
  <c r="S694"/>
  <c r="T694"/>
  <c r="U694"/>
  <c r="V694"/>
  <c r="W694"/>
  <c r="Y694"/>
  <c r="Z694"/>
  <c r="AA694"/>
  <c r="AC694"/>
  <c r="AE694"/>
  <c r="AI694"/>
  <c r="AJ694"/>
  <c r="AK694"/>
  <c r="AL694"/>
  <c r="AM694"/>
  <c r="AO694"/>
  <c r="A695"/>
  <c r="B695"/>
  <c r="C695" s="1"/>
  <c r="D695"/>
  <c r="E695" s="1"/>
  <c r="F695"/>
  <c r="G695"/>
  <c r="H695"/>
  <c r="K695"/>
  <c r="L695" s="1"/>
  <c r="M695"/>
  <c r="AD695" s="1"/>
  <c r="N695"/>
  <c r="O695"/>
  <c r="R695"/>
  <c r="S695"/>
  <c r="T695"/>
  <c r="U695"/>
  <c r="V695"/>
  <c r="W695"/>
  <c r="Y695"/>
  <c r="Z695"/>
  <c r="AA695"/>
  <c r="AC695"/>
  <c r="AE695"/>
  <c r="AI695"/>
  <c r="AJ695"/>
  <c r="AK695"/>
  <c r="AL695"/>
  <c r="AM695"/>
  <c r="AO695"/>
  <c r="A696"/>
  <c r="B696"/>
  <c r="C696" s="1"/>
  <c r="D696"/>
  <c r="E696" s="1"/>
  <c r="F696"/>
  <c r="G696"/>
  <c r="H696"/>
  <c r="K696"/>
  <c r="L696" s="1"/>
  <c r="M696"/>
  <c r="AD696" s="1"/>
  <c r="N696"/>
  <c r="O696"/>
  <c r="R696"/>
  <c r="S696"/>
  <c r="T696"/>
  <c r="U696"/>
  <c r="V696"/>
  <c r="W696"/>
  <c r="Y696"/>
  <c r="Z696"/>
  <c r="AA696"/>
  <c r="AC696"/>
  <c r="AE696"/>
  <c r="AI696"/>
  <c r="AJ696"/>
  <c r="AK696"/>
  <c r="AL696"/>
  <c r="AM696"/>
  <c r="AO696"/>
  <c r="A697"/>
  <c r="B697"/>
  <c r="C697" s="1"/>
  <c r="D697"/>
  <c r="E697" s="1"/>
  <c r="F697"/>
  <c r="G697"/>
  <c r="H697"/>
  <c r="K697"/>
  <c r="L697" s="1"/>
  <c r="M697"/>
  <c r="AD697" s="1"/>
  <c r="N697"/>
  <c r="O697"/>
  <c r="R697"/>
  <c r="S697"/>
  <c r="T697"/>
  <c r="U697"/>
  <c r="V697"/>
  <c r="W697"/>
  <c r="Y697"/>
  <c r="Z697"/>
  <c r="AA697"/>
  <c r="AC697"/>
  <c r="AE697"/>
  <c r="AI697"/>
  <c r="AJ697"/>
  <c r="AK697"/>
  <c r="AL697"/>
  <c r="AM697"/>
  <c r="AO697"/>
  <c r="A698"/>
  <c r="B698"/>
  <c r="C698" s="1"/>
  <c r="D698"/>
  <c r="E698" s="1"/>
  <c r="F698"/>
  <c r="G698"/>
  <c r="H698"/>
  <c r="K698"/>
  <c r="L698" s="1"/>
  <c r="M698"/>
  <c r="AD698" s="1"/>
  <c r="N698"/>
  <c r="O698"/>
  <c r="R698"/>
  <c r="S698"/>
  <c r="T698"/>
  <c r="U698"/>
  <c r="V698"/>
  <c r="W698"/>
  <c r="Y698"/>
  <c r="Z698"/>
  <c r="AA698"/>
  <c r="AC698"/>
  <c r="AE698"/>
  <c r="AI698"/>
  <c r="AJ698"/>
  <c r="AK698"/>
  <c r="AL698"/>
  <c r="AM698"/>
  <c r="AO698"/>
  <c r="A699"/>
  <c r="B699"/>
  <c r="C699" s="1"/>
  <c r="D699"/>
  <c r="E699" s="1"/>
  <c r="F699"/>
  <c r="G699"/>
  <c r="H699"/>
  <c r="K699"/>
  <c r="L699" s="1"/>
  <c r="M699"/>
  <c r="AD699" s="1"/>
  <c r="N699"/>
  <c r="O699"/>
  <c r="R699"/>
  <c r="S699"/>
  <c r="T699"/>
  <c r="U699"/>
  <c r="V699"/>
  <c r="W699"/>
  <c r="Y699"/>
  <c r="Z699"/>
  <c r="AA699"/>
  <c r="AC699"/>
  <c r="AE699"/>
  <c r="AI699"/>
  <c r="AJ699"/>
  <c r="AK699"/>
  <c r="AL699"/>
  <c r="AM699"/>
  <c r="AO699"/>
  <c r="A700"/>
  <c r="B700"/>
  <c r="C700" s="1"/>
  <c r="D700"/>
  <c r="E700" s="1"/>
  <c r="F700"/>
  <c r="G700"/>
  <c r="H700"/>
  <c r="K700"/>
  <c r="L700" s="1"/>
  <c r="M700"/>
  <c r="AD700" s="1"/>
  <c r="N700"/>
  <c r="O700"/>
  <c r="R700"/>
  <c r="S700"/>
  <c r="T700"/>
  <c r="U700"/>
  <c r="V700"/>
  <c r="W700"/>
  <c r="Y700"/>
  <c r="Z700"/>
  <c r="AA700"/>
  <c r="AC700"/>
  <c r="AE700"/>
  <c r="AI700"/>
  <c r="AJ700"/>
  <c r="AK700"/>
  <c r="AL700"/>
  <c r="AM700"/>
  <c r="AO700"/>
  <c r="A701"/>
  <c r="B701"/>
  <c r="C701" s="1"/>
  <c r="D701"/>
  <c r="E701" s="1"/>
  <c r="F701"/>
  <c r="G701"/>
  <c r="H701"/>
  <c r="K701"/>
  <c r="L701" s="1"/>
  <c r="M701"/>
  <c r="AD701" s="1"/>
  <c r="N701"/>
  <c r="O701"/>
  <c r="R701"/>
  <c r="S701"/>
  <c r="T701"/>
  <c r="U701"/>
  <c r="V701"/>
  <c r="W701"/>
  <c r="Y701"/>
  <c r="Z701"/>
  <c r="AA701"/>
  <c r="AC701"/>
  <c r="AE701"/>
  <c r="AI701"/>
  <c r="AJ701"/>
  <c r="AK701"/>
  <c r="AL701"/>
  <c r="AM701"/>
  <c r="AO701"/>
  <c r="A702"/>
  <c r="B702"/>
  <c r="C702" s="1"/>
  <c r="D702"/>
  <c r="E702" s="1"/>
  <c r="F702"/>
  <c r="G702"/>
  <c r="H702"/>
  <c r="K702"/>
  <c r="L702" s="1"/>
  <c r="M702"/>
  <c r="AD702" s="1"/>
  <c r="N702"/>
  <c r="O702"/>
  <c r="R702"/>
  <c r="S702"/>
  <c r="T702"/>
  <c r="U702"/>
  <c r="V702"/>
  <c r="W702"/>
  <c r="Y702"/>
  <c r="Z702"/>
  <c r="AA702"/>
  <c r="AC702"/>
  <c r="AE702"/>
  <c r="AI702"/>
  <c r="AJ702"/>
  <c r="AK702"/>
  <c r="AL702"/>
  <c r="AM702"/>
  <c r="AO702"/>
  <c r="A703"/>
  <c r="B703"/>
  <c r="C703" s="1"/>
  <c r="D703"/>
  <c r="E703" s="1"/>
  <c r="F703"/>
  <c r="G703"/>
  <c r="H703"/>
  <c r="K703"/>
  <c r="L703" s="1"/>
  <c r="M703"/>
  <c r="AD703" s="1"/>
  <c r="N703"/>
  <c r="O703"/>
  <c r="R703"/>
  <c r="S703"/>
  <c r="T703"/>
  <c r="U703"/>
  <c r="V703"/>
  <c r="W703"/>
  <c r="Y703"/>
  <c r="Z703"/>
  <c r="AA703"/>
  <c r="AC703"/>
  <c r="AE703"/>
  <c r="AI703"/>
  <c r="AJ703"/>
  <c r="AK703"/>
  <c r="AL703"/>
  <c r="AM703"/>
  <c r="AO703"/>
  <c r="A704"/>
  <c r="B704"/>
  <c r="C704" s="1"/>
  <c r="D704"/>
  <c r="E704" s="1"/>
  <c r="F704"/>
  <c r="G704"/>
  <c r="H704"/>
  <c r="K704"/>
  <c r="L704" s="1"/>
  <c r="M704"/>
  <c r="AD704" s="1"/>
  <c r="N704"/>
  <c r="O704"/>
  <c r="R704"/>
  <c r="S704"/>
  <c r="T704"/>
  <c r="U704"/>
  <c r="V704"/>
  <c r="W704"/>
  <c r="Y704"/>
  <c r="Z704"/>
  <c r="AA704"/>
  <c r="AC704"/>
  <c r="AE704"/>
  <c r="AI704"/>
  <c r="AJ704"/>
  <c r="AK704"/>
  <c r="AL704"/>
  <c r="AM704"/>
  <c r="AO704"/>
  <c r="A705"/>
  <c r="B705"/>
  <c r="C705" s="1"/>
  <c r="D705"/>
  <c r="E705" s="1"/>
  <c r="F705"/>
  <c r="G705"/>
  <c r="H705"/>
  <c r="K705"/>
  <c r="L705" s="1"/>
  <c r="M705"/>
  <c r="AD705" s="1"/>
  <c r="N705"/>
  <c r="O705"/>
  <c r="R705"/>
  <c r="S705"/>
  <c r="T705"/>
  <c r="U705"/>
  <c r="V705"/>
  <c r="W705"/>
  <c r="Y705"/>
  <c r="Z705"/>
  <c r="AA705"/>
  <c r="AC705"/>
  <c r="AE705"/>
  <c r="AI705"/>
  <c r="AJ705"/>
  <c r="AK705"/>
  <c r="AL705"/>
  <c r="AM705"/>
  <c r="AO705"/>
  <c r="A706"/>
  <c r="B706"/>
  <c r="C706" s="1"/>
  <c r="D706"/>
  <c r="E706" s="1"/>
  <c r="F706"/>
  <c r="G706"/>
  <c r="H706"/>
  <c r="K706"/>
  <c r="L706" s="1"/>
  <c r="M706"/>
  <c r="AD706" s="1"/>
  <c r="N706"/>
  <c r="O706"/>
  <c r="R706"/>
  <c r="S706"/>
  <c r="T706"/>
  <c r="U706"/>
  <c r="V706"/>
  <c r="W706"/>
  <c r="Y706"/>
  <c r="Z706"/>
  <c r="AA706"/>
  <c r="AC706"/>
  <c r="AE706"/>
  <c r="AI706"/>
  <c r="AJ706"/>
  <c r="AK706"/>
  <c r="AL706"/>
  <c r="AM706"/>
  <c r="AO706"/>
  <c r="A707"/>
  <c r="B707"/>
  <c r="C707" s="1"/>
  <c r="D707"/>
  <c r="E707" s="1"/>
  <c r="F707"/>
  <c r="G707"/>
  <c r="H707"/>
  <c r="K707"/>
  <c r="L707" s="1"/>
  <c r="M707"/>
  <c r="AD707" s="1"/>
  <c r="N707"/>
  <c r="O707"/>
  <c r="R707"/>
  <c r="S707"/>
  <c r="T707"/>
  <c r="U707"/>
  <c r="V707"/>
  <c r="W707"/>
  <c r="Y707"/>
  <c r="Z707"/>
  <c r="AA707"/>
  <c r="AC707"/>
  <c r="AE707"/>
  <c r="AI707"/>
  <c r="AJ707"/>
  <c r="AK707"/>
  <c r="AL707"/>
  <c r="AM707"/>
  <c r="AO707"/>
  <c r="A708"/>
  <c r="B708"/>
  <c r="C708" s="1"/>
  <c r="D708"/>
  <c r="E708" s="1"/>
  <c r="F708"/>
  <c r="G708"/>
  <c r="H708"/>
  <c r="K708"/>
  <c r="L708" s="1"/>
  <c r="M708"/>
  <c r="AD708" s="1"/>
  <c r="N708"/>
  <c r="O708"/>
  <c r="R708"/>
  <c r="S708"/>
  <c r="T708"/>
  <c r="U708"/>
  <c r="V708"/>
  <c r="W708"/>
  <c r="Y708"/>
  <c r="Z708"/>
  <c r="AA708"/>
  <c r="AC708"/>
  <c r="AE708"/>
  <c r="AI708"/>
  <c r="AJ708"/>
  <c r="AK708"/>
  <c r="AL708"/>
  <c r="AM708"/>
  <c r="AO708"/>
  <c r="A709"/>
  <c r="B709"/>
  <c r="C709" s="1"/>
  <c r="D709"/>
  <c r="E709" s="1"/>
  <c r="F709"/>
  <c r="G709"/>
  <c r="H709"/>
  <c r="K709"/>
  <c r="L709" s="1"/>
  <c r="M709"/>
  <c r="AD709" s="1"/>
  <c r="N709"/>
  <c r="O709"/>
  <c r="R709"/>
  <c r="S709"/>
  <c r="T709"/>
  <c r="U709"/>
  <c r="V709"/>
  <c r="W709"/>
  <c r="Y709"/>
  <c r="Z709"/>
  <c r="AA709"/>
  <c r="AC709"/>
  <c r="AE709"/>
  <c r="AI709"/>
  <c r="AJ709"/>
  <c r="AK709"/>
  <c r="AL709"/>
  <c r="AM709"/>
  <c r="AO709"/>
  <c r="A710"/>
  <c r="B710"/>
  <c r="C710" s="1"/>
  <c r="D710"/>
  <c r="E710" s="1"/>
  <c r="F710"/>
  <c r="G710"/>
  <c r="H710"/>
  <c r="K710"/>
  <c r="L710" s="1"/>
  <c r="M710"/>
  <c r="AD710" s="1"/>
  <c r="N710"/>
  <c r="O710"/>
  <c r="R710"/>
  <c r="S710"/>
  <c r="T710"/>
  <c r="U710"/>
  <c r="V710"/>
  <c r="W710"/>
  <c r="Y710"/>
  <c r="Z710"/>
  <c r="AA710"/>
  <c r="AC710"/>
  <c r="AE710"/>
  <c r="AI710"/>
  <c r="AJ710"/>
  <c r="AK710"/>
  <c r="AL710"/>
  <c r="AM710"/>
  <c r="AO710"/>
  <c r="A711"/>
  <c r="B711"/>
  <c r="C711" s="1"/>
  <c r="D711"/>
  <c r="E711" s="1"/>
  <c r="F711"/>
  <c r="G711"/>
  <c r="H711"/>
  <c r="K711"/>
  <c r="L711" s="1"/>
  <c r="M711"/>
  <c r="AD711" s="1"/>
  <c r="N711"/>
  <c r="O711"/>
  <c r="R711"/>
  <c r="S711"/>
  <c r="T711"/>
  <c r="U711"/>
  <c r="V711"/>
  <c r="W711"/>
  <c r="Y711"/>
  <c r="Z711"/>
  <c r="AA711"/>
  <c r="AC711"/>
  <c r="AE711"/>
  <c r="AI711"/>
  <c r="AJ711"/>
  <c r="AK711"/>
  <c r="AL711"/>
  <c r="AM711"/>
  <c r="AO711"/>
  <c r="A712"/>
  <c r="B712"/>
  <c r="C712" s="1"/>
  <c r="D712"/>
  <c r="E712" s="1"/>
  <c r="F712"/>
  <c r="G712"/>
  <c r="H712"/>
  <c r="K712"/>
  <c r="L712" s="1"/>
  <c r="M712"/>
  <c r="AD712" s="1"/>
  <c r="N712"/>
  <c r="O712"/>
  <c r="R712"/>
  <c r="S712"/>
  <c r="T712"/>
  <c r="U712"/>
  <c r="V712"/>
  <c r="W712"/>
  <c r="Y712"/>
  <c r="Z712"/>
  <c r="AA712"/>
  <c r="AC712"/>
  <c r="AE712"/>
  <c r="AI712"/>
  <c r="AJ712"/>
  <c r="AK712"/>
  <c r="AL712"/>
  <c r="AM712"/>
  <c r="AO712"/>
  <c r="A713"/>
  <c r="B713"/>
  <c r="C713" s="1"/>
  <c r="D713"/>
  <c r="E713" s="1"/>
  <c r="F713"/>
  <c r="G713"/>
  <c r="H713"/>
  <c r="K713"/>
  <c r="L713" s="1"/>
  <c r="M713"/>
  <c r="AD713" s="1"/>
  <c r="N713"/>
  <c r="O713"/>
  <c r="R713"/>
  <c r="S713"/>
  <c r="T713"/>
  <c r="U713"/>
  <c r="V713"/>
  <c r="W713"/>
  <c r="Y713"/>
  <c r="Z713"/>
  <c r="AA713"/>
  <c r="AC713"/>
  <c r="AE713"/>
  <c r="AI713"/>
  <c r="AJ713"/>
  <c r="AK713"/>
  <c r="AL713"/>
  <c r="AM713"/>
  <c r="AO713"/>
  <c r="A714"/>
  <c r="B714"/>
  <c r="C714" s="1"/>
  <c r="D714"/>
  <c r="E714" s="1"/>
  <c r="F714"/>
  <c r="G714"/>
  <c r="H714"/>
  <c r="K714"/>
  <c r="L714" s="1"/>
  <c r="M714"/>
  <c r="AD714" s="1"/>
  <c r="N714"/>
  <c r="O714"/>
  <c r="R714"/>
  <c r="S714"/>
  <c r="T714"/>
  <c r="U714"/>
  <c r="V714"/>
  <c r="W714"/>
  <c r="Y714"/>
  <c r="Z714"/>
  <c r="AA714"/>
  <c r="AC714"/>
  <c r="AE714"/>
  <c r="AI714"/>
  <c r="AJ714"/>
  <c r="AK714"/>
  <c r="AL714"/>
  <c r="AM714"/>
  <c r="AO714"/>
  <c r="A715"/>
  <c r="B715"/>
  <c r="C715" s="1"/>
  <c r="D715"/>
  <c r="E715" s="1"/>
  <c r="F715"/>
  <c r="G715"/>
  <c r="H715"/>
  <c r="K715"/>
  <c r="L715" s="1"/>
  <c r="M715"/>
  <c r="AD715" s="1"/>
  <c r="N715"/>
  <c r="O715"/>
  <c r="R715"/>
  <c r="S715"/>
  <c r="T715"/>
  <c r="U715"/>
  <c r="V715"/>
  <c r="W715"/>
  <c r="Y715"/>
  <c r="Z715"/>
  <c r="AA715"/>
  <c r="AC715"/>
  <c r="AE715"/>
  <c r="AI715"/>
  <c r="AJ715"/>
  <c r="AK715"/>
  <c r="AL715"/>
  <c r="AM715"/>
  <c r="AO715"/>
  <c r="A716"/>
  <c r="B716"/>
  <c r="C716" s="1"/>
  <c r="D716"/>
  <c r="E716" s="1"/>
  <c r="F716"/>
  <c r="G716"/>
  <c r="H716"/>
  <c r="K716"/>
  <c r="L716" s="1"/>
  <c r="M716"/>
  <c r="AD716" s="1"/>
  <c r="N716"/>
  <c r="O716"/>
  <c r="R716"/>
  <c r="S716"/>
  <c r="T716"/>
  <c r="U716"/>
  <c r="V716"/>
  <c r="W716"/>
  <c r="Y716"/>
  <c r="Z716"/>
  <c r="AA716"/>
  <c r="AC716"/>
  <c r="AE716"/>
  <c r="AI716"/>
  <c r="AJ716"/>
  <c r="AK716"/>
  <c r="AL716"/>
  <c r="AM716"/>
  <c r="AO716"/>
  <c r="A717"/>
  <c r="B717"/>
  <c r="C717" s="1"/>
  <c r="D717"/>
  <c r="E717" s="1"/>
  <c r="F717"/>
  <c r="G717"/>
  <c r="H717"/>
  <c r="K717"/>
  <c r="L717" s="1"/>
  <c r="M717"/>
  <c r="AD717" s="1"/>
  <c r="N717"/>
  <c r="O717"/>
  <c r="R717"/>
  <c r="S717"/>
  <c r="T717"/>
  <c r="U717"/>
  <c r="V717"/>
  <c r="W717"/>
  <c r="Y717"/>
  <c r="Z717"/>
  <c r="AA717"/>
  <c r="AC717"/>
  <c r="AE717"/>
  <c r="AI717"/>
  <c r="AJ717"/>
  <c r="AK717"/>
  <c r="AL717"/>
  <c r="AM717"/>
  <c r="AO717"/>
  <c r="A718"/>
  <c r="B718"/>
  <c r="C718" s="1"/>
  <c r="D718"/>
  <c r="E718" s="1"/>
  <c r="F718"/>
  <c r="G718"/>
  <c r="H718"/>
  <c r="K718"/>
  <c r="L718" s="1"/>
  <c r="M718"/>
  <c r="AD718" s="1"/>
  <c r="N718"/>
  <c r="O718"/>
  <c r="R718"/>
  <c r="S718"/>
  <c r="T718"/>
  <c r="U718"/>
  <c r="V718"/>
  <c r="W718"/>
  <c r="Y718"/>
  <c r="Z718"/>
  <c r="AA718"/>
  <c r="AC718"/>
  <c r="AE718"/>
  <c r="AI718"/>
  <c r="AJ718"/>
  <c r="AK718"/>
  <c r="AL718"/>
  <c r="AM718"/>
  <c r="AO718"/>
  <c r="A719"/>
  <c r="B719"/>
  <c r="C719" s="1"/>
  <c r="D719"/>
  <c r="E719" s="1"/>
  <c r="F719"/>
  <c r="G719"/>
  <c r="H719"/>
  <c r="K719"/>
  <c r="L719" s="1"/>
  <c r="M719"/>
  <c r="AD719" s="1"/>
  <c r="N719"/>
  <c r="O719"/>
  <c r="R719"/>
  <c r="S719"/>
  <c r="T719"/>
  <c r="U719"/>
  <c r="V719"/>
  <c r="W719"/>
  <c r="Y719"/>
  <c r="Z719"/>
  <c r="AA719"/>
  <c r="AC719"/>
  <c r="AE719"/>
  <c r="AI719"/>
  <c r="AJ719"/>
  <c r="AK719"/>
  <c r="AL719"/>
  <c r="AM719"/>
  <c r="AO719"/>
  <c r="A720"/>
  <c r="B720"/>
  <c r="C720" s="1"/>
  <c r="D720"/>
  <c r="E720" s="1"/>
  <c r="F720"/>
  <c r="G720"/>
  <c r="H720"/>
  <c r="K720"/>
  <c r="L720" s="1"/>
  <c r="M720"/>
  <c r="AD720" s="1"/>
  <c r="N720"/>
  <c r="O720"/>
  <c r="R720"/>
  <c r="S720"/>
  <c r="T720"/>
  <c r="U720"/>
  <c r="V720"/>
  <c r="W720"/>
  <c r="Y720"/>
  <c r="Z720"/>
  <c r="AA720"/>
  <c r="AC720"/>
  <c r="AE720"/>
  <c r="AI720"/>
  <c r="AJ720"/>
  <c r="AK720"/>
  <c r="AL720"/>
  <c r="AM720"/>
  <c r="AO720"/>
  <c r="A721"/>
  <c r="B721"/>
  <c r="C721" s="1"/>
  <c r="D721"/>
  <c r="E721" s="1"/>
  <c r="F721"/>
  <c r="G721"/>
  <c r="H721"/>
  <c r="K721"/>
  <c r="L721" s="1"/>
  <c r="M721"/>
  <c r="AD721" s="1"/>
  <c r="N721"/>
  <c r="O721"/>
  <c r="R721"/>
  <c r="S721"/>
  <c r="T721"/>
  <c r="U721"/>
  <c r="V721"/>
  <c r="W721"/>
  <c r="Y721"/>
  <c r="Z721"/>
  <c r="AA721"/>
  <c r="AC721"/>
  <c r="AE721"/>
  <c r="AI721"/>
  <c r="AJ721"/>
  <c r="AK721"/>
  <c r="AL721"/>
  <c r="AM721"/>
  <c r="AO721"/>
  <c r="A722"/>
  <c r="B722"/>
  <c r="C722" s="1"/>
  <c r="D722"/>
  <c r="E722" s="1"/>
  <c r="F722"/>
  <c r="G722"/>
  <c r="H722"/>
  <c r="K722"/>
  <c r="L722" s="1"/>
  <c r="M722"/>
  <c r="AD722" s="1"/>
  <c r="N722"/>
  <c r="O722"/>
  <c r="R722"/>
  <c r="S722"/>
  <c r="T722"/>
  <c r="U722"/>
  <c r="V722"/>
  <c r="W722"/>
  <c r="Y722"/>
  <c r="Z722"/>
  <c r="AA722"/>
  <c r="AC722"/>
  <c r="AE722"/>
  <c r="AI722"/>
  <c r="AJ722"/>
  <c r="AK722"/>
  <c r="AL722"/>
  <c r="AM722"/>
  <c r="AO722"/>
  <c r="A723"/>
  <c r="B723"/>
  <c r="C723" s="1"/>
  <c r="D723"/>
  <c r="E723" s="1"/>
  <c r="F723"/>
  <c r="G723"/>
  <c r="H723"/>
  <c r="K723"/>
  <c r="L723" s="1"/>
  <c r="M723"/>
  <c r="AD723" s="1"/>
  <c r="N723"/>
  <c r="O723"/>
  <c r="R723"/>
  <c r="S723"/>
  <c r="T723"/>
  <c r="U723"/>
  <c r="V723"/>
  <c r="W723"/>
  <c r="Y723"/>
  <c r="Z723"/>
  <c r="AA723"/>
  <c r="AC723"/>
  <c r="AE723"/>
  <c r="AI723"/>
  <c r="AJ723"/>
  <c r="AK723"/>
  <c r="AL723"/>
  <c r="AM723"/>
  <c r="AO723"/>
  <c r="A724"/>
  <c r="B724"/>
  <c r="C724" s="1"/>
  <c r="D724"/>
  <c r="E724" s="1"/>
  <c r="F724"/>
  <c r="G724"/>
  <c r="H724"/>
  <c r="K724"/>
  <c r="L724" s="1"/>
  <c r="M724"/>
  <c r="AD724" s="1"/>
  <c r="N724"/>
  <c r="O724"/>
  <c r="R724"/>
  <c r="S724"/>
  <c r="T724"/>
  <c r="U724"/>
  <c r="V724"/>
  <c r="W724"/>
  <c r="Y724"/>
  <c r="Z724"/>
  <c r="AA724"/>
  <c r="AC724"/>
  <c r="AE724"/>
  <c r="AI724"/>
  <c r="AJ724"/>
  <c r="AK724"/>
  <c r="AL724"/>
  <c r="AM724"/>
  <c r="AO724"/>
  <c r="A725"/>
  <c r="B725"/>
  <c r="C725" s="1"/>
  <c r="D725"/>
  <c r="E725" s="1"/>
  <c r="F725"/>
  <c r="G725"/>
  <c r="H725"/>
  <c r="K725"/>
  <c r="L725" s="1"/>
  <c r="M725"/>
  <c r="AD725" s="1"/>
  <c r="N725"/>
  <c r="O725"/>
  <c r="R725"/>
  <c r="S725"/>
  <c r="T725"/>
  <c r="U725"/>
  <c r="V725"/>
  <c r="W725"/>
  <c r="Y725"/>
  <c r="Z725"/>
  <c r="AA725"/>
  <c r="AC725"/>
  <c r="AE725"/>
  <c r="AI725"/>
  <c r="AJ725"/>
  <c r="AK725"/>
  <c r="AL725"/>
  <c r="AM725"/>
  <c r="AO725"/>
  <c r="A726"/>
  <c r="B726"/>
  <c r="C726" s="1"/>
  <c r="D726"/>
  <c r="E726" s="1"/>
  <c r="F726"/>
  <c r="G726"/>
  <c r="H726"/>
  <c r="K726"/>
  <c r="L726" s="1"/>
  <c r="M726"/>
  <c r="AD726" s="1"/>
  <c r="N726"/>
  <c r="O726"/>
  <c r="R726"/>
  <c r="S726"/>
  <c r="T726"/>
  <c r="U726"/>
  <c r="V726"/>
  <c r="W726"/>
  <c r="Y726"/>
  <c r="Z726"/>
  <c r="AA726"/>
  <c r="AC726"/>
  <c r="AE726"/>
  <c r="AI726"/>
  <c r="AJ726"/>
  <c r="AK726"/>
  <c r="AL726"/>
  <c r="AM726"/>
  <c r="AO726"/>
  <c r="A727"/>
  <c r="B727"/>
  <c r="C727" s="1"/>
  <c r="D727"/>
  <c r="E727" s="1"/>
  <c r="F727"/>
  <c r="G727"/>
  <c r="H727"/>
  <c r="K727"/>
  <c r="L727" s="1"/>
  <c r="M727"/>
  <c r="AD727" s="1"/>
  <c r="N727"/>
  <c r="O727"/>
  <c r="R727"/>
  <c r="S727"/>
  <c r="T727"/>
  <c r="U727"/>
  <c r="V727"/>
  <c r="W727"/>
  <c r="Y727"/>
  <c r="Z727"/>
  <c r="AA727"/>
  <c r="AC727"/>
  <c r="AE727"/>
  <c r="AI727"/>
  <c r="AJ727"/>
  <c r="AK727"/>
  <c r="AL727"/>
  <c r="AM727"/>
  <c r="AO727"/>
  <c r="A728"/>
  <c r="B728"/>
  <c r="C728" s="1"/>
  <c r="D728"/>
  <c r="E728" s="1"/>
  <c r="F728"/>
  <c r="G728"/>
  <c r="H728"/>
  <c r="K728"/>
  <c r="L728" s="1"/>
  <c r="M728"/>
  <c r="AD728" s="1"/>
  <c r="N728"/>
  <c r="O728"/>
  <c r="R728"/>
  <c r="S728"/>
  <c r="T728"/>
  <c r="U728"/>
  <c r="V728"/>
  <c r="W728"/>
  <c r="Y728"/>
  <c r="Z728"/>
  <c r="AA728"/>
  <c r="AC728"/>
  <c r="AE728"/>
  <c r="AI728"/>
  <c r="AJ728"/>
  <c r="AK728"/>
  <c r="AL728"/>
  <c r="AM728"/>
  <c r="AO728"/>
  <c r="A729"/>
  <c r="B729"/>
  <c r="C729" s="1"/>
  <c r="D729"/>
  <c r="E729" s="1"/>
  <c r="F729"/>
  <c r="G729"/>
  <c r="H729"/>
  <c r="K729"/>
  <c r="L729" s="1"/>
  <c r="M729"/>
  <c r="AD729" s="1"/>
  <c r="N729"/>
  <c r="O729"/>
  <c r="R729"/>
  <c r="S729"/>
  <c r="T729"/>
  <c r="U729"/>
  <c r="V729"/>
  <c r="W729"/>
  <c r="Y729"/>
  <c r="Z729"/>
  <c r="AA729"/>
  <c r="AC729"/>
  <c r="AE729"/>
  <c r="AI729"/>
  <c r="AJ729"/>
  <c r="AK729"/>
  <c r="AL729"/>
  <c r="AM729"/>
  <c r="AO729"/>
  <c r="A730"/>
  <c r="B730"/>
  <c r="C730" s="1"/>
  <c r="D730"/>
  <c r="E730" s="1"/>
  <c r="F730"/>
  <c r="G730"/>
  <c r="H730"/>
  <c r="K730"/>
  <c r="L730" s="1"/>
  <c r="M730"/>
  <c r="AD730" s="1"/>
  <c r="N730"/>
  <c r="O730"/>
  <c r="R730"/>
  <c r="S730"/>
  <c r="T730"/>
  <c r="U730"/>
  <c r="V730"/>
  <c r="W730"/>
  <c r="Y730"/>
  <c r="Z730"/>
  <c r="AA730"/>
  <c r="AC730"/>
  <c r="AE730"/>
  <c r="AI730"/>
  <c r="AJ730"/>
  <c r="AK730"/>
  <c r="AL730"/>
  <c r="AM730"/>
  <c r="AO730"/>
  <c r="A731"/>
  <c r="B731"/>
  <c r="C731" s="1"/>
  <c r="D731"/>
  <c r="E731" s="1"/>
  <c r="F731"/>
  <c r="G731"/>
  <c r="H731"/>
  <c r="K731"/>
  <c r="L731" s="1"/>
  <c r="M731"/>
  <c r="AD731" s="1"/>
  <c r="N731"/>
  <c r="O731"/>
  <c r="R731"/>
  <c r="S731"/>
  <c r="T731"/>
  <c r="U731"/>
  <c r="V731"/>
  <c r="W731"/>
  <c r="Y731"/>
  <c r="Z731"/>
  <c r="AA731"/>
  <c r="AC731"/>
  <c r="AE731"/>
  <c r="AI731"/>
  <c r="AJ731"/>
  <c r="AK731"/>
  <c r="AL731"/>
  <c r="AM731"/>
  <c r="AO731"/>
  <c r="A732"/>
  <c r="B732"/>
  <c r="C732" s="1"/>
  <c r="D732"/>
  <c r="E732" s="1"/>
  <c r="F732"/>
  <c r="G732"/>
  <c r="H732"/>
  <c r="K732"/>
  <c r="L732" s="1"/>
  <c r="M732"/>
  <c r="AD732" s="1"/>
  <c r="N732"/>
  <c r="O732"/>
  <c r="R732"/>
  <c r="S732"/>
  <c r="T732"/>
  <c r="U732"/>
  <c r="V732"/>
  <c r="W732"/>
  <c r="Y732"/>
  <c r="Z732"/>
  <c r="AA732"/>
  <c r="AC732"/>
  <c r="AE732"/>
  <c r="AI732"/>
  <c r="AJ732"/>
  <c r="AK732"/>
  <c r="AL732"/>
  <c r="AM732"/>
  <c r="AO732"/>
  <c r="A733"/>
  <c r="B733"/>
  <c r="C733" s="1"/>
  <c r="D733"/>
  <c r="E733" s="1"/>
  <c r="F733"/>
  <c r="G733"/>
  <c r="H733"/>
  <c r="K733"/>
  <c r="L733" s="1"/>
  <c r="M733"/>
  <c r="AD733" s="1"/>
  <c r="N733"/>
  <c r="O733"/>
  <c r="R733"/>
  <c r="S733"/>
  <c r="T733"/>
  <c r="U733"/>
  <c r="V733"/>
  <c r="W733"/>
  <c r="Y733"/>
  <c r="Z733"/>
  <c r="AA733"/>
  <c r="AC733"/>
  <c r="AE733"/>
  <c r="AI733"/>
  <c r="AJ733"/>
  <c r="AK733"/>
  <c r="AL733"/>
  <c r="AM733"/>
  <c r="AO733"/>
  <c r="A734"/>
  <c r="B734"/>
  <c r="C734" s="1"/>
  <c r="D734"/>
  <c r="E734" s="1"/>
  <c r="F734"/>
  <c r="G734"/>
  <c r="H734"/>
  <c r="K734"/>
  <c r="L734" s="1"/>
  <c r="M734"/>
  <c r="AD734" s="1"/>
  <c r="N734"/>
  <c r="O734"/>
  <c r="R734"/>
  <c r="S734"/>
  <c r="T734"/>
  <c r="U734"/>
  <c r="V734"/>
  <c r="W734"/>
  <c r="Y734"/>
  <c r="Z734"/>
  <c r="AA734"/>
  <c r="AC734"/>
  <c r="AE734"/>
  <c r="AI734"/>
  <c r="AJ734"/>
  <c r="AK734"/>
  <c r="AL734"/>
  <c r="AM734"/>
  <c r="AO734"/>
  <c r="A735"/>
  <c r="B735"/>
  <c r="C735" s="1"/>
  <c r="D735"/>
  <c r="E735" s="1"/>
  <c r="F735"/>
  <c r="G735"/>
  <c r="H735"/>
  <c r="K735"/>
  <c r="L735" s="1"/>
  <c r="M735"/>
  <c r="AD735" s="1"/>
  <c r="N735"/>
  <c r="O735"/>
  <c r="R735"/>
  <c r="S735"/>
  <c r="T735"/>
  <c r="U735"/>
  <c r="V735"/>
  <c r="W735"/>
  <c r="Y735"/>
  <c r="Z735"/>
  <c r="AA735"/>
  <c r="AC735"/>
  <c r="AE735"/>
  <c r="AI735"/>
  <c r="AJ735"/>
  <c r="AK735"/>
  <c r="AL735"/>
  <c r="AM735"/>
  <c r="AO735"/>
  <c r="A736"/>
  <c r="B736"/>
  <c r="C736" s="1"/>
  <c r="D736"/>
  <c r="E736" s="1"/>
  <c r="F736"/>
  <c r="G736"/>
  <c r="H736"/>
  <c r="K736"/>
  <c r="L736" s="1"/>
  <c r="M736"/>
  <c r="AD736" s="1"/>
  <c r="N736"/>
  <c r="O736"/>
  <c r="R736"/>
  <c r="S736"/>
  <c r="T736"/>
  <c r="U736"/>
  <c r="V736"/>
  <c r="W736"/>
  <c r="Y736"/>
  <c r="Z736"/>
  <c r="AA736"/>
  <c r="AC736"/>
  <c r="AE736"/>
  <c r="AI736"/>
  <c r="AJ736"/>
  <c r="AK736"/>
  <c r="AL736"/>
  <c r="AM736"/>
  <c r="AO736"/>
  <c r="A737"/>
  <c r="B737"/>
  <c r="C737" s="1"/>
  <c r="D737"/>
  <c r="E737" s="1"/>
  <c r="F737"/>
  <c r="G737"/>
  <c r="H737"/>
  <c r="K737"/>
  <c r="L737" s="1"/>
  <c r="M737"/>
  <c r="AD737" s="1"/>
  <c r="N737"/>
  <c r="O737"/>
  <c r="R737"/>
  <c r="S737"/>
  <c r="T737"/>
  <c r="U737"/>
  <c r="V737"/>
  <c r="W737"/>
  <c r="Y737"/>
  <c r="Z737"/>
  <c r="AA737"/>
  <c r="AC737"/>
  <c r="AE737"/>
  <c r="AI737"/>
  <c r="AJ737"/>
  <c r="AK737"/>
  <c r="AL737"/>
  <c r="AM737"/>
  <c r="AO737"/>
  <c r="A738"/>
  <c r="B738"/>
  <c r="C738" s="1"/>
  <c r="D738"/>
  <c r="E738" s="1"/>
  <c r="F738"/>
  <c r="G738"/>
  <c r="H738"/>
  <c r="K738"/>
  <c r="L738" s="1"/>
  <c r="M738"/>
  <c r="AD738" s="1"/>
  <c r="N738"/>
  <c r="O738"/>
  <c r="R738"/>
  <c r="S738"/>
  <c r="T738"/>
  <c r="U738"/>
  <c r="V738"/>
  <c r="W738"/>
  <c r="Y738"/>
  <c r="Z738"/>
  <c r="AA738"/>
  <c r="AC738"/>
  <c r="AE738"/>
  <c r="AI738"/>
  <c r="AJ738"/>
  <c r="AK738"/>
  <c r="AL738"/>
  <c r="AM738"/>
  <c r="AO738"/>
  <c r="A739"/>
  <c r="B739"/>
  <c r="C739" s="1"/>
  <c r="D739"/>
  <c r="E739" s="1"/>
  <c r="F739"/>
  <c r="G739"/>
  <c r="H739"/>
  <c r="K739"/>
  <c r="L739" s="1"/>
  <c r="M739"/>
  <c r="AD739" s="1"/>
  <c r="N739"/>
  <c r="O739"/>
  <c r="R739"/>
  <c r="S739"/>
  <c r="T739"/>
  <c r="U739"/>
  <c r="V739"/>
  <c r="W739"/>
  <c r="Y739"/>
  <c r="Z739"/>
  <c r="AA739"/>
  <c r="AC739"/>
  <c r="AE739"/>
  <c r="AI739"/>
  <c r="AJ739"/>
  <c r="AK739"/>
  <c r="AL739"/>
  <c r="AM739"/>
  <c r="AO739"/>
  <c r="A740"/>
  <c r="B740"/>
  <c r="C740" s="1"/>
  <c r="D740"/>
  <c r="E740" s="1"/>
  <c r="F740"/>
  <c r="G740"/>
  <c r="H740"/>
  <c r="K740"/>
  <c r="L740" s="1"/>
  <c r="M740"/>
  <c r="AD740" s="1"/>
  <c r="N740"/>
  <c r="O740"/>
  <c r="R740"/>
  <c r="S740"/>
  <c r="T740"/>
  <c r="U740"/>
  <c r="V740"/>
  <c r="W740"/>
  <c r="Y740"/>
  <c r="Z740"/>
  <c r="AA740"/>
  <c r="AC740"/>
  <c r="AE740"/>
  <c r="AI740"/>
  <c r="AJ740"/>
  <c r="AK740"/>
  <c r="AL740"/>
  <c r="AM740"/>
  <c r="AO740"/>
  <c r="A741"/>
  <c r="B741"/>
  <c r="C741" s="1"/>
  <c r="D741"/>
  <c r="E741" s="1"/>
  <c r="F741"/>
  <c r="G741"/>
  <c r="H741"/>
  <c r="K741"/>
  <c r="L741" s="1"/>
  <c r="M741"/>
  <c r="AD741" s="1"/>
  <c r="N741"/>
  <c r="O741"/>
  <c r="R741"/>
  <c r="S741"/>
  <c r="T741"/>
  <c r="U741"/>
  <c r="V741"/>
  <c r="W741"/>
  <c r="Y741"/>
  <c r="Z741"/>
  <c r="AA741"/>
  <c r="AC741"/>
  <c r="AE741"/>
  <c r="AI741"/>
  <c r="AJ741"/>
  <c r="AK741"/>
  <c r="AL741"/>
  <c r="AM741"/>
  <c r="AO741"/>
  <c r="A742"/>
  <c r="B742"/>
  <c r="C742" s="1"/>
  <c r="D742"/>
  <c r="E742" s="1"/>
  <c r="F742"/>
  <c r="G742"/>
  <c r="H742"/>
  <c r="K742"/>
  <c r="L742" s="1"/>
  <c r="M742"/>
  <c r="AD742" s="1"/>
  <c r="N742"/>
  <c r="O742"/>
  <c r="R742"/>
  <c r="S742"/>
  <c r="T742"/>
  <c r="U742"/>
  <c r="V742"/>
  <c r="W742"/>
  <c r="Y742"/>
  <c r="Z742"/>
  <c r="AA742"/>
  <c r="AC742"/>
  <c r="AE742"/>
  <c r="AI742"/>
  <c r="AJ742"/>
  <c r="AK742"/>
  <c r="AL742"/>
  <c r="AM742"/>
  <c r="AO742"/>
  <c r="A743"/>
  <c r="B743"/>
  <c r="C743" s="1"/>
  <c r="D743"/>
  <c r="E743" s="1"/>
  <c r="F743"/>
  <c r="G743"/>
  <c r="H743"/>
  <c r="K743"/>
  <c r="L743" s="1"/>
  <c r="M743"/>
  <c r="AD743" s="1"/>
  <c r="N743"/>
  <c r="O743"/>
  <c r="R743"/>
  <c r="S743"/>
  <c r="T743"/>
  <c r="U743"/>
  <c r="V743"/>
  <c r="W743"/>
  <c r="Y743"/>
  <c r="Z743"/>
  <c r="AA743"/>
  <c r="AC743"/>
  <c r="AE743"/>
  <c r="AI743"/>
  <c r="AJ743"/>
  <c r="AK743"/>
  <c r="AL743"/>
  <c r="AM743"/>
  <c r="AO743"/>
  <c r="A744"/>
  <c r="B744"/>
  <c r="C744" s="1"/>
  <c r="D744"/>
  <c r="E744" s="1"/>
  <c r="F744"/>
  <c r="G744"/>
  <c r="H744"/>
  <c r="K744"/>
  <c r="L744" s="1"/>
  <c r="M744"/>
  <c r="AD744" s="1"/>
  <c r="N744"/>
  <c r="O744"/>
  <c r="R744"/>
  <c r="S744"/>
  <c r="T744"/>
  <c r="U744"/>
  <c r="V744"/>
  <c r="W744"/>
  <c r="Y744"/>
  <c r="Z744"/>
  <c r="AA744"/>
  <c r="AC744"/>
  <c r="AE744"/>
  <c r="AI744"/>
  <c r="AJ744"/>
  <c r="AK744"/>
  <c r="AL744"/>
  <c r="AM744"/>
  <c r="AO744"/>
  <c r="A745"/>
  <c r="B745"/>
  <c r="C745" s="1"/>
  <c r="D745"/>
  <c r="E745" s="1"/>
  <c r="F745"/>
  <c r="G745"/>
  <c r="H745"/>
  <c r="K745"/>
  <c r="L745" s="1"/>
  <c r="M745"/>
  <c r="AD745" s="1"/>
  <c r="N745"/>
  <c r="O745"/>
  <c r="R745"/>
  <c r="S745"/>
  <c r="T745"/>
  <c r="U745"/>
  <c r="V745"/>
  <c r="W745"/>
  <c r="Y745"/>
  <c r="Z745"/>
  <c r="AA745"/>
  <c r="AC745"/>
  <c r="AE745"/>
  <c r="AI745"/>
  <c r="AJ745"/>
  <c r="AK745"/>
  <c r="AL745"/>
  <c r="AM745"/>
  <c r="AO745"/>
  <c r="A746"/>
  <c r="B746"/>
  <c r="C746" s="1"/>
  <c r="D746"/>
  <c r="E746" s="1"/>
  <c r="F746"/>
  <c r="G746"/>
  <c r="H746"/>
  <c r="K746"/>
  <c r="L746" s="1"/>
  <c r="M746"/>
  <c r="AD746" s="1"/>
  <c r="N746"/>
  <c r="O746"/>
  <c r="R746"/>
  <c r="S746"/>
  <c r="T746"/>
  <c r="U746"/>
  <c r="V746"/>
  <c r="W746"/>
  <c r="Y746"/>
  <c r="Z746"/>
  <c r="AA746"/>
  <c r="AC746"/>
  <c r="AE746"/>
  <c r="AI746"/>
  <c r="AJ746"/>
  <c r="AK746"/>
  <c r="AL746"/>
  <c r="AM746"/>
  <c r="AO746"/>
  <c r="A747"/>
  <c r="B747"/>
  <c r="C747" s="1"/>
  <c r="D747"/>
  <c r="E747" s="1"/>
  <c r="F747"/>
  <c r="G747"/>
  <c r="H747"/>
  <c r="K747"/>
  <c r="L747" s="1"/>
  <c r="M747"/>
  <c r="AD747" s="1"/>
  <c r="N747"/>
  <c r="O747"/>
  <c r="R747"/>
  <c r="S747"/>
  <c r="T747"/>
  <c r="U747"/>
  <c r="V747"/>
  <c r="W747"/>
  <c r="Y747"/>
  <c r="Z747"/>
  <c r="AA747"/>
  <c r="AC747"/>
  <c r="AE747"/>
  <c r="AI747"/>
  <c r="AJ747"/>
  <c r="AK747"/>
  <c r="AL747"/>
  <c r="AM747"/>
  <c r="AO747"/>
  <c r="A748"/>
  <c r="B748"/>
  <c r="C748" s="1"/>
  <c r="D748"/>
  <c r="E748" s="1"/>
  <c r="F748"/>
  <c r="G748"/>
  <c r="H748"/>
  <c r="K748"/>
  <c r="L748" s="1"/>
  <c r="M748"/>
  <c r="AD748" s="1"/>
  <c r="N748"/>
  <c r="O748"/>
  <c r="R748"/>
  <c r="S748"/>
  <c r="T748"/>
  <c r="U748"/>
  <c r="V748"/>
  <c r="W748"/>
  <c r="Y748"/>
  <c r="Z748"/>
  <c r="AA748"/>
  <c r="AC748"/>
  <c r="AE748"/>
  <c r="AI748"/>
  <c r="AJ748"/>
  <c r="AK748"/>
  <c r="AL748"/>
  <c r="AM748"/>
  <c r="AO748"/>
  <c r="A749"/>
  <c r="B749"/>
  <c r="C749" s="1"/>
  <c r="D749"/>
  <c r="E749" s="1"/>
  <c r="F749"/>
  <c r="G749"/>
  <c r="H749"/>
  <c r="K749"/>
  <c r="L749" s="1"/>
  <c r="M749"/>
  <c r="AD749" s="1"/>
  <c r="N749"/>
  <c r="O749"/>
  <c r="R749"/>
  <c r="S749"/>
  <c r="T749"/>
  <c r="U749"/>
  <c r="V749"/>
  <c r="W749"/>
  <c r="Y749"/>
  <c r="Z749"/>
  <c r="AA749"/>
  <c r="AC749"/>
  <c r="AE749"/>
  <c r="AI749"/>
  <c r="AJ749"/>
  <c r="AK749"/>
  <c r="AL749"/>
  <c r="AM749"/>
  <c r="AO749"/>
  <c r="A750"/>
  <c r="B750"/>
  <c r="C750" s="1"/>
  <c r="D750"/>
  <c r="E750" s="1"/>
  <c r="F750"/>
  <c r="G750"/>
  <c r="H750"/>
  <c r="K750"/>
  <c r="L750" s="1"/>
  <c r="M750"/>
  <c r="AD750" s="1"/>
  <c r="N750"/>
  <c r="O750"/>
  <c r="R750"/>
  <c r="S750"/>
  <c r="T750"/>
  <c r="U750"/>
  <c r="V750"/>
  <c r="W750"/>
  <c r="Y750"/>
  <c r="Z750"/>
  <c r="AA750"/>
  <c r="AC750"/>
  <c r="AE750"/>
  <c r="AI750"/>
  <c r="AJ750"/>
  <c r="AK750"/>
  <c r="AL750"/>
  <c r="AM750"/>
  <c r="AO750"/>
  <c r="A751"/>
  <c r="B751"/>
  <c r="C751" s="1"/>
  <c r="D751"/>
  <c r="E751" s="1"/>
  <c r="F751"/>
  <c r="G751"/>
  <c r="H751"/>
  <c r="K751"/>
  <c r="L751" s="1"/>
  <c r="M751"/>
  <c r="AD751" s="1"/>
  <c r="N751"/>
  <c r="O751"/>
  <c r="R751"/>
  <c r="S751"/>
  <c r="T751"/>
  <c r="U751"/>
  <c r="V751"/>
  <c r="W751"/>
  <c r="Y751"/>
  <c r="Z751"/>
  <c r="AA751"/>
  <c r="AC751"/>
  <c r="AE751"/>
  <c r="AI751"/>
  <c r="AJ751"/>
  <c r="AK751"/>
  <c r="AL751"/>
  <c r="AM751"/>
  <c r="AO751"/>
  <c r="A752"/>
  <c r="B752"/>
  <c r="C752" s="1"/>
  <c r="D752"/>
  <c r="E752" s="1"/>
  <c r="F752"/>
  <c r="G752"/>
  <c r="H752"/>
  <c r="K752"/>
  <c r="L752" s="1"/>
  <c r="M752"/>
  <c r="AD752" s="1"/>
  <c r="N752"/>
  <c r="O752"/>
  <c r="R752"/>
  <c r="S752"/>
  <c r="T752"/>
  <c r="U752"/>
  <c r="V752"/>
  <c r="W752"/>
  <c r="Y752"/>
  <c r="Z752"/>
  <c r="AA752"/>
  <c r="AC752"/>
  <c r="AE752"/>
  <c r="AI752"/>
  <c r="AJ752"/>
  <c r="AK752"/>
  <c r="AL752"/>
  <c r="AM752"/>
  <c r="AO752"/>
  <c r="A753"/>
  <c r="B753"/>
  <c r="C753" s="1"/>
  <c r="D753"/>
  <c r="E753" s="1"/>
  <c r="F753"/>
  <c r="G753"/>
  <c r="H753"/>
  <c r="K753"/>
  <c r="L753" s="1"/>
  <c r="M753"/>
  <c r="AD753" s="1"/>
  <c r="N753"/>
  <c r="O753"/>
  <c r="R753"/>
  <c r="S753"/>
  <c r="T753"/>
  <c r="U753"/>
  <c r="V753"/>
  <c r="W753"/>
  <c r="Y753"/>
  <c r="Z753"/>
  <c r="AA753"/>
  <c r="AC753"/>
  <c r="AE753"/>
  <c r="AI753"/>
  <c r="AJ753"/>
  <c r="AK753"/>
  <c r="AL753"/>
  <c r="AM753"/>
  <c r="AO753"/>
  <c r="A754"/>
  <c r="B754"/>
  <c r="C754" s="1"/>
  <c r="D754"/>
  <c r="E754" s="1"/>
  <c r="F754"/>
  <c r="G754"/>
  <c r="H754"/>
  <c r="K754"/>
  <c r="L754" s="1"/>
  <c r="M754"/>
  <c r="AD754" s="1"/>
  <c r="N754"/>
  <c r="O754"/>
  <c r="R754"/>
  <c r="S754"/>
  <c r="T754"/>
  <c r="U754"/>
  <c r="V754"/>
  <c r="W754"/>
  <c r="Y754"/>
  <c r="Z754"/>
  <c r="AA754"/>
  <c r="AC754"/>
  <c r="AE754"/>
  <c r="AI754"/>
  <c r="AJ754"/>
  <c r="AK754"/>
  <c r="AL754"/>
  <c r="AM754"/>
  <c r="AO754"/>
  <c r="A755"/>
  <c r="B755"/>
  <c r="C755" s="1"/>
  <c r="D755"/>
  <c r="E755" s="1"/>
  <c r="F755"/>
  <c r="G755"/>
  <c r="H755"/>
  <c r="K755"/>
  <c r="L755" s="1"/>
  <c r="M755"/>
  <c r="AD755" s="1"/>
  <c r="N755"/>
  <c r="O755"/>
  <c r="R755"/>
  <c r="S755"/>
  <c r="T755"/>
  <c r="U755"/>
  <c r="V755"/>
  <c r="W755"/>
  <c r="Y755"/>
  <c r="Z755"/>
  <c r="AA755"/>
  <c r="AC755"/>
  <c r="AE755"/>
  <c r="AI755"/>
  <c r="AJ755"/>
  <c r="AK755"/>
  <c r="AL755"/>
  <c r="AM755"/>
  <c r="AO755"/>
  <c r="A756"/>
  <c r="B756"/>
  <c r="C756" s="1"/>
  <c r="D756"/>
  <c r="E756" s="1"/>
  <c r="F756"/>
  <c r="G756"/>
  <c r="H756"/>
  <c r="K756"/>
  <c r="L756" s="1"/>
  <c r="M756"/>
  <c r="AD756" s="1"/>
  <c r="N756"/>
  <c r="O756"/>
  <c r="R756"/>
  <c r="S756"/>
  <c r="T756"/>
  <c r="U756"/>
  <c r="V756"/>
  <c r="W756"/>
  <c r="Y756"/>
  <c r="Z756"/>
  <c r="AA756"/>
  <c r="AC756"/>
  <c r="AE756"/>
  <c r="AI756"/>
  <c r="AJ756"/>
  <c r="AK756"/>
  <c r="AL756"/>
  <c r="AM756"/>
  <c r="AO756"/>
  <c r="A757"/>
  <c r="B757"/>
  <c r="C757" s="1"/>
  <c r="D757"/>
  <c r="E757" s="1"/>
  <c r="F757"/>
  <c r="G757"/>
  <c r="H757"/>
  <c r="K757"/>
  <c r="L757" s="1"/>
  <c r="M757"/>
  <c r="AD757" s="1"/>
  <c r="N757"/>
  <c r="O757"/>
  <c r="R757"/>
  <c r="S757"/>
  <c r="T757"/>
  <c r="U757"/>
  <c r="V757"/>
  <c r="W757"/>
  <c r="Y757"/>
  <c r="Z757"/>
  <c r="AA757"/>
  <c r="AC757"/>
  <c r="AE757"/>
  <c r="AI757"/>
  <c r="AJ757"/>
  <c r="AK757"/>
  <c r="AL757"/>
  <c r="AM757"/>
  <c r="AO757"/>
  <c r="A758"/>
  <c r="B758"/>
  <c r="C758" s="1"/>
  <c r="D758"/>
  <c r="E758" s="1"/>
  <c r="F758"/>
  <c r="G758"/>
  <c r="H758"/>
  <c r="K758"/>
  <c r="L758" s="1"/>
  <c r="M758"/>
  <c r="AD758" s="1"/>
  <c r="N758"/>
  <c r="O758"/>
  <c r="R758"/>
  <c r="S758"/>
  <c r="T758"/>
  <c r="U758"/>
  <c r="V758"/>
  <c r="W758"/>
  <c r="Y758"/>
  <c r="Z758"/>
  <c r="AA758"/>
  <c r="AC758"/>
  <c r="AE758"/>
  <c r="AI758"/>
  <c r="AJ758"/>
  <c r="AK758"/>
  <c r="AL758"/>
  <c r="AM758"/>
  <c r="AO758"/>
  <c r="A759"/>
  <c r="B759"/>
  <c r="C759" s="1"/>
  <c r="D759"/>
  <c r="E759" s="1"/>
  <c r="F759"/>
  <c r="G759"/>
  <c r="H759"/>
  <c r="K759"/>
  <c r="L759" s="1"/>
  <c r="M759"/>
  <c r="AD759" s="1"/>
  <c r="N759"/>
  <c r="O759"/>
  <c r="R759"/>
  <c r="S759"/>
  <c r="T759"/>
  <c r="U759"/>
  <c r="V759"/>
  <c r="W759"/>
  <c r="Y759"/>
  <c r="Z759"/>
  <c r="AA759"/>
  <c r="AC759"/>
  <c r="AE759"/>
  <c r="AI759"/>
  <c r="AJ759"/>
  <c r="AK759"/>
  <c r="AL759"/>
  <c r="AM759"/>
  <c r="AO759"/>
  <c r="A760"/>
  <c r="B760"/>
  <c r="C760" s="1"/>
  <c r="D760"/>
  <c r="E760" s="1"/>
  <c r="F760"/>
  <c r="G760"/>
  <c r="H760"/>
  <c r="K760"/>
  <c r="L760" s="1"/>
  <c r="M760"/>
  <c r="AD760" s="1"/>
  <c r="N760"/>
  <c r="O760"/>
  <c r="R760"/>
  <c r="S760"/>
  <c r="T760"/>
  <c r="U760"/>
  <c r="V760"/>
  <c r="W760"/>
  <c r="Y760"/>
  <c r="Z760"/>
  <c r="AA760"/>
  <c r="AC760"/>
  <c r="AE760"/>
  <c r="AI760"/>
  <c r="AJ760"/>
  <c r="AK760"/>
  <c r="AL760"/>
  <c r="AM760"/>
  <c r="AO760"/>
  <c r="A761"/>
  <c r="B761"/>
  <c r="C761" s="1"/>
  <c r="D761"/>
  <c r="E761" s="1"/>
  <c r="F761"/>
  <c r="G761"/>
  <c r="H761"/>
  <c r="K761"/>
  <c r="L761" s="1"/>
  <c r="M761"/>
  <c r="AD761" s="1"/>
  <c r="N761"/>
  <c r="O761"/>
  <c r="R761"/>
  <c r="S761"/>
  <c r="T761"/>
  <c r="U761"/>
  <c r="V761"/>
  <c r="W761"/>
  <c r="Y761"/>
  <c r="Z761"/>
  <c r="AA761"/>
  <c r="AC761"/>
  <c r="AE761"/>
  <c r="AI761"/>
  <c r="AJ761"/>
  <c r="AK761"/>
  <c r="AL761"/>
  <c r="AM761"/>
  <c r="AO761"/>
  <c r="A762"/>
  <c r="B762"/>
  <c r="C762" s="1"/>
  <c r="D762"/>
  <c r="E762" s="1"/>
  <c r="F762"/>
  <c r="G762"/>
  <c r="H762"/>
  <c r="K762"/>
  <c r="L762" s="1"/>
  <c r="M762"/>
  <c r="AD762" s="1"/>
  <c r="N762"/>
  <c r="O762"/>
  <c r="R762"/>
  <c r="S762"/>
  <c r="T762"/>
  <c r="U762"/>
  <c r="V762"/>
  <c r="W762"/>
  <c r="Y762"/>
  <c r="Z762"/>
  <c r="AA762"/>
  <c r="AC762"/>
  <c r="AE762"/>
  <c r="AI762"/>
  <c r="AJ762"/>
  <c r="AK762"/>
  <c r="AL762"/>
  <c r="AM762"/>
  <c r="AO762"/>
  <c r="A763"/>
  <c r="B763"/>
  <c r="C763" s="1"/>
  <c r="D763"/>
  <c r="E763" s="1"/>
  <c r="F763"/>
  <c r="G763"/>
  <c r="H763"/>
  <c r="K763"/>
  <c r="L763" s="1"/>
  <c r="M763"/>
  <c r="AD763" s="1"/>
  <c r="N763"/>
  <c r="O763"/>
  <c r="R763"/>
  <c r="S763"/>
  <c r="T763"/>
  <c r="U763"/>
  <c r="V763"/>
  <c r="W763"/>
  <c r="Y763"/>
  <c r="Z763"/>
  <c r="AA763"/>
  <c r="AC763"/>
  <c r="AE763"/>
  <c r="AI763"/>
  <c r="AJ763"/>
  <c r="AK763"/>
  <c r="AL763"/>
  <c r="AM763"/>
  <c r="AO763"/>
  <c r="A764"/>
  <c r="B764"/>
  <c r="C764" s="1"/>
  <c r="D764"/>
  <c r="E764" s="1"/>
  <c r="F764"/>
  <c r="G764"/>
  <c r="H764"/>
  <c r="K764"/>
  <c r="L764" s="1"/>
  <c r="M764"/>
  <c r="AD764" s="1"/>
  <c r="N764"/>
  <c r="O764"/>
  <c r="R764"/>
  <c r="S764"/>
  <c r="T764"/>
  <c r="U764"/>
  <c r="V764"/>
  <c r="W764"/>
  <c r="Y764"/>
  <c r="Z764"/>
  <c r="AA764"/>
  <c r="AC764"/>
  <c r="AE764"/>
  <c r="AI764"/>
  <c r="AJ764"/>
  <c r="AK764"/>
  <c r="AL764"/>
  <c r="AM764"/>
  <c r="AO764"/>
  <c r="A765"/>
  <c r="B765"/>
  <c r="C765" s="1"/>
  <c r="D765"/>
  <c r="E765" s="1"/>
  <c r="F765"/>
  <c r="G765"/>
  <c r="H765"/>
  <c r="K765"/>
  <c r="L765" s="1"/>
  <c r="M765"/>
  <c r="AD765" s="1"/>
  <c r="N765"/>
  <c r="O765"/>
  <c r="R765"/>
  <c r="S765"/>
  <c r="T765"/>
  <c r="U765"/>
  <c r="V765"/>
  <c r="W765"/>
  <c r="Y765"/>
  <c r="Z765"/>
  <c r="AA765"/>
  <c r="AC765"/>
  <c r="AE765"/>
  <c r="AI765"/>
  <c r="AJ765"/>
  <c r="AK765"/>
  <c r="AL765"/>
  <c r="AM765"/>
  <c r="AO765"/>
  <c r="A766"/>
  <c r="B766"/>
  <c r="C766" s="1"/>
  <c r="D766"/>
  <c r="E766" s="1"/>
  <c r="F766"/>
  <c r="G766"/>
  <c r="H766"/>
  <c r="K766"/>
  <c r="L766" s="1"/>
  <c r="M766"/>
  <c r="AD766" s="1"/>
  <c r="N766"/>
  <c r="O766"/>
  <c r="R766"/>
  <c r="S766"/>
  <c r="T766"/>
  <c r="U766"/>
  <c r="V766"/>
  <c r="W766"/>
  <c r="Y766"/>
  <c r="Z766"/>
  <c r="AA766"/>
  <c r="AC766"/>
  <c r="AE766"/>
  <c r="AI766"/>
  <c r="AJ766"/>
  <c r="AK766"/>
  <c r="AL766"/>
  <c r="AM766"/>
  <c r="AO766"/>
  <c r="A767"/>
  <c r="B767"/>
  <c r="C767" s="1"/>
  <c r="D767"/>
  <c r="E767" s="1"/>
  <c r="F767"/>
  <c r="G767"/>
  <c r="H767"/>
  <c r="K767"/>
  <c r="L767" s="1"/>
  <c r="M767"/>
  <c r="AD767" s="1"/>
  <c r="N767"/>
  <c r="O767"/>
  <c r="R767"/>
  <c r="S767"/>
  <c r="T767"/>
  <c r="U767"/>
  <c r="V767"/>
  <c r="W767"/>
  <c r="Y767"/>
  <c r="Z767"/>
  <c r="AA767"/>
  <c r="AC767"/>
  <c r="AE767"/>
  <c r="AI767"/>
  <c r="AJ767"/>
  <c r="AK767"/>
  <c r="AL767"/>
  <c r="AM767"/>
  <c r="AO767"/>
  <c r="A768"/>
  <c r="B768"/>
  <c r="C768" s="1"/>
  <c r="D768"/>
  <c r="E768" s="1"/>
  <c r="F768"/>
  <c r="G768"/>
  <c r="H768"/>
  <c r="K768"/>
  <c r="L768" s="1"/>
  <c r="M768"/>
  <c r="AD768" s="1"/>
  <c r="N768"/>
  <c r="O768"/>
  <c r="R768"/>
  <c r="S768"/>
  <c r="T768"/>
  <c r="U768"/>
  <c r="V768"/>
  <c r="W768"/>
  <c r="Y768"/>
  <c r="Z768"/>
  <c r="AA768"/>
  <c r="AC768"/>
  <c r="AE768"/>
  <c r="AI768"/>
  <c r="AJ768"/>
  <c r="AK768"/>
  <c r="AL768"/>
  <c r="AM768"/>
  <c r="AO768"/>
  <c r="A769"/>
  <c r="B769"/>
  <c r="C769" s="1"/>
  <c r="D769"/>
  <c r="E769" s="1"/>
  <c r="F769"/>
  <c r="G769"/>
  <c r="H769"/>
  <c r="K769"/>
  <c r="L769" s="1"/>
  <c r="M769"/>
  <c r="AD769" s="1"/>
  <c r="N769"/>
  <c r="O769"/>
  <c r="R769"/>
  <c r="S769"/>
  <c r="T769"/>
  <c r="U769"/>
  <c r="V769"/>
  <c r="W769"/>
  <c r="Y769"/>
  <c r="Z769"/>
  <c r="AA769"/>
  <c r="AC769"/>
  <c r="AE769"/>
  <c r="AI769"/>
  <c r="AJ769"/>
  <c r="AK769"/>
  <c r="AL769"/>
  <c r="AM769"/>
  <c r="AO769"/>
  <c r="A770"/>
  <c r="B770"/>
  <c r="C770" s="1"/>
  <c r="D770"/>
  <c r="E770" s="1"/>
  <c r="F770"/>
  <c r="G770"/>
  <c r="H770"/>
  <c r="K770"/>
  <c r="L770" s="1"/>
  <c r="M770"/>
  <c r="AD770" s="1"/>
  <c r="N770"/>
  <c r="O770"/>
  <c r="R770"/>
  <c r="S770"/>
  <c r="T770"/>
  <c r="U770"/>
  <c r="V770"/>
  <c r="W770"/>
  <c r="Y770"/>
  <c r="Z770"/>
  <c r="AA770"/>
  <c r="AC770"/>
  <c r="AE770"/>
  <c r="AI770"/>
  <c r="AJ770"/>
  <c r="AK770"/>
  <c r="AL770"/>
  <c r="AM770"/>
  <c r="AO770"/>
  <c r="A771"/>
  <c r="B771"/>
  <c r="C771" s="1"/>
  <c r="D771"/>
  <c r="E771" s="1"/>
  <c r="F771"/>
  <c r="G771"/>
  <c r="H771"/>
  <c r="K771"/>
  <c r="L771" s="1"/>
  <c r="M771"/>
  <c r="AD771" s="1"/>
  <c r="N771"/>
  <c r="O771"/>
  <c r="R771"/>
  <c r="S771"/>
  <c r="T771"/>
  <c r="U771"/>
  <c r="V771"/>
  <c r="W771"/>
  <c r="Y771"/>
  <c r="Z771"/>
  <c r="AA771"/>
  <c r="AC771"/>
  <c r="AE771"/>
  <c r="AI771"/>
  <c r="AJ771"/>
  <c r="AK771"/>
  <c r="AL771"/>
  <c r="AM771"/>
  <c r="AO771"/>
  <c r="A772"/>
  <c r="B772"/>
  <c r="C772" s="1"/>
  <c r="D772"/>
  <c r="E772" s="1"/>
  <c r="F772"/>
  <c r="G772"/>
  <c r="H772"/>
  <c r="K772"/>
  <c r="L772" s="1"/>
  <c r="M772"/>
  <c r="AD772" s="1"/>
  <c r="N772"/>
  <c r="O772"/>
  <c r="R772"/>
  <c r="S772"/>
  <c r="T772"/>
  <c r="U772"/>
  <c r="V772"/>
  <c r="W772"/>
  <c r="Y772"/>
  <c r="Z772"/>
  <c r="AA772"/>
  <c r="AC772"/>
  <c r="AE772"/>
  <c r="AI772"/>
  <c r="AJ772"/>
  <c r="AK772"/>
  <c r="AL772"/>
  <c r="AM772"/>
  <c r="AO772"/>
  <c r="A773"/>
  <c r="B773"/>
  <c r="C773" s="1"/>
  <c r="D773"/>
  <c r="E773" s="1"/>
  <c r="F773"/>
  <c r="G773"/>
  <c r="H773"/>
  <c r="K773"/>
  <c r="L773" s="1"/>
  <c r="M773"/>
  <c r="AD773" s="1"/>
  <c r="N773"/>
  <c r="O773"/>
  <c r="R773"/>
  <c r="S773"/>
  <c r="T773"/>
  <c r="U773"/>
  <c r="V773"/>
  <c r="W773"/>
  <c r="Y773"/>
  <c r="Z773"/>
  <c r="AA773"/>
  <c r="AC773"/>
  <c r="AE773"/>
  <c r="AI773"/>
  <c r="AJ773"/>
  <c r="AK773"/>
  <c r="AL773"/>
  <c r="AM773"/>
  <c r="AO773"/>
  <c r="A774"/>
  <c r="B774"/>
  <c r="C774" s="1"/>
  <c r="D774"/>
  <c r="E774" s="1"/>
  <c r="F774"/>
  <c r="G774"/>
  <c r="H774"/>
  <c r="K774"/>
  <c r="L774" s="1"/>
  <c r="M774"/>
  <c r="AD774" s="1"/>
  <c r="N774"/>
  <c r="O774"/>
  <c r="R774"/>
  <c r="S774"/>
  <c r="T774"/>
  <c r="U774"/>
  <c r="V774"/>
  <c r="W774"/>
  <c r="Y774"/>
  <c r="Z774"/>
  <c r="AA774"/>
  <c r="AC774"/>
  <c r="AE774"/>
  <c r="AI774"/>
  <c r="AJ774"/>
  <c r="AK774"/>
  <c r="AL774"/>
  <c r="AM774"/>
  <c r="AO774"/>
  <c r="A775"/>
  <c r="B775"/>
  <c r="C775" s="1"/>
  <c r="D775"/>
  <c r="E775" s="1"/>
  <c r="F775"/>
  <c r="G775"/>
  <c r="H775"/>
  <c r="K775"/>
  <c r="L775" s="1"/>
  <c r="M775"/>
  <c r="AD775" s="1"/>
  <c r="N775"/>
  <c r="O775"/>
  <c r="R775"/>
  <c r="S775"/>
  <c r="T775"/>
  <c r="U775"/>
  <c r="V775"/>
  <c r="W775"/>
  <c r="Y775"/>
  <c r="Z775"/>
  <c r="AA775"/>
  <c r="AC775"/>
  <c r="AE775"/>
  <c r="AI775"/>
  <c r="AJ775"/>
  <c r="AK775"/>
  <c r="AL775"/>
  <c r="AM775"/>
  <c r="AO775"/>
  <c r="A776"/>
  <c r="B776"/>
  <c r="C776" s="1"/>
  <c r="D776"/>
  <c r="E776" s="1"/>
  <c r="F776"/>
  <c r="G776"/>
  <c r="H776"/>
  <c r="K776"/>
  <c r="L776" s="1"/>
  <c r="M776"/>
  <c r="AD776" s="1"/>
  <c r="N776"/>
  <c r="O776"/>
  <c r="R776"/>
  <c r="S776"/>
  <c r="T776"/>
  <c r="U776"/>
  <c r="V776"/>
  <c r="W776"/>
  <c r="Y776"/>
  <c r="Z776"/>
  <c r="AA776"/>
  <c r="AC776"/>
  <c r="AE776"/>
  <c r="AI776"/>
  <c r="AJ776"/>
  <c r="AK776"/>
  <c r="AL776"/>
  <c r="AM776"/>
  <c r="AO776"/>
  <c r="A777"/>
  <c r="B777"/>
  <c r="C777" s="1"/>
  <c r="D777"/>
  <c r="E777" s="1"/>
  <c r="F777"/>
  <c r="G777"/>
  <c r="H777"/>
  <c r="K777"/>
  <c r="L777" s="1"/>
  <c r="M777"/>
  <c r="AD777" s="1"/>
  <c r="N777"/>
  <c r="O777"/>
  <c r="R777"/>
  <c r="S777"/>
  <c r="T777"/>
  <c r="U777"/>
  <c r="V777"/>
  <c r="W777"/>
  <c r="Y777"/>
  <c r="Z777"/>
  <c r="AA777"/>
  <c r="AC777"/>
  <c r="AE777"/>
  <c r="AI777"/>
  <c r="AJ777"/>
  <c r="AK777"/>
  <c r="AL777"/>
  <c r="AM777"/>
  <c r="AO777"/>
  <c r="A778"/>
  <c r="B778"/>
  <c r="C778" s="1"/>
  <c r="D778"/>
  <c r="E778" s="1"/>
  <c r="F778"/>
  <c r="G778"/>
  <c r="H778"/>
  <c r="K778"/>
  <c r="L778" s="1"/>
  <c r="M778"/>
  <c r="AD778" s="1"/>
  <c r="N778"/>
  <c r="O778"/>
  <c r="R778"/>
  <c r="S778"/>
  <c r="T778"/>
  <c r="U778"/>
  <c r="V778"/>
  <c r="W778"/>
  <c r="Y778"/>
  <c r="Z778"/>
  <c r="AA778"/>
  <c r="AC778"/>
  <c r="AE778"/>
  <c r="AI778"/>
  <c r="AJ778"/>
  <c r="AK778"/>
  <c r="AL778"/>
  <c r="AM778"/>
  <c r="AO778"/>
  <c r="A779"/>
  <c r="B779"/>
  <c r="C779" s="1"/>
  <c r="D779"/>
  <c r="E779" s="1"/>
  <c r="F779"/>
  <c r="G779"/>
  <c r="H779"/>
  <c r="K779"/>
  <c r="L779" s="1"/>
  <c r="M779"/>
  <c r="AD779" s="1"/>
  <c r="N779"/>
  <c r="O779"/>
  <c r="R779"/>
  <c r="S779"/>
  <c r="T779"/>
  <c r="U779"/>
  <c r="V779"/>
  <c r="W779"/>
  <c r="Y779"/>
  <c r="Z779"/>
  <c r="AA779"/>
  <c r="AC779"/>
  <c r="AE779"/>
  <c r="AI779"/>
  <c r="AJ779"/>
  <c r="AK779"/>
  <c r="AL779"/>
  <c r="AM779"/>
  <c r="AO779"/>
  <c r="A780"/>
  <c r="B780"/>
  <c r="C780" s="1"/>
  <c r="D780"/>
  <c r="E780" s="1"/>
  <c r="F780"/>
  <c r="G780"/>
  <c r="H780"/>
  <c r="K780"/>
  <c r="L780" s="1"/>
  <c r="M780"/>
  <c r="AD780" s="1"/>
  <c r="N780"/>
  <c r="O780"/>
  <c r="R780"/>
  <c r="S780"/>
  <c r="T780"/>
  <c r="U780"/>
  <c r="V780"/>
  <c r="W780"/>
  <c r="Y780"/>
  <c r="Z780"/>
  <c r="AA780"/>
  <c r="AC780"/>
  <c r="AE780"/>
  <c r="AI780"/>
  <c r="AJ780"/>
  <c r="AK780"/>
  <c r="AL780"/>
  <c r="AM780"/>
  <c r="AO780"/>
  <c r="A781"/>
  <c r="B781"/>
  <c r="C781" s="1"/>
  <c r="D781"/>
  <c r="E781" s="1"/>
  <c r="F781"/>
  <c r="G781"/>
  <c r="H781"/>
  <c r="K781"/>
  <c r="L781" s="1"/>
  <c r="M781"/>
  <c r="AD781" s="1"/>
  <c r="N781"/>
  <c r="O781"/>
  <c r="R781"/>
  <c r="S781"/>
  <c r="T781"/>
  <c r="U781"/>
  <c r="V781"/>
  <c r="W781"/>
  <c r="Y781"/>
  <c r="Z781"/>
  <c r="AA781"/>
  <c r="AC781"/>
  <c r="AE781"/>
  <c r="AI781"/>
  <c r="AJ781"/>
  <c r="AK781"/>
  <c r="AL781"/>
  <c r="AM781"/>
  <c r="AO781"/>
  <c r="A782"/>
  <c r="B782"/>
  <c r="C782" s="1"/>
  <c r="D782"/>
  <c r="E782" s="1"/>
  <c r="F782"/>
  <c r="G782"/>
  <c r="H782"/>
  <c r="K782"/>
  <c r="L782" s="1"/>
  <c r="M782"/>
  <c r="AD782" s="1"/>
  <c r="N782"/>
  <c r="O782"/>
  <c r="R782"/>
  <c r="S782"/>
  <c r="T782"/>
  <c r="U782"/>
  <c r="V782"/>
  <c r="W782"/>
  <c r="Y782"/>
  <c r="Z782"/>
  <c r="AA782"/>
  <c r="AC782"/>
  <c r="AE782"/>
  <c r="AI782"/>
  <c r="AJ782"/>
  <c r="AK782"/>
  <c r="AL782"/>
  <c r="AM782"/>
  <c r="AO782"/>
  <c r="A783"/>
  <c r="B783"/>
  <c r="C783" s="1"/>
  <c r="D783"/>
  <c r="E783" s="1"/>
  <c r="F783"/>
  <c r="G783"/>
  <c r="H783"/>
  <c r="K783"/>
  <c r="L783" s="1"/>
  <c r="M783"/>
  <c r="AD783" s="1"/>
  <c r="N783"/>
  <c r="O783"/>
  <c r="R783"/>
  <c r="S783"/>
  <c r="T783"/>
  <c r="U783"/>
  <c r="V783"/>
  <c r="W783"/>
  <c r="Y783"/>
  <c r="Z783"/>
  <c r="AA783"/>
  <c r="AC783"/>
  <c r="AE783"/>
  <c r="AI783"/>
  <c r="AJ783"/>
  <c r="AK783"/>
  <c r="AL783"/>
  <c r="AM783"/>
  <c r="AO783"/>
  <c r="A784"/>
  <c r="B784"/>
  <c r="C784" s="1"/>
  <c r="D784"/>
  <c r="E784" s="1"/>
  <c r="F784"/>
  <c r="G784"/>
  <c r="H784"/>
  <c r="K784"/>
  <c r="L784" s="1"/>
  <c r="M784"/>
  <c r="AD784" s="1"/>
  <c r="N784"/>
  <c r="O784"/>
  <c r="R784"/>
  <c r="S784"/>
  <c r="T784"/>
  <c r="U784"/>
  <c r="V784"/>
  <c r="W784"/>
  <c r="Y784"/>
  <c r="Z784"/>
  <c r="AA784"/>
  <c r="AC784"/>
  <c r="AE784"/>
  <c r="AI784"/>
  <c r="AJ784"/>
  <c r="AK784"/>
  <c r="AL784"/>
  <c r="AM784"/>
  <c r="AO784"/>
  <c r="A785"/>
  <c r="B785"/>
  <c r="C785" s="1"/>
  <c r="D785"/>
  <c r="E785" s="1"/>
  <c r="F785"/>
  <c r="G785"/>
  <c r="H785"/>
  <c r="K785"/>
  <c r="L785" s="1"/>
  <c r="M785"/>
  <c r="AD785" s="1"/>
  <c r="N785"/>
  <c r="O785"/>
  <c r="R785"/>
  <c r="S785"/>
  <c r="T785"/>
  <c r="U785"/>
  <c r="V785"/>
  <c r="W785"/>
  <c r="Y785"/>
  <c r="Z785"/>
  <c r="AA785"/>
  <c r="AC785"/>
  <c r="AE785"/>
  <c r="AI785"/>
  <c r="AJ785"/>
  <c r="AK785"/>
  <c r="AL785"/>
  <c r="AM785"/>
  <c r="AO785"/>
  <c r="A786"/>
  <c r="B786"/>
  <c r="C786" s="1"/>
  <c r="D786"/>
  <c r="E786" s="1"/>
  <c r="F786"/>
  <c r="G786"/>
  <c r="H786"/>
  <c r="K786"/>
  <c r="L786" s="1"/>
  <c r="M786"/>
  <c r="AD786" s="1"/>
  <c r="N786"/>
  <c r="O786"/>
  <c r="R786"/>
  <c r="S786"/>
  <c r="T786"/>
  <c r="U786"/>
  <c r="V786"/>
  <c r="W786"/>
  <c r="Y786"/>
  <c r="Z786"/>
  <c r="AA786"/>
  <c r="AC786"/>
  <c r="AE786"/>
  <c r="AI786"/>
  <c r="AJ786"/>
  <c r="AK786"/>
  <c r="AL786"/>
  <c r="AM786"/>
  <c r="AO786"/>
  <c r="A787"/>
  <c r="B787"/>
  <c r="C787" s="1"/>
  <c r="D787"/>
  <c r="E787" s="1"/>
  <c r="F787"/>
  <c r="G787"/>
  <c r="H787"/>
  <c r="K787"/>
  <c r="L787" s="1"/>
  <c r="M787"/>
  <c r="AD787" s="1"/>
  <c r="N787"/>
  <c r="O787"/>
  <c r="R787"/>
  <c r="S787"/>
  <c r="T787"/>
  <c r="U787"/>
  <c r="V787"/>
  <c r="W787"/>
  <c r="Y787"/>
  <c r="Z787"/>
  <c r="AA787"/>
  <c r="AC787"/>
  <c r="AE787"/>
  <c r="AI787"/>
  <c r="AJ787"/>
  <c r="AK787"/>
  <c r="AL787"/>
  <c r="AM787"/>
  <c r="AO787"/>
  <c r="A788"/>
  <c r="B788"/>
  <c r="C788" s="1"/>
  <c r="D788"/>
  <c r="E788" s="1"/>
  <c r="F788"/>
  <c r="G788"/>
  <c r="H788"/>
  <c r="K788"/>
  <c r="L788" s="1"/>
  <c r="M788"/>
  <c r="AD788" s="1"/>
  <c r="N788"/>
  <c r="O788"/>
  <c r="R788"/>
  <c r="S788"/>
  <c r="T788"/>
  <c r="U788"/>
  <c r="V788"/>
  <c r="W788"/>
  <c r="Y788"/>
  <c r="Z788"/>
  <c r="AA788"/>
  <c r="AC788"/>
  <c r="AE788"/>
  <c r="AI788"/>
  <c r="AJ788"/>
  <c r="AK788"/>
  <c r="AL788"/>
  <c r="AM788"/>
  <c r="AO788"/>
  <c r="A789"/>
  <c r="B789"/>
  <c r="C789" s="1"/>
  <c r="D789"/>
  <c r="E789" s="1"/>
  <c r="F789"/>
  <c r="G789"/>
  <c r="H789"/>
  <c r="K789"/>
  <c r="L789" s="1"/>
  <c r="M789"/>
  <c r="AD789" s="1"/>
  <c r="N789"/>
  <c r="O789"/>
  <c r="R789"/>
  <c r="S789"/>
  <c r="T789"/>
  <c r="U789"/>
  <c r="V789"/>
  <c r="W789"/>
  <c r="Y789"/>
  <c r="Z789"/>
  <c r="AA789"/>
  <c r="AC789"/>
  <c r="AE789"/>
  <c r="AI789"/>
  <c r="AJ789"/>
  <c r="AK789"/>
  <c r="AL789"/>
  <c r="AM789"/>
  <c r="AO789"/>
  <c r="A790"/>
  <c r="B790"/>
  <c r="C790" s="1"/>
  <c r="D790"/>
  <c r="E790" s="1"/>
  <c r="F790"/>
  <c r="G790"/>
  <c r="H790"/>
  <c r="K790"/>
  <c r="L790" s="1"/>
  <c r="M790"/>
  <c r="AD790" s="1"/>
  <c r="N790"/>
  <c r="O790"/>
  <c r="R790"/>
  <c r="S790"/>
  <c r="T790"/>
  <c r="U790"/>
  <c r="V790"/>
  <c r="W790"/>
  <c r="Y790"/>
  <c r="Z790"/>
  <c r="AA790"/>
  <c r="AC790"/>
  <c r="AE790"/>
  <c r="AI790"/>
  <c r="AJ790"/>
  <c r="AK790"/>
  <c r="AL790"/>
  <c r="AM790"/>
  <c r="AO790"/>
  <c r="A791"/>
  <c r="B791"/>
  <c r="C791" s="1"/>
  <c r="D791"/>
  <c r="E791" s="1"/>
  <c r="F791"/>
  <c r="G791"/>
  <c r="H791"/>
  <c r="K791"/>
  <c r="L791" s="1"/>
  <c r="M791"/>
  <c r="AD791" s="1"/>
  <c r="N791"/>
  <c r="O791"/>
  <c r="R791"/>
  <c r="S791"/>
  <c r="T791"/>
  <c r="U791"/>
  <c r="V791"/>
  <c r="W791"/>
  <c r="Y791"/>
  <c r="Z791"/>
  <c r="AA791"/>
  <c r="AC791"/>
  <c r="AE791"/>
  <c r="AI791"/>
  <c r="AJ791"/>
  <c r="AK791"/>
  <c r="AL791"/>
  <c r="AM791"/>
  <c r="AO791"/>
  <c r="A792"/>
  <c r="B792"/>
  <c r="C792" s="1"/>
  <c r="D792"/>
  <c r="E792" s="1"/>
  <c r="F792"/>
  <c r="G792"/>
  <c r="H792"/>
  <c r="K792"/>
  <c r="L792" s="1"/>
  <c r="M792"/>
  <c r="AD792" s="1"/>
  <c r="N792"/>
  <c r="O792"/>
  <c r="R792"/>
  <c r="S792"/>
  <c r="T792"/>
  <c r="U792"/>
  <c r="V792"/>
  <c r="W792"/>
  <c r="Y792"/>
  <c r="Z792"/>
  <c r="AA792"/>
  <c r="AC792"/>
  <c r="AE792"/>
  <c r="AI792"/>
  <c r="AJ792"/>
  <c r="AK792"/>
  <c r="AL792"/>
  <c r="AM792"/>
  <c r="AO792"/>
  <c r="A793"/>
  <c r="B793"/>
  <c r="C793" s="1"/>
  <c r="D793"/>
  <c r="E793" s="1"/>
  <c r="F793"/>
  <c r="G793"/>
  <c r="H793"/>
  <c r="K793"/>
  <c r="L793" s="1"/>
  <c r="M793"/>
  <c r="AD793" s="1"/>
  <c r="N793"/>
  <c r="O793"/>
  <c r="R793"/>
  <c r="S793"/>
  <c r="T793"/>
  <c r="U793"/>
  <c r="V793"/>
  <c r="W793"/>
  <c r="Y793"/>
  <c r="Z793"/>
  <c r="AA793"/>
  <c r="AC793"/>
  <c r="AE793"/>
  <c r="AI793"/>
  <c r="AJ793"/>
  <c r="AK793"/>
  <c r="AL793"/>
  <c r="AM793"/>
  <c r="AO793"/>
  <c r="A794"/>
  <c r="B794"/>
  <c r="C794" s="1"/>
  <c r="D794"/>
  <c r="E794" s="1"/>
  <c r="F794"/>
  <c r="G794"/>
  <c r="H794"/>
  <c r="K794"/>
  <c r="L794" s="1"/>
  <c r="M794"/>
  <c r="AD794" s="1"/>
  <c r="N794"/>
  <c r="O794"/>
  <c r="R794"/>
  <c r="S794"/>
  <c r="T794"/>
  <c r="U794"/>
  <c r="V794"/>
  <c r="W794"/>
  <c r="Y794"/>
  <c r="Z794"/>
  <c r="AA794"/>
  <c r="AC794"/>
  <c r="AE794"/>
  <c r="AI794"/>
  <c r="AJ794"/>
  <c r="AK794"/>
  <c r="AL794"/>
  <c r="AM794"/>
  <c r="AO794"/>
  <c r="A795"/>
  <c r="B795"/>
  <c r="C795" s="1"/>
  <c r="D795"/>
  <c r="E795" s="1"/>
  <c r="F795"/>
  <c r="G795"/>
  <c r="H795"/>
  <c r="K795"/>
  <c r="L795" s="1"/>
  <c r="M795"/>
  <c r="AD795" s="1"/>
  <c r="N795"/>
  <c r="O795"/>
  <c r="R795"/>
  <c r="S795"/>
  <c r="T795"/>
  <c r="U795"/>
  <c r="V795"/>
  <c r="W795"/>
  <c r="Y795"/>
  <c r="Z795"/>
  <c r="AA795"/>
  <c r="AC795"/>
  <c r="AE795"/>
  <c r="AI795"/>
  <c r="AJ795"/>
  <c r="AK795"/>
  <c r="AL795"/>
  <c r="AM795"/>
  <c r="AO795"/>
  <c r="A796"/>
  <c r="B796"/>
  <c r="C796" s="1"/>
  <c r="D796"/>
  <c r="E796" s="1"/>
  <c r="F796"/>
  <c r="G796"/>
  <c r="H796"/>
  <c r="K796"/>
  <c r="L796" s="1"/>
  <c r="M796"/>
  <c r="AD796" s="1"/>
  <c r="N796"/>
  <c r="O796"/>
  <c r="R796"/>
  <c r="S796"/>
  <c r="T796"/>
  <c r="U796"/>
  <c r="V796"/>
  <c r="W796"/>
  <c r="Y796"/>
  <c r="Z796"/>
  <c r="AA796"/>
  <c r="AC796"/>
  <c r="AE796"/>
  <c r="AI796"/>
  <c r="AJ796"/>
  <c r="AK796"/>
  <c r="AL796"/>
  <c r="AM796"/>
  <c r="AO796"/>
  <c r="A797"/>
  <c r="B797"/>
  <c r="C797" s="1"/>
  <c r="D797"/>
  <c r="E797" s="1"/>
  <c r="F797"/>
  <c r="G797"/>
  <c r="H797"/>
  <c r="K797"/>
  <c r="L797" s="1"/>
  <c r="M797"/>
  <c r="AD797" s="1"/>
  <c r="N797"/>
  <c r="O797"/>
  <c r="R797"/>
  <c r="S797"/>
  <c r="T797"/>
  <c r="U797"/>
  <c r="V797"/>
  <c r="W797"/>
  <c r="Y797"/>
  <c r="Z797"/>
  <c r="AA797"/>
  <c r="AC797"/>
  <c r="AE797"/>
  <c r="AI797"/>
  <c r="AJ797"/>
  <c r="AK797"/>
  <c r="AL797"/>
  <c r="AM797"/>
  <c r="AO797"/>
  <c r="A798"/>
  <c r="B798"/>
  <c r="C798" s="1"/>
  <c r="D798"/>
  <c r="E798" s="1"/>
  <c r="F798"/>
  <c r="G798"/>
  <c r="H798"/>
  <c r="K798"/>
  <c r="L798" s="1"/>
  <c r="M798"/>
  <c r="AD798" s="1"/>
  <c r="N798"/>
  <c r="O798"/>
  <c r="R798"/>
  <c r="S798"/>
  <c r="T798"/>
  <c r="U798"/>
  <c r="V798"/>
  <c r="W798"/>
  <c r="Y798"/>
  <c r="Z798"/>
  <c r="AA798"/>
  <c r="AC798"/>
  <c r="AE798"/>
  <c r="AI798"/>
  <c r="AJ798"/>
  <c r="AK798"/>
  <c r="AL798"/>
  <c r="AM798"/>
  <c r="AO798"/>
  <c r="A799"/>
  <c r="B799"/>
  <c r="C799" s="1"/>
  <c r="D799"/>
  <c r="E799" s="1"/>
  <c r="F799"/>
  <c r="G799"/>
  <c r="H799"/>
  <c r="K799"/>
  <c r="L799" s="1"/>
  <c r="M799"/>
  <c r="AD799" s="1"/>
  <c r="N799"/>
  <c r="O799"/>
  <c r="R799"/>
  <c r="S799"/>
  <c r="T799"/>
  <c r="U799"/>
  <c r="V799"/>
  <c r="W799"/>
  <c r="Y799"/>
  <c r="Z799"/>
  <c r="AA799"/>
  <c r="AC799"/>
  <c r="AE799"/>
  <c r="AI799"/>
  <c r="AJ799"/>
  <c r="AK799"/>
  <c r="AL799"/>
  <c r="AM799"/>
  <c r="AO799"/>
  <c r="A800"/>
  <c r="B800"/>
  <c r="C800" s="1"/>
  <c r="D800"/>
  <c r="E800" s="1"/>
  <c r="F800"/>
  <c r="G800"/>
  <c r="H800"/>
  <c r="K800"/>
  <c r="L800" s="1"/>
  <c r="M800"/>
  <c r="AD800" s="1"/>
  <c r="N800"/>
  <c r="O800"/>
  <c r="R800"/>
  <c r="S800"/>
  <c r="T800"/>
  <c r="U800"/>
  <c r="V800"/>
  <c r="W800"/>
  <c r="Y800"/>
  <c r="Z800"/>
  <c r="AA800"/>
  <c r="AC800"/>
  <c r="AE800"/>
  <c r="AI800"/>
  <c r="AJ800"/>
  <c r="AK800"/>
  <c r="AL800"/>
  <c r="AM800"/>
  <c r="AO800"/>
  <c r="A801"/>
  <c r="B801"/>
  <c r="C801" s="1"/>
  <c r="D801"/>
  <c r="E801" s="1"/>
  <c r="F801"/>
  <c r="G801"/>
  <c r="H801"/>
  <c r="K801"/>
  <c r="L801" s="1"/>
  <c r="M801"/>
  <c r="AD801" s="1"/>
  <c r="N801"/>
  <c r="O801"/>
  <c r="R801"/>
  <c r="S801"/>
  <c r="T801"/>
  <c r="U801"/>
  <c r="V801"/>
  <c r="W801"/>
  <c r="Y801"/>
  <c r="Z801"/>
  <c r="AA801"/>
  <c r="AC801"/>
  <c r="AE801"/>
  <c r="AI801"/>
  <c r="AJ801"/>
  <c r="AK801"/>
  <c r="AL801"/>
  <c r="AM801"/>
  <c r="AO801"/>
  <c r="A802"/>
  <c r="B802"/>
  <c r="C802" s="1"/>
  <c r="D802"/>
  <c r="E802" s="1"/>
  <c r="F802"/>
  <c r="G802"/>
  <c r="H802"/>
  <c r="K802"/>
  <c r="L802" s="1"/>
  <c r="M802"/>
  <c r="AD802" s="1"/>
  <c r="N802"/>
  <c r="O802"/>
  <c r="R802"/>
  <c r="S802"/>
  <c r="T802"/>
  <c r="U802"/>
  <c r="V802"/>
  <c r="W802"/>
  <c r="Y802"/>
  <c r="Z802"/>
  <c r="AA802"/>
  <c r="AC802"/>
  <c r="AE802"/>
  <c r="AI802"/>
  <c r="AJ802"/>
  <c r="AK802"/>
  <c r="AL802"/>
  <c r="AM802"/>
  <c r="AO802"/>
  <c r="A803"/>
  <c r="B803"/>
  <c r="C803" s="1"/>
  <c r="D803"/>
  <c r="E803" s="1"/>
  <c r="F803"/>
  <c r="G803"/>
  <c r="H803"/>
  <c r="K803"/>
  <c r="L803" s="1"/>
  <c r="M803"/>
  <c r="AD803" s="1"/>
  <c r="N803"/>
  <c r="O803"/>
  <c r="R803"/>
  <c r="S803"/>
  <c r="T803"/>
  <c r="U803"/>
  <c r="V803"/>
  <c r="W803"/>
  <c r="Y803"/>
  <c r="Z803"/>
  <c r="AA803"/>
  <c r="AC803"/>
  <c r="AE803"/>
  <c r="AI803"/>
  <c r="AJ803"/>
  <c r="AK803"/>
  <c r="AL803"/>
  <c r="AM803"/>
  <c r="AO803"/>
  <c r="A804"/>
  <c r="B804"/>
  <c r="C804" s="1"/>
  <c r="D804"/>
  <c r="E804" s="1"/>
  <c r="F804"/>
  <c r="G804"/>
  <c r="H804"/>
  <c r="K804"/>
  <c r="L804" s="1"/>
  <c r="M804"/>
  <c r="AD804" s="1"/>
  <c r="N804"/>
  <c r="O804"/>
  <c r="R804"/>
  <c r="S804"/>
  <c r="T804"/>
  <c r="U804"/>
  <c r="V804"/>
  <c r="W804"/>
  <c r="Y804"/>
  <c r="Z804"/>
  <c r="AA804"/>
  <c r="AC804"/>
  <c r="AE804"/>
  <c r="AI804"/>
  <c r="AJ804"/>
  <c r="AK804"/>
  <c r="AL804"/>
  <c r="AM804"/>
  <c r="AO804"/>
  <c r="A805"/>
  <c r="B805"/>
  <c r="C805" s="1"/>
  <c r="D805"/>
  <c r="E805" s="1"/>
  <c r="F805"/>
  <c r="G805"/>
  <c r="H805"/>
  <c r="K805"/>
  <c r="L805" s="1"/>
  <c r="M805"/>
  <c r="AD805" s="1"/>
  <c r="N805"/>
  <c r="O805"/>
  <c r="R805"/>
  <c r="S805"/>
  <c r="T805"/>
  <c r="U805"/>
  <c r="V805"/>
  <c r="W805"/>
  <c r="Y805"/>
  <c r="Z805"/>
  <c r="AA805"/>
  <c r="AC805"/>
  <c r="AE805"/>
  <c r="AI805"/>
  <c r="AJ805"/>
  <c r="AK805"/>
  <c r="AL805"/>
  <c r="AM805"/>
  <c r="AO805"/>
  <c r="A806"/>
  <c r="B806"/>
  <c r="C806" s="1"/>
  <c r="D806"/>
  <c r="E806" s="1"/>
  <c r="F806"/>
  <c r="G806"/>
  <c r="H806"/>
  <c r="K806"/>
  <c r="L806" s="1"/>
  <c r="M806"/>
  <c r="AD806" s="1"/>
  <c r="N806"/>
  <c r="O806"/>
  <c r="R806"/>
  <c r="S806"/>
  <c r="T806"/>
  <c r="U806"/>
  <c r="V806"/>
  <c r="W806"/>
  <c r="Y806"/>
  <c r="Z806"/>
  <c r="AA806"/>
  <c r="AC806"/>
  <c r="AE806"/>
  <c r="AI806"/>
  <c r="AJ806"/>
  <c r="AK806"/>
  <c r="AL806"/>
  <c r="AM806"/>
  <c r="AO806"/>
  <c r="A807"/>
  <c r="B807"/>
  <c r="C807" s="1"/>
  <c r="D807"/>
  <c r="E807" s="1"/>
  <c r="F807"/>
  <c r="G807"/>
  <c r="H807"/>
  <c r="K807"/>
  <c r="L807" s="1"/>
  <c r="M807"/>
  <c r="AD807" s="1"/>
  <c r="N807"/>
  <c r="O807"/>
  <c r="R807"/>
  <c r="S807"/>
  <c r="T807"/>
  <c r="U807"/>
  <c r="V807"/>
  <c r="W807"/>
  <c r="Y807"/>
  <c r="Z807"/>
  <c r="AA807"/>
  <c r="AC807"/>
  <c r="AE807"/>
  <c r="AI807"/>
  <c r="AJ807"/>
  <c r="AK807"/>
  <c r="AL807"/>
  <c r="AM807"/>
  <c r="AO807"/>
  <c r="A808"/>
  <c r="B808"/>
  <c r="C808" s="1"/>
  <c r="D808"/>
  <c r="E808" s="1"/>
  <c r="F808"/>
  <c r="G808"/>
  <c r="H808"/>
  <c r="K808"/>
  <c r="L808" s="1"/>
  <c r="M808"/>
  <c r="AD808" s="1"/>
  <c r="N808"/>
  <c r="O808"/>
  <c r="R808"/>
  <c r="S808"/>
  <c r="T808"/>
  <c r="U808"/>
  <c r="V808"/>
  <c r="W808"/>
  <c r="Y808"/>
  <c r="Z808"/>
  <c r="AA808"/>
  <c r="AC808"/>
  <c r="AE808"/>
  <c r="AI808"/>
  <c r="AJ808"/>
  <c r="AK808"/>
  <c r="AL808"/>
  <c r="AM808"/>
  <c r="AO808"/>
  <c r="A809"/>
  <c r="B809"/>
  <c r="C809" s="1"/>
  <c r="D809"/>
  <c r="E809" s="1"/>
  <c r="F809"/>
  <c r="G809"/>
  <c r="H809"/>
  <c r="K809"/>
  <c r="L809" s="1"/>
  <c r="M809"/>
  <c r="AD809" s="1"/>
  <c r="N809"/>
  <c r="O809"/>
  <c r="R809"/>
  <c r="S809"/>
  <c r="T809"/>
  <c r="U809"/>
  <c r="V809"/>
  <c r="W809"/>
  <c r="Y809"/>
  <c r="Z809"/>
  <c r="AA809"/>
  <c r="AC809"/>
  <c r="AE809"/>
  <c r="AI809"/>
  <c r="AJ809"/>
  <c r="AK809"/>
  <c r="AL809"/>
  <c r="AM809"/>
  <c r="AO809"/>
  <c r="A810"/>
  <c r="B810"/>
  <c r="C810" s="1"/>
  <c r="D810"/>
  <c r="E810" s="1"/>
  <c r="F810"/>
  <c r="G810"/>
  <c r="H810"/>
  <c r="K810"/>
  <c r="L810" s="1"/>
  <c r="M810"/>
  <c r="AD810" s="1"/>
  <c r="N810"/>
  <c r="O810"/>
  <c r="R810"/>
  <c r="S810"/>
  <c r="T810"/>
  <c r="U810"/>
  <c r="V810"/>
  <c r="W810"/>
  <c r="Y810"/>
  <c r="Z810"/>
  <c r="AA810"/>
  <c r="AC810"/>
  <c r="AE810"/>
  <c r="AI810"/>
  <c r="AJ810"/>
  <c r="AK810"/>
  <c r="AL810"/>
  <c r="AM810"/>
  <c r="AO810"/>
  <c r="A811"/>
  <c r="B811"/>
  <c r="C811" s="1"/>
  <c r="D811"/>
  <c r="E811" s="1"/>
  <c r="F811"/>
  <c r="G811"/>
  <c r="H811"/>
  <c r="K811"/>
  <c r="L811" s="1"/>
  <c r="M811"/>
  <c r="AD811" s="1"/>
  <c r="N811"/>
  <c r="O811"/>
  <c r="R811"/>
  <c r="S811"/>
  <c r="T811"/>
  <c r="U811"/>
  <c r="V811"/>
  <c r="W811"/>
  <c r="Y811"/>
  <c r="Z811"/>
  <c r="AA811"/>
  <c r="AC811"/>
  <c r="AE811"/>
  <c r="AI811"/>
  <c r="AJ811"/>
  <c r="AK811"/>
  <c r="AL811"/>
  <c r="AM811"/>
  <c r="AO811"/>
  <c r="A812"/>
  <c r="B812"/>
  <c r="C812" s="1"/>
  <c r="D812"/>
  <c r="E812" s="1"/>
  <c r="F812"/>
  <c r="G812"/>
  <c r="H812"/>
  <c r="K812"/>
  <c r="L812" s="1"/>
  <c r="M812"/>
  <c r="AD812" s="1"/>
  <c r="N812"/>
  <c r="O812"/>
  <c r="R812"/>
  <c r="S812"/>
  <c r="T812"/>
  <c r="U812"/>
  <c r="V812"/>
  <c r="W812"/>
  <c r="Y812"/>
  <c r="Z812"/>
  <c r="AA812"/>
  <c r="AC812"/>
  <c r="AE812"/>
  <c r="AI812"/>
  <c r="AJ812"/>
  <c r="AK812"/>
  <c r="AL812"/>
  <c r="AM812"/>
  <c r="AO812"/>
  <c r="A813"/>
  <c r="B813"/>
  <c r="C813" s="1"/>
  <c r="D813"/>
  <c r="E813" s="1"/>
  <c r="F813"/>
  <c r="G813"/>
  <c r="H813"/>
  <c r="K813"/>
  <c r="L813" s="1"/>
  <c r="M813"/>
  <c r="AD813" s="1"/>
  <c r="N813"/>
  <c r="O813"/>
  <c r="R813"/>
  <c r="S813"/>
  <c r="T813"/>
  <c r="U813"/>
  <c r="V813"/>
  <c r="W813"/>
  <c r="Y813"/>
  <c r="Z813"/>
  <c r="AA813"/>
  <c r="AC813"/>
  <c r="AE813"/>
  <c r="AI813"/>
  <c r="AJ813"/>
  <c r="AK813"/>
  <c r="AL813"/>
  <c r="AM813"/>
  <c r="AO813"/>
  <c r="A814"/>
  <c r="B814"/>
  <c r="C814" s="1"/>
  <c r="D814"/>
  <c r="E814" s="1"/>
  <c r="F814"/>
  <c r="G814"/>
  <c r="H814"/>
  <c r="K814"/>
  <c r="L814" s="1"/>
  <c r="M814"/>
  <c r="AD814" s="1"/>
  <c r="N814"/>
  <c r="O814"/>
  <c r="R814"/>
  <c r="S814"/>
  <c r="T814"/>
  <c r="U814"/>
  <c r="V814"/>
  <c r="W814"/>
  <c r="Y814"/>
  <c r="Z814"/>
  <c r="AA814"/>
  <c r="AC814"/>
  <c r="AE814"/>
  <c r="AI814"/>
  <c r="AJ814"/>
  <c r="AK814"/>
  <c r="AL814"/>
  <c r="AM814"/>
  <c r="AO814"/>
  <c r="A815"/>
  <c r="B815"/>
  <c r="C815" s="1"/>
  <c r="D815"/>
  <c r="E815" s="1"/>
  <c r="F815"/>
  <c r="G815"/>
  <c r="H815"/>
  <c r="K815"/>
  <c r="L815" s="1"/>
  <c r="M815"/>
  <c r="AD815" s="1"/>
  <c r="N815"/>
  <c r="O815"/>
  <c r="R815"/>
  <c r="S815"/>
  <c r="T815"/>
  <c r="U815"/>
  <c r="V815"/>
  <c r="W815"/>
  <c r="Y815"/>
  <c r="Z815"/>
  <c r="AA815"/>
  <c r="AC815"/>
  <c r="AE815"/>
  <c r="AI815"/>
  <c r="AJ815"/>
  <c r="AK815"/>
  <c r="AL815"/>
  <c r="AM815"/>
  <c r="AO815"/>
  <c r="A816"/>
  <c r="B816"/>
  <c r="C816" s="1"/>
  <c r="D816"/>
  <c r="E816" s="1"/>
  <c r="F816"/>
  <c r="G816"/>
  <c r="H816"/>
  <c r="K816"/>
  <c r="L816" s="1"/>
  <c r="M816"/>
  <c r="AD816" s="1"/>
  <c r="N816"/>
  <c r="O816"/>
  <c r="R816"/>
  <c r="S816"/>
  <c r="T816"/>
  <c r="U816"/>
  <c r="V816"/>
  <c r="W816"/>
  <c r="Y816"/>
  <c r="Z816"/>
  <c r="AA816"/>
  <c r="AC816"/>
  <c r="AE816"/>
  <c r="AI816"/>
  <c r="AJ816"/>
  <c r="AK816"/>
  <c r="AL816"/>
  <c r="AM816"/>
  <c r="AO816"/>
  <c r="A817"/>
  <c r="B817"/>
  <c r="C817" s="1"/>
  <c r="D817"/>
  <c r="E817" s="1"/>
  <c r="F817"/>
  <c r="G817"/>
  <c r="H817"/>
  <c r="K817"/>
  <c r="L817" s="1"/>
  <c r="M817"/>
  <c r="AD817" s="1"/>
  <c r="N817"/>
  <c r="O817"/>
  <c r="R817"/>
  <c r="S817"/>
  <c r="T817"/>
  <c r="U817"/>
  <c r="V817"/>
  <c r="W817"/>
  <c r="Y817"/>
  <c r="Z817"/>
  <c r="AA817"/>
  <c r="AC817"/>
  <c r="AE817"/>
  <c r="AI817"/>
  <c r="AJ817"/>
  <c r="AK817"/>
  <c r="AL817"/>
  <c r="AM817"/>
  <c r="AO817"/>
  <c r="A818"/>
  <c r="B818"/>
  <c r="C818" s="1"/>
  <c r="D818"/>
  <c r="E818" s="1"/>
  <c r="F818"/>
  <c r="G818"/>
  <c r="H818"/>
  <c r="K818"/>
  <c r="L818" s="1"/>
  <c r="M818"/>
  <c r="AD818" s="1"/>
  <c r="N818"/>
  <c r="O818"/>
  <c r="R818"/>
  <c r="S818"/>
  <c r="T818"/>
  <c r="U818"/>
  <c r="V818"/>
  <c r="W818"/>
  <c r="Y818"/>
  <c r="Z818"/>
  <c r="AA818"/>
  <c r="AC818"/>
  <c r="AE818"/>
  <c r="AI818"/>
  <c r="AJ818"/>
  <c r="AK818"/>
  <c r="AL818"/>
  <c r="AM818"/>
  <c r="AO818"/>
  <c r="A819"/>
  <c r="B819"/>
  <c r="C819" s="1"/>
  <c r="D819"/>
  <c r="E819" s="1"/>
  <c r="F819"/>
  <c r="G819"/>
  <c r="H819"/>
  <c r="K819"/>
  <c r="L819" s="1"/>
  <c r="M819"/>
  <c r="AD819" s="1"/>
  <c r="N819"/>
  <c r="O819"/>
  <c r="R819"/>
  <c r="S819"/>
  <c r="T819"/>
  <c r="U819"/>
  <c r="V819"/>
  <c r="W819"/>
  <c r="Y819"/>
  <c r="Z819"/>
  <c r="AA819"/>
  <c r="AC819"/>
  <c r="AE819"/>
  <c r="AI819"/>
  <c r="AJ819"/>
  <c r="AK819"/>
  <c r="AL819"/>
  <c r="AM819"/>
  <c r="AO819"/>
  <c r="A820"/>
  <c r="B820"/>
  <c r="C820" s="1"/>
  <c r="D820"/>
  <c r="E820" s="1"/>
  <c r="F820"/>
  <c r="G820"/>
  <c r="H820"/>
  <c r="K820"/>
  <c r="L820" s="1"/>
  <c r="M820"/>
  <c r="AD820" s="1"/>
  <c r="N820"/>
  <c r="O820"/>
  <c r="R820"/>
  <c r="S820"/>
  <c r="T820"/>
  <c r="U820"/>
  <c r="V820"/>
  <c r="W820"/>
  <c r="Y820"/>
  <c r="Z820"/>
  <c r="AA820"/>
  <c r="AC820"/>
  <c r="AE820"/>
  <c r="AI820"/>
  <c r="AJ820"/>
  <c r="AK820"/>
  <c r="AL820"/>
  <c r="AM820"/>
  <c r="AO820"/>
  <c r="A821"/>
  <c r="B821"/>
  <c r="C821" s="1"/>
  <c r="D821"/>
  <c r="E821" s="1"/>
  <c r="F821"/>
  <c r="G821"/>
  <c r="H821"/>
  <c r="K821"/>
  <c r="L821" s="1"/>
  <c r="M821"/>
  <c r="AD821" s="1"/>
  <c r="N821"/>
  <c r="O821"/>
  <c r="R821"/>
  <c r="S821"/>
  <c r="T821"/>
  <c r="U821"/>
  <c r="V821"/>
  <c r="W821"/>
  <c r="Y821"/>
  <c r="Z821"/>
  <c r="AA821"/>
  <c r="AC821"/>
  <c r="AE821"/>
  <c r="AI821"/>
  <c r="AJ821"/>
  <c r="AK821"/>
  <c r="AL821"/>
  <c r="AM821"/>
  <c r="AO821"/>
  <c r="A822"/>
  <c r="B822"/>
  <c r="C822" s="1"/>
  <c r="D822"/>
  <c r="E822" s="1"/>
  <c r="F822"/>
  <c r="G822"/>
  <c r="H822"/>
  <c r="K822"/>
  <c r="L822" s="1"/>
  <c r="M822"/>
  <c r="AD822" s="1"/>
  <c r="N822"/>
  <c r="O822"/>
  <c r="R822"/>
  <c r="S822"/>
  <c r="T822"/>
  <c r="U822"/>
  <c r="V822"/>
  <c r="W822"/>
  <c r="Y822"/>
  <c r="Z822"/>
  <c r="AA822"/>
  <c r="AC822"/>
  <c r="AE822"/>
  <c r="AI822"/>
  <c r="AJ822"/>
  <c r="AK822"/>
  <c r="AL822"/>
  <c r="AM822"/>
  <c r="AO822"/>
  <c r="A823"/>
  <c r="B823"/>
  <c r="C823" s="1"/>
  <c r="D823"/>
  <c r="E823" s="1"/>
  <c r="F823"/>
  <c r="G823"/>
  <c r="H823"/>
  <c r="K823"/>
  <c r="L823" s="1"/>
  <c r="M823"/>
  <c r="AD823" s="1"/>
  <c r="N823"/>
  <c r="O823"/>
  <c r="R823"/>
  <c r="S823"/>
  <c r="T823"/>
  <c r="U823"/>
  <c r="V823"/>
  <c r="W823"/>
  <c r="Y823"/>
  <c r="Z823"/>
  <c r="AA823"/>
  <c r="AC823"/>
  <c r="AE823"/>
  <c r="AI823"/>
  <c r="AJ823"/>
  <c r="AK823"/>
  <c r="AL823"/>
  <c r="AM823"/>
  <c r="AO823"/>
  <c r="A824"/>
  <c r="B824"/>
  <c r="C824" s="1"/>
  <c r="D824"/>
  <c r="E824" s="1"/>
  <c r="F824"/>
  <c r="G824"/>
  <c r="H824"/>
  <c r="K824"/>
  <c r="L824" s="1"/>
  <c r="M824"/>
  <c r="AD824" s="1"/>
  <c r="N824"/>
  <c r="O824"/>
  <c r="R824"/>
  <c r="S824"/>
  <c r="T824"/>
  <c r="U824"/>
  <c r="V824"/>
  <c r="W824"/>
  <c r="Y824"/>
  <c r="Z824"/>
  <c r="AA824"/>
  <c r="AC824"/>
  <c r="AE824"/>
  <c r="AI824"/>
  <c r="AJ824"/>
  <c r="AK824"/>
  <c r="AL824"/>
  <c r="AM824"/>
  <c r="AO824"/>
  <c r="A825"/>
  <c r="B825"/>
  <c r="C825" s="1"/>
  <c r="D825"/>
  <c r="E825" s="1"/>
  <c r="F825"/>
  <c r="G825"/>
  <c r="H825"/>
  <c r="K825"/>
  <c r="L825" s="1"/>
  <c r="M825"/>
  <c r="AD825" s="1"/>
  <c r="N825"/>
  <c r="O825"/>
  <c r="R825"/>
  <c r="S825"/>
  <c r="T825"/>
  <c r="U825"/>
  <c r="V825"/>
  <c r="W825"/>
  <c r="Y825"/>
  <c r="Z825"/>
  <c r="AA825"/>
  <c r="AC825"/>
  <c r="AE825"/>
  <c r="AI825"/>
  <c r="AJ825"/>
  <c r="AK825"/>
  <c r="AL825"/>
  <c r="AM825"/>
  <c r="AO825"/>
  <c r="A826"/>
  <c r="B826"/>
  <c r="C826" s="1"/>
  <c r="D826"/>
  <c r="E826" s="1"/>
  <c r="F826"/>
  <c r="G826"/>
  <c r="H826"/>
  <c r="K826"/>
  <c r="L826" s="1"/>
  <c r="M826"/>
  <c r="AD826" s="1"/>
  <c r="N826"/>
  <c r="O826"/>
  <c r="R826"/>
  <c r="S826"/>
  <c r="T826"/>
  <c r="U826"/>
  <c r="V826"/>
  <c r="W826"/>
  <c r="Y826"/>
  <c r="Z826"/>
  <c r="AA826"/>
  <c r="AC826"/>
  <c r="AE826"/>
  <c r="AI826"/>
  <c r="AJ826"/>
  <c r="AK826"/>
  <c r="AL826"/>
  <c r="AM826"/>
  <c r="AO826"/>
  <c r="A827"/>
  <c r="B827"/>
  <c r="C827" s="1"/>
  <c r="D827"/>
  <c r="E827" s="1"/>
  <c r="F827"/>
  <c r="G827"/>
  <c r="H827"/>
  <c r="K827"/>
  <c r="L827" s="1"/>
  <c r="M827"/>
  <c r="AD827" s="1"/>
  <c r="N827"/>
  <c r="O827"/>
  <c r="R827"/>
  <c r="S827"/>
  <c r="T827"/>
  <c r="U827"/>
  <c r="V827"/>
  <c r="W827"/>
  <c r="Y827"/>
  <c r="Z827"/>
  <c r="AA827"/>
  <c r="AC827"/>
  <c r="AE827"/>
  <c r="AI827"/>
  <c r="AJ827"/>
  <c r="AK827"/>
  <c r="AL827"/>
  <c r="AM827"/>
  <c r="AO827"/>
  <c r="A828"/>
  <c r="B828"/>
  <c r="C828" s="1"/>
  <c r="D828"/>
  <c r="E828" s="1"/>
  <c r="F828"/>
  <c r="G828"/>
  <c r="H828"/>
  <c r="K828"/>
  <c r="L828" s="1"/>
  <c r="M828"/>
  <c r="AD828" s="1"/>
  <c r="N828"/>
  <c r="O828"/>
  <c r="R828"/>
  <c r="S828"/>
  <c r="T828"/>
  <c r="U828"/>
  <c r="V828"/>
  <c r="W828"/>
  <c r="Y828"/>
  <c r="Z828"/>
  <c r="AA828"/>
  <c r="AC828"/>
  <c r="AE828"/>
  <c r="AI828"/>
  <c r="AJ828"/>
  <c r="AK828"/>
  <c r="AL828"/>
  <c r="AM828"/>
  <c r="AO828"/>
  <c r="A829"/>
  <c r="B829"/>
  <c r="C829" s="1"/>
  <c r="D829"/>
  <c r="E829" s="1"/>
  <c r="F829"/>
  <c r="G829"/>
  <c r="H829"/>
  <c r="K829"/>
  <c r="L829" s="1"/>
  <c r="M829"/>
  <c r="AD829" s="1"/>
  <c r="N829"/>
  <c r="O829"/>
  <c r="R829"/>
  <c r="S829"/>
  <c r="T829"/>
  <c r="U829"/>
  <c r="V829"/>
  <c r="W829"/>
  <c r="Y829"/>
  <c r="Z829"/>
  <c r="AA829"/>
  <c r="AC829"/>
  <c r="AE829"/>
  <c r="AI829"/>
  <c r="AJ829"/>
  <c r="AK829"/>
  <c r="AL829"/>
  <c r="AM829"/>
  <c r="AO829"/>
  <c r="A830"/>
  <c r="B830"/>
  <c r="C830" s="1"/>
  <c r="D830"/>
  <c r="E830" s="1"/>
  <c r="F830"/>
  <c r="G830"/>
  <c r="H830"/>
  <c r="K830"/>
  <c r="L830" s="1"/>
  <c r="M830"/>
  <c r="AD830" s="1"/>
  <c r="N830"/>
  <c r="O830"/>
  <c r="R830"/>
  <c r="S830"/>
  <c r="T830"/>
  <c r="U830"/>
  <c r="V830"/>
  <c r="W830"/>
  <c r="Y830"/>
  <c r="Z830"/>
  <c r="AA830"/>
  <c r="AC830"/>
  <c r="AE830"/>
  <c r="AI830"/>
  <c r="AJ830"/>
  <c r="AK830"/>
  <c r="AL830"/>
  <c r="AM830"/>
  <c r="AO830"/>
  <c r="A831"/>
  <c r="B831"/>
  <c r="C831" s="1"/>
  <c r="D831"/>
  <c r="E831" s="1"/>
  <c r="F831"/>
  <c r="G831"/>
  <c r="H831"/>
  <c r="K831"/>
  <c r="L831" s="1"/>
  <c r="M831"/>
  <c r="AD831" s="1"/>
  <c r="N831"/>
  <c r="O831"/>
  <c r="R831"/>
  <c r="S831"/>
  <c r="T831"/>
  <c r="U831"/>
  <c r="V831"/>
  <c r="W831"/>
  <c r="Y831"/>
  <c r="Z831"/>
  <c r="AA831"/>
  <c r="AC831"/>
  <c r="AE831"/>
  <c r="AI831"/>
  <c r="AJ831"/>
  <c r="AK831"/>
  <c r="AL831"/>
  <c r="AM831"/>
  <c r="AO831"/>
  <c r="A832"/>
  <c r="B832"/>
  <c r="C832" s="1"/>
  <c r="D832"/>
  <c r="E832" s="1"/>
  <c r="F832"/>
  <c r="G832"/>
  <c r="H832"/>
  <c r="K832"/>
  <c r="L832" s="1"/>
  <c r="M832"/>
  <c r="AD832" s="1"/>
  <c r="N832"/>
  <c r="O832"/>
  <c r="R832"/>
  <c r="S832"/>
  <c r="T832"/>
  <c r="U832"/>
  <c r="V832"/>
  <c r="W832"/>
  <c r="Y832"/>
  <c r="Z832"/>
  <c r="AA832"/>
  <c r="AC832"/>
  <c r="AE832"/>
  <c r="AI832"/>
  <c r="AJ832"/>
  <c r="AK832"/>
  <c r="AL832"/>
  <c r="AM832"/>
  <c r="AO832"/>
  <c r="A833"/>
  <c r="B833"/>
  <c r="C833" s="1"/>
  <c r="D833"/>
  <c r="E833" s="1"/>
  <c r="F833"/>
  <c r="G833"/>
  <c r="H833"/>
  <c r="K833"/>
  <c r="L833" s="1"/>
  <c r="M833"/>
  <c r="AD833" s="1"/>
  <c r="N833"/>
  <c r="O833"/>
  <c r="R833"/>
  <c r="S833"/>
  <c r="T833"/>
  <c r="U833"/>
  <c r="V833"/>
  <c r="W833"/>
  <c r="Y833"/>
  <c r="Z833"/>
  <c r="AA833"/>
  <c r="AC833"/>
  <c r="AE833"/>
  <c r="AI833"/>
  <c r="AJ833"/>
  <c r="AK833"/>
  <c r="AL833"/>
  <c r="AM833"/>
  <c r="AO833"/>
  <c r="A834"/>
  <c r="B834"/>
  <c r="C834" s="1"/>
  <c r="D834"/>
  <c r="E834" s="1"/>
  <c r="F834"/>
  <c r="G834"/>
  <c r="H834"/>
  <c r="K834"/>
  <c r="L834" s="1"/>
  <c r="M834"/>
  <c r="AD834" s="1"/>
  <c r="N834"/>
  <c r="O834"/>
  <c r="R834"/>
  <c r="S834"/>
  <c r="T834"/>
  <c r="U834"/>
  <c r="V834"/>
  <c r="W834"/>
  <c r="Y834"/>
  <c r="Z834"/>
  <c r="AA834"/>
  <c r="AC834"/>
  <c r="AE834"/>
  <c r="AI834"/>
  <c r="AJ834"/>
  <c r="AK834"/>
  <c r="AL834"/>
  <c r="AM834"/>
  <c r="AO834"/>
  <c r="A835"/>
  <c r="B835"/>
  <c r="C835" s="1"/>
  <c r="D835"/>
  <c r="E835" s="1"/>
  <c r="F835"/>
  <c r="G835"/>
  <c r="H835"/>
  <c r="K835"/>
  <c r="L835" s="1"/>
  <c r="M835"/>
  <c r="AD835" s="1"/>
  <c r="N835"/>
  <c r="O835"/>
  <c r="R835"/>
  <c r="S835"/>
  <c r="T835"/>
  <c r="U835"/>
  <c r="V835"/>
  <c r="W835"/>
  <c r="Y835"/>
  <c r="Z835"/>
  <c r="AA835"/>
  <c r="AC835"/>
  <c r="AE835"/>
  <c r="AI835"/>
  <c r="AJ835"/>
  <c r="AK835"/>
  <c r="AL835"/>
  <c r="AM835"/>
  <c r="AO835"/>
  <c r="A836"/>
  <c r="B836"/>
  <c r="C836" s="1"/>
  <c r="D836"/>
  <c r="E836" s="1"/>
  <c r="F836"/>
  <c r="G836"/>
  <c r="H836"/>
  <c r="K836"/>
  <c r="L836" s="1"/>
  <c r="M836"/>
  <c r="AD836" s="1"/>
  <c r="N836"/>
  <c r="O836"/>
  <c r="R836"/>
  <c r="S836"/>
  <c r="T836"/>
  <c r="U836"/>
  <c r="V836"/>
  <c r="W836"/>
  <c r="Y836"/>
  <c r="Z836"/>
  <c r="AA836"/>
  <c r="AC836"/>
  <c r="AE836"/>
  <c r="AI836"/>
  <c r="AJ836"/>
  <c r="AK836"/>
  <c r="AL836"/>
  <c r="AM836"/>
  <c r="AO836"/>
  <c r="A837"/>
  <c r="B837"/>
  <c r="C837" s="1"/>
  <c r="D837"/>
  <c r="E837" s="1"/>
  <c r="F837"/>
  <c r="G837"/>
  <c r="H837"/>
  <c r="K837"/>
  <c r="L837" s="1"/>
  <c r="M837"/>
  <c r="AD837" s="1"/>
  <c r="N837"/>
  <c r="O837"/>
  <c r="R837"/>
  <c r="S837"/>
  <c r="T837"/>
  <c r="U837"/>
  <c r="V837"/>
  <c r="W837"/>
  <c r="Y837"/>
  <c r="Z837"/>
  <c r="AA837"/>
  <c r="AC837"/>
  <c r="AE837"/>
  <c r="AI837"/>
  <c r="AJ837"/>
  <c r="AK837"/>
  <c r="AL837"/>
  <c r="AM837"/>
  <c r="AO837"/>
  <c r="A838"/>
  <c r="B838"/>
  <c r="C838" s="1"/>
  <c r="D838"/>
  <c r="E838" s="1"/>
  <c r="F838"/>
  <c r="G838"/>
  <c r="H838"/>
  <c r="K838"/>
  <c r="L838" s="1"/>
  <c r="M838"/>
  <c r="AD838" s="1"/>
  <c r="N838"/>
  <c r="O838"/>
  <c r="R838"/>
  <c r="S838"/>
  <c r="T838"/>
  <c r="U838"/>
  <c r="V838"/>
  <c r="W838"/>
  <c r="Y838"/>
  <c r="Z838"/>
  <c r="AA838"/>
  <c r="AC838"/>
  <c r="AE838"/>
  <c r="AI838"/>
  <c r="AJ838"/>
  <c r="AK838"/>
  <c r="AL838"/>
  <c r="AM838"/>
  <c r="AO838"/>
  <c r="A839"/>
  <c r="B839"/>
  <c r="C839" s="1"/>
  <c r="D839"/>
  <c r="E839" s="1"/>
  <c r="F839"/>
  <c r="G839"/>
  <c r="H839"/>
  <c r="K839"/>
  <c r="L839" s="1"/>
  <c r="M839"/>
  <c r="AD839" s="1"/>
  <c r="N839"/>
  <c r="O839"/>
  <c r="R839"/>
  <c r="S839"/>
  <c r="T839"/>
  <c r="U839"/>
  <c r="V839"/>
  <c r="W839"/>
  <c r="Y839"/>
  <c r="Z839"/>
  <c r="AA839"/>
  <c r="AC839"/>
  <c r="AE839"/>
  <c r="AI839"/>
  <c r="AJ839"/>
  <c r="AK839"/>
  <c r="AL839"/>
  <c r="AM839"/>
  <c r="AO839"/>
  <c r="A840"/>
  <c r="B840"/>
  <c r="C840" s="1"/>
  <c r="D840"/>
  <c r="E840" s="1"/>
  <c r="F840"/>
  <c r="G840"/>
  <c r="H840"/>
  <c r="K840"/>
  <c r="L840" s="1"/>
  <c r="M840"/>
  <c r="AD840" s="1"/>
  <c r="N840"/>
  <c r="O840"/>
  <c r="R840"/>
  <c r="S840"/>
  <c r="T840"/>
  <c r="U840"/>
  <c r="V840"/>
  <c r="W840"/>
  <c r="Y840"/>
  <c r="Z840"/>
  <c r="AA840"/>
  <c r="AC840"/>
  <c r="AE840"/>
  <c r="AI840"/>
  <c r="AJ840"/>
  <c r="AK840"/>
  <c r="AL840"/>
  <c r="AM840"/>
  <c r="AO840"/>
  <c r="A841"/>
  <c r="B841"/>
  <c r="C841" s="1"/>
  <c r="D841"/>
  <c r="E841" s="1"/>
  <c r="F841"/>
  <c r="G841"/>
  <c r="H841"/>
  <c r="K841"/>
  <c r="L841" s="1"/>
  <c r="M841"/>
  <c r="AD841" s="1"/>
  <c r="N841"/>
  <c r="O841"/>
  <c r="R841"/>
  <c r="S841"/>
  <c r="T841"/>
  <c r="U841"/>
  <c r="V841"/>
  <c r="W841"/>
  <c r="Y841"/>
  <c r="Z841"/>
  <c r="AA841"/>
  <c r="AC841"/>
  <c r="AE841"/>
  <c r="AI841"/>
  <c r="AJ841"/>
  <c r="AK841"/>
  <c r="AL841"/>
  <c r="AM841"/>
  <c r="AO841"/>
  <c r="A842"/>
  <c r="B842"/>
  <c r="C842" s="1"/>
  <c r="D842"/>
  <c r="E842" s="1"/>
  <c r="F842"/>
  <c r="G842"/>
  <c r="H842"/>
  <c r="K842"/>
  <c r="L842" s="1"/>
  <c r="M842"/>
  <c r="AD842" s="1"/>
  <c r="N842"/>
  <c r="O842"/>
  <c r="R842"/>
  <c r="S842"/>
  <c r="T842"/>
  <c r="U842"/>
  <c r="V842"/>
  <c r="W842"/>
  <c r="Y842"/>
  <c r="Z842"/>
  <c r="AA842"/>
  <c r="AC842"/>
  <c r="AE842"/>
  <c r="AI842"/>
  <c r="AJ842"/>
  <c r="AK842"/>
  <c r="AL842"/>
  <c r="AM842"/>
  <c r="AO842"/>
  <c r="A843"/>
  <c r="B843"/>
  <c r="C843" s="1"/>
  <c r="D843"/>
  <c r="E843" s="1"/>
  <c r="F843"/>
  <c r="G843"/>
  <c r="H843"/>
  <c r="K843"/>
  <c r="L843" s="1"/>
  <c r="M843"/>
  <c r="AD843" s="1"/>
  <c r="N843"/>
  <c r="O843"/>
  <c r="R843"/>
  <c r="S843"/>
  <c r="T843"/>
  <c r="U843"/>
  <c r="V843"/>
  <c r="W843"/>
  <c r="Y843"/>
  <c r="Z843"/>
  <c r="AA843"/>
  <c r="AC843"/>
  <c r="AE843"/>
  <c r="AI843"/>
  <c r="AJ843"/>
  <c r="AK843"/>
  <c r="AL843"/>
  <c r="AM843"/>
  <c r="AO843"/>
  <c r="A844"/>
  <c r="B844"/>
  <c r="C844" s="1"/>
  <c r="D844"/>
  <c r="E844" s="1"/>
  <c r="F844"/>
  <c r="G844"/>
  <c r="H844"/>
  <c r="K844"/>
  <c r="L844" s="1"/>
  <c r="M844"/>
  <c r="AD844" s="1"/>
  <c r="N844"/>
  <c r="O844"/>
  <c r="R844"/>
  <c r="S844"/>
  <c r="T844"/>
  <c r="U844"/>
  <c r="V844"/>
  <c r="W844"/>
  <c r="Y844"/>
  <c r="Z844"/>
  <c r="AA844"/>
  <c r="AC844"/>
  <c r="AE844"/>
  <c r="AI844"/>
  <c r="AJ844"/>
  <c r="AK844"/>
  <c r="AL844"/>
  <c r="AM844"/>
  <c r="AO844"/>
  <c r="A845"/>
  <c r="B845"/>
  <c r="C845" s="1"/>
  <c r="D845"/>
  <c r="E845" s="1"/>
  <c r="F845"/>
  <c r="G845"/>
  <c r="H845"/>
  <c r="K845"/>
  <c r="L845" s="1"/>
  <c r="M845"/>
  <c r="AD845" s="1"/>
  <c r="N845"/>
  <c r="O845"/>
  <c r="R845"/>
  <c r="S845"/>
  <c r="T845"/>
  <c r="U845"/>
  <c r="V845"/>
  <c r="W845"/>
  <c r="Y845"/>
  <c r="Z845"/>
  <c r="AA845"/>
  <c r="AC845"/>
  <c r="AE845"/>
  <c r="AI845"/>
  <c r="AJ845"/>
  <c r="AK845"/>
  <c r="AL845"/>
  <c r="AM845"/>
  <c r="AO845"/>
  <c r="A846"/>
  <c r="B846"/>
  <c r="C846" s="1"/>
  <c r="D846"/>
  <c r="E846" s="1"/>
  <c r="F846"/>
  <c r="G846"/>
  <c r="H846"/>
  <c r="K846"/>
  <c r="L846" s="1"/>
  <c r="M846"/>
  <c r="AD846" s="1"/>
  <c r="N846"/>
  <c r="O846"/>
  <c r="R846"/>
  <c r="S846"/>
  <c r="T846"/>
  <c r="U846"/>
  <c r="V846"/>
  <c r="W846"/>
  <c r="Y846"/>
  <c r="Z846"/>
  <c r="AA846"/>
  <c r="AC846"/>
  <c r="AE846"/>
  <c r="AI846"/>
  <c r="AJ846"/>
  <c r="AK846"/>
  <c r="AL846"/>
  <c r="AM846"/>
  <c r="AO846"/>
  <c r="A847"/>
  <c r="B847"/>
  <c r="C847" s="1"/>
  <c r="D847"/>
  <c r="E847" s="1"/>
  <c r="F847"/>
  <c r="G847"/>
  <c r="H847"/>
  <c r="K847"/>
  <c r="L847" s="1"/>
  <c r="M847"/>
  <c r="AD847" s="1"/>
  <c r="N847"/>
  <c r="O847"/>
  <c r="R847"/>
  <c r="S847"/>
  <c r="T847"/>
  <c r="U847"/>
  <c r="V847"/>
  <c r="W847"/>
  <c r="Y847"/>
  <c r="Z847"/>
  <c r="AA847"/>
  <c r="AC847"/>
  <c r="AE847"/>
  <c r="AI847"/>
  <c r="AJ847"/>
  <c r="AK847"/>
  <c r="AL847"/>
  <c r="AM847"/>
  <c r="AO847"/>
  <c r="A848"/>
  <c r="B848"/>
  <c r="C848" s="1"/>
  <c r="D848"/>
  <c r="E848" s="1"/>
  <c r="F848"/>
  <c r="G848"/>
  <c r="H848"/>
  <c r="K848"/>
  <c r="L848" s="1"/>
  <c r="M848"/>
  <c r="AD848" s="1"/>
  <c r="N848"/>
  <c r="O848"/>
  <c r="R848"/>
  <c r="S848"/>
  <c r="T848"/>
  <c r="U848"/>
  <c r="V848"/>
  <c r="W848"/>
  <c r="Y848"/>
  <c r="Z848"/>
  <c r="AA848"/>
  <c r="AC848"/>
  <c r="AE848"/>
  <c r="AI848"/>
  <c r="AJ848"/>
  <c r="AK848"/>
  <c r="AL848"/>
  <c r="AM848"/>
  <c r="AO848"/>
  <c r="A849"/>
  <c r="B849"/>
  <c r="C849" s="1"/>
  <c r="D849"/>
  <c r="E849" s="1"/>
  <c r="F849"/>
  <c r="G849"/>
  <c r="H849"/>
  <c r="K849"/>
  <c r="L849" s="1"/>
  <c r="M849"/>
  <c r="AD849" s="1"/>
  <c r="N849"/>
  <c r="O849"/>
  <c r="R849"/>
  <c r="S849"/>
  <c r="T849"/>
  <c r="U849"/>
  <c r="V849"/>
  <c r="W849"/>
  <c r="Y849"/>
  <c r="Z849"/>
  <c r="AA849"/>
  <c r="AC849"/>
  <c r="AE849"/>
  <c r="AI849"/>
  <c r="AJ849"/>
  <c r="AK849"/>
  <c r="AL849"/>
  <c r="AM849"/>
  <c r="AO849"/>
  <c r="A850"/>
  <c r="B850"/>
  <c r="C850" s="1"/>
  <c r="D850"/>
  <c r="E850" s="1"/>
  <c r="F850"/>
  <c r="G850"/>
  <c r="H850"/>
  <c r="K850"/>
  <c r="L850" s="1"/>
  <c r="M850"/>
  <c r="AD850" s="1"/>
  <c r="N850"/>
  <c r="O850"/>
  <c r="R850"/>
  <c r="S850"/>
  <c r="T850"/>
  <c r="U850"/>
  <c r="V850"/>
  <c r="W850"/>
  <c r="Y850"/>
  <c r="Z850"/>
  <c r="AA850"/>
  <c r="AC850"/>
  <c r="AE850"/>
  <c r="AI850"/>
  <c r="AJ850"/>
  <c r="AK850"/>
  <c r="AL850"/>
  <c r="AM850"/>
  <c r="AO850"/>
  <c r="A851"/>
  <c r="B851"/>
  <c r="C851" s="1"/>
  <c r="D851"/>
  <c r="E851" s="1"/>
  <c r="F851"/>
  <c r="G851"/>
  <c r="H851"/>
  <c r="K851"/>
  <c r="L851" s="1"/>
  <c r="M851"/>
  <c r="AD851" s="1"/>
  <c r="N851"/>
  <c r="O851"/>
  <c r="R851"/>
  <c r="S851"/>
  <c r="T851"/>
  <c r="U851"/>
  <c r="V851"/>
  <c r="W851"/>
  <c r="Y851"/>
  <c r="Z851"/>
  <c r="AA851"/>
  <c r="AC851"/>
  <c r="AE851"/>
  <c r="AI851"/>
  <c r="AJ851"/>
  <c r="AK851"/>
  <c r="AL851"/>
  <c r="AM851"/>
  <c r="AO851"/>
  <c r="A852"/>
  <c r="B852"/>
  <c r="C852" s="1"/>
  <c r="D852"/>
  <c r="E852" s="1"/>
  <c r="F852"/>
  <c r="G852"/>
  <c r="H852"/>
  <c r="K852"/>
  <c r="L852" s="1"/>
  <c r="M852"/>
  <c r="AD852" s="1"/>
  <c r="N852"/>
  <c r="O852"/>
  <c r="R852"/>
  <c r="S852"/>
  <c r="T852"/>
  <c r="U852"/>
  <c r="V852"/>
  <c r="W852"/>
  <c r="Y852"/>
  <c r="Z852"/>
  <c r="AA852"/>
  <c r="AC852"/>
  <c r="AE852"/>
  <c r="AI852"/>
  <c r="AJ852"/>
  <c r="AK852"/>
  <c r="AL852"/>
  <c r="AM852"/>
  <c r="AO852"/>
  <c r="A853"/>
  <c r="B853"/>
  <c r="C853" s="1"/>
  <c r="D853"/>
  <c r="E853" s="1"/>
  <c r="F853"/>
  <c r="G853"/>
  <c r="H853"/>
  <c r="K853"/>
  <c r="L853" s="1"/>
  <c r="M853"/>
  <c r="AD853" s="1"/>
  <c r="N853"/>
  <c r="O853"/>
  <c r="R853"/>
  <c r="S853"/>
  <c r="T853"/>
  <c r="U853"/>
  <c r="V853"/>
  <c r="W853"/>
  <c r="Y853"/>
  <c r="Z853"/>
  <c r="AA853"/>
  <c r="AC853"/>
  <c r="AE853"/>
  <c r="AI853"/>
  <c r="AJ853"/>
  <c r="AK853"/>
  <c r="AL853"/>
  <c r="AM853"/>
  <c r="AO853"/>
  <c r="A854"/>
  <c r="B854"/>
  <c r="C854" s="1"/>
  <c r="D854"/>
  <c r="E854" s="1"/>
  <c r="F854"/>
  <c r="G854"/>
  <c r="H854"/>
  <c r="K854"/>
  <c r="L854" s="1"/>
  <c r="M854"/>
  <c r="AD854" s="1"/>
  <c r="N854"/>
  <c r="O854"/>
  <c r="R854"/>
  <c r="S854"/>
  <c r="T854"/>
  <c r="U854"/>
  <c r="V854"/>
  <c r="W854"/>
  <c r="Y854"/>
  <c r="Z854"/>
  <c r="AA854"/>
  <c r="AC854"/>
  <c r="AE854"/>
  <c r="AI854"/>
  <c r="AJ854"/>
  <c r="AK854"/>
  <c r="AL854"/>
  <c r="AM854"/>
  <c r="AO854"/>
  <c r="A855"/>
  <c r="B855"/>
  <c r="C855" s="1"/>
  <c r="D855"/>
  <c r="E855" s="1"/>
  <c r="F855"/>
  <c r="G855"/>
  <c r="H855"/>
  <c r="K855"/>
  <c r="L855" s="1"/>
  <c r="M855"/>
  <c r="AD855" s="1"/>
  <c r="N855"/>
  <c r="O855"/>
  <c r="R855"/>
  <c r="S855"/>
  <c r="T855"/>
  <c r="U855"/>
  <c r="V855"/>
  <c r="W855"/>
  <c r="Y855"/>
  <c r="Z855"/>
  <c r="AA855"/>
  <c r="AC855"/>
  <c r="AE855"/>
  <c r="AI855"/>
  <c r="AJ855"/>
  <c r="AK855"/>
  <c r="AL855"/>
  <c r="AM855"/>
  <c r="AO855"/>
  <c r="A856"/>
  <c r="B856"/>
  <c r="C856" s="1"/>
  <c r="D856"/>
  <c r="E856" s="1"/>
  <c r="F856"/>
  <c r="G856"/>
  <c r="H856"/>
  <c r="K856"/>
  <c r="L856" s="1"/>
  <c r="M856"/>
  <c r="AD856" s="1"/>
  <c r="N856"/>
  <c r="O856"/>
  <c r="R856"/>
  <c r="S856"/>
  <c r="T856"/>
  <c r="U856"/>
  <c r="V856"/>
  <c r="W856"/>
  <c r="Y856"/>
  <c r="Z856"/>
  <c r="AA856"/>
  <c r="AC856"/>
  <c r="AE856"/>
  <c r="AI856"/>
  <c r="AJ856"/>
  <c r="AK856"/>
  <c r="AL856"/>
  <c r="AM856"/>
  <c r="AO856"/>
  <c r="A857"/>
  <c r="B857"/>
  <c r="C857" s="1"/>
  <c r="D857"/>
  <c r="E857" s="1"/>
  <c r="F857"/>
  <c r="G857"/>
  <c r="H857"/>
  <c r="K857"/>
  <c r="L857" s="1"/>
  <c r="M857"/>
  <c r="AD857" s="1"/>
  <c r="N857"/>
  <c r="O857"/>
  <c r="R857"/>
  <c r="S857"/>
  <c r="T857"/>
  <c r="U857"/>
  <c r="V857"/>
  <c r="W857"/>
  <c r="Y857"/>
  <c r="Z857"/>
  <c r="AA857"/>
  <c r="AC857"/>
  <c r="AE857"/>
  <c r="AI857"/>
  <c r="AJ857"/>
  <c r="AK857"/>
  <c r="AL857"/>
  <c r="AM857"/>
  <c r="AO857"/>
  <c r="A858"/>
  <c r="B858"/>
  <c r="C858" s="1"/>
  <c r="D858"/>
  <c r="E858" s="1"/>
  <c r="F858"/>
  <c r="G858"/>
  <c r="H858"/>
  <c r="K858"/>
  <c r="L858" s="1"/>
  <c r="M858"/>
  <c r="AD858" s="1"/>
  <c r="N858"/>
  <c r="O858"/>
  <c r="R858"/>
  <c r="S858"/>
  <c r="T858"/>
  <c r="U858"/>
  <c r="V858"/>
  <c r="W858"/>
  <c r="Y858"/>
  <c r="Z858"/>
  <c r="AA858"/>
  <c r="AC858"/>
  <c r="AE858"/>
  <c r="AI858"/>
  <c r="AJ858"/>
  <c r="AK858"/>
  <c r="AL858"/>
  <c r="AM858"/>
  <c r="AO858"/>
  <c r="A859"/>
  <c r="B859"/>
  <c r="C859" s="1"/>
  <c r="D859"/>
  <c r="E859" s="1"/>
  <c r="F859"/>
  <c r="G859"/>
  <c r="H859"/>
  <c r="K859"/>
  <c r="L859" s="1"/>
  <c r="M859"/>
  <c r="AD859" s="1"/>
  <c r="N859"/>
  <c r="O859"/>
  <c r="R859"/>
  <c r="S859"/>
  <c r="T859"/>
  <c r="U859"/>
  <c r="V859"/>
  <c r="W859"/>
  <c r="Y859"/>
  <c r="Z859"/>
  <c r="AA859"/>
  <c r="AC859"/>
  <c r="AE859"/>
  <c r="AI859"/>
  <c r="AJ859"/>
  <c r="AK859"/>
  <c r="AL859"/>
  <c r="AM859"/>
  <c r="AO859"/>
  <c r="A860"/>
  <c r="B860"/>
  <c r="C860" s="1"/>
  <c r="D860"/>
  <c r="E860" s="1"/>
  <c r="F860"/>
  <c r="G860"/>
  <c r="H860"/>
  <c r="K860"/>
  <c r="L860" s="1"/>
  <c r="M860"/>
  <c r="AD860" s="1"/>
  <c r="N860"/>
  <c r="O860"/>
  <c r="R860"/>
  <c r="S860"/>
  <c r="T860"/>
  <c r="U860"/>
  <c r="V860"/>
  <c r="W860"/>
  <c r="Y860"/>
  <c r="Z860"/>
  <c r="AA860"/>
  <c r="AC860"/>
  <c r="AE860"/>
  <c r="AI860"/>
  <c r="AJ860"/>
  <c r="AK860"/>
  <c r="AL860"/>
  <c r="AM860"/>
  <c r="AO860"/>
  <c r="A861"/>
  <c r="B861"/>
  <c r="C861" s="1"/>
  <c r="D861"/>
  <c r="E861" s="1"/>
  <c r="F861"/>
  <c r="G861"/>
  <c r="H861"/>
  <c r="K861"/>
  <c r="L861" s="1"/>
  <c r="M861"/>
  <c r="AD861" s="1"/>
  <c r="N861"/>
  <c r="O861"/>
  <c r="R861"/>
  <c r="S861"/>
  <c r="T861"/>
  <c r="U861"/>
  <c r="V861"/>
  <c r="W861"/>
  <c r="Y861"/>
  <c r="Z861"/>
  <c r="AA861"/>
  <c r="AC861"/>
  <c r="AE861"/>
  <c r="AI861"/>
  <c r="AJ861"/>
  <c r="AK861"/>
  <c r="AL861"/>
  <c r="AM861"/>
  <c r="AO861"/>
  <c r="A862"/>
  <c r="B862"/>
  <c r="C862" s="1"/>
  <c r="D862"/>
  <c r="E862" s="1"/>
  <c r="F862"/>
  <c r="G862"/>
  <c r="H862"/>
  <c r="K862"/>
  <c r="L862" s="1"/>
  <c r="M862"/>
  <c r="AD862" s="1"/>
  <c r="N862"/>
  <c r="O862"/>
  <c r="R862"/>
  <c r="S862"/>
  <c r="T862"/>
  <c r="U862"/>
  <c r="V862"/>
  <c r="W862"/>
  <c r="Y862"/>
  <c r="Z862"/>
  <c r="AA862"/>
  <c r="AC862"/>
  <c r="AE862"/>
  <c r="AI862"/>
  <c r="AJ862"/>
  <c r="AK862"/>
  <c r="AL862"/>
  <c r="AM862"/>
  <c r="AO862"/>
  <c r="A863"/>
  <c r="B863"/>
  <c r="C863" s="1"/>
  <c r="D863"/>
  <c r="E863" s="1"/>
  <c r="F863"/>
  <c r="G863"/>
  <c r="H863"/>
  <c r="K863"/>
  <c r="L863" s="1"/>
  <c r="M863"/>
  <c r="AD863" s="1"/>
  <c r="N863"/>
  <c r="O863"/>
  <c r="R863"/>
  <c r="S863"/>
  <c r="T863"/>
  <c r="U863"/>
  <c r="V863"/>
  <c r="W863"/>
  <c r="Y863"/>
  <c r="Z863"/>
  <c r="AA863"/>
  <c r="AC863"/>
  <c r="AE863"/>
  <c r="AI863"/>
  <c r="AJ863"/>
  <c r="AK863"/>
  <c r="AL863"/>
  <c r="AM863"/>
  <c r="AO863"/>
  <c r="A864"/>
  <c r="B864"/>
  <c r="C864" s="1"/>
  <c r="D864"/>
  <c r="E864" s="1"/>
  <c r="F864"/>
  <c r="G864"/>
  <c r="H864"/>
  <c r="K864"/>
  <c r="L864" s="1"/>
  <c r="M864"/>
  <c r="AD864" s="1"/>
  <c r="N864"/>
  <c r="O864"/>
  <c r="R864"/>
  <c r="S864"/>
  <c r="T864"/>
  <c r="U864"/>
  <c r="V864"/>
  <c r="W864"/>
  <c r="Y864"/>
  <c r="Z864"/>
  <c r="AA864"/>
  <c r="AC864"/>
  <c r="AE864"/>
  <c r="AI864"/>
  <c r="AJ864"/>
  <c r="AK864"/>
  <c r="AL864"/>
  <c r="AM864"/>
  <c r="AO864"/>
  <c r="A865"/>
  <c r="B865"/>
  <c r="C865" s="1"/>
  <c r="D865"/>
  <c r="E865" s="1"/>
  <c r="F865"/>
  <c r="G865"/>
  <c r="H865"/>
  <c r="K865"/>
  <c r="L865" s="1"/>
  <c r="M865"/>
  <c r="AD865" s="1"/>
  <c r="N865"/>
  <c r="O865"/>
  <c r="R865"/>
  <c r="S865"/>
  <c r="T865"/>
  <c r="U865"/>
  <c r="V865"/>
  <c r="W865"/>
  <c r="Y865"/>
  <c r="Z865"/>
  <c r="AA865"/>
  <c r="AC865"/>
  <c r="AE865"/>
  <c r="AI865"/>
  <c r="AJ865"/>
  <c r="AK865"/>
  <c r="AL865"/>
  <c r="AM865"/>
  <c r="AO865"/>
  <c r="A866"/>
  <c r="B866"/>
  <c r="C866" s="1"/>
  <c r="D866"/>
  <c r="E866" s="1"/>
  <c r="F866"/>
  <c r="G866"/>
  <c r="H866"/>
  <c r="K866"/>
  <c r="L866" s="1"/>
  <c r="M866"/>
  <c r="AD866" s="1"/>
  <c r="N866"/>
  <c r="O866"/>
  <c r="R866"/>
  <c r="S866"/>
  <c r="T866"/>
  <c r="U866"/>
  <c r="V866"/>
  <c r="W866"/>
  <c r="Y866"/>
  <c r="Z866"/>
  <c r="AA866"/>
  <c r="AC866"/>
  <c r="AE866"/>
  <c r="AI866"/>
  <c r="AJ866"/>
  <c r="AK866"/>
  <c r="AL866"/>
  <c r="AM866"/>
  <c r="AO866"/>
  <c r="A867"/>
  <c r="B867"/>
  <c r="C867" s="1"/>
  <c r="D867"/>
  <c r="E867" s="1"/>
  <c r="F867"/>
  <c r="G867"/>
  <c r="H867"/>
  <c r="K867"/>
  <c r="L867" s="1"/>
  <c r="M867"/>
  <c r="AD867" s="1"/>
  <c r="N867"/>
  <c r="O867"/>
  <c r="R867"/>
  <c r="S867"/>
  <c r="T867"/>
  <c r="U867"/>
  <c r="V867"/>
  <c r="W867"/>
  <c r="Y867"/>
  <c r="Z867"/>
  <c r="AA867"/>
  <c r="AC867"/>
  <c r="AE867"/>
  <c r="AI867"/>
  <c r="AJ867"/>
  <c r="AK867"/>
  <c r="AL867"/>
  <c r="AM867"/>
  <c r="AO867"/>
  <c r="A868"/>
  <c r="B868"/>
  <c r="C868" s="1"/>
  <c r="D868"/>
  <c r="E868" s="1"/>
  <c r="F868"/>
  <c r="G868"/>
  <c r="H868"/>
  <c r="K868"/>
  <c r="L868" s="1"/>
  <c r="M868"/>
  <c r="AD868" s="1"/>
  <c r="N868"/>
  <c r="O868"/>
  <c r="R868"/>
  <c r="S868"/>
  <c r="T868"/>
  <c r="U868"/>
  <c r="V868"/>
  <c r="W868"/>
  <c r="Y868"/>
  <c r="Z868"/>
  <c r="AA868"/>
  <c r="AC868"/>
  <c r="AE868"/>
  <c r="AI868"/>
  <c r="AJ868"/>
  <c r="AK868"/>
  <c r="AL868"/>
  <c r="AM868"/>
  <c r="AO868"/>
  <c r="A869"/>
  <c r="B869"/>
  <c r="C869" s="1"/>
  <c r="D869"/>
  <c r="E869" s="1"/>
  <c r="F869"/>
  <c r="G869"/>
  <c r="H869"/>
  <c r="K869"/>
  <c r="L869" s="1"/>
  <c r="M869"/>
  <c r="AD869" s="1"/>
  <c r="N869"/>
  <c r="O869"/>
  <c r="R869"/>
  <c r="S869"/>
  <c r="T869"/>
  <c r="U869"/>
  <c r="V869"/>
  <c r="W869"/>
  <c r="Y869"/>
  <c r="Z869"/>
  <c r="AA869"/>
  <c r="AC869"/>
  <c r="AE869"/>
  <c r="AI869"/>
  <c r="AJ869"/>
  <c r="AK869"/>
  <c r="AL869"/>
  <c r="AM869"/>
  <c r="AO869"/>
  <c r="A870"/>
  <c r="B870"/>
  <c r="C870" s="1"/>
  <c r="D870"/>
  <c r="E870" s="1"/>
  <c r="F870"/>
  <c r="G870"/>
  <c r="H870"/>
  <c r="K870"/>
  <c r="L870" s="1"/>
  <c r="M870"/>
  <c r="AD870" s="1"/>
  <c r="N870"/>
  <c r="O870"/>
  <c r="R870"/>
  <c r="S870"/>
  <c r="T870"/>
  <c r="U870"/>
  <c r="V870"/>
  <c r="W870"/>
  <c r="Y870"/>
  <c r="Z870"/>
  <c r="AA870"/>
  <c r="AC870"/>
  <c r="AE870"/>
  <c r="AI870"/>
  <c r="AJ870"/>
  <c r="AK870"/>
  <c r="AL870"/>
  <c r="AM870"/>
  <c r="AO870"/>
  <c r="A871"/>
  <c r="B871"/>
  <c r="C871" s="1"/>
  <c r="D871"/>
  <c r="E871" s="1"/>
  <c r="F871"/>
  <c r="G871"/>
  <c r="H871"/>
  <c r="K871"/>
  <c r="L871" s="1"/>
  <c r="M871"/>
  <c r="AD871" s="1"/>
  <c r="N871"/>
  <c r="O871"/>
  <c r="R871"/>
  <c r="S871"/>
  <c r="T871"/>
  <c r="U871"/>
  <c r="V871"/>
  <c r="W871"/>
  <c r="Y871"/>
  <c r="Z871"/>
  <c r="AA871"/>
  <c r="AC871"/>
  <c r="AE871"/>
  <c r="AI871"/>
  <c r="AJ871"/>
  <c r="AK871"/>
  <c r="AL871"/>
  <c r="AM871"/>
  <c r="AO871"/>
  <c r="A872"/>
  <c r="B872"/>
  <c r="C872" s="1"/>
  <c r="D872"/>
  <c r="E872" s="1"/>
  <c r="F872"/>
  <c r="G872"/>
  <c r="H872"/>
  <c r="K872"/>
  <c r="L872" s="1"/>
  <c r="M872"/>
  <c r="AD872" s="1"/>
  <c r="N872"/>
  <c r="O872"/>
  <c r="R872"/>
  <c r="S872"/>
  <c r="T872"/>
  <c r="U872"/>
  <c r="V872"/>
  <c r="W872"/>
  <c r="Y872"/>
  <c r="Z872"/>
  <c r="AA872"/>
  <c r="AC872"/>
  <c r="AE872"/>
  <c r="AI872"/>
  <c r="AJ872"/>
  <c r="AK872"/>
  <c r="AL872"/>
  <c r="AM872"/>
  <c r="AO872"/>
  <c r="A873"/>
  <c r="B873"/>
  <c r="C873" s="1"/>
  <c r="D873"/>
  <c r="E873" s="1"/>
  <c r="F873"/>
  <c r="G873"/>
  <c r="H873"/>
  <c r="K873"/>
  <c r="L873" s="1"/>
  <c r="M873"/>
  <c r="AD873" s="1"/>
  <c r="N873"/>
  <c r="O873"/>
  <c r="R873"/>
  <c r="S873"/>
  <c r="T873"/>
  <c r="U873"/>
  <c r="V873"/>
  <c r="W873"/>
  <c r="Y873"/>
  <c r="Z873"/>
  <c r="AA873"/>
  <c r="AC873"/>
  <c r="AE873"/>
  <c r="AI873"/>
  <c r="AJ873"/>
  <c r="AK873"/>
  <c r="AL873"/>
  <c r="AM873"/>
  <c r="AO873"/>
  <c r="A874"/>
  <c r="B874"/>
  <c r="C874" s="1"/>
  <c r="D874"/>
  <c r="E874" s="1"/>
  <c r="F874"/>
  <c r="G874"/>
  <c r="H874"/>
  <c r="K874"/>
  <c r="L874" s="1"/>
  <c r="M874"/>
  <c r="AD874" s="1"/>
  <c r="N874"/>
  <c r="O874"/>
  <c r="R874"/>
  <c r="S874"/>
  <c r="T874"/>
  <c r="U874"/>
  <c r="V874"/>
  <c r="W874"/>
  <c r="Y874"/>
  <c r="Z874"/>
  <c r="AA874"/>
  <c r="AC874"/>
  <c r="AE874"/>
  <c r="AI874"/>
  <c r="AJ874"/>
  <c r="AK874"/>
  <c r="AL874"/>
  <c r="AM874"/>
  <c r="AO874"/>
  <c r="A875"/>
  <c r="B875"/>
  <c r="C875" s="1"/>
  <c r="D875"/>
  <c r="E875" s="1"/>
  <c r="F875"/>
  <c r="G875"/>
  <c r="H875"/>
  <c r="K875"/>
  <c r="L875" s="1"/>
  <c r="M875"/>
  <c r="AD875" s="1"/>
  <c r="N875"/>
  <c r="O875"/>
  <c r="R875"/>
  <c r="S875"/>
  <c r="T875"/>
  <c r="U875"/>
  <c r="V875"/>
  <c r="W875"/>
  <c r="Y875"/>
  <c r="Z875"/>
  <c r="AA875"/>
  <c r="AC875"/>
  <c r="AE875"/>
  <c r="AI875"/>
  <c r="AJ875"/>
  <c r="AK875"/>
  <c r="AL875"/>
  <c r="AM875"/>
  <c r="AO875"/>
  <c r="A876"/>
  <c r="B876"/>
  <c r="C876" s="1"/>
  <c r="D876"/>
  <c r="E876" s="1"/>
  <c r="F876"/>
  <c r="G876"/>
  <c r="H876"/>
  <c r="K876"/>
  <c r="L876" s="1"/>
  <c r="M876"/>
  <c r="AD876" s="1"/>
  <c r="N876"/>
  <c r="O876"/>
  <c r="R876"/>
  <c r="S876"/>
  <c r="T876"/>
  <c r="U876"/>
  <c r="V876"/>
  <c r="W876"/>
  <c r="Y876"/>
  <c r="Z876"/>
  <c r="AA876"/>
  <c r="AC876"/>
  <c r="AE876"/>
  <c r="AI876"/>
  <c r="AJ876"/>
  <c r="AK876"/>
  <c r="AL876"/>
  <c r="AM876"/>
  <c r="AO876"/>
  <c r="A877"/>
  <c r="B877"/>
  <c r="C877" s="1"/>
  <c r="D877"/>
  <c r="E877" s="1"/>
  <c r="F877"/>
  <c r="G877"/>
  <c r="H877"/>
  <c r="K877"/>
  <c r="L877" s="1"/>
  <c r="M877"/>
  <c r="AD877" s="1"/>
  <c r="N877"/>
  <c r="O877"/>
  <c r="R877"/>
  <c r="S877"/>
  <c r="T877"/>
  <c r="U877"/>
  <c r="V877"/>
  <c r="W877"/>
  <c r="Y877"/>
  <c r="Z877"/>
  <c r="AA877"/>
  <c r="AC877"/>
  <c r="AE877"/>
  <c r="AI877"/>
  <c r="AJ877"/>
  <c r="AK877"/>
  <c r="AL877"/>
  <c r="AM877"/>
  <c r="AO877"/>
  <c r="A878"/>
  <c r="B878"/>
  <c r="C878" s="1"/>
  <c r="D878"/>
  <c r="E878" s="1"/>
  <c r="F878"/>
  <c r="G878"/>
  <c r="H878"/>
  <c r="K878"/>
  <c r="L878" s="1"/>
  <c r="M878"/>
  <c r="AD878" s="1"/>
  <c r="N878"/>
  <c r="O878"/>
  <c r="R878"/>
  <c r="S878"/>
  <c r="T878"/>
  <c r="U878"/>
  <c r="V878"/>
  <c r="W878"/>
  <c r="Y878"/>
  <c r="Z878"/>
  <c r="AA878"/>
  <c r="AC878"/>
  <c r="AE878"/>
  <c r="AI878"/>
  <c r="AJ878"/>
  <c r="AK878"/>
  <c r="AL878"/>
  <c r="AM878"/>
  <c r="AO878"/>
  <c r="A879"/>
  <c r="B879"/>
  <c r="C879" s="1"/>
  <c r="D879"/>
  <c r="E879" s="1"/>
  <c r="F879"/>
  <c r="G879"/>
  <c r="H879"/>
  <c r="K879"/>
  <c r="L879" s="1"/>
  <c r="M879"/>
  <c r="AD879" s="1"/>
  <c r="N879"/>
  <c r="O879"/>
  <c r="R879"/>
  <c r="S879"/>
  <c r="T879"/>
  <c r="U879"/>
  <c r="V879"/>
  <c r="W879"/>
  <c r="Y879"/>
  <c r="Z879"/>
  <c r="AA879"/>
  <c r="AC879"/>
  <c r="AE879"/>
  <c r="AI879"/>
  <c r="AJ879"/>
  <c r="AK879"/>
  <c r="AL879"/>
  <c r="AM879"/>
  <c r="AO879"/>
  <c r="A880"/>
  <c r="B880"/>
  <c r="C880" s="1"/>
  <c r="D880"/>
  <c r="E880" s="1"/>
  <c r="F880"/>
  <c r="G880"/>
  <c r="H880"/>
  <c r="K880"/>
  <c r="L880" s="1"/>
  <c r="M880"/>
  <c r="AD880" s="1"/>
  <c r="N880"/>
  <c r="O880"/>
  <c r="R880"/>
  <c r="S880"/>
  <c r="T880"/>
  <c r="U880"/>
  <c r="V880"/>
  <c r="W880"/>
  <c r="Y880"/>
  <c r="Z880"/>
  <c r="AA880"/>
  <c r="AC880"/>
  <c r="AE880"/>
  <c r="AI880"/>
  <c r="AJ880"/>
  <c r="AK880"/>
  <c r="AL880"/>
  <c r="AM880"/>
  <c r="AO880"/>
  <c r="A881"/>
  <c r="B881"/>
  <c r="C881" s="1"/>
  <c r="D881"/>
  <c r="E881" s="1"/>
  <c r="F881"/>
  <c r="G881"/>
  <c r="H881"/>
  <c r="K881"/>
  <c r="L881" s="1"/>
  <c r="M881"/>
  <c r="AD881" s="1"/>
  <c r="N881"/>
  <c r="O881"/>
  <c r="R881"/>
  <c r="S881"/>
  <c r="T881"/>
  <c r="U881"/>
  <c r="V881"/>
  <c r="W881"/>
  <c r="Y881"/>
  <c r="Z881"/>
  <c r="AA881"/>
  <c r="AC881"/>
  <c r="AE881"/>
  <c r="AI881"/>
  <c r="AJ881"/>
  <c r="AK881"/>
  <c r="AL881"/>
  <c r="AM881"/>
  <c r="AO881"/>
  <c r="A882"/>
  <c r="B882"/>
  <c r="C882" s="1"/>
  <c r="D882"/>
  <c r="E882" s="1"/>
  <c r="F882"/>
  <c r="G882"/>
  <c r="H882"/>
  <c r="K882"/>
  <c r="L882" s="1"/>
  <c r="M882"/>
  <c r="AD882" s="1"/>
  <c r="N882"/>
  <c r="O882"/>
  <c r="R882"/>
  <c r="S882"/>
  <c r="T882"/>
  <c r="U882"/>
  <c r="V882"/>
  <c r="W882"/>
  <c r="Y882"/>
  <c r="Z882"/>
  <c r="AA882"/>
  <c r="AC882"/>
  <c r="AE882"/>
  <c r="AI882"/>
  <c r="AJ882"/>
  <c r="AK882"/>
  <c r="AL882"/>
  <c r="AM882"/>
  <c r="AO882"/>
  <c r="A883"/>
  <c r="B883"/>
  <c r="C883" s="1"/>
  <c r="D883"/>
  <c r="E883" s="1"/>
  <c r="F883"/>
  <c r="G883"/>
  <c r="H883"/>
  <c r="K883"/>
  <c r="L883" s="1"/>
  <c r="M883"/>
  <c r="AD883" s="1"/>
  <c r="N883"/>
  <c r="O883"/>
  <c r="R883"/>
  <c r="S883"/>
  <c r="T883"/>
  <c r="U883"/>
  <c r="V883"/>
  <c r="W883"/>
  <c r="Y883"/>
  <c r="Z883"/>
  <c r="AA883"/>
  <c r="AC883"/>
  <c r="AE883"/>
  <c r="AI883"/>
  <c r="AJ883"/>
  <c r="AK883"/>
  <c r="AL883"/>
  <c r="AM883"/>
  <c r="AO883"/>
  <c r="A884"/>
  <c r="B884"/>
  <c r="C884" s="1"/>
  <c r="D884"/>
  <c r="E884" s="1"/>
  <c r="F884"/>
  <c r="G884"/>
  <c r="H884"/>
  <c r="K884"/>
  <c r="L884" s="1"/>
  <c r="M884"/>
  <c r="AD884" s="1"/>
  <c r="N884"/>
  <c r="O884"/>
  <c r="R884"/>
  <c r="S884"/>
  <c r="T884"/>
  <c r="U884"/>
  <c r="V884"/>
  <c r="W884"/>
  <c r="Y884"/>
  <c r="Z884"/>
  <c r="AA884"/>
  <c r="AC884"/>
  <c r="AE884"/>
  <c r="AI884"/>
  <c r="AJ884"/>
  <c r="AK884"/>
  <c r="AL884"/>
  <c r="AM884"/>
  <c r="AO884"/>
  <c r="A885"/>
  <c r="B885"/>
  <c r="C885" s="1"/>
  <c r="D885"/>
  <c r="E885" s="1"/>
  <c r="F885"/>
  <c r="G885"/>
  <c r="H885"/>
  <c r="K885"/>
  <c r="L885" s="1"/>
  <c r="M885"/>
  <c r="AD885" s="1"/>
  <c r="N885"/>
  <c r="O885"/>
  <c r="R885"/>
  <c r="S885"/>
  <c r="T885"/>
  <c r="U885"/>
  <c r="V885"/>
  <c r="W885"/>
  <c r="Y885"/>
  <c r="Z885"/>
  <c r="AA885"/>
  <c r="AC885"/>
  <c r="AE885"/>
  <c r="AI885"/>
  <c r="AJ885"/>
  <c r="AK885"/>
  <c r="AL885"/>
  <c r="AM885"/>
  <c r="AO885"/>
  <c r="A886"/>
  <c r="B886"/>
  <c r="C886" s="1"/>
  <c r="D886"/>
  <c r="E886" s="1"/>
  <c r="F886"/>
  <c r="G886"/>
  <c r="H886"/>
  <c r="K886"/>
  <c r="L886" s="1"/>
  <c r="M886"/>
  <c r="AD886" s="1"/>
  <c r="N886"/>
  <c r="O886"/>
  <c r="R886"/>
  <c r="S886"/>
  <c r="T886"/>
  <c r="U886"/>
  <c r="V886"/>
  <c r="W886"/>
  <c r="Y886"/>
  <c r="Z886"/>
  <c r="AA886"/>
  <c r="AC886"/>
  <c r="AE886"/>
  <c r="AI886"/>
  <c r="AJ886"/>
  <c r="AK886"/>
  <c r="AL886"/>
  <c r="AM886"/>
  <c r="AO886"/>
  <c r="A887"/>
  <c r="B887"/>
  <c r="C887" s="1"/>
  <c r="D887"/>
  <c r="E887" s="1"/>
  <c r="F887"/>
  <c r="G887"/>
  <c r="H887"/>
  <c r="K887"/>
  <c r="L887" s="1"/>
  <c r="M887"/>
  <c r="AD887" s="1"/>
  <c r="N887"/>
  <c r="O887"/>
  <c r="R887"/>
  <c r="S887"/>
  <c r="T887"/>
  <c r="U887"/>
  <c r="V887"/>
  <c r="W887"/>
  <c r="Y887"/>
  <c r="Z887"/>
  <c r="AA887"/>
  <c r="AC887"/>
  <c r="AE887"/>
  <c r="AI887"/>
  <c r="AJ887"/>
  <c r="AK887"/>
  <c r="AL887"/>
  <c r="AM887"/>
  <c r="AO887"/>
  <c r="A888"/>
  <c r="B888"/>
  <c r="C888" s="1"/>
  <c r="D888"/>
  <c r="E888" s="1"/>
  <c r="F888"/>
  <c r="G888"/>
  <c r="H888"/>
  <c r="K888"/>
  <c r="L888" s="1"/>
  <c r="M888"/>
  <c r="AD888" s="1"/>
  <c r="N888"/>
  <c r="O888"/>
  <c r="R888"/>
  <c r="S888"/>
  <c r="T888"/>
  <c r="U888"/>
  <c r="V888"/>
  <c r="W888"/>
  <c r="Y888"/>
  <c r="Z888"/>
  <c r="AA888"/>
  <c r="AC888"/>
  <c r="AE888"/>
  <c r="AI888"/>
  <c r="AJ888"/>
  <c r="AK888"/>
  <c r="AL888"/>
  <c r="AM888"/>
  <c r="AO888"/>
  <c r="A889"/>
  <c r="B889"/>
  <c r="C889" s="1"/>
  <c r="D889"/>
  <c r="E889" s="1"/>
  <c r="F889"/>
  <c r="G889"/>
  <c r="H889"/>
  <c r="K889"/>
  <c r="L889" s="1"/>
  <c r="M889"/>
  <c r="AD889" s="1"/>
  <c r="N889"/>
  <c r="O889"/>
  <c r="R889"/>
  <c r="S889"/>
  <c r="T889"/>
  <c r="U889"/>
  <c r="V889"/>
  <c r="W889"/>
  <c r="Y889"/>
  <c r="Z889"/>
  <c r="AA889"/>
  <c r="AC889"/>
  <c r="AE889"/>
  <c r="AI889"/>
  <c r="AJ889"/>
  <c r="AK889"/>
  <c r="AL889"/>
  <c r="AM889"/>
  <c r="AO889"/>
  <c r="A890"/>
  <c r="B890"/>
  <c r="C890" s="1"/>
  <c r="D890"/>
  <c r="E890" s="1"/>
  <c r="F890"/>
  <c r="G890"/>
  <c r="H890"/>
  <c r="K890"/>
  <c r="L890" s="1"/>
  <c r="M890"/>
  <c r="AD890" s="1"/>
  <c r="N890"/>
  <c r="O890"/>
  <c r="R890"/>
  <c r="S890"/>
  <c r="T890"/>
  <c r="U890"/>
  <c r="V890"/>
  <c r="W890"/>
  <c r="Y890"/>
  <c r="Z890"/>
  <c r="AA890"/>
  <c r="AC890"/>
  <c r="AE890"/>
  <c r="AI890"/>
  <c r="AJ890"/>
  <c r="AK890"/>
  <c r="AL890"/>
  <c r="AM890"/>
  <c r="AO890"/>
  <c r="A891"/>
  <c r="B891"/>
  <c r="C891" s="1"/>
  <c r="D891"/>
  <c r="E891" s="1"/>
  <c r="F891"/>
  <c r="G891"/>
  <c r="H891"/>
  <c r="K891"/>
  <c r="L891" s="1"/>
  <c r="M891"/>
  <c r="AD891" s="1"/>
  <c r="N891"/>
  <c r="O891"/>
  <c r="R891"/>
  <c r="S891"/>
  <c r="T891"/>
  <c r="U891"/>
  <c r="V891"/>
  <c r="W891"/>
  <c r="Y891"/>
  <c r="Z891"/>
  <c r="AA891"/>
  <c r="AC891"/>
  <c r="AE891"/>
  <c r="AI891"/>
  <c r="AJ891"/>
  <c r="AK891"/>
  <c r="AL891"/>
  <c r="AM891"/>
  <c r="AO891"/>
  <c r="A892"/>
  <c r="B892"/>
  <c r="C892" s="1"/>
  <c r="D892"/>
  <c r="E892" s="1"/>
  <c r="F892"/>
  <c r="G892"/>
  <c r="H892"/>
  <c r="K892"/>
  <c r="L892" s="1"/>
  <c r="M892"/>
  <c r="AD892" s="1"/>
  <c r="N892"/>
  <c r="O892"/>
  <c r="R892"/>
  <c r="S892"/>
  <c r="T892"/>
  <c r="U892"/>
  <c r="V892"/>
  <c r="W892"/>
  <c r="Y892"/>
  <c r="Z892"/>
  <c r="AA892"/>
  <c r="AC892"/>
  <c r="AE892"/>
  <c r="AI892"/>
  <c r="AJ892"/>
  <c r="AK892"/>
  <c r="AL892"/>
  <c r="AM892"/>
  <c r="AO892"/>
  <c r="A893"/>
  <c r="B893"/>
  <c r="C893" s="1"/>
  <c r="D893"/>
  <c r="E893" s="1"/>
  <c r="F893"/>
  <c r="G893"/>
  <c r="H893"/>
  <c r="K893"/>
  <c r="L893" s="1"/>
  <c r="M893"/>
  <c r="AD893" s="1"/>
  <c r="N893"/>
  <c r="O893"/>
  <c r="R893"/>
  <c r="S893"/>
  <c r="T893"/>
  <c r="U893"/>
  <c r="V893"/>
  <c r="W893"/>
  <c r="Y893"/>
  <c r="Z893"/>
  <c r="AA893"/>
  <c r="AC893"/>
  <c r="AE893"/>
  <c r="AI893"/>
  <c r="AJ893"/>
  <c r="AK893"/>
  <c r="AL893"/>
  <c r="AM893"/>
  <c r="AO893"/>
  <c r="A894"/>
  <c r="B894"/>
  <c r="C894" s="1"/>
  <c r="D894"/>
  <c r="E894" s="1"/>
  <c r="F894"/>
  <c r="G894"/>
  <c r="H894"/>
  <c r="K894"/>
  <c r="L894" s="1"/>
  <c r="M894"/>
  <c r="AD894" s="1"/>
  <c r="N894"/>
  <c r="O894"/>
  <c r="R894"/>
  <c r="S894"/>
  <c r="T894"/>
  <c r="U894"/>
  <c r="V894"/>
  <c r="W894"/>
  <c r="Y894"/>
  <c r="Z894"/>
  <c r="AA894"/>
  <c r="AC894"/>
  <c r="AE894"/>
  <c r="AI894"/>
  <c r="AJ894"/>
  <c r="AK894"/>
  <c r="AL894"/>
  <c r="AM894"/>
  <c r="AO894"/>
  <c r="A895"/>
  <c r="B895"/>
  <c r="C895" s="1"/>
  <c r="D895"/>
  <c r="E895" s="1"/>
  <c r="F895"/>
  <c r="G895"/>
  <c r="H895"/>
  <c r="K895"/>
  <c r="L895" s="1"/>
  <c r="M895"/>
  <c r="AD895" s="1"/>
  <c r="N895"/>
  <c r="O895"/>
  <c r="R895"/>
  <c r="S895"/>
  <c r="T895"/>
  <c r="U895"/>
  <c r="V895"/>
  <c r="W895"/>
  <c r="Y895"/>
  <c r="Z895"/>
  <c r="AA895"/>
  <c r="AC895"/>
  <c r="AE895"/>
  <c r="AI895"/>
  <c r="AJ895"/>
  <c r="AK895"/>
  <c r="AL895"/>
  <c r="AM895"/>
  <c r="AO895"/>
  <c r="A896"/>
  <c r="B896"/>
  <c r="C896" s="1"/>
  <c r="D896"/>
  <c r="E896" s="1"/>
  <c r="F896"/>
  <c r="G896"/>
  <c r="H896"/>
  <c r="K896"/>
  <c r="L896" s="1"/>
  <c r="M896"/>
  <c r="AD896" s="1"/>
  <c r="N896"/>
  <c r="O896"/>
  <c r="R896"/>
  <c r="S896"/>
  <c r="T896"/>
  <c r="U896"/>
  <c r="V896"/>
  <c r="W896"/>
  <c r="Y896"/>
  <c r="Z896"/>
  <c r="AA896"/>
  <c r="AC896"/>
  <c r="AE896"/>
  <c r="AI896"/>
  <c r="AJ896"/>
  <c r="AK896"/>
  <c r="AL896"/>
  <c r="AM896"/>
  <c r="AO896"/>
  <c r="A897"/>
  <c r="B897"/>
  <c r="C897" s="1"/>
  <c r="D897"/>
  <c r="E897" s="1"/>
  <c r="F897"/>
  <c r="G897"/>
  <c r="H897"/>
  <c r="K897"/>
  <c r="L897" s="1"/>
  <c r="M897"/>
  <c r="AD897" s="1"/>
  <c r="N897"/>
  <c r="O897"/>
  <c r="R897"/>
  <c r="S897"/>
  <c r="T897"/>
  <c r="U897"/>
  <c r="V897"/>
  <c r="W897"/>
  <c r="Y897"/>
  <c r="Z897"/>
  <c r="AA897"/>
  <c r="AC897"/>
  <c r="AE897"/>
  <c r="AI897"/>
  <c r="AJ897"/>
  <c r="AK897"/>
  <c r="AL897"/>
  <c r="AM897"/>
  <c r="AO897"/>
  <c r="A898"/>
  <c r="B898"/>
  <c r="C898" s="1"/>
  <c r="D898"/>
  <c r="E898" s="1"/>
  <c r="F898"/>
  <c r="G898"/>
  <c r="H898"/>
  <c r="K898"/>
  <c r="L898" s="1"/>
  <c r="M898"/>
  <c r="AD898" s="1"/>
  <c r="N898"/>
  <c r="O898"/>
  <c r="R898"/>
  <c r="S898"/>
  <c r="T898"/>
  <c r="U898"/>
  <c r="V898"/>
  <c r="W898"/>
  <c r="Y898"/>
  <c r="Z898"/>
  <c r="AA898"/>
  <c r="AC898"/>
  <c r="AE898"/>
  <c r="AI898"/>
  <c r="AJ898"/>
  <c r="AK898"/>
  <c r="AL898"/>
  <c r="AM898"/>
  <c r="AO898"/>
  <c r="A899"/>
  <c r="B899"/>
  <c r="C899" s="1"/>
  <c r="D899"/>
  <c r="E899" s="1"/>
  <c r="F899"/>
  <c r="G899"/>
  <c r="H899"/>
  <c r="K899"/>
  <c r="L899" s="1"/>
  <c r="M899"/>
  <c r="AD899" s="1"/>
  <c r="N899"/>
  <c r="O899"/>
  <c r="R899"/>
  <c r="S899"/>
  <c r="T899"/>
  <c r="U899"/>
  <c r="V899"/>
  <c r="W899"/>
  <c r="Y899"/>
  <c r="Z899"/>
  <c r="AA899"/>
  <c r="AC899"/>
  <c r="AE899"/>
  <c r="AI899"/>
  <c r="AJ899"/>
  <c r="AK899"/>
  <c r="AL899"/>
  <c r="AM899"/>
  <c r="AO899"/>
  <c r="A900"/>
  <c r="B900"/>
  <c r="C900" s="1"/>
  <c r="D900"/>
  <c r="E900" s="1"/>
  <c r="F900"/>
  <c r="G900"/>
  <c r="H900"/>
  <c r="K900"/>
  <c r="L900" s="1"/>
  <c r="M900"/>
  <c r="AD900" s="1"/>
  <c r="N900"/>
  <c r="O900"/>
  <c r="R900"/>
  <c r="S900"/>
  <c r="T900"/>
  <c r="U900"/>
  <c r="V900"/>
  <c r="W900"/>
  <c r="Y900"/>
  <c r="Z900"/>
  <c r="AA900"/>
  <c r="AC900"/>
  <c r="AE900"/>
  <c r="AI900"/>
  <c r="AJ900"/>
  <c r="AK900"/>
  <c r="AL900"/>
  <c r="AM900"/>
  <c r="AO900"/>
  <c r="A901"/>
  <c r="B901"/>
  <c r="C901" s="1"/>
  <c r="D901"/>
  <c r="E901" s="1"/>
  <c r="F901"/>
  <c r="G901"/>
  <c r="H901"/>
  <c r="K901"/>
  <c r="L901" s="1"/>
  <c r="M901"/>
  <c r="AD901" s="1"/>
  <c r="N901"/>
  <c r="O901"/>
  <c r="R901"/>
  <c r="S901"/>
  <c r="T901"/>
  <c r="U901"/>
  <c r="V901"/>
  <c r="W901"/>
  <c r="Y901"/>
  <c r="Z901"/>
  <c r="AA901"/>
  <c r="AC901"/>
  <c r="AE901"/>
  <c r="AI901"/>
  <c r="AJ901"/>
  <c r="AK901"/>
  <c r="AL901"/>
  <c r="AM901"/>
  <c r="AO901"/>
  <c r="A902"/>
  <c r="B902"/>
  <c r="C902" s="1"/>
  <c r="D902"/>
  <c r="E902" s="1"/>
  <c r="F902"/>
  <c r="G902"/>
  <c r="H902"/>
  <c r="K902"/>
  <c r="L902" s="1"/>
  <c r="M902"/>
  <c r="AD902" s="1"/>
  <c r="N902"/>
  <c r="O902"/>
  <c r="R902"/>
  <c r="S902"/>
  <c r="T902"/>
  <c r="U902"/>
  <c r="V902"/>
  <c r="W902"/>
  <c r="Y902"/>
  <c r="Z902"/>
  <c r="AA902"/>
  <c r="AC902"/>
  <c r="AE902"/>
  <c r="AI902"/>
  <c r="AJ902"/>
  <c r="AK902"/>
  <c r="AL902"/>
  <c r="AM902"/>
  <c r="AO902"/>
  <c r="A903"/>
  <c r="B903"/>
  <c r="C903" s="1"/>
  <c r="D903"/>
  <c r="E903" s="1"/>
  <c r="F903"/>
  <c r="G903"/>
  <c r="H903"/>
  <c r="K903"/>
  <c r="L903" s="1"/>
  <c r="M903"/>
  <c r="AD903" s="1"/>
  <c r="N903"/>
  <c r="O903"/>
  <c r="R903"/>
  <c r="S903"/>
  <c r="T903"/>
  <c r="U903"/>
  <c r="V903"/>
  <c r="W903"/>
  <c r="Y903"/>
  <c r="Z903"/>
  <c r="AA903"/>
  <c r="AC903"/>
  <c r="AE903"/>
  <c r="AI903"/>
  <c r="AJ903"/>
  <c r="AK903"/>
  <c r="AL903"/>
  <c r="AM903"/>
  <c r="AO903"/>
  <c r="A904"/>
  <c r="B904"/>
  <c r="C904" s="1"/>
  <c r="D904"/>
  <c r="E904" s="1"/>
  <c r="F904"/>
  <c r="G904"/>
  <c r="H904"/>
  <c r="K904"/>
  <c r="L904" s="1"/>
  <c r="M904"/>
  <c r="AD904" s="1"/>
  <c r="N904"/>
  <c r="O904"/>
  <c r="R904"/>
  <c r="S904"/>
  <c r="T904"/>
  <c r="U904"/>
  <c r="V904"/>
  <c r="W904"/>
  <c r="Y904"/>
  <c r="Z904"/>
  <c r="AA904"/>
  <c r="AC904"/>
  <c r="AE904"/>
  <c r="AI904"/>
  <c r="AJ904"/>
  <c r="AK904"/>
  <c r="AL904"/>
  <c r="AM904"/>
  <c r="AO904"/>
  <c r="A905"/>
  <c r="B905"/>
  <c r="C905" s="1"/>
  <c r="D905"/>
  <c r="E905" s="1"/>
  <c r="F905"/>
  <c r="G905"/>
  <c r="H905"/>
  <c r="K905"/>
  <c r="L905" s="1"/>
  <c r="M905"/>
  <c r="AD905" s="1"/>
  <c r="N905"/>
  <c r="O905"/>
  <c r="R905"/>
  <c r="S905"/>
  <c r="T905"/>
  <c r="U905"/>
  <c r="V905"/>
  <c r="W905"/>
  <c r="Y905"/>
  <c r="Z905"/>
  <c r="AA905"/>
  <c r="AC905"/>
  <c r="AE905"/>
  <c r="AI905"/>
  <c r="AJ905"/>
  <c r="AK905"/>
  <c r="AL905"/>
  <c r="AM905"/>
  <c r="AO905"/>
  <c r="A906"/>
  <c r="B906"/>
  <c r="C906" s="1"/>
  <c r="D906"/>
  <c r="E906" s="1"/>
  <c r="F906"/>
  <c r="G906"/>
  <c r="H906"/>
  <c r="K906"/>
  <c r="L906" s="1"/>
  <c r="M906"/>
  <c r="AD906" s="1"/>
  <c r="N906"/>
  <c r="O906"/>
  <c r="R906"/>
  <c r="S906"/>
  <c r="T906"/>
  <c r="U906"/>
  <c r="V906"/>
  <c r="W906"/>
  <c r="Y906"/>
  <c r="Z906"/>
  <c r="AA906"/>
  <c r="AC906"/>
  <c r="AE906"/>
  <c r="AI906"/>
  <c r="AJ906"/>
  <c r="AK906"/>
  <c r="AL906"/>
  <c r="AM906"/>
  <c r="AO906"/>
  <c r="A907"/>
  <c r="B907"/>
  <c r="C907" s="1"/>
  <c r="D907"/>
  <c r="E907" s="1"/>
  <c r="F907"/>
  <c r="G907"/>
  <c r="H907"/>
  <c r="K907"/>
  <c r="L907" s="1"/>
  <c r="M907"/>
  <c r="AD907" s="1"/>
  <c r="N907"/>
  <c r="O907"/>
  <c r="R907"/>
  <c r="S907"/>
  <c r="T907"/>
  <c r="U907"/>
  <c r="V907"/>
  <c r="W907"/>
  <c r="Y907"/>
  <c r="Z907"/>
  <c r="AA907"/>
  <c r="AC907"/>
  <c r="AE907"/>
  <c r="AI907"/>
  <c r="AJ907"/>
  <c r="AK907"/>
  <c r="AL907"/>
  <c r="AM907"/>
  <c r="AO907"/>
  <c r="A908"/>
  <c r="B908"/>
  <c r="C908" s="1"/>
  <c r="D908"/>
  <c r="E908" s="1"/>
  <c r="F908"/>
  <c r="G908"/>
  <c r="H908"/>
  <c r="K908"/>
  <c r="L908" s="1"/>
  <c r="M908"/>
  <c r="AD908" s="1"/>
  <c r="N908"/>
  <c r="O908"/>
  <c r="R908"/>
  <c r="S908"/>
  <c r="T908"/>
  <c r="U908"/>
  <c r="V908"/>
  <c r="W908"/>
  <c r="Y908"/>
  <c r="Z908"/>
  <c r="AA908"/>
  <c r="AC908"/>
  <c r="AE908"/>
  <c r="AI908"/>
  <c r="AJ908"/>
  <c r="AK908"/>
  <c r="AL908"/>
  <c r="AM908"/>
  <c r="AO908"/>
  <c r="A909"/>
  <c r="B909"/>
  <c r="C909" s="1"/>
  <c r="D909"/>
  <c r="E909" s="1"/>
  <c r="F909"/>
  <c r="G909"/>
  <c r="H909"/>
  <c r="K909"/>
  <c r="L909" s="1"/>
  <c r="M909"/>
  <c r="AD909" s="1"/>
  <c r="N909"/>
  <c r="O909"/>
  <c r="R909"/>
  <c r="S909"/>
  <c r="T909"/>
  <c r="U909"/>
  <c r="V909"/>
  <c r="W909"/>
  <c r="Y909"/>
  <c r="Z909"/>
  <c r="AA909"/>
  <c r="AC909"/>
  <c r="AE909"/>
  <c r="AI909"/>
  <c r="AJ909"/>
  <c r="AK909"/>
  <c r="AL909"/>
  <c r="AM909"/>
  <c r="AO909"/>
  <c r="A910"/>
  <c r="B910"/>
  <c r="C910" s="1"/>
  <c r="D910"/>
  <c r="E910" s="1"/>
  <c r="F910"/>
  <c r="G910"/>
  <c r="H910"/>
  <c r="K910"/>
  <c r="L910" s="1"/>
  <c r="M910"/>
  <c r="AD910" s="1"/>
  <c r="N910"/>
  <c r="O910"/>
  <c r="R910"/>
  <c r="S910"/>
  <c r="T910"/>
  <c r="U910"/>
  <c r="V910"/>
  <c r="W910"/>
  <c r="Y910"/>
  <c r="Z910"/>
  <c r="AA910"/>
  <c r="AC910"/>
  <c r="AE910"/>
  <c r="AI910"/>
  <c r="AJ910"/>
  <c r="AK910"/>
  <c r="AL910"/>
  <c r="AM910"/>
  <c r="AO910"/>
  <c r="A911"/>
  <c r="B911"/>
  <c r="C911" s="1"/>
  <c r="D911"/>
  <c r="E911" s="1"/>
  <c r="F911"/>
  <c r="G911"/>
  <c r="H911"/>
  <c r="K911"/>
  <c r="L911" s="1"/>
  <c r="M911"/>
  <c r="AD911" s="1"/>
  <c r="N911"/>
  <c r="O911"/>
  <c r="R911"/>
  <c r="S911"/>
  <c r="T911"/>
  <c r="U911"/>
  <c r="V911"/>
  <c r="W911"/>
  <c r="Y911"/>
  <c r="Z911"/>
  <c r="AA911"/>
  <c r="AC911"/>
  <c r="AE911"/>
  <c r="AI911"/>
  <c r="AJ911"/>
  <c r="AK911"/>
  <c r="AL911"/>
  <c r="AM911"/>
  <c r="AO911"/>
  <c r="A912"/>
  <c r="B912"/>
  <c r="C912" s="1"/>
  <c r="D912"/>
  <c r="E912" s="1"/>
  <c r="F912"/>
  <c r="G912"/>
  <c r="H912"/>
  <c r="K912"/>
  <c r="L912" s="1"/>
  <c r="M912"/>
  <c r="AD912" s="1"/>
  <c r="N912"/>
  <c r="O912"/>
  <c r="R912"/>
  <c r="S912"/>
  <c r="T912"/>
  <c r="U912"/>
  <c r="V912"/>
  <c r="W912"/>
  <c r="Y912"/>
  <c r="Z912"/>
  <c r="AA912"/>
  <c r="AC912"/>
  <c r="AE912"/>
  <c r="AI912"/>
  <c r="AJ912"/>
  <c r="AK912"/>
  <c r="AL912"/>
  <c r="AM912"/>
  <c r="AO912"/>
  <c r="A913"/>
  <c r="B913"/>
  <c r="C913" s="1"/>
  <c r="D913"/>
  <c r="E913" s="1"/>
  <c r="F913"/>
  <c r="G913"/>
  <c r="H913"/>
  <c r="K913"/>
  <c r="L913" s="1"/>
  <c r="M913"/>
  <c r="AD913" s="1"/>
  <c r="N913"/>
  <c r="O913"/>
  <c r="R913"/>
  <c r="S913"/>
  <c r="T913"/>
  <c r="U913"/>
  <c r="V913"/>
  <c r="W913"/>
  <c r="Y913"/>
  <c r="Z913"/>
  <c r="AA913"/>
  <c r="AC913"/>
  <c r="AE913"/>
  <c r="AI913"/>
  <c r="AJ913"/>
  <c r="AK913"/>
  <c r="AL913"/>
  <c r="AM913"/>
  <c r="AO913"/>
  <c r="A914"/>
  <c r="B914"/>
  <c r="C914" s="1"/>
  <c r="D914"/>
  <c r="E914" s="1"/>
  <c r="F914"/>
  <c r="G914"/>
  <c r="H914"/>
  <c r="K914"/>
  <c r="L914" s="1"/>
  <c r="M914"/>
  <c r="AD914" s="1"/>
  <c r="N914"/>
  <c r="O914"/>
  <c r="R914"/>
  <c r="S914"/>
  <c r="T914"/>
  <c r="U914"/>
  <c r="V914"/>
  <c r="W914"/>
  <c r="Y914"/>
  <c r="Z914"/>
  <c r="AA914"/>
  <c r="AC914"/>
  <c r="AE914"/>
  <c r="AI914"/>
  <c r="AJ914"/>
  <c r="AK914"/>
  <c r="AL914"/>
  <c r="AM914"/>
  <c r="AO914"/>
  <c r="A915"/>
  <c r="B915"/>
  <c r="C915" s="1"/>
  <c r="D915"/>
  <c r="E915" s="1"/>
  <c r="F915"/>
  <c r="G915"/>
  <c r="H915"/>
  <c r="K915"/>
  <c r="L915" s="1"/>
  <c r="M915"/>
  <c r="AD915" s="1"/>
  <c r="N915"/>
  <c r="O915"/>
  <c r="R915"/>
  <c r="S915"/>
  <c r="T915"/>
  <c r="U915"/>
  <c r="V915"/>
  <c r="W915"/>
  <c r="Y915"/>
  <c r="Z915"/>
  <c r="AA915"/>
  <c r="AC915"/>
  <c r="AE915"/>
  <c r="AI915"/>
  <c r="AJ915"/>
  <c r="AK915"/>
  <c r="AL915"/>
  <c r="AM915"/>
  <c r="AO915"/>
  <c r="A916"/>
  <c r="B916"/>
  <c r="C916" s="1"/>
  <c r="D916"/>
  <c r="E916" s="1"/>
  <c r="F916"/>
  <c r="G916"/>
  <c r="H916"/>
  <c r="K916"/>
  <c r="L916" s="1"/>
  <c r="M916"/>
  <c r="AD916" s="1"/>
  <c r="N916"/>
  <c r="O916"/>
  <c r="R916"/>
  <c r="S916"/>
  <c r="T916"/>
  <c r="U916"/>
  <c r="V916"/>
  <c r="W916"/>
  <c r="Y916"/>
  <c r="Z916"/>
  <c r="AA916"/>
  <c r="AC916"/>
  <c r="AE916"/>
  <c r="AI916"/>
  <c r="AJ916"/>
  <c r="AK916"/>
  <c r="AL916"/>
  <c r="AM916"/>
  <c r="AO916"/>
  <c r="A917"/>
  <c r="B917"/>
  <c r="C917" s="1"/>
  <c r="D917"/>
  <c r="E917" s="1"/>
  <c r="F917"/>
  <c r="G917"/>
  <c r="H917"/>
  <c r="K917"/>
  <c r="L917" s="1"/>
  <c r="M917"/>
  <c r="AD917" s="1"/>
  <c r="N917"/>
  <c r="O917"/>
  <c r="R917"/>
  <c r="S917"/>
  <c r="T917"/>
  <c r="U917"/>
  <c r="V917"/>
  <c r="W917"/>
  <c r="Y917"/>
  <c r="Z917"/>
  <c r="AA917"/>
  <c r="AC917"/>
  <c r="AE917"/>
  <c r="AI917"/>
  <c r="AJ917"/>
  <c r="AK917"/>
  <c r="AL917"/>
  <c r="AM917"/>
  <c r="AO917"/>
  <c r="A918"/>
  <c r="B918"/>
  <c r="C918" s="1"/>
  <c r="D918"/>
  <c r="E918" s="1"/>
  <c r="F918"/>
  <c r="G918"/>
  <c r="H918"/>
  <c r="K918"/>
  <c r="L918" s="1"/>
  <c r="M918"/>
  <c r="AD918" s="1"/>
  <c r="N918"/>
  <c r="O918"/>
  <c r="R918"/>
  <c r="S918"/>
  <c r="T918"/>
  <c r="U918"/>
  <c r="V918"/>
  <c r="W918"/>
  <c r="Y918"/>
  <c r="Z918"/>
  <c r="AA918"/>
  <c r="AC918"/>
  <c r="AE918"/>
  <c r="AI918"/>
  <c r="AJ918"/>
  <c r="AK918"/>
  <c r="AL918"/>
  <c r="AM918"/>
  <c r="AO918"/>
  <c r="A919"/>
  <c r="B919"/>
  <c r="C919" s="1"/>
  <c r="D919"/>
  <c r="E919" s="1"/>
  <c r="F919"/>
  <c r="G919"/>
  <c r="H919"/>
  <c r="K919"/>
  <c r="L919" s="1"/>
  <c r="M919"/>
  <c r="AD919" s="1"/>
  <c r="N919"/>
  <c r="O919"/>
  <c r="R919"/>
  <c r="S919"/>
  <c r="T919"/>
  <c r="U919"/>
  <c r="V919"/>
  <c r="W919"/>
  <c r="Y919"/>
  <c r="Z919"/>
  <c r="AA919"/>
  <c r="AC919"/>
  <c r="AE919"/>
  <c r="AI919"/>
  <c r="AJ919"/>
  <c r="AK919"/>
  <c r="AL919"/>
  <c r="AM919"/>
  <c r="AO919"/>
  <c r="A920"/>
  <c r="B920"/>
  <c r="C920" s="1"/>
  <c r="D920"/>
  <c r="E920" s="1"/>
  <c r="F920"/>
  <c r="G920"/>
  <c r="H920"/>
  <c r="K920"/>
  <c r="L920" s="1"/>
  <c r="M920"/>
  <c r="AD920" s="1"/>
  <c r="N920"/>
  <c r="O920"/>
  <c r="R920"/>
  <c r="S920"/>
  <c r="T920"/>
  <c r="U920"/>
  <c r="V920"/>
  <c r="W920"/>
  <c r="Y920"/>
  <c r="Z920"/>
  <c r="AA920"/>
  <c r="AC920"/>
  <c r="AE920"/>
  <c r="AI920"/>
  <c r="AJ920"/>
  <c r="AK920"/>
  <c r="AL920"/>
  <c r="AM920"/>
  <c r="AO920"/>
  <c r="A921"/>
  <c r="B921"/>
  <c r="C921" s="1"/>
  <c r="D921"/>
  <c r="E921" s="1"/>
  <c r="F921"/>
  <c r="G921"/>
  <c r="H921"/>
  <c r="K921"/>
  <c r="L921" s="1"/>
  <c r="M921"/>
  <c r="AD921" s="1"/>
  <c r="N921"/>
  <c r="O921"/>
  <c r="R921"/>
  <c r="S921"/>
  <c r="T921"/>
  <c r="U921"/>
  <c r="V921"/>
  <c r="W921"/>
  <c r="Y921"/>
  <c r="Z921"/>
  <c r="AA921"/>
  <c r="AC921"/>
  <c r="AE921"/>
  <c r="AI921"/>
  <c r="AJ921"/>
  <c r="AK921"/>
  <c r="AL921"/>
  <c r="AM921"/>
  <c r="AO921"/>
  <c r="A922"/>
  <c r="B922"/>
  <c r="C922" s="1"/>
  <c r="D922"/>
  <c r="E922" s="1"/>
  <c r="F922"/>
  <c r="G922"/>
  <c r="H922"/>
  <c r="K922"/>
  <c r="L922" s="1"/>
  <c r="M922"/>
  <c r="AD922" s="1"/>
  <c r="N922"/>
  <c r="O922"/>
  <c r="R922"/>
  <c r="S922"/>
  <c r="T922"/>
  <c r="U922"/>
  <c r="V922"/>
  <c r="W922"/>
  <c r="Y922"/>
  <c r="Z922"/>
  <c r="AA922"/>
  <c r="AC922"/>
  <c r="AE922"/>
  <c r="AI922"/>
  <c r="AJ922"/>
  <c r="AK922"/>
  <c r="AL922"/>
  <c r="AM922"/>
  <c r="AO922"/>
  <c r="A923"/>
  <c r="B923"/>
  <c r="C923" s="1"/>
  <c r="D923"/>
  <c r="E923" s="1"/>
  <c r="F923"/>
  <c r="G923"/>
  <c r="H923"/>
  <c r="K923"/>
  <c r="L923" s="1"/>
  <c r="M923"/>
  <c r="AD923" s="1"/>
  <c r="N923"/>
  <c r="O923"/>
  <c r="R923"/>
  <c r="S923"/>
  <c r="T923"/>
  <c r="U923"/>
  <c r="V923"/>
  <c r="W923"/>
  <c r="Y923"/>
  <c r="Z923"/>
  <c r="AA923"/>
  <c r="AC923"/>
  <c r="AE923"/>
  <c r="AI923"/>
  <c r="AJ923"/>
  <c r="AK923"/>
  <c r="AL923"/>
  <c r="AM923"/>
  <c r="AO923"/>
  <c r="A924"/>
  <c r="B924"/>
  <c r="C924" s="1"/>
  <c r="D924"/>
  <c r="E924" s="1"/>
  <c r="F924"/>
  <c r="G924"/>
  <c r="H924"/>
  <c r="K924"/>
  <c r="L924" s="1"/>
  <c r="M924"/>
  <c r="AD924" s="1"/>
  <c r="N924"/>
  <c r="O924"/>
  <c r="R924"/>
  <c r="S924"/>
  <c r="T924"/>
  <c r="U924"/>
  <c r="V924"/>
  <c r="W924"/>
  <c r="Y924"/>
  <c r="Z924"/>
  <c r="AA924"/>
  <c r="AC924"/>
  <c r="AE924"/>
  <c r="AI924"/>
  <c r="AJ924"/>
  <c r="AK924"/>
  <c r="AL924"/>
  <c r="AM924"/>
  <c r="AO924"/>
  <c r="A925"/>
  <c r="B925"/>
  <c r="C925" s="1"/>
  <c r="D925"/>
  <c r="E925" s="1"/>
  <c r="F925"/>
  <c r="G925"/>
  <c r="H925"/>
  <c r="K925"/>
  <c r="L925" s="1"/>
  <c r="M925"/>
  <c r="AD925" s="1"/>
  <c r="N925"/>
  <c r="O925"/>
  <c r="R925"/>
  <c r="S925"/>
  <c r="T925"/>
  <c r="U925"/>
  <c r="V925"/>
  <c r="W925"/>
  <c r="Y925"/>
  <c r="Z925"/>
  <c r="AA925"/>
  <c r="AC925"/>
  <c r="AE925"/>
  <c r="AI925"/>
  <c r="AJ925"/>
  <c r="AK925"/>
  <c r="AL925"/>
  <c r="AM925"/>
  <c r="AO925"/>
  <c r="A926"/>
  <c r="B926"/>
  <c r="C926" s="1"/>
  <c r="D926"/>
  <c r="E926" s="1"/>
  <c r="F926"/>
  <c r="G926"/>
  <c r="H926"/>
  <c r="K926"/>
  <c r="L926" s="1"/>
  <c r="M926"/>
  <c r="AD926" s="1"/>
  <c r="N926"/>
  <c r="O926"/>
  <c r="R926"/>
  <c r="S926"/>
  <c r="T926"/>
  <c r="U926"/>
  <c r="V926"/>
  <c r="W926"/>
  <c r="Y926"/>
  <c r="Z926"/>
  <c r="AA926"/>
  <c r="AC926"/>
  <c r="AE926"/>
  <c r="AI926"/>
  <c r="AJ926"/>
  <c r="AK926"/>
  <c r="AL926"/>
  <c r="AM926"/>
  <c r="AO926"/>
  <c r="A927"/>
  <c r="B927"/>
  <c r="C927" s="1"/>
  <c r="D927"/>
  <c r="E927" s="1"/>
  <c r="F927"/>
  <c r="G927"/>
  <c r="H927"/>
  <c r="K927"/>
  <c r="L927" s="1"/>
  <c r="M927"/>
  <c r="AD927" s="1"/>
  <c r="N927"/>
  <c r="O927"/>
  <c r="R927"/>
  <c r="S927"/>
  <c r="T927"/>
  <c r="U927"/>
  <c r="V927"/>
  <c r="W927"/>
  <c r="Y927"/>
  <c r="Z927"/>
  <c r="AA927"/>
  <c r="AC927"/>
  <c r="AE927"/>
  <c r="AI927"/>
  <c r="AJ927"/>
  <c r="AK927"/>
  <c r="AL927"/>
  <c r="AM927"/>
  <c r="AO927"/>
  <c r="A928"/>
  <c r="B928"/>
  <c r="C928" s="1"/>
  <c r="D928"/>
  <c r="E928" s="1"/>
  <c r="F928"/>
  <c r="G928"/>
  <c r="H928"/>
  <c r="K928"/>
  <c r="L928" s="1"/>
  <c r="M928"/>
  <c r="AD928" s="1"/>
  <c r="N928"/>
  <c r="O928"/>
  <c r="R928"/>
  <c r="S928"/>
  <c r="T928"/>
  <c r="U928"/>
  <c r="V928"/>
  <c r="W928"/>
  <c r="Y928"/>
  <c r="Z928"/>
  <c r="AA928"/>
  <c r="AC928"/>
  <c r="AE928"/>
  <c r="AI928"/>
  <c r="AJ928"/>
  <c r="AK928"/>
  <c r="AL928"/>
  <c r="AM928"/>
  <c r="AO928"/>
  <c r="A929"/>
  <c r="B929"/>
  <c r="C929" s="1"/>
  <c r="D929"/>
  <c r="E929" s="1"/>
  <c r="F929"/>
  <c r="G929"/>
  <c r="H929"/>
  <c r="K929"/>
  <c r="L929" s="1"/>
  <c r="M929"/>
  <c r="AD929" s="1"/>
  <c r="N929"/>
  <c r="O929"/>
  <c r="R929"/>
  <c r="S929"/>
  <c r="T929"/>
  <c r="U929"/>
  <c r="V929"/>
  <c r="W929"/>
  <c r="Y929"/>
  <c r="Z929"/>
  <c r="AA929"/>
  <c r="AC929"/>
  <c r="AE929"/>
  <c r="AI929"/>
  <c r="AJ929"/>
  <c r="AK929"/>
  <c r="AL929"/>
  <c r="AM929"/>
  <c r="AO929"/>
  <c r="A930"/>
  <c r="B930"/>
  <c r="C930" s="1"/>
  <c r="D930"/>
  <c r="E930" s="1"/>
  <c r="F930"/>
  <c r="G930"/>
  <c r="H930"/>
  <c r="K930"/>
  <c r="L930" s="1"/>
  <c r="M930"/>
  <c r="AD930" s="1"/>
  <c r="N930"/>
  <c r="O930"/>
  <c r="R930"/>
  <c r="S930"/>
  <c r="T930"/>
  <c r="U930"/>
  <c r="V930"/>
  <c r="W930"/>
  <c r="Y930"/>
  <c r="Z930"/>
  <c r="AA930"/>
  <c r="AC930"/>
  <c r="AE930"/>
  <c r="AI930"/>
  <c r="AJ930"/>
  <c r="AK930"/>
  <c r="AL930"/>
  <c r="AM930"/>
  <c r="AO930"/>
  <c r="A931"/>
  <c r="B931"/>
  <c r="C931" s="1"/>
  <c r="D931"/>
  <c r="E931" s="1"/>
  <c r="F931"/>
  <c r="G931"/>
  <c r="H931"/>
  <c r="K931"/>
  <c r="L931" s="1"/>
  <c r="M931"/>
  <c r="AD931" s="1"/>
  <c r="N931"/>
  <c r="O931"/>
  <c r="R931"/>
  <c r="S931"/>
  <c r="T931"/>
  <c r="U931"/>
  <c r="V931"/>
  <c r="W931"/>
  <c r="Y931"/>
  <c r="Z931"/>
  <c r="AA931"/>
  <c r="AC931"/>
  <c r="AE931"/>
  <c r="AI931"/>
  <c r="AJ931"/>
  <c r="AK931"/>
  <c r="AL931"/>
  <c r="AM931"/>
  <c r="AO931"/>
  <c r="A932"/>
  <c r="B932"/>
  <c r="C932" s="1"/>
  <c r="D932"/>
  <c r="E932" s="1"/>
  <c r="F932"/>
  <c r="G932"/>
  <c r="H932"/>
  <c r="K932"/>
  <c r="L932" s="1"/>
  <c r="M932"/>
  <c r="AD932" s="1"/>
  <c r="N932"/>
  <c r="O932"/>
  <c r="R932"/>
  <c r="S932"/>
  <c r="T932"/>
  <c r="U932"/>
  <c r="V932"/>
  <c r="W932"/>
  <c r="Y932"/>
  <c r="Z932"/>
  <c r="AA932"/>
  <c r="AC932"/>
  <c r="AE932"/>
  <c r="AI932"/>
  <c r="AJ932"/>
  <c r="AK932"/>
  <c r="AL932"/>
  <c r="AM932"/>
  <c r="AO932"/>
  <c r="A933"/>
  <c r="B933"/>
  <c r="C933" s="1"/>
  <c r="D933"/>
  <c r="E933" s="1"/>
  <c r="F933"/>
  <c r="G933"/>
  <c r="H933"/>
  <c r="K933"/>
  <c r="L933" s="1"/>
  <c r="M933"/>
  <c r="AD933" s="1"/>
  <c r="N933"/>
  <c r="O933"/>
  <c r="R933"/>
  <c r="S933"/>
  <c r="T933"/>
  <c r="U933"/>
  <c r="V933"/>
  <c r="W933"/>
  <c r="Y933"/>
  <c r="Z933"/>
  <c r="AA933"/>
  <c r="AC933"/>
  <c r="AE933"/>
  <c r="AI933"/>
  <c r="AJ933"/>
  <c r="AK933"/>
  <c r="AL933"/>
  <c r="AM933"/>
  <c r="AO933"/>
  <c r="A934"/>
  <c r="B934"/>
  <c r="C934" s="1"/>
  <c r="D934"/>
  <c r="E934" s="1"/>
  <c r="F934"/>
  <c r="G934"/>
  <c r="H934"/>
  <c r="K934"/>
  <c r="L934" s="1"/>
  <c r="M934"/>
  <c r="AD934" s="1"/>
  <c r="N934"/>
  <c r="O934"/>
  <c r="R934"/>
  <c r="S934"/>
  <c r="T934"/>
  <c r="U934"/>
  <c r="V934"/>
  <c r="W934"/>
  <c r="Y934"/>
  <c r="Z934"/>
  <c r="AA934"/>
  <c r="AC934"/>
  <c r="AE934"/>
  <c r="AI934"/>
  <c r="AJ934"/>
  <c r="AK934"/>
  <c r="AL934"/>
  <c r="AM934"/>
  <c r="AO934"/>
  <c r="A935"/>
  <c r="B935"/>
  <c r="C935" s="1"/>
  <c r="D935"/>
  <c r="E935" s="1"/>
  <c r="F935"/>
  <c r="G935"/>
  <c r="H935"/>
  <c r="K935"/>
  <c r="L935" s="1"/>
  <c r="M935"/>
  <c r="AD935" s="1"/>
  <c r="N935"/>
  <c r="O935"/>
  <c r="R935"/>
  <c r="S935"/>
  <c r="T935"/>
  <c r="U935"/>
  <c r="V935"/>
  <c r="W935"/>
  <c r="Y935"/>
  <c r="Z935"/>
  <c r="AA935"/>
  <c r="AC935"/>
  <c r="AE935"/>
  <c r="AI935"/>
  <c r="AJ935"/>
  <c r="AK935"/>
  <c r="AL935"/>
  <c r="AM935"/>
  <c r="AO935"/>
  <c r="A936"/>
  <c r="B936"/>
  <c r="C936" s="1"/>
  <c r="D936"/>
  <c r="E936" s="1"/>
  <c r="F936"/>
  <c r="G936"/>
  <c r="H936"/>
  <c r="K936"/>
  <c r="L936" s="1"/>
  <c r="M936"/>
  <c r="AD936" s="1"/>
  <c r="N936"/>
  <c r="O936"/>
  <c r="R936"/>
  <c r="S936"/>
  <c r="T936"/>
  <c r="U936"/>
  <c r="V936"/>
  <c r="W936"/>
  <c r="Y936"/>
  <c r="Z936"/>
  <c r="AA936"/>
  <c r="AC936"/>
  <c r="AE936"/>
  <c r="AI936"/>
  <c r="AJ936"/>
  <c r="AK936"/>
  <c r="AL936"/>
  <c r="AM936"/>
  <c r="AO936"/>
  <c r="A937"/>
  <c r="B937"/>
  <c r="C937" s="1"/>
  <c r="D937"/>
  <c r="E937" s="1"/>
  <c r="F937"/>
  <c r="G937"/>
  <c r="H937"/>
  <c r="K937"/>
  <c r="L937" s="1"/>
  <c r="M937"/>
  <c r="AD937" s="1"/>
  <c r="N937"/>
  <c r="O937"/>
  <c r="R937"/>
  <c r="S937"/>
  <c r="T937"/>
  <c r="U937"/>
  <c r="V937"/>
  <c r="W937"/>
  <c r="Y937"/>
  <c r="Z937"/>
  <c r="AA937"/>
  <c r="AC937"/>
  <c r="AE937"/>
  <c r="AI937"/>
  <c r="AJ937"/>
  <c r="AK937"/>
  <c r="AL937"/>
  <c r="AM937"/>
  <c r="AO937"/>
  <c r="A938"/>
  <c r="B938"/>
  <c r="C938" s="1"/>
  <c r="D938"/>
  <c r="E938" s="1"/>
  <c r="F938"/>
  <c r="G938"/>
  <c r="H938"/>
  <c r="K938"/>
  <c r="L938" s="1"/>
  <c r="M938"/>
  <c r="AD938" s="1"/>
  <c r="N938"/>
  <c r="O938"/>
  <c r="R938"/>
  <c r="S938"/>
  <c r="T938"/>
  <c r="U938"/>
  <c r="V938"/>
  <c r="W938"/>
  <c r="Y938"/>
  <c r="Z938"/>
  <c r="AA938"/>
  <c r="AC938"/>
  <c r="AE938"/>
  <c r="AI938"/>
  <c r="AJ938"/>
  <c r="AK938"/>
  <c r="AL938"/>
  <c r="AM938"/>
  <c r="AO938"/>
  <c r="A939"/>
  <c r="B939"/>
  <c r="C939" s="1"/>
  <c r="D939"/>
  <c r="E939" s="1"/>
  <c r="F939"/>
  <c r="G939"/>
  <c r="H939"/>
  <c r="K939"/>
  <c r="L939" s="1"/>
  <c r="M939"/>
  <c r="AD939" s="1"/>
  <c r="N939"/>
  <c r="O939"/>
  <c r="R939"/>
  <c r="S939"/>
  <c r="T939"/>
  <c r="U939"/>
  <c r="V939"/>
  <c r="W939"/>
  <c r="Y939"/>
  <c r="Z939"/>
  <c r="AA939"/>
  <c r="AC939"/>
  <c r="AE939"/>
  <c r="AI939"/>
  <c r="AJ939"/>
  <c r="AK939"/>
  <c r="AL939"/>
  <c r="AM939"/>
  <c r="AO939"/>
  <c r="A940"/>
  <c r="B940"/>
  <c r="C940" s="1"/>
  <c r="D940"/>
  <c r="E940" s="1"/>
  <c r="F940"/>
  <c r="G940"/>
  <c r="H940"/>
  <c r="K940"/>
  <c r="L940" s="1"/>
  <c r="M940"/>
  <c r="AD940" s="1"/>
  <c r="N940"/>
  <c r="O940"/>
  <c r="R940"/>
  <c r="S940"/>
  <c r="T940"/>
  <c r="U940"/>
  <c r="V940"/>
  <c r="W940"/>
  <c r="Y940"/>
  <c r="Z940"/>
  <c r="AA940"/>
  <c r="AC940"/>
  <c r="AE940"/>
  <c r="AI940"/>
  <c r="AJ940"/>
  <c r="AK940"/>
  <c r="AL940"/>
  <c r="AM940"/>
  <c r="AO940"/>
  <c r="A941"/>
  <c r="B941"/>
  <c r="C941" s="1"/>
  <c r="D941"/>
  <c r="E941" s="1"/>
  <c r="F941"/>
  <c r="G941"/>
  <c r="H941"/>
  <c r="K941"/>
  <c r="L941" s="1"/>
  <c r="M941"/>
  <c r="AD941" s="1"/>
  <c r="N941"/>
  <c r="O941"/>
  <c r="R941"/>
  <c r="S941"/>
  <c r="T941"/>
  <c r="U941"/>
  <c r="V941"/>
  <c r="W941"/>
  <c r="Y941"/>
  <c r="Z941"/>
  <c r="AA941"/>
  <c r="AC941"/>
  <c r="AE941"/>
  <c r="AI941"/>
  <c r="AJ941"/>
  <c r="AK941"/>
  <c r="AL941"/>
  <c r="AM941"/>
  <c r="AO941"/>
  <c r="A942"/>
  <c r="B942"/>
  <c r="C942" s="1"/>
  <c r="D942"/>
  <c r="E942" s="1"/>
  <c r="F942"/>
  <c r="G942"/>
  <c r="H942"/>
  <c r="K942"/>
  <c r="L942" s="1"/>
  <c r="M942"/>
  <c r="AD942" s="1"/>
  <c r="N942"/>
  <c r="O942"/>
  <c r="R942"/>
  <c r="S942"/>
  <c r="T942"/>
  <c r="U942"/>
  <c r="V942"/>
  <c r="W942"/>
  <c r="Y942"/>
  <c r="Z942"/>
  <c r="AA942"/>
  <c r="AC942"/>
  <c r="AE942"/>
  <c r="AI942"/>
  <c r="AJ942"/>
  <c r="AK942"/>
  <c r="AL942"/>
  <c r="AM942"/>
  <c r="AO942"/>
  <c r="A943"/>
  <c r="B943"/>
  <c r="C943" s="1"/>
  <c r="D943"/>
  <c r="E943" s="1"/>
  <c r="F943"/>
  <c r="G943"/>
  <c r="H943"/>
  <c r="K943"/>
  <c r="L943" s="1"/>
  <c r="M943"/>
  <c r="AD943" s="1"/>
  <c r="N943"/>
  <c r="O943"/>
  <c r="R943"/>
  <c r="S943"/>
  <c r="T943"/>
  <c r="U943"/>
  <c r="V943"/>
  <c r="W943"/>
  <c r="Y943"/>
  <c r="Z943"/>
  <c r="AA943"/>
  <c r="AC943"/>
  <c r="AE943"/>
  <c r="AI943"/>
  <c r="AJ943"/>
  <c r="AK943"/>
  <c r="AL943"/>
  <c r="AM943"/>
  <c r="AO943"/>
  <c r="A944"/>
  <c r="B944"/>
  <c r="C944" s="1"/>
  <c r="D944"/>
  <c r="E944" s="1"/>
  <c r="F944"/>
  <c r="G944"/>
  <c r="H944"/>
  <c r="K944"/>
  <c r="L944" s="1"/>
  <c r="M944"/>
  <c r="AD944" s="1"/>
  <c r="N944"/>
  <c r="O944"/>
  <c r="R944"/>
  <c r="S944"/>
  <c r="T944"/>
  <c r="U944"/>
  <c r="V944"/>
  <c r="W944"/>
  <c r="Y944"/>
  <c r="Z944"/>
  <c r="AA944"/>
  <c r="AC944"/>
  <c r="AE944"/>
  <c r="AI944"/>
  <c r="AJ944"/>
  <c r="AK944"/>
  <c r="AL944"/>
  <c r="AM944"/>
  <c r="AO944"/>
  <c r="A945"/>
  <c r="B945"/>
  <c r="C945" s="1"/>
  <c r="D945"/>
  <c r="E945" s="1"/>
  <c r="F945"/>
  <c r="G945"/>
  <c r="H945"/>
  <c r="K945"/>
  <c r="L945" s="1"/>
  <c r="M945"/>
  <c r="AD945" s="1"/>
  <c r="N945"/>
  <c r="O945"/>
  <c r="R945"/>
  <c r="S945"/>
  <c r="T945"/>
  <c r="U945"/>
  <c r="V945"/>
  <c r="W945"/>
  <c r="Y945"/>
  <c r="Z945"/>
  <c r="AA945"/>
  <c r="AC945"/>
  <c r="AE945"/>
  <c r="AI945"/>
  <c r="AJ945"/>
  <c r="AK945"/>
  <c r="AL945"/>
  <c r="AM945"/>
  <c r="AO945"/>
  <c r="A946"/>
  <c r="B946"/>
  <c r="C946" s="1"/>
  <c r="D946"/>
  <c r="E946" s="1"/>
  <c r="F946"/>
  <c r="G946"/>
  <c r="H946"/>
  <c r="K946"/>
  <c r="L946" s="1"/>
  <c r="M946"/>
  <c r="AD946" s="1"/>
  <c r="N946"/>
  <c r="O946"/>
  <c r="R946"/>
  <c r="S946"/>
  <c r="T946"/>
  <c r="U946"/>
  <c r="V946"/>
  <c r="W946"/>
  <c r="Y946"/>
  <c r="Z946"/>
  <c r="AA946"/>
  <c r="AC946"/>
  <c r="AE946"/>
  <c r="AI946"/>
  <c r="AJ946"/>
  <c r="AK946"/>
  <c r="AL946"/>
  <c r="AM946"/>
  <c r="AO946"/>
  <c r="A947"/>
  <c r="B947"/>
  <c r="C947" s="1"/>
  <c r="D947"/>
  <c r="E947" s="1"/>
  <c r="F947"/>
  <c r="G947"/>
  <c r="H947"/>
  <c r="K947"/>
  <c r="L947" s="1"/>
  <c r="M947"/>
  <c r="AD947" s="1"/>
  <c r="N947"/>
  <c r="O947"/>
  <c r="R947"/>
  <c r="S947"/>
  <c r="T947"/>
  <c r="U947"/>
  <c r="V947"/>
  <c r="W947"/>
  <c r="Y947"/>
  <c r="Z947"/>
  <c r="AA947"/>
  <c r="AC947"/>
  <c r="AE947"/>
  <c r="AI947"/>
  <c r="AJ947"/>
  <c r="AK947"/>
  <c r="AL947"/>
  <c r="AM947"/>
  <c r="AO947"/>
  <c r="A948"/>
  <c r="B948"/>
  <c r="C948" s="1"/>
  <c r="D948"/>
  <c r="E948" s="1"/>
  <c r="F948"/>
  <c r="G948"/>
  <c r="H948"/>
  <c r="K948"/>
  <c r="L948" s="1"/>
  <c r="M948"/>
  <c r="AD948" s="1"/>
  <c r="N948"/>
  <c r="O948"/>
  <c r="R948"/>
  <c r="S948"/>
  <c r="T948"/>
  <c r="U948"/>
  <c r="V948"/>
  <c r="W948"/>
  <c r="Y948"/>
  <c r="Z948"/>
  <c r="AA948"/>
  <c r="AC948"/>
  <c r="AE948"/>
  <c r="AI948"/>
  <c r="AJ948"/>
  <c r="AK948"/>
  <c r="AL948"/>
  <c r="AM948"/>
  <c r="AO948"/>
  <c r="A949"/>
  <c r="B949"/>
  <c r="C949" s="1"/>
  <c r="D949"/>
  <c r="E949" s="1"/>
  <c r="F949"/>
  <c r="G949"/>
  <c r="H949"/>
  <c r="K949"/>
  <c r="L949" s="1"/>
  <c r="M949"/>
  <c r="AD949" s="1"/>
  <c r="N949"/>
  <c r="O949"/>
  <c r="R949"/>
  <c r="S949"/>
  <c r="T949"/>
  <c r="U949"/>
  <c r="V949"/>
  <c r="W949"/>
  <c r="Y949"/>
  <c r="Z949"/>
  <c r="AA949"/>
  <c r="AC949"/>
  <c r="AE949"/>
  <c r="AI949"/>
  <c r="AJ949"/>
  <c r="AK949"/>
  <c r="AL949"/>
  <c r="AM949"/>
  <c r="AO949"/>
  <c r="A950"/>
  <c r="B950"/>
  <c r="C950" s="1"/>
  <c r="D950"/>
  <c r="E950" s="1"/>
  <c r="F950"/>
  <c r="G950"/>
  <c r="H950"/>
  <c r="K950"/>
  <c r="L950" s="1"/>
  <c r="M950"/>
  <c r="AD950" s="1"/>
  <c r="N950"/>
  <c r="O950"/>
  <c r="R950"/>
  <c r="S950"/>
  <c r="T950"/>
  <c r="U950"/>
  <c r="V950"/>
  <c r="W950"/>
  <c r="Y950"/>
  <c r="Z950"/>
  <c r="AA950"/>
  <c r="AC950"/>
  <c r="AE950"/>
  <c r="AI950"/>
  <c r="AJ950"/>
  <c r="AK950"/>
  <c r="AL950"/>
  <c r="AM950"/>
  <c r="AO950"/>
  <c r="A951"/>
  <c r="B951"/>
  <c r="C951" s="1"/>
  <c r="D951"/>
  <c r="E951" s="1"/>
  <c r="F951"/>
  <c r="G951"/>
  <c r="H951"/>
  <c r="K951"/>
  <c r="L951" s="1"/>
  <c r="M951"/>
  <c r="AD951" s="1"/>
  <c r="N951"/>
  <c r="O951"/>
  <c r="R951"/>
  <c r="S951"/>
  <c r="T951"/>
  <c r="U951"/>
  <c r="V951"/>
  <c r="W951"/>
  <c r="Y951"/>
  <c r="Z951"/>
  <c r="AA951"/>
  <c r="AC951"/>
  <c r="AE951"/>
  <c r="AI951"/>
  <c r="AJ951"/>
  <c r="AK951"/>
  <c r="AL951"/>
  <c r="AM951"/>
  <c r="AO951"/>
  <c r="A952"/>
  <c r="B952"/>
  <c r="C952" s="1"/>
  <c r="D952"/>
  <c r="E952" s="1"/>
  <c r="F952"/>
  <c r="G952"/>
  <c r="H952"/>
  <c r="K952"/>
  <c r="L952" s="1"/>
  <c r="M952"/>
  <c r="AD952" s="1"/>
  <c r="N952"/>
  <c r="O952"/>
  <c r="R952"/>
  <c r="S952"/>
  <c r="T952"/>
  <c r="U952"/>
  <c r="V952"/>
  <c r="W952"/>
  <c r="Y952"/>
  <c r="Z952"/>
  <c r="AA952"/>
  <c r="AC952"/>
  <c r="AE952"/>
  <c r="AI952"/>
  <c r="AJ952"/>
  <c r="AK952"/>
  <c r="AL952"/>
  <c r="AM952"/>
  <c r="AO952"/>
  <c r="A953"/>
  <c r="B953"/>
  <c r="C953" s="1"/>
  <c r="D953"/>
  <c r="E953" s="1"/>
  <c r="F953"/>
  <c r="G953"/>
  <c r="H953"/>
  <c r="K953"/>
  <c r="L953" s="1"/>
  <c r="M953"/>
  <c r="AD953" s="1"/>
  <c r="N953"/>
  <c r="O953"/>
  <c r="R953"/>
  <c r="S953"/>
  <c r="T953"/>
  <c r="U953"/>
  <c r="V953"/>
  <c r="W953"/>
  <c r="Y953"/>
  <c r="Z953"/>
  <c r="AA953"/>
  <c r="AC953"/>
  <c r="AE953"/>
  <c r="AI953"/>
  <c r="AJ953"/>
  <c r="AK953"/>
  <c r="AL953"/>
  <c r="AM953"/>
  <c r="AO953"/>
  <c r="A954"/>
  <c r="B954"/>
  <c r="C954" s="1"/>
  <c r="D954"/>
  <c r="E954" s="1"/>
  <c r="F954"/>
  <c r="G954"/>
  <c r="H954"/>
  <c r="K954"/>
  <c r="L954" s="1"/>
  <c r="M954"/>
  <c r="AD954" s="1"/>
  <c r="N954"/>
  <c r="O954"/>
  <c r="R954"/>
  <c r="S954"/>
  <c r="T954"/>
  <c r="U954"/>
  <c r="V954"/>
  <c r="W954"/>
  <c r="Y954"/>
  <c r="Z954"/>
  <c r="AA954"/>
  <c r="AC954"/>
  <c r="AE954"/>
  <c r="AI954"/>
  <c r="AJ954"/>
  <c r="AK954"/>
  <c r="AL954"/>
  <c r="AM954"/>
  <c r="AO954"/>
  <c r="A955"/>
  <c r="B955"/>
  <c r="C955" s="1"/>
  <c r="D955"/>
  <c r="E955" s="1"/>
  <c r="F955"/>
  <c r="G955"/>
  <c r="H955"/>
  <c r="K955"/>
  <c r="L955" s="1"/>
  <c r="M955"/>
  <c r="AD955" s="1"/>
  <c r="N955"/>
  <c r="O955"/>
  <c r="R955"/>
  <c r="S955"/>
  <c r="T955"/>
  <c r="U955"/>
  <c r="V955"/>
  <c r="W955"/>
  <c r="Y955"/>
  <c r="Z955"/>
  <c r="AA955"/>
  <c r="AC955"/>
  <c r="AE955"/>
  <c r="AI955"/>
  <c r="AJ955"/>
  <c r="AK955"/>
  <c r="AL955"/>
  <c r="AM955"/>
  <c r="AO955"/>
  <c r="A956"/>
  <c r="B956"/>
  <c r="C956" s="1"/>
  <c r="D956"/>
  <c r="E956" s="1"/>
  <c r="F956"/>
  <c r="G956"/>
  <c r="H956"/>
  <c r="K956"/>
  <c r="L956" s="1"/>
  <c r="M956"/>
  <c r="AD956" s="1"/>
  <c r="N956"/>
  <c r="O956"/>
  <c r="R956"/>
  <c r="S956"/>
  <c r="T956"/>
  <c r="U956"/>
  <c r="V956"/>
  <c r="W956"/>
  <c r="Y956"/>
  <c r="Z956"/>
  <c r="AA956"/>
  <c r="AC956"/>
  <c r="AE956"/>
  <c r="AI956"/>
  <c r="AJ956"/>
  <c r="AK956"/>
  <c r="AL956"/>
  <c r="AM956"/>
  <c r="AO956"/>
  <c r="A957"/>
  <c r="B957"/>
  <c r="C957" s="1"/>
  <c r="D957"/>
  <c r="E957" s="1"/>
  <c r="F957"/>
  <c r="G957"/>
  <c r="H957"/>
  <c r="K957"/>
  <c r="L957" s="1"/>
  <c r="M957"/>
  <c r="AD957" s="1"/>
  <c r="N957"/>
  <c r="O957"/>
  <c r="R957"/>
  <c r="S957"/>
  <c r="T957"/>
  <c r="U957"/>
  <c r="V957"/>
  <c r="W957"/>
  <c r="Y957"/>
  <c r="Z957"/>
  <c r="AA957"/>
  <c r="AC957"/>
  <c r="AE957"/>
  <c r="AI957"/>
  <c r="AJ957"/>
  <c r="AK957"/>
  <c r="AL957"/>
  <c r="AM957"/>
  <c r="AO957"/>
  <c r="A958"/>
  <c r="B958"/>
  <c r="C958" s="1"/>
  <c r="D958"/>
  <c r="E958" s="1"/>
  <c r="F958"/>
  <c r="G958"/>
  <c r="H958"/>
  <c r="K958"/>
  <c r="L958" s="1"/>
  <c r="M958"/>
  <c r="AD958" s="1"/>
  <c r="N958"/>
  <c r="O958"/>
  <c r="R958"/>
  <c r="S958"/>
  <c r="T958"/>
  <c r="U958"/>
  <c r="V958"/>
  <c r="W958"/>
  <c r="Y958"/>
  <c r="Z958"/>
  <c r="AA958"/>
  <c r="AC958"/>
  <c r="AE958"/>
  <c r="AI958"/>
  <c r="AJ958"/>
  <c r="AK958"/>
  <c r="AL958"/>
  <c r="AM958"/>
  <c r="AO958"/>
  <c r="A959"/>
  <c r="B959"/>
  <c r="C959" s="1"/>
  <c r="D959"/>
  <c r="E959" s="1"/>
  <c r="F959"/>
  <c r="G959"/>
  <c r="H959"/>
  <c r="K959"/>
  <c r="L959" s="1"/>
  <c r="M959"/>
  <c r="AD959" s="1"/>
  <c r="N959"/>
  <c r="O959"/>
  <c r="R959"/>
  <c r="S959"/>
  <c r="T959"/>
  <c r="U959"/>
  <c r="V959"/>
  <c r="W959"/>
  <c r="Y959"/>
  <c r="Z959"/>
  <c r="AA959"/>
  <c r="AC959"/>
  <c r="AE959"/>
  <c r="AI959"/>
  <c r="AJ959"/>
  <c r="AK959"/>
  <c r="AL959"/>
  <c r="AM959"/>
  <c r="AO959"/>
  <c r="A960"/>
  <c r="B960"/>
  <c r="C960" s="1"/>
  <c r="D960"/>
  <c r="E960" s="1"/>
  <c r="F960"/>
  <c r="G960"/>
  <c r="H960"/>
  <c r="K960"/>
  <c r="L960" s="1"/>
  <c r="M960"/>
  <c r="AD960" s="1"/>
  <c r="N960"/>
  <c r="O960"/>
  <c r="R960"/>
  <c r="S960"/>
  <c r="T960"/>
  <c r="U960"/>
  <c r="V960"/>
  <c r="W960"/>
  <c r="Y960"/>
  <c r="Z960"/>
  <c r="AA960"/>
  <c r="AC960"/>
  <c r="AE960"/>
  <c r="AI960"/>
  <c r="AJ960"/>
  <c r="AK960"/>
  <c r="AL960"/>
  <c r="AM960"/>
  <c r="AO960"/>
  <c r="A961"/>
  <c r="B961"/>
  <c r="C961" s="1"/>
  <c r="D961"/>
  <c r="E961" s="1"/>
  <c r="F961"/>
  <c r="G961"/>
  <c r="H961"/>
  <c r="K961"/>
  <c r="L961" s="1"/>
  <c r="M961"/>
  <c r="AD961" s="1"/>
  <c r="N961"/>
  <c r="O961"/>
  <c r="R961"/>
  <c r="S961"/>
  <c r="T961"/>
  <c r="U961"/>
  <c r="V961"/>
  <c r="W961"/>
  <c r="Y961"/>
  <c r="Z961"/>
  <c r="AA961"/>
  <c r="AC961"/>
  <c r="AE961"/>
  <c r="AI961"/>
  <c r="AJ961"/>
  <c r="AK961"/>
  <c r="AL961"/>
  <c r="AM961"/>
  <c r="AO961"/>
  <c r="A962"/>
  <c r="B962"/>
  <c r="C962" s="1"/>
  <c r="D962"/>
  <c r="E962" s="1"/>
  <c r="F962"/>
  <c r="G962"/>
  <c r="H962"/>
  <c r="K962"/>
  <c r="L962" s="1"/>
  <c r="M962"/>
  <c r="AD962" s="1"/>
  <c r="N962"/>
  <c r="O962"/>
  <c r="R962"/>
  <c r="S962"/>
  <c r="T962"/>
  <c r="U962"/>
  <c r="V962"/>
  <c r="W962"/>
  <c r="Y962"/>
  <c r="Z962"/>
  <c r="AA962"/>
  <c r="AC962"/>
  <c r="AE962"/>
  <c r="AI962"/>
  <c r="AJ962"/>
  <c r="AK962"/>
  <c r="AL962"/>
  <c r="AM962"/>
  <c r="AO962"/>
  <c r="A963"/>
  <c r="B963"/>
  <c r="C963" s="1"/>
  <c r="D963"/>
  <c r="E963" s="1"/>
  <c r="F963"/>
  <c r="G963"/>
  <c r="H963"/>
  <c r="K963"/>
  <c r="L963" s="1"/>
  <c r="M963"/>
  <c r="AD963" s="1"/>
  <c r="N963"/>
  <c r="O963"/>
  <c r="R963"/>
  <c r="S963"/>
  <c r="T963"/>
  <c r="U963"/>
  <c r="V963"/>
  <c r="W963"/>
  <c r="Y963"/>
  <c r="Z963"/>
  <c r="AA963"/>
  <c r="AC963"/>
  <c r="AE963"/>
  <c r="AI963"/>
  <c r="AJ963"/>
  <c r="AK963"/>
  <c r="AL963"/>
  <c r="AM963"/>
  <c r="AO963"/>
  <c r="A964"/>
  <c r="B964"/>
  <c r="C964" s="1"/>
  <c r="D964"/>
  <c r="E964" s="1"/>
  <c r="F964"/>
  <c r="G964"/>
  <c r="H964"/>
  <c r="K964"/>
  <c r="L964" s="1"/>
  <c r="M964"/>
  <c r="AD964" s="1"/>
  <c r="N964"/>
  <c r="O964"/>
  <c r="R964"/>
  <c r="S964"/>
  <c r="T964"/>
  <c r="U964"/>
  <c r="V964"/>
  <c r="W964"/>
  <c r="Y964"/>
  <c r="Z964"/>
  <c r="AA964"/>
  <c r="AC964"/>
  <c r="AE964"/>
  <c r="AI964"/>
  <c r="AJ964"/>
  <c r="AK964"/>
  <c r="AL964"/>
  <c r="AM964"/>
  <c r="AO964"/>
  <c r="A965"/>
  <c r="B965"/>
  <c r="C965" s="1"/>
  <c r="D965"/>
  <c r="E965" s="1"/>
  <c r="F965"/>
  <c r="G965"/>
  <c r="H965"/>
  <c r="K965"/>
  <c r="L965" s="1"/>
  <c r="M965"/>
  <c r="AD965" s="1"/>
  <c r="N965"/>
  <c r="O965"/>
  <c r="R965"/>
  <c r="S965"/>
  <c r="T965"/>
  <c r="U965"/>
  <c r="V965"/>
  <c r="W965"/>
  <c r="Y965"/>
  <c r="Z965"/>
  <c r="AA965"/>
  <c r="AC965"/>
  <c r="AE965"/>
  <c r="AI965"/>
  <c r="AJ965"/>
  <c r="AK965"/>
  <c r="AL965"/>
  <c r="AM965"/>
  <c r="AO965"/>
  <c r="A966"/>
  <c r="B966"/>
  <c r="C966" s="1"/>
  <c r="D966"/>
  <c r="E966" s="1"/>
  <c r="F966"/>
  <c r="G966"/>
  <c r="H966"/>
  <c r="K966"/>
  <c r="L966" s="1"/>
  <c r="M966"/>
  <c r="AD966" s="1"/>
  <c r="N966"/>
  <c r="O966"/>
  <c r="R966"/>
  <c r="S966"/>
  <c r="T966"/>
  <c r="U966"/>
  <c r="V966"/>
  <c r="W966"/>
  <c r="Y966"/>
  <c r="Z966"/>
  <c r="AA966"/>
  <c r="AC966"/>
  <c r="AE966"/>
  <c r="AI966"/>
  <c r="AJ966"/>
  <c r="AK966"/>
  <c r="AL966"/>
  <c r="AM966"/>
  <c r="AO966"/>
  <c r="A967"/>
  <c r="B967"/>
  <c r="C967" s="1"/>
  <c r="D967"/>
  <c r="E967" s="1"/>
  <c r="F967"/>
  <c r="G967"/>
  <c r="H967"/>
  <c r="K967"/>
  <c r="L967" s="1"/>
  <c r="M967"/>
  <c r="AD967" s="1"/>
  <c r="N967"/>
  <c r="O967"/>
  <c r="R967"/>
  <c r="S967"/>
  <c r="T967"/>
  <c r="U967"/>
  <c r="V967"/>
  <c r="W967"/>
  <c r="Y967"/>
  <c r="Z967"/>
  <c r="AA967"/>
  <c r="AC967"/>
  <c r="AE967"/>
  <c r="AI967"/>
  <c r="AJ967"/>
  <c r="AK967"/>
  <c r="AL967"/>
  <c r="AM967"/>
  <c r="AO967"/>
  <c r="A968"/>
  <c r="B968"/>
  <c r="C968" s="1"/>
  <c r="D968"/>
  <c r="E968" s="1"/>
  <c r="F968"/>
  <c r="G968"/>
  <c r="H968"/>
  <c r="K968"/>
  <c r="L968" s="1"/>
  <c r="M968"/>
  <c r="AD968" s="1"/>
  <c r="N968"/>
  <c r="O968"/>
  <c r="R968"/>
  <c r="S968"/>
  <c r="T968"/>
  <c r="U968"/>
  <c r="V968"/>
  <c r="W968"/>
  <c r="Y968"/>
  <c r="Z968"/>
  <c r="AA968"/>
  <c r="AC968"/>
  <c r="AE968"/>
  <c r="AI968"/>
  <c r="AJ968"/>
  <c r="AK968"/>
  <c r="AL968"/>
  <c r="AM968"/>
  <c r="AO968"/>
  <c r="A969"/>
  <c r="B969"/>
  <c r="C969" s="1"/>
  <c r="D969"/>
  <c r="E969" s="1"/>
  <c r="F969"/>
  <c r="G969"/>
  <c r="H969"/>
  <c r="K969"/>
  <c r="L969" s="1"/>
  <c r="M969"/>
  <c r="AD969" s="1"/>
  <c r="N969"/>
  <c r="O969"/>
  <c r="R969"/>
  <c r="S969"/>
  <c r="T969"/>
  <c r="U969"/>
  <c r="V969"/>
  <c r="W969"/>
  <c r="Y969"/>
  <c r="Z969"/>
  <c r="AA969"/>
  <c r="AC969"/>
  <c r="AE969"/>
  <c r="AI969"/>
  <c r="AJ969"/>
  <c r="AK969"/>
  <c r="AL969"/>
  <c r="AM969"/>
  <c r="AO969"/>
  <c r="A970"/>
  <c r="B970"/>
  <c r="C970" s="1"/>
  <c r="D970"/>
  <c r="E970" s="1"/>
  <c r="F970"/>
  <c r="G970"/>
  <c r="H970"/>
  <c r="K970"/>
  <c r="L970" s="1"/>
  <c r="M970"/>
  <c r="AD970" s="1"/>
  <c r="N970"/>
  <c r="O970"/>
  <c r="R970"/>
  <c r="S970"/>
  <c r="T970"/>
  <c r="U970"/>
  <c r="V970"/>
  <c r="W970"/>
  <c r="Y970"/>
  <c r="Z970"/>
  <c r="AA970"/>
  <c r="AC970"/>
  <c r="AE970"/>
  <c r="AI970"/>
  <c r="AJ970"/>
  <c r="AK970"/>
  <c r="AL970"/>
  <c r="AM970"/>
  <c r="AO970"/>
  <c r="A971"/>
  <c r="B971"/>
  <c r="C971" s="1"/>
  <c r="D971"/>
  <c r="E971" s="1"/>
  <c r="F971"/>
  <c r="G971"/>
  <c r="H971"/>
  <c r="K971"/>
  <c r="L971" s="1"/>
  <c r="M971"/>
  <c r="AD971" s="1"/>
  <c r="N971"/>
  <c r="O971"/>
  <c r="R971"/>
  <c r="S971"/>
  <c r="T971"/>
  <c r="U971"/>
  <c r="V971"/>
  <c r="W971"/>
  <c r="Y971"/>
  <c r="Z971"/>
  <c r="AA971"/>
  <c r="AC971"/>
  <c r="AE971"/>
  <c r="AI971"/>
  <c r="AJ971"/>
  <c r="AK971"/>
  <c r="AL971"/>
  <c r="AM971"/>
  <c r="AO971"/>
  <c r="A972"/>
  <c r="B972"/>
  <c r="C972" s="1"/>
  <c r="D972"/>
  <c r="E972" s="1"/>
  <c r="F972"/>
  <c r="G972"/>
  <c r="H972"/>
  <c r="K972"/>
  <c r="L972" s="1"/>
  <c r="M972"/>
  <c r="AD972" s="1"/>
  <c r="N972"/>
  <c r="O972"/>
  <c r="R972"/>
  <c r="S972"/>
  <c r="T972"/>
  <c r="U972"/>
  <c r="V972"/>
  <c r="W972"/>
  <c r="Y972"/>
  <c r="Z972"/>
  <c r="AA972"/>
  <c r="AC972"/>
  <c r="AE972"/>
  <c r="AI972"/>
  <c r="AJ972"/>
  <c r="AK972"/>
  <c r="AL972"/>
  <c r="AM972"/>
  <c r="AO972"/>
  <c r="A973"/>
  <c r="B973"/>
  <c r="C973" s="1"/>
  <c r="D973"/>
  <c r="E973" s="1"/>
  <c r="F973"/>
  <c r="G973"/>
  <c r="H973"/>
  <c r="K973"/>
  <c r="L973" s="1"/>
  <c r="M973"/>
  <c r="AD973" s="1"/>
  <c r="N973"/>
  <c r="O973"/>
  <c r="R973"/>
  <c r="S973"/>
  <c r="T973"/>
  <c r="U973"/>
  <c r="V973"/>
  <c r="W973"/>
  <c r="Y973"/>
  <c r="Z973"/>
  <c r="AA973"/>
  <c r="AC973"/>
  <c r="AE973"/>
  <c r="AI973"/>
  <c r="AJ973"/>
  <c r="AK973"/>
  <c r="AL973"/>
  <c r="AM973"/>
  <c r="AO973"/>
  <c r="A974"/>
  <c r="B974"/>
  <c r="C974" s="1"/>
  <c r="D974"/>
  <c r="E974" s="1"/>
  <c r="F974"/>
  <c r="G974"/>
  <c r="H974"/>
  <c r="K974"/>
  <c r="L974" s="1"/>
  <c r="M974"/>
  <c r="AD974" s="1"/>
  <c r="N974"/>
  <c r="O974"/>
  <c r="R974"/>
  <c r="S974"/>
  <c r="T974"/>
  <c r="U974"/>
  <c r="V974"/>
  <c r="W974"/>
  <c r="Y974"/>
  <c r="Z974"/>
  <c r="AA974"/>
  <c r="AC974"/>
  <c r="AE974"/>
  <c r="AI974"/>
  <c r="AJ974"/>
  <c r="AK974"/>
  <c r="AL974"/>
  <c r="AM974"/>
  <c r="AO974"/>
  <c r="A975"/>
  <c r="B975"/>
  <c r="C975" s="1"/>
  <c r="D975"/>
  <c r="E975" s="1"/>
  <c r="F975"/>
  <c r="G975"/>
  <c r="H975"/>
  <c r="K975"/>
  <c r="L975" s="1"/>
  <c r="M975"/>
  <c r="AD975" s="1"/>
  <c r="N975"/>
  <c r="O975"/>
  <c r="R975"/>
  <c r="S975"/>
  <c r="T975"/>
  <c r="U975"/>
  <c r="V975"/>
  <c r="W975"/>
  <c r="Y975"/>
  <c r="Z975"/>
  <c r="AA975"/>
  <c r="AC975"/>
  <c r="AE975"/>
  <c r="AI975"/>
  <c r="AJ975"/>
  <c r="AK975"/>
  <c r="AL975"/>
  <c r="AM975"/>
  <c r="AO975"/>
  <c r="A976"/>
  <c r="B976"/>
  <c r="C976" s="1"/>
  <c r="D976"/>
  <c r="E976" s="1"/>
  <c r="F976"/>
  <c r="G976"/>
  <c r="H976"/>
  <c r="K976"/>
  <c r="L976" s="1"/>
  <c r="M976"/>
  <c r="AD976" s="1"/>
  <c r="N976"/>
  <c r="O976"/>
  <c r="R976"/>
  <c r="S976"/>
  <c r="T976"/>
  <c r="U976"/>
  <c r="V976"/>
  <c r="W976"/>
  <c r="Y976"/>
  <c r="Z976"/>
  <c r="AA976"/>
  <c r="AC976"/>
  <c r="AE976"/>
  <c r="AI976"/>
  <c r="AJ976"/>
  <c r="AK976"/>
  <c r="AL976"/>
  <c r="AM976"/>
  <c r="AO976"/>
  <c r="A977"/>
  <c r="B977"/>
  <c r="C977" s="1"/>
  <c r="D977"/>
  <c r="E977" s="1"/>
  <c r="F977"/>
  <c r="G977"/>
  <c r="H977"/>
  <c r="K977"/>
  <c r="L977" s="1"/>
  <c r="M977"/>
  <c r="AD977" s="1"/>
  <c r="N977"/>
  <c r="O977"/>
  <c r="R977"/>
  <c r="S977"/>
  <c r="T977"/>
  <c r="U977"/>
  <c r="V977"/>
  <c r="W977"/>
  <c r="Y977"/>
  <c r="Z977"/>
  <c r="AA977"/>
  <c r="AC977"/>
  <c r="AE977"/>
  <c r="AI977"/>
  <c r="AJ977"/>
  <c r="AK977"/>
  <c r="AL977"/>
  <c r="AM977"/>
  <c r="AO977"/>
  <c r="A978"/>
  <c r="B978"/>
  <c r="C978" s="1"/>
  <c r="D978"/>
  <c r="E978" s="1"/>
  <c r="F978"/>
  <c r="G978"/>
  <c r="H978"/>
  <c r="K978"/>
  <c r="L978" s="1"/>
  <c r="M978"/>
  <c r="AD978" s="1"/>
  <c r="N978"/>
  <c r="O978"/>
  <c r="R978"/>
  <c r="S978"/>
  <c r="T978"/>
  <c r="U978"/>
  <c r="V978"/>
  <c r="W978"/>
  <c r="Y978"/>
  <c r="Z978"/>
  <c r="AA978"/>
  <c r="AC978"/>
  <c r="AE978"/>
  <c r="AI978"/>
  <c r="AJ978"/>
  <c r="AK978"/>
  <c r="AL978"/>
  <c r="AM978"/>
  <c r="AO978"/>
  <c r="A979"/>
  <c r="B979"/>
  <c r="C979" s="1"/>
  <c r="D979"/>
  <c r="E979" s="1"/>
  <c r="F979"/>
  <c r="G979"/>
  <c r="H979"/>
  <c r="K979"/>
  <c r="L979" s="1"/>
  <c r="M979"/>
  <c r="AD979" s="1"/>
  <c r="N979"/>
  <c r="O979"/>
  <c r="R979"/>
  <c r="S979"/>
  <c r="T979"/>
  <c r="U979"/>
  <c r="V979"/>
  <c r="W979"/>
  <c r="Y979"/>
  <c r="Z979"/>
  <c r="AA979"/>
  <c r="AC979"/>
  <c r="AE979"/>
  <c r="AI979"/>
  <c r="AJ979"/>
  <c r="AK979"/>
  <c r="AL979"/>
  <c r="AM979"/>
  <c r="AO979"/>
  <c r="A980"/>
  <c r="B980"/>
  <c r="C980" s="1"/>
  <c r="D980"/>
  <c r="E980" s="1"/>
  <c r="F980"/>
  <c r="G980"/>
  <c r="H980"/>
  <c r="K980"/>
  <c r="L980" s="1"/>
  <c r="M980"/>
  <c r="AD980" s="1"/>
  <c r="N980"/>
  <c r="O980"/>
  <c r="R980"/>
  <c r="S980"/>
  <c r="T980"/>
  <c r="U980"/>
  <c r="V980"/>
  <c r="W980"/>
  <c r="Y980"/>
  <c r="Z980"/>
  <c r="AA980"/>
  <c r="AC980"/>
  <c r="AE980"/>
  <c r="AI980"/>
  <c r="AJ980"/>
  <c r="AK980"/>
  <c r="AL980"/>
  <c r="AM980"/>
  <c r="AO980"/>
  <c r="A981"/>
  <c r="B981"/>
  <c r="C981" s="1"/>
  <c r="D981"/>
  <c r="E981" s="1"/>
  <c r="F981"/>
  <c r="G981"/>
  <c r="H981"/>
  <c r="K981"/>
  <c r="L981" s="1"/>
  <c r="M981"/>
  <c r="AD981" s="1"/>
  <c r="N981"/>
  <c r="O981"/>
  <c r="R981"/>
  <c r="S981"/>
  <c r="T981"/>
  <c r="U981"/>
  <c r="V981"/>
  <c r="W981"/>
  <c r="Y981"/>
  <c r="Z981"/>
  <c r="AA981"/>
  <c r="AC981"/>
  <c r="AE981"/>
  <c r="AI981"/>
  <c r="AJ981"/>
  <c r="AK981"/>
  <c r="AL981"/>
  <c r="AM981"/>
  <c r="AO981"/>
  <c r="A982"/>
  <c r="B982"/>
  <c r="C982" s="1"/>
  <c r="D982"/>
  <c r="E982" s="1"/>
  <c r="F982"/>
  <c r="G982"/>
  <c r="H982"/>
  <c r="K982"/>
  <c r="L982" s="1"/>
  <c r="M982"/>
  <c r="AD982" s="1"/>
  <c r="N982"/>
  <c r="O982"/>
  <c r="R982"/>
  <c r="S982"/>
  <c r="T982"/>
  <c r="U982"/>
  <c r="V982"/>
  <c r="W982"/>
  <c r="Y982"/>
  <c r="Z982"/>
  <c r="AA982"/>
  <c r="AC982"/>
  <c r="AE982"/>
  <c r="AI982"/>
  <c r="AJ982"/>
  <c r="AK982"/>
  <c r="AL982"/>
  <c r="AM982"/>
  <c r="AO982"/>
  <c r="A983"/>
  <c r="B983"/>
  <c r="C983" s="1"/>
  <c r="D983"/>
  <c r="E983" s="1"/>
  <c r="F983"/>
  <c r="G983"/>
  <c r="H983"/>
  <c r="K983"/>
  <c r="L983" s="1"/>
  <c r="M983"/>
  <c r="AD983" s="1"/>
  <c r="N983"/>
  <c r="O983"/>
  <c r="R983"/>
  <c r="S983"/>
  <c r="T983"/>
  <c r="U983"/>
  <c r="V983"/>
  <c r="W983"/>
  <c r="Y983"/>
  <c r="Z983"/>
  <c r="AA983"/>
  <c r="AC983"/>
  <c r="AE983"/>
  <c r="AI983"/>
  <c r="AJ983"/>
  <c r="AK983"/>
  <c r="AL983"/>
  <c r="AM983"/>
  <c r="AO983"/>
  <c r="A984"/>
  <c r="B984"/>
  <c r="C984" s="1"/>
  <c r="D984"/>
  <c r="E984" s="1"/>
  <c r="F984"/>
  <c r="G984"/>
  <c r="H984"/>
  <c r="K984"/>
  <c r="L984" s="1"/>
  <c r="M984"/>
  <c r="AD984" s="1"/>
  <c r="N984"/>
  <c r="O984"/>
  <c r="R984"/>
  <c r="S984"/>
  <c r="T984"/>
  <c r="U984"/>
  <c r="V984"/>
  <c r="W984"/>
  <c r="Y984"/>
  <c r="Z984"/>
  <c r="AA984"/>
  <c r="AC984"/>
  <c r="AE984"/>
  <c r="AI984"/>
  <c r="AJ984"/>
  <c r="AK984"/>
  <c r="AL984"/>
  <c r="AM984"/>
  <c r="AO984"/>
  <c r="A985"/>
  <c r="B985"/>
  <c r="C985" s="1"/>
  <c r="D985"/>
  <c r="E985" s="1"/>
  <c r="F985"/>
  <c r="G985"/>
  <c r="H985"/>
  <c r="K985"/>
  <c r="L985" s="1"/>
  <c r="M985"/>
  <c r="AD985" s="1"/>
  <c r="N985"/>
  <c r="O985"/>
  <c r="R985"/>
  <c r="S985"/>
  <c r="T985"/>
  <c r="U985"/>
  <c r="V985"/>
  <c r="W985"/>
  <c r="Y985"/>
  <c r="Z985"/>
  <c r="AA985"/>
  <c r="AC985"/>
  <c r="AE985"/>
  <c r="AI985"/>
  <c r="AJ985"/>
  <c r="AK985"/>
  <c r="AL985"/>
  <c r="AM985"/>
  <c r="AO985"/>
  <c r="A986"/>
  <c r="B986"/>
  <c r="C986" s="1"/>
  <c r="D986"/>
  <c r="E986" s="1"/>
  <c r="F986"/>
  <c r="G986"/>
  <c r="H986"/>
  <c r="K986"/>
  <c r="L986" s="1"/>
  <c r="M986"/>
  <c r="AD986" s="1"/>
  <c r="N986"/>
  <c r="O986"/>
  <c r="R986"/>
  <c r="S986"/>
  <c r="T986"/>
  <c r="U986"/>
  <c r="V986"/>
  <c r="W986"/>
  <c r="Y986"/>
  <c r="Z986"/>
  <c r="AA986"/>
  <c r="AC986"/>
  <c r="AE986"/>
  <c r="AI986"/>
  <c r="AJ986"/>
  <c r="AK986"/>
  <c r="AL986"/>
  <c r="AM986"/>
  <c r="AO986"/>
  <c r="A987"/>
  <c r="B987"/>
  <c r="C987" s="1"/>
  <c r="D987"/>
  <c r="E987" s="1"/>
  <c r="F987"/>
  <c r="G987"/>
  <c r="H987"/>
  <c r="K987"/>
  <c r="L987" s="1"/>
  <c r="M987"/>
  <c r="AD987" s="1"/>
  <c r="N987"/>
  <c r="O987"/>
  <c r="R987"/>
  <c r="S987"/>
  <c r="T987"/>
  <c r="U987"/>
  <c r="V987"/>
  <c r="W987"/>
  <c r="Y987"/>
  <c r="Z987"/>
  <c r="AA987"/>
  <c r="AC987"/>
  <c r="AE987"/>
  <c r="AI987"/>
  <c r="AJ987"/>
  <c r="AK987"/>
  <c r="AL987"/>
  <c r="AM987"/>
  <c r="AO987"/>
  <c r="A988"/>
  <c r="B988"/>
  <c r="C988" s="1"/>
  <c r="D988"/>
  <c r="E988" s="1"/>
  <c r="F988"/>
  <c r="G988"/>
  <c r="H988"/>
  <c r="K988"/>
  <c r="L988" s="1"/>
  <c r="M988"/>
  <c r="AD988" s="1"/>
  <c r="N988"/>
  <c r="O988"/>
  <c r="R988"/>
  <c r="S988"/>
  <c r="T988"/>
  <c r="U988"/>
  <c r="V988"/>
  <c r="W988"/>
  <c r="Y988"/>
  <c r="Z988"/>
  <c r="AA988"/>
  <c r="AC988"/>
  <c r="AE988"/>
  <c r="AI988"/>
  <c r="AJ988"/>
  <c r="AK988"/>
  <c r="AL988"/>
  <c r="AM988"/>
  <c r="AO988"/>
  <c r="A989"/>
  <c r="B989"/>
  <c r="C989" s="1"/>
  <c r="D989"/>
  <c r="E989" s="1"/>
  <c r="F989"/>
  <c r="G989"/>
  <c r="H989"/>
  <c r="K989"/>
  <c r="L989" s="1"/>
  <c r="M989"/>
  <c r="AD989" s="1"/>
  <c r="N989"/>
  <c r="O989"/>
  <c r="R989"/>
  <c r="S989"/>
  <c r="T989"/>
  <c r="U989"/>
  <c r="V989"/>
  <c r="W989"/>
  <c r="Y989"/>
  <c r="Z989"/>
  <c r="AA989"/>
  <c r="AC989"/>
  <c r="AE989"/>
  <c r="AI989"/>
  <c r="AJ989"/>
  <c r="AK989"/>
  <c r="AL989"/>
  <c r="AM989"/>
  <c r="AO989"/>
  <c r="A990"/>
  <c r="B990"/>
  <c r="C990" s="1"/>
  <c r="D990"/>
  <c r="E990" s="1"/>
  <c r="F990"/>
  <c r="G990"/>
  <c r="H990"/>
  <c r="K990"/>
  <c r="L990" s="1"/>
  <c r="M990"/>
  <c r="AD990" s="1"/>
  <c r="N990"/>
  <c r="O990"/>
  <c r="R990"/>
  <c r="S990"/>
  <c r="T990"/>
  <c r="U990"/>
  <c r="V990"/>
  <c r="W990"/>
  <c r="Y990"/>
  <c r="Z990"/>
  <c r="AA990"/>
  <c r="AC990"/>
  <c r="AE990"/>
  <c r="AI990"/>
  <c r="AJ990"/>
  <c r="AK990"/>
  <c r="AL990"/>
  <c r="AM990"/>
  <c r="AO990"/>
  <c r="A991"/>
  <c r="B991"/>
  <c r="C991" s="1"/>
  <c r="D991"/>
  <c r="E991" s="1"/>
  <c r="F991"/>
  <c r="G991"/>
  <c r="H991"/>
  <c r="K991"/>
  <c r="L991" s="1"/>
  <c r="M991"/>
  <c r="AD991" s="1"/>
  <c r="N991"/>
  <c r="O991"/>
  <c r="R991"/>
  <c r="S991"/>
  <c r="T991"/>
  <c r="U991"/>
  <c r="V991"/>
  <c r="W991"/>
  <c r="Y991"/>
  <c r="Z991"/>
  <c r="AA991"/>
  <c r="AC991"/>
  <c r="AE991"/>
  <c r="AI991"/>
  <c r="AJ991"/>
  <c r="AK991"/>
  <c r="AL991"/>
  <c r="AM991"/>
  <c r="AO991"/>
  <c r="A992"/>
  <c r="B992"/>
  <c r="C992" s="1"/>
  <c r="D992"/>
  <c r="E992" s="1"/>
  <c r="F992"/>
  <c r="G992"/>
  <c r="H992"/>
  <c r="K992"/>
  <c r="L992" s="1"/>
  <c r="M992"/>
  <c r="AD992" s="1"/>
  <c r="N992"/>
  <c r="O992"/>
  <c r="R992"/>
  <c r="S992"/>
  <c r="T992"/>
  <c r="U992"/>
  <c r="V992"/>
  <c r="W992"/>
  <c r="Y992"/>
  <c r="Z992"/>
  <c r="AA992"/>
  <c r="AC992"/>
  <c r="AE992"/>
  <c r="AI992"/>
  <c r="AJ992"/>
  <c r="AK992"/>
  <c r="AL992"/>
  <c r="AM992"/>
  <c r="AO992"/>
  <c r="A993"/>
  <c r="B993"/>
  <c r="C993" s="1"/>
  <c r="D993"/>
  <c r="E993" s="1"/>
  <c r="F993"/>
  <c r="G993"/>
  <c r="H993"/>
  <c r="K993"/>
  <c r="L993" s="1"/>
  <c r="M993"/>
  <c r="AD993" s="1"/>
  <c r="N993"/>
  <c r="O993"/>
  <c r="R993"/>
  <c r="S993"/>
  <c r="T993"/>
  <c r="U993"/>
  <c r="V993"/>
  <c r="W993"/>
  <c r="Y993"/>
  <c r="Z993"/>
  <c r="AA993"/>
  <c r="AC993"/>
  <c r="AE993"/>
  <c r="AI993"/>
  <c r="AJ993"/>
  <c r="AK993"/>
  <c r="AL993"/>
  <c r="AM993"/>
  <c r="AO993"/>
  <c r="A994"/>
  <c r="B994"/>
  <c r="C994" s="1"/>
  <c r="D994"/>
  <c r="E994" s="1"/>
  <c r="F994"/>
  <c r="G994"/>
  <c r="H994"/>
  <c r="K994"/>
  <c r="L994" s="1"/>
  <c r="M994"/>
  <c r="AD994" s="1"/>
  <c r="N994"/>
  <c r="O994"/>
  <c r="R994"/>
  <c r="S994"/>
  <c r="T994"/>
  <c r="U994"/>
  <c r="V994"/>
  <c r="W994"/>
  <c r="Y994"/>
  <c r="Z994"/>
  <c r="AA994"/>
  <c r="AC994"/>
  <c r="AE994"/>
  <c r="AI994"/>
  <c r="AJ994"/>
  <c r="AK994"/>
  <c r="AL994"/>
  <c r="AM994"/>
  <c r="AO994"/>
  <c r="A995"/>
  <c r="B995"/>
  <c r="C995" s="1"/>
  <c r="D995"/>
  <c r="E995" s="1"/>
  <c r="F995"/>
  <c r="G995"/>
  <c r="H995"/>
  <c r="K995"/>
  <c r="L995" s="1"/>
  <c r="M995"/>
  <c r="AD995" s="1"/>
  <c r="N995"/>
  <c r="O995"/>
  <c r="R995"/>
  <c r="S995"/>
  <c r="T995"/>
  <c r="U995"/>
  <c r="V995"/>
  <c r="W995"/>
  <c r="Y995"/>
  <c r="Z995"/>
  <c r="AA995"/>
  <c r="AC995"/>
  <c r="AE995"/>
  <c r="AI995"/>
  <c r="AJ995"/>
  <c r="AK995"/>
  <c r="AL995"/>
  <c r="AM995"/>
  <c r="AO995"/>
  <c r="A996"/>
  <c r="B996"/>
  <c r="C996" s="1"/>
  <c r="D996"/>
  <c r="E996" s="1"/>
  <c r="F996"/>
  <c r="G996"/>
  <c r="H996"/>
  <c r="K996"/>
  <c r="L996" s="1"/>
  <c r="M996"/>
  <c r="AD996" s="1"/>
  <c r="N996"/>
  <c r="O996"/>
  <c r="R996"/>
  <c r="S996"/>
  <c r="T996"/>
  <c r="U996"/>
  <c r="V996"/>
  <c r="W996"/>
  <c r="Y996"/>
  <c r="Z996"/>
  <c r="AA996"/>
  <c r="AC996"/>
  <c r="AE996"/>
  <c r="AI996"/>
  <c r="AJ996"/>
  <c r="AK996"/>
  <c r="AL996"/>
  <c r="AM996"/>
  <c r="AO996"/>
  <c r="AF998"/>
  <c r="B7" i="2"/>
  <c r="B8"/>
  <c r="B9"/>
  <c r="B14"/>
  <c r="B15"/>
  <c r="B16"/>
  <c r="B17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H4" i="24"/>
  <c r="I4"/>
  <c r="H5"/>
  <c r="I5"/>
  <c r="H6"/>
  <c r="I6"/>
  <c r="H7"/>
  <c r="I7"/>
  <c r="H8"/>
  <c r="I8"/>
  <c r="H9"/>
  <c r="I9"/>
  <c r="H10"/>
  <c r="I10"/>
  <c r="H11"/>
  <c r="I11"/>
  <c r="H12"/>
  <c r="I12"/>
  <c r="H13"/>
  <c r="I13"/>
  <c r="H14"/>
  <c r="I14"/>
  <c r="H15"/>
  <c r="I15"/>
  <c r="H16"/>
  <c r="I16"/>
  <c r="H17"/>
  <c r="I17"/>
  <c r="H18"/>
  <c r="I18"/>
  <c r="H19"/>
  <c r="I19"/>
  <c r="H20"/>
  <c r="I20"/>
  <c r="H21"/>
  <c r="I21"/>
  <c r="H22"/>
  <c r="I22"/>
  <c r="H23"/>
  <c r="I23"/>
  <c r="H24"/>
  <c r="I24"/>
  <c r="H25"/>
  <c r="I25"/>
  <c r="H26"/>
  <c r="I26"/>
  <c r="H27"/>
  <c r="I27"/>
  <c r="H28"/>
  <c r="I28"/>
  <c r="H29"/>
  <c r="I29"/>
  <c r="H30"/>
  <c r="I30"/>
  <c r="H31"/>
  <c r="I31"/>
  <c r="H32"/>
  <c r="I32"/>
  <c r="H33"/>
  <c r="I33"/>
  <c r="H34"/>
  <c r="I34"/>
  <c r="H35"/>
  <c r="I35"/>
  <c r="H36"/>
  <c r="I36"/>
  <c r="H37"/>
  <c r="I37"/>
  <c r="H38"/>
  <c r="I38"/>
  <c r="H39"/>
  <c r="I39"/>
  <c r="H40"/>
  <c r="I40"/>
  <c r="H41"/>
  <c r="I41"/>
  <c r="H42"/>
  <c r="I42"/>
  <c r="H43"/>
  <c r="I43"/>
  <c r="H44"/>
  <c r="I44"/>
  <c r="H45"/>
  <c r="I45"/>
  <c r="H46"/>
  <c r="I46"/>
  <c r="H47"/>
  <c r="I47"/>
  <c r="H48"/>
  <c r="I48"/>
  <c r="H49"/>
  <c r="I49"/>
  <c r="H50"/>
  <c r="I50"/>
  <c r="H51"/>
  <c r="I51"/>
  <c r="H52"/>
  <c r="I52"/>
  <c r="H53"/>
  <c r="I53"/>
  <c r="H54"/>
  <c r="I54"/>
  <c r="H55"/>
  <c r="I55"/>
  <c r="H56"/>
  <c r="I56"/>
  <c r="H57"/>
  <c r="I57"/>
  <c r="H58"/>
  <c r="I58"/>
  <c r="H59"/>
  <c r="I59"/>
  <c r="H60"/>
  <c r="I60"/>
  <c r="H61"/>
  <c r="I61"/>
  <c r="H62"/>
  <c r="I62"/>
  <c r="H63"/>
  <c r="I63"/>
  <c r="H64"/>
  <c r="I64"/>
  <c r="H65"/>
  <c r="I65"/>
  <c r="H66"/>
  <c r="I66"/>
  <c r="H67"/>
  <c r="I67"/>
  <c r="H68"/>
  <c r="I68"/>
  <c r="H69"/>
  <c r="I69"/>
  <c r="H70"/>
  <c r="I70"/>
  <c r="H71"/>
  <c r="I71"/>
  <c r="H72"/>
  <c r="I72"/>
  <c r="H73"/>
  <c r="I73"/>
  <c r="H74"/>
  <c r="I74"/>
  <c r="H75"/>
  <c r="I75"/>
  <c r="H76"/>
  <c r="I76"/>
  <c r="H77"/>
  <c r="I77"/>
  <c r="H78"/>
  <c r="I78"/>
  <c r="H79"/>
  <c r="I79"/>
  <c r="H80"/>
  <c r="I80"/>
  <c r="H81"/>
  <c r="I81"/>
  <c r="H82"/>
  <c r="I82"/>
  <c r="H83"/>
  <c r="I83"/>
  <c r="H84"/>
  <c r="I84"/>
  <c r="H85"/>
  <c r="I85"/>
  <c r="B7" i="23"/>
  <c r="C7"/>
  <c r="D7"/>
  <c r="E7"/>
  <c r="F7"/>
  <c r="G7"/>
  <c r="H7"/>
  <c r="I7"/>
  <c r="J7"/>
  <c r="K7"/>
  <c r="L7"/>
  <c r="M7"/>
  <c r="B8"/>
  <c r="C8"/>
  <c r="D8"/>
  <c r="E8"/>
  <c r="F8"/>
  <c r="G8"/>
  <c r="H8"/>
  <c r="I8"/>
  <c r="J8"/>
  <c r="K8"/>
  <c r="L8"/>
  <c r="M8"/>
  <c r="B9"/>
  <c r="C9"/>
  <c r="D9"/>
  <c r="E9"/>
  <c r="F9"/>
  <c r="G9"/>
  <c r="H9"/>
  <c r="I9"/>
  <c r="J9"/>
  <c r="K9"/>
  <c r="L9"/>
  <c r="M9"/>
  <c r="B10"/>
  <c r="C10"/>
  <c r="D10"/>
  <c r="E10"/>
  <c r="F10"/>
  <c r="G10"/>
  <c r="H10"/>
  <c r="I10"/>
  <c r="J10"/>
  <c r="K10"/>
  <c r="L10"/>
  <c r="M10"/>
  <c r="B11"/>
  <c r="C11"/>
  <c r="D11"/>
  <c r="E11"/>
  <c r="F11"/>
  <c r="G11"/>
  <c r="H11"/>
  <c r="I11"/>
  <c r="J11"/>
  <c r="K11"/>
  <c r="L11"/>
  <c r="M11"/>
  <c r="B12"/>
  <c r="C12"/>
  <c r="D12"/>
  <c r="E12"/>
  <c r="F12"/>
  <c r="G12"/>
  <c r="H12"/>
  <c r="I12"/>
  <c r="J12"/>
  <c r="K12"/>
  <c r="L12"/>
  <c r="M12"/>
  <c r="B13"/>
  <c r="C13"/>
  <c r="D13"/>
  <c r="E13"/>
  <c r="F13"/>
  <c r="G13"/>
  <c r="H13"/>
  <c r="I13"/>
  <c r="J13"/>
  <c r="K13"/>
  <c r="L13"/>
  <c r="M13"/>
  <c r="B14"/>
  <c r="C14"/>
  <c r="D14"/>
  <c r="E14"/>
  <c r="F14"/>
  <c r="G14"/>
  <c r="H14"/>
  <c r="I14"/>
  <c r="J14"/>
  <c r="K14"/>
  <c r="L14"/>
  <c r="M14"/>
  <c r="B15"/>
  <c r="C15"/>
  <c r="D15"/>
  <c r="E15"/>
  <c r="F15"/>
  <c r="G15"/>
  <c r="H15"/>
  <c r="I15"/>
  <c r="J15"/>
  <c r="K15"/>
  <c r="L15"/>
  <c r="M15"/>
  <c r="B16"/>
  <c r="C16"/>
  <c r="D16"/>
  <c r="E16"/>
  <c r="F16"/>
  <c r="G16"/>
  <c r="H16"/>
  <c r="I16"/>
  <c r="J16"/>
  <c r="K16"/>
  <c r="L16"/>
  <c r="M16"/>
  <c r="B17"/>
  <c r="C17"/>
  <c r="D17"/>
  <c r="E17"/>
  <c r="F17"/>
  <c r="G17"/>
  <c r="H17"/>
  <c r="I17"/>
  <c r="J17"/>
  <c r="K17"/>
  <c r="L17"/>
  <c r="M17"/>
  <c r="B18"/>
  <c r="C18"/>
  <c r="D18"/>
  <c r="E18"/>
  <c r="F18"/>
  <c r="G18"/>
  <c r="H18"/>
  <c r="I18"/>
  <c r="J18"/>
  <c r="K18"/>
  <c r="L18"/>
  <c r="M18"/>
  <c r="B19"/>
  <c r="C19"/>
  <c r="D19"/>
  <c r="E19"/>
  <c r="F19"/>
  <c r="G19"/>
  <c r="H19"/>
  <c r="I19"/>
  <c r="J19"/>
  <c r="K19"/>
  <c r="L19"/>
  <c r="M19"/>
  <c r="B20"/>
  <c r="C20"/>
  <c r="D20"/>
  <c r="E20"/>
  <c r="F20"/>
  <c r="G20"/>
  <c r="H20"/>
  <c r="I20"/>
  <c r="J20"/>
  <c r="K20"/>
  <c r="L20"/>
  <c r="M20"/>
  <c r="B21"/>
  <c r="C21"/>
  <c r="D21"/>
  <c r="E21"/>
  <c r="F21"/>
  <c r="G21"/>
  <c r="H21"/>
  <c r="I21"/>
  <c r="J21"/>
  <c r="K21"/>
  <c r="L21"/>
  <c r="M21"/>
  <c r="B22"/>
  <c r="C22"/>
  <c r="D22"/>
  <c r="E22"/>
  <c r="F22"/>
  <c r="G22"/>
  <c r="H22"/>
  <c r="I22"/>
  <c r="J22"/>
  <c r="K22"/>
  <c r="L22"/>
  <c r="M22"/>
  <c r="B23"/>
  <c r="C23"/>
  <c r="D23"/>
  <c r="E23"/>
  <c r="F23"/>
  <c r="G23"/>
  <c r="H23"/>
  <c r="I23"/>
  <c r="J23"/>
  <c r="K23"/>
  <c r="L23"/>
  <c r="M23"/>
  <c r="B24"/>
  <c r="C24"/>
  <c r="D24"/>
  <c r="E24"/>
  <c r="F24"/>
  <c r="G24"/>
  <c r="H24"/>
  <c r="I24"/>
  <c r="J24"/>
  <c r="K24"/>
  <c r="L24"/>
  <c r="M24"/>
  <c r="B25"/>
  <c r="C25"/>
  <c r="D25"/>
  <c r="E25"/>
  <c r="F25"/>
  <c r="G25"/>
  <c r="H25"/>
  <c r="I25"/>
  <c r="J25"/>
  <c r="K25"/>
  <c r="L25"/>
  <c r="M25"/>
  <c r="B26"/>
  <c r="C26"/>
  <c r="D26"/>
  <c r="E26"/>
  <c r="F26"/>
  <c r="G26"/>
  <c r="H26"/>
  <c r="I26"/>
  <c r="J26"/>
  <c r="K26"/>
  <c r="L26"/>
  <c r="M26"/>
  <c r="B27"/>
  <c r="C27"/>
  <c r="D27"/>
  <c r="E27"/>
  <c r="F27"/>
  <c r="G27"/>
  <c r="H27"/>
  <c r="I27"/>
  <c r="J27"/>
  <c r="K27"/>
  <c r="L27"/>
  <c r="M27"/>
  <c r="B28"/>
  <c r="C28"/>
  <c r="D28"/>
  <c r="E28"/>
  <c r="F28"/>
  <c r="G28"/>
  <c r="H28"/>
  <c r="I28"/>
  <c r="J28"/>
  <c r="K28"/>
  <c r="L28"/>
  <c r="M28"/>
  <c r="B29"/>
  <c r="C29"/>
  <c r="D29"/>
  <c r="E29"/>
  <c r="F29"/>
  <c r="G29"/>
  <c r="H29"/>
  <c r="I29"/>
  <c r="J29"/>
  <c r="K29"/>
  <c r="L29"/>
  <c r="M29"/>
  <c r="B30"/>
  <c r="C30"/>
  <c r="D30"/>
  <c r="E30"/>
  <c r="F30"/>
  <c r="G30"/>
  <c r="H30"/>
  <c r="I30"/>
  <c r="J30"/>
  <c r="K30"/>
  <c r="L30"/>
  <c r="M30"/>
  <c r="B31"/>
  <c r="C31"/>
  <c r="D31"/>
  <c r="E31"/>
  <c r="F31"/>
  <c r="G31"/>
  <c r="H31"/>
  <c r="I31"/>
  <c r="J31"/>
  <c r="K31"/>
  <c r="L31"/>
  <c r="M31"/>
  <c r="B32"/>
  <c r="C32"/>
  <c r="D32"/>
  <c r="E32"/>
  <c r="F32"/>
  <c r="G32"/>
  <c r="H32"/>
  <c r="I32"/>
  <c r="J32"/>
  <c r="K32"/>
  <c r="L32"/>
  <c r="M32"/>
  <c r="B33"/>
  <c r="C33"/>
  <c r="D33"/>
  <c r="E33"/>
  <c r="F33"/>
  <c r="G33"/>
  <c r="H33"/>
  <c r="I33"/>
  <c r="J33"/>
  <c r="K33"/>
  <c r="L33"/>
  <c r="M33"/>
  <c r="B34"/>
  <c r="C34"/>
  <c r="D34"/>
  <c r="E34"/>
  <c r="F34"/>
  <c r="G34"/>
  <c r="H34"/>
  <c r="I34"/>
  <c r="J34"/>
  <c r="K34"/>
  <c r="L34"/>
  <c r="M34"/>
  <c r="B35"/>
  <c r="C35"/>
  <c r="D35"/>
  <c r="E35"/>
  <c r="F35"/>
  <c r="G35"/>
  <c r="H35"/>
  <c r="I35"/>
  <c r="J35"/>
  <c r="K35"/>
  <c r="L35"/>
  <c r="M35"/>
  <c r="B36"/>
  <c r="C36"/>
  <c r="D36"/>
  <c r="E36"/>
  <c r="F36"/>
  <c r="G36"/>
  <c r="H36"/>
  <c r="I36"/>
  <c r="J36"/>
  <c r="K36"/>
  <c r="L36"/>
  <c r="M36"/>
  <c r="B37"/>
  <c r="C37"/>
  <c r="D37"/>
  <c r="E37"/>
  <c r="F37"/>
  <c r="G37"/>
  <c r="H37"/>
  <c r="I37"/>
  <c r="J37"/>
  <c r="K37"/>
  <c r="L37"/>
  <c r="M37"/>
  <c r="B38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40"/>
  <c r="C40"/>
  <c r="D40"/>
  <c r="E40"/>
  <c r="F40"/>
  <c r="G40"/>
  <c r="H40"/>
  <c r="I40"/>
  <c r="J40"/>
  <c r="K40"/>
  <c r="L40"/>
  <c r="M40"/>
  <c r="B41"/>
  <c r="C41"/>
  <c r="D41"/>
  <c r="E41"/>
  <c r="F41"/>
  <c r="G41"/>
  <c r="H41"/>
  <c r="I41"/>
  <c r="J41"/>
  <c r="K41"/>
  <c r="L41"/>
  <c r="M41"/>
  <c r="B42"/>
  <c r="C42"/>
  <c r="D42"/>
  <c r="E42"/>
  <c r="F42"/>
  <c r="G42"/>
  <c r="H42"/>
  <c r="I42"/>
  <c r="J42"/>
  <c r="K42"/>
  <c r="L42"/>
  <c r="M42"/>
  <c r="B43"/>
  <c r="C43"/>
  <c r="D43"/>
  <c r="E43"/>
  <c r="F43"/>
  <c r="G43"/>
  <c r="H43"/>
  <c r="I43"/>
  <c r="J43"/>
  <c r="K43"/>
  <c r="L43"/>
  <c r="M43"/>
  <c r="B44"/>
  <c r="C44"/>
  <c r="D44"/>
  <c r="E44"/>
  <c r="F44"/>
  <c r="G44"/>
  <c r="H44"/>
  <c r="I44"/>
  <c r="J44"/>
  <c r="K44"/>
  <c r="L44"/>
  <c r="M44"/>
  <c r="B45"/>
  <c r="C45"/>
  <c r="D45"/>
  <c r="E45"/>
  <c r="F45"/>
  <c r="G45"/>
  <c r="H45"/>
  <c r="I45"/>
  <c r="J45"/>
  <c r="K45"/>
  <c r="L45"/>
  <c r="M45"/>
  <c r="B46"/>
  <c r="C46"/>
  <c r="D46"/>
  <c r="E46"/>
  <c r="F46"/>
  <c r="G46"/>
  <c r="H46"/>
  <c r="I46"/>
  <c r="J46"/>
  <c r="K46"/>
  <c r="L46"/>
  <c r="M46"/>
  <c r="B47"/>
  <c r="C47"/>
  <c r="D47"/>
  <c r="E47"/>
  <c r="F47"/>
  <c r="G47"/>
  <c r="H47"/>
  <c r="I47"/>
  <c r="J47"/>
  <c r="K47"/>
  <c r="L47"/>
  <c r="M47"/>
  <c r="B48"/>
  <c r="C48"/>
  <c r="D48"/>
  <c r="E48"/>
  <c r="F48"/>
  <c r="G48"/>
  <c r="H48"/>
  <c r="I48"/>
  <c r="J48"/>
  <c r="K48"/>
  <c r="L48"/>
  <c r="M48"/>
  <c r="B49"/>
  <c r="C49"/>
  <c r="D49"/>
  <c r="E49"/>
  <c r="F49"/>
  <c r="G49"/>
  <c r="H49"/>
  <c r="I49"/>
  <c r="J49"/>
  <c r="K49"/>
  <c r="L49"/>
  <c r="M49"/>
  <c r="B50"/>
  <c r="C50"/>
  <c r="D50"/>
  <c r="E50"/>
  <c r="F50"/>
  <c r="G50"/>
  <c r="H50"/>
  <c r="I50"/>
  <c r="J50"/>
  <c r="K50"/>
  <c r="L50"/>
  <c r="M50"/>
  <c r="B51"/>
  <c r="C51"/>
  <c r="D51"/>
  <c r="E51"/>
  <c r="F51"/>
  <c r="G51"/>
  <c r="H51"/>
  <c r="I51"/>
  <c r="J51"/>
  <c r="K51"/>
  <c r="L51"/>
  <c r="M51"/>
  <c r="B52"/>
  <c r="C52"/>
  <c r="D52"/>
  <c r="E52"/>
  <c r="F52"/>
  <c r="G52"/>
  <c r="H52"/>
  <c r="I52"/>
  <c r="J52"/>
  <c r="K52"/>
  <c r="L52"/>
  <c r="M52"/>
  <c r="B53"/>
  <c r="C53"/>
  <c r="D53"/>
  <c r="E53"/>
  <c r="F53"/>
  <c r="G53"/>
  <c r="H53"/>
  <c r="I53"/>
  <c r="J53"/>
  <c r="K53"/>
  <c r="L53"/>
  <c r="M53"/>
  <c r="B54"/>
  <c r="C54"/>
  <c r="D54"/>
  <c r="E54"/>
  <c r="F54"/>
  <c r="G54"/>
  <c r="H54"/>
  <c r="I54"/>
  <c r="J54"/>
  <c r="K54"/>
  <c r="L54"/>
  <c r="M54"/>
  <c r="B55"/>
  <c r="C55"/>
  <c r="D55"/>
  <c r="E55"/>
  <c r="F55"/>
  <c r="G55"/>
  <c r="H55"/>
  <c r="I55"/>
  <c r="J55"/>
  <c r="K55"/>
  <c r="L55"/>
  <c r="M55"/>
  <c r="B56"/>
  <c r="C56"/>
  <c r="D56"/>
  <c r="E56"/>
  <c r="F56"/>
  <c r="G56"/>
  <c r="H56"/>
  <c r="I56"/>
  <c r="J56"/>
  <c r="K56"/>
  <c r="L56"/>
  <c r="M56"/>
  <c r="B57"/>
  <c r="C57"/>
  <c r="D57"/>
  <c r="E57"/>
  <c r="F57"/>
  <c r="G57"/>
  <c r="H57"/>
  <c r="I57"/>
  <c r="J57"/>
  <c r="K57"/>
  <c r="L57"/>
  <c r="M57"/>
  <c r="B58"/>
  <c r="C58"/>
  <c r="D58"/>
  <c r="E58"/>
  <c r="F58"/>
  <c r="G58"/>
  <c r="H58"/>
  <c r="I58"/>
  <c r="J58"/>
  <c r="K58"/>
  <c r="L58"/>
  <c r="M58"/>
  <c r="B59"/>
  <c r="C59"/>
  <c r="D59"/>
  <c r="E59"/>
  <c r="F59"/>
  <c r="G59"/>
  <c r="H59"/>
  <c r="I59"/>
  <c r="J59"/>
  <c r="K59"/>
  <c r="L59"/>
  <c r="M59"/>
  <c r="B60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62"/>
  <c r="C62"/>
  <c r="D62"/>
  <c r="E62"/>
  <c r="F62"/>
  <c r="G62"/>
  <c r="H62"/>
  <c r="I62"/>
  <c r="J62"/>
  <c r="K62"/>
  <c r="L62"/>
  <c r="M62"/>
  <c r="B63"/>
  <c r="C63"/>
  <c r="D63"/>
  <c r="E63"/>
  <c r="F63"/>
  <c r="G63"/>
  <c r="H63"/>
  <c r="I63"/>
  <c r="J63"/>
  <c r="K63"/>
  <c r="L63"/>
  <c r="M63"/>
  <c r="B64"/>
  <c r="C64"/>
  <c r="D64"/>
  <c r="E64"/>
  <c r="F64"/>
  <c r="G64"/>
  <c r="H64"/>
  <c r="I64"/>
  <c r="J64"/>
  <c r="K64"/>
  <c r="L64"/>
  <c r="M64"/>
  <c r="B65"/>
  <c r="C65"/>
  <c r="D65"/>
  <c r="E65"/>
  <c r="F65"/>
  <c r="G65"/>
  <c r="H65"/>
  <c r="I65"/>
  <c r="J65"/>
  <c r="K65"/>
  <c r="L65"/>
  <c r="M65"/>
  <c r="B66"/>
  <c r="C66"/>
  <c r="D66"/>
  <c r="E66"/>
  <c r="F66"/>
  <c r="G66"/>
  <c r="H66"/>
  <c r="I66"/>
  <c r="J66"/>
  <c r="K66"/>
  <c r="L66"/>
  <c r="M66"/>
  <c r="B67"/>
  <c r="C67"/>
  <c r="D67"/>
  <c r="E67"/>
  <c r="F67"/>
  <c r="G67"/>
  <c r="H67"/>
  <c r="I67"/>
  <c r="J67"/>
  <c r="K67"/>
  <c r="L67"/>
  <c r="M67"/>
  <c r="B68"/>
  <c r="C68"/>
  <c r="D68"/>
  <c r="E68"/>
  <c r="F68"/>
  <c r="G68"/>
  <c r="H68"/>
  <c r="I68"/>
  <c r="J68"/>
  <c r="K68"/>
  <c r="L68"/>
  <c r="M68"/>
  <c r="B69"/>
  <c r="C69"/>
  <c r="D69"/>
  <c r="E69"/>
  <c r="F69"/>
  <c r="G69"/>
  <c r="H69"/>
  <c r="I69"/>
  <c r="J69"/>
  <c r="K69"/>
  <c r="L69"/>
  <c r="M69"/>
  <c r="B70"/>
  <c r="C70"/>
  <c r="D70"/>
  <c r="E70"/>
  <c r="F70"/>
  <c r="G70"/>
  <c r="H70"/>
  <c r="I70"/>
  <c r="J70"/>
  <c r="K70"/>
  <c r="L70"/>
  <c r="M70"/>
  <c r="B71"/>
  <c r="C71"/>
  <c r="D71"/>
  <c r="E71"/>
  <c r="F71"/>
  <c r="G71"/>
  <c r="H71"/>
  <c r="I71"/>
  <c r="J71"/>
  <c r="K71"/>
  <c r="L71"/>
  <c r="M71"/>
  <c r="B72"/>
  <c r="C72"/>
  <c r="D72"/>
  <c r="E72"/>
  <c r="F72"/>
  <c r="G72"/>
  <c r="H72"/>
  <c r="I72"/>
  <c r="J72"/>
  <c r="K72"/>
  <c r="L72"/>
  <c r="M72"/>
  <c r="B73"/>
  <c r="C73"/>
  <c r="D73"/>
  <c r="E73"/>
  <c r="F73"/>
  <c r="G73"/>
  <c r="H73"/>
  <c r="I73"/>
  <c r="J73"/>
  <c r="K73"/>
  <c r="L73"/>
  <c r="M73"/>
  <c r="B74"/>
  <c r="C74"/>
  <c r="D74"/>
  <c r="E74"/>
  <c r="F74"/>
  <c r="G74"/>
  <c r="H74"/>
  <c r="I74"/>
  <c r="J74"/>
  <c r="K74"/>
  <c r="L74"/>
  <c r="M74"/>
  <c r="B75"/>
  <c r="C75"/>
  <c r="D75"/>
  <c r="E75"/>
  <c r="F75"/>
  <c r="G75"/>
  <c r="H75"/>
  <c r="I75"/>
  <c r="J75"/>
  <c r="K75"/>
  <c r="L75"/>
  <c r="M75"/>
  <c r="B76"/>
  <c r="C76"/>
  <c r="D76"/>
  <c r="E76"/>
  <c r="F76"/>
  <c r="G76"/>
  <c r="H76"/>
  <c r="I76"/>
  <c r="J76"/>
  <c r="K76"/>
  <c r="L76"/>
  <c r="M76"/>
  <c r="B77"/>
  <c r="C77"/>
  <c r="D77"/>
  <c r="E77"/>
  <c r="F77"/>
  <c r="G77"/>
  <c r="H77"/>
  <c r="I77"/>
  <c r="J77"/>
  <c r="K77"/>
  <c r="L77"/>
  <c r="M77"/>
  <c r="B78"/>
  <c r="C78"/>
  <c r="D78"/>
  <c r="E78"/>
  <c r="F78"/>
  <c r="G78"/>
  <c r="H78"/>
  <c r="I78"/>
  <c r="J78"/>
  <c r="K78"/>
  <c r="L78"/>
  <c r="M78"/>
  <c r="B79"/>
  <c r="C79"/>
  <c r="D79"/>
  <c r="E79"/>
  <c r="F79"/>
  <c r="G79"/>
  <c r="H79"/>
  <c r="I79"/>
  <c r="J79"/>
  <c r="K79"/>
  <c r="L79"/>
  <c r="M79"/>
  <c r="B80"/>
  <c r="C80"/>
  <c r="D80"/>
  <c r="E80"/>
  <c r="F80"/>
  <c r="G80"/>
  <c r="H80"/>
  <c r="I80"/>
  <c r="J80"/>
  <c r="K80"/>
  <c r="L80"/>
  <c r="M80"/>
  <c r="B81"/>
  <c r="C81"/>
  <c r="D81"/>
  <c r="E81"/>
  <c r="F81"/>
  <c r="G81"/>
  <c r="H81"/>
  <c r="I81"/>
  <c r="J81"/>
  <c r="K81"/>
  <c r="L81"/>
  <c r="M81"/>
  <c r="B82"/>
  <c r="C82"/>
  <c r="D82"/>
  <c r="E82"/>
  <c r="F82"/>
  <c r="G82"/>
  <c r="H82"/>
  <c r="I82"/>
  <c r="J82"/>
  <c r="K82"/>
  <c r="L82"/>
  <c r="M82"/>
  <c r="B83"/>
  <c r="C83"/>
  <c r="D83"/>
  <c r="E83"/>
  <c r="F83"/>
  <c r="G83"/>
  <c r="H83"/>
  <c r="I83"/>
  <c r="J83"/>
  <c r="K83"/>
  <c r="L83"/>
  <c r="M83"/>
  <c r="B84"/>
  <c r="C84"/>
  <c r="D84"/>
  <c r="E84"/>
  <c r="F84"/>
  <c r="G84"/>
  <c r="H84"/>
  <c r="I84"/>
  <c r="J84"/>
  <c r="K84"/>
  <c r="L84"/>
  <c r="M84"/>
  <c r="B85"/>
  <c r="C85"/>
  <c r="D85"/>
  <c r="E85"/>
  <c r="F85"/>
  <c r="G85"/>
  <c r="H85"/>
  <c r="I85"/>
  <c r="J85"/>
  <c r="K85"/>
  <c r="L85"/>
  <c r="M85"/>
  <c r="B86"/>
  <c r="C86"/>
  <c r="D86"/>
  <c r="E86"/>
  <c r="F86"/>
  <c r="G86"/>
  <c r="H86"/>
  <c r="I86"/>
  <c r="J86"/>
  <c r="K86"/>
  <c r="L86"/>
  <c r="M86"/>
  <c r="B87"/>
  <c r="C87"/>
  <c r="D87"/>
  <c r="E87"/>
  <c r="F87"/>
  <c r="G87"/>
  <c r="H87"/>
  <c r="I87"/>
  <c r="J87"/>
  <c r="K87"/>
  <c r="L87"/>
  <c r="M87"/>
  <c r="B88"/>
  <c r="C88"/>
  <c r="D88"/>
  <c r="E88"/>
  <c r="F88"/>
  <c r="G88"/>
  <c r="H88"/>
  <c r="I88"/>
  <c r="J88"/>
  <c r="K88"/>
  <c r="L88"/>
  <c r="M88"/>
  <c r="B7" i="6"/>
  <c r="C7"/>
  <c r="D7"/>
  <c r="E7"/>
  <c r="F7"/>
  <c r="G7"/>
  <c r="H7"/>
  <c r="I7"/>
  <c r="J7"/>
  <c r="K7"/>
  <c r="L7"/>
  <c r="M7"/>
  <c r="B8"/>
  <c r="C8"/>
  <c r="D8"/>
  <c r="E8"/>
  <c r="F8"/>
  <c r="G8"/>
  <c r="H8"/>
  <c r="I8"/>
  <c r="J8"/>
  <c r="K8"/>
  <c r="L8"/>
  <c r="M8"/>
  <c r="B9"/>
  <c r="C9"/>
  <c r="D9"/>
  <c r="E9"/>
  <c r="F9"/>
  <c r="G9"/>
  <c r="H9"/>
  <c r="I9"/>
  <c r="J9"/>
  <c r="K9"/>
  <c r="L9"/>
  <c r="M9"/>
  <c r="B10"/>
  <c r="C10"/>
  <c r="D10"/>
  <c r="E10"/>
  <c r="F10"/>
  <c r="G10"/>
  <c r="H10"/>
  <c r="I10"/>
  <c r="J10"/>
  <c r="K10"/>
  <c r="L10"/>
  <c r="M10"/>
  <c r="B11"/>
  <c r="C11"/>
  <c r="D11"/>
  <c r="E11"/>
  <c r="F11"/>
  <c r="G11"/>
  <c r="H11"/>
  <c r="I11"/>
  <c r="J11"/>
  <c r="K11"/>
  <c r="L11"/>
  <c r="M11"/>
  <c r="B12"/>
  <c r="C12"/>
  <c r="D12"/>
  <c r="E12"/>
  <c r="F12"/>
  <c r="G12"/>
  <c r="H12"/>
  <c r="I12"/>
  <c r="J12"/>
  <c r="K12"/>
  <c r="L12"/>
  <c r="M12"/>
  <c r="B13"/>
  <c r="C13"/>
  <c r="D13"/>
  <c r="E13"/>
  <c r="F13"/>
  <c r="G13"/>
  <c r="H13"/>
  <c r="I13"/>
  <c r="J13"/>
  <c r="K13"/>
  <c r="L13"/>
  <c r="M13"/>
  <c r="B14"/>
  <c r="C14"/>
  <c r="D14"/>
  <c r="E14"/>
  <c r="F14"/>
  <c r="G14"/>
  <c r="H14"/>
  <c r="I14"/>
  <c r="J14"/>
  <c r="K14"/>
  <c r="L14"/>
  <c r="M14"/>
  <c r="B15"/>
  <c r="C15"/>
  <c r="D15"/>
  <c r="E15"/>
  <c r="F15"/>
  <c r="G15"/>
  <c r="H15"/>
  <c r="I15"/>
  <c r="J15"/>
  <c r="K15"/>
  <c r="L15"/>
  <c r="M15"/>
  <c r="B16"/>
  <c r="C16"/>
  <c r="D16"/>
  <c r="E16"/>
  <c r="F16"/>
  <c r="G16"/>
  <c r="H16"/>
  <c r="I16"/>
  <c r="J16"/>
  <c r="K16"/>
  <c r="L16"/>
  <c r="M16"/>
  <c r="B17"/>
  <c r="C17"/>
  <c r="D17"/>
  <c r="E17"/>
  <c r="F17"/>
  <c r="G17"/>
  <c r="H17"/>
  <c r="I17"/>
  <c r="J17"/>
  <c r="K17"/>
  <c r="L17"/>
  <c r="M17"/>
  <c r="B18"/>
  <c r="C18"/>
  <c r="D18"/>
  <c r="E18"/>
  <c r="F18"/>
  <c r="G18"/>
  <c r="H18"/>
  <c r="I18"/>
  <c r="J18"/>
  <c r="K18"/>
  <c r="L18"/>
  <c r="M18"/>
  <c r="B19"/>
  <c r="C19"/>
  <c r="D19"/>
  <c r="E19"/>
  <c r="F19"/>
  <c r="G19"/>
  <c r="H19"/>
  <c r="I19"/>
  <c r="J19"/>
  <c r="K19"/>
  <c r="L19"/>
  <c r="M19"/>
  <c r="B20"/>
  <c r="C20"/>
  <c r="D20"/>
  <c r="E20"/>
  <c r="F20"/>
  <c r="G20"/>
  <c r="H20"/>
  <c r="I20"/>
  <c r="J20"/>
  <c r="K20"/>
  <c r="L20"/>
  <c r="M20"/>
  <c r="B21"/>
  <c r="C21"/>
  <c r="D21"/>
  <c r="E21"/>
  <c r="F21"/>
  <c r="G21"/>
  <c r="H21"/>
  <c r="I21"/>
  <c r="J21"/>
  <c r="K21"/>
  <c r="L21"/>
  <c r="M21"/>
  <c r="B22"/>
  <c r="C22"/>
  <c r="D22"/>
  <c r="E22"/>
  <c r="F22"/>
  <c r="G22"/>
  <c r="H22"/>
  <c r="I22"/>
  <c r="J22"/>
  <c r="K22"/>
  <c r="L22"/>
  <c r="M22"/>
  <c r="B23"/>
  <c r="C23"/>
  <c r="D23"/>
  <c r="E23"/>
  <c r="F23"/>
  <c r="G23"/>
  <c r="H23"/>
  <c r="I23"/>
  <c r="J23"/>
  <c r="K23"/>
  <c r="L23"/>
  <c r="M23"/>
  <c r="B24"/>
  <c r="C24"/>
  <c r="D24"/>
  <c r="E24"/>
  <c r="F24"/>
  <c r="G24"/>
  <c r="H24"/>
  <c r="I24"/>
  <c r="J24"/>
  <c r="K24"/>
  <c r="L24"/>
  <c r="M24"/>
  <c r="B25"/>
  <c r="C25"/>
  <c r="D25"/>
  <c r="E25"/>
  <c r="F25"/>
  <c r="G25"/>
  <c r="H25"/>
  <c r="I25"/>
  <c r="J25"/>
  <c r="K25"/>
  <c r="L25"/>
  <c r="M25"/>
  <c r="B26"/>
  <c r="C26"/>
  <c r="D26"/>
  <c r="E26"/>
  <c r="F26"/>
  <c r="G26"/>
  <c r="H26"/>
  <c r="I26"/>
  <c r="J26"/>
  <c r="K26"/>
  <c r="L26"/>
  <c r="M26"/>
  <c r="B27"/>
  <c r="C27"/>
  <c r="D27"/>
  <c r="E27"/>
  <c r="F27"/>
  <c r="G27"/>
  <c r="H27"/>
  <c r="I27"/>
  <c r="J27"/>
  <c r="K27"/>
  <c r="L27"/>
  <c r="M27"/>
  <c r="B28"/>
  <c r="C28"/>
  <c r="D28"/>
  <c r="E28"/>
  <c r="F28"/>
  <c r="G28"/>
  <c r="H28"/>
  <c r="I28"/>
  <c r="J28"/>
  <c r="K28"/>
  <c r="L28"/>
  <c r="M28"/>
  <c r="B29"/>
  <c r="C29"/>
  <c r="D29"/>
  <c r="E29"/>
  <c r="F29"/>
  <c r="G29"/>
  <c r="H29"/>
  <c r="I29"/>
  <c r="J29"/>
  <c r="K29"/>
  <c r="L29"/>
  <c r="M29"/>
  <c r="B30"/>
  <c r="C30"/>
  <c r="D30"/>
  <c r="E30"/>
  <c r="F30"/>
  <c r="G30"/>
  <c r="H30"/>
  <c r="I30"/>
  <c r="J30"/>
  <c r="K30"/>
  <c r="L30"/>
  <c r="M30"/>
  <c r="B31"/>
  <c r="C31"/>
  <c r="D31"/>
  <c r="E31"/>
  <c r="F31"/>
  <c r="G31"/>
  <c r="H31"/>
  <c r="I31"/>
  <c r="J31"/>
  <c r="K31"/>
  <c r="L31"/>
  <c r="M31"/>
  <c r="B32"/>
  <c r="C32"/>
  <c r="D32"/>
  <c r="E32"/>
  <c r="F32"/>
  <c r="G32"/>
  <c r="H32"/>
  <c r="I32"/>
  <c r="J32"/>
  <c r="K32"/>
  <c r="L32"/>
  <c r="M32"/>
  <c r="B33"/>
  <c r="C33"/>
  <c r="D33"/>
  <c r="E33"/>
  <c r="F33"/>
  <c r="G33"/>
  <c r="H33"/>
  <c r="I33"/>
  <c r="J33"/>
  <c r="K33"/>
  <c r="L33"/>
  <c r="M33"/>
  <c r="B34"/>
  <c r="C34"/>
  <c r="D34"/>
  <c r="E34"/>
  <c r="F34"/>
  <c r="G34"/>
  <c r="H34"/>
  <c r="I34"/>
  <c r="J34"/>
  <c r="K34"/>
  <c r="L34"/>
  <c r="M34"/>
  <c r="B35"/>
  <c r="C35"/>
  <c r="D35"/>
  <c r="E35"/>
  <c r="F35"/>
  <c r="G35"/>
  <c r="H35"/>
  <c r="I35"/>
  <c r="J35"/>
  <c r="K35"/>
  <c r="L35"/>
  <c r="M35"/>
  <c r="B36"/>
  <c r="C36"/>
  <c r="D36"/>
  <c r="E36"/>
  <c r="F36"/>
  <c r="G36"/>
  <c r="H36"/>
  <c r="I36"/>
  <c r="J36"/>
  <c r="K36"/>
  <c r="L36"/>
  <c r="M36"/>
  <c r="B37"/>
  <c r="C37"/>
  <c r="D37"/>
  <c r="E37"/>
  <c r="F37"/>
  <c r="G37"/>
  <c r="H37"/>
  <c r="I37"/>
  <c r="J37"/>
  <c r="K37"/>
  <c r="L37"/>
  <c r="M37"/>
  <c r="B38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40"/>
  <c r="C40"/>
  <c r="D40"/>
  <c r="E40"/>
  <c r="F40"/>
  <c r="G40"/>
  <c r="H40"/>
  <c r="I40"/>
  <c r="J40"/>
  <c r="K40"/>
  <c r="L40"/>
  <c r="M40"/>
  <c r="B41"/>
  <c r="C41"/>
  <c r="D41"/>
  <c r="E41"/>
  <c r="F41"/>
  <c r="G41"/>
  <c r="H41"/>
  <c r="I41"/>
  <c r="J41"/>
  <c r="K41"/>
  <c r="L41"/>
  <c r="M41"/>
  <c r="B42"/>
  <c r="C42"/>
  <c r="D42"/>
  <c r="E42"/>
  <c r="F42"/>
  <c r="G42"/>
  <c r="H42"/>
  <c r="I42"/>
  <c r="J42"/>
  <c r="K42"/>
  <c r="L42"/>
  <c r="M42"/>
  <c r="B43"/>
  <c r="C43"/>
  <c r="D43"/>
  <c r="E43"/>
  <c r="F43"/>
  <c r="G43"/>
  <c r="H43"/>
  <c r="I43"/>
  <c r="J43"/>
  <c r="K43"/>
  <c r="L43"/>
  <c r="M43"/>
  <c r="B44"/>
  <c r="C44"/>
  <c r="D44"/>
  <c r="E44"/>
  <c r="F44"/>
  <c r="G44"/>
  <c r="H44"/>
  <c r="I44"/>
  <c r="J44"/>
  <c r="K44"/>
  <c r="L44"/>
  <c r="M44"/>
  <c r="B45"/>
  <c r="C45"/>
  <c r="D45"/>
  <c r="E45"/>
  <c r="F45"/>
  <c r="G45"/>
  <c r="H45"/>
  <c r="I45"/>
  <c r="J45"/>
  <c r="K45"/>
  <c r="L45"/>
  <c r="M45"/>
  <c r="B46"/>
  <c r="C46"/>
  <c r="D46"/>
  <c r="E46"/>
  <c r="F46"/>
  <c r="G46"/>
  <c r="H46"/>
  <c r="I46"/>
  <c r="J46"/>
  <c r="K46"/>
  <c r="L46"/>
  <c r="M46"/>
  <c r="B47"/>
  <c r="C47"/>
  <c r="D47"/>
  <c r="E47"/>
  <c r="F47"/>
  <c r="G47"/>
  <c r="H47"/>
  <c r="I47"/>
  <c r="J47"/>
  <c r="K47"/>
  <c r="L47"/>
  <c r="M47"/>
  <c r="B48"/>
  <c r="C48"/>
  <c r="D48"/>
  <c r="E48"/>
  <c r="F48"/>
  <c r="G48"/>
  <c r="H48"/>
  <c r="I48"/>
  <c r="J48"/>
  <c r="K48"/>
  <c r="L48"/>
  <c r="M48"/>
  <c r="B49"/>
  <c r="C49"/>
  <c r="D49"/>
  <c r="E49"/>
  <c r="F49"/>
  <c r="G49"/>
  <c r="H49"/>
  <c r="I49"/>
  <c r="J49"/>
  <c r="K49"/>
  <c r="L49"/>
  <c r="M49"/>
  <c r="B50"/>
  <c r="C50"/>
  <c r="D50"/>
  <c r="E50"/>
  <c r="F50"/>
  <c r="G50"/>
  <c r="H50"/>
  <c r="I50"/>
  <c r="J50"/>
  <c r="K50"/>
  <c r="L50"/>
  <c r="M50"/>
  <c r="B51"/>
  <c r="C51"/>
  <c r="D51"/>
  <c r="E51"/>
  <c r="F51"/>
  <c r="G51"/>
  <c r="H51"/>
  <c r="I51"/>
  <c r="J51"/>
  <c r="K51"/>
  <c r="L51"/>
  <c r="M51"/>
  <c r="B52"/>
  <c r="C52"/>
  <c r="D52"/>
  <c r="E52"/>
  <c r="F52"/>
  <c r="G52"/>
  <c r="H52"/>
  <c r="I52"/>
  <c r="J52"/>
  <c r="K52"/>
  <c r="L52"/>
  <c r="M52"/>
  <c r="B53"/>
  <c r="C53"/>
  <c r="D53"/>
  <c r="E53"/>
  <c r="F53"/>
  <c r="G53"/>
  <c r="H53"/>
  <c r="I53"/>
  <c r="J53"/>
  <c r="K53"/>
  <c r="L53"/>
  <c r="M53"/>
  <c r="B54"/>
  <c r="C54"/>
  <c r="D54"/>
  <c r="E54"/>
  <c r="F54"/>
  <c r="G54"/>
  <c r="H54"/>
  <c r="I54"/>
  <c r="J54"/>
  <c r="K54"/>
  <c r="L54"/>
  <c r="M54"/>
  <c r="B55"/>
  <c r="C55"/>
  <c r="D55"/>
  <c r="E55"/>
  <c r="F55"/>
  <c r="G55"/>
  <c r="H55"/>
  <c r="I55"/>
  <c r="J55"/>
  <c r="K55"/>
  <c r="L55"/>
  <c r="M55"/>
  <c r="B56"/>
  <c r="C56"/>
  <c r="D56"/>
  <c r="E56"/>
  <c r="F56"/>
  <c r="G56"/>
  <c r="H56"/>
  <c r="I56"/>
  <c r="J56"/>
  <c r="K56"/>
  <c r="L56"/>
  <c r="M56"/>
  <c r="B57"/>
  <c r="C57"/>
  <c r="D57"/>
  <c r="E57"/>
  <c r="F57"/>
  <c r="G57"/>
  <c r="H57"/>
  <c r="I57"/>
  <c r="J57"/>
  <c r="K57"/>
  <c r="L57"/>
  <c r="M57"/>
  <c r="B58"/>
  <c r="C58"/>
  <c r="D58"/>
  <c r="E58"/>
  <c r="F58"/>
  <c r="G58"/>
  <c r="H58"/>
  <c r="I58"/>
  <c r="J58"/>
  <c r="K58"/>
  <c r="L58"/>
  <c r="M58"/>
  <c r="B59"/>
  <c r="C59"/>
  <c r="D59"/>
  <c r="E59"/>
  <c r="F59"/>
  <c r="G59"/>
  <c r="H59"/>
  <c r="I59"/>
  <c r="J59"/>
  <c r="K59"/>
  <c r="L59"/>
  <c r="M59"/>
  <c r="B60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62"/>
  <c r="C62"/>
  <c r="D62"/>
  <c r="E62"/>
  <c r="F62"/>
  <c r="G62"/>
  <c r="H62"/>
  <c r="I62"/>
  <c r="J62"/>
  <c r="K62"/>
  <c r="L62"/>
  <c r="M62"/>
  <c r="B63"/>
  <c r="C63"/>
  <c r="D63"/>
  <c r="E63"/>
  <c r="F63"/>
  <c r="G63"/>
  <c r="H63"/>
  <c r="I63"/>
  <c r="J63"/>
  <c r="K63"/>
  <c r="L63"/>
  <c r="M63"/>
  <c r="B64"/>
  <c r="C64"/>
  <c r="D64"/>
  <c r="E64"/>
  <c r="F64"/>
  <c r="G64"/>
  <c r="H64"/>
  <c r="I64"/>
  <c r="J64"/>
  <c r="K64"/>
  <c r="L64"/>
  <c r="M64"/>
  <c r="B65"/>
  <c r="C65"/>
  <c r="D65"/>
  <c r="E65"/>
  <c r="F65"/>
  <c r="G65"/>
  <c r="H65"/>
  <c r="I65"/>
  <c r="J65"/>
  <c r="K65"/>
  <c r="L65"/>
  <c r="M65"/>
  <c r="B66"/>
  <c r="C66"/>
  <c r="D66"/>
  <c r="E66"/>
  <c r="F66"/>
  <c r="G66"/>
  <c r="H66"/>
  <c r="I66"/>
  <c r="J66"/>
  <c r="K66"/>
  <c r="L66"/>
  <c r="M66"/>
  <c r="B67"/>
  <c r="C67"/>
  <c r="D67"/>
  <c r="E67"/>
  <c r="F67"/>
  <c r="G67"/>
  <c r="H67"/>
  <c r="I67"/>
  <c r="J67"/>
  <c r="K67"/>
  <c r="L67"/>
  <c r="M67"/>
  <c r="B68"/>
  <c r="C68"/>
  <c r="D68"/>
  <c r="E68"/>
  <c r="F68"/>
  <c r="G68"/>
  <c r="H68"/>
  <c r="I68"/>
  <c r="J68"/>
  <c r="K68"/>
  <c r="L68"/>
  <c r="M68"/>
  <c r="B69"/>
  <c r="C69"/>
  <c r="D69"/>
  <c r="E69"/>
  <c r="F69"/>
  <c r="G69"/>
  <c r="H69"/>
  <c r="I69"/>
  <c r="J69"/>
  <c r="K69"/>
  <c r="L69"/>
  <c r="M69"/>
  <c r="B70"/>
  <c r="C70"/>
  <c r="D70"/>
  <c r="E70"/>
  <c r="F70"/>
  <c r="G70"/>
  <c r="H70"/>
  <c r="I70"/>
  <c r="J70"/>
  <c r="K70"/>
  <c r="L70"/>
  <c r="M70"/>
  <c r="B71"/>
  <c r="C71"/>
  <c r="D71"/>
  <c r="E71"/>
  <c r="F71"/>
  <c r="G71"/>
  <c r="H71"/>
  <c r="I71"/>
  <c r="J71"/>
  <c r="K71"/>
  <c r="L71"/>
  <c r="M71"/>
  <c r="B72"/>
  <c r="C72"/>
  <c r="D72"/>
  <c r="E72"/>
  <c r="F72"/>
  <c r="G72"/>
  <c r="H72"/>
  <c r="I72"/>
  <c r="J72"/>
  <c r="K72"/>
  <c r="L72"/>
  <c r="M72"/>
  <c r="B73"/>
  <c r="C73"/>
  <c r="D73"/>
  <c r="E73"/>
  <c r="F73"/>
  <c r="G73"/>
  <c r="H73"/>
  <c r="I73"/>
  <c r="J73"/>
  <c r="K73"/>
  <c r="L73"/>
  <c r="M73"/>
  <c r="B74"/>
  <c r="C74"/>
  <c r="D74"/>
  <c r="E74"/>
  <c r="F74"/>
  <c r="G74"/>
  <c r="H74"/>
  <c r="I74"/>
  <c r="J74"/>
  <c r="K74"/>
  <c r="L74"/>
  <c r="M74"/>
  <c r="B75"/>
  <c r="C75"/>
  <c r="D75"/>
  <c r="E75"/>
  <c r="F75"/>
  <c r="G75"/>
  <c r="H75"/>
  <c r="I75"/>
  <c r="J75"/>
  <c r="K75"/>
  <c r="L75"/>
  <c r="M75"/>
  <c r="B76"/>
  <c r="C76"/>
  <c r="D76"/>
  <c r="E76"/>
  <c r="F76"/>
  <c r="G76"/>
  <c r="H76"/>
  <c r="I76"/>
  <c r="J76"/>
  <c r="K76"/>
  <c r="L76"/>
  <c r="M76"/>
  <c r="B77"/>
  <c r="C77"/>
  <c r="D77"/>
  <c r="E77"/>
  <c r="F77"/>
  <c r="G77"/>
  <c r="H77"/>
  <c r="I77"/>
  <c r="J77"/>
  <c r="K77"/>
  <c r="L77"/>
  <c r="M77"/>
  <c r="B78"/>
  <c r="C78"/>
  <c r="D78"/>
  <c r="E78"/>
  <c r="F78"/>
  <c r="G78"/>
  <c r="H78"/>
  <c r="I78"/>
  <c r="J78"/>
  <c r="K78"/>
  <c r="L78"/>
  <c r="M78"/>
  <c r="B79"/>
  <c r="C79"/>
  <c r="D79"/>
  <c r="E79"/>
  <c r="F79"/>
  <c r="G79"/>
  <c r="H79"/>
  <c r="I79"/>
  <c r="J79"/>
  <c r="K79"/>
  <c r="L79"/>
  <c r="M79"/>
  <c r="B80"/>
  <c r="C80"/>
  <c r="D80"/>
  <c r="E80"/>
  <c r="F80"/>
  <c r="G80"/>
  <c r="H80"/>
  <c r="I80"/>
  <c r="J80"/>
  <c r="K80"/>
  <c r="L80"/>
  <c r="M80"/>
  <c r="B81"/>
  <c r="C81"/>
  <c r="D81"/>
  <c r="E81"/>
  <c r="F81"/>
  <c r="G81"/>
  <c r="H81"/>
  <c r="I81"/>
  <c r="J81"/>
  <c r="K81"/>
  <c r="L81"/>
  <c r="M81"/>
  <c r="B82"/>
  <c r="C82"/>
  <c r="D82"/>
  <c r="E82"/>
  <c r="F82"/>
  <c r="G82"/>
  <c r="H82"/>
  <c r="I82"/>
  <c r="J82"/>
  <c r="K82"/>
  <c r="L82"/>
  <c r="M82"/>
  <c r="B83"/>
  <c r="C83"/>
  <c r="D83"/>
  <c r="E83"/>
  <c r="F83"/>
  <c r="G83"/>
  <c r="H83"/>
  <c r="I83"/>
  <c r="J83"/>
  <c r="K83"/>
  <c r="L83"/>
  <c r="M83"/>
  <c r="B84"/>
  <c r="C84"/>
  <c r="D84"/>
  <c r="E84"/>
  <c r="F84"/>
  <c r="G84"/>
  <c r="H84"/>
  <c r="I84"/>
  <c r="J84"/>
  <c r="K84"/>
  <c r="L84"/>
  <c r="M84"/>
  <c r="B85"/>
  <c r="C85"/>
  <c r="D85"/>
  <c r="E85"/>
  <c r="F85"/>
  <c r="G85"/>
  <c r="H85"/>
  <c r="I85"/>
  <c r="J85"/>
  <c r="K85"/>
  <c r="L85"/>
  <c r="M85"/>
  <c r="B86"/>
  <c r="C86"/>
  <c r="D86"/>
  <c r="E86"/>
  <c r="F86"/>
  <c r="G86"/>
  <c r="H86"/>
  <c r="I86"/>
  <c r="J86"/>
  <c r="K86"/>
  <c r="L86"/>
  <c r="M86"/>
  <c r="B87"/>
  <c r="C87"/>
  <c r="D87"/>
  <c r="E87"/>
  <c r="F87"/>
  <c r="G87"/>
  <c r="H87"/>
  <c r="I87"/>
  <c r="J87"/>
  <c r="K87"/>
  <c r="L87"/>
  <c r="M87"/>
  <c r="B88"/>
  <c r="C88"/>
  <c r="D88"/>
  <c r="E88"/>
  <c r="F88"/>
  <c r="G88"/>
  <c r="H88"/>
  <c r="I88"/>
  <c r="J88"/>
  <c r="K88"/>
  <c r="L88"/>
  <c r="M88"/>
  <c r="H7" i="19"/>
  <c r="M7"/>
  <c r="R7"/>
  <c r="H8"/>
  <c r="M8"/>
  <c r="R8"/>
  <c r="H9"/>
  <c r="M9"/>
  <c r="R9"/>
  <c r="H10"/>
  <c r="M10"/>
  <c r="R10"/>
  <c r="H11"/>
  <c r="M11"/>
  <c r="R11"/>
  <c r="H12"/>
  <c r="M12"/>
  <c r="R12"/>
  <c r="H13"/>
  <c r="M13"/>
  <c r="R13"/>
  <c r="H14"/>
  <c r="M14"/>
  <c r="R14"/>
  <c r="H15"/>
  <c r="M15"/>
  <c r="R15"/>
  <c r="H16"/>
  <c r="M16"/>
  <c r="R16"/>
  <c r="H17"/>
  <c r="M17"/>
  <c r="R17"/>
  <c r="H18"/>
  <c r="M18"/>
  <c r="R18"/>
  <c r="H19"/>
  <c r="M19"/>
  <c r="R19"/>
  <c r="H20"/>
  <c r="M20"/>
  <c r="R20"/>
  <c r="H21"/>
  <c r="M21"/>
  <c r="R21"/>
  <c r="H22"/>
  <c r="M22"/>
  <c r="R22"/>
  <c r="H23"/>
  <c r="M23"/>
  <c r="R23"/>
  <c r="H24"/>
  <c r="M24"/>
  <c r="R24"/>
  <c r="H25"/>
  <c r="M25"/>
  <c r="R25"/>
  <c r="H26"/>
  <c r="M26"/>
  <c r="R26"/>
  <c r="H27"/>
  <c r="M27"/>
  <c r="R27"/>
  <c r="H28"/>
  <c r="M28"/>
  <c r="R28"/>
  <c r="H29"/>
  <c r="M29"/>
  <c r="R29"/>
  <c r="H30"/>
  <c r="M30"/>
  <c r="R30"/>
  <c r="H31"/>
  <c r="M31"/>
  <c r="R31"/>
  <c r="H32"/>
  <c r="M32"/>
  <c r="R32"/>
  <c r="H33"/>
  <c r="M33"/>
  <c r="R33"/>
  <c r="H34"/>
  <c r="M34"/>
  <c r="R34"/>
  <c r="H35"/>
  <c r="M35"/>
  <c r="R35"/>
  <c r="H36"/>
  <c r="M36"/>
  <c r="R36"/>
  <c r="H37"/>
  <c r="M37"/>
  <c r="R37"/>
  <c r="H38"/>
  <c r="M38"/>
  <c r="R38"/>
  <c r="H39"/>
  <c r="M39"/>
  <c r="R39"/>
  <c r="H40"/>
  <c r="M40"/>
  <c r="R40"/>
  <c r="H41"/>
  <c r="M41"/>
  <c r="R41"/>
  <c r="H42"/>
  <c r="M42"/>
  <c r="R42"/>
  <c r="H43"/>
  <c r="M43"/>
  <c r="R43"/>
  <c r="H44"/>
  <c r="M44"/>
  <c r="R44"/>
  <c r="H45"/>
  <c r="M45"/>
  <c r="R45"/>
  <c r="H46"/>
  <c r="M46"/>
  <c r="R46"/>
  <c r="H47"/>
  <c r="M47"/>
  <c r="R47"/>
  <c r="H48"/>
  <c r="M48"/>
  <c r="R48"/>
  <c r="H49"/>
  <c r="M49"/>
  <c r="R49"/>
  <c r="H50"/>
  <c r="M50"/>
  <c r="R50"/>
  <c r="H51"/>
  <c r="M51"/>
  <c r="R51"/>
  <c r="H52"/>
  <c r="M52"/>
  <c r="R52"/>
  <c r="H53"/>
  <c r="M53"/>
  <c r="R53"/>
  <c r="H54"/>
  <c r="M54"/>
  <c r="R54"/>
  <c r="H55"/>
  <c r="M55"/>
  <c r="R55"/>
  <c r="H56"/>
  <c r="M56"/>
  <c r="R56"/>
  <c r="H57"/>
  <c r="M57"/>
  <c r="R57"/>
  <c r="H58"/>
  <c r="M58"/>
  <c r="R58"/>
  <c r="H59"/>
  <c r="M59"/>
  <c r="R59"/>
  <c r="H60"/>
  <c r="M60"/>
  <c r="R60"/>
  <c r="H61"/>
  <c r="M61"/>
  <c r="R61"/>
  <c r="H62"/>
  <c r="M62"/>
  <c r="R62"/>
  <c r="H63"/>
  <c r="M63"/>
  <c r="R63"/>
  <c r="H64"/>
  <c r="M64"/>
  <c r="R64"/>
  <c r="H65"/>
  <c r="M65"/>
  <c r="R65"/>
  <c r="H66"/>
  <c r="M66"/>
  <c r="R66"/>
  <c r="H67"/>
  <c r="M67"/>
  <c r="R67"/>
  <c r="H68"/>
  <c r="M68"/>
  <c r="R68"/>
  <c r="H69"/>
  <c r="M69"/>
  <c r="R69"/>
  <c r="H70"/>
  <c r="M70"/>
  <c r="R70"/>
  <c r="H71"/>
  <c r="M71"/>
  <c r="R71"/>
  <c r="H72"/>
  <c r="M72"/>
  <c r="R72"/>
  <c r="H73"/>
  <c r="M73"/>
  <c r="R73"/>
  <c r="H74"/>
  <c r="M74"/>
  <c r="R74"/>
  <c r="H75"/>
  <c r="M75"/>
  <c r="R75"/>
  <c r="H76"/>
  <c r="M76"/>
  <c r="R76"/>
  <c r="H77"/>
  <c r="M77"/>
  <c r="R77"/>
  <c r="H78"/>
  <c r="M78"/>
  <c r="R78"/>
  <c r="H79"/>
  <c r="M79"/>
  <c r="R79"/>
  <c r="H80"/>
  <c r="M80"/>
  <c r="R80"/>
  <c r="H81"/>
  <c r="M81"/>
  <c r="R81"/>
  <c r="H82"/>
  <c r="M82"/>
  <c r="R82"/>
  <c r="H83"/>
  <c r="M83"/>
  <c r="R83"/>
  <c r="H84"/>
  <c r="M84"/>
  <c r="R84"/>
  <c r="H85"/>
  <c r="M85"/>
  <c r="R85"/>
  <c r="H86"/>
  <c r="M86"/>
  <c r="R86"/>
  <c r="H87"/>
  <c r="M87"/>
  <c r="R87"/>
  <c r="H88"/>
  <c r="M88"/>
  <c r="R88"/>
  <c r="AA603" i="5" l="1"/>
  <c r="AD339"/>
  <c r="AD331"/>
  <c r="AD167"/>
  <c r="AA13"/>
  <c r="N85" i="19"/>
  <c r="N81"/>
  <c r="N77"/>
  <c r="N73"/>
  <c r="N69"/>
  <c r="N65"/>
  <c r="N61"/>
  <c r="N57"/>
  <c r="N53"/>
  <c r="N49"/>
  <c r="N45"/>
  <c r="N41"/>
  <c r="AA905" i="5"/>
  <c r="AA903"/>
  <c r="AA520"/>
  <c r="AA932"/>
  <c r="X929"/>
  <c r="X913"/>
  <c r="AD890"/>
  <c r="AA883"/>
  <c r="X881"/>
  <c r="X873"/>
  <c r="X865"/>
  <c r="AD860"/>
  <c r="X853"/>
  <c r="X841"/>
  <c r="X825"/>
  <c r="X821"/>
  <c r="AD340"/>
  <c r="AD168"/>
  <c r="AA166"/>
  <c r="P165"/>
  <c r="AA162"/>
  <c r="P161"/>
  <c r="AA158"/>
  <c r="P157"/>
  <c r="AA154"/>
  <c r="P153"/>
  <c r="AA150"/>
  <c r="P149"/>
  <c r="AA146"/>
  <c r="P145"/>
  <c r="AA142"/>
  <c r="P141"/>
  <c r="AA138"/>
  <c r="P137"/>
  <c r="AA134"/>
  <c r="AA130"/>
  <c r="X983"/>
  <c r="P977"/>
  <c r="AA972"/>
  <c r="AD922"/>
  <c r="AA913"/>
  <c r="AA911"/>
  <c r="P907"/>
  <c r="AD906"/>
  <c r="AD900"/>
  <c r="AA885"/>
  <c r="AA873"/>
  <c r="AA853"/>
  <c r="P852"/>
  <c r="AD851"/>
  <c r="AA845"/>
  <c r="P844"/>
  <c r="AD843"/>
  <c r="AA841"/>
  <c r="AA825"/>
  <c r="AA813"/>
  <c r="AA805"/>
  <c r="AA793"/>
  <c r="AA777"/>
  <c r="AA769"/>
  <c r="X763"/>
  <c r="AA761"/>
  <c r="AA753"/>
  <c r="X731"/>
  <c r="AA729"/>
  <c r="AA705"/>
  <c r="AA697"/>
  <c r="AA617"/>
  <c r="AA609"/>
  <c r="P532"/>
  <c r="AD527"/>
  <c r="P524"/>
  <c r="AD519"/>
  <c r="P416"/>
  <c r="P392"/>
  <c r="P368"/>
  <c r="P360"/>
  <c r="AD352"/>
  <c r="AD344"/>
  <c r="AA196"/>
  <c r="X174"/>
  <c r="AA172"/>
  <c r="X170"/>
  <c r="P133"/>
  <c r="AD192"/>
  <c r="AD172"/>
  <c r="N37" i="19"/>
  <c r="AA890" i="5"/>
  <c r="AA348"/>
  <c r="AD828"/>
  <c r="AD796"/>
  <c r="AD780"/>
  <c r="AD764"/>
  <c r="X764"/>
  <c r="AD724"/>
  <c r="X724"/>
  <c r="AD716"/>
  <c r="X716"/>
  <c r="AD668"/>
  <c r="X668"/>
  <c r="AD660"/>
  <c r="X660"/>
  <c r="AD628"/>
  <c r="X628"/>
  <c r="P557"/>
  <c r="AA550"/>
  <c r="P549"/>
  <c r="P129"/>
  <c r="AA126"/>
  <c r="P125"/>
  <c r="AA122"/>
  <c r="P121"/>
  <c r="AA118"/>
  <c r="P117"/>
  <c r="AA114"/>
  <c r="P113"/>
  <c r="AA110"/>
  <c r="P109"/>
  <c r="AA106"/>
  <c r="P105"/>
  <c r="AA102"/>
  <c r="AA94"/>
  <c r="AA86"/>
  <c r="AA82"/>
  <c r="P81"/>
  <c r="AA78"/>
  <c r="P77"/>
  <c r="AA74"/>
  <c r="P73"/>
  <c r="AA70"/>
  <c r="P69"/>
  <c r="AA66"/>
  <c r="I809" i="4"/>
  <c r="J809" s="1"/>
  <c r="N33" i="19"/>
  <c r="I597" i="4"/>
  <c r="J597" s="1"/>
  <c r="AA98" i="5"/>
  <c r="I549" i="4"/>
  <c r="J549" s="1"/>
  <c r="AP104"/>
  <c r="X897" i="5"/>
  <c r="AA880"/>
  <c r="I138" i="4"/>
  <c r="J138" s="1"/>
  <c r="AA23" i="5"/>
  <c r="AA62"/>
  <c r="AA58"/>
  <c r="X755"/>
  <c r="AD535"/>
  <c r="AD520"/>
  <c r="AD99"/>
  <c r="AD87"/>
  <c r="AD75"/>
  <c r="I817" i="4"/>
  <c r="J817" s="1"/>
  <c r="I767"/>
  <c r="J767" s="1"/>
  <c r="AD356" i="5"/>
  <c r="P101"/>
  <c r="P97"/>
  <c r="AA90"/>
  <c r="P65"/>
  <c r="P61"/>
  <c r="P57"/>
  <c r="AA54"/>
  <c r="P53"/>
  <c r="AA50"/>
  <c r="P49"/>
  <c r="AA46"/>
  <c r="N29" i="19"/>
  <c r="N25"/>
  <c r="N21"/>
  <c r="N17"/>
  <c r="N13"/>
  <c r="N9"/>
  <c r="AA820" i="5"/>
  <c r="AA528"/>
  <c r="P148"/>
  <c r="P144"/>
  <c r="P140"/>
  <c r="P136"/>
  <c r="AA17"/>
  <c r="I617" i="4"/>
  <c r="J617" s="1"/>
  <c r="I616"/>
  <c r="J616" s="1"/>
  <c r="P951" i="5"/>
  <c r="X557"/>
  <c r="P388"/>
  <c r="P384"/>
  <c r="P380"/>
  <c r="AD376"/>
  <c r="P376"/>
  <c r="AD363"/>
  <c r="AD360"/>
  <c r="AA356"/>
  <c r="AD224"/>
  <c r="AD208"/>
  <c r="AA96"/>
  <c r="AA92"/>
  <c r="AA88"/>
  <c r="X86"/>
  <c r="I979" i="4"/>
  <c r="J979" s="1"/>
  <c r="AP814"/>
  <c r="X789" i="5"/>
  <c r="X781"/>
  <c r="AA779"/>
  <c r="AA775"/>
  <c r="AA743"/>
  <c r="AD708"/>
  <c r="X708"/>
  <c r="AD676"/>
  <c r="X676"/>
  <c r="P272"/>
  <c r="P264"/>
  <c r="P260"/>
  <c r="P248"/>
  <c r="P236"/>
  <c r="AD223"/>
  <c r="AD219"/>
  <c r="AD215"/>
  <c r="AD211"/>
  <c r="AD207"/>
  <c r="I689" i="4"/>
  <c r="J689" s="1"/>
  <c r="I669"/>
  <c r="J669" s="1"/>
  <c r="I653"/>
  <c r="J653" s="1"/>
  <c r="I637"/>
  <c r="J637" s="1"/>
  <c r="AD892" i="5"/>
  <c r="P891"/>
  <c r="AA869"/>
  <c r="X715"/>
  <c r="AA713"/>
  <c r="AA689"/>
  <c r="X667"/>
  <c r="AA665"/>
  <c r="AD532"/>
  <c r="AD524"/>
  <c r="P506"/>
  <c r="AA499"/>
  <c r="P498"/>
  <c r="AD497"/>
  <c r="X497"/>
  <c r="AA495"/>
  <c r="AA491"/>
  <c r="AA483"/>
  <c r="AA479"/>
  <c r="I963" i="4"/>
  <c r="J963" s="1"/>
  <c r="I907"/>
  <c r="J907" s="1"/>
  <c r="X814"/>
  <c r="AB814" s="1"/>
  <c r="AF814" s="1"/>
  <c r="L814" i="5" s="1"/>
  <c r="K71" i="15" s="1"/>
  <c r="X718" i="4"/>
  <c r="AB718" s="1"/>
  <c r="I548"/>
  <c r="J548" s="1"/>
  <c r="I545"/>
  <c r="J545" s="1"/>
  <c r="I535"/>
  <c r="J535" s="1"/>
  <c r="I531"/>
  <c r="J531" s="1"/>
  <c r="X514"/>
  <c r="AB514" s="1"/>
  <c r="AF514" s="1"/>
  <c r="L514" i="5" s="1"/>
  <c r="K46" i="15" s="1"/>
  <c r="AP364" i="4"/>
  <c r="X867" i="5"/>
  <c r="X863"/>
  <c r="AD842"/>
  <c r="AA816"/>
  <c r="P775"/>
  <c r="AA772"/>
  <c r="AD771"/>
  <c r="AD763"/>
  <c r="AA568"/>
  <c r="AA351"/>
  <c r="P316"/>
  <c r="P312"/>
  <c r="P308"/>
  <c r="P304"/>
  <c r="P300"/>
  <c r="P296"/>
  <c r="P284"/>
  <c r="P280"/>
  <c r="P276"/>
  <c r="AD256"/>
  <c r="AD244"/>
  <c r="AD240"/>
  <c r="AD236"/>
  <c r="AA25"/>
  <c r="AA21"/>
  <c r="I903" i="4"/>
  <c r="J903" s="1"/>
  <c r="I779"/>
  <c r="J779" s="1"/>
  <c r="I613"/>
  <c r="J613" s="1"/>
  <c r="I149"/>
  <c r="J149" s="1"/>
  <c r="I46"/>
  <c r="J46" s="1"/>
  <c r="AA996" i="5"/>
  <c r="AD986"/>
  <c r="X967"/>
  <c r="P961"/>
  <c r="AA897"/>
  <c r="AA895"/>
  <c r="AA887"/>
  <c r="AA867"/>
  <c r="AA855"/>
  <c r="AA763"/>
  <c r="P762"/>
  <c r="AA759"/>
  <c r="AA747"/>
  <c r="AA731"/>
  <c r="AA723"/>
  <c r="P722"/>
  <c r="AD721"/>
  <c r="AA719"/>
  <c r="AA699"/>
  <c r="P518"/>
  <c r="AD517"/>
  <c r="P514"/>
  <c r="AD513"/>
  <c r="P510"/>
  <c r="AD509"/>
  <c r="AD505"/>
  <c r="P502"/>
  <c r="AD501"/>
  <c r="P494"/>
  <c r="AD493"/>
  <c r="X493"/>
  <c r="P490"/>
  <c r="AD489"/>
  <c r="X489"/>
  <c r="AA487"/>
  <c r="P486"/>
  <c r="AD485"/>
  <c r="X485"/>
  <c r="P482"/>
  <c r="AD481"/>
  <c r="X481"/>
  <c r="P478"/>
  <c r="AD477"/>
  <c r="X477"/>
  <c r="AA475"/>
  <c r="P474"/>
  <c r="AD473"/>
  <c r="X473"/>
  <c r="AA471"/>
  <c r="P470"/>
  <c r="AD469"/>
  <c r="X469"/>
  <c r="AA467"/>
  <c r="P466"/>
  <c r="AD465"/>
  <c r="X465"/>
  <c r="AA463"/>
  <c r="P462"/>
  <c r="AD461"/>
  <c r="X461"/>
  <c r="AA459"/>
  <c r="P458"/>
  <c r="AD457"/>
  <c r="X457"/>
  <c r="AA455"/>
  <c r="P454"/>
  <c r="AD453"/>
  <c r="X453"/>
  <c r="AA451"/>
  <c r="P450"/>
  <c r="AD449"/>
  <c r="X449"/>
  <c r="AA447"/>
  <c r="P446"/>
  <c r="AD445"/>
  <c r="X445"/>
  <c r="AA443"/>
  <c r="AA439"/>
  <c r="P438"/>
  <c r="AD437"/>
  <c r="X437"/>
  <c r="AA435"/>
  <c r="AA431"/>
  <c r="AA427"/>
  <c r="AA423"/>
  <c r="AA419"/>
  <c r="AD204"/>
  <c r="AD200"/>
  <c r="AD159"/>
  <c r="AA84"/>
  <c r="AD71"/>
  <c r="I769" i="4"/>
  <c r="J769" s="1"/>
  <c r="I118"/>
  <c r="J118" s="1"/>
  <c r="AD940" i="5"/>
  <c r="AA924"/>
  <c r="P921"/>
  <c r="AA579"/>
  <c r="AA575"/>
  <c r="AA571"/>
  <c r="P570"/>
  <c r="X569"/>
  <c r="P566"/>
  <c r="AD355"/>
  <c r="P352"/>
  <c r="AD347"/>
  <c r="P344"/>
  <c r="AA247"/>
  <c r="AA243"/>
  <c r="P242"/>
  <c r="AD241"/>
  <c r="X241"/>
  <c r="AA239"/>
  <c r="P238"/>
  <c r="AD237"/>
  <c r="X237"/>
  <c r="AA235"/>
  <c r="P234"/>
  <c r="AD233"/>
  <c r="X233"/>
  <c r="AA231"/>
  <c r="AD229"/>
  <c r="X229"/>
  <c r="AA227"/>
  <c r="AD203"/>
  <c r="AD199"/>
  <c r="AD191"/>
  <c r="I925" i="4"/>
  <c r="J925" s="1"/>
  <c r="AP396"/>
  <c r="AP50"/>
  <c r="AD970" i="5"/>
  <c r="AD954"/>
  <c r="AD938"/>
  <c r="P927"/>
  <c r="AD926"/>
  <c r="X926"/>
  <c r="AD925"/>
  <c r="AD908"/>
  <c r="P761"/>
  <c r="AA754"/>
  <c r="P753"/>
  <c r="AA555"/>
  <c r="X553"/>
  <c r="AA551"/>
  <c r="X549"/>
  <c r="AD424"/>
  <c r="AD388"/>
  <c r="P45"/>
  <c r="AA42"/>
  <c r="AA34"/>
  <c r="I991" i="4"/>
  <c r="J991" s="1"/>
  <c r="I983"/>
  <c r="J983" s="1"/>
  <c r="I971"/>
  <c r="J971" s="1"/>
  <c r="X968"/>
  <c r="AB968" s="1"/>
  <c r="I967"/>
  <c r="J967" s="1"/>
  <c r="I887"/>
  <c r="J887" s="1"/>
  <c r="I861"/>
  <c r="J861" s="1"/>
  <c r="I833"/>
  <c r="J833" s="1"/>
  <c r="I831"/>
  <c r="J831" s="1"/>
  <c r="I785"/>
  <c r="J785" s="1"/>
  <c r="X782"/>
  <c r="AB782" s="1"/>
  <c r="AF782" s="1"/>
  <c r="L782" i="5" s="1"/>
  <c r="C69" i="15" s="1"/>
  <c r="I947" i="4"/>
  <c r="J947" s="1"/>
  <c r="I931"/>
  <c r="J931" s="1"/>
  <c r="I885"/>
  <c r="J885" s="1"/>
  <c r="X882"/>
  <c r="AB882" s="1"/>
  <c r="AF882" s="1"/>
  <c r="L882" i="5" s="1"/>
  <c r="I853" i="4"/>
  <c r="J853" s="1"/>
  <c r="I851"/>
  <c r="J851" s="1"/>
  <c r="I995"/>
  <c r="J995" s="1"/>
  <c r="I956"/>
  <c r="J956" s="1"/>
  <c r="I951"/>
  <c r="J951" s="1"/>
  <c r="I939"/>
  <c r="J939" s="1"/>
  <c r="X936"/>
  <c r="AB936" s="1"/>
  <c r="I935"/>
  <c r="J935" s="1"/>
  <c r="I917"/>
  <c r="J917" s="1"/>
  <c r="I915"/>
  <c r="J915" s="1"/>
  <c r="I889"/>
  <c r="J889" s="1"/>
  <c r="I843"/>
  <c r="J843" s="1"/>
  <c r="I805"/>
  <c r="J805" s="1"/>
  <c r="X466"/>
  <c r="AB466" s="1"/>
  <c r="AF466" s="1"/>
  <c r="L466" i="5" s="1"/>
  <c r="K42" i="15" s="1"/>
  <c r="I437" i="4"/>
  <c r="J437" s="1"/>
  <c r="AP432"/>
  <c r="X357"/>
  <c r="AB357" s="1"/>
  <c r="AP356"/>
  <c r="AP300"/>
  <c r="AP276"/>
  <c r="I186"/>
  <c r="J186" s="1"/>
  <c r="I175"/>
  <c r="J175" s="1"/>
  <c r="I163"/>
  <c r="J163" s="1"/>
  <c r="AP66"/>
  <c r="AP64"/>
  <c r="AP18"/>
  <c r="AA991" i="5"/>
  <c r="AD982"/>
  <c r="X982"/>
  <c r="AD981"/>
  <c r="X981"/>
  <c r="AD980"/>
  <c r="AA977"/>
  <c r="P975"/>
  <c r="AD974"/>
  <c r="X974"/>
  <c r="AD973"/>
  <c r="AA969"/>
  <c r="AD966"/>
  <c r="X966"/>
  <c r="AD965"/>
  <c r="X965"/>
  <c r="AD964"/>
  <c r="AA961"/>
  <c r="P959"/>
  <c r="AD958"/>
  <c r="X958"/>
  <c r="AD957"/>
  <c r="AA951"/>
  <c r="AA943"/>
  <c r="AA871"/>
  <c r="AA762"/>
  <c r="P752"/>
  <c r="P743"/>
  <c r="AD742"/>
  <c r="X742"/>
  <c r="AA740"/>
  <c r="P735"/>
  <c r="AD734"/>
  <c r="X734"/>
  <c r="AA732"/>
  <c r="P711"/>
  <c r="AD710"/>
  <c r="X710"/>
  <c r="AA708"/>
  <c r="P703"/>
  <c r="AD702"/>
  <c r="X702"/>
  <c r="AA700"/>
  <c r="AD697"/>
  <c r="AA691"/>
  <c r="AD689"/>
  <c r="AA687"/>
  <c r="AA683"/>
  <c r="P682"/>
  <c r="AD681"/>
  <c r="AA675"/>
  <c r="AA671"/>
  <c r="AA667"/>
  <c r="AA659"/>
  <c r="AA651"/>
  <c r="AD649"/>
  <c r="AA647"/>
  <c r="AA643"/>
  <c r="AA639"/>
  <c r="AA635"/>
  <c r="AA619"/>
  <c r="P618"/>
  <c r="AD617"/>
  <c r="AA611"/>
  <c r="AA558"/>
  <c r="X554"/>
  <c r="AD536"/>
  <c r="AA232"/>
  <c r="AD216"/>
  <c r="X194"/>
  <c r="AD188"/>
  <c r="AD184"/>
  <c r="AD163"/>
  <c r="AD155"/>
  <c r="AD111"/>
  <c r="AD107"/>
  <c r="AD103"/>
  <c r="AD95"/>
  <c r="AD91"/>
  <c r="AD83"/>
  <c r="AD79"/>
  <c r="AD67"/>
  <c r="AD63"/>
  <c r="AD59"/>
  <c r="AD55"/>
  <c r="X34"/>
  <c r="AA32"/>
  <c r="AA15"/>
  <c r="I713" i="4"/>
  <c r="J713" s="1"/>
  <c r="I681"/>
  <c r="J681" s="1"/>
  <c r="I665"/>
  <c r="J665" s="1"/>
  <c r="I649"/>
  <c r="J649" s="1"/>
  <c r="I633"/>
  <c r="J633" s="1"/>
  <c r="I625"/>
  <c r="J625" s="1"/>
  <c r="I612"/>
  <c r="J612" s="1"/>
  <c r="I609"/>
  <c r="J609" s="1"/>
  <c r="I517"/>
  <c r="J517" s="1"/>
  <c r="AP514"/>
  <c r="X498"/>
  <c r="AB498" s="1"/>
  <c r="AP258"/>
  <c r="X119"/>
  <c r="AB119" s="1"/>
  <c r="AF119" s="1"/>
  <c r="L119" i="5" s="1"/>
  <c r="L13" i="15" s="1"/>
  <c r="AA859" i="5"/>
  <c r="X857"/>
  <c r="AA854"/>
  <c r="AA850"/>
  <c r="P776"/>
  <c r="AA756"/>
  <c r="P751"/>
  <c r="AD750"/>
  <c r="AA748"/>
  <c r="P730"/>
  <c r="AD729"/>
  <c r="AA602"/>
  <c r="P442"/>
  <c r="AD441"/>
  <c r="X441"/>
  <c r="P434"/>
  <c r="AD433"/>
  <c r="X433"/>
  <c r="P430"/>
  <c r="AD429"/>
  <c r="X429"/>
  <c r="P426"/>
  <c r="AD425"/>
  <c r="X425"/>
  <c r="P422"/>
  <c r="AD421"/>
  <c r="X421"/>
  <c r="P418"/>
  <c r="AD417"/>
  <c r="X417"/>
  <c r="AA415"/>
  <c r="P414"/>
  <c r="AD413"/>
  <c r="X413"/>
  <c r="AA411"/>
  <c r="P410"/>
  <c r="AD409"/>
  <c r="X409"/>
  <c r="AA407"/>
  <c r="P406"/>
  <c r="AD405"/>
  <c r="X405"/>
  <c r="AA403"/>
  <c r="P402"/>
  <c r="AD401"/>
  <c r="X401"/>
  <c r="AA399"/>
  <c r="P398"/>
  <c r="AD397"/>
  <c r="X397"/>
  <c r="AA395"/>
  <c r="P394"/>
  <c r="AD393"/>
  <c r="X393"/>
  <c r="AA391"/>
  <c r="P390"/>
  <c r="AD389"/>
  <c r="X389"/>
  <c r="AA387"/>
  <c r="P386"/>
  <c r="AD385"/>
  <c r="X385"/>
  <c r="AA383"/>
  <c r="P382"/>
  <c r="AD381"/>
  <c r="X381"/>
  <c r="AA379"/>
  <c r="AA375"/>
  <c r="AA340"/>
  <c r="AD337"/>
  <c r="AA335"/>
  <c r="AA283"/>
  <c r="P282"/>
  <c r="AD281"/>
  <c r="X281"/>
  <c r="AA279"/>
  <c r="P278"/>
  <c r="AD277"/>
  <c r="X277"/>
  <c r="AA275"/>
  <c r="P274"/>
  <c r="AD273"/>
  <c r="X273"/>
  <c r="AA271"/>
  <c r="P270"/>
  <c r="AD269"/>
  <c r="X269"/>
  <c r="AA267"/>
  <c r="P266"/>
  <c r="AD265"/>
  <c r="X265"/>
  <c r="AA263"/>
  <c r="P262"/>
  <c r="AD261"/>
  <c r="X261"/>
  <c r="AA259"/>
  <c r="P258"/>
  <c r="AD257"/>
  <c r="X257"/>
  <c r="AA255"/>
  <c r="P254"/>
  <c r="AD253"/>
  <c r="X253"/>
  <c r="AA251"/>
  <c r="P250"/>
  <c r="AD249"/>
  <c r="X249"/>
  <c r="P246"/>
  <c r="AD245"/>
  <c r="X245"/>
  <c r="AA208"/>
  <c r="AD205"/>
  <c r="X205"/>
  <c r="AD187"/>
  <c r="AD183"/>
  <c r="AD175"/>
  <c r="AA35"/>
  <c r="I721" i="4"/>
  <c r="J721" s="1"/>
  <c r="I709"/>
  <c r="J709" s="1"/>
  <c r="I565"/>
  <c r="J565" s="1"/>
  <c r="I557"/>
  <c r="J557" s="1"/>
  <c r="X482"/>
  <c r="AB482" s="1"/>
  <c r="AF482" s="1"/>
  <c r="L482" i="5" s="1"/>
  <c r="C44" i="15" s="1"/>
  <c r="I479" i="4"/>
  <c r="J479" s="1"/>
  <c r="I475"/>
  <c r="J475" s="1"/>
  <c r="AP428"/>
  <c r="I428"/>
  <c r="J428" s="1"/>
  <c r="AP332"/>
  <c r="I200"/>
  <c r="J200" s="1"/>
  <c r="X159"/>
  <c r="AB159" s="1"/>
  <c r="AP110"/>
  <c r="AP86"/>
  <c r="X993" i="5"/>
  <c r="AD972"/>
  <c r="AA948"/>
  <c r="X945"/>
  <c r="AA940"/>
  <c r="AA916"/>
  <c r="P913"/>
  <c r="P897"/>
  <c r="X885"/>
  <c r="AA882"/>
  <c r="AA870"/>
  <c r="AA857"/>
  <c r="P827"/>
  <c r="AD826"/>
  <c r="P823"/>
  <c r="AD822"/>
  <c r="X822"/>
  <c r="P819"/>
  <c r="AD818"/>
  <c r="P811"/>
  <c r="AA808"/>
  <c r="AD766"/>
  <c r="X766"/>
  <c r="AA715"/>
  <c r="AA711"/>
  <c r="AA698"/>
  <c r="AA690"/>
  <c r="AA650"/>
  <c r="AA618"/>
  <c r="P616"/>
  <c r="X611"/>
  <c r="AA610"/>
  <c r="P608"/>
  <c r="P599"/>
  <c r="AD598"/>
  <c r="X598"/>
  <c r="AA596"/>
  <c r="P595"/>
  <c r="AD594"/>
  <c r="P591"/>
  <c r="AD590"/>
  <c r="P587"/>
  <c r="AD586"/>
  <c r="P583"/>
  <c r="AD582"/>
  <c r="P579"/>
  <c r="AD578"/>
  <c r="P575"/>
  <c r="AD574"/>
  <c r="X574"/>
  <c r="AA572"/>
  <c r="AD570"/>
  <c r="X562"/>
  <c r="AD232"/>
  <c r="AD40"/>
  <c r="X40"/>
  <c r="AD36"/>
  <c r="X36"/>
  <c r="AA27"/>
  <c r="X25"/>
  <c r="AA22"/>
  <c r="P13"/>
  <c r="I753" i="4"/>
  <c r="J753" s="1"/>
  <c r="X750"/>
  <c r="AB750" s="1"/>
  <c r="AF750" s="1"/>
  <c r="L750" i="5" s="1"/>
  <c r="G66" i="15" s="1"/>
  <c r="I747" i="4"/>
  <c r="J747" s="1"/>
  <c r="I737"/>
  <c r="J737" s="1"/>
  <c r="I735"/>
  <c r="J735" s="1"/>
  <c r="X686"/>
  <c r="AB686" s="1"/>
  <c r="AF686" s="1"/>
  <c r="L686" i="5" s="1"/>
  <c r="C61" i="15" s="1"/>
  <c r="I585" i="4"/>
  <c r="J585" s="1"/>
  <c r="I581"/>
  <c r="J581" s="1"/>
  <c r="AP513"/>
  <c r="I509"/>
  <c r="J509" s="1"/>
  <c r="I453"/>
  <c r="J453" s="1"/>
  <c r="AP450"/>
  <c r="AP402"/>
  <c r="AP380"/>
  <c r="AP371"/>
  <c r="I371"/>
  <c r="J371" s="1"/>
  <c r="AP312"/>
  <c r="I312"/>
  <c r="J312" s="1"/>
  <c r="AP250"/>
  <c r="AP244"/>
  <c r="AP238"/>
  <c r="AP212"/>
  <c r="X191"/>
  <c r="AB191" s="1"/>
  <c r="AF191" s="1"/>
  <c r="L191" i="5" s="1"/>
  <c r="L19" i="15" s="1"/>
  <c r="X139" i="4"/>
  <c r="AB139" s="1"/>
  <c r="AF139" s="1"/>
  <c r="L139" i="5" s="1"/>
  <c r="H15" i="15" s="1"/>
  <c r="X121" i="4"/>
  <c r="AB121" s="1"/>
  <c r="AF121" s="1"/>
  <c r="L121" i="5" s="1"/>
  <c r="B14" i="15" s="1"/>
  <c r="AP28" i="4"/>
  <c r="P993" i="5"/>
  <c r="AA988"/>
  <c r="AA980"/>
  <c r="X977"/>
  <c r="AA964"/>
  <c r="X961"/>
  <c r="AA956"/>
  <c r="X951"/>
  <c r="P945"/>
  <c r="P937"/>
  <c r="AD932"/>
  <c r="X889"/>
  <c r="AA886"/>
  <c r="P884"/>
  <c r="P883"/>
  <c r="AD882"/>
  <c r="X879"/>
  <c r="X875"/>
  <c r="AA851"/>
  <c r="AA847"/>
  <c r="AA839"/>
  <c r="AA835"/>
  <c r="P834"/>
  <c r="AA831"/>
  <c r="AA823"/>
  <c r="AA819"/>
  <c r="AA815"/>
  <c r="AA807"/>
  <c r="AA803"/>
  <c r="P802"/>
  <c r="AA799"/>
  <c r="AA795"/>
  <c r="AA771"/>
  <c r="AA746"/>
  <c r="P745"/>
  <c r="P712"/>
  <c r="X707"/>
  <c r="P704"/>
  <c r="P695"/>
  <c r="AD694"/>
  <c r="X694"/>
  <c r="AA692"/>
  <c r="P687"/>
  <c r="AD686"/>
  <c r="X686"/>
  <c r="AA684"/>
  <c r="AA676"/>
  <c r="AA668"/>
  <c r="AD662"/>
  <c r="X662"/>
  <c r="AA660"/>
  <c r="P655"/>
  <c r="AD654"/>
  <c r="X654"/>
  <c r="AA652"/>
  <c r="P647"/>
  <c r="AD646"/>
  <c r="X646"/>
  <c r="AA644"/>
  <c r="P639"/>
  <c r="AD638"/>
  <c r="X638"/>
  <c r="AA636"/>
  <c r="P631"/>
  <c r="AD630"/>
  <c r="X630"/>
  <c r="AA628"/>
  <c r="AA620"/>
  <c r="AA612"/>
  <c r="AA604"/>
  <c r="AA567"/>
  <c r="AA563"/>
  <c r="AA559"/>
  <c r="AA547"/>
  <c r="P546"/>
  <c r="AD545"/>
  <c r="P542"/>
  <c r="AD541"/>
  <c r="P538"/>
  <c r="AD537"/>
  <c r="AD508"/>
  <c r="AD504"/>
  <c r="AD500"/>
  <c r="AD496"/>
  <c r="AD492"/>
  <c r="AD488"/>
  <c r="AD484"/>
  <c r="AD480"/>
  <c r="AD476"/>
  <c r="AD472"/>
  <c r="AD468"/>
  <c r="AD464"/>
  <c r="AD460"/>
  <c r="AD456"/>
  <c r="AD452"/>
  <c r="AD448"/>
  <c r="AD444"/>
  <c r="AD440"/>
  <c r="AD436"/>
  <c r="AD432"/>
  <c r="AD428"/>
  <c r="AD420"/>
  <c r="AD416"/>
  <c r="AD412"/>
  <c r="AD408"/>
  <c r="AD404"/>
  <c r="AD400"/>
  <c r="AD396"/>
  <c r="AD392"/>
  <c r="AD384"/>
  <c r="AD380"/>
  <c r="AD372"/>
  <c r="AD368"/>
  <c r="P350"/>
  <c r="AD349"/>
  <c r="X349"/>
  <c r="AA343"/>
  <c r="AD336"/>
  <c r="AD328"/>
  <c r="P328"/>
  <c r="AD324"/>
  <c r="P324"/>
  <c r="AD320"/>
  <c r="P320"/>
  <c r="AD316"/>
  <c r="AD312"/>
  <c r="AD308"/>
  <c r="AD304"/>
  <c r="AD300"/>
  <c r="AD296"/>
  <c r="AD292"/>
  <c r="P292"/>
  <c r="AD288"/>
  <c r="P288"/>
  <c r="AD284"/>
  <c r="AD280"/>
  <c r="AD276"/>
  <c r="AD272"/>
  <c r="AD268"/>
  <c r="P268"/>
  <c r="AD264"/>
  <c r="AD260"/>
  <c r="P256"/>
  <c r="AD252"/>
  <c r="P252"/>
  <c r="AD248"/>
  <c r="P244"/>
  <c r="AD231"/>
  <c r="AD227"/>
  <c r="AA224"/>
  <c r="AA223"/>
  <c r="P222"/>
  <c r="AD221"/>
  <c r="X221"/>
  <c r="AA219"/>
  <c r="AD217"/>
  <c r="X217"/>
  <c r="AD195"/>
  <c r="X35"/>
  <c r="P24"/>
  <c r="P23"/>
  <c r="AD22"/>
  <c r="X22"/>
  <c r="P19"/>
  <c r="AD18"/>
  <c r="AD15"/>
  <c r="P15"/>
  <c r="X14"/>
  <c r="AF968" i="4"/>
  <c r="L968" i="5" s="1"/>
  <c r="AF936" i="4"/>
  <c r="L936" i="5" s="1"/>
  <c r="AF498" i="4"/>
  <c r="L498" i="5" s="1"/>
  <c r="G45" i="15" s="1"/>
  <c r="I987" i="4"/>
  <c r="J987" s="1"/>
  <c r="I985"/>
  <c r="J985" s="1"/>
  <c r="X976"/>
  <c r="AB976" s="1"/>
  <c r="AF976" s="1"/>
  <c r="L976" i="5" s="1"/>
  <c r="E85" i="15" s="1"/>
  <c r="I958" i="4"/>
  <c r="J958" s="1"/>
  <c r="I955"/>
  <c r="J955" s="1"/>
  <c r="I953"/>
  <c r="J953" s="1"/>
  <c r="X944"/>
  <c r="AB944" s="1"/>
  <c r="AF944" s="1"/>
  <c r="L944" i="5" s="1"/>
  <c r="I82" i="15" s="1"/>
  <c r="I921" i="4"/>
  <c r="J921" s="1"/>
  <c r="I905"/>
  <c r="J905" s="1"/>
  <c r="I901"/>
  <c r="J901" s="1"/>
  <c r="I897"/>
  <c r="J897" s="1"/>
  <c r="AP882"/>
  <c r="I879"/>
  <c r="J879" s="1"/>
  <c r="I857"/>
  <c r="J857" s="1"/>
  <c r="I841"/>
  <c r="J841" s="1"/>
  <c r="I837"/>
  <c r="J837" s="1"/>
  <c r="I801"/>
  <c r="J801" s="1"/>
  <c r="I799"/>
  <c r="J799" s="1"/>
  <c r="AP782"/>
  <c r="I777"/>
  <c r="J777" s="1"/>
  <c r="I773"/>
  <c r="J773" s="1"/>
  <c r="I745"/>
  <c r="J745" s="1"/>
  <c r="I741"/>
  <c r="J741" s="1"/>
  <c r="AP718"/>
  <c r="I705"/>
  <c r="J705" s="1"/>
  <c r="I703"/>
  <c r="J703" s="1"/>
  <c r="AP686"/>
  <c r="X674"/>
  <c r="AB674" s="1"/>
  <c r="AF674" s="1"/>
  <c r="L674" i="5" s="1"/>
  <c r="C60" i="15" s="1"/>
  <c r="X658" i="4"/>
  <c r="AB658" s="1"/>
  <c r="AF658" s="1"/>
  <c r="L658" i="5" s="1"/>
  <c r="K58" i="15" s="1"/>
  <c r="X642" i="4"/>
  <c r="AB642" s="1"/>
  <c r="AF642" s="1"/>
  <c r="L642" i="5" s="1"/>
  <c r="G57" i="15" s="1"/>
  <c r="I621" i="4"/>
  <c r="J621" s="1"/>
  <c r="X594"/>
  <c r="AB594" s="1"/>
  <c r="AF594" s="1"/>
  <c r="L594" i="5" s="1"/>
  <c r="G53" i="15" s="1"/>
  <c r="I589" i="4"/>
  <c r="J589" s="1"/>
  <c r="X586"/>
  <c r="I580"/>
  <c r="J580" s="1"/>
  <c r="I577"/>
  <c r="J577" s="1"/>
  <c r="X570"/>
  <c r="AB570" s="1"/>
  <c r="AF570" s="1"/>
  <c r="L570" i="5" s="1"/>
  <c r="G51" i="15" s="1"/>
  <c r="I553" i="4"/>
  <c r="J553" s="1"/>
  <c r="I511"/>
  <c r="J511" s="1"/>
  <c r="I507"/>
  <c r="J507" s="1"/>
  <c r="I485"/>
  <c r="J485" s="1"/>
  <c r="AP482"/>
  <c r="AP481"/>
  <c r="I477"/>
  <c r="J477" s="1"/>
  <c r="X458"/>
  <c r="AB458" s="1"/>
  <c r="AF458" s="1"/>
  <c r="L458" i="5" s="1"/>
  <c r="C42" i="15" s="1"/>
  <c r="X992" i="4"/>
  <c r="AP968"/>
  <c r="X960"/>
  <c r="AP936"/>
  <c r="X928"/>
  <c r="I919"/>
  <c r="J919" s="1"/>
  <c r="X914"/>
  <c r="AB914" s="1"/>
  <c r="AF914" s="1"/>
  <c r="L914" i="5" s="1"/>
  <c r="I900" i="4"/>
  <c r="J900" s="1"/>
  <c r="AP897"/>
  <c r="I893"/>
  <c r="J893" s="1"/>
  <c r="I874"/>
  <c r="J874" s="1"/>
  <c r="I873"/>
  <c r="J873" s="1"/>
  <c r="I869"/>
  <c r="J869" s="1"/>
  <c r="I865"/>
  <c r="J865" s="1"/>
  <c r="I855"/>
  <c r="J855" s="1"/>
  <c r="X850"/>
  <c r="AB850" s="1"/>
  <c r="AF850" s="1"/>
  <c r="L850" i="5" s="1"/>
  <c r="K74" i="15" s="1"/>
  <c r="I840" i="4"/>
  <c r="J840" s="1"/>
  <c r="AP837"/>
  <c r="X830"/>
  <c r="AB830" s="1"/>
  <c r="AF830" s="1"/>
  <c r="L830" i="5" s="1"/>
  <c r="C73" i="15" s="1"/>
  <c r="X822" i="4"/>
  <c r="AB822" s="1"/>
  <c r="AF822" s="1"/>
  <c r="L822" i="5" s="1"/>
  <c r="G72" i="15" s="1"/>
  <c r="X806" i="4"/>
  <c r="I794"/>
  <c r="J794" s="1"/>
  <c r="I793"/>
  <c r="J793" s="1"/>
  <c r="I789"/>
  <c r="J789" s="1"/>
  <c r="I776"/>
  <c r="J776" s="1"/>
  <c r="AP773"/>
  <c r="X766"/>
  <c r="AB766" s="1"/>
  <c r="AF766" s="1"/>
  <c r="L766" i="5" s="1"/>
  <c r="K67" i="15" s="1"/>
  <c r="X758" i="4"/>
  <c r="AB758" s="1"/>
  <c r="AF758" s="1"/>
  <c r="L758" i="5" s="1"/>
  <c r="C67" i="15" s="1"/>
  <c r="AP750" i="4"/>
  <c r="I744"/>
  <c r="J744" s="1"/>
  <c r="AP741"/>
  <c r="X734"/>
  <c r="AB734" s="1"/>
  <c r="AF734" s="1"/>
  <c r="L734" i="5" s="1"/>
  <c r="C65" i="15" s="1"/>
  <c r="X726" i="4"/>
  <c r="AB726" s="1"/>
  <c r="AF726" s="1"/>
  <c r="L726" i="5" s="1"/>
  <c r="G64" i="15" s="1"/>
  <c r="AF718" i="4"/>
  <c r="L718" i="5" s="1"/>
  <c r="K63" i="15" s="1"/>
  <c r="X710" i="4"/>
  <c r="I698"/>
  <c r="J698" s="1"/>
  <c r="I697"/>
  <c r="J697" s="1"/>
  <c r="I693"/>
  <c r="J693" s="1"/>
  <c r="I680"/>
  <c r="J680" s="1"/>
  <c r="I677"/>
  <c r="J677" s="1"/>
  <c r="I668"/>
  <c r="J668" s="1"/>
  <c r="I664"/>
  <c r="J664" s="1"/>
  <c r="I661"/>
  <c r="J661" s="1"/>
  <c r="I652"/>
  <c r="J652" s="1"/>
  <c r="I648"/>
  <c r="J648" s="1"/>
  <c r="I645"/>
  <c r="J645" s="1"/>
  <c r="I636"/>
  <c r="J636" s="1"/>
  <c r="I632"/>
  <c r="J632" s="1"/>
  <c r="I629"/>
  <c r="J629" s="1"/>
  <c r="X622"/>
  <c r="AB622" s="1"/>
  <c r="AF622" s="1"/>
  <c r="L622" i="5" s="1"/>
  <c r="K55" i="15" s="1"/>
  <c r="I601" i="4"/>
  <c r="J601" s="1"/>
  <c r="X578"/>
  <c r="AB578" s="1"/>
  <c r="AF578" s="1"/>
  <c r="L578" i="5" s="1"/>
  <c r="C52" i="15" s="1"/>
  <c r="I573" i="4"/>
  <c r="J573" s="1"/>
  <c r="I564"/>
  <c r="J564" s="1"/>
  <c r="I561"/>
  <c r="J561" s="1"/>
  <c r="X554"/>
  <c r="AB554" s="1"/>
  <c r="AF554" s="1"/>
  <c r="L554" i="5" s="1"/>
  <c r="C50" i="15" s="1"/>
  <c r="X530" i="4"/>
  <c r="AB530" s="1"/>
  <c r="AF530" s="1"/>
  <c r="L530" i="5" s="1"/>
  <c r="C48" i="15" s="1"/>
  <c r="I527" i="4"/>
  <c r="J527" s="1"/>
  <c r="I523"/>
  <c r="J523" s="1"/>
  <c r="I501"/>
  <c r="J501" s="1"/>
  <c r="AP498"/>
  <c r="AP497"/>
  <c r="I493"/>
  <c r="J493" s="1"/>
  <c r="X474"/>
  <c r="AB474" s="1"/>
  <c r="AF474" s="1"/>
  <c r="L474" i="5" s="1"/>
  <c r="G43" i="15" s="1"/>
  <c r="I463" i="4"/>
  <c r="J463" s="1"/>
  <c r="I459"/>
  <c r="J459" s="1"/>
  <c r="X630"/>
  <c r="AB630" s="1"/>
  <c r="AF630" s="1"/>
  <c r="L630" i="5" s="1"/>
  <c r="G56" i="15" s="1"/>
  <c r="X562" i="4"/>
  <c r="AB562" s="1"/>
  <c r="AF562" s="1"/>
  <c r="L562" i="5" s="1"/>
  <c r="K50" i="15" s="1"/>
  <c r="X538" i="4"/>
  <c r="AB538" s="1"/>
  <c r="AF538" s="1"/>
  <c r="L538" i="5" s="1"/>
  <c r="K48" i="15" s="1"/>
  <c r="X490" i="4"/>
  <c r="AB490" s="1"/>
  <c r="AF490" s="1"/>
  <c r="L490" i="5" s="1"/>
  <c r="K44" i="15" s="1"/>
  <c r="X984" i="4"/>
  <c r="AB984" s="1"/>
  <c r="AF984" s="1"/>
  <c r="L984" i="5" s="1"/>
  <c r="I973" i="4"/>
  <c r="J973" s="1"/>
  <c r="X952"/>
  <c r="AB952" s="1"/>
  <c r="AF952" s="1"/>
  <c r="L952" i="5" s="1"/>
  <c r="I941" i="4"/>
  <c r="J941" s="1"/>
  <c r="I911"/>
  <c r="J911" s="1"/>
  <c r="X898"/>
  <c r="I871"/>
  <c r="J871" s="1"/>
  <c r="X866"/>
  <c r="I847"/>
  <c r="J847" s="1"/>
  <c r="X838"/>
  <c r="I826"/>
  <c r="J826" s="1"/>
  <c r="I825"/>
  <c r="J825" s="1"/>
  <c r="I821"/>
  <c r="J821" s="1"/>
  <c r="I811"/>
  <c r="J811" s="1"/>
  <c r="I808"/>
  <c r="J808" s="1"/>
  <c r="AP805"/>
  <c r="X798"/>
  <c r="AB798" s="1"/>
  <c r="AF798" s="1"/>
  <c r="L798" i="5" s="1"/>
  <c r="G70" i="15" s="1"/>
  <c r="X790" i="4"/>
  <c r="AB790" s="1"/>
  <c r="AF790" s="1"/>
  <c r="L790" i="5" s="1"/>
  <c r="K69" i="15" s="1"/>
  <c r="X774" i="4"/>
  <c r="I762"/>
  <c r="J762" s="1"/>
  <c r="I761"/>
  <c r="J761" s="1"/>
  <c r="I757"/>
  <c r="J757" s="1"/>
  <c r="X742"/>
  <c r="I730"/>
  <c r="J730" s="1"/>
  <c r="I729"/>
  <c r="J729" s="1"/>
  <c r="I725"/>
  <c r="J725" s="1"/>
  <c r="I715"/>
  <c r="J715" s="1"/>
  <c r="I712"/>
  <c r="J712" s="1"/>
  <c r="AP709"/>
  <c r="X702"/>
  <c r="AB702" s="1"/>
  <c r="AF702" s="1"/>
  <c r="L702" i="5" s="1"/>
  <c r="G62" i="15" s="1"/>
  <c r="X694" i="4"/>
  <c r="AB694" s="1"/>
  <c r="AF694" s="1"/>
  <c r="L694" i="5" s="1"/>
  <c r="K61" i="15" s="1"/>
  <c r="X678" i="4"/>
  <c r="I673"/>
  <c r="J673" s="1"/>
  <c r="X662"/>
  <c r="I657"/>
  <c r="J657" s="1"/>
  <c r="X646"/>
  <c r="I641"/>
  <c r="J641" s="1"/>
  <c r="X610"/>
  <c r="AB610" s="1"/>
  <c r="AF610" s="1"/>
  <c r="L610" i="5" s="1"/>
  <c r="K54" i="15" s="1"/>
  <c r="I605" i="4"/>
  <c r="J605" s="1"/>
  <c r="X602"/>
  <c r="I596"/>
  <c r="J596" s="1"/>
  <c r="I593"/>
  <c r="J593" s="1"/>
  <c r="AB586"/>
  <c r="AF586" s="1"/>
  <c r="L586" i="5" s="1"/>
  <c r="K52" i="15" s="1"/>
  <c r="I569" i="4"/>
  <c r="J569" s="1"/>
  <c r="X546"/>
  <c r="AB546" s="1"/>
  <c r="AF546" s="1"/>
  <c r="L546" i="5" s="1"/>
  <c r="G49" i="15" s="1"/>
  <c r="I543" i="4"/>
  <c r="J543" s="1"/>
  <c r="I539"/>
  <c r="J539" s="1"/>
  <c r="I525"/>
  <c r="J525" s="1"/>
  <c r="I495"/>
  <c r="J495" s="1"/>
  <c r="I491"/>
  <c r="J491" s="1"/>
  <c r="I469"/>
  <c r="J469" s="1"/>
  <c r="AP466"/>
  <c r="AP465"/>
  <c r="I461"/>
  <c r="J461" s="1"/>
  <c r="X450"/>
  <c r="AB450" s="1"/>
  <c r="AF450" s="1"/>
  <c r="L450" i="5" s="1"/>
  <c r="G41" i="15" s="1"/>
  <c r="I447" i="4"/>
  <c r="J447" s="1"/>
  <c r="I443"/>
  <c r="J443" s="1"/>
  <c r="AP378"/>
  <c r="AP372"/>
  <c r="AP348"/>
  <c r="AP340"/>
  <c r="AP339"/>
  <c r="I339"/>
  <c r="J339" s="1"/>
  <c r="X325"/>
  <c r="AB325" s="1"/>
  <c r="AP324"/>
  <c r="AP292"/>
  <c r="AP261"/>
  <c r="I261"/>
  <c r="J261" s="1"/>
  <c r="AP246"/>
  <c r="AP236"/>
  <c r="X193"/>
  <c r="AB193" s="1"/>
  <c r="I177"/>
  <c r="J177" s="1"/>
  <c r="X169"/>
  <c r="AB169" s="1"/>
  <c r="AF169" s="1"/>
  <c r="L169" i="5" s="1"/>
  <c r="B18" i="15" s="1"/>
  <c r="I159" i="4"/>
  <c r="J159" s="1"/>
  <c r="I151"/>
  <c r="J151" s="1"/>
  <c r="I142"/>
  <c r="J142" s="1"/>
  <c r="I139"/>
  <c r="J139" s="1"/>
  <c r="I136"/>
  <c r="J136" s="1"/>
  <c r="I127"/>
  <c r="J127" s="1"/>
  <c r="AP88"/>
  <c r="I88"/>
  <c r="J88" s="1"/>
  <c r="AP72"/>
  <c r="AP68"/>
  <c r="I56"/>
  <c r="J56" s="1"/>
  <c r="AP54"/>
  <c r="I51"/>
  <c r="J51" s="1"/>
  <c r="AP34"/>
  <c r="AP32"/>
  <c r="AD996" i="5"/>
  <c r="AA993"/>
  <c r="P991"/>
  <c r="AD990"/>
  <c r="X990"/>
  <c r="AD989"/>
  <c r="AA985"/>
  <c r="X975"/>
  <c r="P971"/>
  <c r="P969"/>
  <c r="X959"/>
  <c r="AA953"/>
  <c r="AD950"/>
  <c r="X950"/>
  <c r="AD949"/>
  <c r="X949"/>
  <c r="AD948"/>
  <c r="AA945"/>
  <c r="P943"/>
  <c r="AD942"/>
  <c r="X942"/>
  <c r="AD941"/>
  <c r="AA935"/>
  <c r="P931"/>
  <c r="AD930"/>
  <c r="AD928"/>
  <c r="X927"/>
  <c r="AA919"/>
  <c r="P911"/>
  <c r="P905"/>
  <c r="P903"/>
  <c r="P899"/>
  <c r="P895"/>
  <c r="AA888"/>
  <c r="P868"/>
  <c r="AD867"/>
  <c r="AD866"/>
  <c r="P850"/>
  <c r="X837"/>
  <c r="AA827"/>
  <c r="AA822"/>
  <c r="AA821"/>
  <c r="P820"/>
  <c r="P812"/>
  <c r="AA809"/>
  <c r="P808"/>
  <c r="P807"/>
  <c r="AD806"/>
  <c r="X806"/>
  <c r="AA804"/>
  <c r="P803"/>
  <c r="AD802"/>
  <c r="P799"/>
  <c r="AD798"/>
  <c r="AA796"/>
  <c r="P791"/>
  <c r="AD790"/>
  <c r="X790"/>
  <c r="AA788"/>
  <c r="P783"/>
  <c r="AD782"/>
  <c r="AA780"/>
  <c r="P770"/>
  <c r="AD769"/>
  <c r="AD756"/>
  <c r="X756"/>
  <c r="AD748"/>
  <c r="X748"/>
  <c r="X747"/>
  <c r="AA745"/>
  <c r="P744"/>
  <c r="X739"/>
  <c r="AA738"/>
  <c r="AA737"/>
  <c r="P736"/>
  <c r="P727"/>
  <c r="AD726"/>
  <c r="X726"/>
  <c r="AA724"/>
  <c r="P719"/>
  <c r="AD718"/>
  <c r="X718"/>
  <c r="AA716"/>
  <c r="P714"/>
  <c r="AD713"/>
  <c r="AA707"/>
  <c r="P706"/>
  <c r="AD705"/>
  <c r="AA703"/>
  <c r="AA695"/>
  <c r="AD692"/>
  <c r="X692"/>
  <c r="AD684"/>
  <c r="X684"/>
  <c r="X683"/>
  <c r="AA682"/>
  <c r="AA681"/>
  <c r="P680"/>
  <c r="X675"/>
  <c r="AA674"/>
  <c r="AA673"/>
  <c r="P672"/>
  <c r="P663"/>
  <c r="P650"/>
  <c r="P642"/>
  <c r="AD641"/>
  <c r="AD620"/>
  <c r="X620"/>
  <c r="X619"/>
  <c r="AD591"/>
  <c r="AD587"/>
  <c r="AD583"/>
  <c r="AD579"/>
  <c r="AA544"/>
  <c r="AD528"/>
  <c r="AA512"/>
  <c r="AD348"/>
  <c r="AA332"/>
  <c r="AD228"/>
  <c r="AA220"/>
  <c r="AD212"/>
  <c r="X202"/>
  <c r="AD196"/>
  <c r="AA188"/>
  <c r="X186"/>
  <c r="AA182"/>
  <c r="P181"/>
  <c r="AD176"/>
  <c r="AA80"/>
  <c r="AA76"/>
  <c r="X74"/>
  <c r="AA72"/>
  <c r="AA68"/>
  <c r="AA64"/>
  <c r="AD28"/>
  <c r="AD24"/>
  <c r="P20"/>
  <c r="X189" i="4"/>
  <c r="AB189" s="1"/>
  <c r="AP92"/>
  <c r="P872" i="5"/>
  <c r="AD871"/>
  <c r="AD870"/>
  <c r="X870"/>
  <c r="AA863"/>
  <c r="AD844"/>
  <c r="AA843"/>
  <c r="AA838"/>
  <c r="AA837"/>
  <c r="P836"/>
  <c r="AA829"/>
  <c r="P828"/>
  <c r="P824"/>
  <c r="AA787"/>
  <c r="P786"/>
  <c r="AD772"/>
  <c r="X772"/>
  <c r="AD700"/>
  <c r="X700"/>
  <c r="X699"/>
  <c r="P696"/>
  <c r="X691"/>
  <c r="P688"/>
  <c r="P679"/>
  <c r="AD678"/>
  <c r="X678"/>
  <c r="P671"/>
  <c r="AD670"/>
  <c r="X670"/>
  <c r="P666"/>
  <c r="AD665"/>
  <c r="P658"/>
  <c r="AD657"/>
  <c r="AA655"/>
  <c r="AD644"/>
  <c r="X644"/>
  <c r="AD636"/>
  <c r="X636"/>
  <c r="X635"/>
  <c r="AA634"/>
  <c r="AA633"/>
  <c r="P632"/>
  <c r="X627"/>
  <c r="AA626"/>
  <c r="AA625"/>
  <c r="P624"/>
  <c r="P615"/>
  <c r="AD614"/>
  <c r="X614"/>
  <c r="P607"/>
  <c r="AD606"/>
  <c r="X606"/>
  <c r="P602"/>
  <c r="AD601"/>
  <c r="P574"/>
  <c r="X570"/>
  <c r="X566"/>
  <c r="P562"/>
  <c r="X561"/>
  <c r="P554"/>
  <c r="P338"/>
  <c r="P334"/>
  <c r="AD333"/>
  <c r="X333"/>
  <c r="AA207"/>
  <c r="P206"/>
  <c r="AP449" i="4"/>
  <c r="I445"/>
  <c r="J445" s="1"/>
  <c r="AP410"/>
  <c r="X389"/>
  <c r="AB389" s="1"/>
  <c r="AP344"/>
  <c r="I344"/>
  <c r="J344" s="1"/>
  <c r="AP314"/>
  <c r="AP278"/>
  <c r="AP268"/>
  <c r="AP229"/>
  <c r="I229"/>
  <c r="J229" s="1"/>
  <c r="AP214"/>
  <c r="AP204"/>
  <c r="I191"/>
  <c r="J191" s="1"/>
  <c r="I183"/>
  <c r="J183" s="1"/>
  <c r="X161"/>
  <c r="AB161" s="1"/>
  <c r="I145"/>
  <c r="J145" s="1"/>
  <c r="I144"/>
  <c r="J144" s="1"/>
  <c r="X143"/>
  <c r="AB143" s="1"/>
  <c r="AF143" s="1"/>
  <c r="L143" i="5" s="1"/>
  <c r="L15" i="15" s="1"/>
  <c r="I121" i="4"/>
  <c r="J121" s="1"/>
  <c r="I120"/>
  <c r="J120" s="1"/>
  <c r="I119"/>
  <c r="J119" s="1"/>
  <c r="AP100"/>
  <c r="I100"/>
  <c r="J100" s="1"/>
  <c r="AP78"/>
  <c r="AP60"/>
  <c r="AP20"/>
  <c r="P995" i="5"/>
  <c r="AD994"/>
  <c r="AD992"/>
  <c r="AD988"/>
  <c r="X985"/>
  <c r="AA983"/>
  <c r="P983"/>
  <c r="AA975"/>
  <c r="AA967"/>
  <c r="P967"/>
  <c r="AA959"/>
  <c r="AD956"/>
  <c r="X953"/>
  <c r="P947"/>
  <c r="AD946"/>
  <c r="AD944"/>
  <c r="P939"/>
  <c r="X937"/>
  <c r="X935"/>
  <c r="AD934"/>
  <c r="X934"/>
  <c r="AD933"/>
  <c r="X933"/>
  <c r="AA929"/>
  <c r="P929"/>
  <c r="AA927"/>
  <c r="AD924"/>
  <c r="X921"/>
  <c r="X919"/>
  <c r="AD918"/>
  <c r="X918"/>
  <c r="AD917"/>
  <c r="X917"/>
  <c r="AD916"/>
  <c r="AA908"/>
  <c r="AA900"/>
  <c r="P840"/>
  <c r="AD839"/>
  <c r="AD838"/>
  <c r="X838"/>
  <c r="P835"/>
  <c r="AD834"/>
  <c r="P818"/>
  <c r="X805"/>
  <c r="X797"/>
  <c r="AA791"/>
  <c r="AA778"/>
  <c r="X771"/>
  <c r="AA770"/>
  <c r="P769"/>
  <c r="X758"/>
  <c r="AD755"/>
  <c r="X750"/>
  <c r="AD747"/>
  <c r="P746"/>
  <c r="AD745"/>
  <c r="AA739"/>
  <c r="P738"/>
  <c r="AD737"/>
  <c r="AA727"/>
  <c r="AA714"/>
  <c r="AA706"/>
  <c r="P674"/>
  <c r="AD673"/>
  <c r="AA663"/>
  <c r="AD652"/>
  <c r="X652"/>
  <c r="X651"/>
  <c r="AA649"/>
  <c r="P648"/>
  <c r="X643"/>
  <c r="AA642"/>
  <c r="AA641"/>
  <c r="P640"/>
  <c r="P623"/>
  <c r="AD622"/>
  <c r="X622"/>
  <c r="P610"/>
  <c r="AD609"/>
  <c r="AA607"/>
  <c r="AA599"/>
  <c r="AD596"/>
  <c r="AA594"/>
  <c r="AA590"/>
  <c r="AA586"/>
  <c r="AA582"/>
  <c r="AA578"/>
  <c r="AD572"/>
  <c r="X572"/>
  <c r="AD568"/>
  <c r="X568"/>
  <c r="AA566"/>
  <c r="X565"/>
  <c r="AD564"/>
  <c r="X564"/>
  <c r="AA562"/>
  <c r="P561"/>
  <c r="AD560"/>
  <c r="X560"/>
  <c r="X558"/>
  <c r="AD556"/>
  <c r="X556"/>
  <c r="AA554"/>
  <c r="P553"/>
  <c r="AD552"/>
  <c r="X552"/>
  <c r="X550"/>
  <c r="AD548"/>
  <c r="X548"/>
  <c r="AD544"/>
  <c r="AD512"/>
  <c r="AD332"/>
  <c r="AA228"/>
  <c r="AD220"/>
  <c r="AD179"/>
  <c r="AD171"/>
  <c r="P93"/>
  <c r="P89"/>
  <c r="P85"/>
  <c r="AA39"/>
  <c r="X442" i="4"/>
  <c r="AB442" s="1"/>
  <c r="AF442" s="1"/>
  <c r="L442" i="5" s="1"/>
  <c r="K40" i="15" s="1"/>
  <c r="AP388" i="4"/>
  <c r="AP376"/>
  <c r="I376"/>
  <c r="J376" s="1"/>
  <c r="AP346"/>
  <c r="AP316"/>
  <c r="AP308"/>
  <c r="AP307"/>
  <c r="I307"/>
  <c r="J307" s="1"/>
  <c r="X293"/>
  <c r="AB293" s="1"/>
  <c r="AP290"/>
  <c r="AP282"/>
  <c r="AP270"/>
  <c r="AP226"/>
  <c r="AP218"/>
  <c r="AP206"/>
  <c r="X201"/>
  <c r="AB201" s="1"/>
  <c r="AF201" s="1"/>
  <c r="L201" i="5" s="1"/>
  <c r="J20" i="15" s="1"/>
  <c r="I195" i="4"/>
  <c r="J195" s="1"/>
  <c r="I181"/>
  <c r="J181" s="1"/>
  <c r="I168"/>
  <c r="J168" s="1"/>
  <c r="X157"/>
  <c r="AB157" s="1"/>
  <c r="I154"/>
  <c r="J154" s="1"/>
  <c r="I132"/>
  <c r="J132" s="1"/>
  <c r="I128"/>
  <c r="J128" s="1"/>
  <c r="I105"/>
  <c r="J105" s="1"/>
  <c r="P105" s="1"/>
  <c r="J105" i="5" s="1"/>
  <c r="J12" i="14" s="1"/>
  <c r="I91" i="4"/>
  <c r="J91" s="1"/>
  <c r="AP52"/>
  <c r="AP36"/>
  <c r="I24"/>
  <c r="J24" s="1"/>
  <c r="AP22"/>
  <c r="I19"/>
  <c r="J19" s="1"/>
  <c r="X991" i="5"/>
  <c r="P987"/>
  <c r="P985"/>
  <c r="P979"/>
  <c r="AD978"/>
  <c r="AD976"/>
  <c r="X969"/>
  <c r="P963"/>
  <c r="AD962"/>
  <c r="AD960"/>
  <c r="P955"/>
  <c r="P953"/>
  <c r="X943"/>
  <c r="AA937"/>
  <c r="P935"/>
  <c r="P923"/>
  <c r="AA921"/>
  <c r="P919"/>
  <c r="P915"/>
  <c r="AD914"/>
  <c r="AD912"/>
  <c r="X911"/>
  <c r="AD910"/>
  <c r="X910"/>
  <c r="AD909"/>
  <c r="X905"/>
  <c r="X903"/>
  <c r="AD902"/>
  <c r="X902"/>
  <c r="AD901"/>
  <c r="X901"/>
  <c r="AD898"/>
  <c r="X895"/>
  <c r="AD894"/>
  <c r="X894"/>
  <c r="AD893"/>
  <c r="P889"/>
  <c r="AA879"/>
  <c r="AA875"/>
  <c r="X869"/>
  <c r="AA866"/>
  <c r="P856"/>
  <c r="AD855"/>
  <c r="AD854"/>
  <c r="X854"/>
  <c r="X851"/>
  <c r="AD850"/>
  <c r="AD812"/>
  <c r="AA811"/>
  <c r="X809"/>
  <c r="AA806"/>
  <c r="P804"/>
  <c r="P800"/>
  <c r="AA794"/>
  <c r="P792"/>
  <c r="AA786"/>
  <c r="AA785"/>
  <c r="P784"/>
  <c r="X774"/>
  <c r="AD761"/>
  <c r="AA755"/>
  <c r="P754"/>
  <c r="AD753"/>
  <c r="AD740"/>
  <c r="X740"/>
  <c r="AD732"/>
  <c r="X732"/>
  <c r="AA730"/>
  <c r="P728"/>
  <c r="X723"/>
  <c r="AA722"/>
  <c r="AA721"/>
  <c r="P720"/>
  <c r="P698"/>
  <c r="P690"/>
  <c r="AA679"/>
  <c r="AA666"/>
  <c r="P664"/>
  <c r="X659"/>
  <c r="AA658"/>
  <c r="AA657"/>
  <c r="P656"/>
  <c r="P634"/>
  <c r="AD633"/>
  <c r="AA631"/>
  <c r="AA627"/>
  <c r="P626"/>
  <c r="AD625"/>
  <c r="AA623"/>
  <c r="AA615"/>
  <c r="AD612"/>
  <c r="X612"/>
  <c r="AD604"/>
  <c r="X604"/>
  <c r="X603"/>
  <c r="AA601"/>
  <c r="P600"/>
  <c r="P558"/>
  <c r="P550"/>
  <c r="AD543"/>
  <c r="AD540"/>
  <c r="P540"/>
  <c r="AA536"/>
  <c r="P534"/>
  <c r="AD533"/>
  <c r="P530"/>
  <c r="AD529"/>
  <c r="P526"/>
  <c r="AD525"/>
  <c r="P522"/>
  <c r="AD521"/>
  <c r="AD516"/>
  <c r="P516"/>
  <c r="AD511"/>
  <c r="P508"/>
  <c r="P504"/>
  <c r="P500"/>
  <c r="P496"/>
  <c r="P492"/>
  <c r="P488"/>
  <c r="P484"/>
  <c r="P480"/>
  <c r="P476"/>
  <c r="P472"/>
  <c r="P468"/>
  <c r="P464"/>
  <c r="P460"/>
  <c r="P456"/>
  <c r="P452"/>
  <c r="P448"/>
  <c r="P444"/>
  <c r="P440"/>
  <c r="P436"/>
  <c r="P432"/>
  <c r="P428"/>
  <c r="P424"/>
  <c r="P420"/>
  <c r="P412"/>
  <c r="P408"/>
  <c r="P404"/>
  <c r="P400"/>
  <c r="P396"/>
  <c r="P372"/>
  <c r="P354"/>
  <c r="AD353"/>
  <c r="P240"/>
  <c r="P230"/>
  <c r="AA216"/>
  <c r="AA215"/>
  <c r="P214"/>
  <c r="AD213"/>
  <c r="X213"/>
  <c r="P132"/>
  <c r="P128"/>
  <c r="P124"/>
  <c r="P120"/>
  <c r="P116"/>
  <c r="P104"/>
  <c r="P52"/>
  <c r="P48"/>
  <c r="P44"/>
  <c r="AD43"/>
  <c r="X39"/>
  <c r="P36"/>
  <c r="P35"/>
  <c r="AD34"/>
  <c r="P34"/>
  <c r="AA31"/>
  <c r="P30"/>
  <c r="X21"/>
  <c r="F93" i="19"/>
  <c r="H96" s="1"/>
  <c r="AB992" i="4"/>
  <c r="AF992" s="1"/>
  <c r="L992" i="5" s="1"/>
  <c r="AB960" i="4"/>
  <c r="AF960" s="1"/>
  <c r="L960" i="5" s="1"/>
  <c r="AB928" i="4"/>
  <c r="AF928" s="1"/>
  <c r="L928" i="5" s="1"/>
  <c r="AB806" i="4"/>
  <c r="AF806" s="1"/>
  <c r="L806" i="5" s="1"/>
  <c r="C71" i="15" s="1"/>
  <c r="AB710" i="4"/>
  <c r="AF710" s="1"/>
  <c r="L710" i="5" s="1"/>
  <c r="C63" i="15" s="1"/>
  <c r="AB866" i="4"/>
  <c r="AF866" s="1"/>
  <c r="L866" i="5" s="1"/>
  <c r="C76" i="15" s="1"/>
  <c r="AB898" i="4"/>
  <c r="AF898" s="1"/>
  <c r="L898" i="5" s="1"/>
  <c r="AB838" i="4"/>
  <c r="AF838" s="1"/>
  <c r="L838" i="5" s="1"/>
  <c r="K73" i="15" s="1"/>
  <c r="AB774" i="4"/>
  <c r="AF774" s="1"/>
  <c r="L774" i="5" s="1"/>
  <c r="G68" i="15" s="1"/>
  <c r="AB742" i="4"/>
  <c r="AF742" s="1"/>
  <c r="L742" i="5" s="1"/>
  <c r="K65" i="15" s="1"/>
  <c r="AB678" i="4"/>
  <c r="AF678" s="1"/>
  <c r="L678" i="5" s="1"/>
  <c r="G60" i="15" s="1"/>
  <c r="AB662" i="4"/>
  <c r="AF662" s="1"/>
  <c r="L662" i="5" s="1"/>
  <c r="C59" i="15" s="1"/>
  <c r="AB646" i="4"/>
  <c r="AF646" s="1"/>
  <c r="L646" i="5" s="1"/>
  <c r="K57" i="15" s="1"/>
  <c r="AB602" i="4"/>
  <c r="AF602" s="1"/>
  <c r="L602" i="5" s="1"/>
  <c r="C54" i="15" s="1"/>
  <c r="N88" i="19"/>
  <c r="N84"/>
  <c r="N80"/>
  <c r="N76"/>
  <c r="N72"/>
  <c r="N68"/>
  <c r="N64"/>
  <c r="N60"/>
  <c r="N56"/>
  <c r="N52"/>
  <c r="N48"/>
  <c r="N44"/>
  <c r="N40"/>
  <c r="N36"/>
  <c r="N32"/>
  <c r="N28"/>
  <c r="N24"/>
  <c r="N20"/>
  <c r="N16"/>
  <c r="N12"/>
  <c r="N8"/>
  <c r="AP992" i="4"/>
  <c r="X990"/>
  <c r="AB990" s="1"/>
  <c r="AF990" s="1"/>
  <c r="L990" i="5" s="1"/>
  <c r="G86" i="15" s="1"/>
  <c r="I989" i="4"/>
  <c r="J989" s="1"/>
  <c r="X986"/>
  <c r="X982"/>
  <c r="AB982" s="1"/>
  <c r="AF982" s="1"/>
  <c r="L982" i="5" s="1"/>
  <c r="K85" i="15" s="1"/>
  <c r="I982" i="4"/>
  <c r="J982" s="1"/>
  <c r="I980"/>
  <c r="J980" s="1"/>
  <c r="I977"/>
  <c r="J977" s="1"/>
  <c r="I965"/>
  <c r="J965" s="1"/>
  <c r="AP960"/>
  <c r="I959"/>
  <c r="J959" s="1"/>
  <c r="X956"/>
  <c r="AB956" s="1"/>
  <c r="AF956" s="1"/>
  <c r="L956" i="5" s="1"/>
  <c r="I83" i="15" s="1"/>
  <c r="X954" i="4"/>
  <c r="X950"/>
  <c r="AB950" s="1"/>
  <c r="AF950" s="1"/>
  <c r="L950" i="5" s="1"/>
  <c r="C83" i="15" s="1"/>
  <c r="I950" i="4"/>
  <c r="J950" s="1"/>
  <c r="I948"/>
  <c r="J948" s="1"/>
  <c r="I945"/>
  <c r="J945" s="1"/>
  <c r="I933"/>
  <c r="J933" s="1"/>
  <c r="AP928"/>
  <c r="I927"/>
  <c r="J927" s="1"/>
  <c r="X924"/>
  <c r="AB924" s="1"/>
  <c r="AF924" s="1"/>
  <c r="L924" i="5" s="1"/>
  <c r="M80" i="15" s="1"/>
  <c r="I923" i="4"/>
  <c r="J923" s="1"/>
  <c r="X920"/>
  <c r="X918"/>
  <c r="X916"/>
  <c r="I916"/>
  <c r="J916" s="1"/>
  <c r="AP913"/>
  <c r="I909"/>
  <c r="J909" s="1"/>
  <c r="AP898"/>
  <c r="X896"/>
  <c r="AB896" s="1"/>
  <c r="AF896" s="1"/>
  <c r="L896" i="5" s="1"/>
  <c r="I78" i="15" s="1"/>
  <c r="I890" i="4"/>
  <c r="J890" s="1"/>
  <c r="I881"/>
  <c r="J881" s="1"/>
  <c r="X878"/>
  <c r="AB878" s="1"/>
  <c r="AF878" s="1"/>
  <c r="L878" i="5" s="1"/>
  <c r="C77" i="15" s="1"/>
  <c r="X874" i="4"/>
  <c r="AB874" s="1"/>
  <c r="AF874" s="1"/>
  <c r="L874" i="5" s="1"/>
  <c r="K76" i="15" s="1"/>
  <c r="I867" i="4"/>
  <c r="J867" s="1"/>
  <c r="I863"/>
  <c r="J863" s="1"/>
  <c r="X860"/>
  <c r="AB860" s="1"/>
  <c r="AF860" s="1"/>
  <c r="L860" i="5" s="1"/>
  <c r="I75" i="15" s="1"/>
  <c r="I859" i="4"/>
  <c r="J859" s="1"/>
  <c r="X856"/>
  <c r="X854"/>
  <c r="X852"/>
  <c r="I852"/>
  <c r="J852" s="1"/>
  <c r="AP849"/>
  <c r="I845"/>
  <c r="J845" s="1"/>
  <c r="AP838"/>
  <c r="X836"/>
  <c r="AB836" s="1"/>
  <c r="AF836" s="1"/>
  <c r="L836" i="5" s="1"/>
  <c r="I73" i="15" s="1"/>
  <c r="I835" i="4"/>
  <c r="J835" s="1"/>
  <c r="X832"/>
  <c r="I832"/>
  <c r="J832" s="1"/>
  <c r="AP829"/>
  <c r="X826"/>
  <c r="AB826" s="1"/>
  <c r="AF826" s="1"/>
  <c r="L826" i="5" s="1"/>
  <c r="K72" i="15" s="1"/>
  <c r="I823" i="4"/>
  <c r="J823" s="1"/>
  <c r="I818"/>
  <c r="J818" s="1"/>
  <c r="I813"/>
  <c r="J813" s="1"/>
  <c r="AP806"/>
  <c r="X804"/>
  <c r="AB804" s="1"/>
  <c r="AF804" s="1"/>
  <c r="L804" i="5" s="1"/>
  <c r="M70" i="15" s="1"/>
  <c r="I803" i="4"/>
  <c r="J803" s="1"/>
  <c r="X800"/>
  <c r="I800"/>
  <c r="J800" s="1"/>
  <c r="AP797"/>
  <c r="X794"/>
  <c r="AB794" s="1"/>
  <c r="AF794" s="1"/>
  <c r="L794" i="5" s="1"/>
  <c r="C70" i="15" s="1"/>
  <c r="I791" i="4"/>
  <c r="J791" s="1"/>
  <c r="I786"/>
  <c r="J786" s="1"/>
  <c r="I781"/>
  <c r="J781" s="1"/>
  <c r="AP774"/>
  <c r="X772"/>
  <c r="AB772" s="1"/>
  <c r="AF772" s="1"/>
  <c r="L772" i="5" s="1"/>
  <c r="E68" i="15" s="1"/>
  <c r="I771" i="4"/>
  <c r="J771" s="1"/>
  <c r="X768"/>
  <c r="I768"/>
  <c r="J768" s="1"/>
  <c r="AP765"/>
  <c r="X762"/>
  <c r="AB762" s="1"/>
  <c r="AF762" s="1"/>
  <c r="L762" i="5" s="1"/>
  <c r="G67" i="15" s="1"/>
  <c r="I759" i="4"/>
  <c r="J759" s="1"/>
  <c r="I754"/>
  <c r="J754" s="1"/>
  <c r="I749"/>
  <c r="J749" s="1"/>
  <c r="AP742"/>
  <c r="X740"/>
  <c r="AB740" s="1"/>
  <c r="AF740" s="1"/>
  <c r="L740" i="5" s="1"/>
  <c r="I65" i="15" s="1"/>
  <c r="I739" i="4"/>
  <c r="J739" s="1"/>
  <c r="X736"/>
  <c r="I736"/>
  <c r="J736" s="1"/>
  <c r="AP733"/>
  <c r="X730"/>
  <c r="AB730" s="1"/>
  <c r="AF730" s="1"/>
  <c r="L730" i="5" s="1"/>
  <c r="K64" i="15" s="1"/>
  <c r="I727" i="4"/>
  <c r="J727" s="1"/>
  <c r="I722"/>
  <c r="J722" s="1"/>
  <c r="I717"/>
  <c r="J717" s="1"/>
  <c r="AP710"/>
  <c r="X708"/>
  <c r="AB708" s="1"/>
  <c r="AF708" s="1"/>
  <c r="L708" i="5" s="1"/>
  <c r="M62" i="15" s="1"/>
  <c r="I707" i="4"/>
  <c r="J707" s="1"/>
  <c r="X704"/>
  <c r="I704"/>
  <c r="J704" s="1"/>
  <c r="AP701"/>
  <c r="X698"/>
  <c r="AB698" s="1"/>
  <c r="AF698" s="1"/>
  <c r="L698" i="5" s="1"/>
  <c r="C62" i="15" s="1"/>
  <c r="I695" i="4"/>
  <c r="J695" s="1"/>
  <c r="I690"/>
  <c r="J690" s="1"/>
  <c r="I685"/>
  <c r="J685" s="1"/>
  <c r="AP678"/>
  <c r="AP677"/>
  <c r="AP662"/>
  <c r="AP661"/>
  <c r="AP646"/>
  <c r="AP645"/>
  <c r="AP630"/>
  <c r="AP629"/>
  <c r="I623"/>
  <c r="J623" s="1"/>
  <c r="AP610"/>
  <c r="AP609"/>
  <c r="I607"/>
  <c r="J607" s="1"/>
  <c r="I603"/>
  <c r="J603" s="1"/>
  <c r="AP594"/>
  <c r="AP593"/>
  <c r="I591"/>
  <c r="J591" s="1"/>
  <c r="I587"/>
  <c r="J587" s="1"/>
  <c r="X584"/>
  <c r="AB584" s="1"/>
  <c r="AF584" s="1"/>
  <c r="L584" i="5" s="1"/>
  <c r="I52" i="15" s="1"/>
  <c r="AP578" i="4"/>
  <c r="AP577"/>
  <c r="I575"/>
  <c r="J575" s="1"/>
  <c r="I571"/>
  <c r="J571" s="1"/>
  <c r="X568"/>
  <c r="AB568" s="1"/>
  <c r="AF568" s="1"/>
  <c r="L568" i="5" s="1"/>
  <c r="E51" i="15" s="1"/>
  <c r="AP562" i="4"/>
  <c r="AP561"/>
  <c r="I559"/>
  <c r="J559" s="1"/>
  <c r="I555"/>
  <c r="J555" s="1"/>
  <c r="X552"/>
  <c r="AB552" s="1"/>
  <c r="AF552" s="1"/>
  <c r="L552" i="5" s="1"/>
  <c r="M49" i="15" s="1"/>
  <c r="AP546" i="4"/>
  <c r="AP545"/>
  <c r="X522"/>
  <c r="AB522" s="1"/>
  <c r="AF522" s="1"/>
  <c r="L522" i="5" s="1"/>
  <c r="G47" i="15" s="1"/>
  <c r="X994" i="4"/>
  <c r="P991"/>
  <c r="J991" i="5" s="1"/>
  <c r="X988" i="4"/>
  <c r="AB988" s="1"/>
  <c r="AF988" s="1"/>
  <c r="L988" i="5" s="1"/>
  <c r="E86" i="15" s="1"/>
  <c r="P983" i="4"/>
  <c r="J983" i="5" s="1"/>
  <c r="X964" i="4"/>
  <c r="AB964" s="1"/>
  <c r="AF964" s="1"/>
  <c r="L964" i="5" s="1"/>
  <c r="E84" i="15" s="1"/>
  <c r="X962" i="4"/>
  <c r="X958"/>
  <c r="AB958" s="1"/>
  <c r="AF958" s="1"/>
  <c r="L958" i="5" s="1"/>
  <c r="K83" i="15" s="1"/>
  <c r="P951" i="4"/>
  <c r="J951" i="5" s="1"/>
  <c r="X932" i="4"/>
  <c r="AB932" s="1"/>
  <c r="AF932" s="1"/>
  <c r="L932" i="5" s="1"/>
  <c r="I81" i="15" s="1"/>
  <c r="X930" i="4"/>
  <c r="X926"/>
  <c r="AB926" s="1"/>
  <c r="AF926" s="1"/>
  <c r="L926" i="5" s="1"/>
  <c r="C81" i="15" s="1"/>
  <c r="X922" i="4"/>
  <c r="AB922" s="1"/>
  <c r="AF922" s="1"/>
  <c r="L922" i="5" s="1"/>
  <c r="K80" i="15" s="1"/>
  <c r="X908" i="4"/>
  <c r="AB908" s="1"/>
  <c r="AF908" s="1"/>
  <c r="L908" i="5" s="1"/>
  <c r="I79" i="15" s="1"/>
  <c r="X904" i="4"/>
  <c r="X902"/>
  <c r="X900"/>
  <c r="X880"/>
  <c r="AB880" s="1"/>
  <c r="AF880" s="1"/>
  <c r="L880" i="5" s="1"/>
  <c r="E77" i="15" s="1"/>
  <c r="X862" i="4"/>
  <c r="AB862" s="1"/>
  <c r="AF862" s="1"/>
  <c r="L862" i="5" s="1"/>
  <c r="K75" i="15" s="1"/>
  <c r="X858" i="4"/>
  <c r="AB858" s="1"/>
  <c r="AF858" s="1"/>
  <c r="L858" i="5" s="1"/>
  <c r="G75" i="15" s="1"/>
  <c r="X844" i="4"/>
  <c r="AB844" s="1"/>
  <c r="AF844" s="1"/>
  <c r="L844" i="5" s="1"/>
  <c r="E74" i="15" s="1"/>
  <c r="X840" i="4"/>
  <c r="X834"/>
  <c r="AB834" s="1"/>
  <c r="AF834" s="1"/>
  <c r="L834" i="5" s="1"/>
  <c r="G73" i="15" s="1"/>
  <c r="X812" i="4"/>
  <c r="AB812" s="1"/>
  <c r="AF812" s="1"/>
  <c r="L812" i="5" s="1"/>
  <c r="I71" i="15" s="1"/>
  <c r="X808" i="4"/>
  <c r="X802"/>
  <c r="AB802" s="1"/>
  <c r="AF802" s="1"/>
  <c r="L802" i="5" s="1"/>
  <c r="K70" i="15" s="1"/>
  <c r="X780" i="4"/>
  <c r="AB780" s="1"/>
  <c r="AF780" s="1"/>
  <c r="L780" i="5" s="1"/>
  <c r="M68" i="15" s="1"/>
  <c r="X776" i="4"/>
  <c r="X770"/>
  <c r="AB770" s="1"/>
  <c r="AF770" s="1"/>
  <c r="L770" i="5" s="1"/>
  <c r="C68" i="15" s="1"/>
  <c r="X748" i="4"/>
  <c r="AB748" s="1"/>
  <c r="AF748" s="1"/>
  <c r="L748" i="5" s="1"/>
  <c r="E66" i="15" s="1"/>
  <c r="X744" i="4"/>
  <c r="X738"/>
  <c r="AB738" s="1"/>
  <c r="AF738" s="1"/>
  <c r="L738" i="5" s="1"/>
  <c r="G65" i="15" s="1"/>
  <c r="X716" i="4"/>
  <c r="AB716" s="1"/>
  <c r="AF716" s="1"/>
  <c r="L716" i="5" s="1"/>
  <c r="I63" i="15" s="1"/>
  <c r="X712" i="4"/>
  <c r="X706"/>
  <c r="AB706" s="1"/>
  <c r="AF706" s="1"/>
  <c r="L706" i="5" s="1"/>
  <c r="K62" i="15" s="1"/>
  <c r="X684" i="4"/>
  <c r="AB684" s="1"/>
  <c r="AF684" s="1"/>
  <c r="L684" i="5" s="1"/>
  <c r="M60" i="15" s="1"/>
  <c r="X682" i="4"/>
  <c r="AB682" s="1"/>
  <c r="AF682" s="1"/>
  <c r="L682" i="5" s="1"/>
  <c r="K60" i="15" s="1"/>
  <c r="X670" i="4"/>
  <c r="AB670" s="1"/>
  <c r="AF670" s="1"/>
  <c r="L670" i="5" s="1"/>
  <c r="K59" i="15" s="1"/>
  <c r="X666" i="4"/>
  <c r="AB666" s="1"/>
  <c r="AF666" s="1"/>
  <c r="L666" i="5" s="1"/>
  <c r="G59" i="15" s="1"/>
  <c r="X654" i="4"/>
  <c r="AB654" s="1"/>
  <c r="AF654" s="1"/>
  <c r="L654" i="5" s="1"/>
  <c r="G58" i="15" s="1"/>
  <c r="X650" i="4"/>
  <c r="AB650" s="1"/>
  <c r="AF650" s="1"/>
  <c r="L650" i="5" s="1"/>
  <c r="C58" i="15" s="1"/>
  <c r="X638" i="4"/>
  <c r="AB638" s="1"/>
  <c r="AF638" s="1"/>
  <c r="L638" i="5" s="1"/>
  <c r="C57" i="15" s="1"/>
  <c r="X620" i="4"/>
  <c r="X614"/>
  <c r="AB614" s="1"/>
  <c r="AF614" s="1"/>
  <c r="L614" i="5" s="1"/>
  <c r="C55" i="15" s="1"/>
  <c r="X612" i="4"/>
  <c r="X600"/>
  <c r="X598"/>
  <c r="AB598" s="1"/>
  <c r="AF598" s="1"/>
  <c r="L598" i="5" s="1"/>
  <c r="K53" i="15" s="1"/>
  <c r="X596" i="4"/>
  <c r="X582"/>
  <c r="AB582" s="1"/>
  <c r="AF582" s="1"/>
  <c r="L582" i="5" s="1"/>
  <c r="G52" i="15" s="1"/>
  <c r="X580" i="4"/>
  <c r="X566"/>
  <c r="AB566" s="1"/>
  <c r="AF566" s="1"/>
  <c r="L566" i="5" s="1"/>
  <c r="C51" i="15" s="1"/>
  <c r="X564" i="4"/>
  <c r="X550"/>
  <c r="AB550" s="1"/>
  <c r="AF550" s="1"/>
  <c r="L550" i="5" s="1"/>
  <c r="K49" i="15" s="1"/>
  <c r="X548" i="4"/>
  <c r="X504"/>
  <c r="AB504" s="1"/>
  <c r="AF504" s="1"/>
  <c r="L504" i="5" s="1"/>
  <c r="M45" i="15" s="1"/>
  <c r="X996" i="4"/>
  <c r="AB996" s="1"/>
  <c r="AF996" s="1"/>
  <c r="L996" i="5" s="1"/>
  <c r="M86" i="15" s="1"/>
  <c r="I993" i="4"/>
  <c r="J993" s="1"/>
  <c r="I981"/>
  <c r="J981" s="1"/>
  <c r="AP976"/>
  <c r="I975"/>
  <c r="J975" s="1"/>
  <c r="X972"/>
  <c r="AB972" s="1"/>
  <c r="AF972" s="1"/>
  <c r="L972" i="5" s="1"/>
  <c r="M84" i="15" s="1"/>
  <c r="X970" i="4"/>
  <c r="AB970" s="1"/>
  <c r="AF970" s="1"/>
  <c r="L970" i="5" s="1"/>
  <c r="K84" i="15" s="1"/>
  <c r="X966" i="4"/>
  <c r="AB966" s="1"/>
  <c r="AF966" s="1"/>
  <c r="L966" i="5" s="1"/>
  <c r="G84" i="15" s="1"/>
  <c r="I966" i="4"/>
  <c r="J966" s="1"/>
  <c r="I964"/>
  <c r="J964" s="1"/>
  <c r="I961"/>
  <c r="J961" s="1"/>
  <c r="P959"/>
  <c r="J959" i="5" s="1"/>
  <c r="I949" i="4"/>
  <c r="J949" s="1"/>
  <c r="AP944"/>
  <c r="I943"/>
  <c r="J943" s="1"/>
  <c r="X940"/>
  <c r="AB940" s="1"/>
  <c r="AF940" s="1"/>
  <c r="L940" i="5" s="1"/>
  <c r="E82" i="15" s="1"/>
  <c r="X938" i="4"/>
  <c r="AB938" s="1"/>
  <c r="AF938" s="1"/>
  <c r="L938" i="5" s="1"/>
  <c r="C82" i="15" s="1"/>
  <c r="X934" i="4"/>
  <c r="AB934" s="1"/>
  <c r="AF934" s="1"/>
  <c r="L934" i="5" s="1"/>
  <c r="K81" i="15" s="1"/>
  <c r="I934" i="4"/>
  <c r="J934" s="1"/>
  <c r="I932"/>
  <c r="J932" s="1"/>
  <c r="I929"/>
  <c r="J929" s="1"/>
  <c r="P927"/>
  <c r="J927" i="5" s="1"/>
  <c r="I922" i="4"/>
  <c r="J922" s="1"/>
  <c r="I913"/>
  <c r="J913" s="1"/>
  <c r="X910"/>
  <c r="AB910" s="1"/>
  <c r="AF910" s="1"/>
  <c r="L910" i="5" s="1"/>
  <c r="K79" i="15" s="1"/>
  <c r="X906" i="4"/>
  <c r="AB906" s="1"/>
  <c r="AF906" s="1"/>
  <c r="L906" i="5" s="1"/>
  <c r="G79" i="15" s="1"/>
  <c r="I899" i="4"/>
  <c r="J899" s="1"/>
  <c r="I895"/>
  <c r="J895" s="1"/>
  <c r="X892"/>
  <c r="AB892" s="1"/>
  <c r="AF892" s="1"/>
  <c r="L892" i="5" s="1"/>
  <c r="E78" i="15" s="1"/>
  <c r="I891" i="4"/>
  <c r="J891" s="1"/>
  <c r="X888"/>
  <c r="AB888" s="1"/>
  <c r="AF888" s="1"/>
  <c r="L888" i="5" s="1"/>
  <c r="M77" i="15" s="1"/>
  <c r="X886" i="4"/>
  <c r="AB886" s="1"/>
  <c r="AF886" s="1"/>
  <c r="L886" i="5" s="1"/>
  <c r="K77" i="15" s="1"/>
  <c r="X884" i="4"/>
  <c r="AB884" s="1"/>
  <c r="AF884" s="1"/>
  <c r="L884" i="5" s="1"/>
  <c r="I77" i="15" s="1"/>
  <c r="I884" i="4"/>
  <c r="J884" s="1"/>
  <c r="AP881"/>
  <c r="I877"/>
  <c r="J877" s="1"/>
  <c r="AP866"/>
  <c r="X864"/>
  <c r="AB864" s="1"/>
  <c r="AF864" s="1"/>
  <c r="L864" i="5" s="1"/>
  <c r="M75" i="15" s="1"/>
  <c r="I858" i="4"/>
  <c r="J858" s="1"/>
  <c r="I849"/>
  <c r="J849" s="1"/>
  <c r="X846"/>
  <c r="AB846" s="1"/>
  <c r="AF846" s="1"/>
  <c r="L846" i="5" s="1"/>
  <c r="G74" i="15" s="1"/>
  <c r="X842" i="4"/>
  <c r="AB842" s="1"/>
  <c r="AF842" s="1"/>
  <c r="L842" i="5" s="1"/>
  <c r="C74" i="15" s="1"/>
  <c r="I839" i="4"/>
  <c r="J839" s="1"/>
  <c r="I834"/>
  <c r="J834" s="1"/>
  <c r="P832"/>
  <c r="J832" i="5" s="1"/>
  <c r="E73" i="14" s="1"/>
  <c r="I829" i="4"/>
  <c r="J829" s="1"/>
  <c r="AP822"/>
  <c r="X820"/>
  <c r="AB820" s="1"/>
  <c r="AF820" s="1"/>
  <c r="L820" i="5" s="1"/>
  <c r="E72" i="15" s="1"/>
  <c r="I819" i="4"/>
  <c r="J819" s="1"/>
  <c r="X816"/>
  <c r="AB816" s="1"/>
  <c r="AF816" s="1"/>
  <c r="L816" i="5" s="1"/>
  <c r="M71" i="15" s="1"/>
  <c r="I816" i="4"/>
  <c r="J816" s="1"/>
  <c r="AP813"/>
  <c r="X810"/>
  <c r="AB810" s="1"/>
  <c r="AF810" s="1"/>
  <c r="L810" i="5" s="1"/>
  <c r="G71" i="15" s="1"/>
  <c r="I807" i="4"/>
  <c r="J807" s="1"/>
  <c r="I802"/>
  <c r="J802" s="1"/>
  <c r="P800"/>
  <c r="J800" i="5" s="1"/>
  <c r="I70" i="14" s="1"/>
  <c r="I797" i="4"/>
  <c r="J797" s="1"/>
  <c r="AP790"/>
  <c r="X788"/>
  <c r="AB788" s="1"/>
  <c r="AF788" s="1"/>
  <c r="L788" i="5" s="1"/>
  <c r="I69" i="15" s="1"/>
  <c r="I787" i="4"/>
  <c r="J787" s="1"/>
  <c r="X784"/>
  <c r="AB784" s="1"/>
  <c r="AF784" s="1"/>
  <c r="L784" i="5" s="1"/>
  <c r="E69" i="15" s="1"/>
  <c r="I784" i="4"/>
  <c r="J784" s="1"/>
  <c r="AP781"/>
  <c r="X778"/>
  <c r="AB778" s="1"/>
  <c r="AF778" s="1"/>
  <c r="L778" i="5" s="1"/>
  <c r="K68" i="15" s="1"/>
  <c r="I775" i="4"/>
  <c r="J775" s="1"/>
  <c r="I770"/>
  <c r="J770" s="1"/>
  <c r="P768"/>
  <c r="J768" i="5" s="1"/>
  <c r="M67" i="14" s="1"/>
  <c r="I765" i="4"/>
  <c r="J765" s="1"/>
  <c r="AP758"/>
  <c r="X756"/>
  <c r="AB756" s="1"/>
  <c r="AF756" s="1"/>
  <c r="L756" i="5" s="1"/>
  <c r="M66" i="15" s="1"/>
  <c r="I755" i="4"/>
  <c r="J755" s="1"/>
  <c r="X752"/>
  <c r="AB752" s="1"/>
  <c r="AF752" s="1"/>
  <c r="L752" i="5" s="1"/>
  <c r="I66" i="15" s="1"/>
  <c r="I752" i="4"/>
  <c r="J752" s="1"/>
  <c r="AP749"/>
  <c r="X746"/>
  <c r="AB746" s="1"/>
  <c r="AF746" s="1"/>
  <c r="L746" i="5" s="1"/>
  <c r="C66" i="15" s="1"/>
  <c r="I743" i="4"/>
  <c r="J743" s="1"/>
  <c r="I738"/>
  <c r="J738" s="1"/>
  <c r="P736"/>
  <c r="J736" i="5" s="1"/>
  <c r="E65" i="14" s="1"/>
  <c r="I733" i="4"/>
  <c r="J733" s="1"/>
  <c r="AP726"/>
  <c r="X724"/>
  <c r="AB724" s="1"/>
  <c r="AF724" s="1"/>
  <c r="L724" i="5" s="1"/>
  <c r="E64" i="15" s="1"/>
  <c r="I723" i="4"/>
  <c r="J723" s="1"/>
  <c r="X720"/>
  <c r="AB720" s="1"/>
  <c r="AF720" s="1"/>
  <c r="L720" i="5" s="1"/>
  <c r="M63" i="15" s="1"/>
  <c r="I720" i="4"/>
  <c r="J720" s="1"/>
  <c r="AP717"/>
  <c r="X714"/>
  <c r="AB714" s="1"/>
  <c r="AF714" s="1"/>
  <c r="L714" i="5" s="1"/>
  <c r="G63" i="15" s="1"/>
  <c r="I711" i="4"/>
  <c r="J711" s="1"/>
  <c r="I706"/>
  <c r="J706" s="1"/>
  <c r="P704"/>
  <c r="J704" i="5" s="1"/>
  <c r="I62" i="14" s="1"/>
  <c r="I701" i="4"/>
  <c r="J701" s="1"/>
  <c r="AP694"/>
  <c r="X692"/>
  <c r="AB692" s="1"/>
  <c r="AF692" s="1"/>
  <c r="L692" i="5" s="1"/>
  <c r="I61" i="15" s="1"/>
  <c r="I691" i="4"/>
  <c r="J691" s="1"/>
  <c r="X688"/>
  <c r="AB688" s="1"/>
  <c r="AF688" s="1"/>
  <c r="L688" i="5" s="1"/>
  <c r="E61" i="15" s="1"/>
  <c r="I688" i="4"/>
  <c r="J688" s="1"/>
  <c r="I683"/>
  <c r="J683" s="1"/>
  <c r="AP674"/>
  <c r="AP673"/>
  <c r="I671"/>
  <c r="J671" s="1"/>
  <c r="I667"/>
  <c r="J667" s="1"/>
  <c r="AP658"/>
  <c r="AP657"/>
  <c r="I655"/>
  <c r="J655" s="1"/>
  <c r="I651"/>
  <c r="J651" s="1"/>
  <c r="AP642"/>
  <c r="AP641"/>
  <c r="I639"/>
  <c r="J639" s="1"/>
  <c r="I635"/>
  <c r="J635" s="1"/>
  <c r="I631"/>
  <c r="J631" s="1"/>
  <c r="AP622"/>
  <c r="AP621"/>
  <c r="I619"/>
  <c r="J619" s="1"/>
  <c r="I615"/>
  <c r="J615" s="1"/>
  <c r="I611"/>
  <c r="J611" s="1"/>
  <c r="X608"/>
  <c r="AB608" s="1"/>
  <c r="AF608" s="1"/>
  <c r="L608" i="5" s="1"/>
  <c r="I54" i="15" s="1"/>
  <c r="AP602" i="4"/>
  <c r="AP601"/>
  <c r="I599"/>
  <c r="J599" s="1"/>
  <c r="I595"/>
  <c r="J595" s="1"/>
  <c r="X592"/>
  <c r="AB592" s="1"/>
  <c r="AF592" s="1"/>
  <c r="L592" i="5" s="1"/>
  <c r="E53" i="15" s="1"/>
  <c r="AP586" i="4"/>
  <c r="AP585"/>
  <c r="I583"/>
  <c r="J583" s="1"/>
  <c r="I579"/>
  <c r="J579" s="1"/>
  <c r="X576"/>
  <c r="AB576" s="1"/>
  <c r="AF576" s="1"/>
  <c r="L576" i="5" s="1"/>
  <c r="M51" i="15" s="1"/>
  <c r="AP570" i="4"/>
  <c r="AP569"/>
  <c r="I567"/>
  <c r="J567" s="1"/>
  <c r="I563"/>
  <c r="J563" s="1"/>
  <c r="X560"/>
  <c r="AB560" s="1"/>
  <c r="AF560" s="1"/>
  <c r="L560" i="5" s="1"/>
  <c r="I50" i="15" s="1"/>
  <c r="AP554" i="4"/>
  <c r="AP553"/>
  <c r="I551"/>
  <c r="J551" s="1"/>
  <c r="I547"/>
  <c r="J547" s="1"/>
  <c r="X520"/>
  <c r="AB520" s="1"/>
  <c r="AF520" s="1"/>
  <c r="L520" i="5" s="1"/>
  <c r="E47" i="15" s="1"/>
  <c r="AB986" i="4"/>
  <c r="AF986" s="1"/>
  <c r="L986" i="5" s="1"/>
  <c r="AP984" i="4"/>
  <c r="X980"/>
  <c r="AB980" s="1"/>
  <c r="AF980" s="1"/>
  <c r="L980" i="5" s="1"/>
  <c r="I85" i="15" s="1"/>
  <c r="X978" i="4"/>
  <c r="AB978" s="1"/>
  <c r="AF978" s="1"/>
  <c r="L978" i="5" s="1"/>
  <c r="G85" i="15" s="1"/>
  <c r="X974" i="4"/>
  <c r="I974"/>
  <c r="J974" s="1"/>
  <c r="I972"/>
  <c r="J972" s="1"/>
  <c r="I969"/>
  <c r="J969" s="1"/>
  <c r="I957"/>
  <c r="J957" s="1"/>
  <c r="AB954"/>
  <c r="AF954" s="1"/>
  <c r="L954" i="5" s="1"/>
  <c r="AP952" i="4"/>
  <c r="X948"/>
  <c r="X946"/>
  <c r="AB946" s="1"/>
  <c r="AF946" s="1"/>
  <c r="L946" i="5" s="1"/>
  <c r="K82" i="15" s="1"/>
  <c r="X942" i="4"/>
  <c r="I942"/>
  <c r="J942" s="1"/>
  <c r="I940"/>
  <c r="J940" s="1"/>
  <c r="I937"/>
  <c r="J937" s="1"/>
  <c r="AB920"/>
  <c r="AF920" s="1"/>
  <c r="L920" i="5" s="1"/>
  <c r="AB918" i="4"/>
  <c r="AF918" s="1"/>
  <c r="L918" i="5" s="1"/>
  <c r="AB916" i="4"/>
  <c r="AF916" s="1"/>
  <c r="L916" i="5" s="1"/>
  <c r="AP914" i="4"/>
  <c r="X912"/>
  <c r="AB912" s="1"/>
  <c r="AF912" s="1"/>
  <c r="L912" i="5" s="1"/>
  <c r="M79" i="15" s="1"/>
  <c r="I906" i="4"/>
  <c r="J906" s="1"/>
  <c r="X894"/>
  <c r="AB894" s="1"/>
  <c r="AF894" s="1"/>
  <c r="L894" i="5" s="1"/>
  <c r="G78" i="15" s="1"/>
  <c r="X890" i="4"/>
  <c r="AB890" s="1"/>
  <c r="AF890" s="1"/>
  <c r="L890" i="5" s="1"/>
  <c r="C78" i="15" s="1"/>
  <c r="I883" i="4"/>
  <c r="J883" s="1"/>
  <c r="X876"/>
  <c r="AB876" s="1"/>
  <c r="AF876" s="1"/>
  <c r="L876" i="5" s="1"/>
  <c r="M76" i="15" s="1"/>
  <c r="I875" i="4"/>
  <c r="J875" s="1"/>
  <c r="X872"/>
  <c r="AB872" s="1"/>
  <c r="AF872" s="1"/>
  <c r="L872" i="5" s="1"/>
  <c r="I76" i="15" s="1"/>
  <c r="X870" i="4"/>
  <c r="AB870" s="1"/>
  <c r="AF870" s="1"/>
  <c r="L870" i="5" s="1"/>
  <c r="G76" i="15" s="1"/>
  <c r="X868" i="4"/>
  <c r="AB868" s="1"/>
  <c r="AF868" s="1"/>
  <c r="L868" i="5" s="1"/>
  <c r="E76" i="15" s="1"/>
  <c r="I868" i="4"/>
  <c r="J868" s="1"/>
  <c r="AP865"/>
  <c r="AB856"/>
  <c r="AF856" s="1"/>
  <c r="L856" i="5" s="1"/>
  <c r="E75" i="15" s="1"/>
  <c r="AB854" i="4"/>
  <c r="AF854" s="1"/>
  <c r="L854" i="5" s="1"/>
  <c r="C75" i="15" s="1"/>
  <c r="AB852" i="4"/>
  <c r="AF852" s="1"/>
  <c r="L852" i="5" s="1"/>
  <c r="M74" i="15" s="1"/>
  <c r="AP850" i="4"/>
  <c r="X848"/>
  <c r="AB848" s="1"/>
  <c r="AF848" s="1"/>
  <c r="L848" i="5" s="1"/>
  <c r="I74" i="15" s="1"/>
  <c r="I842" i="4"/>
  <c r="J842" s="1"/>
  <c r="P840"/>
  <c r="J840" i="5" s="1"/>
  <c r="M73" i="14" s="1"/>
  <c r="AB832" i="4"/>
  <c r="AF832" s="1"/>
  <c r="L832" i="5" s="1"/>
  <c r="E73" i="15" s="1"/>
  <c r="AP830" i="4"/>
  <c r="X828"/>
  <c r="AB828" s="1"/>
  <c r="AF828" s="1"/>
  <c r="L828" i="5" s="1"/>
  <c r="M72" i="15" s="1"/>
  <c r="I827" i="4"/>
  <c r="J827" s="1"/>
  <c r="X824"/>
  <c r="AB824" s="1"/>
  <c r="AF824" s="1"/>
  <c r="L824" i="5" s="1"/>
  <c r="I72" i="15" s="1"/>
  <c r="I824" i="4"/>
  <c r="J824" s="1"/>
  <c r="P824" s="1"/>
  <c r="J824" i="5" s="1"/>
  <c r="I72" i="14" s="1"/>
  <c r="AP821" i="4"/>
  <c r="X818"/>
  <c r="AB818" s="1"/>
  <c r="AF818" s="1"/>
  <c r="L818" i="5" s="1"/>
  <c r="C72" i="15" s="1"/>
  <c r="I815" i="4"/>
  <c r="J815" s="1"/>
  <c r="I810"/>
  <c r="J810" s="1"/>
  <c r="P808"/>
  <c r="J808" i="5" s="1"/>
  <c r="E71" i="14" s="1"/>
  <c r="AB800" i="4"/>
  <c r="AF800" s="1"/>
  <c r="L800" i="5" s="1"/>
  <c r="I70" i="15" s="1"/>
  <c r="AP798" i="4"/>
  <c r="X796"/>
  <c r="AB796" s="1"/>
  <c r="AF796" s="1"/>
  <c r="L796" i="5" s="1"/>
  <c r="E70" i="15" s="1"/>
  <c r="I795" i="4"/>
  <c r="J795" s="1"/>
  <c r="X792"/>
  <c r="AB792" s="1"/>
  <c r="AF792" s="1"/>
  <c r="L792" i="5" s="1"/>
  <c r="M69" i="15" s="1"/>
  <c r="I792" i="4"/>
  <c r="J792" s="1"/>
  <c r="P792" s="1"/>
  <c r="J792" i="5" s="1"/>
  <c r="M69" i="14" s="1"/>
  <c r="AP789" i="4"/>
  <c r="X786"/>
  <c r="AB786" s="1"/>
  <c r="AF786" s="1"/>
  <c r="L786" i="5" s="1"/>
  <c r="G69" i="15" s="1"/>
  <c r="I783" i="4"/>
  <c r="J783" s="1"/>
  <c r="I778"/>
  <c r="J778" s="1"/>
  <c r="P776"/>
  <c r="J776" i="5" s="1"/>
  <c r="I68" i="14" s="1"/>
  <c r="AB768" i="4"/>
  <c r="AF768" s="1"/>
  <c r="L768" i="5" s="1"/>
  <c r="M67" i="15" s="1"/>
  <c r="AP766" i="4"/>
  <c r="X764"/>
  <c r="AB764" s="1"/>
  <c r="AF764" s="1"/>
  <c r="L764" i="5" s="1"/>
  <c r="I67" i="15" s="1"/>
  <c r="I763" i="4"/>
  <c r="J763" s="1"/>
  <c r="X760"/>
  <c r="AB760" s="1"/>
  <c r="AF760" s="1"/>
  <c r="L760" i="5" s="1"/>
  <c r="E67" i="15" s="1"/>
  <c r="I760" i="4"/>
  <c r="J760" s="1"/>
  <c r="P760" s="1"/>
  <c r="J760" i="5" s="1"/>
  <c r="E67" i="14" s="1"/>
  <c r="AP757" i="4"/>
  <c r="X754"/>
  <c r="AB754" s="1"/>
  <c r="AF754" s="1"/>
  <c r="L754" i="5" s="1"/>
  <c r="K66" i="15" s="1"/>
  <c r="I751" i="4"/>
  <c r="J751" s="1"/>
  <c r="I746"/>
  <c r="J746" s="1"/>
  <c r="P744"/>
  <c r="J744" i="5" s="1"/>
  <c r="M65" i="14" s="1"/>
  <c r="AB736" i="4"/>
  <c r="AF736" s="1"/>
  <c r="L736" i="5" s="1"/>
  <c r="E65" i="15" s="1"/>
  <c r="AP734" i="4"/>
  <c r="X732"/>
  <c r="AB732" s="1"/>
  <c r="AF732" s="1"/>
  <c r="L732" i="5" s="1"/>
  <c r="M64" i="15" s="1"/>
  <c r="I731" i="4"/>
  <c r="J731" s="1"/>
  <c r="X728"/>
  <c r="AB728" s="1"/>
  <c r="AF728" s="1"/>
  <c r="L728" i="5" s="1"/>
  <c r="I64" i="15" s="1"/>
  <c r="I728" i="4"/>
  <c r="J728" s="1"/>
  <c r="P728" s="1"/>
  <c r="J728" i="5" s="1"/>
  <c r="I64" i="14" s="1"/>
  <c r="AP725" i="4"/>
  <c r="X722"/>
  <c r="AB722" s="1"/>
  <c r="AF722" s="1"/>
  <c r="L722" i="5" s="1"/>
  <c r="C64" i="15" s="1"/>
  <c r="I719" i="4"/>
  <c r="J719" s="1"/>
  <c r="I714"/>
  <c r="J714" s="1"/>
  <c r="P712"/>
  <c r="J712" i="5" s="1"/>
  <c r="E63" i="14" s="1"/>
  <c r="AB704" i="4"/>
  <c r="AF704" s="1"/>
  <c r="L704" i="5" s="1"/>
  <c r="I62" i="15" s="1"/>
  <c r="AP702" i="4"/>
  <c r="X700"/>
  <c r="AB700" s="1"/>
  <c r="AF700" s="1"/>
  <c r="L700" i="5" s="1"/>
  <c r="E62" i="15" s="1"/>
  <c r="I699" i="4"/>
  <c r="J699" s="1"/>
  <c r="X696"/>
  <c r="AB696" s="1"/>
  <c r="AF696" s="1"/>
  <c r="L696" i="5" s="1"/>
  <c r="M61" i="15" s="1"/>
  <c r="I696" i="4"/>
  <c r="J696" s="1"/>
  <c r="P696" s="1"/>
  <c r="J696" i="5" s="1"/>
  <c r="M61" i="14" s="1"/>
  <c r="AP693" i="4"/>
  <c r="X690"/>
  <c r="AB690" s="1"/>
  <c r="AF690" s="1"/>
  <c r="L690" i="5" s="1"/>
  <c r="G61" i="15" s="1"/>
  <c r="I687" i="4"/>
  <c r="J687" s="1"/>
  <c r="I624"/>
  <c r="J624" s="1"/>
  <c r="X606"/>
  <c r="AB606" s="1"/>
  <c r="AF606" s="1"/>
  <c r="L606" i="5" s="1"/>
  <c r="G54" i="15" s="1"/>
  <c r="X604" i="4"/>
  <c r="AB604" s="1"/>
  <c r="AF604" s="1"/>
  <c r="L604" i="5" s="1"/>
  <c r="E54" i="15" s="1"/>
  <c r="I604" i="4"/>
  <c r="J604" s="1"/>
  <c r="X590"/>
  <c r="AB590" s="1"/>
  <c r="AF590" s="1"/>
  <c r="L590" i="5" s="1"/>
  <c r="C53" i="15" s="1"/>
  <c r="X588" i="4"/>
  <c r="AB588" s="1"/>
  <c r="AF588" s="1"/>
  <c r="L588" i="5" s="1"/>
  <c r="M52" i="15" s="1"/>
  <c r="I588" i="4"/>
  <c r="J588" s="1"/>
  <c r="X574"/>
  <c r="AB574" s="1"/>
  <c r="AF574" s="1"/>
  <c r="L574" i="5" s="1"/>
  <c r="K51" i="15" s="1"/>
  <c r="X572" i="4"/>
  <c r="AB572" s="1"/>
  <c r="AF572" s="1"/>
  <c r="L572" i="5" s="1"/>
  <c r="I51" i="15" s="1"/>
  <c r="I572" i="4"/>
  <c r="J572" s="1"/>
  <c r="X558"/>
  <c r="AB558" s="1"/>
  <c r="AF558" s="1"/>
  <c r="L558" i="5" s="1"/>
  <c r="G50" i="15" s="1"/>
  <c r="X556" i="4"/>
  <c r="AB556" s="1"/>
  <c r="AF556" s="1"/>
  <c r="L556" i="5" s="1"/>
  <c r="E50" i="15" s="1"/>
  <c r="I556" i="4"/>
  <c r="J556" s="1"/>
  <c r="X544"/>
  <c r="AB544" s="1"/>
  <c r="AF544" s="1"/>
  <c r="L544" i="5" s="1"/>
  <c r="E49" i="15" s="1"/>
  <c r="I541" i="4"/>
  <c r="J541" s="1"/>
  <c r="AP538"/>
  <c r="AP537"/>
  <c r="X536"/>
  <c r="AB536" s="1"/>
  <c r="AF536" s="1"/>
  <c r="L536" i="5" s="1"/>
  <c r="I48" i="15" s="1"/>
  <c r="I533" i="4"/>
  <c r="J533" s="1"/>
  <c r="AP530"/>
  <c r="AP529"/>
  <c r="X528"/>
  <c r="AB528" s="1"/>
  <c r="AF528" s="1"/>
  <c r="L528" i="5" s="1"/>
  <c r="M47" i="15" s="1"/>
  <c r="X506" i="4"/>
  <c r="AB506" s="1"/>
  <c r="AF506" s="1"/>
  <c r="L506" i="5" s="1"/>
  <c r="C46" i="15" s="1"/>
  <c r="X542" i="4"/>
  <c r="AB542" s="1"/>
  <c r="AF542" s="1"/>
  <c r="L542" i="5" s="1"/>
  <c r="C49" i="15" s="1"/>
  <c r="X540" i="4"/>
  <c r="AB540" s="1"/>
  <c r="AF540" s="1"/>
  <c r="L540" i="5" s="1"/>
  <c r="M48" i="15" s="1"/>
  <c r="I540" i="4"/>
  <c r="J540" s="1"/>
  <c r="I537"/>
  <c r="J537" s="1"/>
  <c r="X526"/>
  <c r="AB526" s="1"/>
  <c r="AF526" s="1"/>
  <c r="L526" i="5" s="1"/>
  <c r="K47" i="15" s="1"/>
  <c r="X524" i="4"/>
  <c r="I524"/>
  <c r="J524" s="1"/>
  <c r="I521"/>
  <c r="J521" s="1"/>
  <c r="X510"/>
  <c r="AB510" s="1"/>
  <c r="AF510" s="1"/>
  <c r="L510" i="5" s="1"/>
  <c r="G46" i="15" s="1"/>
  <c r="X508" i="4"/>
  <c r="I508"/>
  <c r="J508" s="1"/>
  <c r="I505"/>
  <c r="J505" s="1"/>
  <c r="X494"/>
  <c r="AB494" s="1"/>
  <c r="AF494" s="1"/>
  <c r="L494" i="5" s="1"/>
  <c r="C45" i="15" s="1"/>
  <c r="X492" i="4"/>
  <c r="I492"/>
  <c r="J492" s="1"/>
  <c r="I489"/>
  <c r="J489" s="1"/>
  <c r="X478"/>
  <c r="AB478" s="1"/>
  <c r="AF478" s="1"/>
  <c r="L478" i="5" s="1"/>
  <c r="K43" i="15" s="1"/>
  <c r="X476" i="4"/>
  <c r="I476"/>
  <c r="J476" s="1"/>
  <c r="I473"/>
  <c r="J473" s="1"/>
  <c r="X462"/>
  <c r="AB462" s="1"/>
  <c r="AF462" s="1"/>
  <c r="L462" i="5" s="1"/>
  <c r="G42" i="15" s="1"/>
  <c r="X460" i="4"/>
  <c r="I460"/>
  <c r="J460" s="1"/>
  <c r="I457"/>
  <c r="J457" s="1"/>
  <c r="X446"/>
  <c r="AB446" s="1"/>
  <c r="AF446" s="1"/>
  <c r="L446" i="5" s="1"/>
  <c r="C41" i="15" s="1"/>
  <c r="X444" i="4"/>
  <c r="I444"/>
  <c r="J444" s="1"/>
  <c r="I441"/>
  <c r="J441" s="1"/>
  <c r="AP434"/>
  <c r="AP430"/>
  <c r="X413"/>
  <c r="AB413" s="1"/>
  <c r="AF413" s="1"/>
  <c r="L413" i="5" s="1"/>
  <c r="F38" i="15" s="1"/>
  <c r="AP411" i="4"/>
  <c r="I411"/>
  <c r="J411" s="1"/>
  <c r="X405"/>
  <c r="AB405" s="1"/>
  <c r="AF405" s="1"/>
  <c r="L405" i="5" s="1"/>
  <c r="J37" i="15" s="1"/>
  <c r="AP403" i="4"/>
  <c r="I403"/>
  <c r="J403" s="1"/>
  <c r="X397"/>
  <c r="AB397" s="1"/>
  <c r="AF397" s="1"/>
  <c r="L397" i="5" s="1"/>
  <c r="B37" i="15" s="1"/>
  <c r="AP386" i="4"/>
  <c r="AP384"/>
  <c r="I384"/>
  <c r="J384" s="1"/>
  <c r="AP382"/>
  <c r="AP379"/>
  <c r="I379"/>
  <c r="J379" s="1"/>
  <c r="X365"/>
  <c r="AB365" s="1"/>
  <c r="AF365" s="1"/>
  <c r="L365" i="5" s="1"/>
  <c r="F34" i="15" s="1"/>
  <c r="AP354" i="4"/>
  <c r="AP352"/>
  <c r="I352"/>
  <c r="J352" s="1"/>
  <c r="AP350"/>
  <c r="AP347"/>
  <c r="I347"/>
  <c r="J347" s="1"/>
  <c r="X333"/>
  <c r="AB333" s="1"/>
  <c r="AF333" s="1"/>
  <c r="L333" i="5" s="1"/>
  <c r="J31" i="15" s="1"/>
  <c r="AP322" i="4"/>
  <c r="AP320"/>
  <c r="I320"/>
  <c r="J320" s="1"/>
  <c r="AP318"/>
  <c r="AP315"/>
  <c r="I315"/>
  <c r="J315" s="1"/>
  <c r="X301"/>
  <c r="AB301" s="1"/>
  <c r="AF301" s="1"/>
  <c r="L301" i="5" s="1"/>
  <c r="B29" i="15" s="1"/>
  <c r="AP289" i="4"/>
  <c r="I289"/>
  <c r="J289" s="1"/>
  <c r="X287"/>
  <c r="AB287" s="1"/>
  <c r="AF287" s="1"/>
  <c r="L287" i="5" s="1"/>
  <c r="L27" i="15" s="1"/>
  <c r="AP286" i="4"/>
  <c r="X277"/>
  <c r="AB277" s="1"/>
  <c r="AF277" s="1"/>
  <c r="L277" i="5" s="1"/>
  <c r="B27" i="15" s="1"/>
  <c r="AP269" i="4"/>
  <c r="I269"/>
  <c r="J269" s="1"/>
  <c r="I264"/>
  <c r="J264" s="1"/>
  <c r="AP257"/>
  <c r="I257"/>
  <c r="J257" s="1"/>
  <c r="X255"/>
  <c r="AB255" s="1"/>
  <c r="AF255" s="1"/>
  <c r="L255" i="5" s="1"/>
  <c r="D25" i="15" s="1"/>
  <c r="AP254" i="4"/>
  <c r="X245"/>
  <c r="AB245" s="1"/>
  <c r="AF245" s="1"/>
  <c r="L245" i="5" s="1"/>
  <c r="F24" i="15" s="1"/>
  <c r="AP237" i="4"/>
  <c r="I237"/>
  <c r="J237" s="1"/>
  <c r="I232"/>
  <c r="J232" s="1"/>
  <c r="AP225"/>
  <c r="I225"/>
  <c r="J225" s="1"/>
  <c r="X223"/>
  <c r="AB223" s="1"/>
  <c r="AF223" s="1"/>
  <c r="L223" i="5" s="1"/>
  <c r="H22" i="15" s="1"/>
  <c r="AP222" i="4"/>
  <c r="X213"/>
  <c r="AB213" s="1"/>
  <c r="AF213" s="1"/>
  <c r="L213" i="5" s="1"/>
  <c r="J21" i="15" s="1"/>
  <c r="AP205" i="4"/>
  <c r="I205"/>
  <c r="J205" s="1"/>
  <c r="I199"/>
  <c r="J199" s="1"/>
  <c r="I196"/>
  <c r="J196" s="1"/>
  <c r="I188"/>
  <c r="J188" s="1"/>
  <c r="X183"/>
  <c r="AB183" s="1"/>
  <c r="I180"/>
  <c r="J180" s="1"/>
  <c r="X177"/>
  <c r="AB177" s="1"/>
  <c r="AF177" s="1"/>
  <c r="L177" i="5" s="1"/>
  <c r="J18" i="15" s="1"/>
  <c r="I167" i="4"/>
  <c r="J167" s="1"/>
  <c r="I164"/>
  <c r="J164" s="1"/>
  <c r="I156"/>
  <c r="J156" s="1"/>
  <c r="X151"/>
  <c r="AB151" s="1"/>
  <c r="I148"/>
  <c r="J148" s="1"/>
  <c r="X145"/>
  <c r="AB145" s="1"/>
  <c r="AF145" s="1"/>
  <c r="L145" i="5" s="1"/>
  <c r="B16" i="15" s="1"/>
  <c r="I143" i="4"/>
  <c r="J143" s="1"/>
  <c r="X135"/>
  <c r="AB135" s="1"/>
  <c r="AF135" s="1"/>
  <c r="L135" i="5" s="1"/>
  <c r="D15" i="15" s="1"/>
  <c r="X129" i="4"/>
  <c r="AB129" s="1"/>
  <c r="AF129" s="1"/>
  <c r="L129" i="5" s="1"/>
  <c r="J14" i="15" s="1"/>
  <c r="I126" i="4"/>
  <c r="J126" s="1"/>
  <c r="I114"/>
  <c r="J114" s="1"/>
  <c r="X113"/>
  <c r="I112"/>
  <c r="J112" s="1"/>
  <c r="AP98"/>
  <c r="I84"/>
  <c r="J84" s="1"/>
  <c r="I81"/>
  <c r="J81" s="1"/>
  <c r="AP80"/>
  <c r="AP79"/>
  <c r="I76"/>
  <c r="J76" s="1"/>
  <c r="AP74"/>
  <c r="I73"/>
  <c r="J73" s="1"/>
  <c r="P73" s="1"/>
  <c r="J73" i="5" s="1"/>
  <c r="B10" i="14" s="1"/>
  <c r="I70" i="4"/>
  <c r="J70" s="1"/>
  <c r="I69"/>
  <c r="J69" s="1"/>
  <c r="I59"/>
  <c r="J59" s="1"/>
  <c r="AP58"/>
  <c r="AP45"/>
  <c r="AP43"/>
  <c r="I38"/>
  <c r="J38" s="1"/>
  <c r="I37"/>
  <c r="J37" s="1"/>
  <c r="I27"/>
  <c r="J27" s="1"/>
  <c r="AP26"/>
  <c r="AP19"/>
  <c r="I14"/>
  <c r="J14" s="1"/>
  <c r="P992" i="5"/>
  <c r="AA990"/>
  <c r="X988"/>
  <c r="AD987"/>
  <c r="X987"/>
  <c r="P982"/>
  <c r="P976"/>
  <c r="AA974"/>
  <c r="X972"/>
  <c r="AD971"/>
  <c r="X971"/>
  <c r="P966"/>
  <c r="P960"/>
  <c r="AA958"/>
  <c r="X956"/>
  <c r="AD955"/>
  <c r="X955"/>
  <c r="P950"/>
  <c r="P944"/>
  <c r="AA942"/>
  <c r="X940"/>
  <c r="AD939"/>
  <c r="X939"/>
  <c r="P934"/>
  <c r="P928"/>
  <c r="AA926"/>
  <c r="X924"/>
  <c r="AD923"/>
  <c r="X923"/>
  <c r="P918"/>
  <c r="P912"/>
  <c r="AA910"/>
  <c r="X908"/>
  <c r="AD907"/>
  <c r="X907"/>
  <c r="P902"/>
  <c r="P896"/>
  <c r="AA894"/>
  <c r="X892"/>
  <c r="AD891"/>
  <c r="X891"/>
  <c r="AA881"/>
  <c r="P880"/>
  <c r="AD879"/>
  <c r="AD878"/>
  <c r="AA865"/>
  <c r="P864"/>
  <c r="AD863"/>
  <c r="AD862"/>
  <c r="AA849"/>
  <c r="P848"/>
  <c r="P847"/>
  <c r="AD846"/>
  <c r="AA834"/>
  <c r="AA833"/>
  <c r="P832"/>
  <c r="AD831"/>
  <c r="X831"/>
  <c r="AD830"/>
  <c r="AA828"/>
  <c r="AA818"/>
  <c r="AA817"/>
  <c r="P816"/>
  <c r="P815"/>
  <c r="AD814"/>
  <c r="AA812"/>
  <c r="AA802"/>
  <c r="AA801"/>
  <c r="AA767"/>
  <c r="X488" i="4"/>
  <c r="AB488" s="1"/>
  <c r="AF488" s="1"/>
  <c r="L488" i="5" s="1"/>
  <c r="I44" i="15" s="1"/>
  <c r="X472" i="4"/>
  <c r="AB472" s="1"/>
  <c r="AF472" s="1"/>
  <c r="L472" i="5" s="1"/>
  <c r="E43" i="15" s="1"/>
  <c r="X456" i="4"/>
  <c r="AB456" s="1"/>
  <c r="AF456" s="1"/>
  <c r="L456" i="5" s="1"/>
  <c r="M41" i="15" s="1"/>
  <c r="X440" i="4"/>
  <c r="AB440" s="1"/>
  <c r="AF440" s="1"/>
  <c r="L440" i="5" s="1"/>
  <c r="I40" i="15" s="1"/>
  <c r="AP412" i="4"/>
  <c r="AP404"/>
  <c r="AF389"/>
  <c r="L389" i="5" s="1"/>
  <c r="F36" i="15" s="1"/>
  <c r="AF357" i="4"/>
  <c r="L357" i="5" s="1"/>
  <c r="J33" i="15" s="1"/>
  <c r="AF325" i="4"/>
  <c r="L325" i="5" s="1"/>
  <c r="B31" i="15" s="1"/>
  <c r="AF293" i="4"/>
  <c r="L293" i="5" s="1"/>
  <c r="F28" i="15" s="1"/>
  <c r="X173" i="4"/>
  <c r="AB173" s="1"/>
  <c r="AP90"/>
  <c r="AA783" i="5"/>
  <c r="X534" i="4"/>
  <c r="AB534" s="1"/>
  <c r="AF534" s="1"/>
  <c r="L534" i="5" s="1"/>
  <c r="G48" i="15" s="1"/>
  <c r="X532" i="4"/>
  <c r="I532"/>
  <c r="J532" s="1"/>
  <c r="I529"/>
  <c r="J529" s="1"/>
  <c r="X518"/>
  <c r="AB518" s="1"/>
  <c r="AF518" s="1"/>
  <c r="L518" i="5" s="1"/>
  <c r="C47" i="15" s="1"/>
  <c r="X516" i="4"/>
  <c r="I516"/>
  <c r="J516" s="1"/>
  <c r="I513"/>
  <c r="J513" s="1"/>
  <c r="X502"/>
  <c r="AB502" s="1"/>
  <c r="AF502" s="1"/>
  <c r="L502" i="5" s="1"/>
  <c r="K45" i="15" s="1"/>
  <c r="X500" i="4"/>
  <c r="I500"/>
  <c r="J500" s="1"/>
  <c r="I497"/>
  <c r="J497" s="1"/>
  <c r="X486"/>
  <c r="AB486" s="1"/>
  <c r="AF486" s="1"/>
  <c r="L486" i="5" s="1"/>
  <c r="G44" i="15" s="1"/>
  <c r="X484" i="4"/>
  <c r="I484"/>
  <c r="J484" s="1"/>
  <c r="I481"/>
  <c r="J481" s="1"/>
  <c r="X470"/>
  <c r="AB470" s="1"/>
  <c r="AF470" s="1"/>
  <c r="L470" i="5" s="1"/>
  <c r="C43" i="15" s="1"/>
  <c r="X468" i="4"/>
  <c r="I468"/>
  <c r="J468" s="1"/>
  <c r="I465"/>
  <c r="J465" s="1"/>
  <c r="X454"/>
  <c r="AB454" s="1"/>
  <c r="AF454" s="1"/>
  <c r="L454" i="5" s="1"/>
  <c r="K41" i="15" s="1"/>
  <c r="X452" i="4"/>
  <c r="I452"/>
  <c r="J452" s="1"/>
  <c r="I449"/>
  <c r="J449" s="1"/>
  <c r="X438"/>
  <c r="AB438" s="1"/>
  <c r="AF438" s="1"/>
  <c r="L438" i="5" s="1"/>
  <c r="G40" i="15" s="1"/>
  <c r="X436" i="4"/>
  <c r="I436"/>
  <c r="J436" s="1"/>
  <c r="AP431"/>
  <c r="I431"/>
  <c r="J431" s="1"/>
  <c r="AP424"/>
  <c r="I424"/>
  <c r="J424" s="1"/>
  <c r="AP418"/>
  <c r="AP417"/>
  <c r="AP416"/>
  <c r="I416"/>
  <c r="J416" s="1"/>
  <c r="AP414"/>
  <c r="AP409"/>
  <c r="AP408"/>
  <c r="I408"/>
  <c r="J408" s="1"/>
  <c r="AP406"/>
  <c r="AP401"/>
  <c r="AP400"/>
  <c r="I400"/>
  <c r="J400" s="1"/>
  <c r="AP398"/>
  <c r="AP395"/>
  <c r="I395"/>
  <c r="J395" s="1"/>
  <c r="X381"/>
  <c r="AB381" s="1"/>
  <c r="AF381" s="1"/>
  <c r="L381" i="5" s="1"/>
  <c r="J35" i="15" s="1"/>
  <c r="AP370" i="4"/>
  <c r="AP368"/>
  <c r="I368"/>
  <c r="J368" s="1"/>
  <c r="AP366"/>
  <c r="AP363"/>
  <c r="I363"/>
  <c r="J363" s="1"/>
  <c r="X349"/>
  <c r="AB349" s="1"/>
  <c r="AF349" s="1"/>
  <c r="L349" i="5" s="1"/>
  <c r="B33" i="15" s="1"/>
  <c r="AP338" i="4"/>
  <c r="AP336"/>
  <c r="I336"/>
  <c r="J336" s="1"/>
  <c r="AP334"/>
  <c r="AP331"/>
  <c r="I331"/>
  <c r="J331" s="1"/>
  <c r="X317"/>
  <c r="AB317" s="1"/>
  <c r="AF317" s="1"/>
  <c r="L317" i="5" s="1"/>
  <c r="F30" i="15" s="1"/>
  <c r="AP306" i="4"/>
  <c r="AP304"/>
  <c r="I304"/>
  <c r="J304" s="1"/>
  <c r="AP302"/>
  <c r="AP299"/>
  <c r="I299"/>
  <c r="J299" s="1"/>
  <c r="AP274"/>
  <c r="I274"/>
  <c r="J274" s="1"/>
  <c r="AP272"/>
  <c r="AP267"/>
  <c r="X267"/>
  <c r="AB267" s="1"/>
  <c r="AF267" s="1"/>
  <c r="L267" i="5" s="1"/>
  <c r="D26" i="15" s="1"/>
  <c r="AP262" i="4"/>
  <c r="I262"/>
  <c r="J262" s="1"/>
  <c r="AP260"/>
  <c r="AP242"/>
  <c r="I242"/>
  <c r="J242" s="1"/>
  <c r="AP240"/>
  <c r="AP235"/>
  <c r="X235"/>
  <c r="AB235" s="1"/>
  <c r="AF235" s="1"/>
  <c r="L235" i="5" s="1"/>
  <c r="H23" i="15" s="1"/>
  <c r="AP230" i="4"/>
  <c r="I230"/>
  <c r="J230" s="1"/>
  <c r="AP228"/>
  <c r="AP210"/>
  <c r="I210"/>
  <c r="J210" s="1"/>
  <c r="AP208"/>
  <c r="AP203"/>
  <c r="X203"/>
  <c r="AB203" s="1"/>
  <c r="AF203" s="1"/>
  <c r="L203" i="5" s="1"/>
  <c r="L20" i="15" s="1"/>
  <c r="X197" i="4"/>
  <c r="AB197" s="1"/>
  <c r="I189"/>
  <c r="J189" s="1"/>
  <c r="I187"/>
  <c r="J187" s="1"/>
  <c r="X185"/>
  <c r="AB185" s="1"/>
  <c r="X181"/>
  <c r="AB181" s="1"/>
  <c r="I179"/>
  <c r="J179" s="1"/>
  <c r="X175"/>
  <c r="AB175" s="1"/>
  <c r="I173"/>
  <c r="J173" s="1"/>
  <c r="I171"/>
  <c r="J171" s="1"/>
  <c r="X165"/>
  <c r="AB165" s="1"/>
  <c r="I157"/>
  <c r="J157" s="1"/>
  <c r="I155"/>
  <c r="J155" s="1"/>
  <c r="X153"/>
  <c r="AB153" s="1"/>
  <c r="X149"/>
  <c r="AB149" s="1"/>
  <c r="I147"/>
  <c r="J147" s="1"/>
  <c r="I134"/>
  <c r="J134" s="1"/>
  <c r="X115"/>
  <c r="AB115" s="1"/>
  <c r="AF115" s="1"/>
  <c r="L115" i="5" s="1"/>
  <c r="H13" i="15" s="1"/>
  <c r="AP94" i="4"/>
  <c r="I94"/>
  <c r="J94" s="1"/>
  <c r="I90"/>
  <c r="J90" s="1"/>
  <c r="AP76"/>
  <c r="AP70"/>
  <c r="AP61"/>
  <c r="AP59"/>
  <c r="I54"/>
  <c r="J54" s="1"/>
  <c r="I53"/>
  <c r="J53" s="1"/>
  <c r="I43"/>
  <c r="J43" s="1"/>
  <c r="AP42"/>
  <c r="AP29"/>
  <c r="AP27"/>
  <c r="I22"/>
  <c r="J22" s="1"/>
  <c r="I21"/>
  <c r="J21" s="1"/>
  <c r="X996" i="5"/>
  <c r="AD995"/>
  <c r="X995"/>
  <c r="P990"/>
  <c r="P989"/>
  <c r="P984"/>
  <c r="AA982"/>
  <c r="X980"/>
  <c r="AD979"/>
  <c r="X979"/>
  <c r="P974"/>
  <c r="P973"/>
  <c r="P968"/>
  <c r="AA966"/>
  <c r="X964"/>
  <c r="AD963"/>
  <c r="X963"/>
  <c r="P958"/>
  <c r="P957"/>
  <c r="P952"/>
  <c r="AA950"/>
  <c r="X948"/>
  <c r="AD947"/>
  <c r="X947"/>
  <c r="P942"/>
  <c r="P941"/>
  <c r="P936"/>
  <c r="X932"/>
  <c r="AD931"/>
  <c r="X931"/>
  <c r="P926"/>
  <c r="P925"/>
  <c r="P920"/>
  <c r="AA918"/>
  <c r="X916"/>
  <c r="AD915"/>
  <c r="X915"/>
  <c r="P910"/>
  <c r="P909"/>
  <c r="P904"/>
  <c r="AA902"/>
  <c r="X900"/>
  <c r="AD899"/>
  <c r="X899"/>
  <c r="P894"/>
  <c r="P893"/>
  <c r="P888"/>
  <c r="P887"/>
  <c r="AD886"/>
  <c r="X886"/>
  <c r="AA884"/>
  <c r="P882"/>
  <c r="X877"/>
  <c r="AD876"/>
  <c r="X871"/>
  <c r="P866"/>
  <c r="X861"/>
  <c r="X855"/>
  <c r="X845"/>
  <c r="AA842"/>
  <c r="X839"/>
  <c r="X829"/>
  <c r="AA826"/>
  <c r="X813"/>
  <c r="AA810"/>
  <c r="AA735"/>
  <c r="AB524" i="4"/>
  <c r="AF524" s="1"/>
  <c r="L524" i="5" s="1"/>
  <c r="I47" i="15" s="1"/>
  <c r="AP522" i="4"/>
  <c r="AP521"/>
  <c r="I519"/>
  <c r="J519" s="1"/>
  <c r="I515"/>
  <c r="J515" s="1"/>
  <c r="X512"/>
  <c r="AB512" s="1"/>
  <c r="AF512" s="1"/>
  <c r="L512" i="5" s="1"/>
  <c r="I46" i="15" s="1"/>
  <c r="AB508" i="4"/>
  <c r="AF508" s="1"/>
  <c r="L508" i="5" s="1"/>
  <c r="E46" i="15" s="1"/>
  <c r="AP506" i="4"/>
  <c r="AP505"/>
  <c r="I503"/>
  <c r="J503" s="1"/>
  <c r="I499"/>
  <c r="J499" s="1"/>
  <c r="X496"/>
  <c r="AB496" s="1"/>
  <c r="AF496" s="1"/>
  <c r="L496" i="5" s="1"/>
  <c r="E45" i="15" s="1"/>
  <c r="AB492" i="4"/>
  <c r="AF492" s="1"/>
  <c r="L492" i="5" s="1"/>
  <c r="M44" i="15" s="1"/>
  <c r="AP490" i="4"/>
  <c r="AP489"/>
  <c r="I487"/>
  <c r="J487" s="1"/>
  <c r="I483"/>
  <c r="J483" s="1"/>
  <c r="X480"/>
  <c r="AB480" s="1"/>
  <c r="AF480" s="1"/>
  <c r="L480" i="5" s="1"/>
  <c r="M43" i="15" s="1"/>
  <c r="AB476" i="4"/>
  <c r="AF476" s="1"/>
  <c r="L476" i="5" s="1"/>
  <c r="I43" i="15" s="1"/>
  <c r="AP474" i="4"/>
  <c r="AP473"/>
  <c r="I471"/>
  <c r="J471" s="1"/>
  <c r="I467"/>
  <c r="J467" s="1"/>
  <c r="X464"/>
  <c r="AB464" s="1"/>
  <c r="AF464" s="1"/>
  <c r="L464" i="5" s="1"/>
  <c r="I42" i="15" s="1"/>
  <c r="AB460" i="4"/>
  <c r="AF460" s="1"/>
  <c r="L460" i="5" s="1"/>
  <c r="E42" i="15" s="1"/>
  <c r="AP458" i="4"/>
  <c r="AP457"/>
  <c r="I455"/>
  <c r="J455" s="1"/>
  <c r="I451"/>
  <c r="J451" s="1"/>
  <c r="X448"/>
  <c r="AB448" s="1"/>
  <c r="AF448" s="1"/>
  <c r="L448" i="5" s="1"/>
  <c r="E41" i="15" s="1"/>
  <c r="AB444" i="4"/>
  <c r="AF444" s="1"/>
  <c r="L444" i="5" s="1"/>
  <c r="M40" i="15" s="1"/>
  <c r="AP442" i="4"/>
  <c r="AP441"/>
  <c r="I439"/>
  <c r="J439" s="1"/>
  <c r="X433"/>
  <c r="AB433" s="1"/>
  <c r="AP426"/>
  <c r="I425"/>
  <c r="J425" s="1"/>
  <c r="AP422"/>
  <c r="AP420"/>
  <c r="AP419"/>
  <c r="I419"/>
  <c r="J419" s="1"/>
  <c r="AP394"/>
  <c r="AP392"/>
  <c r="I392"/>
  <c r="J392" s="1"/>
  <c r="AP387"/>
  <c r="I387"/>
  <c r="J387" s="1"/>
  <c r="X373"/>
  <c r="AB373" s="1"/>
  <c r="AF373" s="1"/>
  <c r="L373" i="5" s="1"/>
  <c r="B35" i="15" s="1"/>
  <c r="AP362" i="4"/>
  <c r="AP360"/>
  <c r="I360"/>
  <c r="J360" s="1"/>
  <c r="AP355"/>
  <c r="I355"/>
  <c r="J355" s="1"/>
  <c r="X341"/>
  <c r="AB341" s="1"/>
  <c r="AF341" s="1"/>
  <c r="L341" i="5" s="1"/>
  <c r="F32" i="15" s="1"/>
  <c r="AP330" i="4"/>
  <c r="AP328"/>
  <c r="I328"/>
  <c r="J328" s="1"/>
  <c r="AP323"/>
  <c r="I323"/>
  <c r="J323" s="1"/>
  <c r="X309"/>
  <c r="AB309" s="1"/>
  <c r="AF309" s="1"/>
  <c r="L309" i="5" s="1"/>
  <c r="J29" i="15" s="1"/>
  <c r="AP298" i="4"/>
  <c r="AP296"/>
  <c r="I296"/>
  <c r="J296" s="1"/>
  <c r="AP291"/>
  <c r="I291"/>
  <c r="J291" s="1"/>
  <c r="X279"/>
  <c r="AB279" s="1"/>
  <c r="AF279" s="1"/>
  <c r="L279" i="5" s="1"/>
  <c r="D27" i="15" s="1"/>
  <c r="AP266" i="4"/>
  <c r="I266"/>
  <c r="J266" s="1"/>
  <c r="I259"/>
  <c r="J259" s="1"/>
  <c r="X247"/>
  <c r="AB247" s="1"/>
  <c r="AF247" s="1"/>
  <c r="L247" i="5" s="1"/>
  <c r="H24" i="15" s="1"/>
  <c r="AP234" i="4"/>
  <c r="I234"/>
  <c r="J234" s="1"/>
  <c r="I227"/>
  <c r="J227" s="1"/>
  <c r="AP220"/>
  <c r="X215"/>
  <c r="AB215" s="1"/>
  <c r="AF215" s="1"/>
  <c r="L215" i="5" s="1"/>
  <c r="L21" i="15" s="1"/>
  <c r="AP202" i="4"/>
  <c r="X199"/>
  <c r="AB199" s="1"/>
  <c r="AF199" s="1"/>
  <c r="L199" i="5" s="1"/>
  <c r="H20" i="15" s="1"/>
  <c r="I197" i="4"/>
  <c r="J197" s="1"/>
  <c r="X167"/>
  <c r="AB167" s="1"/>
  <c r="AF167" s="1"/>
  <c r="L167" i="5" s="1"/>
  <c r="L17" i="15" s="1"/>
  <c r="I165" i="4"/>
  <c r="J165" s="1"/>
  <c r="X137"/>
  <c r="AB137" s="1"/>
  <c r="AF137" s="1"/>
  <c r="L137" i="5" s="1"/>
  <c r="F15" i="15" s="1"/>
  <c r="X131" i="4"/>
  <c r="AB131" s="1"/>
  <c r="AF131" s="1"/>
  <c r="L131" i="5" s="1"/>
  <c r="L14" i="15" s="1"/>
  <c r="I130" i="4"/>
  <c r="J130" s="1"/>
  <c r="P130" s="1"/>
  <c r="J130" i="5" s="1"/>
  <c r="K14" i="14" s="1"/>
  <c r="X127" i="4"/>
  <c r="AB127" s="1"/>
  <c r="AF127" s="1"/>
  <c r="L127" i="5" s="1"/>
  <c r="H14" i="15" s="1"/>
  <c r="X123" i="4"/>
  <c r="AB123" s="1"/>
  <c r="AF123" s="1"/>
  <c r="L123" i="5" s="1"/>
  <c r="D14" i="15" s="1"/>
  <c r="I122" i="4"/>
  <c r="J122" s="1"/>
  <c r="AB113"/>
  <c r="AF113" s="1"/>
  <c r="L113" i="5" s="1"/>
  <c r="F13" i="15" s="1"/>
  <c r="AP84" i="4"/>
  <c r="AP82"/>
  <c r="AP75"/>
  <c r="AP69"/>
  <c r="I67"/>
  <c r="J67" s="1"/>
  <c r="I62"/>
  <c r="J62" s="1"/>
  <c r="AP48"/>
  <c r="AP44"/>
  <c r="I40"/>
  <c r="J40" s="1"/>
  <c r="AP38"/>
  <c r="I35"/>
  <c r="J35" s="1"/>
  <c r="I30"/>
  <c r="J30" s="1"/>
  <c r="AP16"/>
  <c r="AP14"/>
  <c r="AA877" i="5"/>
  <c r="P876"/>
  <c r="AD875"/>
  <c r="AD874"/>
  <c r="AA861"/>
  <c r="P860"/>
  <c r="AD859"/>
  <c r="X859"/>
  <c r="AD858"/>
  <c r="X849"/>
  <c r="AA846"/>
  <c r="X843"/>
  <c r="X833"/>
  <c r="AA830"/>
  <c r="X817"/>
  <c r="AA814"/>
  <c r="AD810"/>
  <c r="X801"/>
  <c r="AA751"/>
  <c r="AA798"/>
  <c r="AA797"/>
  <c r="P796"/>
  <c r="P795"/>
  <c r="AD794"/>
  <c r="AA792"/>
  <c r="X785"/>
  <c r="AA782"/>
  <c r="AA781"/>
  <c r="P780"/>
  <c r="P779"/>
  <c r="AD778"/>
  <c r="AA776"/>
  <c r="P774"/>
  <c r="AD773"/>
  <c r="AD768"/>
  <c r="X768"/>
  <c r="X767"/>
  <c r="AA766"/>
  <c r="AA765"/>
  <c r="P765"/>
  <c r="X762"/>
  <c r="P759"/>
  <c r="P758"/>
  <c r="AD757"/>
  <c r="AD752"/>
  <c r="X752"/>
  <c r="X751"/>
  <c r="AA750"/>
  <c r="AA749"/>
  <c r="P749"/>
  <c r="AD746"/>
  <c r="X746"/>
  <c r="P742"/>
  <c r="AD741"/>
  <c r="AD736"/>
  <c r="X736"/>
  <c r="X735"/>
  <c r="AA734"/>
  <c r="AA733"/>
  <c r="P732"/>
  <c r="P731"/>
  <c r="AD730"/>
  <c r="X730"/>
  <c r="AA728"/>
  <c r="P726"/>
  <c r="AD725"/>
  <c r="AD720"/>
  <c r="X720"/>
  <c r="X719"/>
  <c r="AA718"/>
  <c r="AA717"/>
  <c r="P716"/>
  <c r="P715"/>
  <c r="AD714"/>
  <c r="X714"/>
  <c r="AA712"/>
  <c r="P710"/>
  <c r="AD709"/>
  <c r="AD704"/>
  <c r="X704"/>
  <c r="X703"/>
  <c r="AA702"/>
  <c r="AA701"/>
  <c r="P700"/>
  <c r="P699"/>
  <c r="AD698"/>
  <c r="X698"/>
  <c r="AA696"/>
  <c r="P694"/>
  <c r="AD693"/>
  <c r="AD688"/>
  <c r="X688"/>
  <c r="X687"/>
  <c r="AA686"/>
  <c r="AA685"/>
  <c r="P684"/>
  <c r="P683"/>
  <c r="AD682"/>
  <c r="X682"/>
  <c r="AA680"/>
  <c r="P678"/>
  <c r="AD677"/>
  <c r="AD672"/>
  <c r="X672"/>
  <c r="X671"/>
  <c r="AA670"/>
  <c r="AA669"/>
  <c r="P668"/>
  <c r="P667"/>
  <c r="AD666"/>
  <c r="X666"/>
  <c r="AA664"/>
  <c r="P662"/>
  <c r="AD661"/>
  <c r="AD656"/>
  <c r="X656"/>
  <c r="X655"/>
  <c r="AA654"/>
  <c r="AA653"/>
  <c r="P652"/>
  <c r="P651"/>
  <c r="AD650"/>
  <c r="X650"/>
  <c r="AA648"/>
  <c r="P646"/>
  <c r="AD645"/>
  <c r="AD640"/>
  <c r="X640"/>
  <c r="X639"/>
  <c r="AA638"/>
  <c r="AA637"/>
  <c r="P636"/>
  <c r="P635"/>
  <c r="AD634"/>
  <c r="X634"/>
  <c r="AA632"/>
  <c r="P630"/>
  <c r="AD629"/>
  <c r="AD624"/>
  <c r="X624"/>
  <c r="X623"/>
  <c r="AA622"/>
  <c r="AA621"/>
  <c r="P620"/>
  <c r="P619"/>
  <c r="AD618"/>
  <c r="X618"/>
  <c r="AA616"/>
  <c r="P614"/>
  <c r="AD613"/>
  <c r="AD608"/>
  <c r="X608"/>
  <c r="X607"/>
  <c r="AA606"/>
  <c r="AA605"/>
  <c r="P604"/>
  <c r="P603"/>
  <c r="AD602"/>
  <c r="X602"/>
  <c r="AA600"/>
  <c r="P598"/>
  <c r="AD597"/>
  <c r="X594"/>
  <c r="AD593"/>
  <c r="X590"/>
  <c r="AD589"/>
  <c r="X586"/>
  <c r="AD585"/>
  <c r="X582"/>
  <c r="AD581"/>
  <c r="X578"/>
  <c r="AD577"/>
  <c r="X577"/>
  <c r="AA573"/>
  <c r="P573"/>
  <c r="AD571"/>
  <c r="AA570"/>
  <c r="AD569"/>
  <c r="AD565"/>
  <c r="AD559"/>
  <c r="AD558"/>
  <c r="AA557"/>
  <c r="AD551"/>
  <c r="AD550"/>
  <c r="AA549"/>
  <c r="X542"/>
  <c r="AA540"/>
  <c r="AD539"/>
  <c r="X538"/>
  <c r="AA534"/>
  <c r="P533"/>
  <c r="X526"/>
  <c r="AA524"/>
  <c r="AD523"/>
  <c r="X522"/>
  <c r="AA518"/>
  <c r="P517"/>
  <c r="X510"/>
  <c r="AA508"/>
  <c r="AD507"/>
  <c r="X506"/>
  <c r="AA504"/>
  <c r="AD503"/>
  <c r="X502"/>
  <c r="AA500"/>
  <c r="AD499"/>
  <c r="X498"/>
  <c r="AA496"/>
  <c r="AD495"/>
  <c r="X494"/>
  <c r="AA492"/>
  <c r="AD491"/>
  <c r="X490"/>
  <c r="AA488"/>
  <c r="AD487"/>
  <c r="X486"/>
  <c r="AA484"/>
  <c r="AD483"/>
  <c r="X482"/>
  <c r="AA480"/>
  <c r="AD479"/>
  <c r="X478"/>
  <c r="AA476"/>
  <c r="AD475"/>
  <c r="X474"/>
  <c r="AA472"/>
  <c r="AD471"/>
  <c r="X470"/>
  <c r="AA468"/>
  <c r="AD467"/>
  <c r="X466"/>
  <c r="AA464"/>
  <c r="AD463"/>
  <c r="X462"/>
  <c r="AA460"/>
  <c r="AD459"/>
  <c r="X458"/>
  <c r="AA456"/>
  <c r="AD455"/>
  <c r="X454"/>
  <c r="AA452"/>
  <c r="AD451"/>
  <c r="X450"/>
  <c r="AA448"/>
  <c r="AD447"/>
  <c r="X446"/>
  <c r="AA444"/>
  <c r="AD443"/>
  <c r="X442"/>
  <c r="AA440"/>
  <c r="AD439"/>
  <c r="X438"/>
  <c r="AA436"/>
  <c r="AD435"/>
  <c r="X434"/>
  <c r="AA432"/>
  <c r="AD431"/>
  <c r="X430"/>
  <c r="AA428"/>
  <c r="AD427"/>
  <c r="X426"/>
  <c r="AA424"/>
  <c r="AD423"/>
  <c r="X422"/>
  <c r="AA420"/>
  <c r="AD419"/>
  <c r="X418"/>
  <c r="AA416"/>
  <c r="AD415"/>
  <c r="X414"/>
  <c r="AA800"/>
  <c r="X793"/>
  <c r="AA790"/>
  <c r="AA789"/>
  <c r="P788"/>
  <c r="P787"/>
  <c r="AD786"/>
  <c r="AA784"/>
  <c r="X777"/>
  <c r="AA774"/>
  <c r="AA773"/>
  <c r="P773"/>
  <c r="X770"/>
  <c r="AD767"/>
  <c r="P766"/>
  <c r="AD765"/>
  <c r="AD760"/>
  <c r="X760"/>
  <c r="AA758"/>
  <c r="AA757"/>
  <c r="P757"/>
  <c r="X754"/>
  <c r="AA752"/>
  <c r="P750"/>
  <c r="AD749"/>
  <c r="AD744"/>
  <c r="X744"/>
  <c r="X743"/>
  <c r="AA742"/>
  <c r="AA741"/>
  <c r="P740"/>
  <c r="P739"/>
  <c r="AD738"/>
  <c r="X738"/>
  <c r="AA736"/>
  <c r="P734"/>
  <c r="AD733"/>
  <c r="AD728"/>
  <c r="X728"/>
  <c r="X727"/>
  <c r="AA726"/>
  <c r="AA725"/>
  <c r="P724"/>
  <c r="P723"/>
  <c r="AD722"/>
  <c r="X722"/>
  <c r="AA720"/>
  <c r="P718"/>
  <c r="AD717"/>
  <c r="AD712"/>
  <c r="X712"/>
  <c r="X711"/>
  <c r="AA710"/>
  <c r="AA709"/>
  <c r="P708"/>
  <c r="P707"/>
  <c r="AD706"/>
  <c r="X706"/>
  <c r="AA704"/>
  <c r="P702"/>
  <c r="AD701"/>
  <c r="AD696"/>
  <c r="X696"/>
  <c r="X695"/>
  <c r="AA694"/>
  <c r="AA693"/>
  <c r="P692"/>
  <c r="P691"/>
  <c r="AD690"/>
  <c r="X690"/>
  <c r="AA688"/>
  <c r="P686"/>
  <c r="AD685"/>
  <c r="AD680"/>
  <c r="X680"/>
  <c r="X679"/>
  <c r="AA678"/>
  <c r="AA677"/>
  <c r="P676"/>
  <c r="P675"/>
  <c r="AD674"/>
  <c r="X674"/>
  <c r="AA672"/>
  <c r="P670"/>
  <c r="AD669"/>
  <c r="AD664"/>
  <c r="X664"/>
  <c r="X663"/>
  <c r="AA662"/>
  <c r="AA661"/>
  <c r="P660"/>
  <c r="P659"/>
  <c r="AD658"/>
  <c r="X658"/>
  <c r="AA656"/>
  <c r="P654"/>
  <c r="AD653"/>
  <c r="AD648"/>
  <c r="X648"/>
  <c r="X647"/>
  <c r="AA646"/>
  <c r="AA645"/>
  <c r="P644"/>
  <c r="P643"/>
  <c r="AD642"/>
  <c r="X642"/>
  <c r="AA640"/>
  <c r="P638"/>
  <c r="AD637"/>
  <c r="AD632"/>
  <c r="X632"/>
  <c r="X631"/>
  <c r="AA630"/>
  <c r="AA629"/>
  <c r="P628"/>
  <c r="P627"/>
  <c r="AD626"/>
  <c r="X626"/>
  <c r="AA624"/>
  <c r="P622"/>
  <c r="AD621"/>
  <c r="AD616"/>
  <c r="X616"/>
  <c r="X615"/>
  <c r="AA614"/>
  <c r="AA613"/>
  <c r="P612"/>
  <c r="P611"/>
  <c r="AD610"/>
  <c r="X610"/>
  <c r="AA608"/>
  <c r="P606"/>
  <c r="AD605"/>
  <c r="AD600"/>
  <c r="X600"/>
  <c r="X599"/>
  <c r="AA598"/>
  <c r="AA597"/>
  <c r="P596"/>
  <c r="AD595"/>
  <c r="X595"/>
  <c r="AA593"/>
  <c r="P593"/>
  <c r="AD592"/>
  <c r="P592"/>
  <c r="AA589"/>
  <c r="P589"/>
  <c r="AD588"/>
  <c r="P588"/>
  <c r="AA585"/>
  <c r="P585"/>
  <c r="AD584"/>
  <c r="P584"/>
  <c r="AA581"/>
  <c r="P581"/>
  <c r="AD580"/>
  <c r="P580"/>
  <c r="AA577"/>
  <c r="AD576"/>
  <c r="P576"/>
  <c r="AA574"/>
  <c r="AD573"/>
  <c r="AA569"/>
  <c r="P569"/>
  <c r="AD567"/>
  <c r="AD566"/>
  <c r="AA565"/>
  <c r="P565"/>
  <c r="AD563"/>
  <c r="AD562"/>
  <c r="AA561"/>
  <c r="AD555"/>
  <c r="AD554"/>
  <c r="AA553"/>
  <c r="AD547"/>
  <c r="X546"/>
  <c r="AA542"/>
  <c r="P541"/>
  <c r="X534"/>
  <c r="AA532"/>
  <c r="AD531"/>
  <c r="X530"/>
  <c r="AA526"/>
  <c r="P525"/>
  <c r="X518"/>
  <c r="AA516"/>
  <c r="AD515"/>
  <c r="X514"/>
  <c r="AA510"/>
  <c r="P509"/>
  <c r="AA502"/>
  <c r="P501"/>
  <c r="AA498"/>
  <c r="P497"/>
  <c r="AA494"/>
  <c r="P493"/>
  <c r="AA490"/>
  <c r="P489"/>
  <c r="AA486"/>
  <c r="P485"/>
  <c r="AA482"/>
  <c r="P481"/>
  <c r="AA478"/>
  <c r="P477"/>
  <c r="AA474"/>
  <c r="P473"/>
  <c r="AA470"/>
  <c r="P469"/>
  <c r="AA466"/>
  <c r="P465"/>
  <c r="AA462"/>
  <c r="P461"/>
  <c r="AA458"/>
  <c r="P457"/>
  <c r="AA454"/>
  <c r="P453"/>
  <c r="AA450"/>
  <c r="P449"/>
  <c r="AA446"/>
  <c r="P445"/>
  <c r="AA442"/>
  <c r="P441"/>
  <c r="AA438"/>
  <c r="P437"/>
  <c r="AA434"/>
  <c r="P433"/>
  <c r="AA430"/>
  <c r="P429"/>
  <c r="AA426"/>
  <c r="P425"/>
  <c r="AA422"/>
  <c r="P421"/>
  <c r="AA418"/>
  <c r="P417"/>
  <c r="AA414"/>
  <c r="P413"/>
  <c r="AA410"/>
  <c r="P409"/>
  <c r="AA406"/>
  <c r="P405"/>
  <c r="AA402"/>
  <c r="P401"/>
  <c r="AA398"/>
  <c r="P397"/>
  <c r="AA394"/>
  <c r="P393"/>
  <c r="AA390"/>
  <c r="P389"/>
  <c r="AA386"/>
  <c r="P385"/>
  <c r="AA382"/>
  <c r="P381"/>
  <c r="AA378"/>
  <c r="P377"/>
  <c r="AA374"/>
  <c r="P373"/>
  <c r="AA370"/>
  <c r="P369"/>
  <c r="AA366"/>
  <c r="AD364"/>
  <c r="X364"/>
  <c r="AA362"/>
  <c r="P361"/>
  <c r="X354"/>
  <c r="AA352"/>
  <c r="AD351"/>
  <c r="X350"/>
  <c r="AA346"/>
  <c r="P345"/>
  <c r="X338"/>
  <c r="AA336"/>
  <c r="AD335"/>
  <c r="X334"/>
  <c r="AA330"/>
  <c r="P329"/>
  <c r="P325"/>
  <c r="AA322"/>
  <c r="P321"/>
  <c r="AA318"/>
  <c r="P317"/>
  <c r="AA314"/>
  <c r="P313"/>
  <c r="AA310"/>
  <c r="P309"/>
  <c r="AA306"/>
  <c r="P305"/>
  <c r="AA302"/>
  <c r="P301"/>
  <c r="AA298"/>
  <c r="P297"/>
  <c r="AA294"/>
  <c r="P293"/>
  <c r="AA290"/>
  <c r="P289"/>
  <c r="AA286"/>
  <c r="P285"/>
  <c r="AA282"/>
  <c r="P281"/>
  <c r="AA278"/>
  <c r="P277"/>
  <c r="AA274"/>
  <c r="P273"/>
  <c r="AA270"/>
  <c r="P269"/>
  <c r="AA266"/>
  <c r="P265"/>
  <c r="AA262"/>
  <c r="P261"/>
  <c r="AA258"/>
  <c r="P257"/>
  <c r="AA254"/>
  <c r="P253"/>
  <c r="AA250"/>
  <c r="P249"/>
  <c r="AA246"/>
  <c r="P245"/>
  <c r="AA242"/>
  <c r="P241"/>
  <c r="AA238"/>
  <c r="P237"/>
  <c r="AA234"/>
  <c r="P233"/>
  <c r="X230"/>
  <c r="AA226"/>
  <c r="P225"/>
  <c r="X222"/>
  <c r="AA218"/>
  <c r="P217"/>
  <c r="X214"/>
  <c r="AA210"/>
  <c r="P209"/>
  <c r="X206"/>
  <c r="AA202"/>
  <c r="AA200"/>
  <c r="AA199"/>
  <c r="P198"/>
  <c r="AD197"/>
  <c r="X197"/>
  <c r="AA192"/>
  <c r="AA191"/>
  <c r="P190"/>
  <c r="AD189"/>
  <c r="X189"/>
  <c r="AA184"/>
  <c r="AA183"/>
  <c r="P182"/>
  <c r="AD181"/>
  <c r="X181"/>
  <c r="P178"/>
  <c r="AD177"/>
  <c r="P172"/>
  <c r="AA168"/>
  <c r="AA167"/>
  <c r="P166"/>
  <c r="AD165"/>
  <c r="X165"/>
  <c r="AA163"/>
  <c r="P162"/>
  <c r="AD161"/>
  <c r="X161"/>
  <c r="AA159"/>
  <c r="P158"/>
  <c r="AD157"/>
  <c r="X157"/>
  <c r="AA155"/>
  <c r="P154"/>
  <c r="AD153"/>
  <c r="X153"/>
  <c r="AA151"/>
  <c r="P150"/>
  <c r="AD149"/>
  <c r="X149"/>
  <c r="AA147"/>
  <c r="P146"/>
  <c r="AD145"/>
  <c r="X145"/>
  <c r="AA143"/>
  <c r="P142"/>
  <c r="AD141"/>
  <c r="X141"/>
  <c r="AA139"/>
  <c r="P138"/>
  <c r="AD137"/>
  <c r="X137"/>
  <c r="AA135"/>
  <c r="P134"/>
  <c r="AD133"/>
  <c r="X133"/>
  <c r="AA131"/>
  <c r="P130"/>
  <c r="AD129"/>
  <c r="X129"/>
  <c r="AA127"/>
  <c r="P126"/>
  <c r="AD125"/>
  <c r="X125"/>
  <c r="AA123"/>
  <c r="P122"/>
  <c r="AD121"/>
  <c r="X121"/>
  <c r="AA119"/>
  <c r="P118"/>
  <c r="AD117"/>
  <c r="X117"/>
  <c r="AA115"/>
  <c r="P114"/>
  <c r="AD113"/>
  <c r="X113"/>
  <c r="AA111"/>
  <c r="P110"/>
  <c r="AD109"/>
  <c r="X109"/>
  <c r="AA107"/>
  <c r="P106"/>
  <c r="AD105"/>
  <c r="X105"/>
  <c r="AA103"/>
  <c r="P102"/>
  <c r="AD101"/>
  <c r="X101"/>
  <c r="AA99"/>
  <c r="P98"/>
  <c r="AD97"/>
  <c r="X97"/>
  <c r="AA95"/>
  <c r="P94"/>
  <c r="AD93"/>
  <c r="X93"/>
  <c r="AA91"/>
  <c r="P90"/>
  <c r="AD89"/>
  <c r="X89"/>
  <c r="AA87"/>
  <c r="P86"/>
  <c r="AD85"/>
  <c r="X85"/>
  <c r="AA83"/>
  <c r="P82"/>
  <c r="AD81"/>
  <c r="X81"/>
  <c r="AA79"/>
  <c r="P78"/>
  <c r="AD77"/>
  <c r="X77"/>
  <c r="AA75"/>
  <c r="P74"/>
  <c r="AD73"/>
  <c r="X73"/>
  <c r="AA71"/>
  <c r="P70"/>
  <c r="AD69"/>
  <c r="X69"/>
  <c r="AA67"/>
  <c r="P66"/>
  <c r="AD65"/>
  <c r="X65"/>
  <c r="AA63"/>
  <c r="P62"/>
  <c r="AD61"/>
  <c r="X61"/>
  <c r="AA59"/>
  <c r="P58"/>
  <c r="AD57"/>
  <c r="X57"/>
  <c r="AA55"/>
  <c r="P54"/>
  <c r="AD53"/>
  <c r="X53"/>
  <c r="AA51"/>
  <c r="P50"/>
  <c r="AD49"/>
  <c r="X49"/>
  <c r="AA47"/>
  <c r="P46"/>
  <c r="AD45"/>
  <c r="X45"/>
  <c r="AA43"/>
  <c r="P42"/>
  <c r="AD41"/>
  <c r="P38"/>
  <c r="AD37"/>
  <c r="AA33"/>
  <c r="P32"/>
  <c r="P31"/>
  <c r="AD30"/>
  <c r="X30"/>
  <c r="AA28"/>
  <c r="P26"/>
  <c r="AD20"/>
  <c r="X20"/>
  <c r="P16"/>
  <c r="AA412"/>
  <c r="AD411"/>
  <c r="X410"/>
  <c r="AA408"/>
  <c r="AD407"/>
  <c r="X406"/>
  <c r="AA404"/>
  <c r="AD403"/>
  <c r="X402"/>
  <c r="AA400"/>
  <c r="AD399"/>
  <c r="X398"/>
  <c r="AA396"/>
  <c r="AD395"/>
  <c r="X394"/>
  <c r="AA392"/>
  <c r="AD391"/>
  <c r="X390"/>
  <c r="AA388"/>
  <c r="AD387"/>
  <c r="X386"/>
  <c r="AA384"/>
  <c r="AD383"/>
  <c r="X382"/>
  <c r="AA380"/>
  <c r="AD379"/>
  <c r="X378"/>
  <c r="AA376"/>
  <c r="AD375"/>
  <c r="X374"/>
  <c r="AA372"/>
  <c r="AD371"/>
  <c r="X370"/>
  <c r="AA368"/>
  <c r="AD367"/>
  <c r="X366"/>
  <c r="AA364"/>
  <c r="X362"/>
  <c r="AA360"/>
  <c r="AD359"/>
  <c r="X358"/>
  <c r="AA354"/>
  <c r="P353"/>
  <c r="X346"/>
  <c r="AA344"/>
  <c r="AD343"/>
  <c r="X342"/>
  <c r="AA338"/>
  <c r="P337"/>
  <c r="X330"/>
  <c r="AA328"/>
  <c r="AD327"/>
  <c r="X326"/>
  <c r="AA324"/>
  <c r="AD323"/>
  <c r="X322"/>
  <c r="AA320"/>
  <c r="AD319"/>
  <c r="X318"/>
  <c r="AA316"/>
  <c r="AD315"/>
  <c r="X314"/>
  <c r="AA312"/>
  <c r="AD311"/>
  <c r="X310"/>
  <c r="AA308"/>
  <c r="AD307"/>
  <c r="X306"/>
  <c r="AA304"/>
  <c r="AD303"/>
  <c r="X302"/>
  <c r="AA300"/>
  <c r="AD299"/>
  <c r="X298"/>
  <c r="AA296"/>
  <c r="AD295"/>
  <c r="X294"/>
  <c r="AA292"/>
  <c r="AD291"/>
  <c r="X290"/>
  <c r="AA288"/>
  <c r="AD287"/>
  <c r="X286"/>
  <c r="AA284"/>
  <c r="AD283"/>
  <c r="X282"/>
  <c r="AA280"/>
  <c r="AD279"/>
  <c r="X278"/>
  <c r="AA276"/>
  <c r="AD275"/>
  <c r="X274"/>
  <c r="AA272"/>
  <c r="AD271"/>
  <c r="X270"/>
  <c r="AA268"/>
  <c r="AD267"/>
  <c r="X266"/>
  <c r="AA264"/>
  <c r="AD263"/>
  <c r="X262"/>
  <c r="AA260"/>
  <c r="AD259"/>
  <c r="X258"/>
  <c r="AA256"/>
  <c r="AD255"/>
  <c r="X254"/>
  <c r="AA252"/>
  <c r="AD251"/>
  <c r="X250"/>
  <c r="AA248"/>
  <c r="AD247"/>
  <c r="X246"/>
  <c r="AA244"/>
  <c r="AD243"/>
  <c r="X242"/>
  <c r="AA240"/>
  <c r="AD239"/>
  <c r="X238"/>
  <c r="AA236"/>
  <c r="AD235"/>
  <c r="X234"/>
  <c r="AA230"/>
  <c r="P229"/>
  <c r="X226"/>
  <c r="AA222"/>
  <c r="P221"/>
  <c r="X218"/>
  <c r="AA214"/>
  <c r="P213"/>
  <c r="X210"/>
  <c r="AA206"/>
  <c r="P205"/>
  <c r="P202"/>
  <c r="AD201"/>
  <c r="P194"/>
  <c r="AD193"/>
  <c r="P186"/>
  <c r="AD185"/>
  <c r="AD180"/>
  <c r="P180"/>
  <c r="AA176"/>
  <c r="AA175"/>
  <c r="P174"/>
  <c r="AD173"/>
  <c r="X173"/>
  <c r="P170"/>
  <c r="AD169"/>
  <c r="AD164"/>
  <c r="P164"/>
  <c r="AD160"/>
  <c r="P160"/>
  <c r="AD156"/>
  <c r="P156"/>
  <c r="AD152"/>
  <c r="P152"/>
  <c r="AD148"/>
  <c r="AD144"/>
  <c r="AD140"/>
  <c r="AD136"/>
  <c r="AD132"/>
  <c r="AD128"/>
  <c r="AD124"/>
  <c r="AD120"/>
  <c r="AD116"/>
  <c r="AD112"/>
  <c r="P112"/>
  <c r="AD108"/>
  <c r="P108"/>
  <c r="AD104"/>
  <c r="AD100"/>
  <c r="P100"/>
  <c r="AD96"/>
  <c r="P96"/>
  <c r="AD92"/>
  <c r="P92"/>
  <c r="AD88"/>
  <c r="P88"/>
  <c r="AD84"/>
  <c r="P84"/>
  <c r="AD80"/>
  <c r="P80"/>
  <c r="AD76"/>
  <c r="P76"/>
  <c r="AD72"/>
  <c r="P72"/>
  <c r="AD68"/>
  <c r="P68"/>
  <c r="AD64"/>
  <c r="P64"/>
  <c r="AD60"/>
  <c r="P60"/>
  <c r="AD56"/>
  <c r="P56"/>
  <c r="AD52"/>
  <c r="AD48"/>
  <c r="AD44"/>
  <c r="P41"/>
  <c r="AA38"/>
  <c r="X29"/>
  <c r="AA26"/>
  <c r="AD19"/>
  <c r="AD14"/>
  <c r="P378"/>
  <c r="AD377"/>
  <c r="X377"/>
  <c r="P374"/>
  <c r="AD373"/>
  <c r="X373"/>
  <c r="AA371"/>
  <c r="P370"/>
  <c r="AD369"/>
  <c r="X369"/>
  <c r="AA367"/>
  <c r="P366"/>
  <c r="AD365"/>
  <c r="X365"/>
  <c r="P362"/>
  <c r="AD361"/>
  <c r="AA359"/>
  <c r="P358"/>
  <c r="AD357"/>
  <c r="X357"/>
  <c r="P346"/>
  <c r="AD345"/>
  <c r="P342"/>
  <c r="AD341"/>
  <c r="X341"/>
  <c r="P336"/>
  <c r="P330"/>
  <c r="AD329"/>
  <c r="AA327"/>
  <c r="P326"/>
  <c r="AD325"/>
  <c r="X325"/>
  <c r="AA323"/>
  <c r="P322"/>
  <c r="AD321"/>
  <c r="X321"/>
  <c r="AA319"/>
  <c r="P318"/>
  <c r="AD317"/>
  <c r="X317"/>
  <c r="AA315"/>
  <c r="P314"/>
  <c r="AD313"/>
  <c r="X313"/>
  <c r="AA311"/>
  <c r="P310"/>
  <c r="AD309"/>
  <c r="X309"/>
  <c r="AA307"/>
  <c r="P306"/>
  <c r="AD305"/>
  <c r="X305"/>
  <c r="AA303"/>
  <c r="P302"/>
  <c r="AD301"/>
  <c r="X301"/>
  <c r="AA299"/>
  <c r="P298"/>
  <c r="AD297"/>
  <c r="X297"/>
  <c r="AA295"/>
  <c r="P294"/>
  <c r="AD293"/>
  <c r="X293"/>
  <c r="AA291"/>
  <c r="P290"/>
  <c r="AD289"/>
  <c r="X289"/>
  <c r="AA287"/>
  <c r="P286"/>
  <c r="AD285"/>
  <c r="X285"/>
  <c r="P226"/>
  <c r="AD225"/>
  <c r="X225"/>
  <c r="P218"/>
  <c r="AA212"/>
  <c r="AA211"/>
  <c r="P210"/>
  <c r="AD209"/>
  <c r="X209"/>
  <c r="AA204"/>
  <c r="AA203"/>
  <c r="X198"/>
  <c r="X190"/>
  <c r="X182"/>
  <c r="AA180"/>
  <c r="X178"/>
  <c r="AA174"/>
  <c r="P173"/>
  <c r="X166"/>
  <c r="AA164"/>
  <c r="X162"/>
  <c r="AA160"/>
  <c r="X158"/>
  <c r="AA156"/>
  <c r="X154"/>
  <c r="AA152"/>
  <c r="AD151"/>
  <c r="X150"/>
  <c r="AA148"/>
  <c r="AD147"/>
  <c r="X146"/>
  <c r="AA144"/>
  <c r="AD143"/>
  <c r="X142"/>
  <c r="AA140"/>
  <c r="AD139"/>
  <c r="X138"/>
  <c r="AA136"/>
  <c r="AD135"/>
  <c r="X134"/>
  <c r="AA132"/>
  <c r="AD131"/>
  <c r="X130"/>
  <c r="AA128"/>
  <c r="AD127"/>
  <c r="X126"/>
  <c r="AA124"/>
  <c r="AD123"/>
  <c r="X122"/>
  <c r="AA120"/>
  <c r="AD119"/>
  <c r="X118"/>
  <c r="AA116"/>
  <c r="AD115"/>
  <c r="X114"/>
  <c r="AA112"/>
  <c r="X110"/>
  <c r="AA108"/>
  <c r="X106"/>
  <c r="AA104"/>
  <c r="X102"/>
  <c r="AA100"/>
  <c r="X98"/>
  <c r="X94"/>
  <c r="X90"/>
  <c r="X82"/>
  <c r="X78"/>
  <c r="X70"/>
  <c r="X66"/>
  <c r="X62"/>
  <c r="AA60"/>
  <c r="X58"/>
  <c r="AA56"/>
  <c r="X54"/>
  <c r="AA52"/>
  <c r="AD51"/>
  <c r="X50"/>
  <c r="AA48"/>
  <c r="AD47"/>
  <c r="X46"/>
  <c r="AA44"/>
  <c r="X42"/>
  <c r="AD39"/>
  <c r="X38"/>
  <c r="X33"/>
  <c r="AD32"/>
  <c r="AA30"/>
  <c r="AA29"/>
  <c r="P28"/>
  <c r="P27"/>
  <c r="AD26"/>
  <c r="X26"/>
  <c r="AA24"/>
  <c r="P22"/>
  <c r="AA19"/>
  <c r="P18"/>
  <c r="AD17"/>
  <c r="X17"/>
  <c r="AD16"/>
  <c r="X16"/>
  <c r="AA14"/>
  <c r="P977" i="4"/>
  <c r="J977" i="5" s="1"/>
  <c r="P967" i="4"/>
  <c r="J967" i="5" s="1"/>
  <c r="AB948" i="4"/>
  <c r="AF948" s="1"/>
  <c r="L948" i="5" s="1"/>
  <c r="P945" i="4"/>
  <c r="J945" i="5" s="1"/>
  <c r="P935" i="4"/>
  <c r="J935" i="5" s="1"/>
  <c r="AB994" i="4"/>
  <c r="AF994" s="1"/>
  <c r="L994" i="5" s="1"/>
  <c r="P985" i="4"/>
  <c r="J985" i="5" s="1"/>
  <c r="P975" i="4"/>
  <c r="J975" i="5" s="1"/>
  <c r="AB962" i="4"/>
  <c r="AF962" s="1"/>
  <c r="L962" i="5" s="1"/>
  <c r="P957" i="4"/>
  <c r="J957" i="5" s="1"/>
  <c r="P953" i="4"/>
  <c r="J953" i="5" s="1"/>
  <c r="P943" i="4"/>
  <c r="J943" i="5" s="1"/>
  <c r="AB930" i="4"/>
  <c r="AF930" s="1"/>
  <c r="L930" i="5" s="1"/>
  <c r="AB904" i="4"/>
  <c r="AF904" s="1"/>
  <c r="L904" i="5" s="1"/>
  <c r="AB902" i="4"/>
  <c r="AF902" s="1"/>
  <c r="L902" i="5" s="1"/>
  <c r="AB900" i="4"/>
  <c r="AF900" s="1"/>
  <c r="L900" i="5" s="1"/>
  <c r="AB840" i="4"/>
  <c r="AF840" s="1"/>
  <c r="L840" i="5" s="1"/>
  <c r="M73" i="15" s="1"/>
  <c r="P816" i="4"/>
  <c r="J816" i="5" s="1"/>
  <c r="M71" i="14" s="1"/>
  <c r="AB808" i="4"/>
  <c r="AF808" s="1"/>
  <c r="L808" i="5" s="1"/>
  <c r="E71" i="15" s="1"/>
  <c r="P784" i="4"/>
  <c r="J784" i="5" s="1"/>
  <c r="E69" i="14" s="1"/>
  <c r="AB776" i="4"/>
  <c r="AF776" s="1"/>
  <c r="L776" i="5" s="1"/>
  <c r="I68" i="15" s="1"/>
  <c r="P752" i="4"/>
  <c r="J752" i="5" s="1"/>
  <c r="I66" i="14" s="1"/>
  <c r="AB744" i="4"/>
  <c r="AF744" s="1"/>
  <c r="L744" i="5" s="1"/>
  <c r="M65" i="15" s="1"/>
  <c r="P720" i="4"/>
  <c r="J720" i="5" s="1"/>
  <c r="M63" i="14" s="1"/>
  <c r="AB712" i="4"/>
  <c r="AF712" s="1"/>
  <c r="L712" i="5" s="1"/>
  <c r="E63" i="15" s="1"/>
  <c r="P688" i="4"/>
  <c r="J688" i="5" s="1"/>
  <c r="E61" i="14" s="1"/>
  <c r="P993" i="4"/>
  <c r="J993" i="5" s="1"/>
  <c r="P989" i="4"/>
  <c r="J989" i="5" s="1"/>
  <c r="P965" i="4"/>
  <c r="J965" i="5" s="1"/>
  <c r="P961" i="4"/>
  <c r="J961" i="5" s="1"/>
  <c r="P933" i="4"/>
  <c r="J933" i="5" s="1"/>
  <c r="P929" i="4"/>
  <c r="J929" i="5" s="1"/>
  <c r="P973" i="4"/>
  <c r="J973" i="5" s="1"/>
  <c r="P969" i="4"/>
  <c r="J969" i="5" s="1"/>
  <c r="P941" i="4"/>
  <c r="J941" i="5" s="1"/>
  <c r="P937" i="4"/>
  <c r="J937" i="5" s="1"/>
  <c r="P981" i="4"/>
  <c r="J981" i="5" s="1"/>
  <c r="AB974" i="4"/>
  <c r="AF974" s="1"/>
  <c r="L974" i="5" s="1"/>
  <c r="P949" i="4"/>
  <c r="J949" i="5" s="1"/>
  <c r="AB942" i="4"/>
  <c r="AF942" s="1"/>
  <c r="L942" i="5" s="1"/>
  <c r="F96" i="19"/>
  <c r="G96" s="1"/>
  <c r="AP990" i="4"/>
  <c r="I986"/>
  <c r="J986" s="1"/>
  <c r="AP982"/>
  <c r="I978"/>
  <c r="J978" s="1"/>
  <c r="P978" s="1"/>
  <c r="J978" i="5" s="1"/>
  <c r="G85" i="14" s="1"/>
  <c r="AP974" i="4"/>
  <c r="I970"/>
  <c r="J970" s="1"/>
  <c r="AP966"/>
  <c r="I962"/>
  <c r="J962" s="1"/>
  <c r="P962" s="1"/>
  <c r="J962" i="5" s="1"/>
  <c r="C84" i="14" s="1"/>
  <c r="AP958" i="4"/>
  <c r="I954"/>
  <c r="J954" s="1"/>
  <c r="AP950"/>
  <c r="I946"/>
  <c r="J946" s="1"/>
  <c r="P946" s="1"/>
  <c r="J946" i="5" s="1"/>
  <c r="K82" i="14" s="1"/>
  <c r="AP942" i="4"/>
  <c r="I938"/>
  <c r="J938" s="1"/>
  <c r="AP934"/>
  <c r="I930"/>
  <c r="J930" s="1"/>
  <c r="P930" s="1"/>
  <c r="J930" i="5" s="1"/>
  <c r="G81" i="14" s="1"/>
  <c r="AP926" i="4"/>
  <c r="AP924"/>
  <c r="I914"/>
  <c r="J914" s="1"/>
  <c r="AP912"/>
  <c r="AP911"/>
  <c r="AP910"/>
  <c r="AP908"/>
  <c r="I898"/>
  <c r="J898" s="1"/>
  <c r="P898" s="1"/>
  <c r="J898" i="5" s="1"/>
  <c r="K78" i="14" s="1"/>
  <c r="AP896" i="4"/>
  <c r="AP895"/>
  <c r="AP894"/>
  <c r="AP892"/>
  <c r="I882"/>
  <c r="J882" s="1"/>
  <c r="AP880"/>
  <c r="AP879"/>
  <c r="AP878"/>
  <c r="AP876"/>
  <c r="I866"/>
  <c r="J866" s="1"/>
  <c r="AP864"/>
  <c r="AP863"/>
  <c r="AP862"/>
  <c r="AP860"/>
  <c r="I850"/>
  <c r="J850" s="1"/>
  <c r="AP848"/>
  <c r="AP847"/>
  <c r="AP846"/>
  <c r="AP844"/>
  <c r="X843"/>
  <c r="AB843" s="1"/>
  <c r="AF843" s="1"/>
  <c r="L843" i="5" s="1"/>
  <c r="D74" i="15" s="1"/>
  <c r="I838" i="4"/>
  <c r="J838" s="1"/>
  <c r="P838" s="1"/>
  <c r="J838" i="5" s="1"/>
  <c r="K73" i="14" s="1"/>
  <c r="AP836" i="4"/>
  <c r="AP835"/>
  <c r="X835"/>
  <c r="AB835" s="1"/>
  <c r="AF835" s="1"/>
  <c r="L835" i="5" s="1"/>
  <c r="H73" i="15" s="1"/>
  <c r="I830" i="4"/>
  <c r="J830" s="1"/>
  <c r="P830" s="1"/>
  <c r="J830" i="5" s="1"/>
  <c r="C73" i="14" s="1"/>
  <c r="AP828" i="4"/>
  <c r="AP827"/>
  <c r="X827"/>
  <c r="AB827" s="1"/>
  <c r="AF827" s="1"/>
  <c r="L827" i="5" s="1"/>
  <c r="L72" i="15" s="1"/>
  <c r="I822" i="4"/>
  <c r="J822" s="1"/>
  <c r="P822" s="1"/>
  <c r="J822" i="5" s="1"/>
  <c r="G72" i="14" s="1"/>
  <c r="AP820" i="4"/>
  <c r="AP819"/>
  <c r="X819"/>
  <c r="AB819" s="1"/>
  <c r="AF819" s="1"/>
  <c r="L819" i="5" s="1"/>
  <c r="D72" i="15" s="1"/>
  <c r="I814" i="4"/>
  <c r="J814" s="1"/>
  <c r="P814" s="1"/>
  <c r="J814" i="5" s="1"/>
  <c r="K71" i="14" s="1"/>
  <c r="AP812" i="4"/>
  <c r="AP811"/>
  <c r="X811"/>
  <c r="AB811" s="1"/>
  <c r="AF811" s="1"/>
  <c r="L811" i="5" s="1"/>
  <c r="H71" i="15" s="1"/>
  <c r="I806" i="4"/>
  <c r="J806" s="1"/>
  <c r="P806" s="1"/>
  <c r="J806" i="5" s="1"/>
  <c r="C71" i="14" s="1"/>
  <c r="AP804" i="4"/>
  <c r="AP803"/>
  <c r="X803"/>
  <c r="AB803" s="1"/>
  <c r="AF803" s="1"/>
  <c r="L803" i="5" s="1"/>
  <c r="L70" i="15" s="1"/>
  <c r="I798" i="4"/>
  <c r="J798" s="1"/>
  <c r="P798" s="1"/>
  <c r="J798" i="5" s="1"/>
  <c r="G70" i="14" s="1"/>
  <c r="AP796" i="4"/>
  <c r="AP795"/>
  <c r="X795"/>
  <c r="AB795" s="1"/>
  <c r="AF795" s="1"/>
  <c r="L795" i="5" s="1"/>
  <c r="D70" i="15" s="1"/>
  <c r="I790" i="4"/>
  <c r="J790" s="1"/>
  <c r="P790" s="1"/>
  <c r="J790" i="5" s="1"/>
  <c r="K69" i="14" s="1"/>
  <c r="AP788" i="4"/>
  <c r="AP787"/>
  <c r="X787"/>
  <c r="AB787" s="1"/>
  <c r="AF787" s="1"/>
  <c r="L787" i="5" s="1"/>
  <c r="H69" i="15" s="1"/>
  <c r="I782" i="4"/>
  <c r="J782" s="1"/>
  <c r="P782" s="1"/>
  <c r="J782" i="5" s="1"/>
  <c r="C69" i="14" s="1"/>
  <c r="AP780" i="4"/>
  <c r="AP779"/>
  <c r="X779"/>
  <c r="AB779" s="1"/>
  <c r="AF779" s="1"/>
  <c r="L779" i="5" s="1"/>
  <c r="L68" i="15" s="1"/>
  <c r="I774" i="4"/>
  <c r="J774" s="1"/>
  <c r="P774" s="1"/>
  <c r="J774" i="5" s="1"/>
  <c r="G68" i="14" s="1"/>
  <c r="AP772" i="4"/>
  <c r="AP771"/>
  <c r="X771"/>
  <c r="AB771" s="1"/>
  <c r="AF771" s="1"/>
  <c r="L771" i="5" s="1"/>
  <c r="D68" i="15" s="1"/>
  <c r="I766" i="4"/>
  <c r="J766" s="1"/>
  <c r="P766" s="1"/>
  <c r="J766" i="5" s="1"/>
  <c r="K67" i="14" s="1"/>
  <c r="AP764" i="4"/>
  <c r="AP763"/>
  <c r="X763"/>
  <c r="AB763" s="1"/>
  <c r="AF763" s="1"/>
  <c r="L763" i="5" s="1"/>
  <c r="H67" i="15" s="1"/>
  <c r="I758" i="4"/>
  <c r="J758" s="1"/>
  <c r="P758" s="1"/>
  <c r="J758" i="5" s="1"/>
  <c r="C67" i="14" s="1"/>
  <c r="AP756" i="4"/>
  <c r="AP755"/>
  <c r="X755"/>
  <c r="AB755" s="1"/>
  <c r="AF755" s="1"/>
  <c r="L755" i="5" s="1"/>
  <c r="L66" i="15" s="1"/>
  <c r="I750" i="4"/>
  <c r="J750" s="1"/>
  <c r="P750" s="1"/>
  <c r="J750" i="5" s="1"/>
  <c r="G66" i="14" s="1"/>
  <c r="AP748" i="4"/>
  <c r="AP747"/>
  <c r="X747"/>
  <c r="AB747" s="1"/>
  <c r="AF747" s="1"/>
  <c r="L747" i="5" s="1"/>
  <c r="D66" i="15" s="1"/>
  <c r="I742" i="4"/>
  <c r="J742" s="1"/>
  <c r="P742" s="1"/>
  <c r="J742" i="5" s="1"/>
  <c r="K65" i="14" s="1"/>
  <c r="AP740" i="4"/>
  <c r="AP739"/>
  <c r="X739"/>
  <c r="AB739" s="1"/>
  <c r="AF739" s="1"/>
  <c r="L739" i="5" s="1"/>
  <c r="H65" i="15" s="1"/>
  <c r="I734" i="4"/>
  <c r="J734" s="1"/>
  <c r="P734" s="1"/>
  <c r="J734" i="5" s="1"/>
  <c r="C65" i="14" s="1"/>
  <c r="AP732" i="4"/>
  <c r="AP731"/>
  <c r="X731"/>
  <c r="AB731" s="1"/>
  <c r="AF731" s="1"/>
  <c r="L731" i="5" s="1"/>
  <c r="L64" i="15" s="1"/>
  <c r="I726" i="4"/>
  <c r="J726" s="1"/>
  <c r="P726" s="1"/>
  <c r="J726" i="5" s="1"/>
  <c r="G64" i="14" s="1"/>
  <c r="AP724" i="4"/>
  <c r="AP723"/>
  <c r="X723"/>
  <c r="AB723" s="1"/>
  <c r="AF723" s="1"/>
  <c r="L723" i="5" s="1"/>
  <c r="D64" i="15" s="1"/>
  <c r="I718" i="4"/>
  <c r="J718" s="1"/>
  <c r="P718" s="1"/>
  <c r="J718" i="5" s="1"/>
  <c r="K63" i="14" s="1"/>
  <c r="AP716" i="4"/>
  <c r="AP715"/>
  <c r="X715"/>
  <c r="AB715" s="1"/>
  <c r="AF715" s="1"/>
  <c r="L715" i="5" s="1"/>
  <c r="H63" i="15" s="1"/>
  <c r="I710" i="4"/>
  <c r="J710" s="1"/>
  <c r="P710" s="1"/>
  <c r="J710" i="5" s="1"/>
  <c r="C63" i="14" s="1"/>
  <c r="AP708" i="4"/>
  <c r="AP707"/>
  <c r="X707"/>
  <c r="AB707" s="1"/>
  <c r="AF707" s="1"/>
  <c r="L707" i="5" s="1"/>
  <c r="L62" i="15" s="1"/>
  <c r="I702" i="4"/>
  <c r="J702" s="1"/>
  <c r="P702" s="1"/>
  <c r="J702" i="5" s="1"/>
  <c r="G62" i="14" s="1"/>
  <c r="AP700" i="4"/>
  <c r="AP699"/>
  <c r="X699"/>
  <c r="AB699" s="1"/>
  <c r="AF699" s="1"/>
  <c r="L699" i="5" s="1"/>
  <c r="D62" i="15" s="1"/>
  <c r="I694" i="4"/>
  <c r="J694" s="1"/>
  <c r="P694" s="1"/>
  <c r="J694" i="5" s="1"/>
  <c r="K61" i="14" s="1"/>
  <c r="AP692" i="4"/>
  <c r="AP691"/>
  <c r="X691"/>
  <c r="AB691" s="1"/>
  <c r="AF691" s="1"/>
  <c r="L691" i="5" s="1"/>
  <c r="H61" i="15" s="1"/>
  <c r="I686" i="4"/>
  <c r="J686" s="1"/>
  <c r="P686" s="1"/>
  <c r="J686" i="5" s="1"/>
  <c r="C61" i="14" s="1"/>
  <c r="AP684" i="4"/>
  <c r="AP683"/>
  <c r="AP682"/>
  <c r="AP681"/>
  <c r="X681"/>
  <c r="AB681" s="1"/>
  <c r="AF681" s="1"/>
  <c r="L681" i="5" s="1"/>
  <c r="J60" i="15" s="1"/>
  <c r="P680" i="4"/>
  <c r="J680" i="5" s="1"/>
  <c r="I60" i="14" s="1"/>
  <c r="I675" i="4"/>
  <c r="J675" s="1"/>
  <c r="X672"/>
  <c r="AB672" s="1"/>
  <c r="AF672" s="1"/>
  <c r="L672" i="5" s="1"/>
  <c r="M59" i="15" s="1"/>
  <c r="I672" i="4"/>
  <c r="J672" s="1"/>
  <c r="AP666"/>
  <c r="AP665"/>
  <c r="X665"/>
  <c r="AB665" s="1"/>
  <c r="AF665" s="1"/>
  <c r="L665" i="5" s="1"/>
  <c r="F59" i="15" s="1"/>
  <c r="P664" i="4"/>
  <c r="J664" i="5" s="1"/>
  <c r="E59" i="14" s="1"/>
  <c r="I659" i="4"/>
  <c r="J659" s="1"/>
  <c r="X656"/>
  <c r="AB656" s="1"/>
  <c r="AF656" s="1"/>
  <c r="L656" i="5" s="1"/>
  <c r="I58" i="15" s="1"/>
  <c r="I656" i="4"/>
  <c r="J656" s="1"/>
  <c r="P656" s="1"/>
  <c r="J656" i="5" s="1"/>
  <c r="I58" i="14" s="1"/>
  <c r="AP650" i="4"/>
  <c r="AP649"/>
  <c r="X649"/>
  <c r="AB649" s="1"/>
  <c r="AF649" s="1"/>
  <c r="L649" i="5" s="1"/>
  <c r="B58" i="15" s="1"/>
  <c r="P648" i="4"/>
  <c r="J648" i="5" s="1"/>
  <c r="M57" i="14" s="1"/>
  <c r="I643" i="4"/>
  <c r="J643" s="1"/>
  <c r="X640"/>
  <c r="I640"/>
  <c r="J640" s="1"/>
  <c r="P640" s="1"/>
  <c r="J640" i="5" s="1"/>
  <c r="E57" i="14" s="1"/>
  <c r="X629" i="4"/>
  <c r="AB629" s="1"/>
  <c r="AF629" s="1"/>
  <c r="L629" i="5" s="1"/>
  <c r="F56" i="15" s="1"/>
  <c r="I627" i="4"/>
  <c r="J627" s="1"/>
  <c r="AB620"/>
  <c r="AF620" s="1"/>
  <c r="L620" i="5" s="1"/>
  <c r="I55" i="15" s="1"/>
  <c r="X616" i="4"/>
  <c r="AB616" s="1"/>
  <c r="AF616" s="1"/>
  <c r="L616" i="5" s="1"/>
  <c r="E55" i="15" s="1"/>
  <c r="AB612" i="4"/>
  <c r="AF612" s="1"/>
  <c r="L612" i="5" s="1"/>
  <c r="M54" i="15" s="1"/>
  <c r="AB600" i="4"/>
  <c r="AF600" s="1"/>
  <c r="L600" i="5" s="1"/>
  <c r="M53" i="15" s="1"/>
  <c r="AB596" i="4"/>
  <c r="AF596" s="1"/>
  <c r="L596" i="5" s="1"/>
  <c r="I53" i="15" s="1"/>
  <c r="AB580" i="4"/>
  <c r="AF580" s="1"/>
  <c r="L580" i="5" s="1"/>
  <c r="E52" i="15" s="1"/>
  <c r="AB564" i="4"/>
  <c r="AF564" s="1"/>
  <c r="L564" i="5" s="1"/>
  <c r="M50" i="15" s="1"/>
  <c r="AB548" i="4"/>
  <c r="AF548" s="1"/>
  <c r="L548" i="5" s="1"/>
  <c r="I49" i="15" s="1"/>
  <c r="AB532" i="4"/>
  <c r="AF532" s="1"/>
  <c r="L532" i="5" s="1"/>
  <c r="E48" i="15" s="1"/>
  <c r="AB516" i="4"/>
  <c r="AF516" s="1"/>
  <c r="L516" i="5" s="1"/>
  <c r="M46" i="15" s="1"/>
  <c r="AB500" i="4"/>
  <c r="AF500" s="1"/>
  <c r="L500" i="5" s="1"/>
  <c r="I45" i="15" s="1"/>
  <c r="AB484" i="4"/>
  <c r="AF484" s="1"/>
  <c r="L484" i="5" s="1"/>
  <c r="E44" i="15" s="1"/>
  <c r="AB468" i="4"/>
  <c r="AF468" s="1"/>
  <c r="L468" i="5" s="1"/>
  <c r="M42" i="15" s="1"/>
  <c r="AB452" i="4"/>
  <c r="AF452" s="1"/>
  <c r="L452" i="5" s="1"/>
  <c r="I41" i="15" s="1"/>
  <c r="AB436" i="4"/>
  <c r="AF436" s="1"/>
  <c r="L436" i="5" s="1"/>
  <c r="E40" i="15" s="1"/>
  <c r="P995" i="4"/>
  <c r="J995" i="5" s="1"/>
  <c r="P987" i="4"/>
  <c r="J987" i="5" s="1"/>
  <c r="P986" i="4"/>
  <c r="J986" i="5" s="1"/>
  <c r="P979" i="4"/>
  <c r="J979" i="5" s="1"/>
  <c r="P971" i="4"/>
  <c r="J971" i="5" s="1"/>
  <c r="P970" i="4"/>
  <c r="J970" i="5" s="1"/>
  <c r="P963" i="4"/>
  <c r="J963" i="5" s="1"/>
  <c r="P955" i="4"/>
  <c r="J955" i="5" s="1"/>
  <c r="P954" i="4"/>
  <c r="J954" i="5" s="1"/>
  <c r="P947" i="4"/>
  <c r="J947" i="5" s="1"/>
  <c r="P939" i="4"/>
  <c r="J939" i="5" s="1"/>
  <c r="P938" i="4"/>
  <c r="J938" i="5" s="1"/>
  <c r="P931" i="4"/>
  <c r="J931" i="5" s="1"/>
  <c r="X837" i="4"/>
  <c r="AB837" s="1"/>
  <c r="AF837" s="1"/>
  <c r="L837" i="5" s="1"/>
  <c r="J73" i="15" s="1"/>
  <c r="X829" i="4"/>
  <c r="AB829" s="1"/>
  <c r="AF829" s="1"/>
  <c r="L829" i="5" s="1"/>
  <c r="B73" i="15" s="1"/>
  <c r="X821" i="4"/>
  <c r="AB821" s="1"/>
  <c r="AF821" s="1"/>
  <c r="L821" i="5" s="1"/>
  <c r="F72" i="15" s="1"/>
  <c r="X813" i="4"/>
  <c r="AB813" s="1"/>
  <c r="AF813" s="1"/>
  <c r="L813" i="5" s="1"/>
  <c r="J71" i="15" s="1"/>
  <c r="X805" i="4"/>
  <c r="AB805" s="1"/>
  <c r="AF805" s="1"/>
  <c r="L805" i="5" s="1"/>
  <c r="B71" i="15" s="1"/>
  <c r="X797" i="4"/>
  <c r="AB797" s="1"/>
  <c r="AF797" s="1"/>
  <c r="L797" i="5" s="1"/>
  <c r="F70" i="15" s="1"/>
  <c r="X789" i="4"/>
  <c r="AB789" s="1"/>
  <c r="AF789" s="1"/>
  <c r="L789" i="5" s="1"/>
  <c r="J69" i="15" s="1"/>
  <c r="X781" i="4"/>
  <c r="AB781" s="1"/>
  <c r="AF781" s="1"/>
  <c r="L781" i="5" s="1"/>
  <c r="B69" i="15" s="1"/>
  <c r="X773" i="4"/>
  <c r="AB773" s="1"/>
  <c r="AF773" s="1"/>
  <c r="L773" i="5" s="1"/>
  <c r="F68" i="15" s="1"/>
  <c r="X765" i="4"/>
  <c r="AB765" s="1"/>
  <c r="AF765" s="1"/>
  <c r="L765" i="5" s="1"/>
  <c r="J67" i="15" s="1"/>
  <c r="X757" i="4"/>
  <c r="AB757" s="1"/>
  <c r="AF757" s="1"/>
  <c r="L757" i="5" s="1"/>
  <c r="B67" i="15" s="1"/>
  <c r="X749" i="4"/>
  <c r="AB749" s="1"/>
  <c r="AF749" s="1"/>
  <c r="L749" i="5" s="1"/>
  <c r="F66" i="15" s="1"/>
  <c r="X741" i="4"/>
  <c r="AB741" s="1"/>
  <c r="AF741" s="1"/>
  <c r="L741" i="5" s="1"/>
  <c r="J65" i="15" s="1"/>
  <c r="X733" i="4"/>
  <c r="AB733" s="1"/>
  <c r="AF733" s="1"/>
  <c r="L733" i="5" s="1"/>
  <c r="B65" i="15" s="1"/>
  <c r="X725" i="4"/>
  <c r="AB725" s="1"/>
  <c r="AF725" s="1"/>
  <c r="L725" i="5" s="1"/>
  <c r="F64" i="15" s="1"/>
  <c r="X717" i="4"/>
  <c r="AB717" s="1"/>
  <c r="AF717" s="1"/>
  <c r="L717" i="5" s="1"/>
  <c r="J63" i="15" s="1"/>
  <c r="X709" i="4"/>
  <c r="AB709" s="1"/>
  <c r="AF709" s="1"/>
  <c r="L709" i="5" s="1"/>
  <c r="B63" i="15" s="1"/>
  <c r="X701" i="4"/>
  <c r="AB701" s="1"/>
  <c r="AF701" s="1"/>
  <c r="L701" i="5" s="1"/>
  <c r="F62" i="15" s="1"/>
  <c r="X693" i="4"/>
  <c r="AB693" s="1"/>
  <c r="AF693" s="1"/>
  <c r="L693" i="5" s="1"/>
  <c r="J61" i="15" s="1"/>
  <c r="AP685" i="4"/>
  <c r="X685"/>
  <c r="AB685" s="1"/>
  <c r="AF685" s="1"/>
  <c r="L685" i="5" s="1"/>
  <c r="B61" i="15" s="1"/>
  <c r="X677" i="4"/>
  <c r="AB677" s="1"/>
  <c r="AF677" s="1"/>
  <c r="L677" i="5" s="1"/>
  <c r="F60" i="15" s="1"/>
  <c r="X668" i="4"/>
  <c r="AB668" s="1"/>
  <c r="AF668" s="1"/>
  <c r="L668" i="5" s="1"/>
  <c r="I59" i="15" s="1"/>
  <c r="X661" i="4"/>
  <c r="AB661" s="1"/>
  <c r="AF661" s="1"/>
  <c r="L661" i="5" s="1"/>
  <c r="B59" i="15" s="1"/>
  <c r="X652" i="4"/>
  <c r="AB652" s="1"/>
  <c r="AF652" s="1"/>
  <c r="L652" i="5" s="1"/>
  <c r="E58" i="15" s="1"/>
  <c r="X645" i="4"/>
  <c r="AB645" s="1"/>
  <c r="AF645" s="1"/>
  <c r="L645" i="5" s="1"/>
  <c r="J57" i="15" s="1"/>
  <c r="X636" i="4"/>
  <c r="AB636" s="1"/>
  <c r="AF636" s="1"/>
  <c r="L636" i="5" s="1"/>
  <c r="M56" i="15" s="1"/>
  <c r="X634" i="4"/>
  <c r="AB634" s="1"/>
  <c r="AF634" s="1"/>
  <c r="L634" i="5" s="1"/>
  <c r="K56" i="15" s="1"/>
  <c r="X632" i="4"/>
  <c r="AB632" s="1"/>
  <c r="AF632" s="1"/>
  <c r="L632" i="5" s="1"/>
  <c r="I56" i="15" s="1"/>
  <c r="P624" i="4"/>
  <c r="J624" i="5" s="1"/>
  <c r="M55" i="14" s="1"/>
  <c r="X618" i="4"/>
  <c r="AB618" s="1"/>
  <c r="AF618" s="1"/>
  <c r="L618" i="5" s="1"/>
  <c r="G55" i="15" s="1"/>
  <c r="AP994" i="4"/>
  <c r="AP986"/>
  <c r="P980"/>
  <c r="J980" i="5" s="1"/>
  <c r="AP978" i="4"/>
  <c r="P972"/>
  <c r="J972" i="5" s="1"/>
  <c r="AP970" i="4"/>
  <c r="P964"/>
  <c r="J964" i="5" s="1"/>
  <c r="E84" i="14" s="1"/>
  <c r="AP962" i="4"/>
  <c r="P956"/>
  <c r="J956" i="5" s="1"/>
  <c r="AP954" i="4"/>
  <c r="P948"/>
  <c r="J948" i="5" s="1"/>
  <c r="AP946" i="4"/>
  <c r="P940"/>
  <c r="J940" i="5" s="1"/>
  <c r="AP938" i="4"/>
  <c r="P932"/>
  <c r="J932" i="5" s="1"/>
  <c r="I81" i="14" s="1"/>
  <c r="AP930" i="4"/>
  <c r="AP920"/>
  <c r="AP919"/>
  <c r="AP918"/>
  <c r="AP916"/>
  <c r="AP904"/>
  <c r="AP903"/>
  <c r="AP902"/>
  <c r="AP900"/>
  <c r="AP888"/>
  <c r="AP887"/>
  <c r="AP886"/>
  <c r="AP884"/>
  <c r="AP872"/>
  <c r="AP871"/>
  <c r="AP870"/>
  <c r="AP868"/>
  <c r="AP856"/>
  <c r="AP855"/>
  <c r="AP854"/>
  <c r="AP852"/>
  <c r="AP840"/>
  <c r="AP839"/>
  <c r="X839"/>
  <c r="AB839" s="1"/>
  <c r="AF839" s="1"/>
  <c r="L839" i="5" s="1"/>
  <c r="L73" i="15" s="1"/>
  <c r="AP832" i="4"/>
  <c r="AP831"/>
  <c r="X831"/>
  <c r="AB831" s="1"/>
  <c r="AF831" s="1"/>
  <c r="L831" i="5" s="1"/>
  <c r="D73" i="15" s="1"/>
  <c r="AP824" i="4"/>
  <c r="AP823"/>
  <c r="X823"/>
  <c r="AB823" s="1"/>
  <c r="AF823" s="1"/>
  <c r="L823" i="5" s="1"/>
  <c r="H72" i="15" s="1"/>
  <c r="AP816" i="4"/>
  <c r="AP815"/>
  <c r="X815"/>
  <c r="AB815" s="1"/>
  <c r="AF815" s="1"/>
  <c r="L815" i="5" s="1"/>
  <c r="L71" i="15" s="1"/>
  <c r="AP808" i="4"/>
  <c r="AP807"/>
  <c r="X807"/>
  <c r="AB807" s="1"/>
  <c r="AF807" s="1"/>
  <c r="L807" i="5" s="1"/>
  <c r="D71" i="15" s="1"/>
  <c r="AP800" i="4"/>
  <c r="AP799"/>
  <c r="X799"/>
  <c r="AB799" s="1"/>
  <c r="AF799" s="1"/>
  <c r="L799" i="5" s="1"/>
  <c r="H70" i="15" s="1"/>
  <c r="AP792" i="4"/>
  <c r="AP791"/>
  <c r="X791"/>
  <c r="AB791" s="1"/>
  <c r="AF791" s="1"/>
  <c r="L791" i="5" s="1"/>
  <c r="L69" i="15" s="1"/>
  <c r="AP784" i="4"/>
  <c r="AP783"/>
  <c r="X783"/>
  <c r="AB783" s="1"/>
  <c r="AF783" s="1"/>
  <c r="L783" i="5" s="1"/>
  <c r="D69" i="15" s="1"/>
  <c r="AP776" i="4"/>
  <c r="AP775"/>
  <c r="X775"/>
  <c r="AB775" s="1"/>
  <c r="AF775" s="1"/>
  <c r="L775" i="5" s="1"/>
  <c r="H68" i="15" s="1"/>
  <c r="AP768" i="4"/>
  <c r="AP767"/>
  <c r="X767"/>
  <c r="AB767" s="1"/>
  <c r="AF767" s="1"/>
  <c r="L767" i="5" s="1"/>
  <c r="L67" i="15" s="1"/>
  <c r="AP760" i="4"/>
  <c r="AP759"/>
  <c r="X759"/>
  <c r="AB759" s="1"/>
  <c r="AF759" s="1"/>
  <c r="L759" i="5" s="1"/>
  <c r="D67" i="15" s="1"/>
  <c r="AP752" i="4"/>
  <c r="AP751"/>
  <c r="X751"/>
  <c r="AB751" s="1"/>
  <c r="AF751" s="1"/>
  <c r="L751" i="5" s="1"/>
  <c r="H66" i="15" s="1"/>
  <c r="AP744" i="4"/>
  <c r="AP743"/>
  <c r="X743"/>
  <c r="AB743" s="1"/>
  <c r="AF743" s="1"/>
  <c r="L743" i="5" s="1"/>
  <c r="L65" i="15" s="1"/>
  <c r="AP736" i="4"/>
  <c r="AP735"/>
  <c r="X735"/>
  <c r="AB735" s="1"/>
  <c r="AF735" s="1"/>
  <c r="L735" i="5" s="1"/>
  <c r="D65" i="15" s="1"/>
  <c r="AP728" i="4"/>
  <c r="AP727"/>
  <c r="X727"/>
  <c r="AB727" s="1"/>
  <c r="AF727" s="1"/>
  <c r="L727" i="5" s="1"/>
  <c r="H64" i="15" s="1"/>
  <c r="AP720" i="4"/>
  <c r="AP719"/>
  <c r="X719"/>
  <c r="AB719" s="1"/>
  <c r="AF719" s="1"/>
  <c r="L719" i="5" s="1"/>
  <c r="L63" i="15" s="1"/>
  <c r="AP712" i="4"/>
  <c r="AP711"/>
  <c r="X711"/>
  <c r="AB711" s="1"/>
  <c r="AF711" s="1"/>
  <c r="L711" i="5" s="1"/>
  <c r="D63" i="15" s="1"/>
  <c r="AP704" i="4"/>
  <c r="AP703"/>
  <c r="X703"/>
  <c r="AB703" s="1"/>
  <c r="AF703" s="1"/>
  <c r="L703" i="5" s="1"/>
  <c r="H62" i="15" s="1"/>
  <c r="AP696" i="4"/>
  <c r="AP695"/>
  <c r="X695"/>
  <c r="AB695" s="1"/>
  <c r="AF695" s="1"/>
  <c r="L695" i="5" s="1"/>
  <c r="L61" i="15" s="1"/>
  <c r="AP688" i="4"/>
  <c r="AP687"/>
  <c r="X687"/>
  <c r="AB687" s="1"/>
  <c r="AF687" s="1"/>
  <c r="L687" i="5" s="1"/>
  <c r="D61" i="15" s="1"/>
  <c r="X680" i="4"/>
  <c r="AB680" s="1"/>
  <c r="AF680" s="1"/>
  <c r="L680" i="5" s="1"/>
  <c r="I60" i="15" s="1"/>
  <c r="X673" i="4"/>
  <c r="AB673" s="1"/>
  <c r="AF673" s="1"/>
  <c r="L673" i="5" s="1"/>
  <c r="B60" i="15" s="1"/>
  <c r="P672" i="4"/>
  <c r="J672" i="5" s="1"/>
  <c r="M59" i="14" s="1"/>
  <c r="X664" i="4"/>
  <c r="AB664" s="1"/>
  <c r="AF664" s="1"/>
  <c r="L664" i="5" s="1"/>
  <c r="E59" i="15" s="1"/>
  <c r="X657" i="4"/>
  <c r="AB657" s="1"/>
  <c r="AF657" s="1"/>
  <c r="L657" i="5" s="1"/>
  <c r="J58" i="15" s="1"/>
  <c r="X648" i="4"/>
  <c r="AB648" s="1"/>
  <c r="AF648" s="1"/>
  <c r="L648" i="5" s="1"/>
  <c r="M57" i="15" s="1"/>
  <c r="X641" i="4"/>
  <c r="AB641" s="1"/>
  <c r="AF641" s="1"/>
  <c r="L641" i="5" s="1"/>
  <c r="F57" i="15" s="1"/>
  <c r="X621" i="4"/>
  <c r="AB621" s="1"/>
  <c r="AF621" s="1"/>
  <c r="L621" i="5" s="1"/>
  <c r="J55" i="15" s="1"/>
  <c r="F94" i="19"/>
  <c r="G94" s="1"/>
  <c r="AP996" i="4"/>
  <c r="AP988"/>
  <c r="I984"/>
  <c r="J984" s="1"/>
  <c r="P984" s="1"/>
  <c r="J984" i="5" s="1"/>
  <c r="M85" i="14" s="1"/>
  <c r="P982" i="4"/>
  <c r="J982" i="5" s="1"/>
  <c r="K85" i="14" s="1"/>
  <c r="AP980" i="4"/>
  <c r="I976"/>
  <c r="J976" s="1"/>
  <c r="P976" s="1"/>
  <c r="J976" i="5" s="1"/>
  <c r="E85" i="14" s="1"/>
  <c r="P974" i="4"/>
  <c r="J974" i="5" s="1"/>
  <c r="AP972" i="4"/>
  <c r="I968"/>
  <c r="J968" s="1"/>
  <c r="P968" s="1"/>
  <c r="J968" i="5" s="1"/>
  <c r="I84" i="14" s="1"/>
  <c r="P966" i="4"/>
  <c r="J966" i="5" s="1"/>
  <c r="AP964" i="4"/>
  <c r="I960"/>
  <c r="J960" s="1"/>
  <c r="P960" s="1"/>
  <c r="J960" i="5" s="1"/>
  <c r="M83" i="14" s="1"/>
  <c r="P958" i="4"/>
  <c r="J958" i="5" s="1"/>
  <c r="AP956" i="4"/>
  <c r="I952"/>
  <c r="J952" s="1"/>
  <c r="P952" s="1"/>
  <c r="J952" i="5" s="1"/>
  <c r="E83" i="14" s="1"/>
  <c r="P950" i="4"/>
  <c r="J950" i="5" s="1"/>
  <c r="C83" i="14" s="1"/>
  <c r="AP948" i="4"/>
  <c r="I944"/>
  <c r="J944" s="1"/>
  <c r="P944" s="1"/>
  <c r="J944" i="5" s="1"/>
  <c r="I82" i="14" s="1"/>
  <c r="P942" i="4"/>
  <c r="J942" i="5" s="1"/>
  <c r="AP940" i="4"/>
  <c r="I936"/>
  <c r="J936" s="1"/>
  <c r="P936" s="1"/>
  <c r="J936" i="5" s="1"/>
  <c r="M81" i="14" s="1"/>
  <c r="P934" i="4"/>
  <c r="J934" i="5" s="1"/>
  <c r="AP932" i="4"/>
  <c r="I928"/>
  <c r="J928" s="1"/>
  <c r="P928" s="1"/>
  <c r="J928" i="5" s="1"/>
  <c r="E81" i="14" s="1"/>
  <c r="I924" i="4"/>
  <c r="J924" s="1"/>
  <c r="AP922"/>
  <c r="AP921"/>
  <c r="I908"/>
  <c r="J908" s="1"/>
  <c r="P908" s="1"/>
  <c r="J908" i="5" s="1"/>
  <c r="I79" i="14" s="1"/>
  <c r="AP906" i="4"/>
  <c r="AP905"/>
  <c r="I892"/>
  <c r="J892" s="1"/>
  <c r="AP890"/>
  <c r="AP889"/>
  <c r="I876"/>
  <c r="J876" s="1"/>
  <c r="AP874"/>
  <c r="AP873"/>
  <c r="I860"/>
  <c r="J860" s="1"/>
  <c r="AP858"/>
  <c r="AP857"/>
  <c r="I844"/>
  <c r="J844" s="1"/>
  <c r="P844" s="1"/>
  <c r="J844" i="5" s="1"/>
  <c r="E74" i="14" s="1"/>
  <c r="AP842" i="4"/>
  <c r="AP841"/>
  <c r="X841"/>
  <c r="AB841" s="1"/>
  <c r="AF841" s="1"/>
  <c r="L841" i="5" s="1"/>
  <c r="B74" i="15" s="1"/>
  <c r="I836" i="4"/>
  <c r="J836" s="1"/>
  <c r="P836" s="1"/>
  <c r="J836" i="5" s="1"/>
  <c r="I73" i="14" s="1"/>
  <c r="AP834" i="4"/>
  <c r="AP833"/>
  <c r="X833"/>
  <c r="AB833" s="1"/>
  <c r="AF833" s="1"/>
  <c r="L833" i="5" s="1"/>
  <c r="F73" i="15" s="1"/>
  <c r="I828" i="4"/>
  <c r="J828" s="1"/>
  <c r="P828" s="1"/>
  <c r="J828" i="5" s="1"/>
  <c r="M72" i="14" s="1"/>
  <c r="AP826" i="4"/>
  <c r="AP825"/>
  <c r="X825"/>
  <c r="AB825" s="1"/>
  <c r="AF825" s="1"/>
  <c r="L825" i="5" s="1"/>
  <c r="J72" i="15" s="1"/>
  <c r="I820" i="4"/>
  <c r="J820" s="1"/>
  <c r="P820" s="1"/>
  <c r="J820" i="5" s="1"/>
  <c r="E72" i="14" s="1"/>
  <c r="AP818" i="4"/>
  <c r="AP817"/>
  <c r="X817"/>
  <c r="AB817" s="1"/>
  <c r="AF817" s="1"/>
  <c r="L817" i="5" s="1"/>
  <c r="B72" i="15" s="1"/>
  <c r="I812" i="4"/>
  <c r="J812" s="1"/>
  <c r="P812" s="1"/>
  <c r="J812" i="5" s="1"/>
  <c r="I71" i="14" s="1"/>
  <c r="AP810" i="4"/>
  <c r="AP809"/>
  <c r="X809"/>
  <c r="AB809" s="1"/>
  <c r="AF809" s="1"/>
  <c r="L809" i="5" s="1"/>
  <c r="F71" i="15" s="1"/>
  <c r="I804" i="4"/>
  <c r="J804" s="1"/>
  <c r="P804" s="1"/>
  <c r="J804" i="5" s="1"/>
  <c r="M70" i="14" s="1"/>
  <c r="AP802" i="4"/>
  <c r="AP801"/>
  <c r="X801"/>
  <c r="AB801" s="1"/>
  <c r="AF801" s="1"/>
  <c r="L801" i="5" s="1"/>
  <c r="J70" i="15" s="1"/>
  <c r="I796" i="4"/>
  <c r="J796" s="1"/>
  <c r="P796" s="1"/>
  <c r="J796" i="5" s="1"/>
  <c r="E70" i="14" s="1"/>
  <c r="AP794" i="4"/>
  <c r="AP793"/>
  <c r="X793"/>
  <c r="AB793" s="1"/>
  <c r="AF793" s="1"/>
  <c r="L793" i="5" s="1"/>
  <c r="B70" i="15" s="1"/>
  <c r="I788" i="4"/>
  <c r="J788" s="1"/>
  <c r="P788" s="1"/>
  <c r="J788" i="5" s="1"/>
  <c r="I69" i="14" s="1"/>
  <c r="AP786" i="4"/>
  <c r="AP785"/>
  <c r="X785"/>
  <c r="AB785" s="1"/>
  <c r="AF785" s="1"/>
  <c r="L785" i="5" s="1"/>
  <c r="F69" i="15" s="1"/>
  <c r="I780" i="4"/>
  <c r="J780" s="1"/>
  <c r="P780" s="1"/>
  <c r="J780" i="5" s="1"/>
  <c r="M68" i="14" s="1"/>
  <c r="AP778" i="4"/>
  <c r="AP777"/>
  <c r="X777"/>
  <c r="AB777" s="1"/>
  <c r="AF777" s="1"/>
  <c r="L777" i="5" s="1"/>
  <c r="J68" i="15" s="1"/>
  <c r="I772" i="4"/>
  <c r="J772" s="1"/>
  <c r="P772" s="1"/>
  <c r="J772" i="5" s="1"/>
  <c r="E68" i="14" s="1"/>
  <c r="AP770" i="4"/>
  <c r="AP769"/>
  <c r="X769"/>
  <c r="AB769" s="1"/>
  <c r="AF769" s="1"/>
  <c r="L769" i="5" s="1"/>
  <c r="B68" i="15" s="1"/>
  <c r="I764" i="4"/>
  <c r="J764" s="1"/>
  <c r="P764" s="1"/>
  <c r="J764" i="5" s="1"/>
  <c r="I67" i="14" s="1"/>
  <c r="AP762" i="4"/>
  <c r="AP761"/>
  <c r="X761"/>
  <c r="AB761" s="1"/>
  <c r="AF761" s="1"/>
  <c r="L761" i="5" s="1"/>
  <c r="F67" i="15" s="1"/>
  <c r="I756" i="4"/>
  <c r="J756" s="1"/>
  <c r="P756" s="1"/>
  <c r="J756" i="5" s="1"/>
  <c r="M66" i="14" s="1"/>
  <c r="AP754" i="4"/>
  <c r="AP753"/>
  <c r="X753"/>
  <c r="AB753" s="1"/>
  <c r="AF753" s="1"/>
  <c r="L753" i="5" s="1"/>
  <c r="J66" i="15" s="1"/>
  <c r="I748" i="4"/>
  <c r="J748" s="1"/>
  <c r="P748" s="1"/>
  <c r="J748" i="5" s="1"/>
  <c r="E66" i="14" s="1"/>
  <c r="AP746" i="4"/>
  <c r="AP745"/>
  <c r="X745"/>
  <c r="AB745" s="1"/>
  <c r="AF745" s="1"/>
  <c r="L745" i="5" s="1"/>
  <c r="B66" i="15" s="1"/>
  <c r="I740" i="4"/>
  <c r="J740" s="1"/>
  <c r="P740" s="1"/>
  <c r="J740" i="5" s="1"/>
  <c r="I65" i="14" s="1"/>
  <c r="AP738" i="4"/>
  <c r="AP737"/>
  <c r="X737"/>
  <c r="AB737" s="1"/>
  <c r="AF737" s="1"/>
  <c r="L737" i="5" s="1"/>
  <c r="F65" i="15" s="1"/>
  <c r="I732" i="4"/>
  <c r="J732" s="1"/>
  <c r="P732" s="1"/>
  <c r="J732" i="5" s="1"/>
  <c r="M64" i="14" s="1"/>
  <c r="AP730" i="4"/>
  <c r="AP729"/>
  <c r="X729"/>
  <c r="AB729" s="1"/>
  <c r="AF729" s="1"/>
  <c r="L729" i="5" s="1"/>
  <c r="J64" i="15" s="1"/>
  <c r="I724" i="4"/>
  <c r="J724" s="1"/>
  <c r="P724" s="1"/>
  <c r="J724" i="5" s="1"/>
  <c r="E64" i="14" s="1"/>
  <c r="AP722" i="4"/>
  <c r="AP721"/>
  <c r="X721"/>
  <c r="AB721" s="1"/>
  <c r="AF721" s="1"/>
  <c r="L721" i="5" s="1"/>
  <c r="B64" i="15" s="1"/>
  <c r="I716" i="4"/>
  <c r="J716" s="1"/>
  <c r="P716" s="1"/>
  <c r="J716" i="5" s="1"/>
  <c r="I63" i="14" s="1"/>
  <c r="AP714" i="4"/>
  <c r="AP713"/>
  <c r="X713"/>
  <c r="AB713" s="1"/>
  <c r="AF713" s="1"/>
  <c r="L713" i="5" s="1"/>
  <c r="F63" i="15" s="1"/>
  <c r="I708" i="4"/>
  <c r="J708" s="1"/>
  <c r="P708" s="1"/>
  <c r="J708" i="5" s="1"/>
  <c r="M62" i="14" s="1"/>
  <c r="AP706" i="4"/>
  <c r="AP705"/>
  <c r="X705"/>
  <c r="AB705" s="1"/>
  <c r="AF705" s="1"/>
  <c r="L705" i="5" s="1"/>
  <c r="J62" i="15" s="1"/>
  <c r="I700" i="4"/>
  <c r="J700" s="1"/>
  <c r="P700" s="1"/>
  <c r="J700" i="5" s="1"/>
  <c r="E62" i="14" s="1"/>
  <c r="AP698" i="4"/>
  <c r="AP697"/>
  <c r="X697"/>
  <c r="AB697" s="1"/>
  <c r="AF697" s="1"/>
  <c r="L697" i="5" s="1"/>
  <c r="B62" i="15" s="1"/>
  <c r="I692" i="4"/>
  <c r="J692" s="1"/>
  <c r="P692" s="1"/>
  <c r="J692" i="5" s="1"/>
  <c r="I61" i="14" s="1"/>
  <c r="AP690" i="4"/>
  <c r="AP689"/>
  <c r="X689"/>
  <c r="AB689" s="1"/>
  <c r="AF689" s="1"/>
  <c r="L689" i="5" s="1"/>
  <c r="F61" i="15" s="1"/>
  <c r="I684" i="4"/>
  <c r="J684" s="1"/>
  <c r="P684" s="1"/>
  <c r="J684" i="5" s="1"/>
  <c r="M60" i="14" s="1"/>
  <c r="I679" i="4"/>
  <c r="J679" s="1"/>
  <c r="X676"/>
  <c r="AB676" s="1"/>
  <c r="AF676" s="1"/>
  <c r="L676" i="5" s="1"/>
  <c r="E60" i="15" s="1"/>
  <c r="I676" i="4"/>
  <c r="J676" s="1"/>
  <c r="P676" s="1"/>
  <c r="J676" i="5" s="1"/>
  <c r="E60" i="14" s="1"/>
  <c r="AP670" i="4"/>
  <c r="AP669"/>
  <c r="X669"/>
  <c r="AB669" s="1"/>
  <c r="AF669" s="1"/>
  <c r="L669" i="5" s="1"/>
  <c r="J59" i="15" s="1"/>
  <c r="I663" i="4"/>
  <c r="J663" s="1"/>
  <c r="X660"/>
  <c r="AB660" s="1"/>
  <c r="AF660" s="1"/>
  <c r="L660" i="5" s="1"/>
  <c r="M58" i="15" s="1"/>
  <c r="I660" i="4"/>
  <c r="J660" s="1"/>
  <c r="AP654"/>
  <c r="AP653"/>
  <c r="X653"/>
  <c r="AB653" s="1"/>
  <c r="AF653" s="1"/>
  <c r="L653" i="5" s="1"/>
  <c r="F58" i="15" s="1"/>
  <c r="I647" i="4"/>
  <c r="J647" s="1"/>
  <c r="X644"/>
  <c r="AB644" s="1"/>
  <c r="AF644" s="1"/>
  <c r="L644" i="5" s="1"/>
  <c r="I57" i="15" s="1"/>
  <c r="I644" i="4"/>
  <c r="J644" s="1"/>
  <c r="AB640"/>
  <c r="AF640" s="1"/>
  <c r="L640" i="5" s="1"/>
  <c r="E57" i="15" s="1"/>
  <c r="AP638" i="4"/>
  <c r="AP637"/>
  <c r="X637"/>
  <c r="AB637" s="1"/>
  <c r="AF637" s="1"/>
  <c r="L637" i="5" s="1"/>
  <c r="B57" i="15" s="1"/>
  <c r="P632" i="4"/>
  <c r="J632" i="5" s="1"/>
  <c r="I56" i="14" s="1"/>
  <c r="X628" i="4"/>
  <c r="AB628" s="1"/>
  <c r="AF628" s="1"/>
  <c r="L628" i="5" s="1"/>
  <c r="E56" i="15" s="1"/>
  <c r="X626" i="4"/>
  <c r="AB626" s="1"/>
  <c r="AF626" s="1"/>
  <c r="L626" i="5" s="1"/>
  <c r="C56" i="15" s="1"/>
  <c r="X624" i="4"/>
  <c r="AB624" s="1"/>
  <c r="AF624" s="1"/>
  <c r="L624" i="5" s="1"/>
  <c r="M55" i="15" s="1"/>
  <c r="P616" i="4"/>
  <c r="J616" i="5" s="1"/>
  <c r="E55" i="14" s="1"/>
  <c r="I682" i="4"/>
  <c r="J682" s="1"/>
  <c r="AP680"/>
  <c r="AP679"/>
  <c r="X679"/>
  <c r="AB679" s="1"/>
  <c r="AF679" s="1"/>
  <c r="L679" i="5" s="1"/>
  <c r="H60" i="15" s="1"/>
  <c r="I674" i="4"/>
  <c r="J674" s="1"/>
  <c r="AP672"/>
  <c r="AP671"/>
  <c r="X671"/>
  <c r="AB671" s="1"/>
  <c r="AF671" s="1"/>
  <c r="L671" i="5" s="1"/>
  <c r="L59" i="15" s="1"/>
  <c r="I666" i="4"/>
  <c r="J666" s="1"/>
  <c r="AP664"/>
  <c r="AP663"/>
  <c r="X663"/>
  <c r="AB663" s="1"/>
  <c r="AF663" s="1"/>
  <c r="L663" i="5" s="1"/>
  <c r="D59" i="15" s="1"/>
  <c r="I658" i="4"/>
  <c r="J658" s="1"/>
  <c r="AP656"/>
  <c r="AP655"/>
  <c r="X655"/>
  <c r="AB655" s="1"/>
  <c r="AF655" s="1"/>
  <c r="L655" i="5" s="1"/>
  <c r="H58" i="15" s="1"/>
  <c r="I650" i="4"/>
  <c r="J650" s="1"/>
  <c r="AP648"/>
  <c r="AP647"/>
  <c r="X647"/>
  <c r="AB647" s="1"/>
  <c r="AF647" s="1"/>
  <c r="L647" i="5" s="1"/>
  <c r="L57" i="15" s="1"/>
  <c r="I642" i="4"/>
  <c r="J642" s="1"/>
  <c r="AP640"/>
  <c r="AP639"/>
  <c r="X639"/>
  <c r="AB639" s="1"/>
  <c r="AF639" s="1"/>
  <c r="L639" i="5" s="1"/>
  <c r="D57" i="15" s="1"/>
  <c r="I634" i="4"/>
  <c r="J634" s="1"/>
  <c r="AP632"/>
  <c r="AP631"/>
  <c r="X631"/>
  <c r="AB631" s="1"/>
  <c r="AF631" s="1"/>
  <c r="L631" i="5" s="1"/>
  <c r="H56" i="15" s="1"/>
  <c r="I626" i="4"/>
  <c r="J626" s="1"/>
  <c r="AP624"/>
  <c r="AP623"/>
  <c r="X623"/>
  <c r="AB623" s="1"/>
  <c r="AF623" s="1"/>
  <c r="L623" i="5" s="1"/>
  <c r="L55" i="15" s="1"/>
  <c r="I618" i="4"/>
  <c r="J618" s="1"/>
  <c r="AP616"/>
  <c r="AP615"/>
  <c r="X615"/>
  <c r="AB615" s="1"/>
  <c r="AF615" s="1"/>
  <c r="L615" i="5" s="1"/>
  <c r="D55" i="15" s="1"/>
  <c r="I610" i="4"/>
  <c r="J610" s="1"/>
  <c r="AP608"/>
  <c r="AP607"/>
  <c r="X607"/>
  <c r="AB607" s="1"/>
  <c r="AF607" s="1"/>
  <c r="L607" i="5" s="1"/>
  <c r="H54" i="15" s="1"/>
  <c r="I602" i="4"/>
  <c r="J602" s="1"/>
  <c r="AP600"/>
  <c r="AP599"/>
  <c r="X599"/>
  <c r="AB599" s="1"/>
  <c r="AF599" s="1"/>
  <c r="L599" i="5" s="1"/>
  <c r="L53" i="15" s="1"/>
  <c r="I594" i="4"/>
  <c r="J594" s="1"/>
  <c r="AP592"/>
  <c r="AP591"/>
  <c r="X591"/>
  <c r="AB591" s="1"/>
  <c r="AF591" s="1"/>
  <c r="L591" i="5" s="1"/>
  <c r="D53" i="15" s="1"/>
  <c r="I586" i="4"/>
  <c r="J586" s="1"/>
  <c r="AP584"/>
  <c r="AP583"/>
  <c r="X583"/>
  <c r="AB583" s="1"/>
  <c r="AF583" s="1"/>
  <c r="L583" i="5" s="1"/>
  <c r="H52" i="15" s="1"/>
  <c r="I578" i="4"/>
  <c r="J578" s="1"/>
  <c r="AP576"/>
  <c r="AP575"/>
  <c r="X575"/>
  <c r="AB575" s="1"/>
  <c r="AF575" s="1"/>
  <c r="L575" i="5" s="1"/>
  <c r="L51" i="15" s="1"/>
  <c r="I570" i="4"/>
  <c r="J570" s="1"/>
  <c r="AP568"/>
  <c r="AP567"/>
  <c r="X567"/>
  <c r="AB567" s="1"/>
  <c r="AF567" s="1"/>
  <c r="L567" i="5" s="1"/>
  <c r="D51" i="15" s="1"/>
  <c r="I562" i="4"/>
  <c r="J562" s="1"/>
  <c r="AP560"/>
  <c r="AP559"/>
  <c r="X559"/>
  <c r="AB559" s="1"/>
  <c r="AF559" s="1"/>
  <c r="L559" i="5" s="1"/>
  <c r="H50" i="15" s="1"/>
  <c r="I554" i="4"/>
  <c r="J554" s="1"/>
  <c r="AP552"/>
  <c r="AP551"/>
  <c r="X551"/>
  <c r="AB551" s="1"/>
  <c r="AF551" s="1"/>
  <c r="L551" i="5" s="1"/>
  <c r="L49" i="15" s="1"/>
  <c r="I546" i="4"/>
  <c r="J546" s="1"/>
  <c r="AP544"/>
  <c r="AP543"/>
  <c r="X543"/>
  <c r="AB543" s="1"/>
  <c r="AF543" s="1"/>
  <c r="L543" i="5" s="1"/>
  <c r="D49" i="15" s="1"/>
  <c r="I538" i="4"/>
  <c r="J538" s="1"/>
  <c r="AP536"/>
  <c r="AP535"/>
  <c r="X535"/>
  <c r="AB535" s="1"/>
  <c r="AF535" s="1"/>
  <c r="L535" i="5" s="1"/>
  <c r="H48" i="15" s="1"/>
  <c r="I530" i="4"/>
  <c r="J530" s="1"/>
  <c r="AP528"/>
  <c r="AP527"/>
  <c r="X527"/>
  <c r="AB527" s="1"/>
  <c r="AF527" s="1"/>
  <c r="L527" i="5" s="1"/>
  <c r="L47" i="15" s="1"/>
  <c r="I522" i="4"/>
  <c r="J522" s="1"/>
  <c r="AP520"/>
  <c r="AP519"/>
  <c r="X519"/>
  <c r="AB519" s="1"/>
  <c r="AF519" s="1"/>
  <c r="L519" i="5" s="1"/>
  <c r="D47" i="15" s="1"/>
  <c r="I514" i="4"/>
  <c r="J514" s="1"/>
  <c r="AP512"/>
  <c r="AP511"/>
  <c r="X511"/>
  <c r="AB511" s="1"/>
  <c r="AF511" s="1"/>
  <c r="L511" i="5" s="1"/>
  <c r="H46" i="15" s="1"/>
  <c r="I506" i="4"/>
  <c r="J506" s="1"/>
  <c r="AP504"/>
  <c r="AP503"/>
  <c r="X503"/>
  <c r="AB503" s="1"/>
  <c r="AF503" s="1"/>
  <c r="L503" i="5" s="1"/>
  <c r="L45" i="15" s="1"/>
  <c r="I498" i="4"/>
  <c r="J498" s="1"/>
  <c r="AP496"/>
  <c r="AP495"/>
  <c r="X495"/>
  <c r="AB495" s="1"/>
  <c r="AF495" s="1"/>
  <c r="L495" i="5" s="1"/>
  <c r="D45" i="15" s="1"/>
  <c r="I490" i="4"/>
  <c r="J490" s="1"/>
  <c r="AP488"/>
  <c r="AP487"/>
  <c r="X487"/>
  <c r="AB487" s="1"/>
  <c r="AF487" s="1"/>
  <c r="L487" i="5" s="1"/>
  <c r="H44" i="15" s="1"/>
  <c r="I482" i="4"/>
  <c r="J482" s="1"/>
  <c r="AP480"/>
  <c r="AP479"/>
  <c r="X479"/>
  <c r="AB479" s="1"/>
  <c r="AF479" s="1"/>
  <c r="L479" i="5" s="1"/>
  <c r="L43" i="15" s="1"/>
  <c r="I474" i="4"/>
  <c r="J474" s="1"/>
  <c r="AP472"/>
  <c r="AP471"/>
  <c r="X471"/>
  <c r="AB471" s="1"/>
  <c r="AF471" s="1"/>
  <c r="L471" i="5" s="1"/>
  <c r="D43" i="15" s="1"/>
  <c r="I466" i="4"/>
  <c r="J466" s="1"/>
  <c r="AP464"/>
  <c r="AP463"/>
  <c r="X463"/>
  <c r="AB463" s="1"/>
  <c r="AF463" s="1"/>
  <c r="L463" i="5" s="1"/>
  <c r="H42" i="15" s="1"/>
  <c r="I458" i="4"/>
  <c r="J458" s="1"/>
  <c r="AP456"/>
  <c r="AP455"/>
  <c r="X455"/>
  <c r="AB455" s="1"/>
  <c r="AF455" s="1"/>
  <c r="L455" i="5" s="1"/>
  <c r="L41" i="15" s="1"/>
  <c r="I450" i="4"/>
  <c r="J450" s="1"/>
  <c r="AP448"/>
  <c r="AP447"/>
  <c r="X447"/>
  <c r="AB447" s="1"/>
  <c r="AF447" s="1"/>
  <c r="L447" i="5" s="1"/>
  <c r="D41" i="15" s="1"/>
  <c r="I442" i="4"/>
  <c r="J442" s="1"/>
  <c r="AP440"/>
  <c r="AP439"/>
  <c r="X439"/>
  <c r="AB439" s="1"/>
  <c r="AF439" s="1"/>
  <c r="L439" i="5" s="1"/>
  <c r="H40" i="15" s="1"/>
  <c r="X434" i="4"/>
  <c r="AB434" s="1"/>
  <c r="AF434" s="1"/>
  <c r="L434" i="5" s="1"/>
  <c r="C40" i="15" s="1"/>
  <c r="I434" i="4"/>
  <c r="J434" s="1"/>
  <c r="X431"/>
  <c r="AB431" s="1"/>
  <c r="AF431" s="1"/>
  <c r="L431" i="5" s="1"/>
  <c r="L39" i="15" s="1"/>
  <c r="P431" i="4"/>
  <c r="J431" i="5" s="1"/>
  <c r="L39" i="14" s="1"/>
  <c r="AP429" i="4"/>
  <c r="I429"/>
  <c r="J429" s="1"/>
  <c r="P429" s="1"/>
  <c r="J429" i="5" s="1"/>
  <c r="J39" i="14" s="1"/>
  <c r="X426" i="4"/>
  <c r="AB426" s="1"/>
  <c r="AF426" s="1"/>
  <c r="L426" i="5" s="1"/>
  <c r="G39" i="15" s="1"/>
  <c r="X419" i="4"/>
  <c r="AB419" s="1"/>
  <c r="AF419" s="1"/>
  <c r="L419" i="5" s="1"/>
  <c r="L38" i="15" s="1"/>
  <c r="X411" i="4"/>
  <c r="AB411" s="1"/>
  <c r="AF411" s="1"/>
  <c r="L411" i="5" s="1"/>
  <c r="D38" i="15" s="1"/>
  <c r="X403" i="4"/>
  <c r="AB403" s="1"/>
  <c r="AF403" s="1"/>
  <c r="L403" i="5" s="1"/>
  <c r="H37" i="15" s="1"/>
  <c r="X376" i="4"/>
  <c r="AB376" s="1"/>
  <c r="AF376" s="1"/>
  <c r="L376" i="5" s="1"/>
  <c r="E35" i="15" s="1"/>
  <c r="AP374" i="4"/>
  <c r="X344"/>
  <c r="AB344" s="1"/>
  <c r="AF344" s="1"/>
  <c r="L344" i="5" s="1"/>
  <c r="I32" i="15" s="1"/>
  <c r="AP342" i="4"/>
  <c r="X312"/>
  <c r="AB312" s="1"/>
  <c r="AF312" s="1"/>
  <c r="L312" i="5" s="1"/>
  <c r="M29" i="15" s="1"/>
  <c r="AP310" i="4"/>
  <c r="P114"/>
  <c r="J114" i="5" s="1"/>
  <c r="G13" i="14" s="1"/>
  <c r="AP634" i="4"/>
  <c r="AP633"/>
  <c r="X633"/>
  <c r="AB633" s="1"/>
  <c r="AF633" s="1"/>
  <c r="L633" i="5" s="1"/>
  <c r="J56" i="15" s="1"/>
  <c r="I628" i="4"/>
  <c r="J628" s="1"/>
  <c r="AP626"/>
  <c r="AP625"/>
  <c r="X625"/>
  <c r="AB625" s="1"/>
  <c r="AF625" s="1"/>
  <c r="L625" i="5" s="1"/>
  <c r="B56" i="15" s="1"/>
  <c r="I620" i="4"/>
  <c r="J620" s="1"/>
  <c r="AP618"/>
  <c r="AP617"/>
  <c r="X617"/>
  <c r="AB617" s="1"/>
  <c r="AF617" s="1"/>
  <c r="L617" i="5" s="1"/>
  <c r="F55" i="15" s="1"/>
  <c r="X609" i="4"/>
  <c r="AB609" s="1"/>
  <c r="AF609" s="1"/>
  <c r="L609" i="5" s="1"/>
  <c r="J54" i="15" s="1"/>
  <c r="X601" i="4"/>
  <c r="AB601" s="1"/>
  <c r="AF601" s="1"/>
  <c r="L601" i="5" s="1"/>
  <c r="B54" i="15" s="1"/>
  <c r="X593" i="4"/>
  <c r="AB593" s="1"/>
  <c r="AF593" s="1"/>
  <c r="L593" i="5" s="1"/>
  <c r="F53" i="15" s="1"/>
  <c r="X585" i="4"/>
  <c r="AB585" s="1"/>
  <c r="AF585" s="1"/>
  <c r="L585" i="5" s="1"/>
  <c r="J52" i="15" s="1"/>
  <c r="X577" i="4"/>
  <c r="AB577" s="1"/>
  <c r="AF577" s="1"/>
  <c r="L577" i="5" s="1"/>
  <c r="B52" i="15" s="1"/>
  <c r="X569" i="4"/>
  <c r="AB569" s="1"/>
  <c r="AF569" s="1"/>
  <c r="L569" i="5" s="1"/>
  <c r="F51" i="15" s="1"/>
  <c r="X561" i="4"/>
  <c r="AB561" s="1"/>
  <c r="AF561" s="1"/>
  <c r="L561" i="5" s="1"/>
  <c r="J50" i="15" s="1"/>
  <c r="X553" i="4"/>
  <c r="AB553" s="1"/>
  <c r="AF553" s="1"/>
  <c r="L553" i="5" s="1"/>
  <c r="B50" i="15" s="1"/>
  <c r="X545" i="4"/>
  <c r="AB545" s="1"/>
  <c r="AF545" s="1"/>
  <c r="L545" i="5" s="1"/>
  <c r="F49" i="15" s="1"/>
  <c r="X537" i="4"/>
  <c r="AB537" s="1"/>
  <c r="AF537" s="1"/>
  <c r="L537" i="5" s="1"/>
  <c r="J48" i="15" s="1"/>
  <c r="X529" i="4"/>
  <c r="AB529" s="1"/>
  <c r="AF529" s="1"/>
  <c r="L529" i="5" s="1"/>
  <c r="B48" i="15" s="1"/>
  <c r="X521" i="4"/>
  <c r="AB521" s="1"/>
  <c r="AF521" s="1"/>
  <c r="L521" i="5" s="1"/>
  <c r="F47" i="15" s="1"/>
  <c r="X513" i="4"/>
  <c r="AB513" s="1"/>
  <c r="AF513" s="1"/>
  <c r="L513" i="5" s="1"/>
  <c r="J46" i="15" s="1"/>
  <c r="X505" i="4"/>
  <c r="AB505" s="1"/>
  <c r="AF505" s="1"/>
  <c r="L505" i="5" s="1"/>
  <c r="B46" i="15" s="1"/>
  <c r="X497" i="4"/>
  <c r="AB497" s="1"/>
  <c r="AF497" s="1"/>
  <c r="L497" i="5" s="1"/>
  <c r="F45" i="15" s="1"/>
  <c r="X489" i="4"/>
  <c r="AB489" s="1"/>
  <c r="AF489" s="1"/>
  <c r="L489" i="5" s="1"/>
  <c r="J44" i="15" s="1"/>
  <c r="X481" i="4"/>
  <c r="AB481" s="1"/>
  <c r="AF481" s="1"/>
  <c r="L481" i="5" s="1"/>
  <c r="B44" i="15" s="1"/>
  <c r="X473" i="4"/>
  <c r="AB473" s="1"/>
  <c r="AF473" s="1"/>
  <c r="L473" i="5" s="1"/>
  <c r="F43" i="15" s="1"/>
  <c r="X465" i="4"/>
  <c r="AB465" s="1"/>
  <c r="AF465" s="1"/>
  <c r="L465" i="5" s="1"/>
  <c r="J42" i="15" s="1"/>
  <c r="X457" i="4"/>
  <c r="AB457" s="1"/>
  <c r="AF457" s="1"/>
  <c r="L457" i="5" s="1"/>
  <c r="B42" i="15" s="1"/>
  <c r="X449" i="4"/>
  <c r="AB449" s="1"/>
  <c r="AF449" s="1"/>
  <c r="L449" i="5" s="1"/>
  <c r="F41" i="15" s="1"/>
  <c r="X441" i="4"/>
  <c r="AB441" s="1"/>
  <c r="AF441" s="1"/>
  <c r="L441" i="5" s="1"/>
  <c r="J40" i="15" s="1"/>
  <c r="AF433" i="4"/>
  <c r="L433" i="5" s="1"/>
  <c r="B40" i="15" s="1"/>
  <c r="X428" i="4"/>
  <c r="AB428" s="1"/>
  <c r="AF428" s="1"/>
  <c r="L428" i="5" s="1"/>
  <c r="I39" i="15" s="1"/>
  <c r="X424" i="4"/>
  <c r="AB424" s="1"/>
  <c r="AF424" s="1"/>
  <c r="L424" i="5" s="1"/>
  <c r="E39" i="15" s="1"/>
  <c r="X416" i="4"/>
  <c r="AB416" s="1"/>
  <c r="AF416" s="1"/>
  <c r="L416" i="5" s="1"/>
  <c r="I38" i="15" s="1"/>
  <c r="X408" i="4"/>
  <c r="AB408" s="1"/>
  <c r="AF408" s="1"/>
  <c r="L408" i="5" s="1"/>
  <c r="M37" i="15" s="1"/>
  <c r="X400" i="4"/>
  <c r="AB400" s="1"/>
  <c r="AF400" s="1"/>
  <c r="L400" i="5" s="1"/>
  <c r="E37" i="15" s="1"/>
  <c r="X368" i="4"/>
  <c r="AB368" s="1"/>
  <c r="AF368" s="1"/>
  <c r="L368" i="5" s="1"/>
  <c r="I34" i="15" s="1"/>
  <c r="X336" i="4"/>
  <c r="AB336" s="1"/>
  <c r="AF336" s="1"/>
  <c r="L336" i="5" s="1"/>
  <c r="M31" i="15" s="1"/>
  <c r="X304" i="4"/>
  <c r="AB304" s="1"/>
  <c r="AF304" s="1"/>
  <c r="L304" i="5" s="1"/>
  <c r="E29" i="15" s="1"/>
  <c r="X274" i="4"/>
  <c r="AB274" s="1"/>
  <c r="AF274" s="1"/>
  <c r="L274" i="5" s="1"/>
  <c r="K26" i="15" s="1"/>
  <c r="X262" i="4"/>
  <c r="AB262" s="1"/>
  <c r="AF262" s="1"/>
  <c r="L262" i="5" s="1"/>
  <c r="K25" i="15" s="1"/>
  <c r="X242" i="4"/>
  <c r="AB242" s="1"/>
  <c r="AF242" s="1"/>
  <c r="L242" i="5" s="1"/>
  <c r="C24" i="15" s="1"/>
  <c r="X230" i="4"/>
  <c r="AB230" s="1"/>
  <c r="AF230" s="1"/>
  <c r="L230" i="5" s="1"/>
  <c r="C23" i="15" s="1"/>
  <c r="X683" i="4"/>
  <c r="AB683" s="1"/>
  <c r="AF683" s="1"/>
  <c r="L683" i="5" s="1"/>
  <c r="L60" i="15" s="1"/>
  <c r="I678" i="4"/>
  <c r="J678" s="1"/>
  <c r="P678" s="1"/>
  <c r="J678" i="5" s="1"/>
  <c r="G60" i="14" s="1"/>
  <c r="AP676" i="4"/>
  <c r="AP675"/>
  <c r="X675"/>
  <c r="AB675" s="1"/>
  <c r="AF675" s="1"/>
  <c r="L675" i="5" s="1"/>
  <c r="D60" i="15" s="1"/>
  <c r="I670" i="4"/>
  <c r="J670" s="1"/>
  <c r="P670" s="1"/>
  <c r="J670" i="5" s="1"/>
  <c r="K59" i="14" s="1"/>
  <c r="AP668" i="4"/>
  <c r="AP667"/>
  <c r="X667"/>
  <c r="AB667" s="1"/>
  <c r="AF667" s="1"/>
  <c r="L667" i="5" s="1"/>
  <c r="H59" i="15" s="1"/>
  <c r="I662" i="4"/>
  <c r="J662" s="1"/>
  <c r="P662" s="1"/>
  <c r="J662" i="5" s="1"/>
  <c r="C59" i="14" s="1"/>
  <c r="AP660" i="4"/>
  <c r="AP659"/>
  <c r="X659"/>
  <c r="AB659" s="1"/>
  <c r="AF659" s="1"/>
  <c r="L659" i="5" s="1"/>
  <c r="L58" i="15" s="1"/>
  <c r="I654" i="4"/>
  <c r="J654" s="1"/>
  <c r="P654" s="1"/>
  <c r="J654" i="5" s="1"/>
  <c r="G58" i="14" s="1"/>
  <c r="AP652" i="4"/>
  <c r="AP651"/>
  <c r="X651"/>
  <c r="AB651" s="1"/>
  <c r="AF651" s="1"/>
  <c r="L651" i="5" s="1"/>
  <c r="D58" i="15" s="1"/>
  <c r="I646" i="4"/>
  <c r="J646" s="1"/>
  <c r="P646" s="1"/>
  <c r="J646" i="5" s="1"/>
  <c r="K57" i="14" s="1"/>
  <c r="AP644" i="4"/>
  <c r="AP643"/>
  <c r="X643"/>
  <c r="AB643" s="1"/>
  <c r="AF643" s="1"/>
  <c r="L643" i="5" s="1"/>
  <c r="H57" i="15" s="1"/>
  <c r="I638" i="4"/>
  <c r="J638" s="1"/>
  <c r="P638" s="1"/>
  <c r="J638" i="5" s="1"/>
  <c r="C57" i="14" s="1"/>
  <c r="AP636" i="4"/>
  <c r="AP635"/>
  <c r="X635"/>
  <c r="AB635" s="1"/>
  <c r="AF635" s="1"/>
  <c r="L635" i="5" s="1"/>
  <c r="L56" i="15" s="1"/>
  <c r="I630" i="4"/>
  <c r="J630" s="1"/>
  <c r="P630" s="1"/>
  <c r="J630" i="5" s="1"/>
  <c r="G56" i="14" s="1"/>
  <c r="AP628" i="4"/>
  <c r="AP627"/>
  <c r="X627"/>
  <c r="AB627" s="1"/>
  <c r="AF627" s="1"/>
  <c r="L627" i="5" s="1"/>
  <c r="D56" i="15" s="1"/>
  <c r="I622" i="4"/>
  <c r="J622" s="1"/>
  <c r="P622" s="1"/>
  <c r="J622" i="5" s="1"/>
  <c r="K55" i="14" s="1"/>
  <c r="AP620" i="4"/>
  <c r="AP619"/>
  <c r="X619"/>
  <c r="AB619" s="1"/>
  <c r="AF619" s="1"/>
  <c r="L619" i="5" s="1"/>
  <c r="H55" i="15" s="1"/>
  <c r="I614" i="4"/>
  <c r="J614" s="1"/>
  <c r="AP612"/>
  <c r="AP611"/>
  <c r="X611"/>
  <c r="AB611" s="1"/>
  <c r="AF611" s="1"/>
  <c r="L611" i="5" s="1"/>
  <c r="L54" i="15" s="1"/>
  <c r="I606" i="4"/>
  <c r="J606" s="1"/>
  <c r="P606" s="1"/>
  <c r="J606" i="5" s="1"/>
  <c r="G54" i="14" s="1"/>
  <c r="AP604" i="4"/>
  <c r="AP603"/>
  <c r="X603"/>
  <c r="AB603" s="1"/>
  <c r="AF603" s="1"/>
  <c r="L603" i="5" s="1"/>
  <c r="D54" i="15" s="1"/>
  <c r="I598" i="4"/>
  <c r="J598" s="1"/>
  <c r="P598" s="1"/>
  <c r="J598" i="5" s="1"/>
  <c r="K53" i="14" s="1"/>
  <c r="AP596" i="4"/>
  <c r="AP595"/>
  <c r="X595"/>
  <c r="AB595" s="1"/>
  <c r="AF595" s="1"/>
  <c r="L595" i="5" s="1"/>
  <c r="H53" i="15" s="1"/>
  <c r="I590" i="4"/>
  <c r="J590" s="1"/>
  <c r="P590" s="1"/>
  <c r="J590" i="5" s="1"/>
  <c r="C53" i="14" s="1"/>
  <c r="AP588" i="4"/>
  <c r="AP587"/>
  <c r="X587"/>
  <c r="AB587" s="1"/>
  <c r="AF587" s="1"/>
  <c r="L587" i="5" s="1"/>
  <c r="L52" i="15" s="1"/>
  <c r="I582" i="4"/>
  <c r="J582" s="1"/>
  <c r="P582" s="1"/>
  <c r="J582" i="5" s="1"/>
  <c r="G52" i="14" s="1"/>
  <c r="AP580" i="4"/>
  <c r="AP579"/>
  <c r="X579"/>
  <c r="AB579" s="1"/>
  <c r="AF579" s="1"/>
  <c r="L579" i="5" s="1"/>
  <c r="D52" i="15" s="1"/>
  <c r="I574" i="4"/>
  <c r="J574" s="1"/>
  <c r="P574" s="1"/>
  <c r="J574" i="5" s="1"/>
  <c r="K51" i="14" s="1"/>
  <c r="AP572" i="4"/>
  <c r="AP571"/>
  <c r="X571"/>
  <c r="AB571" s="1"/>
  <c r="AF571" s="1"/>
  <c r="L571" i="5" s="1"/>
  <c r="H51" i="15" s="1"/>
  <c r="I566" i="4"/>
  <c r="J566" s="1"/>
  <c r="P566" s="1"/>
  <c r="J566" i="5" s="1"/>
  <c r="C51" i="14" s="1"/>
  <c r="AP564" i="4"/>
  <c r="AP563"/>
  <c r="X563"/>
  <c r="AB563" s="1"/>
  <c r="AF563" s="1"/>
  <c r="L563" i="5" s="1"/>
  <c r="L50" i="15" s="1"/>
  <c r="I558" i="4"/>
  <c r="J558" s="1"/>
  <c r="P558" s="1"/>
  <c r="J558" i="5" s="1"/>
  <c r="G50" i="14" s="1"/>
  <c r="AP556" i="4"/>
  <c r="AP555"/>
  <c r="X555"/>
  <c r="AB555" s="1"/>
  <c r="AF555" s="1"/>
  <c r="L555" i="5" s="1"/>
  <c r="D50" i="15" s="1"/>
  <c r="I550" i="4"/>
  <c r="J550" s="1"/>
  <c r="P550" s="1"/>
  <c r="J550" i="5" s="1"/>
  <c r="K49" i="14" s="1"/>
  <c r="AP548" i="4"/>
  <c r="AP547"/>
  <c r="X547"/>
  <c r="AB547" s="1"/>
  <c r="AF547" s="1"/>
  <c r="L547" i="5" s="1"/>
  <c r="H49" i="15" s="1"/>
  <c r="I542" i="4"/>
  <c r="J542" s="1"/>
  <c r="P542" s="1"/>
  <c r="J542" i="5" s="1"/>
  <c r="C49" i="14" s="1"/>
  <c r="AP540" i="4"/>
  <c r="AP539"/>
  <c r="X539"/>
  <c r="AB539" s="1"/>
  <c r="AF539" s="1"/>
  <c r="L539" i="5" s="1"/>
  <c r="L48" i="15" s="1"/>
  <c r="I534" i="4"/>
  <c r="J534" s="1"/>
  <c r="P534" s="1"/>
  <c r="J534" i="5" s="1"/>
  <c r="G48" i="14" s="1"/>
  <c r="AP532" i="4"/>
  <c r="AP531"/>
  <c r="X531"/>
  <c r="AB531" s="1"/>
  <c r="AF531" s="1"/>
  <c r="L531" i="5" s="1"/>
  <c r="D48" i="15" s="1"/>
  <c r="I526" i="4"/>
  <c r="J526" s="1"/>
  <c r="P526" s="1"/>
  <c r="J526" i="5" s="1"/>
  <c r="K47" i="14" s="1"/>
  <c r="AP524" i="4"/>
  <c r="AP523"/>
  <c r="X523"/>
  <c r="AB523" s="1"/>
  <c r="AF523" s="1"/>
  <c r="L523" i="5" s="1"/>
  <c r="H47" i="15" s="1"/>
  <c r="I518" i="4"/>
  <c r="J518" s="1"/>
  <c r="P518" s="1"/>
  <c r="J518" i="5" s="1"/>
  <c r="C47" i="14" s="1"/>
  <c r="AP516" i="4"/>
  <c r="AP515"/>
  <c r="X515"/>
  <c r="AB515" s="1"/>
  <c r="AF515" s="1"/>
  <c r="L515" i="5" s="1"/>
  <c r="L46" i="15" s="1"/>
  <c r="I510" i="4"/>
  <c r="J510" s="1"/>
  <c r="P510" s="1"/>
  <c r="J510" i="5" s="1"/>
  <c r="G46" i="14" s="1"/>
  <c r="AP508" i="4"/>
  <c r="AP507"/>
  <c r="X507"/>
  <c r="AB507" s="1"/>
  <c r="AF507" s="1"/>
  <c r="L507" i="5" s="1"/>
  <c r="D46" i="15" s="1"/>
  <c r="I502" i="4"/>
  <c r="J502" s="1"/>
  <c r="P502" s="1"/>
  <c r="J502" i="5" s="1"/>
  <c r="K45" i="14" s="1"/>
  <c r="AP500" i="4"/>
  <c r="AP499"/>
  <c r="X499"/>
  <c r="AB499" s="1"/>
  <c r="AF499" s="1"/>
  <c r="L499" i="5" s="1"/>
  <c r="H45" i="15" s="1"/>
  <c r="I494" i="4"/>
  <c r="J494" s="1"/>
  <c r="P494" s="1"/>
  <c r="J494" i="5" s="1"/>
  <c r="C45" i="14" s="1"/>
  <c r="AP492" i="4"/>
  <c r="AP491"/>
  <c r="X491"/>
  <c r="AB491" s="1"/>
  <c r="AF491" s="1"/>
  <c r="L491" i="5" s="1"/>
  <c r="L44" i="15" s="1"/>
  <c r="I486" i="4"/>
  <c r="J486" s="1"/>
  <c r="P486" s="1"/>
  <c r="J486" i="5" s="1"/>
  <c r="G44" i="14" s="1"/>
  <c r="AP484" i="4"/>
  <c r="AP483"/>
  <c r="X483"/>
  <c r="AB483" s="1"/>
  <c r="AF483" s="1"/>
  <c r="L483" i="5" s="1"/>
  <c r="D44" i="15" s="1"/>
  <c r="I478" i="4"/>
  <c r="J478" s="1"/>
  <c r="P478" s="1"/>
  <c r="J478" i="5" s="1"/>
  <c r="K43" i="14" s="1"/>
  <c r="AP476" i="4"/>
  <c r="AP475"/>
  <c r="X475"/>
  <c r="AB475" s="1"/>
  <c r="AF475" s="1"/>
  <c r="L475" i="5" s="1"/>
  <c r="H43" i="15" s="1"/>
  <c r="I470" i="4"/>
  <c r="J470" s="1"/>
  <c r="P470" s="1"/>
  <c r="J470" i="5" s="1"/>
  <c r="C43" i="14" s="1"/>
  <c r="AP468" i="4"/>
  <c r="AP467"/>
  <c r="X467"/>
  <c r="AB467" s="1"/>
  <c r="AF467" s="1"/>
  <c r="L467" i="5" s="1"/>
  <c r="L42" i="15" s="1"/>
  <c r="I462" i="4"/>
  <c r="J462" s="1"/>
  <c r="P462" s="1"/>
  <c r="J462" i="5" s="1"/>
  <c r="G42" i="14" s="1"/>
  <c r="AP460" i="4"/>
  <c r="AP459"/>
  <c r="X459"/>
  <c r="AB459" s="1"/>
  <c r="AF459" s="1"/>
  <c r="L459" i="5" s="1"/>
  <c r="D42" i="15" s="1"/>
  <c r="I454" i="4"/>
  <c r="J454" s="1"/>
  <c r="P454" s="1"/>
  <c r="J454" i="5" s="1"/>
  <c r="K41" i="14" s="1"/>
  <c r="AP452" i="4"/>
  <c r="AP451"/>
  <c r="X451"/>
  <c r="AB451" s="1"/>
  <c r="AF451" s="1"/>
  <c r="L451" i="5" s="1"/>
  <c r="H41" i="15" s="1"/>
  <c r="I446" i="4"/>
  <c r="J446" s="1"/>
  <c r="P446" s="1"/>
  <c r="J446" i="5" s="1"/>
  <c r="C41" i="14" s="1"/>
  <c r="AP444" i="4"/>
  <c r="AP443"/>
  <c r="X443"/>
  <c r="AB443" s="1"/>
  <c r="AF443" s="1"/>
  <c r="L443" i="5" s="1"/>
  <c r="L40" i="15" s="1"/>
  <c r="I438" i="4"/>
  <c r="J438" s="1"/>
  <c r="P438" s="1"/>
  <c r="J438" i="5" s="1"/>
  <c r="G40" i="14" s="1"/>
  <c r="AP436" i="4"/>
  <c r="X435"/>
  <c r="AB435" s="1"/>
  <c r="AF435" s="1"/>
  <c r="L435" i="5" s="1"/>
  <c r="D40" i="15" s="1"/>
  <c r="AP433" i="4"/>
  <c r="I433"/>
  <c r="J433" s="1"/>
  <c r="P433" s="1"/>
  <c r="J433" i="5" s="1"/>
  <c r="B40" i="14" s="1"/>
  <c r="X430" i="4"/>
  <c r="AB430" s="1"/>
  <c r="AF430" s="1"/>
  <c r="L430" i="5" s="1"/>
  <c r="K39" i="15" s="1"/>
  <c r="I430" i="4"/>
  <c r="J430" s="1"/>
  <c r="P430" s="1"/>
  <c r="J430" i="5" s="1"/>
  <c r="K39" i="14" s="1"/>
  <c r="X427" i="4"/>
  <c r="AB427" s="1"/>
  <c r="AF427" s="1"/>
  <c r="L427" i="5" s="1"/>
  <c r="H39" i="15" s="1"/>
  <c r="AP425" i="4"/>
  <c r="X425"/>
  <c r="AB425" s="1"/>
  <c r="AF425" s="1"/>
  <c r="L425" i="5" s="1"/>
  <c r="F39" i="15" s="1"/>
  <c r="P425" i="4"/>
  <c r="J425" i="5" s="1"/>
  <c r="F39" i="14" s="1"/>
  <c r="X422" i="4"/>
  <c r="AB422" s="1"/>
  <c r="AF422" s="1"/>
  <c r="L422" i="5" s="1"/>
  <c r="C39" i="15" s="1"/>
  <c r="I422" i="4"/>
  <c r="J422" s="1"/>
  <c r="P422" s="1"/>
  <c r="J422" i="5" s="1"/>
  <c r="C39" i="14" s="1"/>
  <c r="X420" i="4"/>
  <c r="AB420" s="1"/>
  <c r="AF420" s="1"/>
  <c r="L420" i="5" s="1"/>
  <c r="M38" i="15" s="1"/>
  <c r="I420" i="4"/>
  <c r="J420" s="1"/>
  <c r="I417"/>
  <c r="J417" s="1"/>
  <c r="X414"/>
  <c r="AB414" s="1"/>
  <c r="AF414" s="1"/>
  <c r="L414" i="5" s="1"/>
  <c r="G38" i="15" s="1"/>
  <c r="I414" i="4"/>
  <c r="J414" s="1"/>
  <c r="I409"/>
  <c r="J409" s="1"/>
  <c r="X406"/>
  <c r="AB406" s="1"/>
  <c r="AF406" s="1"/>
  <c r="L406" i="5" s="1"/>
  <c r="K37" i="15" s="1"/>
  <c r="I406" i="4"/>
  <c r="J406" s="1"/>
  <c r="P406" s="1"/>
  <c r="J406" i="5" s="1"/>
  <c r="K37" i="14" s="1"/>
  <c r="I401" i="4"/>
  <c r="J401" s="1"/>
  <c r="X398"/>
  <c r="AB398" s="1"/>
  <c r="AF398" s="1"/>
  <c r="L398" i="5" s="1"/>
  <c r="C37" i="15" s="1"/>
  <c r="I398" i="4"/>
  <c r="J398" s="1"/>
  <c r="P398" s="1"/>
  <c r="J398" i="5" s="1"/>
  <c r="C37" i="14" s="1"/>
  <c r="X392" i="4"/>
  <c r="AB392" s="1"/>
  <c r="AF392" s="1"/>
  <c r="L392" i="5" s="1"/>
  <c r="I36" i="15" s="1"/>
  <c r="AP390" i="4"/>
  <c r="X360"/>
  <c r="AB360" s="1"/>
  <c r="AF360" s="1"/>
  <c r="L360" i="5" s="1"/>
  <c r="M33" i="15" s="1"/>
  <c r="AP358" i="4"/>
  <c r="X328"/>
  <c r="AB328" s="1"/>
  <c r="AF328" s="1"/>
  <c r="L328" i="5" s="1"/>
  <c r="E31" i="15" s="1"/>
  <c r="AP326" i="4"/>
  <c r="X296"/>
  <c r="AB296" s="1"/>
  <c r="AF296" s="1"/>
  <c r="L296" i="5" s="1"/>
  <c r="I28" i="15" s="1"/>
  <c r="AP294" i="4"/>
  <c r="AP284"/>
  <c r="AP252"/>
  <c r="P81"/>
  <c r="J81" i="5" s="1"/>
  <c r="J10" i="14" s="1"/>
  <c r="AP614" i="4"/>
  <c r="P614"/>
  <c r="J614" i="5" s="1"/>
  <c r="C55" i="14" s="1"/>
  <c r="AP613" i="4"/>
  <c r="X613"/>
  <c r="AB613" s="1"/>
  <c r="AF613" s="1"/>
  <c r="L613" i="5" s="1"/>
  <c r="B55" i="15" s="1"/>
  <c r="I608" i="4"/>
  <c r="J608" s="1"/>
  <c r="P608" s="1"/>
  <c r="J608" i="5" s="1"/>
  <c r="I54" i="14" s="1"/>
  <c r="AP606" i="4"/>
  <c r="AP605"/>
  <c r="X605"/>
  <c r="AB605" s="1"/>
  <c r="AF605" s="1"/>
  <c r="L605" i="5" s="1"/>
  <c r="F54" i="15" s="1"/>
  <c r="I600" i="4"/>
  <c r="J600" s="1"/>
  <c r="P600" s="1"/>
  <c r="J600" i="5" s="1"/>
  <c r="M53" i="14" s="1"/>
  <c r="AP598" i="4"/>
  <c r="AP597"/>
  <c r="X597"/>
  <c r="AB597" s="1"/>
  <c r="AF597" s="1"/>
  <c r="L597" i="5" s="1"/>
  <c r="J53" i="15" s="1"/>
  <c r="I592" i="4"/>
  <c r="J592" s="1"/>
  <c r="P592" s="1"/>
  <c r="J592" i="5" s="1"/>
  <c r="E53" i="14" s="1"/>
  <c r="AP590" i="4"/>
  <c r="AP589"/>
  <c r="X589"/>
  <c r="AB589" s="1"/>
  <c r="AF589" s="1"/>
  <c r="L589" i="5" s="1"/>
  <c r="B53" i="15" s="1"/>
  <c r="I584" i="4"/>
  <c r="J584" s="1"/>
  <c r="P584" s="1"/>
  <c r="J584" i="5" s="1"/>
  <c r="I52" i="14" s="1"/>
  <c r="AP582" i="4"/>
  <c r="AP581"/>
  <c r="X581"/>
  <c r="AB581" s="1"/>
  <c r="AF581" s="1"/>
  <c r="L581" i="5" s="1"/>
  <c r="F52" i="15" s="1"/>
  <c r="I576" i="4"/>
  <c r="J576" s="1"/>
  <c r="P576" s="1"/>
  <c r="J576" i="5" s="1"/>
  <c r="M51" i="14" s="1"/>
  <c r="AP574" i="4"/>
  <c r="AP573"/>
  <c r="X573"/>
  <c r="AB573" s="1"/>
  <c r="AF573" s="1"/>
  <c r="L573" i="5" s="1"/>
  <c r="J51" i="15" s="1"/>
  <c r="I568" i="4"/>
  <c r="J568" s="1"/>
  <c r="P568" s="1"/>
  <c r="J568" i="5" s="1"/>
  <c r="E51" i="14" s="1"/>
  <c r="AP566" i="4"/>
  <c r="AP565"/>
  <c r="X565"/>
  <c r="AB565" s="1"/>
  <c r="AF565" s="1"/>
  <c r="L565" i="5" s="1"/>
  <c r="B51" i="15" s="1"/>
  <c r="I560" i="4"/>
  <c r="J560" s="1"/>
  <c r="P560" s="1"/>
  <c r="J560" i="5" s="1"/>
  <c r="I50" i="14" s="1"/>
  <c r="AP558" i="4"/>
  <c r="AP557"/>
  <c r="X557"/>
  <c r="AB557" s="1"/>
  <c r="AF557" s="1"/>
  <c r="L557" i="5" s="1"/>
  <c r="F50" i="15" s="1"/>
  <c r="I552" i="4"/>
  <c r="J552" s="1"/>
  <c r="P552" s="1"/>
  <c r="J552" i="5" s="1"/>
  <c r="M49" i="14" s="1"/>
  <c r="AP550" i="4"/>
  <c r="AP549"/>
  <c r="X549"/>
  <c r="AB549" s="1"/>
  <c r="AF549" s="1"/>
  <c r="L549" i="5" s="1"/>
  <c r="J49" i="15" s="1"/>
  <c r="I544" i="4"/>
  <c r="J544" s="1"/>
  <c r="P544" s="1"/>
  <c r="J544" i="5" s="1"/>
  <c r="E49" i="14" s="1"/>
  <c r="AP542" i="4"/>
  <c r="AP541"/>
  <c r="X541"/>
  <c r="AB541" s="1"/>
  <c r="AF541" s="1"/>
  <c r="L541" i="5" s="1"/>
  <c r="B49" i="15" s="1"/>
  <c r="I536" i="4"/>
  <c r="J536" s="1"/>
  <c r="P536" s="1"/>
  <c r="J536" i="5" s="1"/>
  <c r="I48" i="14" s="1"/>
  <c r="AP534" i="4"/>
  <c r="AP533"/>
  <c r="X533"/>
  <c r="AB533" s="1"/>
  <c r="AF533" s="1"/>
  <c r="L533" i="5" s="1"/>
  <c r="F48" i="15" s="1"/>
  <c r="I528" i="4"/>
  <c r="J528" s="1"/>
  <c r="P528" s="1"/>
  <c r="J528" i="5" s="1"/>
  <c r="M47" i="14" s="1"/>
  <c r="AP526" i="4"/>
  <c r="AP525"/>
  <c r="X525"/>
  <c r="AB525" s="1"/>
  <c r="AF525" s="1"/>
  <c r="L525" i="5" s="1"/>
  <c r="J47" i="15" s="1"/>
  <c r="I520" i="4"/>
  <c r="J520" s="1"/>
  <c r="P520" s="1"/>
  <c r="J520" i="5" s="1"/>
  <c r="E47" i="14" s="1"/>
  <c r="AP518" i="4"/>
  <c r="AP517"/>
  <c r="X517"/>
  <c r="AB517" s="1"/>
  <c r="AF517" s="1"/>
  <c r="L517" i="5" s="1"/>
  <c r="B47" i="15" s="1"/>
  <c r="I512" i="4"/>
  <c r="J512" s="1"/>
  <c r="P512" s="1"/>
  <c r="J512" i="5" s="1"/>
  <c r="I46" i="14" s="1"/>
  <c r="AP510" i="4"/>
  <c r="AP509"/>
  <c r="X509"/>
  <c r="AB509" s="1"/>
  <c r="AF509" s="1"/>
  <c r="L509" i="5" s="1"/>
  <c r="F46" i="15" s="1"/>
  <c r="I504" i="4"/>
  <c r="J504" s="1"/>
  <c r="P504" s="1"/>
  <c r="J504" i="5" s="1"/>
  <c r="M45" i="14" s="1"/>
  <c r="AP502" i="4"/>
  <c r="AP501"/>
  <c r="X501"/>
  <c r="AB501" s="1"/>
  <c r="AF501" s="1"/>
  <c r="L501" i="5" s="1"/>
  <c r="J45" i="15" s="1"/>
  <c r="I496" i="4"/>
  <c r="J496" s="1"/>
  <c r="P496" s="1"/>
  <c r="J496" i="5" s="1"/>
  <c r="E45" i="14" s="1"/>
  <c r="AP494" i="4"/>
  <c r="AP493"/>
  <c r="X493"/>
  <c r="AB493" s="1"/>
  <c r="AF493" s="1"/>
  <c r="L493" i="5" s="1"/>
  <c r="B45" i="15" s="1"/>
  <c r="I488" i="4"/>
  <c r="J488" s="1"/>
  <c r="P488" s="1"/>
  <c r="J488" i="5" s="1"/>
  <c r="I44" i="14" s="1"/>
  <c r="AP486" i="4"/>
  <c r="AP485"/>
  <c r="X485"/>
  <c r="AB485" s="1"/>
  <c r="AF485" s="1"/>
  <c r="L485" i="5" s="1"/>
  <c r="F44" i="15" s="1"/>
  <c r="I480" i="4"/>
  <c r="J480" s="1"/>
  <c r="P480" s="1"/>
  <c r="J480" i="5" s="1"/>
  <c r="M43" i="14" s="1"/>
  <c r="AP478" i="4"/>
  <c r="AP477"/>
  <c r="X477"/>
  <c r="AB477" s="1"/>
  <c r="AF477" s="1"/>
  <c r="L477" i="5" s="1"/>
  <c r="J43" i="15" s="1"/>
  <c r="I472" i="4"/>
  <c r="J472" s="1"/>
  <c r="P472" s="1"/>
  <c r="J472" i="5" s="1"/>
  <c r="E43" i="14" s="1"/>
  <c r="AP470" i="4"/>
  <c r="AP469"/>
  <c r="X469"/>
  <c r="AB469" s="1"/>
  <c r="AF469" s="1"/>
  <c r="L469" i="5" s="1"/>
  <c r="B43" i="15" s="1"/>
  <c r="I464" i="4"/>
  <c r="J464" s="1"/>
  <c r="P464" s="1"/>
  <c r="J464" i="5" s="1"/>
  <c r="I42" i="14" s="1"/>
  <c r="AP462" i="4"/>
  <c r="AP461"/>
  <c r="X461"/>
  <c r="AB461" s="1"/>
  <c r="AF461" s="1"/>
  <c r="L461" i="5" s="1"/>
  <c r="F42" i="15" s="1"/>
  <c r="I456" i="4"/>
  <c r="J456" s="1"/>
  <c r="P456" s="1"/>
  <c r="J456" i="5" s="1"/>
  <c r="M41" i="14" s="1"/>
  <c r="AP454" i="4"/>
  <c r="AP453"/>
  <c r="X453"/>
  <c r="AB453" s="1"/>
  <c r="AF453" s="1"/>
  <c r="L453" i="5" s="1"/>
  <c r="J41" i="15" s="1"/>
  <c r="I448" i="4"/>
  <c r="J448" s="1"/>
  <c r="P448" s="1"/>
  <c r="J448" i="5" s="1"/>
  <c r="E41" i="14" s="1"/>
  <c r="AP446" i="4"/>
  <c r="AP445"/>
  <c r="X445"/>
  <c r="AB445" s="1"/>
  <c r="AF445" s="1"/>
  <c r="L445" i="5" s="1"/>
  <c r="B41" i="15" s="1"/>
  <c r="I440" i="4"/>
  <c r="J440" s="1"/>
  <c r="P440" s="1"/>
  <c r="J440" i="5" s="1"/>
  <c r="I40" i="14" s="1"/>
  <c r="AP438" i="4"/>
  <c r="AP437"/>
  <c r="X437"/>
  <c r="AB437" s="1"/>
  <c r="AF437" s="1"/>
  <c r="L437" i="5" s="1"/>
  <c r="F40" i="15" s="1"/>
  <c r="AP435" i="4"/>
  <c r="I435"/>
  <c r="J435" s="1"/>
  <c r="X432"/>
  <c r="AB432" s="1"/>
  <c r="AF432" s="1"/>
  <c r="L432" i="5" s="1"/>
  <c r="M39" i="15" s="1"/>
  <c r="I432" i="4"/>
  <c r="J432" s="1"/>
  <c r="P432" s="1"/>
  <c r="J432" i="5" s="1"/>
  <c r="M39" i="14" s="1"/>
  <c r="X429" i="4"/>
  <c r="AB429" s="1"/>
  <c r="AF429" s="1"/>
  <c r="L429" i="5" s="1"/>
  <c r="J39" i="15" s="1"/>
  <c r="AP427" i="4"/>
  <c r="I427"/>
  <c r="J427" s="1"/>
  <c r="P427" s="1"/>
  <c r="J427" i="5" s="1"/>
  <c r="H39" i="14" s="1"/>
  <c r="AP423" i="4"/>
  <c r="I423"/>
  <c r="J423" s="1"/>
  <c r="P423" s="1"/>
  <c r="J423" i="5" s="1"/>
  <c r="D39" i="14" s="1"/>
  <c r="X421" i="4"/>
  <c r="AB421" s="1"/>
  <c r="AF421" s="1"/>
  <c r="L421" i="5" s="1"/>
  <c r="B39" i="15" s="1"/>
  <c r="P414" i="4"/>
  <c r="J414" i="5" s="1"/>
  <c r="G38" i="14" s="1"/>
  <c r="X384" i="4"/>
  <c r="AB384" s="1"/>
  <c r="AF384" s="1"/>
  <c r="L384" i="5" s="1"/>
  <c r="M35" i="15" s="1"/>
  <c r="X352" i="4"/>
  <c r="AB352" s="1"/>
  <c r="AF352" s="1"/>
  <c r="L352" i="5" s="1"/>
  <c r="E33" i="15" s="1"/>
  <c r="X320" i="4"/>
  <c r="AB320" s="1"/>
  <c r="AF320" s="1"/>
  <c r="L320" i="5" s="1"/>
  <c r="I30" i="15" s="1"/>
  <c r="X264" i="4"/>
  <c r="AB264" s="1"/>
  <c r="AF264" s="1"/>
  <c r="L264" i="5" s="1"/>
  <c r="M25" i="15" s="1"/>
  <c r="X232" i="4"/>
  <c r="AB232" s="1"/>
  <c r="AF232" s="1"/>
  <c r="L232" i="5" s="1"/>
  <c r="E23" i="15" s="1"/>
  <c r="P91" i="4"/>
  <c r="J91" i="5" s="1"/>
  <c r="H11" i="14" s="1"/>
  <c r="X395" i="4"/>
  <c r="AB395" s="1"/>
  <c r="AF395" s="1"/>
  <c r="L395" i="5" s="1"/>
  <c r="L36" i="15" s="1"/>
  <c r="AP393" i="4"/>
  <c r="I393"/>
  <c r="J393" s="1"/>
  <c r="P393" s="1"/>
  <c r="J393" i="5" s="1"/>
  <c r="J36" i="14" s="1"/>
  <c r="X390" i="4"/>
  <c r="AB390" s="1"/>
  <c r="AF390" s="1"/>
  <c r="L390" i="5" s="1"/>
  <c r="G36" i="15" s="1"/>
  <c r="I390" i="4"/>
  <c r="J390" s="1"/>
  <c r="P390" s="1"/>
  <c r="J390" i="5" s="1"/>
  <c r="G36" i="14" s="1"/>
  <c r="X387" i="4"/>
  <c r="AB387" s="1"/>
  <c r="AF387" s="1"/>
  <c r="L387" i="5" s="1"/>
  <c r="D36" i="15" s="1"/>
  <c r="AP385" i="4"/>
  <c r="I385"/>
  <c r="J385" s="1"/>
  <c r="P385" s="1"/>
  <c r="J385" i="5" s="1"/>
  <c r="B36" i="14" s="1"/>
  <c r="X382" i="4"/>
  <c r="AB382" s="1"/>
  <c r="AF382" s="1"/>
  <c r="L382" i="5" s="1"/>
  <c r="K35" i="15" s="1"/>
  <c r="I382" i="4"/>
  <c r="J382" s="1"/>
  <c r="P382" s="1"/>
  <c r="J382" i="5" s="1"/>
  <c r="K35" i="14" s="1"/>
  <c r="X379" i="4"/>
  <c r="AB379" s="1"/>
  <c r="AF379" s="1"/>
  <c r="L379" i="5" s="1"/>
  <c r="H35" i="15" s="1"/>
  <c r="AP377" i="4"/>
  <c r="I377"/>
  <c r="J377" s="1"/>
  <c r="X374"/>
  <c r="AB374" s="1"/>
  <c r="AF374" s="1"/>
  <c r="L374" i="5" s="1"/>
  <c r="C35" i="15" s="1"/>
  <c r="I374" i="4"/>
  <c r="J374" s="1"/>
  <c r="P374" s="1"/>
  <c r="J374" i="5" s="1"/>
  <c r="C35" i="14" s="1"/>
  <c r="X371" i="4"/>
  <c r="AB371" s="1"/>
  <c r="AF371" s="1"/>
  <c r="L371" i="5" s="1"/>
  <c r="L34" i="15" s="1"/>
  <c r="AP369" i="4"/>
  <c r="I369"/>
  <c r="J369" s="1"/>
  <c r="P369" s="1"/>
  <c r="J369" i="5" s="1"/>
  <c r="J34" i="14" s="1"/>
  <c r="X366" i="4"/>
  <c r="AB366" s="1"/>
  <c r="AF366" s="1"/>
  <c r="L366" i="5" s="1"/>
  <c r="G34" i="15" s="1"/>
  <c r="I366" i="4"/>
  <c r="J366" s="1"/>
  <c r="P366" s="1"/>
  <c r="J366" i="5" s="1"/>
  <c r="G34" i="14" s="1"/>
  <c r="X363" i="4"/>
  <c r="AB363" s="1"/>
  <c r="AF363" s="1"/>
  <c r="L363" i="5" s="1"/>
  <c r="D34" i="15" s="1"/>
  <c r="AP361" i="4"/>
  <c r="I361"/>
  <c r="J361" s="1"/>
  <c r="P361" s="1"/>
  <c r="J361" i="5" s="1"/>
  <c r="B34" i="14" s="1"/>
  <c r="X358" i="4"/>
  <c r="AB358" s="1"/>
  <c r="AF358" s="1"/>
  <c r="L358" i="5" s="1"/>
  <c r="K33" i="15" s="1"/>
  <c r="I358" i="4"/>
  <c r="J358" s="1"/>
  <c r="P358" s="1"/>
  <c r="J358" i="5" s="1"/>
  <c r="K33" i="14" s="1"/>
  <c r="X355" i="4"/>
  <c r="AB355" s="1"/>
  <c r="AF355" s="1"/>
  <c r="L355" i="5" s="1"/>
  <c r="H33" i="15" s="1"/>
  <c r="AP353" i="4"/>
  <c r="I353"/>
  <c r="J353" s="1"/>
  <c r="P353" s="1"/>
  <c r="J353" i="5" s="1"/>
  <c r="F33" i="14" s="1"/>
  <c r="X350" i="4"/>
  <c r="AB350" s="1"/>
  <c r="AF350" s="1"/>
  <c r="L350" i="5" s="1"/>
  <c r="C33" i="15" s="1"/>
  <c r="I350" i="4"/>
  <c r="J350" s="1"/>
  <c r="P350" s="1"/>
  <c r="J350" i="5" s="1"/>
  <c r="C33" i="14" s="1"/>
  <c r="X347" i="4"/>
  <c r="AB347" s="1"/>
  <c r="AF347" s="1"/>
  <c r="L347" i="5" s="1"/>
  <c r="L32" i="15" s="1"/>
  <c r="AP345" i="4"/>
  <c r="I345"/>
  <c r="J345" s="1"/>
  <c r="X342"/>
  <c r="AB342" s="1"/>
  <c r="AF342" s="1"/>
  <c r="L342" i="5" s="1"/>
  <c r="G32" i="15" s="1"/>
  <c r="I342" i="4"/>
  <c r="J342" s="1"/>
  <c r="P342" s="1"/>
  <c r="J342" i="5" s="1"/>
  <c r="G32" i="14" s="1"/>
  <c r="X339" i="4"/>
  <c r="AB339" s="1"/>
  <c r="AF339" s="1"/>
  <c r="L339" i="5" s="1"/>
  <c r="D32" i="15" s="1"/>
  <c r="AP337" i="4"/>
  <c r="I337"/>
  <c r="J337" s="1"/>
  <c r="X334"/>
  <c r="AB334" s="1"/>
  <c r="AF334" s="1"/>
  <c r="L334" i="5" s="1"/>
  <c r="K31" i="15" s="1"/>
  <c r="I334" i="4"/>
  <c r="J334" s="1"/>
  <c r="P334" s="1"/>
  <c r="J334" i="5" s="1"/>
  <c r="K31" i="14" s="1"/>
  <c r="X331" i="4"/>
  <c r="AB331" s="1"/>
  <c r="AF331" s="1"/>
  <c r="L331" i="5" s="1"/>
  <c r="H31" i="15" s="1"/>
  <c r="AP329" i="4"/>
  <c r="I329"/>
  <c r="J329" s="1"/>
  <c r="P329" s="1"/>
  <c r="J329" i="5" s="1"/>
  <c r="F31" i="14" s="1"/>
  <c r="X326" i="4"/>
  <c r="AB326" s="1"/>
  <c r="AF326" s="1"/>
  <c r="L326" i="5" s="1"/>
  <c r="C31" i="15" s="1"/>
  <c r="I326" i="4"/>
  <c r="J326" s="1"/>
  <c r="P326" s="1"/>
  <c r="J326" i="5" s="1"/>
  <c r="C31" i="14" s="1"/>
  <c r="X323" i="4"/>
  <c r="AB323" s="1"/>
  <c r="AF323" s="1"/>
  <c r="L323" i="5" s="1"/>
  <c r="L30" i="15" s="1"/>
  <c r="AP321" i="4"/>
  <c r="I321"/>
  <c r="J321" s="1"/>
  <c r="P321" s="1"/>
  <c r="J321" i="5" s="1"/>
  <c r="J30" i="14" s="1"/>
  <c r="X318" i="4"/>
  <c r="AB318" s="1"/>
  <c r="AF318" s="1"/>
  <c r="L318" i="5" s="1"/>
  <c r="G30" i="15" s="1"/>
  <c r="I318" i="4"/>
  <c r="J318" s="1"/>
  <c r="P318" s="1"/>
  <c r="J318" i="5" s="1"/>
  <c r="G30" i="14" s="1"/>
  <c r="X315" i="4"/>
  <c r="AB315" s="1"/>
  <c r="AF315" s="1"/>
  <c r="L315" i="5" s="1"/>
  <c r="D30" i="15" s="1"/>
  <c r="AP313" i="4"/>
  <c r="I313"/>
  <c r="J313" s="1"/>
  <c r="X310"/>
  <c r="AB310" s="1"/>
  <c r="AF310" s="1"/>
  <c r="L310" i="5" s="1"/>
  <c r="K29" i="15" s="1"/>
  <c r="I310" i="4"/>
  <c r="J310" s="1"/>
  <c r="P310" s="1"/>
  <c r="J310" i="5" s="1"/>
  <c r="K29" i="14" s="1"/>
  <c r="X307" i="4"/>
  <c r="AB307" s="1"/>
  <c r="AF307" s="1"/>
  <c r="L307" i="5" s="1"/>
  <c r="H29" i="15" s="1"/>
  <c r="AP305" i="4"/>
  <c r="I305"/>
  <c r="J305" s="1"/>
  <c r="P305" s="1"/>
  <c r="J305" i="5" s="1"/>
  <c r="F29" i="14" s="1"/>
  <c r="X302" i="4"/>
  <c r="AB302" s="1"/>
  <c r="AF302" s="1"/>
  <c r="L302" i="5" s="1"/>
  <c r="C29" i="15" s="1"/>
  <c r="I302" i="4"/>
  <c r="J302" s="1"/>
  <c r="P302" s="1"/>
  <c r="J302" i="5" s="1"/>
  <c r="C29" i="14" s="1"/>
  <c r="X299" i="4"/>
  <c r="AB299" s="1"/>
  <c r="AF299" s="1"/>
  <c r="L299" i="5" s="1"/>
  <c r="L28" i="15" s="1"/>
  <c r="AP297" i="4"/>
  <c r="I297"/>
  <c r="J297" s="1"/>
  <c r="P297" s="1"/>
  <c r="J297" i="5" s="1"/>
  <c r="J28" i="14" s="1"/>
  <c r="X294" i="4"/>
  <c r="AB294" s="1"/>
  <c r="AF294" s="1"/>
  <c r="L294" i="5" s="1"/>
  <c r="G28" i="15" s="1"/>
  <c r="I294" i="4"/>
  <c r="J294" s="1"/>
  <c r="P294" s="1"/>
  <c r="J294" i="5" s="1"/>
  <c r="G28" i="14" s="1"/>
  <c r="X291" i="4"/>
  <c r="AB291" s="1"/>
  <c r="AF291" s="1"/>
  <c r="L291" i="5" s="1"/>
  <c r="D28" i="15" s="1"/>
  <c r="X288" i="4"/>
  <c r="AB288" s="1"/>
  <c r="AF288" s="1"/>
  <c r="L288" i="5" s="1"/>
  <c r="M27" i="15" s="1"/>
  <c r="I288" i="4"/>
  <c r="J288" s="1"/>
  <c r="P288" s="1"/>
  <c r="J288" i="5" s="1"/>
  <c r="M27" i="14" s="1"/>
  <c r="X286" i="4"/>
  <c r="AB286" s="1"/>
  <c r="AF286" s="1"/>
  <c r="L286" i="5" s="1"/>
  <c r="K27" i="15" s="1"/>
  <c r="I286" i="4"/>
  <c r="J286" s="1"/>
  <c r="P286" s="1"/>
  <c r="J286" i="5" s="1"/>
  <c r="K27" i="14" s="1"/>
  <c r="I283" i="4"/>
  <c r="J283" s="1"/>
  <c r="AP281"/>
  <c r="I281"/>
  <c r="J281" s="1"/>
  <c r="X269"/>
  <c r="AB269" s="1"/>
  <c r="AF269" s="1"/>
  <c r="L269" i="5" s="1"/>
  <c r="F26" i="15" s="1"/>
  <c r="X266" i="4"/>
  <c r="AB266" s="1"/>
  <c r="AF266" s="1"/>
  <c r="L266" i="5" s="1"/>
  <c r="C26" i="15" s="1"/>
  <c r="AP264" i="4"/>
  <c r="AP259"/>
  <c r="X259"/>
  <c r="AB259" s="1"/>
  <c r="AF259" s="1"/>
  <c r="L259" i="5" s="1"/>
  <c r="H25" i="15" s="1"/>
  <c r="X256" i="4"/>
  <c r="AB256" s="1"/>
  <c r="AF256" s="1"/>
  <c r="L256" i="5" s="1"/>
  <c r="E25" i="15" s="1"/>
  <c r="I256" i="4"/>
  <c r="J256" s="1"/>
  <c r="P256" s="1"/>
  <c r="J256" i="5" s="1"/>
  <c r="E25" i="14" s="1"/>
  <c r="X254" i="4"/>
  <c r="AB254" s="1"/>
  <c r="AF254" s="1"/>
  <c r="L254" i="5" s="1"/>
  <c r="C25" i="15" s="1"/>
  <c r="I254" i="4"/>
  <c r="J254" s="1"/>
  <c r="P254" s="1"/>
  <c r="J254" i="5" s="1"/>
  <c r="C25" i="14" s="1"/>
  <c r="I251" i="4"/>
  <c r="J251" s="1"/>
  <c r="AP249"/>
  <c r="I249"/>
  <c r="J249" s="1"/>
  <c r="X237"/>
  <c r="AB237" s="1"/>
  <c r="AF237" s="1"/>
  <c r="L237" i="5" s="1"/>
  <c r="J23" i="15" s="1"/>
  <c r="X234" i="4"/>
  <c r="AB234" s="1"/>
  <c r="AF234" s="1"/>
  <c r="L234" i="5" s="1"/>
  <c r="G23" i="15" s="1"/>
  <c r="AP232" i="4"/>
  <c r="AP227"/>
  <c r="X227"/>
  <c r="AB227" s="1"/>
  <c r="AF227" s="1"/>
  <c r="L227" i="5" s="1"/>
  <c r="L22" i="15" s="1"/>
  <c r="X224" i="4"/>
  <c r="AB224" s="1"/>
  <c r="AF224" s="1"/>
  <c r="L224" i="5" s="1"/>
  <c r="I22" i="15" s="1"/>
  <c r="I224" i="4"/>
  <c r="J224" s="1"/>
  <c r="P224" s="1"/>
  <c r="J224" i="5" s="1"/>
  <c r="I22" i="14" s="1"/>
  <c r="X222" i="4"/>
  <c r="AB222" s="1"/>
  <c r="AF222" s="1"/>
  <c r="L222" i="5" s="1"/>
  <c r="G22" i="15" s="1"/>
  <c r="I222" i="4"/>
  <c r="J222" s="1"/>
  <c r="P222" s="1"/>
  <c r="J222" i="5" s="1"/>
  <c r="G22" i="14" s="1"/>
  <c r="I219" i="4"/>
  <c r="J219" s="1"/>
  <c r="AP217"/>
  <c r="I217"/>
  <c r="J217" s="1"/>
  <c r="X205"/>
  <c r="AB205" s="1"/>
  <c r="AF205" s="1"/>
  <c r="L205" i="5" s="1"/>
  <c r="B21" i="15" s="1"/>
  <c r="I201" i="4"/>
  <c r="J201" s="1"/>
  <c r="I192"/>
  <c r="J192" s="1"/>
  <c r="P192" s="1"/>
  <c r="J192" i="5" s="1"/>
  <c r="M19" i="14" s="1"/>
  <c r="X182" i="4"/>
  <c r="AB182" s="1"/>
  <c r="X179"/>
  <c r="AB179" s="1"/>
  <c r="AF179" s="1"/>
  <c r="L179" i="5" s="1"/>
  <c r="L18" i="15" s="1"/>
  <c r="I178" i="4"/>
  <c r="J178" s="1"/>
  <c r="X176"/>
  <c r="AB176" s="1"/>
  <c r="AF176" s="1"/>
  <c r="L176" i="5" s="1"/>
  <c r="I18" i="15" s="1"/>
  <c r="X172" i="4"/>
  <c r="AB172" s="1"/>
  <c r="I169"/>
  <c r="J169" s="1"/>
  <c r="P169" s="1"/>
  <c r="J169" i="5" s="1"/>
  <c r="B18" i="14" s="1"/>
  <c r="I160" i="4"/>
  <c r="J160" s="1"/>
  <c r="AF159"/>
  <c r="L159" i="5" s="1"/>
  <c r="D17" i="15" s="1"/>
  <c r="X150" i="4"/>
  <c r="AB150" s="1"/>
  <c r="X147"/>
  <c r="AB147" s="1"/>
  <c r="AF147" s="1"/>
  <c r="L147" i="5" s="1"/>
  <c r="D16" i="15" s="1"/>
  <c r="I146" i="4"/>
  <c r="J146" s="1"/>
  <c r="X144"/>
  <c r="AB144" s="1"/>
  <c r="AF144" s="1"/>
  <c r="L144" i="5" s="1"/>
  <c r="M15" i="15" s="1"/>
  <c r="I140" i="4"/>
  <c r="J140" s="1"/>
  <c r="P140" s="1"/>
  <c r="J140" i="5" s="1"/>
  <c r="I15" i="14" s="1"/>
  <c r="P134" i="4"/>
  <c r="J134" i="5" s="1"/>
  <c r="C15" i="14" s="1"/>
  <c r="X133" i="4"/>
  <c r="AB133" s="1"/>
  <c r="AF133" s="1"/>
  <c r="L133" i="5" s="1"/>
  <c r="B15" i="15" s="1"/>
  <c r="I129" i="4"/>
  <c r="J129" s="1"/>
  <c r="P129" s="1"/>
  <c r="J129" i="5" s="1"/>
  <c r="J14" i="14" s="1"/>
  <c r="P120" i="4"/>
  <c r="J120" i="5" s="1"/>
  <c r="M13" i="14" s="1"/>
  <c r="I115" i="4"/>
  <c r="J115" s="1"/>
  <c r="I98"/>
  <c r="J98" s="1"/>
  <c r="I96"/>
  <c r="J96" s="1"/>
  <c r="P96" s="1"/>
  <c r="J96" i="5" s="1"/>
  <c r="M11" i="14" s="1"/>
  <c r="AP93" i="4"/>
  <c r="AP87"/>
  <c r="X64"/>
  <c r="X61"/>
  <c r="AB61" s="1"/>
  <c r="AF61" s="1"/>
  <c r="L61" i="5" s="1"/>
  <c r="B9" i="15" s="1"/>
  <c r="AP56" i="4"/>
  <c r="AP53"/>
  <c r="X48"/>
  <c r="X45"/>
  <c r="AB45" s="1"/>
  <c r="AF45" s="1"/>
  <c r="L45" i="5" s="1"/>
  <c r="J7" i="15" s="1"/>
  <c r="AP40" i="4"/>
  <c r="AP37"/>
  <c r="X32"/>
  <c r="X29"/>
  <c r="AB29" s="1"/>
  <c r="AF29" s="1"/>
  <c r="L29" i="5" s="1"/>
  <c r="F6" i="15" s="1"/>
  <c r="AP24" i="4"/>
  <c r="AP21"/>
  <c r="X19"/>
  <c r="AB19" s="1"/>
  <c r="AF19" s="1"/>
  <c r="L19" i="5" s="1"/>
  <c r="H5" i="15" s="1"/>
  <c r="X16" i="4"/>
  <c r="AB16" s="1"/>
  <c r="AF16" s="1"/>
  <c r="L16" i="5" s="1"/>
  <c r="E5" i="15" s="1"/>
  <c r="X13" i="4"/>
  <c r="X989" i="5"/>
  <c r="AD984"/>
  <c r="X973"/>
  <c r="AD968"/>
  <c r="X957"/>
  <c r="AD952"/>
  <c r="X941"/>
  <c r="AD936"/>
  <c r="X925"/>
  <c r="AD920"/>
  <c r="X909"/>
  <c r="AD904"/>
  <c r="X893"/>
  <c r="AD888"/>
  <c r="X882"/>
  <c r="P878"/>
  <c r="AD872"/>
  <c r="X866"/>
  <c r="P862"/>
  <c r="AD856"/>
  <c r="X850"/>
  <c r="P846"/>
  <c r="AD840"/>
  <c r="X834"/>
  <c r="P830"/>
  <c r="AD824"/>
  <c r="X818"/>
  <c r="P814"/>
  <c r="AD808"/>
  <c r="X802"/>
  <c r="P798"/>
  <c r="AD792"/>
  <c r="X786"/>
  <c r="P782"/>
  <c r="AD776"/>
  <c r="X210" i="4"/>
  <c r="AB210" s="1"/>
  <c r="AF210" s="1"/>
  <c r="L210" i="5" s="1"/>
  <c r="G21" i="15" s="1"/>
  <c r="X190" i="4"/>
  <c r="AB190" s="1"/>
  <c r="X187"/>
  <c r="AB187" s="1"/>
  <c r="AF187" s="1"/>
  <c r="L187" i="5" s="1"/>
  <c r="H19" i="15" s="1"/>
  <c r="X184" i="4"/>
  <c r="AB184" s="1"/>
  <c r="AF184" s="1"/>
  <c r="L184" i="5" s="1"/>
  <c r="E19" i="15" s="1"/>
  <c r="X180" i="4"/>
  <c r="AB180" s="1"/>
  <c r="X158"/>
  <c r="AB158" s="1"/>
  <c r="X155"/>
  <c r="AB155" s="1"/>
  <c r="AF155" s="1"/>
  <c r="L155" i="5" s="1"/>
  <c r="L16" i="15" s="1"/>
  <c r="X152" i="4"/>
  <c r="AB152" s="1"/>
  <c r="AF152" s="1"/>
  <c r="L152" i="5" s="1"/>
  <c r="I16" i="15" s="1"/>
  <c r="X148" i="4"/>
  <c r="AB148" s="1"/>
  <c r="P144"/>
  <c r="J144" i="5" s="1"/>
  <c r="M15" i="14" s="1"/>
  <c r="P126" i="4"/>
  <c r="J126" i="5" s="1"/>
  <c r="G14" i="14" s="1"/>
  <c r="X125" i="4"/>
  <c r="AB125" s="1"/>
  <c r="AF125" s="1"/>
  <c r="L125" i="5" s="1"/>
  <c r="F14" i="15" s="1"/>
  <c r="P122" i="4"/>
  <c r="J122" i="5" s="1"/>
  <c r="C14" i="14" s="1"/>
  <c r="P112" i="4"/>
  <c r="J112" i="5" s="1"/>
  <c r="E13" i="14" s="1"/>
  <c r="X111" i="4"/>
  <c r="AB111" s="1"/>
  <c r="AF111" s="1"/>
  <c r="L111" i="5" s="1"/>
  <c r="D13" i="15" s="1"/>
  <c r="X58" i="4"/>
  <c r="AB58" s="1"/>
  <c r="AF58" s="1"/>
  <c r="L58" i="5" s="1"/>
  <c r="K8" i="15" s="1"/>
  <c r="X55" i="4"/>
  <c r="X42"/>
  <c r="X39"/>
  <c r="X26"/>
  <c r="AB26" s="1"/>
  <c r="AF26" s="1"/>
  <c r="L26" i="5" s="1"/>
  <c r="C6" i="15" s="1"/>
  <c r="X23" i="4"/>
  <c r="I426"/>
  <c r="J426" s="1"/>
  <c r="P426" s="1"/>
  <c r="J426" i="5" s="1"/>
  <c r="G39" i="14" s="1"/>
  <c r="P424" i="4"/>
  <c r="J424" i="5" s="1"/>
  <c r="E39" i="14" s="1"/>
  <c r="X423" i="4"/>
  <c r="AB423" s="1"/>
  <c r="AF423" s="1"/>
  <c r="L423" i="5" s="1"/>
  <c r="D39" i="15" s="1"/>
  <c r="AP421" i="4"/>
  <c r="I421"/>
  <c r="J421" s="1"/>
  <c r="X418"/>
  <c r="AB418" s="1"/>
  <c r="AF418" s="1"/>
  <c r="L418" i="5" s="1"/>
  <c r="K38" i="15" s="1"/>
  <c r="I418" i="4"/>
  <c r="J418" s="1"/>
  <c r="P416"/>
  <c r="J416" i="5" s="1"/>
  <c r="I38" i="14" s="1"/>
  <c r="X415" i="4"/>
  <c r="AB415" s="1"/>
  <c r="AF415" s="1"/>
  <c r="L415" i="5" s="1"/>
  <c r="H38" i="15" s="1"/>
  <c r="AP413" i="4"/>
  <c r="I413"/>
  <c r="J413" s="1"/>
  <c r="P413" s="1"/>
  <c r="J413" i="5" s="1"/>
  <c r="F38" i="14" s="1"/>
  <c r="X410" i="4"/>
  <c r="AB410" s="1"/>
  <c r="AF410" s="1"/>
  <c r="L410" i="5" s="1"/>
  <c r="C38" i="15" s="1"/>
  <c r="I410" i="4"/>
  <c r="J410" s="1"/>
  <c r="P410" s="1"/>
  <c r="J410" i="5" s="1"/>
  <c r="C38" i="14" s="1"/>
  <c r="P408" i="4"/>
  <c r="J408" i="5" s="1"/>
  <c r="M37" i="14" s="1"/>
  <c r="X407" i="4"/>
  <c r="AB407" s="1"/>
  <c r="AF407" s="1"/>
  <c r="L407" i="5" s="1"/>
  <c r="L37" i="15" s="1"/>
  <c r="AP405" i="4"/>
  <c r="I405"/>
  <c r="J405" s="1"/>
  <c r="X402"/>
  <c r="AB402" s="1"/>
  <c r="AF402" s="1"/>
  <c r="L402" i="5" s="1"/>
  <c r="G37" i="15" s="1"/>
  <c r="I402" i="4"/>
  <c r="J402" s="1"/>
  <c r="P402" s="1"/>
  <c r="J402" i="5" s="1"/>
  <c r="G37" i="14" s="1"/>
  <c r="P400" i="4"/>
  <c r="J400" i="5" s="1"/>
  <c r="E37" i="14" s="1"/>
  <c r="X399" i="4"/>
  <c r="AB399" s="1"/>
  <c r="AF399" s="1"/>
  <c r="L399" i="5" s="1"/>
  <c r="D37" i="15" s="1"/>
  <c r="AP397" i="4"/>
  <c r="I397"/>
  <c r="J397" s="1"/>
  <c r="P397" s="1"/>
  <c r="J397" i="5" s="1"/>
  <c r="B37" i="14" s="1"/>
  <c r="X394" i="4"/>
  <c r="AB394" s="1"/>
  <c r="AF394" s="1"/>
  <c r="L394" i="5" s="1"/>
  <c r="K36" i="15" s="1"/>
  <c r="I394" i="4"/>
  <c r="J394" s="1"/>
  <c r="P394" s="1"/>
  <c r="J394" i="5" s="1"/>
  <c r="K36" i="14" s="1"/>
  <c r="P392" i="4"/>
  <c r="J392" i="5" s="1"/>
  <c r="I36" i="14" s="1"/>
  <c r="X391" i="4"/>
  <c r="AB391" s="1"/>
  <c r="AF391" s="1"/>
  <c r="L391" i="5" s="1"/>
  <c r="H36" i="15" s="1"/>
  <c r="AP389" i="4"/>
  <c r="I389"/>
  <c r="J389" s="1"/>
  <c r="X386"/>
  <c r="AB386" s="1"/>
  <c r="AF386" s="1"/>
  <c r="L386" i="5" s="1"/>
  <c r="C36" i="15" s="1"/>
  <c r="I386" i="4"/>
  <c r="J386" s="1"/>
  <c r="P384"/>
  <c r="J384" i="5" s="1"/>
  <c r="M35" i="14" s="1"/>
  <c r="X383" i="4"/>
  <c r="AB383" s="1"/>
  <c r="AF383" s="1"/>
  <c r="L383" i="5" s="1"/>
  <c r="L35" i="15" s="1"/>
  <c r="AP381" i="4"/>
  <c r="I381"/>
  <c r="J381" s="1"/>
  <c r="P381" s="1"/>
  <c r="J381" i="5" s="1"/>
  <c r="J35" i="14" s="1"/>
  <c r="X378" i="4"/>
  <c r="AB378" s="1"/>
  <c r="AF378" s="1"/>
  <c r="L378" i="5" s="1"/>
  <c r="G35" i="15" s="1"/>
  <c r="I378" i="4"/>
  <c r="J378" s="1"/>
  <c r="P378" s="1"/>
  <c r="J378" i="5" s="1"/>
  <c r="G35" i="14" s="1"/>
  <c r="P376" i="4"/>
  <c r="J376" i="5" s="1"/>
  <c r="E35" i="14" s="1"/>
  <c r="X375" i="4"/>
  <c r="AB375" s="1"/>
  <c r="AF375" s="1"/>
  <c r="L375" i="5" s="1"/>
  <c r="D35" i="15" s="1"/>
  <c r="AP373" i="4"/>
  <c r="I373"/>
  <c r="J373" s="1"/>
  <c r="X370"/>
  <c r="AB370" s="1"/>
  <c r="AF370" s="1"/>
  <c r="L370" i="5" s="1"/>
  <c r="K34" i="15" s="1"/>
  <c r="I370" i="4"/>
  <c r="J370" s="1"/>
  <c r="P370" s="1"/>
  <c r="J370" i="5" s="1"/>
  <c r="K34" i="14" s="1"/>
  <c r="P368" i="4"/>
  <c r="J368" i="5" s="1"/>
  <c r="I34" i="14" s="1"/>
  <c r="X367" i="4"/>
  <c r="AB367" s="1"/>
  <c r="AF367" s="1"/>
  <c r="L367" i="5" s="1"/>
  <c r="H34" i="15" s="1"/>
  <c r="AP365" i="4"/>
  <c r="I365"/>
  <c r="J365" s="1"/>
  <c r="P365" s="1"/>
  <c r="J365" i="5" s="1"/>
  <c r="F34" i="14" s="1"/>
  <c r="X362" i="4"/>
  <c r="AB362" s="1"/>
  <c r="AF362" s="1"/>
  <c r="L362" i="5" s="1"/>
  <c r="C34" i="15" s="1"/>
  <c r="I362" i="4"/>
  <c r="J362" s="1"/>
  <c r="P362" s="1"/>
  <c r="J362" i="5" s="1"/>
  <c r="C34" i="14" s="1"/>
  <c r="P360" i="4"/>
  <c r="J360" i="5" s="1"/>
  <c r="M33" i="14" s="1"/>
  <c r="X359" i="4"/>
  <c r="AB359" s="1"/>
  <c r="AF359" s="1"/>
  <c r="L359" i="5" s="1"/>
  <c r="L33" i="15" s="1"/>
  <c r="AP357" i="4"/>
  <c r="I357"/>
  <c r="J357" s="1"/>
  <c r="X354"/>
  <c r="AB354" s="1"/>
  <c r="AF354" s="1"/>
  <c r="L354" i="5" s="1"/>
  <c r="G33" i="15" s="1"/>
  <c r="I354" i="4"/>
  <c r="J354" s="1"/>
  <c r="P354" s="1"/>
  <c r="J354" i="5" s="1"/>
  <c r="G33" i="14" s="1"/>
  <c r="P352" i="4"/>
  <c r="J352" i="5" s="1"/>
  <c r="E33" i="14" s="1"/>
  <c r="X351" i="4"/>
  <c r="AB351" s="1"/>
  <c r="AF351" s="1"/>
  <c r="L351" i="5" s="1"/>
  <c r="D33" i="15" s="1"/>
  <c r="AP349" i="4"/>
  <c r="I349"/>
  <c r="J349" s="1"/>
  <c r="P349" s="1"/>
  <c r="J349" i="5" s="1"/>
  <c r="B33" i="14" s="1"/>
  <c r="X346" i="4"/>
  <c r="AB346" s="1"/>
  <c r="AF346" s="1"/>
  <c r="L346" i="5" s="1"/>
  <c r="K32" i="15" s="1"/>
  <c r="I346" i="4"/>
  <c r="J346" s="1"/>
  <c r="P344"/>
  <c r="J344" i="5" s="1"/>
  <c r="I32" i="14" s="1"/>
  <c r="X343" i="4"/>
  <c r="AB343" s="1"/>
  <c r="AF343" s="1"/>
  <c r="L343" i="5" s="1"/>
  <c r="H32" i="15" s="1"/>
  <c r="AP341" i="4"/>
  <c r="I341"/>
  <c r="J341" s="1"/>
  <c r="X338"/>
  <c r="AB338" s="1"/>
  <c r="AF338" s="1"/>
  <c r="L338" i="5" s="1"/>
  <c r="C32" i="15" s="1"/>
  <c r="I338" i="4"/>
  <c r="J338" s="1"/>
  <c r="P338" s="1"/>
  <c r="J338" i="5" s="1"/>
  <c r="C32" i="14" s="1"/>
  <c r="P336" i="4"/>
  <c r="J336" i="5" s="1"/>
  <c r="M31" i="14" s="1"/>
  <c r="X335" i="4"/>
  <c r="AB335" s="1"/>
  <c r="AF335" s="1"/>
  <c r="L335" i="5" s="1"/>
  <c r="L31" i="15" s="1"/>
  <c r="AP333" i="4"/>
  <c r="I333"/>
  <c r="J333" s="1"/>
  <c r="P333" s="1"/>
  <c r="J333" i="5" s="1"/>
  <c r="J31" i="14" s="1"/>
  <c r="X330" i="4"/>
  <c r="AB330" s="1"/>
  <c r="AF330" s="1"/>
  <c r="L330" i="5" s="1"/>
  <c r="G31" i="15" s="1"/>
  <c r="I330" i="4"/>
  <c r="J330" s="1"/>
  <c r="P328"/>
  <c r="J328" i="5" s="1"/>
  <c r="E31" i="14" s="1"/>
  <c r="X327" i="4"/>
  <c r="AB327" s="1"/>
  <c r="AF327" s="1"/>
  <c r="L327" i="5" s="1"/>
  <c r="D31" i="15" s="1"/>
  <c r="AP325" i="4"/>
  <c r="I325"/>
  <c r="J325" s="1"/>
  <c r="X322"/>
  <c r="AB322" s="1"/>
  <c r="AF322" s="1"/>
  <c r="L322" i="5" s="1"/>
  <c r="K30" i="15" s="1"/>
  <c r="I322" i="4"/>
  <c r="J322" s="1"/>
  <c r="P322" s="1"/>
  <c r="J322" i="5" s="1"/>
  <c r="K30" i="14" s="1"/>
  <c r="P320" i="4"/>
  <c r="J320" i="5" s="1"/>
  <c r="I30" i="14" s="1"/>
  <c r="X319" i="4"/>
  <c r="AB319" s="1"/>
  <c r="AF319" s="1"/>
  <c r="L319" i="5" s="1"/>
  <c r="H30" i="15" s="1"/>
  <c r="AP317" i="4"/>
  <c r="I317"/>
  <c r="J317" s="1"/>
  <c r="P317" s="1"/>
  <c r="J317" i="5" s="1"/>
  <c r="F30" i="14" s="1"/>
  <c r="X314" i="4"/>
  <c r="AB314" s="1"/>
  <c r="AF314" s="1"/>
  <c r="L314" i="5" s="1"/>
  <c r="C30" i="15" s="1"/>
  <c r="I314" i="4"/>
  <c r="J314" s="1"/>
  <c r="P312"/>
  <c r="J312" i="5" s="1"/>
  <c r="M29" i="14" s="1"/>
  <c r="X311" i="4"/>
  <c r="AB311" s="1"/>
  <c r="AF311" s="1"/>
  <c r="L311" i="5" s="1"/>
  <c r="L29" i="15" s="1"/>
  <c r="AP309" i="4"/>
  <c r="I309"/>
  <c r="J309" s="1"/>
  <c r="X306"/>
  <c r="AB306" s="1"/>
  <c r="AF306" s="1"/>
  <c r="L306" i="5" s="1"/>
  <c r="G29" i="15" s="1"/>
  <c r="I306" i="4"/>
  <c r="J306" s="1"/>
  <c r="P306" s="1"/>
  <c r="J306" i="5" s="1"/>
  <c r="G29" i="14" s="1"/>
  <c r="P304" i="4"/>
  <c r="J304" i="5" s="1"/>
  <c r="E29" i="14" s="1"/>
  <c r="X303" i="4"/>
  <c r="AB303" s="1"/>
  <c r="AF303" s="1"/>
  <c r="L303" i="5" s="1"/>
  <c r="D29" i="15" s="1"/>
  <c r="AP301" i="4"/>
  <c r="I301"/>
  <c r="J301" s="1"/>
  <c r="P301" s="1"/>
  <c r="J301" i="5" s="1"/>
  <c r="B29" i="14" s="1"/>
  <c r="X298" i="4"/>
  <c r="AB298" s="1"/>
  <c r="AF298" s="1"/>
  <c r="L298" i="5" s="1"/>
  <c r="K28" i="15" s="1"/>
  <c r="I298" i="4"/>
  <c r="J298" s="1"/>
  <c r="P296"/>
  <c r="J296" i="5" s="1"/>
  <c r="I28" i="14" s="1"/>
  <c r="X295" i="4"/>
  <c r="AB295" s="1"/>
  <c r="AF295" s="1"/>
  <c r="L295" i="5" s="1"/>
  <c r="H28" i="15" s="1"/>
  <c r="AP293" i="4"/>
  <c r="I293"/>
  <c r="J293" s="1"/>
  <c r="X285"/>
  <c r="AB285" s="1"/>
  <c r="AF285" s="1"/>
  <c r="L285" i="5" s="1"/>
  <c r="J27" i="15" s="1"/>
  <c r="X282" i="4"/>
  <c r="AB282" s="1"/>
  <c r="AF282" s="1"/>
  <c r="L282" i="5" s="1"/>
  <c r="G27" i="15" s="1"/>
  <c r="I282" i="4"/>
  <c r="J282" s="1"/>
  <c r="P282" s="1"/>
  <c r="J282" i="5" s="1"/>
  <c r="G27" i="14" s="1"/>
  <c r="AP280" i="4"/>
  <c r="AP277"/>
  <c r="I277"/>
  <c r="J277" s="1"/>
  <c r="AP275"/>
  <c r="X275"/>
  <c r="AB275" s="1"/>
  <c r="AF275" s="1"/>
  <c r="L275" i="5" s="1"/>
  <c r="L26" i="15" s="1"/>
  <c r="X272" i="4"/>
  <c r="AB272" s="1"/>
  <c r="AF272" s="1"/>
  <c r="L272" i="5" s="1"/>
  <c r="I26" i="15" s="1"/>
  <c r="I272" i="4"/>
  <c r="J272" s="1"/>
  <c r="P272" s="1"/>
  <c r="J272" i="5" s="1"/>
  <c r="I26" i="14" s="1"/>
  <c r="X270" i="4"/>
  <c r="AB270" s="1"/>
  <c r="AF270" s="1"/>
  <c r="L270" i="5" s="1"/>
  <c r="G26" i="15" s="1"/>
  <c r="I270" i="4"/>
  <c r="J270" s="1"/>
  <c r="P270" s="1"/>
  <c r="J270" i="5" s="1"/>
  <c r="G26" i="14" s="1"/>
  <c r="I267" i="4"/>
  <c r="J267" s="1"/>
  <c r="AP265"/>
  <c r="I265"/>
  <c r="J265" s="1"/>
  <c r="P264"/>
  <c r="J264" i="5" s="1"/>
  <c r="M25" i="14" s="1"/>
  <c r="X263" i="4"/>
  <c r="AB263" s="1"/>
  <c r="AF263" s="1"/>
  <c r="L263" i="5" s="1"/>
  <c r="L25" i="15" s="1"/>
  <c r="X253" i="4"/>
  <c r="AB253" s="1"/>
  <c r="AF253" s="1"/>
  <c r="L253" i="5" s="1"/>
  <c r="B25" i="15" s="1"/>
  <c r="X250" i="4"/>
  <c r="AB250" s="1"/>
  <c r="AF250" s="1"/>
  <c r="L250" i="5" s="1"/>
  <c r="K24" i="15" s="1"/>
  <c r="I250" i="4"/>
  <c r="J250" s="1"/>
  <c r="P250" s="1"/>
  <c r="J250" i="5" s="1"/>
  <c r="K24" i="14" s="1"/>
  <c r="AP248" i="4"/>
  <c r="AP245"/>
  <c r="I245"/>
  <c r="J245" s="1"/>
  <c r="AP243"/>
  <c r="X243"/>
  <c r="AB243" s="1"/>
  <c r="AF243" s="1"/>
  <c r="L243" i="5" s="1"/>
  <c r="D24" i="15" s="1"/>
  <c r="X240" i="4"/>
  <c r="AB240" s="1"/>
  <c r="AF240" s="1"/>
  <c r="L240" i="5" s="1"/>
  <c r="M23" i="15" s="1"/>
  <c r="I240" i="4"/>
  <c r="J240" s="1"/>
  <c r="P240" s="1"/>
  <c r="J240" i="5" s="1"/>
  <c r="M23" i="14" s="1"/>
  <c r="X238" i="4"/>
  <c r="AB238" s="1"/>
  <c r="AF238" s="1"/>
  <c r="L238" i="5" s="1"/>
  <c r="K23" i="15" s="1"/>
  <c r="I238" i="4"/>
  <c r="J238" s="1"/>
  <c r="P238" s="1"/>
  <c r="J238" i="5" s="1"/>
  <c r="K23" i="14" s="1"/>
  <c r="I235" i="4"/>
  <c r="J235" s="1"/>
  <c r="P235" s="1"/>
  <c r="J235" i="5" s="1"/>
  <c r="H23" i="14" s="1"/>
  <c r="AP233" i="4"/>
  <c r="I233"/>
  <c r="J233" s="1"/>
  <c r="P233" s="1"/>
  <c r="J233" i="5" s="1"/>
  <c r="F23" i="14" s="1"/>
  <c r="P232" i="4"/>
  <c r="J232" i="5" s="1"/>
  <c r="E23" i="14" s="1"/>
  <c r="X231" i="4"/>
  <c r="AB231" s="1"/>
  <c r="AF231" s="1"/>
  <c r="L231" i="5" s="1"/>
  <c r="D23" i="15" s="1"/>
  <c r="X221" i="4"/>
  <c r="AB221" s="1"/>
  <c r="AF221" s="1"/>
  <c r="L221" i="5" s="1"/>
  <c r="F22" i="15" s="1"/>
  <c r="X218" i="4"/>
  <c r="AB218" s="1"/>
  <c r="AF218" s="1"/>
  <c r="L218" i="5" s="1"/>
  <c r="C22" i="15" s="1"/>
  <c r="I218" i="4"/>
  <c r="J218" s="1"/>
  <c r="P218" s="1"/>
  <c r="J218" i="5" s="1"/>
  <c r="C22" i="14" s="1"/>
  <c r="AP216" i="4"/>
  <c r="AP213"/>
  <c r="I213"/>
  <c r="J213" s="1"/>
  <c r="P213" s="1"/>
  <c r="J213" i="5" s="1"/>
  <c r="J21" i="14" s="1"/>
  <c r="AP211" i="4"/>
  <c r="X211"/>
  <c r="AB211" s="1"/>
  <c r="AF211" s="1"/>
  <c r="L211" i="5" s="1"/>
  <c r="H21" i="15" s="1"/>
  <c r="X208" i="4"/>
  <c r="AB208" s="1"/>
  <c r="AF208" s="1"/>
  <c r="L208" i="5" s="1"/>
  <c r="E21" i="15" s="1"/>
  <c r="I208" i="4"/>
  <c r="J208" s="1"/>
  <c r="P208" s="1"/>
  <c r="J208" i="5" s="1"/>
  <c r="E21" i="14" s="1"/>
  <c r="X206" i="4"/>
  <c r="AB206" s="1"/>
  <c r="AF206" s="1"/>
  <c r="L206" i="5" s="1"/>
  <c r="C21" i="15" s="1"/>
  <c r="I206" i="4"/>
  <c r="J206" s="1"/>
  <c r="P206" s="1"/>
  <c r="J206" i="5" s="1"/>
  <c r="C21" i="14" s="1"/>
  <c r="I203" i="4"/>
  <c r="J203" s="1"/>
  <c r="X198"/>
  <c r="AB198" s="1"/>
  <c r="AF198" s="1"/>
  <c r="L198" i="5" s="1"/>
  <c r="G20" i="15" s="1"/>
  <c r="X195" i="4"/>
  <c r="AB195" s="1"/>
  <c r="AF195" s="1"/>
  <c r="L195" i="5" s="1"/>
  <c r="D20" i="15" s="1"/>
  <c r="I194" i="4"/>
  <c r="J194" s="1"/>
  <c r="P194" s="1"/>
  <c r="J194" i="5" s="1"/>
  <c r="C20" i="14" s="1"/>
  <c r="X192" i="4"/>
  <c r="AB192" s="1"/>
  <c r="AF192" s="1"/>
  <c r="L192" i="5" s="1"/>
  <c r="M19" i="15" s="1"/>
  <c r="X188" i="4"/>
  <c r="AB188" s="1"/>
  <c r="AF188" s="1"/>
  <c r="L188" i="5" s="1"/>
  <c r="I19" i="15" s="1"/>
  <c r="AF185" i="4"/>
  <c r="L185" i="5" s="1"/>
  <c r="F19" i="15" s="1"/>
  <c r="I185" i="4"/>
  <c r="J185" s="1"/>
  <c r="P185" s="1"/>
  <c r="J185" i="5" s="1"/>
  <c r="F19" i="14" s="1"/>
  <c r="I176" i="4"/>
  <c r="J176" s="1"/>
  <c r="AF175"/>
  <c r="L175" i="5" s="1"/>
  <c r="H18" i="15" s="1"/>
  <c r="I172" i="4"/>
  <c r="J172" s="1"/>
  <c r="X166"/>
  <c r="AB166" s="1"/>
  <c r="AF166" s="1"/>
  <c r="L166" i="5" s="1"/>
  <c r="K17" i="15" s="1"/>
  <c r="X163" i="4"/>
  <c r="AB163" s="1"/>
  <c r="AF163" s="1"/>
  <c r="L163" i="5" s="1"/>
  <c r="H17" i="15" s="1"/>
  <c r="I162" i="4"/>
  <c r="J162" s="1"/>
  <c r="X160"/>
  <c r="AB160" s="1"/>
  <c r="AF160" s="1"/>
  <c r="L160" i="5" s="1"/>
  <c r="E17" i="15" s="1"/>
  <c r="X156" i="4"/>
  <c r="AB156" s="1"/>
  <c r="AF156" s="1"/>
  <c r="L156" i="5" s="1"/>
  <c r="M16" i="15" s="1"/>
  <c r="AF153" i="4"/>
  <c r="L153" i="5" s="1"/>
  <c r="J16" i="15" s="1"/>
  <c r="I153" i="4"/>
  <c r="J153" s="1"/>
  <c r="P153" s="1"/>
  <c r="J153" i="5" s="1"/>
  <c r="J16" i="14" s="1"/>
  <c r="P136" i="4"/>
  <c r="J136" i="5" s="1"/>
  <c r="E15" i="14" s="1"/>
  <c r="I135" i="4"/>
  <c r="J135" s="1"/>
  <c r="P135" s="1"/>
  <c r="J135" i="5" s="1"/>
  <c r="D15" i="14" s="1"/>
  <c r="I131" i="4"/>
  <c r="J131" s="1"/>
  <c r="I124"/>
  <c r="J124" s="1"/>
  <c r="P124" s="1"/>
  <c r="J124" i="5" s="1"/>
  <c r="E14" i="14" s="1"/>
  <c r="P118" i="4"/>
  <c r="J118" i="5" s="1"/>
  <c r="K13" i="14" s="1"/>
  <c r="X117" i="4"/>
  <c r="AB117" s="1"/>
  <c r="AF117" s="1"/>
  <c r="L117" i="5" s="1"/>
  <c r="J13" i="15" s="1"/>
  <c r="I113" i="4"/>
  <c r="J113" s="1"/>
  <c r="AP108"/>
  <c r="AP107"/>
  <c r="AP106"/>
  <c r="AP102"/>
  <c r="AP101"/>
  <c r="X101"/>
  <c r="AB101" s="1"/>
  <c r="AF101" s="1"/>
  <c r="L101" i="5" s="1"/>
  <c r="F12" i="15" s="1"/>
  <c r="X93" i="4"/>
  <c r="AB93" s="1"/>
  <c r="AF93" s="1"/>
  <c r="L93" i="5" s="1"/>
  <c r="J11" i="15" s="1"/>
  <c r="X87" i="4"/>
  <c r="I78"/>
  <c r="J78" s="1"/>
  <c r="X77"/>
  <c r="I74"/>
  <c r="J74" s="1"/>
  <c r="P74" s="1"/>
  <c r="J74" i="5" s="1"/>
  <c r="C10" i="14" s="1"/>
  <c r="I72" i="4"/>
  <c r="J72" s="1"/>
  <c r="X71"/>
  <c r="X69"/>
  <c r="AP62"/>
  <c r="X56"/>
  <c r="X53"/>
  <c r="AB53" s="1"/>
  <c r="AF53" s="1"/>
  <c r="L53" i="5" s="1"/>
  <c r="F8" i="15" s="1"/>
  <c r="AP46" i="4"/>
  <c r="X40"/>
  <c r="AB40" s="1"/>
  <c r="AF40" s="1"/>
  <c r="L40" i="5" s="1"/>
  <c r="E7" i="15" s="1"/>
  <c r="X37" i="4"/>
  <c r="AP30"/>
  <c r="X24"/>
  <c r="X21"/>
  <c r="AB21" s="1"/>
  <c r="AF21" s="1"/>
  <c r="L21" i="5" s="1"/>
  <c r="J5" i="15" s="1"/>
  <c r="AD896" i="5"/>
  <c r="P886"/>
  <c r="AD880"/>
  <c r="X874"/>
  <c r="P870"/>
  <c r="AD864"/>
  <c r="X858"/>
  <c r="P854"/>
  <c r="AD848"/>
  <c r="X842"/>
  <c r="P838"/>
  <c r="AD832"/>
  <c r="X826"/>
  <c r="P822"/>
  <c r="AD816"/>
  <c r="X810"/>
  <c r="P806"/>
  <c r="AD800"/>
  <c r="X794"/>
  <c r="P790"/>
  <c r="AD784"/>
  <c r="X778"/>
  <c r="X417" i="4"/>
  <c r="AB417" s="1"/>
  <c r="AF417" s="1"/>
  <c r="L417" i="5" s="1"/>
  <c r="J38" i="15" s="1"/>
  <c r="P417" i="4"/>
  <c r="J417" i="5" s="1"/>
  <c r="J38" i="14" s="1"/>
  <c r="AP415" i="4"/>
  <c r="I415"/>
  <c r="J415" s="1"/>
  <c r="P415" s="1"/>
  <c r="J415" i="5" s="1"/>
  <c r="H38" i="14" s="1"/>
  <c r="X412" i="4"/>
  <c r="AB412" s="1"/>
  <c r="AF412" s="1"/>
  <c r="L412" i="5" s="1"/>
  <c r="E38" i="15" s="1"/>
  <c r="I412" i="4"/>
  <c r="J412" s="1"/>
  <c r="P412" s="1"/>
  <c r="J412" i="5" s="1"/>
  <c r="E38" i="14" s="1"/>
  <c r="X409" i="4"/>
  <c r="AB409" s="1"/>
  <c r="AF409" s="1"/>
  <c r="L409" i="5" s="1"/>
  <c r="B38" i="15" s="1"/>
  <c r="P409" i="4"/>
  <c r="J409" i="5" s="1"/>
  <c r="B38" i="14" s="1"/>
  <c r="AP407" i="4"/>
  <c r="I407"/>
  <c r="J407" s="1"/>
  <c r="P407" s="1"/>
  <c r="J407" i="5" s="1"/>
  <c r="L37" i="14" s="1"/>
  <c r="X404" i="4"/>
  <c r="AB404" s="1"/>
  <c r="AF404" s="1"/>
  <c r="L404" i="5" s="1"/>
  <c r="I37" i="15" s="1"/>
  <c r="I404" i="4"/>
  <c r="J404" s="1"/>
  <c r="P404" s="1"/>
  <c r="J404" i="5" s="1"/>
  <c r="I37" i="14" s="1"/>
  <c r="X401" i="4"/>
  <c r="AB401" s="1"/>
  <c r="AF401" s="1"/>
  <c r="L401" i="5" s="1"/>
  <c r="F37" i="15" s="1"/>
  <c r="P401" i="4"/>
  <c r="J401" i="5" s="1"/>
  <c r="F37" i="14" s="1"/>
  <c r="AP399" i="4"/>
  <c r="I399"/>
  <c r="J399" s="1"/>
  <c r="P399" s="1"/>
  <c r="J399" i="5" s="1"/>
  <c r="D37" i="14" s="1"/>
  <c r="X396" i="4"/>
  <c r="AB396" s="1"/>
  <c r="AF396" s="1"/>
  <c r="L396" i="5" s="1"/>
  <c r="M36" i="15" s="1"/>
  <c r="I396" i="4"/>
  <c r="J396" s="1"/>
  <c r="P396" s="1"/>
  <c r="J396" i="5" s="1"/>
  <c r="M36" i="14" s="1"/>
  <c r="X393" i="4"/>
  <c r="AB393" s="1"/>
  <c r="AF393" s="1"/>
  <c r="L393" i="5" s="1"/>
  <c r="J36" i="15" s="1"/>
  <c r="AP391" i="4"/>
  <c r="I391"/>
  <c r="J391" s="1"/>
  <c r="P391" s="1"/>
  <c r="J391" i="5" s="1"/>
  <c r="H36" i="14" s="1"/>
  <c r="X388" i="4"/>
  <c r="AB388" s="1"/>
  <c r="AF388" s="1"/>
  <c r="L388" i="5" s="1"/>
  <c r="E36" i="15" s="1"/>
  <c r="I388" i="4"/>
  <c r="J388" s="1"/>
  <c r="X385"/>
  <c r="AB385" s="1"/>
  <c r="AF385" s="1"/>
  <c r="L385" i="5" s="1"/>
  <c r="B36" i="15" s="1"/>
  <c r="AP383" i="4"/>
  <c r="I383"/>
  <c r="J383" s="1"/>
  <c r="P383" s="1"/>
  <c r="J383" i="5" s="1"/>
  <c r="L35" i="14" s="1"/>
  <c r="X380" i="4"/>
  <c r="AB380" s="1"/>
  <c r="AF380" s="1"/>
  <c r="L380" i="5" s="1"/>
  <c r="I35" i="15" s="1"/>
  <c r="I380" i="4"/>
  <c r="J380" s="1"/>
  <c r="X377"/>
  <c r="AB377" s="1"/>
  <c r="AF377" s="1"/>
  <c r="L377" i="5" s="1"/>
  <c r="F35" i="15" s="1"/>
  <c r="P377" i="4"/>
  <c r="J377" i="5" s="1"/>
  <c r="F35" i="14" s="1"/>
  <c r="AP375" i="4"/>
  <c r="I375"/>
  <c r="J375" s="1"/>
  <c r="P375" s="1"/>
  <c r="J375" i="5" s="1"/>
  <c r="D35" i="14" s="1"/>
  <c r="X372" i="4"/>
  <c r="AB372" s="1"/>
  <c r="AF372" s="1"/>
  <c r="L372" i="5" s="1"/>
  <c r="M34" i="15" s="1"/>
  <c r="I372" i="4"/>
  <c r="J372" s="1"/>
  <c r="X369"/>
  <c r="AB369" s="1"/>
  <c r="AF369" s="1"/>
  <c r="L369" i="5" s="1"/>
  <c r="J34" i="15" s="1"/>
  <c r="AP367" i="4"/>
  <c r="I367"/>
  <c r="J367" s="1"/>
  <c r="P367" s="1"/>
  <c r="J367" i="5" s="1"/>
  <c r="H34" i="14" s="1"/>
  <c r="X364" i="4"/>
  <c r="AB364" s="1"/>
  <c r="AF364" s="1"/>
  <c r="L364" i="5" s="1"/>
  <c r="E34" i="15" s="1"/>
  <c r="I364" i="4"/>
  <c r="J364" s="1"/>
  <c r="X361"/>
  <c r="AB361" s="1"/>
  <c r="AF361" s="1"/>
  <c r="L361" i="5" s="1"/>
  <c r="B34" i="15" s="1"/>
  <c r="AP359" i="4"/>
  <c r="I359"/>
  <c r="J359" s="1"/>
  <c r="P359" s="1"/>
  <c r="J359" i="5" s="1"/>
  <c r="L33" i="14" s="1"/>
  <c r="X356" i="4"/>
  <c r="AB356" s="1"/>
  <c r="AF356" s="1"/>
  <c r="L356" i="5" s="1"/>
  <c r="I33" i="15" s="1"/>
  <c r="I356" i="4"/>
  <c r="J356" s="1"/>
  <c r="P356" s="1"/>
  <c r="J356" i="5" s="1"/>
  <c r="I33" i="14" s="1"/>
  <c r="X353" i="4"/>
  <c r="AB353" s="1"/>
  <c r="AF353" s="1"/>
  <c r="L353" i="5" s="1"/>
  <c r="F33" i="15" s="1"/>
  <c r="AP351" i="4"/>
  <c r="I351"/>
  <c r="J351" s="1"/>
  <c r="P351" s="1"/>
  <c r="J351" i="5" s="1"/>
  <c r="D33" i="14" s="1"/>
  <c r="X348" i="4"/>
  <c r="AB348" s="1"/>
  <c r="AF348" s="1"/>
  <c r="L348" i="5" s="1"/>
  <c r="M32" i="15" s="1"/>
  <c r="I348" i="4"/>
  <c r="J348" s="1"/>
  <c r="X345"/>
  <c r="AB345" s="1"/>
  <c r="AF345" s="1"/>
  <c r="L345" i="5" s="1"/>
  <c r="J32" i="15" s="1"/>
  <c r="P345" i="4"/>
  <c r="J345" i="5" s="1"/>
  <c r="J32" i="14" s="1"/>
  <c r="AP343" i="4"/>
  <c r="I343"/>
  <c r="J343" s="1"/>
  <c r="P343" s="1"/>
  <c r="J343" i="5" s="1"/>
  <c r="H32" i="14" s="1"/>
  <c r="X340" i="4"/>
  <c r="AB340" s="1"/>
  <c r="AF340" s="1"/>
  <c r="L340" i="5" s="1"/>
  <c r="E32" i="15" s="1"/>
  <c r="I340" i="4"/>
  <c r="J340" s="1"/>
  <c r="P340" s="1"/>
  <c r="J340" i="5" s="1"/>
  <c r="E32" i="14" s="1"/>
  <c r="X337" i="4"/>
  <c r="AB337" s="1"/>
  <c r="AF337" s="1"/>
  <c r="L337" i="5" s="1"/>
  <c r="B32" i="15" s="1"/>
  <c r="P337" i="4"/>
  <c r="J337" i="5" s="1"/>
  <c r="B32" i="14" s="1"/>
  <c r="AP335" i="4"/>
  <c r="I335"/>
  <c r="J335" s="1"/>
  <c r="P335" s="1"/>
  <c r="J335" i="5" s="1"/>
  <c r="L31" i="14" s="1"/>
  <c r="X332" i="4"/>
  <c r="AB332" s="1"/>
  <c r="AF332" s="1"/>
  <c r="L332" i="5" s="1"/>
  <c r="I31" i="15" s="1"/>
  <c r="I332" i="4"/>
  <c r="J332" s="1"/>
  <c r="X329"/>
  <c r="AB329" s="1"/>
  <c r="AF329" s="1"/>
  <c r="L329" i="5" s="1"/>
  <c r="F31" i="15" s="1"/>
  <c r="AP327" i="4"/>
  <c r="I327"/>
  <c r="J327" s="1"/>
  <c r="P327" s="1"/>
  <c r="J327" i="5" s="1"/>
  <c r="D31" i="14" s="1"/>
  <c r="X324" i="4"/>
  <c r="AB324" s="1"/>
  <c r="AF324" s="1"/>
  <c r="L324" i="5" s="1"/>
  <c r="M30" i="15" s="1"/>
  <c r="I324" i="4"/>
  <c r="J324" s="1"/>
  <c r="X321"/>
  <c r="AB321" s="1"/>
  <c r="AF321" s="1"/>
  <c r="L321" i="5" s="1"/>
  <c r="J30" i="15" s="1"/>
  <c r="AP319" i="4"/>
  <c r="I319"/>
  <c r="J319" s="1"/>
  <c r="P319" s="1"/>
  <c r="J319" i="5" s="1"/>
  <c r="H30" i="14" s="1"/>
  <c r="X316" i="4"/>
  <c r="AB316" s="1"/>
  <c r="AF316" s="1"/>
  <c r="L316" i="5" s="1"/>
  <c r="E30" i="15" s="1"/>
  <c r="I316" i="4"/>
  <c r="J316" s="1"/>
  <c r="X313"/>
  <c r="AB313" s="1"/>
  <c r="AF313" s="1"/>
  <c r="L313" i="5" s="1"/>
  <c r="B30" i="15" s="1"/>
  <c r="P313" i="4"/>
  <c r="J313" i="5" s="1"/>
  <c r="B30" i="14" s="1"/>
  <c r="AP311" i="4"/>
  <c r="I311"/>
  <c r="J311" s="1"/>
  <c r="P311" s="1"/>
  <c r="J311" i="5" s="1"/>
  <c r="L29" i="14" s="1"/>
  <c r="X308" i="4"/>
  <c r="AB308" s="1"/>
  <c r="AF308" s="1"/>
  <c r="L308" i="5" s="1"/>
  <c r="I29" i="15" s="1"/>
  <c r="I308" i="4"/>
  <c r="J308" s="1"/>
  <c r="X305"/>
  <c r="AB305" s="1"/>
  <c r="AF305" s="1"/>
  <c r="L305" i="5" s="1"/>
  <c r="F29" i="15" s="1"/>
  <c r="AP303" i="4"/>
  <c r="I303"/>
  <c r="J303" s="1"/>
  <c r="P303" s="1"/>
  <c r="J303" i="5" s="1"/>
  <c r="D29" i="14" s="1"/>
  <c r="X300" i="4"/>
  <c r="AB300" s="1"/>
  <c r="AF300" s="1"/>
  <c r="L300" i="5" s="1"/>
  <c r="M28" i="15" s="1"/>
  <c r="I300" i="4"/>
  <c r="J300" s="1"/>
  <c r="X297"/>
  <c r="AB297" s="1"/>
  <c r="AF297" s="1"/>
  <c r="L297" i="5" s="1"/>
  <c r="J28" i="15" s="1"/>
  <c r="AP295" i="4"/>
  <c r="I295"/>
  <c r="J295" s="1"/>
  <c r="P295" s="1"/>
  <c r="J295" i="5" s="1"/>
  <c r="H28" i="14" s="1"/>
  <c r="X292" i="4"/>
  <c r="AB292" s="1"/>
  <c r="AF292" s="1"/>
  <c r="L292" i="5" s="1"/>
  <c r="E28" i="15" s="1"/>
  <c r="I292" i="4"/>
  <c r="J292" s="1"/>
  <c r="X290"/>
  <c r="AB290" s="1"/>
  <c r="AF290" s="1"/>
  <c r="L290" i="5" s="1"/>
  <c r="C28" i="15" s="1"/>
  <c r="I290" i="4"/>
  <c r="J290" s="1"/>
  <c r="AP288"/>
  <c r="AP285"/>
  <c r="I285"/>
  <c r="J285" s="1"/>
  <c r="P285" s="1"/>
  <c r="J285" i="5" s="1"/>
  <c r="J27" i="14" s="1"/>
  <c r="AP283" i="4"/>
  <c r="X283"/>
  <c r="AB283" s="1"/>
  <c r="AF283" s="1"/>
  <c r="L283" i="5" s="1"/>
  <c r="H27" i="15" s="1"/>
  <c r="X280" i="4"/>
  <c r="AB280" s="1"/>
  <c r="AF280" s="1"/>
  <c r="L280" i="5" s="1"/>
  <c r="E27" i="15" s="1"/>
  <c r="I280" i="4"/>
  <c r="J280" s="1"/>
  <c r="P280" s="1"/>
  <c r="J280" i="5" s="1"/>
  <c r="E27" i="14" s="1"/>
  <c r="X278" i="4"/>
  <c r="AB278" s="1"/>
  <c r="AF278" s="1"/>
  <c r="L278" i="5" s="1"/>
  <c r="C27" i="15" s="1"/>
  <c r="I278" i="4"/>
  <c r="J278" s="1"/>
  <c r="P278" s="1"/>
  <c r="J278" i="5" s="1"/>
  <c r="C27" i="14" s="1"/>
  <c r="I275" i="4"/>
  <c r="J275" s="1"/>
  <c r="AP273"/>
  <c r="I273"/>
  <c r="J273" s="1"/>
  <c r="P273" s="1"/>
  <c r="J273" i="5" s="1"/>
  <c r="J26" i="14" s="1"/>
  <c r="X271" i="4"/>
  <c r="AB271" s="1"/>
  <c r="AF271" s="1"/>
  <c r="L271" i="5" s="1"/>
  <c r="H26" i="15" s="1"/>
  <c r="P262" i="4"/>
  <c r="J262" i="5" s="1"/>
  <c r="K25" i="14" s="1"/>
  <c r="X261" i="4"/>
  <c r="AB261" s="1"/>
  <c r="AF261" s="1"/>
  <c r="L261" i="5" s="1"/>
  <c r="J25" i="15" s="1"/>
  <c r="X258" i="4"/>
  <c r="AB258" s="1"/>
  <c r="AF258" s="1"/>
  <c r="L258" i="5" s="1"/>
  <c r="G25" i="15" s="1"/>
  <c r="I258" i="4"/>
  <c r="J258" s="1"/>
  <c r="P258" s="1"/>
  <c r="J258" i="5" s="1"/>
  <c r="G25" i="14" s="1"/>
  <c r="AP256" i="4"/>
  <c r="AP253"/>
  <c r="I253"/>
  <c r="J253" s="1"/>
  <c r="AP251"/>
  <c r="X251"/>
  <c r="AB251" s="1"/>
  <c r="AF251" s="1"/>
  <c r="L251" i="5" s="1"/>
  <c r="L24" i="15" s="1"/>
  <c r="X248" i="4"/>
  <c r="AB248" s="1"/>
  <c r="AF248" s="1"/>
  <c r="L248" i="5" s="1"/>
  <c r="I24" i="15" s="1"/>
  <c r="I248" i="4"/>
  <c r="J248" s="1"/>
  <c r="P248" s="1"/>
  <c r="J248" i="5" s="1"/>
  <c r="I24" i="14" s="1"/>
  <c r="X246" i="4"/>
  <c r="AB246" s="1"/>
  <c r="AF246" s="1"/>
  <c r="L246" i="5" s="1"/>
  <c r="G24" i="15" s="1"/>
  <c r="I246" i="4"/>
  <c r="J246" s="1"/>
  <c r="P246" s="1"/>
  <c r="J246" i="5" s="1"/>
  <c r="G24" i="14" s="1"/>
  <c r="I243" i="4"/>
  <c r="J243" s="1"/>
  <c r="AP241"/>
  <c r="I241"/>
  <c r="J241" s="1"/>
  <c r="P241" s="1"/>
  <c r="J241" i="5" s="1"/>
  <c r="B24" i="14" s="1"/>
  <c r="X239" i="4"/>
  <c r="AB239" s="1"/>
  <c r="AF239" s="1"/>
  <c r="L239" i="5" s="1"/>
  <c r="L23" i="15" s="1"/>
  <c r="P230" i="4"/>
  <c r="J230" i="5" s="1"/>
  <c r="C23" i="14" s="1"/>
  <c r="X229" i="4"/>
  <c r="AB229" s="1"/>
  <c r="AF229" s="1"/>
  <c r="L229" i="5" s="1"/>
  <c r="B23" i="15" s="1"/>
  <c r="X226" i="4"/>
  <c r="AB226" s="1"/>
  <c r="AF226" s="1"/>
  <c r="L226" i="5" s="1"/>
  <c r="K22" i="15" s="1"/>
  <c r="I226" i="4"/>
  <c r="J226" s="1"/>
  <c r="AP224"/>
  <c r="AP221"/>
  <c r="I221"/>
  <c r="J221" s="1"/>
  <c r="P221" s="1"/>
  <c r="J221" i="5" s="1"/>
  <c r="F22" i="14" s="1"/>
  <c r="AP219" i="4"/>
  <c r="X219"/>
  <c r="AB219" s="1"/>
  <c r="AF219" s="1"/>
  <c r="L219" i="5" s="1"/>
  <c r="D22" i="15" s="1"/>
  <c r="X216" i="4"/>
  <c r="AB216" s="1"/>
  <c r="AF216" s="1"/>
  <c r="L216" i="5" s="1"/>
  <c r="M21" i="15" s="1"/>
  <c r="I216" i="4"/>
  <c r="J216" s="1"/>
  <c r="P216" s="1"/>
  <c r="J216" i="5" s="1"/>
  <c r="M21" i="14" s="1"/>
  <c r="X214" i="4"/>
  <c r="AB214" s="1"/>
  <c r="AF214" s="1"/>
  <c r="L214" i="5" s="1"/>
  <c r="K21" i="15" s="1"/>
  <c r="I214" i="4"/>
  <c r="J214" s="1"/>
  <c r="P214" s="1"/>
  <c r="J214" i="5" s="1"/>
  <c r="K21" i="14" s="1"/>
  <c r="I211" i="4"/>
  <c r="J211" s="1"/>
  <c r="AP209"/>
  <c r="I209"/>
  <c r="J209" s="1"/>
  <c r="X207"/>
  <c r="AB207" s="1"/>
  <c r="AF207" s="1"/>
  <c r="L207" i="5" s="1"/>
  <c r="D21" i="15" s="1"/>
  <c r="I202" i="4"/>
  <c r="J202" s="1"/>
  <c r="X200"/>
  <c r="AB200" s="1"/>
  <c r="AF200" s="1"/>
  <c r="L200" i="5" s="1"/>
  <c r="I20" i="15" s="1"/>
  <c r="X196" i="4"/>
  <c r="AB196" s="1"/>
  <c r="AF193"/>
  <c r="L193" i="5" s="1"/>
  <c r="B20" i="15" s="1"/>
  <c r="I193" i="4"/>
  <c r="J193" s="1"/>
  <c r="P193" s="1"/>
  <c r="J193" i="5" s="1"/>
  <c r="B20" i="14" s="1"/>
  <c r="I184" i="4"/>
  <c r="J184" s="1"/>
  <c r="P184" s="1"/>
  <c r="J184" i="5" s="1"/>
  <c r="E19" i="14" s="1"/>
  <c r="AF183" i="4"/>
  <c r="L183" i="5" s="1"/>
  <c r="D19" i="15" s="1"/>
  <c r="X174" i="4"/>
  <c r="AB174" s="1"/>
  <c r="X171"/>
  <c r="AB171" s="1"/>
  <c r="AF171" s="1"/>
  <c r="L171" i="5" s="1"/>
  <c r="D18" i="15" s="1"/>
  <c r="I170" i="4"/>
  <c r="J170" s="1"/>
  <c r="P170" s="1"/>
  <c r="J170" i="5" s="1"/>
  <c r="C18" i="14" s="1"/>
  <c r="X168" i="4"/>
  <c r="AB168" s="1"/>
  <c r="AF168" s="1"/>
  <c r="L168" i="5" s="1"/>
  <c r="M17" i="15" s="1"/>
  <c r="X164" i="4"/>
  <c r="AB164" s="1"/>
  <c r="AF161"/>
  <c r="L161" i="5" s="1"/>
  <c r="F17" i="15" s="1"/>
  <c r="I161" i="4"/>
  <c r="J161" s="1"/>
  <c r="P161" s="1"/>
  <c r="J161" i="5" s="1"/>
  <c r="F17" i="14" s="1"/>
  <c r="I152" i="4"/>
  <c r="J152" s="1"/>
  <c r="AF151"/>
  <c r="L151" i="5" s="1"/>
  <c r="H16" i="15" s="1"/>
  <c r="P142" i="4"/>
  <c r="J142" i="5" s="1"/>
  <c r="K15" i="14" s="1"/>
  <c r="X141" i="4"/>
  <c r="AB141" s="1"/>
  <c r="AF141" s="1"/>
  <c r="L141" i="5" s="1"/>
  <c r="J15" i="15" s="1"/>
  <c r="P138" i="4"/>
  <c r="J138" i="5" s="1"/>
  <c r="G15" i="14" s="1"/>
  <c r="I137" i="4"/>
  <c r="J137" s="1"/>
  <c r="P132"/>
  <c r="J132" i="5" s="1"/>
  <c r="M14" i="14" s="1"/>
  <c r="P128" i="4"/>
  <c r="J128" i="5" s="1"/>
  <c r="I14" i="14" s="1"/>
  <c r="I123" i="4"/>
  <c r="J123" s="1"/>
  <c r="I116"/>
  <c r="J116" s="1"/>
  <c r="P116" s="1"/>
  <c r="J116" i="5" s="1"/>
  <c r="I13" i="14" s="1"/>
  <c r="I110" i="4"/>
  <c r="J110" s="1"/>
  <c r="I108"/>
  <c r="J108" s="1"/>
  <c r="P108" s="1"/>
  <c r="J108" i="5" s="1"/>
  <c r="M12" i="14" s="1"/>
  <c r="I106" i="4"/>
  <c r="J106" s="1"/>
  <c r="I104"/>
  <c r="J104" s="1"/>
  <c r="I102"/>
  <c r="J102" s="1"/>
  <c r="P102" s="1"/>
  <c r="J102" i="5" s="1"/>
  <c r="G12" i="14" s="1"/>
  <c r="AP99" i="4"/>
  <c r="I99"/>
  <c r="J99" s="1"/>
  <c r="P99" s="1"/>
  <c r="J99" i="5" s="1"/>
  <c r="D12" i="14" s="1"/>
  <c r="AP97" i="4"/>
  <c r="X97"/>
  <c r="AB97" s="1"/>
  <c r="AF97" s="1"/>
  <c r="L97" i="5" s="1"/>
  <c r="B12" i="15" s="1"/>
  <c r="AP96" i="4"/>
  <c r="AP95"/>
  <c r="X95"/>
  <c r="AB95" s="1"/>
  <c r="AF95" s="1"/>
  <c r="L95" i="5" s="1"/>
  <c r="L11" i="15" s="1"/>
  <c r="AP91" i="4"/>
  <c r="AP89"/>
  <c r="I89"/>
  <c r="J89" s="1"/>
  <c r="P89" s="1"/>
  <c r="J89" i="5" s="1"/>
  <c r="F11" i="14" s="1"/>
  <c r="AP85" i="4"/>
  <c r="I83"/>
  <c r="J83" s="1"/>
  <c r="P83" s="1"/>
  <c r="J83" i="5" s="1"/>
  <c r="L10" i="14" s="1"/>
  <c r="AP81" i="4"/>
  <c r="P69"/>
  <c r="J69" i="5" s="1"/>
  <c r="J9" i="14" s="1"/>
  <c r="AP67" i="4"/>
  <c r="X66"/>
  <c r="AB66" s="1"/>
  <c r="AF66" s="1"/>
  <c r="L66" i="5" s="1"/>
  <c r="G9" i="15" s="1"/>
  <c r="I64" i="4"/>
  <c r="J64" s="1"/>
  <c r="P64" s="1"/>
  <c r="J64" i="5" s="1"/>
  <c r="E9" i="14" s="1"/>
  <c r="X63" i="4"/>
  <c r="I61"/>
  <c r="J61" s="1"/>
  <c r="P61" s="1"/>
  <c r="J61" i="5" s="1"/>
  <c r="B9" i="14" s="1"/>
  <c r="AP51" i="4"/>
  <c r="X50"/>
  <c r="AB50" s="1"/>
  <c r="AF50" s="1"/>
  <c r="L50" i="5" s="1"/>
  <c r="C8" i="15" s="1"/>
  <c r="I48" i="4"/>
  <c r="J48" s="1"/>
  <c r="X47"/>
  <c r="AB47" s="1"/>
  <c r="AF47" s="1"/>
  <c r="L47" i="5" s="1"/>
  <c r="L7" i="15" s="1"/>
  <c r="I45" i="4"/>
  <c r="J45" s="1"/>
  <c r="P45" s="1"/>
  <c r="J45" i="5" s="1"/>
  <c r="J7" i="14" s="1"/>
  <c r="AP35" i="4"/>
  <c r="X34"/>
  <c r="I32"/>
  <c r="J32" s="1"/>
  <c r="P32" s="1"/>
  <c r="J32" i="5" s="1"/>
  <c r="I6" i="14" s="1"/>
  <c r="X31" i="4"/>
  <c r="I29"/>
  <c r="J29" s="1"/>
  <c r="P29" s="1"/>
  <c r="J29" i="5" s="1"/>
  <c r="F6" i="14" s="1"/>
  <c r="P981" i="5"/>
  <c r="P965"/>
  <c r="P949"/>
  <c r="P933"/>
  <c r="P917"/>
  <c r="P901"/>
  <c r="AD884"/>
  <c r="X878"/>
  <c r="P874"/>
  <c r="AD868"/>
  <c r="X862"/>
  <c r="P858"/>
  <c r="AD852"/>
  <c r="X846"/>
  <c r="P842"/>
  <c r="AD836"/>
  <c r="X830"/>
  <c r="P826"/>
  <c r="AD820"/>
  <c r="X814"/>
  <c r="P810"/>
  <c r="AD804"/>
  <c r="X798"/>
  <c r="P794"/>
  <c r="AD788"/>
  <c r="X782"/>
  <c r="P778"/>
  <c r="X18" i="4"/>
  <c r="AB18" s="1"/>
  <c r="AF18" s="1"/>
  <c r="L18" i="5" s="1"/>
  <c r="G5" i="15" s="1"/>
  <c r="I16" i="4"/>
  <c r="J16" s="1"/>
  <c r="P16" s="1"/>
  <c r="J16" i="5" s="1"/>
  <c r="E5" i="14" s="1"/>
  <c r="X15" i="4"/>
  <c r="AB15" s="1"/>
  <c r="AF15" s="1"/>
  <c r="L15" i="5" s="1"/>
  <c r="D5" i="15" s="1"/>
  <c r="AP13" i="4"/>
  <c r="I13"/>
  <c r="J13" s="1"/>
  <c r="P13" s="1"/>
  <c r="J13" i="5" s="1"/>
  <c r="B5" i="14" s="1"/>
  <c r="AA995" i="5"/>
  <c r="P994"/>
  <c r="X992"/>
  <c r="AD991"/>
  <c r="AA987"/>
  <c r="P986"/>
  <c r="X984"/>
  <c r="AD983"/>
  <c r="AA979"/>
  <c r="P978"/>
  <c r="X976"/>
  <c r="AD975"/>
  <c r="AA971"/>
  <c r="P970"/>
  <c r="X968"/>
  <c r="AD967"/>
  <c r="AA963"/>
  <c r="P962"/>
  <c r="X960"/>
  <c r="AD959"/>
  <c r="AA955"/>
  <c r="P954"/>
  <c r="X952"/>
  <c r="AD951"/>
  <c r="AA947"/>
  <c r="P946"/>
  <c r="X944"/>
  <c r="AD943"/>
  <c r="AA939"/>
  <c r="P938"/>
  <c r="X936"/>
  <c r="AD935"/>
  <c r="AA931"/>
  <c r="P930"/>
  <c r="X928"/>
  <c r="AD927"/>
  <c r="AA923"/>
  <c r="P922"/>
  <c r="X920"/>
  <c r="AD919"/>
  <c r="AA915"/>
  <c r="P914"/>
  <c r="X912"/>
  <c r="AD911"/>
  <c r="AA907"/>
  <c r="P906"/>
  <c r="X904"/>
  <c r="AD903"/>
  <c r="AA899"/>
  <c r="P898"/>
  <c r="X896"/>
  <c r="AD895"/>
  <c r="AA892"/>
  <c r="AA891"/>
  <c r="P890"/>
  <c r="X888"/>
  <c r="X887"/>
  <c r="AD885"/>
  <c r="X884"/>
  <c r="X883"/>
  <c r="AD881"/>
  <c r="X880"/>
  <c r="AD877"/>
  <c r="X876"/>
  <c r="AD873"/>
  <c r="X872"/>
  <c r="AD869"/>
  <c r="X868"/>
  <c r="AD865"/>
  <c r="X864"/>
  <c r="AD861"/>
  <c r="X860"/>
  <c r="AD857"/>
  <c r="X856"/>
  <c r="AD853"/>
  <c r="X852"/>
  <c r="AD849"/>
  <c r="X848"/>
  <c r="X847"/>
  <c r="AD845"/>
  <c r="X844"/>
  <c r="AD841"/>
  <c r="X840"/>
  <c r="AD837"/>
  <c r="X836"/>
  <c r="X835"/>
  <c r="AD833"/>
  <c r="X832"/>
  <c r="AD829"/>
  <c r="X828"/>
  <c r="X827"/>
  <c r="AD825"/>
  <c r="X824"/>
  <c r="X823"/>
  <c r="AD821"/>
  <c r="X820"/>
  <c r="X819"/>
  <c r="AD817"/>
  <c r="X816"/>
  <c r="X815"/>
  <c r="AD813"/>
  <c r="X812"/>
  <c r="X811"/>
  <c r="AD809"/>
  <c r="X808"/>
  <c r="X807"/>
  <c r="AD805"/>
  <c r="X804"/>
  <c r="X803"/>
  <c r="AD801"/>
  <c r="X800"/>
  <c r="X799"/>
  <c r="AD797"/>
  <c r="X796"/>
  <c r="X795"/>
  <c r="AD793"/>
  <c r="X792"/>
  <c r="X791"/>
  <c r="AD789"/>
  <c r="X788"/>
  <c r="X787"/>
  <c r="AD785"/>
  <c r="X784"/>
  <c r="X783"/>
  <c r="AD781"/>
  <c r="X780"/>
  <c r="X779"/>
  <c r="AD777"/>
  <c r="X776"/>
  <c r="X775"/>
  <c r="AD575"/>
  <c r="I68" i="4"/>
  <c r="J68" s="1"/>
  <c r="X67"/>
  <c r="AP65"/>
  <c r="I65"/>
  <c r="J65" s="1"/>
  <c r="X62"/>
  <c r="AB62" s="1"/>
  <c r="AF62" s="1"/>
  <c r="L62" i="5" s="1"/>
  <c r="C9" i="15" s="1"/>
  <c r="I60" i="4"/>
  <c r="J60" s="1"/>
  <c r="X59"/>
  <c r="AB59" s="1"/>
  <c r="AF59" s="1"/>
  <c r="L59" i="5" s="1"/>
  <c r="L8" i="15" s="1"/>
  <c r="AP57" i="4"/>
  <c r="I57"/>
  <c r="J57" s="1"/>
  <c r="P57" s="1"/>
  <c r="J57" i="5" s="1"/>
  <c r="J8" i="14" s="1"/>
  <c r="P56" i="4"/>
  <c r="J56" i="5" s="1"/>
  <c r="I8" i="14" s="1"/>
  <c r="X54" i="4"/>
  <c r="P53"/>
  <c r="J53" i="5" s="1"/>
  <c r="F8" i="14" s="1"/>
  <c r="I52" i="4"/>
  <c r="J52" s="1"/>
  <c r="X51"/>
  <c r="AP49"/>
  <c r="I49"/>
  <c r="J49" s="1"/>
  <c r="P48"/>
  <c r="J48" i="5" s="1"/>
  <c r="M7" i="14" s="1"/>
  <c r="X46" i="4"/>
  <c r="I44"/>
  <c r="J44" s="1"/>
  <c r="P44" s="1"/>
  <c r="J44" i="5" s="1"/>
  <c r="I7" i="14" s="1"/>
  <c r="X43" i="4"/>
  <c r="AP41"/>
  <c r="I41"/>
  <c r="J41" s="1"/>
  <c r="P40"/>
  <c r="J40" i="5" s="1"/>
  <c r="E7" i="14" s="1"/>
  <c r="X38" i="4"/>
  <c r="P37"/>
  <c r="J37" i="5" s="1"/>
  <c r="B7" i="14" s="1"/>
  <c r="I36" i="4"/>
  <c r="J36" s="1"/>
  <c r="X35"/>
  <c r="AB35" s="1"/>
  <c r="AF35" s="1"/>
  <c r="L35" i="5" s="1"/>
  <c r="L6" i="15" s="1"/>
  <c r="AP33" i="4"/>
  <c r="I33"/>
  <c r="J33" s="1"/>
  <c r="X30"/>
  <c r="I28"/>
  <c r="J28" s="1"/>
  <c r="X27"/>
  <c r="AB27" s="1"/>
  <c r="AF27" s="1"/>
  <c r="L27" i="5" s="1"/>
  <c r="D6" i="15" s="1"/>
  <c r="AP25" i="4"/>
  <c r="I25"/>
  <c r="J25" s="1"/>
  <c r="P24"/>
  <c r="J24" i="5" s="1"/>
  <c r="M5" i="14" s="1"/>
  <c r="X22" i="4"/>
  <c r="AB22" s="1"/>
  <c r="AF22" s="1"/>
  <c r="L22" i="5" s="1"/>
  <c r="K5" i="15" s="1"/>
  <c r="P21" i="4"/>
  <c r="J21" i="5" s="1"/>
  <c r="J5" i="14" s="1"/>
  <c r="I20" i="4"/>
  <c r="J20" s="1"/>
  <c r="P20" s="1"/>
  <c r="J20" i="5" s="1"/>
  <c r="I5" i="14" s="1"/>
  <c r="AP17" i="4"/>
  <c r="X17"/>
  <c r="AB17" s="1"/>
  <c r="AF17" s="1"/>
  <c r="L17" i="5" s="1"/>
  <c r="F5" i="15" s="1"/>
  <c r="I17" i="4"/>
  <c r="J17" s="1"/>
  <c r="X14"/>
  <c r="AB14" s="1"/>
  <c r="AF14" s="1"/>
  <c r="L14" i="5" s="1"/>
  <c r="C5" i="15" s="1"/>
  <c r="AA994" i="5"/>
  <c r="AA986"/>
  <c r="AA978"/>
  <c r="AA970"/>
  <c r="AA962"/>
  <c r="AA954"/>
  <c r="AA946"/>
  <c r="AA938"/>
  <c r="AA930"/>
  <c r="AA922"/>
  <c r="AA914"/>
  <c r="AA906"/>
  <c r="AA898"/>
  <c r="AA889"/>
  <c r="AD887"/>
  <c r="P885"/>
  <c r="AD883"/>
  <c r="P881"/>
  <c r="P879"/>
  <c r="P877"/>
  <c r="P875"/>
  <c r="P873"/>
  <c r="P871"/>
  <c r="P869"/>
  <c r="P867"/>
  <c r="P865"/>
  <c r="P863"/>
  <c r="P861"/>
  <c r="P859"/>
  <c r="P857"/>
  <c r="P855"/>
  <c r="P853"/>
  <c r="P851"/>
  <c r="P849"/>
  <c r="AD847"/>
  <c r="P845"/>
  <c r="P843"/>
  <c r="P841"/>
  <c r="P839"/>
  <c r="P837"/>
  <c r="AD835"/>
  <c r="P833"/>
  <c r="P831"/>
  <c r="P829"/>
  <c r="AD827"/>
  <c r="P825"/>
  <c r="AD823"/>
  <c r="P821"/>
  <c r="AD819"/>
  <c r="P817"/>
  <c r="AD815"/>
  <c r="P813"/>
  <c r="AD811"/>
  <c r="P809"/>
  <c r="AD807"/>
  <c r="P805"/>
  <c r="AD803"/>
  <c r="P801"/>
  <c r="AD799"/>
  <c r="P797"/>
  <c r="AD795"/>
  <c r="P793"/>
  <c r="AD791"/>
  <c r="P789"/>
  <c r="AD787"/>
  <c r="P785"/>
  <c r="AD783"/>
  <c r="P781"/>
  <c r="AD779"/>
  <c r="P777"/>
  <c r="X289" i="4"/>
  <c r="AB289" s="1"/>
  <c r="AF289" s="1"/>
  <c r="L289" i="5" s="1"/>
  <c r="B28" i="15" s="1"/>
  <c r="P289" i="4"/>
  <c r="J289" i="5" s="1"/>
  <c r="B28" i="14" s="1"/>
  <c r="AP287" i="4"/>
  <c r="I287"/>
  <c r="J287" s="1"/>
  <c r="P287" s="1"/>
  <c r="J287" i="5" s="1"/>
  <c r="L27" i="14" s="1"/>
  <c r="X284" i="4"/>
  <c r="AB284" s="1"/>
  <c r="AF284" s="1"/>
  <c r="L284" i="5" s="1"/>
  <c r="I27" i="15" s="1"/>
  <c r="I284" i="4"/>
  <c r="J284" s="1"/>
  <c r="X281"/>
  <c r="AB281" s="1"/>
  <c r="AF281" s="1"/>
  <c r="L281" i="5" s="1"/>
  <c r="F27" i="15" s="1"/>
  <c r="P281" i="4"/>
  <c r="J281" i="5" s="1"/>
  <c r="F27" i="14" s="1"/>
  <c r="AP279" i="4"/>
  <c r="I279"/>
  <c r="J279" s="1"/>
  <c r="P279" s="1"/>
  <c r="J279" i="5" s="1"/>
  <c r="D27" i="14" s="1"/>
  <c r="X276" i="4"/>
  <c r="AB276" s="1"/>
  <c r="AF276" s="1"/>
  <c r="L276" i="5" s="1"/>
  <c r="M26" i="15" s="1"/>
  <c r="I276" i="4"/>
  <c r="J276" s="1"/>
  <c r="P276" s="1"/>
  <c r="J276" i="5" s="1"/>
  <c r="M26" i="14" s="1"/>
  <c r="X273" i="4"/>
  <c r="AB273" s="1"/>
  <c r="AF273" s="1"/>
  <c r="L273" i="5" s="1"/>
  <c r="J26" i="15" s="1"/>
  <c r="AP271" i="4"/>
  <c r="I271"/>
  <c r="J271" s="1"/>
  <c r="P271" s="1"/>
  <c r="J271" i="5" s="1"/>
  <c r="H26" i="14" s="1"/>
  <c r="X268" i="4"/>
  <c r="AB268" s="1"/>
  <c r="AF268" s="1"/>
  <c r="L268" i="5" s="1"/>
  <c r="E26" i="15" s="1"/>
  <c r="I268" i="4"/>
  <c r="J268" s="1"/>
  <c r="X265"/>
  <c r="AB265" s="1"/>
  <c r="AF265" s="1"/>
  <c r="L265" i="5" s="1"/>
  <c r="B26" i="15" s="1"/>
  <c r="P265" i="4"/>
  <c r="J265" i="5" s="1"/>
  <c r="B26" i="14" s="1"/>
  <c r="AP263" i="4"/>
  <c r="I263"/>
  <c r="J263" s="1"/>
  <c r="P263" s="1"/>
  <c r="J263" i="5" s="1"/>
  <c r="L25" i="14" s="1"/>
  <c r="X260" i="4"/>
  <c r="AB260" s="1"/>
  <c r="AF260" s="1"/>
  <c r="L260" i="5" s="1"/>
  <c r="I25" i="15" s="1"/>
  <c r="I260" i="4"/>
  <c r="J260" s="1"/>
  <c r="P260" s="1"/>
  <c r="J260" i="5" s="1"/>
  <c r="I25" i="14" s="1"/>
  <c r="X257" i="4"/>
  <c r="AB257" s="1"/>
  <c r="AF257" s="1"/>
  <c r="L257" i="5" s="1"/>
  <c r="F25" i="15" s="1"/>
  <c r="P257" i="4"/>
  <c r="J257" i="5" s="1"/>
  <c r="F25" i="14" s="1"/>
  <c r="AP255" i="4"/>
  <c r="I255"/>
  <c r="J255" s="1"/>
  <c r="P255" s="1"/>
  <c r="J255" i="5" s="1"/>
  <c r="D25" i="14" s="1"/>
  <c r="X252" i="4"/>
  <c r="AB252" s="1"/>
  <c r="AF252" s="1"/>
  <c r="L252" i="5" s="1"/>
  <c r="M24" i="15" s="1"/>
  <c r="I252" i="4"/>
  <c r="J252" s="1"/>
  <c r="X249"/>
  <c r="AB249" s="1"/>
  <c r="AF249" s="1"/>
  <c r="L249" i="5" s="1"/>
  <c r="J24" i="15" s="1"/>
  <c r="P249" i="4"/>
  <c r="J249" i="5" s="1"/>
  <c r="J24" i="14" s="1"/>
  <c r="AP247" i="4"/>
  <c r="I247"/>
  <c r="J247" s="1"/>
  <c r="P247" s="1"/>
  <c r="J247" i="5" s="1"/>
  <c r="H24" i="14" s="1"/>
  <c r="X244" i="4"/>
  <c r="AB244" s="1"/>
  <c r="AF244" s="1"/>
  <c r="L244" i="5" s="1"/>
  <c r="E24" i="15" s="1"/>
  <c r="I244" i="4"/>
  <c r="J244" s="1"/>
  <c r="P244" s="1"/>
  <c r="J244" i="5" s="1"/>
  <c r="E24" i="14" s="1"/>
  <c r="X241" i="4"/>
  <c r="AB241" s="1"/>
  <c r="AF241" s="1"/>
  <c r="L241" i="5" s="1"/>
  <c r="B24" i="15" s="1"/>
  <c r="AP239" i="4"/>
  <c r="I239"/>
  <c r="J239" s="1"/>
  <c r="P239" s="1"/>
  <c r="J239" i="5" s="1"/>
  <c r="L23" i="14" s="1"/>
  <c r="X236" i="4"/>
  <c r="AB236" s="1"/>
  <c r="AF236" s="1"/>
  <c r="L236" i="5" s="1"/>
  <c r="I23" i="15" s="1"/>
  <c r="I236" i="4"/>
  <c r="J236" s="1"/>
  <c r="P236" s="1"/>
  <c r="J236" i="5" s="1"/>
  <c r="I23" i="14" s="1"/>
  <c r="X233" i="4"/>
  <c r="AB233" s="1"/>
  <c r="AF233" s="1"/>
  <c r="L233" i="5" s="1"/>
  <c r="F23" i="15" s="1"/>
  <c r="AP231" i="4"/>
  <c r="I231"/>
  <c r="J231" s="1"/>
  <c r="P231" s="1"/>
  <c r="J231" i="5" s="1"/>
  <c r="D23" i="14" s="1"/>
  <c r="X228" i="4"/>
  <c r="AB228" s="1"/>
  <c r="AF228" s="1"/>
  <c r="L228" i="5" s="1"/>
  <c r="M22" i="15" s="1"/>
  <c r="I228" i="4"/>
  <c r="J228" s="1"/>
  <c r="X225"/>
  <c r="AB225" s="1"/>
  <c r="AF225" s="1"/>
  <c r="L225" i="5" s="1"/>
  <c r="J22" i="15" s="1"/>
  <c r="P225" i="4"/>
  <c r="J225" i="5" s="1"/>
  <c r="J22" i="14" s="1"/>
  <c r="AP223" i="4"/>
  <c r="I223"/>
  <c r="J223" s="1"/>
  <c r="P223" s="1"/>
  <c r="J223" i="5" s="1"/>
  <c r="H22" i="14" s="1"/>
  <c r="X220" i="4"/>
  <c r="AB220" s="1"/>
  <c r="AF220" s="1"/>
  <c r="L220" i="5" s="1"/>
  <c r="E22" i="15" s="1"/>
  <c r="I220" i="4"/>
  <c r="J220" s="1"/>
  <c r="X217"/>
  <c r="AB217" s="1"/>
  <c r="AF217" s="1"/>
  <c r="L217" i="5" s="1"/>
  <c r="B22" i="15" s="1"/>
  <c r="P217" i="4"/>
  <c r="J217" i="5" s="1"/>
  <c r="B22" i="14" s="1"/>
  <c r="AP215" i="4"/>
  <c r="I215"/>
  <c r="J215" s="1"/>
  <c r="P215" s="1"/>
  <c r="J215" i="5" s="1"/>
  <c r="L21" i="14" s="1"/>
  <c r="X212" i="4"/>
  <c r="AB212" s="1"/>
  <c r="AF212" s="1"/>
  <c r="L212" i="5" s="1"/>
  <c r="I21" i="15" s="1"/>
  <c r="I212" i="4"/>
  <c r="J212" s="1"/>
  <c r="X209"/>
  <c r="AB209" s="1"/>
  <c r="AF209" s="1"/>
  <c r="L209" i="5" s="1"/>
  <c r="F21" i="15" s="1"/>
  <c r="P209" i="4"/>
  <c r="J209" i="5" s="1"/>
  <c r="F21" i="14" s="1"/>
  <c r="AP207" i="4"/>
  <c r="I207"/>
  <c r="J207" s="1"/>
  <c r="P207" s="1"/>
  <c r="J207" i="5" s="1"/>
  <c r="D21" i="14" s="1"/>
  <c r="X204" i="4"/>
  <c r="AB204" s="1"/>
  <c r="AF204" s="1"/>
  <c r="L204" i="5" s="1"/>
  <c r="M20" i="15" s="1"/>
  <c r="I204" i="4"/>
  <c r="J204" s="1"/>
  <c r="X202"/>
  <c r="AB202" s="1"/>
  <c r="AF202" s="1"/>
  <c r="L202" i="5" s="1"/>
  <c r="K20" i="15" s="1"/>
  <c r="I198" i="4"/>
  <c r="J198" s="1"/>
  <c r="AF197"/>
  <c r="L197" i="5" s="1"/>
  <c r="F20" i="15" s="1"/>
  <c r="X194" i="4"/>
  <c r="AB194" s="1"/>
  <c r="AF194" s="1"/>
  <c r="L194" i="5" s="1"/>
  <c r="C20" i="15" s="1"/>
  <c r="I190" i="4"/>
  <c r="J190" s="1"/>
  <c r="AF189"/>
  <c r="L189" i="5" s="1"/>
  <c r="J19" i="15" s="1"/>
  <c r="X186" i="4"/>
  <c r="AB186" s="1"/>
  <c r="AF186" s="1"/>
  <c r="L186" i="5" s="1"/>
  <c r="G19" i="15" s="1"/>
  <c r="I182" i="4"/>
  <c r="J182" s="1"/>
  <c r="AF181"/>
  <c r="L181" i="5" s="1"/>
  <c r="B19" i="15" s="1"/>
  <c r="X178" i="4"/>
  <c r="AB178" s="1"/>
  <c r="AF178" s="1"/>
  <c r="L178" i="5" s="1"/>
  <c r="K18" i="15" s="1"/>
  <c r="I174" i="4"/>
  <c r="J174" s="1"/>
  <c r="AF173"/>
  <c r="L173" i="5" s="1"/>
  <c r="F18" i="15" s="1"/>
  <c r="X170" i="4"/>
  <c r="AB170" s="1"/>
  <c r="AF170" s="1"/>
  <c r="L170" i="5" s="1"/>
  <c r="C18" i="15" s="1"/>
  <c r="I166" i="4"/>
  <c r="J166" s="1"/>
  <c r="AF165"/>
  <c r="L165" i="5" s="1"/>
  <c r="J17" i="15" s="1"/>
  <c r="X162" i="4"/>
  <c r="AB162" s="1"/>
  <c r="AF162" s="1"/>
  <c r="L162" i="5" s="1"/>
  <c r="G17" i="15" s="1"/>
  <c r="I158" i="4"/>
  <c r="J158" s="1"/>
  <c r="AF157"/>
  <c r="L157" i="5" s="1"/>
  <c r="B17" i="15" s="1"/>
  <c r="X154" i="4"/>
  <c r="AB154" s="1"/>
  <c r="AF154" s="1"/>
  <c r="L154" i="5" s="1"/>
  <c r="K16" i="15" s="1"/>
  <c r="I150" i="4"/>
  <c r="J150" s="1"/>
  <c r="AF149"/>
  <c r="L149" i="5" s="1"/>
  <c r="F16" i="15" s="1"/>
  <c r="X146" i="4"/>
  <c r="AB146" s="1"/>
  <c r="AF146" s="1"/>
  <c r="L146" i="5" s="1"/>
  <c r="C16" i="15" s="1"/>
  <c r="I141" i="4"/>
  <c r="J141" s="1"/>
  <c r="I133"/>
  <c r="J133" s="1"/>
  <c r="I125"/>
  <c r="J125" s="1"/>
  <c r="I117"/>
  <c r="J117" s="1"/>
  <c r="AP111"/>
  <c r="AP109"/>
  <c r="X109"/>
  <c r="AB109" s="1"/>
  <c r="AF109" s="1"/>
  <c r="L109" i="5" s="1"/>
  <c r="B13" i="15" s="1"/>
  <c r="I107" i="4"/>
  <c r="J107" s="1"/>
  <c r="P107" s="1"/>
  <c r="J107" i="5" s="1"/>
  <c r="L12" i="14" s="1"/>
  <c r="AP105" i="4"/>
  <c r="X105"/>
  <c r="AB105" s="1"/>
  <c r="AF105" s="1"/>
  <c r="L105" i="5" s="1"/>
  <c r="J12" i="15" s="1"/>
  <c r="AP103" i="4"/>
  <c r="X103"/>
  <c r="AB103" s="1"/>
  <c r="AF103" s="1"/>
  <c r="L103" i="5" s="1"/>
  <c r="H12" i="15" s="1"/>
  <c r="I97" i="4"/>
  <c r="J97" s="1"/>
  <c r="P97" s="1"/>
  <c r="J97" i="5" s="1"/>
  <c r="B12" i="14" s="1"/>
  <c r="I92" i="4"/>
  <c r="J92" s="1"/>
  <c r="I86"/>
  <c r="J86" s="1"/>
  <c r="P86" s="1"/>
  <c r="J86" i="5" s="1"/>
  <c r="C11" i="14" s="1"/>
  <c r="X85" i="4"/>
  <c r="AP83"/>
  <c r="I82"/>
  <c r="J82" s="1"/>
  <c r="I80"/>
  <c r="J80" s="1"/>
  <c r="X79"/>
  <c r="AP77"/>
  <c r="I75"/>
  <c r="J75" s="1"/>
  <c r="P75" s="1"/>
  <c r="J75" i="5" s="1"/>
  <c r="D10" i="14" s="1"/>
  <c r="AP73" i="4"/>
  <c r="AP71"/>
  <c r="X68"/>
  <c r="AB68" s="1"/>
  <c r="AF68" s="1"/>
  <c r="L68" i="5" s="1"/>
  <c r="I9" i="15" s="1"/>
  <c r="I66" i="4"/>
  <c r="J66" s="1"/>
  <c r="X65"/>
  <c r="AB65" s="1"/>
  <c r="AF65" s="1"/>
  <c r="L65" i="5" s="1"/>
  <c r="F9" i="15" s="1"/>
  <c r="AP63" i="4"/>
  <c r="I63"/>
  <c r="J63" s="1"/>
  <c r="P63" s="1"/>
  <c r="J63" i="5" s="1"/>
  <c r="D9" i="14" s="1"/>
  <c r="X60" i="4"/>
  <c r="AB60" s="1"/>
  <c r="AF60" s="1"/>
  <c r="L60" i="5" s="1"/>
  <c r="M8" i="15" s="1"/>
  <c r="I58" i="4"/>
  <c r="J58" s="1"/>
  <c r="P58" s="1"/>
  <c r="J58" i="5" s="1"/>
  <c r="K8" i="14" s="1"/>
  <c r="X57" i="4"/>
  <c r="AB57" s="1"/>
  <c r="AF57" s="1"/>
  <c r="L57" i="5" s="1"/>
  <c r="J8" i="15" s="1"/>
  <c r="AP55" i="4"/>
  <c r="I55"/>
  <c r="J55" s="1"/>
  <c r="X52"/>
  <c r="AB52" s="1"/>
  <c r="AF52" s="1"/>
  <c r="L52" i="5" s="1"/>
  <c r="E8" i="15" s="1"/>
  <c r="I50" i="4"/>
  <c r="J50" s="1"/>
  <c r="X49"/>
  <c r="AB49" s="1"/>
  <c r="AF49" s="1"/>
  <c r="L49" i="5" s="1"/>
  <c r="B8" i="15" s="1"/>
  <c r="AP47" i="4"/>
  <c r="I47"/>
  <c r="J47" s="1"/>
  <c r="P47" s="1"/>
  <c r="J47" i="5" s="1"/>
  <c r="L7" i="14" s="1"/>
  <c r="X44" i="4"/>
  <c r="AB44" s="1"/>
  <c r="AF44" s="1"/>
  <c r="L44" i="5" s="1"/>
  <c r="I7" i="15" s="1"/>
  <c r="I42" i="4"/>
  <c r="J42" s="1"/>
  <c r="X41"/>
  <c r="AB41" s="1"/>
  <c r="AF41" s="1"/>
  <c r="L41" i="5" s="1"/>
  <c r="F7" i="15" s="1"/>
  <c r="AP39" i="4"/>
  <c r="I39"/>
  <c r="J39" s="1"/>
  <c r="X36"/>
  <c r="AB36" s="1"/>
  <c r="AF36" s="1"/>
  <c r="L36" i="5" s="1"/>
  <c r="M6" i="15" s="1"/>
  <c r="I34" i="4"/>
  <c r="J34" s="1"/>
  <c r="X33"/>
  <c r="AB33" s="1"/>
  <c r="AF33" s="1"/>
  <c r="L33" i="5" s="1"/>
  <c r="J6" i="15" s="1"/>
  <c r="AP31" i="4"/>
  <c r="I31"/>
  <c r="J31" s="1"/>
  <c r="P31" s="1"/>
  <c r="J31" i="5" s="1"/>
  <c r="H6" i="14" s="1"/>
  <c r="X28" i="4"/>
  <c r="AB28" s="1"/>
  <c r="AF28" s="1"/>
  <c r="L28" i="5" s="1"/>
  <c r="E6" i="15" s="1"/>
  <c r="I26" i="4"/>
  <c r="J26" s="1"/>
  <c r="X25"/>
  <c r="AB25" s="1"/>
  <c r="AF25" s="1"/>
  <c r="L25" i="5" s="1"/>
  <c r="B6" i="15" s="1"/>
  <c r="AP23" i="4"/>
  <c r="I23"/>
  <c r="J23" s="1"/>
  <c r="X20"/>
  <c r="AB20" s="1"/>
  <c r="AF20" s="1"/>
  <c r="L20" i="5" s="1"/>
  <c r="I5" i="15" s="1"/>
  <c r="I18" i="4"/>
  <c r="J18" s="1"/>
  <c r="AP15"/>
  <c r="I15"/>
  <c r="J15" s="1"/>
  <c r="P996" i="5"/>
  <c r="X994"/>
  <c r="AD993"/>
  <c r="AA992"/>
  <c r="AA989"/>
  <c r="P988"/>
  <c r="X986"/>
  <c r="AD985"/>
  <c r="AA984"/>
  <c r="AA981"/>
  <c r="P980"/>
  <c r="X978"/>
  <c r="AD977"/>
  <c r="AA976"/>
  <c r="AA973"/>
  <c r="P972"/>
  <c r="X970"/>
  <c r="AD969"/>
  <c r="AA968"/>
  <c r="AA965"/>
  <c r="P964"/>
  <c r="X962"/>
  <c r="AD961"/>
  <c r="AA960"/>
  <c r="AA957"/>
  <c r="P956"/>
  <c r="X954"/>
  <c r="AD953"/>
  <c r="AA952"/>
  <c r="AA949"/>
  <c r="P948"/>
  <c r="X946"/>
  <c r="AD945"/>
  <c r="AA944"/>
  <c r="AA941"/>
  <c r="P940"/>
  <c r="X938"/>
  <c r="AD937"/>
  <c r="AA936"/>
  <c r="AA934"/>
  <c r="AA933"/>
  <c r="P932"/>
  <c r="X930"/>
  <c r="AD929"/>
  <c r="AA928"/>
  <c r="AA925"/>
  <c r="P924"/>
  <c r="X922"/>
  <c r="AD921"/>
  <c r="AA920"/>
  <c r="AA917"/>
  <c r="P916"/>
  <c r="X914"/>
  <c r="AD913"/>
  <c r="AA912"/>
  <c r="AA909"/>
  <c r="P908"/>
  <c r="X906"/>
  <c r="AD905"/>
  <c r="AA904"/>
  <c r="AA901"/>
  <c r="P900"/>
  <c r="X898"/>
  <c r="AD897"/>
  <c r="AA896"/>
  <c r="AA893"/>
  <c r="P892"/>
  <c r="X890"/>
  <c r="AD889"/>
  <c r="AA878"/>
  <c r="AA876"/>
  <c r="AA874"/>
  <c r="AA872"/>
  <c r="P577"/>
  <c r="AD774"/>
  <c r="X773"/>
  <c r="P772"/>
  <c r="P771"/>
  <c r="AD770"/>
  <c r="X769"/>
  <c r="P768"/>
  <c r="P767"/>
  <c r="X765"/>
  <c r="P764"/>
  <c r="P763"/>
  <c r="AD762"/>
  <c r="X761"/>
  <c r="P760"/>
  <c r="AD759"/>
  <c r="X759"/>
  <c r="AD758"/>
  <c r="X757"/>
  <c r="P756"/>
  <c r="P755"/>
  <c r="AD754"/>
  <c r="X753"/>
  <c r="X749"/>
  <c r="P748"/>
  <c r="P747"/>
  <c r="X745"/>
  <c r="X741"/>
  <c r="X737"/>
  <c r="X733"/>
  <c r="X729"/>
  <c r="X725"/>
  <c r="X721"/>
  <c r="X717"/>
  <c r="X713"/>
  <c r="X709"/>
  <c r="X705"/>
  <c r="X701"/>
  <c r="X697"/>
  <c r="X693"/>
  <c r="X689"/>
  <c r="X685"/>
  <c r="X681"/>
  <c r="X677"/>
  <c r="X673"/>
  <c r="X669"/>
  <c r="X665"/>
  <c r="X661"/>
  <c r="X657"/>
  <c r="X653"/>
  <c r="X649"/>
  <c r="X645"/>
  <c r="X641"/>
  <c r="X637"/>
  <c r="X633"/>
  <c r="X629"/>
  <c r="X625"/>
  <c r="X621"/>
  <c r="X617"/>
  <c r="X613"/>
  <c r="X609"/>
  <c r="X605"/>
  <c r="X601"/>
  <c r="X597"/>
  <c r="P594"/>
  <c r="P590"/>
  <c r="P586"/>
  <c r="P582"/>
  <c r="P578"/>
  <c r="P572"/>
  <c r="P568"/>
  <c r="P564"/>
  <c r="P560"/>
  <c r="P556"/>
  <c r="P552"/>
  <c r="P548"/>
  <c r="X545"/>
  <c r="AA539"/>
  <c r="X537"/>
  <c r="AA531"/>
  <c r="X529"/>
  <c r="AA523"/>
  <c r="X521"/>
  <c r="AA515"/>
  <c r="X513"/>
  <c r="AA507"/>
  <c r="X505"/>
  <c r="AD775"/>
  <c r="AD751"/>
  <c r="AD743"/>
  <c r="P741"/>
  <c r="AD739"/>
  <c r="P737"/>
  <c r="AD735"/>
  <c r="P733"/>
  <c r="AD731"/>
  <c r="P729"/>
  <c r="AD727"/>
  <c r="P725"/>
  <c r="AD723"/>
  <c r="P721"/>
  <c r="AD719"/>
  <c r="P717"/>
  <c r="AD715"/>
  <c r="P713"/>
  <c r="AD711"/>
  <c r="P709"/>
  <c r="AD707"/>
  <c r="P705"/>
  <c r="AD703"/>
  <c r="P701"/>
  <c r="AD699"/>
  <c r="P697"/>
  <c r="AD695"/>
  <c r="P693"/>
  <c r="AD691"/>
  <c r="P689"/>
  <c r="AD687"/>
  <c r="P685"/>
  <c r="AD683"/>
  <c r="P681"/>
  <c r="AD679"/>
  <c r="P677"/>
  <c r="AD675"/>
  <c r="P673"/>
  <c r="AD671"/>
  <c r="P669"/>
  <c r="AD667"/>
  <c r="P665"/>
  <c r="AD663"/>
  <c r="P661"/>
  <c r="AD659"/>
  <c r="P657"/>
  <c r="AD655"/>
  <c r="P653"/>
  <c r="AD651"/>
  <c r="P649"/>
  <c r="AD647"/>
  <c r="P645"/>
  <c r="AD643"/>
  <c r="P641"/>
  <c r="AD639"/>
  <c r="P637"/>
  <c r="AD635"/>
  <c r="P633"/>
  <c r="AD631"/>
  <c r="P629"/>
  <c r="AD627"/>
  <c r="P625"/>
  <c r="AD623"/>
  <c r="P621"/>
  <c r="AD619"/>
  <c r="P617"/>
  <c r="AD615"/>
  <c r="P613"/>
  <c r="AD611"/>
  <c r="P609"/>
  <c r="AD607"/>
  <c r="P605"/>
  <c r="AD603"/>
  <c r="P601"/>
  <c r="AD599"/>
  <c r="P597"/>
  <c r="AA591"/>
  <c r="AA587"/>
  <c r="AA583"/>
  <c r="AA564"/>
  <c r="AD561"/>
  <c r="AA560"/>
  <c r="AD557"/>
  <c r="AA556"/>
  <c r="AD553"/>
  <c r="AA552"/>
  <c r="AD549"/>
  <c r="AA548"/>
  <c r="AA546"/>
  <c r="P545"/>
  <c r="P544"/>
  <c r="AA538"/>
  <c r="P537"/>
  <c r="P536"/>
  <c r="AA530"/>
  <c r="P529"/>
  <c r="P528"/>
  <c r="AA522"/>
  <c r="P521"/>
  <c r="P520"/>
  <c r="AA514"/>
  <c r="P513"/>
  <c r="P512"/>
  <c r="AA506"/>
  <c r="P505"/>
  <c r="AA868"/>
  <c r="AA864"/>
  <c r="AA862"/>
  <c r="AA860"/>
  <c r="AA858"/>
  <c r="AA856"/>
  <c r="AA852"/>
  <c r="AA848"/>
  <c r="AA844"/>
  <c r="AA840"/>
  <c r="AA836"/>
  <c r="AA832"/>
  <c r="AA824"/>
  <c r="AA768"/>
  <c r="AA764"/>
  <c r="AA760"/>
  <c r="AA744"/>
  <c r="X592"/>
  <c r="X588"/>
  <c r="X584"/>
  <c r="X580"/>
  <c r="X576"/>
  <c r="X571"/>
  <c r="X567"/>
  <c r="X563"/>
  <c r="X559"/>
  <c r="X555"/>
  <c r="X551"/>
  <c r="X547"/>
  <c r="AA543"/>
  <c r="X541"/>
  <c r="AA535"/>
  <c r="X533"/>
  <c r="AA527"/>
  <c r="X525"/>
  <c r="AA519"/>
  <c r="X517"/>
  <c r="AA511"/>
  <c r="X509"/>
  <c r="AA503"/>
  <c r="X501"/>
  <c r="X543"/>
  <c r="X539"/>
  <c r="X535"/>
  <c r="X531"/>
  <c r="X527"/>
  <c r="X523"/>
  <c r="X519"/>
  <c r="X515"/>
  <c r="X511"/>
  <c r="X507"/>
  <c r="X503"/>
  <c r="X499"/>
  <c r="X495"/>
  <c r="X491"/>
  <c r="X487"/>
  <c r="X483"/>
  <c r="X479"/>
  <c r="X475"/>
  <c r="X471"/>
  <c r="X467"/>
  <c r="X463"/>
  <c r="X459"/>
  <c r="X455"/>
  <c r="X451"/>
  <c r="X447"/>
  <c r="X443"/>
  <c r="X439"/>
  <c r="X435"/>
  <c r="X431"/>
  <c r="X427"/>
  <c r="X423"/>
  <c r="X419"/>
  <c r="X415"/>
  <c r="X411"/>
  <c r="X407"/>
  <c r="X403"/>
  <c r="X399"/>
  <c r="X395"/>
  <c r="X391"/>
  <c r="X387"/>
  <c r="X383"/>
  <c r="X379"/>
  <c r="X375"/>
  <c r="X371"/>
  <c r="X367"/>
  <c r="P365"/>
  <c r="P364"/>
  <c r="AA358"/>
  <c r="P357"/>
  <c r="P356"/>
  <c r="AA350"/>
  <c r="P349"/>
  <c r="P348"/>
  <c r="AA342"/>
  <c r="P341"/>
  <c r="P340"/>
  <c r="AA334"/>
  <c r="P333"/>
  <c r="P332"/>
  <c r="AA326"/>
  <c r="AD546"/>
  <c r="AA545"/>
  <c r="X544"/>
  <c r="AD542"/>
  <c r="AA541"/>
  <c r="X540"/>
  <c r="AD538"/>
  <c r="AA537"/>
  <c r="X536"/>
  <c r="AD534"/>
  <c r="AA533"/>
  <c r="X532"/>
  <c r="AD530"/>
  <c r="AA529"/>
  <c r="X528"/>
  <c r="AD526"/>
  <c r="AA525"/>
  <c r="X524"/>
  <c r="AD522"/>
  <c r="AA521"/>
  <c r="X520"/>
  <c r="AD518"/>
  <c r="AA517"/>
  <c r="X516"/>
  <c r="AD514"/>
  <c r="AA513"/>
  <c r="X512"/>
  <c r="AD510"/>
  <c r="AA509"/>
  <c r="X508"/>
  <c r="AD506"/>
  <c r="AA505"/>
  <c r="X504"/>
  <c r="AD502"/>
  <c r="AA501"/>
  <c r="X500"/>
  <c r="AD498"/>
  <c r="AA497"/>
  <c r="X496"/>
  <c r="AD494"/>
  <c r="AA493"/>
  <c r="X492"/>
  <c r="AD490"/>
  <c r="AA489"/>
  <c r="X488"/>
  <c r="AD486"/>
  <c r="AA485"/>
  <c r="X484"/>
  <c r="AD482"/>
  <c r="AA481"/>
  <c r="X480"/>
  <c r="AD478"/>
  <c r="AA477"/>
  <c r="X476"/>
  <c r="AD474"/>
  <c r="AA473"/>
  <c r="X472"/>
  <c r="AD470"/>
  <c r="AA469"/>
  <c r="X468"/>
  <c r="AD466"/>
  <c r="AA465"/>
  <c r="X464"/>
  <c r="AD462"/>
  <c r="AA461"/>
  <c r="X460"/>
  <c r="AD458"/>
  <c r="AA457"/>
  <c r="X456"/>
  <c r="AD454"/>
  <c r="AA453"/>
  <c r="X452"/>
  <c r="AD450"/>
  <c r="AA449"/>
  <c r="X448"/>
  <c r="AD446"/>
  <c r="AA445"/>
  <c r="X444"/>
  <c r="AD442"/>
  <c r="AA441"/>
  <c r="X440"/>
  <c r="AD438"/>
  <c r="AA437"/>
  <c r="X436"/>
  <c r="AD434"/>
  <c r="AA433"/>
  <c r="X432"/>
  <c r="AD430"/>
  <c r="AA429"/>
  <c r="X428"/>
  <c r="AD426"/>
  <c r="AA425"/>
  <c r="X424"/>
  <c r="P423"/>
  <c r="AD422"/>
  <c r="AA421"/>
  <c r="X420"/>
  <c r="P419"/>
  <c r="AD418"/>
  <c r="AA417"/>
  <c r="X416"/>
  <c r="P415"/>
  <c r="AD414"/>
  <c r="AA413"/>
  <c r="X412"/>
  <c r="P411"/>
  <c r="AD410"/>
  <c r="AA409"/>
  <c r="X408"/>
  <c r="P407"/>
  <c r="AD406"/>
  <c r="AA405"/>
  <c r="X404"/>
  <c r="P403"/>
  <c r="AD402"/>
  <c r="AA401"/>
  <c r="X400"/>
  <c r="P399"/>
  <c r="AD398"/>
  <c r="AA397"/>
  <c r="X396"/>
  <c r="P395"/>
  <c r="AD394"/>
  <c r="AA393"/>
  <c r="X392"/>
  <c r="P391"/>
  <c r="AD390"/>
  <c r="AA389"/>
  <c r="X388"/>
  <c r="P387"/>
  <c r="AD386"/>
  <c r="AA385"/>
  <c r="X384"/>
  <c r="P383"/>
  <c r="AD382"/>
  <c r="AA381"/>
  <c r="X380"/>
  <c r="P379"/>
  <c r="AD378"/>
  <c r="AA377"/>
  <c r="X376"/>
  <c r="P375"/>
  <c r="AD374"/>
  <c r="AA373"/>
  <c r="X372"/>
  <c r="P371"/>
  <c r="AD370"/>
  <c r="AA369"/>
  <c r="X368"/>
  <c r="P367"/>
  <c r="AD366"/>
  <c r="AA365"/>
  <c r="AA363"/>
  <c r="X361"/>
  <c r="AA355"/>
  <c r="X353"/>
  <c r="AA347"/>
  <c r="X345"/>
  <c r="AA339"/>
  <c r="X337"/>
  <c r="AA331"/>
  <c r="X329"/>
  <c r="P232"/>
  <c r="P228"/>
  <c r="P224"/>
  <c r="P220"/>
  <c r="P216"/>
  <c r="P212"/>
  <c r="P208"/>
  <c r="P204"/>
  <c r="P201"/>
  <c r="P200"/>
  <c r="AA194"/>
  <c r="P193"/>
  <c r="P192"/>
  <c r="AA186"/>
  <c r="P185"/>
  <c r="P184"/>
  <c r="AA178"/>
  <c r="P177"/>
  <c r="P176"/>
  <c r="AA170"/>
  <c r="P169"/>
  <c r="P168"/>
  <c r="X363"/>
  <c r="X359"/>
  <c r="X355"/>
  <c r="X351"/>
  <c r="X347"/>
  <c r="X343"/>
  <c r="X339"/>
  <c r="X335"/>
  <c r="X331"/>
  <c r="X327"/>
  <c r="X323"/>
  <c r="X319"/>
  <c r="X315"/>
  <c r="X311"/>
  <c r="X307"/>
  <c r="X303"/>
  <c r="X299"/>
  <c r="X295"/>
  <c r="X291"/>
  <c r="X287"/>
  <c r="X283"/>
  <c r="X279"/>
  <c r="X275"/>
  <c r="X271"/>
  <c r="X267"/>
  <c r="X263"/>
  <c r="X259"/>
  <c r="X255"/>
  <c r="X251"/>
  <c r="X247"/>
  <c r="X243"/>
  <c r="X239"/>
  <c r="X235"/>
  <c r="X231"/>
  <c r="X227"/>
  <c r="X223"/>
  <c r="X219"/>
  <c r="X215"/>
  <c r="X211"/>
  <c r="X207"/>
  <c r="X203"/>
  <c r="AA198"/>
  <c r="P197"/>
  <c r="P196"/>
  <c r="AA190"/>
  <c r="P189"/>
  <c r="P188"/>
  <c r="P363"/>
  <c r="AD362"/>
  <c r="AA361"/>
  <c r="X360"/>
  <c r="P359"/>
  <c r="AD358"/>
  <c r="AA357"/>
  <c r="X356"/>
  <c r="P355"/>
  <c r="AD354"/>
  <c r="AA353"/>
  <c r="X352"/>
  <c r="P351"/>
  <c r="AD350"/>
  <c r="AA349"/>
  <c r="X348"/>
  <c r="P347"/>
  <c r="AD346"/>
  <c r="AA345"/>
  <c r="X344"/>
  <c r="P343"/>
  <c r="AD342"/>
  <c r="AA341"/>
  <c r="X340"/>
  <c r="P339"/>
  <c r="AD338"/>
  <c r="AA337"/>
  <c r="X336"/>
  <c r="P335"/>
  <c r="AD334"/>
  <c r="AA333"/>
  <c r="X332"/>
  <c r="P331"/>
  <c r="AD330"/>
  <c r="AA329"/>
  <c r="X328"/>
  <c r="P327"/>
  <c r="AD326"/>
  <c r="AA325"/>
  <c r="X324"/>
  <c r="P323"/>
  <c r="AD322"/>
  <c r="AA321"/>
  <c r="X320"/>
  <c r="P319"/>
  <c r="AD318"/>
  <c r="AA317"/>
  <c r="X316"/>
  <c r="P315"/>
  <c r="AD314"/>
  <c r="AA313"/>
  <c r="X312"/>
  <c r="P311"/>
  <c r="AD310"/>
  <c r="AA309"/>
  <c r="X308"/>
  <c r="P307"/>
  <c r="AD306"/>
  <c r="AA305"/>
  <c r="X304"/>
  <c r="P303"/>
  <c r="AD302"/>
  <c r="AA301"/>
  <c r="X300"/>
  <c r="P299"/>
  <c r="AD298"/>
  <c r="AA297"/>
  <c r="X296"/>
  <c r="P295"/>
  <c r="AD294"/>
  <c r="AA293"/>
  <c r="X292"/>
  <c r="P291"/>
  <c r="AD290"/>
  <c r="AA289"/>
  <c r="X288"/>
  <c r="P287"/>
  <c r="AD286"/>
  <c r="AA285"/>
  <c r="X284"/>
  <c r="P283"/>
  <c r="AD282"/>
  <c r="AA281"/>
  <c r="X280"/>
  <c r="P279"/>
  <c r="AD278"/>
  <c r="AA277"/>
  <c r="X276"/>
  <c r="P275"/>
  <c r="AD274"/>
  <c r="AA273"/>
  <c r="X272"/>
  <c r="P271"/>
  <c r="AD270"/>
  <c r="AA269"/>
  <c r="X268"/>
  <c r="P267"/>
  <c r="AD266"/>
  <c r="AA265"/>
  <c r="X264"/>
  <c r="P263"/>
  <c r="AD262"/>
  <c r="AA261"/>
  <c r="X260"/>
  <c r="P259"/>
  <c r="AD258"/>
  <c r="AA257"/>
  <c r="X256"/>
  <c r="P255"/>
  <c r="AD254"/>
  <c r="AA253"/>
  <c r="X252"/>
  <c r="P251"/>
  <c r="AD250"/>
  <c r="AA249"/>
  <c r="X248"/>
  <c r="P247"/>
  <c r="AD246"/>
  <c r="AA245"/>
  <c r="X244"/>
  <c r="P243"/>
  <c r="AD242"/>
  <c r="AA241"/>
  <c r="X240"/>
  <c r="P239"/>
  <c r="AD238"/>
  <c r="AA237"/>
  <c r="X236"/>
  <c r="P235"/>
  <c r="AD234"/>
  <c r="AA233"/>
  <c r="X232"/>
  <c r="P231"/>
  <c r="AD230"/>
  <c r="AA229"/>
  <c r="X228"/>
  <c r="P227"/>
  <c r="AD226"/>
  <c r="AA225"/>
  <c r="X224"/>
  <c r="P223"/>
  <c r="AD222"/>
  <c r="AA221"/>
  <c r="X220"/>
  <c r="P219"/>
  <c r="AD218"/>
  <c r="AA217"/>
  <c r="X216"/>
  <c r="P215"/>
  <c r="AD214"/>
  <c r="AA213"/>
  <c r="X212"/>
  <c r="P211"/>
  <c r="AD210"/>
  <c r="AA209"/>
  <c r="X208"/>
  <c r="P207"/>
  <c r="AD206"/>
  <c r="AA205"/>
  <c r="X204"/>
  <c r="P203"/>
  <c r="AD202"/>
  <c r="X201"/>
  <c r="AA195"/>
  <c r="X193"/>
  <c r="AA187"/>
  <c r="X185"/>
  <c r="AA179"/>
  <c r="X177"/>
  <c r="AA171"/>
  <c r="X169"/>
  <c r="AA201"/>
  <c r="X200"/>
  <c r="P199"/>
  <c r="AD198"/>
  <c r="AA197"/>
  <c r="X196"/>
  <c r="P195"/>
  <c r="AD194"/>
  <c r="AA193"/>
  <c r="X192"/>
  <c r="P191"/>
  <c r="AD190"/>
  <c r="AA189"/>
  <c r="X188"/>
  <c r="P187"/>
  <c r="AD186"/>
  <c r="AA185"/>
  <c r="X184"/>
  <c r="P183"/>
  <c r="AD182"/>
  <c r="AA181"/>
  <c r="X180"/>
  <c r="P179"/>
  <c r="AD178"/>
  <c r="AA177"/>
  <c r="X176"/>
  <c r="P175"/>
  <c r="AD174"/>
  <c r="AA173"/>
  <c r="X172"/>
  <c r="P171"/>
  <c r="AD170"/>
  <c r="AA169"/>
  <c r="X168"/>
  <c r="P167"/>
  <c r="AD166"/>
  <c r="AA165"/>
  <c r="X164"/>
  <c r="P163"/>
  <c r="AD162"/>
  <c r="AA161"/>
  <c r="X160"/>
  <c r="P159"/>
  <c r="AD158"/>
  <c r="AA157"/>
  <c r="X156"/>
  <c r="P155"/>
  <c r="AD154"/>
  <c r="AA153"/>
  <c r="X152"/>
  <c r="P151"/>
  <c r="AD150"/>
  <c r="AA149"/>
  <c r="X148"/>
  <c r="P147"/>
  <c r="AD146"/>
  <c r="AA145"/>
  <c r="X144"/>
  <c r="P143"/>
  <c r="AD142"/>
  <c r="AA141"/>
  <c r="X140"/>
  <c r="P139"/>
  <c r="AD138"/>
  <c r="AA137"/>
  <c r="X136"/>
  <c r="P135"/>
  <c r="AD134"/>
  <c r="AA133"/>
  <c r="X132"/>
  <c r="P131"/>
  <c r="AD130"/>
  <c r="AA129"/>
  <c r="X128"/>
  <c r="P127"/>
  <c r="AD126"/>
  <c r="AA125"/>
  <c r="X124"/>
  <c r="P123"/>
  <c r="AD122"/>
  <c r="AA121"/>
  <c r="X120"/>
  <c r="P119"/>
  <c r="AD118"/>
  <c r="AA117"/>
  <c r="X116"/>
  <c r="P115"/>
  <c r="AD114"/>
  <c r="AA113"/>
  <c r="X112"/>
  <c r="P111"/>
  <c r="AD110"/>
  <c r="AA109"/>
  <c r="X108"/>
  <c r="P107"/>
  <c r="AD106"/>
  <c r="AA105"/>
  <c r="X104"/>
  <c r="P103"/>
  <c r="AD102"/>
  <c r="AA101"/>
  <c r="X100"/>
  <c r="P99"/>
  <c r="AD98"/>
  <c r="AA97"/>
  <c r="X96"/>
  <c r="P95"/>
  <c r="AD94"/>
  <c r="AA93"/>
  <c r="X92"/>
  <c r="P91"/>
  <c r="AD90"/>
  <c r="AA89"/>
  <c r="X88"/>
  <c r="P87"/>
  <c r="AD86"/>
  <c r="AA85"/>
  <c r="X84"/>
  <c r="P83"/>
  <c r="AD82"/>
  <c r="AA81"/>
  <c r="X80"/>
  <c r="P79"/>
  <c r="AD78"/>
  <c r="AA77"/>
  <c r="X76"/>
  <c r="P75"/>
  <c r="AD74"/>
  <c r="AA73"/>
  <c r="X72"/>
  <c r="P71"/>
  <c r="AD70"/>
  <c r="AA69"/>
  <c r="X68"/>
  <c r="P67"/>
  <c r="AD66"/>
  <c r="AA65"/>
  <c r="X64"/>
  <c r="P63"/>
  <c r="AD62"/>
  <c r="AA61"/>
  <c r="X60"/>
  <c r="P59"/>
  <c r="AD58"/>
  <c r="AA57"/>
  <c r="X56"/>
  <c r="P55"/>
  <c r="AD54"/>
  <c r="AA53"/>
  <c r="X52"/>
  <c r="P51"/>
  <c r="AD50"/>
  <c r="AA49"/>
  <c r="X48"/>
  <c r="P47"/>
  <c r="AD46"/>
  <c r="AA45"/>
  <c r="X44"/>
  <c r="P43"/>
  <c r="AD42"/>
  <c r="AA41"/>
  <c r="AA40"/>
  <c r="AD33"/>
  <c r="X32"/>
  <c r="X31"/>
  <c r="AD29"/>
  <c r="X28"/>
  <c r="X27"/>
  <c r="AD25"/>
  <c r="X24"/>
  <c r="X23"/>
  <c r="AD21"/>
  <c r="X19"/>
  <c r="X18"/>
  <c r="X37"/>
  <c r="P33"/>
  <c r="AD31"/>
  <c r="P29"/>
  <c r="AD27"/>
  <c r="P25"/>
  <c r="AD23"/>
  <c r="P21"/>
  <c r="P17"/>
  <c r="X199"/>
  <c r="X195"/>
  <c r="X191"/>
  <c r="X187"/>
  <c r="X183"/>
  <c r="X179"/>
  <c r="X175"/>
  <c r="X171"/>
  <c r="X167"/>
  <c r="X163"/>
  <c r="X159"/>
  <c r="X155"/>
  <c r="X151"/>
  <c r="X147"/>
  <c r="X143"/>
  <c r="X139"/>
  <c r="X135"/>
  <c r="X131"/>
  <c r="X127"/>
  <c r="X123"/>
  <c r="X119"/>
  <c r="X115"/>
  <c r="X111"/>
  <c r="X107"/>
  <c r="X103"/>
  <c r="X99"/>
  <c r="X95"/>
  <c r="X91"/>
  <c r="X87"/>
  <c r="X83"/>
  <c r="X79"/>
  <c r="X75"/>
  <c r="X71"/>
  <c r="X67"/>
  <c r="X63"/>
  <c r="X59"/>
  <c r="X55"/>
  <c r="X51"/>
  <c r="X47"/>
  <c r="X43"/>
  <c r="X41"/>
  <c r="P40"/>
  <c r="P39"/>
  <c r="AD38"/>
  <c r="AA37"/>
  <c r="P37"/>
  <c r="AA36"/>
  <c r="AD35"/>
  <c r="AA20"/>
  <c r="AA18"/>
  <c r="AA16"/>
  <c r="X15"/>
  <c r="P14"/>
  <c r="AD13"/>
  <c r="X13"/>
  <c r="N86" i="19"/>
  <c r="N82"/>
  <c r="N78"/>
  <c r="N74"/>
  <c r="N70"/>
  <c r="N66"/>
  <c r="N62"/>
  <c r="N58"/>
  <c r="N54"/>
  <c r="N50"/>
  <c r="N46"/>
  <c r="N42"/>
  <c r="N38"/>
  <c r="N34"/>
  <c r="N30"/>
  <c r="N26"/>
  <c r="N22"/>
  <c r="N18"/>
  <c r="N14"/>
  <c r="N10"/>
  <c r="H94"/>
  <c r="N87"/>
  <c r="N83"/>
  <c r="N79"/>
  <c r="N75"/>
  <c r="N71"/>
  <c r="N67"/>
  <c r="N63"/>
  <c r="N59"/>
  <c r="N55"/>
  <c r="N51"/>
  <c r="N47"/>
  <c r="N43"/>
  <c r="N39"/>
  <c r="N35"/>
  <c r="N31"/>
  <c r="N27"/>
  <c r="N23"/>
  <c r="N19"/>
  <c r="N15"/>
  <c r="N11"/>
  <c r="N7"/>
  <c r="H95"/>
  <c r="AP995" i="4"/>
  <c r="X995"/>
  <c r="AB995" s="1"/>
  <c r="AF995" s="1"/>
  <c r="L995" i="5" s="1"/>
  <c r="L86" i="15" s="1"/>
  <c r="AP993" i="4"/>
  <c r="X993"/>
  <c r="AB993" s="1"/>
  <c r="AF993" s="1"/>
  <c r="L993" i="5" s="1"/>
  <c r="J86" i="15" s="1"/>
  <c r="AP991" i="4"/>
  <c r="X991"/>
  <c r="AB991" s="1"/>
  <c r="AF991" s="1"/>
  <c r="L991" i="5" s="1"/>
  <c r="H86" i="15" s="1"/>
  <c r="AP989" i="4"/>
  <c r="X989"/>
  <c r="AB989" s="1"/>
  <c r="AF989" s="1"/>
  <c r="L989" i="5" s="1"/>
  <c r="F86" i="15" s="1"/>
  <c r="AP987" i="4"/>
  <c r="X987"/>
  <c r="AB987" s="1"/>
  <c r="AF987" s="1"/>
  <c r="L987" i="5" s="1"/>
  <c r="D86" i="15" s="1"/>
  <c r="AP985" i="4"/>
  <c r="X985"/>
  <c r="AB985" s="1"/>
  <c r="AF985" s="1"/>
  <c r="L985" i="5" s="1"/>
  <c r="B86" i="15" s="1"/>
  <c r="AP983" i="4"/>
  <c r="X983"/>
  <c r="AB983" s="1"/>
  <c r="AF983" s="1"/>
  <c r="L983" i="5" s="1"/>
  <c r="AP981" i="4"/>
  <c r="X981"/>
  <c r="AB981" s="1"/>
  <c r="AF981" s="1"/>
  <c r="L981" i="5" s="1"/>
  <c r="J85" i="15" s="1"/>
  <c r="AP979" i="4"/>
  <c r="X979"/>
  <c r="AB979" s="1"/>
  <c r="AF979" s="1"/>
  <c r="L979" i="5" s="1"/>
  <c r="H85" i="15" s="1"/>
  <c r="AP977" i="4"/>
  <c r="X977"/>
  <c r="AB977" s="1"/>
  <c r="AF977" s="1"/>
  <c r="L977" i="5" s="1"/>
  <c r="F85" i="15" s="1"/>
  <c r="AP975" i="4"/>
  <c r="X975"/>
  <c r="AB975" s="1"/>
  <c r="AF975" s="1"/>
  <c r="L975" i="5" s="1"/>
  <c r="D85" i="15" s="1"/>
  <c r="AP973" i="4"/>
  <c r="X973"/>
  <c r="AB973" s="1"/>
  <c r="AF973" s="1"/>
  <c r="L973" i="5" s="1"/>
  <c r="B85" i="15" s="1"/>
  <c r="AP971" i="4"/>
  <c r="X971"/>
  <c r="AB971" s="1"/>
  <c r="AF971" s="1"/>
  <c r="L971" i="5" s="1"/>
  <c r="L84" i="15" s="1"/>
  <c r="AP969" i="4"/>
  <c r="X969"/>
  <c r="AB969" s="1"/>
  <c r="AF969" s="1"/>
  <c r="L969" i="5" s="1"/>
  <c r="J84" i="15" s="1"/>
  <c r="AP967" i="4"/>
  <c r="X967"/>
  <c r="AB967" s="1"/>
  <c r="AF967" s="1"/>
  <c r="L967" i="5" s="1"/>
  <c r="AP965" i="4"/>
  <c r="X965"/>
  <c r="AB965" s="1"/>
  <c r="AF965" s="1"/>
  <c r="L965" i="5" s="1"/>
  <c r="F84" i="15" s="1"/>
  <c r="AP963" i="4"/>
  <c r="X963"/>
  <c r="AB963" s="1"/>
  <c r="AF963" s="1"/>
  <c r="L963" i="5" s="1"/>
  <c r="D84" i="15" s="1"/>
  <c r="AP961" i="4"/>
  <c r="X961"/>
  <c r="AB961" s="1"/>
  <c r="AF961" s="1"/>
  <c r="L961" i="5" s="1"/>
  <c r="B84" i="15" s="1"/>
  <c r="AP959" i="4"/>
  <c r="X959"/>
  <c r="AB959" s="1"/>
  <c r="AF959" s="1"/>
  <c r="L959" i="5" s="1"/>
  <c r="L83" i="15" s="1"/>
  <c r="AP957" i="4"/>
  <c r="X957"/>
  <c r="AB957" s="1"/>
  <c r="AF957" s="1"/>
  <c r="L957" i="5" s="1"/>
  <c r="J83" i="15" s="1"/>
  <c r="AP955" i="4"/>
  <c r="X955"/>
  <c r="AB955" s="1"/>
  <c r="AF955" s="1"/>
  <c r="L955" i="5" s="1"/>
  <c r="H83" i="15" s="1"/>
  <c r="AP953" i="4"/>
  <c r="X953"/>
  <c r="AB953" s="1"/>
  <c r="AF953" s="1"/>
  <c r="L953" i="5" s="1"/>
  <c r="AP951" i="4"/>
  <c r="X951"/>
  <c r="AB951" s="1"/>
  <c r="AF951" s="1"/>
  <c r="L951" i="5" s="1"/>
  <c r="AP949" i="4"/>
  <c r="X949"/>
  <c r="AB949" s="1"/>
  <c r="AF949" s="1"/>
  <c r="L949" i="5" s="1"/>
  <c r="AP947" i="4"/>
  <c r="X947"/>
  <c r="AB947" s="1"/>
  <c r="AF947" s="1"/>
  <c r="L947" i="5" s="1"/>
  <c r="L82" i="15" s="1"/>
  <c r="AP945" i="4"/>
  <c r="X945"/>
  <c r="AB945" s="1"/>
  <c r="AF945" s="1"/>
  <c r="L945" i="5" s="1"/>
  <c r="AP943" i="4"/>
  <c r="X943"/>
  <c r="AB943" s="1"/>
  <c r="AF943" s="1"/>
  <c r="L943" i="5" s="1"/>
  <c r="H82" i="15" s="1"/>
  <c r="AP941" i="4"/>
  <c r="X941"/>
  <c r="AB941" s="1"/>
  <c r="AF941" s="1"/>
  <c r="L941" i="5" s="1"/>
  <c r="F82" i="15" s="1"/>
  <c r="AP939" i="4"/>
  <c r="X939"/>
  <c r="AB939" s="1"/>
  <c r="AF939" s="1"/>
  <c r="L939" i="5" s="1"/>
  <c r="D82" i="15" s="1"/>
  <c r="AP937" i="4"/>
  <c r="X937"/>
  <c r="AB937" s="1"/>
  <c r="AF937" s="1"/>
  <c r="L937" i="5" s="1"/>
  <c r="B82" i="15" s="1"/>
  <c r="AP935" i="4"/>
  <c r="X935"/>
  <c r="AB935" s="1"/>
  <c r="AF935" s="1"/>
  <c r="L935" i="5" s="1"/>
  <c r="AP933" i="4"/>
  <c r="X933"/>
  <c r="AB933" s="1"/>
  <c r="AF933" s="1"/>
  <c r="L933" i="5" s="1"/>
  <c r="J81" i="15" s="1"/>
  <c r="AP931" i="4"/>
  <c r="X931"/>
  <c r="AB931" s="1"/>
  <c r="AF931" s="1"/>
  <c r="L931" i="5" s="1"/>
  <c r="H81" i="15" s="1"/>
  <c r="AP929" i="4"/>
  <c r="X929"/>
  <c r="AB929" s="1"/>
  <c r="AF929" s="1"/>
  <c r="L929" i="5" s="1"/>
  <c r="F81" i="15" s="1"/>
  <c r="AP927" i="4"/>
  <c r="X927"/>
  <c r="AB927" s="1"/>
  <c r="AF927" s="1"/>
  <c r="L927" i="5" s="1"/>
  <c r="D81" i="15" s="1"/>
  <c r="I926" i="4"/>
  <c r="J926" s="1"/>
  <c r="P926" s="1"/>
  <c r="J926" i="5" s="1"/>
  <c r="C81" i="14" s="1"/>
  <c r="P924" i="4"/>
  <c r="J924" i="5" s="1"/>
  <c r="M80" i="14" s="1"/>
  <c r="AP923" i="4"/>
  <c r="X923"/>
  <c r="AB923" s="1"/>
  <c r="AF923" s="1"/>
  <c r="L923" i="5" s="1"/>
  <c r="L80" i="15" s="1"/>
  <c r="P919" i="4"/>
  <c r="J919" i="5" s="1"/>
  <c r="I918" i="4"/>
  <c r="J918" s="1"/>
  <c r="P918" s="1"/>
  <c r="J918" i="5" s="1"/>
  <c r="G80" i="14" s="1"/>
  <c r="P916" i="4"/>
  <c r="J916" i="5" s="1"/>
  <c r="AP915" i="4"/>
  <c r="X915"/>
  <c r="AB915" s="1"/>
  <c r="AF915" s="1"/>
  <c r="L915" i="5" s="1"/>
  <c r="P911" i="4"/>
  <c r="J911" i="5" s="1"/>
  <c r="L79" i="14" s="1"/>
  <c r="I910" i="4"/>
  <c r="J910" s="1"/>
  <c r="P910" s="1"/>
  <c r="J910" i="5" s="1"/>
  <c r="K79" i="14" s="1"/>
  <c r="AP907" i="4"/>
  <c r="X907"/>
  <c r="AB907" s="1"/>
  <c r="AF907" s="1"/>
  <c r="L907" i="5" s="1"/>
  <c r="H79" i="15" s="1"/>
  <c r="P903" i="4"/>
  <c r="J903" i="5" s="1"/>
  <c r="I902" i="4"/>
  <c r="J902" s="1"/>
  <c r="P902" s="1"/>
  <c r="J902" i="5" s="1"/>
  <c r="C79" i="14" s="1"/>
  <c r="P900" i="4"/>
  <c r="J900" i="5" s="1"/>
  <c r="AP899" i="4"/>
  <c r="X899"/>
  <c r="AB899" s="1"/>
  <c r="AF899" s="1"/>
  <c r="L899" i="5" s="1"/>
  <c r="P895" i="4"/>
  <c r="J895" i="5" s="1"/>
  <c r="H78" i="14" s="1"/>
  <c r="I894" i="4"/>
  <c r="J894" s="1"/>
  <c r="P894" s="1"/>
  <c r="J894" i="5" s="1"/>
  <c r="G78" i="14" s="1"/>
  <c r="P892" i="4"/>
  <c r="J892" i="5" s="1"/>
  <c r="AP891" i="4"/>
  <c r="X891"/>
  <c r="AB891" s="1"/>
  <c r="AF891" s="1"/>
  <c r="L891" i="5" s="1"/>
  <c r="D78" i="15" s="1"/>
  <c r="P887" i="4"/>
  <c r="J887" i="5" s="1"/>
  <c r="I886" i="4"/>
  <c r="J886" s="1"/>
  <c r="P886" s="1"/>
  <c r="J886" i="5" s="1"/>
  <c r="K77" i="14" s="1"/>
  <c r="P884" i="4"/>
  <c r="J884" i="5" s="1"/>
  <c r="AP883" i="4"/>
  <c r="X883"/>
  <c r="AB883" s="1"/>
  <c r="AF883" s="1"/>
  <c r="L883" i="5" s="1"/>
  <c r="P879" i="4"/>
  <c r="J879" i="5" s="1"/>
  <c r="D77" i="14" s="1"/>
  <c r="I878" i="4"/>
  <c r="J878" s="1"/>
  <c r="P878" s="1"/>
  <c r="J878" i="5" s="1"/>
  <c r="C77" i="14" s="1"/>
  <c r="P876" i="4"/>
  <c r="J876" i="5" s="1"/>
  <c r="M76" i="14" s="1"/>
  <c r="AP875" i="4"/>
  <c r="X875"/>
  <c r="AB875" s="1"/>
  <c r="AF875" s="1"/>
  <c r="L875" i="5" s="1"/>
  <c r="P871" i="4"/>
  <c r="J871" i="5" s="1"/>
  <c r="H76" i="14" s="1"/>
  <c r="I870" i="4"/>
  <c r="J870" s="1"/>
  <c r="P870" s="1"/>
  <c r="J870" i="5" s="1"/>
  <c r="G76" i="14" s="1"/>
  <c r="P868" i="4"/>
  <c r="J868" i="5" s="1"/>
  <c r="E76" i="14" s="1"/>
  <c r="AP867" i="4"/>
  <c r="X867"/>
  <c r="AB867" s="1"/>
  <c r="AF867" s="1"/>
  <c r="L867" i="5" s="1"/>
  <c r="D76" i="15" s="1"/>
  <c r="P863" i="4"/>
  <c r="J863" i="5" s="1"/>
  <c r="L75" i="14" s="1"/>
  <c r="I862" i="4"/>
  <c r="J862" s="1"/>
  <c r="P860"/>
  <c r="J860" i="5" s="1"/>
  <c r="I75" i="14" s="1"/>
  <c r="AP859" i="4"/>
  <c r="X859"/>
  <c r="AB859" s="1"/>
  <c r="AF859" s="1"/>
  <c r="L859" i="5" s="1"/>
  <c r="H75" i="15" s="1"/>
  <c r="P855" i="4"/>
  <c r="J855" i="5" s="1"/>
  <c r="D75" i="14" s="1"/>
  <c r="I854" i="4"/>
  <c r="J854" s="1"/>
  <c r="P854" s="1"/>
  <c r="J854" i="5" s="1"/>
  <c r="C75" i="14" s="1"/>
  <c r="P852" i="4"/>
  <c r="J852" i="5" s="1"/>
  <c r="M74" i="14" s="1"/>
  <c r="AP851" i="4"/>
  <c r="X851"/>
  <c r="AB851" s="1"/>
  <c r="AF851" s="1"/>
  <c r="L851" i="5" s="1"/>
  <c r="L74" i="15" s="1"/>
  <c r="P847" i="4"/>
  <c r="J847" i="5" s="1"/>
  <c r="H74" i="14" s="1"/>
  <c r="I846" i="4"/>
  <c r="J846" s="1"/>
  <c r="P846" s="1"/>
  <c r="J846" i="5" s="1"/>
  <c r="G74" i="14" s="1"/>
  <c r="AP843" i="4"/>
  <c r="P839"/>
  <c r="J839" i="5" s="1"/>
  <c r="L73" i="14" s="1"/>
  <c r="P831" i="4"/>
  <c r="J831" i="5" s="1"/>
  <c r="D73" i="14" s="1"/>
  <c r="P823" i="4"/>
  <c r="J823" i="5" s="1"/>
  <c r="H72" i="14" s="1"/>
  <c r="P815" i="4"/>
  <c r="J815" i="5" s="1"/>
  <c r="L71" i="14" s="1"/>
  <c r="P807" i="4"/>
  <c r="J807" i="5" s="1"/>
  <c r="D71" i="14" s="1"/>
  <c r="P799" i="4"/>
  <c r="J799" i="5" s="1"/>
  <c r="H70" i="14" s="1"/>
  <c r="P791" i="4"/>
  <c r="J791" i="5" s="1"/>
  <c r="L69" i="14" s="1"/>
  <c r="P783" i="4"/>
  <c r="J783" i="5" s="1"/>
  <c r="D69" i="14" s="1"/>
  <c r="P775" i="4"/>
  <c r="J775" i="5" s="1"/>
  <c r="H68" i="14" s="1"/>
  <c r="P767" i="4"/>
  <c r="J767" i="5" s="1"/>
  <c r="L67" i="14" s="1"/>
  <c r="P759" i="4"/>
  <c r="J759" i="5" s="1"/>
  <c r="D67" i="14" s="1"/>
  <c r="P751" i="4"/>
  <c r="J751" i="5" s="1"/>
  <c r="H66" i="14" s="1"/>
  <c r="P743" i="4"/>
  <c r="J743" i="5" s="1"/>
  <c r="L65" i="14" s="1"/>
  <c r="P735" i="4"/>
  <c r="J735" i="5" s="1"/>
  <c r="D65" i="14" s="1"/>
  <c r="P727" i="4"/>
  <c r="J727" i="5" s="1"/>
  <c r="H64" i="14" s="1"/>
  <c r="P719" i="4"/>
  <c r="J719" i="5" s="1"/>
  <c r="L63" i="14" s="1"/>
  <c r="P711" i="4"/>
  <c r="J711" i="5" s="1"/>
  <c r="D63" i="14" s="1"/>
  <c r="P703" i="4"/>
  <c r="J703" i="5" s="1"/>
  <c r="H62" i="14" s="1"/>
  <c r="P695" i="4"/>
  <c r="J695" i="5" s="1"/>
  <c r="L61" i="14" s="1"/>
  <c r="P687" i="4"/>
  <c r="J687" i="5" s="1"/>
  <c r="D61" i="14" s="1"/>
  <c r="P679" i="4"/>
  <c r="J679" i="5" s="1"/>
  <c r="H60" i="14" s="1"/>
  <c r="P671" i="4"/>
  <c r="J671" i="5" s="1"/>
  <c r="L59" i="14" s="1"/>
  <c r="P668" i="4"/>
  <c r="J668" i="5" s="1"/>
  <c r="I59" i="14" s="1"/>
  <c r="P663" i="4"/>
  <c r="J663" i="5" s="1"/>
  <c r="D59" i="14" s="1"/>
  <c r="P660" i="4"/>
  <c r="J660" i="5" s="1"/>
  <c r="M58" i="14" s="1"/>
  <c r="P655" i="4"/>
  <c r="J655" i="5" s="1"/>
  <c r="H58" i="14" s="1"/>
  <c r="P652" i="4"/>
  <c r="J652" i="5" s="1"/>
  <c r="E58" i="14" s="1"/>
  <c r="P647" i="4"/>
  <c r="J647" i="5" s="1"/>
  <c r="L57" i="14" s="1"/>
  <c r="P644" i="4"/>
  <c r="J644" i="5" s="1"/>
  <c r="I57" i="14" s="1"/>
  <c r="P639" i="4"/>
  <c r="J639" i="5" s="1"/>
  <c r="D57" i="14" s="1"/>
  <c r="P636" i="4"/>
  <c r="J636" i="5" s="1"/>
  <c r="M56" i="14" s="1"/>
  <c r="P631" i="4"/>
  <c r="J631" i="5" s="1"/>
  <c r="H56" i="14" s="1"/>
  <c r="P628" i="4"/>
  <c r="J628" i="5" s="1"/>
  <c r="E56" i="14" s="1"/>
  <c r="P623" i="4"/>
  <c r="J623" i="5" s="1"/>
  <c r="L55" i="14" s="1"/>
  <c r="P620" i="4"/>
  <c r="J620" i="5" s="1"/>
  <c r="I55" i="14" s="1"/>
  <c r="P615" i="4"/>
  <c r="J615" i="5" s="1"/>
  <c r="D55" i="14" s="1"/>
  <c r="P612" i="4"/>
  <c r="J612" i="5" s="1"/>
  <c r="M54" i="14" s="1"/>
  <c r="P607" i="4"/>
  <c r="J607" i="5" s="1"/>
  <c r="H54" i="14" s="1"/>
  <c r="P604" i="4"/>
  <c r="J604" i="5" s="1"/>
  <c r="E54" i="14" s="1"/>
  <c r="P599" i="4"/>
  <c r="J599" i="5" s="1"/>
  <c r="L53" i="14" s="1"/>
  <c r="P596" i="4"/>
  <c r="J596" i="5" s="1"/>
  <c r="I53" i="14" s="1"/>
  <c r="P591" i="4"/>
  <c r="J591" i="5" s="1"/>
  <c r="D53" i="14" s="1"/>
  <c r="P588" i="4"/>
  <c r="J588" i="5" s="1"/>
  <c r="M52" i="14" s="1"/>
  <c r="P583" i="4"/>
  <c r="J583" i="5" s="1"/>
  <c r="H52" i="14" s="1"/>
  <c r="P580" i="4"/>
  <c r="J580" i="5" s="1"/>
  <c r="E52" i="14" s="1"/>
  <c r="P575" i="4"/>
  <c r="J575" i="5" s="1"/>
  <c r="L51" i="14" s="1"/>
  <c r="P572" i="4"/>
  <c r="J572" i="5" s="1"/>
  <c r="I51" i="14" s="1"/>
  <c r="P567" i="4"/>
  <c r="J567" i="5" s="1"/>
  <c r="D51" i="14" s="1"/>
  <c r="P564" i="4"/>
  <c r="J564" i="5" s="1"/>
  <c r="M50" i="14" s="1"/>
  <c r="P559" i="4"/>
  <c r="J559" i="5" s="1"/>
  <c r="H50" i="14" s="1"/>
  <c r="P556" i="4"/>
  <c r="J556" i="5" s="1"/>
  <c r="E50" i="14" s="1"/>
  <c r="P551" i="4"/>
  <c r="J551" i="5" s="1"/>
  <c r="L49" i="14" s="1"/>
  <c r="P548" i="4"/>
  <c r="J548" i="5" s="1"/>
  <c r="I49" i="14" s="1"/>
  <c r="P543" i="4"/>
  <c r="J543" i="5" s="1"/>
  <c r="D49" i="14" s="1"/>
  <c r="P540" i="4"/>
  <c r="J540" i="5" s="1"/>
  <c r="M48" i="14" s="1"/>
  <c r="P535" i="4"/>
  <c r="J535" i="5" s="1"/>
  <c r="H48" i="14" s="1"/>
  <c r="P532" i="4"/>
  <c r="J532" i="5" s="1"/>
  <c r="E48" i="14" s="1"/>
  <c r="P527" i="4"/>
  <c r="J527" i="5" s="1"/>
  <c r="L47" i="14" s="1"/>
  <c r="P524" i="4"/>
  <c r="J524" i="5" s="1"/>
  <c r="I47" i="14" s="1"/>
  <c r="P519" i="4"/>
  <c r="J519" i="5" s="1"/>
  <c r="D47" i="14" s="1"/>
  <c r="P516" i="4"/>
  <c r="J516" i="5" s="1"/>
  <c r="M46" i="14" s="1"/>
  <c r="P511" i="4"/>
  <c r="J511" i="5" s="1"/>
  <c r="H46" i="14" s="1"/>
  <c r="P508" i="4"/>
  <c r="J508" i="5" s="1"/>
  <c r="E46" i="14" s="1"/>
  <c r="P503" i="4"/>
  <c r="J503" i="5" s="1"/>
  <c r="L45" i="14" s="1"/>
  <c r="P500" i="4"/>
  <c r="J500" i="5" s="1"/>
  <c r="I45" i="14" s="1"/>
  <c r="P495" i="4"/>
  <c r="J495" i="5" s="1"/>
  <c r="D45" i="14" s="1"/>
  <c r="P492" i="4"/>
  <c r="J492" i="5" s="1"/>
  <c r="M44" i="14" s="1"/>
  <c r="P487" i="4"/>
  <c r="J487" i="5" s="1"/>
  <c r="H44" i="14" s="1"/>
  <c r="P484" i="4"/>
  <c r="J484" i="5" s="1"/>
  <c r="E44" i="14" s="1"/>
  <c r="P479" i="4"/>
  <c r="J479" i="5" s="1"/>
  <c r="L43" i="14" s="1"/>
  <c r="P476" i="4"/>
  <c r="J476" i="5" s="1"/>
  <c r="I43" i="14" s="1"/>
  <c r="P471" i="4"/>
  <c r="J471" i="5" s="1"/>
  <c r="D43" i="14" s="1"/>
  <c r="P468" i="4"/>
  <c r="J468" i="5" s="1"/>
  <c r="M42" i="14" s="1"/>
  <c r="P463" i="4"/>
  <c r="J463" i="5" s="1"/>
  <c r="H42" i="14" s="1"/>
  <c r="P460" i="4"/>
  <c r="J460" i="5" s="1"/>
  <c r="E42" i="14" s="1"/>
  <c r="P455" i="4"/>
  <c r="J455" i="5" s="1"/>
  <c r="L41" i="14" s="1"/>
  <c r="P452" i="4"/>
  <c r="J452" i="5" s="1"/>
  <c r="I41" i="14" s="1"/>
  <c r="P447" i="4"/>
  <c r="J447" i="5" s="1"/>
  <c r="D41" i="14" s="1"/>
  <c r="P444" i="4"/>
  <c r="J444" i="5" s="1"/>
  <c r="M40" i="14" s="1"/>
  <c r="P439" i="4"/>
  <c r="J439" i="5" s="1"/>
  <c r="H40" i="14" s="1"/>
  <c r="P436" i="4"/>
  <c r="J436" i="5" s="1"/>
  <c r="E40" i="14" s="1"/>
  <c r="P435" i="4"/>
  <c r="J435" i="5" s="1"/>
  <c r="D40" i="14" s="1"/>
  <c r="P428" i="4"/>
  <c r="J428" i="5" s="1"/>
  <c r="I39" i="14" s="1"/>
  <c r="P420" i="4"/>
  <c r="J420" i="5" s="1"/>
  <c r="M38" i="14" s="1"/>
  <c r="P419" i="4"/>
  <c r="J419" i="5" s="1"/>
  <c r="L38" i="14" s="1"/>
  <c r="P411" i="4"/>
  <c r="J411" i="5" s="1"/>
  <c r="D38" i="14" s="1"/>
  <c r="P403" i="4"/>
  <c r="J403" i="5" s="1"/>
  <c r="H37" i="14" s="1"/>
  <c r="P395" i="4"/>
  <c r="J395" i="5" s="1"/>
  <c r="L36" i="14" s="1"/>
  <c r="P388" i="4"/>
  <c r="J388" i="5" s="1"/>
  <c r="E36" i="14" s="1"/>
  <c r="P387" i="4"/>
  <c r="J387" i="5" s="1"/>
  <c r="D36" i="14" s="1"/>
  <c r="P380" i="4"/>
  <c r="J380" i="5" s="1"/>
  <c r="I35" i="14" s="1"/>
  <c r="P379" i="4"/>
  <c r="J379" i="5" s="1"/>
  <c r="H35" i="14" s="1"/>
  <c r="P372" i="4"/>
  <c r="J372" i="5" s="1"/>
  <c r="M34" i="14" s="1"/>
  <c r="P371" i="4"/>
  <c r="J371" i="5" s="1"/>
  <c r="L34" i="14" s="1"/>
  <c r="P364" i="4"/>
  <c r="J364" i="5" s="1"/>
  <c r="E34" i="14" s="1"/>
  <c r="P363" i="4"/>
  <c r="J363" i="5" s="1"/>
  <c r="D34" i="14" s="1"/>
  <c r="P355" i="4"/>
  <c r="J355" i="5" s="1"/>
  <c r="H33" i="14" s="1"/>
  <c r="P348" i="4"/>
  <c r="J348" i="5" s="1"/>
  <c r="M32" i="14" s="1"/>
  <c r="P347" i="4"/>
  <c r="J347" i="5" s="1"/>
  <c r="L32" i="14" s="1"/>
  <c r="P339" i="4"/>
  <c r="J339" i="5" s="1"/>
  <c r="D32" i="14" s="1"/>
  <c r="P332" i="4"/>
  <c r="J332" i="5" s="1"/>
  <c r="I31" i="14" s="1"/>
  <c r="P331" i="4"/>
  <c r="J331" i="5" s="1"/>
  <c r="H31" i="14" s="1"/>
  <c r="P324" i="4"/>
  <c r="J324" i="5" s="1"/>
  <c r="M30" i="14" s="1"/>
  <c r="P323" i="4"/>
  <c r="J323" i="5" s="1"/>
  <c r="L30" i="14" s="1"/>
  <c r="P316" i="4"/>
  <c r="J316" i="5" s="1"/>
  <c r="E30" i="14" s="1"/>
  <c r="P315" i="4"/>
  <c r="J315" i="5" s="1"/>
  <c r="D30" i="14" s="1"/>
  <c r="P308" i="4"/>
  <c r="J308" i="5" s="1"/>
  <c r="I29" i="14" s="1"/>
  <c r="P307" i="4"/>
  <c r="J307" i="5" s="1"/>
  <c r="H29" i="14" s="1"/>
  <c r="P300" i="4"/>
  <c r="J300" i="5" s="1"/>
  <c r="M28" i="14" s="1"/>
  <c r="P299" i="4"/>
  <c r="J299" i="5" s="1"/>
  <c r="L28" i="14" s="1"/>
  <c r="P292" i="4"/>
  <c r="J292" i="5" s="1"/>
  <c r="E28" i="14" s="1"/>
  <c r="P291" i="4"/>
  <c r="J291" i="5" s="1"/>
  <c r="D28" i="14" s="1"/>
  <c r="P284" i="4"/>
  <c r="J284" i="5" s="1"/>
  <c r="I27" i="14" s="1"/>
  <c r="P283" i="4"/>
  <c r="J283" i="5" s="1"/>
  <c r="H27" i="14" s="1"/>
  <c r="P275" i="4"/>
  <c r="J275" i="5" s="1"/>
  <c r="L26" i="14" s="1"/>
  <c r="P268" i="4"/>
  <c r="J268" i="5" s="1"/>
  <c r="E26" i="14" s="1"/>
  <c r="P267" i="4"/>
  <c r="J267" i="5" s="1"/>
  <c r="D26" i="14" s="1"/>
  <c r="P259" i="4"/>
  <c r="J259" i="5" s="1"/>
  <c r="H25" i="14" s="1"/>
  <c r="P252" i="4"/>
  <c r="J252" i="5" s="1"/>
  <c r="M24" i="14" s="1"/>
  <c r="P251" i="4"/>
  <c r="J251" i="5" s="1"/>
  <c r="L24" i="14" s="1"/>
  <c r="P243" i="4"/>
  <c r="J243" i="5" s="1"/>
  <c r="D24" i="14" s="1"/>
  <c r="P228" i="4"/>
  <c r="J228" i="5" s="1"/>
  <c r="M22" i="14" s="1"/>
  <c r="P227" i="4"/>
  <c r="J227" i="5" s="1"/>
  <c r="L22" i="14" s="1"/>
  <c r="P220" i="4"/>
  <c r="J220" i="5" s="1"/>
  <c r="E22" i="14" s="1"/>
  <c r="P219" i="4"/>
  <c r="J219" i="5" s="1"/>
  <c r="D22" i="14" s="1"/>
  <c r="P212" i="4"/>
  <c r="J212" i="5" s="1"/>
  <c r="I21" i="14" s="1"/>
  <c r="P211" i="4"/>
  <c r="J211" i="5" s="1"/>
  <c r="H21" i="14" s="1"/>
  <c r="P204" i="4"/>
  <c r="J204" i="5" s="1"/>
  <c r="M20" i="14" s="1"/>
  <c r="P203" i="4"/>
  <c r="J203" i="5" s="1"/>
  <c r="L20" i="14" s="1"/>
  <c r="AF196" i="4"/>
  <c r="L196" i="5" s="1"/>
  <c r="E20" i="15" s="1"/>
  <c r="AF180" i="4"/>
  <c r="L180" i="5" s="1"/>
  <c r="M18" i="15" s="1"/>
  <c r="AF172" i="4"/>
  <c r="L172" i="5" s="1"/>
  <c r="E18" i="15" s="1"/>
  <c r="AF164" i="4"/>
  <c r="L164" i="5" s="1"/>
  <c r="I17" i="15" s="1"/>
  <c r="AF148" i="4"/>
  <c r="L148" i="5" s="1"/>
  <c r="E16" i="15" s="1"/>
  <c r="AP925" i="4"/>
  <c r="X925"/>
  <c r="AB925" s="1"/>
  <c r="AF925" s="1"/>
  <c r="L925" i="5" s="1"/>
  <c r="B81" i="15" s="1"/>
  <c r="P921" i="4"/>
  <c r="J921" i="5" s="1"/>
  <c r="I920" i="4"/>
  <c r="J920" s="1"/>
  <c r="P920" s="1"/>
  <c r="J920" i="5" s="1"/>
  <c r="I80" i="14" s="1"/>
  <c r="AP917" i="4"/>
  <c r="X917"/>
  <c r="AB917" s="1"/>
  <c r="AF917" s="1"/>
  <c r="L917" i="5" s="1"/>
  <c r="P913" i="4"/>
  <c r="J913" i="5" s="1"/>
  <c r="I912" i="4"/>
  <c r="J912" s="1"/>
  <c r="P912" s="1"/>
  <c r="J912" i="5" s="1"/>
  <c r="M79" i="14" s="1"/>
  <c r="AP909" i="4"/>
  <c r="X909"/>
  <c r="AB909" s="1"/>
  <c r="AF909" s="1"/>
  <c r="L909" i="5" s="1"/>
  <c r="J79" i="15" s="1"/>
  <c r="P905" i="4"/>
  <c r="J905" i="5" s="1"/>
  <c r="I904" i="4"/>
  <c r="J904" s="1"/>
  <c r="P904" s="1"/>
  <c r="J904" i="5" s="1"/>
  <c r="E79" i="14" s="1"/>
  <c r="AP901" i="4"/>
  <c r="X901"/>
  <c r="AB901" s="1"/>
  <c r="AF901" s="1"/>
  <c r="L901" i="5" s="1"/>
  <c r="P897" i="4"/>
  <c r="J897" i="5" s="1"/>
  <c r="I896" i="4"/>
  <c r="J896" s="1"/>
  <c r="P896" s="1"/>
  <c r="J896" i="5" s="1"/>
  <c r="I78" i="14" s="1"/>
  <c r="AP893" i="4"/>
  <c r="X893"/>
  <c r="AB893" s="1"/>
  <c r="AF893" s="1"/>
  <c r="L893" i="5" s="1"/>
  <c r="P889" i="4"/>
  <c r="J889" i="5" s="1"/>
  <c r="B78" i="14" s="1"/>
  <c r="I888" i="4"/>
  <c r="J888" s="1"/>
  <c r="P888" s="1"/>
  <c r="J888" i="5" s="1"/>
  <c r="M77" i="14" s="1"/>
  <c r="AP885" i="4"/>
  <c r="X885"/>
  <c r="AB885" s="1"/>
  <c r="AF885" s="1"/>
  <c r="L885" i="5" s="1"/>
  <c r="J77" i="15" s="1"/>
  <c r="P881" i="4"/>
  <c r="J881" i="5" s="1"/>
  <c r="I880" i="4"/>
  <c r="J880" s="1"/>
  <c r="P880" s="1"/>
  <c r="J880" i="5" s="1"/>
  <c r="E77" i="14" s="1"/>
  <c r="AP877" i="4"/>
  <c r="X877"/>
  <c r="AB877" s="1"/>
  <c r="AF877" s="1"/>
  <c r="L877" i="5" s="1"/>
  <c r="B77" i="15" s="1"/>
  <c r="P873" i="4"/>
  <c r="J873" i="5" s="1"/>
  <c r="J76" i="14" s="1"/>
  <c r="I872" i="4"/>
  <c r="J872" s="1"/>
  <c r="P872" s="1"/>
  <c r="J872" i="5" s="1"/>
  <c r="I76" i="14" s="1"/>
  <c r="AP869" i="4"/>
  <c r="X869"/>
  <c r="AB869" s="1"/>
  <c r="AF869" s="1"/>
  <c r="L869" i="5" s="1"/>
  <c r="F76" i="15" s="1"/>
  <c r="P865" i="4"/>
  <c r="J865" i="5" s="1"/>
  <c r="B76" i="14" s="1"/>
  <c r="I864" i="4"/>
  <c r="J864" s="1"/>
  <c r="P864" s="1"/>
  <c r="J864" i="5" s="1"/>
  <c r="M75" i="14" s="1"/>
  <c r="P862" i="4"/>
  <c r="J862" i="5" s="1"/>
  <c r="K75" i="14" s="1"/>
  <c r="AP861" i="4"/>
  <c r="X861"/>
  <c r="AB861" s="1"/>
  <c r="AF861" s="1"/>
  <c r="L861" i="5" s="1"/>
  <c r="J75" i="15" s="1"/>
  <c r="P857" i="4"/>
  <c r="J857" i="5" s="1"/>
  <c r="F75" i="14" s="1"/>
  <c r="I856" i="4"/>
  <c r="J856" s="1"/>
  <c r="P856" s="1"/>
  <c r="J856" i="5" s="1"/>
  <c r="E75" i="14" s="1"/>
  <c r="AP853" i="4"/>
  <c r="X853"/>
  <c r="AB853" s="1"/>
  <c r="AF853" s="1"/>
  <c r="L853" i="5" s="1"/>
  <c r="B75" i="15" s="1"/>
  <c r="P849" i="4"/>
  <c r="J849" i="5" s="1"/>
  <c r="J74" i="14" s="1"/>
  <c r="I848" i="4"/>
  <c r="J848" s="1"/>
  <c r="P848" s="1"/>
  <c r="J848" i="5" s="1"/>
  <c r="I74" i="14" s="1"/>
  <c r="AP845" i="4"/>
  <c r="X845"/>
  <c r="AB845" s="1"/>
  <c r="AF845" s="1"/>
  <c r="L845" i="5" s="1"/>
  <c r="F74" i="15" s="1"/>
  <c r="P841" i="4"/>
  <c r="J841" i="5" s="1"/>
  <c r="B74" i="14" s="1"/>
  <c r="P833" i="4"/>
  <c r="J833" i="5" s="1"/>
  <c r="F73" i="14" s="1"/>
  <c r="P825" i="4"/>
  <c r="J825" i="5" s="1"/>
  <c r="J72" i="14" s="1"/>
  <c r="P817" i="4"/>
  <c r="J817" i="5" s="1"/>
  <c r="B72" i="14" s="1"/>
  <c r="P809" i="4"/>
  <c r="J809" i="5" s="1"/>
  <c r="F71" i="14" s="1"/>
  <c r="P801" i="4"/>
  <c r="J801" i="5" s="1"/>
  <c r="J70" i="14" s="1"/>
  <c r="P793" i="4"/>
  <c r="J793" i="5" s="1"/>
  <c r="B70" i="14" s="1"/>
  <c r="P785" i="4"/>
  <c r="J785" i="5" s="1"/>
  <c r="F69" i="14" s="1"/>
  <c r="P777" i="4"/>
  <c r="J777" i="5" s="1"/>
  <c r="J68" i="14" s="1"/>
  <c r="P769" i="4"/>
  <c r="J769" i="5" s="1"/>
  <c r="B68" i="14" s="1"/>
  <c r="P761" i="4"/>
  <c r="J761" i="5" s="1"/>
  <c r="F67" i="14" s="1"/>
  <c r="P753" i="4"/>
  <c r="J753" i="5" s="1"/>
  <c r="J66" i="14" s="1"/>
  <c r="P745" i="4"/>
  <c r="J745" i="5" s="1"/>
  <c r="B66" i="14" s="1"/>
  <c r="P737" i="4"/>
  <c r="J737" i="5" s="1"/>
  <c r="F65" i="14" s="1"/>
  <c r="P729" i="4"/>
  <c r="J729" i="5" s="1"/>
  <c r="J64" i="14" s="1"/>
  <c r="P721" i="4"/>
  <c r="J721" i="5" s="1"/>
  <c r="B64" i="14" s="1"/>
  <c r="P713" i="4"/>
  <c r="J713" i="5" s="1"/>
  <c r="F63" i="14" s="1"/>
  <c r="P705" i="4"/>
  <c r="J705" i="5" s="1"/>
  <c r="J62" i="14" s="1"/>
  <c r="P697" i="4"/>
  <c r="J697" i="5" s="1"/>
  <c r="B62" i="14" s="1"/>
  <c r="P689" i="4"/>
  <c r="J689" i="5" s="1"/>
  <c r="F61" i="14" s="1"/>
  <c r="P681" i="4"/>
  <c r="J681" i="5" s="1"/>
  <c r="J60" i="14" s="1"/>
  <c r="P673" i="4"/>
  <c r="J673" i="5" s="1"/>
  <c r="B60" i="14" s="1"/>
  <c r="P665" i="4"/>
  <c r="J665" i="5" s="1"/>
  <c r="F59" i="14" s="1"/>
  <c r="P657" i="4"/>
  <c r="J657" i="5" s="1"/>
  <c r="J58" i="14" s="1"/>
  <c r="P649" i="4"/>
  <c r="J649" i="5" s="1"/>
  <c r="B58" i="14" s="1"/>
  <c r="P641" i="4"/>
  <c r="J641" i="5" s="1"/>
  <c r="F57" i="14" s="1"/>
  <c r="P633" i="4"/>
  <c r="J633" i="5" s="1"/>
  <c r="J56" i="14" s="1"/>
  <c r="P625" i="4"/>
  <c r="J625" i="5" s="1"/>
  <c r="B56" i="14" s="1"/>
  <c r="P617" i="4"/>
  <c r="J617" i="5" s="1"/>
  <c r="F55" i="14" s="1"/>
  <c r="P609" i="4"/>
  <c r="J609" i="5" s="1"/>
  <c r="J54" i="14" s="1"/>
  <c r="P601" i="4"/>
  <c r="J601" i="5" s="1"/>
  <c r="B54" i="14" s="1"/>
  <c r="P593" i="4"/>
  <c r="J593" i="5" s="1"/>
  <c r="F53" i="14" s="1"/>
  <c r="P585" i="4"/>
  <c r="J585" i="5" s="1"/>
  <c r="J52" i="14" s="1"/>
  <c r="P577" i="4"/>
  <c r="J577" i="5" s="1"/>
  <c r="B52" i="14" s="1"/>
  <c r="P569" i="4"/>
  <c r="J569" i="5" s="1"/>
  <c r="F51" i="14" s="1"/>
  <c r="P561" i="4"/>
  <c r="J561" i="5" s="1"/>
  <c r="J50" i="14" s="1"/>
  <c r="P553" i="4"/>
  <c r="J553" i="5" s="1"/>
  <c r="B50" i="14" s="1"/>
  <c r="P545" i="4"/>
  <c r="J545" i="5" s="1"/>
  <c r="F49" i="14" s="1"/>
  <c r="P537" i="4"/>
  <c r="J537" i="5" s="1"/>
  <c r="J48" i="14" s="1"/>
  <c r="P529" i="4"/>
  <c r="J529" i="5" s="1"/>
  <c r="B48" i="14" s="1"/>
  <c r="P521" i="4"/>
  <c r="J521" i="5" s="1"/>
  <c r="F47" i="14" s="1"/>
  <c r="P513" i="4"/>
  <c r="J513" i="5" s="1"/>
  <c r="J46" i="14" s="1"/>
  <c r="P505" i="4"/>
  <c r="J505" i="5" s="1"/>
  <c r="B46" i="14" s="1"/>
  <c r="P497" i="4"/>
  <c r="J497" i="5" s="1"/>
  <c r="F45" i="14" s="1"/>
  <c r="P489" i="4"/>
  <c r="J489" i="5" s="1"/>
  <c r="J44" i="14" s="1"/>
  <c r="P481" i="4"/>
  <c r="J481" i="5" s="1"/>
  <c r="B44" i="14" s="1"/>
  <c r="P473" i="4"/>
  <c r="J473" i="5" s="1"/>
  <c r="F43" i="14" s="1"/>
  <c r="P465" i="4"/>
  <c r="J465" i="5" s="1"/>
  <c r="J42" i="14" s="1"/>
  <c r="P457" i="4"/>
  <c r="J457" i="5" s="1"/>
  <c r="B42" i="14" s="1"/>
  <c r="P449" i="4"/>
  <c r="J449" i="5" s="1"/>
  <c r="F41" i="14" s="1"/>
  <c r="P441" i="4"/>
  <c r="J441" i="5" s="1"/>
  <c r="J40" i="14" s="1"/>
  <c r="P421" i="4"/>
  <c r="J421" i="5" s="1"/>
  <c r="B39" i="14" s="1"/>
  <c r="P405" i="4"/>
  <c r="J405" i="5" s="1"/>
  <c r="J37" i="14" s="1"/>
  <c r="P389" i="4"/>
  <c r="J389" i="5" s="1"/>
  <c r="F36" i="14" s="1"/>
  <c r="P373" i="4"/>
  <c r="J373" i="5" s="1"/>
  <c r="B35" i="14" s="1"/>
  <c r="P357" i="4"/>
  <c r="J357" i="5" s="1"/>
  <c r="J33" i="14" s="1"/>
  <c r="P341" i="4"/>
  <c r="J341" i="5" s="1"/>
  <c r="F32" i="14" s="1"/>
  <c r="P325" i="4"/>
  <c r="J325" i="5" s="1"/>
  <c r="B31" i="14" s="1"/>
  <c r="P309" i="4"/>
  <c r="J309" i="5" s="1"/>
  <c r="J29" i="14" s="1"/>
  <c r="P293" i="4"/>
  <c r="J293" i="5" s="1"/>
  <c r="F28" i="14" s="1"/>
  <c r="P277" i="4"/>
  <c r="J277" i="5" s="1"/>
  <c r="B27" i="14" s="1"/>
  <c r="P269" i="4"/>
  <c r="J269" i="5" s="1"/>
  <c r="F26" i="14" s="1"/>
  <c r="P261" i="4"/>
  <c r="J261" i="5" s="1"/>
  <c r="J25" i="14" s="1"/>
  <c r="P253" i="4"/>
  <c r="J253" i="5" s="1"/>
  <c r="B25" i="14" s="1"/>
  <c r="P245" i="4"/>
  <c r="J245" i="5" s="1"/>
  <c r="F24" i="14" s="1"/>
  <c r="P237" i="4"/>
  <c r="J237" i="5" s="1"/>
  <c r="J23" i="14" s="1"/>
  <c r="P229" i="4"/>
  <c r="J229" i="5" s="1"/>
  <c r="B23" i="14" s="1"/>
  <c r="P205" i="4"/>
  <c r="J205" i="5" s="1"/>
  <c r="B21" i="14" s="1"/>
  <c r="AF190" i="4"/>
  <c r="L190" i="5" s="1"/>
  <c r="K19" i="15" s="1"/>
  <c r="AF182" i="4"/>
  <c r="L182" i="5" s="1"/>
  <c r="C19" i="15" s="1"/>
  <c r="AF174" i="4"/>
  <c r="L174" i="5" s="1"/>
  <c r="G18" i="15" s="1"/>
  <c r="AF158" i="4"/>
  <c r="L158" i="5" s="1"/>
  <c r="C17" i="15" s="1"/>
  <c r="AF150" i="4"/>
  <c r="L150" i="5" s="1"/>
  <c r="G16" i="15" s="1"/>
  <c r="P923" i="4"/>
  <c r="J923" i="5" s="1"/>
  <c r="X919" i="4"/>
  <c r="AB919" s="1"/>
  <c r="AF919" s="1"/>
  <c r="L919" i="5" s="1"/>
  <c r="P915" i="4"/>
  <c r="J915" i="5" s="1"/>
  <c r="X911" i="4"/>
  <c r="AB911" s="1"/>
  <c r="AF911" s="1"/>
  <c r="L911" i="5" s="1"/>
  <c r="P907" i="4"/>
  <c r="J907" i="5" s="1"/>
  <c r="X903" i="4"/>
  <c r="AB903" s="1"/>
  <c r="AF903" s="1"/>
  <c r="L903" i="5" s="1"/>
  <c r="P899" i="4"/>
  <c r="J899" i="5" s="1"/>
  <c r="X895" i="4"/>
  <c r="AB895" s="1"/>
  <c r="AF895" s="1"/>
  <c r="L895" i="5" s="1"/>
  <c r="P891" i="4"/>
  <c r="J891" i="5" s="1"/>
  <c r="D78" i="14" s="1"/>
  <c r="X887" i="4"/>
  <c r="AB887" s="1"/>
  <c r="AF887" s="1"/>
  <c r="L887" i="5" s="1"/>
  <c r="P883" i="4"/>
  <c r="J883" i="5" s="1"/>
  <c r="X879" i="4"/>
  <c r="AB879" s="1"/>
  <c r="AF879" s="1"/>
  <c r="L879" i="5" s="1"/>
  <c r="P875" i="4"/>
  <c r="J875" i="5" s="1"/>
  <c r="L76" i="14" s="1"/>
  <c r="X871" i="4"/>
  <c r="AB871" s="1"/>
  <c r="AF871" s="1"/>
  <c r="L871" i="5" s="1"/>
  <c r="H76" i="15" s="1"/>
  <c r="P867" i="4"/>
  <c r="J867" i="5" s="1"/>
  <c r="D76" i="14" s="1"/>
  <c r="X863" i="4"/>
  <c r="AB863" s="1"/>
  <c r="AF863" s="1"/>
  <c r="L863" i="5" s="1"/>
  <c r="L75" i="15" s="1"/>
  <c r="P859" i="4"/>
  <c r="J859" i="5" s="1"/>
  <c r="H75" i="14" s="1"/>
  <c r="X855" i="4"/>
  <c r="AB855" s="1"/>
  <c r="AF855" s="1"/>
  <c r="L855" i="5" s="1"/>
  <c r="D75" i="15" s="1"/>
  <c r="P851" i="4"/>
  <c r="J851" i="5" s="1"/>
  <c r="L74" i="14" s="1"/>
  <c r="X847" i="4"/>
  <c r="AB847" s="1"/>
  <c r="AF847" s="1"/>
  <c r="L847" i="5" s="1"/>
  <c r="H74" i="15" s="1"/>
  <c r="P843" i="4"/>
  <c r="J843" i="5" s="1"/>
  <c r="D74" i="14" s="1"/>
  <c r="P835" i="4"/>
  <c r="J835" i="5" s="1"/>
  <c r="H73" i="14" s="1"/>
  <c r="P827" i="4"/>
  <c r="J827" i="5" s="1"/>
  <c r="L72" i="14" s="1"/>
  <c r="P819" i="4"/>
  <c r="J819" i="5" s="1"/>
  <c r="D72" i="14" s="1"/>
  <c r="P811" i="4"/>
  <c r="J811" i="5" s="1"/>
  <c r="H71" i="14" s="1"/>
  <c r="P803" i="4"/>
  <c r="J803" i="5" s="1"/>
  <c r="L70" i="14" s="1"/>
  <c r="P795" i="4"/>
  <c r="J795" i="5" s="1"/>
  <c r="D70" i="14" s="1"/>
  <c r="P787" i="4"/>
  <c r="J787" i="5" s="1"/>
  <c r="H69" i="14" s="1"/>
  <c r="P779" i="4"/>
  <c r="J779" i="5" s="1"/>
  <c r="L68" i="14" s="1"/>
  <c r="P771" i="4"/>
  <c r="J771" i="5" s="1"/>
  <c r="D68" i="14" s="1"/>
  <c r="P763" i="4"/>
  <c r="J763" i="5" s="1"/>
  <c r="H67" i="14" s="1"/>
  <c r="P755" i="4"/>
  <c r="J755" i="5" s="1"/>
  <c r="L66" i="14" s="1"/>
  <c r="P747" i="4"/>
  <c r="J747" i="5" s="1"/>
  <c r="D66" i="14" s="1"/>
  <c r="P739" i="4"/>
  <c r="J739" i="5" s="1"/>
  <c r="H65" i="14" s="1"/>
  <c r="P731" i="4"/>
  <c r="J731" i="5" s="1"/>
  <c r="L64" i="14" s="1"/>
  <c r="P723" i="4"/>
  <c r="J723" i="5" s="1"/>
  <c r="D64" i="14" s="1"/>
  <c r="P715" i="4"/>
  <c r="J715" i="5" s="1"/>
  <c r="H63" i="14" s="1"/>
  <c r="P707" i="4"/>
  <c r="J707" i="5" s="1"/>
  <c r="L62" i="14" s="1"/>
  <c r="P699" i="4"/>
  <c r="J699" i="5" s="1"/>
  <c r="D62" i="14" s="1"/>
  <c r="P691" i="4"/>
  <c r="J691" i="5" s="1"/>
  <c r="H61" i="14" s="1"/>
  <c r="P683" i="4"/>
  <c r="J683" i="5" s="1"/>
  <c r="L60" i="14" s="1"/>
  <c r="P675" i="4"/>
  <c r="J675" i="5" s="1"/>
  <c r="D60" i="14" s="1"/>
  <c r="P667" i="4"/>
  <c r="J667" i="5" s="1"/>
  <c r="H59" i="14" s="1"/>
  <c r="P659" i="4"/>
  <c r="J659" i="5" s="1"/>
  <c r="L58" i="14" s="1"/>
  <c r="P651" i="4"/>
  <c r="J651" i="5" s="1"/>
  <c r="D58" i="14" s="1"/>
  <c r="P643" i="4"/>
  <c r="J643" i="5" s="1"/>
  <c r="H57" i="14" s="1"/>
  <c r="P635" i="4"/>
  <c r="J635" i="5" s="1"/>
  <c r="L56" i="14" s="1"/>
  <c r="P627" i="4"/>
  <c r="J627" i="5" s="1"/>
  <c r="D56" i="14" s="1"/>
  <c r="P619" i="4"/>
  <c r="J619" i="5" s="1"/>
  <c r="H55" i="14" s="1"/>
  <c r="P611" i="4"/>
  <c r="J611" i="5" s="1"/>
  <c r="L54" i="14" s="1"/>
  <c r="P603" i="4"/>
  <c r="J603" i="5" s="1"/>
  <c r="D54" i="14" s="1"/>
  <c r="P595" i="4"/>
  <c r="J595" i="5" s="1"/>
  <c r="H53" i="14" s="1"/>
  <c r="P587" i="4"/>
  <c r="J587" i="5" s="1"/>
  <c r="L52" i="14" s="1"/>
  <c r="P579" i="4"/>
  <c r="J579" i="5" s="1"/>
  <c r="D52" i="14" s="1"/>
  <c r="P571" i="4"/>
  <c r="J571" i="5" s="1"/>
  <c r="H51" i="14" s="1"/>
  <c r="P563" i="4"/>
  <c r="J563" i="5" s="1"/>
  <c r="L50" i="14" s="1"/>
  <c r="P555" i="4"/>
  <c r="J555" i="5" s="1"/>
  <c r="D50" i="14" s="1"/>
  <c r="P547" i="4"/>
  <c r="J547" i="5" s="1"/>
  <c r="H49" i="14" s="1"/>
  <c r="P539" i="4"/>
  <c r="J539" i="5" s="1"/>
  <c r="L48" i="14" s="1"/>
  <c r="P531" i="4"/>
  <c r="J531" i="5" s="1"/>
  <c r="D48" i="14" s="1"/>
  <c r="P523" i="4"/>
  <c r="J523" i="5" s="1"/>
  <c r="H47" i="14" s="1"/>
  <c r="P515" i="4"/>
  <c r="J515" i="5" s="1"/>
  <c r="L46" i="14" s="1"/>
  <c r="P507" i="4"/>
  <c r="J507" i="5" s="1"/>
  <c r="D46" i="14" s="1"/>
  <c r="P499" i="4"/>
  <c r="J499" i="5" s="1"/>
  <c r="H45" i="14" s="1"/>
  <c r="P491" i="4"/>
  <c r="J491" i="5" s="1"/>
  <c r="L44" i="14" s="1"/>
  <c r="P483" i="4"/>
  <c r="J483" i="5" s="1"/>
  <c r="D44" i="14" s="1"/>
  <c r="P475" i="4"/>
  <c r="J475" i="5" s="1"/>
  <c r="H43" i="14" s="1"/>
  <c r="P467" i="4"/>
  <c r="J467" i="5" s="1"/>
  <c r="L42" i="14" s="1"/>
  <c r="P459" i="4"/>
  <c r="J459" i="5" s="1"/>
  <c r="D42" i="14" s="1"/>
  <c r="P451" i="4"/>
  <c r="J451" i="5" s="1"/>
  <c r="H41" i="14" s="1"/>
  <c r="P443" i="4"/>
  <c r="J443" i="5" s="1"/>
  <c r="L40" i="14" s="1"/>
  <c r="I996" i="4"/>
  <c r="J996" s="1"/>
  <c r="P996" s="1"/>
  <c r="J996" i="5" s="1"/>
  <c r="M86" i="14" s="1"/>
  <c r="I994" i="4"/>
  <c r="J994" s="1"/>
  <c r="P994" s="1"/>
  <c r="J994" i="5" s="1"/>
  <c r="K86" i="14" s="1"/>
  <c r="I992" i="4"/>
  <c r="J992" s="1"/>
  <c r="P992" s="1"/>
  <c r="J992" i="5" s="1"/>
  <c r="I86" i="14" s="1"/>
  <c r="I990" i="4"/>
  <c r="J990" s="1"/>
  <c r="P990" s="1"/>
  <c r="J990" i="5" s="1"/>
  <c r="G86" i="14" s="1"/>
  <c r="I988" i="4"/>
  <c r="J988" s="1"/>
  <c r="P988" s="1"/>
  <c r="J988" i="5" s="1"/>
  <c r="E86" i="14" s="1"/>
  <c r="P925" i="4"/>
  <c r="J925" i="5" s="1"/>
  <c r="P922" i="4"/>
  <c r="J922" i="5" s="1"/>
  <c r="K80" i="14" s="1"/>
  <c r="X921" i="4"/>
  <c r="AB921" s="1"/>
  <c r="AF921" s="1"/>
  <c r="L921" i="5" s="1"/>
  <c r="P917" i="4"/>
  <c r="J917" i="5" s="1"/>
  <c r="F80" i="14" s="1"/>
  <c r="P914" i="4"/>
  <c r="J914" i="5" s="1"/>
  <c r="X913" i="4"/>
  <c r="AB913" s="1"/>
  <c r="AF913" s="1"/>
  <c r="L913" i="5" s="1"/>
  <c r="P909" i="4"/>
  <c r="J909" i="5" s="1"/>
  <c r="P906" i="4"/>
  <c r="J906" i="5" s="1"/>
  <c r="G79" i="14" s="1"/>
  <c r="X905" i="4"/>
  <c r="AB905" s="1"/>
  <c r="AF905" s="1"/>
  <c r="L905" i="5" s="1"/>
  <c r="P901" i="4"/>
  <c r="J901" i="5" s="1"/>
  <c r="B79" i="14" s="1"/>
  <c r="X897" i="4"/>
  <c r="AB897" s="1"/>
  <c r="AF897" s="1"/>
  <c r="L897" i="5" s="1"/>
  <c r="J78" i="15" s="1"/>
  <c r="P893" i="4"/>
  <c r="J893" i="5" s="1"/>
  <c r="P890" i="4"/>
  <c r="J890" i="5" s="1"/>
  <c r="C78" i="14" s="1"/>
  <c r="X889" i="4"/>
  <c r="AB889" s="1"/>
  <c r="AF889" s="1"/>
  <c r="L889" i="5" s="1"/>
  <c r="P885" i="4"/>
  <c r="J885" i="5" s="1"/>
  <c r="J77" i="14" s="1"/>
  <c r="P882" i="4"/>
  <c r="J882" i="5" s="1"/>
  <c r="X881" i="4"/>
  <c r="AB881" s="1"/>
  <c r="AF881" s="1"/>
  <c r="L881" i="5" s="1"/>
  <c r="F77" i="15" s="1"/>
  <c r="P877" i="4"/>
  <c r="J877" i="5" s="1"/>
  <c r="P874" i="4"/>
  <c r="J874" i="5" s="1"/>
  <c r="K76" i="14" s="1"/>
  <c r="X873" i="4"/>
  <c r="AB873" s="1"/>
  <c r="AF873" s="1"/>
  <c r="L873" i="5" s="1"/>
  <c r="J76" i="15" s="1"/>
  <c r="P869" i="4"/>
  <c r="J869" i="5" s="1"/>
  <c r="F76" i="14" s="1"/>
  <c r="P866" i="4"/>
  <c r="J866" i="5" s="1"/>
  <c r="C76" i="14" s="1"/>
  <c r="X865" i="4"/>
  <c r="AB865" s="1"/>
  <c r="AF865" s="1"/>
  <c r="L865" i="5" s="1"/>
  <c r="B76" i="15" s="1"/>
  <c r="P861" i="4"/>
  <c r="J861" i="5" s="1"/>
  <c r="J75" i="14" s="1"/>
  <c r="P858" i="4"/>
  <c r="J858" i="5" s="1"/>
  <c r="G75" i="14" s="1"/>
  <c r="X857" i="4"/>
  <c r="AB857" s="1"/>
  <c r="AF857" s="1"/>
  <c r="L857" i="5" s="1"/>
  <c r="F75" i="15" s="1"/>
  <c r="P853" i="4"/>
  <c r="J853" i="5" s="1"/>
  <c r="B75" i="14" s="1"/>
  <c r="P850" i="4"/>
  <c r="J850" i="5" s="1"/>
  <c r="K74" i="14" s="1"/>
  <c r="X849" i="4"/>
  <c r="AB849" s="1"/>
  <c r="AF849" s="1"/>
  <c r="L849" i="5" s="1"/>
  <c r="J74" i="15" s="1"/>
  <c r="P845" i="4"/>
  <c r="J845" i="5" s="1"/>
  <c r="F74" i="14" s="1"/>
  <c r="P842" i="4"/>
  <c r="J842" i="5" s="1"/>
  <c r="C74" i="14" s="1"/>
  <c r="P837" i="4"/>
  <c r="J837" i="5" s="1"/>
  <c r="J73" i="14" s="1"/>
  <c r="P834" i="4"/>
  <c r="J834" i="5" s="1"/>
  <c r="G73" i="14" s="1"/>
  <c r="P829" i="4"/>
  <c r="J829" i="5" s="1"/>
  <c r="B73" i="14" s="1"/>
  <c r="P826" i="4"/>
  <c r="J826" i="5" s="1"/>
  <c r="K72" i="14" s="1"/>
  <c r="P821" i="4"/>
  <c r="J821" i="5" s="1"/>
  <c r="F72" i="14" s="1"/>
  <c r="P818" i="4"/>
  <c r="J818" i="5" s="1"/>
  <c r="C72" i="14" s="1"/>
  <c r="P813" i="4"/>
  <c r="J813" i="5" s="1"/>
  <c r="J71" i="14" s="1"/>
  <c r="P810" i="4"/>
  <c r="J810" i="5" s="1"/>
  <c r="G71" i="14" s="1"/>
  <c r="P805" i="4"/>
  <c r="J805" i="5" s="1"/>
  <c r="B71" i="14" s="1"/>
  <c r="P802" i="4"/>
  <c r="J802" i="5" s="1"/>
  <c r="K70" i="14" s="1"/>
  <c r="P797" i="4"/>
  <c r="J797" i="5" s="1"/>
  <c r="F70" i="14" s="1"/>
  <c r="P794" i="4"/>
  <c r="J794" i="5" s="1"/>
  <c r="C70" i="14" s="1"/>
  <c r="P789" i="4"/>
  <c r="J789" i="5" s="1"/>
  <c r="J69" i="14" s="1"/>
  <c r="P786" i="4"/>
  <c r="J786" i="5" s="1"/>
  <c r="G69" i="14" s="1"/>
  <c r="P781" i="4"/>
  <c r="J781" i="5" s="1"/>
  <c r="B69" i="14" s="1"/>
  <c r="P778" i="4"/>
  <c r="J778" i="5" s="1"/>
  <c r="K68" i="14" s="1"/>
  <c r="P773" i="4"/>
  <c r="J773" i="5" s="1"/>
  <c r="F68" i="14" s="1"/>
  <c r="P770" i="4"/>
  <c r="J770" i="5" s="1"/>
  <c r="C68" i="14" s="1"/>
  <c r="P765" i="4"/>
  <c r="J765" i="5" s="1"/>
  <c r="J67" i="14" s="1"/>
  <c r="P762" i="4"/>
  <c r="J762" i="5" s="1"/>
  <c r="G67" i="14" s="1"/>
  <c r="P757" i="4"/>
  <c r="J757" i="5" s="1"/>
  <c r="B67" i="14" s="1"/>
  <c r="P754" i="4"/>
  <c r="J754" i="5" s="1"/>
  <c r="K66" i="14" s="1"/>
  <c r="P749" i="4"/>
  <c r="J749" i="5" s="1"/>
  <c r="F66" i="14" s="1"/>
  <c r="P746" i="4"/>
  <c r="J746" i="5" s="1"/>
  <c r="C66" i="14" s="1"/>
  <c r="P741" i="4"/>
  <c r="J741" i="5" s="1"/>
  <c r="J65" i="14" s="1"/>
  <c r="P738" i="4"/>
  <c r="J738" i="5" s="1"/>
  <c r="G65" i="14" s="1"/>
  <c r="P733" i="4"/>
  <c r="J733" i="5" s="1"/>
  <c r="B65" i="14" s="1"/>
  <c r="P730" i="4"/>
  <c r="J730" i="5" s="1"/>
  <c r="K64" i="14" s="1"/>
  <c r="P725" i="4"/>
  <c r="J725" i="5" s="1"/>
  <c r="F64" i="14" s="1"/>
  <c r="P722" i="4"/>
  <c r="J722" i="5" s="1"/>
  <c r="C64" i="14" s="1"/>
  <c r="P717" i="4"/>
  <c r="J717" i="5" s="1"/>
  <c r="J63" i="14" s="1"/>
  <c r="P714" i="4"/>
  <c r="J714" i="5" s="1"/>
  <c r="G63" i="14" s="1"/>
  <c r="P709" i="4"/>
  <c r="J709" i="5" s="1"/>
  <c r="B63" i="14" s="1"/>
  <c r="P706" i="4"/>
  <c r="J706" i="5" s="1"/>
  <c r="K62" i="14" s="1"/>
  <c r="P701" i="4"/>
  <c r="J701" i="5" s="1"/>
  <c r="F62" i="14" s="1"/>
  <c r="P698" i="4"/>
  <c r="J698" i="5" s="1"/>
  <c r="C62" i="14" s="1"/>
  <c r="P693" i="4"/>
  <c r="J693" i="5" s="1"/>
  <c r="J61" i="14" s="1"/>
  <c r="P690" i="4"/>
  <c r="J690" i="5" s="1"/>
  <c r="G61" i="14" s="1"/>
  <c r="P685" i="4"/>
  <c r="J685" i="5" s="1"/>
  <c r="B61" i="14" s="1"/>
  <c r="P682" i="4"/>
  <c r="J682" i="5" s="1"/>
  <c r="K60" i="14" s="1"/>
  <c r="P677" i="4"/>
  <c r="J677" i="5" s="1"/>
  <c r="F60" i="14" s="1"/>
  <c r="P674" i="4"/>
  <c r="J674" i="5" s="1"/>
  <c r="C60" i="14" s="1"/>
  <c r="P669" i="4"/>
  <c r="J669" i="5" s="1"/>
  <c r="J59" i="14" s="1"/>
  <c r="P666" i="4"/>
  <c r="J666" i="5" s="1"/>
  <c r="G59" i="14" s="1"/>
  <c r="P661" i="4"/>
  <c r="J661" i="5" s="1"/>
  <c r="B59" i="14" s="1"/>
  <c r="P658" i="4"/>
  <c r="J658" i="5" s="1"/>
  <c r="K58" i="14" s="1"/>
  <c r="P653" i="4"/>
  <c r="J653" i="5" s="1"/>
  <c r="F58" i="14" s="1"/>
  <c r="P650" i="4"/>
  <c r="J650" i="5" s="1"/>
  <c r="C58" i="14" s="1"/>
  <c r="P645" i="4"/>
  <c r="J645" i="5" s="1"/>
  <c r="J57" i="14" s="1"/>
  <c r="P642" i="4"/>
  <c r="J642" i="5" s="1"/>
  <c r="G57" i="14" s="1"/>
  <c r="P637" i="4"/>
  <c r="J637" i="5" s="1"/>
  <c r="B57" i="14" s="1"/>
  <c r="P634" i="4"/>
  <c r="J634" i="5" s="1"/>
  <c r="K56" i="14" s="1"/>
  <c r="P629" i="4"/>
  <c r="J629" i="5" s="1"/>
  <c r="F56" i="14" s="1"/>
  <c r="P626" i="4"/>
  <c r="J626" i="5" s="1"/>
  <c r="C56" i="14" s="1"/>
  <c r="P621" i="4"/>
  <c r="J621" i="5" s="1"/>
  <c r="J55" i="14" s="1"/>
  <c r="P618" i="4"/>
  <c r="J618" i="5" s="1"/>
  <c r="G55" i="14" s="1"/>
  <c r="P613" i="4"/>
  <c r="J613" i="5" s="1"/>
  <c r="B55" i="14" s="1"/>
  <c r="P610" i="4"/>
  <c r="J610" i="5" s="1"/>
  <c r="K54" i="14" s="1"/>
  <c r="P605" i="4"/>
  <c r="J605" i="5" s="1"/>
  <c r="F54" i="14" s="1"/>
  <c r="P602" i="4"/>
  <c r="J602" i="5" s="1"/>
  <c r="C54" i="14" s="1"/>
  <c r="P597" i="4"/>
  <c r="J597" i="5" s="1"/>
  <c r="J53" i="14" s="1"/>
  <c r="P594" i="4"/>
  <c r="J594" i="5" s="1"/>
  <c r="G53" i="14" s="1"/>
  <c r="P589" i="4"/>
  <c r="J589" i="5" s="1"/>
  <c r="B53" i="14" s="1"/>
  <c r="P586" i="4"/>
  <c r="J586" i="5" s="1"/>
  <c r="K52" i="14" s="1"/>
  <c r="P581" i="4"/>
  <c r="J581" i="5" s="1"/>
  <c r="F52" i="14" s="1"/>
  <c r="P578" i="4"/>
  <c r="J578" i="5" s="1"/>
  <c r="C52" i="14" s="1"/>
  <c r="P573" i="4"/>
  <c r="J573" i="5" s="1"/>
  <c r="J51" i="14" s="1"/>
  <c r="P570" i="4"/>
  <c r="J570" i="5" s="1"/>
  <c r="G51" i="14" s="1"/>
  <c r="P565" i="4"/>
  <c r="J565" i="5" s="1"/>
  <c r="B51" i="14" s="1"/>
  <c r="P562" i="4"/>
  <c r="J562" i="5" s="1"/>
  <c r="K50" i="14" s="1"/>
  <c r="P557" i="4"/>
  <c r="J557" i="5" s="1"/>
  <c r="F50" i="14" s="1"/>
  <c r="P554" i="4"/>
  <c r="J554" i="5" s="1"/>
  <c r="C50" i="14" s="1"/>
  <c r="P549" i="4"/>
  <c r="J549" i="5" s="1"/>
  <c r="J49" i="14" s="1"/>
  <c r="P546" i="4"/>
  <c r="J546" i="5" s="1"/>
  <c r="G49" i="14" s="1"/>
  <c r="P541" i="4"/>
  <c r="J541" i="5" s="1"/>
  <c r="B49" i="14" s="1"/>
  <c r="P538" i="4"/>
  <c r="J538" i="5" s="1"/>
  <c r="K48" i="14" s="1"/>
  <c r="P533" i="4"/>
  <c r="J533" i="5" s="1"/>
  <c r="F48" i="14" s="1"/>
  <c r="P530" i="4"/>
  <c r="J530" i="5" s="1"/>
  <c r="C48" i="14" s="1"/>
  <c r="P525" i="4"/>
  <c r="J525" i="5" s="1"/>
  <c r="J47" i="14" s="1"/>
  <c r="P522" i="4"/>
  <c r="J522" i="5" s="1"/>
  <c r="G47" i="14" s="1"/>
  <c r="P517" i="4"/>
  <c r="J517" i="5" s="1"/>
  <c r="B47" i="14" s="1"/>
  <c r="P514" i="4"/>
  <c r="J514" i="5" s="1"/>
  <c r="K46" i="14" s="1"/>
  <c r="P509" i="4"/>
  <c r="J509" i="5" s="1"/>
  <c r="F46" i="14" s="1"/>
  <c r="P506" i="4"/>
  <c r="J506" i="5" s="1"/>
  <c r="C46" i="14" s="1"/>
  <c r="P501" i="4"/>
  <c r="J501" i="5" s="1"/>
  <c r="J45" i="14" s="1"/>
  <c r="P498" i="4"/>
  <c r="J498" i="5" s="1"/>
  <c r="G45" i="14" s="1"/>
  <c r="P493" i="4"/>
  <c r="J493" i="5" s="1"/>
  <c r="B45" i="14" s="1"/>
  <c r="P490" i="4"/>
  <c r="J490" i="5" s="1"/>
  <c r="K44" i="14" s="1"/>
  <c r="P485" i="4"/>
  <c r="J485" i="5" s="1"/>
  <c r="F44" i="14" s="1"/>
  <c r="P482" i="4"/>
  <c r="J482" i="5" s="1"/>
  <c r="C44" i="14" s="1"/>
  <c r="P477" i="4"/>
  <c r="J477" i="5" s="1"/>
  <c r="J43" i="14" s="1"/>
  <c r="P474" i="4"/>
  <c r="J474" i="5" s="1"/>
  <c r="G43" i="14" s="1"/>
  <c r="P469" i="4"/>
  <c r="J469" i="5" s="1"/>
  <c r="B43" i="14" s="1"/>
  <c r="P466" i="4"/>
  <c r="J466" i="5" s="1"/>
  <c r="K42" i="14" s="1"/>
  <c r="P461" i="4"/>
  <c r="J461" i="5" s="1"/>
  <c r="F42" i="14" s="1"/>
  <c r="P458" i="4"/>
  <c r="J458" i="5" s="1"/>
  <c r="C42" i="14" s="1"/>
  <c r="P453" i="4"/>
  <c r="J453" i="5" s="1"/>
  <c r="J41" i="14" s="1"/>
  <c r="P450" i="4"/>
  <c r="J450" i="5" s="1"/>
  <c r="G41" i="14" s="1"/>
  <c r="P445" i="4"/>
  <c r="J445" i="5" s="1"/>
  <c r="B41" i="14" s="1"/>
  <c r="P442" i="4"/>
  <c r="J442" i="5" s="1"/>
  <c r="K40" i="14" s="1"/>
  <c r="P437" i="4"/>
  <c r="J437" i="5" s="1"/>
  <c r="F40" i="14" s="1"/>
  <c r="P434" i="4"/>
  <c r="J434" i="5" s="1"/>
  <c r="C40" i="14" s="1"/>
  <c r="P418" i="4"/>
  <c r="J418" i="5" s="1"/>
  <c r="K38" i="14" s="1"/>
  <c r="P386" i="4"/>
  <c r="J386" i="5" s="1"/>
  <c r="C36" i="14" s="1"/>
  <c r="P346" i="4"/>
  <c r="J346" i="5" s="1"/>
  <c r="K32" i="14" s="1"/>
  <c r="P330" i="4"/>
  <c r="J330" i="5" s="1"/>
  <c r="G31" i="14" s="1"/>
  <c r="P314" i="4"/>
  <c r="J314" i="5" s="1"/>
  <c r="C30" i="14" s="1"/>
  <c r="P298" i="4"/>
  <c r="J298" i="5" s="1"/>
  <c r="K28" i="14" s="1"/>
  <c r="P290" i="4"/>
  <c r="J290" i="5" s="1"/>
  <c r="C28" i="14" s="1"/>
  <c r="P274" i="4"/>
  <c r="J274" i="5" s="1"/>
  <c r="K26" i="14" s="1"/>
  <c r="P266" i="4"/>
  <c r="J266" i="5" s="1"/>
  <c r="C26" i="14" s="1"/>
  <c r="P242" i="4"/>
  <c r="J242" i="5" s="1"/>
  <c r="C24" i="14" s="1"/>
  <c r="P234" i="4"/>
  <c r="J234" i="5" s="1"/>
  <c r="G23" i="14" s="1"/>
  <c r="P226" i="4"/>
  <c r="J226" i="5" s="1"/>
  <c r="K22" i="14" s="1"/>
  <c r="P210" i="4"/>
  <c r="J210" i="5" s="1"/>
  <c r="G21" i="14" s="1"/>
  <c r="P201" i="4"/>
  <c r="J201" i="5" s="1"/>
  <c r="J20" i="14" s="1"/>
  <c r="P199" i="4"/>
  <c r="J199" i="5" s="1"/>
  <c r="H20" i="14" s="1"/>
  <c r="P197" i="4"/>
  <c r="J197" i="5" s="1"/>
  <c r="F20" i="14" s="1"/>
  <c r="P195" i="4"/>
  <c r="J195" i="5" s="1"/>
  <c r="D20" i="14" s="1"/>
  <c r="P191" i="4"/>
  <c r="J191" i="5" s="1"/>
  <c r="L19" i="14" s="1"/>
  <c r="P189" i="4"/>
  <c r="J189" i="5" s="1"/>
  <c r="J19" i="14" s="1"/>
  <c r="AP188" i="4"/>
  <c r="P187"/>
  <c r="J187" i="5" s="1"/>
  <c r="H19" i="14" s="1"/>
  <c r="AP186" i="4"/>
  <c r="AP184"/>
  <c r="P183"/>
  <c r="J183" i="5" s="1"/>
  <c r="D19" i="14" s="1"/>
  <c r="AP182" i="4"/>
  <c r="P181"/>
  <c r="J181" i="5" s="1"/>
  <c r="B19" i="14" s="1"/>
  <c r="AP180" i="4"/>
  <c r="P179"/>
  <c r="J179" i="5" s="1"/>
  <c r="L18" i="14" s="1"/>
  <c r="AP178" i="4"/>
  <c r="P177"/>
  <c r="J177" i="5" s="1"/>
  <c r="J18" i="14" s="1"/>
  <c r="AP176" i="4"/>
  <c r="P175"/>
  <c r="J175" i="5" s="1"/>
  <c r="H18" i="14" s="1"/>
  <c r="AP174" i="4"/>
  <c r="P173"/>
  <c r="J173" i="5" s="1"/>
  <c r="F18" i="14" s="1"/>
  <c r="AP172" i="4"/>
  <c r="P171"/>
  <c r="J171" i="5" s="1"/>
  <c r="D18" i="14" s="1"/>
  <c r="AP170" i="4"/>
  <c r="AP168"/>
  <c r="P167"/>
  <c r="J167" i="5" s="1"/>
  <c r="L17" i="14" s="1"/>
  <c r="AP166" i="4"/>
  <c r="P165"/>
  <c r="J165" i="5" s="1"/>
  <c r="J17" i="14" s="1"/>
  <c r="AP164" i="4"/>
  <c r="P163"/>
  <c r="J163" i="5" s="1"/>
  <c r="H17" i="14" s="1"/>
  <c r="AP162" i="4"/>
  <c r="AP160"/>
  <c r="P159"/>
  <c r="J159" i="5" s="1"/>
  <c r="D17" i="14" s="1"/>
  <c r="AP158" i="4"/>
  <c r="P157"/>
  <c r="J157" i="5" s="1"/>
  <c r="B17" i="14" s="1"/>
  <c r="AP156" i="4"/>
  <c r="P155"/>
  <c r="J155" i="5" s="1"/>
  <c r="L16" i="14" s="1"/>
  <c r="AP154" i="4"/>
  <c r="AP152"/>
  <c r="P151"/>
  <c r="J151" i="5" s="1"/>
  <c r="H16" i="14" s="1"/>
  <c r="AP150" i="4"/>
  <c r="P149"/>
  <c r="J149" i="5" s="1"/>
  <c r="F16" i="14" s="1"/>
  <c r="AP148" i="4"/>
  <c r="P147"/>
  <c r="J147" i="5" s="1"/>
  <c r="D16" i="14" s="1"/>
  <c r="AP146" i="4"/>
  <c r="P145"/>
  <c r="J145" i="5" s="1"/>
  <c r="B16" i="14" s="1"/>
  <c r="AP144" i="4"/>
  <c r="I111"/>
  <c r="J111" s="1"/>
  <c r="P111" s="1"/>
  <c r="J111" i="5" s="1"/>
  <c r="D13" i="14" s="1"/>
  <c r="X104" i="4"/>
  <c r="AB104" s="1"/>
  <c r="AF104" s="1"/>
  <c r="L104" i="5" s="1"/>
  <c r="I12" i="15" s="1"/>
  <c r="P104" i="4"/>
  <c r="J104" i="5" s="1"/>
  <c r="I12" i="14" s="1"/>
  <c r="I103" i="4"/>
  <c r="J103" s="1"/>
  <c r="P103" s="1"/>
  <c r="J103" i="5" s="1"/>
  <c r="H12" i="14" s="1"/>
  <c r="X96" i="4"/>
  <c r="AB96" s="1"/>
  <c r="AF96" s="1"/>
  <c r="L96" i="5" s="1"/>
  <c r="M11" i="15" s="1"/>
  <c r="I95" i="4"/>
  <c r="J95" s="1"/>
  <c r="P95" s="1"/>
  <c r="J95" i="5" s="1"/>
  <c r="L11" i="14" s="1"/>
  <c r="X91" i="4"/>
  <c r="AB91" s="1"/>
  <c r="AF91" s="1"/>
  <c r="L91" i="5" s="1"/>
  <c r="H11" i="15" s="1"/>
  <c r="X88" i="4"/>
  <c r="AB88" s="1"/>
  <c r="AF88" s="1"/>
  <c r="L88" i="5" s="1"/>
  <c r="E11" i="15" s="1"/>
  <c r="P88" i="4"/>
  <c r="J88" i="5" s="1"/>
  <c r="E11" i="14" s="1"/>
  <c r="I87" i="4"/>
  <c r="J87" s="1"/>
  <c r="P87" s="1"/>
  <c r="J87" i="5" s="1"/>
  <c r="D11" i="14" s="1"/>
  <c r="AB85" i="4"/>
  <c r="AF85" s="1"/>
  <c r="L85" i="5" s="1"/>
  <c r="B11" i="15" s="1"/>
  <c r="X83" i="4"/>
  <c r="AB83" s="1"/>
  <c r="AF83" s="1"/>
  <c r="L83" i="5" s="1"/>
  <c r="L10" i="15" s="1"/>
  <c r="X80" i="4"/>
  <c r="AB80" s="1"/>
  <c r="AF80" s="1"/>
  <c r="L80" i="5" s="1"/>
  <c r="I10" i="15" s="1"/>
  <c r="P80" i="4"/>
  <c r="J80" i="5" s="1"/>
  <c r="I10" i="14" s="1"/>
  <c r="I79" i="4"/>
  <c r="J79" s="1"/>
  <c r="P79" s="1"/>
  <c r="J79" i="5" s="1"/>
  <c r="H10" i="14" s="1"/>
  <c r="AB77" i="4"/>
  <c r="AF77" s="1"/>
  <c r="L77" i="5" s="1"/>
  <c r="F10" i="15" s="1"/>
  <c r="X75" i="4"/>
  <c r="AB75" s="1"/>
  <c r="AF75" s="1"/>
  <c r="L75" i="5" s="1"/>
  <c r="D10" i="15" s="1"/>
  <c r="X72" i="4"/>
  <c r="AB72" s="1"/>
  <c r="AF72" s="1"/>
  <c r="L72" i="5" s="1"/>
  <c r="M9" i="15" s="1"/>
  <c r="P72" i="4"/>
  <c r="J72" i="5" s="1"/>
  <c r="M9" i="14" s="1"/>
  <c r="I71" i="4"/>
  <c r="J71" s="1"/>
  <c r="P71" s="1"/>
  <c r="J71" i="5" s="1"/>
  <c r="L9" i="14" s="1"/>
  <c r="AB69" i="4"/>
  <c r="AF69" s="1"/>
  <c r="L69" i="5" s="1"/>
  <c r="J9" i="15" s="1"/>
  <c r="P68" i="4"/>
  <c r="J68" i="5" s="1"/>
  <c r="I9" i="14" s="1"/>
  <c r="P65" i="4"/>
  <c r="J65" i="5" s="1"/>
  <c r="F9" i="14" s="1"/>
  <c r="AB64" i="4"/>
  <c r="AF64" s="1"/>
  <c r="L64" i="5" s="1"/>
  <c r="E9" i="15" s="1"/>
  <c r="P60" i="4"/>
  <c r="J60" i="5" s="1"/>
  <c r="M8" i="14" s="1"/>
  <c r="AB56" i="4"/>
  <c r="AF56" s="1"/>
  <c r="L56" i="5" s="1"/>
  <c r="I8" i="15" s="1"/>
  <c r="P52" i="4"/>
  <c r="J52" i="5" s="1"/>
  <c r="E8" i="14" s="1"/>
  <c r="P49" i="4"/>
  <c r="J49" i="5" s="1"/>
  <c r="B8" i="14" s="1"/>
  <c r="AB48" i="4"/>
  <c r="AF48" s="1"/>
  <c r="L48" i="5" s="1"/>
  <c r="M7" i="15" s="1"/>
  <c r="P41" i="4"/>
  <c r="J41" i="5" s="1"/>
  <c r="F7" i="14" s="1"/>
  <c r="AB37" i="4"/>
  <c r="AF37" s="1"/>
  <c r="L37" i="5" s="1"/>
  <c r="B7" i="15" s="1"/>
  <c r="P36" i="4"/>
  <c r="J36" i="5" s="1"/>
  <c r="M6" i="14" s="1"/>
  <c r="P33" i="4"/>
  <c r="J33" i="5" s="1"/>
  <c r="J6" i="14" s="1"/>
  <c r="AB32" i="4"/>
  <c r="AF32" s="1"/>
  <c r="L32" i="5" s="1"/>
  <c r="I6" i="15" s="1"/>
  <c r="P28" i="4"/>
  <c r="J28" i="5" s="1"/>
  <c r="E6" i="14" s="1"/>
  <c r="P25" i="4"/>
  <c r="J25" i="5" s="1"/>
  <c r="B6" i="14" s="1"/>
  <c r="AB24" i="4"/>
  <c r="AF24" s="1"/>
  <c r="L24" i="5" s="1"/>
  <c r="M5" i="15" s="1"/>
  <c r="P17" i="4"/>
  <c r="J17" i="5" s="1"/>
  <c r="F5" i="14" s="1"/>
  <c r="AB13" i="4"/>
  <c r="AF13" s="1"/>
  <c r="L13" i="5" s="1"/>
  <c r="B5" i="15" s="1"/>
  <c r="AP200" i="4"/>
  <c r="AP198"/>
  <c r="AP196"/>
  <c r="AP194"/>
  <c r="AP192"/>
  <c r="AP190"/>
  <c r="P143"/>
  <c r="J143" i="5" s="1"/>
  <c r="L15" i="14" s="1"/>
  <c r="AP142" i="4"/>
  <c r="X142"/>
  <c r="AB142" s="1"/>
  <c r="AF142" s="1"/>
  <c r="L142" i="5" s="1"/>
  <c r="K15" i="15" s="1"/>
  <c r="P141" i="4"/>
  <c r="J141" i="5" s="1"/>
  <c r="J15" i="14" s="1"/>
  <c r="AP140" i="4"/>
  <c r="X140"/>
  <c r="AB140" s="1"/>
  <c r="AF140" s="1"/>
  <c r="L140" i="5" s="1"/>
  <c r="I15" i="15" s="1"/>
  <c r="P139" i="4"/>
  <c r="J139" i="5" s="1"/>
  <c r="H15" i="14" s="1"/>
  <c r="AP138" i="4"/>
  <c r="X138"/>
  <c r="AB138" s="1"/>
  <c r="AF138" s="1"/>
  <c r="L138" i="5" s="1"/>
  <c r="G15" i="15" s="1"/>
  <c r="P137" i="4"/>
  <c r="J137" i="5" s="1"/>
  <c r="F15" i="14" s="1"/>
  <c r="AP136" i="4"/>
  <c r="X136"/>
  <c r="AB136" s="1"/>
  <c r="AF136" s="1"/>
  <c r="L136" i="5" s="1"/>
  <c r="E15" i="15" s="1"/>
  <c r="AP134" i="4"/>
  <c r="X134"/>
  <c r="AB134" s="1"/>
  <c r="AF134" s="1"/>
  <c r="L134" i="5" s="1"/>
  <c r="C15" i="15" s="1"/>
  <c r="P133" i="4"/>
  <c r="J133" i="5" s="1"/>
  <c r="B15" i="14" s="1"/>
  <c r="AP132" i="4"/>
  <c r="X132"/>
  <c r="AB132" s="1"/>
  <c r="AF132" s="1"/>
  <c r="L132" i="5" s="1"/>
  <c r="M14" i="15" s="1"/>
  <c r="P131" i="4"/>
  <c r="J131" i="5" s="1"/>
  <c r="L14" i="14" s="1"/>
  <c r="AP130" i="4"/>
  <c r="X130"/>
  <c r="AB130" s="1"/>
  <c r="AF130" s="1"/>
  <c r="L130" i="5" s="1"/>
  <c r="K14" i="15" s="1"/>
  <c r="AP128" i="4"/>
  <c r="X128"/>
  <c r="AB128" s="1"/>
  <c r="AF128" s="1"/>
  <c r="L128" i="5" s="1"/>
  <c r="I14" i="15" s="1"/>
  <c r="P127" i="4"/>
  <c r="J127" i="5" s="1"/>
  <c r="H14" i="14" s="1"/>
  <c r="AP126" i="4"/>
  <c r="X126"/>
  <c r="AB126" s="1"/>
  <c r="AF126" s="1"/>
  <c r="L126" i="5" s="1"/>
  <c r="G14" i="15" s="1"/>
  <c r="P125" i="4"/>
  <c r="J125" i="5" s="1"/>
  <c r="F14" i="14" s="1"/>
  <c r="X124" i="4"/>
  <c r="AB124" s="1"/>
  <c r="AF124" s="1"/>
  <c r="L124" i="5" s="1"/>
  <c r="E14" i="15" s="1"/>
  <c r="P123" i="4"/>
  <c r="J123" i="5" s="1"/>
  <c r="D14" i="14" s="1"/>
  <c r="X122" i="4"/>
  <c r="AB122" s="1"/>
  <c r="AF122" s="1"/>
  <c r="L122" i="5" s="1"/>
  <c r="C14" i="15" s="1"/>
  <c r="P121" i="4"/>
  <c r="J121" i="5" s="1"/>
  <c r="B14" i="14" s="1"/>
  <c r="X120" i="4"/>
  <c r="AB120" s="1"/>
  <c r="AF120" s="1"/>
  <c r="L120" i="5" s="1"/>
  <c r="M13" i="15" s="1"/>
  <c r="P119" i="4"/>
  <c r="J119" i="5" s="1"/>
  <c r="L13" i="14" s="1"/>
  <c r="X118" i="4"/>
  <c r="AB118" s="1"/>
  <c r="AF118" s="1"/>
  <c r="L118" i="5" s="1"/>
  <c r="K13" i="15" s="1"/>
  <c r="P117" i="4"/>
  <c r="J117" i="5" s="1"/>
  <c r="J13" i="14" s="1"/>
  <c r="X116" i="4"/>
  <c r="AB116" s="1"/>
  <c r="AF116" s="1"/>
  <c r="L116" i="5" s="1"/>
  <c r="I13" i="15" s="1"/>
  <c r="P115" i="4"/>
  <c r="J115" i="5" s="1"/>
  <c r="H13" i="14" s="1"/>
  <c r="X114" i="4"/>
  <c r="AB114" s="1"/>
  <c r="AF114" s="1"/>
  <c r="L114" i="5" s="1"/>
  <c r="G13" i="15" s="1"/>
  <c r="P113" i="4"/>
  <c r="J113" i="5" s="1"/>
  <c r="F13" i="14" s="1"/>
  <c r="X112" i="4"/>
  <c r="AB112" s="1"/>
  <c r="AF112" s="1"/>
  <c r="L112" i="5" s="1"/>
  <c r="E13" i="15" s="1"/>
  <c r="X106" i="4"/>
  <c r="AB106" s="1"/>
  <c r="AF106" s="1"/>
  <c r="L106" i="5" s="1"/>
  <c r="K12" i="15" s="1"/>
  <c r="P106" i="4"/>
  <c r="J106" i="5" s="1"/>
  <c r="K12" i="14" s="1"/>
  <c r="X98" i="4"/>
  <c r="AB98" s="1"/>
  <c r="AF98" s="1"/>
  <c r="L98" i="5" s="1"/>
  <c r="C12" i="15" s="1"/>
  <c r="P98" i="4"/>
  <c r="J98" i="5" s="1"/>
  <c r="C12" i="14" s="1"/>
  <c r="X90" i="4"/>
  <c r="AB90" s="1"/>
  <c r="AF90" s="1"/>
  <c r="L90" i="5" s="1"/>
  <c r="G11" i="15" s="1"/>
  <c r="P90" i="4"/>
  <c r="J90" i="5" s="1"/>
  <c r="G11" i="14" s="1"/>
  <c r="AB87" i="4"/>
  <c r="AF87" s="1"/>
  <c r="L87" i="5" s="1"/>
  <c r="D11" i="15" s="1"/>
  <c r="X82" i="4"/>
  <c r="AB82" s="1"/>
  <c r="AF82" s="1"/>
  <c r="L82" i="5" s="1"/>
  <c r="K10" i="15" s="1"/>
  <c r="P82" i="4"/>
  <c r="J82" i="5" s="1"/>
  <c r="K10" i="14" s="1"/>
  <c r="AB79" i="4"/>
  <c r="AF79" s="1"/>
  <c r="L79" i="5" s="1"/>
  <c r="H10" i="15" s="1"/>
  <c r="X74" i="4"/>
  <c r="AB74" s="1"/>
  <c r="AF74" s="1"/>
  <c r="L74" i="5" s="1"/>
  <c r="C10" i="15" s="1"/>
  <c r="AB71" i="4"/>
  <c r="AF71" s="1"/>
  <c r="L71" i="5" s="1"/>
  <c r="L9" i="15" s="1"/>
  <c r="AB67" i="4"/>
  <c r="AF67" s="1"/>
  <c r="L67" i="5" s="1"/>
  <c r="H9" i="15" s="1"/>
  <c r="P66" i="4"/>
  <c r="J66" i="5" s="1"/>
  <c r="G9" i="14" s="1"/>
  <c r="P55" i="4"/>
  <c r="J55" i="5" s="1"/>
  <c r="H8" i="14" s="1"/>
  <c r="AB54" i="4"/>
  <c r="AF54" s="1"/>
  <c r="L54" i="5" s="1"/>
  <c r="G8" i="15" s="1"/>
  <c r="AB51" i="4"/>
  <c r="AF51" s="1"/>
  <c r="L51" i="5" s="1"/>
  <c r="D8" i="15" s="1"/>
  <c r="P50" i="4"/>
  <c r="J50" i="5" s="1"/>
  <c r="C8" i="14" s="1"/>
  <c r="AB46" i="4"/>
  <c r="AF46" s="1"/>
  <c r="L46" i="5" s="1"/>
  <c r="K7" i="15" s="1"/>
  <c r="AB43" i="4"/>
  <c r="AF43" s="1"/>
  <c r="L43" i="5" s="1"/>
  <c r="H7" i="15" s="1"/>
  <c r="P42" i="4"/>
  <c r="J42" i="5" s="1"/>
  <c r="G7" i="14" s="1"/>
  <c r="P39" i="4"/>
  <c r="J39" i="5" s="1"/>
  <c r="D7" i="14" s="1"/>
  <c r="AB38" i="4"/>
  <c r="AF38" s="1"/>
  <c r="L38" i="5" s="1"/>
  <c r="C7" i="15" s="1"/>
  <c r="P34" i="4"/>
  <c r="J34" i="5" s="1"/>
  <c r="K6" i="14" s="1"/>
  <c r="AB30" i="4"/>
  <c r="AF30" s="1"/>
  <c r="L30" i="5" s="1"/>
  <c r="G6" i="15" s="1"/>
  <c r="P26" i="4"/>
  <c r="J26" i="5" s="1"/>
  <c r="C6" i="14" s="1"/>
  <c r="P23" i="4"/>
  <c r="J23" i="5" s="1"/>
  <c r="L5" i="14" s="1"/>
  <c r="P18" i="4"/>
  <c r="J18" i="5" s="1"/>
  <c r="G5" i="14" s="1"/>
  <c r="P15" i="4"/>
  <c r="J15" i="5" s="1"/>
  <c r="D5" i="14" s="1"/>
  <c r="P202" i="4"/>
  <c r="J202" i="5" s="1"/>
  <c r="K20" i="14" s="1"/>
  <c r="P200" i="4"/>
  <c r="J200" i="5" s="1"/>
  <c r="I20" i="14" s="1"/>
  <c r="P198" i="4"/>
  <c r="J198" i="5" s="1"/>
  <c r="G20" i="14" s="1"/>
  <c r="P196" i="4"/>
  <c r="J196" i="5" s="1"/>
  <c r="E20" i="14" s="1"/>
  <c r="P190" i="4"/>
  <c r="J190" i="5" s="1"/>
  <c r="K19" i="14" s="1"/>
  <c r="P188" i="4"/>
  <c r="J188" i="5" s="1"/>
  <c r="I19" i="14" s="1"/>
  <c r="P186" i="4"/>
  <c r="J186" i="5" s="1"/>
  <c r="G19" i="14" s="1"/>
  <c r="P182" i="4"/>
  <c r="J182" i="5" s="1"/>
  <c r="C19" i="14" s="1"/>
  <c r="P180" i="4"/>
  <c r="J180" i="5" s="1"/>
  <c r="M18" i="14" s="1"/>
  <c r="P178" i="4"/>
  <c r="J178" i="5" s="1"/>
  <c r="K18" i="14" s="1"/>
  <c r="P176" i="4"/>
  <c r="J176" i="5" s="1"/>
  <c r="I18" i="14" s="1"/>
  <c r="P174" i="4"/>
  <c r="J174" i="5" s="1"/>
  <c r="G18" i="14" s="1"/>
  <c r="P172" i="4"/>
  <c r="J172" i="5" s="1"/>
  <c r="E18" i="14" s="1"/>
  <c r="P168" i="4"/>
  <c r="J168" i="5" s="1"/>
  <c r="M17" i="14" s="1"/>
  <c r="P166" i="4"/>
  <c r="J166" i="5" s="1"/>
  <c r="K17" i="14" s="1"/>
  <c r="P164" i="4"/>
  <c r="J164" i="5" s="1"/>
  <c r="I17" i="14" s="1"/>
  <c r="P162" i="4"/>
  <c r="J162" i="5" s="1"/>
  <c r="G17" i="14" s="1"/>
  <c r="P160" i="4"/>
  <c r="J160" i="5" s="1"/>
  <c r="E17" i="14" s="1"/>
  <c r="P158" i="4"/>
  <c r="J158" i="5" s="1"/>
  <c r="C17" i="14" s="1"/>
  <c r="P156" i="4"/>
  <c r="J156" i="5" s="1"/>
  <c r="M16" i="14" s="1"/>
  <c r="P154" i="4"/>
  <c r="J154" i="5" s="1"/>
  <c r="K16" i="14" s="1"/>
  <c r="P152" i="4"/>
  <c r="J152" i="5" s="1"/>
  <c r="I16" i="14" s="1"/>
  <c r="P150" i="4"/>
  <c r="J150" i="5" s="1"/>
  <c r="G16" i="14" s="1"/>
  <c r="P148" i="4"/>
  <c r="J148" i="5" s="1"/>
  <c r="E16" i="14" s="1"/>
  <c r="P146" i="4"/>
  <c r="J146" i="5" s="1"/>
  <c r="C16" i="14" s="1"/>
  <c r="AP124" i="4"/>
  <c r="AP122"/>
  <c r="AP120"/>
  <c r="AP118"/>
  <c r="AP116"/>
  <c r="AP114"/>
  <c r="AP112"/>
  <c r="X108"/>
  <c r="AB108" s="1"/>
  <c r="AF108" s="1"/>
  <c r="L108" i="5" s="1"/>
  <c r="M12" i="15" s="1"/>
  <c r="X100" i="4"/>
  <c r="AB100" s="1"/>
  <c r="AF100" s="1"/>
  <c r="L100" i="5" s="1"/>
  <c r="E12" i="15" s="1"/>
  <c r="P100" i="4"/>
  <c r="J100" i="5" s="1"/>
  <c r="E12" i="14" s="1"/>
  <c r="X92" i="4"/>
  <c r="AB92" s="1"/>
  <c r="AF92" s="1"/>
  <c r="L92" i="5" s="1"/>
  <c r="I11" i="15" s="1"/>
  <c r="P92" i="4"/>
  <c r="J92" i="5" s="1"/>
  <c r="I11" i="14" s="1"/>
  <c r="X84" i="4"/>
  <c r="AB84" s="1"/>
  <c r="AF84" s="1"/>
  <c r="L84" i="5" s="1"/>
  <c r="M10" i="15" s="1"/>
  <c r="P84" i="4"/>
  <c r="J84" i="5" s="1"/>
  <c r="M10" i="14" s="1"/>
  <c r="X76" i="4"/>
  <c r="AB76" s="1"/>
  <c r="AF76" s="1"/>
  <c r="L76" i="5" s="1"/>
  <c r="E10" i="15" s="1"/>
  <c r="P76" i="4"/>
  <c r="J76" i="5" s="1"/>
  <c r="E10" i="14" s="1"/>
  <c r="AP201" i="4"/>
  <c r="AP199"/>
  <c r="AP197"/>
  <c r="AP195"/>
  <c r="AP193"/>
  <c r="AP191"/>
  <c r="AP189"/>
  <c r="AP187"/>
  <c r="AP185"/>
  <c r="AP183"/>
  <c r="AP181"/>
  <c r="AP179"/>
  <c r="AP177"/>
  <c r="AP175"/>
  <c r="AP173"/>
  <c r="AP171"/>
  <c r="AP169"/>
  <c r="AP167"/>
  <c r="AP165"/>
  <c r="AP163"/>
  <c r="AP161"/>
  <c r="AP159"/>
  <c r="AP157"/>
  <c r="AP155"/>
  <c r="AP153"/>
  <c r="AP151"/>
  <c r="AP149"/>
  <c r="AP147"/>
  <c r="AP145"/>
  <c r="AP143"/>
  <c r="AP141"/>
  <c r="AP139"/>
  <c r="AP137"/>
  <c r="AP135"/>
  <c r="AP133"/>
  <c r="AP131"/>
  <c r="AP129"/>
  <c r="AP127"/>
  <c r="AP125"/>
  <c r="AP123"/>
  <c r="AP121"/>
  <c r="AP119"/>
  <c r="AP117"/>
  <c r="AP115"/>
  <c r="AP113"/>
  <c r="X110"/>
  <c r="AB110" s="1"/>
  <c r="AF110" s="1"/>
  <c r="L110" i="5" s="1"/>
  <c r="C13" i="15" s="1"/>
  <c r="P110" i="4"/>
  <c r="J110" i="5" s="1"/>
  <c r="C13" i="14" s="1"/>
  <c r="I109" i="4"/>
  <c r="J109" s="1"/>
  <c r="P109" s="1"/>
  <c r="J109" i="5" s="1"/>
  <c r="B13" i="14" s="1"/>
  <c r="X107" i="4"/>
  <c r="AB107" s="1"/>
  <c r="AF107" s="1"/>
  <c r="L107" i="5" s="1"/>
  <c r="L12" i="15" s="1"/>
  <c r="X102" i="4"/>
  <c r="AB102" s="1"/>
  <c r="AF102" s="1"/>
  <c r="L102" i="5" s="1"/>
  <c r="G12" i="15" s="1"/>
  <c r="I101" i="4"/>
  <c r="J101" s="1"/>
  <c r="P101" s="1"/>
  <c r="J101" i="5" s="1"/>
  <c r="F12" i="14" s="1"/>
  <c r="X99" i="4"/>
  <c r="AB99" s="1"/>
  <c r="AF99" s="1"/>
  <c r="L99" i="5" s="1"/>
  <c r="D12" i="15" s="1"/>
  <c r="X94" i="4"/>
  <c r="AB94" s="1"/>
  <c r="AF94" s="1"/>
  <c r="L94" i="5" s="1"/>
  <c r="K11" i="15" s="1"/>
  <c r="P94" i="4"/>
  <c r="J94" i="5" s="1"/>
  <c r="K11" i="14" s="1"/>
  <c r="I93" i="4"/>
  <c r="J93" s="1"/>
  <c r="P93" s="1"/>
  <c r="J93" i="5" s="1"/>
  <c r="J11" i="14" s="1"/>
  <c r="X89" i="4"/>
  <c r="AB89" s="1"/>
  <c r="AF89" s="1"/>
  <c r="L89" i="5" s="1"/>
  <c r="F11" i="15" s="1"/>
  <c r="X86" i="4"/>
  <c r="AB86" s="1"/>
  <c r="AF86" s="1"/>
  <c r="L86" i="5" s="1"/>
  <c r="C11" i="15" s="1"/>
  <c r="I85" i="4"/>
  <c r="J85" s="1"/>
  <c r="P85" s="1"/>
  <c r="J85" i="5" s="1"/>
  <c r="B11" i="14" s="1"/>
  <c r="X81" i="4"/>
  <c r="AB81" s="1"/>
  <c r="AF81" s="1"/>
  <c r="L81" i="5" s="1"/>
  <c r="J10" i="15" s="1"/>
  <c r="X78" i="4"/>
  <c r="AB78" s="1"/>
  <c r="AF78" s="1"/>
  <c r="L78" i="5" s="1"/>
  <c r="G10" i="15" s="1"/>
  <c r="P78" i="4"/>
  <c r="J78" i="5" s="1"/>
  <c r="G10" i="14" s="1"/>
  <c r="I77" i="4"/>
  <c r="J77" s="1"/>
  <c r="P77" s="1"/>
  <c r="J77" i="5" s="1"/>
  <c r="F10" i="14" s="1"/>
  <c r="X73" i="4"/>
  <c r="AB73" s="1"/>
  <c r="AF73" s="1"/>
  <c r="L73" i="5" s="1"/>
  <c r="B10" i="15" s="1"/>
  <c r="X70" i="4"/>
  <c r="AB70" s="1"/>
  <c r="AF70" s="1"/>
  <c r="L70" i="5" s="1"/>
  <c r="K9" i="15" s="1"/>
  <c r="P70" i="4"/>
  <c r="J70" i="5" s="1"/>
  <c r="K9" i="14" s="1"/>
  <c r="P67" i="4"/>
  <c r="J67" i="5" s="1"/>
  <c r="H9" i="14" s="1"/>
  <c r="AB63" i="4"/>
  <c r="AF63" s="1"/>
  <c r="L63" i="5" s="1"/>
  <c r="D9" i="15" s="1"/>
  <c r="P62" i="4"/>
  <c r="J62" i="5" s="1"/>
  <c r="C9" i="14" s="1"/>
  <c r="P59" i="4"/>
  <c r="J59" i="5" s="1"/>
  <c r="L8" i="14" s="1"/>
  <c r="AB55" i="4"/>
  <c r="AF55" s="1"/>
  <c r="L55" i="5" s="1"/>
  <c r="H8" i="15" s="1"/>
  <c r="P54" i="4"/>
  <c r="J54" i="5" s="1"/>
  <c r="G8" i="14" s="1"/>
  <c r="P51" i="4"/>
  <c r="J51" i="5" s="1"/>
  <c r="D8" i="14" s="1"/>
  <c r="P46" i="4"/>
  <c r="J46" i="5" s="1"/>
  <c r="K7" i="14" s="1"/>
  <c r="P43" i="4"/>
  <c r="J43" i="5" s="1"/>
  <c r="H7" i="14" s="1"/>
  <c r="AB42" i="4"/>
  <c r="AF42" s="1"/>
  <c r="L42" i="5" s="1"/>
  <c r="G7" i="15" s="1"/>
  <c r="AB39" i="4"/>
  <c r="AF39" s="1"/>
  <c r="L39" i="5" s="1"/>
  <c r="D7" i="15" s="1"/>
  <c r="P38" i="4"/>
  <c r="J38" i="5" s="1"/>
  <c r="C7" i="14" s="1"/>
  <c r="P35" i="4"/>
  <c r="J35" i="5" s="1"/>
  <c r="L6" i="14" s="1"/>
  <c r="AB34" i="4"/>
  <c r="AF34" s="1"/>
  <c r="L34" i="5" s="1"/>
  <c r="K6" i="15" s="1"/>
  <c r="AB31" i="4"/>
  <c r="AF31" s="1"/>
  <c r="L31" i="5" s="1"/>
  <c r="H6" i="15" s="1"/>
  <c r="P30" i="4"/>
  <c r="J30" i="5" s="1"/>
  <c r="G6" i="14" s="1"/>
  <c r="P27" i="4"/>
  <c r="J27" i="5" s="1"/>
  <c r="D6" i="14" s="1"/>
  <c r="AB23" i="4"/>
  <c r="AF23" s="1"/>
  <c r="L23" i="5" s="1"/>
  <c r="L5" i="15" s="1"/>
  <c r="P22" i="4"/>
  <c r="J22" i="5" s="1"/>
  <c r="K5" i="14" s="1"/>
  <c r="P19" i="4"/>
  <c r="J19" i="5" s="1"/>
  <c r="H5" i="14" s="1"/>
  <c r="P14" i="4"/>
  <c r="J14" i="5" s="1"/>
  <c r="C5" i="14" s="1"/>
  <c r="P571" i="5"/>
  <c r="P563"/>
  <c r="P555"/>
  <c r="P547"/>
  <c r="P539"/>
  <c r="P531"/>
  <c r="P523"/>
  <c r="P515"/>
  <c r="P507"/>
  <c r="P499"/>
  <c r="P491"/>
  <c r="P483"/>
  <c r="P475"/>
  <c r="P467"/>
  <c r="P459"/>
  <c r="P451"/>
  <c r="P443"/>
  <c r="P435"/>
  <c r="P427"/>
  <c r="L76" i="15"/>
  <c r="D77"/>
  <c r="H77"/>
  <c r="L77"/>
  <c r="H78"/>
  <c r="L78"/>
  <c r="D79"/>
  <c r="L79"/>
  <c r="D80"/>
  <c r="H80"/>
  <c r="L81"/>
  <c r="D83"/>
  <c r="H84"/>
  <c r="L85"/>
  <c r="G77"/>
  <c r="K78"/>
  <c r="C79"/>
  <c r="C80"/>
  <c r="G80"/>
  <c r="G81"/>
  <c r="G82"/>
  <c r="G83"/>
  <c r="C84"/>
  <c r="C85"/>
  <c r="C86"/>
  <c r="K86"/>
  <c r="M78"/>
  <c r="E79"/>
  <c r="E80"/>
  <c r="I80"/>
  <c r="E81"/>
  <c r="M81"/>
  <c r="M82"/>
  <c r="E83"/>
  <c r="M83"/>
  <c r="I84"/>
  <c r="M85"/>
  <c r="I86"/>
  <c r="B79"/>
  <c r="F80"/>
  <c r="B83"/>
  <c r="G77" i="14"/>
  <c r="C80"/>
  <c r="K81"/>
  <c r="C82"/>
  <c r="G82"/>
  <c r="G83"/>
  <c r="K83"/>
  <c r="G84"/>
  <c r="K84"/>
  <c r="C85"/>
  <c r="C86"/>
  <c r="B80" i="15"/>
  <c r="J82"/>
  <c r="B77" i="14"/>
  <c r="F77"/>
  <c r="F78"/>
  <c r="J78"/>
  <c r="F79"/>
  <c r="J79"/>
  <c r="B80"/>
  <c r="J80"/>
  <c r="B81"/>
  <c r="F81"/>
  <c r="J81"/>
  <c r="B82"/>
  <c r="F82"/>
  <c r="J82"/>
  <c r="B83"/>
  <c r="F83"/>
  <c r="J83"/>
  <c r="B84"/>
  <c r="F84"/>
  <c r="J84"/>
  <c r="B85"/>
  <c r="F85"/>
  <c r="J85"/>
  <c r="B86"/>
  <c r="F86"/>
  <c r="J86"/>
  <c r="B78" i="15"/>
  <c r="F79"/>
  <c r="J80"/>
  <c r="F83"/>
  <c r="H77" i="14"/>
  <c r="L77"/>
  <c r="L78"/>
  <c r="D79"/>
  <c r="H79"/>
  <c r="D80"/>
  <c r="H80"/>
  <c r="L80"/>
  <c r="D81"/>
  <c r="H81"/>
  <c r="L81"/>
  <c r="D82"/>
  <c r="H82"/>
  <c r="L82"/>
  <c r="D83"/>
  <c r="H83"/>
  <c r="L83"/>
  <c r="D84"/>
  <c r="H84"/>
  <c r="L84"/>
  <c r="D85"/>
  <c r="H85"/>
  <c r="L85"/>
  <c r="D86"/>
  <c r="H86"/>
  <c r="L86"/>
  <c r="K76" i="13"/>
  <c r="C77"/>
  <c r="G77"/>
  <c r="K77"/>
  <c r="C78"/>
  <c r="G78"/>
  <c r="K78"/>
  <c r="C79"/>
  <c r="G79"/>
  <c r="K79"/>
  <c r="C80"/>
  <c r="G80"/>
  <c r="K80"/>
  <c r="C81"/>
  <c r="G81"/>
  <c r="K81"/>
  <c r="C82"/>
  <c r="G82"/>
  <c r="K82"/>
  <c r="C83"/>
  <c r="G83"/>
  <c r="K83"/>
  <c r="C84"/>
  <c r="G84"/>
  <c r="K84"/>
  <c r="C85"/>
  <c r="G85"/>
  <c r="K85"/>
  <c r="C86"/>
  <c r="G86"/>
  <c r="K86"/>
  <c r="I77" i="14"/>
  <c r="M78"/>
  <c r="E80"/>
  <c r="M82"/>
  <c r="I85"/>
  <c r="B77" i="13"/>
  <c r="F77"/>
  <c r="J77"/>
  <c r="B78"/>
  <c r="F78"/>
  <c r="J78"/>
  <c r="B79"/>
  <c r="F79"/>
  <c r="J79"/>
  <c r="B80"/>
  <c r="F80"/>
  <c r="J80"/>
  <c r="B81"/>
  <c r="F81"/>
  <c r="J81"/>
  <c r="B82"/>
  <c r="F82"/>
  <c r="J82"/>
  <c r="B83"/>
  <c r="F83"/>
  <c r="J83"/>
  <c r="B84"/>
  <c r="F84"/>
  <c r="J84"/>
  <c r="B85"/>
  <c r="F85"/>
  <c r="J85"/>
  <c r="B86"/>
  <c r="F86"/>
  <c r="J86"/>
  <c r="M76"/>
  <c r="E77"/>
  <c r="I77"/>
  <c r="M77"/>
  <c r="E78"/>
  <c r="I78"/>
  <c r="M78"/>
  <c r="E79"/>
  <c r="I79"/>
  <c r="M79"/>
  <c r="E80"/>
  <c r="I80"/>
  <c r="M80"/>
  <c r="E81"/>
  <c r="I81"/>
  <c r="M81"/>
  <c r="E82"/>
  <c r="I82"/>
  <c r="M82"/>
  <c r="E83"/>
  <c r="I83"/>
  <c r="M83"/>
  <c r="E84"/>
  <c r="I84"/>
  <c r="M84"/>
  <c r="E85"/>
  <c r="I85"/>
  <c r="M85"/>
  <c r="E86"/>
  <c r="I86"/>
  <c r="M86"/>
  <c r="F78" i="15"/>
  <c r="E78" i="14"/>
  <c r="E82"/>
  <c r="I83"/>
  <c r="M84"/>
  <c r="L76" i="13"/>
  <c r="D77"/>
  <c r="H77"/>
  <c r="L77"/>
  <c r="D78"/>
  <c r="H78"/>
  <c r="L78"/>
  <c r="D79"/>
  <c r="H79"/>
  <c r="L79"/>
  <c r="D80"/>
  <c r="H80"/>
  <c r="L80"/>
  <c r="D81"/>
  <c r="H81"/>
  <c r="L81"/>
  <c r="D82"/>
  <c r="H82"/>
  <c r="L82"/>
  <c r="D83"/>
  <c r="H83"/>
  <c r="L83"/>
  <c r="D84"/>
  <c r="H84"/>
  <c r="L84"/>
  <c r="D85"/>
  <c r="H85"/>
  <c r="L85"/>
  <c r="D86"/>
  <c r="H86"/>
  <c r="L86"/>
  <c r="M76" i="12"/>
  <c r="E77"/>
  <c r="I77"/>
  <c r="M77"/>
  <c r="E78"/>
  <c r="I78"/>
  <c r="M78"/>
  <c r="E79"/>
  <c r="I79"/>
  <c r="M79"/>
  <c r="E80"/>
  <c r="I80"/>
  <c r="M80"/>
  <c r="E81"/>
  <c r="I81"/>
  <c r="M81"/>
  <c r="E82"/>
  <c r="I82"/>
  <c r="M82"/>
  <c r="E83"/>
  <c r="I83"/>
  <c r="M83"/>
  <c r="E84"/>
  <c r="I84"/>
  <c r="M84"/>
  <c r="E85"/>
  <c r="I85"/>
  <c r="M85"/>
  <c r="E86"/>
  <c r="I86"/>
  <c r="M86"/>
  <c r="L76" i="11"/>
  <c r="D77"/>
  <c r="H77"/>
  <c r="L77"/>
  <c r="D78"/>
  <c r="H78"/>
  <c r="L78"/>
  <c r="D79"/>
  <c r="H79"/>
  <c r="L79"/>
  <c r="D80"/>
  <c r="H80"/>
  <c r="L80"/>
  <c r="D81"/>
  <c r="H81"/>
  <c r="L81"/>
  <c r="D82"/>
  <c r="H82"/>
  <c r="L82"/>
  <c r="D83"/>
  <c r="H83"/>
  <c r="L83"/>
  <c r="D84"/>
  <c r="H84"/>
  <c r="L84"/>
  <c r="D85"/>
  <c r="H85"/>
  <c r="L85"/>
  <c r="D86"/>
  <c r="H86"/>
  <c r="L86"/>
  <c r="L76" i="12"/>
  <c r="D77"/>
  <c r="H77"/>
  <c r="L77"/>
  <c r="D78"/>
  <c r="H78"/>
  <c r="L78"/>
  <c r="D79"/>
  <c r="H79"/>
  <c r="L79"/>
  <c r="D80"/>
  <c r="H80"/>
  <c r="L80"/>
  <c r="D81"/>
  <c r="H81"/>
  <c r="L81"/>
  <c r="D82"/>
  <c r="H82"/>
  <c r="L82"/>
  <c r="D83"/>
  <c r="H83"/>
  <c r="L83"/>
  <c r="D84"/>
  <c r="H84"/>
  <c r="L84"/>
  <c r="D85"/>
  <c r="H85"/>
  <c r="L85"/>
  <c r="D86"/>
  <c r="H86"/>
  <c r="L86"/>
  <c r="K76" i="11"/>
  <c r="C77"/>
  <c r="G77"/>
  <c r="K77"/>
  <c r="C78"/>
  <c r="G78"/>
  <c r="K78"/>
  <c r="C79"/>
  <c r="G79"/>
  <c r="K79"/>
  <c r="C80"/>
  <c r="G80"/>
  <c r="K80"/>
  <c r="C81"/>
  <c r="G81"/>
  <c r="K81"/>
  <c r="C82"/>
  <c r="G82"/>
  <c r="K82"/>
  <c r="C83"/>
  <c r="G83"/>
  <c r="K83"/>
  <c r="C84"/>
  <c r="G84"/>
  <c r="K84"/>
  <c r="C85"/>
  <c r="G85"/>
  <c r="K85"/>
  <c r="C86"/>
  <c r="G86"/>
  <c r="K86"/>
  <c r="K76" i="12"/>
  <c r="C77"/>
  <c r="G77"/>
  <c r="K77"/>
  <c r="C78"/>
  <c r="G78"/>
  <c r="K78"/>
  <c r="C79"/>
  <c r="G79"/>
  <c r="K79"/>
  <c r="C80"/>
  <c r="G80"/>
  <c r="K80"/>
  <c r="C81"/>
  <c r="G81"/>
  <c r="K81"/>
  <c r="C82"/>
  <c r="G82"/>
  <c r="K82"/>
  <c r="C83"/>
  <c r="G83"/>
  <c r="K83"/>
  <c r="C84"/>
  <c r="G84"/>
  <c r="K84"/>
  <c r="C85"/>
  <c r="G85"/>
  <c r="K85"/>
  <c r="C86"/>
  <c r="G86"/>
  <c r="K86"/>
  <c r="B77" i="11"/>
  <c r="F77"/>
  <c r="J77"/>
  <c r="B78"/>
  <c r="F78"/>
  <c r="J78"/>
  <c r="B79"/>
  <c r="F79"/>
  <c r="J79"/>
  <c r="B80"/>
  <c r="F80"/>
  <c r="J80"/>
  <c r="B81"/>
  <c r="F81"/>
  <c r="J81"/>
  <c r="B82"/>
  <c r="F82"/>
  <c r="J82"/>
  <c r="B83"/>
  <c r="F83"/>
  <c r="J83"/>
  <c r="B84"/>
  <c r="F84"/>
  <c r="J84"/>
  <c r="B85"/>
  <c r="F85"/>
  <c r="J85"/>
  <c r="B86"/>
  <c r="F86"/>
  <c r="J86"/>
  <c r="B77" i="12"/>
  <c r="F77"/>
  <c r="J77"/>
  <c r="B78"/>
  <c r="F78"/>
  <c r="J78"/>
  <c r="B79"/>
  <c r="F79"/>
  <c r="J79"/>
  <c r="B80"/>
  <c r="F80"/>
  <c r="J80"/>
  <c r="B81"/>
  <c r="F81"/>
  <c r="J81"/>
  <c r="B82"/>
  <c r="F82"/>
  <c r="J82"/>
  <c r="B83"/>
  <c r="F83"/>
  <c r="J83"/>
  <c r="B84"/>
  <c r="F84"/>
  <c r="J84"/>
  <c r="B85"/>
  <c r="F85"/>
  <c r="J85"/>
  <c r="B86"/>
  <c r="F86"/>
  <c r="J86"/>
  <c r="M76" i="11"/>
  <c r="E77"/>
  <c r="I77"/>
  <c r="M77"/>
  <c r="E78"/>
  <c r="I78"/>
  <c r="M78"/>
  <c r="E79"/>
  <c r="I79"/>
  <c r="M79"/>
  <c r="E80"/>
  <c r="I80"/>
  <c r="M80"/>
  <c r="E81"/>
  <c r="I81"/>
  <c r="M81"/>
  <c r="E82"/>
  <c r="I82"/>
  <c r="M82"/>
  <c r="E83"/>
  <c r="I83"/>
  <c r="M83"/>
  <c r="E84"/>
  <c r="I84"/>
  <c r="M84"/>
  <c r="E85"/>
  <c r="I85"/>
  <c r="M85"/>
  <c r="E86"/>
  <c r="I86"/>
  <c r="M86"/>
  <c r="K76" i="10"/>
  <c r="C77"/>
  <c r="G77"/>
  <c r="K77"/>
  <c r="C78"/>
  <c r="G78"/>
  <c r="K78"/>
  <c r="C79"/>
  <c r="G79"/>
  <c r="K79"/>
  <c r="C80"/>
  <c r="G80"/>
  <c r="K80"/>
  <c r="C81"/>
  <c r="G81"/>
  <c r="K81"/>
  <c r="C82"/>
  <c r="G82"/>
  <c r="K82"/>
  <c r="C83"/>
  <c r="G83"/>
  <c r="K83"/>
  <c r="C84"/>
  <c r="G84"/>
  <c r="K84"/>
  <c r="C85"/>
  <c r="G85"/>
  <c r="K85"/>
  <c r="C86"/>
  <c r="G86"/>
  <c r="K86"/>
  <c r="B77" i="9"/>
  <c r="F77"/>
  <c r="J77"/>
  <c r="B78"/>
  <c r="F78"/>
  <c r="J78"/>
  <c r="B79"/>
  <c r="F79"/>
  <c r="J79"/>
  <c r="B80"/>
  <c r="F80"/>
  <c r="J80"/>
  <c r="B81"/>
  <c r="F81"/>
  <c r="J81"/>
  <c r="B82"/>
  <c r="F82"/>
  <c r="J82"/>
  <c r="B83"/>
  <c r="F83"/>
  <c r="J83"/>
  <c r="B84"/>
  <c r="F84"/>
  <c r="J84"/>
  <c r="B85"/>
  <c r="F85"/>
  <c r="J85"/>
  <c r="B86"/>
  <c r="F86"/>
  <c r="J86"/>
  <c r="M76" i="8"/>
  <c r="E77"/>
  <c r="I77"/>
  <c r="M77"/>
  <c r="E78"/>
  <c r="I78"/>
  <c r="M78"/>
  <c r="E79"/>
  <c r="I79"/>
  <c r="M79"/>
  <c r="E80"/>
  <c r="I80"/>
  <c r="M80"/>
  <c r="E81"/>
  <c r="I81"/>
  <c r="M81"/>
  <c r="E82"/>
  <c r="I82"/>
  <c r="M82"/>
  <c r="E83"/>
  <c r="I83"/>
  <c r="M83"/>
  <c r="E84"/>
  <c r="I84"/>
  <c r="M84"/>
  <c r="E85"/>
  <c r="I85"/>
  <c r="M85"/>
  <c r="E86"/>
  <c r="I86"/>
  <c r="M86"/>
  <c r="L76" i="7"/>
  <c r="D77"/>
  <c r="H77"/>
  <c r="L77"/>
  <c r="D78"/>
  <c r="H78"/>
  <c r="L78"/>
  <c r="D79"/>
  <c r="H79"/>
  <c r="L79"/>
  <c r="D80"/>
  <c r="H80"/>
  <c r="L80"/>
  <c r="D81"/>
  <c r="H81"/>
  <c r="L81"/>
  <c r="D82"/>
  <c r="H82"/>
  <c r="L82"/>
  <c r="D83"/>
  <c r="H83"/>
  <c r="L83"/>
  <c r="D84"/>
  <c r="H84"/>
  <c r="L84"/>
  <c r="D85"/>
  <c r="H85"/>
  <c r="L85"/>
  <c r="D86"/>
  <c r="H86"/>
  <c r="L86"/>
  <c r="B77" i="10"/>
  <c r="F77"/>
  <c r="J77"/>
  <c r="B78"/>
  <c r="F78"/>
  <c r="J78"/>
  <c r="B79"/>
  <c r="F79"/>
  <c r="J79"/>
  <c r="B80"/>
  <c r="F80"/>
  <c r="J80"/>
  <c r="B81"/>
  <c r="F81"/>
  <c r="J81"/>
  <c r="B82"/>
  <c r="F82"/>
  <c r="J82"/>
  <c r="B83"/>
  <c r="F83"/>
  <c r="J83"/>
  <c r="B84"/>
  <c r="F84"/>
  <c r="J84"/>
  <c r="B85"/>
  <c r="F85"/>
  <c r="J85"/>
  <c r="B86"/>
  <c r="F86"/>
  <c r="J86"/>
  <c r="M76" i="9"/>
  <c r="E77"/>
  <c r="I77"/>
  <c r="M77"/>
  <c r="E78"/>
  <c r="I78"/>
  <c r="M78"/>
  <c r="E79"/>
  <c r="I79"/>
  <c r="M79"/>
  <c r="E80"/>
  <c r="I80"/>
  <c r="M80"/>
  <c r="E81"/>
  <c r="I81"/>
  <c r="M81"/>
  <c r="E82"/>
  <c r="I82"/>
  <c r="M82"/>
  <c r="E83"/>
  <c r="I83"/>
  <c r="M83"/>
  <c r="E84"/>
  <c r="I84"/>
  <c r="M84"/>
  <c r="E85"/>
  <c r="I85"/>
  <c r="M85"/>
  <c r="E86"/>
  <c r="I86"/>
  <c r="M86"/>
  <c r="L76" i="8"/>
  <c r="D77"/>
  <c r="H77"/>
  <c r="L77"/>
  <c r="D78"/>
  <c r="H78"/>
  <c r="L78"/>
  <c r="D79"/>
  <c r="H79"/>
  <c r="L79"/>
  <c r="D80"/>
  <c r="H80"/>
  <c r="L80"/>
  <c r="D81"/>
  <c r="H81"/>
  <c r="L81"/>
  <c r="D82"/>
  <c r="H82"/>
  <c r="L82"/>
  <c r="D83"/>
  <c r="H83"/>
  <c r="L83"/>
  <c r="D84"/>
  <c r="H84"/>
  <c r="L84"/>
  <c r="D85"/>
  <c r="H85"/>
  <c r="L85"/>
  <c r="D86"/>
  <c r="H86"/>
  <c r="L86"/>
  <c r="K76" i="7"/>
  <c r="C77"/>
  <c r="G77"/>
  <c r="K77"/>
  <c r="C78"/>
  <c r="G78"/>
  <c r="K78"/>
  <c r="C79"/>
  <c r="G79"/>
  <c r="K79"/>
  <c r="C80"/>
  <c r="G80"/>
  <c r="K80"/>
  <c r="C81"/>
  <c r="G81"/>
  <c r="K81"/>
  <c r="C82"/>
  <c r="G82"/>
  <c r="K82"/>
  <c r="C83"/>
  <c r="G83"/>
  <c r="K83"/>
  <c r="C84"/>
  <c r="G84"/>
  <c r="K84"/>
  <c r="C85"/>
  <c r="G85"/>
  <c r="K85"/>
  <c r="C86"/>
  <c r="G86"/>
  <c r="K86"/>
  <c r="M76" i="10"/>
  <c r="E77"/>
  <c r="I77"/>
  <c r="M77"/>
  <c r="E78"/>
  <c r="I78"/>
  <c r="M78"/>
  <c r="E79"/>
  <c r="I79"/>
  <c r="M79"/>
  <c r="E80"/>
  <c r="I80"/>
  <c r="M80"/>
  <c r="E81"/>
  <c r="I81"/>
  <c r="M81"/>
  <c r="E82"/>
  <c r="I82"/>
  <c r="M82"/>
  <c r="E83"/>
  <c r="I83"/>
  <c r="M83"/>
  <c r="E84"/>
  <c r="I84"/>
  <c r="M84"/>
  <c r="E85"/>
  <c r="I85"/>
  <c r="M85"/>
  <c r="E86"/>
  <c r="I86"/>
  <c r="M86"/>
  <c r="L76" i="9"/>
  <c r="D77"/>
  <c r="H77"/>
  <c r="L77"/>
  <c r="D78"/>
  <c r="H78"/>
  <c r="L78"/>
  <c r="D79"/>
  <c r="H79"/>
  <c r="L79"/>
  <c r="D80"/>
  <c r="H80"/>
  <c r="L80"/>
  <c r="D81"/>
  <c r="H81"/>
  <c r="L81"/>
  <c r="D82"/>
  <c r="H82"/>
  <c r="L82"/>
  <c r="D83"/>
  <c r="H83"/>
  <c r="L83"/>
  <c r="D84"/>
  <c r="H84"/>
  <c r="L84"/>
  <c r="D85"/>
  <c r="H85"/>
  <c r="L85"/>
  <c r="D86"/>
  <c r="H86"/>
  <c r="L86"/>
  <c r="K76" i="8"/>
  <c r="C77"/>
  <c r="G77"/>
  <c r="K77"/>
  <c r="C78"/>
  <c r="G78"/>
  <c r="K78"/>
  <c r="C79"/>
  <c r="G79"/>
  <c r="K79"/>
  <c r="C80"/>
  <c r="G80"/>
  <c r="K80"/>
  <c r="C81"/>
  <c r="G81"/>
  <c r="K81"/>
  <c r="C82"/>
  <c r="G82"/>
  <c r="K82"/>
  <c r="C83"/>
  <c r="G83"/>
  <c r="K83"/>
  <c r="C84"/>
  <c r="G84"/>
  <c r="K84"/>
  <c r="C85"/>
  <c r="G85"/>
  <c r="K85"/>
  <c r="C86"/>
  <c r="G86"/>
  <c r="K86"/>
  <c r="B77" i="7"/>
  <c r="F77"/>
  <c r="J77"/>
  <c r="B78"/>
  <c r="F78"/>
  <c r="J78"/>
  <c r="B79"/>
  <c r="F79"/>
  <c r="J79"/>
  <c r="B80"/>
  <c r="F80"/>
  <c r="J80"/>
  <c r="B81"/>
  <c r="F81"/>
  <c r="J81"/>
  <c r="B82"/>
  <c r="F82"/>
  <c r="J82"/>
  <c r="B83"/>
  <c r="F83"/>
  <c r="J83"/>
  <c r="B84"/>
  <c r="F84"/>
  <c r="J84"/>
  <c r="B85"/>
  <c r="F85"/>
  <c r="J85"/>
  <c r="B86"/>
  <c r="F86"/>
  <c r="J86"/>
  <c r="L76" i="10"/>
  <c r="D77"/>
  <c r="H77"/>
  <c r="L77"/>
  <c r="D78"/>
  <c r="H78"/>
  <c r="L78"/>
  <c r="D79"/>
  <c r="H79"/>
  <c r="L79"/>
  <c r="D80"/>
  <c r="H80"/>
  <c r="L80"/>
  <c r="D81"/>
  <c r="H81"/>
  <c r="L81"/>
  <c r="D82"/>
  <c r="H82"/>
  <c r="L82"/>
  <c r="D83"/>
  <c r="H83"/>
  <c r="L83"/>
  <c r="D84"/>
  <c r="H84"/>
  <c r="L84"/>
  <c r="D85"/>
  <c r="H85"/>
  <c r="L85"/>
  <c r="D86"/>
  <c r="H86"/>
  <c r="L86"/>
  <c r="K76" i="9"/>
  <c r="C77"/>
  <c r="G77"/>
  <c r="K77"/>
  <c r="C78"/>
  <c r="G78"/>
  <c r="K78"/>
  <c r="C79"/>
  <c r="G79"/>
  <c r="K79"/>
  <c r="C80"/>
  <c r="G80"/>
  <c r="K80"/>
  <c r="C81"/>
  <c r="G81"/>
  <c r="K81"/>
  <c r="C82"/>
  <c r="G82"/>
  <c r="K82"/>
  <c r="C83"/>
  <c r="G83"/>
  <c r="K83"/>
  <c r="C84"/>
  <c r="G84"/>
  <c r="K84"/>
  <c r="C85"/>
  <c r="G85"/>
  <c r="K85"/>
  <c r="C86"/>
  <c r="G86"/>
  <c r="K86"/>
  <c r="B77" i="8"/>
  <c r="F77"/>
  <c r="J77"/>
  <c r="B78"/>
  <c r="F78"/>
  <c r="J78"/>
  <c r="B79"/>
  <c r="F79"/>
  <c r="J79"/>
  <c r="B80"/>
  <c r="F80"/>
  <c r="J80"/>
  <c r="B81"/>
  <c r="F81"/>
  <c r="J81"/>
  <c r="B82"/>
  <c r="F82"/>
  <c r="J82"/>
  <c r="B83"/>
  <c r="F83"/>
  <c r="J83"/>
  <c r="B84"/>
  <c r="F84"/>
  <c r="J84"/>
  <c r="B85"/>
  <c r="F85"/>
  <c r="J85"/>
  <c r="B86"/>
  <c r="F86"/>
  <c r="J86"/>
  <c r="M76" i="7"/>
  <c r="E77"/>
  <c r="I77"/>
  <c r="M77"/>
  <c r="E78"/>
  <c r="I78"/>
  <c r="M78"/>
  <c r="E79"/>
  <c r="I79"/>
  <c r="M79"/>
  <c r="E80"/>
  <c r="I80"/>
  <c r="M80"/>
  <c r="E81"/>
  <c r="I81"/>
  <c r="M81"/>
  <c r="E82"/>
  <c r="I82"/>
  <c r="M82"/>
  <c r="E83"/>
  <c r="I83"/>
  <c r="M83"/>
  <c r="E84"/>
  <c r="I84"/>
  <c r="M84"/>
  <c r="E85"/>
  <c r="I85"/>
  <c r="M85"/>
  <c r="E86"/>
  <c r="I86"/>
  <c r="M86"/>
  <c r="M76" i="25"/>
  <c r="E77"/>
  <c r="I77"/>
  <c r="M77"/>
  <c r="E78"/>
  <c r="I78"/>
  <c r="M78"/>
  <c r="E79"/>
  <c r="I79"/>
  <c r="M79"/>
  <c r="E80"/>
  <c r="I80"/>
  <c r="M80"/>
  <c r="E81"/>
  <c r="I81"/>
  <c r="M81"/>
  <c r="E82"/>
  <c r="I82"/>
  <c r="M82"/>
  <c r="E83"/>
  <c r="I83"/>
  <c r="M83"/>
  <c r="E84"/>
  <c r="I84"/>
  <c r="M84"/>
  <c r="E85"/>
  <c r="I85"/>
  <c r="M85"/>
  <c r="E86"/>
  <c r="I86"/>
  <c r="M86"/>
  <c r="L76"/>
  <c r="D77"/>
  <c r="H77"/>
  <c r="L77"/>
  <c r="D78"/>
  <c r="H78"/>
  <c r="L78"/>
  <c r="D79"/>
  <c r="H79"/>
  <c r="L79"/>
  <c r="D80"/>
  <c r="H80"/>
  <c r="L80"/>
  <c r="D81"/>
  <c r="H81"/>
  <c r="L81"/>
  <c r="D82"/>
  <c r="H82"/>
  <c r="L82"/>
  <c r="D83"/>
  <c r="H83"/>
  <c r="L83"/>
  <c r="D84"/>
  <c r="H84"/>
  <c r="L84"/>
  <c r="D85"/>
  <c r="H85"/>
  <c r="L85"/>
  <c r="D86"/>
  <c r="H86"/>
  <c r="L86"/>
  <c r="K76"/>
  <c r="C77"/>
  <c r="G77"/>
  <c r="K77"/>
  <c r="C78"/>
  <c r="G78"/>
  <c r="K78"/>
  <c r="C79"/>
  <c r="G79"/>
  <c r="K79"/>
  <c r="C80"/>
  <c r="G80"/>
  <c r="K80"/>
  <c r="C81"/>
  <c r="G81"/>
  <c r="K81"/>
  <c r="C82"/>
  <c r="G82"/>
  <c r="K82"/>
  <c r="C83"/>
  <c r="G83"/>
  <c r="K83"/>
  <c r="C84"/>
  <c r="G84"/>
  <c r="K84"/>
  <c r="C85"/>
  <c r="G85"/>
  <c r="K85"/>
  <c r="C86"/>
  <c r="G86"/>
  <c r="K86"/>
  <c r="B77"/>
  <c r="F77"/>
  <c r="J77"/>
  <c r="B78"/>
  <c r="F78"/>
  <c r="J78"/>
  <c r="B79"/>
  <c r="F79"/>
  <c r="J79"/>
  <c r="B80"/>
  <c r="F80"/>
  <c r="J80"/>
  <c r="B81"/>
  <c r="F81"/>
  <c r="J81"/>
  <c r="B82"/>
  <c r="F82"/>
  <c r="J82"/>
  <c r="B83"/>
  <c r="F83"/>
  <c r="J83"/>
  <c r="B84"/>
  <c r="F84"/>
  <c r="J84"/>
  <c r="B85"/>
  <c r="F85"/>
  <c r="J85"/>
  <c r="B86"/>
  <c r="F86"/>
  <c r="J86"/>
  <c r="AD11" i="5"/>
  <c r="AD10"/>
  <c r="X596"/>
  <c r="AA592"/>
  <c r="X591"/>
  <c r="AA588"/>
  <c r="X587"/>
  <c r="AA584"/>
  <c r="X583"/>
  <c r="AA580"/>
  <c r="X579"/>
  <c r="AA576"/>
  <c r="X575"/>
  <c r="P567"/>
  <c r="P559"/>
  <c r="P551"/>
  <c r="P543"/>
  <c r="P535"/>
  <c r="P527"/>
  <c r="P519"/>
  <c r="P511"/>
  <c r="P503"/>
  <c r="P495"/>
  <c r="P487"/>
  <c r="P479"/>
  <c r="P471"/>
  <c r="P463"/>
  <c r="P455"/>
  <c r="P447"/>
  <c r="P439"/>
  <c r="P431"/>
  <c r="AD9" l="1"/>
  <c r="AD8"/>
  <c r="AA9"/>
  <c r="C103" i="14"/>
  <c r="K103"/>
  <c r="L103"/>
  <c r="B103"/>
  <c r="D103"/>
  <c r="F103"/>
  <c r="H103"/>
  <c r="M103"/>
  <c r="E103"/>
  <c r="G103"/>
  <c r="I103"/>
  <c r="J103"/>
  <c r="X11" i="5"/>
  <c r="AA8"/>
  <c r="X8"/>
  <c r="X10"/>
  <c r="F95" i="19"/>
  <c r="G95" s="1"/>
  <c r="E93" i="14"/>
  <c r="E97"/>
  <c r="M94"/>
  <c r="M93"/>
  <c r="B96"/>
  <c r="B91"/>
  <c r="B99"/>
  <c r="B94"/>
  <c r="B102"/>
  <c r="B97"/>
  <c r="B92"/>
  <c r="B100"/>
  <c r="B95"/>
  <c r="B104"/>
  <c r="B90"/>
  <c r="B98"/>
  <c r="B93"/>
  <c r="B101"/>
  <c r="J96"/>
  <c r="J91"/>
  <c r="J99"/>
  <c r="J94"/>
  <c r="J102"/>
  <c r="J97"/>
  <c r="J92"/>
  <c r="J100"/>
  <c r="J95"/>
  <c r="J104"/>
  <c r="J90"/>
  <c r="J98"/>
  <c r="J93"/>
  <c r="J101"/>
  <c r="D91"/>
  <c r="D93"/>
  <c r="D95"/>
  <c r="D97"/>
  <c r="D99"/>
  <c r="D101"/>
  <c r="D104"/>
  <c r="D90"/>
  <c r="D92"/>
  <c r="D94"/>
  <c r="D96"/>
  <c r="D98"/>
  <c r="D100"/>
  <c r="D102"/>
  <c r="F90"/>
  <c r="F92"/>
  <c r="F94"/>
  <c r="F96"/>
  <c r="F98"/>
  <c r="F100"/>
  <c r="F102"/>
  <c r="F91"/>
  <c r="F93"/>
  <c r="F95"/>
  <c r="F97"/>
  <c r="F99"/>
  <c r="F101"/>
  <c r="F104"/>
  <c r="AA11" i="5"/>
  <c r="X9"/>
  <c r="E100" i="14"/>
  <c r="E104"/>
  <c r="E95"/>
  <c r="M90"/>
  <c r="M104"/>
  <c r="M95"/>
  <c r="C90"/>
  <c r="C92"/>
  <c r="C94"/>
  <c r="C96"/>
  <c r="C98"/>
  <c r="C100"/>
  <c r="C102"/>
  <c r="C97"/>
  <c r="C91"/>
  <c r="C99"/>
  <c r="C93"/>
  <c r="C101"/>
  <c r="C95"/>
  <c r="C104"/>
  <c r="K90"/>
  <c r="K92"/>
  <c r="K94"/>
  <c r="K96"/>
  <c r="K98"/>
  <c r="K100"/>
  <c r="K102"/>
  <c r="K93"/>
  <c r="K101"/>
  <c r="K95"/>
  <c r="K104"/>
  <c r="K97"/>
  <c r="K91"/>
  <c r="K99"/>
  <c r="L91"/>
  <c r="L93"/>
  <c r="L95"/>
  <c r="L97"/>
  <c r="L99"/>
  <c r="L101"/>
  <c r="L104"/>
  <c r="L90"/>
  <c r="L92"/>
  <c r="L94"/>
  <c r="L96"/>
  <c r="L98"/>
  <c r="L100"/>
  <c r="L102"/>
  <c r="AA10" i="5"/>
  <c r="E94" i="14"/>
  <c r="E90"/>
  <c r="M98"/>
  <c r="M97"/>
  <c r="H91"/>
  <c r="H93"/>
  <c r="H95"/>
  <c r="H97"/>
  <c r="H99"/>
  <c r="H101"/>
  <c r="H104"/>
  <c r="H90"/>
  <c r="H92"/>
  <c r="H94"/>
  <c r="H96"/>
  <c r="H98"/>
  <c r="H100"/>
  <c r="H102"/>
  <c r="E102"/>
  <c r="E98"/>
  <c r="E99"/>
  <c r="E91"/>
  <c r="M92"/>
  <c r="M102"/>
  <c r="M99"/>
  <c r="M91"/>
  <c r="G90"/>
  <c r="G92"/>
  <c r="G94"/>
  <c r="G96"/>
  <c r="G98"/>
  <c r="G100"/>
  <c r="G102"/>
  <c r="G91"/>
  <c r="G99"/>
  <c r="G93"/>
  <c r="G101"/>
  <c r="G95"/>
  <c r="G104"/>
  <c r="G97"/>
  <c r="I91"/>
  <c r="I93"/>
  <c r="I95"/>
  <c r="I97"/>
  <c r="I99"/>
  <c r="I101"/>
  <c r="I104"/>
  <c r="I92"/>
  <c r="I100"/>
  <c r="I94"/>
  <c r="I102"/>
  <c r="I96"/>
  <c r="I90"/>
  <c r="I98"/>
  <c r="E96"/>
  <c r="E92"/>
  <c r="E101"/>
  <c r="M100"/>
  <c r="M96"/>
  <c r="M101"/>
  <c r="N103" l="1"/>
  <c r="E105"/>
  <c r="C105"/>
  <c r="J105"/>
  <c r="N93"/>
  <c r="N95"/>
  <c r="N102"/>
  <c r="N96"/>
  <c r="G105"/>
  <c r="M105"/>
  <c r="N101"/>
  <c r="N104"/>
  <c r="N97"/>
  <c r="N91"/>
  <c r="N90"/>
  <c r="B105"/>
  <c r="H105"/>
  <c r="K105"/>
  <c r="F105"/>
  <c r="N92"/>
  <c r="N99"/>
  <c r="I105"/>
  <c r="L105"/>
  <c r="D105"/>
  <c r="N98"/>
  <c r="N100"/>
  <c r="N94"/>
  <c r="Q91" l="1"/>
  <c r="Q90"/>
  <c r="N105"/>
  <c r="O91" l="1"/>
  <c r="O103"/>
  <c r="O93"/>
  <c r="O96"/>
  <c r="O101"/>
  <c r="O94"/>
  <c r="O102"/>
  <c r="O95"/>
  <c r="O99"/>
  <c r="O92"/>
  <c r="O90"/>
  <c r="O98"/>
  <c r="O97"/>
  <c r="O100"/>
  <c r="O104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8"/>
            <color indexed="81"/>
            <rFont val="Tahoma"/>
            <family val="2"/>
          </rPr>
          <t>From: D:\CS3_BO_version128test\calsim30_bo\common\DSS\CalSim30_10_SV.dss</t>
        </r>
      </text>
    </comment>
    <comment ref="D1" authorId="0">
      <text>
        <r>
          <rPr>
            <sz val="8"/>
            <color indexed="81"/>
            <rFont val="Tahoma"/>
            <family val="2"/>
          </rPr>
          <t>From: D:\CS3_BO_version128test\calsim30_bo\common\DSS\CalSim30_10_SV.dss</t>
        </r>
      </text>
    </comment>
    <comment ref="E1" authorId="0">
      <text>
        <r>
          <rPr>
            <sz val="8"/>
            <color indexed="81"/>
            <rFont val="Tahoma"/>
            <family val="2"/>
          </rPr>
          <t>From: D:\CS3_BO_version128test\calsim30_bo\common\DSS\CalSim30_10_SV.dss</t>
        </r>
      </text>
    </comment>
    <comment ref="G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H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I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J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K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L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M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N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O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P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Q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R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S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T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U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V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W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X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Y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Z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A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B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C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D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E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F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G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H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I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J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K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L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M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N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O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P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Q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R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S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T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U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V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W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X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Y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AZ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A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B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C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D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E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F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G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H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I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J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K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L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M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N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O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P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Q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R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S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T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U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V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W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X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Y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BZ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A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B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C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D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E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F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G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H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I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J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K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L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M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N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O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P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Q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R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S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T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  <comment ref="CU1" authorId="0">
      <text>
        <r>
          <rPr>
            <sz val="8"/>
            <color indexed="81"/>
            <rFont val="Tahoma"/>
            <family val="2"/>
          </rPr>
          <t>From: D:\cvwrsm\trunk\calsim30\calsim30_bo\conv\DSS\Version134_052312_WRIMS050912DV.dss</t>
        </r>
      </text>
    </comment>
  </commentList>
</comments>
</file>

<file path=xl/sharedStrings.xml><?xml version="1.0" encoding="utf-8"?>
<sst xmlns="http://schemas.openxmlformats.org/spreadsheetml/2006/main" count="12769" uniqueCount="1398">
  <si>
    <t>Group Name:</t>
  </si>
  <si>
    <t>Start Date:</t>
  </si>
  <si>
    <t>A_Part:</t>
  </si>
  <si>
    <t>CALSIM</t>
  </si>
  <si>
    <t>Start Time:</t>
  </si>
  <si>
    <t>E_Part:</t>
  </si>
  <si>
    <t>1MON</t>
  </si>
  <si>
    <t>Finish Date:</t>
  </si>
  <si>
    <t>F_Part:</t>
  </si>
  <si>
    <t>Finish Time:</t>
  </si>
  <si>
    <t>B_Part</t>
  </si>
  <si>
    <t>C_Part</t>
  </si>
  <si>
    <t>Function Names</t>
  </si>
  <si>
    <t>STORAGE-LEVEL</t>
  </si>
  <si>
    <t>ShastaFlood</t>
  </si>
  <si>
    <t>OrovilleFlood</t>
  </si>
  <si>
    <t>FolsomFlood</t>
  </si>
  <si>
    <t>Data from DV FILE</t>
  </si>
  <si>
    <t>STORAGE</t>
  </si>
  <si>
    <t>Shasta</t>
  </si>
  <si>
    <t>Oroville</t>
  </si>
  <si>
    <t>Folsom</t>
  </si>
  <si>
    <t>S11</t>
  </si>
  <si>
    <t>CVPSL</t>
  </si>
  <si>
    <t>S12</t>
  </si>
  <si>
    <t>SWPSL</t>
  </si>
  <si>
    <t>FLOW-DELIVERY</t>
  </si>
  <si>
    <t>Tracy</t>
  </si>
  <si>
    <t>D418_EXP1</t>
  </si>
  <si>
    <t>Tracy_exp1</t>
  </si>
  <si>
    <t>Banks</t>
  </si>
  <si>
    <t>D419_EXP1</t>
  </si>
  <si>
    <t>Banks_exp1</t>
  </si>
  <si>
    <t>D419_SWP</t>
  </si>
  <si>
    <t>Banks_SWP</t>
  </si>
  <si>
    <t>FLOW-CHANNEL</t>
  </si>
  <si>
    <t>Sac</t>
  </si>
  <si>
    <t>C639</t>
  </si>
  <si>
    <t>SJR</t>
  </si>
  <si>
    <t>C504</t>
  </si>
  <si>
    <t>ES</t>
  </si>
  <si>
    <t>C508</t>
  </si>
  <si>
    <t>Cal</t>
  </si>
  <si>
    <t>Yolo</t>
  </si>
  <si>
    <t>C407</t>
  </si>
  <si>
    <t>DO</t>
  </si>
  <si>
    <t>DO_WHL</t>
  </si>
  <si>
    <t>D407</t>
  </si>
  <si>
    <t>MRDO</t>
  </si>
  <si>
    <t>int_IBU_UWFE</t>
  </si>
  <si>
    <t>INTEGER</t>
  </si>
  <si>
    <t>COA</t>
  </si>
  <si>
    <t>UNUSED_FS</t>
  </si>
  <si>
    <t>UNUSED-FS</t>
  </si>
  <si>
    <t>UNUSED_SS</t>
  </si>
  <si>
    <t>UNUSED-SS</t>
  </si>
  <si>
    <t>EXPRATIO_</t>
  </si>
  <si>
    <t>EI-RATIO-STD</t>
  </si>
  <si>
    <t>EI</t>
  </si>
  <si>
    <t>EiExpCtrl</t>
  </si>
  <si>
    <t>EXPORT-CTRL-EI</t>
  </si>
  <si>
    <t>Eiexp</t>
  </si>
  <si>
    <t>NCP</t>
  </si>
  <si>
    <t>Kes</t>
  </si>
  <si>
    <t>HSt</t>
  </si>
  <si>
    <t>Nimbus</t>
  </si>
  <si>
    <t>Therm</t>
  </si>
  <si>
    <t>Fmin</t>
  </si>
  <si>
    <t>BANKSALLOWOUT</t>
  </si>
  <si>
    <t>FLOW-ALLOW-BANKS</t>
  </si>
  <si>
    <t>BanksMax</t>
  </si>
  <si>
    <t>MAXTRACYCALCDV</t>
  </si>
  <si>
    <t>TracyMax</t>
  </si>
  <si>
    <t>APRMAYEXPCTRL</t>
  </si>
  <si>
    <t>EXPORT-CTRL-APRMAY</t>
  </si>
  <si>
    <t>AprMayMax</t>
  </si>
  <si>
    <t>APRMAYBANKSCTRL</t>
  </si>
  <si>
    <t>BanksAprMayMax</t>
  </si>
  <si>
    <t>APRMAYTRACYCTRL</t>
  </si>
  <si>
    <t>TracyAprMayMax</t>
  </si>
  <si>
    <t>CVPRULECV</t>
  </si>
  <si>
    <t>RULECURVE</t>
  </si>
  <si>
    <t>CVPSLRC</t>
  </si>
  <si>
    <t>SWPRULECV</t>
  </si>
  <si>
    <t>SWPSLRC</t>
  </si>
  <si>
    <t>FLOW</t>
  </si>
  <si>
    <t>JPSLOPE_1DV</t>
  </si>
  <si>
    <t>SLOPE</t>
  </si>
  <si>
    <t>JPINTCPT_1DV</t>
  </si>
  <si>
    <t>INTERCEPT</t>
  </si>
  <si>
    <t>EMSLOPE_1DV</t>
  </si>
  <si>
    <t>EMINTCPT_1DV</t>
  </si>
  <si>
    <t>CCCSLOPE_1ADV</t>
  </si>
  <si>
    <t>CCCSLOPE_2ADV</t>
  </si>
  <si>
    <t>CCCSLOPE_3ADV</t>
  </si>
  <si>
    <t>CCCINTCPT_1ADV</t>
  </si>
  <si>
    <t>CCCINTCPT_2ADV</t>
  </si>
  <si>
    <t>CCCINTCPT_3ADV</t>
  </si>
  <si>
    <t>COSLOPE_1DV</t>
  </si>
  <si>
    <t>COINTCPT_1DV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</si>
  <si>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</si>
  <si>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</si>
  <si>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</si>
  <si>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</si>
  <si>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</si>
  <si>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</si>
  <si>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</si>
  <si>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</si>
  <si>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</si>
  <si>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</si>
  <si>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</si>
  <si>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</si>
  <si>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Index</t>
  </si>
  <si>
    <t>Jersey Point</t>
  </si>
  <si>
    <t>Emmaton</t>
  </si>
  <si>
    <t>Collinsville</t>
  </si>
  <si>
    <t>EI Ratio</t>
  </si>
  <si>
    <t>Delta Final</t>
  </si>
  <si>
    <t>Date</t>
  </si>
  <si>
    <t>Final</t>
  </si>
  <si>
    <t>Req In</t>
  </si>
  <si>
    <t>JP</t>
  </si>
  <si>
    <t>EM</t>
  </si>
  <si>
    <t>CO</t>
  </si>
  <si>
    <t>err</t>
  </si>
  <si>
    <t>CVP</t>
  </si>
  <si>
    <t>SWP</t>
  </si>
  <si>
    <t>Label</t>
  </si>
  <si>
    <t>San Luis Storage</t>
  </si>
  <si>
    <t>Minimum Export</t>
  </si>
  <si>
    <t>Shasta Release</t>
  </si>
  <si>
    <t>Folsom Release</t>
  </si>
  <si>
    <t>Oroville Release</t>
  </si>
  <si>
    <t>CVP San Luis</t>
  </si>
  <si>
    <t>SWP San Luis</t>
  </si>
  <si>
    <t>CVP Exports</t>
  </si>
  <si>
    <t>SWP Exports</t>
  </si>
  <si>
    <t>Delta</t>
  </si>
  <si>
    <t>Surplus Delta Outflow</t>
  </si>
  <si>
    <t>Shasta Reservoir Controlling Release</t>
  </si>
  <si>
    <t>YEAR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</si>
  <si>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</si>
  <si>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</si>
  <si>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</si>
  <si>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</si>
  <si>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</si>
  <si>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</si>
  <si>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</si>
  <si>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</si>
  <si>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</si>
  <si>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</si>
  <si>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</si>
  <si>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</si>
  <si>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 xml:space="preserve">Key: </t>
  </si>
  <si>
    <t>Flood = Shasta Flood Conservation Release</t>
  </si>
  <si>
    <t>Keswick = Minimum Flow at C5</t>
  </si>
  <si>
    <t>NCP = Minimum Flow at C129</t>
  </si>
  <si>
    <t>Folsom Reservoir Controlling Release</t>
  </si>
  <si>
    <t>Flood = Folsom Flood Conservation Release</t>
  </si>
  <si>
    <t>Nimbus = Minimum Flow at C9</t>
  </si>
  <si>
    <t>H-St. = Minimum Flow at C303</t>
  </si>
  <si>
    <t>Oroville Controlling Release</t>
  </si>
  <si>
    <t>Flood = Oroville Flood Conservation Release</t>
  </si>
  <si>
    <t>Therm. = Minimum Flow at C203</t>
  </si>
  <si>
    <t>F. Min = Minimum Flow at C223</t>
  </si>
  <si>
    <t>CVP San Luis Storage</t>
  </si>
  <si>
    <t>Storage = CVP San Luis is full</t>
  </si>
  <si>
    <t xml:space="preserve"> &gt;RC = CVP San Luis is greater than rule-curve</t>
  </si>
  <si>
    <t xml:space="preserve"> @RC = CVP San Luis is equal to rule-curve</t>
  </si>
  <si>
    <t xml:space="preserve"> &lt;RC = CVP San Luis is less than rule-curve</t>
  </si>
  <si>
    <t>SWP San Luis Storage</t>
  </si>
  <si>
    <t>Storage = SWP San Luis is full</t>
  </si>
  <si>
    <t xml:space="preserve"> &gt;RC = SWP San Luis is greater than rule-curve</t>
  </si>
  <si>
    <t xml:space="preserve"> @RC = SWP San Luis is equal to rule-curve</t>
  </si>
  <si>
    <t xml:space="preserve"> &lt;RC = SWP San Luis is less than rule-curve</t>
  </si>
  <si>
    <t>Tracy Exports</t>
  </si>
  <si>
    <t>Tracy = Exports at maximum</t>
  </si>
  <si>
    <t>T. Min = Minimum export level</t>
  </si>
  <si>
    <t>PulseCap1 = Exports are limited by April 15 - May 15 pulse period limit for Tracy Max</t>
  </si>
  <si>
    <t>PulseCap2 = Exports are limited by April 15 - May 15 pulse period limit for half total limit</t>
  </si>
  <si>
    <t>PulseCap3 = Exports are limited by April 15 - May 15 pulse period limit for half total limit plus COA-Unused portion of other project</t>
  </si>
  <si>
    <t>EI Split = Exports are limited to half of total EI allowable exports</t>
  </si>
  <si>
    <t>Storage = CVP San Luis is full (indicated only if no other controls on exports)</t>
  </si>
  <si>
    <t>Banks Exports</t>
  </si>
  <si>
    <t>Banks = Exports at maximum</t>
  </si>
  <si>
    <t>B. Min = Minimum export level</t>
  </si>
  <si>
    <t>PulseCap1 = Exports are limited by April 15 - May 15 pulse period limit for Banks Max</t>
  </si>
  <si>
    <t>Storage = SWP San Luis is full (indicated only if no other controls on exports)</t>
  </si>
  <si>
    <t>UWFE = Unstored Water for Export</t>
  </si>
  <si>
    <t>IBU = In-Basin Use</t>
  </si>
  <si>
    <t>Delta Control</t>
  </si>
  <si>
    <t>JP = Jersey Point</t>
  </si>
  <si>
    <t>EM = Emmaton</t>
  </si>
  <si>
    <t>CO = Collinsville</t>
  </si>
  <si>
    <t>EI = Export/Inflow Ratio</t>
  </si>
  <si>
    <t>Surplus Delta Outflow [cfs]</t>
  </si>
  <si>
    <t>RS = Rock Slough</t>
  </si>
  <si>
    <t>RS_m_1</t>
  </si>
  <si>
    <t>RS_m_2</t>
  </si>
  <si>
    <t>RS_m_3</t>
  </si>
  <si>
    <t>RS_b_1</t>
  </si>
  <si>
    <t>RS_b_2</t>
  </si>
  <si>
    <t>RS_b_3</t>
  </si>
  <si>
    <t>JP_Sac_ZeroExp</t>
  </si>
  <si>
    <t>EM_Sac_ZeroExp</t>
  </si>
  <si>
    <t>RS_Sac_ZeroExp</t>
  </si>
  <si>
    <t>CO_Sac_ZeroExp</t>
  </si>
  <si>
    <t>RS_MaxExport_1</t>
  </si>
  <si>
    <t>RS_MaxExport_2</t>
  </si>
  <si>
    <t>RS_MaxExport_3</t>
  </si>
  <si>
    <t>RS_MRDO_1</t>
  </si>
  <si>
    <t>RS_MRDO_2</t>
  </si>
  <si>
    <t>RS_MRDO_3</t>
  </si>
  <si>
    <t>MRDO = D407 (includes X2)</t>
  </si>
  <si>
    <t>RS</t>
  </si>
  <si>
    <t>Total</t>
  </si>
  <si>
    <t>None</t>
  </si>
  <si>
    <t>Frequency</t>
  </si>
  <si>
    <t/>
  </si>
  <si>
    <t xml:space="preserve">TAF     </t>
  </si>
  <si>
    <t>mrdo</t>
  </si>
  <si>
    <t>do</t>
  </si>
  <si>
    <t>Rock Slough</t>
  </si>
  <si>
    <t>Max ANN MRDO</t>
  </si>
  <si>
    <t>Total DO</t>
  </si>
  <si>
    <t>ANN Surplus</t>
  </si>
  <si>
    <t>true c407</t>
  </si>
  <si>
    <t>d407</t>
  </si>
  <si>
    <t>c407</t>
  </si>
  <si>
    <t>d407+c407</t>
  </si>
  <si>
    <t>EI Surplus</t>
  </si>
  <si>
    <t>C407 w/ WHL Surplus</t>
  </si>
  <si>
    <t>All</t>
  </si>
  <si>
    <t>Determine the controlling factors…</t>
  </si>
  <si>
    <t>Determine the surplus delta outflow…</t>
  </si>
  <si>
    <t>Surplus Final</t>
  </si>
  <si>
    <t>sac</t>
  </si>
  <si>
    <t>banks</t>
  </si>
  <si>
    <t>tracy</t>
  </si>
  <si>
    <t>b+t</t>
  </si>
  <si>
    <t>JP_m</t>
  </si>
  <si>
    <t>JP_b</t>
  </si>
  <si>
    <t>JP_MaxExport</t>
  </si>
  <si>
    <t>EM_m</t>
  </si>
  <si>
    <t>EM_b</t>
  </si>
  <si>
    <t>EM_MaxExport</t>
  </si>
  <si>
    <t>EM_MRDO</t>
  </si>
  <si>
    <t>CO_m</t>
  </si>
  <si>
    <t>CO_b</t>
  </si>
  <si>
    <t>CO_MaxExport</t>
  </si>
  <si>
    <t>CO_MRDO</t>
  </si>
  <si>
    <t>RS ec</t>
  </si>
  <si>
    <t>RS std</t>
  </si>
  <si>
    <t>JP_MRDO</t>
  </si>
  <si>
    <t>diff</t>
  </si>
  <si>
    <t>JP ec</t>
  </si>
  <si>
    <t>JP std</t>
  </si>
  <si>
    <t>EM ec</t>
  </si>
  <si>
    <t>EM std</t>
  </si>
  <si>
    <t>JPMRDO</t>
  </si>
  <si>
    <t>JP_EC_Month</t>
  </si>
  <si>
    <t>JP_EC_MonthDSM2</t>
  </si>
  <si>
    <t>SALINITY</t>
  </si>
  <si>
    <t>JP_EC_STD</t>
  </si>
  <si>
    <t>EM_EC_Month</t>
  </si>
  <si>
    <t>EM_EC_MonthDSM2</t>
  </si>
  <si>
    <t>EM_EC_STD</t>
  </si>
  <si>
    <t>RS_EC_Month</t>
  </si>
  <si>
    <t>RS_EC_MonthDSM2</t>
  </si>
  <si>
    <t>RS_EC_STD</t>
  </si>
  <si>
    <t>CO_EC_Month</t>
  </si>
  <si>
    <t>CO_EC_MonthDSM2</t>
  </si>
  <si>
    <t>CO_EC_STD</t>
  </si>
  <si>
    <t>EMMRDO</t>
  </si>
  <si>
    <t>JPEM</t>
  </si>
  <si>
    <t>Required Outflow</t>
  </si>
  <si>
    <t>JPRS</t>
  </si>
  <si>
    <t>EIMRDO</t>
  </si>
  <si>
    <t>RSEI</t>
  </si>
  <si>
    <t>EMEI</t>
  </si>
  <si>
    <t>C400_mif</t>
  </si>
  <si>
    <t>Count=</t>
  </si>
  <si>
    <t>Average=</t>
  </si>
  <si>
    <t>Max=</t>
  </si>
  <si>
    <t>Median=</t>
  </si>
  <si>
    <t>CVP Est</t>
  </si>
  <si>
    <t>SWP Est</t>
  </si>
  <si>
    <t>Total Est</t>
  </si>
  <si>
    <t>EXP_EST_SWP</t>
  </si>
  <si>
    <t>EXP_EST_CVP</t>
  </si>
  <si>
    <t>FLOW-MIN-INSTREAM</t>
  </si>
  <si>
    <t>EXPORT-ESTIMATE</t>
  </si>
  <si>
    <t>EXP_EST_TOTAL</t>
  </si>
  <si>
    <t>2005A01A</t>
  </si>
  <si>
    <t>B2_2_1CAP</t>
  </si>
  <si>
    <t>B2_3_1CAP</t>
  </si>
  <si>
    <t>B2_4_1CAP</t>
  </si>
  <si>
    <t>B2_5_1CAP</t>
  </si>
  <si>
    <t>B2_5_2CAP</t>
  </si>
  <si>
    <t>B2_6_1CAP</t>
  </si>
  <si>
    <t>B2_7_1CAP</t>
  </si>
  <si>
    <t>OUTPUT</t>
  </si>
  <si>
    <t>B2 Export Actions</t>
  </si>
  <si>
    <t>Action 2</t>
  </si>
  <si>
    <t>Action 3</t>
  </si>
  <si>
    <t>Action 4</t>
  </si>
  <si>
    <t>Action 5a</t>
  </si>
  <si>
    <t>Action 5b</t>
  </si>
  <si>
    <t>Action 6</t>
  </si>
  <si>
    <t>Action 7</t>
  </si>
  <si>
    <t>EWA</t>
  </si>
  <si>
    <t>path and filename</t>
  </si>
  <si>
    <t xml:space="preserve">        </t>
  </si>
  <si>
    <t>Pathnames:</t>
  </si>
  <si>
    <t>Data from SV FILE</t>
  </si>
  <si>
    <t>INST-VAL</t>
  </si>
  <si>
    <t>FWS BO RPA Action 1-3</t>
  </si>
  <si>
    <t>--</t>
  </si>
  <si>
    <t>OMR Action</t>
  </si>
  <si>
    <t>FWS BO RPA Action 4</t>
  </si>
  <si>
    <t>WYT</t>
  </si>
  <si>
    <t>W</t>
  </si>
  <si>
    <t>X2 Action</t>
  </si>
  <si>
    <t>Need to run temp model</t>
  </si>
  <si>
    <t>Keswick Release</t>
  </si>
  <si>
    <t xml:space="preserve">Stanislaus River </t>
  </si>
  <si>
    <t>Closed</t>
  </si>
  <si>
    <t>Controlling?</t>
  </si>
  <si>
    <t>x</t>
  </si>
  <si>
    <t>omr_rpa_1conDV</t>
  </si>
  <si>
    <t>FWS BO RPA Action 5</t>
  </si>
  <si>
    <t>Barrier In</t>
  </si>
  <si>
    <t>Total Years</t>
  </si>
  <si>
    <t>Percent</t>
  </si>
  <si>
    <t>EOS &gt;= 2.2</t>
  </si>
  <si>
    <t>EOS &gt;= 2.2 &amp; EOA &gt;= 3.8</t>
  </si>
  <si>
    <t>EOS &gt;= 3.2</t>
  </si>
  <si>
    <t>EOA&gt;=3.8maf</t>
  </si>
  <si>
    <t>EOS&gt;=2.2maf</t>
  </si>
  <si>
    <t>No. of</t>
  </si>
  <si>
    <t>Years</t>
  </si>
  <si>
    <t>of Years</t>
  </si>
  <si>
    <t>sorted</t>
  </si>
  <si>
    <t>rank</t>
  </si>
  <si>
    <t>exceedance</t>
  </si>
  <si>
    <t>------- Study  ---------</t>
  </si>
  <si>
    <t>------- Target ----------</t>
  </si>
  <si>
    <t>Meets Target</t>
  </si>
  <si>
    <t>Does Not Meet Target</t>
  </si>
  <si>
    <t>4,000-4,500 cfs</t>
  </si>
  <si>
    <t>5,000 cfs</t>
  </si>
  <si>
    <t>3,250-3,500 cfs</t>
  </si>
  <si>
    <t>DXC</t>
  </si>
  <si>
    <t>DXC_ESTDV</t>
  </si>
  <si>
    <t>GATE-DAYS-OPEN</t>
  </si>
  <si>
    <t>DCC Gate Days Open           (DXC in Calsim dv.dss)</t>
  </si>
  <si>
    <t>1-6 days</t>
  </si>
  <si>
    <t xml:space="preserve">7-27 days </t>
  </si>
  <si>
    <t>28-31 days</t>
  </si>
  <si>
    <t>Not linked to Calsim run</t>
  </si>
  <si>
    <t>Barrier is assumed to be in from Sept 16 thru Nov 30 every year</t>
  </si>
  <si>
    <t>Source: TM "Represenation of USFWS Biological Opinion…" p.14</t>
  </si>
  <si>
    <t>Shasta Reservoir Storage (TAF)    (S4 in Calsim dv.dss)</t>
  </si>
  <si>
    <t>Wilkins Slough / NCP   (cfs)            (C129_MIF in Calsim dv.dss)</t>
  </si>
  <si>
    <t>SJRATIO_MAXEXPDV</t>
  </si>
  <si>
    <t>NMFS</t>
  </si>
  <si>
    <t>&gt; 5,438</t>
  </si>
  <si>
    <t>1,501-5,438</t>
  </si>
  <si>
    <t>COMBINED CVP/SWP MAX EXPORT IN APRIL AND MAY           (SJRATIO_MAXEXPDV in Calsim dv.dss)</t>
  </si>
  <si>
    <t>See results table and exceedance plot below timeseries near cell A90</t>
  </si>
  <si>
    <t>sep</t>
  </si>
  <si>
    <t>apr</t>
  </si>
  <si>
    <t>temp</t>
  </si>
  <si>
    <t>PER-AVER</t>
  </si>
  <si>
    <t xml:space="preserve">CFS     </t>
  </si>
  <si>
    <t xml:space="preserve">NONE    </t>
  </si>
  <si>
    <t>UMHOS/CM</t>
  </si>
  <si>
    <t>D419_TD</t>
  </si>
  <si>
    <t>D418_TD</t>
  </si>
  <si>
    <t>RSMRDO</t>
  </si>
  <si>
    <t>S_SHSTALEVEL5</t>
  </si>
  <si>
    <t>S_OROVLLEVEL5</t>
  </si>
  <si>
    <t>S_FOLSMLEVEL5</t>
  </si>
  <si>
    <t>S_SHSTA</t>
  </si>
  <si>
    <t>S_OROVL</t>
  </si>
  <si>
    <t>S_FOLSM</t>
  </si>
  <si>
    <t>C_SAC041</t>
  </si>
  <si>
    <t>CHANNEL</t>
  </si>
  <si>
    <t>C_SAC041_mif</t>
  </si>
  <si>
    <t>C_SAC097_MIF</t>
  </si>
  <si>
    <t>C_CSL005A</t>
  </si>
  <si>
    <t>C_SAC097_ADD</t>
  </si>
  <si>
    <t>C_KSWCK_ADD</t>
  </si>
  <si>
    <t>C_NTOMA_ADD</t>
  </si>
  <si>
    <t>C_FTR059_ADD</t>
  </si>
  <si>
    <t>C_FTR039_ADD</t>
  </si>
  <si>
    <t>FLOW-ADDITIONAL-INSTREAM</t>
  </si>
  <si>
    <t>C_AMR004_ADD</t>
  </si>
  <si>
    <t>CalSim30_10</t>
  </si>
  <si>
    <t>C_SAC000_ADD_cvp</t>
  </si>
  <si>
    <t>C_SAC000_ADD_swp</t>
  </si>
  <si>
    <t>C_SAC000_ADD_whlcv</t>
  </si>
  <si>
    <t>UNDEFINED</t>
  </si>
  <si>
    <t>Z:\CS3_Studies\CS3_BO_version138\calsim30_bo\conv\DSS\Version138_062612_WRIMS061212DV.dss</t>
  </si>
  <si>
    <t>Z:\CS3_Studies\CS3_BO_version138\calsim30_bo\common\DSS\CalSim30_10_SV.dss</t>
  </si>
  <si>
    <t>CALSIM30_10</t>
  </si>
  <si>
    <t>31OCT1921</t>
  </si>
  <si>
    <t>2400</t>
  </si>
  <si>
    <t>31AUG1923</t>
  </si>
  <si>
    <t>TAF</t>
  </si>
  <si>
    <t>10/31/1921</t>
  </si>
  <si>
    <t>11/30/1921</t>
  </si>
  <si>
    <t>12/31/1921</t>
  </si>
  <si>
    <t>1/31/1922</t>
  </si>
  <si>
    <t>2/28/1922</t>
  </si>
  <si>
    <t>3/31/1922</t>
  </si>
  <si>
    <t>4/30/1922</t>
  </si>
  <si>
    <t>5/31/1922</t>
  </si>
  <si>
    <t>6/30/1922</t>
  </si>
  <si>
    <t>7/31/1922</t>
  </si>
  <si>
    <t>8/31/1922</t>
  </si>
  <si>
    <t>9/30/1922</t>
  </si>
  <si>
    <t>10/31/1922</t>
  </si>
  <si>
    <t>11/30/1922</t>
  </si>
  <si>
    <t>12/31/1922</t>
  </si>
  <si>
    <t>1/31/1923</t>
  </si>
  <si>
    <t>2/28/1923</t>
  </si>
  <si>
    <t>3/31/1923</t>
  </si>
  <si>
    <t>4/30/1923</t>
  </si>
  <si>
    <t>5/31/1923</t>
  </si>
  <si>
    <t>6/30/1923</t>
  </si>
  <si>
    <t>7/31/1923</t>
  </si>
  <si>
    <t>8/31/1923</t>
  </si>
  <si>
    <t>CFS</t>
  </si>
  <si>
    <t>NONE</t>
  </si>
  <si>
    <t>31AUG1963</t>
  </si>
  <si>
    <t>9/30/1923</t>
  </si>
  <si>
    <t>10/31/1923</t>
  </si>
  <si>
    <t>11/30/1923</t>
  </si>
  <si>
    <t>12/31/1923</t>
  </si>
  <si>
    <t>1/31/1924</t>
  </si>
  <si>
    <t>2/29/1924</t>
  </si>
  <si>
    <t>3/31/1924</t>
  </si>
  <si>
    <t>4/30/1924</t>
  </si>
  <si>
    <t>5/31/1924</t>
  </si>
  <si>
    <t>6/30/1924</t>
  </si>
  <si>
    <t>7/31/1924</t>
  </si>
  <si>
    <t>8/31/1924</t>
  </si>
  <si>
    <t>9/30/1924</t>
  </si>
  <si>
    <t>10/31/1924</t>
  </si>
  <si>
    <t>11/30/1924</t>
  </si>
  <si>
    <t>12/31/1924</t>
  </si>
  <si>
    <t>1/31/1925</t>
  </si>
  <si>
    <t>2/28/1925</t>
  </si>
  <si>
    <t>3/31/1925</t>
  </si>
  <si>
    <t>4/30/1925</t>
  </si>
  <si>
    <t>5/31/1925</t>
  </si>
  <si>
    <t>6/30/1925</t>
  </si>
  <si>
    <t>7/31/1925</t>
  </si>
  <si>
    <t>8/31/1925</t>
  </si>
  <si>
    <t>9/30/1925</t>
  </si>
  <si>
    <t>10/31/1925</t>
  </si>
  <si>
    <t>11/30/1925</t>
  </si>
  <si>
    <t>12/31/1925</t>
  </si>
  <si>
    <t>1/31/1926</t>
  </si>
  <si>
    <t>2/28/1926</t>
  </si>
  <si>
    <t>3/31/1926</t>
  </si>
  <si>
    <t>4/30/1926</t>
  </si>
  <si>
    <t>5/31/1926</t>
  </si>
  <si>
    <t>6/30/1926</t>
  </si>
  <si>
    <t>7/31/1926</t>
  </si>
  <si>
    <t>8/31/1926</t>
  </si>
  <si>
    <t>9/30/1926</t>
  </si>
  <si>
    <t>10/31/1926</t>
  </si>
  <si>
    <t>11/30/1926</t>
  </si>
  <si>
    <t>12/31/1926</t>
  </si>
  <si>
    <t>1/31/1927</t>
  </si>
  <si>
    <t>2/28/1927</t>
  </si>
  <si>
    <t>3/31/1927</t>
  </si>
  <si>
    <t>4/30/1927</t>
  </si>
  <si>
    <t>5/31/1927</t>
  </si>
  <si>
    <t>6/30/1927</t>
  </si>
  <si>
    <t>7/31/1927</t>
  </si>
  <si>
    <t>8/31/1927</t>
  </si>
  <si>
    <t>9/30/1927</t>
  </si>
  <si>
    <t>10/31/1927</t>
  </si>
  <si>
    <t>11/30/1927</t>
  </si>
  <si>
    <t>12/31/1927</t>
  </si>
  <si>
    <t>1/31/1928</t>
  </si>
  <si>
    <t>2/29/1928</t>
  </si>
  <si>
    <t>3/31/1928</t>
  </si>
  <si>
    <t>4/30/1928</t>
  </si>
  <si>
    <t>5/31/1928</t>
  </si>
  <si>
    <t>6/30/1928</t>
  </si>
  <si>
    <t>7/31/1928</t>
  </si>
  <si>
    <t>8/31/1928</t>
  </si>
  <si>
    <t>9/30/1928</t>
  </si>
  <si>
    <t>10/31/1928</t>
  </si>
  <si>
    <t>11/30/1928</t>
  </si>
  <si>
    <t>12/31/1928</t>
  </si>
  <si>
    <t>1/31/1929</t>
  </si>
  <si>
    <t>2/28/1929</t>
  </si>
  <si>
    <t>3/31/1929</t>
  </si>
  <si>
    <t>4/30/1929</t>
  </si>
  <si>
    <t>5/31/1929</t>
  </si>
  <si>
    <t>6/30/1929</t>
  </si>
  <si>
    <t>7/31/1929</t>
  </si>
  <si>
    <t>8/31/1929</t>
  </si>
  <si>
    <t>9/30/1929</t>
  </si>
  <si>
    <t>10/31/1929</t>
  </si>
  <si>
    <t>11/30/1929</t>
  </si>
  <si>
    <t>12/31/1929</t>
  </si>
  <si>
    <t>1/31/1930</t>
  </si>
  <si>
    <t>2/28/1930</t>
  </si>
  <si>
    <t>3/31/1930</t>
  </si>
  <si>
    <t>4/30/1930</t>
  </si>
  <si>
    <t>5/31/1930</t>
  </si>
  <si>
    <t>6/30/1930</t>
  </si>
  <si>
    <t>7/31/1930</t>
  </si>
  <si>
    <t>8/31/1930</t>
  </si>
  <si>
    <t>9/30/1930</t>
  </si>
  <si>
    <t>10/31/1930</t>
  </si>
  <si>
    <t>11/30/1930</t>
  </si>
  <si>
    <t>12/31/1930</t>
  </si>
  <si>
    <t>1/31/1931</t>
  </si>
  <si>
    <t>2/28/1931</t>
  </si>
  <si>
    <t>3/31/1931</t>
  </si>
  <si>
    <t>4/30/1931</t>
  </si>
  <si>
    <t>5/31/1931</t>
  </si>
  <si>
    <t>6/30/1931</t>
  </si>
  <si>
    <t>7/31/1931</t>
  </si>
  <si>
    <t>8/31/1931</t>
  </si>
  <si>
    <t>9/30/1931</t>
  </si>
  <si>
    <t>10/31/1931</t>
  </si>
  <si>
    <t>11/30/1931</t>
  </si>
  <si>
    <t>12/31/1931</t>
  </si>
  <si>
    <t>1/31/1932</t>
  </si>
  <si>
    <t>2/29/1932</t>
  </si>
  <si>
    <t>3/31/1932</t>
  </si>
  <si>
    <t>4/30/1932</t>
  </si>
  <si>
    <t>5/31/1932</t>
  </si>
  <si>
    <t>6/30/1932</t>
  </si>
  <si>
    <t>7/31/1932</t>
  </si>
  <si>
    <t>8/31/1932</t>
  </si>
  <si>
    <t>9/30/1932</t>
  </si>
  <si>
    <t>10/31/1932</t>
  </si>
  <si>
    <t>11/30/1932</t>
  </si>
  <si>
    <t>12/31/1932</t>
  </si>
  <si>
    <t>1/31/1933</t>
  </si>
  <si>
    <t>2/28/1933</t>
  </si>
  <si>
    <t>3/31/1933</t>
  </si>
  <si>
    <t>4/30/1933</t>
  </si>
  <si>
    <t>5/31/1933</t>
  </si>
  <si>
    <t>6/30/1933</t>
  </si>
  <si>
    <t>7/31/1933</t>
  </si>
  <si>
    <t>8/31/1933</t>
  </si>
  <si>
    <t>9/30/1933</t>
  </si>
  <si>
    <t>10/31/1933</t>
  </si>
  <si>
    <t>11/30/1933</t>
  </si>
  <si>
    <t>12/31/1933</t>
  </si>
  <si>
    <t>1/31/1934</t>
  </si>
  <si>
    <t>2/28/1934</t>
  </si>
  <si>
    <t>3/31/1934</t>
  </si>
  <si>
    <t>4/30/1934</t>
  </si>
  <si>
    <t>5/31/1934</t>
  </si>
  <si>
    <t>6/30/1934</t>
  </si>
  <si>
    <t>7/31/1934</t>
  </si>
  <si>
    <t>8/31/1934</t>
  </si>
  <si>
    <t>9/30/1934</t>
  </si>
  <si>
    <t>10/31/1934</t>
  </si>
  <si>
    <t>11/30/1934</t>
  </si>
  <si>
    <t>12/31/1934</t>
  </si>
  <si>
    <t>1/31/1935</t>
  </si>
  <si>
    <t>2/28/1935</t>
  </si>
  <si>
    <t>3/31/1935</t>
  </si>
  <si>
    <t>4/30/1935</t>
  </si>
  <si>
    <t>5/31/1935</t>
  </si>
  <si>
    <t>6/30/1935</t>
  </si>
  <si>
    <t>7/31/1935</t>
  </si>
  <si>
    <t>8/31/1935</t>
  </si>
  <si>
    <t>9/30/1935</t>
  </si>
  <si>
    <t>10/31/1935</t>
  </si>
  <si>
    <t>11/30/1935</t>
  </si>
  <si>
    <t>12/31/1935</t>
  </si>
  <si>
    <t>1/31/1936</t>
  </si>
  <si>
    <t>2/29/1936</t>
  </si>
  <si>
    <t>3/31/1936</t>
  </si>
  <si>
    <t>4/30/1936</t>
  </si>
  <si>
    <t>5/31/1936</t>
  </si>
  <si>
    <t>6/30/1936</t>
  </si>
  <si>
    <t>7/31/1936</t>
  </si>
  <si>
    <t>8/31/1936</t>
  </si>
  <si>
    <t>9/30/1936</t>
  </si>
  <si>
    <t>10/31/1936</t>
  </si>
  <si>
    <t>11/30/1936</t>
  </si>
  <si>
    <t>12/31/1936</t>
  </si>
  <si>
    <t>1/31/1937</t>
  </si>
  <si>
    <t>2/28/1937</t>
  </si>
  <si>
    <t>3/31/1937</t>
  </si>
  <si>
    <t>4/30/1937</t>
  </si>
  <si>
    <t>5/31/1937</t>
  </si>
  <si>
    <t>6/30/1937</t>
  </si>
  <si>
    <t>7/31/1937</t>
  </si>
  <si>
    <t>8/31/1937</t>
  </si>
  <si>
    <t>9/30/1937</t>
  </si>
  <si>
    <t>10/31/1937</t>
  </si>
  <si>
    <t>11/30/1937</t>
  </si>
  <si>
    <t>12/31/1937</t>
  </si>
  <si>
    <t>1/31/1938</t>
  </si>
  <si>
    <t>2/28/1938</t>
  </si>
  <si>
    <t>3/31/1938</t>
  </si>
  <si>
    <t>4/30/1938</t>
  </si>
  <si>
    <t>5/31/1938</t>
  </si>
  <si>
    <t>6/30/1938</t>
  </si>
  <si>
    <t>7/31/1938</t>
  </si>
  <si>
    <t>8/31/1938</t>
  </si>
  <si>
    <t>9/30/1938</t>
  </si>
  <si>
    <t>10/31/1938</t>
  </si>
  <si>
    <t>11/30/1938</t>
  </si>
  <si>
    <t>12/31/1938</t>
  </si>
  <si>
    <t>1/31/1939</t>
  </si>
  <si>
    <t>2/28/1939</t>
  </si>
  <si>
    <t>3/31/1939</t>
  </si>
  <si>
    <t>4/30/1939</t>
  </si>
  <si>
    <t>5/31/1939</t>
  </si>
  <si>
    <t>6/30/1939</t>
  </si>
  <si>
    <t>7/31/1939</t>
  </si>
  <si>
    <t>8/31/1939</t>
  </si>
  <si>
    <t>9/30/1939</t>
  </si>
  <si>
    <t>10/31/1939</t>
  </si>
  <si>
    <t>11/30/1939</t>
  </si>
  <si>
    <t>12/31/1939</t>
  </si>
  <si>
    <t>1/31/1940</t>
  </si>
  <si>
    <t>2/29/1940</t>
  </si>
  <si>
    <t>3/31/1940</t>
  </si>
  <si>
    <t>4/30/1940</t>
  </si>
  <si>
    <t>5/31/1940</t>
  </si>
  <si>
    <t>6/30/1940</t>
  </si>
  <si>
    <t>7/31/1940</t>
  </si>
  <si>
    <t>8/31/1940</t>
  </si>
  <si>
    <t>9/30/1940</t>
  </si>
  <si>
    <t>10/31/1940</t>
  </si>
  <si>
    <t>11/30/1940</t>
  </si>
  <si>
    <t>12/31/1940</t>
  </si>
  <si>
    <t>1/31/1941</t>
  </si>
  <si>
    <t>2/28/1941</t>
  </si>
  <si>
    <t>3/31/1941</t>
  </si>
  <si>
    <t>4/30/1941</t>
  </si>
  <si>
    <t>5/31/1941</t>
  </si>
  <si>
    <t>6/30/1941</t>
  </si>
  <si>
    <t>7/31/1941</t>
  </si>
  <si>
    <t>8/31/1941</t>
  </si>
  <si>
    <t>9/30/1941</t>
  </si>
  <si>
    <t>10/31/1941</t>
  </si>
  <si>
    <t>11/30/1941</t>
  </si>
  <si>
    <t>12/31/1941</t>
  </si>
  <si>
    <t>1/31/1942</t>
  </si>
  <si>
    <t>2/28/1942</t>
  </si>
  <si>
    <t>3/31/1942</t>
  </si>
  <si>
    <t>4/30/1942</t>
  </si>
  <si>
    <t>5/31/1942</t>
  </si>
  <si>
    <t>6/30/1942</t>
  </si>
  <si>
    <t>7/31/1942</t>
  </si>
  <si>
    <t>8/31/1942</t>
  </si>
  <si>
    <t>9/30/1942</t>
  </si>
  <si>
    <t>10/31/1942</t>
  </si>
  <si>
    <t>11/30/1942</t>
  </si>
  <si>
    <t>12/31/1942</t>
  </si>
  <si>
    <t>1/31/1943</t>
  </si>
  <si>
    <t>2/28/1943</t>
  </si>
  <si>
    <t>3/31/1943</t>
  </si>
  <si>
    <t>4/30/1943</t>
  </si>
  <si>
    <t>5/31/1943</t>
  </si>
  <si>
    <t>6/30/1943</t>
  </si>
  <si>
    <t>7/31/1943</t>
  </si>
  <si>
    <t>8/31/1943</t>
  </si>
  <si>
    <t>9/30/1943</t>
  </si>
  <si>
    <t>10/31/1943</t>
  </si>
  <si>
    <t>11/30/1943</t>
  </si>
  <si>
    <t>12/31/1943</t>
  </si>
  <si>
    <t>1/31/1944</t>
  </si>
  <si>
    <t>2/29/1944</t>
  </si>
  <si>
    <t>3/31/1944</t>
  </si>
  <si>
    <t>4/30/1944</t>
  </si>
  <si>
    <t>5/31/1944</t>
  </si>
  <si>
    <t>6/30/1944</t>
  </si>
  <si>
    <t>7/31/1944</t>
  </si>
  <si>
    <t>8/31/1944</t>
  </si>
  <si>
    <t>9/30/1944</t>
  </si>
  <si>
    <t>10/31/1944</t>
  </si>
  <si>
    <t>11/30/1944</t>
  </si>
  <si>
    <t>12/31/1944</t>
  </si>
  <si>
    <t>1/31/1945</t>
  </si>
  <si>
    <t>2/28/1945</t>
  </si>
  <si>
    <t>3/31/1945</t>
  </si>
  <si>
    <t>4/30/1945</t>
  </si>
  <si>
    <t>5/31/1945</t>
  </si>
  <si>
    <t>6/30/1945</t>
  </si>
  <si>
    <t>7/31/1945</t>
  </si>
  <si>
    <t>8/31/1945</t>
  </si>
  <si>
    <t>9/30/1945</t>
  </si>
  <si>
    <t>10/31/1945</t>
  </si>
  <si>
    <t>11/30/1945</t>
  </si>
  <si>
    <t>12/31/1945</t>
  </si>
  <si>
    <t>1/31/1946</t>
  </si>
  <si>
    <t>2/28/1946</t>
  </si>
  <si>
    <t>3/31/1946</t>
  </si>
  <si>
    <t>4/30/1946</t>
  </si>
  <si>
    <t>5/31/1946</t>
  </si>
  <si>
    <t>6/30/1946</t>
  </si>
  <si>
    <t>7/31/1946</t>
  </si>
  <si>
    <t>8/31/1946</t>
  </si>
  <si>
    <t>9/30/1946</t>
  </si>
  <si>
    <t>10/31/1946</t>
  </si>
  <si>
    <t>11/30/1946</t>
  </si>
  <si>
    <t>12/31/1946</t>
  </si>
  <si>
    <t>1/31/1947</t>
  </si>
  <si>
    <t>2/28/1947</t>
  </si>
  <si>
    <t>3/31/1947</t>
  </si>
  <si>
    <t>4/30/1947</t>
  </si>
  <si>
    <t>5/31/1947</t>
  </si>
  <si>
    <t>6/30/1947</t>
  </si>
  <si>
    <t>7/31/1947</t>
  </si>
  <si>
    <t>8/31/1947</t>
  </si>
  <si>
    <t>9/30/1947</t>
  </si>
  <si>
    <t>10/31/1947</t>
  </si>
  <si>
    <t>11/30/1947</t>
  </si>
  <si>
    <t>12/31/1947</t>
  </si>
  <si>
    <t>1/31/1948</t>
  </si>
  <si>
    <t>2/29/1948</t>
  </si>
  <si>
    <t>3/31/1948</t>
  </si>
  <si>
    <t>4/30/1948</t>
  </si>
  <si>
    <t>5/31/1948</t>
  </si>
  <si>
    <t>6/30/1948</t>
  </si>
  <si>
    <t>7/31/1948</t>
  </si>
  <si>
    <t>8/31/1948</t>
  </si>
  <si>
    <t>9/30/1948</t>
  </si>
  <si>
    <t>10/31/1948</t>
  </si>
  <si>
    <t>11/30/1948</t>
  </si>
  <si>
    <t>12/31/1948</t>
  </si>
  <si>
    <t>1/31/1949</t>
  </si>
  <si>
    <t>2/28/1949</t>
  </si>
  <si>
    <t>3/31/1949</t>
  </si>
  <si>
    <t>4/30/1949</t>
  </si>
  <si>
    <t>5/31/1949</t>
  </si>
  <si>
    <t>6/30/1949</t>
  </si>
  <si>
    <t>7/31/1949</t>
  </si>
  <si>
    <t>8/31/1949</t>
  </si>
  <si>
    <t>9/30/1949</t>
  </si>
  <si>
    <t>10/31/1949</t>
  </si>
  <si>
    <t>11/30/1949</t>
  </si>
  <si>
    <t>12/31/1949</t>
  </si>
  <si>
    <t>1/31/1950</t>
  </si>
  <si>
    <t>2/28/1950</t>
  </si>
  <si>
    <t>3/31/1950</t>
  </si>
  <si>
    <t>4/30/1950</t>
  </si>
  <si>
    <t>5/31/1950</t>
  </si>
  <si>
    <t>6/30/1950</t>
  </si>
  <si>
    <t>7/31/1950</t>
  </si>
  <si>
    <t>8/31/1950</t>
  </si>
  <si>
    <t>9/30/1950</t>
  </si>
  <si>
    <t>10/31/1950</t>
  </si>
  <si>
    <t>11/30/1950</t>
  </si>
  <si>
    <t>12/31/1950</t>
  </si>
  <si>
    <t>1/31/1951</t>
  </si>
  <si>
    <t>2/28/1951</t>
  </si>
  <si>
    <t>3/31/1951</t>
  </si>
  <si>
    <t>4/30/1951</t>
  </si>
  <si>
    <t>5/31/1951</t>
  </si>
  <si>
    <t>6/30/1951</t>
  </si>
  <si>
    <t>7/31/1951</t>
  </si>
  <si>
    <t>8/31/1951</t>
  </si>
  <si>
    <t>9/30/1951</t>
  </si>
  <si>
    <t>10/31/1951</t>
  </si>
  <si>
    <t>11/30/1951</t>
  </si>
  <si>
    <t>12/31/1951</t>
  </si>
  <si>
    <t>1/31/1952</t>
  </si>
  <si>
    <t>2/29/1952</t>
  </si>
  <si>
    <t>3/31/1952</t>
  </si>
  <si>
    <t>4/30/1952</t>
  </si>
  <si>
    <t>5/31/1952</t>
  </si>
  <si>
    <t>6/30/1952</t>
  </si>
  <si>
    <t>7/31/1952</t>
  </si>
  <si>
    <t>8/31/1952</t>
  </si>
  <si>
    <t>9/30/1952</t>
  </si>
  <si>
    <t>10/31/1952</t>
  </si>
  <si>
    <t>11/30/1952</t>
  </si>
  <si>
    <t>12/31/1952</t>
  </si>
  <si>
    <t>1/31/1953</t>
  </si>
  <si>
    <t>2/28/1953</t>
  </si>
  <si>
    <t>3/31/1953</t>
  </si>
  <si>
    <t>4/30/1953</t>
  </si>
  <si>
    <t>5/31/1953</t>
  </si>
  <si>
    <t>6/30/1953</t>
  </si>
  <si>
    <t>7/31/1953</t>
  </si>
  <si>
    <t>8/31/1953</t>
  </si>
  <si>
    <t>9/30/1953</t>
  </si>
  <si>
    <t>10/31/1953</t>
  </si>
  <si>
    <t>11/30/1953</t>
  </si>
  <si>
    <t>12/31/1953</t>
  </si>
  <si>
    <t>1/31/1954</t>
  </si>
  <si>
    <t>2/28/1954</t>
  </si>
  <si>
    <t>3/31/1954</t>
  </si>
  <si>
    <t>4/30/1954</t>
  </si>
  <si>
    <t>5/31/1954</t>
  </si>
  <si>
    <t>6/30/1954</t>
  </si>
  <si>
    <t>7/31/1954</t>
  </si>
  <si>
    <t>8/31/1954</t>
  </si>
  <si>
    <t>9/30/1954</t>
  </si>
  <si>
    <t>10/31/1954</t>
  </si>
  <si>
    <t>11/30/1954</t>
  </si>
  <si>
    <t>12/31/1954</t>
  </si>
  <si>
    <t>1/31/1955</t>
  </si>
  <si>
    <t>2/28/1955</t>
  </si>
  <si>
    <t>3/31/1955</t>
  </si>
  <si>
    <t>4/30/1955</t>
  </si>
  <si>
    <t>5/31/1955</t>
  </si>
  <si>
    <t>6/30/1955</t>
  </si>
  <si>
    <t>7/31/1955</t>
  </si>
  <si>
    <t>8/31/1955</t>
  </si>
  <si>
    <t>9/30/1955</t>
  </si>
  <si>
    <t>10/31/1955</t>
  </si>
  <si>
    <t>11/30/1955</t>
  </si>
  <si>
    <t>12/31/1955</t>
  </si>
  <si>
    <t>1/31/1956</t>
  </si>
  <si>
    <t>2/29/1956</t>
  </si>
  <si>
    <t>3/31/1956</t>
  </si>
  <si>
    <t>4/30/1956</t>
  </si>
  <si>
    <t>5/31/1956</t>
  </si>
  <si>
    <t>6/30/1956</t>
  </si>
  <si>
    <t>7/31/1956</t>
  </si>
  <si>
    <t>8/31/1956</t>
  </si>
  <si>
    <t>9/30/1956</t>
  </si>
  <si>
    <t>10/31/1956</t>
  </si>
  <si>
    <t>11/30/1956</t>
  </si>
  <si>
    <t>12/31/1956</t>
  </si>
  <si>
    <t>1/31/1957</t>
  </si>
  <si>
    <t>2/28/1957</t>
  </si>
  <si>
    <t>3/31/1957</t>
  </si>
  <si>
    <t>4/30/1957</t>
  </si>
  <si>
    <t>5/31/1957</t>
  </si>
  <si>
    <t>6/30/1957</t>
  </si>
  <si>
    <t>7/31/1957</t>
  </si>
  <si>
    <t>8/31/1957</t>
  </si>
  <si>
    <t>9/30/1957</t>
  </si>
  <si>
    <t>10/31/1957</t>
  </si>
  <si>
    <t>11/30/1957</t>
  </si>
  <si>
    <t>12/31/1957</t>
  </si>
  <si>
    <t>1/31/1958</t>
  </si>
  <si>
    <t>2/28/1958</t>
  </si>
  <si>
    <t>3/31/1958</t>
  </si>
  <si>
    <t>4/30/1958</t>
  </si>
  <si>
    <t>5/31/1958</t>
  </si>
  <si>
    <t>6/30/1958</t>
  </si>
  <si>
    <t>7/31/1958</t>
  </si>
  <si>
    <t>8/31/1958</t>
  </si>
  <si>
    <t>9/30/1958</t>
  </si>
  <si>
    <t>10/31/1958</t>
  </si>
  <si>
    <t>11/30/1958</t>
  </si>
  <si>
    <t>12/31/1958</t>
  </si>
  <si>
    <t>1/31/1959</t>
  </si>
  <si>
    <t>2/28/1959</t>
  </si>
  <si>
    <t>3/31/1959</t>
  </si>
  <si>
    <t>4/30/1959</t>
  </si>
  <si>
    <t>5/31/1959</t>
  </si>
  <si>
    <t>6/30/1959</t>
  </si>
  <si>
    <t>7/31/1959</t>
  </si>
  <si>
    <t>8/31/1959</t>
  </si>
  <si>
    <t>9/30/1959</t>
  </si>
  <si>
    <t>10/31/1959</t>
  </si>
  <si>
    <t>11/30/1959</t>
  </si>
  <si>
    <t>12/31/1959</t>
  </si>
  <si>
    <t>1/31/1960</t>
  </si>
  <si>
    <t>2/29/1960</t>
  </si>
  <si>
    <t>3/31/1960</t>
  </si>
  <si>
    <t>4/30/1960</t>
  </si>
  <si>
    <t>5/31/1960</t>
  </si>
  <si>
    <t>6/30/1960</t>
  </si>
  <si>
    <t>7/31/1960</t>
  </si>
  <si>
    <t>8/31/1960</t>
  </si>
  <si>
    <t>9/30/1960</t>
  </si>
  <si>
    <t>10/31/1960</t>
  </si>
  <si>
    <t>11/30/1960</t>
  </si>
  <si>
    <t>12/31/1960</t>
  </si>
  <si>
    <t>1/31/1961</t>
  </si>
  <si>
    <t>2/28/1961</t>
  </si>
  <si>
    <t>3/31/1961</t>
  </si>
  <si>
    <t>4/30/1961</t>
  </si>
  <si>
    <t>5/31/1961</t>
  </si>
  <si>
    <t>6/30/1961</t>
  </si>
  <si>
    <t>7/31/1961</t>
  </si>
  <si>
    <t>8/31/1961</t>
  </si>
  <si>
    <t>9/30/1961</t>
  </si>
  <si>
    <t>10/31/1961</t>
  </si>
  <si>
    <t>11/30/1961</t>
  </si>
  <si>
    <t>12/31/1961</t>
  </si>
  <si>
    <t>1/31/1962</t>
  </si>
  <si>
    <t>2/28/1962</t>
  </si>
  <si>
    <t>3/31/1962</t>
  </si>
  <si>
    <t>4/30/1962</t>
  </si>
  <si>
    <t>5/31/1962</t>
  </si>
  <si>
    <t>6/30/1962</t>
  </si>
  <si>
    <t>7/31/1962</t>
  </si>
  <si>
    <t>8/31/1962</t>
  </si>
  <si>
    <t>9/30/1962</t>
  </si>
  <si>
    <t>10/31/1962</t>
  </si>
  <si>
    <t>11/30/1962</t>
  </si>
  <si>
    <t>12/31/1962</t>
  </si>
  <si>
    <t>1/31/1963</t>
  </si>
  <si>
    <t>2/28/1963</t>
  </si>
  <si>
    <t>3/31/1963</t>
  </si>
  <si>
    <t>4/30/1963</t>
  </si>
  <si>
    <t>5/31/1963</t>
  </si>
  <si>
    <t>6/30/1963</t>
  </si>
  <si>
    <t>7/31/1963</t>
  </si>
  <si>
    <t>8/31/1963</t>
  </si>
  <si>
    <t>30SEP2003</t>
  </si>
  <si>
    <t>9/30/1963</t>
  </si>
  <si>
    <t>10/31/1963</t>
  </si>
  <si>
    <t>11/30/1963</t>
  </si>
  <si>
    <t>12/31/1963</t>
  </si>
  <si>
    <t>1/31/1964</t>
  </si>
  <si>
    <t>2/29/1964</t>
  </si>
  <si>
    <t>3/31/1964</t>
  </si>
  <si>
    <t>4/30/1964</t>
  </si>
  <si>
    <t>5/31/1964</t>
  </si>
  <si>
    <t>6/30/1964</t>
  </si>
  <si>
    <t>7/31/1964</t>
  </si>
  <si>
    <t>8/31/1964</t>
  </si>
  <si>
    <t>9/30/1964</t>
  </si>
  <si>
    <t>10/31/1964</t>
  </si>
  <si>
    <t>11/30/1964</t>
  </si>
  <si>
    <t>12/31/1964</t>
  </si>
  <si>
    <t>1/31/1965</t>
  </si>
  <si>
    <t>2/28/1965</t>
  </si>
  <si>
    <t>3/31/1965</t>
  </si>
  <si>
    <t>4/30/1965</t>
  </si>
  <si>
    <t>5/31/1965</t>
  </si>
  <si>
    <t>6/30/1965</t>
  </si>
  <si>
    <t>7/31/1965</t>
  </si>
  <si>
    <t>8/31/1965</t>
  </si>
  <si>
    <t>9/30/1965</t>
  </si>
  <si>
    <t>10/31/1965</t>
  </si>
  <si>
    <t>11/30/1965</t>
  </si>
  <si>
    <t>12/31/1965</t>
  </si>
  <si>
    <t>1/31/1966</t>
  </si>
  <si>
    <t>2/28/1966</t>
  </si>
  <si>
    <t>3/31/1966</t>
  </si>
  <si>
    <t>4/30/1966</t>
  </si>
  <si>
    <t>5/31/1966</t>
  </si>
  <si>
    <t>6/30/1966</t>
  </si>
  <si>
    <t>7/31/1966</t>
  </si>
  <si>
    <t>8/31/1966</t>
  </si>
  <si>
    <t>9/30/1966</t>
  </si>
  <si>
    <t>10/31/1966</t>
  </si>
  <si>
    <t>11/30/1966</t>
  </si>
  <si>
    <t>12/31/1966</t>
  </si>
  <si>
    <t>1/31/1967</t>
  </si>
  <si>
    <t>2/28/1967</t>
  </si>
  <si>
    <t>3/31/1967</t>
  </si>
  <si>
    <t>4/30/1967</t>
  </si>
  <si>
    <t>5/31/1967</t>
  </si>
  <si>
    <t>6/30/1967</t>
  </si>
  <si>
    <t>7/31/1967</t>
  </si>
  <si>
    <t>8/31/1967</t>
  </si>
  <si>
    <t>9/30/1967</t>
  </si>
  <si>
    <t>10/31/1967</t>
  </si>
  <si>
    <t>11/30/1967</t>
  </si>
  <si>
    <t>12/31/1967</t>
  </si>
  <si>
    <t>1/31/1968</t>
  </si>
  <si>
    <t>2/29/1968</t>
  </si>
  <si>
    <t>3/31/1968</t>
  </si>
  <si>
    <t>4/30/1968</t>
  </si>
  <si>
    <t>5/31/1968</t>
  </si>
  <si>
    <t>6/30/1968</t>
  </si>
  <si>
    <t>7/31/1968</t>
  </si>
  <si>
    <t>8/31/1968</t>
  </si>
  <si>
    <t>9/30/1968</t>
  </si>
  <si>
    <t>10/31/1968</t>
  </si>
  <si>
    <t>11/30/1968</t>
  </si>
  <si>
    <t>12/31/1968</t>
  </si>
  <si>
    <t>1/31/1969</t>
  </si>
  <si>
    <t>2/28/1969</t>
  </si>
  <si>
    <t>3/31/1969</t>
  </si>
  <si>
    <t>4/30/1969</t>
  </si>
  <si>
    <t>5/31/1969</t>
  </si>
  <si>
    <t>6/30/1969</t>
  </si>
  <si>
    <t>7/31/1969</t>
  </si>
  <si>
    <t>8/31/1969</t>
  </si>
  <si>
    <t>9/30/1969</t>
  </si>
  <si>
    <t>10/31/1969</t>
  </si>
  <si>
    <t>11/30/1969</t>
  </si>
  <si>
    <t>12/31/1969</t>
  </si>
  <si>
    <t>1/31/1970</t>
  </si>
  <si>
    <t>2/28/1970</t>
  </si>
  <si>
    <t>3/31/1970</t>
  </si>
  <si>
    <t>4/30/1970</t>
  </si>
  <si>
    <t>5/31/1970</t>
  </si>
  <si>
    <t>6/30/1970</t>
  </si>
  <si>
    <t>7/31/1970</t>
  </si>
  <si>
    <t>8/31/1970</t>
  </si>
  <si>
    <t>9/30/1970</t>
  </si>
  <si>
    <t>10/31/1970</t>
  </si>
  <si>
    <t>11/30/1970</t>
  </si>
  <si>
    <t>12/31/1970</t>
  </si>
  <si>
    <t>1/31/1971</t>
  </si>
  <si>
    <t>2/28/1971</t>
  </si>
  <si>
    <t>3/31/1971</t>
  </si>
  <si>
    <t>4/30/1971</t>
  </si>
  <si>
    <t>5/31/1971</t>
  </si>
  <si>
    <t>6/30/1971</t>
  </si>
  <si>
    <t>7/31/1971</t>
  </si>
  <si>
    <t>8/31/1971</t>
  </si>
  <si>
    <t>9/30/1971</t>
  </si>
  <si>
    <t>10/31/1971</t>
  </si>
  <si>
    <t>11/30/1971</t>
  </si>
  <si>
    <t>12/31/1971</t>
  </si>
  <si>
    <t>1/31/1972</t>
  </si>
  <si>
    <t>2/29/1972</t>
  </si>
  <si>
    <t>3/31/1972</t>
  </si>
  <si>
    <t>4/30/1972</t>
  </si>
  <si>
    <t>5/31/1972</t>
  </si>
  <si>
    <t>6/30/1972</t>
  </si>
  <si>
    <t>7/31/1972</t>
  </si>
  <si>
    <t>8/31/1972</t>
  </si>
  <si>
    <t>9/30/1972</t>
  </si>
  <si>
    <t>10/31/1972</t>
  </si>
  <si>
    <t>11/30/1972</t>
  </si>
  <si>
    <t>12/31/1972</t>
  </si>
  <si>
    <t>1/31/1973</t>
  </si>
  <si>
    <t>2/28/1973</t>
  </si>
  <si>
    <t>3/31/1973</t>
  </si>
  <si>
    <t>4/30/1973</t>
  </si>
  <si>
    <t>5/31/1973</t>
  </si>
  <si>
    <t>6/30/1973</t>
  </si>
  <si>
    <t>7/31/1973</t>
  </si>
  <si>
    <t>8/31/1973</t>
  </si>
  <si>
    <t>9/30/1973</t>
  </si>
  <si>
    <t>10/31/1973</t>
  </si>
  <si>
    <t>11/30/1973</t>
  </si>
  <si>
    <t>12/31/1973</t>
  </si>
  <si>
    <t>1/31/1974</t>
  </si>
  <si>
    <t>2/28/1974</t>
  </si>
  <si>
    <t>3/31/1974</t>
  </si>
  <si>
    <t>4/30/1974</t>
  </si>
  <si>
    <t>5/31/1974</t>
  </si>
  <si>
    <t>6/30/1974</t>
  </si>
  <si>
    <t>7/31/1974</t>
  </si>
  <si>
    <t>8/31/1974</t>
  </si>
  <si>
    <t>9/30/1974</t>
  </si>
  <si>
    <t>10/31/1974</t>
  </si>
  <si>
    <t>11/30/1974</t>
  </si>
  <si>
    <t>12/31/1974</t>
  </si>
  <si>
    <t>1/31/1975</t>
  </si>
  <si>
    <t>2/28/1975</t>
  </si>
  <si>
    <t>3/31/1975</t>
  </si>
  <si>
    <t>4/30/1975</t>
  </si>
  <si>
    <t>5/31/1975</t>
  </si>
  <si>
    <t>6/30/1975</t>
  </si>
  <si>
    <t>7/31/1975</t>
  </si>
  <si>
    <t>8/31/1975</t>
  </si>
  <si>
    <t>9/30/1975</t>
  </si>
  <si>
    <t>10/31/1975</t>
  </si>
  <si>
    <t>11/30/1975</t>
  </si>
  <si>
    <t>12/31/1975</t>
  </si>
  <si>
    <t>1/31/1976</t>
  </si>
  <si>
    <t>2/29/1976</t>
  </si>
  <si>
    <t>3/31/1976</t>
  </si>
  <si>
    <t>4/30/1976</t>
  </si>
  <si>
    <t>5/31/1976</t>
  </si>
  <si>
    <t>6/30/1976</t>
  </si>
  <si>
    <t>7/31/1976</t>
  </si>
  <si>
    <t>8/31/1976</t>
  </si>
  <si>
    <t>9/30/1976</t>
  </si>
  <si>
    <t>10/31/1976</t>
  </si>
  <si>
    <t>11/30/1976</t>
  </si>
  <si>
    <t>12/31/1976</t>
  </si>
  <si>
    <t>1/31/1977</t>
  </si>
  <si>
    <t>2/28/1977</t>
  </si>
  <si>
    <t>3/31/1977</t>
  </si>
  <si>
    <t>4/30/1977</t>
  </si>
  <si>
    <t>5/31/1977</t>
  </si>
  <si>
    <t>6/30/1977</t>
  </si>
  <si>
    <t>7/31/1977</t>
  </si>
  <si>
    <t>8/31/1977</t>
  </si>
  <si>
    <t>9/30/1977</t>
  </si>
  <si>
    <t>10/31/1977</t>
  </si>
  <si>
    <t>11/30/1977</t>
  </si>
  <si>
    <t>12/31/1977</t>
  </si>
  <si>
    <t>1/31/1978</t>
  </si>
  <si>
    <t>2/28/1978</t>
  </si>
  <si>
    <t>3/31/1978</t>
  </si>
  <si>
    <t>4/30/1978</t>
  </si>
  <si>
    <t>5/31/1978</t>
  </si>
  <si>
    <t>6/30/1978</t>
  </si>
  <si>
    <t>7/31/1978</t>
  </si>
  <si>
    <t>8/31/1978</t>
  </si>
  <si>
    <t>9/30/1978</t>
  </si>
  <si>
    <t>10/31/1978</t>
  </si>
  <si>
    <t>11/30/1978</t>
  </si>
  <si>
    <t>12/31/1978</t>
  </si>
  <si>
    <t>1/31/1979</t>
  </si>
  <si>
    <t>2/28/1979</t>
  </si>
  <si>
    <t>3/31/1979</t>
  </si>
  <si>
    <t>4/30/1979</t>
  </si>
  <si>
    <t>5/31/1979</t>
  </si>
  <si>
    <t>6/30/1979</t>
  </si>
  <si>
    <t>7/31/1979</t>
  </si>
  <si>
    <t>8/31/1979</t>
  </si>
  <si>
    <t>9/30/1979</t>
  </si>
  <si>
    <t>10/31/1979</t>
  </si>
  <si>
    <t>11/30/1979</t>
  </si>
  <si>
    <t>12/31/1979</t>
  </si>
  <si>
    <t>1/31/1980</t>
  </si>
  <si>
    <t>2/29/1980</t>
  </si>
  <si>
    <t>3/31/1980</t>
  </si>
  <si>
    <t>4/30/1980</t>
  </si>
  <si>
    <t>5/31/1980</t>
  </si>
  <si>
    <t>6/30/1980</t>
  </si>
  <si>
    <t>7/31/1980</t>
  </si>
  <si>
    <t>8/31/1980</t>
  </si>
  <si>
    <t>9/30/1980</t>
  </si>
  <si>
    <t>10/31/1980</t>
  </si>
  <si>
    <t>11/30/1980</t>
  </si>
  <si>
    <t>12/31/1980</t>
  </si>
  <si>
    <t>1/31/1981</t>
  </si>
  <si>
    <t>2/28/1981</t>
  </si>
  <si>
    <t>3/31/1981</t>
  </si>
  <si>
    <t>4/30/1981</t>
  </si>
  <si>
    <t>5/31/1981</t>
  </si>
  <si>
    <t>6/30/1981</t>
  </si>
  <si>
    <t>7/31/1981</t>
  </si>
  <si>
    <t>8/31/1981</t>
  </si>
  <si>
    <t>9/30/1981</t>
  </si>
  <si>
    <t>10/31/1981</t>
  </si>
  <si>
    <t>11/30/1981</t>
  </si>
  <si>
    <t>12/31/1981</t>
  </si>
  <si>
    <t>1/31/1982</t>
  </si>
  <si>
    <t>2/28/1982</t>
  </si>
  <si>
    <t>3/31/1982</t>
  </si>
  <si>
    <t>4/30/1982</t>
  </si>
  <si>
    <t>5/31/1982</t>
  </si>
  <si>
    <t>6/30/1982</t>
  </si>
  <si>
    <t>7/31/1982</t>
  </si>
  <si>
    <t>8/31/1982</t>
  </si>
  <si>
    <t>9/30/1982</t>
  </si>
  <si>
    <t>10/31/1982</t>
  </si>
  <si>
    <t>11/30/1982</t>
  </si>
  <si>
    <t>12/31/1982</t>
  </si>
  <si>
    <t>1/31/1983</t>
  </si>
  <si>
    <t>2/28/1983</t>
  </si>
  <si>
    <t>3/31/1983</t>
  </si>
  <si>
    <t>4/30/1983</t>
  </si>
  <si>
    <t>5/31/1983</t>
  </si>
  <si>
    <t>6/30/1983</t>
  </si>
  <si>
    <t>7/31/1983</t>
  </si>
  <si>
    <t>8/31/1983</t>
  </si>
  <si>
    <t>9/30/1983</t>
  </si>
  <si>
    <t>10/31/1983</t>
  </si>
  <si>
    <t>11/30/1983</t>
  </si>
  <si>
    <t>12/31/1983</t>
  </si>
  <si>
    <t>1/31/1984</t>
  </si>
  <si>
    <t>2/29/1984</t>
  </si>
  <si>
    <t>3/31/1984</t>
  </si>
  <si>
    <t>4/30/1984</t>
  </si>
  <si>
    <t>5/31/1984</t>
  </si>
  <si>
    <t>6/30/1984</t>
  </si>
  <si>
    <t>7/31/1984</t>
  </si>
  <si>
    <t>8/31/1984</t>
  </si>
  <si>
    <t>9/30/1984</t>
  </si>
  <si>
    <t>10/31/1984</t>
  </si>
  <si>
    <t>11/30/1984</t>
  </si>
  <si>
    <t>12/31/1984</t>
  </si>
  <si>
    <t>1/31/1985</t>
  </si>
  <si>
    <t>2/28/1985</t>
  </si>
  <si>
    <t>3/31/1985</t>
  </si>
  <si>
    <t>4/30/1985</t>
  </si>
  <si>
    <t>5/31/1985</t>
  </si>
  <si>
    <t>6/30/1985</t>
  </si>
  <si>
    <t>7/31/1985</t>
  </si>
  <si>
    <t>8/31/1985</t>
  </si>
  <si>
    <t>9/30/1985</t>
  </si>
  <si>
    <t>10/31/1985</t>
  </si>
  <si>
    <t>11/30/1985</t>
  </si>
  <si>
    <t>12/31/1985</t>
  </si>
  <si>
    <t>1/31/1986</t>
  </si>
  <si>
    <t>2/28/1986</t>
  </si>
  <si>
    <t>3/31/1986</t>
  </si>
  <si>
    <t>4/30/1986</t>
  </si>
  <si>
    <t>5/31/1986</t>
  </si>
  <si>
    <t>6/30/1986</t>
  </si>
  <si>
    <t>7/31/1986</t>
  </si>
  <si>
    <t>8/31/1986</t>
  </si>
  <si>
    <t>9/30/1986</t>
  </si>
  <si>
    <t>10/31/1986</t>
  </si>
  <si>
    <t>11/30/1986</t>
  </si>
  <si>
    <t>12/31/1986</t>
  </si>
  <si>
    <t>1/31/1987</t>
  </si>
  <si>
    <t>2/28/1987</t>
  </si>
  <si>
    <t>3/31/1987</t>
  </si>
  <si>
    <t>4/30/1987</t>
  </si>
  <si>
    <t>5/31/1987</t>
  </si>
  <si>
    <t>6/30/1987</t>
  </si>
  <si>
    <t>7/31/1987</t>
  </si>
  <si>
    <t>8/31/1987</t>
  </si>
  <si>
    <t>9/30/1987</t>
  </si>
  <si>
    <t>10/31/1987</t>
  </si>
  <si>
    <t>11/30/1987</t>
  </si>
  <si>
    <t>12/31/1987</t>
  </si>
  <si>
    <t>1/31/1988</t>
  </si>
  <si>
    <t>2/29/1988</t>
  </si>
  <si>
    <t>3/31/1988</t>
  </si>
  <si>
    <t>4/30/1988</t>
  </si>
  <si>
    <t>5/31/1988</t>
  </si>
  <si>
    <t>6/30/1988</t>
  </si>
  <si>
    <t>7/31/1988</t>
  </si>
  <si>
    <t>8/31/1988</t>
  </si>
  <si>
    <t>9/30/1988</t>
  </si>
  <si>
    <t>10/31/1988</t>
  </si>
  <si>
    <t>11/30/1988</t>
  </si>
  <si>
    <t>12/31/1988</t>
  </si>
  <si>
    <t>1/31/1989</t>
  </si>
  <si>
    <t>2/28/1989</t>
  </si>
  <si>
    <t>3/31/1989</t>
  </si>
  <si>
    <t>4/30/1989</t>
  </si>
  <si>
    <t>5/31/1989</t>
  </si>
  <si>
    <t>6/30/1989</t>
  </si>
  <si>
    <t>7/31/1989</t>
  </si>
  <si>
    <t>8/31/1989</t>
  </si>
  <si>
    <t>9/30/1989</t>
  </si>
  <si>
    <t>10/31/1989</t>
  </si>
  <si>
    <t>11/30/1989</t>
  </si>
  <si>
    <t>12/31/1989</t>
  </si>
  <si>
    <t>1/31/1990</t>
  </si>
  <si>
    <t>2/28/1990</t>
  </si>
  <si>
    <t>3/31/1990</t>
  </si>
  <si>
    <t>4/30/1990</t>
  </si>
  <si>
    <t>5/31/1990</t>
  </si>
  <si>
    <t>6/30/1990</t>
  </si>
  <si>
    <t>7/31/1990</t>
  </si>
  <si>
    <t>8/31/1990</t>
  </si>
  <si>
    <t>9/30/1990</t>
  </si>
  <si>
    <t>10/31/1990</t>
  </si>
  <si>
    <t>11/30/1990</t>
  </si>
  <si>
    <t>12/31/1990</t>
  </si>
  <si>
    <t>1/31/1991</t>
  </si>
  <si>
    <t>2/28/1991</t>
  </si>
  <si>
    <t>3/31/1991</t>
  </si>
  <si>
    <t>4/30/1991</t>
  </si>
  <si>
    <t>5/31/1991</t>
  </si>
  <si>
    <t>6/30/1991</t>
  </si>
  <si>
    <t>7/31/1991</t>
  </si>
  <si>
    <t>8/31/1991</t>
  </si>
  <si>
    <t>9/30/1991</t>
  </si>
  <si>
    <t>10/31/1991</t>
  </si>
  <si>
    <t>11/30/1991</t>
  </si>
  <si>
    <t>12/31/1991</t>
  </si>
  <si>
    <t>1/31/1992</t>
  </si>
  <si>
    <t>2/29/1992</t>
  </si>
  <si>
    <t>3/31/1992</t>
  </si>
  <si>
    <t>4/30/1992</t>
  </si>
  <si>
    <t>5/31/1992</t>
  </si>
  <si>
    <t>6/30/1992</t>
  </si>
  <si>
    <t>7/31/1992</t>
  </si>
  <si>
    <t>8/31/1992</t>
  </si>
  <si>
    <t>9/30/1992</t>
  </si>
  <si>
    <t>10/31/1992</t>
  </si>
  <si>
    <t>11/30/1992</t>
  </si>
  <si>
    <t>12/31/1992</t>
  </si>
  <si>
    <t>1/31/1993</t>
  </si>
  <si>
    <t>2/28/1993</t>
  </si>
  <si>
    <t>3/31/1993</t>
  </si>
  <si>
    <t>4/30/1993</t>
  </si>
  <si>
    <t>5/31/1993</t>
  </si>
  <si>
    <t>6/30/1993</t>
  </si>
  <si>
    <t>7/31/1993</t>
  </si>
  <si>
    <t>8/31/1993</t>
  </si>
  <si>
    <t>9/30/1993</t>
  </si>
  <si>
    <t>10/31/1993</t>
  </si>
  <si>
    <t>11/30/1993</t>
  </si>
  <si>
    <t>12/31/1993</t>
  </si>
  <si>
    <t>1/31/1994</t>
  </si>
  <si>
    <t>2/28/1994</t>
  </si>
  <si>
    <t>3/31/1994</t>
  </si>
  <si>
    <t>4/30/1994</t>
  </si>
  <si>
    <t>5/31/1994</t>
  </si>
  <si>
    <t>6/30/1994</t>
  </si>
  <si>
    <t>7/31/1994</t>
  </si>
  <si>
    <t>8/31/1994</t>
  </si>
  <si>
    <t>9/30/1994</t>
  </si>
  <si>
    <t>10/31/1994</t>
  </si>
  <si>
    <t>11/30/1994</t>
  </si>
  <si>
    <t>12/31/1994</t>
  </si>
  <si>
    <t>1/31/1995</t>
  </si>
  <si>
    <t>2/28/1995</t>
  </si>
  <si>
    <t>3/31/1995</t>
  </si>
  <si>
    <t>4/30/1995</t>
  </si>
  <si>
    <t>5/31/1995</t>
  </si>
  <si>
    <t>6/30/1995</t>
  </si>
  <si>
    <t>7/31/1995</t>
  </si>
  <si>
    <t>8/31/1995</t>
  </si>
  <si>
    <t>9/30/1995</t>
  </si>
  <si>
    <t>10/31/1995</t>
  </si>
  <si>
    <t>11/30/1995</t>
  </si>
  <si>
    <t>12/31/1995</t>
  </si>
  <si>
    <t>1/31/1996</t>
  </si>
  <si>
    <t>2/29/1996</t>
  </si>
  <si>
    <t>3/31/1996</t>
  </si>
  <si>
    <t>4/30/1996</t>
  </si>
  <si>
    <t>5/31/1996</t>
  </si>
  <si>
    <t>6/30/1996</t>
  </si>
  <si>
    <t>7/31/1996</t>
  </si>
  <si>
    <t>8/31/1996</t>
  </si>
  <si>
    <t>9/30/1996</t>
  </si>
  <si>
    <t>10/31/1996</t>
  </si>
  <si>
    <t>11/30/1996</t>
  </si>
  <si>
    <t>12/31/1996</t>
  </si>
  <si>
    <t>1/31/1997</t>
  </si>
  <si>
    <t>2/28/1997</t>
  </si>
  <si>
    <t>3/31/1997</t>
  </si>
  <si>
    <t>4/30/1997</t>
  </si>
  <si>
    <t>5/31/1997</t>
  </si>
  <si>
    <t>6/30/1997</t>
  </si>
  <si>
    <t>7/31/1997</t>
  </si>
  <si>
    <t>8/31/1997</t>
  </si>
  <si>
    <t>9/30/1997</t>
  </si>
  <si>
    <t>10/31/1997</t>
  </si>
  <si>
    <t>11/30/1997</t>
  </si>
  <si>
    <t>12/31/1997</t>
  </si>
  <si>
    <t>1/31/1998</t>
  </si>
  <si>
    <t>2/28/1998</t>
  </si>
  <si>
    <t>3/31/1998</t>
  </si>
  <si>
    <t>4/30/1998</t>
  </si>
  <si>
    <t>5/31/1998</t>
  </si>
  <si>
    <t>6/30/1998</t>
  </si>
  <si>
    <t>7/31/1998</t>
  </si>
  <si>
    <t>8/31/1998</t>
  </si>
  <si>
    <t>9/30/1998</t>
  </si>
  <si>
    <t>10/31/1998</t>
  </si>
  <si>
    <t>11/30/1998</t>
  </si>
  <si>
    <t>12/31/1998</t>
  </si>
  <si>
    <t>1/31/1999</t>
  </si>
  <si>
    <t>2/28/1999</t>
  </si>
  <si>
    <t>3/31/1999</t>
  </si>
  <si>
    <t>4/30/1999</t>
  </si>
  <si>
    <t>5/31/1999</t>
  </si>
  <si>
    <t>6/30/1999</t>
  </si>
  <si>
    <t>7/31/1999</t>
  </si>
  <si>
    <t>8/31/1999</t>
  </si>
  <si>
    <t>9/30/1999</t>
  </si>
  <si>
    <t>10/31/1999</t>
  </si>
  <si>
    <t>11/30/1999</t>
  </si>
  <si>
    <t>12/31/1999</t>
  </si>
  <si>
    <t>1/31/2000</t>
  </si>
  <si>
    <t>2/29/2000</t>
  </si>
  <si>
    <t>3/31/2000</t>
  </si>
  <si>
    <t>4/30/2000</t>
  </si>
  <si>
    <t>5/31/2000</t>
  </si>
  <si>
    <t>6/30/2000</t>
  </si>
  <si>
    <t>7/31/2000</t>
  </si>
  <si>
    <t>8/31/2000</t>
  </si>
  <si>
    <t>9/30/2000</t>
  </si>
  <si>
    <t>10/31/2000</t>
  </si>
  <si>
    <t>11/30/2000</t>
  </si>
  <si>
    <t>12/31/2000</t>
  </si>
  <si>
    <t>1/31/2001</t>
  </si>
  <si>
    <t>2/28/2001</t>
  </si>
  <si>
    <t>3/31/2001</t>
  </si>
  <si>
    <t>4/30/2001</t>
  </si>
  <si>
    <t>5/31/2001</t>
  </si>
  <si>
    <t>6/30/2001</t>
  </si>
  <si>
    <t>7/31/2001</t>
  </si>
  <si>
    <t>8/31/2001</t>
  </si>
  <si>
    <t>9/30/2001</t>
  </si>
  <si>
    <t>10/31/2001</t>
  </si>
  <si>
    <t>11/30/2001</t>
  </si>
  <si>
    <t>12/31/2001</t>
  </si>
  <si>
    <t>1/31/2002</t>
  </si>
  <si>
    <t>2/28/2002</t>
  </si>
  <si>
    <t>3/31/2002</t>
  </si>
  <si>
    <t>4/30/2002</t>
  </si>
  <si>
    <t>5/31/2002</t>
  </si>
  <si>
    <t>6/30/2002</t>
  </si>
  <si>
    <t>7/31/2002</t>
  </si>
  <si>
    <t>8/31/2002</t>
  </si>
  <si>
    <t>9/30/2002</t>
  </si>
  <si>
    <t>10/31/2002</t>
  </si>
  <si>
    <t>11/30/2002</t>
  </si>
  <si>
    <t>12/31/2002</t>
  </si>
  <si>
    <t>1/31/2003</t>
  </si>
  <si>
    <t>2/28/2003</t>
  </si>
  <si>
    <t>3/31/2003</t>
  </si>
  <si>
    <t>4/30/2003</t>
  </si>
  <si>
    <t>5/31/2003</t>
  </si>
  <si>
    <t>6/30/2003</t>
  </si>
  <si>
    <t>7/31/2003</t>
  </si>
  <si>
    <t>8/31/2003</t>
  </si>
  <si>
    <t>9/30/2003</t>
  </si>
</sst>
</file>

<file path=xl/styles.xml><?xml version="1.0" encoding="utf-8"?>
<styleSheet xmlns="http://schemas.openxmlformats.org/spreadsheetml/2006/main">
  <numFmts count="4">
    <numFmt numFmtId="164" formatCode="mm/dd/yyyy"/>
    <numFmt numFmtId="165" formatCode="mmddyy"/>
    <numFmt numFmtId="166" formatCode="0;\-0;;@\ "/>
    <numFmt numFmtId="167" formatCode="0000"/>
  </numFmts>
  <fonts count="21"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sz val="10"/>
      <color indexed="12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b/>
      <sz val="12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22"/>
      <name val="Arial"/>
      <family val="2"/>
    </font>
    <font>
      <i/>
      <sz val="10"/>
      <color indexed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5">
    <xf numFmtId="0" fontId="0" fillId="0" borderId="0" xfId="0"/>
    <xf numFmtId="0" fontId="2" fillId="0" borderId="0" xfId="0" applyFont="1"/>
    <xf numFmtId="0" fontId="4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0" fontId="6" fillId="0" borderId="0" xfId="0" applyFont="1"/>
    <xf numFmtId="14" fontId="7" fillId="2" borderId="0" xfId="0" applyNumberFormat="1" applyFont="1" applyFill="1"/>
    <xf numFmtId="0" fontId="2" fillId="0" borderId="0" xfId="0" applyFont="1" applyAlignment="1">
      <alignment horizontal="right"/>
    </xf>
    <xf numFmtId="0" fontId="7" fillId="2" borderId="0" xfId="0" applyFont="1" applyFill="1"/>
    <xf numFmtId="0" fontId="8" fillId="0" borderId="0" xfId="0" applyFont="1"/>
    <xf numFmtId="0" fontId="4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/>
    <xf numFmtId="0" fontId="0" fillId="2" borderId="0" xfId="0" applyFill="1"/>
    <xf numFmtId="0" fontId="2" fillId="2" borderId="0" xfId="0" applyFont="1" applyFill="1"/>
    <xf numFmtId="0" fontId="6" fillId="2" borderId="0" xfId="0" applyFont="1" applyFill="1"/>
    <xf numFmtId="49" fontId="4" fillId="0" borderId="0" xfId="0" applyNumberFormat="1" applyFont="1" applyAlignment="1">
      <alignment horizontal="right"/>
    </xf>
    <xf numFmtId="49" fontId="0" fillId="0" borderId="0" xfId="0" applyNumberFormat="1"/>
    <xf numFmtId="0" fontId="4" fillId="0" borderId="0" xfId="0" applyFont="1"/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9" fillId="0" borderId="0" xfId="0" applyFont="1"/>
    <xf numFmtId="0" fontId="9" fillId="0" borderId="0" xfId="0" applyFont="1" applyBorder="1" applyAlignment="1">
      <alignment horizontal="center"/>
    </xf>
    <xf numFmtId="0" fontId="9" fillId="0" borderId="1" xfId="0" applyFont="1" applyBorder="1"/>
    <xf numFmtId="0" fontId="9" fillId="0" borderId="0" xfId="0" applyFont="1" applyBorder="1"/>
    <xf numFmtId="0" fontId="4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17" fontId="0" fillId="0" borderId="0" xfId="0" applyNumberFormat="1"/>
    <xf numFmtId="1" fontId="0" fillId="0" borderId="1" xfId="0" applyNumberFormat="1" applyBorder="1"/>
    <xf numFmtId="1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0" fillId="0" borderId="0" xfId="0" applyFont="1"/>
    <xf numFmtId="0" fontId="6" fillId="0" borderId="0" xfId="0" applyFont="1" applyAlignment="1">
      <alignment horizontal="center"/>
    </xf>
    <xf numFmtId="0" fontId="0" fillId="3" borderId="0" xfId="0" applyFill="1"/>
    <xf numFmtId="0" fontId="2" fillId="0" borderId="0" xfId="0" applyFont="1" applyFill="1"/>
    <xf numFmtId="0" fontId="9" fillId="3" borderId="1" xfId="0" applyFont="1" applyFill="1" applyBorder="1"/>
    <xf numFmtId="0" fontId="3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0" fontId="9" fillId="3" borderId="0" xfId="0" applyFont="1" applyFill="1"/>
    <xf numFmtId="0" fontId="3" fillId="3" borderId="0" xfId="0" applyFont="1" applyFill="1" applyAlignment="1">
      <alignment horizontal="center" wrapText="1"/>
    </xf>
    <xf numFmtId="0" fontId="9" fillId="0" borderId="2" xfId="0" applyFont="1" applyBorder="1"/>
    <xf numFmtId="0" fontId="3" fillId="0" borderId="2" xfId="0" applyFont="1" applyBorder="1" applyAlignment="1">
      <alignment horizontal="center" wrapText="1"/>
    </xf>
    <xf numFmtId="0" fontId="2" fillId="0" borderId="2" xfId="0" applyFont="1" applyBorder="1"/>
    <xf numFmtId="0" fontId="0" fillId="0" borderId="1" xfId="0" applyBorder="1" applyAlignment="1">
      <alignment horizontal="center"/>
    </xf>
    <xf numFmtId="3" fontId="2" fillId="0" borderId="2" xfId="0" applyNumberFormat="1" applyFont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3" fontId="8" fillId="0" borderId="1" xfId="0" applyNumberFormat="1" applyFont="1" applyBorder="1" applyAlignment="1">
      <alignment horizontal="center"/>
    </xf>
    <xf numFmtId="3" fontId="8" fillId="0" borderId="0" xfId="0" applyNumberFormat="1" applyFont="1" applyBorder="1" applyAlignment="1">
      <alignment horizontal="center"/>
    </xf>
    <xf numFmtId="0" fontId="12" fillId="0" borderId="1" xfId="0" applyFont="1" applyBorder="1"/>
    <xf numFmtId="0" fontId="12" fillId="0" borderId="0" xfId="0" applyFont="1" applyBorder="1"/>
    <xf numFmtId="0" fontId="13" fillId="0" borderId="1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3" fontId="6" fillId="0" borderId="1" xfId="0" applyNumberFormat="1" applyFont="1" applyBorder="1" applyAlignment="1">
      <alignment horizontal="center"/>
    </xf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6" fillId="0" borderId="1" xfId="0" applyFont="1" applyBorder="1"/>
    <xf numFmtId="0" fontId="6" fillId="0" borderId="0" xfId="0" applyFont="1" applyBorder="1"/>
    <xf numFmtId="0" fontId="14" fillId="0" borderId="0" xfId="0" applyFont="1"/>
    <xf numFmtId="0" fontId="15" fillId="0" borderId="0" xfId="0" applyFont="1" applyAlignment="1">
      <alignment horizontal="center" wrapText="1"/>
    </xf>
    <xf numFmtId="1" fontId="11" fillId="0" borderId="0" xfId="0" applyNumberFormat="1" applyFont="1" applyAlignment="1">
      <alignment horizontal="center"/>
    </xf>
    <xf numFmtId="0" fontId="11" fillId="0" borderId="0" xfId="0" applyFont="1"/>
    <xf numFmtId="0" fontId="9" fillId="0" borderId="0" xfId="0" applyFont="1" applyAlignment="1">
      <alignment horizontal="center"/>
    </xf>
    <xf numFmtId="0" fontId="11" fillId="3" borderId="1" xfId="0" applyFont="1" applyFill="1" applyBorder="1"/>
    <xf numFmtId="0" fontId="2" fillId="3" borderId="0" xfId="0" applyFont="1" applyFill="1" applyAlignment="1">
      <alignment horizontal="center"/>
    </xf>
    <xf numFmtId="0" fontId="0" fillId="3" borderId="1" xfId="0" applyFill="1" applyBorder="1"/>
    <xf numFmtId="0" fontId="0" fillId="0" borderId="0" xfId="0" applyFill="1"/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4" xfId="0" applyFill="1" applyBorder="1"/>
    <xf numFmtId="0" fontId="0" fillId="0" borderId="5" xfId="0" applyFill="1" applyBorder="1" applyAlignment="1">
      <alignment horizontal="center"/>
    </xf>
    <xf numFmtId="0" fontId="11" fillId="0" borderId="0" xfId="0" applyFont="1" applyFill="1"/>
    <xf numFmtId="0" fontId="0" fillId="0" borderId="3" xfId="0" applyFill="1" applyBorder="1"/>
    <xf numFmtId="0" fontId="0" fillId="0" borderId="6" xfId="0" applyFill="1" applyBorder="1"/>
    <xf numFmtId="0" fontId="0" fillId="0" borderId="4" xfId="0" applyFill="1" applyBorder="1" applyAlignment="1">
      <alignment horizontal="right"/>
    </xf>
    <xf numFmtId="0" fontId="0" fillId="0" borderId="7" xfId="0" applyFill="1" applyBorder="1"/>
    <xf numFmtId="0" fontId="4" fillId="0" borderId="0" xfId="0" applyFont="1" applyFill="1" applyAlignment="1">
      <alignment horizontal="center" wrapText="1"/>
    </xf>
    <xf numFmtId="17" fontId="0" fillId="0" borderId="0" xfId="0" applyNumberFormat="1" applyFill="1"/>
    <xf numFmtId="1" fontId="0" fillId="0" borderId="0" xfId="0" applyNumberFormat="1" applyFill="1" applyAlignment="1">
      <alignment horizontal="center"/>
    </xf>
    <xf numFmtId="1" fontId="0" fillId="0" borderId="0" xfId="0" applyNumberFormat="1" applyFill="1"/>
    <xf numFmtId="0" fontId="4" fillId="0" borderId="0" xfId="0" applyFont="1" applyAlignment="1">
      <alignment horizontal="left"/>
    </xf>
    <xf numFmtId="1" fontId="0" fillId="2" borderId="0" xfId="0" applyNumberFormat="1" applyFill="1"/>
    <xf numFmtId="0" fontId="16" fillId="0" borderId="0" xfId="0" applyFont="1"/>
    <xf numFmtId="9" fontId="0" fillId="0" borderId="0" xfId="1" applyFont="1" applyAlignment="1">
      <alignment horizontal="center"/>
    </xf>
    <xf numFmtId="1" fontId="11" fillId="3" borderId="8" xfId="0" applyNumberFormat="1" applyFont="1" applyFill="1" applyBorder="1"/>
    <xf numFmtId="1" fontId="11" fillId="3" borderId="9" xfId="0" applyNumberFormat="1" applyFont="1" applyFill="1" applyBorder="1" applyAlignment="1">
      <alignment horizontal="right"/>
    </xf>
    <xf numFmtId="1" fontId="11" fillId="3" borderId="9" xfId="0" applyNumberFormat="1" applyFont="1" applyFill="1" applyBorder="1"/>
    <xf numFmtId="1" fontId="11" fillId="3" borderId="10" xfId="0" applyNumberFormat="1" applyFont="1" applyFill="1" applyBorder="1"/>
    <xf numFmtId="1" fontId="11" fillId="3" borderId="11" xfId="0" applyNumberFormat="1" applyFont="1" applyFill="1" applyBorder="1"/>
    <xf numFmtId="1" fontId="11" fillId="3" borderId="12" xfId="0" applyNumberFormat="1" applyFont="1" applyFill="1" applyBorder="1"/>
    <xf numFmtId="1" fontId="11" fillId="3" borderId="0" xfId="0" applyNumberFormat="1" applyFont="1" applyFill="1" applyBorder="1"/>
    <xf numFmtId="1" fontId="11" fillId="3" borderId="0" xfId="0" applyNumberFormat="1" applyFont="1" applyFill="1" applyBorder="1" applyAlignment="1">
      <alignment horizontal="right"/>
    </xf>
    <xf numFmtId="1" fontId="11" fillId="3" borderId="13" xfId="0" applyNumberFormat="1" applyFont="1" applyFill="1" applyBorder="1"/>
    <xf numFmtId="1" fontId="11" fillId="3" borderId="14" xfId="0" applyNumberFormat="1" applyFont="1" applyFill="1" applyBorder="1"/>
    <xf numFmtId="0" fontId="11" fillId="3" borderId="15" xfId="0" applyFont="1" applyFill="1" applyBorder="1"/>
    <xf numFmtId="0" fontId="11" fillId="3" borderId="11" xfId="0" applyFont="1" applyFill="1" applyBorder="1"/>
    <xf numFmtId="0" fontId="11" fillId="3" borderId="11" xfId="0" applyFont="1" applyFill="1" applyBorder="1" applyAlignment="1">
      <alignment horizontal="right"/>
    </xf>
    <xf numFmtId="17" fontId="0" fillId="2" borderId="0" xfId="0" applyNumberFormat="1" applyFill="1"/>
    <xf numFmtId="1" fontId="0" fillId="2" borderId="1" xfId="0" applyNumberFormat="1" applyFill="1" applyBorder="1"/>
    <xf numFmtId="1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3" fontId="8" fillId="2" borderId="1" xfId="0" applyNumberFormat="1" applyFont="1" applyFill="1" applyBorder="1" applyAlignment="1">
      <alignment horizontal="center"/>
    </xf>
    <xf numFmtId="3" fontId="8" fillId="2" borderId="0" xfId="0" applyNumberFormat="1" applyFont="1" applyFill="1" applyBorder="1" applyAlignment="1">
      <alignment horizontal="center"/>
    </xf>
    <xf numFmtId="3" fontId="2" fillId="2" borderId="2" xfId="0" applyNumberFormat="1" applyFont="1" applyFill="1" applyBorder="1" applyAlignment="1">
      <alignment horizontal="center"/>
    </xf>
    <xf numFmtId="3" fontId="6" fillId="2" borderId="1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1" fontId="6" fillId="2" borderId="0" xfId="0" applyNumberFormat="1" applyFont="1" applyFill="1" applyBorder="1" applyAlignment="1">
      <alignment horizontal="center"/>
    </xf>
    <xf numFmtId="1" fontId="11" fillId="2" borderId="0" xfId="0" applyNumberFormat="1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0" borderId="0" xfId="0" applyNumberFormat="1"/>
    <xf numFmtId="0" fontId="3" fillId="2" borderId="0" xfId="0" applyFont="1" applyFill="1" applyAlignment="1">
      <alignment horizontal="center" wrapText="1"/>
    </xf>
    <xf numFmtId="0" fontId="3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7" fillId="0" borderId="0" xfId="0" applyFont="1"/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65" fontId="0" fillId="0" borderId="0" xfId="0" quotePrefix="1" applyNumberFormat="1" applyAlignment="1">
      <alignment horizontal="left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0" fontId="8" fillId="0" borderId="0" xfId="0" applyFont="1" applyAlignment="1">
      <alignment horizontal="left" vertical="center"/>
    </xf>
    <xf numFmtId="0" fontId="18" fillId="0" borderId="0" xfId="0" applyFont="1"/>
    <xf numFmtId="14" fontId="6" fillId="0" borderId="0" xfId="0" applyNumberFormat="1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18" fillId="2" borderId="0" xfId="0" applyFont="1" applyFill="1"/>
    <xf numFmtId="0" fontId="0" fillId="0" borderId="0" xfId="0" quotePrefix="1" applyAlignment="1">
      <alignment horizontal="center"/>
    </xf>
    <xf numFmtId="0" fontId="19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19" fillId="0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9" fontId="0" fillId="0" borderId="0" xfId="1" applyFont="1"/>
    <xf numFmtId="3" fontId="0" fillId="0" borderId="0" xfId="0" applyNumberFormat="1"/>
    <xf numFmtId="3" fontId="4" fillId="10" borderId="0" xfId="0" applyNumberFormat="1" applyFont="1" applyFill="1" applyAlignment="1">
      <alignment horizontal="center"/>
    </xf>
    <xf numFmtId="3" fontId="0" fillId="0" borderId="0" xfId="0" quotePrefix="1" applyNumberFormat="1" applyAlignment="1">
      <alignment horizontal="center"/>
    </xf>
    <xf numFmtId="3" fontId="0" fillId="0" borderId="0" xfId="0" applyNumberFormat="1" applyAlignment="1">
      <alignment horizontal="right"/>
    </xf>
    <xf numFmtId="3" fontId="4" fillId="0" borderId="0" xfId="0" applyNumberFormat="1" applyFont="1" applyAlignment="1">
      <alignment horizontal="right"/>
    </xf>
    <xf numFmtId="3" fontId="4" fillId="11" borderId="0" xfId="0" applyNumberFormat="1" applyFont="1" applyFill="1" applyAlignment="1">
      <alignment horizontal="center"/>
    </xf>
    <xf numFmtId="3" fontId="0" fillId="0" borderId="0" xfId="0" quotePrefix="1" applyNumberFormat="1" applyAlignment="1">
      <alignment horizontal="right"/>
    </xf>
    <xf numFmtId="9" fontId="0" fillId="0" borderId="0" xfId="1" applyFont="1" applyAlignment="1">
      <alignment horizontal="right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0" xfId="0" applyBorder="1"/>
    <xf numFmtId="0" fontId="0" fillId="0" borderId="0" xfId="0" applyBorder="1" applyAlignment="1">
      <alignment horizontal="right"/>
    </xf>
    <xf numFmtId="3" fontId="0" fillId="0" borderId="0" xfId="0" applyNumberFormat="1" applyBorder="1" applyAlignment="1">
      <alignment horizontal="right"/>
    </xf>
    <xf numFmtId="0" fontId="6" fillId="0" borderId="18" xfId="0" applyFont="1" applyBorder="1"/>
    <xf numFmtId="0" fontId="2" fillId="0" borderId="18" xfId="0" applyFont="1" applyBorder="1"/>
    <xf numFmtId="0" fontId="10" fillId="0" borderId="18" xfId="0" applyFont="1" applyBorder="1"/>
    <xf numFmtId="9" fontId="0" fillId="12" borderId="0" xfId="1" applyNumberFormat="1" applyFont="1" applyFill="1" applyBorder="1"/>
    <xf numFmtId="1" fontId="0" fillId="0" borderId="0" xfId="0" applyNumberFormat="1" applyBorder="1"/>
    <xf numFmtId="9" fontId="0" fillId="0" borderId="0" xfId="1" applyNumberFormat="1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3" fontId="0" fillId="0" borderId="20" xfId="0" applyNumberFormat="1" applyBorder="1" applyAlignment="1">
      <alignment horizontal="right"/>
    </xf>
    <xf numFmtId="0" fontId="0" fillId="0" borderId="17" xfId="0" quotePrefix="1" applyBorder="1" applyAlignment="1">
      <alignment horizontal="left"/>
    </xf>
    <xf numFmtId="3" fontId="0" fillId="0" borderId="17" xfId="0" quotePrefix="1" applyNumberFormat="1" applyBorder="1" applyAlignment="1"/>
    <xf numFmtId="0" fontId="0" fillId="12" borderId="0" xfId="0" applyFill="1" applyBorder="1"/>
    <xf numFmtId="0" fontId="0" fillId="13" borderId="0" xfId="0" applyFill="1"/>
    <xf numFmtId="0" fontId="0" fillId="6" borderId="0" xfId="0" applyFill="1"/>
    <xf numFmtId="14" fontId="1" fillId="4" borderId="0" xfId="0" applyNumberFormat="1" applyFont="1" applyFill="1"/>
    <xf numFmtId="0" fontId="0" fillId="0" borderId="0" xfId="0" applyAlignment="1">
      <alignment vertical="center"/>
    </xf>
    <xf numFmtId="16" fontId="0" fillId="0" borderId="0" xfId="0" quotePrefix="1" applyNumberFormat="1"/>
    <xf numFmtId="3" fontId="0" fillId="0" borderId="0" xfId="0" quotePrefix="1" applyNumberFormat="1"/>
    <xf numFmtId="0" fontId="0" fillId="0" borderId="0" xfId="0" quotePrefix="1"/>
    <xf numFmtId="166" fontId="0" fillId="2" borderId="0" xfId="0" quotePrefix="1" applyNumberFormat="1" applyFill="1" applyAlignment="1">
      <alignment horizontal="center"/>
    </xf>
    <xf numFmtId="3" fontId="0" fillId="0" borderId="0" xfId="0" quotePrefix="1" applyNumberFormat="1" applyFill="1" applyAlignment="1">
      <alignment horizontal="center"/>
    </xf>
    <xf numFmtId="3" fontId="0" fillId="0" borderId="21" xfId="0" quotePrefix="1" applyNumberFormat="1" applyBorder="1" applyAlignment="1">
      <alignment horizontal="right"/>
    </xf>
    <xf numFmtId="3" fontId="0" fillId="0" borderId="22" xfId="0" applyNumberFormat="1" applyBorder="1" applyAlignment="1">
      <alignment horizontal="right"/>
    </xf>
    <xf numFmtId="0" fontId="0" fillId="13" borderId="0" xfId="0" applyFill="1" applyBorder="1"/>
    <xf numFmtId="3" fontId="0" fillId="0" borderId="0" xfId="0" applyNumberFormat="1" applyBorder="1" applyAlignment="1">
      <alignment horizontal="left"/>
    </xf>
    <xf numFmtId="0" fontId="11" fillId="12" borderId="0" xfId="0" applyFont="1" applyFill="1" applyBorder="1"/>
    <xf numFmtId="3" fontId="0" fillId="0" borderId="23" xfId="0" applyNumberFormat="1" applyBorder="1" applyAlignment="1">
      <alignment horizontal="right"/>
    </xf>
    <xf numFmtId="3" fontId="0" fillId="0" borderId="0" xfId="1" applyNumberFormat="1" applyFont="1"/>
    <xf numFmtId="3" fontId="0" fillId="0" borderId="0" xfId="0" applyNumberFormat="1" applyAlignment="1">
      <alignment horizontal="left"/>
    </xf>
    <xf numFmtId="0" fontId="4" fillId="0" borderId="0" xfId="0" applyFont="1" applyAlignment="1">
      <alignment horizontal="center"/>
    </xf>
    <xf numFmtId="0" fontId="2" fillId="14" borderId="0" xfId="0" applyFont="1" applyFill="1"/>
    <xf numFmtId="15" fontId="0" fillId="0" borderId="0" xfId="0" applyNumberFormat="1" applyAlignment="1">
      <alignment horizontal="right"/>
    </xf>
    <xf numFmtId="167" fontId="0" fillId="0" borderId="0" xfId="0" applyNumberFormat="1"/>
    <xf numFmtId="4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14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63"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 patternType="solid">
          <bgColor indexed="51"/>
        </patternFill>
      </fill>
    </dxf>
    <dxf>
      <font>
        <condense val="0"/>
        <extend val="0"/>
        <color auto="1"/>
      </font>
      <fill>
        <patternFill patternType="solid">
          <bgColor indexed="57"/>
        </patternFill>
      </fill>
    </dxf>
    <dxf>
      <font>
        <condense val="0"/>
        <extend val="0"/>
        <color auto="1"/>
      </font>
      <fill>
        <patternFill patternType="solid">
          <bgColor indexed="49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solid">
          <bgColor indexed="51"/>
        </patternFill>
      </fill>
    </dxf>
    <dxf>
      <font>
        <condense val="0"/>
        <extend val="0"/>
        <color auto="1"/>
      </font>
      <fill>
        <patternFill patternType="solid">
          <bgColor indexed="57"/>
        </patternFill>
      </fill>
    </dxf>
    <dxf>
      <font>
        <condense val="0"/>
        <extend val="0"/>
        <color auto="1"/>
      </font>
      <fill>
        <patternFill patternType="solid">
          <bgColor indexed="49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auto="1"/>
      </font>
      <fill>
        <patternFill patternType="solid">
          <bgColor indexed="51"/>
        </patternFill>
      </fill>
    </dxf>
    <dxf>
      <font>
        <condense val="0"/>
        <extend val="0"/>
        <color auto="1"/>
      </font>
      <fill>
        <patternFill patternType="solid">
          <bgColor indexed="57"/>
        </patternFill>
      </fill>
    </dxf>
    <dxf>
      <font>
        <condense val="0"/>
        <extend val="0"/>
        <color auto="1"/>
      </font>
      <fill>
        <patternFill patternType="solid">
          <bgColor indexed="49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7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</dxfs>
  <tableStyles count="0" defaultTableStyle="TableStyleMedium9" defaultPivotStyle="PivotStyleLight16"/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openxmlformats.org/officeDocument/2006/relationships/worksheet" Target="worksheets/sheet10.xml"/>
  <Relationship Id="rId11" Type="http://schemas.openxmlformats.org/officeDocument/2006/relationships/worksheet" Target="worksheets/sheet11.xml"/>
  <Relationship Id="rId12" Type="http://schemas.openxmlformats.org/officeDocument/2006/relationships/worksheet" Target="worksheets/sheet12.xml"/>
  <Relationship Id="rId13" Type="http://schemas.openxmlformats.org/officeDocument/2006/relationships/worksheet" Target="worksheets/sheet13.xml"/>
  <Relationship Id="rId14" Type="http://schemas.openxmlformats.org/officeDocument/2006/relationships/worksheet" Target="worksheets/sheet14.xml"/>
  <Relationship Id="rId15" Type="http://schemas.openxmlformats.org/officeDocument/2006/relationships/worksheet" Target="worksheets/sheet15.xml"/>
  <Relationship Id="rId16" Type="http://schemas.openxmlformats.org/officeDocument/2006/relationships/worksheet" Target="worksheets/sheet16.xml"/>
  <Relationship Id="rId17" Type="http://schemas.openxmlformats.org/officeDocument/2006/relationships/worksheet" Target="worksheets/sheet17.xml"/>
  <Relationship Id="rId18" Type="http://schemas.openxmlformats.org/officeDocument/2006/relationships/worksheet" Target="worksheets/sheet18.xml"/>
  <Relationship Id="rId19" Type="http://schemas.openxmlformats.org/officeDocument/2006/relationships/worksheet" Target="worksheets/sheet19.xml"/>
  <Relationship Id="rId2" Type="http://schemas.openxmlformats.org/officeDocument/2006/relationships/worksheet" Target="worksheets/sheet2.xml"/>
  <Relationship Id="rId20" Type="http://schemas.openxmlformats.org/officeDocument/2006/relationships/worksheet" Target="worksheets/sheet20.xml"/>
  <Relationship Id="rId21" Type="http://schemas.openxmlformats.org/officeDocument/2006/relationships/worksheet" Target="worksheets/sheet21.xml"/>
  <Relationship Id="rId22" Type="http://schemas.openxmlformats.org/officeDocument/2006/relationships/worksheet" Target="worksheets/sheet22.xml"/>
  <Relationship Id="rId23" Type="http://schemas.openxmlformats.org/officeDocument/2006/relationships/worksheet" Target="worksheets/sheet23.xml"/>
  <Relationship Id="rId24" Type="http://schemas.openxmlformats.org/officeDocument/2006/relationships/worksheet" Target="worksheets/sheet24.xml"/>
  <Relationship Id="rId25" Type="http://schemas.openxmlformats.org/officeDocument/2006/relationships/externalLink" Target="externalLinks/externalLink1.xml"/>
  <Relationship Id="rId26" Type="http://schemas.openxmlformats.org/officeDocument/2006/relationships/externalLink" Target="externalLinks/externalLink2.xml"/>
  <Relationship Id="rId27" Type="http://schemas.openxmlformats.org/officeDocument/2006/relationships/externalLink" Target="externalLinks/externalLink3.xml"/>
  <Relationship Id="rId28" Type="http://schemas.openxmlformats.org/officeDocument/2006/relationships/theme" Target="theme/theme1.xml"/>
  <Relationship Id="rId29" Type="http://schemas.openxmlformats.org/officeDocument/2006/relationships/styles" Target="styles.xml"/>
  <Relationship Id="rId3" Type="http://schemas.openxmlformats.org/officeDocument/2006/relationships/worksheet" Target="worksheets/sheet3.xml"/>
  <Relationship Id="rId30" Type="http://schemas.openxmlformats.org/officeDocument/2006/relationships/sharedStrings" Target="sharedStrings.xml"/>
  <Relationship Id="rId31" Type="http://schemas.openxmlformats.org/officeDocument/2006/relationships/calcChain" Target="calcChain.xml"/>
  <Relationship Id="rId32" Type="http://schemas.microsoft.com/office/2006/relationships/vbaProject" Target="vbaProject.bin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worksheet" Target="worksheets/sheet6.xml"/>
  <Relationship Id="rId7" Type="http://schemas.openxmlformats.org/officeDocument/2006/relationships/worksheet" Target="worksheets/sheet7.xml"/>
  <Relationship Id="rId8" Type="http://schemas.openxmlformats.org/officeDocument/2006/relationships/worksheet" Target="worksheets/sheet8.xml"/>
  <Relationship Id="rId9" Type="http://schemas.openxmlformats.org/officeDocument/2006/relationships/worksheet" Target="worksheets/sheet9.xml"/>
</Relationships>

</file>

<file path=xl/activeX/_rels/activeX1.xml.rels><?xml version="1.0" encoding="UTF-8"?>

<Relationships xmlns="http://schemas.openxmlformats.org/package/2006/relationships">
  <Relationship Id="rId1" Type="http://schemas.microsoft.com/office/2006/relationships/activeXControlBinary" Target="activeX1.bin"/>
</Relationships>

</file>

<file path=xl/activeX/_rels/activeX2.xml.rels><?xml version="1.0" encoding="UTF-8"?>

<Relationships xmlns="http://schemas.openxmlformats.org/package/2006/relationships">
  <Relationship Id="rId1" Type="http://schemas.microsoft.com/office/2006/relationships/activeXControlBinary" Target="activeX2.bin"/>
</Relationships>

</file>

<file path=xl/activeX/_rels/activeX3.xml.rels><?xml version="1.0" encoding="UTF-8"?>

<Relationships xmlns="http://schemas.openxmlformats.org/package/2006/relationships">
  <Relationship Id="rId1" Type="http://schemas.microsoft.com/office/2006/relationships/activeXControlBinary" Target="activeX3.bin"/>
</Relationships>

</file>

<file path=xl/activeX/_rels/activeX4.xml.rels><?xml version="1.0" encoding="UTF-8"?>

<Relationships xmlns="http://schemas.openxmlformats.org/package/2006/relationships">
  <Relationship Id="rId1" Type="http://schemas.microsoft.com/office/2006/relationships/activeXControlBinary" Target="activeX4.bin"/>
</Relationships>

</file>

<file path=xl/activeX/_rels/activeX5.xml.rels><?xml version="1.0" encoding="UTF-8"?>

<Relationships xmlns="http://schemas.openxmlformats.org/package/2006/relationships">
  <Relationship Id="rId1" Type="http://schemas.microsoft.com/office/2006/relationships/activeXControlBinary" Target="activeX5.bin"/>
</Relationships>
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6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Shasta Storage 
End of Month</a:t>
            </a:r>
          </a:p>
        </c:rich>
      </c:tx>
      <c:layout>
        <c:manualLayout>
          <c:xMode val="edge"/>
          <c:yMode val="edge"/>
          <c:x val="0.35457836665793857"/>
          <c:y val="3.90053632374452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129102019190702"/>
          <c:y val="0.2320819112627987"/>
          <c:w val="0.82950632491874476"/>
          <c:h val="0.497318381277431"/>
        </c:manualLayout>
      </c:layout>
      <c:scatterChart>
        <c:scatterStyle val="lineMarker"/>
        <c:ser>
          <c:idx val="0"/>
          <c:order val="0"/>
          <c:tx>
            <c:v>Apr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'NMFS RPA  I.2.1'!$R$7:$R$88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'NMFS RPA  I.2.1'!$P$7:$P$88</c:f>
              <c:numCache>
                <c:formatCode>#,##0</c:formatCode>
                <c:ptCount val="82"/>
                <c:pt idx="0">
                  <c:v>4552.10009765625</c:v>
                </c:pt>
                <c:pt idx="1">
                  <c:v>4552</c:v>
                </c:pt>
                <c:pt idx="2">
                  <c:v>4552</c:v>
                </c:pt>
                <c:pt idx="3">
                  <c:v>4552</c:v>
                </c:pt>
                <c:pt idx="4">
                  <c:v>4552</c:v>
                </c:pt>
                <c:pt idx="5">
                  <c:v>4552</c:v>
                </c:pt>
                <c:pt idx="6">
                  <c:v>4548.56298828125</c:v>
                </c:pt>
                <c:pt idx="7">
                  <c:v>4546</c:v>
                </c:pt>
                <c:pt idx="8">
                  <c:v>4539.8486328125</c:v>
                </c:pt>
                <c:pt idx="9">
                  <c:v>4534.2158203125</c:v>
                </c:pt>
                <c:pt idx="10">
                  <c:v>4533.689453125</c:v>
                </c:pt>
                <c:pt idx="11">
                  <c:v>4531.43212890625</c:v>
                </c:pt>
                <c:pt idx="12">
                  <c:v>4513.4541015625</c:v>
                </c:pt>
                <c:pt idx="13">
                  <c:v>4509.3486328125</c:v>
                </c:pt>
                <c:pt idx="14">
                  <c:v>4502.4482421875</c:v>
                </c:pt>
                <c:pt idx="15">
                  <c:v>4500</c:v>
                </c:pt>
                <c:pt idx="16">
                  <c:v>4494.7158203125</c:v>
                </c:pt>
                <c:pt idx="17">
                  <c:v>4492.57373046875</c:v>
                </c:pt>
                <c:pt idx="18">
                  <c:v>4483.462890625</c:v>
                </c:pt>
                <c:pt idx="19">
                  <c:v>4479</c:v>
                </c:pt>
                <c:pt idx="20">
                  <c:v>4465.6201171875</c:v>
                </c:pt>
                <c:pt idx="21">
                  <c:v>4456</c:v>
                </c:pt>
                <c:pt idx="22">
                  <c:v>4446.43896484375</c:v>
                </c:pt>
                <c:pt idx="23">
                  <c:v>4434.9072265625</c:v>
                </c:pt>
                <c:pt idx="24">
                  <c:v>4434</c:v>
                </c:pt>
                <c:pt idx="25">
                  <c:v>4431.12744140625</c:v>
                </c:pt>
                <c:pt idx="26">
                  <c:v>4422.2265625</c:v>
                </c:pt>
                <c:pt idx="27">
                  <c:v>4422</c:v>
                </c:pt>
                <c:pt idx="28">
                  <c:v>4410.86181640625</c:v>
                </c:pt>
                <c:pt idx="29">
                  <c:v>4409.62939453125</c:v>
                </c:pt>
                <c:pt idx="30">
                  <c:v>4403.77197265625</c:v>
                </c:pt>
                <c:pt idx="31">
                  <c:v>4394.81396484375</c:v>
                </c:pt>
                <c:pt idx="32">
                  <c:v>4393.39111328125</c:v>
                </c:pt>
                <c:pt idx="33">
                  <c:v>4382.37939453125</c:v>
                </c:pt>
                <c:pt idx="34">
                  <c:v>4379.08056640625</c:v>
                </c:pt>
                <c:pt idx="35">
                  <c:v>4354.28564453125</c:v>
                </c:pt>
                <c:pt idx="36">
                  <c:v>4342.79833984375</c:v>
                </c:pt>
                <c:pt idx="37">
                  <c:v>4323.74365234375</c:v>
                </c:pt>
                <c:pt idx="38">
                  <c:v>4316.6806640625</c:v>
                </c:pt>
                <c:pt idx="39">
                  <c:v>4291.939453125</c:v>
                </c:pt>
                <c:pt idx="40">
                  <c:v>4290</c:v>
                </c:pt>
                <c:pt idx="41">
                  <c:v>4289</c:v>
                </c:pt>
                <c:pt idx="42">
                  <c:v>4286.73388671875</c:v>
                </c:pt>
                <c:pt idx="43">
                  <c:v>4216.7998046875</c:v>
                </c:pt>
                <c:pt idx="44">
                  <c:v>4214.68896484375</c:v>
                </c:pt>
                <c:pt idx="45">
                  <c:v>4196.0517578125</c:v>
                </c:pt>
                <c:pt idx="46">
                  <c:v>4187.74609375</c:v>
                </c:pt>
                <c:pt idx="47">
                  <c:v>4173</c:v>
                </c:pt>
                <c:pt idx="48">
                  <c:v>4137</c:v>
                </c:pt>
                <c:pt idx="49">
                  <c:v>4113.26123046875</c:v>
                </c:pt>
                <c:pt idx="50">
                  <c:v>4109.890625</c:v>
                </c:pt>
                <c:pt idx="51">
                  <c:v>4107.478515625</c:v>
                </c:pt>
                <c:pt idx="52">
                  <c:v>4095.018798828125</c:v>
                </c:pt>
                <c:pt idx="53">
                  <c:v>4094.75927734375</c:v>
                </c:pt>
                <c:pt idx="54">
                  <c:v>4094</c:v>
                </c:pt>
                <c:pt idx="55">
                  <c:v>4075.889404296875</c:v>
                </c:pt>
                <c:pt idx="56">
                  <c:v>4074</c:v>
                </c:pt>
                <c:pt idx="57">
                  <c:v>4058</c:v>
                </c:pt>
                <c:pt idx="58">
                  <c:v>3962.185302734375</c:v>
                </c:pt>
                <c:pt idx="59">
                  <c:v>3961.615478515625</c:v>
                </c:pt>
                <c:pt idx="60">
                  <c:v>3943.637939453125</c:v>
                </c:pt>
                <c:pt idx="61">
                  <c:v>3918.0126953125</c:v>
                </c:pt>
                <c:pt idx="62">
                  <c:v>3878.3115234375</c:v>
                </c:pt>
                <c:pt idx="63">
                  <c:v>3850.002197265625</c:v>
                </c:pt>
                <c:pt idx="64">
                  <c:v>3845.357177734375</c:v>
                </c:pt>
                <c:pt idx="65">
                  <c:v>3823.193603515625</c:v>
                </c:pt>
                <c:pt idx="66">
                  <c:v>3797.49853515625</c:v>
                </c:pt>
                <c:pt idx="67">
                  <c:v>3774.22412109375</c:v>
                </c:pt>
                <c:pt idx="68">
                  <c:v>3569.5966796875</c:v>
                </c:pt>
                <c:pt idx="69">
                  <c:v>3510.639404296875</c:v>
                </c:pt>
                <c:pt idx="70">
                  <c:v>3439.48046875</c:v>
                </c:pt>
                <c:pt idx="71">
                  <c:v>3432.336669921875</c:v>
                </c:pt>
                <c:pt idx="72">
                  <c:v>2829.8779296875</c:v>
                </c:pt>
                <c:pt idx="73">
                  <c:v>2687.37451171875</c:v>
                </c:pt>
                <c:pt idx="74">
                  <c:v>2579.0419921875</c:v>
                </c:pt>
                <c:pt idx="75">
                  <c:v>2088.08447265625</c:v>
                </c:pt>
                <c:pt idx="76">
                  <c:v>2067.167236328125</c:v>
                </c:pt>
                <c:pt idx="77">
                  <c:v>1881.855224609375</c:v>
                </c:pt>
                <c:pt idx="78">
                  <c:v>1871.259765625</c:v>
                </c:pt>
                <c:pt idx="79">
                  <c:v>1863.8341064453125</c:v>
                </c:pt>
                <c:pt idx="80">
                  <c:v>1659.8790283203125</c:v>
                </c:pt>
                <c:pt idx="81">
                  <c:v>1541.1331787109375</c:v>
                </c:pt>
              </c:numCache>
            </c:numRef>
          </c:yVal>
        </c:ser>
        <c:ser>
          <c:idx val="1"/>
          <c:order val="1"/>
          <c:tx>
            <c:v>Sep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'NMFS RPA  I.2.1'!$R$7:$R$88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'NMFS RPA  I.2.1'!$S$7:$S$88</c:f>
              <c:numCache>
                <c:formatCode>#,##0</c:formatCode>
                <c:ptCount val="82"/>
                <c:pt idx="0">
                  <c:v>3400</c:v>
                </c:pt>
                <c:pt idx="1">
                  <c:v>3400</c:v>
                </c:pt>
                <c:pt idx="2">
                  <c:v>3400</c:v>
                </c:pt>
                <c:pt idx="3">
                  <c:v>3400</c:v>
                </c:pt>
                <c:pt idx="4">
                  <c:v>3400</c:v>
                </c:pt>
                <c:pt idx="5">
                  <c:v>3400</c:v>
                </c:pt>
                <c:pt idx="6">
                  <c:v>3400</c:v>
                </c:pt>
                <c:pt idx="7">
                  <c:v>3400</c:v>
                </c:pt>
                <c:pt idx="8">
                  <c:v>3400</c:v>
                </c:pt>
                <c:pt idx="9">
                  <c:v>3400</c:v>
                </c:pt>
                <c:pt idx="10">
                  <c:v>3400</c:v>
                </c:pt>
                <c:pt idx="11">
                  <c:v>3400</c:v>
                </c:pt>
                <c:pt idx="12">
                  <c:v>3400</c:v>
                </c:pt>
                <c:pt idx="13">
                  <c:v>3400</c:v>
                </c:pt>
                <c:pt idx="14">
                  <c:v>3400</c:v>
                </c:pt>
                <c:pt idx="15">
                  <c:v>3400</c:v>
                </c:pt>
                <c:pt idx="16">
                  <c:v>3400</c:v>
                </c:pt>
                <c:pt idx="17">
                  <c:v>3400</c:v>
                </c:pt>
                <c:pt idx="18">
                  <c:v>3400</c:v>
                </c:pt>
                <c:pt idx="19">
                  <c:v>3390.845703125</c:v>
                </c:pt>
                <c:pt idx="20">
                  <c:v>3351.37841796875</c:v>
                </c:pt>
                <c:pt idx="21">
                  <c:v>3329.5126953125</c:v>
                </c:pt>
                <c:pt idx="22">
                  <c:v>3311.3876953125</c:v>
                </c:pt>
                <c:pt idx="23">
                  <c:v>3301.1640625</c:v>
                </c:pt>
                <c:pt idx="24">
                  <c:v>3285.00634765625</c:v>
                </c:pt>
                <c:pt idx="25">
                  <c:v>3277.706787109375</c:v>
                </c:pt>
                <c:pt idx="26">
                  <c:v>3263.650146484375</c:v>
                </c:pt>
                <c:pt idx="27">
                  <c:v>3253.436279296875</c:v>
                </c:pt>
                <c:pt idx="28">
                  <c:v>3234.300537109375</c:v>
                </c:pt>
                <c:pt idx="29">
                  <c:v>3167.1318359375</c:v>
                </c:pt>
                <c:pt idx="30">
                  <c:v>3148.769775390625</c:v>
                </c:pt>
                <c:pt idx="31">
                  <c:v>3143.0107421875</c:v>
                </c:pt>
                <c:pt idx="32">
                  <c:v>3079.14892578125</c:v>
                </c:pt>
                <c:pt idx="33">
                  <c:v>3034.71923828125</c:v>
                </c:pt>
                <c:pt idx="34">
                  <c:v>2954.783935546875</c:v>
                </c:pt>
                <c:pt idx="35">
                  <c:v>2949.541259765625</c:v>
                </c:pt>
                <c:pt idx="36">
                  <c:v>2923.5810546875</c:v>
                </c:pt>
                <c:pt idx="37">
                  <c:v>2915.16064453125</c:v>
                </c:pt>
                <c:pt idx="38">
                  <c:v>2909.580322265625</c:v>
                </c:pt>
                <c:pt idx="39">
                  <c:v>2870.61865234375</c:v>
                </c:pt>
                <c:pt idx="40">
                  <c:v>2864.163818359375</c:v>
                </c:pt>
                <c:pt idx="41">
                  <c:v>2855.43017578125</c:v>
                </c:pt>
                <c:pt idx="42">
                  <c:v>2841.710693359375</c:v>
                </c:pt>
                <c:pt idx="43">
                  <c:v>2781.87890625</c:v>
                </c:pt>
                <c:pt idx="44">
                  <c:v>2780.168212890625</c:v>
                </c:pt>
                <c:pt idx="45">
                  <c:v>2777.439697265625</c:v>
                </c:pt>
                <c:pt idx="46">
                  <c:v>2748.032958984375</c:v>
                </c:pt>
                <c:pt idx="47">
                  <c:v>2741.8505859375</c:v>
                </c:pt>
                <c:pt idx="48">
                  <c:v>2700.652099609375</c:v>
                </c:pt>
                <c:pt idx="49">
                  <c:v>2700.2822265625</c:v>
                </c:pt>
                <c:pt idx="50">
                  <c:v>2682.438720703125</c:v>
                </c:pt>
                <c:pt idx="51">
                  <c:v>2681.681884765625</c:v>
                </c:pt>
                <c:pt idx="52">
                  <c:v>2668.84765625</c:v>
                </c:pt>
                <c:pt idx="53">
                  <c:v>2635.235107421875</c:v>
                </c:pt>
                <c:pt idx="54">
                  <c:v>2621.468017578125</c:v>
                </c:pt>
                <c:pt idx="55">
                  <c:v>2596.40576171875</c:v>
                </c:pt>
                <c:pt idx="56">
                  <c:v>2563.634765625</c:v>
                </c:pt>
                <c:pt idx="57">
                  <c:v>2559.127685546875</c:v>
                </c:pt>
                <c:pt idx="58">
                  <c:v>2556.723876953125</c:v>
                </c:pt>
                <c:pt idx="59">
                  <c:v>2511.669189453125</c:v>
                </c:pt>
                <c:pt idx="60">
                  <c:v>2510.074462890625</c:v>
                </c:pt>
                <c:pt idx="61">
                  <c:v>2463.29541015625</c:v>
                </c:pt>
                <c:pt idx="62">
                  <c:v>2346.53564453125</c:v>
                </c:pt>
                <c:pt idx="63">
                  <c:v>2332.4599609375</c:v>
                </c:pt>
                <c:pt idx="64">
                  <c:v>2296.6630859375</c:v>
                </c:pt>
                <c:pt idx="65">
                  <c:v>2291.2392578125</c:v>
                </c:pt>
                <c:pt idx="66">
                  <c:v>2261.458740234375</c:v>
                </c:pt>
                <c:pt idx="67">
                  <c:v>2230.68701171875</c:v>
                </c:pt>
                <c:pt idx="68">
                  <c:v>2097.57958984375</c:v>
                </c:pt>
                <c:pt idx="69">
                  <c:v>1845.7882080078125</c:v>
                </c:pt>
                <c:pt idx="70">
                  <c:v>1768.5865478515625</c:v>
                </c:pt>
                <c:pt idx="71">
                  <c:v>1657.233642578125</c:v>
                </c:pt>
                <c:pt idx="72">
                  <c:v>1552.825439453125</c:v>
                </c:pt>
                <c:pt idx="73">
                  <c:v>1358.8189697265625</c:v>
                </c:pt>
                <c:pt idx="74">
                  <c:v>922.48089599609375</c:v>
                </c:pt>
                <c:pt idx="75">
                  <c:v>671.91265869140625</c:v>
                </c:pt>
                <c:pt idx="76">
                  <c:v>600.24896240234375</c:v>
                </c:pt>
                <c:pt idx="77">
                  <c:v>550</c:v>
                </c:pt>
                <c:pt idx="78">
                  <c:v>550</c:v>
                </c:pt>
                <c:pt idx="79">
                  <c:v>550</c:v>
                </c:pt>
                <c:pt idx="80">
                  <c:v>550</c:v>
                </c:pt>
                <c:pt idx="81">
                  <c:v>550</c:v>
                </c:pt>
              </c:numCache>
            </c:numRef>
          </c:yVal>
        </c:ser>
        <c:ser>
          <c:idx val="2"/>
          <c:order val="2"/>
          <c:tx>
            <c:v>2.2 MAF</c:v>
          </c:tx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'NMFS RPA  I.2.1'!$R$7:$R$88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'NMFS RPA  I.2.1'!$T$7:$T$88</c:f>
              <c:numCache>
                <c:formatCode>General</c:formatCode>
                <c:ptCount val="82"/>
                <c:pt idx="50">
                  <c:v>2200</c:v>
                </c:pt>
                <c:pt idx="51">
                  <c:v>2200</c:v>
                </c:pt>
                <c:pt idx="52">
                  <c:v>2200</c:v>
                </c:pt>
                <c:pt idx="53">
                  <c:v>2200</c:v>
                </c:pt>
                <c:pt idx="54">
                  <c:v>2200</c:v>
                </c:pt>
                <c:pt idx="55">
                  <c:v>2200</c:v>
                </c:pt>
                <c:pt idx="56">
                  <c:v>2200</c:v>
                </c:pt>
                <c:pt idx="57">
                  <c:v>2200</c:v>
                </c:pt>
                <c:pt idx="58">
                  <c:v>2200</c:v>
                </c:pt>
                <c:pt idx="59">
                  <c:v>2200</c:v>
                </c:pt>
                <c:pt idx="60">
                  <c:v>2200</c:v>
                </c:pt>
                <c:pt idx="61">
                  <c:v>2200</c:v>
                </c:pt>
                <c:pt idx="62">
                  <c:v>2200</c:v>
                </c:pt>
                <c:pt idx="63">
                  <c:v>2200</c:v>
                </c:pt>
                <c:pt idx="64">
                  <c:v>2200</c:v>
                </c:pt>
                <c:pt idx="65">
                  <c:v>2200</c:v>
                </c:pt>
                <c:pt idx="66">
                  <c:v>2200</c:v>
                </c:pt>
                <c:pt idx="67">
                  <c:v>2200</c:v>
                </c:pt>
                <c:pt idx="68">
                  <c:v>2200</c:v>
                </c:pt>
                <c:pt idx="69">
                  <c:v>2200</c:v>
                </c:pt>
                <c:pt idx="70">
                  <c:v>2200</c:v>
                </c:pt>
                <c:pt idx="71">
                  <c:v>2200</c:v>
                </c:pt>
                <c:pt idx="72">
                  <c:v>2200</c:v>
                </c:pt>
                <c:pt idx="73">
                  <c:v>2200</c:v>
                </c:pt>
                <c:pt idx="74">
                  <c:v>2200</c:v>
                </c:pt>
                <c:pt idx="75">
                  <c:v>2200</c:v>
                </c:pt>
                <c:pt idx="76">
                  <c:v>2200</c:v>
                </c:pt>
                <c:pt idx="77">
                  <c:v>2200</c:v>
                </c:pt>
              </c:numCache>
            </c:numRef>
          </c:yVal>
        </c:ser>
        <c:ser>
          <c:idx val="3"/>
          <c:order val="3"/>
          <c:tx>
            <c:v>3.2 MAF</c:v>
          </c:tx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'NMFS RPA  I.2.1'!$R$7:$R$88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'NMFS RPA  I.2.1'!$U$7:$U$88</c:f>
              <c:numCache>
                <c:formatCode>General</c:formatCode>
                <c:ptCount val="82"/>
                <c:pt idx="0">
                  <c:v>3200</c:v>
                </c:pt>
                <c:pt idx="1">
                  <c:v>3200</c:v>
                </c:pt>
                <c:pt idx="2">
                  <c:v>3200</c:v>
                </c:pt>
                <c:pt idx="3">
                  <c:v>3200</c:v>
                </c:pt>
                <c:pt idx="4">
                  <c:v>3200</c:v>
                </c:pt>
                <c:pt idx="5">
                  <c:v>3200</c:v>
                </c:pt>
                <c:pt idx="6">
                  <c:v>3200</c:v>
                </c:pt>
                <c:pt idx="7">
                  <c:v>3200</c:v>
                </c:pt>
                <c:pt idx="8">
                  <c:v>3200</c:v>
                </c:pt>
                <c:pt idx="9">
                  <c:v>3200</c:v>
                </c:pt>
                <c:pt idx="10">
                  <c:v>3200</c:v>
                </c:pt>
                <c:pt idx="11">
                  <c:v>3200</c:v>
                </c:pt>
                <c:pt idx="12">
                  <c:v>3200</c:v>
                </c:pt>
                <c:pt idx="13">
                  <c:v>3200</c:v>
                </c:pt>
                <c:pt idx="14">
                  <c:v>3200</c:v>
                </c:pt>
                <c:pt idx="15">
                  <c:v>3200</c:v>
                </c:pt>
                <c:pt idx="16">
                  <c:v>3200</c:v>
                </c:pt>
                <c:pt idx="17">
                  <c:v>3200</c:v>
                </c:pt>
                <c:pt idx="18">
                  <c:v>3200</c:v>
                </c:pt>
                <c:pt idx="19">
                  <c:v>3200</c:v>
                </c:pt>
                <c:pt idx="20">
                  <c:v>3200</c:v>
                </c:pt>
                <c:pt idx="21">
                  <c:v>3200</c:v>
                </c:pt>
                <c:pt idx="22">
                  <c:v>3200</c:v>
                </c:pt>
                <c:pt idx="23">
                  <c:v>3200</c:v>
                </c:pt>
                <c:pt idx="24">
                  <c:v>3200</c:v>
                </c:pt>
                <c:pt idx="25">
                  <c:v>3200</c:v>
                </c:pt>
                <c:pt idx="26">
                  <c:v>3200</c:v>
                </c:pt>
                <c:pt idx="27">
                  <c:v>3200</c:v>
                </c:pt>
                <c:pt idx="28">
                  <c:v>3200</c:v>
                </c:pt>
                <c:pt idx="29">
                  <c:v>3200</c:v>
                </c:pt>
                <c:pt idx="30">
                  <c:v>3200</c:v>
                </c:pt>
                <c:pt idx="31">
                  <c:v>3200</c:v>
                </c:pt>
                <c:pt idx="32">
                  <c:v>3200</c:v>
                </c:pt>
                <c:pt idx="33">
                  <c:v>3200</c:v>
                </c:pt>
                <c:pt idx="34">
                  <c:v>3200</c:v>
                </c:pt>
                <c:pt idx="35">
                  <c:v>3200</c:v>
                </c:pt>
                <c:pt idx="36">
                  <c:v>3200</c:v>
                </c:pt>
                <c:pt idx="37">
                  <c:v>3200</c:v>
                </c:pt>
                <c:pt idx="38">
                  <c:v>3200</c:v>
                </c:pt>
                <c:pt idx="39">
                  <c:v>3200</c:v>
                </c:pt>
                <c:pt idx="40">
                  <c:v>3200</c:v>
                </c:pt>
                <c:pt idx="41">
                  <c:v>3200</c:v>
                </c:pt>
                <c:pt idx="42">
                  <c:v>3200</c:v>
                </c:pt>
                <c:pt idx="43">
                  <c:v>3200</c:v>
                </c:pt>
                <c:pt idx="44">
                  <c:v>3200</c:v>
                </c:pt>
                <c:pt idx="45">
                  <c:v>3200</c:v>
                </c:pt>
                <c:pt idx="46">
                  <c:v>3200</c:v>
                </c:pt>
                <c:pt idx="47">
                  <c:v>3200</c:v>
                </c:pt>
                <c:pt idx="48">
                  <c:v>3200</c:v>
                </c:pt>
              </c:numCache>
            </c:numRef>
          </c:yVal>
        </c:ser>
        <c:ser>
          <c:idx val="4"/>
          <c:order val="4"/>
          <c:tx>
            <c:v>3.8 MAF</c:v>
          </c:tx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'NMFS RPA  I.2.1'!$R$7:$R$88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'NMFS RPA  I.2.1'!$V$7:$V$88</c:f>
              <c:numCache>
                <c:formatCode>General</c:formatCode>
                <c:ptCount val="82"/>
                <c:pt idx="42">
                  <c:v>3800</c:v>
                </c:pt>
                <c:pt idx="43">
                  <c:v>3800</c:v>
                </c:pt>
                <c:pt idx="44">
                  <c:v>3800</c:v>
                </c:pt>
                <c:pt idx="45">
                  <c:v>3800</c:v>
                </c:pt>
                <c:pt idx="46">
                  <c:v>3800</c:v>
                </c:pt>
                <c:pt idx="47">
                  <c:v>3800</c:v>
                </c:pt>
                <c:pt idx="48">
                  <c:v>3800</c:v>
                </c:pt>
                <c:pt idx="49">
                  <c:v>3800</c:v>
                </c:pt>
                <c:pt idx="50">
                  <c:v>3800</c:v>
                </c:pt>
                <c:pt idx="51">
                  <c:v>3800</c:v>
                </c:pt>
                <c:pt idx="52">
                  <c:v>3800</c:v>
                </c:pt>
                <c:pt idx="53">
                  <c:v>3800</c:v>
                </c:pt>
                <c:pt idx="54">
                  <c:v>3800</c:v>
                </c:pt>
                <c:pt idx="55">
                  <c:v>3800</c:v>
                </c:pt>
                <c:pt idx="56">
                  <c:v>3800</c:v>
                </c:pt>
                <c:pt idx="57">
                  <c:v>3800</c:v>
                </c:pt>
                <c:pt idx="58">
                  <c:v>3800</c:v>
                </c:pt>
                <c:pt idx="59">
                  <c:v>3800</c:v>
                </c:pt>
                <c:pt idx="60">
                  <c:v>3800</c:v>
                </c:pt>
                <c:pt idx="61">
                  <c:v>3800</c:v>
                </c:pt>
                <c:pt idx="62">
                  <c:v>3800</c:v>
                </c:pt>
                <c:pt idx="63">
                  <c:v>3800</c:v>
                </c:pt>
                <c:pt idx="64">
                  <c:v>3800</c:v>
                </c:pt>
                <c:pt idx="65">
                  <c:v>3800</c:v>
                </c:pt>
                <c:pt idx="66">
                  <c:v>3800</c:v>
                </c:pt>
                <c:pt idx="67">
                  <c:v>3800</c:v>
                </c:pt>
                <c:pt idx="68">
                  <c:v>3800</c:v>
                </c:pt>
                <c:pt idx="69">
                  <c:v>3800</c:v>
                </c:pt>
                <c:pt idx="70">
                  <c:v>3800</c:v>
                </c:pt>
                <c:pt idx="71">
                  <c:v>3800</c:v>
                </c:pt>
                <c:pt idx="72">
                  <c:v>3800</c:v>
                </c:pt>
                <c:pt idx="73">
                  <c:v>3800</c:v>
                </c:pt>
                <c:pt idx="74">
                  <c:v>3800</c:v>
                </c:pt>
                <c:pt idx="75">
                  <c:v>3800</c:v>
                </c:pt>
                <c:pt idx="76">
                  <c:v>3800</c:v>
                </c:pt>
                <c:pt idx="77">
                  <c:v>3800</c:v>
                </c:pt>
                <c:pt idx="78">
                  <c:v>3800</c:v>
                </c:pt>
                <c:pt idx="79">
                  <c:v>3800</c:v>
                </c:pt>
                <c:pt idx="80">
                  <c:v>3800</c:v>
                </c:pt>
                <c:pt idx="81">
                  <c:v>3800</c:v>
                </c:pt>
              </c:numCache>
            </c:numRef>
          </c:yVal>
        </c:ser>
        <c:axId val="225805056"/>
        <c:axId val="225807360"/>
      </c:scatterChart>
      <c:valAx>
        <c:axId val="225805056"/>
        <c:scaling>
          <c:orientation val="maxMin"/>
          <c:max val="1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Probability of Exceedance</a:t>
                </a:r>
              </a:p>
            </c:rich>
          </c:tx>
          <c:layout>
            <c:manualLayout>
              <c:xMode val="edge"/>
              <c:yMode val="edge"/>
              <c:x val="0.3623428564387669"/>
              <c:y val="0.81716235982447549"/>
            </c:manualLayout>
          </c:layout>
          <c:spPr>
            <a:noFill/>
            <a:ln w="25400">
              <a:noFill/>
            </a:ln>
          </c:spPr>
        </c:title>
        <c:numFmt formatCode="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807360"/>
        <c:crosses val="autoZero"/>
        <c:crossBetween val="midCat"/>
        <c:majorUnit val="0.1"/>
      </c:valAx>
      <c:valAx>
        <c:axId val="22580736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MAF</a:t>
                </a:r>
              </a:p>
            </c:rich>
          </c:tx>
          <c:layout>
            <c:manualLayout>
              <c:xMode val="edge"/>
              <c:yMode val="edge"/>
              <c:x val="2.7175714232907551E-2"/>
              <c:y val="0.43295953193564518"/>
            </c:manualLayout>
          </c:layout>
          <c:spPr>
            <a:noFill/>
            <a:ln w="25400">
              <a:noFill/>
            </a:ln>
          </c:spPr>
        </c:title>
        <c:numFmt formatCode="#,##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805056"/>
        <c:crosses val="max"/>
        <c:crossBetween val="midCat"/>
        <c:majorUnit val="1000"/>
        <c:dispUnits>
          <c:builtInUnit val="thousands"/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3329040790426094"/>
          <c:y val="0.92052657240370561"/>
          <c:w val="0.788095712754322"/>
          <c:h val="6.045831301803999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66" r="0.75000000000000366" t="1" header="0.5" footer="0.5"/>
    <c:pageSetup orientation="landscape"/>
  </c:printSettings>
</c:chartSpace>
</file>

<file path=xl/drawings/_rels/drawing1.xml.rels><?xml version="1.0" encoding="UTF-8"?>

<Relationships xmlns="http://schemas.openxmlformats.org/package/2006/relationships">
  <Relationship Id="rId1" Type="http://schemas.openxmlformats.org/officeDocument/2006/relationships/chart" Target="../charts/chart1.xml"/>
</Relationships>

</file>

<file path=xl/drawings/_rels/vmlDrawing1.vml.rels><?xml version="1.0" encoding="UTF-8"?>

<Relationships xmlns="http://schemas.openxmlformats.org/package/2006/relationships">
  <Relationship Id="rId1" Type="http://schemas.openxmlformats.org/officeDocument/2006/relationships/image" Target="../media/image1.emf"/>
</Relationships>

</file>

<file path=xl/drawings/_rels/vmlDrawing2.vml.rels><?xml version="1.0" encoding="UTF-8"?>

<Relationships xmlns="http://schemas.openxmlformats.org/package/2006/relationships">
  <Relationship Id="rId1" Type="http://schemas.openxmlformats.org/officeDocument/2006/relationships/image" Target="../media/image2.emf"/>
  <Relationship Id="rId2" Type="http://schemas.openxmlformats.org/officeDocument/2006/relationships/image" Target="../media/image3.emf"/>
  <Relationship Id="rId3" Type="http://schemas.openxmlformats.org/officeDocument/2006/relationships/image" Target="../media/image4.emf"/>
  <Relationship Id="rId4" Type="http://schemas.openxmlformats.org/officeDocument/2006/relationships/image" Target="../media/image5.emf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99</xdr:row>
      <xdr:rowOff>0</xdr:rowOff>
    </xdr:from>
    <xdr:to>
      <xdr:col>11</xdr:col>
      <xdr:colOff>403860</xdr:colOff>
      <xdr:row>123</xdr:row>
      <xdr:rowOff>22860</xdr:rowOff>
    </xdr:to>
    <xdr:graphicFrame macro="">
      <xdr:nvGraphicFramePr>
        <xdr:cNvPr id="931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?>

<Relationships xmlns="http://schemas.openxmlformats.org/package/2006/relationships">
  <Relationship Id="rId1" Type="http://schemas.openxmlformats.org/officeDocument/2006/relationships/externalLinkPath" TargetMode="External" Target="/OCAP/OperationsSummary_EWA.xls"/>
</Relationships>

</file>

<file path=xl/externalLinks/_rels/externalLink2.xml.rels><?xml version="1.0" encoding="UTF-8"?>

<Relationships xmlns="http://schemas.openxmlformats.org/package/2006/relationships">
  <Relationship Id="rId1" Type="http://schemas.openxmlformats.org/officeDocument/2006/relationships/externalLinkPath" TargetMode="External" Target="/Documents%20and%20Settings/rfield/Local%20Settings/Temporary%20Internet%20Files/Content.Outlook/X587CBO9/OperationsSummary_EWA.xls"/>
</Relationships>

</file>

<file path=xl/externalLinks/_rels/externalLink3.xml.rels><?xml version="1.0" encoding="UTF-8"?>

<Relationships xmlns="http://schemas.openxmlformats.org/package/2006/relationships">
  <Relationship Id="rId1" Type="http://schemas.openxmlformats.org/officeDocument/2006/relationships/externalLinkPath" TargetMode="External" Target="/Documents%20and%20Settings/rfield/Local%20Settings/Temporary%20Internet%20Files/Content.Outlook/X587CBO9/OperationsControl%20Study7.0_BDCP_20090922.xls"/>
</Relationships>
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adMe"/>
      <sheetName val="DSS Group"/>
      <sheetName val="Data"/>
      <sheetName val="DeltaCalc"/>
      <sheetName val="Control"/>
      <sheetName val="Shasta"/>
      <sheetName val="Folsom"/>
      <sheetName val="Oroville"/>
      <sheetName val="CVP San Luis"/>
      <sheetName val="SWP San Luis"/>
      <sheetName val="CVP Exports"/>
      <sheetName val="SWP Exports"/>
      <sheetName val="COA"/>
      <sheetName val="Delta"/>
      <sheetName val="Surplus DO"/>
      <sheetName val="Retrieved TS"/>
    </sheetNames>
    <sheetDataSet>
      <sheetData sheetId="0"/>
      <sheetData sheetId="1"/>
      <sheetData sheetId="2">
        <row r="1">
          <cell r="L1" t="str">
            <v>CALSIM</v>
          </cell>
          <cell r="DA1" t="str">
            <v>CALSIM</v>
          </cell>
        </row>
        <row r="2">
          <cell r="L2" t="str">
            <v>D418</v>
          </cell>
          <cell r="DA2" t="str">
            <v>B2_6_1CAP</v>
          </cell>
        </row>
        <row r="3">
          <cell r="L3" t="str">
            <v>FLOW-DELIVERY</v>
          </cell>
          <cell r="DA3" t="str">
            <v>OUTPUT</v>
          </cell>
        </row>
        <row r="4">
          <cell r="L4" t="str">
            <v/>
          </cell>
          <cell r="DA4" t="str">
            <v/>
          </cell>
        </row>
        <row r="5">
          <cell r="L5" t="str">
            <v>1MON</v>
          </cell>
          <cell r="DA5" t="str">
            <v>1MON</v>
          </cell>
        </row>
        <row r="6">
          <cell r="L6" t="str">
            <v>2005A01A</v>
          </cell>
          <cell r="DA6" t="str">
            <v>2005A01A</v>
          </cell>
        </row>
        <row r="7">
          <cell r="L7">
            <v>7975</v>
          </cell>
          <cell r="DA7">
            <v>7975</v>
          </cell>
        </row>
        <row r="8">
          <cell r="L8">
            <v>2400</v>
          </cell>
          <cell r="DA8">
            <v>2400</v>
          </cell>
        </row>
        <row r="9">
          <cell r="L9">
            <v>37894</v>
          </cell>
          <cell r="DA9">
            <v>37894</v>
          </cell>
        </row>
        <row r="10">
          <cell r="L10">
            <v>2400</v>
          </cell>
          <cell r="DA10">
            <v>2400</v>
          </cell>
        </row>
        <row r="11">
          <cell r="L11" t="str">
            <v xml:space="preserve">CFS     </v>
          </cell>
          <cell r="DA11" t="str">
            <v xml:space="preserve">CFS     </v>
          </cell>
        </row>
        <row r="12">
          <cell r="L12" t="str">
            <v>PER-AVER</v>
          </cell>
          <cell r="DA12" t="str">
            <v>PER-AVER</v>
          </cell>
        </row>
        <row r="13">
          <cell r="L13">
            <v>4388.58935546875</v>
          </cell>
          <cell r="DA13">
            <v>20000</v>
          </cell>
        </row>
        <row r="14">
          <cell r="L14">
            <v>4264.208984375</v>
          </cell>
          <cell r="DA14">
            <v>20000</v>
          </cell>
        </row>
        <row r="15">
          <cell r="L15">
            <v>4226.5791015625</v>
          </cell>
          <cell r="DA15">
            <v>20000</v>
          </cell>
        </row>
        <row r="16">
          <cell r="L16">
            <v>4231.43896484375</v>
          </cell>
          <cell r="DA16">
            <v>20000</v>
          </cell>
        </row>
        <row r="17">
          <cell r="L17">
            <v>4243.5458984375</v>
          </cell>
          <cell r="DA17">
            <v>20000</v>
          </cell>
        </row>
        <row r="18">
          <cell r="L18">
            <v>3717.65771484375</v>
          </cell>
          <cell r="DA18">
            <v>20000</v>
          </cell>
        </row>
        <row r="19">
          <cell r="L19">
            <v>2076.888671875</v>
          </cell>
          <cell r="DA19">
            <v>20000</v>
          </cell>
        </row>
        <row r="20">
          <cell r="L20">
            <v>2274.193603515625</v>
          </cell>
          <cell r="DA20">
            <v>20000</v>
          </cell>
        </row>
        <row r="21">
          <cell r="L21">
            <v>2999.999755859375</v>
          </cell>
          <cell r="DA21">
            <v>20000</v>
          </cell>
        </row>
        <row r="22">
          <cell r="L22">
            <v>4575.3701171875</v>
          </cell>
          <cell r="DA22">
            <v>20000</v>
          </cell>
        </row>
        <row r="23">
          <cell r="L23">
            <v>4533.1005859375</v>
          </cell>
          <cell r="DA23">
            <v>20000</v>
          </cell>
        </row>
        <row r="24">
          <cell r="L24">
            <v>4470.18798828125</v>
          </cell>
          <cell r="DA24">
            <v>20000</v>
          </cell>
        </row>
        <row r="25">
          <cell r="L25">
            <v>4349.15673828125</v>
          </cell>
          <cell r="DA25">
            <v>20000</v>
          </cell>
        </row>
        <row r="26">
          <cell r="L26">
            <v>3852.7177734375</v>
          </cell>
          <cell r="DA26">
            <v>20000</v>
          </cell>
        </row>
        <row r="27">
          <cell r="L27">
            <v>4222.57421875</v>
          </cell>
          <cell r="DA27">
            <v>20000</v>
          </cell>
        </row>
        <row r="28">
          <cell r="L28">
            <v>4226.91015625</v>
          </cell>
          <cell r="DA28">
            <v>20000</v>
          </cell>
        </row>
        <row r="29">
          <cell r="L29">
            <v>3778.536865234375</v>
          </cell>
          <cell r="DA29">
            <v>20000</v>
          </cell>
        </row>
        <row r="30">
          <cell r="L30">
            <v>2912.8837890625</v>
          </cell>
          <cell r="DA30">
            <v>20000</v>
          </cell>
        </row>
        <row r="31">
          <cell r="L31">
            <v>2546.666748046875</v>
          </cell>
          <cell r="DA31">
            <v>20000</v>
          </cell>
        </row>
        <row r="32">
          <cell r="L32">
            <v>1911.290283203125</v>
          </cell>
          <cell r="DA32">
            <v>20000</v>
          </cell>
        </row>
        <row r="33">
          <cell r="L33">
            <v>3000</v>
          </cell>
          <cell r="DA33">
            <v>20000</v>
          </cell>
        </row>
        <row r="34">
          <cell r="L34">
            <v>4203.796875</v>
          </cell>
          <cell r="DA34">
            <v>20000</v>
          </cell>
        </row>
        <row r="35">
          <cell r="L35">
            <v>4525.2666015625</v>
          </cell>
          <cell r="DA35">
            <v>20000</v>
          </cell>
        </row>
        <row r="36">
          <cell r="L36">
            <v>4466.056640625</v>
          </cell>
          <cell r="DA36">
            <v>20000</v>
          </cell>
        </row>
        <row r="37">
          <cell r="L37">
            <v>4341.05078125</v>
          </cell>
          <cell r="DA37">
            <v>20000</v>
          </cell>
        </row>
        <row r="38">
          <cell r="L38">
            <v>4249.23193359375</v>
          </cell>
          <cell r="DA38">
            <v>20000</v>
          </cell>
        </row>
        <row r="39">
          <cell r="L39">
            <v>3185.121337890625</v>
          </cell>
          <cell r="DA39">
            <v>20000</v>
          </cell>
        </row>
        <row r="40">
          <cell r="L40">
            <v>4225.9794921875</v>
          </cell>
          <cell r="DA40">
            <v>20000</v>
          </cell>
        </row>
        <row r="41">
          <cell r="L41">
            <v>3950.83544921875</v>
          </cell>
          <cell r="DA41">
            <v>20000</v>
          </cell>
        </row>
        <row r="42">
          <cell r="L42">
            <v>799.83843994140625</v>
          </cell>
          <cell r="DA42">
            <v>20000</v>
          </cell>
        </row>
        <row r="43">
          <cell r="L43">
            <v>1183.29736328125</v>
          </cell>
          <cell r="DA43">
            <v>20000</v>
          </cell>
        </row>
        <row r="44">
          <cell r="L44">
            <v>916.63824462890625</v>
          </cell>
          <cell r="DA44">
            <v>20000</v>
          </cell>
        </row>
        <row r="45">
          <cell r="L45">
            <v>798.98516845703125</v>
          </cell>
          <cell r="DA45">
            <v>20000</v>
          </cell>
        </row>
        <row r="46">
          <cell r="L46">
            <v>798.231201171875</v>
          </cell>
          <cell r="DA46">
            <v>20000</v>
          </cell>
        </row>
        <row r="47">
          <cell r="L47">
            <v>598.08154296875</v>
          </cell>
          <cell r="DA47">
            <v>20000</v>
          </cell>
        </row>
        <row r="48">
          <cell r="L48">
            <v>1944.4205322265625</v>
          </cell>
          <cell r="DA48">
            <v>20000</v>
          </cell>
        </row>
        <row r="49">
          <cell r="L49">
            <v>2901.196533203125</v>
          </cell>
          <cell r="DA49">
            <v>20000</v>
          </cell>
        </row>
        <row r="50">
          <cell r="L50">
            <v>1132.6827392578125</v>
          </cell>
          <cell r="DA50">
            <v>20000</v>
          </cell>
        </row>
        <row r="51">
          <cell r="L51">
            <v>4209.24609375</v>
          </cell>
          <cell r="DA51">
            <v>20000</v>
          </cell>
        </row>
        <row r="52">
          <cell r="L52">
            <v>4211.83740234375</v>
          </cell>
          <cell r="DA52">
            <v>20000</v>
          </cell>
        </row>
        <row r="53">
          <cell r="L53">
            <v>4219.47119140625</v>
          </cell>
          <cell r="DA53">
            <v>20000</v>
          </cell>
        </row>
        <row r="54">
          <cell r="L54">
            <v>3177.5244140625</v>
          </cell>
          <cell r="DA54">
            <v>20000</v>
          </cell>
        </row>
        <row r="55">
          <cell r="L55">
            <v>2850.287353515625</v>
          </cell>
          <cell r="DA55">
            <v>20000</v>
          </cell>
        </row>
        <row r="56">
          <cell r="L56">
            <v>2273.99755859375</v>
          </cell>
          <cell r="DA56">
            <v>20000</v>
          </cell>
        </row>
        <row r="57">
          <cell r="L57">
            <v>2233.40966796875</v>
          </cell>
          <cell r="DA57">
            <v>20000</v>
          </cell>
        </row>
        <row r="58">
          <cell r="L58">
            <v>2332.697509765625</v>
          </cell>
          <cell r="DA58">
            <v>20000</v>
          </cell>
        </row>
        <row r="59">
          <cell r="L59">
            <v>2079.72412109375</v>
          </cell>
          <cell r="DA59">
            <v>20000</v>
          </cell>
        </row>
        <row r="60">
          <cell r="L60">
            <v>4421.0234375</v>
          </cell>
          <cell r="DA60">
            <v>20000</v>
          </cell>
        </row>
        <row r="61">
          <cell r="L61">
            <v>3447.119873046875</v>
          </cell>
          <cell r="DA61">
            <v>20000</v>
          </cell>
        </row>
        <row r="62">
          <cell r="L62">
            <v>4083.885986328125</v>
          </cell>
          <cell r="DA62">
            <v>20000</v>
          </cell>
        </row>
        <row r="63">
          <cell r="L63">
            <v>3893.7353515625</v>
          </cell>
          <cell r="DA63">
            <v>20000</v>
          </cell>
        </row>
        <row r="64">
          <cell r="L64">
            <v>4221.67578125</v>
          </cell>
          <cell r="DA64">
            <v>20000</v>
          </cell>
        </row>
        <row r="65">
          <cell r="L65">
            <v>4236.57666015625</v>
          </cell>
          <cell r="DA65">
            <v>20000</v>
          </cell>
        </row>
        <row r="66">
          <cell r="L66">
            <v>4147.51416015625</v>
          </cell>
          <cell r="DA66">
            <v>20000</v>
          </cell>
        </row>
        <row r="67">
          <cell r="L67">
            <v>2546.665771484375</v>
          </cell>
          <cell r="DA67">
            <v>20000</v>
          </cell>
        </row>
        <row r="68">
          <cell r="L68">
            <v>875.5767822265625</v>
          </cell>
          <cell r="DA68">
            <v>20000</v>
          </cell>
        </row>
        <row r="69">
          <cell r="L69">
            <v>983.777099609375</v>
          </cell>
          <cell r="DA69">
            <v>20000</v>
          </cell>
        </row>
        <row r="70">
          <cell r="L70">
            <v>731.242919921875</v>
          </cell>
          <cell r="DA70">
            <v>20000</v>
          </cell>
        </row>
        <row r="71">
          <cell r="L71">
            <v>830.88983154296875</v>
          </cell>
          <cell r="DA71">
            <v>20000</v>
          </cell>
        </row>
        <row r="72">
          <cell r="L72">
            <v>3228.7255859375</v>
          </cell>
          <cell r="DA72">
            <v>20000</v>
          </cell>
        </row>
        <row r="73">
          <cell r="L73">
            <v>4160.546875</v>
          </cell>
          <cell r="DA73">
            <v>20000</v>
          </cell>
        </row>
        <row r="74">
          <cell r="L74">
            <v>4221.5986328125</v>
          </cell>
          <cell r="DA74">
            <v>20000</v>
          </cell>
        </row>
        <row r="75">
          <cell r="L75">
            <v>4212.84228515625</v>
          </cell>
          <cell r="DA75">
            <v>20000</v>
          </cell>
        </row>
        <row r="76">
          <cell r="L76">
            <v>4215.9052734375</v>
          </cell>
          <cell r="DA76">
            <v>20000</v>
          </cell>
        </row>
        <row r="77">
          <cell r="L77">
            <v>4226.5546875</v>
          </cell>
          <cell r="DA77">
            <v>20000</v>
          </cell>
        </row>
        <row r="78">
          <cell r="L78">
            <v>2788.716064453125</v>
          </cell>
          <cell r="DA78">
            <v>20000</v>
          </cell>
        </row>
        <row r="79">
          <cell r="L79">
            <v>2546.666748046875</v>
          </cell>
          <cell r="DA79">
            <v>20000</v>
          </cell>
        </row>
        <row r="80">
          <cell r="L80">
            <v>1911.2901611328125</v>
          </cell>
          <cell r="DA80">
            <v>20000</v>
          </cell>
        </row>
        <row r="81">
          <cell r="L81">
            <v>3000</v>
          </cell>
          <cell r="DA81">
            <v>20000</v>
          </cell>
        </row>
        <row r="82">
          <cell r="L82">
            <v>3398.76416015625</v>
          </cell>
          <cell r="DA82">
            <v>20000</v>
          </cell>
        </row>
        <row r="83">
          <cell r="L83">
            <v>4525.28662109375</v>
          </cell>
          <cell r="DA83">
            <v>20000</v>
          </cell>
        </row>
        <row r="84">
          <cell r="L84">
            <v>4466.0673828125</v>
          </cell>
          <cell r="DA84">
            <v>20000</v>
          </cell>
        </row>
        <row r="85">
          <cell r="L85">
            <v>4341.07177734375</v>
          </cell>
          <cell r="DA85">
            <v>20000</v>
          </cell>
        </row>
        <row r="86">
          <cell r="L86">
            <v>4249.23779296875</v>
          </cell>
          <cell r="DA86">
            <v>20000</v>
          </cell>
        </row>
        <row r="87">
          <cell r="L87">
            <v>4221.7529296875</v>
          </cell>
          <cell r="DA87">
            <v>20000</v>
          </cell>
        </row>
        <row r="88">
          <cell r="L88">
            <v>4225.9814453125</v>
          </cell>
          <cell r="DA88">
            <v>20000</v>
          </cell>
        </row>
        <row r="89">
          <cell r="L89">
            <v>4242.5361328125</v>
          </cell>
          <cell r="DA89">
            <v>20000</v>
          </cell>
        </row>
        <row r="90">
          <cell r="L90">
            <v>4269.88720703125</v>
          </cell>
          <cell r="DA90">
            <v>20000</v>
          </cell>
        </row>
        <row r="91">
          <cell r="L91">
            <v>2946.66650390625</v>
          </cell>
          <cell r="DA91">
            <v>20000</v>
          </cell>
        </row>
        <row r="92">
          <cell r="L92">
            <v>2274.193603515625</v>
          </cell>
          <cell r="DA92">
            <v>20000</v>
          </cell>
        </row>
        <row r="93">
          <cell r="L93">
            <v>2950.53857421875</v>
          </cell>
          <cell r="DA93">
            <v>20000</v>
          </cell>
        </row>
        <row r="94">
          <cell r="L94">
            <v>2219.6162109375</v>
          </cell>
          <cell r="DA94">
            <v>20000</v>
          </cell>
        </row>
        <row r="95">
          <cell r="L95">
            <v>4520.12744140625</v>
          </cell>
          <cell r="DA95">
            <v>20000</v>
          </cell>
        </row>
        <row r="96">
          <cell r="L96">
            <v>4463.3466796875</v>
          </cell>
          <cell r="DA96">
            <v>20000</v>
          </cell>
        </row>
        <row r="97">
          <cell r="L97">
            <v>4335.73291015625</v>
          </cell>
          <cell r="DA97">
            <v>20000</v>
          </cell>
        </row>
        <row r="98">
          <cell r="L98">
            <v>4247.55615234375</v>
          </cell>
          <cell r="DA98">
            <v>20000</v>
          </cell>
        </row>
        <row r="99">
          <cell r="L99">
            <v>4221.2109375</v>
          </cell>
          <cell r="DA99">
            <v>20000</v>
          </cell>
        </row>
        <row r="100">
          <cell r="L100">
            <v>4225.36865234375</v>
          </cell>
          <cell r="DA100">
            <v>20000</v>
          </cell>
        </row>
        <row r="101">
          <cell r="L101">
            <v>4123.9111328125</v>
          </cell>
          <cell r="DA101">
            <v>20000</v>
          </cell>
        </row>
        <row r="102">
          <cell r="L102">
            <v>1022.8128662109375</v>
          </cell>
          <cell r="DA102">
            <v>20000</v>
          </cell>
        </row>
        <row r="103">
          <cell r="L103">
            <v>799.8172607421875</v>
          </cell>
          <cell r="DA103">
            <v>20000</v>
          </cell>
        </row>
        <row r="104">
          <cell r="L104">
            <v>1102.6566162109375</v>
          </cell>
          <cell r="DA104">
            <v>20000</v>
          </cell>
        </row>
        <row r="105">
          <cell r="L105">
            <v>1452.016357421875</v>
          </cell>
          <cell r="DA105">
            <v>20000</v>
          </cell>
        </row>
        <row r="106">
          <cell r="L106">
            <v>1263.22119140625</v>
          </cell>
          <cell r="DA106">
            <v>20000</v>
          </cell>
        </row>
        <row r="107">
          <cell r="L107">
            <v>1478.8009033203125</v>
          </cell>
          <cell r="DA107">
            <v>20000</v>
          </cell>
        </row>
        <row r="108">
          <cell r="L108">
            <v>2969.55419921875</v>
          </cell>
          <cell r="DA108">
            <v>20000</v>
          </cell>
        </row>
        <row r="109">
          <cell r="L109">
            <v>2784.591796875</v>
          </cell>
          <cell r="DA109">
            <v>20000</v>
          </cell>
        </row>
        <row r="110">
          <cell r="L110">
            <v>3062.790771484375</v>
          </cell>
          <cell r="DA110">
            <v>20000</v>
          </cell>
        </row>
        <row r="111">
          <cell r="L111">
            <v>4210.22900390625</v>
          </cell>
          <cell r="DA111">
            <v>20000</v>
          </cell>
        </row>
        <row r="112">
          <cell r="L112">
            <v>4212.94873046875</v>
          </cell>
          <cell r="DA112">
            <v>20000</v>
          </cell>
        </row>
        <row r="113">
          <cell r="L113">
            <v>4221.3896484375</v>
          </cell>
          <cell r="DA113">
            <v>20000</v>
          </cell>
        </row>
        <row r="114">
          <cell r="L114">
            <v>3950.10546875</v>
          </cell>
          <cell r="DA114">
            <v>20000</v>
          </cell>
        </row>
        <row r="115">
          <cell r="L115">
            <v>1695.57861328125</v>
          </cell>
          <cell r="DA115">
            <v>20000</v>
          </cell>
        </row>
        <row r="116">
          <cell r="L116">
            <v>799.8543701171875</v>
          </cell>
          <cell r="DA116">
            <v>20000</v>
          </cell>
        </row>
        <row r="117">
          <cell r="L117">
            <v>1701.07666015625</v>
          </cell>
          <cell r="DA117">
            <v>20000</v>
          </cell>
        </row>
        <row r="118">
          <cell r="L118">
            <v>1640.4354248046875</v>
          </cell>
          <cell r="DA118">
            <v>20000</v>
          </cell>
        </row>
        <row r="119">
          <cell r="L119">
            <v>1648.7061767578125</v>
          </cell>
          <cell r="DA119">
            <v>20000</v>
          </cell>
        </row>
        <row r="120">
          <cell r="L120">
            <v>3584.2861328125</v>
          </cell>
          <cell r="DA120">
            <v>20000</v>
          </cell>
        </row>
        <row r="121">
          <cell r="L121">
            <v>3253.73046875</v>
          </cell>
          <cell r="DA121">
            <v>20000</v>
          </cell>
        </row>
        <row r="122">
          <cell r="L122">
            <v>3447.391357421875</v>
          </cell>
          <cell r="DA122">
            <v>20000</v>
          </cell>
        </row>
        <row r="123">
          <cell r="L123">
            <v>3269.896240234375</v>
          </cell>
          <cell r="DA123">
            <v>20000</v>
          </cell>
        </row>
        <row r="124">
          <cell r="L124">
            <v>4217.5537109375</v>
          </cell>
          <cell r="DA124">
            <v>20000</v>
          </cell>
        </row>
        <row r="125">
          <cell r="L125">
            <v>153.33909606933594</v>
          </cell>
          <cell r="DA125">
            <v>20000</v>
          </cell>
        </row>
        <row r="126">
          <cell r="L126">
            <v>1520.98291015625</v>
          </cell>
          <cell r="DA126">
            <v>20000</v>
          </cell>
        </row>
        <row r="127">
          <cell r="L127">
            <v>797.88543701171875</v>
          </cell>
          <cell r="DA127">
            <v>20000</v>
          </cell>
        </row>
        <row r="128">
          <cell r="L128">
            <v>1087.02783203125</v>
          </cell>
          <cell r="DA128">
            <v>20000</v>
          </cell>
        </row>
        <row r="129">
          <cell r="L129">
            <v>795.07952880859375</v>
          </cell>
          <cell r="DA129">
            <v>20000</v>
          </cell>
        </row>
        <row r="130">
          <cell r="L130">
            <v>792.55206298828125</v>
          </cell>
          <cell r="DA130">
            <v>20000</v>
          </cell>
        </row>
        <row r="131">
          <cell r="L131">
            <v>862.2384033203125</v>
          </cell>
          <cell r="DA131">
            <v>20000</v>
          </cell>
        </row>
        <row r="132">
          <cell r="L132">
            <v>2773.875244140625</v>
          </cell>
          <cell r="DA132">
            <v>20000</v>
          </cell>
        </row>
        <row r="133">
          <cell r="L133">
            <v>3095.093994140625</v>
          </cell>
          <cell r="DA133">
            <v>20000</v>
          </cell>
        </row>
        <row r="134">
          <cell r="L134">
            <v>2831.65869140625</v>
          </cell>
          <cell r="DA134">
            <v>20000</v>
          </cell>
        </row>
        <row r="135">
          <cell r="L135">
            <v>4209.78955078125</v>
          </cell>
          <cell r="DA135">
            <v>20000</v>
          </cell>
        </row>
        <row r="136">
          <cell r="L136">
            <v>4212.45263671875</v>
          </cell>
          <cell r="DA136">
            <v>20000</v>
          </cell>
        </row>
        <row r="137">
          <cell r="L137">
            <v>4171.05126953125</v>
          </cell>
          <cell r="DA137">
            <v>20000</v>
          </cell>
        </row>
        <row r="138">
          <cell r="L138">
            <v>599.99969482421875</v>
          </cell>
          <cell r="DA138">
            <v>20000</v>
          </cell>
        </row>
        <row r="139">
          <cell r="L139">
            <v>1016.1519775390625</v>
          </cell>
          <cell r="DA139">
            <v>20000</v>
          </cell>
        </row>
        <row r="140">
          <cell r="L140">
            <v>960.88385009765625</v>
          </cell>
          <cell r="DA140">
            <v>20000</v>
          </cell>
        </row>
        <row r="141">
          <cell r="L141">
            <v>2048.839111328125</v>
          </cell>
          <cell r="DA141">
            <v>20000</v>
          </cell>
        </row>
        <row r="142">
          <cell r="L142">
            <v>799.6224365234375</v>
          </cell>
          <cell r="DA142">
            <v>20000</v>
          </cell>
        </row>
        <row r="143">
          <cell r="L143">
            <v>2934.82373046875</v>
          </cell>
          <cell r="DA143">
            <v>20000</v>
          </cell>
        </row>
        <row r="144">
          <cell r="L144">
            <v>4264.37255859375</v>
          </cell>
          <cell r="DA144">
            <v>20000</v>
          </cell>
        </row>
        <row r="145">
          <cell r="L145">
            <v>3801.671630859375</v>
          </cell>
          <cell r="DA145">
            <v>20000</v>
          </cell>
        </row>
        <row r="146">
          <cell r="L146">
            <v>3537.318359375</v>
          </cell>
          <cell r="DA146">
            <v>20000</v>
          </cell>
        </row>
        <row r="147">
          <cell r="L147">
            <v>2585.26708984375</v>
          </cell>
          <cell r="DA147">
            <v>20000</v>
          </cell>
        </row>
        <row r="148">
          <cell r="L148">
            <v>615.646240234375</v>
          </cell>
          <cell r="DA148">
            <v>20000</v>
          </cell>
        </row>
        <row r="149">
          <cell r="L149">
            <v>883.7091064453125</v>
          </cell>
          <cell r="DA149">
            <v>20000</v>
          </cell>
        </row>
        <row r="150">
          <cell r="L150">
            <v>1305.700927734375</v>
          </cell>
          <cell r="DA150">
            <v>20000</v>
          </cell>
        </row>
        <row r="151">
          <cell r="L151">
            <v>800.0001220703125</v>
          </cell>
          <cell r="DA151">
            <v>20000</v>
          </cell>
        </row>
        <row r="152">
          <cell r="L152">
            <v>1018.5478515625</v>
          </cell>
          <cell r="DA152">
            <v>20000</v>
          </cell>
        </row>
        <row r="153">
          <cell r="L153">
            <v>800</v>
          </cell>
          <cell r="DA153">
            <v>20000</v>
          </cell>
        </row>
        <row r="154">
          <cell r="L154">
            <v>800</v>
          </cell>
          <cell r="DA154">
            <v>20000</v>
          </cell>
        </row>
        <row r="155">
          <cell r="L155">
            <v>1199.999755859375</v>
          </cell>
          <cell r="DA155">
            <v>20000</v>
          </cell>
        </row>
        <row r="156">
          <cell r="L156">
            <v>3163.334716796875</v>
          </cell>
          <cell r="DA156">
            <v>20000</v>
          </cell>
        </row>
        <row r="157">
          <cell r="L157">
            <v>3209.6943359375</v>
          </cell>
          <cell r="DA157">
            <v>20000</v>
          </cell>
        </row>
        <row r="158">
          <cell r="L158">
            <v>2853.868896484375</v>
          </cell>
          <cell r="DA158">
            <v>20000</v>
          </cell>
        </row>
        <row r="159">
          <cell r="L159">
            <v>3127.450927734375</v>
          </cell>
          <cell r="DA159">
            <v>20000</v>
          </cell>
        </row>
        <row r="160">
          <cell r="L160">
            <v>1944.3153076171875</v>
          </cell>
          <cell r="DA160">
            <v>20000</v>
          </cell>
        </row>
        <row r="161">
          <cell r="L161">
            <v>710.16864013671875</v>
          </cell>
          <cell r="DA161">
            <v>20000</v>
          </cell>
        </row>
        <row r="162">
          <cell r="L162">
            <v>800.000244140625</v>
          </cell>
          <cell r="DA162">
            <v>20000</v>
          </cell>
        </row>
        <row r="163">
          <cell r="L163">
            <v>800.00006103515625</v>
          </cell>
          <cell r="DA163">
            <v>20000</v>
          </cell>
        </row>
        <row r="164">
          <cell r="L164">
            <v>800</v>
          </cell>
          <cell r="DA164">
            <v>20000</v>
          </cell>
        </row>
        <row r="165">
          <cell r="L165">
            <v>800</v>
          </cell>
          <cell r="DA165">
            <v>20000</v>
          </cell>
        </row>
        <row r="166">
          <cell r="L166">
            <v>600</v>
          </cell>
          <cell r="DA166">
            <v>20000</v>
          </cell>
        </row>
        <row r="167">
          <cell r="L167">
            <v>599.999755859375</v>
          </cell>
          <cell r="DA167">
            <v>20000</v>
          </cell>
        </row>
        <row r="168">
          <cell r="L168">
            <v>1954.557373046875</v>
          </cell>
          <cell r="DA168">
            <v>20000</v>
          </cell>
        </row>
        <row r="169">
          <cell r="L169">
            <v>2287.779052734375</v>
          </cell>
          <cell r="DA169">
            <v>20000</v>
          </cell>
        </row>
        <row r="170">
          <cell r="L170">
            <v>3145.2001953125</v>
          </cell>
          <cell r="DA170">
            <v>20000</v>
          </cell>
        </row>
        <row r="171">
          <cell r="L171">
            <v>2857.82275390625</v>
          </cell>
          <cell r="DA171">
            <v>20000</v>
          </cell>
        </row>
        <row r="172">
          <cell r="L172">
            <v>4213.10888671875</v>
          </cell>
          <cell r="DA172">
            <v>20000</v>
          </cell>
        </row>
        <row r="173">
          <cell r="L173">
            <v>2156.391357421875</v>
          </cell>
          <cell r="DA173">
            <v>20000</v>
          </cell>
        </row>
        <row r="174">
          <cell r="L174">
            <v>2602.173828125</v>
          </cell>
          <cell r="DA174">
            <v>20000</v>
          </cell>
        </row>
        <row r="175">
          <cell r="L175">
            <v>2182.7548828125</v>
          </cell>
          <cell r="DA175">
            <v>20000</v>
          </cell>
        </row>
        <row r="176">
          <cell r="L176">
            <v>799.99383544921875</v>
          </cell>
          <cell r="DA176">
            <v>20000</v>
          </cell>
        </row>
        <row r="177">
          <cell r="L177">
            <v>2474.990966796875</v>
          </cell>
          <cell r="DA177">
            <v>20000</v>
          </cell>
        </row>
        <row r="178">
          <cell r="L178">
            <v>887.39678955078125</v>
          </cell>
          <cell r="DA178">
            <v>20000</v>
          </cell>
        </row>
        <row r="179">
          <cell r="L179">
            <v>2148.939453125</v>
          </cell>
          <cell r="DA179">
            <v>20000</v>
          </cell>
        </row>
        <row r="180">
          <cell r="L180">
            <v>4365.2021484375</v>
          </cell>
          <cell r="DA180">
            <v>20000</v>
          </cell>
        </row>
        <row r="181">
          <cell r="L181">
            <v>3622.12548828125</v>
          </cell>
          <cell r="DA181">
            <v>20000</v>
          </cell>
        </row>
        <row r="182">
          <cell r="L182">
            <v>3861.929443359375</v>
          </cell>
          <cell r="DA182">
            <v>20000</v>
          </cell>
        </row>
        <row r="183">
          <cell r="L183">
            <v>3716.029052734375</v>
          </cell>
          <cell r="DA183">
            <v>20000</v>
          </cell>
        </row>
        <row r="184">
          <cell r="L184">
            <v>4218.7236328125</v>
          </cell>
          <cell r="DA184">
            <v>20000</v>
          </cell>
        </row>
        <row r="185">
          <cell r="L185">
            <v>4230.3623046875</v>
          </cell>
          <cell r="DA185">
            <v>20000</v>
          </cell>
        </row>
        <row r="186">
          <cell r="L186">
            <v>2600.915771484375</v>
          </cell>
          <cell r="DA186">
            <v>20000</v>
          </cell>
        </row>
        <row r="187">
          <cell r="L187">
            <v>1782.1090087890625</v>
          </cell>
          <cell r="DA187">
            <v>20000</v>
          </cell>
        </row>
        <row r="188">
          <cell r="L188">
            <v>1499.920654296875</v>
          </cell>
          <cell r="DA188">
            <v>20000</v>
          </cell>
        </row>
        <row r="189">
          <cell r="L189">
            <v>2649.877197265625</v>
          </cell>
          <cell r="DA189">
            <v>20000</v>
          </cell>
        </row>
        <row r="190">
          <cell r="L190">
            <v>2228.947998046875</v>
          </cell>
          <cell r="DA190">
            <v>20000</v>
          </cell>
        </row>
        <row r="191">
          <cell r="L191">
            <v>3371.759765625</v>
          </cell>
          <cell r="DA191">
            <v>20000</v>
          </cell>
        </row>
        <row r="192">
          <cell r="L192">
            <v>4434.3544921875</v>
          </cell>
          <cell r="DA192">
            <v>20000</v>
          </cell>
        </row>
        <row r="193">
          <cell r="L193">
            <v>4219.75830078125</v>
          </cell>
          <cell r="DA193">
            <v>20000</v>
          </cell>
        </row>
        <row r="194">
          <cell r="L194">
            <v>4233.3623046875</v>
          </cell>
          <cell r="DA194">
            <v>20000</v>
          </cell>
        </row>
        <row r="195">
          <cell r="L195">
            <v>4218.52001953125</v>
          </cell>
          <cell r="DA195">
            <v>20000</v>
          </cell>
        </row>
        <row r="196">
          <cell r="L196">
            <v>4222.3251953125</v>
          </cell>
          <cell r="DA196">
            <v>20000</v>
          </cell>
        </row>
        <row r="197">
          <cell r="L197">
            <v>3450.150634765625</v>
          </cell>
          <cell r="DA197">
            <v>20000</v>
          </cell>
        </row>
        <row r="198">
          <cell r="L198">
            <v>833.47259521484375</v>
          </cell>
          <cell r="DA198">
            <v>20000</v>
          </cell>
        </row>
        <row r="199">
          <cell r="L199">
            <v>1444.650634765625</v>
          </cell>
          <cell r="DA199">
            <v>20000</v>
          </cell>
        </row>
        <row r="200">
          <cell r="L200">
            <v>2148.271240234375</v>
          </cell>
          <cell r="DA200">
            <v>20000</v>
          </cell>
        </row>
        <row r="201">
          <cell r="L201">
            <v>1613.113525390625</v>
          </cell>
          <cell r="DA201">
            <v>20000</v>
          </cell>
        </row>
        <row r="202">
          <cell r="L202">
            <v>800</v>
          </cell>
          <cell r="DA202">
            <v>20000</v>
          </cell>
        </row>
        <row r="203">
          <cell r="L203">
            <v>3819.751953125</v>
          </cell>
          <cell r="DA203">
            <v>20000</v>
          </cell>
        </row>
        <row r="204">
          <cell r="L204">
            <v>4376.73681640625</v>
          </cell>
          <cell r="DA204">
            <v>20000</v>
          </cell>
        </row>
        <row r="205">
          <cell r="L205">
            <v>4061.732177734375</v>
          </cell>
          <cell r="DA205">
            <v>20000</v>
          </cell>
        </row>
        <row r="206">
          <cell r="L206">
            <v>4230.97802734375</v>
          </cell>
          <cell r="DA206">
            <v>20000</v>
          </cell>
        </row>
        <row r="207">
          <cell r="L207">
            <v>4215.8662109375</v>
          </cell>
          <cell r="DA207">
            <v>20000</v>
          </cell>
        </row>
        <row r="208">
          <cell r="L208">
            <v>2773.212646484375</v>
          </cell>
          <cell r="DA208">
            <v>20000</v>
          </cell>
        </row>
        <row r="209">
          <cell r="L209">
            <v>1068.6993408203125</v>
          </cell>
          <cell r="DA209">
            <v>20000</v>
          </cell>
        </row>
        <row r="210">
          <cell r="L210">
            <v>1938.831298828125</v>
          </cell>
          <cell r="DA210">
            <v>20000</v>
          </cell>
        </row>
        <row r="211">
          <cell r="L211">
            <v>2565.332763671875</v>
          </cell>
          <cell r="DA211">
            <v>20000</v>
          </cell>
        </row>
        <row r="212">
          <cell r="L212">
            <v>3966.170654296875</v>
          </cell>
          <cell r="DA212">
            <v>20000</v>
          </cell>
        </row>
        <row r="213">
          <cell r="L213">
            <v>3000</v>
          </cell>
          <cell r="DA213">
            <v>20000</v>
          </cell>
        </row>
        <row r="214">
          <cell r="L214">
            <v>4600</v>
          </cell>
          <cell r="DA214">
            <v>20000</v>
          </cell>
        </row>
        <row r="215">
          <cell r="L215">
            <v>4571.208984375</v>
          </cell>
          <cell r="DA215">
            <v>20000</v>
          </cell>
        </row>
        <row r="216">
          <cell r="L216">
            <v>4490.283203125</v>
          </cell>
          <cell r="DA216">
            <v>20000</v>
          </cell>
        </row>
        <row r="217">
          <cell r="L217">
            <v>4388.5888671875</v>
          </cell>
          <cell r="DA217">
            <v>20000</v>
          </cell>
        </row>
        <row r="218">
          <cell r="L218">
            <v>4264.20947265625</v>
          </cell>
          <cell r="DA218">
            <v>20000</v>
          </cell>
        </row>
        <row r="219">
          <cell r="L219">
            <v>4226.57861328125</v>
          </cell>
          <cell r="DA219">
            <v>20000</v>
          </cell>
        </row>
        <row r="220">
          <cell r="L220">
            <v>4231.439453125</v>
          </cell>
          <cell r="DA220">
            <v>20000</v>
          </cell>
        </row>
        <row r="221">
          <cell r="L221">
            <v>3141.299560546875</v>
          </cell>
          <cell r="DA221">
            <v>20000</v>
          </cell>
        </row>
        <row r="222">
          <cell r="L222">
            <v>1783.7208251953125</v>
          </cell>
          <cell r="DA222">
            <v>20000</v>
          </cell>
        </row>
        <row r="223">
          <cell r="L223">
            <v>1789.0411376953125</v>
          </cell>
          <cell r="DA223">
            <v>20000</v>
          </cell>
        </row>
        <row r="224">
          <cell r="L224">
            <v>1978.693603515625</v>
          </cell>
          <cell r="DA224">
            <v>20000</v>
          </cell>
        </row>
        <row r="225">
          <cell r="L225">
            <v>2943.78955078125</v>
          </cell>
          <cell r="DA225">
            <v>20000</v>
          </cell>
        </row>
        <row r="226">
          <cell r="L226">
            <v>2254.18603515625</v>
          </cell>
          <cell r="DA226">
            <v>20000</v>
          </cell>
        </row>
        <row r="227">
          <cell r="L227">
            <v>2335.5703125</v>
          </cell>
          <cell r="DA227">
            <v>20000</v>
          </cell>
        </row>
        <row r="228">
          <cell r="L228">
            <v>2929.668212890625</v>
          </cell>
          <cell r="DA228">
            <v>20000</v>
          </cell>
        </row>
        <row r="229">
          <cell r="L229">
            <v>4276.640625</v>
          </cell>
          <cell r="DA229">
            <v>20000</v>
          </cell>
        </row>
        <row r="230">
          <cell r="L230">
            <v>4228.9384765625</v>
          </cell>
          <cell r="DA230">
            <v>20000</v>
          </cell>
        </row>
        <row r="231">
          <cell r="L231">
            <v>1796.70068359375</v>
          </cell>
          <cell r="DA231">
            <v>20000</v>
          </cell>
        </row>
        <row r="232">
          <cell r="L232">
            <v>4218.5810546875</v>
          </cell>
          <cell r="DA232">
            <v>20000</v>
          </cell>
        </row>
        <row r="233">
          <cell r="L233">
            <v>4230.12646484375</v>
          </cell>
          <cell r="DA233">
            <v>20000</v>
          </cell>
        </row>
        <row r="234">
          <cell r="L234">
            <v>4270.53515625</v>
          </cell>
          <cell r="DA234">
            <v>20000</v>
          </cell>
        </row>
        <row r="235">
          <cell r="L235">
            <v>2546.666748046875</v>
          </cell>
          <cell r="DA235">
            <v>20000</v>
          </cell>
        </row>
        <row r="236">
          <cell r="L236">
            <v>1405.573974609375</v>
          </cell>
          <cell r="DA236">
            <v>20000</v>
          </cell>
        </row>
        <row r="237">
          <cell r="L237">
            <v>2475</v>
          </cell>
          <cell r="DA237">
            <v>20000</v>
          </cell>
        </row>
        <row r="238">
          <cell r="L238">
            <v>1698.3489990234375</v>
          </cell>
          <cell r="DA238">
            <v>20000</v>
          </cell>
        </row>
        <row r="239">
          <cell r="L239">
            <v>4503.2275390625</v>
          </cell>
          <cell r="DA239">
            <v>20000</v>
          </cell>
        </row>
        <row r="240">
          <cell r="L240">
            <v>4454.22021484375</v>
          </cell>
          <cell r="DA240">
            <v>20000</v>
          </cell>
        </row>
        <row r="241">
          <cell r="L241">
            <v>4318.24609375</v>
          </cell>
          <cell r="DA241">
            <v>20000</v>
          </cell>
        </row>
        <row r="242">
          <cell r="L242">
            <v>4242.046875</v>
          </cell>
          <cell r="DA242">
            <v>20000</v>
          </cell>
        </row>
        <row r="243">
          <cell r="L243">
            <v>4218.3828125</v>
          </cell>
          <cell r="DA243">
            <v>20000</v>
          </cell>
        </row>
        <row r="244">
          <cell r="L244">
            <v>4223.35986328125</v>
          </cell>
          <cell r="DA244">
            <v>20000</v>
          </cell>
        </row>
        <row r="245">
          <cell r="L245">
            <v>4239.501953125</v>
          </cell>
          <cell r="DA245">
            <v>20000</v>
          </cell>
        </row>
        <row r="246">
          <cell r="L246">
            <v>4140.484375</v>
          </cell>
          <cell r="DA246">
            <v>20000</v>
          </cell>
        </row>
        <row r="247">
          <cell r="L247">
            <v>1935.009033203125</v>
          </cell>
          <cell r="DA247">
            <v>20000</v>
          </cell>
        </row>
        <row r="248">
          <cell r="L248">
            <v>2698.060791015625</v>
          </cell>
          <cell r="DA248">
            <v>20000</v>
          </cell>
        </row>
        <row r="249">
          <cell r="L249">
            <v>2929.547607421875</v>
          </cell>
          <cell r="DA249">
            <v>20000</v>
          </cell>
        </row>
        <row r="250">
          <cell r="L250">
            <v>4579.59814453125</v>
          </cell>
          <cell r="DA250">
            <v>20000</v>
          </cell>
        </row>
        <row r="251">
          <cell r="L251">
            <v>4536.31005859375</v>
          </cell>
          <cell r="DA251">
            <v>20000</v>
          </cell>
        </row>
        <row r="252">
          <cell r="L252">
            <v>4471.88037109375</v>
          </cell>
          <cell r="DA252">
            <v>20000</v>
          </cell>
        </row>
        <row r="253">
          <cell r="L253">
            <v>4352.47802734375</v>
          </cell>
          <cell r="DA253">
            <v>20000</v>
          </cell>
        </row>
        <row r="254">
          <cell r="L254">
            <v>4252.83203125</v>
          </cell>
          <cell r="DA254">
            <v>20000</v>
          </cell>
        </row>
        <row r="255">
          <cell r="L255">
            <v>4188.24072265625</v>
          </cell>
          <cell r="DA255">
            <v>20000</v>
          </cell>
        </row>
        <row r="256">
          <cell r="L256">
            <v>4227.2919921875</v>
          </cell>
          <cell r="DA256">
            <v>20000</v>
          </cell>
        </row>
        <row r="257">
          <cell r="L257">
            <v>2470.396728515625</v>
          </cell>
          <cell r="DA257">
            <v>20000</v>
          </cell>
        </row>
        <row r="258">
          <cell r="L258">
            <v>2760.9560546875</v>
          </cell>
          <cell r="DA258">
            <v>20000</v>
          </cell>
        </row>
        <row r="259">
          <cell r="L259">
            <v>2546.666748046875</v>
          </cell>
          <cell r="DA259">
            <v>20000</v>
          </cell>
        </row>
        <row r="260">
          <cell r="L260">
            <v>2333.785400390625</v>
          </cell>
          <cell r="DA260">
            <v>20000</v>
          </cell>
        </row>
        <row r="261">
          <cell r="L261">
            <v>2844.5498046875</v>
          </cell>
          <cell r="DA261">
            <v>20000</v>
          </cell>
        </row>
        <row r="262">
          <cell r="L262">
            <v>4568.40283203125</v>
          </cell>
          <cell r="DA262">
            <v>20000</v>
          </cell>
        </row>
        <row r="263">
          <cell r="L263">
            <v>4527.81298828125</v>
          </cell>
          <cell r="DA263">
            <v>20000</v>
          </cell>
        </row>
        <row r="264">
          <cell r="L264">
            <v>4467.39990234375</v>
          </cell>
          <cell r="DA264">
            <v>20000</v>
          </cell>
        </row>
        <row r="265">
          <cell r="L265">
            <v>4343.68603515625</v>
          </cell>
          <cell r="DA265">
            <v>20000</v>
          </cell>
        </row>
        <row r="266">
          <cell r="L266">
            <v>3808.743408203125</v>
          </cell>
          <cell r="DA266">
            <v>20000</v>
          </cell>
        </row>
        <row r="267">
          <cell r="L267">
            <v>4222.0185546875</v>
          </cell>
          <cell r="DA267">
            <v>20000</v>
          </cell>
        </row>
        <row r="268">
          <cell r="L268">
            <v>4226.28173828125</v>
          </cell>
          <cell r="DA268">
            <v>20000</v>
          </cell>
        </row>
        <row r="269">
          <cell r="L269">
            <v>3954.1220703125</v>
          </cell>
          <cell r="DA269">
            <v>20000</v>
          </cell>
        </row>
        <row r="270">
          <cell r="L270">
            <v>1678.3248291015625</v>
          </cell>
          <cell r="DA270">
            <v>20000</v>
          </cell>
        </row>
        <row r="271">
          <cell r="L271">
            <v>2168.413330078125</v>
          </cell>
          <cell r="DA271">
            <v>20000</v>
          </cell>
        </row>
        <row r="272">
          <cell r="L272">
            <v>1400.773193359375</v>
          </cell>
          <cell r="DA272">
            <v>20000</v>
          </cell>
        </row>
        <row r="273">
          <cell r="L273">
            <v>2805.703369140625</v>
          </cell>
          <cell r="DA273">
            <v>20000</v>
          </cell>
        </row>
        <row r="274">
          <cell r="L274">
            <v>4474.77734375</v>
          </cell>
          <cell r="DA274">
            <v>20000</v>
          </cell>
        </row>
        <row r="275">
          <cell r="L275">
            <v>4548.1298828125</v>
          </cell>
          <cell r="DA275">
            <v>20000</v>
          </cell>
        </row>
        <row r="276">
          <cell r="L276">
            <v>4478.11328125</v>
          </cell>
          <cell r="DA276">
            <v>20000</v>
          </cell>
        </row>
        <row r="277">
          <cell r="L277">
            <v>4364.7080078125</v>
          </cell>
          <cell r="DA277">
            <v>20000</v>
          </cell>
        </row>
        <row r="278">
          <cell r="L278">
            <v>4256.685546875</v>
          </cell>
          <cell r="DA278">
            <v>20000</v>
          </cell>
        </row>
        <row r="279">
          <cell r="L279">
            <v>3889.662841796875</v>
          </cell>
          <cell r="DA279">
            <v>20000</v>
          </cell>
        </row>
        <row r="280">
          <cell r="L280">
            <v>4228.69677734375</v>
          </cell>
          <cell r="DA280">
            <v>20000</v>
          </cell>
        </row>
        <row r="281">
          <cell r="L281">
            <v>4247.08837890625</v>
          </cell>
          <cell r="DA281">
            <v>20000</v>
          </cell>
        </row>
        <row r="282">
          <cell r="L282">
            <v>4260.4345703125</v>
          </cell>
          <cell r="DA282">
            <v>20000</v>
          </cell>
        </row>
        <row r="283">
          <cell r="L283">
            <v>1727.3211669921875</v>
          </cell>
          <cell r="DA283">
            <v>20000</v>
          </cell>
        </row>
        <row r="284">
          <cell r="L284">
            <v>1746.972412109375</v>
          </cell>
          <cell r="DA284">
            <v>20000</v>
          </cell>
        </row>
        <row r="285">
          <cell r="L285">
            <v>2736.794677734375</v>
          </cell>
          <cell r="DA285">
            <v>20000</v>
          </cell>
        </row>
        <row r="286">
          <cell r="L286">
            <v>2854.482177734375</v>
          </cell>
          <cell r="DA286">
            <v>20000</v>
          </cell>
        </row>
        <row r="287">
          <cell r="L287">
            <v>2767.051513671875</v>
          </cell>
          <cell r="DA287">
            <v>20000</v>
          </cell>
        </row>
        <row r="288">
          <cell r="L288">
            <v>3342.37548828125</v>
          </cell>
          <cell r="DA288">
            <v>20000</v>
          </cell>
        </row>
        <row r="289">
          <cell r="L289">
            <v>4286.482421875</v>
          </cell>
          <cell r="DA289">
            <v>20000</v>
          </cell>
        </row>
        <row r="290">
          <cell r="L290">
            <v>4232.03955078125</v>
          </cell>
          <cell r="DA290">
            <v>20000</v>
          </cell>
        </row>
        <row r="291">
          <cell r="L291">
            <v>4216.20849609375</v>
          </cell>
          <cell r="DA291">
            <v>20000</v>
          </cell>
        </row>
        <row r="292">
          <cell r="L292">
            <v>4219.71142578125</v>
          </cell>
          <cell r="DA292">
            <v>20000</v>
          </cell>
        </row>
        <row r="293">
          <cell r="L293">
            <v>4233.16552734375</v>
          </cell>
          <cell r="DA293">
            <v>20000</v>
          </cell>
        </row>
        <row r="294">
          <cell r="L294">
            <v>2844.60546875</v>
          </cell>
          <cell r="DA294">
            <v>20000</v>
          </cell>
        </row>
        <row r="295">
          <cell r="L295">
            <v>2392.675048828125</v>
          </cell>
          <cell r="DA295">
            <v>20000</v>
          </cell>
        </row>
        <row r="296">
          <cell r="L296">
            <v>2273.830322265625</v>
          </cell>
          <cell r="DA296">
            <v>20000</v>
          </cell>
        </row>
        <row r="297">
          <cell r="L297">
            <v>2999.409912109375</v>
          </cell>
          <cell r="DA297">
            <v>20000</v>
          </cell>
        </row>
        <row r="298">
          <cell r="L298">
            <v>4565.63671875</v>
          </cell>
          <cell r="DA298">
            <v>20000</v>
          </cell>
        </row>
        <row r="299">
          <cell r="L299">
            <v>4235.32861328125</v>
          </cell>
          <cell r="DA299">
            <v>20000</v>
          </cell>
        </row>
        <row r="300">
          <cell r="L300">
            <v>4466.70849609375</v>
          </cell>
          <cell r="DA300">
            <v>20000</v>
          </cell>
        </row>
        <row r="301">
          <cell r="L301">
            <v>4218.3330078125</v>
          </cell>
          <cell r="DA301">
            <v>20000</v>
          </cell>
        </row>
        <row r="302">
          <cell r="L302">
            <v>4249.634765625</v>
          </cell>
          <cell r="DA302">
            <v>20000</v>
          </cell>
        </row>
        <row r="303">
          <cell r="L303">
            <v>4221.880859375</v>
          </cell>
          <cell r="DA303">
            <v>20000</v>
          </cell>
        </row>
        <row r="304">
          <cell r="L304">
            <v>4226.1259765625</v>
          </cell>
          <cell r="DA304">
            <v>20000</v>
          </cell>
        </row>
        <row r="305">
          <cell r="L305">
            <v>4244.30615234375</v>
          </cell>
          <cell r="DA305">
            <v>20000</v>
          </cell>
        </row>
        <row r="306">
          <cell r="L306">
            <v>2374.599365234375</v>
          </cell>
          <cell r="DA306">
            <v>20000</v>
          </cell>
        </row>
        <row r="307">
          <cell r="L307">
            <v>2113.521240234375</v>
          </cell>
          <cell r="DA307">
            <v>20000</v>
          </cell>
        </row>
        <row r="308">
          <cell r="L308">
            <v>1911.2896728515625</v>
          </cell>
          <cell r="DA308">
            <v>20000</v>
          </cell>
        </row>
        <row r="309">
          <cell r="L309">
            <v>2999.997802734375</v>
          </cell>
          <cell r="DA309">
            <v>20000</v>
          </cell>
        </row>
        <row r="310">
          <cell r="L310">
            <v>3761.593994140625</v>
          </cell>
          <cell r="DA310">
            <v>20000</v>
          </cell>
        </row>
        <row r="311">
          <cell r="L311">
            <v>3388.499267578125</v>
          </cell>
          <cell r="DA311">
            <v>20000</v>
          </cell>
        </row>
        <row r="312">
          <cell r="L312">
            <v>4296.0302734375</v>
          </cell>
          <cell r="DA312">
            <v>20000</v>
          </cell>
        </row>
        <row r="313">
          <cell r="L313">
            <v>4304.53271484375</v>
          </cell>
          <cell r="DA313">
            <v>20000</v>
          </cell>
        </row>
        <row r="314">
          <cell r="L314">
            <v>4237.7265625</v>
          </cell>
          <cell r="DA314">
            <v>20000</v>
          </cell>
        </row>
        <row r="315">
          <cell r="L315">
            <v>4218.0419921875</v>
          </cell>
          <cell r="DA315">
            <v>20000</v>
          </cell>
        </row>
        <row r="316">
          <cell r="L316">
            <v>4221.78466796875</v>
          </cell>
          <cell r="DA316">
            <v>20000</v>
          </cell>
        </row>
        <row r="317">
          <cell r="L317">
            <v>4236.765625</v>
          </cell>
          <cell r="DA317">
            <v>20000</v>
          </cell>
        </row>
        <row r="318">
          <cell r="L318">
            <v>3333.001220703125</v>
          </cell>
          <cell r="DA318">
            <v>20000</v>
          </cell>
        </row>
        <row r="319">
          <cell r="L319">
            <v>1711.5313720703125</v>
          </cell>
          <cell r="DA319">
            <v>20000</v>
          </cell>
        </row>
        <row r="320">
          <cell r="L320">
            <v>1706.116943359375</v>
          </cell>
          <cell r="DA320">
            <v>20000</v>
          </cell>
        </row>
        <row r="321">
          <cell r="L321">
            <v>2688.185302734375</v>
          </cell>
          <cell r="DA321">
            <v>20000</v>
          </cell>
        </row>
        <row r="322">
          <cell r="L322">
            <v>2825.5419921875</v>
          </cell>
          <cell r="DA322">
            <v>20000</v>
          </cell>
        </row>
        <row r="323">
          <cell r="L323">
            <v>2502.143798828125</v>
          </cell>
          <cell r="DA323">
            <v>20000</v>
          </cell>
        </row>
        <row r="324">
          <cell r="L324">
            <v>3654.602294921875</v>
          </cell>
          <cell r="DA324">
            <v>20000</v>
          </cell>
        </row>
        <row r="325">
          <cell r="L325">
            <v>4070.716552734375</v>
          </cell>
          <cell r="DA325">
            <v>20000</v>
          </cell>
        </row>
        <row r="326">
          <cell r="L326">
            <v>4236.8486328125</v>
          </cell>
          <cell r="DA326">
            <v>20000</v>
          </cell>
        </row>
        <row r="327">
          <cell r="L327">
            <v>3005.329345703125</v>
          </cell>
          <cell r="DA327">
            <v>20000</v>
          </cell>
        </row>
        <row r="328">
          <cell r="L328">
            <v>3571.7275390625</v>
          </cell>
          <cell r="DA328">
            <v>20000</v>
          </cell>
        </row>
        <row r="329">
          <cell r="L329">
            <v>4234.9619140625</v>
          </cell>
          <cell r="DA329">
            <v>20000</v>
          </cell>
        </row>
        <row r="330">
          <cell r="L330">
            <v>3014.070068359375</v>
          </cell>
          <cell r="DA330">
            <v>20000</v>
          </cell>
        </row>
        <row r="331">
          <cell r="L331">
            <v>2546.455078125</v>
          </cell>
          <cell r="DA331">
            <v>20000</v>
          </cell>
        </row>
        <row r="332">
          <cell r="L332">
            <v>1910.8704833984375</v>
          </cell>
          <cell r="DA332">
            <v>20000</v>
          </cell>
        </row>
        <row r="333">
          <cell r="L333">
            <v>2999.39990234375</v>
          </cell>
          <cell r="DA333">
            <v>20000</v>
          </cell>
        </row>
        <row r="334">
          <cell r="L334">
            <v>3197.659423828125</v>
          </cell>
          <cell r="DA334">
            <v>20000</v>
          </cell>
        </row>
        <row r="335">
          <cell r="L335">
            <v>4498.9619140625</v>
          </cell>
          <cell r="DA335">
            <v>20000</v>
          </cell>
        </row>
        <row r="336">
          <cell r="L336">
            <v>4444.486328125</v>
          </cell>
          <cell r="DA336">
            <v>20000</v>
          </cell>
        </row>
        <row r="337">
          <cell r="L337">
            <v>4313.83251953125</v>
          </cell>
          <cell r="DA337">
            <v>20000</v>
          </cell>
        </row>
        <row r="338">
          <cell r="L338">
            <v>4203.13623046875</v>
          </cell>
          <cell r="DA338">
            <v>20000</v>
          </cell>
        </row>
        <row r="339">
          <cell r="L339">
            <v>4218.986328125</v>
          </cell>
          <cell r="DA339">
            <v>20000</v>
          </cell>
        </row>
        <row r="340">
          <cell r="L340">
            <v>4222.85302734375</v>
          </cell>
          <cell r="DA340">
            <v>20000</v>
          </cell>
        </row>
        <row r="341">
          <cell r="L341">
            <v>4238.6181640625</v>
          </cell>
          <cell r="DA341">
            <v>20000</v>
          </cell>
        </row>
        <row r="342">
          <cell r="L342">
            <v>2677.1748046875</v>
          </cell>
          <cell r="DA342">
            <v>20000</v>
          </cell>
        </row>
        <row r="343">
          <cell r="L343">
            <v>1761.4215087890625</v>
          </cell>
          <cell r="DA343">
            <v>20000</v>
          </cell>
        </row>
        <row r="344">
          <cell r="L344">
            <v>1911.190673828125</v>
          </cell>
          <cell r="DA344">
            <v>20000</v>
          </cell>
        </row>
        <row r="345">
          <cell r="L345">
            <v>2999.870849609375</v>
          </cell>
          <cell r="DA345">
            <v>20000</v>
          </cell>
        </row>
        <row r="346">
          <cell r="L346">
            <v>4164.44140625</v>
          </cell>
          <cell r="DA346">
            <v>20000</v>
          </cell>
        </row>
        <row r="347">
          <cell r="L347">
            <v>3543.21923828125</v>
          </cell>
          <cell r="DA347">
            <v>20000</v>
          </cell>
        </row>
        <row r="348">
          <cell r="L348">
            <v>3981.249267578125</v>
          </cell>
          <cell r="DA348">
            <v>20000</v>
          </cell>
        </row>
        <row r="349">
          <cell r="L349">
            <v>4323.931640625</v>
          </cell>
          <cell r="DA349">
            <v>20000</v>
          </cell>
        </row>
        <row r="350">
          <cell r="L350">
            <v>4243.83837890625</v>
          </cell>
          <cell r="DA350">
            <v>20000</v>
          </cell>
        </row>
        <row r="351">
          <cell r="L351">
            <v>4220.01171875</v>
          </cell>
          <cell r="DA351">
            <v>20000</v>
          </cell>
        </row>
        <row r="352">
          <cell r="L352">
            <v>4224.01318359375</v>
          </cell>
          <cell r="DA352">
            <v>20000</v>
          </cell>
        </row>
        <row r="353">
          <cell r="L353">
            <v>4240.63623046875</v>
          </cell>
          <cell r="DA353">
            <v>20000</v>
          </cell>
        </row>
        <row r="354">
          <cell r="L354">
            <v>4173.82763671875</v>
          </cell>
          <cell r="DA354">
            <v>20000</v>
          </cell>
        </row>
        <row r="355">
          <cell r="L355">
            <v>2677.357666015625</v>
          </cell>
          <cell r="DA355">
            <v>20000</v>
          </cell>
        </row>
        <row r="356">
          <cell r="L356">
            <v>1124.9996337890625</v>
          </cell>
          <cell r="DA356">
            <v>20000</v>
          </cell>
        </row>
        <row r="357">
          <cell r="L357">
            <v>2562.5</v>
          </cell>
          <cell r="DA357">
            <v>20000</v>
          </cell>
        </row>
        <row r="358">
          <cell r="L358">
            <v>1902.82373046875</v>
          </cell>
          <cell r="DA358">
            <v>20000</v>
          </cell>
        </row>
        <row r="359">
          <cell r="L359">
            <v>4471.7568359375</v>
          </cell>
          <cell r="DA359">
            <v>20000</v>
          </cell>
        </row>
        <row r="360">
          <cell r="L360">
            <v>4382.404296875</v>
          </cell>
          <cell r="DA360">
            <v>20000</v>
          </cell>
        </row>
        <row r="361">
          <cell r="L361">
            <v>2003.8812255859375</v>
          </cell>
          <cell r="DA361">
            <v>20000</v>
          </cell>
        </row>
        <row r="362">
          <cell r="L362">
            <v>4231.787109375</v>
          </cell>
          <cell r="DA362">
            <v>20000</v>
          </cell>
        </row>
        <row r="363">
          <cell r="L363">
            <v>4216.12744140625</v>
          </cell>
          <cell r="DA363">
            <v>20000</v>
          </cell>
        </row>
        <row r="364">
          <cell r="L364">
            <v>4219.61962890625</v>
          </cell>
          <cell r="DA364">
            <v>20000</v>
          </cell>
        </row>
        <row r="365">
          <cell r="L365">
            <v>3012.89697265625</v>
          </cell>
          <cell r="DA365">
            <v>20000</v>
          </cell>
        </row>
        <row r="366">
          <cell r="L366">
            <v>2645.118408203125</v>
          </cell>
          <cell r="DA366">
            <v>20000</v>
          </cell>
        </row>
        <row r="367">
          <cell r="L367">
            <v>2516.891357421875</v>
          </cell>
          <cell r="DA367">
            <v>20000</v>
          </cell>
        </row>
        <row r="368">
          <cell r="L368">
            <v>1500</v>
          </cell>
          <cell r="DA368">
            <v>20000</v>
          </cell>
        </row>
        <row r="369">
          <cell r="L369">
            <v>2649.999755859375</v>
          </cell>
          <cell r="DA369">
            <v>20000</v>
          </cell>
        </row>
        <row r="370">
          <cell r="L370">
            <v>2628.542724609375</v>
          </cell>
          <cell r="DA370">
            <v>20000</v>
          </cell>
        </row>
        <row r="371">
          <cell r="L371">
            <v>4521.5166015625</v>
          </cell>
          <cell r="DA371">
            <v>20000</v>
          </cell>
        </row>
        <row r="372">
          <cell r="L372">
            <v>4464.07958984375</v>
          </cell>
          <cell r="DA372">
            <v>20000</v>
          </cell>
        </row>
        <row r="373">
          <cell r="L373">
            <v>4337.17041015625</v>
          </cell>
          <cell r="DA373">
            <v>20000</v>
          </cell>
        </row>
        <row r="374">
          <cell r="L374">
            <v>4248.00927734375</v>
          </cell>
          <cell r="DA374">
            <v>20000</v>
          </cell>
        </row>
        <row r="375">
          <cell r="L375">
            <v>4221.3564453125</v>
          </cell>
          <cell r="DA375">
            <v>20000</v>
          </cell>
        </row>
        <row r="376">
          <cell r="L376">
            <v>4225.533203125</v>
          </cell>
          <cell r="DA376">
            <v>20000</v>
          </cell>
        </row>
        <row r="377">
          <cell r="L377">
            <v>4241.78466796875</v>
          </cell>
          <cell r="DA377">
            <v>20000</v>
          </cell>
        </row>
        <row r="378">
          <cell r="L378">
            <v>4293.00830078125</v>
          </cell>
          <cell r="DA378">
            <v>20000</v>
          </cell>
        </row>
        <row r="379">
          <cell r="L379">
            <v>2869.02490234375</v>
          </cell>
          <cell r="DA379">
            <v>20000</v>
          </cell>
        </row>
        <row r="380">
          <cell r="L380">
            <v>3667.64501953125</v>
          </cell>
          <cell r="DA380">
            <v>20000</v>
          </cell>
        </row>
        <row r="381">
          <cell r="L381">
            <v>2999.786865234375</v>
          </cell>
          <cell r="DA381">
            <v>20000</v>
          </cell>
        </row>
        <row r="382">
          <cell r="L382">
            <v>4599.6669921875</v>
          </cell>
          <cell r="DA382">
            <v>20000</v>
          </cell>
        </row>
        <row r="383">
          <cell r="L383">
            <v>4570.93798828125</v>
          </cell>
          <cell r="DA383">
            <v>20000</v>
          </cell>
        </row>
        <row r="384">
          <cell r="L384">
            <v>4490.09619140625</v>
          </cell>
          <cell r="DA384">
            <v>20000</v>
          </cell>
        </row>
        <row r="385">
          <cell r="L385">
            <v>4348.564453125</v>
          </cell>
          <cell r="DA385">
            <v>20000</v>
          </cell>
        </row>
        <row r="386">
          <cell r="L386">
            <v>4264.20947265625</v>
          </cell>
          <cell r="DA386">
            <v>20000</v>
          </cell>
        </row>
        <row r="387">
          <cell r="L387">
            <v>4226.5791015625</v>
          </cell>
          <cell r="DA387">
            <v>20000</v>
          </cell>
        </row>
        <row r="388">
          <cell r="L388">
            <v>4231.439453125</v>
          </cell>
          <cell r="DA388">
            <v>20000</v>
          </cell>
        </row>
        <row r="389">
          <cell r="L389">
            <v>4209.26611328125</v>
          </cell>
          <cell r="DA389">
            <v>20000</v>
          </cell>
        </row>
        <row r="390">
          <cell r="L390">
            <v>1356.605712890625</v>
          </cell>
          <cell r="DA390">
            <v>20000</v>
          </cell>
        </row>
        <row r="391">
          <cell r="L391">
            <v>2551.38427734375</v>
          </cell>
          <cell r="DA391">
            <v>20000</v>
          </cell>
        </row>
        <row r="392">
          <cell r="L392">
            <v>2272.685791015625</v>
          </cell>
          <cell r="DA392">
            <v>20000</v>
          </cell>
        </row>
        <row r="393">
          <cell r="L393">
            <v>2997.225830078125</v>
          </cell>
          <cell r="DA393">
            <v>20000</v>
          </cell>
        </row>
        <row r="394">
          <cell r="L394">
            <v>4537.8369140625</v>
          </cell>
          <cell r="DA394">
            <v>20000</v>
          </cell>
        </row>
        <row r="395">
          <cell r="L395">
            <v>4504.310546875</v>
          </cell>
          <cell r="DA395">
            <v>20000</v>
          </cell>
        </row>
        <row r="396">
          <cell r="L396">
            <v>4455.16455078125</v>
          </cell>
          <cell r="DA396">
            <v>20000</v>
          </cell>
        </row>
        <row r="397">
          <cell r="L397">
            <v>4319.68115234375</v>
          </cell>
          <cell r="DA397">
            <v>20000</v>
          </cell>
        </row>
        <row r="398">
          <cell r="L398">
            <v>4242.4990234375</v>
          </cell>
          <cell r="DA398">
            <v>20000</v>
          </cell>
        </row>
        <row r="399">
          <cell r="L399">
            <v>4219.580078125</v>
          </cell>
          <cell r="DA399">
            <v>20000</v>
          </cell>
        </row>
        <row r="400">
          <cell r="L400">
            <v>4223.52490234375</v>
          </cell>
          <cell r="DA400">
            <v>20000</v>
          </cell>
        </row>
        <row r="401">
          <cell r="L401">
            <v>4239.7880859375</v>
          </cell>
          <cell r="DA401">
            <v>20000</v>
          </cell>
        </row>
        <row r="402">
          <cell r="L402">
            <v>2561.36328125</v>
          </cell>
          <cell r="DA402">
            <v>20000</v>
          </cell>
        </row>
        <row r="403">
          <cell r="L403">
            <v>2546.17578125</v>
          </cell>
          <cell r="DA403">
            <v>20000</v>
          </cell>
        </row>
        <row r="404">
          <cell r="L404">
            <v>1910.5665283203125</v>
          </cell>
          <cell r="DA404">
            <v>20000</v>
          </cell>
        </row>
        <row r="405">
          <cell r="L405">
            <v>2999.043212890625</v>
          </cell>
          <cell r="DA405">
            <v>20000</v>
          </cell>
        </row>
        <row r="406">
          <cell r="L406">
            <v>2599.364990234375</v>
          </cell>
          <cell r="DA406">
            <v>20000</v>
          </cell>
        </row>
        <row r="407">
          <cell r="L407">
            <v>4515.2197265625</v>
          </cell>
          <cell r="DA407">
            <v>20000</v>
          </cell>
        </row>
        <row r="408">
          <cell r="L408">
            <v>4460.7587890625</v>
          </cell>
          <cell r="DA408">
            <v>20000</v>
          </cell>
        </row>
        <row r="409">
          <cell r="L409">
            <v>4330.6552734375</v>
          </cell>
          <cell r="DA409">
            <v>20000</v>
          </cell>
        </row>
        <row r="410">
          <cell r="L410">
            <v>4245.95654296875</v>
          </cell>
          <cell r="DA410">
            <v>20000</v>
          </cell>
        </row>
        <row r="411">
          <cell r="L411">
            <v>4220.69482421875</v>
          </cell>
          <cell r="DA411">
            <v>20000</v>
          </cell>
        </row>
        <row r="412">
          <cell r="L412">
            <v>4224.78466796875</v>
          </cell>
          <cell r="DA412">
            <v>20000</v>
          </cell>
        </row>
        <row r="413">
          <cell r="L413">
            <v>4241.97705078125</v>
          </cell>
          <cell r="DA413">
            <v>20000</v>
          </cell>
        </row>
        <row r="414">
          <cell r="L414">
            <v>3914.767822265625</v>
          </cell>
          <cell r="DA414">
            <v>20000</v>
          </cell>
        </row>
        <row r="415">
          <cell r="L415">
            <v>1520.1444091796875</v>
          </cell>
          <cell r="DA415">
            <v>20000</v>
          </cell>
        </row>
        <row r="416">
          <cell r="L416">
            <v>1772.0447998046875</v>
          </cell>
          <cell r="DA416">
            <v>20000</v>
          </cell>
        </row>
        <row r="417">
          <cell r="L417">
            <v>2135.008056640625</v>
          </cell>
          <cell r="DA417">
            <v>20000</v>
          </cell>
        </row>
        <row r="418">
          <cell r="L418">
            <v>2446.661376953125</v>
          </cell>
          <cell r="DA418">
            <v>20000</v>
          </cell>
        </row>
        <row r="419">
          <cell r="L419">
            <v>2257.05419921875</v>
          </cell>
          <cell r="DA419">
            <v>20000</v>
          </cell>
        </row>
        <row r="420">
          <cell r="L420">
            <v>3500.142822265625</v>
          </cell>
          <cell r="DA420">
            <v>20000</v>
          </cell>
        </row>
        <row r="421">
          <cell r="L421">
            <v>3641.284423828125</v>
          </cell>
          <cell r="DA421">
            <v>20000</v>
          </cell>
        </row>
        <row r="422">
          <cell r="L422">
            <v>4231.00732421875</v>
          </cell>
          <cell r="DA422">
            <v>20000</v>
          </cell>
        </row>
        <row r="423">
          <cell r="L423">
            <v>4215.8759765625</v>
          </cell>
          <cell r="DA423">
            <v>20000</v>
          </cell>
        </row>
        <row r="424">
          <cell r="L424">
            <v>4219.33544921875</v>
          </cell>
          <cell r="DA424">
            <v>20000</v>
          </cell>
        </row>
        <row r="425">
          <cell r="L425">
            <v>4231.39111328125</v>
          </cell>
          <cell r="DA425">
            <v>20000</v>
          </cell>
        </row>
        <row r="426">
          <cell r="L426">
            <v>1578.380859375</v>
          </cell>
          <cell r="DA426">
            <v>20000</v>
          </cell>
        </row>
        <row r="427">
          <cell r="L427">
            <v>2476.279052734375</v>
          </cell>
          <cell r="DA427">
            <v>20000</v>
          </cell>
        </row>
        <row r="428">
          <cell r="L428">
            <v>1910.991455078125</v>
          </cell>
          <cell r="DA428">
            <v>20000</v>
          </cell>
        </row>
        <row r="429">
          <cell r="L429">
            <v>2999.5517578125</v>
          </cell>
          <cell r="DA429">
            <v>20000</v>
          </cell>
        </row>
        <row r="430">
          <cell r="L430">
            <v>4555.4833984375</v>
          </cell>
          <cell r="DA430">
            <v>20000</v>
          </cell>
        </row>
        <row r="431">
          <cell r="L431">
            <v>4517.82177734375</v>
          </cell>
          <cell r="DA431">
            <v>20000</v>
          </cell>
        </row>
        <row r="432">
          <cell r="L432">
            <v>4462.0263671875</v>
          </cell>
          <cell r="DA432">
            <v>20000</v>
          </cell>
        </row>
        <row r="433">
          <cell r="L433">
            <v>4239.92919921875</v>
          </cell>
          <cell r="DA433">
            <v>20000</v>
          </cell>
        </row>
        <row r="434">
          <cell r="L434">
            <v>4247.0166015625</v>
          </cell>
          <cell r="DA434">
            <v>20000</v>
          </cell>
        </row>
        <row r="435">
          <cell r="L435">
            <v>4221.03662109375</v>
          </cell>
          <cell r="DA435">
            <v>20000</v>
          </cell>
        </row>
        <row r="436">
          <cell r="L436">
            <v>4225.1708984375</v>
          </cell>
          <cell r="DA436">
            <v>20000</v>
          </cell>
        </row>
        <row r="437">
          <cell r="L437">
            <v>2851.608642578125</v>
          </cell>
          <cell r="DA437">
            <v>20000</v>
          </cell>
        </row>
        <row r="438">
          <cell r="L438">
            <v>2645.8623046875</v>
          </cell>
          <cell r="DA438">
            <v>20000</v>
          </cell>
        </row>
        <row r="439">
          <cell r="L439">
            <v>2686.152587890625</v>
          </cell>
          <cell r="DA439">
            <v>20000</v>
          </cell>
        </row>
        <row r="440">
          <cell r="L440">
            <v>2274.19287109375</v>
          </cell>
          <cell r="DA440">
            <v>20000</v>
          </cell>
        </row>
        <row r="441">
          <cell r="L441">
            <v>2999.99853515625</v>
          </cell>
          <cell r="DA441">
            <v>20000</v>
          </cell>
        </row>
        <row r="442">
          <cell r="L442">
            <v>3556.029296875</v>
          </cell>
          <cell r="DA442">
            <v>20000</v>
          </cell>
        </row>
        <row r="443">
          <cell r="L443">
            <v>4522.8134765625</v>
          </cell>
          <cell r="DA443">
            <v>20000</v>
          </cell>
        </row>
        <row r="444">
          <cell r="L444">
            <v>4464.76318359375</v>
          </cell>
          <cell r="DA444">
            <v>20000</v>
          </cell>
        </row>
        <row r="445">
          <cell r="L445">
            <v>4338.37060546875</v>
          </cell>
          <cell r="DA445">
            <v>20000</v>
          </cell>
        </row>
        <row r="446">
          <cell r="L446">
            <v>4248.43212890625</v>
          </cell>
          <cell r="DA446">
            <v>20000</v>
          </cell>
        </row>
        <row r="447">
          <cell r="L447">
            <v>4221.4931640625</v>
          </cell>
          <cell r="DA447">
            <v>20000</v>
          </cell>
        </row>
        <row r="448">
          <cell r="L448">
            <v>4225.68798828125</v>
          </cell>
          <cell r="DA448">
            <v>20000</v>
          </cell>
        </row>
        <row r="449">
          <cell r="L449">
            <v>4243.544921875</v>
          </cell>
          <cell r="DA449">
            <v>20000</v>
          </cell>
        </row>
        <row r="450">
          <cell r="L450">
            <v>3835.115478515625</v>
          </cell>
          <cell r="DA450">
            <v>20000</v>
          </cell>
        </row>
        <row r="451">
          <cell r="L451">
            <v>2154.766357421875</v>
          </cell>
          <cell r="DA451">
            <v>20000</v>
          </cell>
        </row>
        <row r="452">
          <cell r="L452">
            <v>3323.944091796875</v>
          </cell>
          <cell r="DA452">
            <v>20000</v>
          </cell>
        </row>
        <row r="453">
          <cell r="L453">
            <v>3000</v>
          </cell>
          <cell r="DA453">
            <v>20000</v>
          </cell>
        </row>
        <row r="454">
          <cell r="L454">
            <v>4600</v>
          </cell>
          <cell r="DA454">
            <v>20000</v>
          </cell>
        </row>
        <row r="455">
          <cell r="L455">
            <v>4571.208984375</v>
          </cell>
          <cell r="DA455">
            <v>20000</v>
          </cell>
        </row>
        <row r="456">
          <cell r="L456">
            <v>4490.28369140625</v>
          </cell>
          <cell r="DA456">
            <v>20000</v>
          </cell>
        </row>
        <row r="457">
          <cell r="L457">
            <v>4388.58935546875</v>
          </cell>
          <cell r="DA457">
            <v>20000</v>
          </cell>
        </row>
        <row r="458">
          <cell r="L458">
            <v>4264.208984375</v>
          </cell>
          <cell r="DA458">
            <v>20000</v>
          </cell>
        </row>
        <row r="459">
          <cell r="L459">
            <v>4226.5791015625</v>
          </cell>
          <cell r="DA459">
            <v>20000</v>
          </cell>
        </row>
        <row r="460">
          <cell r="L460">
            <v>4231.439453125</v>
          </cell>
          <cell r="DA460">
            <v>20000</v>
          </cell>
        </row>
        <row r="461">
          <cell r="L461">
            <v>4253.5341796875</v>
          </cell>
          <cell r="DA461">
            <v>20000</v>
          </cell>
        </row>
        <row r="462">
          <cell r="L462">
            <v>4271.0673828125</v>
          </cell>
          <cell r="DA462">
            <v>20000</v>
          </cell>
        </row>
        <row r="463">
          <cell r="L463">
            <v>1809.388427734375</v>
          </cell>
          <cell r="DA463">
            <v>20000</v>
          </cell>
        </row>
        <row r="464">
          <cell r="L464">
            <v>2092.741943359375</v>
          </cell>
          <cell r="DA464">
            <v>20000</v>
          </cell>
        </row>
        <row r="465">
          <cell r="L465">
            <v>1951.700927734375</v>
          </cell>
          <cell r="DA465">
            <v>20000</v>
          </cell>
        </row>
        <row r="466">
          <cell r="L466">
            <v>2495.842529296875</v>
          </cell>
          <cell r="DA466">
            <v>20000</v>
          </cell>
        </row>
        <row r="467">
          <cell r="L467">
            <v>4499.541015625</v>
          </cell>
          <cell r="DA467">
            <v>20000</v>
          </cell>
        </row>
        <row r="468">
          <cell r="L468">
            <v>3780.308349609375</v>
          </cell>
          <cell r="DA468">
            <v>20000</v>
          </cell>
        </row>
        <row r="469">
          <cell r="L469">
            <v>4314.431640625</v>
          </cell>
          <cell r="DA469">
            <v>20000</v>
          </cell>
        </row>
        <row r="470">
          <cell r="L470">
            <v>4240.84521484375</v>
          </cell>
          <cell r="DA470">
            <v>20000</v>
          </cell>
        </row>
        <row r="471">
          <cell r="L471">
            <v>1729.13134765625</v>
          </cell>
          <cell r="DA471">
            <v>20000</v>
          </cell>
        </row>
        <row r="472">
          <cell r="L472">
            <v>4222.921875</v>
          </cell>
          <cell r="DA472">
            <v>20000</v>
          </cell>
        </row>
        <row r="473">
          <cell r="L473">
            <v>4218.65673828125</v>
          </cell>
          <cell r="DA473">
            <v>20000</v>
          </cell>
        </row>
        <row r="474">
          <cell r="L474">
            <v>4233.8193359375</v>
          </cell>
          <cell r="DA474">
            <v>20000</v>
          </cell>
        </row>
        <row r="475">
          <cell r="L475">
            <v>1608.3868408203125</v>
          </cell>
          <cell r="DA475">
            <v>20000</v>
          </cell>
        </row>
        <row r="476">
          <cell r="L476">
            <v>799.99981689453125</v>
          </cell>
          <cell r="DA476">
            <v>20000</v>
          </cell>
        </row>
        <row r="477">
          <cell r="L477">
            <v>2398.90771484375</v>
          </cell>
          <cell r="DA477">
            <v>20000</v>
          </cell>
        </row>
        <row r="478">
          <cell r="L478">
            <v>2427.664306640625</v>
          </cell>
          <cell r="DA478">
            <v>20000</v>
          </cell>
        </row>
        <row r="479">
          <cell r="L479">
            <v>2304.700927734375</v>
          </cell>
          <cell r="DA479">
            <v>20000</v>
          </cell>
        </row>
        <row r="480">
          <cell r="L480">
            <v>3345.81640625</v>
          </cell>
          <cell r="DA480">
            <v>20000</v>
          </cell>
        </row>
        <row r="481">
          <cell r="L481">
            <v>4266.1689453125</v>
          </cell>
          <cell r="DA481">
            <v>20000</v>
          </cell>
        </row>
        <row r="482">
          <cell r="L482">
            <v>4225.6396484375</v>
          </cell>
          <cell r="DA482">
            <v>20000</v>
          </cell>
        </row>
        <row r="483">
          <cell r="L483">
            <v>4191.43994140625</v>
          </cell>
          <cell r="DA483">
            <v>20000</v>
          </cell>
        </row>
        <row r="484">
          <cell r="L484">
            <v>4217.3779296875</v>
          </cell>
          <cell r="DA484">
            <v>20000</v>
          </cell>
        </row>
        <row r="485">
          <cell r="L485">
            <v>4021.835205078125</v>
          </cell>
          <cell r="DA485">
            <v>20000</v>
          </cell>
        </row>
        <row r="486">
          <cell r="L486">
            <v>2144.67822265625</v>
          </cell>
          <cell r="DA486">
            <v>20000</v>
          </cell>
        </row>
        <row r="487">
          <cell r="L487">
            <v>1547.1802978515625</v>
          </cell>
          <cell r="DA487">
            <v>20000</v>
          </cell>
        </row>
        <row r="488">
          <cell r="L488">
            <v>1566.0372314453125</v>
          </cell>
          <cell r="DA488">
            <v>20000</v>
          </cell>
        </row>
        <row r="489">
          <cell r="L489">
            <v>2999.9990234375</v>
          </cell>
          <cell r="DA489">
            <v>20000</v>
          </cell>
        </row>
        <row r="490">
          <cell r="L490">
            <v>4300.3505859375</v>
          </cell>
          <cell r="DA490">
            <v>20000</v>
          </cell>
        </row>
        <row r="491">
          <cell r="L491">
            <v>3835.5078125</v>
          </cell>
          <cell r="DA491">
            <v>20000</v>
          </cell>
        </row>
        <row r="492">
          <cell r="L492">
            <v>3767.4140625</v>
          </cell>
          <cell r="DA492">
            <v>20000</v>
          </cell>
        </row>
        <row r="493">
          <cell r="L493">
            <v>4322.24609375</v>
          </cell>
          <cell r="DA493">
            <v>20000</v>
          </cell>
        </row>
        <row r="494">
          <cell r="L494">
            <v>4243.30712890625</v>
          </cell>
          <cell r="DA494">
            <v>20000</v>
          </cell>
        </row>
        <row r="495">
          <cell r="L495">
            <v>3528.956787109375</v>
          </cell>
          <cell r="DA495">
            <v>20000</v>
          </cell>
        </row>
        <row r="496">
          <cell r="L496">
            <v>4065.601806640625</v>
          </cell>
          <cell r="DA496">
            <v>20000</v>
          </cell>
        </row>
        <row r="497">
          <cell r="L497">
            <v>4240.296875</v>
          </cell>
          <cell r="DA497">
            <v>20000</v>
          </cell>
        </row>
        <row r="498">
          <cell r="L498">
            <v>4271.72119140625</v>
          </cell>
          <cell r="DA498">
            <v>20000</v>
          </cell>
        </row>
        <row r="499">
          <cell r="L499">
            <v>2042.84326171875</v>
          </cell>
          <cell r="DA499">
            <v>20000</v>
          </cell>
        </row>
        <row r="500">
          <cell r="L500">
            <v>2092.741943359375</v>
          </cell>
          <cell r="DA500">
            <v>20000</v>
          </cell>
        </row>
        <row r="501">
          <cell r="L501">
            <v>3000</v>
          </cell>
          <cell r="DA501">
            <v>20000</v>
          </cell>
        </row>
        <row r="502">
          <cell r="L502">
            <v>3718.94189453125</v>
          </cell>
          <cell r="DA502">
            <v>20000</v>
          </cell>
        </row>
        <row r="503">
          <cell r="L503">
            <v>4162.517578125</v>
          </cell>
          <cell r="DA503">
            <v>20000</v>
          </cell>
        </row>
        <row r="504">
          <cell r="L504">
            <v>3922.041748046875</v>
          </cell>
          <cell r="DA504">
            <v>20000</v>
          </cell>
        </row>
        <row r="505">
          <cell r="L505">
            <v>4318.046875</v>
          </cell>
          <cell r="DA505">
            <v>20000</v>
          </cell>
        </row>
        <row r="506">
          <cell r="L506">
            <v>4241.984375</v>
          </cell>
          <cell r="DA506">
            <v>20000</v>
          </cell>
        </row>
        <row r="507">
          <cell r="L507">
            <v>4219.41455078125</v>
          </cell>
          <cell r="DA507">
            <v>20000</v>
          </cell>
        </row>
        <row r="508">
          <cell r="L508">
            <v>4223.3369140625</v>
          </cell>
          <cell r="DA508">
            <v>20000</v>
          </cell>
        </row>
        <row r="509">
          <cell r="L509">
            <v>4239.46240234375</v>
          </cell>
          <cell r="DA509">
            <v>20000</v>
          </cell>
        </row>
        <row r="510">
          <cell r="L510">
            <v>3604.90478515625</v>
          </cell>
          <cell r="DA510">
            <v>20000</v>
          </cell>
        </row>
        <row r="511">
          <cell r="L511">
            <v>2946.519287109375</v>
          </cell>
          <cell r="DA511">
            <v>20000</v>
          </cell>
        </row>
        <row r="512">
          <cell r="L512">
            <v>2273.88232421875</v>
          </cell>
          <cell r="DA512">
            <v>20000</v>
          </cell>
        </row>
        <row r="513">
          <cell r="L513">
            <v>2999.46142578125</v>
          </cell>
          <cell r="DA513">
            <v>20000</v>
          </cell>
        </row>
        <row r="514">
          <cell r="L514">
            <v>3603.790283203125</v>
          </cell>
          <cell r="DA514">
            <v>20000</v>
          </cell>
        </row>
        <row r="515">
          <cell r="L515">
            <v>4523.875</v>
          </cell>
          <cell r="DA515">
            <v>20000</v>
          </cell>
        </row>
        <row r="516">
          <cell r="L516">
            <v>4465.3232421875</v>
          </cell>
          <cell r="DA516">
            <v>20000</v>
          </cell>
        </row>
        <row r="517">
          <cell r="L517">
            <v>4339.61083984375</v>
          </cell>
          <cell r="DA517">
            <v>20000</v>
          </cell>
        </row>
        <row r="518">
          <cell r="L518">
            <v>4248.7783203125</v>
          </cell>
          <cell r="DA518">
            <v>20000</v>
          </cell>
        </row>
        <row r="519">
          <cell r="L519">
            <v>4221.6044921875</v>
          </cell>
          <cell r="DA519">
            <v>20000</v>
          </cell>
        </row>
        <row r="520">
          <cell r="L520">
            <v>4211.32421875</v>
          </cell>
          <cell r="DA520">
            <v>20000</v>
          </cell>
        </row>
        <row r="521">
          <cell r="L521">
            <v>3997.912353515625</v>
          </cell>
          <cell r="DA521">
            <v>20000</v>
          </cell>
        </row>
        <row r="522">
          <cell r="L522">
            <v>1584.517822265625</v>
          </cell>
          <cell r="DA522">
            <v>20000</v>
          </cell>
        </row>
        <row r="523">
          <cell r="L523">
            <v>1707.5877685546875</v>
          </cell>
          <cell r="DA523">
            <v>20000</v>
          </cell>
        </row>
        <row r="524">
          <cell r="L524">
            <v>1911.1737060546875</v>
          </cell>
          <cell r="DA524">
            <v>20000</v>
          </cell>
        </row>
        <row r="525">
          <cell r="L525">
            <v>2579.751220703125</v>
          </cell>
          <cell r="DA525">
            <v>20000</v>
          </cell>
        </row>
        <row r="526">
          <cell r="L526">
            <v>3607.166748046875</v>
          </cell>
          <cell r="DA526">
            <v>20000</v>
          </cell>
        </row>
        <row r="527">
          <cell r="L527">
            <v>3201.518798828125</v>
          </cell>
          <cell r="DA527">
            <v>20000</v>
          </cell>
        </row>
        <row r="528">
          <cell r="L528">
            <v>3540.123046875</v>
          </cell>
          <cell r="DA528">
            <v>20000</v>
          </cell>
        </row>
        <row r="529">
          <cell r="L529">
            <v>3905.904541015625</v>
          </cell>
          <cell r="DA529">
            <v>20000</v>
          </cell>
        </row>
        <row r="530">
          <cell r="L530">
            <v>4233.10791015625</v>
          </cell>
          <cell r="DA530">
            <v>20000</v>
          </cell>
        </row>
        <row r="531">
          <cell r="L531">
            <v>4216.55322265625</v>
          </cell>
          <cell r="DA531">
            <v>20000</v>
          </cell>
        </row>
        <row r="532">
          <cell r="L532">
            <v>4220.10107421875</v>
          </cell>
          <cell r="DA532">
            <v>20000</v>
          </cell>
        </row>
        <row r="533">
          <cell r="L533">
            <v>4233.7978515625</v>
          </cell>
          <cell r="DA533">
            <v>20000</v>
          </cell>
        </row>
        <row r="534">
          <cell r="L534">
            <v>3031.71728515625</v>
          </cell>
          <cell r="DA534">
            <v>20000</v>
          </cell>
        </row>
        <row r="535">
          <cell r="L535">
            <v>2546.137939453125</v>
          </cell>
          <cell r="DA535">
            <v>20000</v>
          </cell>
        </row>
        <row r="536">
          <cell r="L536">
            <v>1910.359375</v>
          </cell>
          <cell r="DA536">
            <v>20000</v>
          </cell>
        </row>
        <row r="537">
          <cell r="L537">
            <v>2998.841796875</v>
          </cell>
          <cell r="DA537">
            <v>20000</v>
          </cell>
        </row>
        <row r="538">
          <cell r="L538">
            <v>3268.89111328125</v>
          </cell>
          <cell r="DA538">
            <v>20000</v>
          </cell>
        </row>
        <row r="539">
          <cell r="L539">
            <v>4516.1630859375</v>
          </cell>
          <cell r="DA539">
            <v>20000</v>
          </cell>
        </row>
        <row r="540">
          <cell r="L540">
            <v>4461.25634765625</v>
          </cell>
          <cell r="DA540">
            <v>20000</v>
          </cell>
        </row>
        <row r="541">
          <cell r="L541">
            <v>4331.630859375</v>
          </cell>
          <cell r="DA541">
            <v>20000</v>
          </cell>
        </row>
        <row r="542">
          <cell r="L542">
            <v>4246.263671875</v>
          </cell>
          <cell r="DA542">
            <v>20000</v>
          </cell>
        </row>
        <row r="543">
          <cell r="L543">
            <v>4220.79345703125</v>
          </cell>
          <cell r="DA543">
            <v>20000</v>
          </cell>
        </row>
        <row r="544">
          <cell r="L544">
            <v>4224.89697265625</v>
          </cell>
          <cell r="DA544">
            <v>20000</v>
          </cell>
        </row>
        <row r="545">
          <cell r="L545">
            <v>4242.17138671875</v>
          </cell>
          <cell r="DA545">
            <v>20000</v>
          </cell>
        </row>
        <row r="546">
          <cell r="L546">
            <v>4276.12841796875</v>
          </cell>
          <cell r="DA546">
            <v>20000</v>
          </cell>
        </row>
        <row r="547">
          <cell r="L547">
            <v>2158.048095703125</v>
          </cell>
          <cell r="DA547">
            <v>20000</v>
          </cell>
        </row>
        <row r="548">
          <cell r="L548">
            <v>1124.9415283203125</v>
          </cell>
          <cell r="DA548">
            <v>20000</v>
          </cell>
        </row>
        <row r="549">
          <cell r="L549">
            <v>2562.408447265625</v>
          </cell>
          <cell r="DA549">
            <v>20000</v>
          </cell>
        </row>
        <row r="550">
          <cell r="L550">
            <v>2579.95654296875</v>
          </cell>
          <cell r="DA550">
            <v>20000</v>
          </cell>
        </row>
        <row r="551">
          <cell r="L551">
            <v>4511.0966796875</v>
          </cell>
          <cell r="DA551">
            <v>20000</v>
          </cell>
        </row>
        <row r="552">
          <cell r="L552">
            <v>4458.58447265625</v>
          </cell>
          <cell r="DA552">
            <v>20000</v>
          </cell>
        </row>
        <row r="553">
          <cell r="L553">
            <v>4326.388671875</v>
          </cell>
          <cell r="DA553">
            <v>20000</v>
          </cell>
        </row>
        <row r="554">
          <cell r="L554">
            <v>4244.6123046875</v>
          </cell>
          <cell r="DA554">
            <v>20000</v>
          </cell>
        </row>
        <row r="555">
          <cell r="L555">
            <v>4220.26123046875</v>
          </cell>
          <cell r="DA555">
            <v>20000</v>
          </cell>
        </row>
        <row r="556">
          <cell r="L556">
            <v>4224.294921875</v>
          </cell>
          <cell r="DA556">
            <v>20000</v>
          </cell>
        </row>
        <row r="557">
          <cell r="L557">
            <v>4241.12646484375</v>
          </cell>
          <cell r="DA557">
            <v>20000</v>
          </cell>
        </row>
        <row r="558">
          <cell r="L558">
            <v>4301.138671875</v>
          </cell>
          <cell r="DA558">
            <v>20000</v>
          </cell>
        </row>
        <row r="559">
          <cell r="L559">
            <v>2505.8369140625</v>
          </cell>
          <cell r="DA559">
            <v>20000</v>
          </cell>
        </row>
        <row r="560">
          <cell r="L560">
            <v>3307.302734375</v>
          </cell>
          <cell r="DA560">
            <v>20000</v>
          </cell>
        </row>
        <row r="561">
          <cell r="L561">
            <v>2999.85400390625</v>
          </cell>
          <cell r="DA561">
            <v>20000</v>
          </cell>
        </row>
        <row r="562">
          <cell r="L562">
            <v>4599.80419921875</v>
          </cell>
          <cell r="DA562">
            <v>20000</v>
          </cell>
        </row>
        <row r="563">
          <cell r="L563">
            <v>4570.99658203125</v>
          </cell>
          <cell r="DA563">
            <v>20000</v>
          </cell>
        </row>
        <row r="564">
          <cell r="L564">
            <v>4490.0888671875</v>
          </cell>
          <cell r="DA564">
            <v>20000</v>
          </cell>
        </row>
        <row r="565">
          <cell r="L565">
            <v>4339.8056640625</v>
          </cell>
          <cell r="DA565">
            <v>20000</v>
          </cell>
        </row>
        <row r="566">
          <cell r="L566">
            <v>4264.20947265625</v>
          </cell>
          <cell r="DA566">
            <v>20000</v>
          </cell>
        </row>
        <row r="567">
          <cell r="L567">
            <v>4226.5791015625</v>
          </cell>
          <cell r="DA567">
            <v>20000</v>
          </cell>
        </row>
        <row r="568">
          <cell r="L568">
            <v>4231.439453125</v>
          </cell>
          <cell r="DA568">
            <v>20000</v>
          </cell>
        </row>
        <row r="569">
          <cell r="L569">
            <v>4137.03271484375</v>
          </cell>
          <cell r="DA569">
            <v>20000</v>
          </cell>
        </row>
        <row r="570">
          <cell r="L570">
            <v>2622.829833984375</v>
          </cell>
          <cell r="DA570">
            <v>20000</v>
          </cell>
        </row>
        <row r="571">
          <cell r="L571">
            <v>2065.833984375</v>
          </cell>
          <cell r="DA571">
            <v>20000</v>
          </cell>
        </row>
        <row r="572">
          <cell r="L572">
            <v>1978.52099609375</v>
          </cell>
          <cell r="DA572">
            <v>20000</v>
          </cell>
        </row>
        <row r="573">
          <cell r="L573">
            <v>2999.3134765625</v>
          </cell>
          <cell r="DA573">
            <v>20000</v>
          </cell>
        </row>
        <row r="574">
          <cell r="L574">
            <v>4013.82666015625</v>
          </cell>
          <cell r="DA574">
            <v>20000</v>
          </cell>
        </row>
        <row r="575">
          <cell r="L575">
            <v>4522.74609375</v>
          </cell>
          <cell r="DA575">
            <v>20000</v>
          </cell>
        </row>
        <row r="576">
          <cell r="L576">
            <v>4023.135498046875</v>
          </cell>
          <cell r="DA576">
            <v>20000</v>
          </cell>
        </row>
        <row r="577">
          <cell r="L577">
            <v>4338.44287109375</v>
          </cell>
          <cell r="DA577">
            <v>20000</v>
          </cell>
        </row>
        <row r="578">
          <cell r="L578">
            <v>4248.41015625</v>
          </cell>
          <cell r="DA578">
            <v>20000</v>
          </cell>
        </row>
        <row r="579">
          <cell r="L579">
            <v>4221.48583984375</v>
          </cell>
          <cell r="DA579">
            <v>20000</v>
          </cell>
        </row>
        <row r="580">
          <cell r="L580">
            <v>4225.6796875</v>
          </cell>
          <cell r="DA580">
            <v>20000</v>
          </cell>
        </row>
        <row r="581">
          <cell r="L581">
            <v>4243.53076171875</v>
          </cell>
          <cell r="DA581">
            <v>20000</v>
          </cell>
        </row>
        <row r="582">
          <cell r="L582">
            <v>3508.949462890625</v>
          </cell>
          <cell r="DA582">
            <v>20000</v>
          </cell>
        </row>
        <row r="583">
          <cell r="L583">
            <v>2681.513671875</v>
          </cell>
          <cell r="DA583">
            <v>20000</v>
          </cell>
        </row>
        <row r="584">
          <cell r="L584">
            <v>3973.72314453125</v>
          </cell>
          <cell r="DA584">
            <v>20000</v>
          </cell>
        </row>
        <row r="585">
          <cell r="L585">
            <v>2999.82421875</v>
          </cell>
          <cell r="DA585">
            <v>20000</v>
          </cell>
        </row>
        <row r="586">
          <cell r="L586">
            <v>4599.74365234375</v>
          </cell>
          <cell r="DA586">
            <v>20000</v>
          </cell>
        </row>
        <row r="587">
          <cell r="L587">
            <v>4570.951171875</v>
          </cell>
          <cell r="DA587">
            <v>20000</v>
          </cell>
        </row>
        <row r="588">
          <cell r="L588">
            <v>4490.28369140625</v>
          </cell>
          <cell r="DA588">
            <v>20000</v>
          </cell>
        </row>
        <row r="589">
          <cell r="L589">
            <v>4388.58935546875</v>
          </cell>
          <cell r="DA589">
            <v>20000</v>
          </cell>
        </row>
        <row r="590">
          <cell r="L590">
            <v>4264.20947265625</v>
          </cell>
          <cell r="DA590">
            <v>20000</v>
          </cell>
        </row>
        <row r="591">
          <cell r="L591">
            <v>4226.5791015625</v>
          </cell>
          <cell r="DA591">
            <v>20000</v>
          </cell>
        </row>
        <row r="592">
          <cell r="L592">
            <v>4231.439453125</v>
          </cell>
          <cell r="DA592">
            <v>20000</v>
          </cell>
        </row>
        <row r="593">
          <cell r="L593">
            <v>2311.822509765625</v>
          </cell>
          <cell r="DA593">
            <v>20000</v>
          </cell>
        </row>
        <row r="594">
          <cell r="L594">
            <v>2416.04150390625</v>
          </cell>
          <cell r="DA594">
            <v>20000</v>
          </cell>
        </row>
        <row r="595">
          <cell r="L595">
            <v>2639.94287109375</v>
          </cell>
          <cell r="DA595">
            <v>20000</v>
          </cell>
        </row>
        <row r="596">
          <cell r="L596">
            <v>1498.9100341796875</v>
          </cell>
          <cell r="DA596">
            <v>20000</v>
          </cell>
        </row>
        <row r="597">
          <cell r="L597">
            <v>2648.59033203125</v>
          </cell>
          <cell r="DA597">
            <v>20000</v>
          </cell>
        </row>
        <row r="598">
          <cell r="L598">
            <v>3244.655029296875</v>
          </cell>
          <cell r="DA598">
            <v>20000</v>
          </cell>
        </row>
        <row r="599">
          <cell r="L599">
            <v>4522.58984375</v>
          </cell>
          <cell r="DA599">
            <v>20000</v>
          </cell>
        </row>
        <row r="600">
          <cell r="L600">
            <v>4464.64501953125</v>
          </cell>
          <cell r="DA600">
            <v>20000</v>
          </cell>
        </row>
        <row r="601">
          <cell r="L601">
            <v>4338.28076171875</v>
          </cell>
          <cell r="DA601">
            <v>20000</v>
          </cell>
        </row>
        <row r="602">
          <cell r="L602">
            <v>4248.359375</v>
          </cell>
          <cell r="DA602">
            <v>20000</v>
          </cell>
        </row>
        <row r="603">
          <cell r="L603">
            <v>4221.46923828125</v>
          </cell>
          <cell r="DA603">
            <v>20000</v>
          </cell>
        </row>
        <row r="604">
          <cell r="L604">
            <v>4225.66064453125</v>
          </cell>
          <cell r="DA604">
            <v>20000</v>
          </cell>
        </row>
        <row r="605">
          <cell r="L605">
            <v>4243.49853515625</v>
          </cell>
          <cell r="DA605">
            <v>20000</v>
          </cell>
        </row>
        <row r="606">
          <cell r="L606">
            <v>4271.98876953125</v>
          </cell>
          <cell r="DA606">
            <v>20000</v>
          </cell>
        </row>
        <row r="607">
          <cell r="L607">
            <v>2546.666259765625</v>
          </cell>
          <cell r="DA607">
            <v>20000</v>
          </cell>
        </row>
        <row r="608">
          <cell r="L608">
            <v>1911.290283203125</v>
          </cell>
          <cell r="DA608">
            <v>20000</v>
          </cell>
        </row>
        <row r="609">
          <cell r="L609">
            <v>3000</v>
          </cell>
          <cell r="DA609">
            <v>20000</v>
          </cell>
        </row>
        <row r="610">
          <cell r="L610">
            <v>3480.947998046875</v>
          </cell>
          <cell r="DA610">
            <v>20000</v>
          </cell>
        </row>
        <row r="611">
          <cell r="L611">
            <v>4504.2880859375</v>
          </cell>
          <cell r="DA611">
            <v>20000</v>
          </cell>
        </row>
        <row r="612">
          <cell r="L612">
            <v>4454.994140625</v>
          </cell>
          <cell r="DA612">
            <v>20000</v>
          </cell>
        </row>
        <row r="613">
          <cell r="L613">
            <v>4319.34375</v>
          </cell>
          <cell r="DA613">
            <v>20000</v>
          </cell>
        </row>
        <row r="614">
          <cell r="L614">
            <v>4242.39306640625</v>
          </cell>
          <cell r="DA614">
            <v>20000</v>
          </cell>
        </row>
        <row r="615">
          <cell r="L615">
            <v>4219.54638671875</v>
          </cell>
          <cell r="DA615">
            <v>20000</v>
          </cell>
        </row>
        <row r="616">
          <cell r="L616">
            <v>4223.4853515625</v>
          </cell>
          <cell r="DA616">
            <v>20000</v>
          </cell>
        </row>
        <row r="617">
          <cell r="L617">
            <v>4238.35107421875</v>
          </cell>
          <cell r="DA617">
            <v>20000</v>
          </cell>
        </row>
        <row r="618">
          <cell r="L618">
            <v>3369.7470703125</v>
          </cell>
          <cell r="DA618">
            <v>20000</v>
          </cell>
        </row>
        <row r="619">
          <cell r="L619">
            <v>1674.9053955078125</v>
          </cell>
          <cell r="DA619">
            <v>20000</v>
          </cell>
        </row>
        <row r="620">
          <cell r="L620">
            <v>1911.290283203125</v>
          </cell>
          <cell r="DA620">
            <v>20000</v>
          </cell>
        </row>
        <row r="621">
          <cell r="L621">
            <v>1769.125244140625</v>
          </cell>
          <cell r="DA621">
            <v>20000</v>
          </cell>
        </row>
        <row r="622">
          <cell r="L622">
            <v>2576.611572265625</v>
          </cell>
          <cell r="DA622">
            <v>20000</v>
          </cell>
        </row>
        <row r="623">
          <cell r="L623">
            <v>4508.15087890625</v>
          </cell>
          <cell r="DA623">
            <v>20000</v>
          </cell>
        </row>
        <row r="624">
          <cell r="L624">
            <v>4457.03125</v>
          </cell>
          <cell r="DA624">
            <v>20000</v>
          </cell>
        </row>
        <row r="625">
          <cell r="L625">
            <v>4037.760009765625</v>
          </cell>
          <cell r="DA625">
            <v>20000</v>
          </cell>
        </row>
        <row r="626">
          <cell r="L626">
            <v>4243.65234375</v>
          </cell>
          <cell r="DA626">
            <v>20000</v>
          </cell>
        </row>
        <row r="627">
          <cell r="L627">
            <v>4219.9521484375</v>
          </cell>
          <cell r="DA627">
            <v>20000</v>
          </cell>
        </row>
        <row r="628">
          <cell r="L628">
            <v>4223.9453125</v>
          </cell>
          <cell r="DA628">
            <v>20000</v>
          </cell>
        </row>
        <row r="629">
          <cell r="L629">
            <v>4240.51806640625</v>
          </cell>
          <cell r="DA629">
            <v>20000</v>
          </cell>
        </row>
        <row r="630">
          <cell r="L630">
            <v>4271.376953125</v>
          </cell>
          <cell r="DA630">
            <v>20000</v>
          </cell>
        </row>
        <row r="631">
          <cell r="L631">
            <v>2444.312255859375</v>
          </cell>
          <cell r="DA631">
            <v>20000</v>
          </cell>
        </row>
        <row r="632">
          <cell r="L632">
            <v>1125</v>
          </cell>
          <cell r="DA632">
            <v>20000</v>
          </cell>
        </row>
        <row r="633">
          <cell r="L633">
            <v>2562.5</v>
          </cell>
          <cell r="DA633">
            <v>20000</v>
          </cell>
        </row>
        <row r="634">
          <cell r="L634">
            <v>3533.303955078125</v>
          </cell>
          <cell r="DA634">
            <v>20000</v>
          </cell>
        </row>
        <row r="635">
          <cell r="L635">
            <v>4505.677734375</v>
          </cell>
          <cell r="DA635">
            <v>20000</v>
          </cell>
        </row>
        <row r="636">
          <cell r="L636">
            <v>4455.72705078125</v>
          </cell>
          <cell r="DA636">
            <v>20000</v>
          </cell>
        </row>
        <row r="637">
          <cell r="L637">
            <v>4320.78125</v>
          </cell>
          <cell r="DA637">
            <v>20000</v>
          </cell>
        </row>
        <row r="638">
          <cell r="L638">
            <v>4242.845703125</v>
          </cell>
          <cell r="DA638">
            <v>20000</v>
          </cell>
        </row>
        <row r="639">
          <cell r="L639">
            <v>4219.6923828125</v>
          </cell>
          <cell r="DA639">
            <v>20000</v>
          </cell>
        </row>
        <row r="640">
          <cell r="L640">
            <v>4223.6513671875</v>
          </cell>
          <cell r="DA640">
            <v>20000</v>
          </cell>
        </row>
        <row r="641">
          <cell r="L641">
            <v>4240.00732421875</v>
          </cell>
          <cell r="DA641">
            <v>20000</v>
          </cell>
        </row>
        <row r="642">
          <cell r="L642">
            <v>3360.029296875</v>
          </cell>
          <cell r="DA642">
            <v>20000</v>
          </cell>
        </row>
        <row r="643">
          <cell r="L643">
            <v>2946.66650390625</v>
          </cell>
          <cell r="DA643">
            <v>20000</v>
          </cell>
        </row>
        <row r="644">
          <cell r="L644">
            <v>1499.999755859375</v>
          </cell>
          <cell r="DA644">
            <v>20000</v>
          </cell>
        </row>
        <row r="645">
          <cell r="L645">
            <v>2650</v>
          </cell>
          <cell r="DA645">
            <v>20000</v>
          </cell>
        </row>
        <row r="646">
          <cell r="L646">
            <v>4579.60205078125</v>
          </cell>
          <cell r="DA646">
            <v>20000</v>
          </cell>
        </row>
        <row r="647">
          <cell r="L647">
            <v>4536.3125</v>
          </cell>
          <cell r="DA647">
            <v>20000</v>
          </cell>
        </row>
        <row r="648">
          <cell r="L648">
            <v>4471.8818359375</v>
          </cell>
          <cell r="DA648">
            <v>20000</v>
          </cell>
        </row>
        <row r="649">
          <cell r="L649">
            <v>4352.48046875</v>
          </cell>
          <cell r="DA649">
            <v>20000</v>
          </cell>
        </row>
        <row r="650">
          <cell r="L650">
            <v>4252.8330078125</v>
          </cell>
          <cell r="DA650">
            <v>20000</v>
          </cell>
        </row>
        <row r="651">
          <cell r="L651">
            <v>4222.91162109375</v>
          </cell>
          <cell r="DA651">
            <v>20000</v>
          </cell>
        </row>
        <row r="652">
          <cell r="L652">
            <v>4227.2919921875</v>
          </cell>
          <cell r="DA652">
            <v>20000</v>
          </cell>
        </row>
        <row r="653">
          <cell r="L653">
            <v>4246.3310546875</v>
          </cell>
          <cell r="DA653">
            <v>20000</v>
          </cell>
        </row>
        <row r="654">
          <cell r="L654">
            <v>3178.234619140625</v>
          </cell>
          <cell r="DA654">
            <v>20000</v>
          </cell>
        </row>
        <row r="655">
          <cell r="L655">
            <v>2546.666748046875</v>
          </cell>
          <cell r="DA655">
            <v>20000</v>
          </cell>
        </row>
        <row r="656">
          <cell r="L656">
            <v>1150.4110107421875</v>
          </cell>
          <cell r="DA656">
            <v>20000</v>
          </cell>
        </row>
        <row r="657">
          <cell r="L657">
            <v>3000</v>
          </cell>
          <cell r="DA657">
            <v>20000</v>
          </cell>
        </row>
        <row r="658">
          <cell r="L658">
            <v>4543.080078125</v>
          </cell>
          <cell r="DA658">
            <v>20000</v>
          </cell>
        </row>
        <row r="659">
          <cell r="L659">
            <v>4508.59326171875</v>
          </cell>
          <cell r="DA659">
            <v>20000</v>
          </cell>
        </row>
        <row r="660">
          <cell r="L660">
            <v>4457.2646484375</v>
          </cell>
          <cell r="DA660">
            <v>20000</v>
          </cell>
        </row>
        <row r="661">
          <cell r="L661">
            <v>4323.79833984375</v>
          </cell>
          <cell r="DA661">
            <v>20000</v>
          </cell>
        </row>
        <row r="662">
          <cell r="L662">
            <v>4084.793701171875</v>
          </cell>
          <cell r="DA662">
            <v>20000</v>
          </cell>
        </row>
        <row r="663">
          <cell r="L663">
            <v>4219.99853515625</v>
          </cell>
          <cell r="DA663">
            <v>20000</v>
          </cell>
        </row>
        <row r="664">
          <cell r="L664">
            <v>4223.99755859375</v>
          </cell>
          <cell r="DA664">
            <v>20000</v>
          </cell>
        </row>
        <row r="665">
          <cell r="L665">
            <v>1852.0189208984375</v>
          </cell>
          <cell r="DA665">
            <v>20000</v>
          </cell>
        </row>
        <row r="666">
          <cell r="L666">
            <v>2226.21240234375</v>
          </cell>
          <cell r="DA666">
            <v>20000</v>
          </cell>
        </row>
        <row r="667">
          <cell r="L667">
            <v>1408.177490234375</v>
          </cell>
          <cell r="DA667">
            <v>20000</v>
          </cell>
        </row>
        <row r="668">
          <cell r="L668">
            <v>801.2142333984375</v>
          </cell>
          <cell r="DA668">
            <v>20000</v>
          </cell>
        </row>
        <row r="669">
          <cell r="L669">
            <v>1554.2222900390625</v>
          </cell>
          <cell r="DA669">
            <v>20000</v>
          </cell>
        </row>
        <row r="670">
          <cell r="L670">
            <v>1242.46875</v>
          </cell>
          <cell r="DA670">
            <v>20000</v>
          </cell>
        </row>
        <row r="671">
          <cell r="L671">
            <v>1716.0281982421875</v>
          </cell>
          <cell r="DA671">
            <v>20000</v>
          </cell>
        </row>
        <row r="672">
          <cell r="L672">
            <v>3192.8544921875</v>
          </cell>
          <cell r="DA672">
            <v>20000</v>
          </cell>
        </row>
        <row r="673">
          <cell r="L673">
            <v>3565.35546875</v>
          </cell>
          <cell r="DA673">
            <v>20000</v>
          </cell>
        </row>
        <row r="674">
          <cell r="L674">
            <v>4220.537109375</v>
          </cell>
          <cell r="DA674">
            <v>20000</v>
          </cell>
        </row>
        <row r="675">
          <cell r="L675">
            <v>1375.0579833984375</v>
          </cell>
          <cell r="DA675">
            <v>20000</v>
          </cell>
        </row>
        <row r="676">
          <cell r="L676">
            <v>2873.04150390625</v>
          </cell>
          <cell r="DA676">
            <v>20000</v>
          </cell>
        </row>
        <row r="677">
          <cell r="L677">
            <v>2.5813794136047363</v>
          </cell>
          <cell r="DA677">
            <v>20000</v>
          </cell>
        </row>
        <row r="678">
          <cell r="L678">
            <v>798.54620361328125</v>
          </cell>
          <cell r="DA678">
            <v>20000</v>
          </cell>
        </row>
        <row r="679">
          <cell r="L679">
            <v>280.59878540039062</v>
          </cell>
          <cell r="DA679">
            <v>20000</v>
          </cell>
        </row>
        <row r="680">
          <cell r="L680">
            <v>791.125244140625</v>
          </cell>
          <cell r="DA680">
            <v>20000</v>
          </cell>
        </row>
        <row r="681">
          <cell r="L681">
            <v>1803.7071533203125</v>
          </cell>
          <cell r="DA681">
            <v>20000</v>
          </cell>
        </row>
        <row r="682">
          <cell r="L682">
            <v>1810.6182861328125</v>
          </cell>
          <cell r="DA682">
            <v>20000</v>
          </cell>
        </row>
        <row r="683">
          <cell r="L683">
            <v>2926.3486328125</v>
          </cell>
          <cell r="DA683">
            <v>20000</v>
          </cell>
        </row>
        <row r="684">
          <cell r="L684">
            <v>2332.85693359375</v>
          </cell>
          <cell r="DA684">
            <v>20000</v>
          </cell>
        </row>
        <row r="685">
          <cell r="L685">
            <v>1903.791015625</v>
          </cell>
          <cell r="DA685">
            <v>20000</v>
          </cell>
        </row>
        <row r="686">
          <cell r="L686">
            <v>2522.26123046875</v>
          </cell>
          <cell r="DA686">
            <v>20000</v>
          </cell>
        </row>
        <row r="687">
          <cell r="L687">
            <v>2140.756591796875</v>
          </cell>
          <cell r="DA687">
            <v>20000</v>
          </cell>
        </row>
        <row r="688">
          <cell r="L688">
            <v>4212.46142578125</v>
          </cell>
          <cell r="DA688">
            <v>20000</v>
          </cell>
        </row>
        <row r="689">
          <cell r="L689">
            <v>4220.57421875</v>
          </cell>
          <cell r="DA689">
            <v>20000</v>
          </cell>
        </row>
        <row r="690">
          <cell r="L690">
            <v>4096.0517578125</v>
          </cell>
          <cell r="DA690">
            <v>20000</v>
          </cell>
        </row>
        <row r="691">
          <cell r="L691">
            <v>2204.05615234375</v>
          </cell>
          <cell r="DA691">
            <v>20000</v>
          </cell>
        </row>
        <row r="692">
          <cell r="L692">
            <v>3088.36572265625</v>
          </cell>
          <cell r="DA692">
            <v>20000</v>
          </cell>
        </row>
        <row r="693">
          <cell r="L693">
            <v>3000</v>
          </cell>
          <cell r="DA693">
            <v>20000</v>
          </cell>
        </row>
        <row r="694">
          <cell r="L694">
            <v>3316.639404296875</v>
          </cell>
          <cell r="DA694">
            <v>20000</v>
          </cell>
        </row>
        <row r="695">
          <cell r="L695">
            <v>4567.25732421875</v>
          </cell>
          <cell r="DA695">
            <v>20000</v>
          </cell>
        </row>
        <row r="696">
          <cell r="L696">
            <v>4488.19970703125</v>
          </cell>
          <cell r="DA696">
            <v>20000</v>
          </cell>
        </row>
        <row r="697">
          <cell r="L697">
            <v>4384.5</v>
          </cell>
          <cell r="DA697">
            <v>20000</v>
          </cell>
        </row>
        <row r="698">
          <cell r="L698">
            <v>4262.9208984375</v>
          </cell>
          <cell r="DA698">
            <v>20000</v>
          </cell>
        </row>
        <row r="699">
          <cell r="L699">
            <v>4226.16357421875</v>
          </cell>
          <cell r="DA699">
            <v>20000</v>
          </cell>
        </row>
        <row r="700">
          <cell r="L700">
            <v>4230.96923828125</v>
          </cell>
          <cell r="DA700">
            <v>20000</v>
          </cell>
        </row>
        <row r="701">
          <cell r="L701">
            <v>4252.71826171875</v>
          </cell>
          <cell r="DA701">
            <v>20000</v>
          </cell>
        </row>
        <row r="702">
          <cell r="L702">
            <v>4272.6630859375</v>
          </cell>
          <cell r="DA702">
            <v>20000</v>
          </cell>
        </row>
        <row r="703">
          <cell r="L703">
            <v>2245.4375</v>
          </cell>
          <cell r="DA703">
            <v>20000</v>
          </cell>
        </row>
        <row r="704">
          <cell r="L704">
            <v>2594.67578125</v>
          </cell>
          <cell r="DA704">
            <v>20000</v>
          </cell>
        </row>
        <row r="705">
          <cell r="L705">
            <v>2999.9990234375</v>
          </cell>
          <cell r="DA705">
            <v>20000</v>
          </cell>
        </row>
        <row r="706">
          <cell r="L706">
            <v>3586.60302734375</v>
          </cell>
          <cell r="DA706">
            <v>20000</v>
          </cell>
        </row>
        <row r="707">
          <cell r="L707">
            <v>4506.04345703125</v>
          </cell>
          <cell r="DA707">
            <v>20000</v>
          </cell>
        </row>
        <row r="708">
          <cell r="L708">
            <v>4455.91845703125</v>
          </cell>
          <cell r="DA708">
            <v>20000</v>
          </cell>
        </row>
        <row r="709">
          <cell r="L709">
            <v>4320.814453125</v>
          </cell>
          <cell r="DA709">
            <v>20000</v>
          </cell>
        </row>
        <row r="710">
          <cell r="L710">
            <v>4242.9658203125</v>
          </cell>
          <cell r="DA710">
            <v>20000</v>
          </cell>
        </row>
        <row r="711">
          <cell r="L711">
            <v>4219.73095703125</v>
          </cell>
          <cell r="DA711">
            <v>20000</v>
          </cell>
        </row>
        <row r="712">
          <cell r="L712">
            <v>4223.6943359375</v>
          </cell>
          <cell r="DA712">
            <v>20000</v>
          </cell>
        </row>
        <row r="713">
          <cell r="L713">
            <v>3830.886474609375</v>
          </cell>
          <cell r="DA713">
            <v>20000</v>
          </cell>
        </row>
        <row r="714">
          <cell r="L714">
            <v>1773.498046875</v>
          </cell>
          <cell r="DA714">
            <v>20000</v>
          </cell>
        </row>
        <row r="715">
          <cell r="L715">
            <v>2234.92919921875</v>
          </cell>
          <cell r="DA715">
            <v>20000</v>
          </cell>
        </row>
        <row r="716">
          <cell r="L716">
            <v>1500</v>
          </cell>
          <cell r="DA716">
            <v>20000</v>
          </cell>
        </row>
        <row r="717">
          <cell r="L717">
            <v>2650</v>
          </cell>
          <cell r="DA717">
            <v>20000</v>
          </cell>
        </row>
        <row r="718">
          <cell r="L718">
            <v>4588.1103515625</v>
          </cell>
          <cell r="DA718">
            <v>20000</v>
          </cell>
        </row>
        <row r="719">
          <cell r="L719">
            <v>4542.76953125</v>
          </cell>
          <cell r="DA719">
            <v>20000</v>
          </cell>
        </row>
        <row r="720">
          <cell r="L720">
            <v>4475.28662109375</v>
          </cell>
          <cell r="DA720">
            <v>20000</v>
          </cell>
        </row>
        <row r="721">
          <cell r="L721">
            <v>4359.162109375</v>
          </cell>
          <cell r="DA721">
            <v>20000</v>
          </cell>
        </row>
        <row r="722">
          <cell r="L722">
            <v>4254.93798828125</v>
          </cell>
          <cell r="DA722">
            <v>20000</v>
          </cell>
        </row>
        <row r="723">
          <cell r="L723">
            <v>4223.58984375</v>
          </cell>
          <cell r="DA723">
            <v>20000</v>
          </cell>
        </row>
        <row r="724">
          <cell r="L724">
            <v>4228.0595703125</v>
          </cell>
          <cell r="DA724">
            <v>20000</v>
          </cell>
        </row>
        <row r="725">
          <cell r="L725">
            <v>4247.6640625</v>
          </cell>
          <cell r="DA725">
            <v>20000</v>
          </cell>
        </row>
        <row r="726">
          <cell r="L726">
            <v>3459.400634765625</v>
          </cell>
          <cell r="DA726">
            <v>20000</v>
          </cell>
        </row>
        <row r="727">
          <cell r="L727">
            <v>2108.4345703125</v>
          </cell>
          <cell r="DA727">
            <v>20000</v>
          </cell>
        </row>
        <row r="728">
          <cell r="L728">
            <v>1886.54296875</v>
          </cell>
          <cell r="DA728">
            <v>20000</v>
          </cell>
        </row>
        <row r="729">
          <cell r="L729">
            <v>2999.179931640625</v>
          </cell>
          <cell r="DA729">
            <v>20000</v>
          </cell>
        </row>
        <row r="730">
          <cell r="L730">
            <v>4437.48876953125</v>
          </cell>
          <cell r="DA730">
            <v>20000</v>
          </cell>
        </row>
        <row r="731">
          <cell r="L731">
            <v>4477.91650390625</v>
          </cell>
          <cell r="DA731">
            <v>20000</v>
          </cell>
        </row>
        <row r="732">
          <cell r="L732">
            <v>3984.3857421875</v>
          </cell>
          <cell r="DA732">
            <v>20000</v>
          </cell>
        </row>
        <row r="733">
          <cell r="L733">
            <v>4132.162109375</v>
          </cell>
          <cell r="DA733">
            <v>20000</v>
          </cell>
        </row>
        <row r="734">
          <cell r="L734">
            <v>4248.53955078125</v>
          </cell>
          <cell r="DA734">
            <v>20000</v>
          </cell>
        </row>
        <row r="735">
          <cell r="L735">
            <v>4221.52734375</v>
          </cell>
          <cell r="DA735">
            <v>20000</v>
          </cell>
        </row>
        <row r="736">
          <cell r="L736">
            <v>4225.72705078125</v>
          </cell>
          <cell r="DA736">
            <v>20000</v>
          </cell>
        </row>
        <row r="737">
          <cell r="L737">
            <v>4243.61279296875</v>
          </cell>
          <cell r="DA737">
            <v>20000</v>
          </cell>
        </row>
        <row r="738">
          <cell r="L738">
            <v>4288.9326171875</v>
          </cell>
          <cell r="DA738">
            <v>20000</v>
          </cell>
        </row>
        <row r="739">
          <cell r="L739">
            <v>2354.330322265625</v>
          </cell>
          <cell r="DA739">
            <v>20000</v>
          </cell>
        </row>
        <row r="740">
          <cell r="L740">
            <v>3749.1806640625</v>
          </cell>
          <cell r="DA740">
            <v>20000</v>
          </cell>
        </row>
        <row r="741">
          <cell r="L741">
            <v>2999.912353515625</v>
          </cell>
          <cell r="DA741">
            <v>20000</v>
          </cell>
        </row>
        <row r="742">
          <cell r="L742">
            <v>4599.87939453125</v>
          </cell>
          <cell r="DA742">
            <v>20000</v>
          </cell>
        </row>
        <row r="743">
          <cell r="L743">
            <v>4570.97802734375</v>
          </cell>
          <cell r="DA743">
            <v>20000</v>
          </cell>
        </row>
        <row r="744">
          <cell r="L744">
            <v>4490.1484375</v>
          </cell>
          <cell r="DA744">
            <v>20000</v>
          </cell>
        </row>
        <row r="745">
          <cell r="L745">
            <v>4359.32470703125</v>
          </cell>
          <cell r="DA745">
            <v>20000</v>
          </cell>
        </row>
        <row r="746">
          <cell r="L746">
            <v>4264.20947265625</v>
          </cell>
          <cell r="DA746">
            <v>20000</v>
          </cell>
        </row>
        <row r="747">
          <cell r="L747">
            <v>4226.5791015625</v>
          </cell>
          <cell r="DA747">
            <v>20000</v>
          </cell>
        </row>
        <row r="748">
          <cell r="L748">
            <v>4231.439453125</v>
          </cell>
          <cell r="DA748">
            <v>20000</v>
          </cell>
        </row>
        <row r="749">
          <cell r="L749">
            <v>3306.6396484375</v>
          </cell>
          <cell r="DA749">
            <v>20000</v>
          </cell>
        </row>
        <row r="750">
          <cell r="L750">
            <v>1993.1048583984375</v>
          </cell>
          <cell r="DA750">
            <v>20000</v>
          </cell>
        </row>
        <row r="751">
          <cell r="L751">
            <v>2731.467529296875</v>
          </cell>
          <cell r="DA751">
            <v>20000</v>
          </cell>
        </row>
        <row r="752">
          <cell r="L752">
            <v>3964.28564453125</v>
          </cell>
          <cell r="DA752">
            <v>20000</v>
          </cell>
        </row>
        <row r="753">
          <cell r="L753">
            <v>3000</v>
          </cell>
          <cell r="DA753">
            <v>20000</v>
          </cell>
        </row>
        <row r="754">
          <cell r="L754">
            <v>4600</v>
          </cell>
          <cell r="DA754">
            <v>20000</v>
          </cell>
        </row>
        <row r="755">
          <cell r="L755">
            <v>4571.208984375</v>
          </cell>
          <cell r="DA755">
            <v>20000</v>
          </cell>
        </row>
        <row r="756">
          <cell r="L756">
            <v>4490.28369140625</v>
          </cell>
          <cell r="DA756">
            <v>20000</v>
          </cell>
        </row>
        <row r="757">
          <cell r="L757">
            <v>4388.58935546875</v>
          </cell>
          <cell r="DA757">
            <v>20000</v>
          </cell>
        </row>
        <row r="758">
          <cell r="L758">
            <v>4264.20947265625</v>
          </cell>
          <cell r="DA758">
            <v>20000</v>
          </cell>
        </row>
        <row r="759">
          <cell r="L759">
            <v>1486.951904296875</v>
          </cell>
          <cell r="DA759">
            <v>20000</v>
          </cell>
        </row>
        <row r="760">
          <cell r="L760">
            <v>1978.9752197265625</v>
          </cell>
          <cell r="DA760">
            <v>20000</v>
          </cell>
        </row>
        <row r="761">
          <cell r="L761">
            <v>2662.37255859375</v>
          </cell>
          <cell r="DA761">
            <v>20000</v>
          </cell>
        </row>
        <row r="762">
          <cell r="L762">
            <v>2568.354248046875</v>
          </cell>
          <cell r="DA762">
            <v>20000</v>
          </cell>
        </row>
        <row r="763">
          <cell r="L763">
            <v>2239.6865234375</v>
          </cell>
          <cell r="DA763">
            <v>20000</v>
          </cell>
        </row>
        <row r="764">
          <cell r="L764">
            <v>799.9996337890625</v>
          </cell>
          <cell r="DA764">
            <v>20000</v>
          </cell>
        </row>
        <row r="765">
          <cell r="L765">
            <v>3000</v>
          </cell>
          <cell r="DA765">
            <v>20000</v>
          </cell>
        </row>
        <row r="766">
          <cell r="L766">
            <v>4433.48681640625</v>
          </cell>
          <cell r="DA766">
            <v>20000</v>
          </cell>
        </row>
        <row r="767">
          <cell r="L767">
            <v>4512.81787109375</v>
          </cell>
          <cell r="DA767">
            <v>20000</v>
          </cell>
        </row>
        <row r="768">
          <cell r="L768">
            <v>4459.4921875</v>
          </cell>
          <cell r="DA768">
            <v>20000</v>
          </cell>
        </row>
        <row r="769">
          <cell r="L769">
            <v>4328.16943359375</v>
          </cell>
          <cell r="DA769">
            <v>20000</v>
          </cell>
        </row>
        <row r="770">
          <cell r="L770">
            <v>4245.17333984375</v>
          </cell>
          <cell r="DA770">
            <v>20000</v>
          </cell>
        </row>
        <row r="771">
          <cell r="L771">
            <v>4220.4423828125</v>
          </cell>
          <cell r="DA771">
            <v>20000</v>
          </cell>
        </row>
        <row r="772">
          <cell r="L772">
            <v>4224.5</v>
          </cell>
          <cell r="DA772">
            <v>20000</v>
          </cell>
        </row>
        <row r="773">
          <cell r="L773">
            <v>4189.20947265625</v>
          </cell>
          <cell r="DA773">
            <v>20000</v>
          </cell>
        </row>
        <row r="774">
          <cell r="L774">
            <v>4276.185546875</v>
          </cell>
          <cell r="DA774">
            <v>20000</v>
          </cell>
        </row>
        <row r="775">
          <cell r="L775">
            <v>1735.930908203125</v>
          </cell>
          <cell r="DA775">
            <v>20000</v>
          </cell>
        </row>
        <row r="776">
          <cell r="L776">
            <v>1911.290283203125</v>
          </cell>
          <cell r="DA776">
            <v>20000</v>
          </cell>
        </row>
        <row r="777">
          <cell r="L777">
            <v>2818.049560546875</v>
          </cell>
          <cell r="DA777">
            <v>20000</v>
          </cell>
        </row>
        <row r="778">
          <cell r="L778">
            <v>4128.77197265625</v>
          </cell>
          <cell r="DA778">
            <v>20000</v>
          </cell>
        </row>
        <row r="779">
          <cell r="L779">
            <v>4514.38818359375</v>
          </cell>
          <cell r="DA779">
            <v>20000</v>
          </cell>
        </row>
        <row r="780">
          <cell r="L780">
            <v>4163.9013671875</v>
          </cell>
          <cell r="DA780">
            <v>20000</v>
          </cell>
        </row>
        <row r="781">
          <cell r="L781">
            <v>4328.7802734375</v>
          </cell>
          <cell r="DA781">
            <v>20000</v>
          </cell>
        </row>
        <row r="782">
          <cell r="L782">
            <v>3976.209716796875</v>
          </cell>
          <cell r="DA782">
            <v>20000</v>
          </cell>
        </row>
        <row r="783">
          <cell r="L783">
            <v>4220.73828125</v>
          </cell>
          <cell r="DA783">
            <v>20000</v>
          </cell>
        </row>
        <row r="784">
          <cell r="L784">
            <v>4224.83349609375</v>
          </cell>
          <cell r="DA784">
            <v>20000</v>
          </cell>
        </row>
        <row r="785">
          <cell r="L785">
            <v>4242.0615234375</v>
          </cell>
          <cell r="DA785">
            <v>20000</v>
          </cell>
        </row>
        <row r="786">
          <cell r="L786">
            <v>3927.889404296875</v>
          </cell>
          <cell r="DA786">
            <v>20000</v>
          </cell>
        </row>
        <row r="787">
          <cell r="L787">
            <v>2080.215576171875</v>
          </cell>
          <cell r="DA787">
            <v>20000</v>
          </cell>
        </row>
        <row r="788">
          <cell r="L788">
            <v>2787.136962890625</v>
          </cell>
          <cell r="DA788">
            <v>20000</v>
          </cell>
        </row>
        <row r="789">
          <cell r="L789">
            <v>2787.13671875</v>
          </cell>
          <cell r="DA789">
            <v>20000</v>
          </cell>
        </row>
        <row r="790">
          <cell r="L790">
            <v>3663.441162109375</v>
          </cell>
          <cell r="DA790">
            <v>20000</v>
          </cell>
        </row>
        <row r="791">
          <cell r="L791">
            <v>4517.17822265625</v>
          </cell>
          <cell r="DA791">
            <v>20000</v>
          </cell>
        </row>
        <row r="792">
          <cell r="L792">
            <v>4461.79150390625</v>
          </cell>
          <cell r="DA792">
            <v>20000</v>
          </cell>
        </row>
        <row r="793">
          <cell r="L793">
            <v>4332.681640625</v>
          </cell>
          <cell r="DA793">
            <v>20000</v>
          </cell>
        </row>
        <row r="794">
          <cell r="L794">
            <v>4246.59521484375</v>
          </cell>
          <cell r="DA794">
            <v>20000</v>
          </cell>
        </row>
        <row r="795">
          <cell r="L795">
            <v>4220.90087890625</v>
          </cell>
          <cell r="DA795">
            <v>20000</v>
          </cell>
        </row>
        <row r="796">
          <cell r="L796">
            <v>2893.30419921875</v>
          </cell>
          <cell r="DA796">
            <v>20000</v>
          </cell>
        </row>
        <row r="797">
          <cell r="L797">
            <v>2282.458740234375</v>
          </cell>
          <cell r="DA797">
            <v>20000</v>
          </cell>
        </row>
        <row r="798">
          <cell r="L798">
            <v>1916.802978515625</v>
          </cell>
          <cell r="DA798">
            <v>20000</v>
          </cell>
        </row>
        <row r="799">
          <cell r="L799">
            <v>1605.86669921875</v>
          </cell>
          <cell r="DA799">
            <v>20000</v>
          </cell>
        </row>
        <row r="800">
          <cell r="L800">
            <v>1786.31494140625</v>
          </cell>
          <cell r="DA800">
            <v>20000</v>
          </cell>
        </row>
        <row r="801">
          <cell r="L801">
            <v>2441.968017578125</v>
          </cell>
          <cell r="DA801">
            <v>20000</v>
          </cell>
        </row>
        <row r="802">
          <cell r="L802">
            <v>2520.015625</v>
          </cell>
          <cell r="DA802">
            <v>20000</v>
          </cell>
        </row>
        <row r="803">
          <cell r="L803">
            <v>2092.401611328125</v>
          </cell>
          <cell r="DA803">
            <v>20000</v>
          </cell>
        </row>
        <row r="804">
          <cell r="L804">
            <v>3778.876220703125</v>
          </cell>
          <cell r="DA804">
            <v>20000</v>
          </cell>
        </row>
        <row r="805">
          <cell r="L805">
            <v>4293.15771484375</v>
          </cell>
          <cell r="DA805">
            <v>20000</v>
          </cell>
        </row>
        <row r="806">
          <cell r="L806">
            <v>4234.2607421875</v>
          </cell>
          <cell r="DA806">
            <v>20000</v>
          </cell>
        </row>
        <row r="807">
          <cell r="L807">
            <v>4216.9248046875</v>
          </cell>
          <cell r="DA807">
            <v>20000</v>
          </cell>
        </row>
        <row r="808">
          <cell r="L808">
            <v>4220.52099609375</v>
          </cell>
          <cell r="DA808">
            <v>20000</v>
          </cell>
        </row>
        <row r="809">
          <cell r="L809">
            <v>2767.924560546875</v>
          </cell>
          <cell r="DA809">
            <v>20000</v>
          </cell>
        </row>
        <row r="810">
          <cell r="L810">
            <v>799.94378662109375</v>
          </cell>
          <cell r="DA810">
            <v>20000</v>
          </cell>
        </row>
        <row r="811">
          <cell r="L811">
            <v>1483.7093505859375</v>
          </cell>
          <cell r="DA811">
            <v>20000</v>
          </cell>
        </row>
        <row r="812">
          <cell r="L812">
            <v>1316.857177734375</v>
          </cell>
          <cell r="DA812">
            <v>20000</v>
          </cell>
        </row>
        <row r="813">
          <cell r="L813">
            <v>1205.2957763671875</v>
          </cell>
          <cell r="DA813">
            <v>20000</v>
          </cell>
        </row>
        <row r="814">
          <cell r="L814">
            <v>1014.0081176757812</v>
          </cell>
          <cell r="DA814">
            <v>20000</v>
          </cell>
        </row>
        <row r="815">
          <cell r="L815">
            <v>1233.6488037109375</v>
          </cell>
          <cell r="DA815">
            <v>20000</v>
          </cell>
        </row>
        <row r="816">
          <cell r="L816">
            <v>2972.482177734375</v>
          </cell>
          <cell r="DA816">
            <v>20000</v>
          </cell>
        </row>
        <row r="817">
          <cell r="L817">
            <v>2757.857421875</v>
          </cell>
          <cell r="DA817">
            <v>20000</v>
          </cell>
        </row>
        <row r="818">
          <cell r="L818">
            <v>2556.73095703125</v>
          </cell>
          <cell r="DA818">
            <v>20000</v>
          </cell>
        </row>
        <row r="819">
          <cell r="L819">
            <v>3020.763916015625</v>
          </cell>
          <cell r="DA819">
            <v>20000</v>
          </cell>
        </row>
        <row r="820">
          <cell r="L820">
            <v>4213.7734375</v>
          </cell>
          <cell r="DA820">
            <v>20000</v>
          </cell>
        </row>
        <row r="821">
          <cell r="L821">
            <v>801.9530029296875</v>
          </cell>
          <cell r="DA821">
            <v>20000</v>
          </cell>
        </row>
        <row r="822">
          <cell r="L822">
            <v>4216.7265625</v>
          </cell>
          <cell r="DA822">
            <v>20000</v>
          </cell>
        </row>
        <row r="823">
          <cell r="L823">
            <v>2327.832763671875</v>
          </cell>
          <cell r="DA823">
            <v>20000</v>
          </cell>
        </row>
        <row r="824">
          <cell r="L824">
            <v>1911.0035400390625</v>
          </cell>
          <cell r="DA824">
            <v>20000</v>
          </cell>
        </row>
        <row r="825">
          <cell r="L825">
            <v>2814.003662109375</v>
          </cell>
          <cell r="DA825">
            <v>20000</v>
          </cell>
        </row>
        <row r="826">
          <cell r="L826">
            <v>3348.6767578125</v>
          </cell>
          <cell r="DA826">
            <v>20000</v>
          </cell>
        </row>
        <row r="827">
          <cell r="L827">
            <v>3257.93994140625</v>
          </cell>
          <cell r="DA827">
            <v>20000</v>
          </cell>
        </row>
        <row r="828">
          <cell r="L828">
            <v>3353.024169921875</v>
          </cell>
          <cell r="DA828">
            <v>20000</v>
          </cell>
        </row>
        <row r="829">
          <cell r="L829">
            <v>3776.453857421875</v>
          </cell>
          <cell r="DA829">
            <v>20000</v>
          </cell>
        </row>
        <row r="830">
          <cell r="L830">
            <v>4229.92138671875</v>
          </cell>
          <cell r="DA830">
            <v>20000</v>
          </cell>
        </row>
        <row r="831">
          <cell r="L831">
            <v>3053.212646484375</v>
          </cell>
          <cell r="DA831">
            <v>20000</v>
          </cell>
        </row>
        <row r="832">
          <cell r="L832">
            <v>4218.939453125</v>
          </cell>
          <cell r="DA832">
            <v>20000</v>
          </cell>
        </row>
        <row r="833">
          <cell r="L833">
            <v>4231.82421875</v>
          </cell>
          <cell r="DA833">
            <v>20000</v>
          </cell>
        </row>
        <row r="834">
          <cell r="L834">
            <v>2373.685791015625</v>
          </cell>
          <cell r="DA834">
            <v>20000</v>
          </cell>
        </row>
        <row r="835">
          <cell r="L835">
            <v>800.0001220703125</v>
          </cell>
          <cell r="DA835">
            <v>20000</v>
          </cell>
        </row>
        <row r="836">
          <cell r="L836">
            <v>1159.160888671875</v>
          </cell>
          <cell r="DA836">
            <v>20000</v>
          </cell>
        </row>
        <row r="837">
          <cell r="L837">
            <v>799.78179931640625</v>
          </cell>
          <cell r="DA837">
            <v>20000</v>
          </cell>
        </row>
        <row r="838">
          <cell r="L838">
            <v>799.69970703125</v>
          </cell>
          <cell r="DA838">
            <v>20000</v>
          </cell>
        </row>
        <row r="839">
          <cell r="L839">
            <v>799.66656494140625</v>
          </cell>
          <cell r="DA839">
            <v>20000</v>
          </cell>
        </row>
        <row r="840">
          <cell r="L840">
            <v>2464.6240234375</v>
          </cell>
          <cell r="DA840">
            <v>20000</v>
          </cell>
        </row>
        <row r="841">
          <cell r="L841">
            <v>3065.77490234375</v>
          </cell>
          <cell r="DA841">
            <v>20000</v>
          </cell>
        </row>
        <row r="842">
          <cell r="L842">
            <v>2939.5673828125</v>
          </cell>
          <cell r="DA842">
            <v>20000</v>
          </cell>
        </row>
        <row r="843">
          <cell r="L843">
            <v>2158.244384765625</v>
          </cell>
          <cell r="DA843">
            <v>20000</v>
          </cell>
        </row>
        <row r="844">
          <cell r="L844">
            <v>2757.631103515625</v>
          </cell>
          <cell r="DA844">
            <v>20000</v>
          </cell>
        </row>
        <row r="845">
          <cell r="L845">
            <v>800.000244140625</v>
          </cell>
          <cell r="DA845">
            <v>20000</v>
          </cell>
        </row>
        <row r="846">
          <cell r="L846">
            <v>4231.36572265625</v>
          </cell>
          <cell r="DA846">
            <v>20000</v>
          </cell>
        </row>
        <row r="847">
          <cell r="L847">
            <v>799.999755859375</v>
          </cell>
          <cell r="DA847">
            <v>20000</v>
          </cell>
        </row>
        <row r="848">
          <cell r="L848">
            <v>1207.552734375</v>
          </cell>
          <cell r="DA848">
            <v>20000</v>
          </cell>
        </row>
        <row r="849">
          <cell r="L849">
            <v>799.79815673828125</v>
          </cell>
          <cell r="DA849">
            <v>20000</v>
          </cell>
        </row>
        <row r="850">
          <cell r="L850">
            <v>1086.518798828125</v>
          </cell>
          <cell r="DA850">
            <v>20000</v>
          </cell>
        </row>
        <row r="851">
          <cell r="L851">
            <v>799.9991455078125</v>
          </cell>
          <cell r="DA851">
            <v>20000</v>
          </cell>
        </row>
        <row r="852">
          <cell r="L852">
            <v>2116.22314453125</v>
          </cell>
          <cell r="DA852">
            <v>20000</v>
          </cell>
        </row>
        <row r="853">
          <cell r="L853">
            <v>2942.3896484375</v>
          </cell>
          <cell r="DA853">
            <v>20000</v>
          </cell>
        </row>
        <row r="854">
          <cell r="L854">
            <v>2750.199462890625</v>
          </cell>
          <cell r="DA854">
            <v>20000</v>
          </cell>
        </row>
        <row r="855">
          <cell r="L855">
            <v>2908.0205078125</v>
          </cell>
          <cell r="DA855">
            <v>20000</v>
          </cell>
        </row>
        <row r="856">
          <cell r="L856">
            <v>2727.132568359375</v>
          </cell>
          <cell r="DA856">
            <v>20000</v>
          </cell>
        </row>
        <row r="857">
          <cell r="L857">
            <v>4222.39013671875</v>
          </cell>
          <cell r="DA857">
            <v>20000</v>
          </cell>
        </row>
        <row r="858">
          <cell r="L858">
            <v>3836.90380859375</v>
          </cell>
          <cell r="DA858">
            <v>20000</v>
          </cell>
        </row>
        <row r="859">
          <cell r="L859">
            <v>1610.9520263671875</v>
          </cell>
          <cell r="DA859">
            <v>20000</v>
          </cell>
        </row>
        <row r="860">
          <cell r="L860">
            <v>1178.822265625</v>
          </cell>
          <cell r="DA860">
            <v>20000</v>
          </cell>
        </row>
        <row r="861">
          <cell r="L861">
            <v>1555.1319580078125</v>
          </cell>
          <cell r="DA861">
            <v>20000</v>
          </cell>
        </row>
        <row r="862">
          <cell r="L862">
            <v>799.98724365234375</v>
          </cell>
          <cell r="DA862">
            <v>20000</v>
          </cell>
        </row>
        <row r="863">
          <cell r="L863">
            <v>2273.440185546875</v>
          </cell>
          <cell r="DA863">
            <v>20000</v>
          </cell>
        </row>
        <row r="864">
          <cell r="L864">
            <v>2928.503173828125</v>
          </cell>
          <cell r="DA864">
            <v>20000</v>
          </cell>
        </row>
        <row r="865">
          <cell r="L865">
            <v>2705.8095703125</v>
          </cell>
          <cell r="DA865">
            <v>20000</v>
          </cell>
        </row>
        <row r="866">
          <cell r="L866">
            <v>2794.574462890625</v>
          </cell>
          <cell r="DA866">
            <v>20000</v>
          </cell>
        </row>
        <row r="867">
          <cell r="L867">
            <v>3191.897705078125</v>
          </cell>
          <cell r="DA867">
            <v>20000</v>
          </cell>
        </row>
        <row r="868">
          <cell r="L868">
            <v>4219.6552734375</v>
          </cell>
          <cell r="DA868">
            <v>20000</v>
          </cell>
        </row>
        <row r="869">
          <cell r="L869">
            <v>4233.06884765625</v>
          </cell>
          <cell r="DA869">
            <v>20000</v>
          </cell>
        </row>
        <row r="870">
          <cell r="L870">
            <v>4266.04150390625</v>
          </cell>
          <cell r="DA870">
            <v>20000</v>
          </cell>
        </row>
        <row r="871">
          <cell r="L871">
            <v>2543.5673828125</v>
          </cell>
          <cell r="DA871">
            <v>20000</v>
          </cell>
        </row>
        <row r="872">
          <cell r="L872">
            <v>800</v>
          </cell>
          <cell r="DA872">
            <v>20000</v>
          </cell>
        </row>
        <row r="873">
          <cell r="L873">
            <v>2474.99951171875</v>
          </cell>
          <cell r="DA873">
            <v>20000</v>
          </cell>
        </row>
        <row r="874">
          <cell r="L874">
            <v>3380.116455078125</v>
          </cell>
          <cell r="DA874">
            <v>20000</v>
          </cell>
        </row>
        <row r="875">
          <cell r="L875">
            <v>4341.43505859375</v>
          </cell>
          <cell r="DA875">
            <v>20000</v>
          </cell>
        </row>
        <row r="876">
          <cell r="L876">
            <v>4455.2041015625</v>
          </cell>
          <cell r="DA876">
            <v>20000</v>
          </cell>
        </row>
        <row r="877">
          <cell r="L877">
            <v>4319.75537109375</v>
          </cell>
          <cell r="DA877">
            <v>20000</v>
          </cell>
        </row>
        <row r="878">
          <cell r="L878">
            <v>4242.5224609375</v>
          </cell>
          <cell r="DA878">
            <v>20000</v>
          </cell>
        </row>
        <row r="879">
          <cell r="L879">
            <v>4219.587890625</v>
          </cell>
          <cell r="DA879">
            <v>20000</v>
          </cell>
        </row>
        <row r="880">
          <cell r="L880">
            <v>4223.533203125</v>
          </cell>
          <cell r="DA880">
            <v>20000</v>
          </cell>
        </row>
        <row r="881">
          <cell r="L881">
            <v>977.20166015625</v>
          </cell>
          <cell r="DA881">
            <v>20000</v>
          </cell>
        </row>
        <row r="882">
          <cell r="L882">
            <v>3019.88525390625</v>
          </cell>
          <cell r="DA882">
            <v>20000</v>
          </cell>
        </row>
        <row r="883">
          <cell r="L883">
            <v>1549.4422607421875</v>
          </cell>
          <cell r="DA883">
            <v>20000</v>
          </cell>
        </row>
        <row r="884">
          <cell r="L884">
            <v>1622.4002685546875</v>
          </cell>
          <cell r="DA884">
            <v>20000</v>
          </cell>
        </row>
        <row r="885">
          <cell r="L885">
            <v>1186.6348876953125</v>
          </cell>
          <cell r="DA885">
            <v>20000</v>
          </cell>
        </row>
        <row r="886">
          <cell r="L886">
            <v>4572.0654296875</v>
          </cell>
          <cell r="DA886">
            <v>20000</v>
          </cell>
        </row>
        <row r="887">
          <cell r="L887">
            <v>4530.59228515625</v>
          </cell>
          <cell r="DA887">
            <v>20000</v>
          </cell>
        </row>
        <row r="888">
          <cell r="L888">
            <v>3500.040283203125</v>
          </cell>
          <cell r="DA888">
            <v>20000</v>
          </cell>
        </row>
        <row r="889">
          <cell r="L889">
            <v>2640.349853515625</v>
          </cell>
          <cell r="DA889">
            <v>20000</v>
          </cell>
        </row>
        <row r="890">
          <cell r="L890">
            <v>4250.96826171875</v>
          </cell>
          <cell r="DA890">
            <v>20000</v>
          </cell>
        </row>
        <row r="891">
          <cell r="L891">
            <v>4222.310546875</v>
          </cell>
          <cell r="DA891">
            <v>20000</v>
          </cell>
        </row>
        <row r="892">
          <cell r="L892">
            <v>4226.6123046875</v>
          </cell>
          <cell r="DA892">
            <v>20000</v>
          </cell>
        </row>
        <row r="893">
          <cell r="L893">
            <v>4244.9697265625</v>
          </cell>
          <cell r="DA893">
            <v>20000</v>
          </cell>
        </row>
        <row r="894">
          <cell r="L894">
            <v>4297.45849609375</v>
          </cell>
          <cell r="DA894">
            <v>20000</v>
          </cell>
        </row>
        <row r="895">
          <cell r="L895">
            <v>3362.345703125</v>
          </cell>
          <cell r="DA895">
            <v>20000</v>
          </cell>
        </row>
        <row r="896">
          <cell r="L896">
            <v>3957.280517578125</v>
          </cell>
          <cell r="DA896">
            <v>20000</v>
          </cell>
        </row>
        <row r="897">
          <cell r="L897">
            <v>2996.9580078125</v>
          </cell>
          <cell r="DA897">
            <v>20000</v>
          </cell>
        </row>
        <row r="898">
          <cell r="L898">
            <v>4596.029296875</v>
          </cell>
          <cell r="DA898">
            <v>20000</v>
          </cell>
        </row>
        <row r="899">
          <cell r="L899">
            <v>4567.06640625</v>
          </cell>
          <cell r="DA899">
            <v>20000</v>
          </cell>
        </row>
        <row r="900">
          <cell r="L900">
            <v>4487.904296875</v>
          </cell>
          <cell r="DA900">
            <v>20000</v>
          </cell>
        </row>
        <row r="901">
          <cell r="L901">
            <v>3614.4482421875</v>
          </cell>
          <cell r="DA901">
            <v>20000</v>
          </cell>
        </row>
        <row r="902">
          <cell r="L902">
            <v>4264.20947265625</v>
          </cell>
          <cell r="DA902">
            <v>20000</v>
          </cell>
        </row>
        <row r="903">
          <cell r="L903">
            <v>4226.5791015625</v>
          </cell>
          <cell r="DA903">
            <v>20000</v>
          </cell>
        </row>
        <row r="904">
          <cell r="L904">
            <v>4231.439453125</v>
          </cell>
          <cell r="DA904">
            <v>20000</v>
          </cell>
        </row>
        <row r="905">
          <cell r="L905">
            <v>4141.64892578125</v>
          </cell>
          <cell r="DA905">
            <v>20000</v>
          </cell>
        </row>
        <row r="906">
          <cell r="L906">
            <v>1574.5015869140625</v>
          </cell>
          <cell r="DA906">
            <v>20000</v>
          </cell>
        </row>
        <row r="907">
          <cell r="L907">
            <v>2946.666259765625</v>
          </cell>
          <cell r="DA907">
            <v>20000</v>
          </cell>
        </row>
        <row r="908">
          <cell r="L908">
            <v>1499.9998779296875</v>
          </cell>
          <cell r="DA908">
            <v>20000</v>
          </cell>
        </row>
        <row r="909">
          <cell r="L909">
            <v>2649.99951171875</v>
          </cell>
          <cell r="DA909">
            <v>20000</v>
          </cell>
        </row>
        <row r="910">
          <cell r="L910">
            <v>4576.244140625</v>
          </cell>
          <cell r="DA910">
            <v>20000</v>
          </cell>
        </row>
        <row r="911">
          <cell r="L911">
            <v>4533.763671875</v>
          </cell>
          <cell r="DA911">
            <v>20000</v>
          </cell>
        </row>
        <row r="912">
          <cell r="L912">
            <v>4470.53759765625</v>
          </cell>
          <cell r="DA912">
            <v>20000</v>
          </cell>
        </row>
        <row r="913">
          <cell r="L913">
            <v>4349.84326171875</v>
          </cell>
          <cell r="DA913">
            <v>20000</v>
          </cell>
        </row>
        <row r="914">
          <cell r="L914">
            <v>4252.001953125</v>
          </cell>
          <cell r="DA914">
            <v>20000</v>
          </cell>
        </row>
        <row r="915">
          <cell r="L915">
            <v>4222.6435546875</v>
          </cell>
          <cell r="DA915">
            <v>20000</v>
          </cell>
        </row>
        <row r="916">
          <cell r="L916">
            <v>4226.9892578125</v>
          </cell>
          <cell r="DA916">
            <v>20000</v>
          </cell>
        </row>
        <row r="917">
          <cell r="L917">
            <v>4245.7705078125</v>
          </cell>
          <cell r="DA917">
            <v>20000</v>
          </cell>
        </row>
        <row r="918">
          <cell r="L918">
            <v>2839.138671875</v>
          </cell>
          <cell r="DA918">
            <v>20000</v>
          </cell>
        </row>
        <row r="919">
          <cell r="L919">
            <v>2194.996337890625</v>
          </cell>
          <cell r="DA919">
            <v>20000</v>
          </cell>
        </row>
        <row r="920">
          <cell r="L920">
            <v>815.81732177734375</v>
          </cell>
          <cell r="DA920">
            <v>20000</v>
          </cell>
        </row>
        <row r="921">
          <cell r="L921">
            <v>2999.989013671875</v>
          </cell>
          <cell r="DA921">
            <v>20000</v>
          </cell>
        </row>
        <row r="922">
          <cell r="L922">
            <v>3192.882080078125</v>
          </cell>
          <cell r="DA922">
            <v>20000</v>
          </cell>
        </row>
        <row r="923">
          <cell r="L923">
            <v>4512.3564453125</v>
          </cell>
          <cell r="DA923">
            <v>20000</v>
          </cell>
        </row>
        <row r="924">
          <cell r="L924">
            <v>4222.67138671875</v>
          </cell>
          <cell r="DA924">
            <v>20000</v>
          </cell>
        </row>
        <row r="925">
          <cell r="L925">
            <v>4327.69189453125</v>
          </cell>
          <cell r="DA925">
            <v>20000</v>
          </cell>
        </row>
        <row r="926">
          <cell r="L926">
            <v>4245.02294921875</v>
          </cell>
          <cell r="DA926">
            <v>20000</v>
          </cell>
        </row>
        <row r="927">
          <cell r="L927">
            <v>4220.3935546875</v>
          </cell>
          <cell r="DA927">
            <v>20000</v>
          </cell>
        </row>
        <row r="928">
          <cell r="L928">
            <v>4224.44482421875</v>
          </cell>
          <cell r="DA928">
            <v>20000</v>
          </cell>
        </row>
        <row r="929">
          <cell r="L929">
            <v>4241.38623046875</v>
          </cell>
          <cell r="DA929">
            <v>20000</v>
          </cell>
        </row>
        <row r="930">
          <cell r="L930">
            <v>3639.302978515625</v>
          </cell>
          <cell r="DA930">
            <v>20000</v>
          </cell>
        </row>
        <row r="931">
          <cell r="L931">
            <v>2739.805419921875</v>
          </cell>
          <cell r="DA931">
            <v>20000</v>
          </cell>
        </row>
        <row r="932">
          <cell r="L932">
            <v>3578.806640625</v>
          </cell>
          <cell r="DA932">
            <v>20000</v>
          </cell>
        </row>
        <row r="933">
          <cell r="L933">
            <v>3000</v>
          </cell>
          <cell r="DA933">
            <v>20000</v>
          </cell>
        </row>
        <row r="934">
          <cell r="L934">
            <v>4600</v>
          </cell>
          <cell r="DA934">
            <v>20000</v>
          </cell>
        </row>
        <row r="935">
          <cell r="L935">
            <v>4571.20849609375</v>
          </cell>
          <cell r="DA935">
            <v>20000</v>
          </cell>
        </row>
        <row r="936">
          <cell r="L936">
            <v>4490.28369140625</v>
          </cell>
          <cell r="DA936">
            <v>20000</v>
          </cell>
        </row>
        <row r="937">
          <cell r="L937">
            <v>4388.5888671875</v>
          </cell>
          <cell r="DA937">
            <v>20000</v>
          </cell>
        </row>
        <row r="938">
          <cell r="L938">
            <v>4264.20947265625</v>
          </cell>
          <cell r="DA938">
            <v>20000</v>
          </cell>
        </row>
        <row r="939">
          <cell r="L939">
            <v>4226.5791015625</v>
          </cell>
          <cell r="DA939">
            <v>20000</v>
          </cell>
        </row>
        <row r="940">
          <cell r="L940">
            <v>4231.439453125</v>
          </cell>
          <cell r="DA940">
            <v>20000</v>
          </cell>
        </row>
        <row r="941">
          <cell r="L941">
            <v>3350.233154296875</v>
          </cell>
          <cell r="DA941">
            <v>20000</v>
          </cell>
        </row>
        <row r="942">
          <cell r="L942">
            <v>2629.649169921875</v>
          </cell>
          <cell r="DA942">
            <v>20000</v>
          </cell>
        </row>
        <row r="943">
          <cell r="L943">
            <v>2546.666748046875</v>
          </cell>
          <cell r="DA943">
            <v>20000</v>
          </cell>
        </row>
        <row r="944">
          <cell r="L944">
            <v>947.3856201171875</v>
          </cell>
          <cell r="DA944">
            <v>20000</v>
          </cell>
        </row>
        <row r="945">
          <cell r="L945">
            <v>3000</v>
          </cell>
          <cell r="DA945">
            <v>20000</v>
          </cell>
        </row>
        <row r="946">
          <cell r="L946">
            <v>3209.496826171875</v>
          </cell>
          <cell r="DA946">
            <v>20000</v>
          </cell>
        </row>
        <row r="947">
          <cell r="L947">
            <v>4515.333984375</v>
          </cell>
          <cell r="DA947">
            <v>20000</v>
          </cell>
        </row>
        <row r="948">
          <cell r="L948">
            <v>4460.8193359375</v>
          </cell>
          <cell r="DA948">
            <v>20000</v>
          </cell>
        </row>
        <row r="949">
          <cell r="L949">
            <v>4330.7734375</v>
          </cell>
          <cell r="DA949">
            <v>20000</v>
          </cell>
        </row>
        <row r="950">
          <cell r="L950">
            <v>4245.99365234375</v>
          </cell>
          <cell r="DA950">
            <v>20000</v>
          </cell>
        </row>
        <row r="951">
          <cell r="L951">
            <v>4187.65576171875</v>
          </cell>
          <cell r="DA951">
            <v>20000</v>
          </cell>
        </row>
        <row r="952">
          <cell r="L952">
            <v>4224.798828125</v>
          </cell>
          <cell r="DA952">
            <v>20000</v>
          </cell>
        </row>
        <row r="953">
          <cell r="L953">
            <v>4240.5478515625</v>
          </cell>
          <cell r="DA953">
            <v>20000</v>
          </cell>
        </row>
        <row r="954">
          <cell r="L954">
            <v>4272.71875</v>
          </cell>
          <cell r="DA954">
            <v>20000</v>
          </cell>
        </row>
        <row r="955">
          <cell r="L955">
            <v>2859.960693359375</v>
          </cell>
          <cell r="DA955">
            <v>20000</v>
          </cell>
        </row>
        <row r="956">
          <cell r="L956">
            <v>1499.9912109375</v>
          </cell>
          <cell r="DA956">
            <v>20000</v>
          </cell>
        </row>
        <row r="957">
          <cell r="L957">
            <v>2649.988037109375</v>
          </cell>
          <cell r="DA957">
            <v>20000</v>
          </cell>
        </row>
        <row r="958">
          <cell r="L958">
            <v>3032.462646484375</v>
          </cell>
          <cell r="DA958">
            <v>20000</v>
          </cell>
        </row>
        <row r="959">
          <cell r="L959">
            <v>4516.51611328125</v>
          </cell>
          <cell r="DA959">
            <v>20000</v>
          </cell>
        </row>
        <row r="960">
          <cell r="L960">
            <v>4461.4423828125</v>
          </cell>
          <cell r="DA960">
            <v>20000</v>
          </cell>
        </row>
        <row r="961">
          <cell r="L961">
            <v>4331.99658203125</v>
          </cell>
          <cell r="DA961">
            <v>20000</v>
          </cell>
        </row>
        <row r="962">
          <cell r="L962">
            <v>4246.3779296875</v>
          </cell>
          <cell r="DA962">
            <v>20000</v>
          </cell>
        </row>
        <row r="963">
          <cell r="L963">
            <v>3513.436767578125</v>
          </cell>
          <cell r="DA963">
            <v>20000</v>
          </cell>
        </row>
        <row r="964">
          <cell r="L964">
            <v>4224.939453125</v>
          </cell>
          <cell r="DA964">
            <v>20000</v>
          </cell>
        </row>
        <row r="965">
          <cell r="L965">
            <v>4242.23193359375</v>
          </cell>
          <cell r="DA965">
            <v>20000</v>
          </cell>
        </row>
        <row r="966">
          <cell r="L966">
            <v>4256.490234375</v>
          </cell>
          <cell r="DA966">
            <v>20000</v>
          </cell>
        </row>
        <row r="967">
          <cell r="L967">
            <v>1708.2744140625</v>
          </cell>
          <cell r="DA967">
            <v>20000</v>
          </cell>
        </row>
        <row r="968">
          <cell r="L968">
            <v>1590.875</v>
          </cell>
          <cell r="DA968">
            <v>20000</v>
          </cell>
        </row>
        <row r="969">
          <cell r="L969">
            <v>2687.06640625</v>
          </cell>
          <cell r="DA969">
            <v>20000</v>
          </cell>
        </row>
        <row r="970">
          <cell r="L970">
            <v>2786.046630859375</v>
          </cell>
          <cell r="DA970">
            <v>20000</v>
          </cell>
        </row>
        <row r="971">
          <cell r="L971">
            <v>2519.310546875</v>
          </cell>
          <cell r="DA971">
            <v>20000</v>
          </cell>
        </row>
        <row r="972">
          <cell r="L972">
            <v>3547.692626953125</v>
          </cell>
          <cell r="DA972">
            <v>20000</v>
          </cell>
        </row>
        <row r="973">
          <cell r="L973">
            <v>4289.28759765625</v>
          </cell>
          <cell r="DA973">
            <v>20000</v>
          </cell>
        </row>
        <row r="974">
          <cell r="L974">
            <v>4013.2333984375</v>
          </cell>
          <cell r="DA974">
            <v>20000</v>
          </cell>
        </row>
        <row r="975">
          <cell r="L975">
            <v>4216.4931640625</v>
          </cell>
          <cell r="DA975">
            <v>20000</v>
          </cell>
        </row>
        <row r="976">
          <cell r="L976">
            <v>4220.03369140625</v>
          </cell>
          <cell r="DA976">
            <v>20000</v>
          </cell>
        </row>
        <row r="977">
          <cell r="L977">
            <v>3025.476806640625</v>
          </cell>
          <cell r="DA977">
            <v>20000</v>
          </cell>
        </row>
        <row r="978">
          <cell r="L978">
            <v>4270.80126953125</v>
          </cell>
          <cell r="DA978">
            <v>20000</v>
          </cell>
        </row>
        <row r="979">
          <cell r="L979">
            <v>1977.3634033203125</v>
          </cell>
          <cell r="DA979">
            <v>20000</v>
          </cell>
        </row>
        <row r="980">
          <cell r="L980">
            <v>1760.1029052734375</v>
          </cell>
          <cell r="DA980">
            <v>20000</v>
          </cell>
        </row>
        <row r="981">
          <cell r="L981">
            <v>2999.44873046875</v>
          </cell>
          <cell r="DA981">
            <v>20000</v>
          </cell>
        </row>
        <row r="982">
          <cell r="L982">
            <v>4034.498291015625</v>
          </cell>
          <cell r="DA982">
            <v>20000</v>
          </cell>
        </row>
        <row r="983">
          <cell r="L983">
            <v>4103.111328125</v>
          </cell>
          <cell r="DA983">
            <v>20000</v>
          </cell>
        </row>
        <row r="984">
          <cell r="L984">
            <v>3939.973388671875</v>
          </cell>
          <cell r="DA984">
            <v>20000</v>
          </cell>
        </row>
        <row r="985">
          <cell r="L985">
            <v>4330.0986328125</v>
          </cell>
          <cell r="DA985">
            <v>20000</v>
          </cell>
        </row>
        <row r="986">
          <cell r="L986">
            <v>4245.78076171875</v>
          </cell>
          <cell r="DA986">
            <v>20000</v>
          </cell>
        </row>
        <row r="987">
          <cell r="L987">
            <v>4220.63818359375</v>
          </cell>
          <cell r="DA987">
            <v>20000</v>
          </cell>
        </row>
        <row r="988">
          <cell r="L988">
            <v>4224.72119140625</v>
          </cell>
          <cell r="DA988">
            <v>20000</v>
          </cell>
        </row>
        <row r="989">
          <cell r="L989">
            <v>4241.8662109375</v>
          </cell>
          <cell r="DA989">
            <v>20000</v>
          </cell>
        </row>
        <row r="990">
          <cell r="L990">
            <v>2428.9599609375</v>
          </cell>
          <cell r="DA990">
            <v>20000</v>
          </cell>
        </row>
        <row r="991">
          <cell r="L991">
            <v>2546.666259765625</v>
          </cell>
          <cell r="DA991">
            <v>20000</v>
          </cell>
        </row>
        <row r="992">
          <cell r="L992">
            <v>1911.2899169921875</v>
          </cell>
          <cell r="DA992">
            <v>20000</v>
          </cell>
        </row>
        <row r="993">
          <cell r="L993">
            <v>2999.999755859375</v>
          </cell>
          <cell r="DA993">
            <v>20000</v>
          </cell>
        </row>
        <row r="994">
          <cell r="L994">
            <v>992.71246337890625</v>
          </cell>
          <cell r="DA994">
            <v>20000</v>
          </cell>
        </row>
        <row r="995">
          <cell r="L995">
            <v>4493.40087890625</v>
          </cell>
          <cell r="DA995">
            <v>20000</v>
          </cell>
        </row>
        <row r="996">
          <cell r="L996">
            <v>4431.79638671875</v>
          </cell>
          <cell r="DA996">
            <v>20000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eadMe"/>
      <sheetName val="DSS Group"/>
      <sheetName val="Data"/>
      <sheetName val="DeltaCalc"/>
      <sheetName val="Control"/>
      <sheetName val="Shasta"/>
      <sheetName val="Folsom"/>
      <sheetName val="Oroville"/>
      <sheetName val="CVP San Luis"/>
      <sheetName val="SWP San Luis"/>
      <sheetName val="CVP Exports"/>
      <sheetName val="SWP Exports"/>
      <sheetName val="COA"/>
      <sheetName val="Delta"/>
      <sheetName val="Surplus DO"/>
      <sheetName val="Retrieved TS"/>
    </sheetNames>
    <sheetDataSet>
      <sheetData sheetId="0"/>
      <sheetData sheetId="1"/>
      <sheetData sheetId="2">
        <row r="1">
          <cell r="L1" t="str">
            <v>CALSIM</v>
          </cell>
          <cell r="DA1" t="str">
            <v>CALSIM</v>
          </cell>
        </row>
        <row r="2">
          <cell r="L2" t="str">
            <v>D418</v>
          </cell>
          <cell r="DA2" t="str">
            <v>B2_6_1CAP</v>
          </cell>
        </row>
        <row r="3">
          <cell r="L3" t="str">
            <v>FLOW-DELIVERY</v>
          </cell>
          <cell r="DA3" t="str">
            <v>OUTPUT</v>
          </cell>
        </row>
        <row r="4">
          <cell r="L4" t="str">
            <v/>
          </cell>
          <cell r="DA4" t="str">
            <v/>
          </cell>
        </row>
        <row r="5">
          <cell r="L5" t="str">
            <v>1MON</v>
          </cell>
          <cell r="DA5" t="str">
            <v>1MON</v>
          </cell>
        </row>
        <row r="6">
          <cell r="L6" t="str">
            <v>2005A01A</v>
          </cell>
          <cell r="DA6" t="str">
            <v>2005A01A</v>
          </cell>
        </row>
        <row r="7">
          <cell r="L7">
            <v>7975</v>
          </cell>
          <cell r="DA7">
            <v>7975</v>
          </cell>
        </row>
        <row r="8">
          <cell r="L8">
            <v>2400</v>
          </cell>
          <cell r="DA8">
            <v>2400</v>
          </cell>
        </row>
        <row r="9">
          <cell r="L9">
            <v>37894</v>
          </cell>
          <cell r="DA9">
            <v>37894</v>
          </cell>
        </row>
        <row r="10">
          <cell r="L10">
            <v>2400</v>
          </cell>
          <cell r="DA10">
            <v>2400</v>
          </cell>
        </row>
        <row r="11">
          <cell r="L11" t="str">
            <v xml:space="preserve">CFS     </v>
          </cell>
          <cell r="DA11" t="str">
            <v xml:space="preserve">CFS     </v>
          </cell>
        </row>
        <row r="12">
          <cell r="L12" t="str">
            <v>PER-AVER</v>
          </cell>
          <cell r="DA12" t="str">
            <v>PER-AVER</v>
          </cell>
        </row>
        <row r="13">
          <cell r="L13">
            <v>4388.58935546875</v>
          </cell>
          <cell r="DA13">
            <v>20000</v>
          </cell>
        </row>
        <row r="14">
          <cell r="L14">
            <v>4264.208984375</v>
          </cell>
          <cell r="DA14">
            <v>20000</v>
          </cell>
        </row>
        <row r="15">
          <cell r="L15">
            <v>4226.5791015625</v>
          </cell>
          <cell r="DA15">
            <v>20000</v>
          </cell>
        </row>
        <row r="16">
          <cell r="L16">
            <v>4231.43896484375</v>
          </cell>
          <cell r="DA16">
            <v>20000</v>
          </cell>
        </row>
        <row r="17">
          <cell r="L17">
            <v>4243.5458984375</v>
          </cell>
          <cell r="DA17">
            <v>20000</v>
          </cell>
        </row>
        <row r="18">
          <cell r="L18">
            <v>3717.65771484375</v>
          </cell>
          <cell r="DA18">
            <v>20000</v>
          </cell>
        </row>
        <row r="19">
          <cell r="L19">
            <v>2076.888671875</v>
          </cell>
          <cell r="DA19">
            <v>20000</v>
          </cell>
        </row>
        <row r="20">
          <cell r="L20">
            <v>2274.193603515625</v>
          </cell>
          <cell r="DA20">
            <v>20000</v>
          </cell>
        </row>
        <row r="21">
          <cell r="L21">
            <v>2999.999755859375</v>
          </cell>
          <cell r="DA21">
            <v>20000</v>
          </cell>
        </row>
        <row r="22">
          <cell r="L22">
            <v>4575.3701171875</v>
          </cell>
          <cell r="DA22">
            <v>20000</v>
          </cell>
        </row>
        <row r="23">
          <cell r="L23">
            <v>4533.1005859375</v>
          </cell>
          <cell r="DA23">
            <v>20000</v>
          </cell>
        </row>
        <row r="24">
          <cell r="L24">
            <v>4470.18798828125</v>
          </cell>
          <cell r="DA24">
            <v>20000</v>
          </cell>
        </row>
        <row r="25">
          <cell r="L25">
            <v>4349.15673828125</v>
          </cell>
          <cell r="DA25">
            <v>20000</v>
          </cell>
        </row>
        <row r="26">
          <cell r="L26">
            <v>3852.7177734375</v>
          </cell>
          <cell r="DA26">
            <v>20000</v>
          </cell>
        </row>
        <row r="27">
          <cell r="L27">
            <v>4222.57421875</v>
          </cell>
          <cell r="DA27">
            <v>20000</v>
          </cell>
        </row>
        <row r="28">
          <cell r="L28">
            <v>4226.91015625</v>
          </cell>
          <cell r="DA28">
            <v>20000</v>
          </cell>
        </row>
        <row r="29">
          <cell r="L29">
            <v>3778.536865234375</v>
          </cell>
          <cell r="DA29">
            <v>20000</v>
          </cell>
        </row>
        <row r="30">
          <cell r="L30">
            <v>2912.8837890625</v>
          </cell>
          <cell r="DA30">
            <v>20000</v>
          </cell>
        </row>
        <row r="31">
          <cell r="L31">
            <v>2546.666748046875</v>
          </cell>
          <cell r="DA31">
            <v>20000</v>
          </cell>
        </row>
        <row r="32">
          <cell r="L32">
            <v>1911.290283203125</v>
          </cell>
          <cell r="DA32">
            <v>20000</v>
          </cell>
        </row>
        <row r="33">
          <cell r="L33">
            <v>3000</v>
          </cell>
          <cell r="DA33">
            <v>20000</v>
          </cell>
        </row>
        <row r="34">
          <cell r="L34">
            <v>4203.796875</v>
          </cell>
          <cell r="DA34">
            <v>20000</v>
          </cell>
        </row>
        <row r="35">
          <cell r="L35">
            <v>4525.2666015625</v>
          </cell>
          <cell r="DA35">
            <v>20000</v>
          </cell>
        </row>
        <row r="36">
          <cell r="L36">
            <v>4466.056640625</v>
          </cell>
          <cell r="DA36">
            <v>20000</v>
          </cell>
        </row>
        <row r="37">
          <cell r="L37">
            <v>4341.05078125</v>
          </cell>
          <cell r="DA37">
            <v>20000</v>
          </cell>
        </row>
        <row r="38">
          <cell r="L38">
            <v>4249.23193359375</v>
          </cell>
          <cell r="DA38">
            <v>20000</v>
          </cell>
        </row>
        <row r="39">
          <cell r="L39">
            <v>3185.121337890625</v>
          </cell>
          <cell r="DA39">
            <v>20000</v>
          </cell>
        </row>
        <row r="40">
          <cell r="L40">
            <v>4225.9794921875</v>
          </cell>
          <cell r="DA40">
            <v>20000</v>
          </cell>
        </row>
        <row r="41">
          <cell r="L41">
            <v>3950.83544921875</v>
          </cell>
          <cell r="DA41">
            <v>20000</v>
          </cell>
        </row>
        <row r="42">
          <cell r="L42">
            <v>799.83843994140625</v>
          </cell>
          <cell r="DA42">
            <v>20000</v>
          </cell>
        </row>
        <row r="43">
          <cell r="L43">
            <v>1183.29736328125</v>
          </cell>
          <cell r="DA43">
            <v>20000</v>
          </cell>
        </row>
        <row r="44">
          <cell r="L44">
            <v>916.63824462890625</v>
          </cell>
          <cell r="DA44">
            <v>20000</v>
          </cell>
        </row>
        <row r="45">
          <cell r="L45">
            <v>798.98516845703125</v>
          </cell>
          <cell r="DA45">
            <v>20000</v>
          </cell>
        </row>
        <row r="46">
          <cell r="L46">
            <v>798.231201171875</v>
          </cell>
          <cell r="DA46">
            <v>20000</v>
          </cell>
        </row>
        <row r="47">
          <cell r="L47">
            <v>598.08154296875</v>
          </cell>
          <cell r="DA47">
            <v>20000</v>
          </cell>
        </row>
        <row r="48">
          <cell r="L48">
            <v>1944.4205322265625</v>
          </cell>
          <cell r="DA48">
            <v>20000</v>
          </cell>
        </row>
        <row r="49">
          <cell r="L49">
            <v>2901.196533203125</v>
          </cell>
          <cell r="DA49">
            <v>20000</v>
          </cell>
        </row>
        <row r="50">
          <cell r="L50">
            <v>1132.6827392578125</v>
          </cell>
          <cell r="DA50">
            <v>20000</v>
          </cell>
        </row>
        <row r="51">
          <cell r="L51">
            <v>4209.24609375</v>
          </cell>
          <cell r="DA51">
            <v>20000</v>
          </cell>
        </row>
        <row r="52">
          <cell r="L52">
            <v>4211.83740234375</v>
          </cell>
          <cell r="DA52">
            <v>20000</v>
          </cell>
        </row>
        <row r="53">
          <cell r="L53">
            <v>4219.47119140625</v>
          </cell>
          <cell r="DA53">
            <v>20000</v>
          </cell>
        </row>
        <row r="54">
          <cell r="L54">
            <v>3177.5244140625</v>
          </cell>
          <cell r="DA54">
            <v>20000</v>
          </cell>
        </row>
        <row r="55">
          <cell r="L55">
            <v>2850.287353515625</v>
          </cell>
          <cell r="DA55">
            <v>20000</v>
          </cell>
        </row>
        <row r="56">
          <cell r="L56">
            <v>2273.99755859375</v>
          </cell>
          <cell r="DA56">
            <v>20000</v>
          </cell>
        </row>
        <row r="57">
          <cell r="L57">
            <v>2233.40966796875</v>
          </cell>
          <cell r="DA57">
            <v>20000</v>
          </cell>
        </row>
        <row r="58">
          <cell r="L58">
            <v>2332.697509765625</v>
          </cell>
          <cell r="DA58">
            <v>20000</v>
          </cell>
        </row>
        <row r="59">
          <cell r="L59">
            <v>2079.72412109375</v>
          </cell>
          <cell r="DA59">
            <v>20000</v>
          </cell>
        </row>
        <row r="60">
          <cell r="L60">
            <v>4421.0234375</v>
          </cell>
          <cell r="DA60">
            <v>20000</v>
          </cell>
        </row>
        <row r="61">
          <cell r="L61">
            <v>3447.119873046875</v>
          </cell>
          <cell r="DA61">
            <v>20000</v>
          </cell>
        </row>
        <row r="62">
          <cell r="L62">
            <v>4083.885986328125</v>
          </cell>
          <cell r="DA62">
            <v>20000</v>
          </cell>
        </row>
        <row r="63">
          <cell r="L63">
            <v>3893.7353515625</v>
          </cell>
          <cell r="DA63">
            <v>20000</v>
          </cell>
        </row>
        <row r="64">
          <cell r="L64">
            <v>4221.67578125</v>
          </cell>
          <cell r="DA64">
            <v>20000</v>
          </cell>
        </row>
        <row r="65">
          <cell r="L65">
            <v>4236.57666015625</v>
          </cell>
          <cell r="DA65">
            <v>20000</v>
          </cell>
        </row>
        <row r="66">
          <cell r="L66">
            <v>4147.51416015625</v>
          </cell>
          <cell r="DA66">
            <v>20000</v>
          </cell>
        </row>
        <row r="67">
          <cell r="L67">
            <v>2546.665771484375</v>
          </cell>
          <cell r="DA67">
            <v>20000</v>
          </cell>
        </row>
        <row r="68">
          <cell r="L68">
            <v>875.5767822265625</v>
          </cell>
          <cell r="DA68">
            <v>20000</v>
          </cell>
        </row>
        <row r="69">
          <cell r="L69">
            <v>983.777099609375</v>
          </cell>
          <cell r="DA69">
            <v>20000</v>
          </cell>
        </row>
        <row r="70">
          <cell r="L70">
            <v>731.242919921875</v>
          </cell>
          <cell r="DA70">
            <v>20000</v>
          </cell>
        </row>
        <row r="71">
          <cell r="L71">
            <v>830.88983154296875</v>
          </cell>
          <cell r="DA71">
            <v>20000</v>
          </cell>
        </row>
        <row r="72">
          <cell r="L72">
            <v>3228.7255859375</v>
          </cell>
          <cell r="DA72">
            <v>20000</v>
          </cell>
        </row>
        <row r="73">
          <cell r="L73">
            <v>4160.546875</v>
          </cell>
          <cell r="DA73">
            <v>20000</v>
          </cell>
        </row>
        <row r="74">
          <cell r="L74">
            <v>4221.5986328125</v>
          </cell>
          <cell r="DA74">
            <v>20000</v>
          </cell>
        </row>
        <row r="75">
          <cell r="L75">
            <v>4212.84228515625</v>
          </cell>
          <cell r="DA75">
            <v>20000</v>
          </cell>
        </row>
        <row r="76">
          <cell r="L76">
            <v>4215.9052734375</v>
          </cell>
          <cell r="DA76">
            <v>20000</v>
          </cell>
        </row>
        <row r="77">
          <cell r="L77">
            <v>4226.5546875</v>
          </cell>
          <cell r="DA77">
            <v>20000</v>
          </cell>
        </row>
        <row r="78">
          <cell r="L78">
            <v>2788.716064453125</v>
          </cell>
          <cell r="DA78">
            <v>20000</v>
          </cell>
        </row>
        <row r="79">
          <cell r="L79">
            <v>2546.666748046875</v>
          </cell>
          <cell r="DA79">
            <v>20000</v>
          </cell>
        </row>
        <row r="80">
          <cell r="L80">
            <v>1911.2901611328125</v>
          </cell>
          <cell r="DA80">
            <v>20000</v>
          </cell>
        </row>
        <row r="81">
          <cell r="L81">
            <v>3000</v>
          </cell>
          <cell r="DA81">
            <v>20000</v>
          </cell>
        </row>
        <row r="82">
          <cell r="L82">
            <v>3398.76416015625</v>
          </cell>
          <cell r="DA82">
            <v>20000</v>
          </cell>
        </row>
        <row r="83">
          <cell r="L83">
            <v>4525.28662109375</v>
          </cell>
          <cell r="DA83">
            <v>20000</v>
          </cell>
        </row>
        <row r="84">
          <cell r="L84">
            <v>4466.0673828125</v>
          </cell>
          <cell r="DA84">
            <v>20000</v>
          </cell>
        </row>
        <row r="85">
          <cell r="L85">
            <v>4341.07177734375</v>
          </cell>
          <cell r="DA85">
            <v>20000</v>
          </cell>
        </row>
        <row r="86">
          <cell r="L86">
            <v>4249.23779296875</v>
          </cell>
          <cell r="DA86">
            <v>20000</v>
          </cell>
        </row>
        <row r="87">
          <cell r="L87">
            <v>4221.7529296875</v>
          </cell>
          <cell r="DA87">
            <v>20000</v>
          </cell>
        </row>
        <row r="88">
          <cell r="L88">
            <v>4225.9814453125</v>
          </cell>
          <cell r="DA88">
            <v>20000</v>
          </cell>
        </row>
        <row r="89">
          <cell r="L89">
            <v>4242.5361328125</v>
          </cell>
          <cell r="DA89">
            <v>20000</v>
          </cell>
        </row>
        <row r="90">
          <cell r="L90">
            <v>4269.88720703125</v>
          </cell>
          <cell r="DA90">
            <v>20000</v>
          </cell>
        </row>
        <row r="91">
          <cell r="L91">
            <v>2946.66650390625</v>
          </cell>
          <cell r="DA91">
            <v>20000</v>
          </cell>
        </row>
        <row r="92">
          <cell r="L92">
            <v>2274.193603515625</v>
          </cell>
          <cell r="DA92">
            <v>20000</v>
          </cell>
        </row>
        <row r="93">
          <cell r="L93">
            <v>2950.53857421875</v>
          </cell>
          <cell r="DA93">
            <v>20000</v>
          </cell>
        </row>
        <row r="94">
          <cell r="L94">
            <v>2219.6162109375</v>
          </cell>
          <cell r="DA94">
            <v>20000</v>
          </cell>
        </row>
        <row r="95">
          <cell r="L95">
            <v>4520.12744140625</v>
          </cell>
          <cell r="DA95">
            <v>20000</v>
          </cell>
        </row>
        <row r="96">
          <cell r="L96">
            <v>4463.3466796875</v>
          </cell>
          <cell r="DA96">
            <v>20000</v>
          </cell>
        </row>
        <row r="97">
          <cell r="L97">
            <v>4335.73291015625</v>
          </cell>
          <cell r="DA97">
            <v>20000</v>
          </cell>
        </row>
        <row r="98">
          <cell r="L98">
            <v>4247.55615234375</v>
          </cell>
          <cell r="DA98">
            <v>20000</v>
          </cell>
        </row>
        <row r="99">
          <cell r="L99">
            <v>4221.2109375</v>
          </cell>
          <cell r="DA99">
            <v>20000</v>
          </cell>
        </row>
        <row r="100">
          <cell r="L100">
            <v>4225.36865234375</v>
          </cell>
          <cell r="DA100">
            <v>20000</v>
          </cell>
        </row>
        <row r="101">
          <cell r="L101">
            <v>4123.9111328125</v>
          </cell>
          <cell r="DA101">
            <v>20000</v>
          </cell>
        </row>
        <row r="102">
          <cell r="L102">
            <v>1022.8128662109375</v>
          </cell>
          <cell r="DA102">
            <v>20000</v>
          </cell>
        </row>
        <row r="103">
          <cell r="L103">
            <v>799.8172607421875</v>
          </cell>
          <cell r="DA103">
            <v>20000</v>
          </cell>
        </row>
        <row r="104">
          <cell r="L104">
            <v>1102.6566162109375</v>
          </cell>
          <cell r="DA104">
            <v>20000</v>
          </cell>
        </row>
        <row r="105">
          <cell r="L105">
            <v>1452.016357421875</v>
          </cell>
          <cell r="DA105">
            <v>20000</v>
          </cell>
        </row>
        <row r="106">
          <cell r="L106">
            <v>1263.22119140625</v>
          </cell>
          <cell r="DA106">
            <v>20000</v>
          </cell>
        </row>
        <row r="107">
          <cell r="L107">
            <v>1478.8009033203125</v>
          </cell>
          <cell r="DA107">
            <v>20000</v>
          </cell>
        </row>
        <row r="108">
          <cell r="L108">
            <v>2969.55419921875</v>
          </cell>
          <cell r="DA108">
            <v>20000</v>
          </cell>
        </row>
        <row r="109">
          <cell r="L109">
            <v>2784.591796875</v>
          </cell>
          <cell r="DA109">
            <v>20000</v>
          </cell>
        </row>
        <row r="110">
          <cell r="L110">
            <v>3062.790771484375</v>
          </cell>
          <cell r="DA110">
            <v>20000</v>
          </cell>
        </row>
        <row r="111">
          <cell r="L111">
            <v>4210.22900390625</v>
          </cell>
          <cell r="DA111">
            <v>20000</v>
          </cell>
        </row>
        <row r="112">
          <cell r="L112">
            <v>4212.94873046875</v>
          </cell>
          <cell r="DA112">
            <v>20000</v>
          </cell>
        </row>
        <row r="113">
          <cell r="L113">
            <v>4221.3896484375</v>
          </cell>
          <cell r="DA113">
            <v>20000</v>
          </cell>
        </row>
        <row r="114">
          <cell r="L114">
            <v>3950.10546875</v>
          </cell>
          <cell r="DA114">
            <v>20000</v>
          </cell>
        </row>
        <row r="115">
          <cell r="L115">
            <v>1695.57861328125</v>
          </cell>
          <cell r="DA115">
            <v>20000</v>
          </cell>
        </row>
        <row r="116">
          <cell r="L116">
            <v>799.8543701171875</v>
          </cell>
          <cell r="DA116">
            <v>20000</v>
          </cell>
        </row>
        <row r="117">
          <cell r="L117">
            <v>1701.07666015625</v>
          </cell>
          <cell r="DA117">
            <v>20000</v>
          </cell>
        </row>
        <row r="118">
          <cell r="L118">
            <v>1640.4354248046875</v>
          </cell>
          <cell r="DA118">
            <v>20000</v>
          </cell>
        </row>
        <row r="119">
          <cell r="L119">
            <v>1648.7061767578125</v>
          </cell>
          <cell r="DA119">
            <v>20000</v>
          </cell>
        </row>
        <row r="120">
          <cell r="L120">
            <v>3584.2861328125</v>
          </cell>
          <cell r="DA120">
            <v>20000</v>
          </cell>
        </row>
        <row r="121">
          <cell r="L121">
            <v>3253.73046875</v>
          </cell>
          <cell r="DA121">
            <v>20000</v>
          </cell>
        </row>
        <row r="122">
          <cell r="L122">
            <v>3447.391357421875</v>
          </cell>
          <cell r="DA122">
            <v>20000</v>
          </cell>
        </row>
        <row r="123">
          <cell r="L123">
            <v>3269.896240234375</v>
          </cell>
          <cell r="DA123">
            <v>20000</v>
          </cell>
        </row>
        <row r="124">
          <cell r="L124">
            <v>4217.5537109375</v>
          </cell>
          <cell r="DA124">
            <v>20000</v>
          </cell>
        </row>
        <row r="125">
          <cell r="L125">
            <v>153.33909606933594</v>
          </cell>
          <cell r="DA125">
            <v>20000</v>
          </cell>
        </row>
        <row r="126">
          <cell r="L126">
            <v>1520.98291015625</v>
          </cell>
          <cell r="DA126">
            <v>20000</v>
          </cell>
        </row>
        <row r="127">
          <cell r="L127">
            <v>797.88543701171875</v>
          </cell>
          <cell r="DA127">
            <v>20000</v>
          </cell>
        </row>
        <row r="128">
          <cell r="L128">
            <v>1087.02783203125</v>
          </cell>
          <cell r="DA128">
            <v>20000</v>
          </cell>
        </row>
        <row r="129">
          <cell r="L129">
            <v>795.07952880859375</v>
          </cell>
          <cell r="DA129">
            <v>20000</v>
          </cell>
        </row>
        <row r="130">
          <cell r="L130">
            <v>792.55206298828125</v>
          </cell>
          <cell r="DA130">
            <v>20000</v>
          </cell>
        </row>
        <row r="131">
          <cell r="L131">
            <v>862.2384033203125</v>
          </cell>
          <cell r="DA131">
            <v>20000</v>
          </cell>
        </row>
        <row r="132">
          <cell r="L132">
            <v>2773.875244140625</v>
          </cell>
          <cell r="DA132">
            <v>20000</v>
          </cell>
        </row>
        <row r="133">
          <cell r="L133">
            <v>3095.093994140625</v>
          </cell>
          <cell r="DA133">
            <v>20000</v>
          </cell>
        </row>
        <row r="134">
          <cell r="L134">
            <v>2831.65869140625</v>
          </cell>
          <cell r="DA134">
            <v>20000</v>
          </cell>
        </row>
        <row r="135">
          <cell r="L135">
            <v>4209.78955078125</v>
          </cell>
          <cell r="DA135">
            <v>20000</v>
          </cell>
        </row>
        <row r="136">
          <cell r="L136">
            <v>4212.45263671875</v>
          </cell>
          <cell r="DA136">
            <v>20000</v>
          </cell>
        </row>
        <row r="137">
          <cell r="L137">
            <v>4171.05126953125</v>
          </cell>
          <cell r="DA137">
            <v>20000</v>
          </cell>
        </row>
        <row r="138">
          <cell r="L138">
            <v>599.99969482421875</v>
          </cell>
          <cell r="DA138">
            <v>20000</v>
          </cell>
        </row>
        <row r="139">
          <cell r="L139">
            <v>1016.1519775390625</v>
          </cell>
          <cell r="DA139">
            <v>20000</v>
          </cell>
        </row>
        <row r="140">
          <cell r="L140">
            <v>960.88385009765625</v>
          </cell>
          <cell r="DA140">
            <v>20000</v>
          </cell>
        </row>
        <row r="141">
          <cell r="L141">
            <v>2048.839111328125</v>
          </cell>
          <cell r="DA141">
            <v>20000</v>
          </cell>
        </row>
        <row r="142">
          <cell r="L142">
            <v>799.6224365234375</v>
          </cell>
          <cell r="DA142">
            <v>20000</v>
          </cell>
        </row>
        <row r="143">
          <cell r="L143">
            <v>2934.82373046875</v>
          </cell>
          <cell r="DA143">
            <v>20000</v>
          </cell>
        </row>
        <row r="144">
          <cell r="L144">
            <v>4264.37255859375</v>
          </cell>
          <cell r="DA144">
            <v>20000</v>
          </cell>
        </row>
        <row r="145">
          <cell r="L145">
            <v>3801.671630859375</v>
          </cell>
          <cell r="DA145">
            <v>20000</v>
          </cell>
        </row>
        <row r="146">
          <cell r="L146">
            <v>3537.318359375</v>
          </cell>
          <cell r="DA146">
            <v>20000</v>
          </cell>
        </row>
        <row r="147">
          <cell r="L147">
            <v>2585.26708984375</v>
          </cell>
          <cell r="DA147">
            <v>20000</v>
          </cell>
        </row>
        <row r="148">
          <cell r="L148">
            <v>615.646240234375</v>
          </cell>
          <cell r="DA148">
            <v>20000</v>
          </cell>
        </row>
        <row r="149">
          <cell r="L149">
            <v>883.7091064453125</v>
          </cell>
          <cell r="DA149">
            <v>20000</v>
          </cell>
        </row>
        <row r="150">
          <cell r="L150">
            <v>1305.700927734375</v>
          </cell>
          <cell r="DA150">
            <v>20000</v>
          </cell>
        </row>
        <row r="151">
          <cell r="L151">
            <v>800.0001220703125</v>
          </cell>
          <cell r="DA151">
            <v>20000</v>
          </cell>
        </row>
        <row r="152">
          <cell r="L152">
            <v>1018.5478515625</v>
          </cell>
          <cell r="DA152">
            <v>20000</v>
          </cell>
        </row>
        <row r="153">
          <cell r="L153">
            <v>800</v>
          </cell>
          <cell r="DA153">
            <v>20000</v>
          </cell>
        </row>
        <row r="154">
          <cell r="L154">
            <v>800</v>
          </cell>
          <cell r="DA154">
            <v>20000</v>
          </cell>
        </row>
        <row r="155">
          <cell r="L155">
            <v>1199.999755859375</v>
          </cell>
          <cell r="DA155">
            <v>20000</v>
          </cell>
        </row>
        <row r="156">
          <cell r="L156">
            <v>3163.334716796875</v>
          </cell>
          <cell r="DA156">
            <v>20000</v>
          </cell>
        </row>
        <row r="157">
          <cell r="L157">
            <v>3209.6943359375</v>
          </cell>
          <cell r="DA157">
            <v>20000</v>
          </cell>
        </row>
        <row r="158">
          <cell r="L158">
            <v>2853.868896484375</v>
          </cell>
          <cell r="DA158">
            <v>20000</v>
          </cell>
        </row>
        <row r="159">
          <cell r="L159">
            <v>3127.450927734375</v>
          </cell>
          <cell r="DA159">
            <v>20000</v>
          </cell>
        </row>
        <row r="160">
          <cell r="L160">
            <v>1944.3153076171875</v>
          </cell>
          <cell r="DA160">
            <v>20000</v>
          </cell>
        </row>
        <row r="161">
          <cell r="L161">
            <v>710.16864013671875</v>
          </cell>
          <cell r="DA161">
            <v>20000</v>
          </cell>
        </row>
        <row r="162">
          <cell r="L162">
            <v>800.000244140625</v>
          </cell>
          <cell r="DA162">
            <v>20000</v>
          </cell>
        </row>
        <row r="163">
          <cell r="L163">
            <v>800.00006103515625</v>
          </cell>
          <cell r="DA163">
            <v>20000</v>
          </cell>
        </row>
        <row r="164">
          <cell r="L164">
            <v>800</v>
          </cell>
          <cell r="DA164">
            <v>20000</v>
          </cell>
        </row>
        <row r="165">
          <cell r="L165">
            <v>800</v>
          </cell>
          <cell r="DA165">
            <v>20000</v>
          </cell>
        </row>
        <row r="166">
          <cell r="L166">
            <v>600</v>
          </cell>
          <cell r="DA166">
            <v>20000</v>
          </cell>
        </row>
        <row r="167">
          <cell r="L167">
            <v>599.999755859375</v>
          </cell>
          <cell r="DA167">
            <v>20000</v>
          </cell>
        </row>
        <row r="168">
          <cell r="L168">
            <v>1954.557373046875</v>
          </cell>
          <cell r="DA168">
            <v>20000</v>
          </cell>
        </row>
        <row r="169">
          <cell r="L169">
            <v>2287.779052734375</v>
          </cell>
          <cell r="DA169">
            <v>20000</v>
          </cell>
        </row>
        <row r="170">
          <cell r="L170">
            <v>3145.2001953125</v>
          </cell>
          <cell r="DA170">
            <v>20000</v>
          </cell>
        </row>
        <row r="171">
          <cell r="L171">
            <v>2857.82275390625</v>
          </cell>
          <cell r="DA171">
            <v>20000</v>
          </cell>
        </row>
        <row r="172">
          <cell r="L172">
            <v>4213.10888671875</v>
          </cell>
          <cell r="DA172">
            <v>20000</v>
          </cell>
        </row>
        <row r="173">
          <cell r="L173">
            <v>2156.391357421875</v>
          </cell>
          <cell r="DA173">
            <v>20000</v>
          </cell>
        </row>
        <row r="174">
          <cell r="L174">
            <v>2602.173828125</v>
          </cell>
          <cell r="DA174">
            <v>20000</v>
          </cell>
        </row>
        <row r="175">
          <cell r="L175">
            <v>2182.7548828125</v>
          </cell>
          <cell r="DA175">
            <v>20000</v>
          </cell>
        </row>
        <row r="176">
          <cell r="L176">
            <v>799.99383544921875</v>
          </cell>
          <cell r="DA176">
            <v>20000</v>
          </cell>
        </row>
        <row r="177">
          <cell r="L177">
            <v>2474.990966796875</v>
          </cell>
          <cell r="DA177">
            <v>20000</v>
          </cell>
        </row>
        <row r="178">
          <cell r="L178">
            <v>887.39678955078125</v>
          </cell>
          <cell r="DA178">
            <v>20000</v>
          </cell>
        </row>
        <row r="179">
          <cell r="L179">
            <v>2148.939453125</v>
          </cell>
          <cell r="DA179">
            <v>20000</v>
          </cell>
        </row>
        <row r="180">
          <cell r="L180">
            <v>4365.2021484375</v>
          </cell>
          <cell r="DA180">
            <v>20000</v>
          </cell>
        </row>
        <row r="181">
          <cell r="L181">
            <v>3622.12548828125</v>
          </cell>
          <cell r="DA181">
            <v>20000</v>
          </cell>
        </row>
        <row r="182">
          <cell r="L182">
            <v>3861.929443359375</v>
          </cell>
          <cell r="DA182">
            <v>20000</v>
          </cell>
        </row>
        <row r="183">
          <cell r="L183">
            <v>3716.029052734375</v>
          </cell>
          <cell r="DA183">
            <v>20000</v>
          </cell>
        </row>
        <row r="184">
          <cell r="L184">
            <v>4218.7236328125</v>
          </cell>
          <cell r="DA184">
            <v>20000</v>
          </cell>
        </row>
        <row r="185">
          <cell r="L185">
            <v>4230.3623046875</v>
          </cell>
          <cell r="DA185">
            <v>20000</v>
          </cell>
        </row>
        <row r="186">
          <cell r="L186">
            <v>2600.915771484375</v>
          </cell>
          <cell r="DA186">
            <v>20000</v>
          </cell>
        </row>
        <row r="187">
          <cell r="L187">
            <v>1782.1090087890625</v>
          </cell>
          <cell r="DA187">
            <v>20000</v>
          </cell>
        </row>
        <row r="188">
          <cell r="L188">
            <v>1499.920654296875</v>
          </cell>
          <cell r="DA188">
            <v>20000</v>
          </cell>
        </row>
        <row r="189">
          <cell r="L189">
            <v>2649.877197265625</v>
          </cell>
          <cell r="DA189">
            <v>20000</v>
          </cell>
        </row>
        <row r="190">
          <cell r="L190">
            <v>2228.947998046875</v>
          </cell>
          <cell r="DA190">
            <v>20000</v>
          </cell>
        </row>
        <row r="191">
          <cell r="L191">
            <v>3371.759765625</v>
          </cell>
          <cell r="DA191">
            <v>20000</v>
          </cell>
        </row>
        <row r="192">
          <cell r="L192">
            <v>4434.3544921875</v>
          </cell>
          <cell r="DA192">
            <v>20000</v>
          </cell>
        </row>
        <row r="193">
          <cell r="L193">
            <v>4219.75830078125</v>
          </cell>
          <cell r="DA193">
            <v>20000</v>
          </cell>
        </row>
        <row r="194">
          <cell r="L194">
            <v>4233.3623046875</v>
          </cell>
          <cell r="DA194">
            <v>20000</v>
          </cell>
        </row>
        <row r="195">
          <cell r="L195">
            <v>4218.52001953125</v>
          </cell>
          <cell r="DA195">
            <v>20000</v>
          </cell>
        </row>
        <row r="196">
          <cell r="L196">
            <v>4222.3251953125</v>
          </cell>
          <cell r="DA196">
            <v>20000</v>
          </cell>
        </row>
        <row r="197">
          <cell r="L197">
            <v>3450.150634765625</v>
          </cell>
          <cell r="DA197">
            <v>20000</v>
          </cell>
        </row>
        <row r="198">
          <cell r="L198">
            <v>833.47259521484375</v>
          </cell>
          <cell r="DA198">
            <v>20000</v>
          </cell>
        </row>
        <row r="199">
          <cell r="L199">
            <v>1444.650634765625</v>
          </cell>
          <cell r="DA199">
            <v>20000</v>
          </cell>
        </row>
        <row r="200">
          <cell r="L200">
            <v>2148.271240234375</v>
          </cell>
          <cell r="DA200">
            <v>20000</v>
          </cell>
        </row>
        <row r="201">
          <cell r="L201">
            <v>1613.113525390625</v>
          </cell>
          <cell r="DA201">
            <v>20000</v>
          </cell>
        </row>
        <row r="202">
          <cell r="L202">
            <v>800</v>
          </cell>
          <cell r="DA202">
            <v>20000</v>
          </cell>
        </row>
        <row r="203">
          <cell r="L203">
            <v>3819.751953125</v>
          </cell>
          <cell r="DA203">
            <v>20000</v>
          </cell>
        </row>
        <row r="204">
          <cell r="L204">
            <v>4376.73681640625</v>
          </cell>
          <cell r="DA204">
            <v>20000</v>
          </cell>
        </row>
        <row r="205">
          <cell r="L205">
            <v>4061.732177734375</v>
          </cell>
          <cell r="DA205">
            <v>20000</v>
          </cell>
        </row>
        <row r="206">
          <cell r="L206">
            <v>4230.97802734375</v>
          </cell>
          <cell r="DA206">
            <v>20000</v>
          </cell>
        </row>
        <row r="207">
          <cell r="L207">
            <v>4215.8662109375</v>
          </cell>
          <cell r="DA207">
            <v>20000</v>
          </cell>
        </row>
        <row r="208">
          <cell r="L208">
            <v>2773.212646484375</v>
          </cell>
          <cell r="DA208">
            <v>20000</v>
          </cell>
        </row>
        <row r="209">
          <cell r="L209">
            <v>1068.6993408203125</v>
          </cell>
          <cell r="DA209">
            <v>20000</v>
          </cell>
        </row>
        <row r="210">
          <cell r="L210">
            <v>1938.831298828125</v>
          </cell>
          <cell r="DA210">
            <v>20000</v>
          </cell>
        </row>
        <row r="211">
          <cell r="L211">
            <v>2565.332763671875</v>
          </cell>
          <cell r="DA211">
            <v>20000</v>
          </cell>
        </row>
        <row r="212">
          <cell r="L212">
            <v>3966.170654296875</v>
          </cell>
          <cell r="DA212">
            <v>20000</v>
          </cell>
        </row>
        <row r="213">
          <cell r="L213">
            <v>3000</v>
          </cell>
          <cell r="DA213">
            <v>20000</v>
          </cell>
        </row>
        <row r="214">
          <cell r="L214">
            <v>4600</v>
          </cell>
          <cell r="DA214">
            <v>20000</v>
          </cell>
        </row>
        <row r="215">
          <cell r="L215">
            <v>4571.208984375</v>
          </cell>
          <cell r="DA215">
            <v>20000</v>
          </cell>
        </row>
        <row r="216">
          <cell r="L216">
            <v>4490.283203125</v>
          </cell>
          <cell r="DA216">
            <v>20000</v>
          </cell>
        </row>
        <row r="217">
          <cell r="L217">
            <v>4388.5888671875</v>
          </cell>
          <cell r="DA217">
            <v>20000</v>
          </cell>
        </row>
        <row r="218">
          <cell r="L218">
            <v>4264.20947265625</v>
          </cell>
          <cell r="DA218">
            <v>20000</v>
          </cell>
        </row>
        <row r="219">
          <cell r="L219">
            <v>4226.57861328125</v>
          </cell>
          <cell r="DA219">
            <v>20000</v>
          </cell>
        </row>
        <row r="220">
          <cell r="L220">
            <v>4231.439453125</v>
          </cell>
          <cell r="DA220">
            <v>20000</v>
          </cell>
        </row>
        <row r="221">
          <cell r="L221">
            <v>3141.299560546875</v>
          </cell>
          <cell r="DA221">
            <v>20000</v>
          </cell>
        </row>
        <row r="222">
          <cell r="L222">
            <v>1783.7208251953125</v>
          </cell>
          <cell r="DA222">
            <v>20000</v>
          </cell>
        </row>
        <row r="223">
          <cell r="L223">
            <v>1789.0411376953125</v>
          </cell>
          <cell r="DA223">
            <v>20000</v>
          </cell>
        </row>
        <row r="224">
          <cell r="L224">
            <v>1978.693603515625</v>
          </cell>
          <cell r="DA224">
            <v>20000</v>
          </cell>
        </row>
        <row r="225">
          <cell r="L225">
            <v>2943.78955078125</v>
          </cell>
          <cell r="DA225">
            <v>20000</v>
          </cell>
        </row>
        <row r="226">
          <cell r="L226">
            <v>2254.18603515625</v>
          </cell>
          <cell r="DA226">
            <v>20000</v>
          </cell>
        </row>
        <row r="227">
          <cell r="L227">
            <v>2335.5703125</v>
          </cell>
          <cell r="DA227">
            <v>20000</v>
          </cell>
        </row>
        <row r="228">
          <cell r="L228">
            <v>2929.668212890625</v>
          </cell>
          <cell r="DA228">
            <v>20000</v>
          </cell>
        </row>
        <row r="229">
          <cell r="L229">
            <v>4276.640625</v>
          </cell>
          <cell r="DA229">
            <v>20000</v>
          </cell>
        </row>
        <row r="230">
          <cell r="L230">
            <v>4228.9384765625</v>
          </cell>
          <cell r="DA230">
            <v>20000</v>
          </cell>
        </row>
        <row r="231">
          <cell r="L231">
            <v>1796.70068359375</v>
          </cell>
          <cell r="DA231">
            <v>20000</v>
          </cell>
        </row>
        <row r="232">
          <cell r="L232">
            <v>4218.5810546875</v>
          </cell>
          <cell r="DA232">
            <v>20000</v>
          </cell>
        </row>
        <row r="233">
          <cell r="L233">
            <v>4230.12646484375</v>
          </cell>
          <cell r="DA233">
            <v>20000</v>
          </cell>
        </row>
        <row r="234">
          <cell r="L234">
            <v>4270.53515625</v>
          </cell>
          <cell r="DA234">
            <v>20000</v>
          </cell>
        </row>
        <row r="235">
          <cell r="L235">
            <v>2546.666748046875</v>
          </cell>
          <cell r="DA235">
            <v>20000</v>
          </cell>
        </row>
        <row r="236">
          <cell r="L236">
            <v>1405.573974609375</v>
          </cell>
          <cell r="DA236">
            <v>20000</v>
          </cell>
        </row>
        <row r="237">
          <cell r="L237">
            <v>2475</v>
          </cell>
          <cell r="DA237">
            <v>20000</v>
          </cell>
        </row>
        <row r="238">
          <cell r="L238">
            <v>1698.3489990234375</v>
          </cell>
          <cell r="DA238">
            <v>20000</v>
          </cell>
        </row>
        <row r="239">
          <cell r="L239">
            <v>4503.2275390625</v>
          </cell>
          <cell r="DA239">
            <v>20000</v>
          </cell>
        </row>
        <row r="240">
          <cell r="L240">
            <v>4454.22021484375</v>
          </cell>
          <cell r="DA240">
            <v>20000</v>
          </cell>
        </row>
        <row r="241">
          <cell r="L241">
            <v>4318.24609375</v>
          </cell>
          <cell r="DA241">
            <v>20000</v>
          </cell>
        </row>
        <row r="242">
          <cell r="L242">
            <v>4242.046875</v>
          </cell>
          <cell r="DA242">
            <v>20000</v>
          </cell>
        </row>
        <row r="243">
          <cell r="L243">
            <v>4218.3828125</v>
          </cell>
          <cell r="DA243">
            <v>20000</v>
          </cell>
        </row>
        <row r="244">
          <cell r="L244">
            <v>4223.35986328125</v>
          </cell>
          <cell r="DA244">
            <v>20000</v>
          </cell>
        </row>
        <row r="245">
          <cell r="L245">
            <v>4239.501953125</v>
          </cell>
          <cell r="DA245">
            <v>20000</v>
          </cell>
        </row>
        <row r="246">
          <cell r="L246">
            <v>4140.484375</v>
          </cell>
          <cell r="DA246">
            <v>20000</v>
          </cell>
        </row>
        <row r="247">
          <cell r="L247">
            <v>1935.009033203125</v>
          </cell>
          <cell r="DA247">
            <v>20000</v>
          </cell>
        </row>
        <row r="248">
          <cell r="L248">
            <v>2698.060791015625</v>
          </cell>
          <cell r="DA248">
            <v>20000</v>
          </cell>
        </row>
        <row r="249">
          <cell r="L249">
            <v>2929.547607421875</v>
          </cell>
          <cell r="DA249">
            <v>20000</v>
          </cell>
        </row>
        <row r="250">
          <cell r="L250">
            <v>4579.59814453125</v>
          </cell>
          <cell r="DA250">
            <v>20000</v>
          </cell>
        </row>
        <row r="251">
          <cell r="L251">
            <v>4536.31005859375</v>
          </cell>
          <cell r="DA251">
            <v>20000</v>
          </cell>
        </row>
        <row r="252">
          <cell r="L252">
            <v>4471.88037109375</v>
          </cell>
          <cell r="DA252">
            <v>20000</v>
          </cell>
        </row>
        <row r="253">
          <cell r="L253">
            <v>4352.47802734375</v>
          </cell>
          <cell r="DA253">
            <v>20000</v>
          </cell>
        </row>
        <row r="254">
          <cell r="L254">
            <v>4252.83203125</v>
          </cell>
          <cell r="DA254">
            <v>20000</v>
          </cell>
        </row>
        <row r="255">
          <cell r="L255">
            <v>4188.24072265625</v>
          </cell>
          <cell r="DA255">
            <v>20000</v>
          </cell>
        </row>
        <row r="256">
          <cell r="L256">
            <v>4227.2919921875</v>
          </cell>
          <cell r="DA256">
            <v>20000</v>
          </cell>
        </row>
        <row r="257">
          <cell r="L257">
            <v>2470.396728515625</v>
          </cell>
          <cell r="DA257">
            <v>20000</v>
          </cell>
        </row>
        <row r="258">
          <cell r="L258">
            <v>2760.9560546875</v>
          </cell>
          <cell r="DA258">
            <v>20000</v>
          </cell>
        </row>
        <row r="259">
          <cell r="L259">
            <v>2546.666748046875</v>
          </cell>
          <cell r="DA259">
            <v>20000</v>
          </cell>
        </row>
        <row r="260">
          <cell r="L260">
            <v>2333.785400390625</v>
          </cell>
          <cell r="DA260">
            <v>20000</v>
          </cell>
        </row>
        <row r="261">
          <cell r="L261">
            <v>2844.5498046875</v>
          </cell>
          <cell r="DA261">
            <v>20000</v>
          </cell>
        </row>
        <row r="262">
          <cell r="L262">
            <v>4568.40283203125</v>
          </cell>
          <cell r="DA262">
            <v>20000</v>
          </cell>
        </row>
        <row r="263">
          <cell r="L263">
            <v>4527.81298828125</v>
          </cell>
          <cell r="DA263">
            <v>20000</v>
          </cell>
        </row>
        <row r="264">
          <cell r="L264">
            <v>4467.39990234375</v>
          </cell>
          <cell r="DA264">
            <v>20000</v>
          </cell>
        </row>
        <row r="265">
          <cell r="L265">
            <v>4343.68603515625</v>
          </cell>
          <cell r="DA265">
            <v>20000</v>
          </cell>
        </row>
        <row r="266">
          <cell r="L266">
            <v>3808.743408203125</v>
          </cell>
          <cell r="DA266">
            <v>20000</v>
          </cell>
        </row>
        <row r="267">
          <cell r="L267">
            <v>4222.0185546875</v>
          </cell>
          <cell r="DA267">
            <v>20000</v>
          </cell>
        </row>
        <row r="268">
          <cell r="L268">
            <v>4226.28173828125</v>
          </cell>
          <cell r="DA268">
            <v>20000</v>
          </cell>
        </row>
        <row r="269">
          <cell r="L269">
            <v>3954.1220703125</v>
          </cell>
          <cell r="DA269">
            <v>20000</v>
          </cell>
        </row>
        <row r="270">
          <cell r="L270">
            <v>1678.3248291015625</v>
          </cell>
          <cell r="DA270">
            <v>20000</v>
          </cell>
        </row>
        <row r="271">
          <cell r="L271">
            <v>2168.413330078125</v>
          </cell>
          <cell r="DA271">
            <v>20000</v>
          </cell>
        </row>
        <row r="272">
          <cell r="L272">
            <v>1400.773193359375</v>
          </cell>
          <cell r="DA272">
            <v>20000</v>
          </cell>
        </row>
        <row r="273">
          <cell r="L273">
            <v>2805.703369140625</v>
          </cell>
          <cell r="DA273">
            <v>20000</v>
          </cell>
        </row>
        <row r="274">
          <cell r="L274">
            <v>4474.77734375</v>
          </cell>
          <cell r="DA274">
            <v>20000</v>
          </cell>
        </row>
        <row r="275">
          <cell r="L275">
            <v>4548.1298828125</v>
          </cell>
          <cell r="DA275">
            <v>20000</v>
          </cell>
        </row>
        <row r="276">
          <cell r="L276">
            <v>4478.11328125</v>
          </cell>
          <cell r="DA276">
            <v>20000</v>
          </cell>
        </row>
        <row r="277">
          <cell r="L277">
            <v>4364.7080078125</v>
          </cell>
          <cell r="DA277">
            <v>20000</v>
          </cell>
        </row>
        <row r="278">
          <cell r="L278">
            <v>4256.685546875</v>
          </cell>
          <cell r="DA278">
            <v>20000</v>
          </cell>
        </row>
        <row r="279">
          <cell r="L279">
            <v>3889.662841796875</v>
          </cell>
          <cell r="DA279">
            <v>20000</v>
          </cell>
        </row>
        <row r="280">
          <cell r="L280">
            <v>4228.69677734375</v>
          </cell>
          <cell r="DA280">
            <v>20000</v>
          </cell>
        </row>
        <row r="281">
          <cell r="L281">
            <v>4247.08837890625</v>
          </cell>
          <cell r="DA281">
            <v>20000</v>
          </cell>
        </row>
        <row r="282">
          <cell r="L282">
            <v>4260.4345703125</v>
          </cell>
          <cell r="DA282">
            <v>20000</v>
          </cell>
        </row>
        <row r="283">
          <cell r="L283">
            <v>1727.3211669921875</v>
          </cell>
          <cell r="DA283">
            <v>20000</v>
          </cell>
        </row>
        <row r="284">
          <cell r="L284">
            <v>1746.972412109375</v>
          </cell>
          <cell r="DA284">
            <v>20000</v>
          </cell>
        </row>
        <row r="285">
          <cell r="L285">
            <v>2736.794677734375</v>
          </cell>
          <cell r="DA285">
            <v>20000</v>
          </cell>
        </row>
        <row r="286">
          <cell r="L286">
            <v>2854.482177734375</v>
          </cell>
          <cell r="DA286">
            <v>20000</v>
          </cell>
        </row>
        <row r="287">
          <cell r="L287">
            <v>2767.051513671875</v>
          </cell>
          <cell r="DA287">
            <v>20000</v>
          </cell>
        </row>
        <row r="288">
          <cell r="L288">
            <v>3342.37548828125</v>
          </cell>
          <cell r="DA288">
            <v>20000</v>
          </cell>
        </row>
        <row r="289">
          <cell r="L289">
            <v>4286.482421875</v>
          </cell>
          <cell r="DA289">
            <v>20000</v>
          </cell>
        </row>
        <row r="290">
          <cell r="L290">
            <v>4232.03955078125</v>
          </cell>
          <cell r="DA290">
            <v>20000</v>
          </cell>
        </row>
        <row r="291">
          <cell r="L291">
            <v>4216.20849609375</v>
          </cell>
          <cell r="DA291">
            <v>20000</v>
          </cell>
        </row>
        <row r="292">
          <cell r="L292">
            <v>4219.71142578125</v>
          </cell>
          <cell r="DA292">
            <v>20000</v>
          </cell>
        </row>
        <row r="293">
          <cell r="L293">
            <v>4233.16552734375</v>
          </cell>
          <cell r="DA293">
            <v>20000</v>
          </cell>
        </row>
        <row r="294">
          <cell r="L294">
            <v>2844.60546875</v>
          </cell>
          <cell r="DA294">
            <v>20000</v>
          </cell>
        </row>
        <row r="295">
          <cell r="L295">
            <v>2392.675048828125</v>
          </cell>
          <cell r="DA295">
            <v>20000</v>
          </cell>
        </row>
        <row r="296">
          <cell r="L296">
            <v>2273.830322265625</v>
          </cell>
          <cell r="DA296">
            <v>20000</v>
          </cell>
        </row>
        <row r="297">
          <cell r="L297">
            <v>2999.409912109375</v>
          </cell>
          <cell r="DA297">
            <v>20000</v>
          </cell>
        </row>
        <row r="298">
          <cell r="L298">
            <v>4565.63671875</v>
          </cell>
          <cell r="DA298">
            <v>20000</v>
          </cell>
        </row>
        <row r="299">
          <cell r="L299">
            <v>4235.32861328125</v>
          </cell>
          <cell r="DA299">
            <v>20000</v>
          </cell>
        </row>
        <row r="300">
          <cell r="L300">
            <v>4466.70849609375</v>
          </cell>
          <cell r="DA300">
            <v>20000</v>
          </cell>
        </row>
        <row r="301">
          <cell r="L301">
            <v>4218.3330078125</v>
          </cell>
          <cell r="DA301">
            <v>20000</v>
          </cell>
        </row>
        <row r="302">
          <cell r="L302">
            <v>4249.634765625</v>
          </cell>
          <cell r="DA302">
            <v>20000</v>
          </cell>
        </row>
        <row r="303">
          <cell r="L303">
            <v>4221.880859375</v>
          </cell>
          <cell r="DA303">
            <v>20000</v>
          </cell>
        </row>
        <row r="304">
          <cell r="L304">
            <v>4226.1259765625</v>
          </cell>
          <cell r="DA304">
            <v>20000</v>
          </cell>
        </row>
        <row r="305">
          <cell r="L305">
            <v>4244.30615234375</v>
          </cell>
          <cell r="DA305">
            <v>20000</v>
          </cell>
        </row>
        <row r="306">
          <cell r="L306">
            <v>2374.599365234375</v>
          </cell>
          <cell r="DA306">
            <v>20000</v>
          </cell>
        </row>
        <row r="307">
          <cell r="L307">
            <v>2113.521240234375</v>
          </cell>
          <cell r="DA307">
            <v>20000</v>
          </cell>
        </row>
        <row r="308">
          <cell r="L308">
            <v>1911.2896728515625</v>
          </cell>
          <cell r="DA308">
            <v>20000</v>
          </cell>
        </row>
        <row r="309">
          <cell r="L309">
            <v>2999.997802734375</v>
          </cell>
          <cell r="DA309">
            <v>20000</v>
          </cell>
        </row>
        <row r="310">
          <cell r="L310">
            <v>3761.593994140625</v>
          </cell>
          <cell r="DA310">
            <v>20000</v>
          </cell>
        </row>
        <row r="311">
          <cell r="L311">
            <v>3388.499267578125</v>
          </cell>
          <cell r="DA311">
            <v>20000</v>
          </cell>
        </row>
        <row r="312">
          <cell r="L312">
            <v>4296.0302734375</v>
          </cell>
          <cell r="DA312">
            <v>20000</v>
          </cell>
        </row>
        <row r="313">
          <cell r="L313">
            <v>4304.53271484375</v>
          </cell>
          <cell r="DA313">
            <v>20000</v>
          </cell>
        </row>
        <row r="314">
          <cell r="L314">
            <v>4237.7265625</v>
          </cell>
          <cell r="DA314">
            <v>20000</v>
          </cell>
        </row>
        <row r="315">
          <cell r="L315">
            <v>4218.0419921875</v>
          </cell>
          <cell r="DA315">
            <v>20000</v>
          </cell>
        </row>
        <row r="316">
          <cell r="L316">
            <v>4221.78466796875</v>
          </cell>
          <cell r="DA316">
            <v>20000</v>
          </cell>
        </row>
        <row r="317">
          <cell r="L317">
            <v>4236.765625</v>
          </cell>
          <cell r="DA317">
            <v>20000</v>
          </cell>
        </row>
        <row r="318">
          <cell r="L318">
            <v>3333.001220703125</v>
          </cell>
          <cell r="DA318">
            <v>20000</v>
          </cell>
        </row>
        <row r="319">
          <cell r="L319">
            <v>1711.5313720703125</v>
          </cell>
          <cell r="DA319">
            <v>20000</v>
          </cell>
        </row>
        <row r="320">
          <cell r="L320">
            <v>1706.116943359375</v>
          </cell>
          <cell r="DA320">
            <v>20000</v>
          </cell>
        </row>
        <row r="321">
          <cell r="L321">
            <v>2688.185302734375</v>
          </cell>
          <cell r="DA321">
            <v>20000</v>
          </cell>
        </row>
        <row r="322">
          <cell r="L322">
            <v>2825.5419921875</v>
          </cell>
          <cell r="DA322">
            <v>20000</v>
          </cell>
        </row>
        <row r="323">
          <cell r="L323">
            <v>2502.143798828125</v>
          </cell>
          <cell r="DA323">
            <v>20000</v>
          </cell>
        </row>
        <row r="324">
          <cell r="L324">
            <v>3654.602294921875</v>
          </cell>
          <cell r="DA324">
            <v>20000</v>
          </cell>
        </row>
        <row r="325">
          <cell r="L325">
            <v>4070.716552734375</v>
          </cell>
          <cell r="DA325">
            <v>20000</v>
          </cell>
        </row>
        <row r="326">
          <cell r="L326">
            <v>4236.8486328125</v>
          </cell>
          <cell r="DA326">
            <v>20000</v>
          </cell>
        </row>
        <row r="327">
          <cell r="L327">
            <v>3005.329345703125</v>
          </cell>
          <cell r="DA327">
            <v>20000</v>
          </cell>
        </row>
        <row r="328">
          <cell r="L328">
            <v>3571.7275390625</v>
          </cell>
          <cell r="DA328">
            <v>20000</v>
          </cell>
        </row>
        <row r="329">
          <cell r="L329">
            <v>4234.9619140625</v>
          </cell>
          <cell r="DA329">
            <v>20000</v>
          </cell>
        </row>
        <row r="330">
          <cell r="L330">
            <v>3014.070068359375</v>
          </cell>
          <cell r="DA330">
            <v>20000</v>
          </cell>
        </row>
        <row r="331">
          <cell r="L331">
            <v>2546.455078125</v>
          </cell>
          <cell r="DA331">
            <v>20000</v>
          </cell>
        </row>
        <row r="332">
          <cell r="L332">
            <v>1910.8704833984375</v>
          </cell>
          <cell r="DA332">
            <v>20000</v>
          </cell>
        </row>
        <row r="333">
          <cell r="L333">
            <v>2999.39990234375</v>
          </cell>
          <cell r="DA333">
            <v>20000</v>
          </cell>
        </row>
        <row r="334">
          <cell r="L334">
            <v>3197.659423828125</v>
          </cell>
          <cell r="DA334">
            <v>20000</v>
          </cell>
        </row>
        <row r="335">
          <cell r="L335">
            <v>4498.9619140625</v>
          </cell>
          <cell r="DA335">
            <v>20000</v>
          </cell>
        </row>
        <row r="336">
          <cell r="L336">
            <v>4444.486328125</v>
          </cell>
          <cell r="DA336">
            <v>20000</v>
          </cell>
        </row>
        <row r="337">
          <cell r="L337">
            <v>4313.83251953125</v>
          </cell>
          <cell r="DA337">
            <v>20000</v>
          </cell>
        </row>
        <row r="338">
          <cell r="L338">
            <v>4203.13623046875</v>
          </cell>
          <cell r="DA338">
            <v>20000</v>
          </cell>
        </row>
        <row r="339">
          <cell r="L339">
            <v>4218.986328125</v>
          </cell>
          <cell r="DA339">
            <v>20000</v>
          </cell>
        </row>
        <row r="340">
          <cell r="L340">
            <v>4222.85302734375</v>
          </cell>
          <cell r="DA340">
            <v>20000</v>
          </cell>
        </row>
        <row r="341">
          <cell r="L341">
            <v>4238.6181640625</v>
          </cell>
          <cell r="DA341">
            <v>20000</v>
          </cell>
        </row>
        <row r="342">
          <cell r="L342">
            <v>2677.1748046875</v>
          </cell>
          <cell r="DA342">
            <v>20000</v>
          </cell>
        </row>
        <row r="343">
          <cell r="L343">
            <v>1761.4215087890625</v>
          </cell>
          <cell r="DA343">
            <v>20000</v>
          </cell>
        </row>
        <row r="344">
          <cell r="L344">
            <v>1911.190673828125</v>
          </cell>
          <cell r="DA344">
            <v>20000</v>
          </cell>
        </row>
        <row r="345">
          <cell r="L345">
            <v>2999.870849609375</v>
          </cell>
          <cell r="DA345">
            <v>20000</v>
          </cell>
        </row>
        <row r="346">
          <cell r="L346">
            <v>4164.44140625</v>
          </cell>
          <cell r="DA346">
            <v>20000</v>
          </cell>
        </row>
        <row r="347">
          <cell r="L347">
            <v>3543.21923828125</v>
          </cell>
          <cell r="DA347">
            <v>20000</v>
          </cell>
        </row>
        <row r="348">
          <cell r="L348">
            <v>3981.249267578125</v>
          </cell>
          <cell r="DA348">
            <v>20000</v>
          </cell>
        </row>
        <row r="349">
          <cell r="L349">
            <v>4323.931640625</v>
          </cell>
          <cell r="DA349">
            <v>20000</v>
          </cell>
        </row>
        <row r="350">
          <cell r="L350">
            <v>4243.83837890625</v>
          </cell>
          <cell r="DA350">
            <v>20000</v>
          </cell>
        </row>
        <row r="351">
          <cell r="L351">
            <v>4220.01171875</v>
          </cell>
          <cell r="DA351">
            <v>20000</v>
          </cell>
        </row>
        <row r="352">
          <cell r="L352">
            <v>4224.01318359375</v>
          </cell>
          <cell r="DA352">
            <v>20000</v>
          </cell>
        </row>
        <row r="353">
          <cell r="L353">
            <v>4240.63623046875</v>
          </cell>
          <cell r="DA353">
            <v>20000</v>
          </cell>
        </row>
        <row r="354">
          <cell r="L354">
            <v>4173.82763671875</v>
          </cell>
          <cell r="DA354">
            <v>20000</v>
          </cell>
        </row>
        <row r="355">
          <cell r="L355">
            <v>2677.357666015625</v>
          </cell>
          <cell r="DA355">
            <v>20000</v>
          </cell>
        </row>
        <row r="356">
          <cell r="L356">
            <v>1124.9996337890625</v>
          </cell>
          <cell r="DA356">
            <v>20000</v>
          </cell>
        </row>
        <row r="357">
          <cell r="L357">
            <v>2562.5</v>
          </cell>
          <cell r="DA357">
            <v>20000</v>
          </cell>
        </row>
        <row r="358">
          <cell r="L358">
            <v>1902.82373046875</v>
          </cell>
          <cell r="DA358">
            <v>20000</v>
          </cell>
        </row>
        <row r="359">
          <cell r="L359">
            <v>4471.7568359375</v>
          </cell>
          <cell r="DA359">
            <v>20000</v>
          </cell>
        </row>
        <row r="360">
          <cell r="L360">
            <v>4382.404296875</v>
          </cell>
          <cell r="DA360">
            <v>20000</v>
          </cell>
        </row>
        <row r="361">
          <cell r="L361">
            <v>2003.8812255859375</v>
          </cell>
          <cell r="DA361">
            <v>20000</v>
          </cell>
        </row>
        <row r="362">
          <cell r="L362">
            <v>4231.787109375</v>
          </cell>
          <cell r="DA362">
            <v>20000</v>
          </cell>
        </row>
        <row r="363">
          <cell r="L363">
            <v>4216.12744140625</v>
          </cell>
          <cell r="DA363">
            <v>20000</v>
          </cell>
        </row>
        <row r="364">
          <cell r="L364">
            <v>4219.61962890625</v>
          </cell>
          <cell r="DA364">
            <v>20000</v>
          </cell>
        </row>
        <row r="365">
          <cell r="L365">
            <v>3012.89697265625</v>
          </cell>
          <cell r="DA365">
            <v>20000</v>
          </cell>
        </row>
        <row r="366">
          <cell r="L366">
            <v>2645.118408203125</v>
          </cell>
          <cell r="DA366">
            <v>20000</v>
          </cell>
        </row>
        <row r="367">
          <cell r="L367">
            <v>2516.891357421875</v>
          </cell>
          <cell r="DA367">
            <v>20000</v>
          </cell>
        </row>
        <row r="368">
          <cell r="L368">
            <v>1500</v>
          </cell>
          <cell r="DA368">
            <v>20000</v>
          </cell>
        </row>
        <row r="369">
          <cell r="L369">
            <v>2649.999755859375</v>
          </cell>
          <cell r="DA369">
            <v>20000</v>
          </cell>
        </row>
        <row r="370">
          <cell r="L370">
            <v>2628.542724609375</v>
          </cell>
          <cell r="DA370">
            <v>20000</v>
          </cell>
        </row>
        <row r="371">
          <cell r="L371">
            <v>4521.5166015625</v>
          </cell>
          <cell r="DA371">
            <v>20000</v>
          </cell>
        </row>
        <row r="372">
          <cell r="L372">
            <v>4464.07958984375</v>
          </cell>
          <cell r="DA372">
            <v>20000</v>
          </cell>
        </row>
        <row r="373">
          <cell r="L373">
            <v>4337.17041015625</v>
          </cell>
          <cell r="DA373">
            <v>20000</v>
          </cell>
        </row>
        <row r="374">
          <cell r="L374">
            <v>4248.00927734375</v>
          </cell>
          <cell r="DA374">
            <v>20000</v>
          </cell>
        </row>
        <row r="375">
          <cell r="L375">
            <v>4221.3564453125</v>
          </cell>
          <cell r="DA375">
            <v>20000</v>
          </cell>
        </row>
        <row r="376">
          <cell r="L376">
            <v>4225.533203125</v>
          </cell>
          <cell r="DA376">
            <v>20000</v>
          </cell>
        </row>
        <row r="377">
          <cell r="L377">
            <v>4241.78466796875</v>
          </cell>
          <cell r="DA377">
            <v>20000</v>
          </cell>
        </row>
        <row r="378">
          <cell r="L378">
            <v>4293.00830078125</v>
          </cell>
          <cell r="DA378">
            <v>20000</v>
          </cell>
        </row>
        <row r="379">
          <cell r="L379">
            <v>2869.02490234375</v>
          </cell>
          <cell r="DA379">
            <v>20000</v>
          </cell>
        </row>
        <row r="380">
          <cell r="L380">
            <v>3667.64501953125</v>
          </cell>
          <cell r="DA380">
            <v>20000</v>
          </cell>
        </row>
        <row r="381">
          <cell r="L381">
            <v>2999.786865234375</v>
          </cell>
          <cell r="DA381">
            <v>20000</v>
          </cell>
        </row>
        <row r="382">
          <cell r="L382">
            <v>4599.6669921875</v>
          </cell>
          <cell r="DA382">
            <v>20000</v>
          </cell>
        </row>
        <row r="383">
          <cell r="L383">
            <v>4570.93798828125</v>
          </cell>
          <cell r="DA383">
            <v>20000</v>
          </cell>
        </row>
        <row r="384">
          <cell r="L384">
            <v>4490.09619140625</v>
          </cell>
          <cell r="DA384">
            <v>20000</v>
          </cell>
        </row>
        <row r="385">
          <cell r="L385">
            <v>4348.564453125</v>
          </cell>
          <cell r="DA385">
            <v>20000</v>
          </cell>
        </row>
        <row r="386">
          <cell r="L386">
            <v>4264.20947265625</v>
          </cell>
          <cell r="DA386">
            <v>20000</v>
          </cell>
        </row>
        <row r="387">
          <cell r="L387">
            <v>4226.5791015625</v>
          </cell>
          <cell r="DA387">
            <v>20000</v>
          </cell>
        </row>
        <row r="388">
          <cell r="L388">
            <v>4231.439453125</v>
          </cell>
          <cell r="DA388">
            <v>20000</v>
          </cell>
        </row>
        <row r="389">
          <cell r="L389">
            <v>4209.26611328125</v>
          </cell>
          <cell r="DA389">
            <v>20000</v>
          </cell>
        </row>
        <row r="390">
          <cell r="L390">
            <v>1356.605712890625</v>
          </cell>
          <cell r="DA390">
            <v>20000</v>
          </cell>
        </row>
        <row r="391">
          <cell r="L391">
            <v>2551.38427734375</v>
          </cell>
          <cell r="DA391">
            <v>20000</v>
          </cell>
        </row>
        <row r="392">
          <cell r="L392">
            <v>2272.685791015625</v>
          </cell>
          <cell r="DA392">
            <v>20000</v>
          </cell>
        </row>
        <row r="393">
          <cell r="L393">
            <v>2997.225830078125</v>
          </cell>
          <cell r="DA393">
            <v>20000</v>
          </cell>
        </row>
        <row r="394">
          <cell r="L394">
            <v>4537.8369140625</v>
          </cell>
          <cell r="DA394">
            <v>20000</v>
          </cell>
        </row>
        <row r="395">
          <cell r="L395">
            <v>4504.310546875</v>
          </cell>
          <cell r="DA395">
            <v>20000</v>
          </cell>
        </row>
        <row r="396">
          <cell r="L396">
            <v>4455.16455078125</v>
          </cell>
          <cell r="DA396">
            <v>20000</v>
          </cell>
        </row>
        <row r="397">
          <cell r="L397">
            <v>4319.68115234375</v>
          </cell>
          <cell r="DA397">
            <v>20000</v>
          </cell>
        </row>
        <row r="398">
          <cell r="L398">
            <v>4242.4990234375</v>
          </cell>
          <cell r="DA398">
            <v>20000</v>
          </cell>
        </row>
        <row r="399">
          <cell r="L399">
            <v>4219.580078125</v>
          </cell>
          <cell r="DA399">
            <v>20000</v>
          </cell>
        </row>
        <row r="400">
          <cell r="L400">
            <v>4223.52490234375</v>
          </cell>
          <cell r="DA400">
            <v>20000</v>
          </cell>
        </row>
        <row r="401">
          <cell r="L401">
            <v>4239.7880859375</v>
          </cell>
          <cell r="DA401">
            <v>20000</v>
          </cell>
        </row>
        <row r="402">
          <cell r="L402">
            <v>2561.36328125</v>
          </cell>
          <cell r="DA402">
            <v>20000</v>
          </cell>
        </row>
        <row r="403">
          <cell r="L403">
            <v>2546.17578125</v>
          </cell>
          <cell r="DA403">
            <v>20000</v>
          </cell>
        </row>
        <row r="404">
          <cell r="L404">
            <v>1910.5665283203125</v>
          </cell>
          <cell r="DA404">
            <v>20000</v>
          </cell>
        </row>
        <row r="405">
          <cell r="L405">
            <v>2999.043212890625</v>
          </cell>
          <cell r="DA405">
            <v>20000</v>
          </cell>
        </row>
        <row r="406">
          <cell r="L406">
            <v>2599.364990234375</v>
          </cell>
          <cell r="DA406">
            <v>20000</v>
          </cell>
        </row>
        <row r="407">
          <cell r="L407">
            <v>4515.2197265625</v>
          </cell>
          <cell r="DA407">
            <v>20000</v>
          </cell>
        </row>
        <row r="408">
          <cell r="L408">
            <v>4460.7587890625</v>
          </cell>
          <cell r="DA408">
            <v>20000</v>
          </cell>
        </row>
        <row r="409">
          <cell r="L409">
            <v>4330.6552734375</v>
          </cell>
          <cell r="DA409">
            <v>20000</v>
          </cell>
        </row>
        <row r="410">
          <cell r="L410">
            <v>4245.95654296875</v>
          </cell>
          <cell r="DA410">
            <v>20000</v>
          </cell>
        </row>
        <row r="411">
          <cell r="L411">
            <v>4220.69482421875</v>
          </cell>
          <cell r="DA411">
            <v>20000</v>
          </cell>
        </row>
        <row r="412">
          <cell r="L412">
            <v>4224.78466796875</v>
          </cell>
          <cell r="DA412">
            <v>20000</v>
          </cell>
        </row>
        <row r="413">
          <cell r="L413">
            <v>4241.97705078125</v>
          </cell>
          <cell r="DA413">
            <v>20000</v>
          </cell>
        </row>
        <row r="414">
          <cell r="L414">
            <v>3914.767822265625</v>
          </cell>
          <cell r="DA414">
            <v>20000</v>
          </cell>
        </row>
        <row r="415">
          <cell r="L415">
            <v>1520.1444091796875</v>
          </cell>
          <cell r="DA415">
            <v>20000</v>
          </cell>
        </row>
        <row r="416">
          <cell r="L416">
            <v>1772.0447998046875</v>
          </cell>
          <cell r="DA416">
            <v>20000</v>
          </cell>
        </row>
        <row r="417">
          <cell r="L417">
            <v>2135.008056640625</v>
          </cell>
          <cell r="DA417">
            <v>20000</v>
          </cell>
        </row>
        <row r="418">
          <cell r="L418">
            <v>2446.661376953125</v>
          </cell>
          <cell r="DA418">
            <v>20000</v>
          </cell>
        </row>
        <row r="419">
          <cell r="L419">
            <v>2257.05419921875</v>
          </cell>
          <cell r="DA419">
            <v>20000</v>
          </cell>
        </row>
        <row r="420">
          <cell r="L420">
            <v>3500.142822265625</v>
          </cell>
          <cell r="DA420">
            <v>20000</v>
          </cell>
        </row>
        <row r="421">
          <cell r="L421">
            <v>3641.284423828125</v>
          </cell>
          <cell r="DA421">
            <v>20000</v>
          </cell>
        </row>
        <row r="422">
          <cell r="L422">
            <v>4231.00732421875</v>
          </cell>
          <cell r="DA422">
            <v>20000</v>
          </cell>
        </row>
        <row r="423">
          <cell r="L423">
            <v>4215.8759765625</v>
          </cell>
          <cell r="DA423">
            <v>20000</v>
          </cell>
        </row>
        <row r="424">
          <cell r="L424">
            <v>4219.33544921875</v>
          </cell>
          <cell r="DA424">
            <v>20000</v>
          </cell>
        </row>
        <row r="425">
          <cell r="L425">
            <v>4231.39111328125</v>
          </cell>
          <cell r="DA425">
            <v>20000</v>
          </cell>
        </row>
        <row r="426">
          <cell r="L426">
            <v>1578.380859375</v>
          </cell>
          <cell r="DA426">
            <v>20000</v>
          </cell>
        </row>
        <row r="427">
          <cell r="L427">
            <v>2476.279052734375</v>
          </cell>
          <cell r="DA427">
            <v>20000</v>
          </cell>
        </row>
        <row r="428">
          <cell r="L428">
            <v>1910.991455078125</v>
          </cell>
          <cell r="DA428">
            <v>20000</v>
          </cell>
        </row>
        <row r="429">
          <cell r="L429">
            <v>2999.5517578125</v>
          </cell>
          <cell r="DA429">
            <v>20000</v>
          </cell>
        </row>
        <row r="430">
          <cell r="L430">
            <v>4555.4833984375</v>
          </cell>
          <cell r="DA430">
            <v>20000</v>
          </cell>
        </row>
        <row r="431">
          <cell r="L431">
            <v>4517.82177734375</v>
          </cell>
          <cell r="DA431">
            <v>20000</v>
          </cell>
        </row>
        <row r="432">
          <cell r="L432">
            <v>4462.0263671875</v>
          </cell>
          <cell r="DA432">
            <v>20000</v>
          </cell>
        </row>
        <row r="433">
          <cell r="L433">
            <v>4239.92919921875</v>
          </cell>
          <cell r="DA433">
            <v>20000</v>
          </cell>
        </row>
        <row r="434">
          <cell r="L434">
            <v>4247.0166015625</v>
          </cell>
          <cell r="DA434">
            <v>20000</v>
          </cell>
        </row>
        <row r="435">
          <cell r="L435">
            <v>4221.03662109375</v>
          </cell>
          <cell r="DA435">
            <v>20000</v>
          </cell>
        </row>
        <row r="436">
          <cell r="L436">
            <v>4225.1708984375</v>
          </cell>
          <cell r="DA436">
            <v>20000</v>
          </cell>
        </row>
        <row r="437">
          <cell r="L437">
            <v>2851.608642578125</v>
          </cell>
          <cell r="DA437">
            <v>20000</v>
          </cell>
        </row>
        <row r="438">
          <cell r="L438">
            <v>2645.8623046875</v>
          </cell>
          <cell r="DA438">
            <v>20000</v>
          </cell>
        </row>
        <row r="439">
          <cell r="L439">
            <v>2686.152587890625</v>
          </cell>
          <cell r="DA439">
            <v>20000</v>
          </cell>
        </row>
        <row r="440">
          <cell r="L440">
            <v>2274.19287109375</v>
          </cell>
          <cell r="DA440">
            <v>20000</v>
          </cell>
        </row>
        <row r="441">
          <cell r="L441">
            <v>2999.99853515625</v>
          </cell>
          <cell r="DA441">
            <v>20000</v>
          </cell>
        </row>
        <row r="442">
          <cell r="L442">
            <v>3556.029296875</v>
          </cell>
          <cell r="DA442">
            <v>20000</v>
          </cell>
        </row>
        <row r="443">
          <cell r="L443">
            <v>4522.8134765625</v>
          </cell>
          <cell r="DA443">
            <v>20000</v>
          </cell>
        </row>
        <row r="444">
          <cell r="L444">
            <v>4464.76318359375</v>
          </cell>
          <cell r="DA444">
            <v>20000</v>
          </cell>
        </row>
        <row r="445">
          <cell r="L445">
            <v>4338.37060546875</v>
          </cell>
          <cell r="DA445">
            <v>20000</v>
          </cell>
        </row>
        <row r="446">
          <cell r="L446">
            <v>4248.43212890625</v>
          </cell>
          <cell r="DA446">
            <v>20000</v>
          </cell>
        </row>
        <row r="447">
          <cell r="L447">
            <v>4221.4931640625</v>
          </cell>
          <cell r="DA447">
            <v>20000</v>
          </cell>
        </row>
        <row r="448">
          <cell r="L448">
            <v>4225.68798828125</v>
          </cell>
          <cell r="DA448">
            <v>20000</v>
          </cell>
        </row>
        <row r="449">
          <cell r="L449">
            <v>4243.544921875</v>
          </cell>
          <cell r="DA449">
            <v>20000</v>
          </cell>
        </row>
        <row r="450">
          <cell r="L450">
            <v>3835.115478515625</v>
          </cell>
          <cell r="DA450">
            <v>20000</v>
          </cell>
        </row>
        <row r="451">
          <cell r="L451">
            <v>2154.766357421875</v>
          </cell>
          <cell r="DA451">
            <v>20000</v>
          </cell>
        </row>
        <row r="452">
          <cell r="L452">
            <v>3323.944091796875</v>
          </cell>
          <cell r="DA452">
            <v>20000</v>
          </cell>
        </row>
        <row r="453">
          <cell r="L453">
            <v>3000</v>
          </cell>
          <cell r="DA453">
            <v>20000</v>
          </cell>
        </row>
        <row r="454">
          <cell r="L454">
            <v>4600</v>
          </cell>
          <cell r="DA454">
            <v>20000</v>
          </cell>
        </row>
        <row r="455">
          <cell r="L455">
            <v>4571.208984375</v>
          </cell>
          <cell r="DA455">
            <v>20000</v>
          </cell>
        </row>
        <row r="456">
          <cell r="L456">
            <v>4490.28369140625</v>
          </cell>
          <cell r="DA456">
            <v>20000</v>
          </cell>
        </row>
        <row r="457">
          <cell r="L457">
            <v>4388.58935546875</v>
          </cell>
          <cell r="DA457">
            <v>20000</v>
          </cell>
        </row>
        <row r="458">
          <cell r="L458">
            <v>4264.208984375</v>
          </cell>
          <cell r="DA458">
            <v>20000</v>
          </cell>
        </row>
        <row r="459">
          <cell r="L459">
            <v>4226.5791015625</v>
          </cell>
          <cell r="DA459">
            <v>20000</v>
          </cell>
        </row>
        <row r="460">
          <cell r="L460">
            <v>4231.439453125</v>
          </cell>
          <cell r="DA460">
            <v>20000</v>
          </cell>
        </row>
        <row r="461">
          <cell r="L461">
            <v>4253.5341796875</v>
          </cell>
          <cell r="DA461">
            <v>20000</v>
          </cell>
        </row>
        <row r="462">
          <cell r="L462">
            <v>4271.0673828125</v>
          </cell>
          <cell r="DA462">
            <v>20000</v>
          </cell>
        </row>
        <row r="463">
          <cell r="L463">
            <v>1809.388427734375</v>
          </cell>
          <cell r="DA463">
            <v>20000</v>
          </cell>
        </row>
        <row r="464">
          <cell r="L464">
            <v>2092.741943359375</v>
          </cell>
          <cell r="DA464">
            <v>20000</v>
          </cell>
        </row>
        <row r="465">
          <cell r="L465">
            <v>1951.700927734375</v>
          </cell>
          <cell r="DA465">
            <v>20000</v>
          </cell>
        </row>
        <row r="466">
          <cell r="L466">
            <v>2495.842529296875</v>
          </cell>
          <cell r="DA466">
            <v>20000</v>
          </cell>
        </row>
        <row r="467">
          <cell r="L467">
            <v>4499.541015625</v>
          </cell>
          <cell r="DA467">
            <v>20000</v>
          </cell>
        </row>
        <row r="468">
          <cell r="L468">
            <v>3780.308349609375</v>
          </cell>
          <cell r="DA468">
            <v>20000</v>
          </cell>
        </row>
        <row r="469">
          <cell r="L469">
            <v>4314.431640625</v>
          </cell>
          <cell r="DA469">
            <v>20000</v>
          </cell>
        </row>
        <row r="470">
          <cell r="L470">
            <v>4240.84521484375</v>
          </cell>
          <cell r="DA470">
            <v>20000</v>
          </cell>
        </row>
        <row r="471">
          <cell r="L471">
            <v>1729.13134765625</v>
          </cell>
          <cell r="DA471">
            <v>20000</v>
          </cell>
        </row>
        <row r="472">
          <cell r="L472">
            <v>4222.921875</v>
          </cell>
          <cell r="DA472">
            <v>20000</v>
          </cell>
        </row>
        <row r="473">
          <cell r="L473">
            <v>4218.65673828125</v>
          </cell>
          <cell r="DA473">
            <v>20000</v>
          </cell>
        </row>
        <row r="474">
          <cell r="L474">
            <v>4233.8193359375</v>
          </cell>
          <cell r="DA474">
            <v>20000</v>
          </cell>
        </row>
        <row r="475">
          <cell r="L475">
            <v>1608.3868408203125</v>
          </cell>
          <cell r="DA475">
            <v>20000</v>
          </cell>
        </row>
        <row r="476">
          <cell r="L476">
            <v>799.99981689453125</v>
          </cell>
          <cell r="DA476">
            <v>20000</v>
          </cell>
        </row>
        <row r="477">
          <cell r="L477">
            <v>2398.90771484375</v>
          </cell>
          <cell r="DA477">
            <v>20000</v>
          </cell>
        </row>
        <row r="478">
          <cell r="L478">
            <v>2427.664306640625</v>
          </cell>
          <cell r="DA478">
            <v>20000</v>
          </cell>
        </row>
        <row r="479">
          <cell r="L479">
            <v>2304.700927734375</v>
          </cell>
          <cell r="DA479">
            <v>20000</v>
          </cell>
        </row>
        <row r="480">
          <cell r="L480">
            <v>3345.81640625</v>
          </cell>
          <cell r="DA480">
            <v>20000</v>
          </cell>
        </row>
        <row r="481">
          <cell r="L481">
            <v>4266.1689453125</v>
          </cell>
          <cell r="DA481">
            <v>20000</v>
          </cell>
        </row>
        <row r="482">
          <cell r="L482">
            <v>4225.6396484375</v>
          </cell>
          <cell r="DA482">
            <v>20000</v>
          </cell>
        </row>
        <row r="483">
          <cell r="L483">
            <v>4191.43994140625</v>
          </cell>
          <cell r="DA483">
            <v>20000</v>
          </cell>
        </row>
        <row r="484">
          <cell r="L484">
            <v>4217.3779296875</v>
          </cell>
          <cell r="DA484">
            <v>20000</v>
          </cell>
        </row>
        <row r="485">
          <cell r="L485">
            <v>4021.835205078125</v>
          </cell>
          <cell r="DA485">
            <v>20000</v>
          </cell>
        </row>
        <row r="486">
          <cell r="L486">
            <v>2144.67822265625</v>
          </cell>
          <cell r="DA486">
            <v>20000</v>
          </cell>
        </row>
        <row r="487">
          <cell r="L487">
            <v>1547.1802978515625</v>
          </cell>
          <cell r="DA487">
            <v>20000</v>
          </cell>
        </row>
        <row r="488">
          <cell r="L488">
            <v>1566.0372314453125</v>
          </cell>
          <cell r="DA488">
            <v>20000</v>
          </cell>
        </row>
        <row r="489">
          <cell r="L489">
            <v>2999.9990234375</v>
          </cell>
          <cell r="DA489">
            <v>20000</v>
          </cell>
        </row>
        <row r="490">
          <cell r="L490">
            <v>4300.3505859375</v>
          </cell>
          <cell r="DA490">
            <v>20000</v>
          </cell>
        </row>
        <row r="491">
          <cell r="L491">
            <v>3835.5078125</v>
          </cell>
          <cell r="DA491">
            <v>20000</v>
          </cell>
        </row>
        <row r="492">
          <cell r="L492">
            <v>3767.4140625</v>
          </cell>
          <cell r="DA492">
            <v>20000</v>
          </cell>
        </row>
        <row r="493">
          <cell r="L493">
            <v>4322.24609375</v>
          </cell>
          <cell r="DA493">
            <v>20000</v>
          </cell>
        </row>
        <row r="494">
          <cell r="L494">
            <v>4243.30712890625</v>
          </cell>
          <cell r="DA494">
            <v>20000</v>
          </cell>
        </row>
        <row r="495">
          <cell r="L495">
            <v>3528.956787109375</v>
          </cell>
          <cell r="DA495">
            <v>20000</v>
          </cell>
        </row>
        <row r="496">
          <cell r="L496">
            <v>4065.601806640625</v>
          </cell>
          <cell r="DA496">
            <v>20000</v>
          </cell>
        </row>
        <row r="497">
          <cell r="L497">
            <v>4240.296875</v>
          </cell>
          <cell r="DA497">
            <v>20000</v>
          </cell>
        </row>
        <row r="498">
          <cell r="L498">
            <v>4271.72119140625</v>
          </cell>
          <cell r="DA498">
            <v>20000</v>
          </cell>
        </row>
        <row r="499">
          <cell r="L499">
            <v>2042.84326171875</v>
          </cell>
          <cell r="DA499">
            <v>20000</v>
          </cell>
        </row>
        <row r="500">
          <cell r="L500">
            <v>2092.741943359375</v>
          </cell>
          <cell r="DA500">
            <v>20000</v>
          </cell>
        </row>
        <row r="501">
          <cell r="L501">
            <v>3000</v>
          </cell>
          <cell r="DA501">
            <v>20000</v>
          </cell>
        </row>
        <row r="502">
          <cell r="L502">
            <v>3718.94189453125</v>
          </cell>
          <cell r="DA502">
            <v>20000</v>
          </cell>
        </row>
        <row r="503">
          <cell r="L503">
            <v>4162.517578125</v>
          </cell>
          <cell r="DA503">
            <v>20000</v>
          </cell>
        </row>
        <row r="504">
          <cell r="L504">
            <v>3922.041748046875</v>
          </cell>
          <cell r="DA504">
            <v>20000</v>
          </cell>
        </row>
        <row r="505">
          <cell r="L505">
            <v>4318.046875</v>
          </cell>
          <cell r="DA505">
            <v>20000</v>
          </cell>
        </row>
        <row r="506">
          <cell r="L506">
            <v>4241.984375</v>
          </cell>
          <cell r="DA506">
            <v>20000</v>
          </cell>
        </row>
        <row r="507">
          <cell r="L507">
            <v>4219.41455078125</v>
          </cell>
          <cell r="DA507">
            <v>20000</v>
          </cell>
        </row>
        <row r="508">
          <cell r="L508">
            <v>4223.3369140625</v>
          </cell>
          <cell r="DA508">
            <v>20000</v>
          </cell>
        </row>
        <row r="509">
          <cell r="L509">
            <v>4239.46240234375</v>
          </cell>
          <cell r="DA509">
            <v>20000</v>
          </cell>
        </row>
        <row r="510">
          <cell r="L510">
            <v>3604.90478515625</v>
          </cell>
          <cell r="DA510">
            <v>20000</v>
          </cell>
        </row>
        <row r="511">
          <cell r="L511">
            <v>2946.519287109375</v>
          </cell>
          <cell r="DA511">
            <v>20000</v>
          </cell>
        </row>
        <row r="512">
          <cell r="L512">
            <v>2273.88232421875</v>
          </cell>
          <cell r="DA512">
            <v>20000</v>
          </cell>
        </row>
        <row r="513">
          <cell r="L513">
            <v>2999.46142578125</v>
          </cell>
          <cell r="DA513">
            <v>20000</v>
          </cell>
        </row>
        <row r="514">
          <cell r="L514">
            <v>3603.790283203125</v>
          </cell>
          <cell r="DA514">
            <v>20000</v>
          </cell>
        </row>
        <row r="515">
          <cell r="L515">
            <v>4523.875</v>
          </cell>
          <cell r="DA515">
            <v>20000</v>
          </cell>
        </row>
        <row r="516">
          <cell r="L516">
            <v>4465.3232421875</v>
          </cell>
          <cell r="DA516">
            <v>20000</v>
          </cell>
        </row>
        <row r="517">
          <cell r="L517">
            <v>4339.61083984375</v>
          </cell>
          <cell r="DA517">
            <v>20000</v>
          </cell>
        </row>
        <row r="518">
          <cell r="L518">
            <v>4248.7783203125</v>
          </cell>
          <cell r="DA518">
            <v>20000</v>
          </cell>
        </row>
        <row r="519">
          <cell r="L519">
            <v>4221.6044921875</v>
          </cell>
          <cell r="DA519">
            <v>20000</v>
          </cell>
        </row>
        <row r="520">
          <cell r="L520">
            <v>4211.32421875</v>
          </cell>
          <cell r="DA520">
            <v>20000</v>
          </cell>
        </row>
        <row r="521">
          <cell r="L521">
            <v>3997.912353515625</v>
          </cell>
          <cell r="DA521">
            <v>20000</v>
          </cell>
        </row>
        <row r="522">
          <cell r="L522">
            <v>1584.517822265625</v>
          </cell>
          <cell r="DA522">
            <v>20000</v>
          </cell>
        </row>
        <row r="523">
          <cell r="L523">
            <v>1707.5877685546875</v>
          </cell>
          <cell r="DA523">
            <v>20000</v>
          </cell>
        </row>
        <row r="524">
          <cell r="L524">
            <v>1911.1737060546875</v>
          </cell>
          <cell r="DA524">
            <v>20000</v>
          </cell>
        </row>
        <row r="525">
          <cell r="L525">
            <v>2579.751220703125</v>
          </cell>
          <cell r="DA525">
            <v>20000</v>
          </cell>
        </row>
        <row r="526">
          <cell r="L526">
            <v>3607.166748046875</v>
          </cell>
          <cell r="DA526">
            <v>20000</v>
          </cell>
        </row>
        <row r="527">
          <cell r="L527">
            <v>3201.518798828125</v>
          </cell>
          <cell r="DA527">
            <v>20000</v>
          </cell>
        </row>
        <row r="528">
          <cell r="L528">
            <v>3540.123046875</v>
          </cell>
          <cell r="DA528">
            <v>20000</v>
          </cell>
        </row>
        <row r="529">
          <cell r="L529">
            <v>3905.904541015625</v>
          </cell>
          <cell r="DA529">
            <v>20000</v>
          </cell>
        </row>
        <row r="530">
          <cell r="L530">
            <v>4233.10791015625</v>
          </cell>
          <cell r="DA530">
            <v>20000</v>
          </cell>
        </row>
        <row r="531">
          <cell r="L531">
            <v>4216.55322265625</v>
          </cell>
          <cell r="DA531">
            <v>20000</v>
          </cell>
        </row>
        <row r="532">
          <cell r="L532">
            <v>4220.10107421875</v>
          </cell>
          <cell r="DA532">
            <v>20000</v>
          </cell>
        </row>
        <row r="533">
          <cell r="L533">
            <v>4233.7978515625</v>
          </cell>
          <cell r="DA533">
            <v>20000</v>
          </cell>
        </row>
        <row r="534">
          <cell r="L534">
            <v>3031.71728515625</v>
          </cell>
          <cell r="DA534">
            <v>20000</v>
          </cell>
        </row>
        <row r="535">
          <cell r="L535">
            <v>2546.137939453125</v>
          </cell>
          <cell r="DA535">
            <v>20000</v>
          </cell>
        </row>
        <row r="536">
          <cell r="L536">
            <v>1910.359375</v>
          </cell>
          <cell r="DA536">
            <v>20000</v>
          </cell>
        </row>
        <row r="537">
          <cell r="L537">
            <v>2998.841796875</v>
          </cell>
          <cell r="DA537">
            <v>20000</v>
          </cell>
        </row>
        <row r="538">
          <cell r="L538">
            <v>3268.89111328125</v>
          </cell>
          <cell r="DA538">
            <v>20000</v>
          </cell>
        </row>
        <row r="539">
          <cell r="L539">
            <v>4516.1630859375</v>
          </cell>
          <cell r="DA539">
            <v>20000</v>
          </cell>
        </row>
        <row r="540">
          <cell r="L540">
            <v>4461.25634765625</v>
          </cell>
          <cell r="DA540">
            <v>20000</v>
          </cell>
        </row>
        <row r="541">
          <cell r="L541">
            <v>4331.630859375</v>
          </cell>
          <cell r="DA541">
            <v>20000</v>
          </cell>
        </row>
        <row r="542">
          <cell r="L542">
            <v>4246.263671875</v>
          </cell>
          <cell r="DA542">
            <v>20000</v>
          </cell>
        </row>
        <row r="543">
          <cell r="L543">
            <v>4220.79345703125</v>
          </cell>
          <cell r="DA543">
            <v>20000</v>
          </cell>
        </row>
        <row r="544">
          <cell r="L544">
            <v>4224.89697265625</v>
          </cell>
          <cell r="DA544">
            <v>20000</v>
          </cell>
        </row>
        <row r="545">
          <cell r="L545">
            <v>4242.17138671875</v>
          </cell>
          <cell r="DA545">
            <v>20000</v>
          </cell>
        </row>
        <row r="546">
          <cell r="L546">
            <v>4276.12841796875</v>
          </cell>
          <cell r="DA546">
            <v>20000</v>
          </cell>
        </row>
        <row r="547">
          <cell r="L547">
            <v>2158.048095703125</v>
          </cell>
          <cell r="DA547">
            <v>20000</v>
          </cell>
        </row>
        <row r="548">
          <cell r="L548">
            <v>1124.9415283203125</v>
          </cell>
          <cell r="DA548">
            <v>20000</v>
          </cell>
        </row>
        <row r="549">
          <cell r="L549">
            <v>2562.408447265625</v>
          </cell>
          <cell r="DA549">
            <v>20000</v>
          </cell>
        </row>
        <row r="550">
          <cell r="L550">
            <v>2579.95654296875</v>
          </cell>
          <cell r="DA550">
            <v>20000</v>
          </cell>
        </row>
        <row r="551">
          <cell r="L551">
            <v>4511.0966796875</v>
          </cell>
          <cell r="DA551">
            <v>20000</v>
          </cell>
        </row>
        <row r="552">
          <cell r="L552">
            <v>4458.58447265625</v>
          </cell>
          <cell r="DA552">
            <v>20000</v>
          </cell>
        </row>
        <row r="553">
          <cell r="L553">
            <v>4326.388671875</v>
          </cell>
          <cell r="DA553">
            <v>20000</v>
          </cell>
        </row>
        <row r="554">
          <cell r="L554">
            <v>4244.6123046875</v>
          </cell>
          <cell r="DA554">
            <v>20000</v>
          </cell>
        </row>
        <row r="555">
          <cell r="L555">
            <v>4220.26123046875</v>
          </cell>
          <cell r="DA555">
            <v>20000</v>
          </cell>
        </row>
        <row r="556">
          <cell r="L556">
            <v>4224.294921875</v>
          </cell>
          <cell r="DA556">
            <v>20000</v>
          </cell>
        </row>
        <row r="557">
          <cell r="L557">
            <v>4241.12646484375</v>
          </cell>
          <cell r="DA557">
            <v>20000</v>
          </cell>
        </row>
        <row r="558">
          <cell r="L558">
            <v>4301.138671875</v>
          </cell>
          <cell r="DA558">
            <v>20000</v>
          </cell>
        </row>
        <row r="559">
          <cell r="L559">
            <v>2505.8369140625</v>
          </cell>
          <cell r="DA559">
            <v>20000</v>
          </cell>
        </row>
        <row r="560">
          <cell r="L560">
            <v>3307.302734375</v>
          </cell>
          <cell r="DA560">
            <v>20000</v>
          </cell>
        </row>
        <row r="561">
          <cell r="L561">
            <v>2999.85400390625</v>
          </cell>
          <cell r="DA561">
            <v>20000</v>
          </cell>
        </row>
        <row r="562">
          <cell r="L562">
            <v>4599.80419921875</v>
          </cell>
          <cell r="DA562">
            <v>20000</v>
          </cell>
        </row>
        <row r="563">
          <cell r="L563">
            <v>4570.99658203125</v>
          </cell>
          <cell r="DA563">
            <v>20000</v>
          </cell>
        </row>
        <row r="564">
          <cell r="L564">
            <v>4490.0888671875</v>
          </cell>
          <cell r="DA564">
            <v>20000</v>
          </cell>
        </row>
        <row r="565">
          <cell r="L565">
            <v>4339.8056640625</v>
          </cell>
          <cell r="DA565">
            <v>20000</v>
          </cell>
        </row>
        <row r="566">
          <cell r="L566">
            <v>4264.20947265625</v>
          </cell>
          <cell r="DA566">
            <v>20000</v>
          </cell>
        </row>
        <row r="567">
          <cell r="L567">
            <v>4226.5791015625</v>
          </cell>
          <cell r="DA567">
            <v>20000</v>
          </cell>
        </row>
        <row r="568">
          <cell r="L568">
            <v>4231.439453125</v>
          </cell>
          <cell r="DA568">
            <v>20000</v>
          </cell>
        </row>
        <row r="569">
          <cell r="L569">
            <v>4137.03271484375</v>
          </cell>
          <cell r="DA569">
            <v>20000</v>
          </cell>
        </row>
        <row r="570">
          <cell r="L570">
            <v>2622.829833984375</v>
          </cell>
          <cell r="DA570">
            <v>20000</v>
          </cell>
        </row>
        <row r="571">
          <cell r="L571">
            <v>2065.833984375</v>
          </cell>
          <cell r="DA571">
            <v>20000</v>
          </cell>
        </row>
        <row r="572">
          <cell r="L572">
            <v>1978.52099609375</v>
          </cell>
          <cell r="DA572">
            <v>20000</v>
          </cell>
        </row>
        <row r="573">
          <cell r="L573">
            <v>2999.3134765625</v>
          </cell>
          <cell r="DA573">
            <v>20000</v>
          </cell>
        </row>
        <row r="574">
          <cell r="L574">
            <v>4013.82666015625</v>
          </cell>
          <cell r="DA574">
            <v>20000</v>
          </cell>
        </row>
        <row r="575">
          <cell r="L575">
            <v>4522.74609375</v>
          </cell>
          <cell r="DA575">
            <v>20000</v>
          </cell>
        </row>
        <row r="576">
          <cell r="L576">
            <v>4023.135498046875</v>
          </cell>
          <cell r="DA576">
            <v>20000</v>
          </cell>
        </row>
        <row r="577">
          <cell r="L577">
            <v>4338.44287109375</v>
          </cell>
          <cell r="DA577">
            <v>20000</v>
          </cell>
        </row>
        <row r="578">
          <cell r="L578">
            <v>4248.41015625</v>
          </cell>
          <cell r="DA578">
            <v>20000</v>
          </cell>
        </row>
        <row r="579">
          <cell r="L579">
            <v>4221.48583984375</v>
          </cell>
          <cell r="DA579">
            <v>20000</v>
          </cell>
        </row>
        <row r="580">
          <cell r="L580">
            <v>4225.6796875</v>
          </cell>
          <cell r="DA580">
            <v>20000</v>
          </cell>
        </row>
        <row r="581">
          <cell r="L581">
            <v>4243.53076171875</v>
          </cell>
          <cell r="DA581">
            <v>20000</v>
          </cell>
        </row>
        <row r="582">
          <cell r="L582">
            <v>3508.949462890625</v>
          </cell>
          <cell r="DA582">
            <v>20000</v>
          </cell>
        </row>
        <row r="583">
          <cell r="L583">
            <v>2681.513671875</v>
          </cell>
          <cell r="DA583">
            <v>20000</v>
          </cell>
        </row>
        <row r="584">
          <cell r="L584">
            <v>3973.72314453125</v>
          </cell>
          <cell r="DA584">
            <v>20000</v>
          </cell>
        </row>
        <row r="585">
          <cell r="L585">
            <v>2999.82421875</v>
          </cell>
          <cell r="DA585">
            <v>20000</v>
          </cell>
        </row>
        <row r="586">
          <cell r="L586">
            <v>4599.74365234375</v>
          </cell>
          <cell r="DA586">
            <v>20000</v>
          </cell>
        </row>
        <row r="587">
          <cell r="L587">
            <v>4570.951171875</v>
          </cell>
          <cell r="DA587">
            <v>20000</v>
          </cell>
        </row>
        <row r="588">
          <cell r="L588">
            <v>4490.28369140625</v>
          </cell>
          <cell r="DA588">
            <v>20000</v>
          </cell>
        </row>
        <row r="589">
          <cell r="L589">
            <v>4388.58935546875</v>
          </cell>
          <cell r="DA589">
            <v>20000</v>
          </cell>
        </row>
        <row r="590">
          <cell r="L590">
            <v>4264.20947265625</v>
          </cell>
          <cell r="DA590">
            <v>20000</v>
          </cell>
        </row>
        <row r="591">
          <cell r="L591">
            <v>4226.5791015625</v>
          </cell>
          <cell r="DA591">
            <v>20000</v>
          </cell>
        </row>
        <row r="592">
          <cell r="L592">
            <v>4231.439453125</v>
          </cell>
          <cell r="DA592">
            <v>20000</v>
          </cell>
        </row>
        <row r="593">
          <cell r="L593">
            <v>2311.822509765625</v>
          </cell>
          <cell r="DA593">
            <v>20000</v>
          </cell>
        </row>
        <row r="594">
          <cell r="L594">
            <v>2416.04150390625</v>
          </cell>
          <cell r="DA594">
            <v>20000</v>
          </cell>
        </row>
        <row r="595">
          <cell r="L595">
            <v>2639.94287109375</v>
          </cell>
          <cell r="DA595">
            <v>20000</v>
          </cell>
        </row>
        <row r="596">
          <cell r="L596">
            <v>1498.9100341796875</v>
          </cell>
          <cell r="DA596">
            <v>20000</v>
          </cell>
        </row>
        <row r="597">
          <cell r="L597">
            <v>2648.59033203125</v>
          </cell>
          <cell r="DA597">
            <v>20000</v>
          </cell>
        </row>
        <row r="598">
          <cell r="L598">
            <v>3244.655029296875</v>
          </cell>
          <cell r="DA598">
            <v>20000</v>
          </cell>
        </row>
        <row r="599">
          <cell r="L599">
            <v>4522.58984375</v>
          </cell>
          <cell r="DA599">
            <v>20000</v>
          </cell>
        </row>
        <row r="600">
          <cell r="L600">
            <v>4464.64501953125</v>
          </cell>
          <cell r="DA600">
            <v>20000</v>
          </cell>
        </row>
        <row r="601">
          <cell r="L601">
            <v>4338.28076171875</v>
          </cell>
          <cell r="DA601">
            <v>20000</v>
          </cell>
        </row>
        <row r="602">
          <cell r="L602">
            <v>4248.359375</v>
          </cell>
          <cell r="DA602">
            <v>20000</v>
          </cell>
        </row>
        <row r="603">
          <cell r="L603">
            <v>4221.46923828125</v>
          </cell>
          <cell r="DA603">
            <v>20000</v>
          </cell>
        </row>
        <row r="604">
          <cell r="L604">
            <v>4225.66064453125</v>
          </cell>
          <cell r="DA604">
            <v>20000</v>
          </cell>
        </row>
        <row r="605">
          <cell r="L605">
            <v>4243.49853515625</v>
          </cell>
          <cell r="DA605">
            <v>20000</v>
          </cell>
        </row>
        <row r="606">
          <cell r="L606">
            <v>4271.98876953125</v>
          </cell>
          <cell r="DA606">
            <v>20000</v>
          </cell>
        </row>
        <row r="607">
          <cell r="L607">
            <v>2546.666259765625</v>
          </cell>
          <cell r="DA607">
            <v>20000</v>
          </cell>
        </row>
        <row r="608">
          <cell r="L608">
            <v>1911.290283203125</v>
          </cell>
          <cell r="DA608">
            <v>20000</v>
          </cell>
        </row>
        <row r="609">
          <cell r="L609">
            <v>3000</v>
          </cell>
          <cell r="DA609">
            <v>20000</v>
          </cell>
        </row>
        <row r="610">
          <cell r="L610">
            <v>3480.947998046875</v>
          </cell>
          <cell r="DA610">
            <v>20000</v>
          </cell>
        </row>
        <row r="611">
          <cell r="L611">
            <v>4504.2880859375</v>
          </cell>
          <cell r="DA611">
            <v>20000</v>
          </cell>
        </row>
        <row r="612">
          <cell r="L612">
            <v>4454.994140625</v>
          </cell>
          <cell r="DA612">
            <v>20000</v>
          </cell>
        </row>
        <row r="613">
          <cell r="L613">
            <v>4319.34375</v>
          </cell>
          <cell r="DA613">
            <v>20000</v>
          </cell>
        </row>
        <row r="614">
          <cell r="L614">
            <v>4242.39306640625</v>
          </cell>
          <cell r="DA614">
            <v>20000</v>
          </cell>
        </row>
        <row r="615">
          <cell r="L615">
            <v>4219.54638671875</v>
          </cell>
          <cell r="DA615">
            <v>20000</v>
          </cell>
        </row>
        <row r="616">
          <cell r="L616">
            <v>4223.4853515625</v>
          </cell>
          <cell r="DA616">
            <v>20000</v>
          </cell>
        </row>
        <row r="617">
          <cell r="L617">
            <v>4238.35107421875</v>
          </cell>
          <cell r="DA617">
            <v>20000</v>
          </cell>
        </row>
        <row r="618">
          <cell r="L618">
            <v>3369.7470703125</v>
          </cell>
          <cell r="DA618">
            <v>20000</v>
          </cell>
        </row>
        <row r="619">
          <cell r="L619">
            <v>1674.9053955078125</v>
          </cell>
          <cell r="DA619">
            <v>20000</v>
          </cell>
        </row>
        <row r="620">
          <cell r="L620">
            <v>1911.290283203125</v>
          </cell>
          <cell r="DA620">
            <v>20000</v>
          </cell>
        </row>
        <row r="621">
          <cell r="L621">
            <v>1769.125244140625</v>
          </cell>
          <cell r="DA621">
            <v>20000</v>
          </cell>
        </row>
        <row r="622">
          <cell r="L622">
            <v>2576.611572265625</v>
          </cell>
          <cell r="DA622">
            <v>20000</v>
          </cell>
        </row>
        <row r="623">
          <cell r="L623">
            <v>4508.15087890625</v>
          </cell>
          <cell r="DA623">
            <v>20000</v>
          </cell>
        </row>
        <row r="624">
          <cell r="L624">
            <v>4457.03125</v>
          </cell>
          <cell r="DA624">
            <v>20000</v>
          </cell>
        </row>
        <row r="625">
          <cell r="L625">
            <v>4037.760009765625</v>
          </cell>
          <cell r="DA625">
            <v>20000</v>
          </cell>
        </row>
        <row r="626">
          <cell r="L626">
            <v>4243.65234375</v>
          </cell>
          <cell r="DA626">
            <v>20000</v>
          </cell>
        </row>
        <row r="627">
          <cell r="L627">
            <v>4219.9521484375</v>
          </cell>
          <cell r="DA627">
            <v>20000</v>
          </cell>
        </row>
        <row r="628">
          <cell r="L628">
            <v>4223.9453125</v>
          </cell>
          <cell r="DA628">
            <v>20000</v>
          </cell>
        </row>
        <row r="629">
          <cell r="L629">
            <v>4240.51806640625</v>
          </cell>
          <cell r="DA629">
            <v>20000</v>
          </cell>
        </row>
        <row r="630">
          <cell r="L630">
            <v>4271.376953125</v>
          </cell>
          <cell r="DA630">
            <v>20000</v>
          </cell>
        </row>
        <row r="631">
          <cell r="L631">
            <v>2444.312255859375</v>
          </cell>
          <cell r="DA631">
            <v>20000</v>
          </cell>
        </row>
        <row r="632">
          <cell r="L632">
            <v>1125</v>
          </cell>
          <cell r="DA632">
            <v>20000</v>
          </cell>
        </row>
        <row r="633">
          <cell r="L633">
            <v>2562.5</v>
          </cell>
          <cell r="DA633">
            <v>20000</v>
          </cell>
        </row>
        <row r="634">
          <cell r="L634">
            <v>3533.303955078125</v>
          </cell>
          <cell r="DA634">
            <v>20000</v>
          </cell>
        </row>
        <row r="635">
          <cell r="L635">
            <v>4505.677734375</v>
          </cell>
          <cell r="DA635">
            <v>20000</v>
          </cell>
        </row>
        <row r="636">
          <cell r="L636">
            <v>4455.72705078125</v>
          </cell>
          <cell r="DA636">
            <v>20000</v>
          </cell>
        </row>
        <row r="637">
          <cell r="L637">
            <v>4320.78125</v>
          </cell>
          <cell r="DA637">
            <v>20000</v>
          </cell>
        </row>
        <row r="638">
          <cell r="L638">
            <v>4242.845703125</v>
          </cell>
          <cell r="DA638">
            <v>20000</v>
          </cell>
        </row>
        <row r="639">
          <cell r="L639">
            <v>4219.6923828125</v>
          </cell>
          <cell r="DA639">
            <v>20000</v>
          </cell>
        </row>
        <row r="640">
          <cell r="L640">
            <v>4223.6513671875</v>
          </cell>
          <cell r="DA640">
            <v>20000</v>
          </cell>
        </row>
        <row r="641">
          <cell r="L641">
            <v>4240.00732421875</v>
          </cell>
          <cell r="DA641">
            <v>20000</v>
          </cell>
        </row>
        <row r="642">
          <cell r="L642">
            <v>3360.029296875</v>
          </cell>
          <cell r="DA642">
            <v>20000</v>
          </cell>
        </row>
        <row r="643">
          <cell r="L643">
            <v>2946.66650390625</v>
          </cell>
          <cell r="DA643">
            <v>20000</v>
          </cell>
        </row>
        <row r="644">
          <cell r="L644">
            <v>1499.999755859375</v>
          </cell>
          <cell r="DA644">
            <v>20000</v>
          </cell>
        </row>
        <row r="645">
          <cell r="L645">
            <v>2650</v>
          </cell>
          <cell r="DA645">
            <v>20000</v>
          </cell>
        </row>
        <row r="646">
          <cell r="L646">
            <v>4579.60205078125</v>
          </cell>
          <cell r="DA646">
            <v>20000</v>
          </cell>
        </row>
        <row r="647">
          <cell r="L647">
            <v>4536.3125</v>
          </cell>
          <cell r="DA647">
            <v>20000</v>
          </cell>
        </row>
        <row r="648">
          <cell r="L648">
            <v>4471.8818359375</v>
          </cell>
          <cell r="DA648">
            <v>20000</v>
          </cell>
        </row>
        <row r="649">
          <cell r="L649">
            <v>4352.48046875</v>
          </cell>
          <cell r="DA649">
            <v>20000</v>
          </cell>
        </row>
        <row r="650">
          <cell r="L650">
            <v>4252.8330078125</v>
          </cell>
          <cell r="DA650">
            <v>20000</v>
          </cell>
        </row>
        <row r="651">
          <cell r="L651">
            <v>4222.91162109375</v>
          </cell>
          <cell r="DA651">
            <v>20000</v>
          </cell>
        </row>
        <row r="652">
          <cell r="L652">
            <v>4227.2919921875</v>
          </cell>
          <cell r="DA652">
            <v>20000</v>
          </cell>
        </row>
        <row r="653">
          <cell r="L653">
            <v>4246.3310546875</v>
          </cell>
          <cell r="DA653">
            <v>20000</v>
          </cell>
        </row>
        <row r="654">
          <cell r="L654">
            <v>3178.234619140625</v>
          </cell>
          <cell r="DA654">
            <v>20000</v>
          </cell>
        </row>
        <row r="655">
          <cell r="L655">
            <v>2546.666748046875</v>
          </cell>
          <cell r="DA655">
            <v>20000</v>
          </cell>
        </row>
        <row r="656">
          <cell r="L656">
            <v>1150.4110107421875</v>
          </cell>
          <cell r="DA656">
            <v>20000</v>
          </cell>
        </row>
        <row r="657">
          <cell r="L657">
            <v>3000</v>
          </cell>
          <cell r="DA657">
            <v>20000</v>
          </cell>
        </row>
        <row r="658">
          <cell r="L658">
            <v>4543.080078125</v>
          </cell>
          <cell r="DA658">
            <v>20000</v>
          </cell>
        </row>
        <row r="659">
          <cell r="L659">
            <v>4508.59326171875</v>
          </cell>
          <cell r="DA659">
            <v>20000</v>
          </cell>
        </row>
        <row r="660">
          <cell r="L660">
            <v>4457.2646484375</v>
          </cell>
          <cell r="DA660">
            <v>20000</v>
          </cell>
        </row>
        <row r="661">
          <cell r="L661">
            <v>4323.79833984375</v>
          </cell>
          <cell r="DA661">
            <v>20000</v>
          </cell>
        </row>
        <row r="662">
          <cell r="L662">
            <v>4084.793701171875</v>
          </cell>
          <cell r="DA662">
            <v>20000</v>
          </cell>
        </row>
        <row r="663">
          <cell r="L663">
            <v>4219.99853515625</v>
          </cell>
          <cell r="DA663">
            <v>20000</v>
          </cell>
        </row>
        <row r="664">
          <cell r="L664">
            <v>4223.99755859375</v>
          </cell>
          <cell r="DA664">
            <v>20000</v>
          </cell>
        </row>
        <row r="665">
          <cell r="L665">
            <v>1852.0189208984375</v>
          </cell>
          <cell r="DA665">
            <v>20000</v>
          </cell>
        </row>
        <row r="666">
          <cell r="L666">
            <v>2226.21240234375</v>
          </cell>
          <cell r="DA666">
            <v>20000</v>
          </cell>
        </row>
        <row r="667">
          <cell r="L667">
            <v>1408.177490234375</v>
          </cell>
          <cell r="DA667">
            <v>20000</v>
          </cell>
        </row>
        <row r="668">
          <cell r="L668">
            <v>801.2142333984375</v>
          </cell>
          <cell r="DA668">
            <v>20000</v>
          </cell>
        </row>
        <row r="669">
          <cell r="L669">
            <v>1554.2222900390625</v>
          </cell>
          <cell r="DA669">
            <v>20000</v>
          </cell>
        </row>
        <row r="670">
          <cell r="L670">
            <v>1242.46875</v>
          </cell>
          <cell r="DA670">
            <v>20000</v>
          </cell>
        </row>
        <row r="671">
          <cell r="L671">
            <v>1716.0281982421875</v>
          </cell>
          <cell r="DA671">
            <v>20000</v>
          </cell>
        </row>
        <row r="672">
          <cell r="L672">
            <v>3192.8544921875</v>
          </cell>
          <cell r="DA672">
            <v>20000</v>
          </cell>
        </row>
        <row r="673">
          <cell r="L673">
            <v>3565.35546875</v>
          </cell>
          <cell r="DA673">
            <v>20000</v>
          </cell>
        </row>
        <row r="674">
          <cell r="L674">
            <v>4220.537109375</v>
          </cell>
          <cell r="DA674">
            <v>20000</v>
          </cell>
        </row>
        <row r="675">
          <cell r="L675">
            <v>1375.0579833984375</v>
          </cell>
          <cell r="DA675">
            <v>20000</v>
          </cell>
        </row>
        <row r="676">
          <cell r="L676">
            <v>2873.04150390625</v>
          </cell>
          <cell r="DA676">
            <v>20000</v>
          </cell>
        </row>
        <row r="677">
          <cell r="L677">
            <v>2.5813794136047363</v>
          </cell>
          <cell r="DA677">
            <v>20000</v>
          </cell>
        </row>
        <row r="678">
          <cell r="L678">
            <v>798.54620361328125</v>
          </cell>
          <cell r="DA678">
            <v>20000</v>
          </cell>
        </row>
        <row r="679">
          <cell r="L679">
            <v>280.59878540039062</v>
          </cell>
          <cell r="DA679">
            <v>20000</v>
          </cell>
        </row>
        <row r="680">
          <cell r="L680">
            <v>791.125244140625</v>
          </cell>
          <cell r="DA680">
            <v>20000</v>
          </cell>
        </row>
        <row r="681">
          <cell r="L681">
            <v>1803.7071533203125</v>
          </cell>
          <cell r="DA681">
            <v>20000</v>
          </cell>
        </row>
        <row r="682">
          <cell r="L682">
            <v>1810.6182861328125</v>
          </cell>
          <cell r="DA682">
            <v>20000</v>
          </cell>
        </row>
        <row r="683">
          <cell r="L683">
            <v>2926.3486328125</v>
          </cell>
          <cell r="DA683">
            <v>20000</v>
          </cell>
        </row>
        <row r="684">
          <cell r="L684">
            <v>2332.85693359375</v>
          </cell>
          <cell r="DA684">
            <v>20000</v>
          </cell>
        </row>
        <row r="685">
          <cell r="L685">
            <v>1903.791015625</v>
          </cell>
          <cell r="DA685">
            <v>20000</v>
          </cell>
        </row>
        <row r="686">
          <cell r="L686">
            <v>2522.26123046875</v>
          </cell>
          <cell r="DA686">
            <v>20000</v>
          </cell>
        </row>
        <row r="687">
          <cell r="L687">
            <v>2140.756591796875</v>
          </cell>
          <cell r="DA687">
            <v>20000</v>
          </cell>
        </row>
        <row r="688">
          <cell r="L688">
            <v>4212.46142578125</v>
          </cell>
          <cell r="DA688">
            <v>20000</v>
          </cell>
        </row>
        <row r="689">
          <cell r="L689">
            <v>4220.57421875</v>
          </cell>
          <cell r="DA689">
            <v>20000</v>
          </cell>
        </row>
        <row r="690">
          <cell r="L690">
            <v>4096.0517578125</v>
          </cell>
          <cell r="DA690">
            <v>20000</v>
          </cell>
        </row>
        <row r="691">
          <cell r="L691">
            <v>2204.05615234375</v>
          </cell>
          <cell r="DA691">
            <v>20000</v>
          </cell>
        </row>
        <row r="692">
          <cell r="L692">
            <v>3088.36572265625</v>
          </cell>
          <cell r="DA692">
            <v>20000</v>
          </cell>
        </row>
        <row r="693">
          <cell r="L693">
            <v>3000</v>
          </cell>
          <cell r="DA693">
            <v>20000</v>
          </cell>
        </row>
        <row r="694">
          <cell r="L694">
            <v>3316.639404296875</v>
          </cell>
          <cell r="DA694">
            <v>20000</v>
          </cell>
        </row>
        <row r="695">
          <cell r="L695">
            <v>4567.25732421875</v>
          </cell>
          <cell r="DA695">
            <v>20000</v>
          </cell>
        </row>
        <row r="696">
          <cell r="L696">
            <v>4488.19970703125</v>
          </cell>
          <cell r="DA696">
            <v>20000</v>
          </cell>
        </row>
        <row r="697">
          <cell r="L697">
            <v>4384.5</v>
          </cell>
          <cell r="DA697">
            <v>20000</v>
          </cell>
        </row>
        <row r="698">
          <cell r="L698">
            <v>4262.9208984375</v>
          </cell>
          <cell r="DA698">
            <v>20000</v>
          </cell>
        </row>
        <row r="699">
          <cell r="L699">
            <v>4226.16357421875</v>
          </cell>
          <cell r="DA699">
            <v>20000</v>
          </cell>
        </row>
        <row r="700">
          <cell r="L700">
            <v>4230.96923828125</v>
          </cell>
          <cell r="DA700">
            <v>20000</v>
          </cell>
        </row>
        <row r="701">
          <cell r="L701">
            <v>4252.71826171875</v>
          </cell>
          <cell r="DA701">
            <v>20000</v>
          </cell>
        </row>
        <row r="702">
          <cell r="L702">
            <v>4272.6630859375</v>
          </cell>
          <cell r="DA702">
            <v>20000</v>
          </cell>
        </row>
        <row r="703">
          <cell r="L703">
            <v>2245.4375</v>
          </cell>
          <cell r="DA703">
            <v>20000</v>
          </cell>
        </row>
        <row r="704">
          <cell r="L704">
            <v>2594.67578125</v>
          </cell>
          <cell r="DA704">
            <v>20000</v>
          </cell>
        </row>
        <row r="705">
          <cell r="L705">
            <v>2999.9990234375</v>
          </cell>
          <cell r="DA705">
            <v>20000</v>
          </cell>
        </row>
        <row r="706">
          <cell r="L706">
            <v>3586.60302734375</v>
          </cell>
          <cell r="DA706">
            <v>20000</v>
          </cell>
        </row>
        <row r="707">
          <cell r="L707">
            <v>4506.04345703125</v>
          </cell>
          <cell r="DA707">
            <v>20000</v>
          </cell>
        </row>
        <row r="708">
          <cell r="L708">
            <v>4455.91845703125</v>
          </cell>
          <cell r="DA708">
            <v>20000</v>
          </cell>
        </row>
        <row r="709">
          <cell r="L709">
            <v>4320.814453125</v>
          </cell>
          <cell r="DA709">
            <v>20000</v>
          </cell>
        </row>
        <row r="710">
          <cell r="L710">
            <v>4242.9658203125</v>
          </cell>
          <cell r="DA710">
            <v>20000</v>
          </cell>
        </row>
        <row r="711">
          <cell r="L711">
            <v>4219.73095703125</v>
          </cell>
          <cell r="DA711">
            <v>20000</v>
          </cell>
        </row>
        <row r="712">
          <cell r="L712">
            <v>4223.6943359375</v>
          </cell>
          <cell r="DA712">
            <v>20000</v>
          </cell>
        </row>
        <row r="713">
          <cell r="L713">
            <v>3830.886474609375</v>
          </cell>
          <cell r="DA713">
            <v>20000</v>
          </cell>
        </row>
        <row r="714">
          <cell r="L714">
            <v>1773.498046875</v>
          </cell>
          <cell r="DA714">
            <v>20000</v>
          </cell>
        </row>
        <row r="715">
          <cell r="L715">
            <v>2234.92919921875</v>
          </cell>
          <cell r="DA715">
            <v>20000</v>
          </cell>
        </row>
        <row r="716">
          <cell r="L716">
            <v>1500</v>
          </cell>
          <cell r="DA716">
            <v>20000</v>
          </cell>
        </row>
        <row r="717">
          <cell r="L717">
            <v>2650</v>
          </cell>
          <cell r="DA717">
            <v>20000</v>
          </cell>
        </row>
        <row r="718">
          <cell r="L718">
            <v>4588.1103515625</v>
          </cell>
          <cell r="DA718">
            <v>20000</v>
          </cell>
        </row>
        <row r="719">
          <cell r="L719">
            <v>4542.76953125</v>
          </cell>
          <cell r="DA719">
            <v>20000</v>
          </cell>
        </row>
        <row r="720">
          <cell r="L720">
            <v>4475.28662109375</v>
          </cell>
          <cell r="DA720">
            <v>20000</v>
          </cell>
        </row>
        <row r="721">
          <cell r="L721">
            <v>4359.162109375</v>
          </cell>
          <cell r="DA721">
            <v>20000</v>
          </cell>
        </row>
        <row r="722">
          <cell r="L722">
            <v>4254.93798828125</v>
          </cell>
          <cell r="DA722">
            <v>20000</v>
          </cell>
        </row>
        <row r="723">
          <cell r="L723">
            <v>4223.58984375</v>
          </cell>
          <cell r="DA723">
            <v>20000</v>
          </cell>
        </row>
        <row r="724">
          <cell r="L724">
            <v>4228.0595703125</v>
          </cell>
          <cell r="DA724">
            <v>20000</v>
          </cell>
        </row>
        <row r="725">
          <cell r="L725">
            <v>4247.6640625</v>
          </cell>
          <cell r="DA725">
            <v>20000</v>
          </cell>
        </row>
        <row r="726">
          <cell r="L726">
            <v>3459.400634765625</v>
          </cell>
          <cell r="DA726">
            <v>20000</v>
          </cell>
        </row>
        <row r="727">
          <cell r="L727">
            <v>2108.4345703125</v>
          </cell>
          <cell r="DA727">
            <v>20000</v>
          </cell>
        </row>
        <row r="728">
          <cell r="L728">
            <v>1886.54296875</v>
          </cell>
          <cell r="DA728">
            <v>20000</v>
          </cell>
        </row>
        <row r="729">
          <cell r="L729">
            <v>2999.179931640625</v>
          </cell>
          <cell r="DA729">
            <v>20000</v>
          </cell>
        </row>
        <row r="730">
          <cell r="L730">
            <v>4437.48876953125</v>
          </cell>
          <cell r="DA730">
            <v>20000</v>
          </cell>
        </row>
        <row r="731">
          <cell r="L731">
            <v>4477.91650390625</v>
          </cell>
          <cell r="DA731">
            <v>20000</v>
          </cell>
        </row>
        <row r="732">
          <cell r="L732">
            <v>3984.3857421875</v>
          </cell>
          <cell r="DA732">
            <v>20000</v>
          </cell>
        </row>
        <row r="733">
          <cell r="L733">
            <v>4132.162109375</v>
          </cell>
          <cell r="DA733">
            <v>20000</v>
          </cell>
        </row>
        <row r="734">
          <cell r="L734">
            <v>4248.53955078125</v>
          </cell>
          <cell r="DA734">
            <v>20000</v>
          </cell>
        </row>
        <row r="735">
          <cell r="L735">
            <v>4221.52734375</v>
          </cell>
          <cell r="DA735">
            <v>20000</v>
          </cell>
        </row>
        <row r="736">
          <cell r="L736">
            <v>4225.72705078125</v>
          </cell>
          <cell r="DA736">
            <v>20000</v>
          </cell>
        </row>
        <row r="737">
          <cell r="L737">
            <v>4243.61279296875</v>
          </cell>
          <cell r="DA737">
            <v>20000</v>
          </cell>
        </row>
        <row r="738">
          <cell r="L738">
            <v>4288.9326171875</v>
          </cell>
          <cell r="DA738">
            <v>20000</v>
          </cell>
        </row>
        <row r="739">
          <cell r="L739">
            <v>2354.330322265625</v>
          </cell>
          <cell r="DA739">
            <v>20000</v>
          </cell>
        </row>
        <row r="740">
          <cell r="L740">
            <v>3749.1806640625</v>
          </cell>
          <cell r="DA740">
            <v>20000</v>
          </cell>
        </row>
        <row r="741">
          <cell r="L741">
            <v>2999.912353515625</v>
          </cell>
          <cell r="DA741">
            <v>20000</v>
          </cell>
        </row>
        <row r="742">
          <cell r="L742">
            <v>4599.87939453125</v>
          </cell>
          <cell r="DA742">
            <v>20000</v>
          </cell>
        </row>
        <row r="743">
          <cell r="L743">
            <v>4570.97802734375</v>
          </cell>
          <cell r="DA743">
            <v>20000</v>
          </cell>
        </row>
        <row r="744">
          <cell r="L744">
            <v>4490.1484375</v>
          </cell>
          <cell r="DA744">
            <v>20000</v>
          </cell>
        </row>
        <row r="745">
          <cell r="L745">
            <v>4359.32470703125</v>
          </cell>
          <cell r="DA745">
            <v>20000</v>
          </cell>
        </row>
        <row r="746">
          <cell r="L746">
            <v>4264.20947265625</v>
          </cell>
          <cell r="DA746">
            <v>20000</v>
          </cell>
        </row>
        <row r="747">
          <cell r="L747">
            <v>4226.5791015625</v>
          </cell>
          <cell r="DA747">
            <v>20000</v>
          </cell>
        </row>
        <row r="748">
          <cell r="L748">
            <v>4231.439453125</v>
          </cell>
          <cell r="DA748">
            <v>20000</v>
          </cell>
        </row>
        <row r="749">
          <cell r="L749">
            <v>3306.6396484375</v>
          </cell>
          <cell r="DA749">
            <v>20000</v>
          </cell>
        </row>
        <row r="750">
          <cell r="L750">
            <v>1993.1048583984375</v>
          </cell>
          <cell r="DA750">
            <v>20000</v>
          </cell>
        </row>
        <row r="751">
          <cell r="L751">
            <v>2731.467529296875</v>
          </cell>
          <cell r="DA751">
            <v>20000</v>
          </cell>
        </row>
        <row r="752">
          <cell r="L752">
            <v>3964.28564453125</v>
          </cell>
          <cell r="DA752">
            <v>20000</v>
          </cell>
        </row>
        <row r="753">
          <cell r="L753">
            <v>3000</v>
          </cell>
          <cell r="DA753">
            <v>20000</v>
          </cell>
        </row>
        <row r="754">
          <cell r="L754">
            <v>4600</v>
          </cell>
          <cell r="DA754">
            <v>20000</v>
          </cell>
        </row>
        <row r="755">
          <cell r="L755">
            <v>4571.208984375</v>
          </cell>
          <cell r="DA755">
            <v>20000</v>
          </cell>
        </row>
        <row r="756">
          <cell r="L756">
            <v>4490.28369140625</v>
          </cell>
          <cell r="DA756">
            <v>20000</v>
          </cell>
        </row>
        <row r="757">
          <cell r="L757">
            <v>4388.58935546875</v>
          </cell>
          <cell r="DA757">
            <v>20000</v>
          </cell>
        </row>
        <row r="758">
          <cell r="L758">
            <v>4264.20947265625</v>
          </cell>
          <cell r="DA758">
            <v>20000</v>
          </cell>
        </row>
        <row r="759">
          <cell r="L759">
            <v>1486.951904296875</v>
          </cell>
          <cell r="DA759">
            <v>20000</v>
          </cell>
        </row>
        <row r="760">
          <cell r="L760">
            <v>1978.9752197265625</v>
          </cell>
          <cell r="DA760">
            <v>20000</v>
          </cell>
        </row>
        <row r="761">
          <cell r="L761">
            <v>2662.37255859375</v>
          </cell>
          <cell r="DA761">
            <v>20000</v>
          </cell>
        </row>
        <row r="762">
          <cell r="L762">
            <v>2568.354248046875</v>
          </cell>
          <cell r="DA762">
            <v>20000</v>
          </cell>
        </row>
        <row r="763">
          <cell r="L763">
            <v>2239.6865234375</v>
          </cell>
          <cell r="DA763">
            <v>20000</v>
          </cell>
        </row>
        <row r="764">
          <cell r="L764">
            <v>799.9996337890625</v>
          </cell>
          <cell r="DA764">
            <v>20000</v>
          </cell>
        </row>
        <row r="765">
          <cell r="L765">
            <v>3000</v>
          </cell>
          <cell r="DA765">
            <v>20000</v>
          </cell>
        </row>
        <row r="766">
          <cell r="L766">
            <v>4433.48681640625</v>
          </cell>
          <cell r="DA766">
            <v>20000</v>
          </cell>
        </row>
        <row r="767">
          <cell r="L767">
            <v>4512.81787109375</v>
          </cell>
          <cell r="DA767">
            <v>20000</v>
          </cell>
        </row>
        <row r="768">
          <cell r="L768">
            <v>4459.4921875</v>
          </cell>
          <cell r="DA768">
            <v>20000</v>
          </cell>
        </row>
        <row r="769">
          <cell r="L769">
            <v>4328.16943359375</v>
          </cell>
          <cell r="DA769">
            <v>20000</v>
          </cell>
        </row>
        <row r="770">
          <cell r="L770">
            <v>4245.17333984375</v>
          </cell>
          <cell r="DA770">
            <v>20000</v>
          </cell>
        </row>
        <row r="771">
          <cell r="L771">
            <v>4220.4423828125</v>
          </cell>
          <cell r="DA771">
            <v>20000</v>
          </cell>
        </row>
        <row r="772">
          <cell r="L772">
            <v>4224.5</v>
          </cell>
          <cell r="DA772">
            <v>20000</v>
          </cell>
        </row>
        <row r="773">
          <cell r="L773">
            <v>4189.20947265625</v>
          </cell>
          <cell r="DA773">
            <v>20000</v>
          </cell>
        </row>
        <row r="774">
          <cell r="L774">
            <v>4276.185546875</v>
          </cell>
          <cell r="DA774">
            <v>20000</v>
          </cell>
        </row>
        <row r="775">
          <cell r="L775">
            <v>1735.930908203125</v>
          </cell>
          <cell r="DA775">
            <v>20000</v>
          </cell>
        </row>
        <row r="776">
          <cell r="L776">
            <v>1911.290283203125</v>
          </cell>
          <cell r="DA776">
            <v>20000</v>
          </cell>
        </row>
        <row r="777">
          <cell r="L777">
            <v>2818.049560546875</v>
          </cell>
          <cell r="DA777">
            <v>20000</v>
          </cell>
        </row>
        <row r="778">
          <cell r="L778">
            <v>4128.77197265625</v>
          </cell>
          <cell r="DA778">
            <v>20000</v>
          </cell>
        </row>
        <row r="779">
          <cell r="L779">
            <v>4514.38818359375</v>
          </cell>
          <cell r="DA779">
            <v>20000</v>
          </cell>
        </row>
        <row r="780">
          <cell r="L780">
            <v>4163.9013671875</v>
          </cell>
          <cell r="DA780">
            <v>20000</v>
          </cell>
        </row>
        <row r="781">
          <cell r="L781">
            <v>4328.7802734375</v>
          </cell>
          <cell r="DA781">
            <v>20000</v>
          </cell>
        </row>
        <row r="782">
          <cell r="L782">
            <v>3976.209716796875</v>
          </cell>
          <cell r="DA782">
            <v>20000</v>
          </cell>
        </row>
        <row r="783">
          <cell r="L783">
            <v>4220.73828125</v>
          </cell>
          <cell r="DA783">
            <v>20000</v>
          </cell>
        </row>
        <row r="784">
          <cell r="L784">
            <v>4224.83349609375</v>
          </cell>
          <cell r="DA784">
            <v>20000</v>
          </cell>
        </row>
        <row r="785">
          <cell r="L785">
            <v>4242.0615234375</v>
          </cell>
          <cell r="DA785">
            <v>20000</v>
          </cell>
        </row>
        <row r="786">
          <cell r="L786">
            <v>3927.889404296875</v>
          </cell>
          <cell r="DA786">
            <v>20000</v>
          </cell>
        </row>
        <row r="787">
          <cell r="L787">
            <v>2080.215576171875</v>
          </cell>
          <cell r="DA787">
            <v>20000</v>
          </cell>
        </row>
        <row r="788">
          <cell r="L788">
            <v>2787.136962890625</v>
          </cell>
          <cell r="DA788">
            <v>20000</v>
          </cell>
        </row>
        <row r="789">
          <cell r="L789">
            <v>2787.13671875</v>
          </cell>
          <cell r="DA789">
            <v>20000</v>
          </cell>
        </row>
        <row r="790">
          <cell r="L790">
            <v>3663.441162109375</v>
          </cell>
          <cell r="DA790">
            <v>20000</v>
          </cell>
        </row>
        <row r="791">
          <cell r="L791">
            <v>4517.17822265625</v>
          </cell>
          <cell r="DA791">
            <v>20000</v>
          </cell>
        </row>
        <row r="792">
          <cell r="L792">
            <v>4461.79150390625</v>
          </cell>
          <cell r="DA792">
            <v>20000</v>
          </cell>
        </row>
        <row r="793">
          <cell r="L793">
            <v>4332.681640625</v>
          </cell>
          <cell r="DA793">
            <v>20000</v>
          </cell>
        </row>
        <row r="794">
          <cell r="L794">
            <v>4246.59521484375</v>
          </cell>
          <cell r="DA794">
            <v>20000</v>
          </cell>
        </row>
        <row r="795">
          <cell r="L795">
            <v>4220.90087890625</v>
          </cell>
          <cell r="DA795">
            <v>20000</v>
          </cell>
        </row>
        <row r="796">
          <cell r="L796">
            <v>2893.30419921875</v>
          </cell>
          <cell r="DA796">
            <v>20000</v>
          </cell>
        </row>
        <row r="797">
          <cell r="L797">
            <v>2282.458740234375</v>
          </cell>
          <cell r="DA797">
            <v>20000</v>
          </cell>
        </row>
        <row r="798">
          <cell r="L798">
            <v>1916.802978515625</v>
          </cell>
          <cell r="DA798">
            <v>20000</v>
          </cell>
        </row>
        <row r="799">
          <cell r="L799">
            <v>1605.86669921875</v>
          </cell>
          <cell r="DA799">
            <v>20000</v>
          </cell>
        </row>
        <row r="800">
          <cell r="L800">
            <v>1786.31494140625</v>
          </cell>
          <cell r="DA800">
            <v>20000</v>
          </cell>
        </row>
        <row r="801">
          <cell r="L801">
            <v>2441.968017578125</v>
          </cell>
          <cell r="DA801">
            <v>20000</v>
          </cell>
        </row>
        <row r="802">
          <cell r="L802">
            <v>2520.015625</v>
          </cell>
          <cell r="DA802">
            <v>20000</v>
          </cell>
        </row>
        <row r="803">
          <cell r="L803">
            <v>2092.401611328125</v>
          </cell>
          <cell r="DA803">
            <v>20000</v>
          </cell>
        </row>
        <row r="804">
          <cell r="L804">
            <v>3778.876220703125</v>
          </cell>
          <cell r="DA804">
            <v>20000</v>
          </cell>
        </row>
        <row r="805">
          <cell r="L805">
            <v>4293.15771484375</v>
          </cell>
          <cell r="DA805">
            <v>20000</v>
          </cell>
        </row>
        <row r="806">
          <cell r="L806">
            <v>4234.2607421875</v>
          </cell>
          <cell r="DA806">
            <v>20000</v>
          </cell>
        </row>
        <row r="807">
          <cell r="L807">
            <v>4216.9248046875</v>
          </cell>
          <cell r="DA807">
            <v>20000</v>
          </cell>
        </row>
        <row r="808">
          <cell r="L808">
            <v>4220.52099609375</v>
          </cell>
          <cell r="DA808">
            <v>20000</v>
          </cell>
        </row>
        <row r="809">
          <cell r="L809">
            <v>2767.924560546875</v>
          </cell>
          <cell r="DA809">
            <v>20000</v>
          </cell>
        </row>
        <row r="810">
          <cell r="L810">
            <v>799.94378662109375</v>
          </cell>
          <cell r="DA810">
            <v>20000</v>
          </cell>
        </row>
        <row r="811">
          <cell r="L811">
            <v>1483.7093505859375</v>
          </cell>
          <cell r="DA811">
            <v>20000</v>
          </cell>
        </row>
        <row r="812">
          <cell r="L812">
            <v>1316.857177734375</v>
          </cell>
          <cell r="DA812">
            <v>20000</v>
          </cell>
        </row>
        <row r="813">
          <cell r="L813">
            <v>1205.2957763671875</v>
          </cell>
          <cell r="DA813">
            <v>20000</v>
          </cell>
        </row>
        <row r="814">
          <cell r="L814">
            <v>1014.0081176757812</v>
          </cell>
          <cell r="DA814">
            <v>20000</v>
          </cell>
        </row>
        <row r="815">
          <cell r="L815">
            <v>1233.6488037109375</v>
          </cell>
          <cell r="DA815">
            <v>20000</v>
          </cell>
        </row>
        <row r="816">
          <cell r="L816">
            <v>2972.482177734375</v>
          </cell>
          <cell r="DA816">
            <v>20000</v>
          </cell>
        </row>
        <row r="817">
          <cell r="L817">
            <v>2757.857421875</v>
          </cell>
          <cell r="DA817">
            <v>20000</v>
          </cell>
        </row>
        <row r="818">
          <cell r="L818">
            <v>2556.73095703125</v>
          </cell>
          <cell r="DA818">
            <v>20000</v>
          </cell>
        </row>
        <row r="819">
          <cell r="L819">
            <v>3020.763916015625</v>
          </cell>
          <cell r="DA819">
            <v>20000</v>
          </cell>
        </row>
        <row r="820">
          <cell r="L820">
            <v>4213.7734375</v>
          </cell>
          <cell r="DA820">
            <v>20000</v>
          </cell>
        </row>
        <row r="821">
          <cell r="L821">
            <v>801.9530029296875</v>
          </cell>
          <cell r="DA821">
            <v>20000</v>
          </cell>
        </row>
        <row r="822">
          <cell r="L822">
            <v>4216.7265625</v>
          </cell>
          <cell r="DA822">
            <v>20000</v>
          </cell>
        </row>
        <row r="823">
          <cell r="L823">
            <v>2327.832763671875</v>
          </cell>
          <cell r="DA823">
            <v>20000</v>
          </cell>
        </row>
        <row r="824">
          <cell r="L824">
            <v>1911.0035400390625</v>
          </cell>
          <cell r="DA824">
            <v>20000</v>
          </cell>
        </row>
        <row r="825">
          <cell r="L825">
            <v>2814.003662109375</v>
          </cell>
          <cell r="DA825">
            <v>20000</v>
          </cell>
        </row>
        <row r="826">
          <cell r="L826">
            <v>3348.6767578125</v>
          </cell>
          <cell r="DA826">
            <v>20000</v>
          </cell>
        </row>
        <row r="827">
          <cell r="L827">
            <v>3257.93994140625</v>
          </cell>
          <cell r="DA827">
            <v>20000</v>
          </cell>
        </row>
        <row r="828">
          <cell r="L828">
            <v>3353.024169921875</v>
          </cell>
          <cell r="DA828">
            <v>20000</v>
          </cell>
        </row>
        <row r="829">
          <cell r="L829">
            <v>3776.453857421875</v>
          </cell>
          <cell r="DA829">
            <v>20000</v>
          </cell>
        </row>
        <row r="830">
          <cell r="L830">
            <v>4229.92138671875</v>
          </cell>
          <cell r="DA830">
            <v>20000</v>
          </cell>
        </row>
        <row r="831">
          <cell r="L831">
            <v>3053.212646484375</v>
          </cell>
          <cell r="DA831">
            <v>20000</v>
          </cell>
        </row>
        <row r="832">
          <cell r="L832">
            <v>4218.939453125</v>
          </cell>
          <cell r="DA832">
            <v>20000</v>
          </cell>
        </row>
        <row r="833">
          <cell r="L833">
            <v>4231.82421875</v>
          </cell>
          <cell r="DA833">
            <v>20000</v>
          </cell>
        </row>
        <row r="834">
          <cell r="L834">
            <v>2373.685791015625</v>
          </cell>
          <cell r="DA834">
            <v>20000</v>
          </cell>
        </row>
        <row r="835">
          <cell r="L835">
            <v>800.0001220703125</v>
          </cell>
          <cell r="DA835">
            <v>20000</v>
          </cell>
        </row>
        <row r="836">
          <cell r="L836">
            <v>1159.160888671875</v>
          </cell>
          <cell r="DA836">
            <v>20000</v>
          </cell>
        </row>
        <row r="837">
          <cell r="L837">
            <v>799.78179931640625</v>
          </cell>
          <cell r="DA837">
            <v>20000</v>
          </cell>
        </row>
        <row r="838">
          <cell r="L838">
            <v>799.69970703125</v>
          </cell>
          <cell r="DA838">
            <v>20000</v>
          </cell>
        </row>
        <row r="839">
          <cell r="L839">
            <v>799.66656494140625</v>
          </cell>
          <cell r="DA839">
            <v>20000</v>
          </cell>
        </row>
        <row r="840">
          <cell r="L840">
            <v>2464.6240234375</v>
          </cell>
          <cell r="DA840">
            <v>20000</v>
          </cell>
        </row>
        <row r="841">
          <cell r="L841">
            <v>3065.77490234375</v>
          </cell>
          <cell r="DA841">
            <v>20000</v>
          </cell>
        </row>
        <row r="842">
          <cell r="L842">
            <v>2939.5673828125</v>
          </cell>
          <cell r="DA842">
            <v>20000</v>
          </cell>
        </row>
        <row r="843">
          <cell r="L843">
            <v>2158.244384765625</v>
          </cell>
          <cell r="DA843">
            <v>20000</v>
          </cell>
        </row>
        <row r="844">
          <cell r="L844">
            <v>2757.631103515625</v>
          </cell>
          <cell r="DA844">
            <v>20000</v>
          </cell>
        </row>
        <row r="845">
          <cell r="L845">
            <v>800.000244140625</v>
          </cell>
          <cell r="DA845">
            <v>20000</v>
          </cell>
        </row>
        <row r="846">
          <cell r="L846">
            <v>4231.36572265625</v>
          </cell>
          <cell r="DA846">
            <v>20000</v>
          </cell>
        </row>
        <row r="847">
          <cell r="L847">
            <v>799.999755859375</v>
          </cell>
          <cell r="DA847">
            <v>20000</v>
          </cell>
        </row>
        <row r="848">
          <cell r="L848">
            <v>1207.552734375</v>
          </cell>
          <cell r="DA848">
            <v>20000</v>
          </cell>
        </row>
        <row r="849">
          <cell r="L849">
            <v>799.79815673828125</v>
          </cell>
          <cell r="DA849">
            <v>20000</v>
          </cell>
        </row>
        <row r="850">
          <cell r="L850">
            <v>1086.518798828125</v>
          </cell>
          <cell r="DA850">
            <v>20000</v>
          </cell>
        </row>
        <row r="851">
          <cell r="L851">
            <v>799.9991455078125</v>
          </cell>
          <cell r="DA851">
            <v>20000</v>
          </cell>
        </row>
        <row r="852">
          <cell r="L852">
            <v>2116.22314453125</v>
          </cell>
          <cell r="DA852">
            <v>20000</v>
          </cell>
        </row>
        <row r="853">
          <cell r="L853">
            <v>2942.3896484375</v>
          </cell>
          <cell r="DA853">
            <v>20000</v>
          </cell>
        </row>
        <row r="854">
          <cell r="L854">
            <v>2750.199462890625</v>
          </cell>
          <cell r="DA854">
            <v>20000</v>
          </cell>
        </row>
        <row r="855">
          <cell r="L855">
            <v>2908.0205078125</v>
          </cell>
          <cell r="DA855">
            <v>20000</v>
          </cell>
        </row>
        <row r="856">
          <cell r="L856">
            <v>2727.132568359375</v>
          </cell>
          <cell r="DA856">
            <v>20000</v>
          </cell>
        </row>
        <row r="857">
          <cell r="L857">
            <v>4222.39013671875</v>
          </cell>
          <cell r="DA857">
            <v>20000</v>
          </cell>
        </row>
        <row r="858">
          <cell r="L858">
            <v>3836.90380859375</v>
          </cell>
          <cell r="DA858">
            <v>20000</v>
          </cell>
        </row>
        <row r="859">
          <cell r="L859">
            <v>1610.9520263671875</v>
          </cell>
          <cell r="DA859">
            <v>20000</v>
          </cell>
        </row>
        <row r="860">
          <cell r="L860">
            <v>1178.822265625</v>
          </cell>
          <cell r="DA860">
            <v>20000</v>
          </cell>
        </row>
        <row r="861">
          <cell r="L861">
            <v>1555.1319580078125</v>
          </cell>
          <cell r="DA861">
            <v>20000</v>
          </cell>
        </row>
        <row r="862">
          <cell r="L862">
            <v>799.98724365234375</v>
          </cell>
          <cell r="DA862">
            <v>20000</v>
          </cell>
        </row>
        <row r="863">
          <cell r="L863">
            <v>2273.440185546875</v>
          </cell>
          <cell r="DA863">
            <v>20000</v>
          </cell>
        </row>
        <row r="864">
          <cell r="L864">
            <v>2928.503173828125</v>
          </cell>
          <cell r="DA864">
            <v>20000</v>
          </cell>
        </row>
        <row r="865">
          <cell r="L865">
            <v>2705.8095703125</v>
          </cell>
          <cell r="DA865">
            <v>20000</v>
          </cell>
        </row>
        <row r="866">
          <cell r="L866">
            <v>2794.574462890625</v>
          </cell>
          <cell r="DA866">
            <v>20000</v>
          </cell>
        </row>
        <row r="867">
          <cell r="L867">
            <v>3191.897705078125</v>
          </cell>
          <cell r="DA867">
            <v>20000</v>
          </cell>
        </row>
        <row r="868">
          <cell r="L868">
            <v>4219.6552734375</v>
          </cell>
          <cell r="DA868">
            <v>20000</v>
          </cell>
        </row>
        <row r="869">
          <cell r="L869">
            <v>4233.06884765625</v>
          </cell>
          <cell r="DA869">
            <v>20000</v>
          </cell>
        </row>
        <row r="870">
          <cell r="L870">
            <v>4266.04150390625</v>
          </cell>
          <cell r="DA870">
            <v>20000</v>
          </cell>
        </row>
        <row r="871">
          <cell r="L871">
            <v>2543.5673828125</v>
          </cell>
          <cell r="DA871">
            <v>20000</v>
          </cell>
        </row>
        <row r="872">
          <cell r="L872">
            <v>800</v>
          </cell>
          <cell r="DA872">
            <v>20000</v>
          </cell>
        </row>
        <row r="873">
          <cell r="L873">
            <v>2474.99951171875</v>
          </cell>
          <cell r="DA873">
            <v>20000</v>
          </cell>
        </row>
        <row r="874">
          <cell r="L874">
            <v>3380.116455078125</v>
          </cell>
          <cell r="DA874">
            <v>20000</v>
          </cell>
        </row>
        <row r="875">
          <cell r="L875">
            <v>4341.43505859375</v>
          </cell>
          <cell r="DA875">
            <v>20000</v>
          </cell>
        </row>
        <row r="876">
          <cell r="L876">
            <v>4455.2041015625</v>
          </cell>
          <cell r="DA876">
            <v>20000</v>
          </cell>
        </row>
        <row r="877">
          <cell r="L877">
            <v>4319.75537109375</v>
          </cell>
          <cell r="DA877">
            <v>20000</v>
          </cell>
        </row>
        <row r="878">
          <cell r="L878">
            <v>4242.5224609375</v>
          </cell>
          <cell r="DA878">
            <v>20000</v>
          </cell>
        </row>
        <row r="879">
          <cell r="L879">
            <v>4219.587890625</v>
          </cell>
          <cell r="DA879">
            <v>20000</v>
          </cell>
        </row>
        <row r="880">
          <cell r="L880">
            <v>4223.533203125</v>
          </cell>
          <cell r="DA880">
            <v>20000</v>
          </cell>
        </row>
        <row r="881">
          <cell r="L881">
            <v>977.20166015625</v>
          </cell>
          <cell r="DA881">
            <v>20000</v>
          </cell>
        </row>
        <row r="882">
          <cell r="L882">
            <v>3019.88525390625</v>
          </cell>
          <cell r="DA882">
            <v>20000</v>
          </cell>
        </row>
        <row r="883">
          <cell r="L883">
            <v>1549.4422607421875</v>
          </cell>
          <cell r="DA883">
            <v>20000</v>
          </cell>
        </row>
        <row r="884">
          <cell r="L884">
            <v>1622.4002685546875</v>
          </cell>
          <cell r="DA884">
            <v>20000</v>
          </cell>
        </row>
        <row r="885">
          <cell r="L885">
            <v>1186.6348876953125</v>
          </cell>
          <cell r="DA885">
            <v>20000</v>
          </cell>
        </row>
        <row r="886">
          <cell r="L886">
            <v>4572.0654296875</v>
          </cell>
          <cell r="DA886">
            <v>20000</v>
          </cell>
        </row>
        <row r="887">
          <cell r="L887">
            <v>4530.59228515625</v>
          </cell>
          <cell r="DA887">
            <v>20000</v>
          </cell>
        </row>
        <row r="888">
          <cell r="L888">
            <v>3500.040283203125</v>
          </cell>
          <cell r="DA888">
            <v>20000</v>
          </cell>
        </row>
        <row r="889">
          <cell r="L889">
            <v>2640.349853515625</v>
          </cell>
          <cell r="DA889">
            <v>20000</v>
          </cell>
        </row>
        <row r="890">
          <cell r="L890">
            <v>4250.96826171875</v>
          </cell>
          <cell r="DA890">
            <v>20000</v>
          </cell>
        </row>
        <row r="891">
          <cell r="L891">
            <v>4222.310546875</v>
          </cell>
          <cell r="DA891">
            <v>20000</v>
          </cell>
        </row>
        <row r="892">
          <cell r="L892">
            <v>4226.6123046875</v>
          </cell>
          <cell r="DA892">
            <v>20000</v>
          </cell>
        </row>
        <row r="893">
          <cell r="L893">
            <v>4244.9697265625</v>
          </cell>
          <cell r="DA893">
            <v>20000</v>
          </cell>
        </row>
        <row r="894">
          <cell r="L894">
            <v>4297.45849609375</v>
          </cell>
          <cell r="DA894">
            <v>20000</v>
          </cell>
        </row>
        <row r="895">
          <cell r="L895">
            <v>3362.345703125</v>
          </cell>
          <cell r="DA895">
            <v>20000</v>
          </cell>
        </row>
        <row r="896">
          <cell r="L896">
            <v>3957.280517578125</v>
          </cell>
          <cell r="DA896">
            <v>20000</v>
          </cell>
        </row>
        <row r="897">
          <cell r="L897">
            <v>2996.9580078125</v>
          </cell>
          <cell r="DA897">
            <v>20000</v>
          </cell>
        </row>
        <row r="898">
          <cell r="L898">
            <v>4596.029296875</v>
          </cell>
          <cell r="DA898">
            <v>20000</v>
          </cell>
        </row>
        <row r="899">
          <cell r="L899">
            <v>4567.06640625</v>
          </cell>
          <cell r="DA899">
            <v>20000</v>
          </cell>
        </row>
        <row r="900">
          <cell r="L900">
            <v>4487.904296875</v>
          </cell>
          <cell r="DA900">
            <v>20000</v>
          </cell>
        </row>
        <row r="901">
          <cell r="L901">
            <v>3614.4482421875</v>
          </cell>
          <cell r="DA901">
            <v>20000</v>
          </cell>
        </row>
        <row r="902">
          <cell r="L902">
            <v>4264.20947265625</v>
          </cell>
          <cell r="DA902">
            <v>20000</v>
          </cell>
        </row>
        <row r="903">
          <cell r="L903">
            <v>4226.5791015625</v>
          </cell>
          <cell r="DA903">
            <v>20000</v>
          </cell>
        </row>
        <row r="904">
          <cell r="L904">
            <v>4231.439453125</v>
          </cell>
          <cell r="DA904">
            <v>20000</v>
          </cell>
        </row>
        <row r="905">
          <cell r="L905">
            <v>4141.64892578125</v>
          </cell>
          <cell r="DA905">
            <v>20000</v>
          </cell>
        </row>
        <row r="906">
          <cell r="L906">
            <v>1574.5015869140625</v>
          </cell>
          <cell r="DA906">
            <v>20000</v>
          </cell>
        </row>
        <row r="907">
          <cell r="L907">
            <v>2946.666259765625</v>
          </cell>
          <cell r="DA907">
            <v>20000</v>
          </cell>
        </row>
        <row r="908">
          <cell r="L908">
            <v>1499.9998779296875</v>
          </cell>
          <cell r="DA908">
            <v>20000</v>
          </cell>
        </row>
        <row r="909">
          <cell r="L909">
            <v>2649.99951171875</v>
          </cell>
          <cell r="DA909">
            <v>20000</v>
          </cell>
        </row>
        <row r="910">
          <cell r="L910">
            <v>4576.244140625</v>
          </cell>
          <cell r="DA910">
            <v>20000</v>
          </cell>
        </row>
        <row r="911">
          <cell r="L911">
            <v>4533.763671875</v>
          </cell>
          <cell r="DA911">
            <v>20000</v>
          </cell>
        </row>
        <row r="912">
          <cell r="L912">
            <v>4470.53759765625</v>
          </cell>
          <cell r="DA912">
            <v>20000</v>
          </cell>
        </row>
        <row r="913">
          <cell r="L913">
            <v>4349.84326171875</v>
          </cell>
          <cell r="DA913">
            <v>20000</v>
          </cell>
        </row>
        <row r="914">
          <cell r="L914">
            <v>4252.001953125</v>
          </cell>
          <cell r="DA914">
            <v>20000</v>
          </cell>
        </row>
        <row r="915">
          <cell r="L915">
            <v>4222.6435546875</v>
          </cell>
          <cell r="DA915">
            <v>20000</v>
          </cell>
        </row>
        <row r="916">
          <cell r="L916">
            <v>4226.9892578125</v>
          </cell>
          <cell r="DA916">
            <v>20000</v>
          </cell>
        </row>
        <row r="917">
          <cell r="L917">
            <v>4245.7705078125</v>
          </cell>
          <cell r="DA917">
            <v>20000</v>
          </cell>
        </row>
        <row r="918">
          <cell r="L918">
            <v>2839.138671875</v>
          </cell>
          <cell r="DA918">
            <v>20000</v>
          </cell>
        </row>
        <row r="919">
          <cell r="L919">
            <v>2194.996337890625</v>
          </cell>
          <cell r="DA919">
            <v>20000</v>
          </cell>
        </row>
        <row r="920">
          <cell r="L920">
            <v>815.81732177734375</v>
          </cell>
          <cell r="DA920">
            <v>20000</v>
          </cell>
        </row>
        <row r="921">
          <cell r="L921">
            <v>2999.989013671875</v>
          </cell>
          <cell r="DA921">
            <v>20000</v>
          </cell>
        </row>
        <row r="922">
          <cell r="L922">
            <v>3192.882080078125</v>
          </cell>
          <cell r="DA922">
            <v>20000</v>
          </cell>
        </row>
        <row r="923">
          <cell r="L923">
            <v>4512.3564453125</v>
          </cell>
          <cell r="DA923">
            <v>20000</v>
          </cell>
        </row>
        <row r="924">
          <cell r="L924">
            <v>4222.67138671875</v>
          </cell>
          <cell r="DA924">
            <v>20000</v>
          </cell>
        </row>
        <row r="925">
          <cell r="L925">
            <v>4327.69189453125</v>
          </cell>
          <cell r="DA925">
            <v>20000</v>
          </cell>
        </row>
        <row r="926">
          <cell r="L926">
            <v>4245.02294921875</v>
          </cell>
          <cell r="DA926">
            <v>20000</v>
          </cell>
        </row>
        <row r="927">
          <cell r="L927">
            <v>4220.3935546875</v>
          </cell>
          <cell r="DA927">
            <v>20000</v>
          </cell>
        </row>
        <row r="928">
          <cell r="L928">
            <v>4224.44482421875</v>
          </cell>
          <cell r="DA928">
            <v>20000</v>
          </cell>
        </row>
        <row r="929">
          <cell r="L929">
            <v>4241.38623046875</v>
          </cell>
          <cell r="DA929">
            <v>20000</v>
          </cell>
        </row>
        <row r="930">
          <cell r="L930">
            <v>3639.302978515625</v>
          </cell>
          <cell r="DA930">
            <v>20000</v>
          </cell>
        </row>
        <row r="931">
          <cell r="L931">
            <v>2739.805419921875</v>
          </cell>
          <cell r="DA931">
            <v>20000</v>
          </cell>
        </row>
        <row r="932">
          <cell r="L932">
            <v>3578.806640625</v>
          </cell>
          <cell r="DA932">
            <v>20000</v>
          </cell>
        </row>
        <row r="933">
          <cell r="L933">
            <v>3000</v>
          </cell>
          <cell r="DA933">
            <v>20000</v>
          </cell>
        </row>
        <row r="934">
          <cell r="L934">
            <v>4600</v>
          </cell>
          <cell r="DA934">
            <v>20000</v>
          </cell>
        </row>
        <row r="935">
          <cell r="L935">
            <v>4571.20849609375</v>
          </cell>
          <cell r="DA935">
            <v>20000</v>
          </cell>
        </row>
        <row r="936">
          <cell r="L936">
            <v>4490.28369140625</v>
          </cell>
          <cell r="DA936">
            <v>20000</v>
          </cell>
        </row>
        <row r="937">
          <cell r="L937">
            <v>4388.5888671875</v>
          </cell>
          <cell r="DA937">
            <v>20000</v>
          </cell>
        </row>
        <row r="938">
          <cell r="L938">
            <v>4264.20947265625</v>
          </cell>
          <cell r="DA938">
            <v>20000</v>
          </cell>
        </row>
        <row r="939">
          <cell r="L939">
            <v>4226.5791015625</v>
          </cell>
          <cell r="DA939">
            <v>20000</v>
          </cell>
        </row>
        <row r="940">
          <cell r="L940">
            <v>4231.439453125</v>
          </cell>
          <cell r="DA940">
            <v>20000</v>
          </cell>
        </row>
        <row r="941">
          <cell r="L941">
            <v>3350.233154296875</v>
          </cell>
          <cell r="DA941">
            <v>20000</v>
          </cell>
        </row>
        <row r="942">
          <cell r="L942">
            <v>2629.649169921875</v>
          </cell>
          <cell r="DA942">
            <v>20000</v>
          </cell>
        </row>
        <row r="943">
          <cell r="L943">
            <v>2546.666748046875</v>
          </cell>
          <cell r="DA943">
            <v>20000</v>
          </cell>
        </row>
        <row r="944">
          <cell r="L944">
            <v>947.3856201171875</v>
          </cell>
          <cell r="DA944">
            <v>20000</v>
          </cell>
        </row>
        <row r="945">
          <cell r="L945">
            <v>3000</v>
          </cell>
          <cell r="DA945">
            <v>20000</v>
          </cell>
        </row>
        <row r="946">
          <cell r="L946">
            <v>3209.496826171875</v>
          </cell>
          <cell r="DA946">
            <v>20000</v>
          </cell>
        </row>
        <row r="947">
          <cell r="L947">
            <v>4515.333984375</v>
          </cell>
          <cell r="DA947">
            <v>20000</v>
          </cell>
        </row>
        <row r="948">
          <cell r="L948">
            <v>4460.8193359375</v>
          </cell>
          <cell r="DA948">
            <v>20000</v>
          </cell>
        </row>
        <row r="949">
          <cell r="L949">
            <v>4330.7734375</v>
          </cell>
          <cell r="DA949">
            <v>20000</v>
          </cell>
        </row>
        <row r="950">
          <cell r="L950">
            <v>4245.99365234375</v>
          </cell>
          <cell r="DA950">
            <v>20000</v>
          </cell>
        </row>
        <row r="951">
          <cell r="L951">
            <v>4187.65576171875</v>
          </cell>
          <cell r="DA951">
            <v>20000</v>
          </cell>
        </row>
        <row r="952">
          <cell r="L952">
            <v>4224.798828125</v>
          </cell>
          <cell r="DA952">
            <v>20000</v>
          </cell>
        </row>
        <row r="953">
          <cell r="L953">
            <v>4240.5478515625</v>
          </cell>
          <cell r="DA953">
            <v>20000</v>
          </cell>
        </row>
        <row r="954">
          <cell r="L954">
            <v>4272.71875</v>
          </cell>
          <cell r="DA954">
            <v>20000</v>
          </cell>
        </row>
        <row r="955">
          <cell r="L955">
            <v>2859.960693359375</v>
          </cell>
          <cell r="DA955">
            <v>20000</v>
          </cell>
        </row>
        <row r="956">
          <cell r="L956">
            <v>1499.9912109375</v>
          </cell>
          <cell r="DA956">
            <v>20000</v>
          </cell>
        </row>
        <row r="957">
          <cell r="L957">
            <v>2649.988037109375</v>
          </cell>
          <cell r="DA957">
            <v>20000</v>
          </cell>
        </row>
        <row r="958">
          <cell r="L958">
            <v>3032.462646484375</v>
          </cell>
          <cell r="DA958">
            <v>20000</v>
          </cell>
        </row>
        <row r="959">
          <cell r="L959">
            <v>4516.51611328125</v>
          </cell>
          <cell r="DA959">
            <v>20000</v>
          </cell>
        </row>
        <row r="960">
          <cell r="L960">
            <v>4461.4423828125</v>
          </cell>
          <cell r="DA960">
            <v>20000</v>
          </cell>
        </row>
        <row r="961">
          <cell r="L961">
            <v>4331.99658203125</v>
          </cell>
          <cell r="DA961">
            <v>20000</v>
          </cell>
        </row>
        <row r="962">
          <cell r="L962">
            <v>4246.3779296875</v>
          </cell>
          <cell r="DA962">
            <v>20000</v>
          </cell>
        </row>
        <row r="963">
          <cell r="L963">
            <v>3513.436767578125</v>
          </cell>
          <cell r="DA963">
            <v>20000</v>
          </cell>
        </row>
        <row r="964">
          <cell r="L964">
            <v>4224.939453125</v>
          </cell>
          <cell r="DA964">
            <v>20000</v>
          </cell>
        </row>
        <row r="965">
          <cell r="L965">
            <v>4242.23193359375</v>
          </cell>
          <cell r="DA965">
            <v>20000</v>
          </cell>
        </row>
        <row r="966">
          <cell r="L966">
            <v>4256.490234375</v>
          </cell>
          <cell r="DA966">
            <v>20000</v>
          </cell>
        </row>
        <row r="967">
          <cell r="L967">
            <v>1708.2744140625</v>
          </cell>
          <cell r="DA967">
            <v>20000</v>
          </cell>
        </row>
        <row r="968">
          <cell r="L968">
            <v>1590.875</v>
          </cell>
          <cell r="DA968">
            <v>20000</v>
          </cell>
        </row>
        <row r="969">
          <cell r="L969">
            <v>2687.06640625</v>
          </cell>
          <cell r="DA969">
            <v>20000</v>
          </cell>
        </row>
        <row r="970">
          <cell r="L970">
            <v>2786.046630859375</v>
          </cell>
          <cell r="DA970">
            <v>20000</v>
          </cell>
        </row>
        <row r="971">
          <cell r="L971">
            <v>2519.310546875</v>
          </cell>
          <cell r="DA971">
            <v>20000</v>
          </cell>
        </row>
        <row r="972">
          <cell r="L972">
            <v>3547.692626953125</v>
          </cell>
          <cell r="DA972">
            <v>20000</v>
          </cell>
        </row>
        <row r="973">
          <cell r="L973">
            <v>4289.28759765625</v>
          </cell>
          <cell r="DA973">
            <v>20000</v>
          </cell>
        </row>
        <row r="974">
          <cell r="L974">
            <v>4013.2333984375</v>
          </cell>
          <cell r="DA974">
            <v>20000</v>
          </cell>
        </row>
        <row r="975">
          <cell r="L975">
            <v>4216.4931640625</v>
          </cell>
          <cell r="DA975">
            <v>20000</v>
          </cell>
        </row>
        <row r="976">
          <cell r="L976">
            <v>4220.03369140625</v>
          </cell>
          <cell r="DA976">
            <v>20000</v>
          </cell>
        </row>
        <row r="977">
          <cell r="L977">
            <v>3025.476806640625</v>
          </cell>
          <cell r="DA977">
            <v>20000</v>
          </cell>
        </row>
        <row r="978">
          <cell r="L978">
            <v>4270.80126953125</v>
          </cell>
          <cell r="DA978">
            <v>20000</v>
          </cell>
        </row>
        <row r="979">
          <cell r="L979">
            <v>1977.3634033203125</v>
          </cell>
          <cell r="DA979">
            <v>20000</v>
          </cell>
        </row>
        <row r="980">
          <cell r="L980">
            <v>1760.1029052734375</v>
          </cell>
          <cell r="DA980">
            <v>20000</v>
          </cell>
        </row>
        <row r="981">
          <cell r="L981">
            <v>2999.44873046875</v>
          </cell>
          <cell r="DA981">
            <v>20000</v>
          </cell>
        </row>
        <row r="982">
          <cell r="L982">
            <v>4034.498291015625</v>
          </cell>
          <cell r="DA982">
            <v>20000</v>
          </cell>
        </row>
        <row r="983">
          <cell r="L983">
            <v>4103.111328125</v>
          </cell>
          <cell r="DA983">
            <v>20000</v>
          </cell>
        </row>
        <row r="984">
          <cell r="L984">
            <v>3939.973388671875</v>
          </cell>
          <cell r="DA984">
            <v>20000</v>
          </cell>
        </row>
        <row r="985">
          <cell r="L985">
            <v>4330.0986328125</v>
          </cell>
          <cell r="DA985">
            <v>20000</v>
          </cell>
        </row>
        <row r="986">
          <cell r="L986">
            <v>4245.78076171875</v>
          </cell>
          <cell r="DA986">
            <v>20000</v>
          </cell>
        </row>
        <row r="987">
          <cell r="L987">
            <v>4220.63818359375</v>
          </cell>
          <cell r="DA987">
            <v>20000</v>
          </cell>
        </row>
        <row r="988">
          <cell r="L988">
            <v>4224.72119140625</v>
          </cell>
          <cell r="DA988">
            <v>20000</v>
          </cell>
        </row>
        <row r="989">
          <cell r="L989">
            <v>4241.8662109375</v>
          </cell>
          <cell r="DA989">
            <v>20000</v>
          </cell>
        </row>
        <row r="990">
          <cell r="L990">
            <v>2428.9599609375</v>
          </cell>
          <cell r="DA990">
            <v>20000</v>
          </cell>
        </row>
        <row r="991">
          <cell r="L991">
            <v>2546.666259765625</v>
          </cell>
          <cell r="DA991">
            <v>20000</v>
          </cell>
        </row>
        <row r="992">
          <cell r="L992">
            <v>1911.2899169921875</v>
          </cell>
          <cell r="DA992">
            <v>20000</v>
          </cell>
        </row>
        <row r="993">
          <cell r="L993">
            <v>2999.999755859375</v>
          </cell>
          <cell r="DA993">
            <v>20000</v>
          </cell>
        </row>
        <row r="994">
          <cell r="L994">
            <v>992.71246337890625</v>
          </cell>
          <cell r="DA994">
            <v>20000</v>
          </cell>
        </row>
        <row r="995">
          <cell r="L995">
            <v>4493.40087890625</v>
          </cell>
          <cell r="DA995">
            <v>20000</v>
          </cell>
        </row>
        <row r="996">
          <cell r="L996">
            <v>4431.79638671875</v>
          </cell>
          <cell r="DA996">
            <v>20000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FWS RPA 1-3"/>
      <sheetName val="FWS RPA 4"/>
      <sheetName val="FWS RPA 5"/>
      <sheetName val="NMFS RPA  I.2.1"/>
      <sheetName val="NMFS RPA  I.2.2-4"/>
      <sheetName val="NMFS RPA  I.4"/>
      <sheetName val="NMFS RPA  III.1.2"/>
      <sheetName val="NMFS RPA IV.1.2"/>
      <sheetName val="NMFS RPA IV.2.1"/>
      <sheetName val="DSS Group"/>
      <sheetName val="Data"/>
      <sheetName val="DeltaCalc"/>
      <sheetName val="Control"/>
      <sheetName val="Shasta"/>
      <sheetName val="Folsom"/>
      <sheetName val="Oroville"/>
      <sheetName val="CVP San Luis"/>
      <sheetName val="SWP San Luis"/>
      <sheetName val="CVP Exports"/>
      <sheetName val="SWP Exports"/>
      <sheetName val="COA"/>
      <sheetName val="Delta"/>
      <sheetName val="Surplus D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</Relationships>
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3.bin"/>
</Relationships>

</file>

<file path=xl/worksheets/_rels/sheet4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4.bin"/>
  <Relationship Id="rId2" Type="http://schemas.openxmlformats.org/officeDocument/2006/relationships/drawing" Target="../drawings/drawing1.xml"/>
  <Relationship Id="rId3" Type="http://schemas.openxmlformats.org/officeDocument/2006/relationships/vmlDrawing" Target="../drawings/vmlDrawing1.vml"/>
  <Relationship Id="rId4" Type="http://schemas.openxmlformats.org/officeDocument/2006/relationships/control" Target="../activeX/activeX1.xml"/>
</Relationships>

</file>

<file path=xl/worksheets/_rels/sheet5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5.bin"/>
</Relationships>

</file>

<file path=xl/worksheets/_rels/sheet6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6.bin"/>
</Relationships>

</file>

<file path=xl/worksheets/_rels/sheet7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7.bin"/>
</Relationships>

</file>

<file path=xl/worksheets/_rels/sheet8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8.bin"/>
</Relationships>

</file>

<file path=xl/worksheets/_rels/sheet9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9.bin"/>
</Relationships>

</file>

<file path=xl/worksheets/_rels/sheet10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0.bin"/>
  <Relationship Id="rId2" Type="http://schemas.openxmlformats.org/officeDocument/2006/relationships/vmlDrawing" Target="../drawings/vmlDrawing2.vml"/>
  <Relationship Id="rId3" Type="http://schemas.openxmlformats.org/officeDocument/2006/relationships/control" Target="../activeX/activeX2.xml"/>
  <Relationship Id="rId4" Type="http://schemas.openxmlformats.org/officeDocument/2006/relationships/control" Target="../activeX/activeX3.xml"/>
  <Relationship Id="rId5" Type="http://schemas.openxmlformats.org/officeDocument/2006/relationships/control" Target="../activeX/activeX4.xml"/>
  <Relationship Id="rId6" Type="http://schemas.openxmlformats.org/officeDocument/2006/relationships/control" Target="../activeX/activeX5.xml"/>
</Relationships>

</file>

<file path=xl/worksheets/_rels/sheet11.xml.rels><?xml version="1.0" encoding="UTF-8"?>

<Relationships xmlns="http://schemas.openxmlformats.org/package/2006/relationships">
  <Relationship Id="rId1" Type="http://schemas.openxmlformats.org/officeDocument/2006/relationships/vmlDrawing" Target="../drawings/vmlDrawing3.vml"/>
  <Relationship Id="rId2" Type="http://schemas.openxmlformats.org/officeDocument/2006/relationships/comments" Target="../comments1.xml"/>
</Relationships>

</file>

<file path=xl/worksheets/_rels/sheet1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1.bin"/>
</Relationships>

</file>

<file path=xl/worksheets/_rels/sheet14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2.bin"/>
</Relationships>

</file>

<file path=xl/worksheets/_rels/sheet15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3.bin"/>
</Relationships>

</file>

<file path=xl/worksheets/_rels/sheet16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4.bin"/>
</Relationships>

</file>

<file path=xl/worksheets/_rels/sheet17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5.bin"/>
</Relationships>

</file>

<file path=xl/worksheets/_rels/sheet18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6.bin"/>
</Relationships>

</file>

<file path=xl/worksheets/_rels/sheet19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7.bin"/>
</Relationships>

</file>

<file path=xl/worksheets/_rels/sheet20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8.bin"/>
</Relationships>

</file>

<file path=xl/worksheets/_rels/sheet2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9.bin"/>
</Relationships>

</file>

<file path=xl/worksheets/_rels/sheet2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0.bin"/>
</Relationships>

</file>

<file path=xl/worksheets/_rels/sheet2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1.bin"/>
</Relationships>

</file>

<file path=xl/worksheets/sheet1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W90"/>
  <sheetViews>
    <sheetView workbookViewId="0">
      <pane ySplit="4" topLeftCell="A5" activePane="bottomLeft" state="frozenSplit"/>
      <selection activeCell="A2" sqref="A2:M2"/>
      <selection pane="bottomLeft"/>
    </sheetView>
  </sheetViews>
  <sheetFormatPr defaultRowHeight="12.75"/>
  <cols>
    <col min="1" max="1" customWidth="true" style="17" width="9.140625" collapsed="true"/>
  </cols>
  <sheetData>
    <row r="1" spans="1:23">
      <c r="M1" s="2"/>
    </row>
    <row r="2" spans="1:23">
      <c r="A2" s="198" t="s">
        <v>316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2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23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23">
      <c r="A5" s="17">
        <v>1922</v>
      </c>
      <c r="B5" s="138" t="s">
        <v>317</v>
      </c>
      <c r="C5" s="138" t="s">
        <v>317</v>
      </c>
      <c r="D5" s="139" t="s">
        <v>318</v>
      </c>
      <c r="E5" s="140"/>
      <c r="F5" s="141"/>
      <c r="G5" s="141"/>
      <c r="H5" s="141"/>
      <c r="I5" s="141"/>
      <c r="J5" s="141"/>
      <c r="K5" s="138" t="s">
        <v>317</v>
      </c>
      <c r="L5" s="138" t="s">
        <v>317</v>
      </c>
      <c r="M5" s="138" t="s">
        <v>317</v>
      </c>
      <c r="S5" t="s">
        <v>329</v>
      </c>
    </row>
    <row r="6" spans="1:23">
      <c r="A6" s="17">
        <v>1923</v>
      </c>
      <c r="B6" s="138" t="s">
        <v>317</v>
      </c>
      <c r="C6" s="138" t="s">
        <v>317</v>
      </c>
      <c r="D6" s="142"/>
      <c r="E6" s="140"/>
      <c r="F6" s="141"/>
      <c r="G6" s="141"/>
      <c r="H6" s="141"/>
      <c r="I6" s="141"/>
      <c r="J6" s="141"/>
      <c r="K6" s="138" t="s">
        <v>317</v>
      </c>
      <c r="L6" s="138" t="s">
        <v>317</v>
      </c>
      <c r="M6" s="138" t="s">
        <v>317</v>
      </c>
      <c r="Q6" s="10" t="s">
        <v>143</v>
      </c>
      <c r="R6" s="10" t="s">
        <v>144</v>
      </c>
      <c r="S6" s="10" t="s">
        <v>145</v>
      </c>
      <c r="T6" s="10" t="s">
        <v>146</v>
      </c>
      <c r="U6" s="10" t="s">
        <v>147</v>
      </c>
      <c r="V6" s="10" t="s">
        <v>148</v>
      </c>
      <c r="W6" s="10" t="s">
        <v>149</v>
      </c>
    </row>
    <row r="7" spans="1:23">
      <c r="A7" s="17">
        <v>1924</v>
      </c>
      <c r="B7" s="138" t="s">
        <v>317</v>
      </c>
      <c r="C7" s="138" t="s">
        <v>317</v>
      </c>
      <c r="D7" s="142"/>
      <c r="E7" s="140"/>
      <c r="F7" s="141"/>
      <c r="G7" s="141"/>
      <c r="H7" s="141"/>
      <c r="I7" s="141"/>
      <c r="J7" s="141"/>
      <c r="K7" s="138" t="s">
        <v>317</v>
      </c>
      <c r="L7" s="138" t="s">
        <v>317</v>
      </c>
      <c r="M7" s="138" t="s">
        <v>317</v>
      </c>
      <c r="P7">
        <v>1</v>
      </c>
      <c r="Q7" s="40" t="s">
        <v>328</v>
      </c>
      <c r="R7" s="40"/>
      <c r="S7" s="40"/>
      <c r="T7" s="40"/>
      <c r="U7" s="40"/>
      <c r="V7" s="40"/>
      <c r="W7" s="40"/>
    </row>
    <row r="8" spans="1:23">
      <c r="A8" s="17">
        <v>1925</v>
      </c>
      <c r="B8" s="138" t="s">
        <v>317</v>
      </c>
      <c r="C8" s="138" t="s">
        <v>317</v>
      </c>
      <c r="D8" s="142"/>
      <c r="E8" s="140"/>
      <c r="F8" s="141"/>
      <c r="G8" s="141"/>
      <c r="H8" s="141"/>
      <c r="I8" s="141"/>
      <c r="J8" s="141"/>
      <c r="K8" s="138" t="s">
        <v>317</v>
      </c>
      <c r="L8" s="138" t="s">
        <v>317</v>
      </c>
      <c r="M8" s="138" t="s">
        <v>317</v>
      </c>
      <c r="P8">
        <v>2</v>
      </c>
      <c r="Q8" s="40"/>
      <c r="R8" s="40" t="s">
        <v>328</v>
      </c>
      <c r="S8" s="40"/>
      <c r="T8" s="40"/>
      <c r="U8" s="40"/>
      <c r="V8" s="40"/>
      <c r="W8" s="40"/>
    </row>
    <row r="9" spans="1:23">
      <c r="A9" s="17">
        <v>1926</v>
      </c>
      <c r="B9" s="138" t="s">
        <v>317</v>
      </c>
      <c r="C9" s="138" t="s">
        <v>317</v>
      </c>
      <c r="D9" s="142"/>
      <c r="E9" s="140"/>
      <c r="F9" s="141"/>
      <c r="G9" s="141"/>
      <c r="H9" s="141"/>
      <c r="I9" s="141"/>
      <c r="J9" s="141"/>
      <c r="K9" s="138" t="s">
        <v>317</v>
      </c>
      <c r="L9" s="138" t="s">
        <v>317</v>
      </c>
      <c r="M9" s="138" t="s">
        <v>317</v>
      </c>
      <c r="P9">
        <v>3</v>
      </c>
      <c r="Q9" s="40"/>
      <c r="R9" s="40" t="s">
        <v>328</v>
      </c>
      <c r="S9" s="40"/>
      <c r="T9" s="40"/>
      <c r="U9" s="40"/>
      <c r="V9" s="40"/>
      <c r="W9" s="40"/>
    </row>
    <row r="10" spans="1:23">
      <c r="A10" s="17">
        <v>1927</v>
      </c>
      <c r="B10" s="138" t="s">
        <v>317</v>
      </c>
      <c r="C10" s="138" t="s">
        <v>317</v>
      </c>
      <c r="D10" s="142"/>
      <c r="E10" s="140"/>
      <c r="F10" s="141"/>
      <c r="G10" s="141"/>
      <c r="H10" s="141"/>
      <c r="I10" s="141"/>
      <c r="J10" s="141"/>
      <c r="K10" s="138" t="s">
        <v>317</v>
      </c>
      <c r="L10" s="138" t="s">
        <v>317</v>
      </c>
      <c r="M10" s="138" t="s">
        <v>317</v>
      </c>
      <c r="P10">
        <v>4</v>
      </c>
      <c r="Q10" s="40"/>
      <c r="R10" s="40"/>
      <c r="S10" s="40" t="s">
        <v>328</v>
      </c>
      <c r="T10" s="40"/>
      <c r="U10" s="40"/>
      <c r="V10" s="40"/>
      <c r="W10" s="40"/>
    </row>
    <row r="11" spans="1:23">
      <c r="A11" s="17">
        <v>1928</v>
      </c>
      <c r="B11" s="138" t="s">
        <v>317</v>
      </c>
      <c r="C11" s="138" t="s">
        <v>317</v>
      </c>
      <c r="D11" s="142"/>
      <c r="E11" s="140"/>
      <c r="F11" s="141"/>
      <c r="G11" s="141"/>
      <c r="H11" s="141"/>
      <c r="I11" s="141"/>
      <c r="J11" s="141"/>
      <c r="K11" s="138" t="s">
        <v>317</v>
      </c>
      <c r="L11" s="138" t="s">
        <v>317</v>
      </c>
      <c r="M11" s="138" t="s">
        <v>317</v>
      </c>
      <c r="P11">
        <v>5</v>
      </c>
      <c r="Q11" s="40"/>
      <c r="R11" s="40"/>
      <c r="S11" s="40" t="s">
        <v>328</v>
      </c>
      <c r="T11" s="40"/>
      <c r="U11" s="40"/>
      <c r="V11" s="40"/>
      <c r="W11" s="40"/>
    </row>
    <row r="12" spans="1:23">
      <c r="A12" s="17">
        <v>1929</v>
      </c>
      <c r="B12" s="138" t="s">
        <v>317</v>
      </c>
      <c r="C12" s="138" t="s">
        <v>317</v>
      </c>
      <c r="D12" s="142"/>
      <c r="E12" s="140"/>
      <c r="F12" s="141"/>
      <c r="G12" s="141"/>
      <c r="H12" s="141"/>
      <c r="I12" s="141"/>
      <c r="J12" s="141"/>
      <c r="K12" s="138" t="s">
        <v>317</v>
      </c>
      <c r="L12" s="138" t="s">
        <v>317</v>
      </c>
      <c r="M12" s="138" t="s">
        <v>317</v>
      </c>
      <c r="P12">
        <v>6</v>
      </c>
      <c r="Q12" s="40"/>
      <c r="R12" s="40"/>
      <c r="S12" s="40" t="s">
        <v>328</v>
      </c>
      <c r="T12" s="40"/>
      <c r="U12" s="40"/>
      <c r="V12" s="40"/>
      <c r="W12" s="40"/>
    </row>
    <row r="13" spans="1:23">
      <c r="A13" s="17">
        <v>1930</v>
      </c>
      <c r="B13" s="138" t="s">
        <v>317</v>
      </c>
      <c r="C13" s="138" t="s">
        <v>317</v>
      </c>
      <c r="D13" s="142"/>
      <c r="E13" s="140"/>
      <c r="F13" s="141"/>
      <c r="G13" s="141"/>
      <c r="H13" s="141"/>
      <c r="I13" s="141"/>
      <c r="J13" s="141"/>
      <c r="K13" s="138" t="s">
        <v>317</v>
      </c>
      <c r="L13" s="138" t="s">
        <v>317</v>
      </c>
      <c r="M13" s="138" t="s">
        <v>317</v>
      </c>
      <c r="P13">
        <v>7</v>
      </c>
      <c r="Q13" s="40"/>
      <c r="R13" s="40"/>
      <c r="S13" s="40" t="s">
        <v>328</v>
      </c>
      <c r="T13" s="40"/>
      <c r="U13" s="40"/>
      <c r="V13" s="40"/>
      <c r="W13" s="40"/>
    </row>
    <row r="14" spans="1:23">
      <c r="A14" s="17">
        <v>1931</v>
      </c>
      <c r="B14" s="138" t="s">
        <v>317</v>
      </c>
      <c r="C14" s="138" t="s">
        <v>317</v>
      </c>
      <c r="D14" s="142"/>
      <c r="E14" s="140"/>
      <c r="F14" s="141"/>
      <c r="G14" s="141"/>
      <c r="H14" s="141"/>
      <c r="I14" s="141"/>
      <c r="J14" s="141"/>
      <c r="K14" s="138" t="s">
        <v>317</v>
      </c>
      <c r="L14" s="138" t="s">
        <v>317</v>
      </c>
      <c r="M14" s="138" t="s">
        <v>317</v>
      </c>
      <c r="P14">
        <v>8</v>
      </c>
      <c r="Q14" s="40"/>
      <c r="R14" s="40"/>
      <c r="S14" s="40" t="s">
        <v>328</v>
      </c>
      <c r="T14" s="40"/>
      <c r="U14" s="40"/>
      <c r="V14" s="40"/>
      <c r="W14" s="40"/>
    </row>
    <row r="15" spans="1:23">
      <c r="A15" s="17">
        <v>1932</v>
      </c>
      <c r="B15" s="138" t="s">
        <v>317</v>
      </c>
      <c r="C15" s="138" t="s">
        <v>317</v>
      </c>
      <c r="D15" s="142"/>
      <c r="E15" s="140"/>
      <c r="F15" s="141"/>
      <c r="G15" s="141"/>
      <c r="H15" s="141"/>
      <c r="I15" s="141"/>
      <c r="J15" s="141"/>
      <c r="K15" s="138" t="s">
        <v>317</v>
      </c>
      <c r="L15" s="138" t="s">
        <v>317</v>
      </c>
      <c r="M15" s="138" t="s">
        <v>317</v>
      </c>
      <c r="P15">
        <v>9</v>
      </c>
      <c r="Q15" s="40"/>
      <c r="R15" s="40"/>
      <c r="S15" s="40" t="s">
        <v>328</v>
      </c>
      <c r="T15" s="40"/>
      <c r="U15" s="40"/>
      <c r="V15" s="40"/>
      <c r="W15" s="40"/>
    </row>
    <row r="16" spans="1:23">
      <c r="A16" s="17">
        <v>1933</v>
      </c>
      <c r="B16" s="138" t="s">
        <v>317</v>
      </c>
      <c r="C16" s="138" t="s">
        <v>317</v>
      </c>
      <c r="D16" s="142"/>
      <c r="E16" s="140"/>
      <c r="F16" s="141"/>
      <c r="G16" s="141"/>
      <c r="H16" s="141"/>
      <c r="I16" s="141"/>
      <c r="J16" s="141"/>
      <c r="K16" s="138" t="s">
        <v>317</v>
      </c>
      <c r="L16" s="138" t="s">
        <v>317</v>
      </c>
      <c r="M16" s="138" t="s">
        <v>317</v>
      </c>
      <c r="P16">
        <v>10</v>
      </c>
      <c r="Q16" s="40"/>
      <c r="R16" s="40"/>
      <c r="S16" s="40"/>
      <c r="T16" s="40" t="s">
        <v>328</v>
      </c>
      <c r="U16" s="40"/>
      <c r="V16" s="40"/>
      <c r="W16" s="40"/>
    </row>
    <row r="17" spans="1:23">
      <c r="A17" s="17">
        <v>1934</v>
      </c>
      <c r="B17" s="138" t="s">
        <v>317</v>
      </c>
      <c r="C17" s="138" t="s">
        <v>317</v>
      </c>
      <c r="D17" s="142"/>
      <c r="E17" s="140"/>
      <c r="F17" s="141"/>
      <c r="G17" s="141"/>
      <c r="H17" s="141"/>
      <c r="I17" s="141"/>
      <c r="J17" s="141"/>
      <c r="K17" s="138" t="s">
        <v>317</v>
      </c>
      <c r="L17" s="138" t="s">
        <v>317</v>
      </c>
      <c r="M17" s="138" t="s">
        <v>317</v>
      </c>
      <c r="P17">
        <v>11</v>
      </c>
      <c r="Q17" s="40"/>
      <c r="R17" s="40"/>
      <c r="S17" s="40"/>
      <c r="T17" s="40" t="s">
        <v>328</v>
      </c>
      <c r="U17" s="40"/>
      <c r="V17" s="40"/>
      <c r="W17" s="40"/>
    </row>
    <row r="18" spans="1:23">
      <c r="A18" s="17">
        <v>1935</v>
      </c>
      <c r="B18" s="138" t="s">
        <v>317</v>
      </c>
      <c r="C18" s="138" t="s">
        <v>317</v>
      </c>
      <c r="D18" s="142"/>
      <c r="E18" s="140"/>
      <c r="F18" s="141"/>
      <c r="G18" s="141"/>
      <c r="H18" s="141"/>
      <c r="I18" s="141"/>
      <c r="J18" s="141"/>
      <c r="K18" s="138" t="s">
        <v>317</v>
      </c>
      <c r="L18" s="138" t="s">
        <v>317</v>
      </c>
      <c r="M18" s="138" t="s">
        <v>317</v>
      </c>
      <c r="P18">
        <v>12</v>
      </c>
      <c r="Q18" s="40"/>
      <c r="R18" s="40"/>
      <c r="S18" s="40"/>
      <c r="T18" s="40" t="s">
        <v>328</v>
      </c>
      <c r="U18" s="40"/>
      <c r="V18" s="40"/>
      <c r="W18" s="40"/>
    </row>
    <row r="19" spans="1:23">
      <c r="A19" s="17">
        <v>1936</v>
      </c>
      <c r="B19" s="138" t="s">
        <v>317</v>
      </c>
      <c r="C19" s="138" t="s">
        <v>317</v>
      </c>
      <c r="D19" s="142"/>
      <c r="E19" s="140"/>
      <c r="F19" s="141"/>
      <c r="G19" s="141"/>
      <c r="H19" s="141"/>
      <c r="I19" s="141"/>
      <c r="J19" s="141"/>
      <c r="K19" s="138" t="s">
        <v>317</v>
      </c>
      <c r="L19" s="138" t="s">
        <v>317</v>
      </c>
      <c r="M19" s="138" t="s">
        <v>317</v>
      </c>
      <c r="P19">
        <v>13</v>
      </c>
      <c r="Q19" s="40"/>
      <c r="R19" s="40"/>
      <c r="S19" s="40"/>
      <c r="T19" s="40" t="s">
        <v>328</v>
      </c>
      <c r="U19" s="40"/>
      <c r="V19" s="40"/>
      <c r="W19" s="40"/>
    </row>
    <row r="20" spans="1:23">
      <c r="A20" s="17">
        <v>1937</v>
      </c>
      <c r="B20" s="138" t="s">
        <v>317</v>
      </c>
      <c r="C20" s="138" t="s">
        <v>317</v>
      </c>
      <c r="D20" s="142"/>
      <c r="E20" s="140"/>
      <c r="F20" s="141"/>
      <c r="G20" s="141"/>
      <c r="H20" s="141"/>
      <c r="I20" s="141"/>
      <c r="J20" s="141"/>
      <c r="K20" s="138" t="s">
        <v>317</v>
      </c>
      <c r="L20" s="138" t="s">
        <v>317</v>
      </c>
      <c r="M20" s="138" t="s">
        <v>317</v>
      </c>
      <c r="P20">
        <v>14</v>
      </c>
      <c r="Q20" s="40"/>
      <c r="R20" s="40"/>
      <c r="S20" s="40"/>
      <c r="T20" s="40" t="s">
        <v>328</v>
      </c>
      <c r="U20" s="40"/>
      <c r="V20" s="40"/>
      <c r="W20" s="40"/>
    </row>
    <row r="21" spans="1:23">
      <c r="A21" s="17">
        <v>1938</v>
      </c>
      <c r="B21" s="138" t="s">
        <v>317</v>
      </c>
      <c r="C21" s="138" t="s">
        <v>317</v>
      </c>
      <c r="D21" s="142"/>
      <c r="E21" s="140"/>
      <c r="F21" s="141"/>
      <c r="G21" s="141"/>
      <c r="H21" s="141"/>
      <c r="I21" s="141"/>
      <c r="J21" s="141"/>
      <c r="K21" s="138" t="s">
        <v>317</v>
      </c>
      <c r="L21" s="138" t="s">
        <v>317</v>
      </c>
      <c r="M21" s="138" t="s">
        <v>317</v>
      </c>
      <c r="P21">
        <v>15</v>
      </c>
      <c r="Q21" s="40"/>
      <c r="R21" s="40"/>
      <c r="S21" s="40"/>
      <c r="T21" s="40" t="s">
        <v>328</v>
      </c>
      <c r="U21" s="40"/>
      <c r="V21" s="40"/>
      <c r="W21" s="40"/>
    </row>
    <row r="22" spans="1:23">
      <c r="A22" s="17">
        <v>1939</v>
      </c>
      <c r="B22" s="138" t="s">
        <v>317</v>
      </c>
      <c r="C22" s="138" t="s">
        <v>317</v>
      </c>
      <c r="D22" s="142"/>
      <c r="E22" s="140"/>
      <c r="F22" s="141"/>
      <c r="G22" s="141"/>
      <c r="H22" s="141"/>
      <c r="I22" s="141"/>
      <c r="J22" s="141"/>
      <c r="K22" s="138" t="s">
        <v>317</v>
      </c>
      <c r="L22" s="138" t="s">
        <v>317</v>
      </c>
      <c r="M22" s="138" t="s">
        <v>317</v>
      </c>
      <c r="P22">
        <v>16</v>
      </c>
      <c r="Q22" s="40"/>
      <c r="R22" s="40"/>
      <c r="S22" s="40"/>
      <c r="T22" s="40" t="s">
        <v>328</v>
      </c>
      <c r="U22" s="40"/>
      <c r="V22" s="40"/>
      <c r="W22" s="40"/>
    </row>
    <row r="23" spans="1:23">
      <c r="A23" s="17">
        <v>1940</v>
      </c>
      <c r="B23" s="138" t="s">
        <v>317</v>
      </c>
      <c r="C23" s="138" t="s">
        <v>317</v>
      </c>
      <c r="D23" s="142"/>
      <c r="E23" s="140"/>
      <c r="F23" s="141"/>
      <c r="G23" s="141"/>
      <c r="H23" s="141"/>
      <c r="I23" s="141"/>
      <c r="J23" s="141"/>
      <c r="K23" s="138" t="s">
        <v>317</v>
      </c>
      <c r="L23" s="138" t="s">
        <v>317</v>
      </c>
      <c r="M23" s="138" t="s">
        <v>317</v>
      </c>
      <c r="P23">
        <v>17</v>
      </c>
      <c r="Q23" s="40"/>
      <c r="R23" s="40"/>
      <c r="S23" s="40"/>
      <c r="T23" s="40" t="s">
        <v>328</v>
      </c>
      <c r="U23" s="40"/>
      <c r="V23" s="40"/>
      <c r="W23" s="40"/>
    </row>
    <row r="24" spans="1:23">
      <c r="A24" s="17">
        <v>1941</v>
      </c>
      <c r="B24" s="138" t="s">
        <v>317</v>
      </c>
      <c r="C24" s="138" t="s">
        <v>317</v>
      </c>
      <c r="D24" s="142"/>
      <c r="E24" s="140"/>
      <c r="F24" s="141"/>
      <c r="G24" s="141"/>
      <c r="H24" s="141"/>
      <c r="I24" s="141"/>
      <c r="J24" s="141"/>
      <c r="K24" s="138" t="s">
        <v>317</v>
      </c>
      <c r="L24" s="138" t="s">
        <v>317</v>
      </c>
      <c r="M24" s="138" t="s">
        <v>317</v>
      </c>
      <c r="P24">
        <v>18</v>
      </c>
      <c r="Q24" s="40"/>
      <c r="R24" s="40"/>
      <c r="S24" s="40"/>
      <c r="T24" s="40" t="s">
        <v>328</v>
      </c>
      <c r="U24" s="40"/>
      <c r="V24" s="40"/>
      <c r="W24" s="40"/>
    </row>
    <row r="25" spans="1:23">
      <c r="A25" s="17">
        <v>1942</v>
      </c>
      <c r="B25" s="138" t="s">
        <v>317</v>
      </c>
      <c r="C25" s="138" t="s">
        <v>317</v>
      </c>
      <c r="D25" s="142"/>
      <c r="E25" s="140"/>
      <c r="F25" s="141"/>
      <c r="G25" s="141"/>
      <c r="H25" s="141"/>
      <c r="I25" s="141"/>
      <c r="J25" s="141"/>
      <c r="K25" s="138" t="s">
        <v>317</v>
      </c>
      <c r="L25" s="138" t="s">
        <v>317</v>
      </c>
      <c r="M25" s="138" t="s">
        <v>317</v>
      </c>
      <c r="P25">
        <v>18.5</v>
      </c>
      <c r="Q25" s="40"/>
      <c r="R25" s="40"/>
      <c r="S25" s="40"/>
      <c r="T25" s="40" t="s">
        <v>328</v>
      </c>
      <c r="U25" s="40"/>
      <c r="V25" s="40"/>
      <c r="W25" s="40"/>
    </row>
    <row r="26" spans="1:23">
      <c r="A26" s="17">
        <v>1943</v>
      </c>
      <c r="B26" s="138" t="s">
        <v>317</v>
      </c>
      <c r="C26" s="138" t="s">
        <v>317</v>
      </c>
      <c r="D26" s="142"/>
      <c r="E26" s="140"/>
      <c r="F26" s="141"/>
      <c r="G26" s="141"/>
      <c r="H26" s="141"/>
      <c r="I26" s="141"/>
      <c r="J26" s="141"/>
      <c r="K26" s="138" t="s">
        <v>317</v>
      </c>
      <c r="L26" s="138" t="s">
        <v>317</v>
      </c>
      <c r="M26" s="138" t="s">
        <v>317</v>
      </c>
      <c r="P26">
        <v>19</v>
      </c>
      <c r="Q26" s="40"/>
      <c r="R26" s="40"/>
      <c r="S26" s="40"/>
      <c r="T26" s="40"/>
      <c r="U26" s="40" t="s">
        <v>328</v>
      </c>
      <c r="V26" s="40"/>
      <c r="W26" s="40"/>
    </row>
    <row r="27" spans="1:23">
      <c r="A27" s="17">
        <v>1944</v>
      </c>
      <c r="B27" s="138" t="s">
        <v>317</v>
      </c>
      <c r="C27" s="138" t="s">
        <v>317</v>
      </c>
      <c r="D27" s="142"/>
      <c r="E27" s="140"/>
      <c r="F27" s="141"/>
      <c r="G27" s="141"/>
      <c r="H27" s="141"/>
      <c r="I27" s="141"/>
      <c r="J27" s="141"/>
      <c r="K27" s="138" t="s">
        <v>317</v>
      </c>
      <c r="L27" s="138" t="s">
        <v>317</v>
      </c>
      <c r="M27" s="138" t="s">
        <v>317</v>
      </c>
      <c r="P27">
        <v>19.5</v>
      </c>
      <c r="Q27" s="40"/>
      <c r="R27" s="40"/>
      <c r="S27" s="40"/>
      <c r="T27" s="40"/>
      <c r="U27" s="40" t="s">
        <v>328</v>
      </c>
      <c r="V27" s="40"/>
      <c r="W27" s="40"/>
    </row>
    <row r="28" spans="1:23">
      <c r="A28" s="17">
        <v>1945</v>
      </c>
      <c r="B28" s="138" t="s">
        <v>317</v>
      </c>
      <c r="C28" s="138" t="s">
        <v>317</v>
      </c>
      <c r="D28" s="142"/>
      <c r="E28" s="140"/>
      <c r="F28" s="141"/>
      <c r="G28" s="141"/>
      <c r="H28" s="141"/>
      <c r="I28" s="141"/>
      <c r="J28" s="141"/>
      <c r="K28" s="138" t="s">
        <v>317</v>
      </c>
      <c r="L28" s="138" t="s">
        <v>317</v>
      </c>
      <c r="M28" s="138" t="s">
        <v>317</v>
      </c>
      <c r="P28">
        <v>20</v>
      </c>
      <c r="Q28" s="40"/>
      <c r="R28" s="40"/>
      <c r="S28" s="40"/>
      <c r="T28" s="40"/>
      <c r="U28" s="40"/>
      <c r="V28" s="40" t="s">
        <v>328</v>
      </c>
      <c r="W28" s="40"/>
    </row>
    <row r="29" spans="1:23">
      <c r="A29" s="17">
        <v>1946</v>
      </c>
      <c r="B29" s="138" t="s">
        <v>317</v>
      </c>
      <c r="C29" s="138" t="s">
        <v>317</v>
      </c>
      <c r="D29" s="142"/>
      <c r="E29" s="140"/>
      <c r="F29" s="141"/>
      <c r="G29" s="141"/>
      <c r="H29" s="141"/>
      <c r="I29" s="141"/>
      <c r="J29" s="141"/>
      <c r="K29" s="138" t="s">
        <v>317</v>
      </c>
      <c r="L29" s="138" t="s">
        <v>317</v>
      </c>
      <c r="M29" s="138" t="s">
        <v>317</v>
      </c>
      <c r="P29">
        <v>21</v>
      </c>
      <c r="Q29" s="40"/>
      <c r="R29" s="40"/>
      <c r="S29" s="40"/>
      <c r="T29" s="40"/>
      <c r="U29" s="40"/>
      <c r="V29" s="40" t="s">
        <v>328</v>
      </c>
      <c r="W29" s="40"/>
    </row>
    <row r="30" spans="1:23">
      <c r="A30" s="17">
        <v>1947</v>
      </c>
      <c r="B30" s="138" t="s">
        <v>317</v>
      </c>
      <c r="C30" s="138" t="s">
        <v>317</v>
      </c>
      <c r="D30" s="142"/>
      <c r="E30" s="140"/>
      <c r="F30" s="141"/>
      <c r="G30" s="141"/>
      <c r="H30" s="141"/>
      <c r="I30" s="141"/>
      <c r="J30" s="141"/>
      <c r="K30" s="138" t="s">
        <v>317</v>
      </c>
      <c r="L30" s="138" t="s">
        <v>317</v>
      </c>
      <c r="M30" s="138" t="s">
        <v>317</v>
      </c>
      <c r="P30">
        <v>22</v>
      </c>
      <c r="Q30" s="40"/>
      <c r="R30" s="40"/>
      <c r="S30" s="40"/>
      <c r="T30" s="40"/>
      <c r="U30" s="40"/>
      <c r="V30" s="40"/>
      <c r="W30" s="40" t="s">
        <v>328</v>
      </c>
    </row>
    <row r="31" spans="1:23">
      <c r="A31" s="17">
        <v>1948</v>
      </c>
      <c r="B31" s="138" t="s">
        <v>317</v>
      </c>
      <c r="C31" s="138" t="s">
        <v>317</v>
      </c>
      <c r="D31" s="142"/>
      <c r="E31" s="140"/>
      <c r="F31" s="141"/>
      <c r="G31" s="141"/>
      <c r="H31" s="141"/>
      <c r="I31" s="141"/>
      <c r="J31" s="141"/>
      <c r="K31" s="138" t="s">
        <v>317</v>
      </c>
      <c r="L31" s="138" t="s">
        <v>317</v>
      </c>
      <c r="M31" s="138" t="s">
        <v>317</v>
      </c>
      <c r="P31">
        <v>23</v>
      </c>
      <c r="Q31" s="40"/>
      <c r="R31" s="40"/>
      <c r="S31" s="40"/>
      <c r="T31" s="40"/>
      <c r="U31" s="40"/>
      <c r="V31" s="40"/>
      <c r="W31" s="40"/>
    </row>
    <row r="32" spans="1:23">
      <c r="A32" s="17">
        <v>1949</v>
      </c>
      <c r="B32" s="138" t="s">
        <v>317</v>
      </c>
      <c r="C32" s="138" t="s">
        <v>317</v>
      </c>
      <c r="D32" s="142"/>
      <c r="E32" s="140"/>
      <c r="F32" s="141"/>
      <c r="G32" s="141"/>
      <c r="H32" s="141"/>
      <c r="I32" s="141"/>
      <c r="J32" s="141"/>
      <c r="K32" s="138" t="s">
        <v>317</v>
      </c>
      <c r="L32" s="138" t="s">
        <v>317</v>
      </c>
      <c r="M32" s="138" t="s">
        <v>317</v>
      </c>
    </row>
    <row r="33" spans="1:13">
      <c r="A33" s="17">
        <v>1950</v>
      </c>
      <c r="B33" s="138" t="s">
        <v>317</v>
      </c>
      <c r="C33" s="138" t="s">
        <v>317</v>
      </c>
      <c r="D33" s="142"/>
      <c r="E33" s="140"/>
      <c r="F33" s="141"/>
      <c r="G33" s="141"/>
      <c r="H33" s="141"/>
      <c r="I33" s="141"/>
      <c r="J33" s="141"/>
      <c r="K33" s="138" t="s">
        <v>317</v>
      </c>
      <c r="L33" s="138" t="s">
        <v>317</v>
      </c>
      <c r="M33" s="138" t="s">
        <v>317</v>
      </c>
    </row>
    <row r="34" spans="1:13">
      <c r="A34" s="17">
        <v>1951</v>
      </c>
      <c r="B34" s="138" t="s">
        <v>317</v>
      </c>
      <c r="C34" s="138" t="s">
        <v>317</v>
      </c>
      <c r="D34" s="142"/>
      <c r="E34" s="140"/>
      <c r="F34" s="141"/>
      <c r="G34" s="141"/>
      <c r="H34" s="141"/>
      <c r="I34" s="141"/>
      <c r="J34" s="141"/>
      <c r="K34" s="138" t="s">
        <v>317</v>
      </c>
      <c r="L34" s="138" t="s">
        <v>317</v>
      </c>
      <c r="M34" s="138" t="s">
        <v>317</v>
      </c>
    </row>
    <row r="35" spans="1:13">
      <c r="A35" s="17">
        <v>1952</v>
      </c>
      <c r="B35" s="138" t="s">
        <v>317</v>
      </c>
      <c r="C35" s="138" t="s">
        <v>317</v>
      </c>
      <c r="D35" s="142"/>
      <c r="E35" s="140"/>
      <c r="F35" s="141"/>
      <c r="G35" s="141"/>
      <c r="H35" s="141"/>
      <c r="I35" s="141"/>
      <c r="J35" s="141"/>
      <c r="K35" s="138" t="s">
        <v>317</v>
      </c>
      <c r="L35" s="138" t="s">
        <v>317</v>
      </c>
      <c r="M35" s="138" t="s">
        <v>317</v>
      </c>
    </row>
    <row r="36" spans="1:13">
      <c r="A36" s="17">
        <v>1953</v>
      </c>
      <c r="B36" s="138" t="s">
        <v>317</v>
      </c>
      <c r="C36" s="138" t="s">
        <v>317</v>
      </c>
      <c r="D36" s="142"/>
      <c r="E36" s="140"/>
      <c r="F36" s="141"/>
      <c r="G36" s="141"/>
      <c r="H36" s="141"/>
      <c r="I36" s="141"/>
      <c r="J36" s="141"/>
      <c r="K36" s="138" t="s">
        <v>317</v>
      </c>
      <c r="L36" s="138" t="s">
        <v>317</v>
      </c>
      <c r="M36" s="138" t="s">
        <v>317</v>
      </c>
    </row>
    <row r="37" spans="1:13">
      <c r="A37" s="17">
        <v>1954</v>
      </c>
      <c r="B37" s="138" t="s">
        <v>317</v>
      </c>
      <c r="C37" s="138" t="s">
        <v>317</v>
      </c>
      <c r="D37" s="142"/>
      <c r="E37" s="140"/>
      <c r="F37" s="141"/>
      <c r="G37" s="141"/>
      <c r="H37" s="141"/>
      <c r="I37" s="141"/>
      <c r="J37" s="141"/>
      <c r="K37" s="138" t="s">
        <v>317</v>
      </c>
      <c r="L37" s="138" t="s">
        <v>317</v>
      </c>
      <c r="M37" s="138" t="s">
        <v>317</v>
      </c>
    </row>
    <row r="38" spans="1:13">
      <c r="A38" s="17">
        <v>1955</v>
      </c>
      <c r="B38" s="138" t="s">
        <v>317</v>
      </c>
      <c r="C38" s="138" t="s">
        <v>317</v>
      </c>
      <c r="D38" s="142"/>
      <c r="E38" s="140"/>
      <c r="F38" s="141"/>
      <c r="G38" s="141"/>
      <c r="H38" s="141"/>
      <c r="I38" s="141"/>
      <c r="J38" s="141"/>
      <c r="K38" s="138" t="s">
        <v>317</v>
      </c>
      <c r="L38" s="138" t="s">
        <v>317</v>
      </c>
      <c r="M38" s="138" t="s">
        <v>317</v>
      </c>
    </row>
    <row r="39" spans="1:13">
      <c r="A39" s="17">
        <v>1956</v>
      </c>
      <c r="B39" s="138" t="s">
        <v>317</v>
      </c>
      <c r="C39" s="138" t="s">
        <v>317</v>
      </c>
      <c r="D39" s="142"/>
      <c r="E39" s="140"/>
      <c r="F39" s="141"/>
      <c r="G39" s="141"/>
      <c r="H39" s="141"/>
      <c r="I39" s="141"/>
      <c r="J39" s="141"/>
      <c r="K39" s="138" t="s">
        <v>317</v>
      </c>
      <c r="L39" s="138" t="s">
        <v>317</v>
      </c>
      <c r="M39" s="138" t="s">
        <v>317</v>
      </c>
    </row>
    <row r="40" spans="1:13">
      <c r="A40" s="17">
        <v>1957</v>
      </c>
      <c r="B40" s="138" t="s">
        <v>317</v>
      </c>
      <c r="C40" s="138" t="s">
        <v>317</v>
      </c>
      <c r="D40" s="142"/>
      <c r="E40" s="140"/>
      <c r="F40" s="141"/>
      <c r="G40" s="141"/>
      <c r="H40" s="141"/>
      <c r="I40" s="141"/>
      <c r="J40" s="141"/>
      <c r="K40" s="138" t="s">
        <v>317</v>
      </c>
      <c r="L40" s="138" t="s">
        <v>317</v>
      </c>
      <c r="M40" s="138" t="s">
        <v>317</v>
      </c>
    </row>
    <row r="41" spans="1:13">
      <c r="A41" s="17">
        <v>1958</v>
      </c>
      <c r="B41" s="138" t="s">
        <v>317</v>
      </c>
      <c r="C41" s="138" t="s">
        <v>317</v>
      </c>
      <c r="D41" s="142"/>
      <c r="E41" s="140"/>
      <c r="F41" s="141"/>
      <c r="G41" s="141"/>
      <c r="H41" s="141"/>
      <c r="I41" s="141"/>
      <c r="J41" s="141"/>
      <c r="K41" s="138" t="s">
        <v>317</v>
      </c>
      <c r="L41" s="138" t="s">
        <v>317</v>
      </c>
      <c r="M41" s="138" t="s">
        <v>317</v>
      </c>
    </row>
    <row r="42" spans="1:13">
      <c r="A42" s="17">
        <v>1959</v>
      </c>
      <c r="B42" s="138" t="s">
        <v>317</v>
      </c>
      <c r="C42" s="138" t="s">
        <v>317</v>
      </c>
      <c r="D42" s="142"/>
      <c r="E42" s="140"/>
      <c r="F42" s="141"/>
      <c r="G42" s="141"/>
      <c r="H42" s="141"/>
      <c r="I42" s="141"/>
      <c r="J42" s="141"/>
      <c r="K42" s="138" t="s">
        <v>317</v>
      </c>
      <c r="L42" s="138" t="s">
        <v>317</v>
      </c>
      <c r="M42" s="138" t="s">
        <v>317</v>
      </c>
    </row>
    <row r="43" spans="1:13">
      <c r="A43" s="17">
        <v>1960</v>
      </c>
      <c r="B43" s="138" t="s">
        <v>317</v>
      </c>
      <c r="C43" s="138" t="s">
        <v>317</v>
      </c>
      <c r="D43" s="142"/>
      <c r="E43" s="140"/>
      <c r="F43" s="141"/>
      <c r="G43" s="141"/>
      <c r="H43" s="141"/>
      <c r="I43" s="141"/>
      <c r="J43" s="141"/>
      <c r="K43" s="138" t="s">
        <v>317</v>
      </c>
      <c r="L43" s="138" t="s">
        <v>317</v>
      </c>
      <c r="M43" s="138" t="s">
        <v>317</v>
      </c>
    </row>
    <row r="44" spans="1:13">
      <c r="A44" s="17">
        <v>1961</v>
      </c>
      <c r="B44" s="138" t="s">
        <v>317</v>
      </c>
      <c r="C44" s="138" t="s">
        <v>317</v>
      </c>
      <c r="D44" s="142"/>
      <c r="E44" s="140"/>
      <c r="F44" s="141"/>
      <c r="G44" s="141"/>
      <c r="H44" s="141"/>
      <c r="I44" s="141"/>
      <c r="J44" s="141"/>
      <c r="K44" s="138" t="s">
        <v>317</v>
      </c>
      <c r="L44" s="138" t="s">
        <v>317</v>
      </c>
      <c r="M44" s="138" t="s">
        <v>317</v>
      </c>
    </row>
    <row r="45" spans="1:13">
      <c r="A45" s="17">
        <v>1962</v>
      </c>
      <c r="B45" s="138" t="s">
        <v>317</v>
      </c>
      <c r="C45" s="138" t="s">
        <v>317</v>
      </c>
      <c r="D45" s="142"/>
      <c r="E45" s="140"/>
      <c r="F45" s="141"/>
      <c r="G45" s="141"/>
      <c r="H45" s="141"/>
      <c r="I45" s="141"/>
      <c r="J45" s="141"/>
      <c r="K45" s="138" t="s">
        <v>317</v>
      </c>
      <c r="L45" s="138" t="s">
        <v>317</v>
      </c>
      <c r="M45" s="138" t="s">
        <v>317</v>
      </c>
    </row>
    <row r="46" spans="1:13">
      <c r="A46" s="17">
        <v>1963</v>
      </c>
      <c r="B46" s="138" t="s">
        <v>317</v>
      </c>
      <c r="C46" s="138" t="s">
        <v>317</v>
      </c>
      <c r="D46" s="142"/>
      <c r="E46" s="140"/>
      <c r="F46" s="141"/>
      <c r="G46" s="141"/>
      <c r="H46" s="141"/>
      <c r="I46" s="141"/>
      <c r="J46" s="141"/>
      <c r="K46" s="138" t="s">
        <v>317</v>
      </c>
      <c r="L46" s="138" t="s">
        <v>317</v>
      </c>
      <c r="M46" s="138" t="s">
        <v>317</v>
      </c>
    </row>
    <row r="47" spans="1:13">
      <c r="A47" s="17">
        <v>1964</v>
      </c>
      <c r="B47" s="138" t="s">
        <v>317</v>
      </c>
      <c r="C47" s="138" t="s">
        <v>317</v>
      </c>
      <c r="D47" s="142"/>
      <c r="E47" s="140"/>
      <c r="F47" s="141"/>
      <c r="G47" s="141"/>
      <c r="H47" s="141"/>
      <c r="I47" s="141"/>
      <c r="J47" s="141"/>
      <c r="K47" s="138" t="s">
        <v>317</v>
      </c>
      <c r="L47" s="138" t="s">
        <v>317</v>
      </c>
      <c r="M47" s="138" t="s">
        <v>317</v>
      </c>
    </row>
    <row r="48" spans="1:13">
      <c r="A48" s="17">
        <v>1965</v>
      </c>
      <c r="B48" s="138" t="s">
        <v>317</v>
      </c>
      <c r="C48" s="138" t="s">
        <v>317</v>
      </c>
      <c r="D48" s="142"/>
      <c r="E48" s="140"/>
      <c r="F48" s="141"/>
      <c r="G48" s="141"/>
      <c r="H48" s="141"/>
      <c r="I48" s="141"/>
      <c r="J48" s="141"/>
      <c r="K48" s="138" t="s">
        <v>317</v>
      </c>
      <c r="L48" s="138" t="s">
        <v>317</v>
      </c>
      <c r="M48" s="138" t="s">
        <v>317</v>
      </c>
    </row>
    <row r="49" spans="1:13">
      <c r="A49" s="17">
        <v>1966</v>
      </c>
      <c r="B49" s="138" t="s">
        <v>317</v>
      </c>
      <c r="C49" s="138" t="s">
        <v>317</v>
      </c>
      <c r="D49" s="142"/>
      <c r="E49" s="140"/>
      <c r="F49" s="141"/>
      <c r="G49" s="141"/>
      <c r="H49" s="141"/>
      <c r="I49" s="141"/>
      <c r="J49" s="141"/>
      <c r="K49" s="138" t="s">
        <v>317</v>
      </c>
      <c r="L49" s="138" t="s">
        <v>317</v>
      </c>
      <c r="M49" s="138" t="s">
        <v>317</v>
      </c>
    </row>
    <row r="50" spans="1:13">
      <c r="A50" s="17">
        <v>1967</v>
      </c>
      <c r="B50" s="138" t="s">
        <v>317</v>
      </c>
      <c r="C50" s="138" t="s">
        <v>317</v>
      </c>
      <c r="D50" s="142"/>
      <c r="E50" s="140"/>
      <c r="F50" s="141"/>
      <c r="G50" s="141"/>
      <c r="H50" s="141"/>
      <c r="I50" s="141"/>
      <c r="J50" s="141"/>
      <c r="K50" s="138" t="s">
        <v>317</v>
      </c>
      <c r="L50" s="138" t="s">
        <v>317</v>
      </c>
      <c r="M50" s="138" t="s">
        <v>317</v>
      </c>
    </row>
    <row r="51" spans="1:13">
      <c r="A51" s="17">
        <v>1968</v>
      </c>
      <c r="B51" s="138" t="s">
        <v>317</v>
      </c>
      <c r="C51" s="138" t="s">
        <v>317</v>
      </c>
      <c r="D51" s="142"/>
      <c r="E51" s="140"/>
      <c r="F51" s="141"/>
      <c r="G51" s="141"/>
      <c r="H51" s="141"/>
      <c r="I51" s="141"/>
      <c r="J51" s="141"/>
      <c r="K51" s="138" t="s">
        <v>317</v>
      </c>
      <c r="L51" s="138" t="s">
        <v>317</v>
      </c>
      <c r="M51" s="138" t="s">
        <v>317</v>
      </c>
    </row>
    <row r="52" spans="1:13">
      <c r="A52" s="17">
        <v>1969</v>
      </c>
      <c r="B52" s="138" t="s">
        <v>317</v>
      </c>
      <c r="C52" s="138" t="s">
        <v>317</v>
      </c>
      <c r="D52" s="142"/>
      <c r="E52" s="140"/>
      <c r="F52" s="141"/>
      <c r="G52" s="141"/>
      <c r="H52" s="141"/>
      <c r="I52" s="141"/>
      <c r="J52" s="141"/>
      <c r="K52" s="138" t="s">
        <v>317</v>
      </c>
      <c r="L52" s="138" t="s">
        <v>317</v>
      </c>
      <c r="M52" s="138" t="s">
        <v>317</v>
      </c>
    </row>
    <row r="53" spans="1:13">
      <c r="A53" s="17">
        <v>1970</v>
      </c>
      <c r="B53" s="138" t="s">
        <v>317</v>
      </c>
      <c r="C53" s="138" t="s">
        <v>317</v>
      </c>
      <c r="D53" s="142"/>
      <c r="E53" s="140"/>
      <c r="F53" s="141"/>
      <c r="G53" s="141"/>
      <c r="H53" s="141"/>
      <c r="I53" s="141"/>
      <c r="J53" s="141"/>
      <c r="K53" s="138" t="s">
        <v>317</v>
      </c>
      <c r="L53" s="138" t="s">
        <v>317</v>
      </c>
      <c r="M53" s="138" t="s">
        <v>317</v>
      </c>
    </row>
    <row r="54" spans="1:13">
      <c r="A54" s="17">
        <v>1971</v>
      </c>
      <c r="B54" s="138" t="s">
        <v>317</v>
      </c>
      <c r="C54" s="138" t="s">
        <v>317</v>
      </c>
      <c r="D54" s="142"/>
      <c r="E54" s="140"/>
      <c r="F54" s="141"/>
      <c r="G54" s="141"/>
      <c r="H54" s="141"/>
      <c r="I54" s="141"/>
      <c r="J54" s="141"/>
      <c r="K54" s="138" t="s">
        <v>317</v>
      </c>
      <c r="L54" s="138" t="s">
        <v>317</v>
      </c>
      <c r="M54" s="138" t="s">
        <v>317</v>
      </c>
    </row>
    <row r="55" spans="1:13">
      <c r="A55" s="17">
        <v>1972</v>
      </c>
      <c r="B55" s="138" t="s">
        <v>317</v>
      </c>
      <c r="C55" s="138" t="s">
        <v>317</v>
      </c>
      <c r="D55" s="142"/>
      <c r="E55" s="140"/>
      <c r="F55" s="141"/>
      <c r="G55" s="141"/>
      <c r="H55" s="141"/>
      <c r="I55" s="141"/>
      <c r="J55" s="141"/>
      <c r="K55" s="138" t="s">
        <v>317</v>
      </c>
      <c r="L55" s="138" t="s">
        <v>317</v>
      </c>
      <c r="M55" s="138" t="s">
        <v>317</v>
      </c>
    </row>
    <row r="56" spans="1:13">
      <c r="A56" s="17">
        <v>1973</v>
      </c>
      <c r="B56" s="138" t="s">
        <v>317</v>
      </c>
      <c r="C56" s="138" t="s">
        <v>317</v>
      </c>
      <c r="D56" s="142"/>
      <c r="E56" s="140"/>
      <c r="F56" s="141"/>
      <c r="G56" s="141"/>
      <c r="H56" s="141"/>
      <c r="I56" s="141"/>
      <c r="J56" s="141"/>
      <c r="K56" s="138" t="s">
        <v>317</v>
      </c>
      <c r="L56" s="138" t="s">
        <v>317</v>
      </c>
      <c r="M56" s="138" t="s">
        <v>317</v>
      </c>
    </row>
    <row r="57" spans="1:13">
      <c r="A57" s="17">
        <v>1974</v>
      </c>
      <c r="B57" s="138" t="s">
        <v>317</v>
      </c>
      <c r="C57" s="138" t="s">
        <v>317</v>
      </c>
      <c r="D57" s="142"/>
      <c r="E57" s="140"/>
      <c r="F57" s="141"/>
      <c r="G57" s="141"/>
      <c r="H57" s="141"/>
      <c r="I57" s="141"/>
      <c r="J57" s="141"/>
      <c r="K57" s="138" t="s">
        <v>317</v>
      </c>
      <c r="L57" s="138" t="s">
        <v>317</v>
      </c>
      <c r="M57" s="138" t="s">
        <v>317</v>
      </c>
    </row>
    <row r="58" spans="1:13">
      <c r="A58" s="17">
        <v>1975</v>
      </c>
      <c r="B58" s="138" t="s">
        <v>317</v>
      </c>
      <c r="C58" s="138" t="s">
        <v>317</v>
      </c>
      <c r="D58" s="142"/>
      <c r="E58" s="140"/>
      <c r="F58" s="141"/>
      <c r="G58" s="141"/>
      <c r="H58" s="141"/>
      <c r="I58" s="141"/>
      <c r="J58" s="141"/>
      <c r="K58" s="138" t="s">
        <v>317</v>
      </c>
      <c r="L58" s="138" t="s">
        <v>317</v>
      </c>
      <c r="M58" s="138" t="s">
        <v>317</v>
      </c>
    </row>
    <row r="59" spans="1:13">
      <c r="A59" s="17">
        <v>1976</v>
      </c>
      <c r="B59" s="138" t="s">
        <v>317</v>
      </c>
      <c r="C59" s="138" t="s">
        <v>317</v>
      </c>
      <c r="D59" s="142"/>
      <c r="E59" s="140"/>
      <c r="F59" s="141"/>
      <c r="G59" s="141"/>
      <c r="H59" s="141"/>
      <c r="I59" s="141"/>
      <c r="J59" s="141"/>
      <c r="K59" s="138" t="s">
        <v>317</v>
      </c>
      <c r="L59" s="138" t="s">
        <v>317</v>
      </c>
      <c r="M59" s="138" t="s">
        <v>317</v>
      </c>
    </row>
    <row r="60" spans="1:13">
      <c r="A60" s="17">
        <v>1977</v>
      </c>
      <c r="B60" s="138" t="s">
        <v>317</v>
      </c>
      <c r="C60" s="138" t="s">
        <v>317</v>
      </c>
      <c r="D60" s="142"/>
      <c r="E60" s="140"/>
      <c r="F60" s="141"/>
      <c r="G60" s="141"/>
      <c r="H60" s="141"/>
      <c r="I60" s="141"/>
      <c r="J60" s="141"/>
      <c r="K60" s="138" t="s">
        <v>317</v>
      </c>
      <c r="L60" s="138" t="s">
        <v>317</v>
      </c>
      <c r="M60" s="138" t="s">
        <v>317</v>
      </c>
    </row>
    <row r="61" spans="1:13">
      <c r="A61" s="17">
        <v>1978</v>
      </c>
      <c r="B61" s="138" t="s">
        <v>317</v>
      </c>
      <c r="C61" s="138" t="s">
        <v>317</v>
      </c>
      <c r="D61" s="142"/>
      <c r="E61" s="140"/>
      <c r="F61" s="141"/>
      <c r="G61" s="141"/>
      <c r="H61" s="141"/>
      <c r="I61" s="141"/>
      <c r="J61" s="141"/>
      <c r="K61" s="138" t="s">
        <v>317</v>
      </c>
      <c r="L61" s="138" t="s">
        <v>317</v>
      </c>
      <c r="M61" s="138" t="s">
        <v>317</v>
      </c>
    </row>
    <row r="62" spans="1:13">
      <c r="A62" s="17">
        <v>1979</v>
      </c>
      <c r="B62" s="138" t="s">
        <v>317</v>
      </c>
      <c r="C62" s="138" t="s">
        <v>317</v>
      </c>
      <c r="D62" s="142"/>
      <c r="E62" s="140"/>
      <c r="F62" s="141"/>
      <c r="G62" s="141"/>
      <c r="H62" s="141"/>
      <c r="I62" s="141"/>
      <c r="J62" s="141"/>
      <c r="K62" s="138" t="s">
        <v>317</v>
      </c>
      <c r="L62" s="138" t="s">
        <v>317</v>
      </c>
      <c r="M62" s="138" t="s">
        <v>317</v>
      </c>
    </row>
    <row r="63" spans="1:13">
      <c r="A63" s="17">
        <v>1980</v>
      </c>
      <c r="B63" s="138" t="s">
        <v>317</v>
      </c>
      <c r="C63" s="138" t="s">
        <v>317</v>
      </c>
      <c r="D63" s="142"/>
      <c r="E63" s="140"/>
      <c r="F63" s="141"/>
      <c r="G63" s="141"/>
      <c r="H63" s="141"/>
      <c r="I63" s="141"/>
      <c r="J63" s="141"/>
      <c r="K63" s="138" t="s">
        <v>317</v>
      </c>
      <c r="L63" s="138" t="s">
        <v>317</v>
      </c>
      <c r="M63" s="138" t="s">
        <v>317</v>
      </c>
    </row>
    <row r="64" spans="1:13">
      <c r="A64" s="17">
        <v>1981</v>
      </c>
      <c r="B64" s="138" t="s">
        <v>317</v>
      </c>
      <c r="C64" s="138" t="s">
        <v>317</v>
      </c>
      <c r="D64" s="142"/>
      <c r="E64" s="140"/>
      <c r="F64" s="141"/>
      <c r="G64" s="141"/>
      <c r="H64" s="141"/>
      <c r="I64" s="141"/>
      <c r="J64" s="141"/>
      <c r="K64" s="138" t="s">
        <v>317</v>
      </c>
      <c r="L64" s="138" t="s">
        <v>317</v>
      </c>
      <c r="M64" s="138" t="s">
        <v>317</v>
      </c>
    </row>
    <row r="65" spans="1:13">
      <c r="A65" s="17">
        <v>1982</v>
      </c>
      <c r="B65" s="138" t="s">
        <v>317</v>
      </c>
      <c r="C65" s="138" t="s">
        <v>317</v>
      </c>
      <c r="D65" s="142"/>
      <c r="E65" s="140"/>
      <c r="F65" s="141"/>
      <c r="G65" s="141"/>
      <c r="H65" s="141"/>
      <c r="I65" s="141"/>
      <c r="J65" s="141"/>
      <c r="K65" s="138" t="s">
        <v>317</v>
      </c>
      <c r="L65" s="138" t="s">
        <v>317</v>
      </c>
      <c r="M65" s="138" t="s">
        <v>317</v>
      </c>
    </row>
    <row r="66" spans="1:13">
      <c r="A66" s="17">
        <v>1983</v>
      </c>
      <c r="B66" s="138" t="s">
        <v>317</v>
      </c>
      <c r="C66" s="138" t="s">
        <v>317</v>
      </c>
      <c r="D66" s="142"/>
      <c r="E66" s="140"/>
      <c r="F66" s="141"/>
      <c r="G66" s="141"/>
      <c r="H66" s="141"/>
      <c r="I66" s="141"/>
      <c r="J66" s="141"/>
      <c r="K66" s="138" t="s">
        <v>317</v>
      </c>
      <c r="L66" s="138" t="s">
        <v>317</v>
      </c>
      <c r="M66" s="138" t="s">
        <v>317</v>
      </c>
    </row>
    <row r="67" spans="1:13">
      <c r="A67" s="17">
        <v>1984</v>
      </c>
      <c r="B67" s="138" t="s">
        <v>317</v>
      </c>
      <c r="C67" s="138" t="s">
        <v>317</v>
      </c>
      <c r="D67" s="142"/>
      <c r="E67" s="140"/>
      <c r="F67" s="141"/>
      <c r="G67" s="141"/>
      <c r="H67" s="141"/>
      <c r="I67" s="141"/>
      <c r="J67" s="141"/>
      <c r="K67" s="138" t="s">
        <v>317</v>
      </c>
      <c r="L67" s="138" t="s">
        <v>317</v>
      </c>
      <c r="M67" s="138" t="s">
        <v>317</v>
      </c>
    </row>
    <row r="68" spans="1:13">
      <c r="A68" s="17">
        <v>1985</v>
      </c>
      <c r="B68" s="138" t="s">
        <v>317</v>
      </c>
      <c r="C68" s="138" t="s">
        <v>317</v>
      </c>
      <c r="D68" s="142"/>
      <c r="E68" s="140"/>
      <c r="F68" s="141"/>
      <c r="G68" s="141"/>
      <c r="H68" s="141"/>
      <c r="I68" s="141"/>
      <c r="J68" s="141"/>
      <c r="K68" s="138" t="s">
        <v>317</v>
      </c>
      <c r="L68" s="138" t="s">
        <v>317</v>
      </c>
      <c r="M68" s="138" t="s">
        <v>317</v>
      </c>
    </row>
    <row r="69" spans="1:13">
      <c r="A69" s="17">
        <v>1986</v>
      </c>
      <c r="B69" s="138" t="s">
        <v>317</v>
      </c>
      <c r="C69" s="138" t="s">
        <v>317</v>
      </c>
      <c r="D69" s="142"/>
      <c r="E69" s="140"/>
      <c r="F69" s="141"/>
      <c r="G69" s="141"/>
      <c r="H69" s="141"/>
      <c r="I69" s="141"/>
      <c r="J69" s="141"/>
      <c r="K69" s="138" t="s">
        <v>317</v>
      </c>
      <c r="L69" s="138" t="s">
        <v>317</v>
      </c>
      <c r="M69" s="138" t="s">
        <v>317</v>
      </c>
    </row>
    <row r="70" spans="1:13">
      <c r="A70" s="17">
        <v>1987</v>
      </c>
      <c r="B70" s="138" t="s">
        <v>317</v>
      </c>
      <c r="C70" s="138" t="s">
        <v>317</v>
      </c>
      <c r="D70" s="142"/>
      <c r="E70" s="140"/>
      <c r="F70" s="141"/>
      <c r="G70" s="141"/>
      <c r="H70" s="141"/>
      <c r="I70" s="141"/>
      <c r="J70" s="141"/>
      <c r="K70" s="138" t="s">
        <v>317</v>
      </c>
      <c r="L70" s="138" t="s">
        <v>317</v>
      </c>
      <c r="M70" s="138" t="s">
        <v>317</v>
      </c>
    </row>
    <row r="71" spans="1:13">
      <c r="A71" s="17">
        <v>1988</v>
      </c>
      <c r="B71" s="138" t="s">
        <v>317</v>
      </c>
      <c r="C71" s="138" t="s">
        <v>317</v>
      </c>
      <c r="D71" s="142"/>
      <c r="E71" s="140"/>
      <c r="F71" s="141"/>
      <c r="G71" s="141"/>
      <c r="H71" s="141"/>
      <c r="I71" s="141"/>
      <c r="J71" s="141"/>
      <c r="K71" s="138" t="s">
        <v>317</v>
      </c>
      <c r="L71" s="138" t="s">
        <v>317</v>
      </c>
      <c r="M71" s="138" t="s">
        <v>317</v>
      </c>
    </row>
    <row r="72" spans="1:13">
      <c r="A72" s="17">
        <v>1989</v>
      </c>
      <c r="B72" s="138" t="s">
        <v>317</v>
      </c>
      <c r="C72" s="138" t="s">
        <v>317</v>
      </c>
      <c r="D72" s="142"/>
      <c r="E72" s="140"/>
      <c r="F72" s="141"/>
      <c r="G72" s="141"/>
      <c r="H72" s="141"/>
      <c r="I72" s="141"/>
      <c r="J72" s="141"/>
      <c r="K72" s="138" t="s">
        <v>317</v>
      </c>
      <c r="L72" s="138" t="s">
        <v>317</v>
      </c>
      <c r="M72" s="138" t="s">
        <v>317</v>
      </c>
    </row>
    <row r="73" spans="1:13">
      <c r="A73" s="17">
        <v>1990</v>
      </c>
      <c r="B73" s="138" t="s">
        <v>317</v>
      </c>
      <c r="C73" s="138" t="s">
        <v>317</v>
      </c>
      <c r="D73" s="142"/>
      <c r="E73" s="140"/>
      <c r="F73" s="141"/>
      <c r="G73" s="141"/>
      <c r="H73" s="141"/>
      <c r="I73" s="141"/>
      <c r="J73" s="141"/>
      <c r="K73" s="138" t="s">
        <v>317</v>
      </c>
      <c r="L73" s="138" t="s">
        <v>317</v>
      </c>
      <c r="M73" s="138" t="s">
        <v>317</v>
      </c>
    </row>
    <row r="74" spans="1:13">
      <c r="A74" s="17">
        <v>1991</v>
      </c>
      <c r="B74" s="138" t="s">
        <v>317</v>
      </c>
      <c r="C74" s="138" t="s">
        <v>317</v>
      </c>
      <c r="D74" s="142"/>
      <c r="E74" s="140"/>
      <c r="F74" s="141"/>
      <c r="G74" s="141"/>
      <c r="H74" s="141"/>
      <c r="I74" s="141"/>
      <c r="J74" s="141"/>
      <c r="K74" s="138" t="s">
        <v>317</v>
      </c>
      <c r="L74" s="138" t="s">
        <v>317</v>
      </c>
      <c r="M74" s="138" t="s">
        <v>317</v>
      </c>
    </row>
    <row r="75" spans="1:13">
      <c r="A75" s="17">
        <v>1992</v>
      </c>
      <c r="B75" s="138" t="s">
        <v>317</v>
      </c>
      <c r="C75" s="138" t="s">
        <v>317</v>
      </c>
      <c r="D75" s="142"/>
      <c r="E75" s="140"/>
      <c r="F75" s="141"/>
      <c r="G75" s="141"/>
      <c r="H75" s="141"/>
      <c r="I75" s="141"/>
      <c r="J75" s="141"/>
      <c r="K75" s="138" t="s">
        <v>317</v>
      </c>
      <c r="L75" s="138" t="s">
        <v>317</v>
      </c>
      <c r="M75" s="138" t="s">
        <v>317</v>
      </c>
    </row>
    <row r="76" spans="1:13">
      <c r="A76" s="17">
        <v>1993</v>
      </c>
      <c r="B76" s="138" t="s">
        <v>317</v>
      </c>
      <c r="C76" s="138" t="s">
        <v>317</v>
      </c>
      <c r="D76" s="142"/>
      <c r="E76" s="140"/>
      <c r="F76" s="141"/>
      <c r="G76" s="141"/>
      <c r="H76" s="141"/>
      <c r="I76" s="141"/>
      <c r="J76" s="141"/>
      <c r="K76" s="138" t="s">
        <v>317</v>
      </c>
      <c r="L76" s="138" t="s">
        <v>317</v>
      </c>
      <c r="M76" s="138" t="s">
        <v>317</v>
      </c>
    </row>
    <row r="77" spans="1:13">
      <c r="A77" s="17">
        <v>1994</v>
      </c>
      <c r="B77" s="138" t="s">
        <v>317</v>
      </c>
      <c r="C77" s="138" t="s">
        <v>317</v>
      </c>
      <c r="D77" s="142"/>
      <c r="E77" s="140"/>
      <c r="F77" s="141"/>
      <c r="G77" s="141"/>
      <c r="H77" s="141"/>
      <c r="I77" s="141"/>
      <c r="J77" s="141"/>
      <c r="K77" s="138" t="s">
        <v>317</v>
      </c>
      <c r="L77" s="138" t="s">
        <v>317</v>
      </c>
      <c r="M77" s="138" t="s">
        <v>317</v>
      </c>
    </row>
    <row r="78" spans="1:13">
      <c r="A78" s="17">
        <v>1995</v>
      </c>
      <c r="B78" s="138" t="s">
        <v>317</v>
      </c>
      <c r="C78" s="138" t="s">
        <v>317</v>
      </c>
      <c r="D78" s="142"/>
      <c r="E78" s="140"/>
      <c r="F78" s="141"/>
      <c r="G78" s="141"/>
      <c r="H78" s="141"/>
      <c r="I78" s="141"/>
      <c r="J78" s="141"/>
      <c r="K78" s="138" t="s">
        <v>317</v>
      </c>
      <c r="L78" s="138" t="s">
        <v>317</v>
      </c>
      <c r="M78" s="138" t="s">
        <v>317</v>
      </c>
    </row>
    <row r="79" spans="1:13">
      <c r="A79" s="17">
        <v>1996</v>
      </c>
      <c r="B79" s="138" t="s">
        <v>317</v>
      </c>
      <c r="C79" s="138" t="s">
        <v>317</v>
      </c>
      <c r="D79" s="142"/>
      <c r="E79" s="140"/>
      <c r="F79" s="141"/>
      <c r="G79" s="141"/>
      <c r="H79" s="141"/>
      <c r="I79" s="141"/>
      <c r="J79" s="141"/>
      <c r="K79" s="138" t="s">
        <v>317</v>
      </c>
      <c r="L79" s="138" t="s">
        <v>317</v>
      </c>
      <c r="M79" s="138" t="s">
        <v>317</v>
      </c>
    </row>
    <row r="80" spans="1:13">
      <c r="A80" s="17">
        <v>1997</v>
      </c>
      <c r="B80" s="138" t="s">
        <v>317</v>
      </c>
      <c r="C80" s="138" t="s">
        <v>317</v>
      </c>
      <c r="D80" s="142"/>
      <c r="E80" s="140"/>
      <c r="F80" s="141"/>
      <c r="G80" s="141"/>
      <c r="H80" s="141"/>
      <c r="I80" s="141"/>
      <c r="J80" s="141"/>
      <c r="K80" s="138" t="s">
        <v>317</v>
      </c>
      <c r="L80" s="138" t="s">
        <v>317</v>
      </c>
      <c r="M80" s="138" t="s">
        <v>317</v>
      </c>
    </row>
    <row r="81" spans="1:13">
      <c r="A81" s="17">
        <v>1998</v>
      </c>
      <c r="B81" s="138" t="s">
        <v>317</v>
      </c>
      <c r="C81" s="138" t="s">
        <v>317</v>
      </c>
      <c r="D81" s="142"/>
      <c r="E81" s="140"/>
      <c r="F81" s="141"/>
      <c r="G81" s="141"/>
      <c r="H81" s="141"/>
      <c r="I81" s="141"/>
      <c r="J81" s="141"/>
      <c r="K81" s="138" t="s">
        <v>317</v>
      </c>
      <c r="L81" s="138" t="s">
        <v>317</v>
      </c>
      <c r="M81" s="138" t="s">
        <v>317</v>
      </c>
    </row>
    <row r="82" spans="1:13">
      <c r="A82" s="17">
        <v>1999</v>
      </c>
      <c r="B82" s="138" t="s">
        <v>317</v>
      </c>
      <c r="C82" s="138" t="s">
        <v>317</v>
      </c>
      <c r="D82" s="142"/>
      <c r="E82" s="140"/>
      <c r="F82" s="141"/>
      <c r="G82" s="141"/>
      <c r="H82" s="141"/>
      <c r="I82" s="141"/>
      <c r="J82" s="141"/>
      <c r="K82" s="138" t="s">
        <v>317</v>
      </c>
      <c r="L82" s="138" t="s">
        <v>317</v>
      </c>
      <c r="M82" s="138" t="s">
        <v>317</v>
      </c>
    </row>
    <row r="83" spans="1:13">
      <c r="A83" s="17">
        <v>2000</v>
      </c>
      <c r="B83" s="138" t="s">
        <v>317</v>
      </c>
      <c r="C83" s="138" t="s">
        <v>317</v>
      </c>
      <c r="D83" s="142"/>
      <c r="E83" s="140"/>
      <c r="F83" s="141"/>
      <c r="G83" s="141"/>
      <c r="H83" s="141"/>
      <c r="I83" s="141"/>
      <c r="J83" s="141"/>
      <c r="K83" s="138" t="s">
        <v>317</v>
      </c>
      <c r="L83" s="138" t="s">
        <v>317</v>
      </c>
      <c r="M83" s="138" t="s">
        <v>317</v>
      </c>
    </row>
    <row r="84" spans="1:13">
      <c r="A84" s="17">
        <v>2001</v>
      </c>
      <c r="B84" s="138" t="s">
        <v>317</v>
      </c>
      <c r="C84" s="138" t="s">
        <v>317</v>
      </c>
      <c r="D84" s="142"/>
      <c r="E84" s="140"/>
      <c r="F84" s="141"/>
      <c r="G84" s="141"/>
      <c r="H84" s="141"/>
      <c r="I84" s="141"/>
      <c r="J84" s="141"/>
      <c r="K84" s="138" t="s">
        <v>317</v>
      </c>
      <c r="L84" s="138" t="s">
        <v>317</v>
      </c>
      <c r="M84" s="138" t="s">
        <v>317</v>
      </c>
    </row>
    <row r="85" spans="1:13">
      <c r="A85" s="17">
        <v>2002</v>
      </c>
      <c r="B85" s="138" t="s">
        <v>317</v>
      </c>
      <c r="C85" s="138" t="s">
        <v>317</v>
      </c>
      <c r="D85" s="142"/>
      <c r="E85" s="140"/>
      <c r="F85" s="141"/>
      <c r="G85" s="141"/>
      <c r="H85" s="141"/>
      <c r="I85" s="141"/>
      <c r="J85" s="141"/>
      <c r="K85" s="138" t="s">
        <v>317</v>
      </c>
      <c r="L85" s="138" t="s">
        <v>317</v>
      </c>
      <c r="M85" s="138" t="s">
        <v>317</v>
      </c>
    </row>
    <row r="86" spans="1:13">
      <c r="A86" s="17">
        <v>2003</v>
      </c>
      <c r="B86" s="138" t="s">
        <v>317</v>
      </c>
      <c r="C86" s="138" t="s">
        <v>317</v>
      </c>
      <c r="D86" s="142"/>
      <c r="E86" s="140"/>
      <c r="F86" s="141"/>
      <c r="G86" s="141"/>
      <c r="H86" s="141"/>
      <c r="I86" s="141"/>
      <c r="J86" s="141"/>
      <c r="K86" s="138" t="s">
        <v>317</v>
      </c>
      <c r="L86" s="138" t="s">
        <v>317</v>
      </c>
      <c r="M86" s="138" t="s">
        <v>317</v>
      </c>
    </row>
    <row r="88" spans="1:13">
      <c r="A88" s="41" t="s">
        <v>153</v>
      </c>
      <c r="B88" s="4"/>
    </row>
    <row r="89" spans="1:13">
      <c r="B89" s="1"/>
    </row>
    <row r="90" spans="1:13">
      <c r="B90" s="42"/>
    </row>
  </sheetData>
  <mergeCells count="1">
    <mergeCell ref="A2:M2"/>
  </mergeCells>
  <phoneticPr fontId="0" type="noConversion"/>
  <conditionalFormatting sqref="B5:M86">
    <cfRule type="cellIs" dxfId="62" priority="1" stopIfTrue="1" operator="equal">
      <formula>"Flood"</formula>
    </cfRule>
    <cfRule type="cellIs" dxfId="61" priority="2" stopIfTrue="1" operator="equal">
      <formula>"Keswick"</formula>
    </cfRule>
    <cfRule type="cellIs" dxfId="60" priority="3" stopIfTrue="1" operator="equal">
      <formula>"NCP"</formula>
    </cfRule>
  </conditionalFormatting>
  <pageMargins left="0.75" right="0.75" top="1" bottom="1" header="0.5" footer="0.5"/>
  <pageSetup scale="43" orientation="portrait" r:id="rId1"/>
  <headerFooter alignWithMargins="0">
    <oddHeader>&amp;R&amp;D</oddHeader>
    <oddFooter>&amp;R&amp;F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O90"/>
  <sheetViews>
    <sheetView topLeftCell="C1" workbookViewId="0">
      <pane ySplit="4" topLeftCell="A5" activePane="bottomLeft" state="frozenSplit"/>
      <selection activeCell="A2" sqref="A2:M2"/>
      <selection pane="bottomLeft"/>
    </sheetView>
  </sheetViews>
  <sheetFormatPr defaultRowHeight="12.75"/>
  <cols>
    <col min="1" max="1" customWidth="true" style="17" width="9.140625" collapsed="true"/>
  </cols>
  <sheetData>
    <row r="1" spans="1:15">
      <c r="M1" s="2"/>
    </row>
    <row r="2" spans="1:15">
      <c r="A2" s="198" t="s">
        <v>319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5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5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  <c r="O4" s="10" t="s">
        <v>320</v>
      </c>
    </row>
    <row r="5" spans="1:15">
      <c r="A5" s="17">
        <v>1922</v>
      </c>
      <c r="B5" s="143"/>
      <c r="C5" s="143"/>
      <c r="D5" s="144"/>
      <c r="E5" s="79"/>
      <c r="F5" s="79"/>
      <c r="G5" s="79"/>
      <c r="H5" s="79"/>
      <c r="I5" s="79"/>
      <c r="J5" s="79"/>
      <c r="K5" s="143"/>
      <c r="L5" s="143"/>
      <c r="M5" s="143"/>
    </row>
    <row r="6" spans="1:15">
      <c r="A6" s="17">
        <v>1923</v>
      </c>
      <c r="B6" s="143"/>
      <c r="C6" s="143"/>
      <c r="D6" s="79"/>
      <c r="E6" s="79"/>
      <c r="F6" s="79"/>
      <c r="G6" s="79"/>
      <c r="H6" s="79"/>
      <c r="I6" s="79"/>
      <c r="J6" s="79"/>
      <c r="K6" s="143"/>
      <c r="L6" s="143"/>
      <c r="M6" s="143"/>
    </row>
    <row r="7" spans="1:15">
      <c r="A7" s="17">
        <v>1924</v>
      </c>
      <c r="B7" s="143"/>
      <c r="C7" s="143"/>
      <c r="D7" s="79"/>
      <c r="E7" s="79"/>
      <c r="F7" s="79"/>
      <c r="G7" s="79"/>
      <c r="H7" s="79"/>
      <c r="I7" s="79"/>
      <c r="J7" s="79"/>
      <c r="K7" s="143"/>
      <c r="L7" s="143"/>
      <c r="M7" s="143"/>
    </row>
    <row r="8" spans="1:15">
      <c r="A8" s="17">
        <v>1925</v>
      </c>
      <c r="B8" s="143"/>
      <c r="C8" s="143"/>
      <c r="D8" s="79"/>
      <c r="E8" s="79"/>
      <c r="F8" s="79"/>
      <c r="G8" s="79"/>
      <c r="H8" s="79"/>
      <c r="I8" s="79"/>
      <c r="J8" s="79"/>
      <c r="K8" s="143"/>
      <c r="L8" s="143"/>
      <c r="M8" s="143"/>
    </row>
    <row r="9" spans="1:15">
      <c r="A9" s="17">
        <v>1926</v>
      </c>
      <c r="B9" s="143"/>
      <c r="C9" s="143"/>
      <c r="D9" s="79"/>
      <c r="E9" s="79"/>
      <c r="F9" s="79"/>
      <c r="G9" s="79"/>
      <c r="H9" s="79"/>
      <c r="I9" s="79"/>
      <c r="J9" s="79"/>
      <c r="K9" s="143"/>
      <c r="L9" s="143"/>
      <c r="M9" s="143"/>
    </row>
    <row r="10" spans="1:15">
      <c r="A10" s="17">
        <v>1927</v>
      </c>
      <c r="B10" s="143"/>
      <c r="C10" s="143"/>
      <c r="D10" s="79"/>
      <c r="E10" s="79"/>
      <c r="F10" s="79"/>
      <c r="G10" s="79"/>
      <c r="H10" s="79"/>
      <c r="I10" s="79"/>
      <c r="J10" s="79"/>
      <c r="K10" s="143"/>
      <c r="L10" s="143"/>
      <c r="M10" s="143"/>
    </row>
    <row r="11" spans="1:15">
      <c r="A11" s="17">
        <v>1928</v>
      </c>
      <c r="B11" s="143"/>
      <c r="C11" s="143"/>
      <c r="D11" s="79"/>
      <c r="E11" s="79"/>
      <c r="F11" s="79"/>
      <c r="G11" s="79"/>
      <c r="H11" s="79"/>
      <c r="I11" s="79"/>
      <c r="J11" s="79"/>
      <c r="K11" s="143"/>
      <c r="L11" s="143"/>
      <c r="M11" s="143"/>
    </row>
    <row r="12" spans="1:15">
      <c r="A12" s="17">
        <v>1929</v>
      </c>
      <c r="B12" s="143"/>
      <c r="C12" s="143"/>
      <c r="D12" s="79"/>
      <c r="E12" s="79"/>
      <c r="F12" s="79"/>
      <c r="G12" s="79"/>
      <c r="H12" s="79"/>
      <c r="I12" s="79"/>
      <c r="J12" s="79"/>
      <c r="K12" s="143"/>
      <c r="L12" s="143"/>
      <c r="M12" s="143"/>
    </row>
    <row r="13" spans="1:15">
      <c r="A13" s="17">
        <v>1930</v>
      </c>
      <c r="B13" s="143"/>
      <c r="C13" s="143"/>
      <c r="D13" s="79"/>
      <c r="E13" s="79"/>
      <c r="F13" s="79"/>
      <c r="G13" s="79"/>
      <c r="H13" s="79"/>
      <c r="I13" s="79"/>
      <c r="J13" s="79"/>
      <c r="K13" s="143"/>
      <c r="L13" s="143"/>
      <c r="M13" s="143"/>
    </row>
    <row r="14" spans="1:15">
      <c r="A14" s="17">
        <v>1931</v>
      </c>
      <c r="B14" s="143"/>
      <c r="C14" s="143"/>
      <c r="D14" s="79"/>
      <c r="E14" s="79"/>
      <c r="F14" s="79"/>
      <c r="G14" s="79"/>
      <c r="H14" s="79"/>
      <c r="I14" s="79"/>
      <c r="J14" s="79"/>
      <c r="K14" s="143"/>
      <c r="L14" s="143"/>
      <c r="M14" s="143"/>
    </row>
    <row r="15" spans="1:15">
      <c r="A15" s="17">
        <v>1932</v>
      </c>
      <c r="B15" s="143"/>
      <c r="C15" s="143"/>
      <c r="D15" s="79"/>
      <c r="E15" s="79"/>
      <c r="F15" s="79"/>
      <c r="G15" s="79"/>
      <c r="H15" s="79"/>
      <c r="I15" s="79"/>
      <c r="J15" s="79"/>
      <c r="K15" s="143"/>
      <c r="L15" s="143"/>
      <c r="M15" s="143"/>
    </row>
    <row r="16" spans="1:15">
      <c r="A16" s="17">
        <v>1933</v>
      </c>
      <c r="B16" s="143"/>
      <c r="C16" s="143"/>
      <c r="D16" s="79"/>
      <c r="E16" s="79"/>
      <c r="F16" s="79"/>
      <c r="G16" s="79"/>
      <c r="H16" s="79"/>
      <c r="I16" s="79"/>
      <c r="J16" s="79"/>
      <c r="K16" s="143"/>
      <c r="L16" s="143"/>
      <c r="M16" s="143"/>
    </row>
    <row r="17" spans="1:15">
      <c r="A17" s="17">
        <v>1934</v>
      </c>
      <c r="B17" s="143"/>
      <c r="C17" s="143"/>
      <c r="D17" s="79"/>
      <c r="E17" s="79"/>
      <c r="F17" s="79"/>
      <c r="G17" s="79"/>
      <c r="H17" s="79"/>
      <c r="I17" s="79"/>
      <c r="J17" s="79"/>
      <c r="K17" s="143"/>
      <c r="L17" s="143"/>
      <c r="M17" s="143"/>
    </row>
    <row r="18" spans="1:15">
      <c r="A18" s="17">
        <v>1935</v>
      </c>
      <c r="B18" s="143"/>
      <c r="C18" s="143"/>
      <c r="D18" s="79"/>
      <c r="E18" s="79"/>
      <c r="F18" s="79"/>
      <c r="G18" s="79"/>
      <c r="H18" s="79"/>
      <c r="I18" s="79"/>
      <c r="J18" s="79"/>
      <c r="K18" s="143"/>
      <c r="L18" s="143"/>
      <c r="M18" s="143"/>
    </row>
    <row r="19" spans="1:15">
      <c r="A19" s="17">
        <v>1936</v>
      </c>
      <c r="B19" s="143"/>
      <c r="C19" s="143"/>
      <c r="D19" s="79"/>
      <c r="E19" s="79"/>
      <c r="F19" s="79"/>
      <c r="G19" s="79"/>
      <c r="H19" s="79"/>
      <c r="I19" s="79"/>
      <c r="J19" s="79"/>
      <c r="K19" s="143"/>
      <c r="L19" s="143"/>
      <c r="M19" s="143"/>
    </row>
    <row r="20" spans="1:15">
      <c r="A20" s="17">
        <v>1937</v>
      </c>
      <c r="B20" s="143"/>
      <c r="C20" s="143"/>
      <c r="D20" s="79"/>
      <c r="E20" s="79"/>
      <c r="F20" s="79"/>
      <c r="G20" s="79"/>
      <c r="H20" s="79"/>
      <c r="I20" s="79"/>
      <c r="J20" s="79"/>
      <c r="K20" s="143"/>
      <c r="L20" s="143"/>
      <c r="M20" s="143"/>
    </row>
    <row r="21" spans="1:15">
      <c r="A21" s="17">
        <v>1938</v>
      </c>
      <c r="B21" s="143"/>
      <c r="C21" s="143"/>
      <c r="D21" s="79"/>
      <c r="E21" s="79"/>
      <c r="F21" s="79"/>
      <c r="G21" s="79"/>
      <c r="H21" s="79"/>
      <c r="I21" s="79"/>
      <c r="J21" s="79"/>
      <c r="K21" s="143"/>
      <c r="O21" t="s">
        <v>321</v>
      </c>
    </row>
    <row r="22" spans="1:15">
      <c r="A22" s="17">
        <v>1939</v>
      </c>
      <c r="B22" s="143"/>
      <c r="C22" s="143"/>
      <c r="D22" s="79"/>
      <c r="E22" s="79"/>
      <c r="F22" s="79"/>
      <c r="G22" s="79"/>
      <c r="H22" s="79"/>
      <c r="I22" s="79"/>
      <c r="J22" s="79"/>
      <c r="K22" s="143"/>
      <c r="L22" s="145" t="s">
        <v>322</v>
      </c>
      <c r="M22" s="145" t="s">
        <v>322</v>
      </c>
    </row>
    <row r="23" spans="1:15">
      <c r="A23" s="17">
        <v>1940</v>
      </c>
      <c r="B23" s="145" t="s">
        <v>322</v>
      </c>
      <c r="C23" s="145" t="s">
        <v>322</v>
      </c>
      <c r="D23" s="145" t="s">
        <v>322</v>
      </c>
      <c r="E23" s="79"/>
      <c r="F23" s="79"/>
      <c r="G23" s="79"/>
      <c r="H23" s="79"/>
      <c r="I23" s="79"/>
      <c r="J23" s="79"/>
      <c r="K23" s="143"/>
      <c r="L23" s="143"/>
      <c r="M23" s="143"/>
    </row>
    <row r="24" spans="1:15">
      <c r="A24" s="17">
        <v>1941</v>
      </c>
      <c r="B24" s="143"/>
      <c r="C24" s="143"/>
      <c r="D24" s="79"/>
      <c r="E24" s="79"/>
      <c r="F24" s="79"/>
      <c r="G24" s="79"/>
      <c r="H24" s="79"/>
      <c r="I24" s="79"/>
      <c r="J24" s="79"/>
      <c r="K24" s="143"/>
      <c r="L24" s="143"/>
      <c r="M24" s="143"/>
    </row>
    <row r="25" spans="1:15">
      <c r="A25" s="17">
        <v>1942</v>
      </c>
      <c r="B25" s="143"/>
      <c r="C25" s="143"/>
      <c r="D25" s="79"/>
      <c r="E25" s="79"/>
      <c r="F25" s="79"/>
      <c r="G25" s="79"/>
      <c r="H25" s="79"/>
      <c r="I25" s="79"/>
      <c r="J25" s="79"/>
      <c r="K25" s="143"/>
      <c r="L25" s="143"/>
      <c r="M25" s="143"/>
    </row>
    <row r="26" spans="1:15">
      <c r="A26" s="17">
        <v>1943</v>
      </c>
      <c r="B26" s="143"/>
      <c r="C26" s="143"/>
      <c r="D26" s="79"/>
      <c r="E26" s="79"/>
      <c r="F26" s="79"/>
      <c r="G26" s="79"/>
      <c r="H26" s="79"/>
      <c r="I26" s="79"/>
      <c r="J26" s="79"/>
      <c r="K26" s="143"/>
      <c r="L26" s="143"/>
      <c r="M26" s="143"/>
    </row>
    <row r="27" spans="1:15">
      <c r="A27" s="17">
        <v>1944</v>
      </c>
      <c r="B27" s="143"/>
      <c r="C27" s="143"/>
      <c r="D27" s="79"/>
      <c r="E27" s="79"/>
      <c r="F27" s="79"/>
      <c r="G27" s="79"/>
      <c r="H27" s="79"/>
      <c r="I27" s="79"/>
      <c r="J27" s="79"/>
      <c r="K27" s="143"/>
      <c r="L27" s="143"/>
      <c r="M27" s="143"/>
    </row>
    <row r="28" spans="1:15">
      <c r="A28" s="17">
        <v>1945</v>
      </c>
      <c r="B28" s="143"/>
      <c r="C28" s="143"/>
      <c r="D28" s="79"/>
      <c r="E28" s="79"/>
      <c r="F28" s="79"/>
      <c r="G28" s="79"/>
      <c r="H28" s="79"/>
      <c r="I28" s="79"/>
      <c r="J28" s="79"/>
      <c r="K28" s="143"/>
      <c r="L28" s="143"/>
      <c r="M28" s="143"/>
    </row>
    <row r="29" spans="1:15">
      <c r="A29" s="17">
        <v>1946</v>
      </c>
      <c r="B29" s="143"/>
      <c r="C29" s="143"/>
      <c r="D29" s="79"/>
      <c r="E29" s="79"/>
      <c r="F29" s="79"/>
      <c r="G29" s="79"/>
      <c r="H29" s="79"/>
      <c r="I29" s="79"/>
      <c r="J29" s="79"/>
      <c r="K29" s="143"/>
      <c r="L29" s="143"/>
      <c r="M29" s="143"/>
    </row>
    <row r="30" spans="1:15">
      <c r="A30" s="17">
        <v>1947</v>
      </c>
      <c r="B30" s="143"/>
      <c r="C30" s="143"/>
      <c r="D30" s="79"/>
      <c r="E30" s="79"/>
      <c r="F30" s="79"/>
      <c r="G30" s="79"/>
      <c r="H30" s="79"/>
      <c r="I30" s="79"/>
      <c r="J30" s="79"/>
      <c r="K30" s="143"/>
      <c r="L30" s="143"/>
      <c r="M30" s="143"/>
    </row>
    <row r="31" spans="1:15">
      <c r="A31" s="17">
        <v>1948</v>
      </c>
      <c r="B31" s="143"/>
      <c r="C31" s="143"/>
      <c r="D31" s="79"/>
      <c r="E31" s="79"/>
      <c r="F31" s="79"/>
      <c r="G31" s="79"/>
      <c r="H31" s="79"/>
      <c r="I31" s="79"/>
      <c r="J31" s="79"/>
      <c r="K31" s="143"/>
      <c r="L31" s="143"/>
      <c r="M31" s="143"/>
    </row>
    <row r="32" spans="1:15">
      <c r="A32" s="17">
        <v>1949</v>
      </c>
      <c r="B32" s="143"/>
      <c r="C32" s="143"/>
      <c r="D32" s="79"/>
      <c r="E32" s="79"/>
      <c r="F32" s="79"/>
      <c r="G32" s="79"/>
      <c r="H32" s="79"/>
      <c r="I32" s="79"/>
      <c r="J32" s="79"/>
      <c r="K32" s="143"/>
      <c r="L32" s="143"/>
      <c r="M32" s="143"/>
    </row>
    <row r="33" spans="1:13">
      <c r="A33" s="17">
        <v>1950</v>
      </c>
      <c r="B33" s="143"/>
      <c r="C33" s="143"/>
      <c r="D33" s="79"/>
      <c r="E33" s="79"/>
      <c r="F33" s="79"/>
      <c r="G33" s="79"/>
      <c r="H33" s="79"/>
      <c r="I33" s="79"/>
      <c r="J33" s="79"/>
      <c r="K33" s="143"/>
      <c r="L33" s="143"/>
      <c r="M33" s="143"/>
    </row>
    <row r="34" spans="1:13">
      <c r="A34" s="17">
        <v>1951</v>
      </c>
      <c r="B34" s="143"/>
      <c r="C34" s="143"/>
      <c r="D34" s="79"/>
      <c r="E34" s="79"/>
      <c r="F34" s="79"/>
      <c r="G34" s="79"/>
      <c r="H34" s="79"/>
      <c r="I34" s="79"/>
      <c r="J34" s="79"/>
      <c r="K34" s="143"/>
      <c r="L34" s="143"/>
      <c r="M34" s="143"/>
    </row>
    <row r="35" spans="1:13">
      <c r="A35" s="17">
        <v>1952</v>
      </c>
      <c r="B35" s="143"/>
      <c r="C35" s="143"/>
      <c r="D35" s="79"/>
      <c r="E35" s="79"/>
      <c r="F35" s="79"/>
      <c r="G35" s="79"/>
      <c r="H35" s="79"/>
      <c r="I35" s="79"/>
      <c r="J35" s="79"/>
      <c r="K35" s="143"/>
      <c r="L35" s="143"/>
      <c r="M35" s="143"/>
    </row>
    <row r="36" spans="1:13">
      <c r="A36" s="17">
        <v>1953</v>
      </c>
      <c r="B36" s="143"/>
      <c r="C36" s="143"/>
      <c r="D36" s="79"/>
      <c r="E36" s="79"/>
      <c r="F36" s="79"/>
      <c r="G36" s="79"/>
      <c r="H36" s="79"/>
      <c r="I36" s="79"/>
      <c r="J36" s="79"/>
      <c r="K36" s="143"/>
      <c r="L36" s="143"/>
      <c r="M36" s="143"/>
    </row>
    <row r="37" spans="1:13">
      <c r="A37" s="17">
        <v>1954</v>
      </c>
      <c r="B37" s="143"/>
      <c r="C37" s="143"/>
      <c r="D37" s="79"/>
      <c r="E37" s="79"/>
      <c r="F37" s="79"/>
      <c r="G37" s="79"/>
      <c r="H37" s="79"/>
      <c r="I37" s="79"/>
      <c r="J37" s="79"/>
      <c r="K37" s="143"/>
      <c r="L37" s="143"/>
      <c r="M37" s="143"/>
    </row>
    <row r="38" spans="1:13">
      <c r="A38" s="17">
        <v>1955</v>
      </c>
      <c r="B38" s="143"/>
      <c r="C38" s="143"/>
      <c r="D38" s="79"/>
      <c r="E38" s="79"/>
      <c r="F38" s="79"/>
      <c r="G38" s="79"/>
      <c r="H38" s="79"/>
      <c r="I38" s="79"/>
      <c r="J38" s="79"/>
      <c r="K38" s="143"/>
      <c r="L38" s="143"/>
      <c r="M38" s="143"/>
    </row>
    <row r="39" spans="1:13">
      <c r="A39" s="17">
        <v>1956</v>
      </c>
      <c r="B39" s="143"/>
      <c r="C39" s="143"/>
      <c r="D39" s="79"/>
      <c r="E39" s="79"/>
      <c r="F39" s="79"/>
      <c r="G39" s="79"/>
      <c r="H39" s="79"/>
      <c r="I39" s="79"/>
      <c r="J39" s="79"/>
      <c r="K39" s="143"/>
      <c r="L39" s="143"/>
      <c r="M39" s="143"/>
    </row>
    <row r="40" spans="1:13">
      <c r="A40" s="17">
        <v>1957</v>
      </c>
      <c r="B40" s="143"/>
      <c r="C40" s="143"/>
      <c r="D40" s="79"/>
      <c r="E40" s="79"/>
      <c r="F40" s="79"/>
      <c r="G40" s="79"/>
      <c r="H40" s="79"/>
      <c r="I40" s="79"/>
      <c r="J40" s="79"/>
      <c r="K40" s="143"/>
      <c r="L40" s="143"/>
      <c r="M40" s="143"/>
    </row>
    <row r="41" spans="1:13">
      <c r="A41" s="17">
        <v>1958</v>
      </c>
      <c r="B41" s="143"/>
      <c r="C41" s="143"/>
      <c r="D41" s="79"/>
      <c r="E41" s="79"/>
      <c r="F41" s="79"/>
      <c r="G41" s="79"/>
      <c r="H41" s="79"/>
      <c r="I41" s="79"/>
      <c r="J41" s="79"/>
      <c r="K41" s="143"/>
      <c r="L41" s="143"/>
      <c r="M41" s="143"/>
    </row>
    <row r="42" spans="1:13">
      <c r="A42" s="17">
        <v>1959</v>
      </c>
      <c r="B42" s="143"/>
      <c r="C42" s="143"/>
      <c r="D42" s="79"/>
      <c r="E42" s="79"/>
      <c r="F42" s="79"/>
      <c r="G42" s="79"/>
      <c r="H42" s="79"/>
      <c r="I42" s="79"/>
      <c r="J42" s="79"/>
      <c r="K42" s="143"/>
      <c r="L42" s="143"/>
      <c r="M42" s="143"/>
    </row>
    <row r="43" spans="1:13">
      <c r="A43" s="17">
        <v>1960</v>
      </c>
      <c r="B43" s="143"/>
      <c r="C43" s="143"/>
      <c r="D43" s="79"/>
      <c r="E43" s="79"/>
      <c r="F43" s="79"/>
      <c r="G43" s="79"/>
      <c r="H43" s="79"/>
      <c r="I43" s="79"/>
      <c r="J43" s="79"/>
      <c r="K43" s="143"/>
      <c r="L43" s="143"/>
      <c r="M43" s="143"/>
    </row>
    <row r="44" spans="1:13">
      <c r="A44" s="17">
        <v>1961</v>
      </c>
      <c r="B44" s="143"/>
      <c r="C44" s="143"/>
      <c r="D44" s="79"/>
      <c r="E44" s="79"/>
      <c r="F44" s="79"/>
      <c r="G44" s="79"/>
      <c r="H44" s="79"/>
      <c r="I44" s="79"/>
      <c r="J44" s="79"/>
      <c r="K44" s="143"/>
      <c r="L44" s="143"/>
      <c r="M44" s="143"/>
    </row>
    <row r="45" spans="1:13">
      <c r="A45" s="17">
        <v>1962</v>
      </c>
      <c r="B45" s="143"/>
      <c r="C45" s="143"/>
      <c r="D45" s="79"/>
      <c r="E45" s="79"/>
      <c r="F45" s="79"/>
      <c r="G45" s="79"/>
      <c r="H45" s="79"/>
      <c r="I45" s="79"/>
      <c r="J45" s="79"/>
      <c r="K45" s="143"/>
      <c r="L45" s="143"/>
      <c r="M45" s="143"/>
    </row>
    <row r="46" spans="1:13">
      <c r="A46" s="17">
        <v>1963</v>
      </c>
      <c r="B46" s="143"/>
      <c r="C46" s="143"/>
      <c r="D46" s="79"/>
      <c r="E46" s="79"/>
      <c r="F46" s="79"/>
      <c r="G46" s="79"/>
      <c r="H46" s="79"/>
      <c r="I46" s="79"/>
      <c r="J46" s="79"/>
      <c r="K46" s="143"/>
      <c r="L46" s="143"/>
      <c r="M46" s="143"/>
    </row>
    <row r="47" spans="1:13">
      <c r="A47" s="17">
        <v>1964</v>
      </c>
      <c r="B47" s="143"/>
      <c r="C47" s="143"/>
      <c r="D47" s="79"/>
      <c r="E47" s="79"/>
      <c r="F47" s="79"/>
      <c r="G47" s="79"/>
      <c r="H47" s="79"/>
      <c r="I47" s="79"/>
      <c r="J47" s="79"/>
      <c r="K47" s="143"/>
      <c r="L47" s="143"/>
      <c r="M47" s="143"/>
    </row>
    <row r="48" spans="1:13">
      <c r="A48" s="17">
        <v>1965</v>
      </c>
      <c r="B48" s="143"/>
      <c r="C48" s="143"/>
      <c r="D48" s="79"/>
      <c r="E48" s="79"/>
      <c r="F48" s="79"/>
      <c r="G48" s="79"/>
      <c r="H48" s="79"/>
      <c r="I48" s="79"/>
      <c r="J48" s="79"/>
      <c r="K48" s="143"/>
      <c r="L48" s="143"/>
      <c r="M48" s="143"/>
    </row>
    <row r="49" spans="1:13">
      <c r="A49" s="17">
        <v>1966</v>
      </c>
      <c r="B49" s="143"/>
      <c r="C49" s="143"/>
      <c r="D49" s="79"/>
      <c r="E49" s="79"/>
      <c r="F49" s="79"/>
      <c r="G49" s="79"/>
      <c r="H49" s="79"/>
      <c r="I49" s="79"/>
      <c r="J49" s="79"/>
      <c r="K49" s="143"/>
      <c r="L49" s="143"/>
      <c r="M49" s="143"/>
    </row>
    <row r="50" spans="1:13">
      <c r="A50" s="17">
        <v>1967</v>
      </c>
      <c r="B50" s="143"/>
      <c r="C50" s="143"/>
      <c r="D50" s="79"/>
      <c r="E50" s="79"/>
      <c r="F50" s="79"/>
      <c r="G50" s="79"/>
      <c r="H50" s="79"/>
      <c r="I50" s="79"/>
      <c r="J50" s="79"/>
      <c r="K50" s="143"/>
      <c r="L50" s="143"/>
      <c r="M50" s="143"/>
    </row>
    <row r="51" spans="1:13">
      <c r="A51" s="17">
        <v>1968</v>
      </c>
      <c r="B51" s="143"/>
      <c r="C51" s="143"/>
      <c r="D51" s="79"/>
      <c r="E51" s="79"/>
      <c r="F51" s="79"/>
      <c r="G51" s="79"/>
      <c r="H51" s="79"/>
      <c r="I51" s="79"/>
      <c r="J51" s="79"/>
      <c r="K51" s="143"/>
      <c r="L51" s="143"/>
      <c r="M51" s="143"/>
    </row>
    <row r="52" spans="1:13">
      <c r="A52" s="17">
        <v>1969</v>
      </c>
      <c r="B52" s="143"/>
      <c r="C52" s="143"/>
      <c r="D52" s="79"/>
      <c r="E52" s="79"/>
      <c r="F52" s="79"/>
      <c r="G52" s="79"/>
      <c r="H52" s="79"/>
      <c r="I52" s="79"/>
      <c r="J52" s="79"/>
      <c r="K52" s="143"/>
      <c r="L52" s="143"/>
      <c r="M52" s="143"/>
    </row>
    <row r="53" spans="1:13">
      <c r="A53" s="17">
        <v>1970</v>
      </c>
      <c r="B53" s="143"/>
      <c r="C53" s="143"/>
      <c r="D53" s="79"/>
      <c r="E53" s="79"/>
      <c r="F53" s="79"/>
      <c r="G53" s="79"/>
      <c r="H53" s="79"/>
      <c r="I53" s="79"/>
      <c r="J53" s="79"/>
      <c r="K53" s="143"/>
      <c r="L53" s="143"/>
      <c r="M53" s="143"/>
    </row>
    <row r="54" spans="1:13">
      <c r="A54" s="17">
        <v>1971</v>
      </c>
      <c r="B54" s="143"/>
      <c r="C54" s="143"/>
      <c r="D54" s="79"/>
      <c r="E54" s="79"/>
      <c r="F54" s="79"/>
      <c r="G54" s="79"/>
      <c r="H54" s="79"/>
      <c r="I54" s="79"/>
      <c r="J54" s="79"/>
      <c r="K54" s="143"/>
      <c r="L54" s="143"/>
      <c r="M54" s="143"/>
    </row>
    <row r="55" spans="1:13">
      <c r="A55" s="17">
        <v>1972</v>
      </c>
      <c r="B55" s="143"/>
      <c r="C55" s="143"/>
      <c r="D55" s="79"/>
      <c r="E55" s="79"/>
      <c r="F55" s="79"/>
      <c r="G55" s="79"/>
      <c r="H55" s="79"/>
      <c r="I55" s="79"/>
      <c r="J55" s="79"/>
      <c r="K55" s="143"/>
      <c r="L55" s="143"/>
      <c r="M55" s="143"/>
    </row>
    <row r="56" spans="1:13">
      <c r="A56" s="17">
        <v>1973</v>
      </c>
      <c r="B56" s="143"/>
      <c r="C56" s="143"/>
      <c r="D56" s="79"/>
      <c r="E56" s="79"/>
      <c r="F56" s="79"/>
      <c r="G56" s="79"/>
      <c r="H56" s="79"/>
      <c r="I56" s="79"/>
      <c r="J56" s="79"/>
      <c r="K56" s="143"/>
      <c r="L56" s="143"/>
      <c r="M56" s="143"/>
    </row>
    <row r="57" spans="1:13">
      <c r="A57" s="17">
        <v>1974</v>
      </c>
      <c r="B57" s="143"/>
      <c r="C57" s="143"/>
      <c r="D57" s="79"/>
      <c r="E57" s="79"/>
      <c r="F57" s="79"/>
      <c r="G57" s="79"/>
      <c r="H57" s="79"/>
      <c r="I57" s="79"/>
      <c r="J57" s="79"/>
      <c r="K57" s="143"/>
      <c r="L57" s="143"/>
      <c r="M57" s="143"/>
    </row>
    <row r="58" spans="1:13">
      <c r="A58" s="17">
        <v>1975</v>
      </c>
      <c r="B58" s="143"/>
      <c r="C58" s="143"/>
      <c r="D58" s="79"/>
      <c r="E58" s="79"/>
      <c r="F58" s="79"/>
      <c r="G58" s="79"/>
      <c r="H58" s="79"/>
      <c r="I58" s="79"/>
      <c r="J58" s="79"/>
      <c r="K58" s="143"/>
      <c r="L58" s="143"/>
      <c r="M58" s="143"/>
    </row>
    <row r="59" spans="1:13">
      <c r="A59" s="17">
        <v>1976</v>
      </c>
      <c r="B59" s="143"/>
      <c r="C59" s="143"/>
      <c r="D59" s="79"/>
      <c r="E59" s="79"/>
      <c r="F59" s="79"/>
      <c r="G59" s="79"/>
      <c r="H59" s="79"/>
      <c r="I59" s="79"/>
      <c r="J59" s="79"/>
      <c r="K59" s="143"/>
      <c r="L59" s="143"/>
      <c r="M59" s="143"/>
    </row>
    <row r="60" spans="1:13">
      <c r="A60" s="17">
        <v>1977</v>
      </c>
      <c r="B60" s="143"/>
      <c r="C60" s="143"/>
      <c r="D60" s="79"/>
      <c r="E60" s="79"/>
      <c r="F60" s="79"/>
      <c r="G60" s="79"/>
      <c r="H60" s="79"/>
      <c r="I60" s="79"/>
      <c r="J60" s="79"/>
      <c r="K60" s="143"/>
      <c r="L60" s="143"/>
      <c r="M60" s="143"/>
    </row>
    <row r="61" spans="1:13">
      <c r="A61" s="17">
        <v>1978</v>
      </c>
      <c r="B61" s="143"/>
      <c r="C61" s="143"/>
      <c r="D61" s="79"/>
      <c r="E61" s="79"/>
      <c r="F61" s="79"/>
      <c r="G61" s="79"/>
      <c r="H61" s="79"/>
      <c r="I61" s="79"/>
      <c r="J61" s="79"/>
      <c r="K61" s="143"/>
      <c r="L61" s="143"/>
      <c r="M61" s="143"/>
    </row>
    <row r="62" spans="1:13">
      <c r="A62" s="17">
        <v>1979</v>
      </c>
      <c r="B62" s="143"/>
      <c r="C62" s="143"/>
      <c r="D62" s="79"/>
      <c r="E62" s="79"/>
      <c r="F62" s="79"/>
      <c r="G62" s="79"/>
      <c r="H62" s="79"/>
      <c r="I62" s="79"/>
      <c r="J62" s="79"/>
      <c r="K62" s="143"/>
      <c r="L62" s="143"/>
      <c r="M62" s="143"/>
    </row>
    <row r="63" spans="1:13">
      <c r="A63" s="17">
        <v>1980</v>
      </c>
      <c r="B63" s="143"/>
      <c r="C63" s="143"/>
      <c r="D63" s="79"/>
      <c r="E63" s="79"/>
      <c r="F63" s="79"/>
      <c r="G63" s="79"/>
      <c r="H63" s="79"/>
      <c r="I63" s="79"/>
      <c r="J63" s="79"/>
      <c r="K63" s="143"/>
      <c r="L63" s="143"/>
      <c r="M63" s="143"/>
    </row>
    <row r="64" spans="1:13">
      <c r="A64" s="17">
        <v>1981</v>
      </c>
      <c r="B64" s="143"/>
      <c r="C64" s="143"/>
      <c r="D64" s="79"/>
      <c r="E64" s="79"/>
      <c r="F64" s="79"/>
      <c r="G64" s="79"/>
      <c r="H64" s="79"/>
      <c r="I64" s="79"/>
      <c r="J64" s="79"/>
      <c r="K64" s="143"/>
      <c r="L64" s="143"/>
      <c r="M64" s="143"/>
    </row>
    <row r="65" spans="1:13">
      <c r="A65" s="17">
        <v>1982</v>
      </c>
      <c r="B65" s="143"/>
      <c r="C65" s="143"/>
      <c r="D65" s="79"/>
      <c r="E65" s="79"/>
      <c r="F65" s="79"/>
      <c r="G65" s="79"/>
      <c r="H65" s="79"/>
      <c r="I65" s="79"/>
      <c r="J65" s="79"/>
      <c r="K65" s="143"/>
      <c r="L65" s="143"/>
      <c r="M65" s="143"/>
    </row>
    <row r="66" spans="1:13">
      <c r="A66" s="17">
        <v>1983</v>
      </c>
      <c r="B66" s="143"/>
      <c r="C66" s="143"/>
      <c r="D66" s="79"/>
      <c r="E66" s="79"/>
      <c r="F66" s="79"/>
      <c r="G66" s="79"/>
      <c r="H66" s="79"/>
      <c r="I66" s="79"/>
      <c r="J66" s="79"/>
      <c r="K66" s="143"/>
      <c r="L66" s="143"/>
      <c r="M66" s="143"/>
    </row>
    <row r="67" spans="1:13">
      <c r="A67" s="17">
        <v>1984</v>
      </c>
      <c r="B67" s="143"/>
      <c r="C67" s="143"/>
      <c r="D67" s="79"/>
      <c r="E67" s="79"/>
      <c r="F67" s="79"/>
      <c r="G67" s="79"/>
      <c r="H67" s="79"/>
      <c r="I67" s="79"/>
      <c r="J67" s="79"/>
      <c r="K67" s="143"/>
      <c r="L67" s="143"/>
      <c r="M67" s="143"/>
    </row>
    <row r="68" spans="1:13">
      <c r="A68" s="17">
        <v>1985</v>
      </c>
      <c r="B68" s="143"/>
      <c r="C68" s="143"/>
      <c r="D68" s="79"/>
      <c r="E68" s="79"/>
      <c r="F68" s="79"/>
      <c r="G68" s="79"/>
      <c r="H68" s="79"/>
      <c r="I68" s="79"/>
      <c r="J68" s="79"/>
      <c r="K68" s="143"/>
      <c r="L68" s="143"/>
      <c r="M68" s="143"/>
    </row>
    <row r="69" spans="1:13">
      <c r="A69" s="17">
        <v>1986</v>
      </c>
      <c r="B69" s="143"/>
      <c r="C69" s="143"/>
      <c r="D69" s="79"/>
      <c r="E69" s="79"/>
      <c r="F69" s="79"/>
      <c r="G69" s="79"/>
      <c r="H69" s="79"/>
      <c r="I69" s="79"/>
      <c r="J69" s="79"/>
      <c r="K69" s="143"/>
      <c r="L69" s="143"/>
      <c r="M69" s="143"/>
    </row>
    <row r="70" spans="1:13">
      <c r="A70" s="17">
        <v>1987</v>
      </c>
      <c r="B70" s="143"/>
      <c r="C70" s="143"/>
      <c r="D70" s="79"/>
      <c r="E70" s="79"/>
      <c r="F70" s="79"/>
      <c r="G70" s="79"/>
      <c r="H70" s="79"/>
      <c r="I70" s="79"/>
      <c r="J70" s="79"/>
      <c r="K70" s="143"/>
      <c r="L70" s="143"/>
      <c r="M70" s="143"/>
    </row>
    <row r="71" spans="1:13">
      <c r="A71" s="17">
        <v>1988</v>
      </c>
      <c r="B71" s="143"/>
      <c r="C71" s="143"/>
      <c r="D71" s="79"/>
      <c r="E71" s="79"/>
      <c r="F71" s="79"/>
      <c r="G71" s="79"/>
      <c r="H71" s="79"/>
      <c r="I71" s="79"/>
      <c r="J71" s="79"/>
      <c r="K71" s="143"/>
      <c r="L71" s="143"/>
      <c r="M71" s="143"/>
    </row>
    <row r="72" spans="1:13">
      <c r="A72" s="17">
        <v>1989</v>
      </c>
      <c r="B72" s="143"/>
      <c r="C72" s="143"/>
      <c r="D72" s="79"/>
      <c r="E72" s="79"/>
      <c r="F72" s="79"/>
      <c r="G72" s="79"/>
      <c r="H72" s="79"/>
      <c r="I72" s="79"/>
      <c r="J72" s="79"/>
      <c r="K72" s="143"/>
      <c r="L72" s="143"/>
      <c r="M72" s="143"/>
    </row>
    <row r="73" spans="1:13">
      <c r="A73" s="17">
        <v>1990</v>
      </c>
      <c r="B73" s="143"/>
      <c r="C73" s="143"/>
      <c r="D73" s="79"/>
      <c r="E73" s="79"/>
      <c r="F73" s="79"/>
      <c r="G73" s="79"/>
      <c r="H73" s="79"/>
      <c r="I73" s="79"/>
      <c r="J73" s="79"/>
      <c r="K73" s="143"/>
      <c r="L73" s="143"/>
      <c r="M73" s="143"/>
    </row>
    <row r="74" spans="1:13">
      <c r="A74" s="17">
        <v>1991</v>
      </c>
      <c r="B74" s="143"/>
      <c r="C74" s="143"/>
      <c r="D74" s="79"/>
      <c r="E74" s="79"/>
      <c r="F74" s="79"/>
      <c r="G74" s="79"/>
      <c r="H74" s="79"/>
      <c r="I74" s="79"/>
      <c r="J74" s="79"/>
      <c r="K74" s="143"/>
      <c r="L74" s="143"/>
      <c r="M74" s="143"/>
    </row>
    <row r="75" spans="1:13">
      <c r="A75" s="17">
        <v>1992</v>
      </c>
      <c r="B75" s="143"/>
      <c r="C75" s="143"/>
      <c r="D75" s="79"/>
      <c r="E75" s="79"/>
      <c r="F75" s="79"/>
      <c r="G75" s="79"/>
      <c r="H75" s="79"/>
      <c r="I75" s="79"/>
      <c r="J75" s="79"/>
      <c r="K75" s="143"/>
      <c r="L75" s="143"/>
      <c r="M75" s="143"/>
    </row>
    <row r="76" spans="1:13">
      <c r="A76" s="17">
        <v>1993</v>
      </c>
      <c r="B76" s="143"/>
      <c r="C76" s="143"/>
      <c r="D76" s="79"/>
      <c r="E76" s="79"/>
      <c r="F76" s="79"/>
      <c r="G76" s="79"/>
      <c r="H76" s="79"/>
      <c r="I76" s="79"/>
      <c r="J76" s="79"/>
      <c r="K76" s="143"/>
      <c r="L76" s="143"/>
      <c r="M76" s="143"/>
    </row>
    <row r="77" spans="1:13">
      <c r="A77" s="17">
        <v>1994</v>
      </c>
      <c r="B77" s="143"/>
      <c r="C77" s="143"/>
      <c r="D77" s="79"/>
      <c r="E77" s="79"/>
      <c r="F77" s="79"/>
      <c r="G77" s="79"/>
      <c r="H77" s="79"/>
      <c r="I77" s="79"/>
      <c r="J77" s="79"/>
      <c r="K77" s="143"/>
      <c r="L77" s="143"/>
      <c r="M77" s="143"/>
    </row>
    <row r="78" spans="1:13">
      <c r="A78" s="17">
        <v>1995</v>
      </c>
      <c r="B78" s="143"/>
      <c r="C78" s="143"/>
      <c r="D78" s="79"/>
      <c r="E78" s="79"/>
      <c r="F78" s="79"/>
      <c r="G78" s="79"/>
      <c r="H78" s="79"/>
      <c r="I78" s="79"/>
      <c r="J78" s="79"/>
      <c r="K78" s="143"/>
      <c r="L78" s="143"/>
      <c r="M78" s="143"/>
    </row>
    <row r="79" spans="1:13">
      <c r="A79" s="17">
        <v>1996</v>
      </c>
      <c r="B79" s="143"/>
      <c r="C79" s="143"/>
      <c r="D79" s="79"/>
      <c r="E79" s="79"/>
      <c r="F79" s="79"/>
      <c r="G79" s="79"/>
      <c r="H79" s="79"/>
      <c r="I79" s="79"/>
      <c r="J79" s="79"/>
      <c r="K79" s="143"/>
      <c r="L79" s="143"/>
      <c r="M79" s="143"/>
    </row>
    <row r="80" spans="1:13">
      <c r="A80" s="17">
        <v>1997</v>
      </c>
      <c r="B80" s="143"/>
      <c r="C80" s="143"/>
      <c r="D80" s="79"/>
      <c r="E80" s="79"/>
      <c r="F80" s="79"/>
      <c r="G80" s="79"/>
      <c r="H80" s="79"/>
      <c r="I80" s="79"/>
      <c r="J80" s="79"/>
      <c r="K80" s="143"/>
      <c r="L80" s="143"/>
      <c r="M80" s="143"/>
    </row>
    <row r="81" spans="1:13">
      <c r="A81" s="17">
        <v>1998</v>
      </c>
      <c r="B81" s="143"/>
      <c r="C81" s="143"/>
      <c r="D81" s="79"/>
      <c r="E81" s="79"/>
      <c r="F81" s="79"/>
      <c r="G81" s="79"/>
      <c r="H81" s="79"/>
      <c r="I81" s="79"/>
      <c r="J81" s="79"/>
      <c r="K81" s="143"/>
      <c r="L81" s="143"/>
      <c r="M81" s="143"/>
    </row>
    <row r="82" spans="1:13">
      <c r="A82" s="17">
        <v>1999</v>
      </c>
      <c r="B82" s="143"/>
      <c r="C82" s="143"/>
      <c r="D82" s="79"/>
      <c r="E82" s="79"/>
      <c r="F82" s="79"/>
      <c r="G82" s="79"/>
      <c r="H82" s="79"/>
      <c r="I82" s="79"/>
      <c r="J82" s="79"/>
      <c r="K82" s="143"/>
      <c r="L82" s="143"/>
      <c r="M82" s="143"/>
    </row>
    <row r="83" spans="1:13">
      <c r="A83" s="17">
        <v>2000</v>
      </c>
      <c r="B83" s="143"/>
      <c r="C83" s="143"/>
      <c r="D83" s="79"/>
      <c r="E83" s="79"/>
      <c r="F83" s="79"/>
      <c r="G83" s="79"/>
      <c r="H83" s="79"/>
      <c r="I83" s="79"/>
      <c r="J83" s="79"/>
      <c r="K83" s="143"/>
      <c r="L83" s="143"/>
      <c r="M83" s="143"/>
    </row>
    <row r="84" spans="1:13">
      <c r="A84" s="17">
        <v>2001</v>
      </c>
      <c r="B84" s="143"/>
      <c r="C84" s="143"/>
      <c r="D84" s="79"/>
      <c r="E84" s="79"/>
      <c r="F84" s="79"/>
      <c r="G84" s="79"/>
      <c r="H84" s="79"/>
      <c r="I84" s="79"/>
      <c r="J84" s="79"/>
      <c r="K84" s="143"/>
      <c r="L84" s="143"/>
      <c r="M84" s="143"/>
    </row>
    <row r="85" spans="1:13">
      <c r="A85" s="17">
        <v>2002</v>
      </c>
      <c r="B85" s="143"/>
      <c r="C85" s="143"/>
      <c r="D85" s="79"/>
      <c r="E85" s="79"/>
      <c r="F85" s="79"/>
      <c r="G85" s="79"/>
      <c r="H85" s="79"/>
      <c r="I85" s="79"/>
      <c r="J85" s="79"/>
      <c r="K85" s="143"/>
      <c r="L85" s="143"/>
      <c r="M85" s="143"/>
    </row>
    <row r="86" spans="1:13">
      <c r="A86" s="17">
        <v>2003</v>
      </c>
      <c r="B86" s="143"/>
      <c r="C86" s="143"/>
      <c r="D86" s="79"/>
      <c r="E86" s="79"/>
      <c r="F86" s="79"/>
      <c r="G86" s="79"/>
      <c r="H86" s="79"/>
      <c r="I86" s="79"/>
      <c r="J86" s="79"/>
      <c r="K86" s="143"/>
      <c r="L86" s="143"/>
      <c r="M86" s="143"/>
    </row>
    <row r="88" spans="1:13">
      <c r="A88" s="41" t="s">
        <v>153</v>
      </c>
      <c r="B88" s="4"/>
    </row>
    <row r="89" spans="1:13">
      <c r="B89" s="1"/>
    </row>
    <row r="90" spans="1:13">
      <c r="B90" s="42"/>
    </row>
  </sheetData>
  <mergeCells count="1">
    <mergeCell ref="A2:M2"/>
  </mergeCells>
  <phoneticPr fontId="0" type="noConversion"/>
  <conditionalFormatting sqref="L22:M86 L5:M20 B5:K86">
    <cfRule type="cellIs" dxfId="59" priority="1" stopIfTrue="1" operator="equal">
      <formula>"Flood"</formula>
    </cfRule>
    <cfRule type="cellIs" dxfId="58" priority="2" stopIfTrue="1" operator="equal">
      <formula>"Keswick"</formula>
    </cfRule>
    <cfRule type="cellIs" dxfId="57" priority="3" stopIfTrue="1" operator="equal">
      <formula>"NCP"</formula>
    </cfRule>
  </conditionalFormatting>
  <pageMargins left="0.75" right="0.75" top="1" bottom="1" header="0.5" footer="0.5"/>
  <pageSetup scale="59" orientation="portrait" r:id="rId1"/>
  <headerFooter alignWithMargins="0">
    <oddHeader>&amp;R&amp;D</oddHeader>
    <oddFooter>&amp;R&amp;F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8">
    <pageSetUpPr fitToPage="1"/>
  </sheetPr>
  <dimension ref="A1:M90"/>
  <sheetViews>
    <sheetView workbookViewId="0">
      <pane ySplit="4" topLeftCell="A77" activePane="bottomLeft" state="frozenSplit"/>
      <selection activeCell="A2" sqref="A2:M2"/>
      <selection pane="bottomLeft" activeCell="I94" sqref="I94"/>
    </sheetView>
  </sheetViews>
  <sheetFormatPr defaultRowHeight="12.75"/>
  <cols>
    <col min="1" max="1" customWidth="true" style="17" width="9.140625" collapsed="true"/>
  </cols>
  <sheetData>
    <row r="1" spans="1:13">
      <c r="M1" s="2"/>
    </row>
    <row r="2" spans="1:13">
      <c r="A2" s="198" t="s">
        <v>330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7">
        <v>1922</v>
      </c>
      <c r="B5" s="148" t="s">
        <v>331</v>
      </c>
      <c r="C5" s="148" t="s">
        <v>331</v>
      </c>
      <c r="D5" s="79"/>
      <c r="E5" s="79"/>
      <c r="F5" s="79"/>
      <c r="G5" s="79"/>
      <c r="H5" s="79"/>
      <c r="I5" s="79"/>
      <c r="J5" s="79"/>
      <c r="K5" s="143"/>
      <c r="L5" s="143"/>
      <c r="M5" s="148" t="s">
        <v>331</v>
      </c>
    </row>
    <row r="6" spans="1:13">
      <c r="A6" s="17">
        <v>1923</v>
      </c>
      <c r="B6" s="148" t="s">
        <v>331</v>
      </c>
      <c r="C6" s="148" t="s">
        <v>331</v>
      </c>
      <c r="D6" s="79"/>
      <c r="E6" s="79"/>
      <c r="F6" s="79"/>
      <c r="G6" s="79"/>
      <c r="H6" s="79"/>
      <c r="I6" s="79"/>
      <c r="J6" s="79"/>
      <c r="K6" s="143"/>
      <c r="L6" s="143"/>
      <c r="M6" s="148" t="s">
        <v>331</v>
      </c>
    </row>
    <row r="7" spans="1:13">
      <c r="A7" s="17">
        <v>1924</v>
      </c>
      <c r="B7" s="148" t="s">
        <v>331</v>
      </c>
      <c r="C7" s="148" t="s">
        <v>331</v>
      </c>
      <c r="D7" s="79"/>
      <c r="E7" s="79"/>
      <c r="F7" s="79"/>
      <c r="G7" s="79"/>
      <c r="H7" s="79"/>
      <c r="I7" s="79"/>
      <c r="J7" s="79"/>
      <c r="K7" s="143"/>
      <c r="L7" s="143"/>
      <c r="M7" s="148" t="s">
        <v>331</v>
      </c>
    </row>
    <row r="8" spans="1:13">
      <c r="A8" s="17">
        <v>1925</v>
      </c>
      <c r="B8" s="148" t="s">
        <v>331</v>
      </c>
      <c r="C8" s="148" t="s">
        <v>331</v>
      </c>
      <c r="D8" s="79"/>
      <c r="E8" s="79"/>
      <c r="F8" s="79"/>
      <c r="G8" s="79"/>
      <c r="H8" s="79"/>
      <c r="I8" s="79"/>
      <c r="J8" s="79"/>
      <c r="K8" s="143"/>
      <c r="L8" s="143"/>
      <c r="M8" s="148" t="s">
        <v>331</v>
      </c>
    </row>
    <row r="9" spans="1:13">
      <c r="A9" s="17">
        <v>1926</v>
      </c>
      <c r="B9" s="148" t="s">
        <v>331</v>
      </c>
      <c r="C9" s="148" t="s">
        <v>331</v>
      </c>
      <c r="D9" s="79"/>
      <c r="E9" s="79"/>
      <c r="F9" s="79"/>
      <c r="G9" s="79"/>
      <c r="H9" s="79"/>
      <c r="I9" s="79"/>
      <c r="J9" s="79"/>
      <c r="K9" s="143"/>
      <c r="L9" s="143"/>
      <c r="M9" s="148" t="s">
        <v>331</v>
      </c>
    </row>
    <row r="10" spans="1:13">
      <c r="A10" s="17">
        <v>1927</v>
      </c>
      <c r="B10" s="148" t="s">
        <v>331</v>
      </c>
      <c r="C10" s="148" t="s">
        <v>331</v>
      </c>
      <c r="D10" s="79"/>
      <c r="E10" s="79"/>
      <c r="F10" s="79"/>
      <c r="G10" s="79"/>
      <c r="H10" s="79"/>
      <c r="I10" s="79"/>
      <c r="J10" s="79"/>
      <c r="K10" s="143"/>
      <c r="L10" s="143"/>
      <c r="M10" s="148" t="s">
        <v>331</v>
      </c>
    </row>
    <row r="11" spans="1:13">
      <c r="A11" s="17">
        <v>1928</v>
      </c>
      <c r="B11" s="148" t="s">
        <v>331</v>
      </c>
      <c r="C11" s="148" t="s">
        <v>331</v>
      </c>
      <c r="D11" s="79"/>
      <c r="E11" s="79"/>
      <c r="F11" s="79"/>
      <c r="G11" s="79"/>
      <c r="H11" s="79"/>
      <c r="I11" s="79"/>
      <c r="J11" s="79"/>
      <c r="K11" s="143"/>
      <c r="L11" s="143"/>
      <c r="M11" s="148" t="s">
        <v>331</v>
      </c>
    </row>
    <row r="12" spans="1:13">
      <c r="A12" s="17">
        <v>1929</v>
      </c>
      <c r="B12" s="148" t="s">
        <v>331</v>
      </c>
      <c r="C12" s="148" t="s">
        <v>331</v>
      </c>
      <c r="D12" s="79"/>
      <c r="E12" s="79"/>
      <c r="F12" s="79"/>
      <c r="G12" s="79"/>
      <c r="H12" s="79"/>
      <c r="I12" s="79"/>
      <c r="J12" s="79"/>
      <c r="K12" s="143"/>
      <c r="L12" s="143"/>
      <c r="M12" s="148" t="s">
        <v>331</v>
      </c>
    </row>
    <row r="13" spans="1:13">
      <c r="A13" s="17">
        <v>1930</v>
      </c>
      <c r="B13" s="148" t="s">
        <v>331</v>
      </c>
      <c r="C13" s="148" t="s">
        <v>331</v>
      </c>
      <c r="D13" s="79"/>
      <c r="E13" s="79"/>
      <c r="F13" s="79"/>
      <c r="G13" s="79"/>
      <c r="H13" s="79"/>
      <c r="I13" s="79"/>
      <c r="J13" s="79"/>
      <c r="K13" s="143"/>
      <c r="L13" s="143"/>
      <c r="M13" s="148" t="s">
        <v>331</v>
      </c>
    </row>
    <row r="14" spans="1:13">
      <c r="A14" s="17">
        <v>1931</v>
      </c>
      <c r="B14" s="148" t="s">
        <v>331</v>
      </c>
      <c r="C14" s="148" t="s">
        <v>331</v>
      </c>
      <c r="D14" s="79"/>
      <c r="E14" s="79"/>
      <c r="F14" s="79"/>
      <c r="G14" s="79"/>
      <c r="H14" s="79"/>
      <c r="I14" s="79"/>
      <c r="J14" s="79"/>
      <c r="K14" s="143"/>
      <c r="L14" s="143"/>
      <c r="M14" s="148" t="s">
        <v>331</v>
      </c>
    </row>
    <row r="15" spans="1:13">
      <c r="A15" s="17">
        <v>1932</v>
      </c>
      <c r="B15" s="148" t="s">
        <v>331</v>
      </c>
      <c r="C15" s="148" t="s">
        <v>331</v>
      </c>
      <c r="D15" s="79"/>
      <c r="E15" s="79"/>
      <c r="F15" s="79"/>
      <c r="G15" s="79"/>
      <c r="H15" s="79"/>
      <c r="I15" s="79"/>
      <c r="J15" s="79"/>
      <c r="K15" s="143"/>
      <c r="L15" s="143"/>
      <c r="M15" s="148" t="s">
        <v>331</v>
      </c>
    </row>
    <row r="16" spans="1:13">
      <c r="A16" s="17">
        <v>1933</v>
      </c>
      <c r="B16" s="148" t="s">
        <v>331</v>
      </c>
      <c r="C16" s="148" t="s">
        <v>331</v>
      </c>
      <c r="D16" s="79"/>
      <c r="E16" s="79"/>
      <c r="F16" s="79"/>
      <c r="G16" s="79"/>
      <c r="H16" s="79"/>
      <c r="I16" s="79"/>
      <c r="J16" s="79"/>
      <c r="K16" s="143"/>
      <c r="L16" s="143"/>
      <c r="M16" s="148" t="s">
        <v>331</v>
      </c>
    </row>
    <row r="17" spans="1:13">
      <c r="A17" s="17">
        <v>1934</v>
      </c>
      <c r="B17" s="148" t="s">
        <v>331</v>
      </c>
      <c r="C17" s="148" t="s">
        <v>331</v>
      </c>
      <c r="D17" s="79"/>
      <c r="E17" s="79"/>
      <c r="F17" s="79"/>
      <c r="G17" s="79"/>
      <c r="H17" s="79"/>
      <c r="I17" s="79"/>
      <c r="J17" s="79"/>
      <c r="K17" s="143"/>
      <c r="L17" s="143"/>
      <c r="M17" s="148" t="s">
        <v>331</v>
      </c>
    </row>
    <row r="18" spans="1:13">
      <c r="A18" s="17">
        <v>1935</v>
      </c>
      <c r="B18" s="148" t="s">
        <v>331</v>
      </c>
      <c r="C18" s="148" t="s">
        <v>331</v>
      </c>
      <c r="D18" s="79"/>
      <c r="E18" s="79"/>
      <c r="F18" s="79"/>
      <c r="G18" s="79"/>
      <c r="H18" s="79"/>
      <c r="I18" s="79"/>
      <c r="J18" s="79"/>
      <c r="K18" s="143"/>
      <c r="L18" s="143"/>
      <c r="M18" s="148" t="s">
        <v>331</v>
      </c>
    </row>
    <row r="19" spans="1:13">
      <c r="A19" s="17">
        <v>1936</v>
      </c>
      <c r="B19" s="148" t="s">
        <v>331</v>
      </c>
      <c r="C19" s="148" t="s">
        <v>331</v>
      </c>
      <c r="D19" s="79"/>
      <c r="E19" s="79"/>
      <c r="F19" s="79"/>
      <c r="G19" s="79"/>
      <c r="H19" s="79"/>
      <c r="I19" s="79"/>
      <c r="J19" s="79"/>
      <c r="K19" s="143"/>
      <c r="L19" s="143"/>
      <c r="M19" s="148" t="s">
        <v>331</v>
      </c>
    </row>
    <row r="20" spans="1:13">
      <c r="A20" s="17">
        <v>1937</v>
      </c>
      <c r="B20" s="148" t="s">
        <v>331</v>
      </c>
      <c r="C20" s="148" t="s">
        <v>331</v>
      </c>
      <c r="D20" s="79"/>
      <c r="E20" s="79"/>
      <c r="F20" s="79"/>
      <c r="G20" s="79"/>
      <c r="H20" s="79"/>
      <c r="I20" s="79"/>
      <c r="J20" s="79"/>
      <c r="K20" s="143"/>
      <c r="L20" s="143"/>
      <c r="M20" s="148" t="s">
        <v>331</v>
      </c>
    </row>
    <row r="21" spans="1:13">
      <c r="A21" s="17">
        <v>1938</v>
      </c>
      <c r="B21" s="148" t="s">
        <v>331</v>
      </c>
      <c r="C21" s="148" t="s">
        <v>331</v>
      </c>
      <c r="D21" s="79"/>
      <c r="E21" s="79"/>
      <c r="F21" s="79"/>
      <c r="G21" s="79"/>
      <c r="H21" s="79"/>
      <c r="I21" s="79"/>
      <c r="J21" s="79"/>
      <c r="K21" s="143"/>
      <c r="L21" s="143"/>
      <c r="M21" s="148" t="s">
        <v>331</v>
      </c>
    </row>
    <row r="22" spans="1:13">
      <c r="A22" s="17">
        <v>1939</v>
      </c>
      <c r="B22" s="148" t="s">
        <v>331</v>
      </c>
      <c r="C22" s="148" t="s">
        <v>331</v>
      </c>
      <c r="D22" s="79"/>
      <c r="E22" s="79"/>
      <c r="F22" s="79"/>
      <c r="G22" s="79"/>
      <c r="H22" s="79"/>
      <c r="I22" s="79"/>
      <c r="J22" s="79"/>
      <c r="K22" s="143"/>
      <c r="L22" s="143"/>
      <c r="M22" s="148" t="s">
        <v>331</v>
      </c>
    </row>
    <row r="23" spans="1:13">
      <c r="A23" s="17">
        <v>1940</v>
      </c>
      <c r="B23" s="148" t="s">
        <v>331</v>
      </c>
      <c r="C23" s="148" t="s">
        <v>331</v>
      </c>
      <c r="D23" s="79"/>
      <c r="E23" s="79"/>
      <c r="F23" s="79"/>
      <c r="G23" s="79"/>
      <c r="H23" s="79"/>
      <c r="I23" s="79"/>
      <c r="J23" s="79"/>
      <c r="K23" s="143"/>
      <c r="L23" s="143"/>
      <c r="M23" s="148" t="s">
        <v>331</v>
      </c>
    </row>
    <row r="24" spans="1:13">
      <c r="A24" s="17">
        <v>1941</v>
      </c>
      <c r="B24" s="148" t="s">
        <v>331</v>
      </c>
      <c r="C24" s="148" t="s">
        <v>331</v>
      </c>
      <c r="D24" s="79"/>
      <c r="E24" s="79"/>
      <c r="F24" s="79"/>
      <c r="G24" s="79"/>
      <c r="H24" s="79"/>
      <c r="I24" s="79"/>
      <c r="J24" s="79"/>
      <c r="K24" s="143"/>
      <c r="L24" s="143"/>
      <c r="M24" s="148" t="s">
        <v>331</v>
      </c>
    </row>
    <row r="25" spans="1:13">
      <c r="A25" s="17">
        <v>1942</v>
      </c>
      <c r="B25" s="148" t="s">
        <v>331</v>
      </c>
      <c r="C25" s="148" t="s">
        <v>331</v>
      </c>
      <c r="D25" s="79"/>
      <c r="E25" s="79"/>
      <c r="F25" s="79"/>
      <c r="G25" s="79"/>
      <c r="H25" s="79"/>
      <c r="I25" s="79"/>
      <c r="J25" s="79"/>
      <c r="K25" s="143"/>
      <c r="L25" s="143"/>
      <c r="M25" s="148" t="s">
        <v>331</v>
      </c>
    </row>
    <row r="26" spans="1:13">
      <c r="A26" s="17">
        <v>1943</v>
      </c>
      <c r="B26" s="148" t="s">
        <v>331</v>
      </c>
      <c r="C26" s="148" t="s">
        <v>331</v>
      </c>
      <c r="D26" s="79"/>
      <c r="E26" s="79"/>
      <c r="F26" s="79"/>
      <c r="G26" s="79"/>
      <c r="H26" s="79"/>
      <c r="I26" s="79"/>
      <c r="J26" s="79"/>
      <c r="K26" s="143"/>
      <c r="L26" s="143"/>
      <c r="M26" s="148" t="s">
        <v>331</v>
      </c>
    </row>
    <row r="27" spans="1:13">
      <c r="A27" s="17">
        <v>1944</v>
      </c>
      <c r="B27" s="148" t="s">
        <v>331</v>
      </c>
      <c r="C27" s="148" t="s">
        <v>331</v>
      </c>
      <c r="D27" s="79"/>
      <c r="E27" s="79"/>
      <c r="F27" s="79"/>
      <c r="G27" s="79"/>
      <c r="H27" s="79"/>
      <c r="I27" s="79"/>
      <c r="J27" s="79"/>
      <c r="K27" s="143"/>
      <c r="L27" s="143"/>
      <c r="M27" s="148" t="s">
        <v>331</v>
      </c>
    </row>
    <row r="28" spans="1:13">
      <c r="A28" s="17">
        <v>1945</v>
      </c>
      <c r="B28" s="148" t="s">
        <v>331</v>
      </c>
      <c r="C28" s="148" t="s">
        <v>331</v>
      </c>
      <c r="D28" s="79"/>
      <c r="E28" s="79"/>
      <c r="F28" s="79"/>
      <c r="G28" s="79"/>
      <c r="H28" s="79"/>
      <c r="I28" s="79"/>
      <c r="J28" s="79"/>
      <c r="K28" s="143"/>
      <c r="L28" s="143"/>
      <c r="M28" s="148" t="s">
        <v>331</v>
      </c>
    </row>
    <row r="29" spans="1:13">
      <c r="A29" s="17">
        <v>1946</v>
      </c>
      <c r="B29" s="148" t="s">
        <v>331</v>
      </c>
      <c r="C29" s="148" t="s">
        <v>331</v>
      </c>
      <c r="D29" s="79"/>
      <c r="E29" s="79"/>
      <c r="F29" s="79"/>
      <c r="G29" s="79"/>
      <c r="H29" s="79"/>
      <c r="I29" s="79"/>
      <c r="J29" s="79"/>
      <c r="K29" s="143"/>
      <c r="L29" s="143"/>
      <c r="M29" s="148" t="s">
        <v>331</v>
      </c>
    </row>
    <row r="30" spans="1:13">
      <c r="A30" s="17">
        <v>1947</v>
      </c>
      <c r="B30" s="148" t="s">
        <v>331</v>
      </c>
      <c r="C30" s="148" t="s">
        <v>331</v>
      </c>
      <c r="D30" s="79"/>
      <c r="E30" s="79"/>
      <c r="F30" s="79"/>
      <c r="G30" s="79"/>
      <c r="H30" s="79"/>
      <c r="I30" s="79"/>
      <c r="J30" s="79"/>
      <c r="K30" s="143"/>
      <c r="L30" s="143"/>
      <c r="M30" s="148" t="s">
        <v>331</v>
      </c>
    </row>
    <row r="31" spans="1:13">
      <c r="A31" s="17">
        <v>1948</v>
      </c>
      <c r="B31" s="148" t="s">
        <v>331</v>
      </c>
      <c r="C31" s="148" t="s">
        <v>331</v>
      </c>
      <c r="D31" s="79"/>
      <c r="E31" s="79"/>
      <c r="F31" s="79"/>
      <c r="G31" s="79"/>
      <c r="H31" s="79"/>
      <c r="I31" s="79"/>
      <c r="J31" s="79"/>
      <c r="K31" s="143"/>
      <c r="L31" s="143"/>
      <c r="M31" s="148" t="s">
        <v>331</v>
      </c>
    </row>
    <row r="32" spans="1:13">
      <c r="A32" s="17">
        <v>1949</v>
      </c>
      <c r="B32" s="148" t="s">
        <v>331</v>
      </c>
      <c r="C32" s="148" t="s">
        <v>331</v>
      </c>
      <c r="D32" s="79"/>
      <c r="E32" s="79"/>
      <c r="F32" s="79"/>
      <c r="G32" s="79"/>
      <c r="H32" s="79"/>
      <c r="I32" s="79"/>
      <c r="J32" s="79"/>
      <c r="K32" s="143"/>
      <c r="L32" s="143"/>
      <c r="M32" s="148" t="s">
        <v>331</v>
      </c>
    </row>
    <row r="33" spans="1:13">
      <c r="A33" s="17">
        <v>1950</v>
      </c>
      <c r="B33" s="148" t="s">
        <v>331</v>
      </c>
      <c r="C33" s="148" t="s">
        <v>331</v>
      </c>
      <c r="D33" s="79"/>
      <c r="E33" s="79"/>
      <c r="F33" s="79"/>
      <c r="G33" s="79"/>
      <c r="H33" s="79"/>
      <c r="I33" s="79"/>
      <c r="J33" s="79"/>
      <c r="K33" s="143"/>
      <c r="L33" s="143"/>
      <c r="M33" s="148" t="s">
        <v>331</v>
      </c>
    </row>
    <row r="34" spans="1:13">
      <c r="A34" s="17">
        <v>1951</v>
      </c>
      <c r="B34" s="148" t="s">
        <v>331</v>
      </c>
      <c r="C34" s="148" t="s">
        <v>331</v>
      </c>
      <c r="D34" s="79"/>
      <c r="E34" s="79"/>
      <c r="F34" s="79"/>
      <c r="G34" s="79"/>
      <c r="H34" s="79"/>
      <c r="I34" s="79"/>
      <c r="J34" s="79"/>
      <c r="K34" s="143"/>
      <c r="L34" s="143"/>
      <c r="M34" s="148" t="s">
        <v>331</v>
      </c>
    </row>
    <row r="35" spans="1:13">
      <c r="A35" s="17">
        <v>1952</v>
      </c>
      <c r="B35" s="148" t="s">
        <v>331</v>
      </c>
      <c r="C35" s="148" t="s">
        <v>331</v>
      </c>
      <c r="D35" s="79"/>
      <c r="E35" s="79"/>
      <c r="F35" s="79"/>
      <c r="G35" s="79"/>
      <c r="H35" s="79"/>
      <c r="I35" s="79"/>
      <c r="J35" s="79"/>
      <c r="K35" s="143"/>
      <c r="L35" s="143"/>
      <c r="M35" s="148" t="s">
        <v>331</v>
      </c>
    </row>
    <row r="36" spans="1:13">
      <c r="A36" s="17">
        <v>1953</v>
      </c>
      <c r="B36" s="148" t="s">
        <v>331</v>
      </c>
      <c r="C36" s="148" t="s">
        <v>331</v>
      </c>
      <c r="D36" s="79"/>
      <c r="E36" s="79"/>
      <c r="F36" s="79"/>
      <c r="G36" s="79"/>
      <c r="H36" s="79"/>
      <c r="I36" s="79"/>
      <c r="J36" s="79"/>
      <c r="K36" s="143"/>
      <c r="L36" s="143"/>
      <c r="M36" s="148" t="s">
        <v>331</v>
      </c>
    </row>
    <row r="37" spans="1:13">
      <c r="A37" s="17">
        <v>1954</v>
      </c>
      <c r="B37" s="148" t="s">
        <v>331</v>
      </c>
      <c r="C37" s="148" t="s">
        <v>331</v>
      </c>
      <c r="D37" s="79"/>
      <c r="E37" s="79"/>
      <c r="F37" s="79"/>
      <c r="G37" s="79"/>
      <c r="H37" s="79"/>
      <c r="I37" s="79"/>
      <c r="J37" s="79"/>
      <c r="K37" s="143"/>
      <c r="L37" s="143"/>
      <c r="M37" s="148" t="s">
        <v>331</v>
      </c>
    </row>
    <row r="38" spans="1:13">
      <c r="A38" s="17">
        <v>1955</v>
      </c>
      <c r="B38" s="148" t="s">
        <v>331</v>
      </c>
      <c r="C38" s="148" t="s">
        <v>331</v>
      </c>
      <c r="D38" s="79"/>
      <c r="E38" s="79"/>
      <c r="F38" s="79"/>
      <c r="G38" s="79"/>
      <c r="H38" s="79"/>
      <c r="I38" s="79"/>
      <c r="J38" s="79"/>
      <c r="K38" s="143"/>
      <c r="L38" s="143"/>
      <c r="M38" s="148" t="s">
        <v>331</v>
      </c>
    </row>
    <row r="39" spans="1:13">
      <c r="A39" s="17">
        <v>1956</v>
      </c>
      <c r="B39" s="148" t="s">
        <v>331</v>
      </c>
      <c r="C39" s="148" t="s">
        <v>331</v>
      </c>
      <c r="D39" s="79"/>
      <c r="E39" s="79"/>
      <c r="F39" s="79"/>
      <c r="G39" s="79"/>
      <c r="H39" s="79"/>
      <c r="I39" s="79"/>
      <c r="J39" s="79"/>
      <c r="K39" s="143"/>
      <c r="L39" s="143"/>
      <c r="M39" s="148" t="s">
        <v>331</v>
      </c>
    </row>
    <row r="40" spans="1:13">
      <c r="A40" s="17">
        <v>1957</v>
      </c>
      <c r="B40" s="148" t="s">
        <v>331</v>
      </c>
      <c r="C40" s="148" t="s">
        <v>331</v>
      </c>
      <c r="D40" s="79"/>
      <c r="E40" s="79"/>
      <c r="F40" s="79"/>
      <c r="G40" s="79"/>
      <c r="H40" s="79"/>
      <c r="I40" s="79"/>
      <c r="J40" s="79"/>
      <c r="K40" s="143"/>
      <c r="L40" s="143"/>
      <c r="M40" s="148" t="s">
        <v>331</v>
      </c>
    </row>
    <row r="41" spans="1:13">
      <c r="A41" s="17">
        <v>1958</v>
      </c>
      <c r="B41" s="148" t="s">
        <v>331</v>
      </c>
      <c r="C41" s="148" t="s">
        <v>331</v>
      </c>
      <c r="D41" s="79"/>
      <c r="E41" s="79"/>
      <c r="F41" s="79"/>
      <c r="G41" s="79"/>
      <c r="H41" s="79"/>
      <c r="I41" s="79"/>
      <c r="J41" s="79"/>
      <c r="K41" s="143"/>
      <c r="L41" s="143"/>
      <c r="M41" s="148" t="s">
        <v>331</v>
      </c>
    </row>
    <row r="42" spans="1:13">
      <c r="A42" s="17">
        <v>1959</v>
      </c>
      <c r="B42" s="148" t="s">
        <v>331</v>
      </c>
      <c r="C42" s="148" t="s">
        <v>331</v>
      </c>
      <c r="D42" s="79"/>
      <c r="E42" s="79"/>
      <c r="F42" s="79"/>
      <c r="G42" s="79"/>
      <c r="H42" s="79"/>
      <c r="I42" s="79"/>
      <c r="J42" s="79"/>
      <c r="K42" s="143"/>
      <c r="L42" s="143"/>
      <c r="M42" s="148" t="s">
        <v>331</v>
      </c>
    </row>
    <row r="43" spans="1:13">
      <c r="A43" s="17">
        <v>1960</v>
      </c>
      <c r="B43" s="148" t="s">
        <v>331</v>
      </c>
      <c r="C43" s="148" t="s">
        <v>331</v>
      </c>
      <c r="D43" s="79"/>
      <c r="E43" s="79"/>
      <c r="F43" s="79"/>
      <c r="G43" s="79"/>
      <c r="H43" s="79"/>
      <c r="I43" s="79"/>
      <c r="J43" s="79"/>
      <c r="K43" s="143"/>
      <c r="L43" s="143"/>
      <c r="M43" s="148" t="s">
        <v>331</v>
      </c>
    </row>
    <row r="44" spans="1:13">
      <c r="A44" s="17">
        <v>1961</v>
      </c>
      <c r="B44" s="148" t="s">
        <v>331</v>
      </c>
      <c r="C44" s="148" t="s">
        <v>331</v>
      </c>
      <c r="D44" s="79"/>
      <c r="E44" s="79"/>
      <c r="F44" s="79"/>
      <c r="G44" s="79"/>
      <c r="H44" s="79"/>
      <c r="I44" s="79"/>
      <c r="J44" s="79"/>
      <c r="K44" s="143"/>
      <c r="L44" s="143"/>
      <c r="M44" s="148" t="s">
        <v>331</v>
      </c>
    </row>
    <row r="45" spans="1:13">
      <c r="A45" s="17">
        <v>1962</v>
      </c>
      <c r="B45" s="148" t="s">
        <v>331</v>
      </c>
      <c r="C45" s="148" t="s">
        <v>331</v>
      </c>
      <c r="D45" s="79"/>
      <c r="E45" s="79"/>
      <c r="F45" s="79"/>
      <c r="G45" s="79"/>
      <c r="H45" s="79"/>
      <c r="I45" s="79"/>
      <c r="J45" s="79"/>
      <c r="K45" s="143"/>
      <c r="L45" s="143"/>
      <c r="M45" s="148" t="s">
        <v>331</v>
      </c>
    </row>
    <row r="46" spans="1:13">
      <c r="A46" s="17">
        <v>1963</v>
      </c>
      <c r="B46" s="148" t="s">
        <v>331</v>
      </c>
      <c r="C46" s="148" t="s">
        <v>331</v>
      </c>
      <c r="D46" s="79"/>
      <c r="E46" s="79"/>
      <c r="F46" s="79"/>
      <c r="G46" s="79"/>
      <c r="H46" s="79"/>
      <c r="I46" s="79"/>
      <c r="J46" s="79"/>
      <c r="K46" s="143"/>
      <c r="L46" s="143"/>
      <c r="M46" s="148" t="s">
        <v>331</v>
      </c>
    </row>
    <row r="47" spans="1:13">
      <c r="A47" s="17">
        <v>1964</v>
      </c>
      <c r="B47" s="148" t="s">
        <v>331</v>
      </c>
      <c r="C47" s="148" t="s">
        <v>331</v>
      </c>
      <c r="D47" s="79"/>
      <c r="E47" s="79"/>
      <c r="F47" s="79"/>
      <c r="G47" s="79"/>
      <c r="H47" s="79"/>
      <c r="I47" s="79"/>
      <c r="J47" s="79"/>
      <c r="K47" s="143"/>
      <c r="L47" s="143"/>
      <c r="M47" s="148" t="s">
        <v>331</v>
      </c>
    </row>
    <row r="48" spans="1:13">
      <c r="A48" s="17">
        <v>1965</v>
      </c>
      <c r="B48" s="148" t="s">
        <v>331</v>
      </c>
      <c r="C48" s="148" t="s">
        <v>331</v>
      </c>
      <c r="D48" s="79"/>
      <c r="E48" s="79"/>
      <c r="F48" s="79"/>
      <c r="G48" s="79"/>
      <c r="H48" s="79"/>
      <c r="I48" s="79"/>
      <c r="J48" s="79"/>
      <c r="K48" s="143"/>
      <c r="L48" s="143"/>
      <c r="M48" s="148" t="s">
        <v>331</v>
      </c>
    </row>
    <row r="49" spans="1:13">
      <c r="A49" s="17">
        <v>1966</v>
      </c>
      <c r="B49" s="148" t="s">
        <v>331</v>
      </c>
      <c r="C49" s="148" t="s">
        <v>331</v>
      </c>
      <c r="D49" s="79"/>
      <c r="E49" s="79"/>
      <c r="F49" s="79"/>
      <c r="G49" s="79"/>
      <c r="H49" s="79"/>
      <c r="I49" s="79"/>
      <c r="J49" s="79"/>
      <c r="K49" s="143"/>
      <c r="L49" s="143"/>
      <c r="M49" s="148" t="s">
        <v>331</v>
      </c>
    </row>
    <row r="50" spans="1:13">
      <c r="A50" s="17">
        <v>1967</v>
      </c>
      <c r="B50" s="148" t="s">
        <v>331</v>
      </c>
      <c r="C50" s="148" t="s">
        <v>331</v>
      </c>
      <c r="D50" s="79"/>
      <c r="E50" s="79"/>
      <c r="F50" s="79"/>
      <c r="G50" s="79"/>
      <c r="H50" s="79"/>
      <c r="I50" s="79"/>
      <c r="J50" s="79"/>
      <c r="K50" s="143"/>
      <c r="L50" s="143"/>
      <c r="M50" s="148" t="s">
        <v>331</v>
      </c>
    </row>
    <row r="51" spans="1:13">
      <c r="A51" s="17">
        <v>1968</v>
      </c>
      <c r="B51" s="148" t="s">
        <v>331</v>
      </c>
      <c r="C51" s="148" t="s">
        <v>331</v>
      </c>
      <c r="D51" s="79"/>
      <c r="E51" s="79"/>
      <c r="F51" s="79"/>
      <c r="G51" s="79"/>
      <c r="H51" s="79"/>
      <c r="I51" s="79"/>
      <c r="J51" s="79"/>
      <c r="K51" s="143"/>
      <c r="L51" s="143"/>
      <c r="M51" s="148" t="s">
        <v>331</v>
      </c>
    </row>
    <row r="52" spans="1:13">
      <c r="A52" s="17">
        <v>1969</v>
      </c>
      <c r="B52" s="148" t="s">
        <v>331</v>
      </c>
      <c r="C52" s="148" t="s">
        <v>331</v>
      </c>
      <c r="D52" s="79"/>
      <c r="E52" s="79"/>
      <c r="F52" s="79"/>
      <c r="G52" s="79"/>
      <c r="H52" s="79"/>
      <c r="I52" s="79"/>
      <c r="J52" s="79"/>
      <c r="K52" s="143"/>
      <c r="L52" s="143"/>
      <c r="M52" s="148" t="s">
        <v>331</v>
      </c>
    </row>
    <row r="53" spans="1:13">
      <c r="A53" s="17">
        <v>1970</v>
      </c>
      <c r="B53" s="148" t="s">
        <v>331</v>
      </c>
      <c r="C53" s="148" t="s">
        <v>331</v>
      </c>
      <c r="D53" s="79"/>
      <c r="E53" s="79"/>
      <c r="F53" s="79"/>
      <c r="G53" s="79"/>
      <c r="H53" s="79"/>
      <c r="I53" s="79"/>
      <c r="J53" s="79"/>
      <c r="K53" s="143"/>
      <c r="L53" s="143"/>
      <c r="M53" s="148" t="s">
        <v>331</v>
      </c>
    </row>
    <row r="54" spans="1:13">
      <c r="A54" s="17">
        <v>1971</v>
      </c>
      <c r="B54" s="148" t="s">
        <v>331</v>
      </c>
      <c r="C54" s="148" t="s">
        <v>331</v>
      </c>
      <c r="D54" s="79"/>
      <c r="E54" s="79"/>
      <c r="F54" s="79"/>
      <c r="G54" s="79"/>
      <c r="H54" s="79"/>
      <c r="I54" s="79"/>
      <c r="J54" s="79"/>
      <c r="K54" s="143"/>
      <c r="L54" s="143"/>
      <c r="M54" s="148" t="s">
        <v>331</v>
      </c>
    </row>
    <row r="55" spans="1:13">
      <c r="A55" s="17">
        <v>1972</v>
      </c>
      <c r="B55" s="148" t="s">
        <v>331</v>
      </c>
      <c r="C55" s="148" t="s">
        <v>331</v>
      </c>
      <c r="D55" s="79"/>
      <c r="E55" s="79"/>
      <c r="F55" s="79"/>
      <c r="G55" s="79"/>
      <c r="H55" s="79"/>
      <c r="I55" s="79"/>
      <c r="J55" s="79"/>
      <c r="K55" s="143"/>
      <c r="L55" s="143"/>
      <c r="M55" s="148" t="s">
        <v>331</v>
      </c>
    </row>
    <row r="56" spans="1:13">
      <c r="A56" s="17">
        <v>1973</v>
      </c>
      <c r="B56" s="148" t="s">
        <v>331</v>
      </c>
      <c r="C56" s="148" t="s">
        <v>331</v>
      </c>
      <c r="D56" s="79"/>
      <c r="E56" s="79"/>
      <c r="F56" s="79"/>
      <c r="G56" s="79"/>
      <c r="H56" s="79"/>
      <c r="I56" s="79"/>
      <c r="J56" s="79"/>
      <c r="K56" s="143"/>
      <c r="L56" s="143"/>
      <c r="M56" s="148" t="s">
        <v>331</v>
      </c>
    </row>
    <row r="57" spans="1:13">
      <c r="A57" s="17">
        <v>1974</v>
      </c>
      <c r="B57" s="148" t="s">
        <v>331</v>
      </c>
      <c r="C57" s="148" t="s">
        <v>331</v>
      </c>
      <c r="D57" s="79"/>
      <c r="E57" s="79"/>
      <c r="F57" s="79"/>
      <c r="G57" s="79"/>
      <c r="H57" s="79"/>
      <c r="I57" s="79"/>
      <c r="J57" s="79"/>
      <c r="K57" s="143"/>
      <c r="L57" s="143"/>
      <c r="M57" s="148" t="s">
        <v>331</v>
      </c>
    </row>
    <row r="58" spans="1:13">
      <c r="A58" s="17">
        <v>1975</v>
      </c>
      <c r="B58" s="148" t="s">
        <v>331</v>
      </c>
      <c r="C58" s="148" t="s">
        <v>331</v>
      </c>
      <c r="D58" s="79"/>
      <c r="E58" s="79"/>
      <c r="F58" s="79"/>
      <c r="G58" s="79"/>
      <c r="H58" s="79"/>
      <c r="I58" s="79"/>
      <c r="J58" s="79"/>
      <c r="K58" s="143"/>
      <c r="L58" s="143"/>
      <c r="M58" s="148" t="s">
        <v>331</v>
      </c>
    </row>
    <row r="59" spans="1:13">
      <c r="A59" s="17">
        <v>1976</v>
      </c>
      <c r="B59" s="148" t="s">
        <v>331</v>
      </c>
      <c r="C59" s="148" t="s">
        <v>331</v>
      </c>
      <c r="D59" s="79"/>
      <c r="E59" s="79"/>
      <c r="F59" s="79"/>
      <c r="G59" s="79"/>
      <c r="H59" s="79"/>
      <c r="I59" s="79"/>
      <c r="J59" s="79"/>
      <c r="K59" s="143"/>
      <c r="L59" s="143"/>
      <c r="M59" s="148" t="s">
        <v>331</v>
      </c>
    </row>
    <row r="60" spans="1:13">
      <c r="A60" s="17">
        <v>1977</v>
      </c>
      <c r="B60" s="148" t="s">
        <v>331</v>
      </c>
      <c r="C60" s="148" t="s">
        <v>331</v>
      </c>
      <c r="D60" s="79"/>
      <c r="E60" s="79"/>
      <c r="F60" s="79"/>
      <c r="G60" s="79"/>
      <c r="H60" s="79"/>
      <c r="I60" s="79"/>
      <c r="J60" s="79"/>
      <c r="K60" s="143"/>
      <c r="L60" s="143"/>
      <c r="M60" s="148" t="s">
        <v>331</v>
      </c>
    </row>
    <row r="61" spans="1:13">
      <c r="A61" s="17">
        <v>1978</v>
      </c>
      <c r="B61" s="148" t="s">
        <v>331</v>
      </c>
      <c r="C61" s="148" t="s">
        <v>331</v>
      </c>
      <c r="D61" s="79"/>
      <c r="E61" s="79"/>
      <c r="F61" s="79"/>
      <c r="G61" s="79"/>
      <c r="H61" s="79"/>
      <c r="I61" s="79"/>
      <c r="J61" s="79"/>
      <c r="K61" s="143"/>
      <c r="L61" s="143"/>
      <c r="M61" s="148" t="s">
        <v>331</v>
      </c>
    </row>
    <row r="62" spans="1:13">
      <c r="A62" s="17">
        <v>1979</v>
      </c>
      <c r="B62" s="148" t="s">
        <v>331</v>
      </c>
      <c r="C62" s="148" t="s">
        <v>331</v>
      </c>
      <c r="D62" s="79"/>
      <c r="E62" s="79"/>
      <c r="F62" s="79"/>
      <c r="G62" s="79"/>
      <c r="H62" s="79"/>
      <c r="I62" s="79"/>
      <c r="J62" s="79"/>
      <c r="K62" s="143"/>
      <c r="L62" s="143"/>
      <c r="M62" s="148" t="s">
        <v>331</v>
      </c>
    </row>
    <row r="63" spans="1:13">
      <c r="A63" s="17">
        <v>1980</v>
      </c>
      <c r="B63" s="148" t="s">
        <v>331</v>
      </c>
      <c r="C63" s="148" t="s">
        <v>331</v>
      </c>
      <c r="D63" s="79"/>
      <c r="E63" s="79"/>
      <c r="F63" s="79"/>
      <c r="G63" s="79"/>
      <c r="H63" s="79"/>
      <c r="I63" s="79"/>
      <c r="J63" s="79"/>
      <c r="K63" s="143"/>
      <c r="L63" s="143"/>
      <c r="M63" s="148" t="s">
        <v>331</v>
      </c>
    </row>
    <row r="64" spans="1:13">
      <c r="A64" s="17">
        <v>1981</v>
      </c>
      <c r="B64" s="148" t="s">
        <v>331</v>
      </c>
      <c r="C64" s="148" t="s">
        <v>331</v>
      </c>
      <c r="D64" s="79"/>
      <c r="E64" s="79"/>
      <c r="F64" s="79"/>
      <c r="G64" s="79"/>
      <c r="H64" s="79"/>
      <c r="I64" s="79"/>
      <c r="J64" s="79"/>
      <c r="K64" s="143"/>
      <c r="L64" s="143"/>
      <c r="M64" s="148" t="s">
        <v>331</v>
      </c>
    </row>
    <row r="65" spans="1:13">
      <c r="A65" s="17">
        <v>1982</v>
      </c>
      <c r="B65" s="148" t="s">
        <v>331</v>
      </c>
      <c r="C65" s="148" t="s">
        <v>331</v>
      </c>
      <c r="D65" s="79"/>
      <c r="E65" s="79"/>
      <c r="F65" s="79"/>
      <c r="G65" s="79"/>
      <c r="H65" s="79"/>
      <c r="I65" s="79"/>
      <c r="J65" s="79"/>
      <c r="K65" s="143"/>
      <c r="L65" s="143"/>
      <c r="M65" s="148" t="s">
        <v>331</v>
      </c>
    </row>
    <row r="66" spans="1:13">
      <c r="A66" s="17">
        <v>1983</v>
      </c>
      <c r="B66" s="148" t="s">
        <v>331</v>
      </c>
      <c r="C66" s="148" t="s">
        <v>331</v>
      </c>
      <c r="D66" s="79"/>
      <c r="E66" s="79"/>
      <c r="F66" s="79"/>
      <c r="G66" s="79"/>
      <c r="H66" s="79"/>
      <c r="I66" s="79"/>
      <c r="J66" s="79"/>
      <c r="K66" s="143"/>
      <c r="L66" s="143"/>
      <c r="M66" s="148" t="s">
        <v>331</v>
      </c>
    </row>
    <row r="67" spans="1:13">
      <c r="A67" s="17">
        <v>1984</v>
      </c>
      <c r="B67" s="148" t="s">
        <v>331</v>
      </c>
      <c r="C67" s="148" t="s">
        <v>331</v>
      </c>
      <c r="D67" s="79"/>
      <c r="E67" s="79"/>
      <c r="F67" s="79"/>
      <c r="G67" s="79"/>
      <c r="H67" s="79"/>
      <c r="I67" s="79"/>
      <c r="J67" s="79"/>
      <c r="K67" s="143"/>
      <c r="L67" s="143"/>
      <c r="M67" s="148" t="s">
        <v>331</v>
      </c>
    </row>
    <row r="68" spans="1:13">
      <c r="A68" s="17">
        <v>1985</v>
      </c>
      <c r="B68" s="148" t="s">
        <v>331</v>
      </c>
      <c r="C68" s="148" t="s">
        <v>331</v>
      </c>
      <c r="D68" s="79"/>
      <c r="E68" s="79"/>
      <c r="F68" s="79"/>
      <c r="G68" s="79"/>
      <c r="H68" s="79"/>
      <c r="I68" s="79"/>
      <c r="J68" s="79"/>
      <c r="K68" s="143"/>
      <c r="L68" s="143"/>
      <c r="M68" s="148" t="s">
        <v>331</v>
      </c>
    </row>
    <row r="69" spans="1:13">
      <c r="A69" s="17">
        <v>1986</v>
      </c>
      <c r="B69" s="148" t="s">
        <v>331</v>
      </c>
      <c r="C69" s="148" t="s">
        <v>331</v>
      </c>
      <c r="D69" s="79"/>
      <c r="E69" s="79"/>
      <c r="F69" s="79"/>
      <c r="G69" s="79"/>
      <c r="H69" s="79"/>
      <c r="I69" s="79"/>
      <c r="J69" s="79"/>
      <c r="K69" s="143"/>
      <c r="L69" s="143"/>
      <c r="M69" s="148" t="s">
        <v>331</v>
      </c>
    </row>
    <row r="70" spans="1:13">
      <c r="A70" s="17">
        <v>1987</v>
      </c>
      <c r="B70" s="148" t="s">
        <v>331</v>
      </c>
      <c r="C70" s="148" t="s">
        <v>331</v>
      </c>
      <c r="D70" s="79"/>
      <c r="E70" s="79"/>
      <c r="F70" s="79"/>
      <c r="G70" s="79"/>
      <c r="H70" s="79"/>
      <c r="I70" s="79"/>
      <c r="J70" s="79"/>
      <c r="K70" s="143"/>
      <c r="L70" s="143"/>
      <c r="M70" s="148" t="s">
        <v>331</v>
      </c>
    </row>
    <row r="71" spans="1:13">
      <c r="A71" s="17">
        <v>1988</v>
      </c>
      <c r="B71" s="148" t="s">
        <v>331</v>
      </c>
      <c r="C71" s="148" t="s">
        <v>331</v>
      </c>
      <c r="D71" s="79"/>
      <c r="E71" s="79"/>
      <c r="F71" s="79"/>
      <c r="G71" s="79"/>
      <c r="H71" s="79"/>
      <c r="I71" s="79"/>
      <c r="J71" s="79"/>
      <c r="K71" s="143"/>
      <c r="L71" s="143"/>
      <c r="M71" s="148" t="s">
        <v>331</v>
      </c>
    </row>
    <row r="72" spans="1:13">
      <c r="A72" s="17">
        <v>1989</v>
      </c>
      <c r="B72" s="148" t="s">
        <v>331</v>
      </c>
      <c r="C72" s="148" t="s">
        <v>331</v>
      </c>
      <c r="D72" s="79"/>
      <c r="E72" s="79"/>
      <c r="F72" s="79"/>
      <c r="G72" s="79"/>
      <c r="H72" s="79"/>
      <c r="I72" s="79"/>
      <c r="J72" s="79"/>
      <c r="K72" s="143"/>
      <c r="L72" s="143"/>
      <c r="M72" s="148" t="s">
        <v>331</v>
      </c>
    </row>
    <row r="73" spans="1:13">
      <c r="A73" s="17">
        <v>1990</v>
      </c>
      <c r="B73" s="148" t="s">
        <v>331</v>
      </c>
      <c r="C73" s="148" t="s">
        <v>331</v>
      </c>
      <c r="D73" s="79"/>
      <c r="E73" s="79"/>
      <c r="F73" s="79"/>
      <c r="G73" s="79"/>
      <c r="H73" s="79"/>
      <c r="I73" s="79"/>
      <c r="J73" s="79"/>
      <c r="K73" s="143"/>
      <c r="L73" s="143"/>
      <c r="M73" s="148" t="s">
        <v>331</v>
      </c>
    </row>
    <row r="74" spans="1:13">
      <c r="A74" s="17">
        <v>1991</v>
      </c>
      <c r="B74" s="148" t="s">
        <v>331</v>
      </c>
      <c r="C74" s="148" t="s">
        <v>331</v>
      </c>
      <c r="D74" s="79"/>
      <c r="E74" s="79"/>
      <c r="F74" s="79"/>
      <c r="G74" s="79"/>
      <c r="H74" s="79"/>
      <c r="I74" s="79"/>
      <c r="J74" s="79"/>
      <c r="K74" s="143"/>
      <c r="L74" s="143"/>
      <c r="M74" s="148" t="s">
        <v>331</v>
      </c>
    </row>
    <row r="75" spans="1:13">
      <c r="A75" s="17">
        <v>1992</v>
      </c>
      <c r="B75" s="148" t="s">
        <v>331</v>
      </c>
      <c r="C75" s="148" t="s">
        <v>331</v>
      </c>
      <c r="D75" s="79"/>
      <c r="E75" s="79"/>
      <c r="F75" s="79"/>
      <c r="G75" s="79"/>
      <c r="H75" s="79"/>
      <c r="I75" s="79"/>
      <c r="J75" s="79"/>
      <c r="K75" s="143"/>
      <c r="L75" s="143"/>
      <c r="M75" s="148" t="s">
        <v>331</v>
      </c>
    </row>
    <row r="76" spans="1:13">
      <c r="A76" s="17">
        <v>1993</v>
      </c>
      <c r="B76" s="148" t="s">
        <v>331</v>
      </c>
      <c r="C76" s="148" t="s">
        <v>331</v>
      </c>
      <c r="D76" s="79"/>
      <c r="E76" s="79"/>
      <c r="F76" s="79"/>
      <c r="G76" s="79"/>
      <c r="H76" s="79"/>
      <c r="I76" s="79"/>
      <c r="J76" s="79"/>
      <c r="K76" s="143"/>
      <c r="L76" s="143"/>
      <c r="M76" s="148" t="s">
        <v>331</v>
      </c>
    </row>
    <row r="77" spans="1:13">
      <c r="A77" s="17">
        <v>1994</v>
      </c>
      <c r="B77" s="148" t="s">
        <v>331</v>
      </c>
      <c r="C77" s="148" t="s">
        <v>331</v>
      </c>
      <c r="D77" s="79"/>
      <c r="E77" s="79"/>
      <c r="F77" s="79"/>
      <c r="G77" s="79"/>
      <c r="H77" s="79"/>
      <c r="I77" s="79"/>
      <c r="J77" s="79"/>
      <c r="K77" s="143"/>
      <c r="L77" s="143"/>
      <c r="M77" s="148" t="s">
        <v>331</v>
      </c>
    </row>
    <row r="78" spans="1:13">
      <c r="A78" s="17">
        <v>1995</v>
      </c>
      <c r="B78" s="148" t="s">
        <v>331</v>
      </c>
      <c r="C78" s="148" t="s">
        <v>331</v>
      </c>
      <c r="D78" s="79"/>
      <c r="E78" s="79"/>
      <c r="F78" s="79"/>
      <c r="G78" s="79"/>
      <c r="H78" s="79"/>
      <c r="I78" s="79"/>
      <c r="J78" s="79"/>
      <c r="K78" s="143"/>
      <c r="L78" s="143"/>
      <c r="M78" s="148" t="s">
        <v>331</v>
      </c>
    </row>
    <row r="79" spans="1:13">
      <c r="A79" s="17">
        <v>1996</v>
      </c>
      <c r="B79" s="148" t="s">
        <v>331</v>
      </c>
      <c r="C79" s="148" t="s">
        <v>331</v>
      </c>
      <c r="D79" s="79"/>
      <c r="E79" s="79"/>
      <c r="F79" s="79"/>
      <c r="G79" s="79"/>
      <c r="H79" s="79"/>
      <c r="I79" s="79"/>
      <c r="J79" s="79"/>
      <c r="K79" s="143"/>
      <c r="L79" s="143"/>
      <c r="M79" s="148" t="s">
        <v>331</v>
      </c>
    </row>
    <row r="80" spans="1:13">
      <c r="A80" s="17">
        <v>1997</v>
      </c>
      <c r="B80" s="148" t="s">
        <v>331</v>
      </c>
      <c r="C80" s="148" t="s">
        <v>331</v>
      </c>
      <c r="D80" s="79"/>
      <c r="E80" s="79"/>
      <c r="F80" s="79"/>
      <c r="G80" s="79"/>
      <c r="H80" s="79"/>
      <c r="I80" s="79"/>
      <c r="J80" s="79"/>
      <c r="K80" s="143"/>
      <c r="L80" s="143"/>
      <c r="M80" s="148" t="s">
        <v>331</v>
      </c>
    </row>
    <row r="81" spans="1:13">
      <c r="A81" s="17">
        <v>1998</v>
      </c>
      <c r="B81" s="148" t="s">
        <v>331</v>
      </c>
      <c r="C81" s="148" t="s">
        <v>331</v>
      </c>
      <c r="D81" s="79"/>
      <c r="E81" s="79"/>
      <c r="F81" s="79"/>
      <c r="G81" s="79"/>
      <c r="H81" s="79"/>
      <c r="I81" s="79"/>
      <c r="J81" s="79"/>
      <c r="K81" s="143"/>
      <c r="L81" s="143"/>
      <c r="M81" s="148" t="s">
        <v>331</v>
      </c>
    </row>
    <row r="82" spans="1:13">
      <c r="A82" s="17">
        <v>1999</v>
      </c>
      <c r="B82" s="148" t="s">
        <v>331</v>
      </c>
      <c r="C82" s="148" t="s">
        <v>331</v>
      </c>
      <c r="D82" s="79"/>
      <c r="E82" s="79"/>
      <c r="F82" s="79"/>
      <c r="G82" s="79"/>
      <c r="H82" s="79"/>
      <c r="I82" s="79"/>
      <c r="J82" s="79"/>
      <c r="K82" s="143"/>
      <c r="L82" s="143"/>
      <c r="M82" s="148" t="s">
        <v>331</v>
      </c>
    </row>
    <row r="83" spans="1:13">
      <c r="A83" s="17">
        <v>2000</v>
      </c>
      <c r="B83" s="148" t="s">
        <v>331</v>
      </c>
      <c r="C83" s="148" t="s">
        <v>331</v>
      </c>
      <c r="D83" s="79"/>
      <c r="E83" s="79"/>
      <c r="F83" s="79"/>
      <c r="G83" s="79"/>
      <c r="H83" s="79"/>
      <c r="I83" s="79"/>
      <c r="J83" s="79"/>
      <c r="K83" s="143"/>
      <c r="L83" s="143"/>
      <c r="M83" s="148" t="s">
        <v>331</v>
      </c>
    </row>
    <row r="84" spans="1:13">
      <c r="A84" s="17">
        <v>2001</v>
      </c>
      <c r="B84" s="148" t="s">
        <v>331</v>
      </c>
      <c r="C84" s="148" t="s">
        <v>331</v>
      </c>
      <c r="D84" s="79"/>
      <c r="E84" s="79"/>
      <c r="F84" s="79"/>
      <c r="G84" s="79"/>
      <c r="H84" s="79"/>
      <c r="I84" s="79"/>
      <c r="J84" s="79"/>
      <c r="K84" s="143"/>
      <c r="L84" s="143"/>
      <c r="M84" s="148" t="s">
        <v>331</v>
      </c>
    </row>
    <row r="85" spans="1:13">
      <c r="A85" s="17">
        <v>2002</v>
      </c>
      <c r="B85" s="148" t="s">
        <v>331</v>
      </c>
      <c r="C85" s="148" t="s">
        <v>331</v>
      </c>
      <c r="D85" s="79"/>
      <c r="E85" s="79"/>
      <c r="F85" s="79"/>
      <c r="G85" s="79"/>
      <c r="H85" s="79"/>
      <c r="I85" s="79"/>
      <c r="J85" s="79"/>
      <c r="K85" s="143"/>
      <c r="L85" s="143"/>
      <c r="M85" s="148" t="s">
        <v>331</v>
      </c>
    </row>
    <row r="86" spans="1:13">
      <c r="A86" s="17">
        <v>2003</v>
      </c>
      <c r="B86" s="148" t="s">
        <v>331</v>
      </c>
      <c r="C86" s="148" t="s">
        <v>331</v>
      </c>
      <c r="D86" s="79"/>
      <c r="E86" s="79"/>
      <c r="F86" s="79"/>
      <c r="G86" s="79"/>
      <c r="H86" s="79"/>
      <c r="I86" s="79"/>
      <c r="J86" s="79"/>
      <c r="K86" s="143"/>
      <c r="L86" s="143"/>
      <c r="M86" s="148" t="s">
        <v>331</v>
      </c>
    </row>
    <row r="88" spans="1:13">
      <c r="A88" s="129" t="s">
        <v>359</v>
      </c>
      <c r="B88" s="4"/>
    </row>
    <row r="89" spans="1:13">
      <c r="A89" s="8" t="s">
        <v>360</v>
      </c>
      <c r="B89" s="1"/>
    </row>
    <row r="90" spans="1:13">
      <c r="A90" s="8" t="s">
        <v>361</v>
      </c>
      <c r="B90" s="42"/>
    </row>
  </sheetData>
  <mergeCells count="1">
    <mergeCell ref="A2:M2"/>
  </mergeCells>
  <phoneticPr fontId="0" type="noConversion"/>
  <conditionalFormatting sqref="B5:M86">
    <cfRule type="cellIs" dxfId="56" priority="1" stopIfTrue="1" operator="equal">
      <formula>"Flood"</formula>
    </cfRule>
    <cfRule type="cellIs" dxfId="55" priority="2" stopIfTrue="1" operator="equal">
      <formula>"Keswick"</formula>
    </cfRule>
    <cfRule type="cellIs" dxfId="54" priority="3" stopIfTrue="1" operator="equal">
      <formula>"NCP"</formula>
    </cfRule>
  </conditionalFormatting>
  <pageMargins left="0.75" right="0.75" top="1" bottom="1" header="0.5" footer="0.5"/>
  <pageSetup scale="58" orientation="portrait" r:id="rId1"/>
  <headerFooter alignWithMargins="0">
    <oddHeader>&amp;R&amp;D</oddHeader>
    <oddFooter>&amp;R&amp;F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9">
    <pageSetUpPr fitToPage="1"/>
  </sheetPr>
  <dimension ref="A1:Y125"/>
  <sheetViews>
    <sheetView workbookViewId="0">
      <pane ySplit="6" topLeftCell="A86" activePane="bottomLeft" state="frozenSplit"/>
      <selection activeCell="A2" sqref="A2:M2"/>
      <selection pane="bottomLeft" activeCell="A99" sqref="A99"/>
    </sheetView>
  </sheetViews>
  <sheetFormatPr defaultRowHeight="12.75"/>
  <cols>
    <col min="1" max="1" customWidth="true" style="17" width="9.140625" collapsed="true"/>
    <col min="8" max="8" customWidth="true" style="153" width="9.140625" collapsed="true"/>
    <col min="13" max="13" customWidth="true" style="153" width="9.140625" collapsed="true"/>
    <col min="14" max="14" bestFit="true" customWidth="true" width="11.85546875" collapsed="true"/>
    <col min="15" max="16" customWidth="true" style="150" width="9.140625" collapsed="true"/>
    <col min="18" max="18" bestFit="true" customWidth="true" style="149" width="11.0" collapsed="true"/>
    <col min="19" max="19" customWidth="true" style="150" width="9.140625" collapsed="true"/>
    <col min="23" max="24" customWidth="true" style="150" width="9.140625" collapsed="true"/>
  </cols>
  <sheetData>
    <row r="1" spans="1:25">
      <c r="B1" t="s">
        <v>369</v>
      </c>
    </row>
    <row r="3" spans="1:25">
      <c r="M3" s="154"/>
    </row>
    <row r="4" spans="1:25">
      <c r="A4" s="198" t="s">
        <v>362</v>
      </c>
      <c r="B4" s="198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t="s">
        <v>337</v>
      </c>
      <c r="O4" s="153"/>
      <c r="P4" s="153" t="s">
        <v>342</v>
      </c>
      <c r="Q4" s="41"/>
      <c r="R4" s="157"/>
      <c r="S4" s="153" t="s">
        <v>342</v>
      </c>
      <c r="W4" s="153" t="s">
        <v>372</v>
      </c>
      <c r="X4" s="153" t="s">
        <v>372</v>
      </c>
    </row>
    <row r="5" spans="1:25" hidden="1">
      <c r="A5">
        <v>1</v>
      </c>
      <c r="B5">
        <v>2</v>
      </c>
      <c r="C5">
        <v>3</v>
      </c>
      <c r="D5" s="41">
        <v>4</v>
      </c>
      <c r="E5">
        <v>5</v>
      </c>
      <c r="F5">
        <v>6</v>
      </c>
      <c r="G5">
        <v>7</v>
      </c>
      <c r="H5" s="153">
        <v>8</v>
      </c>
      <c r="I5">
        <v>9</v>
      </c>
      <c r="J5">
        <v>10</v>
      </c>
      <c r="K5">
        <v>11</v>
      </c>
      <c r="L5">
        <v>12</v>
      </c>
      <c r="M5" s="153">
        <v>13</v>
      </c>
      <c r="O5" s="153"/>
      <c r="P5" s="153"/>
      <c r="Q5" s="41"/>
      <c r="R5" s="157"/>
      <c r="S5" s="153"/>
    </row>
    <row r="6" spans="1:25">
      <c r="A6" s="10" t="s">
        <v>140</v>
      </c>
      <c r="B6" s="10" t="s">
        <v>141</v>
      </c>
      <c r="C6" s="10" t="s">
        <v>142</v>
      </c>
      <c r="D6" s="10" t="s">
        <v>143</v>
      </c>
      <c r="E6" s="10" t="s">
        <v>144</v>
      </c>
      <c r="F6" s="10" t="s">
        <v>145</v>
      </c>
      <c r="G6" s="10" t="s">
        <v>146</v>
      </c>
      <c r="H6" s="151" t="s">
        <v>147</v>
      </c>
      <c r="I6" s="10" t="s">
        <v>148</v>
      </c>
      <c r="J6" s="10" t="s">
        <v>149</v>
      </c>
      <c r="K6" s="10" t="s">
        <v>150</v>
      </c>
      <c r="L6" s="10" t="s">
        <v>151</v>
      </c>
      <c r="M6" s="155" t="s">
        <v>152</v>
      </c>
      <c r="N6" t="s">
        <v>338</v>
      </c>
      <c r="O6" s="153"/>
      <c r="P6" s="153" t="s">
        <v>147</v>
      </c>
      <c r="Q6" s="41" t="s">
        <v>343</v>
      </c>
      <c r="R6" s="157" t="s">
        <v>344</v>
      </c>
      <c r="S6" s="153" t="s">
        <v>152</v>
      </c>
      <c r="T6">
        <v>2200</v>
      </c>
      <c r="U6">
        <v>3200</v>
      </c>
      <c r="V6">
        <v>3800</v>
      </c>
      <c r="W6" s="153" t="s">
        <v>371</v>
      </c>
      <c r="X6" s="153" t="s">
        <v>370</v>
      </c>
    </row>
    <row r="7" spans="1:25">
      <c r="A7" s="17">
        <v>1922</v>
      </c>
      <c r="B7" s="40"/>
      <c r="C7" s="40"/>
      <c r="D7" s="40"/>
      <c r="E7" s="40"/>
      <c r="F7" s="40"/>
      <c r="G7" s="40"/>
      <c r="H7" s="156" t="e">
        <f>VLOOKUP(DATE($A7,4,30),Data!$B$13:$G$996,6)</f>
        <v>#N/A</v>
      </c>
      <c r="I7" s="40"/>
      <c r="J7" s="40"/>
      <c r="K7" s="40"/>
      <c r="L7" s="40"/>
      <c r="M7" s="156" t="e">
        <f>VLOOKUP(DATE($A7,9,30),Data!$B$13:$G$996,6)</f>
        <v>#N/A</v>
      </c>
      <c r="N7" t="e">
        <f>IF(AND(H7&gt;3800,M7&gt;=2200),1,"")</f>
        <v>#N/A</v>
      </c>
      <c r="P7" s="150">
        <v>4552.10009765625</v>
      </c>
      <c r="Q7">
        <v>1</v>
      </c>
      <c r="R7" s="149">
        <f>Q7/($Q$88+1)</f>
        <v>1.2048192771084338E-2</v>
      </c>
      <c r="S7" s="150">
        <v>3400</v>
      </c>
      <c r="U7">
        <v>3200</v>
      </c>
      <c r="W7" s="150">
        <v>4552.10009765625</v>
      </c>
      <c r="X7" s="150">
        <v>3400</v>
      </c>
      <c r="Y7" s="191"/>
    </row>
    <row r="8" spans="1:25">
      <c r="A8" s="17">
        <v>1923</v>
      </c>
      <c r="B8" s="40"/>
      <c r="C8" s="40"/>
      <c r="D8" s="40"/>
      <c r="E8" s="40"/>
      <c r="F8" s="40"/>
      <c r="G8" s="40"/>
      <c r="H8" s="156" t="e">
        <f>VLOOKUP(DATE($A8,4,30),Data!$B$13:$G$996,6)</f>
        <v>#N/A</v>
      </c>
      <c r="I8" s="40"/>
      <c r="J8" s="40"/>
      <c r="K8" s="40"/>
      <c r="L8" s="40"/>
      <c r="M8" s="156" t="e">
        <f>VLOOKUP(DATE($A8,9,30),Data!$B$13:$G$996,6)</f>
        <v>#N/A</v>
      </c>
      <c r="N8" t="e">
        <f t="shared" ref="N8:N71" si="0">IF(AND(H8&gt;3800,M8&gt;=2200),1,"")</f>
        <v>#N/A</v>
      </c>
      <c r="P8" s="150">
        <v>4552</v>
      </c>
      <c r="Q8">
        <v>2</v>
      </c>
      <c r="R8" s="149">
        <f t="shared" ref="R8:R71" si="1">Q8/($Q$88+1)</f>
        <v>2.4096385542168676E-2</v>
      </c>
      <c r="S8" s="191">
        <v>3400</v>
      </c>
      <c r="U8">
        <v>3200</v>
      </c>
      <c r="W8" s="150">
        <v>4552</v>
      </c>
      <c r="X8" s="191">
        <v>3400</v>
      </c>
      <c r="Y8" s="191"/>
    </row>
    <row r="9" spans="1:25">
      <c r="A9" s="17">
        <v>1924</v>
      </c>
      <c r="B9" s="40"/>
      <c r="C9" s="40"/>
      <c r="D9" s="40"/>
      <c r="E9" s="40"/>
      <c r="F9" s="40"/>
      <c r="G9" s="40"/>
      <c r="H9" s="156">
        <f>VLOOKUP(DATE($A9,4,30),Data!$B$13:$G$996,6)</f>
        <v>2694.2890625</v>
      </c>
      <c r="I9" s="40"/>
      <c r="J9" s="40"/>
      <c r="K9" s="40"/>
      <c r="L9" s="40"/>
      <c r="M9" s="156">
        <f>VLOOKUP(DATE($A9,9,30),Data!$B$13:$G$996,6)</f>
        <v>993.4232177734375</v>
      </c>
      <c r="N9" t="str">
        <f t="shared" si="0"/>
        <v/>
      </c>
      <c r="P9" s="150">
        <v>4552</v>
      </c>
      <c r="Q9">
        <v>3</v>
      </c>
      <c r="R9" s="149">
        <f t="shared" si="1"/>
        <v>3.614457831325301E-2</v>
      </c>
      <c r="S9" s="191">
        <v>3400</v>
      </c>
      <c r="U9">
        <v>3200</v>
      </c>
      <c r="W9" s="150">
        <v>4552</v>
      </c>
      <c r="X9" s="191">
        <v>3400</v>
      </c>
      <c r="Y9" s="191"/>
    </row>
    <row r="10" spans="1:25">
      <c r="A10" s="17">
        <v>1925</v>
      </c>
      <c r="B10" s="40"/>
      <c r="C10" s="40"/>
      <c r="D10" s="40"/>
      <c r="E10" s="40"/>
      <c r="F10" s="40"/>
      <c r="G10" s="40"/>
      <c r="H10" s="156">
        <f>VLOOKUP(DATE($A10,4,30),Data!$B$13:$G$996,6)</f>
        <v>3717.80712890625</v>
      </c>
      <c r="I10" s="40"/>
      <c r="J10" s="40"/>
      <c r="K10" s="40"/>
      <c r="L10" s="40"/>
      <c r="M10" s="156">
        <f>VLOOKUP(DATE($A10,9,30),Data!$B$13:$G$996,6)</f>
        <v>2889.151611328125</v>
      </c>
      <c r="N10" t="str">
        <f t="shared" si="0"/>
        <v/>
      </c>
      <c r="P10" s="150">
        <v>4552</v>
      </c>
      <c r="Q10">
        <v>4</v>
      </c>
      <c r="R10" s="149">
        <f t="shared" si="1"/>
        <v>4.8192771084337352E-2</v>
      </c>
      <c r="S10" s="150">
        <v>3400</v>
      </c>
      <c r="U10">
        <v>3200</v>
      </c>
      <c r="W10" s="150">
        <v>4552</v>
      </c>
      <c r="X10" s="150">
        <v>3400</v>
      </c>
      <c r="Y10" s="191"/>
    </row>
    <row r="11" spans="1:25">
      <c r="A11" s="17">
        <v>1926</v>
      </c>
      <c r="B11" s="40"/>
      <c r="C11" s="40"/>
      <c r="D11" s="40"/>
      <c r="E11" s="40"/>
      <c r="F11" s="40"/>
      <c r="G11" s="40"/>
      <c r="H11" s="156">
        <f>VLOOKUP(DATE($A11,4,30),Data!$B$13:$G$996,6)</f>
        <v>4213.50830078125</v>
      </c>
      <c r="I11" s="40"/>
      <c r="J11" s="40"/>
      <c r="K11" s="40"/>
      <c r="L11" s="40"/>
      <c r="M11" s="156">
        <f>VLOOKUP(DATE($A11,9,30),Data!$B$13:$G$996,6)</f>
        <v>2393.94970703125</v>
      </c>
      <c r="N11">
        <f t="shared" si="0"/>
        <v>1</v>
      </c>
      <c r="P11" s="150">
        <v>4552</v>
      </c>
      <c r="Q11">
        <v>5</v>
      </c>
      <c r="R11" s="149">
        <f t="shared" si="1"/>
        <v>6.0240963855421686E-2</v>
      </c>
      <c r="S11" s="191">
        <v>3400</v>
      </c>
      <c r="U11">
        <v>3200</v>
      </c>
      <c r="W11" s="150">
        <v>4552</v>
      </c>
      <c r="X11" s="191">
        <v>3400</v>
      </c>
      <c r="Y11" s="191"/>
    </row>
    <row r="12" spans="1:25">
      <c r="A12" s="17">
        <v>1927</v>
      </c>
      <c r="B12" s="40"/>
      <c r="C12" s="40"/>
      <c r="D12" s="40"/>
      <c r="E12" s="40"/>
      <c r="F12" s="40"/>
      <c r="G12" s="40"/>
      <c r="H12" s="156">
        <f>VLOOKUP(DATE($A12,4,30),Data!$B$13:$G$996,6)</f>
        <v>4552</v>
      </c>
      <c r="I12" s="40"/>
      <c r="J12" s="40"/>
      <c r="K12" s="40"/>
      <c r="L12" s="40"/>
      <c r="M12" s="156">
        <f>VLOOKUP(DATE($A12,9,30),Data!$B$13:$G$996,6)</f>
        <v>3145.520751953125</v>
      </c>
      <c r="N12">
        <f t="shared" si="0"/>
        <v>1</v>
      </c>
      <c r="P12" s="150">
        <v>4552</v>
      </c>
      <c r="Q12">
        <v>6</v>
      </c>
      <c r="R12" s="149">
        <f t="shared" si="1"/>
        <v>7.2289156626506021E-2</v>
      </c>
      <c r="S12" s="150">
        <v>3400</v>
      </c>
      <c r="U12">
        <v>3200</v>
      </c>
      <c r="W12" s="150">
        <v>4552</v>
      </c>
      <c r="X12" s="150">
        <v>3400</v>
      </c>
      <c r="Y12" s="191"/>
    </row>
    <row r="13" spans="1:25">
      <c r="A13" s="17">
        <v>1928</v>
      </c>
      <c r="B13" s="40"/>
      <c r="C13" s="40"/>
      <c r="D13" s="40"/>
      <c r="E13" s="40"/>
      <c r="F13" s="40"/>
      <c r="G13" s="40"/>
      <c r="H13" s="156">
        <f>VLOOKUP(DATE($A13,4,30),Data!$B$13:$G$996,6)</f>
        <v>4552</v>
      </c>
      <c r="I13" s="40"/>
      <c r="J13" s="40"/>
      <c r="K13" s="40"/>
      <c r="L13" s="40"/>
      <c r="M13" s="156">
        <f>VLOOKUP(DATE($A13,9,30),Data!$B$13:$G$996,6)</f>
        <v>2884.807861328125</v>
      </c>
      <c r="N13">
        <f t="shared" si="0"/>
        <v>1</v>
      </c>
      <c r="P13" s="150">
        <v>4548.56298828125</v>
      </c>
      <c r="Q13">
        <v>7</v>
      </c>
      <c r="R13" s="149">
        <f t="shared" si="1"/>
        <v>8.4337349397590355E-2</v>
      </c>
      <c r="S13" s="191">
        <v>3400</v>
      </c>
      <c r="U13">
        <v>3200</v>
      </c>
      <c r="W13" s="150">
        <v>4548.56298828125</v>
      </c>
      <c r="X13" s="191">
        <v>3400</v>
      </c>
      <c r="Y13" s="191"/>
    </row>
    <row r="14" spans="1:25">
      <c r="A14" s="17">
        <v>1929</v>
      </c>
      <c r="B14" s="40"/>
      <c r="C14" s="40"/>
      <c r="D14" s="40"/>
      <c r="E14" s="40"/>
      <c r="F14" s="40"/>
      <c r="G14" s="40"/>
      <c r="H14" s="156">
        <f>VLOOKUP(DATE($A14,4,30),Data!$B$13:$G$996,6)</f>
        <v>3514.779296875</v>
      </c>
      <c r="I14" s="40"/>
      <c r="J14" s="40"/>
      <c r="K14" s="40"/>
      <c r="L14" s="40"/>
      <c r="M14" s="156">
        <f>VLOOKUP(DATE($A14,9,30),Data!$B$13:$G$996,6)</f>
        <v>2252.518798828125</v>
      </c>
      <c r="N14" t="str">
        <f t="shared" si="0"/>
        <v/>
      </c>
      <c r="P14" s="150">
        <v>4546</v>
      </c>
      <c r="Q14">
        <v>8</v>
      </c>
      <c r="R14" s="149">
        <f t="shared" si="1"/>
        <v>9.6385542168674704E-2</v>
      </c>
      <c r="S14" s="191">
        <v>3400</v>
      </c>
      <c r="U14">
        <v>3200</v>
      </c>
      <c r="W14" s="150">
        <v>4546</v>
      </c>
      <c r="X14" s="191">
        <v>3400</v>
      </c>
      <c r="Y14" s="191"/>
    </row>
    <row r="15" spans="1:25">
      <c r="A15" s="17">
        <v>1930</v>
      </c>
      <c r="B15" s="40"/>
      <c r="C15" s="40"/>
      <c r="D15" s="40"/>
      <c r="E15" s="40"/>
      <c r="F15" s="40"/>
      <c r="G15" s="40"/>
      <c r="H15" s="156">
        <f>VLOOKUP(DATE($A15,4,30),Data!$B$13:$G$996,6)</f>
        <v>3857.702392578125</v>
      </c>
      <c r="I15" s="40"/>
      <c r="J15" s="40"/>
      <c r="K15" s="40"/>
      <c r="L15" s="40"/>
      <c r="M15" s="156">
        <f>VLOOKUP(DATE($A15,9,30),Data!$B$13:$G$996,6)</f>
        <v>2354.357421875</v>
      </c>
      <c r="N15">
        <f t="shared" si="0"/>
        <v>1</v>
      </c>
      <c r="P15" s="150">
        <v>4539.8486328125</v>
      </c>
      <c r="Q15">
        <v>9</v>
      </c>
      <c r="R15" s="149">
        <f t="shared" si="1"/>
        <v>0.10843373493975904</v>
      </c>
      <c r="S15" s="150">
        <v>3400</v>
      </c>
      <c r="U15">
        <v>3200</v>
      </c>
      <c r="W15" s="150">
        <v>4539.8486328125</v>
      </c>
      <c r="X15" s="150">
        <v>3400</v>
      </c>
      <c r="Y15" s="191"/>
    </row>
    <row r="16" spans="1:25">
      <c r="A16" s="17">
        <v>1931</v>
      </c>
      <c r="B16" s="40"/>
      <c r="C16" s="40"/>
      <c r="D16" s="40"/>
      <c r="E16" s="40"/>
      <c r="F16" s="40"/>
      <c r="G16" s="40"/>
      <c r="H16" s="156">
        <f>VLOOKUP(DATE($A16,4,30),Data!$B$13:$G$996,6)</f>
        <v>2307.629638671875</v>
      </c>
      <c r="I16" s="40"/>
      <c r="J16" s="40"/>
      <c r="K16" s="40"/>
      <c r="L16" s="40"/>
      <c r="M16" s="156">
        <f>VLOOKUP(DATE($A16,9,30),Data!$B$13:$G$996,6)</f>
        <v>638.4427490234375</v>
      </c>
      <c r="N16" t="str">
        <f t="shared" si="0"/>
        <v/>
      </c>
      <c r="P16" s="150">
        <v>4534.2158203125</v>
      </c>
      <c r="Q16">
        <v>10</v>
      </c>
      <c r="R16" s="149">
        <f t="shared" si="1"/>
        <v>0.12048192771084337</v>
      </c>
      <c r="S16" s="150">
        <v>3400</v>
      </c>
      <c r="U16">
        <v>3200</v>
      </c>
      <c r="W16" s="150">
        <v>4534.2158203125</v>
      </c>
      <c r="X16" s="150">
        <v>3400</v>
      </c>
      <c r="Y16" s="191"/>
    </row>
    <row r="17" spans="1:25">
      <c r="A17" s="17">
        <v>1932</v>
      </c>
      <c r="B17" s="40"/>
      <c r="C17" s="40"/>
      <c r="D17" s="40"/>
      <c r="E17" s="40"/>
      <c r="F17" s="40"/>
      <c r="G17" s="40"/>
      <c r="H17" s="156">
        <f>VLOOKUP(DATE($A17,4,30),Data!$B$13:$G$996,6)</f>
        <v>1818.3043212890625</v>
      </c>
      <c r="I17" s="40"/>
      <c r="J17" s="40"/>
      <c r="K17" s="40"/>
      <c r="L17" s="40"/>
      <c r="M17" s="156">
        <f>VLOOKUP(DATE($A17,9,30),Data!$B$13:$G$996,6)</f>
        <v>932.7049560546875</v>
      </c>
      <c r="N17" t="str">
        <f t="shared" si="0"/>
        <v/>
      </c>
      <c r="P17" s="150">
        <v>4533.689453125</v>
      </c>
      <c r="Q17">
        <v>11</v>
      </c>
      <c r="R17" s="149">
        <f t="shared" si="1"/>
        <v>0.13253012048192772</v>
      </c>
      <c r="S17" s="191">
        <v>3400</v>
      </c>
      <c r="U17">
        <v>3200</v>
      </c>
      <c r="W17" s="150">
        <v>4533.689453125</v>
      </c>
      <c r="X17" s="191">
        <v>3400</v>
      </c>
      <c r="Y17" s="191"/>
    </row>
    <row r="18" spans="1:25">
      <c r="A18" s="17">
        <v>1933</v>
      </c>
      <c r="B18" s="40"/>
      <c r="C18" s="40"/>
      <c r="D18" s="40"/>
      <c r="E18" s="40"/>
      <c r="F18" s="40"/>
      <c r="G18" s="40"/>
      <c r="H18" s="156">
        <f>VLOOKUP(DATE($A18,4,30),Data!$B$13:$G$996,6)</f>
        <v>1542.639404296875</v>
      </c>
      <c r="I18" s="40"/>
      <c r="J18" s="40"/>
      <c r="K18" s="40"/>
      <c r="L18" s="40"/>
      <c r="M18" s="156">
        <f>VLOOKUP(DATE($A18,9,30),Data!$B$13:$G$996,6)</f>
        <v>596.4107666015625</v>
      </c>
      <c r="N18" t="str">
        <f t="shared" si="0"/>
        <v/>
      </c>
      <c r="P18" s="150">
        <v>4531.43212890625</v>
      </c>
      <c r="Q18">
        <v>12</v>
      </c>
      <c r="R18" s="149">
        <f t="shared" si="1"/>
        <v>0.14457831325301204</v>
      </c>
      <c r="S18" s="191">
        <v>3400</v>
      </c>
      <c r="U18">
        <v>3200</v>
      </c>
      <c r="W18" s="150">
        <v>4531.43212890625</v>
      </c>
      <c r="X18" s="191">
        <v>3400</v>
      </c>
      <c r="Y18" s="191"/>
    </row>
    <row r="19" spans="1:25">
      <c r="A19" s="17">
        <v>1934</v>
      </c>
      <c r="B19" s="40"/>
      <c r="C19" s="40"/>
      <c r="D19" s="40"/>
      <c r="E19" s="40"/>
      <c r="F19" s="40"/>
      <c r="G19" s="40"/>
      <c r="H19" s="156">
        <f>VLOOKUP(DATE($A19,4,30),Data!$B$13:$G$996,6)</f>
        <v>1698.7607421875</v>
      </c>
      <c r="I19" s="40"/>
      <c r="J19" s="40"/>
      <c r="K19" s="40"/>
      <c r="L19" s="40"/>
      <c r="M19" s="156">
        <f>VLOOKUP(DATE($A19,9,30),Data!$B$13:$G$996,6)</f>
        <v>526.1068115234375</v>
      </c>
      <c r="N19" t="str">
        <f t="shared" si="0"/>
        <v/>
      </c>
      <c r="P19" s="150">
        <v>4513.4541015625</v>
      </c>
      <c r="Q19">
        <v>13</v>
      </c>
      <c r="R19" s="149">
        <f t="shared" si="1"/>
        <v>0.15662650602409639</v>
      </c>
      <c r="S19" s="191">
        <v>3400</v>
      </c>
      <c r="U19">
        <v>3200</v>
      </c>
      <c r="W19" s="150">
        <v>4513.4541015625</v>
      </c>
      <c r="X19" s="191">
        <v>3400</v>
      </c>
    </row>
    <row r="20" spans="1:25">
      <c r="A20" s="17">
        <v>1935</v>
      </c>
      <c r="B20" s="40"/>
      <c r="C20" s="40"/>
      <c r="D20" s="40"/>
      <c r="E20" s="40"/>
      <c r="F20" s="40"/>
      <c r="G20" s="40"/>
      <c r="H20" s="156">
        <f>VLOOKUP(DATE($A20,4,30),Data!$B$13:$G$996,6)</f>
        <v>2913.41064453125</v>
      </c>
      <c r="I20" s="40"/>
      <c r="J20" s="40"/>
      <c r="K20" s="40"/>
      <c r="L20" s="40"/>
      <c r="M20" s="156">
        <f>VLOOKUP(DATE($A20,9,30),Data!$B$13:$G$996,6)</f>
        <v>2240.875</v>
      </c>
      <c r="N20" t="str">
        <f t="shared" si="0"/>
        <v/>
      </c>
      <c r="P20" s="191">
        <v>4509.3486328125</v>
      </c>
      <c r="Q20">
        <v>14</v>
      </c>
      <c r="R20" s="149">
        <f t="shared" si="1"/>
        <v>0.16867469879518071</v>
      </c>
      <c r="S20" s="191">
        <v>3400</v>
      </c>
      <c r="U20">
        <v>3200</v>
      </c>
      <c r="W20" s="191">
        <v>4509.3486328125</v>
      </c>
      <c r="X20" s="191">
        <v>3400</v>
      </c>
    </row>
    <row r="21" spans="1:25">
      <c r="A21" s="17">
        <v>1936</v>
      </c>
      <c r="B21" s="40"/>
      <c r="C21" s="40"/>
      <c r="D21" s="40"/>
      <c r="E21" s="40"/>
      <c r="F21" s="40"/>
      <c r="G21" s="40"/>
      <c r="H21" s="156">
        <f>VLOOKUP(DATE($A21,4,30),Data!$B$13:$G$996,6)</f>
        <v>4114.9716796875</v>
      </c>
      <c r="I21" s="40"/>
      <c r="J21" s="40"/>
      <c r="K21" s="40"/>
      <c r="L21" s="40"/>
      <c r="M21" s="156">
        <f>VLOOKUP(DATE($A21,9,30),Data!$B$13:$G$996,6)</f>
        <v>2482.908447265625</v>
      </c>
      <c r="N21">
        <f t="shared" si="0"/>
        <v>1</v>
      </c>
      <c r="P21" s="150">
        <v>4502.4482421875</v>
      </c>
      <c r="Q21">
        <v>15</v>
      </c>
      <c r="R21" s="149">
        <f t="shared" si="1"/>
        <v>0.18072289156626506</v>
      </c>
      <c r="S21" s="191">
        <v>3400</v>
      </c>
      <c r="U21">
        <v>3200</v>
      </c>
      <c r="W21" s="150">
        <v>4502.4482421875</v>
      </c>
      <c r="X21" s="191">
        <v>3400</v>
      </c>
    </row>
    <row r="22" spans="1:25">
      <c r="A22" s="17">
        <v>1937</v>
      </c>
      <c r="B22" s="40"/>
      <c r="C22" s="40"/>
      <c r="D22" s="40"/>
      <c r="E22" s="40"/>
      <c r="F22" s="40"/>
      <c r="G22" s="40"/>
      <c r="H22" s="156">
        <f>VLOOKUP(DATE($A22,4,30),Data!$B$13:$G$996,6)</f>
        <v>3340.764404296875</v>
      </c>
      <c r="I22" s="40"/>
      <c r="J22" s="40"/>
      <c r="K22" s="40"/>
      <c r="L22" s="40"/>
      <c r="M22" s="156">
        <f>VLOOKUP(DATE($A22,9,30),Data!$B$13:$G$996,6)</f>
        <v>2587.311767578125</v>
      </c>
      <c r="N22" t="str">
        <f t="shared" si="0"/>
        <v/>
      </c>
      <c r="P22" s="150">
        <v>4500</v>
      </c>
      <c r="Q22">
        <v>16</v>
      </c>
      <c r="R22" s="149">
        <f t="shared" si="1"/>
        <v>0.19277108433734941</v>
      </c>
      <c r="S22" s="191">
        <v>3400</v>
      </c>
      <c r="U22">
        <v>3200</v>
      </c>
      <c r="W22" s="150">
        <v>4500</v>
      </c>
      <c r="X22" s="191">
        <v>3400</v>
      </c>
    </row>
    <row r="23" spans="1:25">
      <c r="A23" s="17">
        <v>1938</v>
      </c>
      <c r="B23" s="40"/>
      <c r="C23" s="40"/>
      <c r="D23" s="40"/>
      <c r="E23" s="40"/>
      <c r="F23" s="40"/>
      <c r="G23" s="40"/>
      <c r="H23" s="156">
        <f>VLOOKUP(DATE($A23,4,30),Data!$B$13:$G$996,6)</f>
        <v>4058</v>
      </c>
      <c r="I23" s="40"/>
      <c r="J23" s="40"/>
      <c r="K23" s="40"/>
      <c r="L23" s="40"/>
      <c r="M23" s="156">
        <f>VLOOKUP(DATE($A23,9,30),Data!$B$13:$G$996,6)</f>
        <v>3400</v>
      </c>
      <c r="N23">
        <f t="shared" si="0"/>
        <v>1</v>
      </c>
      <c r="P23" s="150">
        <v>4494.7158203125</v>
      </c>
      <c r="Q23">
        <v>17</v>
      </c>
      <c r="R23" s="149">
        <f t="shared" si="1"/>
        <v>0.20481927710843373</v>
      </c>
      <c r="S23" s="191">
        <v>3400</v>
      </c>
      <c r="U23">
        <v>3200</v>
      </c>
      <c r="W23" s="150">
        <v>4494.7158203125</v>
      </c>
      <c r="X23" s="191">
        <v>3400</v>
      </c>
    </row>
    <row r="24" spans="1:25">
      <c r="A24" s="17">
        <v>1939</v>
      </c>
      <c r="B24" s="40"/>
      <c r="C24" s="40"/>
      <c r="D24" s="40"/>
      <c r="E24" s="40"/>
      <c r="F24" s="40"/>
      <c r="G24" s="40"/>
      <c r="H24" s="156">
        <f>VLOOKUP(DATE($A24,4,30),Data!$B$13:$G$996,6)</f>
        <v>4028.01318359375</v>
      </c>
      <c r="I24" s="40"/>
      <c r="J24" s="40"/>
      <c r="K24" s="40"/>
      <c r="L24" s="40"/>
      <c r="M24" s="156">
        <f>VLOOKUP(DATE($A24,9,30),Data!$B$13:$G$996,6)</f>
        <v>2366.24462890625</v>
      </c>
      <c r="N24">
        <f t="shared" si="0"/>
        <v>1</v>
      </c>
      <c r="P24" s="150">
        <v>4492.57373046875</v>
      </c>
      <c r="Q24">
        <v>18</v>
      </c>
      <c r="R24" s="149">
        <f t="shared" si="1"/>
        <v>0.21686746987951808</v>
      </c>
      <c r="S24" s="191">
        <v>3400</v>
      </c>
      <c r="U24">
        <v>3200</v>
      </c>
      <c r="W24" s="150">
        <v>4492.57373046875</v>
      </c>
      <c r="X24" s="191">
        <v>3400</v>
      </c>
    </row>
    <row r="25" spans="1:25">
      <c r="A25" s="17">
        <v>1940</v>
      </c>
      <c r="B25" s="40"/>
      <c r="C25" s="40"/>
      <c r="D25" s="40"/>
      <c r="E25" s="40"/>
      <c r="F25" s="40"/>
      <c r="G25" s="40"/>
      <c r="H25" s="156">
        <f>VLOOKUP(DATE($A25,4,30),Data!$B$13:$G$996,6)</f>
        <v>4369.640625</v>
      </c>
      <c r="I25" s="40"/>
      <c r="J25" s="40"/>
      <c r="K25" s="40"/>
      <c r="L25" s="40"/>
      <c r="M25" s="156">
        <f>VLOOKUP(DATE($A25,9,30),Data!$B$13:$G$996,6)</f>
        <v>3030.088134765625</v>
      </c>
      <c r="N25">
        <f t="shared" si="0"/>
        <v>1</v>
      </c>
      <c r="P25" s="150">
        <v>4483.462890625</v>
      </c>
      <c r="Q25">
        <v>19</v>
      </c>
      <c r="R25" s="149">
        <f t="shared" si="1"/>
        <v>0.2289156626506024</v>
      </c>
      <c r="S25" s="191">
        <v>3400</v>
      </c>
      <c r="U25">
        <v>3200</v>
      </c>
      <c r="W25" s="150">
        <v>4483.462890625</v>
      </c>
      <c r="X25" s="191">
        <v>3400</v>
      </c>
    </row>
    <row r="26" spans="1:25">
      <c r="A26" s="17">
        <v>1941</v>
      </c>
      <c r="B26" s="40"/>
      <c r="C26" s="40"/>
      <c r="D26" s="40"/>
      <c r="E26" s="40"/>
      <c r="F26" s="40"/>
      <c r="G26" s="40"/>
      <c r="H26" s="156">
        <f>VLOOKUP(DATE($A26,4,30),Data!$B$13:$G$996,6)</f>
        <v>4456</v>
      </c>
      <c r="I26" s="40"/>
      <c r="J26" s="40"/>
      <c r="K26" s="40"/>
      <c r="L26" s="40"/>
      <c r="M26" s="156">
        <f>VLOOKUP(DATE($A26,9,30),Data!$B$13:$G$996,6)</f>
        <v>3400</v>
      </c>
      <c r="N26">
        <f t="shared" si="0"/>
        <v>1</v>
      </c>
      <c r="P26" s="150">
        <v>4479</v>
      </c>
      <c r="Q26">
        <v>20</v>
      </c>
      <c r="R26" s="149">
        <f t="shared" si="1"/>
        <v>0.24096385542168675</v>
      </c>
      <c r="S26" s="191">
        <v>3390.845703125</v>
      </c>
      <c r="U26">
        <v>3200</v>
      </c>
      <c r="W26" s="150">
        <v>4479</v>
      </c>
      <c r="X26" s="191">
        <v>3390.845703125</v>
      </c>
    </row>
    <row r="27" spans="1:25">
      <c r="A27" s="17">
        <v>1942</v>
      </c>
      <c r="B27" s="40"/>
      <c r="C27" s="40"/>
      <c r="D27" s="40"/>
      <c r="E27" s="40"/>
      <c r="F27" s="40"/>
      <c r="G27" s="40"/>
      <c r="H27" s="156">
        <f>VLOOKUP(DATE($A27,4,30),Data!$B$13:$G$996,6)</f>
        <v>4536.8349609375</v>
      </c>
      <c r="I27" s="40"/>
      <c r="J27" s="40"/>
      <c r="K27" s="40"/>
      <c r="L27" s="40"/>
      <c r="M27" s="156">
        <f>VLOOKUP(DATE($A27,9,30),Data!$B$13:$G$996,6)</f>
        <v>3399.250732421875</v>
      </c>
      <c r="N27">
        <f t="shared" si="0"/>
        <v>1</v>
      </c>
      <c r="P27" s="150">
        <v>4465.6201171875</v>
      </c>
      <c r="Q27">
        <v>21</v>
      </c>
      <c r="R27" s="149">
        <f t="shared" si="1"/>
        <v>0.25301204819277107</v>
      </c>
      <c r="S27" s="191">
        <v>3351.37841796875</v>
      </c>
      <c r="U27">
        <v>3200</v>
      </c>
      <c r="W27" s="150">
        <v>4465.6201171875</v>
      </c>
      <c r="X27" s="191">
        <v>3351.37841796875</v>
      </c>
    </row>
    <row r="28" spans="1:25">
      <c r="A28" s="17">
        <v>1943</v>
      </c>
      <c r="B28" s="40"/>
      <c r="C28" s="40"/>
      <c r="D28" s="40"/>
      <c r="E28" s="40"/>
      <c r="F28" s="40"/>
      <c r="G28" s="40"/>
      <c r="H28" s="156">
        <f>VLOOKUP(DATE($A28,4,30),Data!$B$13:$G$996,6)</f>
        <v>4552</v>
      </c>
      <c r="I28" s="40"/>
      <c r="J28" s="40"/>
      <c r="K28" s="40"/>
      <c r="L28" s="40"/>
      <c r="M28" s="156">
        <f>VLOOKUP(DATE($A28,9,30),Data!$B$13:$G$996,6)</f>
        <v>3111.2607421875</v>
      </c>
      <c r="N28">
        <f t="shared" si="0"/>
        <v>1</v>
      </c>
      <c r="P28" s="150">
        <v>4456</v>
      </c>
      <c r="Q28">
        <v>22</v>
      </c>
      <c r="R28" s="149">
        <f t="shared" si="1"/>
        <v>0.26506024096385544</v>
      </c>
      <c r="S28" s="191">
        <v>3329.5126953125</v>
      </c>
      <c r="U28">
        <v>3200</v>
      </c>
      <c r="W28" s="150">
        <v>4456</v>
      </c>
      <c r="X28" s="191">
        <v>3329.5126953125</v>
      </c>
    </row>
    <row r="29" spans="1:25">
      <c r="A29" s="17">
        <v>1944</v>
      </c>
      <c r="B29" s="40"/>
      <c r="C29" s="40"/>
      <c r="D29" s="40"/>
      <c r="E29" s="40"/>
      <c r="F29" s="40"/>
      <c r="G29" s="40"/>
      <c r="H29" s="156">
        <f>VLOOKUP(DATE($A29,4,30),Data!$B$13:$G$996,6)</f>
        <v>3651.943359375</v>
      </c>
      <c r="I29" s="40"/>
      <c r="J29" s="40"/>
      <c r="K29" s="40"/>
      <c r="L29" s="40"/>
      <c r="M29" s="156">
        <f>VLOOKUP(DATE($A29,9,30),Data!$B$13:$G$996,6)</f>
        <v>2537.160400390625</v>
      </c>
      <c r="N29" t="str">
        <f t="shared" si="0"/>
        <v/>
      </c>
      <c r="P29" s="150">
        <v>4446.43896484375</v>
      </c>
      <c r="Q29">
        <v>23</v>
      </c>
      <c r="R29" s="149">
        <f t="shared" si="1"/>
        <v>0.27710843373493976</v>
      </c>
      <c r="S29" s="191">
        <v>3311.3876953125</v>
      </c>
      <c r="U29">
        <v>3200</v>
      </c>
      <c r="W29" s="150">
        <v>4446.43896484375</v>
      </c>
      <c r="X29" s="191">
        <v>3311.3876953125</v>
      </c>
    </row>
    <row r="30" spans="1:25">
      <c r="A30" s="17">
        <v>1945</v>
      </c>
      <c r="B30" s="40"/>
      <c r="C30" s="40"/>
      <c r="D30" s="40"/>
      <c r="E30" s="40"/>
      <c r="F30" s="40"/>
      <c r="G30" s="40"/>
      <c r="H30" s="156">
        <f>VLOOKUP(DATE($A30,4,30),Data!$B$13:$G$996,6)</f>
        <v>4283.51904296875</v>
      </c>
      <c r="I30" s="40"/>
      <c r="J30" s="40"/>
      <c r="K30" s="40"/>
      <c r="L30" s="40"/>
      <c r="M30" s="156">
        <f>VLOOKUP(DATE($A30,9,30),Data!$B$13:$G$996,6)</f>
        <v>3168.177978515625</v>
      </c>
      <c r="N30">
        <f t="shared" si="0"/>
        <v>1</v>
      </c>
      <c r="P30" s="191">
        <v>4434.9072265625</v>
      </c>
      <c r="Q30">
        <v>24</v>
      </c>
      <c r="R30" s="149">
        <f t="shared" si="1"/>
        <v>0.28915662650602408</v>
      </c>
      <c r="S30" s="191">
        <v>3301.1640625</v>
      </c>
      <c r="U30">
        <v>3200</v>
      </c>
      <c r="W30" s="191">
        <v>4434.9072265625</v>
      </c>
      <c r="X30" s="191">
        <v>3301.1640625</v>
      </c>
    </row>
    <row r="31" spans="1:25">
      <c r="A31" s="17">
        <v>1946</v>
      </c>
      <c r="B31" s="40"/>
      <c r="C31" s="40"/>
      <c r="D31" s="40"/>
      <c r="E31" s="40"/>
      <c r="F31" s="40"/>
      <c r="G31" s="40"/>
      <c r="H31" s="156">
        <f>VLOOKUP(DATE($A31,4,30),Data!$B$13:$G$996,6)</f>
        <v>4423.80419921875</v>
      </c>
      <c r="I31" s="40"/>
      <c r="J31" s="40"/>
      <c r="K31" s="40"/>
      <c r="L31" s="40"/>
      <c r="M31" s="156">
        <f>VLOOKUP(DATE($A31,9,30),Data!$B$13:$G$996,6)</f>
        <v>3066.204345703125</v>
      </c>
      <c r="N31">
        <f t="shared" si="0"/>
        <v>1</v>
      </c>
      <c r="P31" s="150">
        <v>4434</v>
      </c>
      <c r="Q31">
        <v>25</v>
      </c>
      <c r="R31" s="149">
        <f t="shared" si="1"/>
        <v>0.30120481927710846</v>
      </c>
      <c r="S31" s="191">
        <v>3285.00634765625</v>
      </c>
      <c r="U31">
        <v>3200</v>
      </c>
      <c r="W31" s="150">
        <v>4434</v>
      </c>
      <c r="X31" s="191">
        <v>3285.00634765625</v>
      </c>
    </row>
    <row r="32" spans="1:25">
      <c r="A32" s="17">
        <v>1947</v>
      </c>
      <c r="B32" s="40"/>
      <c r="C32" s="40"/>
      <c r="D32" s="40"/>
      <c r="E32" s="40"/>
      <c r="F32" s="40"/>
      <c r="G32" s="40"/>
      <c r="H32" s="156">
        <f>VLOOKUP(DATE($A32,4,30),Data!$B$13:$G$996,6)</f>
        <v>4043.879150390625</v>
      </c>
      <c r="I32" s="40"/>
      <c r="J32" s="40"/>
      <c r="K32" s="40"/>
      <c r="L32" s="40"/>
      <c r="M32" s="156">
        <f>VLOOKUP(DATE($A32,9,30),Data!$B$13:$G$996,6)</f>
        <v>2441.386474609375</v>
      </c>
      <c r="N32">
        <f t="shared" si="0"/>
        <v>1</v>
      </c>
      <c r="P32" s="150">
        <v>4431.12744140625</v>
      </c>
      <c r="Q32">
        <v>26</v>
      </c>
      <c r="R32" s="149">
        <f t="shared" si="1"/>
        <v>0.31325301204819278</v>
      </c>
      <c r="S32" s="191">
        <v>3277.706787109375</v>
      </c>
      <c r="U32">
        <v>3200</v>
      </c>
      <c r="W32" s="150">
        <v>4431.12744140625</v>
      </c>
      <c r="X32" s="191">
        <v>3277.706787109375</v>
      </c>
    </row>
    <row r="33" spans="1:25">
      <c r="A33" s="17">
        <v>1948</v>
      </c>
      <c r="B33" s="40"/>
      <c r="C33" s="40"/>
      <c r="D33" s="40"/>
      <c r="E33" s="40"/>
      <c r="F33" s="40"/>
      <c r="G33" s="40"/>
      <c r="H33" s="156">
        <f>VLOOKUP(DATE($A33,4,30),Data!$B$13:$G$996,6)</f>
        <v>4240.38330078125</v>
      </c>
      <c r="I33" s="40"/>
      <c r="J33" s="40"/>
      <c r="K33" s="40"/>
      <c r="L33" s="40"/>
      <c r="M33" s="156">
        <f>VLOOKUP(DATE($A33,9,30),Data!$B$13:$G$996,6)</f>
        <v>3400</v>
      </c>
      <c r="N33">
        <f t="shared" si="0"/>
        <v>1</v>
      </c>
      <c r="P33" s="150">
        <v>4422.2265625</v>
      </c>
      <c r="Q33">
        <v>27</v>
      </c>
      <c r="R33" s="149">
        <f t="shared" si="1"/>
        <v>0.3253012048192771</v>
      </c>
      <c r="S33" s="191">
        <v>3263.650146484375</v>
      </c>
      <c r="U33">
        <v>3200</v>
      </c>
      <c r="W33" s="150">
        <v>4422.2265625</v>
      </c>
      <c r="X33" s="191">
        <v>3263.650146484375</v>
      </c>
    </row>
    <row r="34" spans="1:25">
      <c r="A34" s="17">
        <v>1949</v>
      </c>
      <c r="B34" s="40"/>
      <c r="C34" s="40"/>
      <c r="D34" s="40"/>
      <c r="E34" s="40"/>
      <c r="F34" s="40"/>
      <c r="G34" s="40"/>
      <c r="H34" s="156">
        <f>VLOOKUP(DATE($A34,4,30),Data!$B$13:$G$996,6)</f>
        <v>4480.73681640625</v>
      </c>
      <c r="I34" s="40"/>
      <c r="J34" s="40"/>
      <c r="K34" s="40"/>
      <c r="L34" s="40"/>
      <c r="M34" s="156">
        <f>VLOOKUP(DATE($A34,9,30),Data!$B$13:$G$996,6)</f>
        <v>2932.56494140625</v>
      </c>
      <c r="N34">
        <f t="shared" si="0"/>
        <v>1</v>
      </c>
      <c r="P34" s="150">
        <v>4422</v>
      </c>
      <c r="Q34">
        <v>28</v>
      </c>
      <c r="R34" s="149">
        <f t="shared" si="1"/>
        <v>0.33734939759036142</v>
      </c>
      <c r="S34" s="191">
        <v>3253.436279296875</v>
      </c>
      <c r="U34">
        <v>3200</v>
      </c>
      <c r="W34" s="150">
        <v>4422</v>
      </c>
      <c r="X34" s="191">
        <v>3253.436279296875</v>
      </c>
      <c r="Y34" s="191"/>
    </row>
    <row r="35" spans="1:25">
      <c r="A35" s="17">
        <v>1950</v>
      </c>
      <c r="B35" s="40"/>
      <c r="C35" s="40"/>
      <c r="D35" s="40"/>
      <c r="E35" s="40"/>
      <c r="F35" s="40"/>
      <c r="G35" s="40"/>
      <c r="H35" s="156">
        <f>VLOOKUP(DATE($A35,4,30),Data!$B$13:$G$996,6)</f>
        <v>3907.9794921875</v>
      </c>
      <c r="I35" s="40"/>
      <c r="J35" s="40"/>
      <c r="K35" s="40"/>
      <c r="L35" s="40"/>
      <c r="M35" s="156">
        <f>VLOOKUP(DATE($A35,9,30),Data!$B$13:$G$996,6)</f>
        <v>2648.536865234375</v>
      </c>
      <c r="N35">
        <f t="shared" si="0"/>
        <v>1</v>
      </c>
      <c r="P35" s="150">
        <v>4410.86181640625</v>
      </c>
      <c r="Q35">
        <v>29</v>
      </c>
      <c r="R35" s="149">
        <f t="shared" si="1"/>
        <v>0.3493975903614458</v>
      </c>
      <c r="S35" s="150">
        <v>3234.300537109375</v>
      </c>
      <c r="U35">
        <v>3200</v>
      </c>
      <c r="W35" s="150">
        <v>4410.86181640625</v>
      </c>
      <c r="X35" s="150">
        <v>3234.300537109375</v>
      </c>
      <c r="Y35" s="191"/>
    </row>
    <row r="36" spans="1:25">
      <c r="A36" s="17">
        <v>1951</v>
      </c>
      <c r="B36" s="40"/>
      <c r="C36" s="40"/>
      <c r="D36" s="40"/>
      <c r="E36" s="40"/>
      <c r="F36" s="40"/>
      <c r="G36" s="40"/>
      <c r="H36" s="156">
        <f>VLOOKUP(DATE($A36,4,30),Data!$B$13:$G$996,6)</f>
        <v>4500.15625</v>
      </c>
      <c r="I36" s="40"/>
      <c r="J36" s="40"/>
      <c r="K36" s="40"/>
      <c r="L36" s="40"/>
      <c r="M36" s="156">
        <f>VLOOKUP(DATE($A36,9,30),Data!$B$13:$G$996,6)</f>
        <v>2995.42724609375</v>
      </c>
      <c r="N36">
        <f t="shared" si="0"/>
        <v>1</v>
      </c>
      <c r="P36" s="150">
        <v>4409.62939453125</v>
      </c>
      <c r="Q36">
        <v>30</v>
      </c>
      <c r="R36" s="149">
        <f t="shared" si="1"/>
        <v>0.36144578313253012</v>
      </c>
      <c r="S36" s="191">
        <v>3167.1318359375</v>
      </c>
      <c r="U36">
        <v>3200</v>
      </c>
      <c r="W36" s="150">
        <v>4409.62939453125</v>
      </c>
      <c r="X36" s="191">
        <v>3167.1318359375</v>
      </c>
    </row>
    <row r="37" spans="1:25">
      <c r="A37" s="17">
        <v>1952</v>
      </c>
      <c r="B37" s="40"/>
      <c r="C37" s="40"/>
      <c r="D37" s="40"/>
      <c r="E37" s="40"/>
      <c r="F37" s="40"/>
      <c r="G37" s="40"/>
      <c r="H37" s="156">
        <f>VLOOKUP(DATE($A37,4,30),Data!$B$13:$G$996,6)</f>
        <v>4290</v>
      </c>
      <c r="I37" s="40"/>
      <c r="J37" s="40"/>
      <c r="K37" s="40"/>
      <c r="L37" s="40"/>
      <c r="M37" s="156">
        <f>VLOOKUP(DATE($A37,9,30),Data!$B$13:$G$996,6)</f>
        <v>3400</v>
      </c>
      <c r="N37">
        <f t="shared" si="0"/>
        <v>1</v>
      </c>
      <c r="P37" s="150">
        <v>4403.77197265625</v>
      </c>
      <c r="Q37">
        <v>31</v>
      </c>
      <c r="R37" s="149">
        <f t="shared" si="1"/>
        <v>0.37349397590361444</v>
      </c>
      <c r="S37" s="150">
        <v>3148.769775390625</v>
      </c>
      <c r="U37">
        <v>3200</v>
      </c>
      <c r="W37" s="150">
        <v>4403.77197265625</v>
      </c>
      <c r="X37" s="150">
        <v>3148.769775390625</v>
      </c>
    </row>
    <row r="38" spans="1:25">
      <c r="A38" s="17">
        <v>1953</v>
      </c>
      <c r="B38" s="40"/>
      <c r="C38" s="40"/>
      <c r="D38" s="40"/>
      <c r="E38" s="40"/>
      <c r="F38" s="40"/>
      <c r="G38" s="40"/>
      <c r="H38" s="156">
        <f>VLOOKUP(DATE($A38,4,30),Data!$B$13:$G$996,6)</f>
        <v>4552</v>
      </c>
      <c r="I38" s="40"/>
      <c r="J38" s="40"/>
      <c r="K38" s="40"/>
      <c r="L38" s="40"/>
      <c r="M38" s="156">
        <f>VLOOKUP(DATE($A38,9,30),Data!$B$13:$G$996,6)</f>
        <v>3285.630126953125</v>
      </c>
      <c r="N38">
        <f t="shared" si="0"/>
        <v>1</v>
      </c>
      <c r="P38" s="150">
        <v>4394.81396484375</v>
      </c>
      <c r="Q38">
        <v>32</v>
      </c>
      <c r="R38" s="149">
        <f t="shared" si="1"/>
        <v>0.38554216867469882</v>
      </c>
      <c r="S38" s="191">
        <v>3143.0107421875</v>
      </c>
      <c r="U38">
        <v>3200</v>
      </c>
      <c r="W38" s="150">
        <v>4394.81396484375</v>
      </c>
      <c r="X38" s="191">
        <v>3143.0107421875</v>
      </c>
      <c r="Y38" s="191"/>
    </row>
    <row r="39" spans="1:25">
      <c r="A39" s="17">
        <v>1954</v>
      </c>
      <c r="B39" s="40"/>
      <c r="C39" s="40"/>
      <c r="D39" s="40"/>
      <c r="E39" s="40"/>
      <c r="F39" s="40"/>
      <c r="G39" s="40"/>
      <c r="H39" s="156">
        <f>VLOOKUP(DATE($A39,4,30),Data!$B$13:$G$996,6)</f>
        <v>4546</v>
      </c>
      <c r="I39" s="40"/>
      <c r="J39" s="40"/>
      <c r="K39" s="40"/>
      <c r="L39" s="40"/>
      <c r="M39" s="156">
        <f>VLOOKUP(DATE($A39,9,30),Data!$B$13:$G$996,6)</f>
        <v>3174.879638671875</v>
      </c>
      <c r="N39">
        <f t="shared" si="0"/>
        <v>1</v>
      </c>
      <c r="P39" s="150">
        <v>4393.39111328125</v>
      </c>
      <c r="Q39">
        <v>33</v>
      </c>
      <c r="R39" s="149">
        <f t="shared" si="1"/>
        <v>0.39759036144578314</v>
      </c>
      <c r="S39" s="150">
        <v>3079.14892578125</v>
      </c>
      <c r="U39">
        <v>3200</v>
      </c>
      <c r="W39" s="150">
        <v>4393.39111328125</v>
      </c>
      <c r="X39" s="150">
        <v>3079.14892578125</v>
      </c>
      <c r="Y39" s="191"/>
    </row>
    <row r="40" spans="1:25">
      <c r="A40" s="17">
        <v>1955</v>
      </c>
      <c r="B40" s="40"/>
      <c r="C40" s="40"/>
      <c r="D40" s="40"/>
      <c r="E40" s="40"/>
      <c r="F40" s="40"/>
      <c r="G40" s="40"/>
      <c r="H40" s="156">
        <f>VLOOKUP(DATE($A40,4,30),Data!$B$13:$G$996,6)</f>
        <v>4216.72705078125</v>
      </c>
      <c r="I40" s="40"/>
      <c r="J40" s="40"/>
      <c r="K40" s="40"/>
      <c r="L40" s="40"/>
      <c r="M40" s="156">
        <f>VLOOKUP(DATE($A40,9,30),Data!$B$13:$G$996,6)</f>
        <v>2969.470458984375</v>
      </c>
      <c r="N40">
        <f t="shared" si="0"/>
        <v>1</v>
      </c>
      <c r="P40" s="150">
        <v>4382.37939453125</v>
      </c>
      <c r="Q40">
        <v>34</v>
      </c>
      <c r="R40" s="149">
        <f t="shared" si="1"/>
        <v>0.40963855421686746</v>
      </c>
      <c r="S40" s="150">
        <v>3034.71923828125</v>
      </c>
      <c r="U40">
        <v>3200</v>
      </c>
      <c r="W40" s="150">
        <v>4382.37939453125</v>
      </c>
      <c r="X40" s="150">
        <v>3034.71923828125</v>
      </c>
    </row>
    <row r="41" spans="1:25">
      <c r="A41" s="17">
        <v>1956</v>
      </c>
      <c r="B41" s="40"/>
      <c r="C41" s="40"/>
      <c r="D41" s="40"/>
      <c r="E41" s="40"/>
      <c r="F41" s="40"/>
      <c r="G41" s="40"/>
      <c r="H41" s="156">
        <f>VLOOKUP(DATE($A41,4,30),Data!$B$13:$G$996,6)</f>
        <v>4492.91259765625</v>
      </c>
      <c r="I41" s="40"/>
      <c r="J41" s="40"/>
      <c r="K41" s="40"/>
      <c r="L41" s="40"/>
      <c r="M41" s="156">
        <f>VLOOKUP(DATE($A41,9,30),Data!$B$13:$G$996,6)</f>
        <v>3400</v>
      </c>
      <c r="N41">
        <f t="shared" si="0"/>
        <v>1</v>
      </c>
      <c r="P41" s="150">
        <v>4379.08056640625</v>
      </c>
      <c r="Q41">
        <v>35</v>
      </c>
      <c r="R41" s="149">
        <f t="shared" si="1"/>
        <v>0.42168674698795183</v>
      </c>
      <c r="S41" s="191">
        <v>2954.783935546875</v>
      </c>
      <c r="U41">
        <v>3200</v>
      </c>
      <c r="W41" s="150">
        <v>4379.08056640625</v>
      </c>
      <c r="X41" s="191">
        <v>2954.783935546875</v>
      </c>
      <c r="Y41" s="191"/>
    </row>
    <row r="42" spans="1:25">
      <c r="A42" s="17">
        <v>1957</v>
      </c>
      <c r="B42" s="40"/>
      <c r="C42" s="40"/>
      <c r="D42" s="40"/>
      <c r="E42" s="40"/>
      <c r="F42" s="40"/>
      <c r="G42" s="40"/>
      <c r="H42" s="156">
        <f>VLOOKUP(DATE($A42,4,30),Data!$B$13:$G$996,6)</f>
        <v>4542.685546875</v>
      </c>
      <c r="I42" s="40"/>
      <c r="J42" s="40"/>
      <c r="K42" s="40"/>
      <c r="L42" s="40"/>
      <c r="M42" s="156">
        <f>VLOOKUP(DATE($A42,9,30),Data!$B$13:$G$996,6)</f>
        <v>3391.5390625</v>
      </c>
      <c r="N42">
        <f t="shared" si="0"/>
        <v>1</v>
      </c>
      <c r="P42" s="150">
        <v>4354.28564453125</v>
      </c>
      <c r="Q42">
        <v>36</v>
      </c>
      <c r="R42" s="149">
        <f t="shared" si="1"/>
        <v>0.43373493975903615</v>
      </c>
      <c r="S42" s="191">
        <v>2949.541259765625</v>
      </c>
      <c r="U42">
        <v>3200</v>
      </c>
      <c r="W42" s="150">
        <v>4354.28564453125</v>
      </c>
      <c r="X42" s="191">
        <v>2949.541259765625</v>
      </c>
    </row>
    <row r="43" spans="1:25">
      <c r="A43" s="17">
        <v>1958</v>
      </c>
      <c r="B43" s="40"/>
      <c r="C43" s="40"/>
      <c r="D43" s="40"/>
      <c r="E43" s="40"/>
      <c r="F43" s="40"/>
      <c r="G43" s="40"/>
      <c r="H43" s="156">
        <f>VLOOKUP(DATE($A43,4,30),Data!$B$13:$G$996,6)</f>
        <v>4173</v>
      </c>
      <c r="I43" s="40"/>
      <c r="J43" s="40"/>
      <c r="K43" s="40"/>
      <c r="L43" s="40"/>
      <c r="M43" s="156">
        <f>VLOOKUP(DATE($A43,9,30),Data!$B$13:$G$996,6)</f>
        <v>3400</v>
      </c>
      <c r="N43">
        <f t="shared" si="0"/>
        <v>1</v>
      </c>
      <c r="P43" s="150">
        <v>4342.79833984375</v>
      </c>
      <c r="Q43">
        <v>37</v>
      </c>
      <c r="R43" s="149">
        <f t="shared" si="1"/>
        <v>0.44578313253012047</v>
      </c>
      <c r="S43" s="150">
        <v>2923.5810546875</v>
      </c>
      <c r="U43">
        <v>3200</v>
      </c>
      <c r="W43" s="150">
        <v>4342.79833984375</v>
      </c>
      <c r="X43" s="150">
        <v>2923.5810546875</v>
      </c>
      <c r="Y43" s="191"/>
    </row>
    <row r="44" spans="1:25">
      <c r="A44" s="17">
        <v>1959</v>
      </c>
      <c r="B44" s="40"/>
      <c r="C44" s="40"/>
      <c r="D44" s="40"/>
      <c r="E44" s="40"/>
      <c r="F44" s="40"/>
      <c r="G44" s="40"/>
      <c r="H44" s="156">
        <f>VLOOKUP(DATE($A44,4,30),Data!$B$13:$G$996,6)</f>
        <v>4469.95703125</v>
      </c>
      <c r="I44" s="40"/>
      <c r="J44" s="40"/>
      <c r="K44" s="40"/>
      <c r="L44" s="40"/>
      <c r="M44" s="156">
        <f>VLOOKUP(DATE($A44,9,30),Data!$B$13:$G$996,6)</f>
        <v>2913.088134765625</v>
      </c>
      <c r="N44">
        <f t="shared" si="0"/>
        <v>1</v>
      </c>
      <c r="P44" s="150">
        <v>4323.74365234375</v>
      </c>
      <c r="Q44">
        <v>38</v>
      </c>
      <c r="R44" s="149">
        <f t="shared" si="1"/>
        <v>0.45783132530120479</v>
      </c>
      <c r="S44" s="191">
        <v>2915.16064453125</v>
      </c>
      <c r="U44">
        <v>3200</v>
      </c>
      <c r="W44" s="150">
        <v>4323.74365234375</v>
      </c>
      <c r="X44" s="191">
        <v>2915.16064453125</v>
      </c>
      <c r="Y44" s="191"/>
    </row>
    <row r="45" spans="1:25">
      <c r="A45" s="17">
        <v>1960</v>
      </c>
      <c r="B45" s="40"/>
      <c r="C45" s="40"/>
      <c r="D45" s="40"/>
      <c r="E45" s="40"/>
      <c r="F45" s="40"/>
      <c r="G45" s="40"/>
      <c r="H45" s="156">
        <f>VLOOKUP(DATE($A45,4,30),Data!$B$13:$G$996,6)</f>
        <v>4308.01904296875</v>
      </c>
      <c r="I45" s="40"/>
      <c r="J45" s="40"/>
      <c r="K45" s="40"/>
      <c r="L45" s="40"/>
      <c r="M45" s="156">
        <f>VLOOKUP(DATE($A45,9,30),Data!$B$13:$G$996,6)</f>
        <v>2799.6435546875</v>
      </c>
      <c r="N45">
        <f t="shared" si="0"/>
        <v>1</v>
      </c>
      <c r="P45" s="150">
        <v>4316.6806640625</v>
      </c>
      <c r="Q45">
        <v>39</v>
      </c>
      <c r="R45" s="149">
        <f t="shared" si="1"/>
        <v>0.46987951807228917</v>
      </c>
      <c r="S45" s="150">
        <v>2909.580322265625</v>
      </c>
      <c r="U45">
        <v>3200</v>
      </c>
      <c r="W45" s="150">
        <v>4316.6806640625</v>
      </c>
      <c r="X45" s="150">
        <v>2909.580322265625</v>
      </c>
    </row>
    <row r="46" spans="1:25">
      <c r="A46" s="17">
        <v>1961</v>
      </c>
      <c r="B46" s="40"/>
      <c r="C46" s="40"/>
      <c r="D46" s="40"/>
      <c r="E46" s="40"/>
      <c r="F46" s="40"/>
      <c r="G46" s="40"/>
      <c r="H46" s="156">
        <f>VLOOKUP(DATE($A46,4,30),Data!$B$13:$G$996,6)</f>
        <v>4543.63525390625</v>
      </c>
      <c r="I46" s="40"/>
      <c r="J46" s="40"/>
      <c r="K46" s="40"/>
      <c r="L46" s="40"/>
      <c r="M46" s="156">
        <f>VLOOKUP(DATE($A46,9,30),Data!$B$13:$G$996,6)</f>
        <v>2866.161376953125</v>
      </c>
      <c r="N46">
        <f t="shared" si="0"/>
        <v>1</v>
      </c>
      <c r="P46" s="150">
        <v>4291.939453125</v>
      </c>
      <c r="Q46">
        <v>40</v>
      </c>
      <c r="R46" s="149">
        <f t="shared" si="1"/>
        <v>0.48192771084337349</v>
      </c>
      <c r="S46" s="150">
        <v>2870.61865234375</v>
      </c>
      <c r="U46">
        <v>3200</v>
      </c>
      <c r="W46" s="150">
        <v>4291.939453125</v>
      </c>
      <c r="X46" s="150">
        <v>2870.61865234375</v>
      </c>
    </row>
    <row r="47" spans="1:25">
      <c r="A47" s="17">
        <v>1962</v>
      </c>
      <c r="B47" s="40"/>
      <c r="C47" s="40"/>
      <c r="D47" s="40"/>
      <c r="E47" s="40"/>
      <c r="F47" s="40"/>
      <c r="G47" s="40"/>
      <c r="H47" s="156">
        <f>VLOOKUP(DATE($A47,4,30),Data!$B$13:$G$996,6)</f>
        <v>4211.30419921875</v>
      </c>
      <c r="I47" s="40"/>
      <c r="J47" s="40"/>
      <c r="K47" s="40"/>
      <c r="L47" s="40"/>
      <c r="M47" s="156">
        <f>VLOOKUP(DATE($A47,9,30),Data!$B$13:$G$996,6)</f>
        <v>2761.003662109375</v>
      </c>
      <c r="N47">
        <f t="shared" si="0"/>
        <v>1</v>
      </c>
      <c r="P47" s="150">
        <v>4290</v>
      </c>
      <c r="Q47">
        <v>41</v>
      </c>
      <c r="R47" s="149">
        <f t="shared" si="1"/>
        <v>0.49397590361445781</v>
      </c>
      <c r="S47" s="191">
        <v>2864.163818359375</v>
      </c>
      <c r="U47">
        <v>3200</v>
      </c>
      <c r="W47" s="150">
        <v>4290</v>
      </c>
      <c r="X47" s="191">
        <v>2864.163818359375</v>
      </c>
      <c r="Y47" s="191"/>
    </row>
    <row r="48" spans="1:25">
      <c r="A48" s="17">
        <v>1963</v>
      </c>
      <c r="B48" s="40"/>
      <c r="C48" s="40"/>
      <c r="D48" s="40"/>
      <c r="E48" s="40"/>
      <c r="F48" s="40"/>
      <c r="G48" s="40"/>
      <c r="H48" s="156">
        <f>VLOOKUP(DATE($A48,4,30),Data!$B$13:$G$996,6)</f>
        <v>4137</v>
      </c>
      <c r="I48" s="40"/>
      <c r="J48" s="40"/>
      <c r="K48" s="40"/>
      <c r="L48" s="40"/>
      <c r="M48" s="156">
        <f>VLOOKUP(DATE($A48,9,30),Data!$B$13:$G$996,6)</f>
        <v>3252.913818359375</v>
      </c>
      <c r="N48">
        <f t="shared" si="0"/>
        <v>1</v>
      </c>
      <c r="P48" s="150">
        <v>4289</v>
      </c>
      <c r="Q48">
        <v>42</v>
      </c>
      <c r="R48" s="149">
        <f t="shared" si="1"/>
        <v>0.50602409638554213</v>
      </c>
      <c r="S48" s="150">
        <v>2855.43017578125</v>
      </c>
      <c r="U48">
        <v>3200</v>
      </c>
      <c r="W48" s="150">
        <v>4289</v>
      </c>
      <c r="X48" s="150">
        <v>2855.43017578125</v>
      </c>
    </row>
    <row r="49" spans="1:25">
      <c r="A49" s="17">
        <v>1964</v>
      </c>
      <c r="B49" s="40"/>
      <c r="C49" s="40"/>
      <c r="D49" s="40"/>
      <c r="E49" s="40"/>
      <c r="F49" s="40"/>
      <c r="G49" s="40"/>
      <c r="H49" s="156">
        <f>VLOOKUP(DATE($A49,4,30),Data!$B$13:$G$996,6)</f>
        <v>4038.049072265625</v>
      </c>
      <c r="I49" s="40"/>
      <c r="J49" s="40"/>
      <c r="K49" s="40"/>
      <c r="L49" s="40"/>
      <c r="M49" s="156">
        <f>VLOOKUP(DATE($A49,9,30),Data!$B$13:$G$996,6)</f>
        <v>2599.577392578125</v>
      </c>
      <c r="N49">
        <f t="shared" si="0"/>
        <v>1</v>
      </c>
      <c r="P49" s="150">
        <v>4286.73388671875</v>
      </c>
      <c r="Q49">
        <v>43</v>
      </c>
      <c r="R49" s="149">
        <f t="shared" si="1"/>
        <v>0.51807228915662651</v>
      </c>
      <c r="S49" s="191">
        <v>2841.710693359375</v>
      </c>
      <c r="U49">
        <v>3200</v>
      </c>
      <c r="V49">
        <v>3800</v>
      </c>
      <c r="W49" s="150">
        <v>4286.73388671875</v>
      </c>
      <c r="X49" s="191">
        <v>2841.710693359375</v>
      </c>
    </row>
    <row r="50" spans="1:25">
      <c r="A50" s="17">
        <v>1965</v>
      </c>
      <c r="B50" s="40"/>
      <c r="C50" s="40"/>
      <c r="D50" s="40"/>
      <c r="E50" s="40"/>
      <c r="F50" s="40"/>
      <c r="G50" s="40"/>
      <c r="H50" s="156">
        <f>VLOOKUP(DATE($A50,4,30),Data!$B$13:$G$996,6)</f>
        <v>4500</v>
      </c>
      <c r="I50" s="40"/>
      <c r="J50" s="40"/>
      <c r="K50" s="40"/>
      <c r="L50" s="40"/>
      <c r="M50" s="156">
        <f>VLOOKUP(DATE($A50,9,30),Data!$B$13:$G$996,6)</f>
        <v>3285.12060546875</v>
      </c>
      <c r="N50">
        <f t="shared" si="0"/>
        <v>1</v>
      </c>
      <c r="P50" s="150">
        <v>4216.7998046875</v>
      </c>
      <c r="Q50">
        <v>44</v>
      </c>
      <c r="R50" s="149">
        <f t="shared" si="1"/>
        <v>0.53012048192771088</v>
      </c>
      <c r="S50" s="191">
        <v>2781.87890625</v>
      </c>
      <c r="U50">
        <v>3200</v>
      </c>
      <c r="V50">
        <v>3800</v>
      </c>
      <c r="W50" s="150">
        <v>4216.7998046875</v>
      </c>
      <c r="X50" s="191">
        <v>2781.87890625</v>
      </c>
      <c r="Y50" s="191"/>
    </row>
    <row r="51" spans="1:25">
      <c r="A51" s="17">
        <v>1966</v>
      </c>
      <c r="B51" s="40"/>
      <c r="C51" s="40"/>
      <c r="D51" s="40"/>
      <c r="E51" s="40"/>
      <c r="F51" s="40"/>
      <c r="G51" s="40"/>
      <c r="H51" s="156">
        <f>VLOOKUP(DATE($A51,4,30),Data!$B$13:$G$996,6)</f>
        <v>4552</v>
      </c>
      <c r="I51" s="40"/>
      <c r="J51" s="40"/>
      <c r="K51" s="40"/>
      <c r="L51" s="40"/>
      <c r="M51" s="156">
        <f>VLOOKUP(DATE($A51,9,30),Data!$B$13:$G$996,6)</f>
        <v>2811.884521484375</v>
      </c>
      <c r="N51">
        <f t="shared" si="0"/>
        <v>1</v>
      </c>
      <c r="P51" s="150">
        <v>4214.68896484375</v>
      </c>
      <c r="Q51">
        <v>45</v>
      </c>
      <c r="R51" s="149">
        <f t="shared" si="1"/>
        <v>0.54216867469879515</v>
      </c>
      <c r="S51" s="191">
        <v>2780.168212890625</v>
      </c>
      <c r="U51">
        <v>3200</v>
      </c>
      <c r="V51">
        <v>3800</v>
      </c>
      <c r="W51" s="150">
        <v>4214.68896484375</v>
      </c>
      <c r="X51" s="191">
        <v>2780.168212890625</v>
      </c>
    </row>
    <row r="52" spans="1:25">
      <c r="A52" s="17">
        <v>1967</v>
      </c>
      <c r="B52" s="40"/>
      <c r="C52" s="40"/>
      <c r="D52" s="40"/>
      <c r="E52" s="40"/>
      <c r="F52" s="40"/>
      <c r="G52" s="40"/>
      <c r="H52" s="156">
        <f>VLOOKUP(DATE($A52,4,30),Data!$B$13:$G$996,6)</f>
        <v>4479</v>
      </c>
      <c r="I52" s="40"/>
      <c r="J52" s="40"/>
      <c r="K52" s="40"/>
      <c r="L52" s="40"/>
      <c r="M52" s="156">
        <f>VLOOKUP(DATE($A52,9,30),Data!$B$13:$G$996,6)</f>
        <v>3400</v>
      </c>
      <c r="N52">
        <f t="shared" si="0"/>
        <v>1</v>
      </c>
      <c r="P52" s="150">
        <v>4196.0517578125</v>
      </c>
      <c r="Q52">
        <v>46</v>
      </c>
      <c r="R52" s="149">
        <f t="shared" si="1"/>
        <v>0.55421686746987953</v>
      </c>
      <c r="S52" s="191">
        <v>2777.439697265625</v>
      </c>
      <c r="U52">
        <v>3200</v>
      </c>
      <c r="V52">
        <v>3800</v>
      </c>
      <c r="W52" s="150">
        <v>4196.0517578125</v>
      </c>
      <c r="X52" s="191">
        <v>2777.439697265625</v>
      </c>
    </row>
    <row r="53" spans="1:25">
      <c r="A53" s="17">
        <v>1968</v>
      </c>
      <c r="B53" s="40"/>
      <c r="C53" s="40"/>
      <c r="D53" s="40"/>
      <c r="E53" s="40"/>
      <c r="F53" s="40"/>
      <c r="G53" s="40"/>
      <c r="H53" s="156">
        <f>VLOOKUP(DATE($A53,4,30),Data!$B$13:$G$996,6)</f>
        <v>4452.96044921875</v>
      </c>
      <c r="I53" s="40"/>
      <c r="J53" s="40"/>
      <c r="K53" s="40"/>
      <c r="L53" s="40"/>
      <c r="M53" s="156">
        <f>VLOOKUP(DATE($A53,9,30),Data!$B$13:$G$996,6)</f>
        <v>3003.511474609375</v>
      </c>
      <c r="N53">
        <f t="shared" si="0"/>
        <v>1</v>
      </c>
      <c r="P53" s="150">
        <v>4187.74609375</v>
      </c>
      <c r="Q53">
        <v>47</v>
      </c>
      <c r="R53" s="149">
        <f t="shared" si="1"/>
        <v>0.5662650602409639</v>
      </c>
      <c r="S53" s="150">
        <v>2748.032958984375</v>
      </c>
      <c r="U53">
        <v>3200</v>
      </c>
      <c r="V53">
        <v>3800</v>
      </c>
      <c r="W53" s="150">
        <v>4187.74609375</v>
      </c>
      <c r="X53" s="150">
        <v>2748.032958984375</v>
      </c>
      <c r="Y53" s="191"/>
    </row>
    <row r="54" spans="1:25">
      <c r="A54" s="17">
        <v>1969</v>
      </c>
      <c r="B54" s="40"/>
      <c r="C54" s="40"/>
      <c r="D54" s="40"/>
      <c r="E54" s="40"/>
      <c r="F54" s="40"/>
      <c r="G54" s="40"/>
      <c r="H54" s="156">
        <f>VLOOKUP(DATE($A54,4,30),Data!$B$13:$G$996,6)</f>
        <v>4434</v>
      </c>
      <c r="I54" s="40"/>
      <c r="J54" s="40"/>
      <c r="K54" s="40"/>
      <c r="L54" s="40"/>
      <c r="M54" s="156">
        <f>VLOOKUP(DATE($A54,9,30),Data!$B$13:$G$996,6)</f>
        <v>3369.915771484375</v>
      </c>
      <c r="N54">
        <f t="shared" si="0"/>
        <v>1</v>
      </c>
      <c r="P54" s="150">
        <v>4173</v>
      </c>
      <c r="Q54">
        <v>48</v>
      </c>
      <c r="R54" s="149">
        <f t="shared" si="1"/>
        <v>0.57831325301204817</v>
      </c>
      <c r="S54" s="191">
        <v>2741.8505859375</v>
      </c>
      <c r="U54">
        <v>3200</v>
      </c>
      <c r="V54">
        <v>3800</v>
      </c>
      <c r="W54" s="150">
        <v>4173</v>
      </c>
      <c r="X54" s="191">
        <v>2741.8505859375</v>
      </c>
      <c r="Y54" s="191"/>
    </row>
    <row r="55" spans="1:25">
      <c r="A55" s="17">
        <v>1970</v>
      </c>
      <c r="B55" s="40"/>
      <c r="C55" s="40"/>
      <c r="D55" s="40"/>
      <c r="E55" s="40"/>
      <c r="F55" s="40"/>
      <c r="G55" s="40"/>
      <c r="H55" s="156">
        <f>VLOOKUP(DATE($A55,4,30),Data!$B$13:$G$996,6)</f>
        <v>4227.529296875</v>
      </c>
      <c r="I55" s="40"/>
      <c r="J55" s="40"/>
      <c r="K55" s="40"/>
      <c r="L55" s="40"/>
      <c r="M55" s="156">
        <f>VLOOKUP(DATE($A55,9,30),Data!$B$13:$G$996,6)</f>
        <v>2471.084228515625</v>
      </c>
      <c r="N55">
        <f t="shared" si="0"/>
        <v>1</v>
      </c>
      <c r="O55" s="191"/>
      <c r="P55" s="150">
        <v>4137</v>
      </c>
      <c r="Q55">
        <v>49</v>
      </c>
      <c r="R55" s="149">
        <f t="shared" si="1"/>
        <v>0.59036144578313254</v>
      </c>
      <c r="S55" s="150">
        <v>2700.652099609375</v>
      </c>
      <c r="U55">
        <v>3200</v>
      </c>
      <c r="V55">
        <v>3800</v>
      </c>
      <c r="W55" s="150">
        <v>4137</v>
      </c>
      <c r="X55" s="150">
        <v>2700.652099609375</v>
      </c>
      <c r="Y55" s="191"/>
    </row>
    <row r="56" spans="1:25">
      <c r="A56" s="17">
        <v>1971</v>
      </c>
      <c r="B56" s="40"/>
      <c r="C56" s="40"/>
      <c r="D56" s="40"/>
      <c r="E56" s="40"/>
      <c r="F56" s="40"/>
      <c r="G56" s="40"/>
      <c r="H56" s="156">
        <f>VLOOKUP(DATE($A56,4,30),Data!$B$13:$G$996,6)</f>
        <v>4448.462890625</v>
      </c>
      <c r="I56" s="40"/>
      <c r="J56" s="40"/>
      <c r="K56" s="40"/>
      <c r="L56" s="40"/>
      <c r="M56" s="156">
        <f>VLOOKUP(DATE($A56,9,30),Data!$B$13:$G$996,6)</f>
        <v>3291.08154296875</v>
      </c>
      <c r="N56">
        <f t="shared" si="0"/>
        <v>1</v>
      </c>
      <c r="P56" s="150">
        <v>4113.26123046875</v>
      </c>
      <c r="Q56">
        <v>50</v>
      </c>
      <c r="R56" s="149">
        <f t="shared" si="1"/>
        <v>0.60240963855421692</v>
      </c>
      <c r="S56" s="191">
        <v>2700.2822265625</v>
      </c>
      <c r="V56">
        <v>3800</v>
      </c>
      <c r="W56" s="150">
        <v>4113.26123046875</v>
      </c>
      <c r="X56" s="191">
        <v>2700.2822265625</v>
      </c>
    </row>
    <row r="57" spans="1:25">
      <c r="A57" s="17">
        <v>1972</v>
      </c>
      <c r="B57" s="40"/>
      <c r="C57" s="40"/>
      <c r="D57" s="40"/>
      <c r="E57" s="40"/>
      <c r="F57" s="40"/>
      <c r="G57" s="40"/>
      <c r="H57" s="156">
        <f>VLOOKUP(DATE($A57,4,30),Data!$B$13:$G$996,6)</f>
        <v>4552</v>
      </c>
      <c r="I57" s="40"/>
      <c r="J57" s="40"/>
      <c r="K57" s="40"/>
      <c r="L57" s="40"/>
      <c r="M57" s="156">
        <f>VLOOKUP(DATE($A57,9,30),Data!$B$13:$G$996,6)</f>
        <v>3186.470458984375</v>
      </c>
      <c r="N57">
        <f t="shared" si="0"/>
        <v>1</v>
      </c>
      <c r="P57" s="150">
        <v>4109.890625</v>
      </c>
      <c r="Q57">
        <v>51</v>
      </c>
      <c r="R57" s="149">
        <f t="shared" si="1"/>
        <v>0.61445783132530118</v>
      </c>
      <c r="S57" s="191">
        <v>2682.438720703125</v>
      </c>
      <c r="T57">
        <v>2200</v>
      </c>
      <c r="V57">
        <v>3800</v>
      </c>
      <c r="W57" s="150">
        <v>4109.890625</v>
      </c>
      <c r="X57" s="191">
        <v>2682.438720703125</v>
      </c>
      <c r="Y57" s="191"/>
    </row>
    <row r="58" spans="1:25">
      <c r="A58" s="17">
        <v>1973</v>
      </c>
      <c r="B58" s="40"/>
      <c r="C58" s="40"/>
      <c r="D58" s="40"/>
      <c r="E58" s="40"/>
      <c r="F58" s="40"/>
      <c r="G58" s="40"/>
      <c r="H58" s="156">
        <f>VLOOKUP(DATE($A58,4,30),Data!$B$13:$G$996,6)</f>
        <v>4464.72509765625</v>
      </c>
      <c r="I58" s="40"/>
      <c r="J58" s="40"/>
      <c r="K58" s="40"/>
      <c r="L58" s="40"/>
      <c r="M58" s="156">
        <f>VLOOKUP(DATE($A58,9,30),Data!$B$13:$G$996,6)</f>
        <v>3292.633544921875</v>
      </c>
      <c r="N58">
        <f t="shared" si="0"/>
        <v>1</v>
      </c>
      <c r="P58" s="150">
        <v>4107.478515625</v>
      </c>
      <c r="Q58">
        <v>52</v>
      </c>
      <c r="R58" s="149">
        <f t="shared" si="1"/>
        <v>0.62650602409638556</v>
      </c>
      <c r="S58" s="191">
        <v>2681.681884765625</v>
      </c>
      <c r="T58">
        <v>2200</v>
      </c>
      <c r="V58">
        <v>3800</v>
      </c>
      <c r="W58" s="150">
        <v>4107.478515625</v>
      </c>
      <c r="X58" s="191">
        <v>2681.681884765625</v>
      </c>
    </row>
    <row r="59" spans="1:25">
      <c r="A59" s="17">
        <v>1974</v>
      </c>
      <c r="B59" s="40"/>
      <c r="C59" s="40"/>
      <c r="D59" s="40"/>
      <c r="E59" s="40"/>
      <c r="F59" s="40"/>
      <c r="G59" s="40"/>
      <c r="H59" s="156">
        <f>VLOOKUP(DATE($A59,4,30),Data!$B$13:$G$996,6)</f>
        <v>4289</v>
      </c>
      <c r="I59" s="40"/>
      <c r="J59" s="40"/>
      <c r="K59" s="40"/>
      <c r="L59" s="40"/>
      <c r="M59" s="156">
        <f>VLOOKUP(DATE($A59,9,30),Data!$B$13:$G$996,6)</f>
        <v>3400</v>
      </c>
      <c r="N59">
        <f t="shared" si="0"/>
        <v>1</v>
      </c>
      <c r="P59" s="150">
        <v>4095.018798828125</v>
      </c>
      <c r="Q59">
        <v>53</v>
      </c>
      <c r="R59" s="149">
        <f t="shared" si="1"/>
        <v>0.63855421686746983</v>
      </c>
      <c r="S59" s="150">
        <v>2668.84765625</v>
      </c>
      <c r="T59">
        <v>2200</v>
      </c>
      <c r="V59">
        <v>3800</v>
      </c>
      <c r="W59" s="150">
        <v>4095.018798828125</v>
      </c>
      <c r="X59" s="150">
        <v>2668.84765625</v>
      </c>
    </row>
    <row r="60" spans="1:25">
      <c r="A60" s="17">
        <v>1975</v>
      </c>
      <c r="B60" s="40"/>
      <c r="C60" s="40"/>
      <c r="D60" s="40"/>
      <c r="E60" s="40"/>
      <c r="F60" s="40"/>
      <c r="G60" s="40"/>
      <c r="H60" s="156">
        <f>VLOOKUP(DATE($A60,4,30),Data!$B$13:$G$996,6)</f>
        <v>4338.80517578125</v>
      </c>
      <c r="I60" s="40"/>
      <c r="J60" s="40"/>
      <c r="K60" s="40"/>
      <c r="L60" s="40"/>
      <c r="M60" s="156">
        <f>VLOOKUP(DATE($A60,9,30),Data!$B$13:$G$996,6)</f>
        <v>3400</v>
      </c>
      <c r="N60">
        <f t="shared" si="0"/>
        <v>1</v>
      </c>
      <c r="P60" s="150">
        <v>4094.75927734375</v>
      </c>
      <c r="Q60">
        <v>54</v>
      </c>
      <c r="R60" s="149">
        <f t="shared" si="1"/>
        <v>0.6506024096385542</v>
      </c>
      <c r="S60" s="150">
        <v>2635.235107421875</v>
      </c>
      <c r="T60">
        <v>2200</v>
      </c>
      <c r="V60">
        <v>3800</v>
      </c>
      <c r="W60" s="150">
        <v>4094.75927734375</v>
      </c>
      <c r="X60" s="150">
        <v>2635.235107421875</v>
      </c>
    </row>
    <row r="61" spans="1:25">
      <c r="A61" s="17">
        <v>1976</v>
      </c>
      <c r="B61" s="40"/>
      <c r="C61" s="40"/>
      <c r="D61" s="40"/>
      <c r="E61" s="40"/>
      <c r="F61" s="40"/>
      <c r="G61" s="40"/>
      <c r="H61" s="156">
        <f>VLOOKUP(DATE($A61,4,30),Data!$B$13:$G$996,6)</f>
        <v>3869.248779296875</v>
      </c>
      <c r="I61" s="40"/>
      <c r="J61" s="40"/>
      <c r="K61" s="40"/>
      <c r="L61" s="40"/>
      <c r="M61" s="156">
        <f>VLOOKUP(DATE($A61,9,30),Data!$B$13:$G$996,6)</f>
        <v>2512.994140625</v>
      </c>
      <c r="N61">
        <f t="shared" si="0"/>
        <v>1</v>
      </c>
      <c r="P61" s="150">
        <v>4094</v>
      </c>
      <c r="Q61">
        <v>55</v>
      </c>
      <c r="R61" s="149">
        <f t="shared" si="1"/>
        <v>0.66265060240963858</v>
      </c>
      <c r="S61" s="191">
        <v>2621.468017578125</v>
      </c>
      <c r="T61">
        <v>2200</v>
      </c>
      <c r="V61">
        <v>3800</v>
      </c>
      <c r="W61" s="150">
        <v>4094</v>
      </c>
      <c r="X61" s="191">
        <v>2621.468017578125</v>
      </c>
      <c r="Y61" s="191"/>
    </row>
    <row r="62" spans="1:25">
      <c r="A62" s="17">
        <v>1977</v>
      </c>
      <c r="B62" s="40"/>
      <c r="C62" s="40"/>
      <c r="D62" s="40"/>
      <c r="E62" s="40"/>
      <c r="F62" s="40"/>
      <c r="G62" s="40"/>
      <c r="H62" s="156">
        <f>VLOOKUP(DATE($A62,4,30),Data!$B$13:$G$996,6)</f>
        <v>1694.126220703125</v>
      </c>
      <c r="I62" s="40"/>
      <c r="J62" s="40"/>
      <c r="K62" s="40"/>
      <c r="L62" s="40"/>
      <c r="M62" s="156">
        <f>VLOOKUP(DATE($A62,9,30),Data!$B$13:$G$996,6)</f>
        <v>550</v>
      </c>
      <c r="N62" t="str">
        <f t="shared" si="0"/>
        <v/>
      </c>
      <c r="P62" s="150">
        <v>4075.889404296875</v>
      </c>
      <c r="Q62">
        <v>56</v>
      </c>
      <c r="R62" s="149">
        <f t="shared" si="1"/>
        <v>0.67469879518072284</v>
      </c>
      <c r="S62" s="150">
        <v>2596.40576171875</v>
      </c>
      <c r="T62">
        <v>2200</v>
      </c>
      <c r="V62">
        <v>3800</v>
      </c>
      <c r="W62" s="150">
        <v>4075.889404296875</v>
      </c>
      <c r="X62" s="150">
        <v>2596.40576171875</v>
      </c>
    </row>
    <row r="63" spans="1:25">
      <c r="A63" s="17">
        <v>1978</v>
      </c>
      <c r="B63" s="40"/>
      <c r="C63" s="40"/>
      <c r="D63" s="40"/>
      <c r="E63" s="40"/>
      <c r="F63" s="40"/>
      <c r="G63" s="40"/>
      <c r="H63" s="156">
        <f>VLOOKUP(DATE($A63,4,30),Data!$B$13:$G$996,6)</f>
        <v>4552</v>
      </c>
      <c r="I63" s="40"/>
      <c r="J63" s="40"/>
      <c r="K63" s="40"/>
      <c r="L63" s="40"/>
      <c r="M63" s="156">
        <f>VLOOKUP(DATE($A63,9,30),Data!$B$13:$G$996,6)</f>
        <v>3400</v>
      </c>
      <c r="N63">
        <f t="shared" si="0"/>
        <v>1</v>
      </c>
      <c r="P63" s="150">
        <v>4074</v>
      </c>
      <c r="Q63">
        <v>57</v>
      </c>
      <c r="R63" s="149">
        <f t="shared" si="1"/>
        <v>0.68674698795180722</v>
      </c>
      <c r="S63" s="191">
        <v>2563.634765625</v>
      </c>
      <c r="T63">
        <v>2200</v>
      </c>
      <c r="V63">
        <v>3800</v>
      </c>
      <c r="W63" s="150">
        <v>4074</v>
      </c>
      <c r="X63" s="191">
        <v>2563.634765625</v>
      </c>
      <c r="Y63" s="191"/>
    </row>
    <row r="64" spans="1:25">
      <c r="A64" s="17">
        <v>1979</v>
      </c>
      <c r="B64" s="40"/>
      <c r="C64" s="40"/>
      <c r="D64" s="40"/>
      <c r="E64" s="40"/>
      <c r="F64" s="40"/>
      <c r="G64" s="40"/>
      <c r="H64" s="156">
        <f>VLOOKUP(DATE($A64,4,30),Data!$B$13:$G$996,6)</f>
        <v>4192.94873046875</v>
      </c>
      <c r="I64" s="40"/>
      <c r="J64" s="40"/>
      <c r="K64" s="40"/>
      <c r="L64" s="40"/>
      <c r="M64" s="156">
        <f>VLOOKUP(DATE($A64,9,30),Data!$B$13:$G$996,6)</f>
        <v>3230.5400390625</v>
      </c>
      <c r="N64">
        <f t="shared" si="0"/>
        <v>1</v>
      </c>
      <c r="P64" s="150">
        <v>4058</v>
      </c>
      <c r="Q64">
        <v>58</v>
      </c>
      <c r="R64" s="149">
        <f t="shared" si="1"/>
        <v>0.6987951807228916</v>
      </c>
      <c r="S64" s="191">
        <v>2559.127685546875</v>
      </c>
      <c r="T64">
        <v>2200</v>
      </c>
      <c r="V64">
        <v>3800</v>
      </c>
      <c r="W64" s="150">
        <v>4058</v>
      </c>
      <c r="X64" s="191">
        <v>2559.127685546875</v>
      </c>
    </row>
    <row r="65" spans="1:25">
      <c r="A65" s="17">
        <v>1980</v>
      </c>
      <c r="B65" s="40"/>
      <c r="C65" s="40"/>
      <c r="D65" s="40"/>
      <c r="E65" s="40"/>
      <c r="F65" s="40"/>
      <c r="G65" s="40"/>
      <c r="H65" s="156">
        <f>VLOOKUP(DATE($A65,4,30),Data!$B$13:$G$996,6)</f>
        <v>4254.16455078125</v>
      </c>
      <c r="I65" s="40"/>
      <c r="J65" s="40"/>
      <c r="K65" s="40"/>
      <c r="L65" s="40"/>
      <c r="M65" s="156">
        <f>VLOOKUP(DATE($A65,9,30),Data!$B$13:$G$996,6)</f>
        <v>3306.899658203125</v>
      </c>
      <c r="N65">
        <f t="shared" si="0"/>
        <v>1</v>
      </c>
      <c r="P65" s="150">
        <v>3962.185302734375</v>
      </c>
      <c r="Q65">
        <v>59</v>
      </c>
      <c r="R65" s="149">
        <f t="shared" si="1"/>
        <v>0.71084337349397586</v>
      </c>
      <c r="S65" s="191">
        <v>2556.723876953125</v>
      </c>
      <c r="T65">
        <v>2200</v>
      </c>
      <c r="V65">
        <v>3800</v>
      </c>
      <c r="W65" s="150">
        <v>3962.185302734375</v>
      </c>
      <c r="X65" s="191">
        <v>2556.723876953125</v>
      </c>
      <c r="Y65" s="191"/>
    </row>
    <row r="66" spans="1:25">
      <c r="A66" s="17">
        <v>1981</v>
      </c>
      <c r="B66" s="40"/>
      <c r="C66" s="40"/>
      <c r="D66" s="40"/>
      <c r="E66" s="40"/>
      <c r="F66" s="40"/>
      <c r="G66" s="40"/>
      <c r="H66" s="156">
        <f>VLOOKUP(DATE($A66,4,30),Data!$B$13:$G$996,6)</f>
        <v>4495.89404296875</v>
      </c>
      <c r="I66" s="40"/>
      <c r="J66" s="40"/>
      <c r="K66" s="40"/>
      <c r="L66" s="40"/>
      <c r="M66" s="156">
        <f>VLOOKUP(DATE($A66,9,30),Data!$B$13:$G$996,6)</f>
        <v>2639.34716796875</v>
      </c>
      <c r="N66">
        <f t="shared" si="0"/>
        <v>1</v>
      </c>
      <c r="P66" s="150">
        <v>3961.615478515625</v>
      </c>
      <c r="Q66">
        <v>60</v>
      </c>
      <c r="R66" s="149">
        <f t="shared" si="1"/>
        <v>0.72289156626506024</v>
      </c>
      <c r="S66" s="191">
        <v>2511.669189453125</v>
      </c>
      <c r="T66">
        <v>2200</v>
      </c>
      <c r="V66">
        <v>3800</v>
      </c>
      <c r="W66" s="150">
        <v>3961.615478515625</v>
      </c>
      <c r="X66" s="191">
        <v>2511.669189453125</v>
      </c>
      <c r="Y66" s="191"/>
    </row>
    <row r="67" spans="1:25">
      <c r="A67" s="17">
        <v>1982</v>
      </c>
      <c r="B67" s="40"/>
      <c r="C67" s="40"/>
      <c r="D67" s="40"/>
      <c r="E67" s="40"/>
      <c r="F67" s="40"/>
      <c r="G67" s="40"/>
      <c r="H67" s="156">
        <f>VLOOKUP(DATE($A67,4,30),Data!$B$13:$G$996,6)</f>
        <v>4094</v>
      </c>
      <c r="I67" s="40"/>
      <c r="J67" s="40"/>
      <c r="K67" s="40"/>
      <c r="L67" s="40"/>
      <c r="M67" s="156">
        <f>VLOOKUP(DATE($A67,9,30),Data!$B$13:$G$996,6)</f>
        <v>3400</v>
      </c>
      <c r="N67">
        <f t="shared" si="0"/>
        <v>1</v>
      </c>
      <c r="P67" s="150">
        <v>3943.637939453125</v>
      </c>
      <c r="Q67">
        <v>61</v>
      </c>
      <c r="R67" s="149">
        <f t="shared" si="1"/>
        <v>0.73493975903614461</v>
      </c>
      <c r="S67" s="191">
        <v>2510.074462890625</v>
      </c>
      <c r="T67">
        <v>2200</v>
      </c>
      <c r="V67">
        <v>3800</v>
      </c>
      <c r="W67" s="150">
        <v>3943.637939453125</v>
      </c>
      <c r="X67" s="191">
        <v>2510.074462890625</v>
      </c>
      <c r="Y67" s="191"/>
    </row>
    <row r="68" spans="1:25">
      <c r="A68" s="17">
        <v>1983</v>
      </c>
      <c r="B68" s="40"/>
      <c r="C68" s="40"/>
      <c r="D68" s="40"/>
      <c r="E68" s="40"/>
      <c r="F68" s="40"/>
      <c r="G68" s="40"/>
      <c r="H68" s="156">
        <f>VLOOKUP(DATE($A68,4,30),Data!$B$13:$G$996,6)</f>
        <v>4074</v>
      </c>
      <c r="I68" s="40"/>
      <c r="J68" s="40"/>
      <c r="K68" s="40"/>
      <c r="L68" s="40"/>
      <c r="M68" s="156">
        <f>VLOOKUP(DATE($A68,9,30),Data!$B$13:$G$996,6)</f>
        <v>3313.672607421875</v>
      </c>
      <c r="N68">
        <f t="shared" si="0"/>
        <v>1</v>
      </c>
      <c r="P68" s="150">
        <v>3918.0126953125</v>
      </c>
      <c r="Q68">
        <v>62</v>
      </c>
      <c r="R68" s="149">
        <f t="shared" si="1"/>
        <v>0.74698795180722888</v>
      </c>
      <c r="S68" s="191">
        <v>2463.29541015625</v>
      </c>
      <c r="T68">
        <v>2200</v>
      </c>
      <c r="V68">
        <v>3800</v>
      </c>
      <c r="W68" s="150">
        <v>3918.0126953125</v>
      </c>
      <c r="X68" s="191">
        <v>2463.29541015625</v>
      </c>
    </row>
    <row r="69" spans="1:25">
      <c r="A69" s="17">
        <v>1984</v>
      </c>
      <c r="B69" s="40"/>
      <c r="C69" s="40"/>
      <c r="D69" s="40"/>
      <c r="E69" s="40"/>
      <c r="F69" s="40"/>
      <c r="G69" s="40"/>
      <c r="H69" s="156">
        <f>VLOOKUP(DATE($A69,4,30),Data!$B$13:$G$996,6)</f>
        <v>4544.18212890625</v>
      </c>
      <c r="I69" s="40"/>
      <c r="J69" s="40"/>
      <c r="K69" s="40"/>
      <c r="L69" s="40"/>
      <c r="M69" s="156">
        <f>VLOOKUP(DATE($A69,9,30),Data!$B$13:$G$996,6)</f>
        <v>3141.3662109375</v>
      </c>
      <c r="N69">
        <f t="shared" si="0"/>
        <v>1</v>
      </c>
      <c r="P69" s="150">
        <v>3878.3115234375</v>
      </c>
      <c r="Q69">
        <v>63</v>
      </c>
      <c r="R69" s="149">
        <f t="shared" si="1"/>
        <v>0.75903614457831325</v>
      </c>
      <c r="S69" s="191">
        <v>2346.53564453125</v>
      </c>
      <c r="T69">
        <v>2200</v>
      </c>
      <c r="V69">
        <v>3800</v>
      </c>
      <c r="W69" s="150">
        <v>3878.3115234375</v>
      </c>
      <c r="X69" s="191">
        <v>2346.53564453125</v>
      </c>
      <c r="Y69" s="191"/>
    </row>
    <row r="70" spans="1:25">
      <c r="A70" s="17">
        <v>1985</v>
      </c>
      <c r="B70" s="40"/>
      <c r="C70" s="40"/>
      <c r="D70" s="40"/>
      <c r="E70" s="40"/>
      <c r="F70" s="40"/>
      <c r="G70" s="40"/>
      <c r="H70" s="156">
        <f>VLOOKUP(DATE($A70,4,30),Data!$B$13:$G$996,6)</f>
        <v>4133.61669921875</v>
      </c>
      <c r="I70" s="40"/>
      <c r="J70" s="40"/>
      <c r="K70" s="40"/>
      <c r="L70" s="40"/>
      <c r="M70" s="156">
        <f>VLOOKUP(DATE($A70,9,30),Data!$B$13:$G$996,6)</f>
        <v>2613.369384765625</v>
      </c>
      <c r="N70">
        <f t="shared" si="0"/>
        <v>1</v>
      </c>
      <c r="P70" s="150">
        <v>3850.002197265625</v>
      </c>
      <c r="Q70">
        <v>64</v>
      </c>
      <c r="R70" s="149">
        <f t="shared" si="1"/>
        <v>0.77108433734939763</v>
      </c>
      <c r="S70" s="191">
        <v>2332.4599609375</v>
      </c>
      <c r="T70">
        <v>2200</v>
      </c>
      <c r="V70">
        <v>3800</v>
      </c>
      <c r="W70" s="150">
        <v>3850.002197265625</v>
      </c>
      <c r="X70" s="191">
        <v>2332.4599609375</v>
      </c>
    </row>
    <row r="71" spans="1:25">
      <c r="A71" s="17">
        <v>1986</v>
      </c>
      <c r="B71" s="40"/>
      <c r="C71" s="40"/>
      <c r="D71" s="40"/>
      <c r="E71" s="40"/>
      <c r="F71" s="40"/>
      <c r="G71" s="40"/>
      <c r="H71" s="156">
        <f>VLOOKUP(DATE($A71,4,30),Data!$B$13:$G$996,6)</f>
        <v>3974.640869140625</v>
      </c>
      <c r="I71" s="40"/>
      <c r="J71" s="40"/>
      <c r="K71" s="40"/>
      <c r="L71" s="40"/>
      <c r="M71" s="156">
        <f>VLOOKUP(DATE($A71,9,30),Data!$B$13:$G$996,6)</f>
        <v>2825.28271484375</v>
      </c>
      <c r="N71">
        <f t="shared" si="0"/>
        <v>1</v>
      </c>
      <c r="P71" s="150">
        <v>3845.357177734375</v>
      </c>
      <c r="Q71">
        <v>65</v>
      </c>
      <c r="R71" s="149">
        <f t="shared" si="1"/>
        <v>0.7831325301204819</v>
      </c>
      <c r="S71" s="191">
        <v>2296.6630859375</v>
      </c>
      <c r="T71">
        <v>2200</v>
      </c>
      <c r="V71">
        <v>3800</v>
      </c>
      <c r="W71" s="150">
        <v>3845.357177734375</v>
      </c>
      <c r="X71" s="191">
        <v>2296.6630859375</v>
      </c>
      <c r="Y71" s="191"/>
    </row>
    <row r="72" spans="1:25">
      <c r="A72" s="17">
        <v>1987</v>
      </c>
      <c r="B72" s="40"/>
      <c r="C72" s="40"/>
      <c r="D72" s="40"/>
      <c r="E72" s="40"/>
      <c r="F72" s="40"/>
      <c r="G72" s="40"/>
      <c r="H72" s="156">
        <f>VLOOKUP(DATE($A72,4,30),Data!$B$13:$G$996,6)</f>
        <v>3652.500732421875</v>
      </c>
      <c r="I72" s="40"/>
      <c r="J72" s="40"/>
      <c r="K72" s="40"/>
      <c r="L72" s="40"/>
      <c r="M72" s="156">
        <f>VLOOKUP(DATE($A72,9,30),Data!$B$13:$G$996,6)</f>
        <v>1813.857177734375</v>
      </c>
      <c r="N72" t="str">
        <f t="shared" ref="N72:N88" si="2">IF(AND(H72&gt;3800,M72&gt;=2200),1,"")</f>
        <v/>
      </c>
      <c r="P72" s="150">
        <v>3823.193603515625</v>
      </c>
      <c r="Q72">
        <v>66</v>
      </c>
      <c r="R72" s="149">
        <f t="shared" ref="R72:R88" si="3">Q72/($Q$88+1)</f>
        <v>0.79518072289156627</v>
      </c>
      <c r="S72" s="191">
        <v>2291.2392578125</v>
      </c>
      <c r="T72">
        <v>2200</v>
      </c>
      <c r="V72">
        <v>3800</v>
      </c>
      <c r="W72" s="150">
        <v>3823.193603515625</v>
      </c>
      <c r="X72" s="191">
        <v>2291.2392578125</v>
      </c>
      <c r="Y72" s="191"/>
    </row>
    <row r="73" spans="1:25">
      <c r="A73" s="17">
        <v>1988</v>
      </c>
      <c r="B73" s="40"/>
      <c r="C73" s="40"/>
      <c r="D73" s="40"/>
      <c r="E73" s="40"/>
      <c r="F73" s="40"/>
      <c r="G73" s="40"/>
      <c r="H73" s="156">
        <f>VLOOKUP(DATE($A73,4,30),Data!$B$13:$G$996,6)</f>
        <v>2993.865966796875</v>
      </c>
      <c r="I73" s="40"/>
      <c r="J73" s="40"/>
      <c r="K73" s="40"/>
      <c r="L73" s="40"/>
      <c r="M73" s="156">
        <f>VLOOKUP(DATE($A73,9,30),Data!$B$13:$G$996,6)</f>
        <v>1508.548583984375</v>
      </c>
      <c r="N73" t="str">
        <f t="shared" si="2"/>
        <v/>
      </c>
      <c r="P73" s="150">
        <v>3797.49853515625</v>
      </c>
      <c r="Q73">
        <v>67</v>
      </c>
      <c r="R73" s="149">
        <f t="shared" si="3"/>
        <v>0.80722891566265065</v>
      </c>
      <c r="S73" s="191">
        <v>2261.458740234375</v>
      </c>
      <c r="T73">
        <v>2200</v>
      </c>
      <c r="V73">
        <v>3800</v>
      </c>
      <c r="W73" s="150">
        <v>3797.49853515625</v>
      </c>
      <c r="X73" s="191">
        <v>2261.458740234375</v>
      </c>
    </row>
    <row r="74" spans="1:25">
      <c r="A74" s="17">
        <v>1989</v>
      </c>
      <c r="B74" s="40"/>
      <c r="C74" s="40"/>
      <c r="D74" s="40"/>
      <c r="E74" s="40"/>
      <c r="F74" s="40"/>
      <c r="G74" s="40"/>
      <c r="H74" s="156">
        <f>VLOOKUP(DATE($A74,4,30),Data!$B$13:$G$996,6)</f>
        <v>3714.463623046875</v>
      </c>
      <c r="I74" s="40"/>
      <c r="J74" s="40"/>
      <c r="K74" s="40"/>
      <c r="L74" s="40"/>
      <c r="M74" s="156">
        <f>VLOOKUP(DATE($A74,9,30),Data!$B$13:$G$996,6)</f>
        <v>2267.34912109375</v>
      </c>
      <c r="N74" t="str">
        <f t="shared" si="2"/>
        <v/>
      </c>
      <c r="P74" s="150">
        <v>3774.22412109375</v>
      </c>
      <c r="Q74">
        <v>68</v>
      </c>
      <c r="R74" s="149">
        <f t="shared" si="3"/>
        <v>0.81927710843373491</v>
      </c>
      <c r="S74" s="191">
        <v>2230.68701171875</v>
      </c>
      <c r="T74">
        <v>2200</v>
      </c>
      <c r="V74">
        <v>3800</v>
      </c>
      <c r="W74" s="150">
        <v>3774.22412109375</v>
      </c>
      <c r="X74" s="191">
        <v>2230.68701171875</v>
      </c>
      <c r="Y74" s="191"/>
    </row>
    <row r="75" spans="1:25">
      <c r="A75" s="17">
        <v>1990</v>
      </c>
      <c r="B75" s="40"/>
      <c r="C75" s="40"/>
      <c r="D75" s="40"/>
      <c r="E75" s="40"/>
      <c r="F75" s="40"/>
      <c r="G75" s="40"/>
      <c r="H75" s="156">
        <f>VLOOKUP(DATE($A75,4,30),Data!$B$13:$G$996,6)</f>
        <v>2830.5966796875</v>
      </c>
      <c r="I75" s="40"/>
      <c r="J75" s="40"/>
      <c r="K75" s="40"/>
      <c r="L75" s="40"/>
      <c r="M75" s="156">
        <f>VLOOKUP(DATE($A75,9,30),Data!$B$13:$G$996,6)</f>
        <v>1752.357666015625</v>
      </c>
      <c r="N75" t="str">
        <f t="shared" si="2"/>
        <v/>
      </c>
      <c r="P75" s="150">
        <v>3569.5966796875</v>
      </c>
      <c r="Q75">
        <v>69</v>
      </c>
      <c r="R75" s="149">
        <f t="shared" si="3"/>
        <v>0.83132530120481929</v>
      </c>
      <c r="S75" s="191">
        <v>2097.57958984375</v>
      </c>
      <c r="T75">
        <v>2200</v>
      </c>
      <c r="V75">
        <v>3800</v>
      </c>
      <c r="W75" s="150">
        <v>3569.5966796875</v>
      </c>
      <c r="X75" s="191">
        <v>2097.57958984375</v>
      </c>
    </row>
    <row r="76" spans="1:25">
      <c r="A76" s="17">
        <v>1991</v>
      </c>
      <c r="B76" s="40"/>
      <c r="C76" s="40"/>
      <c r="D76" s="40"/>
      <c r="E76" s="40"/>
      <c r="F76" s="40"/>
      <c r="G76" s="40"/>
      <c r="H76" s="156">
        <f>VLOOKUP(DATE($A76,4,30),Data!$B$13:$G$996,6)</f>
        <v>2051.524169921875</v>
      </c>
      <c r="I76" s="40"/>
      <c r="J76" s="40"/>
      <c r="K76" s="40"/>
      <c r="L76" s="40"/>
      <c r="M76" s="156">
        <f>VLOOKUP(DATE($A76,9,30),Data!$B$13:$G$996,6)</f>
        <v>995.33465576171875</v>
      </c>
      <c r="N76" t="str">
        <f t="shared" si="2"/>
        <v/>
      </c>
      <c r="P76" s="150">
        <v>3510.639404296875</v>
      </c>
      <c r="Q76">
        <v>70</v>
      </c>
      <c r="R76" s="149">
        <f t="shared" si="3"/>
        <v>0.84337349397590367</v>
      </c>
      <c r="S76" s="191">
        <v>1845.7882080078125</v>
      </c>
      <c r="T76">
        <v>2200</v>
      </c>
      <c r="V76">
        <v>3800</v>
      </c>
      <c r="W76" s="150">
        <v>3510.639404296875</v>
      </c>
      <c r="X76" s="191">
        <v>1845.7882080078125</v>
      </c>
      <c r="Y76" s="191"/>
    </row>
    <row r="77" spans="1:25">
      <c r="A77" s="17">
        <v>1992</v>
      </c>
      <c r="B77" s="40"/>
      <c r="C77" s="40"/>
      <c r="D77" s="40"/>
      <c r="E77" s="40"/>
      <c r="F77" s="40"/>
      <c r="G77" s="40"/>
      <c r="H77" s="156">
        <f>VLOOKUP(DATE($A77,4,30),Data!$B$13:$G$996,6)</f>
        <v>2037.4266357421875</v>
      </c>
      <c r="I77" s="40"/>
      <c r="J77" s="40"/>
      <c r="K77" s="40"/>
      <c r="L77" s="40"/>
      <c r="M77" s="156">
        <f>VLOOKUP(DATE($A77,9,30),Data!$B$13:$G$996,6)</f>
        <v>550</v>
      </c>
      <c r="N77" t="str">
        <f t="shared" si="2"/>
        <v/>
      </c>
      <c r="P77" s="150">
        <v>3439.48046875</v>
      </c>
      <c r="Q77">
        <v>71</v>
      </c>
      <c r="R77" s="149">
        <f t="shared" si="3"/>
        <v>0.85542168674698793</v>
      </c>
      <c r="S77" s="191">
        <v>1768.5865478515625</v>
      </c>
      <c r="T77">
        <v>2200</v>
      </c>
      <c r="V77">
        <v>3800</v>
      </c>
      <c r="W77" s="150">
        <v>3439.48046875</v>
      </c>
      <c r="X77" s="191">
        <v>1768.5865478515625</v>
      </c>
    </row>
    <row r="78" spans="1:25">
      <c r="A78" s="17">
        <v>1993</v>
      </c>
      <c r="B78" s="40"/>
      <c r="C78" s="40"/>
      <c r="D78" s="40"/>
      <c r="E78" s="40"/>
      <c r="F78" s="40"/>
      <c r="G78" s="40"/>
      <c r="H78" s="156">
        <f>VLOOKUP(DATE($A78,4,30),Data!$B$13:$G$996,6)</f>
        <v>4256.20556640625</v>
      </c>
      <c r="I78" s="40"/>
      <c r="J78" s="40"/>
      <c r="K78" s="40"/>
      <c r="L78" s="40"/>
      <c r="M78" s="156">
        <f>VLOOKUP(DATE($A78,9,30),Data!$B$13:$G$996,6)</f>
        <v>3400</v>
      </c>
      <c r="N78">
        <f t="shared" si="2"/>
        <v>1</v>
      </c>
      <c r="P78" s="150">
        <v>3432.336669921875</v>
      </c>
      <c r="Q78">
        <v>72</v>
      </c>
      <c r="R78" s="149">
        <f t="shared" si="3"/>
        <v>0.86746987951807231</v>
      </c>
      <c r="S78" s="191">
        <v>1657.233642578125</v>
      </c>
      <c r="T78">
        <v>2200</v>
      </c>
      <c r="V78">
        <v>3800</v>
      </c>
      <c r="W78" s="150">
        <v>3432.336669921875</v>
      </c>
      <c r="X78" s="191">
        <v>1657.233642578125</v>
      </c>
      <c r="Y78" s="191"/>
    </row>
    <row r="79" spans="1:25">
      <c r="A79" s="17">
        <v>1994</v>
      </c>
      <c r="B79" s="40"/>
      <c r="C79" s="40"/>
      <c r="D79" s="40"/>
      <c r="E79" s="40"/>
      <c r="F79" s="40"/>
      <c r="G79" s="40"/>
      <c r="H79" s="156">
        <f>VLOOKUP(DATE($A79,4,30),Data!$B$13:$G$996,6)</f>
        <v>3604.402587890625</v>
      </c>
      <c r="I79" s="40"/>
      <c r="J79" s="40"/>
      <c r="K79" s="40"/>
      <c r="L79" s="40"/>
      <c r="M79" s="156">
        <f>VLOOKUP(DATE($A79,9,30),Data!$B$13:$G$996,6)</f>
        <v>1616.1187744140625</v>
      </c>
      <c r="N79" t="str">
        <f t="shared" si="2"/>
        <v/>
      </c>
      <c r="P79" s="150">
        <v>2829.8779296875</v>
      </c>
      <c r="Q79">
        <v>73</v>
      </c>
      <c r="R79" s="149">
        <f t="shared" si="3"/>
        <v>0.87951807228915657</v>
      </c>
      <c r="S79" s="191">
        <v>1552.825439453125</v>
      </c>
      <c r="T79">
        <v>2200</v>
      </c>
      <c r="V79">
        <v>3800</v>
      </c>
      <c r="W79" s="150">
        <v>2829.8779296875</v>
      </c>
      <c r="X79" s="191">
        <v>1552.825439453125</v>
      </c>
      <c r="Y79" s="191"/>
    </row>
    <row r="80" spans="1:25">
      <c r="A80" s="17">
        <v>1995</v>
      </c>
      <c r="B80" s="40"/>
      <c r="C80" s="40"/>
      <c r="D80" s="40"/>
      <c r="E80" s="40"/>
      <c r="F80" s="40"/>
      <c r="G80" s="40"/>
      <c r="H80" s="156">
        <f>VLOOKUP(DATE($A80,4,30),Data!$B$13:$G$996,6)</f>
        <v>4216.7998046875</v>
      </c>
      <c r="I80" s="40"/>
      <c r="J80" s="40"/>
      <c r="K80" s="40"/>
      <c r="L80" s="40"/>
      <c r="M80" s="156">
        <f>VLOOKUP(DATE($A80,9,30),Data!$B$13:$G$996,6)</f>
        <v>3400</v>
      </c>
      <c r="N80">
        <f t="shared" si="2"/>
        <v>1</v>
      </c>
      <c r="O80" s="191"/>
      <c r="P80" s="150">
        <v>2687.37451171875</v>
      </c>
      <c r="Q80">
        <v>74</v>
      </c>
      <c r="R80" s="149">
        <f t="shared" si="3"/>
        <v>0.89156626506024095</v>
      </c>
      <c r="S80" s="191">
        <v>1358.8189697265625</v>
      </c>
      <c r="T80">
        <v>2200</v>
      </c>
      <c r="V80">
        <v>3800</v>
      </c>
      <c r="W80" s="150">
        <v>2687.37451171875</v>
      </c>
      <c r="X80" s="191">
        <v>1358.8189697265625</v>
      </c>
      <c r="Y80" s="191"/>
    </row>
    <row r="81" spans="1:25">
      <c r="A81" s="17">
        <v>1996</v>
      </c>
      <c r="B81" s="40"/>
      <c r="C81" s="40"/>
      <c r="D81" s="40"/>
      <c r="E81" s="40"/>
      <c r="F81" s="40"/>
      <c r="G81" s="40"/>
      <c r="H81" s="156">
        <f>VLOOKUP(DATE($A81,4,30),Data!$B$13:$G$996,6)</f>
        <v>4443.1396484375</v>
      </c>
      <c r="I81" s="40"/>
      <c r="J81" s="40"/>
      <c r="K81" s="40"/>
      <c r="L81" s="40"/>
      <c r="M81" s="156">
        <f>VLOOKUP(DATE($A81,9,30),Data!$B$13:$G$996,6)</f>
        <v>3276.49365234375</v>
      </c>
      <c r="N81">
        <f t="shared" si="2"/>
        <v>1</v>
      </c>
      <c r="P81" s="150">
        <v>2579.0419921875</v>
      </c>
      <c r="Q81">
        <v>75</v>
      </c>
      <c r="R81" s="149">
        <f t="shared" si="3"/>
        <v>0.90361445783132532</v>
      </c>
      <c r="S81" s="191">
        <v>922.48089599609375</v>
      </c>
      <c r="T81">
        <v>2200</v>
      </c>
      <c r="V81">
        <v>3800</v>
      </c>
      <c r="W81" s="150">
        <v>2579.0419921875</v>
      </c>
      <c r="X81" s="191">
        <v>922.48089599609375</v>
      </c>
    </row>
    <row r="82" spans="1:25">
      <c r="A82" s="17">
        <v>1997</v>
      </c>
      <c r="B82" s="40"/>
      <c r="C82" s="40"/>
      <c r="D82" s="40"/>
      <c r="E82" s="40"/>
      <c r="F82" s="40"/>
      <c r="G82" s="40"/>
      <c r="H82" s="156">
        <f>VLOOKUP(DATE($A82,4,30),Data!$B$13:$G$996,6)</f>
        <v>4226.77880859375</v>
      </c>
      <c r="I82" s="40"/>
      <c r="J82" s="40"/>
      <c r="K82" s="40"/>
      <c r="L82" s="40"/>
      <c r="M82" s="156">
        <f>VLOOKUP(DATE($A82,9,30),Data!$B$13:$G$996,6)</f>
        <v>2419.866455078125</v>
      </c>
      <c r="N82">
        <f t="shared" si="2"/>
        <v>1</v>
      </c>
      <c r="P82" s="150">
        <v>2088.08447265625</v>
      </c>
      <c r="Q82">
        <v>76</v>
      </c>
      <c r="R82" s="149">
        <f t="shared" si="3"/>
        <v>0.91566265060240959</v>
      </c>
      <c r="S82" s="191">
        <v>671.91265869140625</v>
      </c>
      <c r="T82">
        <v>2200</v>
      </c>
      <c r="V82">
        <v>3800</v>
      </c>
      <c r="W82" s="150">
        <v>2088.08447265625</v>
      </c>
      <c r="X82" s="191">
        <v>671.91265869140625</v>
      </c>
      <c r="Y82" s="191"/>
    </row>
    <row r="83" spans="1:25">
      <c r="A83" s="17">
        <v>1998</v>
      </c>
      <c r="B83" s="40"/>
      <c r="C83" s="40"/>
      <c r="D83" s="40"/>
      <c r="E83" s="40"/>
      <c r="F83" s="40"/>
      <c r="G83" s="40"/>
      <c r="H83" s="156">
        <f>VLOOKUP(DATE($A83,4,30),Data!$B$13:$G$996,6)</f>
        <v>4386.4580078125</v>
      </c>
      <c r="I83" s="40"/>
      <c r="J83" s="40"/>
      <c r="K83" s="40"/>
      <c r="L83" s="40"/>
      <c r="M83" s="156">
        <f>VLOOKUP(DATE($A83,9,30),Data!$B$13:$G$996,6)</f>
        <v>3400</v>
      </c>
      <c r="N83">
        <f t="shared" si="2"/>
        <v>1</v>
      </c>
      <c r="P83" s="150">
        <v>2067.167236328125</v>
      </c>
      <c r="Q83">
        <v>77</v>
      </c>
      <c r="R83" s="149">
        <f t="shared" si="3"/>
        <v>0.92771084337349397</v>
      </c>
      <c r="S83" s="191">
        <v>600.24896240234375</v>
      </c>
      <c r="T83">
        <v>2200</v>
      </c>
      <c r="V83">
        <v>3800</v>
      </c>
      <c r="W83" s="150">
        <v>2067.167236328125</v>
      </c>
      <c r="X83" s="191">
        <v>600.24896240234375</v>
      </c>
    </row>
    <row r="84" spans="1:25">
      <c r="A84" s="17">
        <v>1999</v>
      </c>
      <c r="B84" s="40"/>
      <c r="C84" s="40"/>
      <c r="D84" s="40"/>
      <c r="E84" s="40"/>
      <c r="F84" s="40"/>
      <c r="G84" s="40"/>
      <c r="H84" s="156">
        <f>VLOOKUP(DATE($A84,4,30),Data!$B$13:$G$996,6)</f>
        <v>4522.1298828125</v>
      </c>
      <c r="I84" s="40"/>
      <c r="J84" s="40"/>
      <c r="K84" s="40"/>
      <c r="L84" s="40"/>
      <c r="M84" s="156">
        <f>VLOOKUP(DATE($A84,9,30),Data!$B$13:$G$996,6)</f>
        <v>3329.56982421875</v>
      </c>
      <c r="N84">
        <f t="shared" si="2"/>
        <v>1</v>
      </c>
      <c r="P84" s="150">
        <v>1881.855224609375</v>
      </c>
      <c r="Q84">
        <v>78</v>
      </c>
      <c r="R84" s="149">
        <f t="shared" si="3"/>
        <v>0.93975903614457834</v>
      </c>
      <c r="S84" s="150">
        <v>550</v>
      </c>
      <c r="T84">
        <v>2200</v>
      </c>
      <c r="V84">
        <v>3800</v>
      </c>
      <c r="W84" s="150">
        <v>1881.855224609375</v>
      </c>
      <c r="X84" s="150">
        <v>550</v>
      </c>
      <c r="Y84" s="191"/>
    </row>
    <row r="85" spans="1:25">
      <c r="A85" s="17">
        <v>2000</v>
      </c>
      <c r="B85" s="40"/>
      <c r="C85" s="40"/>
      <c r="D85" s="40"/>
      <c r="E85" s="40"/>
      <c r="F85" s="40"/>
      <c r="G85" s="40"/>
      <c r="H85" s="156">
        <f>VLOOKUP(DATE($A85,4,30),Data!$B$13:$G$996,6)</f>
        <v>4552.10009765625</v>
      </c>
      <c r="I85" s="40"/>
      <c r="J85" s="40"/>
      <c r="K85" s="40"/>
      <c r="L85" s="40"/>
      <c r="M85" s="156">
        <f>VLOOKUP(DATE($A85,9,30),Data!$B$13:$G$996,6)</f>
        <v>3400</v>
      </c>
      <c r="N85">
        <f t="shared" si="2"/>
        <v>1</v>
      </c>
      <c r="P85" s="150">
        <v>1871.259765625</v>
      </c>
      <c r="Q85">
        <v>79</v>
      </c>
      <c r="R85" s="149">
        <f t="shared" si="3"/>
        <v>0.95180722891566261</v>
      </c>
      <c r="S85" s="191">
        <v>550</v>
      </c>
      <c r="V85">
        <v>3800</v>
      </c>
      <c r="W85" s="150">
        <v>1871.259765625</v>
      </c>
      <c r="X85" s="191">
        <v>550</v>
      </c>
    </row>
    <row r="86" spans="1:25">
      <c r="A86" s="17">
        <v>2001</v>
      </c>
      <c r="B86" s="40"/>
      <c r="C86" s="40"/>
      <c r="D86" s="40"/>
      <c r="E86" s="40"/>
      <c r="F86" s="40"/>
      <c r="G86" s="40"/>
      <c r="H86" s="156">
        <f>VLOOKUP(DATE($A86,4,30),Data!$B$13:$G$996,6)</f>
        <v>4537.4384765625</v>
      </c>
      <c r="I86" s="40"/>
      <c r="J86" s="40"/>
      <c r="K86" s="40"/>
      <c r="L86" s="40"/>
      <c r="M86" s="156">
        <f>VLOOKUP(DATE($A86,9,30),Data!$B$13:$G$996,6)</f>
        <v>2812.470703125</v>
      </c>
      <c r="N86">
        <f t="shared" si="2"/>
        <v>1</v>
      </c>
      <c r="P86" s="150">
        <v>1863.8341064453125</v>
      </c>
      <c r="Q86">
        <v>80</v>
      </c>
      <c r="R86" s="149">
        <f t="shared" si="3"/>
        <v>0.96385542168674698</v>
      </c>
      <c r="S86" s="191">
        <v>550</v>
      </c>
      <c r="V86">
        <v>3800</v>
      </c>
      <c r="W86" s="150">
        <v>1863.8341064453125</v>
      </c>
      <c r="X86" s="191">
        <v>550</v>
      </c>
      <c r="Y86" s="191"/>
    </row>
    <row r="87" spans="1:25">
      <c r="A87" s="17">
        <v>2002</v>
      </c>
      <c r="B87" s="40"/>
      <c r="C87" s="40"/>
      <c r="D87" s="40"/>
      <c r="E87" s="40"/>
      <c r="F87" s="40"/>
      <c r="G87" s="40"/>
      <c r="H87" s="156">
        <f>VLOOKUP(DATE($A87,4,30),Data!$B$13:$G$996,6)</f>
        <v>4552.10009765625</v>
      </c>
      <c r="I87" s="40"/>
      <c r="J87" s="40"/>
      <c r="K87" s="40"/>
      <c r="L87" s="40"/>
      <c r="M87" s="156">
        <f>VLOOKUP(DATE($A87,9,30),Data!$B$13:$G$996,6)</f>
        <v>2964.75048828125</v>
      </c>
      <c r="N87">
        <f t="shared" si="2"/>
        <v>1</v>
      </c>
      <c r="P87" s="150">
        <v>1659.8790283203125</v>
      </c>
      <c r="Q87">
        <v>81</v>
      </c>
      <c r="R87" s="149">
        <f t="shared" si="3"/>
        <v>0.97590361445783136</v>
      </c>
      <c r="S87" s="150">
        <v>550</v>
      </c>
      <c r="V87">
        <v>3800</v>
      </c>
      <c r="W87" s="150">
        <v>1659.8790283203125</v>
      </c>
      <c r="X87" s="150">
        <v>550</v>
      </c>
      <c r="Y87" s="191"/>
    </row>
    <row r="88" spans="1:25">
      <c r="A88" s="17">
        <v>2003</v>
      </c>
      <c r="B88" s="40"/>
      <c r="C88" s="40"/>
      <c r="D88" s="40"/>
      <c r="E88" s="40"/>
      <c r="F88" s="40"/>
      <c r="G88" s="40"/>
      <c r="H88" s="156">
        <f>VLOOKUP(DATE($A88,4,30),Data!$B$13:$G$996,6)</f>
        <v>4552.10009765625</v>
      </c>
      <c r="I88" s="156"/>
      <c r="J88" s="40"/>
      <c r="K88" s="40"/>
      <c r="L88" s="40"/>
      <c r="M88" s="156">
        <f>VLOOKUP(DATE($A88,9,30),Data!$B$13:$G$996,6)</f>
        <v>3400</v>
      </c>
      <c r="N88">
        <f t="shared" si="2"/>
        <v>1</v>
      </c>
      <c r="P88" s="150">
        <v>1541.1331787109375</v>
      </c>
      <c r="Q88">
        <v>82</v>
      </c>
      <c r="R88" s="149">
        <f t="shared" si="3"/>
        <v>0.98795180722891562</v>
      </c>
      <c r="S88" s="150">
        <v>550</v>
      </c>
      <c r="V88">
        <v>3800</v>
      </c>
      <c r="W88" s="150">
        <v>1541.1331787109375</v>
      </c>
      <c r="X88" s="150">
        <v>550</v>
      </c>
      <c r="Y88" s="191"/>
    </row>
    <row r="89" spans="1:25" ht="13.5" thickBot="1">
      <c r="B89" s="40"/>
      <c r="C89" s="40"/>
      <c r="D89" s="40"/>
      <c r="E89" s="40"/>
      <c r="F89" s="40"/>
      <c r="G89" s="40"/>
      <c r="H89" s="156"/>
      <c r="I89" s="40"/>
      <c r="J89" s="40"/>
      <c r="K89" s="40"/>
      <c r="L89" s="40"/>
      <c r="M89" s="156"/>
      <c r="O89" s="156"/>
      <c r="P89" s="156"/>
    </row>
    <row r="90" spans="1:25" ht="13.5" thickTop="1">
      <c r="B90" s="158"/>
      <c r="C90" s="159"/>
      <c r="D90" s="159"/>
      <c r="E90" s="159"/>
      <c r="F90" s="173" t="s">
        <v>345</v>
      </c>
      <c r="G90" s="159"/>
      <c r="H90" s="174" t="s">
        <v>346</v>
      </c>
      <c r="I90" s="159"/>
      <c r="J90" s="159"/>
      <c r="K90" s="159"/>
      <c r="L90" s="159"/>
      <c r="M90" s="185"/>
      <c r="S90" s="191"/>
      <c r="X90" s="191"/>
      <c r="Y90" s="191"/>
    </row>
    <row r="91" spans="1:25">
      <c r="B91" s="160"/>
      <c r="C91" s="161"/>
      <c r="D91" s="161"/>
      <c r="E91" s="161"/>
      <c r="F91" s="162" t="s">
        <v>339</v>
      </c>
      <c r="G91" s="162" t="s">
        <v>333</v>
      </c>
      <c r="H91" s="163" t="s">
        <v>339</v>
      </c>
      <c r="I91" s="162" t="s">
        <v>333</v>
      </c>
      <c r="J91" s="161"/>
      <c r="K91" s="161"/>
      <c r="L91" s="161"/>
      <c r="M91" s="186"/>
      <c r="Y91" s="191"/>
    </row>
    <row r="92" spans="1:25">
      <c r="A92" s="41"/>
      <c r="B92" s="164"/>
      <c r="C92" s="161"/>
      <c r="D92" s="161"/>
      <c r="E92" s="161"/>
      <c r="F92" s="162" t="s">
        <v>340</v>
      </c>
      <c r="G92" s="162" t="s">
        <v>341</v>
      </c>
      <c r="H92" s="162" t="s">
        <v>340</v>
      </c>
      <c r="I92" s="162" t="s">
        <v>341</v>
      </c>
      <c r="J92" s="161"/>
      <c r="M92" s="186"/>
      <c r="S92" s="191"/>
      <c r="Y92" s="191"/>
    </row>
    <row r="93" spans="1:25">
      <c r="B93" s="165"/>
      <c r="C93" s="161"/>
      <c r="D93" s="161"/>
      <c r="E93" s="162" t="s">
        <v>332</v>
      </c>
      <c r="F93" s="161">
        <f>COUNT($H$7:$H$88)</f>
        <v>80</v>
      </c>
      <c r="G93" s="161"/>
      <c r="H93" s="161"/>
      <c r="I93" s="163"/>
      <c r="J93" s="161"/>
      <c r="M93" s="186"/>
      <c r="S93" s="191"/>
    </row>
    <row r="94" spans="1:25">
      <c r="B94" s="166"/>
      <c r="C94" s="161"/>
      <c r="D94" s="161"/>
      <c r="E94" s="162" t="s">
        <v>334</v>
      </c>
      <c r="F94" s="175">
        <f>COUNTIF($M$7:$M$88,"&gt;=2200")</f>
        <v>68</v>
      </c>
      <c r="G94" s="167">
        <f>F94/$F$93</f>
        <v>0.85</v>
      </c>
      <c r="H94" s="168">
        <f>I94*$F$93</f>
        <v>69.599999999999994</v>
      </c>
      <c r="I94" s="169">
        <v>0.87</v>
      </c>
      <c r="J94" s="161"/>
      <c r="K94" s="161"/>
      <c r="L94" s="161"/>
      <c r="M94" s="186"/>
      <c r="S94" s="191"/>
      <c r="Y94" s="191"/>
    </row>
    <row r="95" spans="1:25">
      <c r="B95" s="160"/>
      <c r="C95" s="161"/>
      <c r="D95" s="161"/>
      <c r="E95" s="162" t="s">
        <v>335</v>
      </c>
      <c r="F95" s="175" t="e">
        <f>SUM(N7:N88)</f>
        <v>#N/A</v>
      </c>
      <c r="G95" s="167" t="e">
        <f>F95/$F$93</f>
        <v>#N/A</v>
      </c>
      <c r="H95" s="168">
        <f>I95*$F$93</f>
        <v>65.599999999999994</v>
      </c>
      <c r="I95" s="169">
        <v>0.82</v>
      </c>
      <c r="J95" s="187"/>
      <c r="K95" s="188" t="s">
        <v>347</v>
      </c>
      <c r="L95" s="161"/>
      <c r="M95" s="186"/>
      <c r="Y95" s="191"/>
    </row>
    <row r="96" spans="1:25">
      <c r="B96" s="160"/>
      <c r="C96" s="161"/>
      <c r="D96" s="161"/>
      <c r="E96" s="162" t="s">
        <v>336</v>
      </c>
      <c r="F96" s="175">
        <f>COUNTIF($M$7:$M$88,"&gt;=3200")</f>
        <v>29</v>
      </c>
      <c r="G96" s="167">
        <f>F96/$F$93</f>
        <v>0.36249999999999999</v>
      </c>
      <c r="H96" s="168">
        <f>I96*$F$93</f>
        <v>32</v>
      </c>
      <c r="I96" s="169">
        <v>0.4</v>
      </c>
      <c r="J96" s="189"/>
      <c r="K96" s="188" t="s">
        <v>348</v>
      </c>
      <c r="L96" s="161"/>
      <c r="M96" s="186"/>
      <c r="X96" s="191"/>
      <c r="Y96" s="191"/>
    </row>
    <row r="97" spans="2:25" ht="13.5" thickBot="1">
      <c r="B97" s="170"/>
      <c r="C97" s="171"/>
      <c r="D97" s="171"/>
      <c r="E97" s="171"/>
      <c r="F97" s="171"/>
      <c r="G97" s="171"/>
      <c r="H97" s="172"/>
      <c r="I97" s="171"/>
      <c r="J97" s="171"/>
      <c r="K97" s="171"/>
      <c r="L97" s="171"/>
      <c r="M97" s="190"/>
      <c r="S97" s="191"/>
      <c r="Y97" s="191"/>
    </row>
    <row r="98" spans="2:25" ht="13.5" thickTop="1">
      <c r="S98" s="191"/>
      <c r="Y98" s="191"/>
    </row>
    <row r="99" spans="2:25">
      <c r="S99" s="191"/>
    </row>
    <row r="100" spans="2:25">
      <c r="S100" s="191"/>
      <c r="Y100" s="191"/>
    </row>
    <row r="101" spans="2:25">
      <c r="S101" s="191"/>
      <c r="Y101" s="191"/>
    </row>
    <row r="102" spans="2:25">
      <c r="S102" s="191"/>
    </row>
    <row r="103" spans="2:25">
      <c r="M103" s="192"/>
      <c r="Y103" s="191"/>
    </row>
    <row r="104" spans="2:25">
      <c r="S104" s="191"/>
      <c r="Y104" s="191"/>
    </row>
    <row r="105" spans="2:25">
      <c r="S105" s="191"/>
    </row>
    <row r="106" spans="2:25">
      <c r="S106" s="191"/>
      <c r="X106" s="191"/>
      <c r="Y106" s="191"/>
    </row>
    <row r="107" spans="2:25">
      <c r="S107" s="191"/>
    </row>
    <row r="108" spans="2:25">
      <c r="S108" s="191"/>
      <c r="Y108" s="191"/>
    </row>
    <row r="109" spans="2:25">
      <c r="S109" s="191"/>
      <c r="Y109" s="191"/>
    </row>
    <row r="110" spans="2:25">
      <c r="S110" s="191"/>
      <c r="X110" s="191"/>
      <c r="Y110" s="191"/>
    </row>
    <row r="111" spans="2:25">
      <c r="S111" s="191"/>
      <c r="X111" s="191"/>
    </row>
    <row r="112" spans="2:25">
      <c r="S112" s="191"/>
      <c r="X112" s="191"/>
    </row>
    <row r="113" spans="19:25">
      <c r="S113" s="191"/>
      <c r="Y113" s="191"/>
    </row>
    <row r="114" spans="19:25">
      <c r="S114" s="191"/>
      <c r="X114" s="191"/>
      <c r="Y114" s="191"/>
    </row>
    <row r="115" spans="19:25">
      <c r="S115" s="191"/>
    </row>
    <row r="116" spans="19:25">
      <c r="S116" s="191"/>
      <c r="X116" s="191"/>
    </row>
    <row r="117" spans="19:25">
      <c r="S117" s="191"/>
      <c r="Y117" s="191"/>
    </row>
    <row r="118" spans="19:25">
      <c r="Y118" s="191"/>
    </row>
    <row r="119" spans="19:25">
      <c r="S119" s="191"/>
    </row>
    <row r="120" spans="19:25">
      <c r="S120" s="191"/>
      <c r="Y120" s="191"/>
    </row>
    <row r="121" spans="19:25">
      <c r="S121" s="191"/>
      <c r="Y121" s="191"/>
    </row>
    <row r="122" spans="19:25">
      <c r="S122" s="191"/>
      <c r="X122" s="191"/>
      <c r="Y122" s="191"/>
    </row>
    <row r="123" spans="19:25">
      <c r="S123" s="191"/>
      <c r="Y123" s="191"/>
    </row>
    <row r="124" spans="19:25">
      <c r="X124" s="191"/>
    </row>
    <row r="125" spans="19:25">
      <c r="S125" s="191"/>
      <c r="X125" s="191"/>
      <c r="Y125" s="191"/>
    </row>
  </sheetData>
  <sortState ref="X7:X88">
    <sortCondition descending="1" ref="X7"/>
  </sortState>
  <mergeCells count="1">
    <mergeCell ref="A4:M4"/>
  </mergeCells>
  <phoneticPr fontId="0" type="noConversion"/>
  <conditionalFormatting sqref="I7:M90 B7:G90 O89:P89 H7:H89">
    <cfRule type="cellIs" dxfId="53" priority="1" stopIfTrue="1" operator="equal">
      <formula>"Flood"</formula>
    </cfRule>
    <cfRule type="cellIs" dxfId="52" priority="2" stopIfTrue="1" operator="equal">
      <formula>"Keswick"</formula>
    </cfRule>
    <cfRule type="cellIs" dxfId="51" priority="3" stopIfTrue="1" operator="equal">
      <formula>"NCP"</formula>
    </cfRule>
  </conditionalFormatting>
  <pageMargins left="0.75" right="0.75" top="1" bottom="1" header="0.5" footer="0.5"/>
  <pageSetup scale="62" orientation="portrait" r:id="rId1"/>
  <headerFooter alignWithMargins="0">
    <oddHeader>&amp;R&amp;D</oddHeader>
    <oddFooter>&amp;R&amp;F</oddFooter>
  </headerFooter>
  <drawing r:id="rId2"/>
  <legacyDrawing r:id="rId3"/>
  <controls>
    <control shapeId="93187" r:id="rId4" name="cmdRecalcExceedance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0">
    <pageSetUpPr fitToPage="1"/>
  </sheetPr>
  <dimension ref="A1:M90"/>
  <sheetViews>
    <sheetView workbookViewId="0">
      <pane ySplit="4" topLeftCell="A5" activePane="bottomLeft" state="frozenSplit"/>
      <selection activeCell="A2" sqref="A2:M2"/>
      <selection pane="bottomLeft" activeCell="A99" sqref="A99"/>
    </sheetView>
  </sheetViews>
  <sheetFormatPr defaultRowHeight="12.75"/>
  <cols>
    <col min="1" max="1" customWidth="true" style="17" width="9.140625" collapsed="true"/>
  </cols>
  <sheetData>
    <row r="1" spans="1:13">
      <c r="C1" s="40" t="s">
        <v>323</v>
      </c>
      <c r="M1" s="2"/>
    </row>
    <row r="2" spans="1:13">
      <c r="A2" s="198" t="s">
        <v>324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46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46" t="s">
        <v>152</v>
      </c>
    </row>
    <row r="5" spans="1:13">
      <c r="A5" s="17">
        <v>1922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1:13">
      <c r="A6" s="17">
        <v>1923</v>
      </c>
      <c r="B6" s="40"/>
      <c r="C6" s="40"/>
      <c r="E6" s="40"/>
      <c r="F6" s="40"/>
      <c r="G6" s="40"/>
      <c r="H6" s="40"/>
      <c r="I6" s="40"/>
      <c r="J6" s="40"/>
      <c r="K6" s="40"/>
      <c r="L6" s="40"/>
      <c r="M6" s="40"/>
    </row>
    <row r="7" spans="1:13">
      <c r="A7" s="17">
        <v>1924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1:13">
      <c r="A8" s="17">
        <v>1925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1:13">
      <c r="A9" s="17">
        <v>1926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</row>
    <row r="10" spans="1:13">
      <c r="A10" s="17">
        <v>1927</v>
      </c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1:13">
      <c r="A11" s="17">
        <v>1928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1:13">
      <c r="A12" s="17">
        <v>1929</v>
      </c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</row>
    <row r="13" spans="1:13">
      <c r="A13" s="17">
        <v>1930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</row>
    <row r="14" spans="1:13">
      <c r="A14" s="17">
        <v>1931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</row>
    <row r="15" spans="1:13">
      <c r="A15" s="17">
        <v>1932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</row>
    <row r="16" spans="1:13">
      <c r="A16" s="17">
        <v>1933</v>
      </c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</row>
    <row r="17" spans="1:13">
      <c r="A17" s="17">
        <v>1934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</row>
    <row r="18" spans="1:13">
      <c r="A18" s="17">
        <v>1935</v>
      </c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</row>
    <row r="19" spans="1:13">
      <c r="A19" s="17">
        <v>1936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</row>
    <row r="20" spans="1:13">
      <c r="A20" s="17">
        <v>1937</v>
      </c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</row>
    <row r="21" spans="1:13">
      <c r="A21" s="17">
        <v>1938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</row>
    <row r="22" spans="1:13">
      <c r="A22" s="17">
        <v>1939</v>
      </c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</row>
    <row r="23" spans="1:13">
      <c r="A23" s="17">
        <v>1940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</row>
    <row r="24" spans="1:13">
      <c r="A24" s="17">
        <v>1941</v>
      </c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</row>
    <row r="25" spans="1:13">
      <c r="A25" s="17">
        <v>1942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</row>
    <row r="26" spans="1:13">
      <c r="A26" s="17">
        <v>1943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</row>
    <row r="27" spans="1:13">
      <c r="A27" s="17">
        <v>1944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</row>
    <row r="28" spans="1:13">
      <c r="A28" s="17">
        <v>1945</v>
      </c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</row>
    <row r="29" spans="1:13">
      <c r="A29" s="17">
        <v>1946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</row>
    <row r="30" spans="1:13">
      <c r="A30" s="17">
        <v>1947</v>
      </c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</row>
    <row r="31" spans="1:13">
      <c r="A31" s="17">
        <v>1948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</row>
    <row r="32" spans="1:13">
      <c r="A32" s="17">
        <v>1949</v>
      </c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</row>
    <row r="33" spans="1:13">
      <c r="A33" s="17">
        <v>1950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</row>
    <row r="34" spans="1:13">
      <c r="A34" s="17">
        <v>1951</v>
      </c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</row>
    <row r="35" spans="1:13">
      <c r="A35" s="17">
        <v>1952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</row>
    <row r="36" spans="1:13">
      <c r="A36" s="17">
        <v>1953</v>
      </c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</row>
    <row r="37" spans="1:13">
      <c r="A37" s="17">
        <v>1954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</row>
    <row r="38" spans="1:13">
      <c r="A38" s="17">
        <v>1955</v>
      </c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</row>
    <row r="39" spans="1:13">
      <c r="A39" s="17">
        <v>1956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</row>
    <row r="40" spans="1:13">
      <c r="A40" s="17">
        <v>1957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</row>
    <row r="41" spans="1:13">
      <c r="A41" s="17">
        <v>1958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</row>
    <row r="42" spans="1:13">
      <c r="A42" s="17">
        <v>1959</v>
      </c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</row>
    <row r="43" spans="1:13">
      <c r="A43" s="17">
        <v>1960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>
      <c r="A44" s="17">
        <v>1961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</row>
    <row r="45" spans="1:13">
      <c r="A45" s="17">
        <v>1962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</row>
    <row r="46" spans="1:13">
      <c r="A46" s="17">
        <v>1963</v>
      </c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</row>
    <row r="47" spans="1:13">
      <c r="A47" s="17">
        <v>1964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</row>
    <row r="48" spans="1:13">
      <c r="A48" s="17">
        <v>1965</v>
      </c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</row>
    <row r="49" spans="1:13">
      <c r="A49" s="17">
        <v>1966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</row>
    <row r="50" spans="1:13">
      <c r="A50" s="17">
        <v>1967</v>
      </c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</row>
    <row r="51" spans="1:13">
      <c r="A51" s="17">
        <v>1968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</row>
    <row r="52" spans="1:13">
      <c r="A52" s="17">
        <v>1969</v>
      </c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</row>
    <row r="53" spans="1:13">
      <c r="A53" s="17">
        <v>1970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1:13">
      <c r="A54" s="17">
        <v>1971</v>
      </c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</row>
    <row r="55" spans="1:13">
      <c r="A55" s="17">
        <v>1972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1:13">
      <c r="A56" s="17">
        <v>1973</v>
      </c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</row>
    <row r="57" spans="1:13">
      <c r="A57" s="17">
        <v>1974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</row>
    <row r="58" spans="1:13">
      <c r="A58" s="17">
        <v>1975</v>
      </c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1:13">
      <c r="A59" s="17">
        <v>1976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1:13">
      <c r="A60" s="17">
        <v>1977</v>
      </c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  <row r="61" spans="1:13">
      <c r="A61" s="17">
        <v>1978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1:13">
      <c r="A62" s="17">
        <v>1979</v>
      </c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1:13">
      <c r="A63" s="17">
        <v>1980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1:13">
      <c r="A64" s="17">
        <v>1981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1:13">
      <c r="A65" s="17">
        <v>1982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1:13">
      <c r="A66" s="17">
        <v>1983</v>
      </c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1:13">
      <c r="A67" s="17">
        <v>1984</v>
      </c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1:13">
      <c r="A68" s="17">
        <v>1985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1:13">
      <c r="A69" s="17">
        <v>1986</v>
      </c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1:13">
      <c r="A70" s="17">
        <v>1987</v>
      </c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1:13">
      <c r="A71" s="17">
        <v>1988</v>
      </c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1:13">
      <c r="A72" s="17">
        <v>1989</v>
      </c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1:13">
      <c r="A73" s="17">
        <v>1990</v>
      </c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</row>
    <row r="74" spans="1:13">
      <c r="A74" s="17">
        <v>1991</v>
      </c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</row>
    <row r="75" spans="1:13">
      <c r="A75" s="17">
        <v>1992</v>
      </c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</row>
    <row r="76" spans="1:13">
      <c r="A76" s="17">
        <v>1993</v>
      </c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</row>
    <row r="77" spans="1:13">
      <c r="A77" s="17">
        <v>1994</v>
      </c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</row>
    <row r="78" spans="1:13">
      <c r="A78" s="17">
        <v>1995</v>
      </c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</row>
    <row r="79" spans="1:13">
      <c r="A79" s="17">
        <v>1996</v>
      </c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</row>
    <row r="80" spans="1:13">
      <c r="A80" s="17">
        <v>1997</v>
      </c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  <row r="81" spans="1:13">
      <c r="A81" s="17">
        <v>1998</v>
      </c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</row>
    <row r="82" spans="1:13">
      <c r="A82" s="17">
        <v>1999</v>
      </c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</row>
    <row r="83" spans="1:13">
      <c r="A83" s="17">
        <v>2000</v>
      </c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</row>
    <row r="84" spans="1:13">
      <c r="A84" s="17">
        <v>2001</v>
      </c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</row>
    <row r="85" spans="1:13">
      <c r="A85" s="17">
        <v>2002</v>
      </c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</row>
    <row r="86" spans="1:13">
      <c r="A86" s="17">
        <v>2003</v>
      </c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</row>
    <row r="87" spans="1:13">
      <c r="H87" s="40"/>
    </row>
    <row r="88" spans="1:13">
      <c r="A88" s="41" t="s">
        <v>153</v>
      </c>
      <c r="B88" s="4"/>
    </row>
    <row r="89" spans="1:13">
      <c r="B89" s="1"/>
    </row>
    <row r="90" spans="1:13">
      <c r="B90" s="42"/>
    </row>
  </sheetData>
  <mergeCells count="1">
    <mergeCell ref="A2:M2"/>
  </mergeCells>
  <phoneticPr fontId="0" type="noConversion"/>
  <conditionalFormatting sqref="B5:C86 E5:G86 D5 D7:D86 C1 I5:M86 H5:H87">
    <cfRule type="cellIs" dxfId="50" priority="1" stopIfTrue="1" operator="equal">
      <formula>"Flood"</formula>
    </cfRule>
    <cfRule type="cellIs" dxfId="49" priority="2" stopIfTrue="1" operator="equal">
      <formula>"Keswick"</formula>
    </cfRule>
    <cfRule type="cellIs" dxfId="48" priority="3" stopIfTrue="1" operator="equal">
      <formula>"NCP"</formula>
    </cfRule>
  </conditionalFormatting>
  <pageMargins left="0.75" right="0.75" top="1" bottom="1" header="0.5" footer="0.5"/>
  <pageSetup scale="59" orientation="portrait" r:id="rId1"/>
  <headerFooter alignWithMargins="0">
    <oddHeader>&amp;R&amp;D</oddHeader>
    <oddFooter>&amp;R&amp;F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M92"/>
  <sheetViews>
    <sheetView workbookViewId="0">
      <pane ySplit="6" topLeftCell="A7" activePane="bottomLeft" state="frozenSplit"/>
      <selection activeCell="B14" sqref="B14:B100"/>
      <selection pane="bottomLeft" activeCell="A2" sqref="A2"/>
    </sheetView>
  </sheetViews>
  <sheetFormatPr defaultRowHeight="12.75"/>
  <cols>
    <col min="1" max="1" customWidth="true" style="17" width="9.140625" collapsed="true"/>
    <col min="2" max="2" bestFit="true" customWidth="true" width="12.42578125" collapsed="true"/>
  </cols>
  <sheetData>
    <row r="1" spans="1:13" s="179" customFormat="1" ht="34.5" customHeight="1">
      <c r="A1" s="199" t="s">
        <v>363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</row>
    <row r="2" spans="1:13">
      <c r="B2" s="178"/>
      <c r="C2" s="150" t="s">
        <v>350</v>
      </c>
      <c r="E2" s="176"/>
      <c r="F2" t="s">
        <v>349</v>
      </c>
      <c r="H2" s="177"/>
      <c r="I2" t="s">
        <v>351</v>
      </c>
      <c r="M2" s="2"/>
    </row>
    <row r="3" spans="1:13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>
      <c r="A4"/>
      <c r="B4">
        <v>11</v>
      </c>
      <c r="C4" s="41">
        <v>12</v>
      </c>
      <c r="D4">
        <v>1</v>
      </c>
      <c r="E4">
        <v>2</v>
      </c>
      <c r="F4">
        <v>3</v>
      </c>
      <c r="G4">
        <v>4</v>
      </c>
      <c r="H4">
        <v>5</v>
      </c>
      <c r="I4">
        <v>6</v>
      </c>
      <c r="J4">
        <v>7</v>
      </c>
      <c r="K4">
        <v>8</v>
      </c>
      <c r="L4">
        <v>9</v>
      </c>
      <c r="M4">
        <v>10</v>
      </c>
    </row>
    <row r="5" spans="1:13">
      <c r="A5"/>
      <c r="B5">
        <v>-1</v>
      </c>
      <c r="C5">
        <v>-1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ht="26.25" customHeight="1">
      <c r="A6" s="10" t="s">
        <v>140</v>
      </c>
      <c r="B6" s="10" t="s">
        <v>141</v>
      </c>
      <c r="C6" s="10" t="s">
        <v>142</v>
      </c>
      <c r="D6" s="10" t="s">
        <v>143</v>
      </c>
      <c r="E6" s="10" t="s">
        <v>144</v>
      </c>
      <c r="F6" s="10" t="s">
        <v>145</v>
      </c>
      <c r="G6" s="10" t="s">
        <v>146</v>
      </c>
      <c r="H6" s="10" t="s">
        <v>147</v>
      </c>
      <c r="I6" s="10" t="s">
        <v>148</v>
      </c>
      <c r="J6" s="10" t="s">
        <v>149</v>
      </c>
      <c r="K6" s="10" t="s">
        <v>150</v>
      </c>
      <c r="L6" s="10" t="s">
        <v>151</v>
      </c>
      <c r="M6" s="10" t="s">
        <v>152</v>
      </c>
    </row>
    <row r="7" spans="1:13">
      <c r="A7" s="17">
        <v>1922</v>
      </c>
      <c r="B7" s="152" t="str">
        <f>IF(VLOOKUP($A7*100+B$3,Control!$A$13:$J$996,Control!$C$11)="NCP",VLOOKUP(DATE($A7+B$5,B$4,1)-1,Data!$B$13:$CR$996,95),"")</f>
        <v/>
      </c>
      <c r="C7" s="152" t="str">
        <f>IF(VLOOKUP($A7*100+C$3,Control!$A$13:$J$996,Control!$C$11)="NCP",VLOOKUP(DATE($A7+C$5,C$4,1)-1,Data!$B$13:$CR$996,95),"")</f>
        <v/>
      </c>
      <c r="D7" s="152" t="str">
        <f>IF(VLOOKUP($A7*100+D$3,Control!$A$13:$J$996,Control!$C$11)="NCP",VLOOKUP(DATE($A7+D$5,D$4,1)-1,Data!$B$13:$CR$996,95),"")</f>
        <v/>
      </c>
      <c r="E7" s="152" t="str">
        <f>IF(VLOOKUP($A7*100+E$3,Control!$A$13:$J$996,Control!$C$11)="NCP",VLOOKUP(DATE($A7+E$5,E$4,1)-1,Data!$B$13:$CR$996,95),"")</f>
        <v/>
      </c>
      <c r="F7" s="152" t="str">
        <f>IF(VLOOKUP($A7*100+F$3,Control!$A$13:$J$996,Control!$C$11)="NCP",VLOOKUP(DATE($A7+F$5,F$4,1)-1,Data!$B$13:$CR$996,95),"")</f>
        <v/>
      </c>
      <c r="G7" s="152" t="str">
        <f>IF(VLOOKUP($A7*100+G$3,Control!$A$13:$J$996,Control!$C$11)="NCP",VLOOKUP(DATE($A7+G$5,G$4,1)-1,Data!$B$13:$CR$996,95),"")</f>
        <v/>
      </c>
      <c r="H7" s="152" t="str">
        <f>IF(VLOOKUP($A7*100+H$3,Control!$A$13:$J$996,Control!$C$11)="NCP",VLOOKUP(DATE($A7+H$5,H$4,1)-1,Data!$B$13:$CR$996,95),"")</f>
        <v/>
      </c>
      <c r="I7" s="152" t="e">
        <f>IF(VLOOKUP($A7*100+I$3,Control!$A$13:$J$996,Control!$C$11)="NCP",VLOOKUP(DATE($A7+I$5,I$4,1)-1,Data!$B$13:$CR$996,95),"")</f>
        <v>#N/A</v>
      </c>
      <c r="J7" s="152" t="e">
        <f>IF(VLOOKUP($A7*100+J$3,Control!$A$13:$J$996,Control!$C$11)="NCP",VLOOKUP(DATE($A7+J$5,J$4,1)-1,Data!$B$13:$CR$996,95),"")</f>
        <v>#N/A</v>
      </c>
      <c r="K7" s="152" t="e">
        <f>IF(VLOOKUP($A7*100+K$3,Control!$A$13:$J$996,Control!$C$11)="NCP",VLOOKUP(DATE($A7+K$5,K$4,1)-1,Data!$B$13:$CR$996,95),"")</f>
        <v>#N/A</v>
      </c>
      <c r="L7" s="152" t="e">
        <f>IF(VLOOKUP($A7*100+L$3,Control!$A$13:$J$996,Control!$C$11)="NCP",VLOOKUP(DATE($A7+L$5,L$4,1)-1,Data!$B$13:$CR$996,95),"")</f>
        <v>#N/A</v>
      </c>
      <c r="M7" s="152" t="e">
        <f>IF(VLOOKUP($A7*100+M$3,Control!$A$13:$J$996,Control!$C$11)="NCP",VLOOKUP(DATE($A7+M$5,M$4,1)-1,Data!$B$13:$CR$996,95),"")</f>
        <v>#N/A</v>
      </c>
    </row>
    <row r="8" spans="1:13">
      <c r="A8" s="17">
        <v>1923</v>
      </c>
      <c r="B8" s="152" t="str">
        <f>IF(VLOOKUP($A8*100+B$3,Control!$A$13:$J$996,Control!$C$11)="NCP",VLOOKUP(DATE($A8+B$5,B$4,1)-1,Data!$B$13:$CR$996,95),"")</f>
        <v/>
      </c>
      <c r="C8" s="152" t="str">
        <f>IF(VLOOKUP($A8*100+C$3,Control!$A$13:$J$996,Control!$C$11)="NCP",VLOOKUP(DATE($A8+C$5,C$4,1)-1,Data!$B$13:$CR$996,95),"")</f>
        <v/>
      </c>
      <c r="D8" s="152" t="str">
        <f>IF(VLOOKUP($A8*100+D$3,Control!$A$13:$J$996,Control!$C$11)="NCP",VLOOKUP(DATE($A8+D$5,D$4,1)-1,Data!$B$13:$CR$996,95),"")</f>
        <v/>
      </c>
      <c r="E8" s="152" t="str">
        <f>IF(VLOOKUP($A8*100+E$3,Control!$A$13:$J$996,Control!$C$11)="NCP",VLOOKUP(DATE($A8+E$5,E$4,1)-1,Data!$B$13:$CR$996,95),"")</f>
        <v/>
      </c>
      <c r="F8" s="152" t="str">
        <f>IF(VLOOKUP($A8*100+F$3,Control!$A$13:$J$996,Control!$C$11)="NCP",VLOOKUP(DATE($A8+F$5,F$4,1)-1,Data!$B$13:$CR$996,95),"")</f>
        <v/>
      </c>
      <c r="G8" s="152" t="str">
        <f>IF(VLOOKUP($A8*100+G$3,Control!$A$13:$J$996,Control!$C$11)="NCP",VLOOKUP(DATE($A8+G$5,G$4,1)-1,Data!$B$13:$CR$996,95),"")</f>
        <v/>
      </c>
      <c r="H8" s="152" t="str">
        <f>IF(VLOOKUP($A8*100+H$3,Control!$A$13:$J$996,Control!$C$11)="NCP",VLOOKUP(DATE($A8+H$5,H$4,1)-1,Data!$B$13:$CR$996,95),"")</f>
        <v/>
      </c>
      <c r="I8" s="152" t="e">
        <f>IF(VLOOKUP($A8*100+I$3,Control!$A$13:$J$996,Control!$C$11)="NCP",VLOOKUP(DATE($A8+I$5,I$4,1)-1,Data!$B$13:$CR$996,95),"")</f>
        <v>#N/A</v>
      </c>
      <c r="J8" s="152" t="e">
        <f>IF(VLOOKUP($A8*100+J$3,Control!$A$13:$J$996,Control!$C$11)="NCP",VLOOKUP(DATE($A8+J$5,J$4,1)-1,Data!$B$13:$CR$996,95),"")</f>
        <v>#N/A</v>
      </c>
      <c r="K8" s="152" t="str">
        <f>IF(VLOOKUP($A8*100+K$3,Control!$A$13:$J$996,Control!$C$11)="NCP",VLOOKUP(DATE($A8+K$5,K$4,1)-1,Data!$B$13:$CR$996,95),"")</f>
        <v/>
      </c>
      <c r="L8" s="152" t="e">
        <f>IF(VLOOKUP($A8*100+L$3,Control!$A$13:$J$996,Control!$C$11)="NCP",VLOOKUP(DATE($A8+L$5,L$4,1)-1,Data!$B$13:$CR$996,95),"")</f>
        <v>#N/A</v>
      </c>
      <c r="M8" s="152" t="e">
        <f>IF(VLOOKUP($A8*100+M$3,Control!$A$13:$J$996,Control!$C$11)="NCP",VLOOKUP(DATE($A8+M$5,M$4,1)-1,Data!$B$13:$CR$996,95),"")</f>
        <v>#N/A</v>
      </c>
    </row>
    <row r="9" spans="1:13">
      <c r="A9" s="17">
        <v>1924</v>
      </c>
      <c r="B9" s="152" t="e">
        <f>IF(VLOOKUP($A9*100+B$3,Control!$A$13:$J$996,Control!$C$11)="NCP",VLOOKUP(DATE($A9+B$5,B$4,1)-1,Data!$B$13:$CR$996,95),"")</f>
        <v>#N/A</v>
      </c>
      <c r="C9" s="152">
        <f>IF(VLOOKUP($A9*100+C$3,Control!$A$13:$J$996,Control!$C$11)="NCP",VLOOKUP(DATE($A9+C$5,C$4,1)-1,Data!$B$13:$CR$996,95),"")</f>
        <v>0</v>
      </c>
      <c r="D9" s="152">
        <f>IF(VLOOKUP($A9*100+D$3,Control!$A$13:$J$996,Control!$C$11)="NCP",VLOOKUP(DATE($A9+D$5,D$4,1)-1,Data!$B$13:$CR$996,95),"")</f>
        <v>5000</v>
      </c>
      <c r="E9" s="152" t="str">
        <f>IF(VLOOKUP($A9*100+E$3,Control!$A$13:$J$996,Control!$C$11)="NCP",VLOOKUP(DATE($A9+E$5,E$4,1)-1,Data!$B$13:$CR$996,95),"")</f>
        <v/>
      </c>
      <c r="F9" s="152" t="str">
        <f>IF(VLOOKUP($A9*100+F$3,Control!$A$13:$J$996,Control!$C$11)="NCP",VLOOKUP(DATE($A9+F$5,F$4,1)-1,Data!$B$13:$CR$996,95),"")</f>
        <v/>
      </c>
      <c r="G9" s="152" t="str">
        <f>IF(VLOOKUP($A9*100+G$3,Control!$A$13:$J$996,Control!$C$11)="NCP",VLOOKUP(DATE($A9+G$5,G$4,1)-1,Data!$B$13:$CR$996,95),"")</f>
        <v/>
      </c>
      <c r="H9" s="152" t="str">
        <f>IF(VLOOKUP($A9*100+H$3,Control!$A$13:$J$996,Control!$C$11)="NCP",VLOOKUP(DATE($A9+H$5,H$4,1)-1,Data!$B$13:$CR$996,95),"")</f>
        <v/>
      </c>
      <c r="I9" s="152" t="str">
        <f>IF(VLOOKUP($A9*100+I$3,Control!$A$13:$J$996,Control!$C$11)="NCP",VLOOKUP(DATE($A9+I$5,I$4,1)-1,Data!$B$13:$CR$996,95),"")</f>
        <v/>
      </c>
      <c r="J9" s="152" t="str">
        <f>IF(VLOOKUP($A9*100+J$3,Control!$A$13:$J$996,Control!$C$11)="NCP",VLOOKUP(DATE($A9+J$5,J$4,1)-1,Data!$B$13:$CR$996,95),"")</f>
        <v/>
      </c>
      <c r="K9" s="152" t="str">
        <f>IF(VLOOKUP($A9*100+K$3,Control!$A$13:$J$996,Control!$C$11)="NCP",VLOOKUP(DATE($A9+K$5,K$4,1)-1,Data!$B$13:$CR$996,95),"")</f>
        <v/>
      </c>
      <c r="L9" s="152" t="str">
        <f>IF(VLOOKUP($A9*100+L$3,Control!$A$13:$J$996,Control!$C$11)="NCP",VLOOKUP(DATE($A9+L$5,L$4,1)-1,Data!$B$13:$CR$996,95),"")</f>
        <v/>
      </c>
      <c r="M9" s="152" t="str">
        <f>IF(VLOOKUP($A9*100+M$3,Control!$A$13:$J$996,Control!$C$11)="NCP",VLOOKUP(DATE($A9+M$5,M$4,1)-1,Data!$B$13:$CR$996,95),"")</f>
        <v/>
      </c>
    </row>
    <row r="10" spans="1:13">
      <c r="A10" s="17">
        <v>1925</v>
      </c>
      <c r="B10" s="152">
        <f>IF(VLOOKUP($A10*100+B$3,Control!$A$13:$J$996,Control!$C$11)="NCP",VLOOKUP(DATE($A10+B$5,B$4,1)-1,Data!$B$13:$CR$996,95),"")</f>
        <v>3500</v>
      </c>
      <c r="C10" s="152">
        <f>IF(VLOOKUP($A10*100+C$3,Control!$A$13:$J$996,Control!$C$11)="NCP",VLOOKUP(DATE($A10+C$5,C$4,1)-1,Data!$B$13:$CR$996,95),"")</f>
        <v>3500</v>
      </c>
      <c r="D10" s="152" t="str">
        <f>IF(VLOOKUP($A10*100+D$3,Control!$A$13:$J$996,Control!$C$11)="NCP",VLOOKUP(DATE($A10+D$5,D$4,1)-1,Data!$B$13:$CR$996,95),"")</f>
        <v/>
      </c>
      <c r="E10" s="152" t="str">
        <f>IF(VLOOKUP($A10*100+E$3,Control!$A$13:$J$996,Control!$C$11)="NCP",VLOOKUP(DATE($A10+E$5,E$4,1)-1,Data!$B$13:$CR$996,95),"")</f>
        <v/>
      </c>
      <c r="F10" s="152" t="str">
        <f>IF(VLOOKUP($A10*100+F$3,Control!$A$13:$J$996,Control!$C$11)="NCP",VLOOKUP(DATE($A10+F$5,F$4,1)-1,Data!$B$13:$CR$996,95),"")</f>
        <v/>
      </c>
      <c r="G10" s="152" t="str">
        <f>IF(VLOOKUP($A10*100+G$3,Control!$A$13:$J$996,Control!$C$11)="NCP",VLOOKUP(DATE($A10+G$5,G$4,1)-1,Data!$B$13:$CR$996,95),"")</f>
        <v/>
      </c>
      <c r="H10" s="152" t="str">
        <f>IF(VLOOKUP($A10*100+H$3,Control!$A$13:$J$996,Control!$C$11)="NCP",VLOOKUP(DATE($A10+H$5,H$4,1)-1,Data!$B$13:$CR$996,95),"")</f>
        <v/>
      </c>
      <c r="I10" s="152">
        <f>IF(VLOOKUP($A10*100+I$3,Control!$A$13:$J$996,Control!$C$11)="NCP",VLOOKUP(DATE($A10+I$5,I$4,1)-1,Data!$B$13:$CR$996,95),"")</f>
        <v>4000</v>
      </c>
      <c r="J10" s="152">
        <f>IF(VLOOKUP($A10*100+J$3,Control!$A$13:$J$996,Control!$C$11)="NCP",VLOOKUP(DATE($A10+J$5,J$4,1)-1,Data!$B$13:$CR$996,95),"")</f>
        <v>4000</v>
      </c>
      <c r="K10" s="152" t="str">
        <f>IF(VLOOKUP($A10*100+K$3,Control!$A$13:$J$996,Control!$C$11)="NCP",VLOOKUP(DATE($A10+K$5,K$4,1)-1,Data!$B$13:$CR$996,95),"")</f>
        <v/>
      </c>
      <c r="L10" s="152">
        <f>IF(VLOOKUP($A10*100+L$3,Control!$A$13:$J$996,Control!$C$11)="NCP",VLOOKUP(DATE($A10+L$5,L$4,1)-1,Data!$B$13:$CR$996,95),"")</f>
        <v>4000</v>
      </c>
      <c r="M10" s="152" t="str">
        <f>IF(VLOOKUP($A10*100+M$3,Control!$A$13:$J$996,Control!$C$11)="NCP",VLOOKUP(DATE($A10+M$5,M$4,1)-1,Data!$B$13:$CR$996,95),"")</f>
        <v/>
      </c>
    </row>
    <row r="11" spans="1:13">
      <c r="A11" s="17">
        <v>1926</v>
      </c>
      <c r="B11" s="152">
        <f>IF(VLOOKUP($A11*100+B$3,Control!$A$13:$J$996,Control!$C$11)="NCP",VLOOKUP(DATE($A11+B$5,B$4,1)-1,Data!$B$13:$CR$996,95),"")</f>
        <v>4000</v>
      </c>
      <c r="C11" s="152">
        <f>IF(VLOOKUP($A11*100+C$3,Control!$A$13:$J$996,Control!$C$11)="NCP",VLOOKUP(DATE($A11+C$5,C$4,1)-1,Data!$B$13:$CR$996,95),"")</f>
        <v>4000</v>
      </c>
      <c r="D11" s="152" t="str">
        <f>IF(VLOOKUP($A11*100+D$3,Control!$A$13:$J$996,Control!$C$11)="NCP",VLOOKUP(DATE($A11+D$5,D$4,1)-1,Data!$B$13:$CR$996,95),"")</f>
        <v/>
      </c>
      <c r="E11" s="152" t="str">
        <f>IF(VLOOKUP($A11*100+E$3,Control!$A$13:$J$996,Control!$C$11)="NCP",VLOOKUP(DATE($A11+E$5,E$4,1)-1,Data!$B$13:$CR$996,95),"")</f>
        <v/>
      </c>
      <c r="F11" s="152" t="str">
        <f>IF(VLOOKUP($A11*100+F$3,Control!$A$13:$J$996,Control!$C$11)="NCP",VLOOKUP(DATE($A11+F$5,F$4,1)-1,Data!$B$13:$CR$996,95),"")</f>
        <v/>
      </c>
      <c r="G11" s="152" t="str">
        <f>IF(VLOOKUP($A11*100+G$3,Control!$A$13:$J$996,Control!$C$11)="NCP",VLOOKUP(DATE($A11+G$5,G$4,1)-1,Data!$B$13:$CR$996,95),"")</f>
        <v/>
      </c>
      <c r="H11" s="152" t="str">
        <f>IF(VLOOKUP($A11*100+H$3,Control!$A$13:$J$996,Control!$C$11)="NCP",VLOOKUP(DATE($A11+H$5,H$4,1)-1,Data!$B$13:$CR$996,95),"")</f>
        <v/>
      </c>
      <c r="I11" s="152">
        <f>IF(VLOOKUP($A11*100+I$3,Control!$A$13:$J$996,Control!$C$11)="NCP",VLOOKUP(DATE($A11+I$5,I$4,1)-1,Data!$B$13:$CR$996,95),"")</f>
        <v>4000</v>
      </c>
      <c r="J11" s="152">
        <f>IF(VLOOKUP($A11*100+J$3,Control!$A$13:$J$996,Control!$C$11)="NCP",VLOOKUP(DATE($A11+J$5,J$4,1)-1,Data!$B$13:$CR$996,95),"")</f>
        <v>4000</v>
      </c>
      <c r="K11" s="152" t="str">
        <f>IF(VLOOKUP($A11*100+K$3,Control!$A$13:$J$996,Control!$C$11)="NCP",VLOOKUP(DATE($A11+K$5,K$4,1)-1,Data!$B$13:$CR$996,95),"")</f>
        <v/>
      </c>
      <c r="L11" s="152" t="str">
        <f>IF(VLOOKUP($A11*100+L$3,Control!$A$13:$J$996,Control!$C$11)="NCP",VLOOKUP(DATE($A11+L$5,L$4,1)-1,Data!$B$13:$CR$996,95),"")</f>
        <v/>
      </c>
      <c r="M11" s="152" t="str">
        <f>IF(VLOOKUP($A11*100+M$3,Control!$A$13:$J$996,Control!$C$11)="NCP",VLOOKUP(DATE($A11+M$5,M$4,1)-1,Data!$B$13:$CR$996,95),"")</f>
        <v/>
      </c>
    </row>
    <row r="12" spans="1:13">
      <c r="A12" s="17">
        <v>1927</v>
      </c>
      <c r="B12" s="152">
        <f>IF(VLOOKUP($A12*100+B$3,Control!$A$13:$J$996,Control!$C$11)="NCP",VLOOKUP(DATE($A12+B$5,B$4,1)-1,Data!$B$13:$CR$996,95),"")</f>
        <v>4000</v>
      </c>
      <c r="C12" s="152" t="str">
        <f>IF(VLOOKUP($A12*100+C$3,Control!$A$13:$J$996,Control!$C$11)="NCP",VLOOKUP(DATE($A12+C$5,C$4,1)-1,Data!$B$13:$CR$996,95),"")</f>
        <v/>
      </c>
      <c r="D12" s="152" t="str">
        <f>IF(VLOOKUP($A12*100+D$3,Control!$A$13:$J$996,Control!$C$11)="NCP",VLOOKUP(DATE($A12+D$5,D$4,1)-1,Data!$B$13:$CR$996,95),"")</f>
        <v/>
      </c>
      <c r="E12" s="152" t="str">
        <f>IF(VLOOKUP($A12*100+E$3,Control!$A$13:$J$996,Control!$C$11)="NCP",VLOOKUP(DATE($A12+E$5,E$4,1)-1,Data!$B$13:$CR$996,95),"")</f>
        <v/>
      </c>
      <c r="F12" s="152" t="str">
        <f>IF(VLOOKUP($A12*100+F$3,Control!$A$13:$J$996,Control!$C$11)="NCP",VLOOKUP(DATE($A12+F$5,F$4,1)-1,Data!$B$13:$CR$996,95),"")</f>
        <v/>
      </c>
      <c r="G12" s="152" t="str">
        <f>IF(VLOOKUP($A12*100+G$3,Control!$A$13:$J$996,Control!$C$11)="NCP",VLOOKUP(DATE($A12+G$5,G$4,1)-1,Data!$B$13:$CR$996,95),"")</f>
        <v/>
      </c>
      <c r="H12" s="152" t="str">
        <f>IF(VLOOKUP($A12*100+H$3,Control!$A$13:$J$996,Control!$C$11)="NCP",VLOOKUP(DATE($A12+H$5,H$4,1)-1,Data!$B$13:$CR$996,95),"")</f>
        <v/>
      </c>
      <c r="I12" s="152" t="str">
        <f>IF(VLOOKUP($A12*100+I$3,Control!$A$13:$J$996,Control!$C$11)="NCP",VLOOKUP(DATE($A12+I$5,I$4,1)-1,Data!$B$13:$CR$996,95),"")</f>
        <v/>
      </c>
      <c r="J12" s="152">
        <f>IF(VLOOKUP($A12*100+J$3,Control!$A$13:$J$996,Control!$C$11)="NCP",VLOOKUP(DATE($A12+J$5,J$4,1)-1,Data!$B$13:$CR$996,95),"")</f>
        <v>5000</v>
      </c>
      <c r="K12" s="152" t="str">
        <f>IF(VLOOKUP($A12*100+K$3,Control!$A$13:$J$996,Control!$C$11)="NCP",VLOOKUP(DATE($A12+K$5,K$4,1)-1,Data!$B$13:$CR$996,95),"")</f>
        <v/>
      </c>
      <c r="L12" s="152">
        <f>IF(VLOOKUP($A12*100+L$3,Control!$A$13:$J$996,Control!$C$11)="NCP",VLOOKUP(DATE($A12+L$5,L$4,1)-1,Data!$B$13:$CR$996,95),"")</f>
        <v>5000</v>
      </c>
      <c r="M12" s="152" t="str">
        <f>IF(VLOOKUP($A12*100+M$3,Control!$A$13:$J$996,Control!$C$11)="NCP",VLOOKUP(DATE($A12+M$5,M$4,1)-1,Data!$B$13:$CR$996,95),"")</f>
        <v/>
      </c>
    </row>
    <row r="13" spans="1:13">
      <c r="A13" s="17">
        <v>1928</v>
      </c>
      <c r="B13" s="152" t="str">
        <f>IF(VLOOKUP($A13*100+B$3,Control!$A$13:$J$996,Control!$C$11)="NCP",VLOOKUP(DATE($A13+B$5,B$4,1)-1,Data!$B$13:$CR$996,95),"")</f>
        <v/>
      </c>
      <c r="C13" s="152" t="str">
        <f>IF(VLOOKUP($A13*100+C$3,Control!$A$13:$J$996,Control!$C$11)="NCP",VLOOKUP(DATE($A13+C$5,C$4,1)-1,Data!$B$13:$CR$996,95),"")</f>
        <v/>
      </c>
      <c r="D13" s="152" t="str">
        <f>IF(VLOOKUP($A13*100+D$3,Control!$A$13:$J$996,Control!$C$11)="NCP",VLOOKUP(DATE($A13+D$5,D$4,1)-1,Data!$B$13:$CR$996,95),"")</f>
        <v/>
      </c>
      <c r="E13" s="152" t="str">
        <f>IF(VLOOKUP($A13*100+E$3,Control!$A$13:$J$996,Control!$C$11)="NCP",VLOOKUP(DATE($A13+E$5,E$4,1)-1,Data!$B$13:$CR$996,95),"")</f>
        <v/>
      </c>
      <c r="F13" s="152" t="str">
        <f>IF(VLOOKUP($A13*100+F$3,Control!$A$13:$J$996,Control!$C$11)="NCP",VLOOKUP(DATE($A13+F$5,F$4,1)-1,Data!$B$13:$CR$996,95),"")</f>
        <v/>
      </c>
      <c r="G13" s="152" t="str">
        <f>IF(VLOOKUP($A13*100+G$3,Control!$A$13:$J$996,Control!$C$11)="NCP",VLOOKUP(DATE($A13+G$5,G$4,1)-1,Data!$B$13:$CR$996,95),"")</f>
        <v/>
      </c>
      <c r="H13" s="152" t="str">
        <f>IF(VLOOKUP($A13*100+H$3,Control!$A$13:$J$996,Control!$C$11)="NCP",VLOOKUP(DATE($A13+H$5,H$4,1)-1,Data!$B$13:$CR$996,95),"")</f>
        <v/>
      </c>
      <c r="I13" s="152">
        <f>IF(VLOOKUP($A13*100+I$3,Control!$A$13:$J$996,Control!$C$11)="NCP",VLOOKUP(DATE($A13+I$5,I$4,1)-1,Data!$B$13:$CR$996,95),"")</f>
        <v>4500</v>
      </c>
      <c r="J13" s="152">
        <f>IF(VLOOKUP($A13*100+J$3,Control!$A$13:$J$996,Control!$C$11)="NCP",VLOOKUP(DATE($A13+J$5,J$4,1)-1,Data!$B$13:$CR$996,95),"")</f>
        <v>4500</v>
      </c>
      <c r="K13" s="152" t="str">
        <f>IF(VLOOKUP($A13*100+K$3,Control!$A$13:$J$996,Control!$C$11)="NCP",VLOOKUP(DATE($A13+K$5,K$4,1)-1,Data!$B$13:$CR$996,95),"")</f>
        <v/>
      </c>
      <c r="L13" s="152" t="str">
        <f>IF(VLOOKUP($A13*100+L$3,Control!$A$13:$J$996,Control!$C$11)="NCP",VLOOKUP(DATE($A13+L$5,L$4,1)-1,Data!$B$13:$CR$996,95),"")</f>
        <v/>
      </c>
      <c r="M13" s="152" t="str">
        <f>IF(VLOOKUP($A13*100+M$3,Control!$A$13:$J$996,Control!$C$11)="NCP",VLOOKUP(DATE($A13+M$5,M$4,1)-1,Data!$B$13:$CR$996,95),"")</f>
        <v/>
      </c>
    </row>
    <row r="14" spans="1:13">
      <c r="A14" s="17">
        <v>1929</v>
      </c>
      <c r="B14" s="152" t="str">
        <f>IF(VLOOKUP($A14*100+B$3,Control!$A$13:$J$996,Control!$C$11)="NCP",VLOOKUP(DATE($A14+B$5,B$4,1)-1,Data!$B$13:$CR$996,95),"")</f>
        <v/>
      </c>
      <c r="C14" s="152" t="str">
        <f>IF(VLOOKUP($A14*100+C$3,Control!$A$13:$J$996,Control!$C$11)="NCP",VLOOKUP(DATE($A14+C$5,C$4,1)-1,Data!$B$13:$CR$996,95),"")</f>
        <v/>
      </c>
      <c r="D14" s="152">
        <f>IF(VLOOKUP($A14*100+D$3,Control!$A$13:$J$996,Control!$C$11)="NCP",VLOOKUP(DATE($A14+D$5,D$4,1)-1,Data!$B$13:$CR$996,95),"")</f>
        <v>4500</v>
      </c>
      <c r="E14" s="152" t="str">
        <f>IF(VLOOKUP($A14*100+E$3,Control!$A$13:$J$996,Control!$C$11)="NCP",VLOOKUP(DATE($A14+E$5,E$4,1)-1,Data!$B$13:$CR$996,95),"")</f>
        <v/>
      </c>
      <c r="F14" s="152" t="str">
        <f>IF(VLOOKUP($A14*100+F$3,Control!$A$13:$J$996,Control!$C$11)="NCP",VLOOKUP(DATE($A14+F$5,F$4,1)-1,Data!$B$13:$CR$996,95),"")</f>
        <v/>
      </c>
      <c r="G14" s="152" t="str">
        <f>IF(VLOOKUP($A14*100+G$3,Control!$A$13:$J$996,Control!$C$11)="NCP",VLOOKUP(DATE($A14+G$5,G$4,1)-1,Data!$B$13:$CR$996,95),"")</f>
        <v/>
      </c>
      <c r="H14" s="152" t="str">
        <f>IF(VLOOKUP($A14*100+H$3,Control!$A$13:$J$996,Control!$C$11)="NCP",VLOOKUP(DATE($A14+H$5,H$4,1)-1,Data!$B$13:$CR$996,95),"")</f>
        <v/>
      </c>
      <c r="I14" s="152">
        <f>IF(VLOOKUP($A14*100+I$3,Control!$A$13:$J$996,Control!$C$11)="NCP",VLOOKUP(DATE($A14+I$5,I$4,1)-1,Data!$B$13:$CR$996,95),"")</f>
        <v>3500</v>
      </c>
      <c r="J14" s="152" t="str">
        <f>IF(VLOOKUP($A14*100+J$3,Control!$A$13:$J$996,Control!$C$11)="NCP",VLOOKUP(DATE($A14+J$5,J$4,1)-1,Data!$B$13:$CR$996,95),"")</f>
        <v/>
      </c>
      <c r="K14" s="152" t="str">
        <f>IF(VLOOKUP($A14*100+K$3,Control!$A$13:$J$996,Control!$C$11)="NCP",VLOOKUP(DATE($A14+K$5,K$4,1)-1,Data!$B$13:$CR$996,95),"")</f>
        <v/>
      </c>
      <c r="L14" s="152" t="str">
        <f>IF(VLOOKUP($A14*100+L$3,Control!$A$13:$J$996,Control!$C$11)="NCP",VLOOKUP(DATE($A14+L$5,L$4,1)-1,Data!$B$13:$CR$996,95),"")</f>
        <v/>
      </c>
      <c r="M14" s="152" t="str">
        <f>IF(VLOOKUP($A14*100+M$3,Control!$A$13:$J$996,Control!$C$11)="NCP",VLOOKUP(DATE($A14+M$5,M$4,1)-1,Data!$B$13:$CR$996,95),"")</f>
        <v/>
      </c>
    </row>
    <row r="15" spans="1:13">
      <c r="A15" s="17">
        <v>1930</v>
      </c>
      <c r="B15" s="152" t="str">
        <f>IF(VLOOKUP($A15*100+B$3,Control!$A$13:$J$996,Control!$C$11)="NCP",VLOOKUP(DATE($A15+B$5,B$4,1)-1,Data!$B$13:$CR$996,95),"")</f>
        <v/>
      </c>
      <c r="C15" s="152" t="str">
        <f>IF(VLOOKUP($A15*100+C$3,Control!$A$13:$J$996,Control!$C$11)="NCP",VLOOKUP(DATE($A15+C$5,C$4,1)-1,Data!$B$13:$CR$996,95),"")</f>
        <v/>
      </c>
      <c r="D15" s="152" t="str">
        <f>IF(VLOOKUP($A15*100+D$3,Control!$A$13:$J$996,Control!$C$11)="NCP",VLOOKUP(DATE($A15+D$5,D$4,1)-1,Data!$B$13:$CR$996,95),"")</f>
        <v/>
      </c>
      <c r="E15" s="152" t="str">
        <f>IF(VLOOKUP($A15*100+E$3,Control!$A$13:$J$996,Control!$C$11)="NCP",VLOOKUP(DATE($A15+E$5,E$4,1)-1,Data!$B$13:$CR$996,95),"")</f>
        <v/>
      </c>
      <c r="F15" s="152" t="str">
        <f>IF(VLOOKUP($A15*100+F$3,Control!$A$13:$J$996,Control!$C$11)="NCP",VLOOKUP(DATE($A15+F$5,F$4,1)-1,Data!$B$13:$CR$996,95),"")</f>
        <v/>
      </c>
      <c r="G15" s="152" t="str">
        <f>IF(VLOOKUP($A15*100+G$3,Control!$A$13:$J$996,Control!$C$11)="NCP",VLOOKUP(DATE($A15+G$5,G$4,1)-1,Data!$B$13:$CR$996,95),"")</f>
        <v/>
      </c>
      <c r="H15" s="152" t="str">
        <f>IF(VLOOKUP($A15*100+H$3,Control!$A$13:$J$996,Control!$C$11)="NCP",VLOOKUP(DATE($A15+H$5,H$4,1)-1,Data!$B$13:$CR$996,95),"")</f>
        <v/>
      </c>
      <c r="I15" s="152">
        <f>IF(VLOOKUP($A15*100+I$3,Control!$A$13:$J$996,Control!$C$11)="NCP",VLOOKUP(DATE($A15+I$5,I$4,1)-1,Data!$B$13:$CR$996,95),"")</f>
        <v>4000</v>
      </c>
      <c r="J15" s="152" t="str">
        <f>IF(VLOOKUP($A15*100+J$3,Control!$A$13:$J$996,Control!$C$11)="NCP",VLOOKUP(DATE($A15+J$5,J$4,1)-1,Data!$B$13:$CR$996,95),"")</f>
        <v/>
      </c>
      <c r="K15" s="152" t="str">
        <f>IF(VLOOKUP($A15*100+K$3,Control!$A$13:$J$996,Control!$C$11)="NCP",VLOOKUP(DATE($A15+K$5,K$4,1)-1,Data!$B$13:$CR$996,95),"")</f>
        <v/>
      </c>
      <c r="L15" s="152" t="str">
        <f>IF(VLOOKUP($A15*100+L$3,Control!$A$13:$J$996,Control!$C$11)="NCP",VLOOKUP(DATE($A15+L$5,L$4,1)-1,Data!$B$13:$CR$996,95),"")</f>
        <v/>
      </c>
      <c r="M15" s="152" t="str">
        <f>IF(VLOOKUP($A15*100+M$3,Control!$A$13:$J$996,Control!$C$11)="NCP",VLOOKUP(DATE($A15+M$5,M$4,1)-1,Data!$B$13:$CR$996,95),"")</f>
        <v/>
      </c>
    </row>
    <row r="16" spans="1:13">
      <c r="A16" s="17">
        <v>1931</v>
      </c>
      <c r="B16" s="152" t="str">
        <f>IF(VLOOKUP($A16*100+B$3,Control!$A$13:$J$996,Control!$C$11)="NCP",VLOOKUP(DATE($A16+B$5,B$4,1)-1,Data!$B$13:$CR$996,95),"")</f>
        <v/>
      </c>
      <c r="C16" s="152">
        <f>IF(VLOOKUP($A16*100+C$3,Control!$A$13:$J$996,Control!$C$11)="NCP",VLOOKUP(DATE($A16+C$5,C$4,1)-1,Data!$B$13:$CR$996,95),"")</f>
        <v>4000</v>
      </c>
      <c r="D16" s="152">
        <f>IF(VLOOKUP($A16*100+D$3,Control!$A$13:$J$996,Control!$C$11)="NCP",VLOOKUP(DATE($A16+D$5,D$4,1)-1,Data!$B$13:$CR$996,95),"")</f>
        <v>4000</v>
      </c>
      <c r="E16" s="152" t="str">
        <f>IF(VLOOKUP($A16*100+E$3,Control!$A$13:$J$996,Control!$C$11)="NCP",VLOOKUP(DATE($A16+E$5,E$4,1)-1,Data!$B$13:$CR$996,95),"")</f>
        <v/>
      </c>
      <c r="F16" s="152" t="str">
        <f>IF(VLOOKUP($A16*100+F$3,Control!$A$13:$J$996,Control!$C$11)="NCP",VLOOKUP(DATE($A16+F$5,F$4,1)-1,Data!$B$13:$CR$996,95),"")</f>
        <v/>
      </c>
      <c r="G16" s="152" t="str">
        <f>IF(VLOOKUP($A16*100+G$3,Control!$A$13:$J$996,Control!$C$11)="NCP",VLOOKUP(DATE($A16+G$5,G$4,1)-1,Data!$B$13:$CR$996,95),"")</f>
        <v/>
      </c>
      <c r="H16" s="152" t="str">
        <f>IF(VLOOKUP($A16*100+H$3,Control!$A$13:$J$996,Control!$C$11)="NCP",VLOOKUP(DATE($A16+H$5,H$4,1)-1,Data!$B$13:$CR$996,95),"")</f>
        <v/>
      </c>
      <c r="I16" s="152" t="str">
        <f>IF(VLOOKUP($A16*100+I$3,Control!$A$13:$J$996,Control!$C$11)="NCP",VLOOKUP(DATE($A16+I$5,I$4,1)-1,Data!$B$13:$CR$996,95),"")</f>
        <v/>
      </c>
      <c r="J16" s="152" t="str">
        <f>IF(VLOOKUP($A16*100+J$3,Control!$A$13:$J$996,Control!$C$11)="NCP",VLOOKUP(DATE($A16+J$5,J$4,1)-1,Data!$B$13:$CR$996,95),"")</f>
        <v/>
      </c>
      <c r="K16" s="152" t="str">
        <f>IF(VLOOKUP($A16*100+K$3,Control!$A$13:$J$996,Control!$C$11)="NCP",VLOOKUP(DATE($A16+K$5,K$4,1)-1,Data!$B$13:$CR$996,95),"")</f>
        <v/>
      </c>
      <c r="L16" s="152" t="str">
        <f>IF(VLOOKUP($A16*100+L$3,Control!$A$13:$J$996,Control!$C$11)="NCP",VLOOKUP(DATE($A16+L$5,L$4,1)-1,Data!$B$13:$CR$996,95),"")</f>
        <v/>
      </c>
      <c r="M16" s="152" t="str">
        <f>IF(VLOOKUP($A16*100+M$3,Control!$A$13:$J$996,Control!$C$11)="NCP",VLOOKUP(DATE($A16+M$5,M$4,1)-1,Data!$B$13:$CR$996,95),"")</f>
        <v/>
      </c>
    </row>
    <row r="17" spans="1:13">
      <c r="A17" s="17">
        <v>1932</v>
      </c>
      <c r="B17" s="152">
        <f>IF(VLOOKUP($A17*100+B$3,Control!$A$13:$J$996,Control!$C$11)="NCP",VLOOKUP(DATE($A17+B$5,B$4,1)-1,Data!$B$13:$CR$996,95),"")</f>
        <v>3500</v>
      </c>
      <c r="C17" s="152">
        <f>IF(VLOOKUP($A17*100+C$3,Control!$A$13:$J$996,Control!$C$11)="NCP",VLOOKUP(DATE($A17+C$5,C$4,1)-1,Data!$B$13:$CR$996,95),"")</f>
        <v>3500</v>
      </c>
      <c r="D17" s="152" t="str">
        <f>IF(VLOOKUP($A17*100+D$3,Control!$A$13:$J$996,Control!$C$11)="NCP",VLOOKUP(DATE($A17+D$5,D$4,1)-1,Data!$B$13:$CR$996,95),"")</f>
        <v/>
      </c>
      <c r="E17" s="152" t="str">
        <f>IF(VLOOKUP($A17*100+E$3,Control!$A$13:$J$996,Control!$C$11)="NCP",VLOOKUP(DATE($A17+E$5,E$4,1)-1,Data!$B$13:$CR$996,95),"")</f>
        <v/>
      </c>
      <c r="F17" s="152" t="str">
        <f>IF(VLOOKUP($A17*100+F$3,Control!$A$13:$J$996,Control!$C$11)="NCP",VLOOKUP(DATE($A17+F$5,F$4,1)-1,Data!$B$13:$CR$996,95),"")</f>
        <v/>
      </c>
      <c r="G17" s="152" t="str">
        <f>IF(VLOOKUP($A17*100+G$3,Control!$A$13:$J$996,Control!$C$11)="NCP",VLOOKUP(DATE($A17+G$5,G$4,1)-1,Data!$B$13:$CR$996,95),"")</f>
        <v/>
      </c>
      <c r="H17" s="152" t="str">
        <f>IF(VLOOKUP($A17*100+H$3,Control!$A$13:$J$996,Control!$C$11)="NCP",VLOOKUP(DATE($A17+H$5,H$4,1)-1,Data!$B$13:$CR$996,95),"")</f>
        <v/>
      </c>
      <c r="I17" s="152">
        <f>IF(VLOOKUP($A17*100+I$3,Control!$A$13:$J$996,Control!$C$11)="NCP",VLOOKUP(DATE($A17+I$5,I$4,1)-1,Data!$B$13:$CR$996,95),"")</f>
        <v>3500</v>
      </c>
      <c r="J17" s="152" t="str">
        <f>IF(VLOOKUP($A17*100+J$3,Control!$A$13:$J$996,Control!$C$11)="NCP",VLOOKUP(DATE($A17+J$5,J$4,1)-1,Data!$B$13:$CR$996,95),"")</f>
        <v/>
      </c>
      <c r="K17" s="152" t="str">
        <f>IF(VLOOKUP($A17*100+K$3,Control!$A$13:$J$996,Control!$C$11)="NCP",VLOOKUP(DATE($A17+K$5,K$4,1)-1,Data!$B$13:$CR$996,95),"")</f>
        <v/>
      </c>
      <c r="L17" s="152">
        <f>IF(VLOOKUP($A17*100+L$3,Control!$A$13:$J$996,Control!$C$11)="NCP",VLOOKUP(DATE($A17+L$5,L$4,1)-1,Data!$B$13:$CR$996,95),"")</f>
        <v>3500</v>
      </c>
      <c r="M17" s="152" t="str">
        <f>IF(VLOOKUP($A17*100+M$3,Control!$A$13:$J$996,Control!$C$11)="NCP",VLOOKUP(DATE($A17+M$5,M$4,1)-1,Data!$B$13:$CR$996,95),"")</f>
        <v/>
      </c>
    </row>
    <row r="18" spans="1:13">
      <c r="A18" s="17">
        <v>1933</v>
      </c>
      <c r="B18" s="152">
        <f>IF(VLOOKUP($A18*100+B$3,Control!$A$13:$J$996,Control!$C$11)="NCP",VLOOKUP(DATE($A18+B$5,B$4,1)-1,Data!$B$13:$CR$996,95),"")</f>
        <v>3500</v>
      </c>
      <c r="C18" s="152">
        <f>IF(VLOOKUP($A18*100+C$3,Control!$A$13:$J$996,Control!$C$11)="NCP",VLOOKUP(DATE($A18+C$5,C$4,1)-1,Data!$B$13:$CR$996,95),"")</f>
        <v>3500</v>
      </c>
      <c r="D18" s="152" t="str">
        <f>IF(VLOOKUP($A18*100+D$3,Control!$A$13:$J$996,Control!$C$11)="NCP",VLOOKUP(DATE($A18+D$5,D$4,1)-1,Data!$B$13:$CR$996,95),"")</f>
        <v/>
      </c>
      <c r="E18" s="152" t="str">
        <f>IF(VLOOKUP($A18*100+E$3,Control!$A$13:$J$996,Control!$C$11)="NCP",VLOOKUP(DATE($A18+E$5,E$4,1)-1,Data!$B$13:$CR$996,95),"")</f>
        <v/>
      </c>
      <c r="F18" s="152" t="str">
        <f>IF(VLOOKUP($A18*100+F$3,Control!$A$13:$J$996,Control!$C$11)="NCP",VLOOKUP(DATE($A18+F$5,F$4,1)-1,Data!$B$13:$CR$996,95),"")</f>
        <v/>
      </c>
      <c r="G18" s="152" t="str">
        <f>IF(VLOOKUP($A18*100+G$3,Control!$A$13:$J$996,Control!$C$11)="NCP",VLOOKUP(DATE($A18+G$5,G$4,1)-1,Data!$B$13:$CR$996,95),"")</f>
        <v/>
      </c>
      <c r="H18" s="152" t="str">
        <f>IF(VLOOKUP($A18*100+H$3,Control!$A$13:$J$996,Control!$C$11)="NCP",VLOOKUP(DATE($A18+H$5,H$4,1)-1,Data!$B$13:$CR$996,95),"")</f>
        <v/>
      </c>
      <c r="I18" s="152">
        <f>IF(VLOOKUP($A18*100+I$3,Control!$A$13:$J$996,Control!$C$11)="NCP",VLOOKUP(DATE($A18+I$5,I$4,1)-1,Data!$B$13:$CR$996,95),"")</f>
        <v>3250</v>
      </c>
      <c r="J18" s="152">
        <f>IF(VLOOKUP($A18*100+J$3,Control!$A$13:$J$996,Control!$C$11)="NCP",VLOOKUP(DATE($A18+J$5,J$4,1)-1,Data!$B$13:$CR$996,95),"")</f>
        <v>3250</v>
      </c>
      <c r="K18" s="152" t="str">
        <f>IF(VLOOKUP($A18*100+K$3,Control!$A$13:$J$996,Control!$C$11)="NCP",VLOOKUP(DATE($A18+K$5,K$4,1)-1,Data!$B$13:$CR$996,95),"")</f>
        <v/>
      </c>
      <c r="L18" s="152" t="str">
        <f>IF(VLOOKUP($A18*100+L$3,Control!$A$13:$J$996,Control!$C$11)="NCP",VLOOKUP(DATE($A18+L$5,L$4,1)-1,Data!$B$13:$CR$996,95),"")</f>
        <v/>
      </c>
      <c r="M18" s="152" t="str">
        <f>IF(VLOOKUP($A18*100+M$3,Control!$A$13:$J$996,Control!$C$11)="NCP",VLOOKUP(DATE($A18+M$5,M$4,1)-1,Data!$B$13:$CR$996,95),"")</f>
        <v/>
      </c>
    </row>
    <row r="19" spans="1:13">
      <c r="A19" s="17">
        <v>1934</v>
      </c>
      <c r="B19" s="152">
        <f>IF(VLOOKUP($A19*100+B$3,Control!$A$13:$J$996,Control!$C$11)="NCP",VLOOKUP(DATE($A19+B$5,B$4,1)-1,Data!$B$13:$CR$996,95),"")</f>
        <v>3250</v>
      </c>
      <c r="C19" s="152" t="str">
        <f>IF(VLOOKUP($A19*100+C$3,Control!$A$13:$J$996,Control!$C$11)="NCP",VLOOKUP(DATE($A19+C$5,C$4,1)-1,Data!$B$13:$CR$996,95),"")</f>
        <v/>
      </c>
      <c r="D19" s="152" t="str">
        <f>IF(VLOOKUP($A19*100+D$3,Control!$A$13:$J$996,Control!$C$11)="NCP",VLOOKUP(DATE($A19+D$5,D$4,1)-1,Data!$B$13:$CR$996,95),"")</f>
        <v/>
      </c>
      <c r="E19" s="152" t="str">
        <f>IF(VLOOKUP($A19*100+E$3,Control!$A$13:$J$996,Control!$C$11)="NCP",VLOOKUP(DATE($A19+E$5,E$4,1)-1,Data!$B$13:$CR$996,95),"")</f>
        <v/>
      </c>
      <c r="F19" s="152" t="str">
        <f>IF(VLOOKUP($A19*100+F$3,Control!$A$13:$J$996,Control!$C$11)="NCP",VLOOKUP(DATE($A19+F$5,F$4,1)-1,Data!$B$13:$CR$996,95),"")</f>
        <v/>
      </c>
      <c r="G19" s="152" t="str">
        <f>IF(VLOOKUP($A19*100+G$3,Control!$A$13:$J$996,Control!$C$11)="NCP",VLOOKUP(DATE($A19+G$5,G$4,1)-1,Data!$B$13:$CR$996,95),"")</f>
        <v/>
      </c>
      <c r="H19" s="152" t="str">
        <f>IF(VLOOKUP($A19*100+H$3,Control!$A$13:$J$996,Control!$C$11)="NCP",VLOOKUP(DATE($A19+H$5,H$4,1)-1,Data!$B$13:$CR$996,95),"")</f>
        <v/>
      </c>
      <c r="I19" s="152" t="str">
        <f>IF(VLOOKUP($A19*100+I$3,Control!$A$13:$J$996,Control!$C$11)="NCP",VLOOKUP(DATE($A19+I$5,I$4,1)-1,Data!$B$13:$CR$996,95),"")</f>
        <v/>
      </c>
      <c r="J19" s="152" t="str">
        <f>IF(VLOOKUP($A19*100+J$3,Control!$A$13:$J$996,Control!$C$11)="NCP",VLOOKUP(DATE($A19+J$5,J$4,1)-1,Data!$B$13:$CR$996,95),"")</f>
        <v/>
      </c>
      <c r="K19" s="152" t="str">
        <f>IF(VLOOKUP($A19*100+K$3,Control!$A$13:$J$996,Control!$C$11)="NCP",VLOOKUP(DATE($A19+K$5,K$4,1)-1,Data!$B$13:$CR$996,95),"")</f>
        <v/>
      </c>
      <c r="L19" s="152">
        <f>IF(VLOOKUP($A19*100+L$3,Control!$A$13:$J$996,Control!$C$11)="NCP",VLOOKUP(DATE($A19+L$5,L$4,1)-1,Data!$B$13:$CR$996,95),"")</f>
        <v>3500</v>
      </c>
      <c r="M19" s="152">
        <f>IF(VLOOKUP($A19*100+M$3,Control!$A$13:$J$996,Control!$C$11)="NCP",VLOOKUP(DATE($A19+M$5,M$4,1)-1,Data!$B$13:$CR$996,95),"")</f>
        <v>3288.584716796875</v>
      </c>
    </row>
    <row r="20" spans="1:13">
      <c r="A20" s="17">
        <v>1935</v>
      </c>
      <c r="B20" s="152">
        <f>IF(VLOOKUP($A20*100+B$3,Control!$A$13:$J$996,Control!$C$11)="NCP",VLOOKUP(DATE($A20+B$5,B$4,1)-1,Data!$B$13:$CR$996,95),"")</f>
        <v>2774.4443359375</v>
      </c>
      <c r="C20" s="152" t="str">
        <f>IF(VLOOKUP($A20*100+C$3,Control!$A$13:$J$996,Control!$C$11)="NCP",VLOOKUP(DATE($A20+C$5,C$4,1)-1,Data!$B$13:$CR$996,95),"")</f>
        <v/>
      </c>
      <c r="D20" s="152" t="str">
        <f>IF(VLOOKUP($A20*100+D$3,Control!$A$13:$J$996,Control!$C$11)="NCP",VLOOKUP(DATE($A20+D$5,D$4,1)-1,Data!$B$13:$CR$996,95),"")</f>
        <v/>
      </c>
      <c r="E20" s="152" t="str">
        <f>IF(VLOOKUP($A20*100+E$3,Control!$A$13:$J$996,Control!$C$11)="NCP",VLOOKUP(DATE($A20+E$5,E$4,1)-1,Data!$B$13:$CR$996,95),"")</f>
        <v/>
      </c>
      <c r="F20" s="152" t="str">
        <f>IF(VLOOKUP($A20*100+F$3,Control!$A$13:$J$996,Control!$C$11)="NCP",VLOOKUP(DATE($A20+F$5,F$4,1)-1,Data!$B$13:$CR$996,95),"")</f>
        <v/>
      </c>
      <c r="G20" s="152" t="str">
        <f>IF(VLOOKUP($A20*100+G$3,Control!$A$13:$J$996,Control!$C$11)="NCP",VLOOKUP(DATE($A20+G$5,G$4,1)-1,Data!$B$13:$CR$996,95),"")</f>
        <v/>
      </c>
      <c r="H20" s="152" t="str">
        <f>IF(VLOOKUP($A20*100+H$3,Control!$A$13:$J$996,Control!$C$11)="NCP",VLOOKUP(DATE($A20+H$5,H$4,1)-1,Data!$B$13:$CR$996,95),"")</f>
        <v/>
      </c>
      <c r="I20" s="152">
        <f>IF(VLOOKUP($A20*100+I$3,Control!$A$13:$J$996,Control!$C$11)="NCP",VLOOKUP(DATE($A20+I$5,I$4,1)-1,Data!$B$13:$CR$996,95),"")</f>
        <v>3250</v>
      </c>
      <c r="J20" s="152">
        <f>IF(VLOOKUP($A20*100+J$3,Control!$A$13:$J$996,Control!$C$11)="NCP",VLOOKUP(DATE($A20+J$5,J$4,1)-1,Data!$B$13:$CR$996,95),"")</f>
        <v>3250</v>
      </c>
      <c r="K20" s="152" t="str">
        <f>IF(VLOOKUP($A20*100+K$3,Control!$A$13:$J$996,Control!$C$11)="NCP",VLOOKUP(DATE($A20+K$5,K$4,1)-1,Data!$B$13:$CR$996,95),"")</f>
        <v/>
      </c>
      <c r="L20" s="152" t="str">
        <f>IF(VLOOKUP($A20*100+L$3,Control!$A$13:$J$996,Control!$C$11)="NCP",VLOOKUP(DATE($A20+L$5,L$4,1)-1,Data!$B$13:$CR$996,95),"")</f>
        <v/>
      </c>
      <c r="M20" s="152" t="str">
        <f>IF(VLOOKUP($A20*100+M$3,Control!$A$13:$J$996,Control!$C$11)="NCP",VLOOKUP(DATE($A20+M$5,M$4,1)-1,Data!$B$13:$CR$996,95),"")</f>
        <v/>
      </c>
    </row>
    <row r="21" spans="1:13">
      <c r="A21" s="17">
        <v>1936</v>
      </c>
      <c r="B21" s="152">
        <f>IF(VLOOKUP($A21*100+B$3,Control!$A$13:$J$996,Control!$C$11)="NCP",VLOOKUP(DATE($A21+B$5,B$4,1)-1,Data!$B$13:$CR$996,95),"")</f>
        <v>3250</v>
      </c>
      <c r="C21" s="152">
        <f>IF(VLOOKUP($A21*100+C$3,Control!$A$13:$J$996,Control!$C$11)="NCP",VLOOKUP(DATE($A21+C$5,C$4,1)-1,Data!$B$13:$CR$996,95),"")</f>
        <v>3250</v>
      </c>
      <c r="D21" s="152" t="str">
        <f>IF(VLOOKUP($A21*100+D$3,Control!$A$13:$J$996,Control!$C$11)="NCP",VLOOKUP(DATE($A21+D$5,D$4,1)-1,Data!$B$13:$CR$996,95),"")</f>
        <v/>
      </c>
      <c r="E21" s="152" t="str">
        <f>IF(VLOOKUP($A21*100+E$3,Control!$A$13:$J$996,Control!$C$11)="NCP",VLOOKUP(DATE($A21+E$5,E$4,1)-1,Data!$B$13:$CR$996,95),"")</f>
        <v/>
      </c>
      <c r="F21" s="152" t="str">
        <f>IF(VLOOKUP($A21*100+F$3,Control!$A$13:$J$996,Control!$C$11)="NCP",VLOOKUP(DATE($A21+F$5,F$4,1)-1,Data!$B$13:$CR$996,95),"")</f>
        <v/>
      </c>
      <c r="G21" s="152" t="str">
        <f>IF(VLOOKUP($A21*100+G$3,Control!$A$13:$J$996,Control!$C$11)="NCP",VLOOKUP(DATE($A21+G$5,G$4,1)-1,Data!$B$13:$CR$996,95),"")</f>
        <v/>
      </c>
      <c r="H21" s="152" t="str">
        <f>IF(VLOOKUP($A21*100+H$3,Control!$A$13:$J$996,Control!$C$11)="NCP",VLOOKUP(DATE($A21+H$5,H$4,1)-1,Data!$B$13:$CR$996,95),"")</f>
        <v/>
      </c>
      <c r="I21" s="152">
        <f>IF(VLOOKUP($A21*100+I$3,Control!$A$13:$J$996,Control!$C$11)="NCP",VLOOKUP(DATE($A21+I$5,I$4,1)-1,Data!$B$13:$CR$996,95),"")</f>
        <v>5000</v>
      </c>
      <c r="J21" s="152">
        <f>IF(VLOOKUP($A21*100+J$3,Control!$A$13:$J$996,Control!$C$11)="NCP",VLOOKUP(DATE($A21+J$5,J$4,1)-1,Data!$B$13:$CR$996,95),"")</f>
        <v>5000</v>
      </c>
      <c r="K21" s="152" t="str">
        <f>IF(VLOOKUP($A21*100+K$3,Control!$A$13:$J$996,Control!$C$11)="NCP",VLOOKUP(DATE($A21+K$5,K$4,1)-1,Data!$B$13:$CR$996,95),"")</f>
        <v/>
      </c>
      <c r="L21" s="152">
        <f>IF(VLOOKUP($A21*100+L$3,Control!$A$13:$J$996,Control!$C$11)="NCP",VLOOKUP(DATE($A21+L$5,L$4,1)-1,Data!$B$13:$CR$996,95),"")</f>
        <v>5000</v>
      </c>
      <c r="M21" s="152" t="str">
        <f>IF(VLOOKUP($A21*100+M$3,Control!$A$13:$J$996,Control!$C$11)="NCP",VLOOKUP(DATE($A21+M$5,M$4,1)-1,Data!$B$13:$CR$996,95),"")</f>
        <v/>
      </c>
    </row>
    <row r="22" spans="1:13">
      <c r="A22" s="17">
        <v>1937</v>
      </c>
      <c r="B22" s="152">
        <f>IF(VLOOKUP($A22*100+B$3,Control!$A$13:$J$996,Control!$C$11)="NCP",VLOOKUP(DATE($A22+B$5,B$4,1)-1,Data!$B$13:$CR$996,95),"")</f>
        <v>5000</v>
      </c>
      <c r="C22" s="152">
        <f>IF(VLOOKUP($A22*100+C$3,Control!$A$13:$J$996,Control!$C$11)="NCP",VLOOKUP(DATE($A22+C$5,C$4,1)-1,Data!$B$13:$CR$996,95),"")</f>
        <v>5000</v>
      </c>
      <c r="D22" s="152">
        <f>IF(VLOOKUP($A22*100+D$3,Control!$A$13:$J$996,Control!$C$11)="NCP",VLOOKUP(DATE($A22+D$5,D$4,1)-1,Data!$B$13:$CR$996,95),"")</f>
        <v>5000</v>
      </c>
      <c r="E22" s="152" t="str">
        <f>IF(VLOOKUP($A22*100+E$3,Control!$A$13:$J$996,Control!$C$11)="NCP",VLOOKUP(DATE($A22+E$5,E$4,1)-1,Data!$B$13:$CR$996,95),"")</f>
        <v/>
      </c>
      <c r="F22" s="152" t="str">
        <f>IF(VLOOKUP($A22*100+F$3,Control!$A$13:$J$996,Control!$C$11)="NCP",VLOOKUP(DATE($A22+F$5,F$4,1)-1,Data!$B$13:$CR$996,95),"")</f>
        <v/>
      </c>
      <c r="G22" s="152" t="str">
        <f>IF(VLOOKUP($A22*100+G$3,Control!$A$13:$J$996,Control!$C$11)="NCP",VLOOKUP(DATE($A22+G$5,G$4,1)-1,Data!$B$13:$CR$996,95),"")</f>
        <v/>
      </c>
      <c r="H22" s="152" t="str">
        <f>IF(VLOOKUP($A22*100+H$3,Control!$A$13:$J$996,Control!$C$11)="NCP",VLOOKUP(DATE($A22+H$5,H$4,1)-1,Data!$B$13:$CR$996,95),"")</f>
        <v/>
      </c>
      <c r="I22" s="152">
        <f>IF(VLOOKUP($A22*100+I$3,Control!$A$13:$J$996,Control!$C$11)="NCP",VLOOKUP(DATE($A22+I$5,I$4,1)-1,Data!$B$13:$CR$996,95),"")</f>
        <v>4000</v>
      </c>
      <c r="J22" s="152">
        <f>IF(VLOOKUP($A22*100+J$3,Control!$A$13:$J$996,Control!$C$11)="NCP",VLOOKUP(DATE($A22+J$5,J$4,1)-1,Data!$B$13:$CR$996,95),"")</f>
        <v>4000</v>
      </c>
      <c r="K22" s="152" t="str">
        <f>IF(VLOOKUP($A22*100+K$3,Control!$A$13:$J$996,Control!$C$11)="NCP",VLOOKUP(DATE($A22+K$5,K$4,1)-1,Data!$B$13:$CR$996,95),"")</f>
        <v/>
      </c>
      <c r="L22" s="152" t="str">
        <f>IF(VLOOKUP($A22*100+L$3,Control!$A$13:$J$996,Control!$C$11)="NCP",VLOOKUP(DATE($A22+L$5,L$4,1)-1,Data!$B$13:$CR$996,95),"")</f>
        <v/>
      </c>
      <c r="M22" s="152" t="str">
        <f>IF(VLOOKUP($A22*100+M$3,Control!$A$13:$J$996,Control!$C$11)="NCP",VLOOKUP(DATE($A22+M$5,M$4,1)-1,Data!$B$13:$CR$996,95),"")</f>
        <v/>
      </c>
    </row>
    <row r="23" spans="1:13">
      <c r="A23" s="17">
        <v>1938</v>
      </c>
      <c r="B23" s="152">
        <f>IF(VLOOKUP($A23*100+B$3,Control!$A$13:$J$996,Control!$C$11)="NCP",VLOOKUP(DATE($A23+B$5,B$4,1)-1,Data!$B$13:$CR$996,95),"")</f>
        <v>4000</v>
      </c>
      <c r="C23" s="152" t="str">
        <f>IF(VLOOKUP($A23*100+C$3,Control!$A$13:$J$996,Control!$C$11)="NCP",VLOOKUP(DATE($A23+C$5,C$4,1)-1,Data!$B$13:$CR$996,95),"")</f>
        <v/>
      </c>
      <c r="D23" s="152" t="str">
        <f>IF(VLOOKUP($A23*100+D$3,Control!$A$13:$J$996,Control!$C$11)="NCP",VLOOKUP(DATE($A23+D$5,D$4,1)-1,Data!$B$13:$CR$996,95),"")</f>
        <v/>
      </c>
      <c r="E23" s="152" t="str">
        <f>IF(VLOOKUP($A23*100+E$3,Control!$A$13:$J$996,Control!$C$11)="NCP",VLOOKUP(DATE($A23+E$5,E$4,1)-1,Data!$B$13:$CR$996,95),"")</f>
        <v/>
      </c>
      <c r="F23" s="152" t="str">
        <f>IF(VLOOKUP($A23*100+F$3,Control!$A$13:$J$996,Control!$C$11)="NCP",VLOOKUP(DATE($A23+F$5,F$4,1)-1,Data!$B$13:$CR$996,95),"")</f>
        <v/>
      </c>
      <c r="G23" s="152" t="str">
        <f>IF(VLOOKUP($A23*100+G$3,Control!$A$13:$J$996,Control!$C$11)="NCP",VLOOKUP(DATE($A23+G$5,G$4,1)-1,Data!$B$13:$CR$996,95),"")</f>
        <v/>
      </c>
      <c r="H23" s="152" t="str">
        <f>IF(VLOOKUP($A23*100+H$3,Control!$A$13:$J$996,Control!$C$11)="NCP",VLOOKUP(DATE($A23+H$5,H$4,1)-1,Data!$B$13:$CR$996,95),"")</f>
        <v/>
      </c>
      <c r="I23" s="152" t="str">
        <f>IF(VLOOKUP($A23*100+I$3,Control!$A$13:$J$996,Control!$C$11)="NCP",VLOOKUP(DATE($A23+I$5,I$4,1)-1,Data!$B$13:$CR$996,95),"")</f>
        <v/>
      </c>
      <c r="J23" s="152" t="str">
        <f>IF(VLOOKUP($A23*100+J$3,Control!$A$13:$J$996,Control!$C$11)="NCP",VLOOKUP(DATE($A23+J$5,J$4,1)-1,Data!$B$13:$CR$996,95),"")</f>
        <v/>
      </c>
      <c r="K23" s="152">
        <f>IF(VLOOKUP($A23*100+K$3,Control!$A$13:$J$996,Control!$C$11)="NCP",VLOOKUP(DATE($A23+K$5,K$4,1)-1,Data!$B$13:$CR$996,95),"")</f>
        <v>5000</v>
      </c>
      <c r="L23" s="152" t="str">
        <f>IF(VLOOKUP($A23*100+L$3,Control!$A$13:$J$996,Control!$C$11)="NCP",VLOOKUP(DATE($A23+L$5,L$4,1)-1,Data!$B$13:$CR$996,95),"")</f>
        <v/>
      </c>
      <c r="M23" s="152" t="str">
        <f>IF(VLOOKUP($A23*100+M$3,Control!$A$13:$J$996,Control!$C$11)="NCP",VLOOKUP(DATE($A23+M$5,M$4,1)-1,Data!$B$13:$CR$996,95),"")</f>
        <v/>
      </c>
    </row>
    <row r="24" spans="1:13">
      <c r="A24" s="17">
        <v>1939</v>
      </c>
      <c r="B24" s="152" t="str">
        <f>IF(VLOOKUP($A24*100+B$3,Control!$A$13:$J$996,Control!$C$11)="NCP",VLOOKUP(DATE($A24+B$5,B$4,1)-1,Data!$B$13:$CR$996,95),"")</f>
        <v/>
      </c>
      <c r="C24" s="152" t="str">
        <f>IF(VLOOKUP($A24*100+C$3,Control!$A$13:$J$996,Control!$C$11)="NCP",VLOOKUP(DATE($A24+C$5,C$4,1)-1,Data!$B$13:$CR$996,95),"")</f>
        <v/>
      </c>
      <c r="D24" s="152" t="str">
        <f>IF(VLOOKUP($A24*100+D$3,Control!$A$13:$J$996,Control!$C$11)="NCP",VLOOKUP(DATE($A24+D$5,D$4,1)-1,Data!$B$13:$CR$996,95),"")</f>
        <v/>
      </c>
      <c r="E24" s="152" t="str">
        <f>IF(VLOOKUP($A24*100+E$3,Control!$A$13:$J$996,Control!$C$11)="NCP",VLOOKUP(DATE($A24+E$5,E$4,1)-1,Data!$B$13:$CR$996,95),"")</f>
        <v/>
      </c>
      <c r="F24" s="152" t="str">
        <f>IF(VLOOKUP($A24*100+F$3,Control!$A$13:$J$996,Control!$C$11)="NCP",VLOOKUP(DATE($A24+F$5,F$4,1)-1,Data!$B$13:$CR$996,95),"")</f>
        <v/>
      </c>
      <c r="G24" s="152" t="str">
        <f>IF(VLOOKUP($A24*100+G$3,Control!$A$13:$J$996,Control!$C$11)="NCP",VLOOKUP(DATE($A24+G$5,G$4,1)-1,Data!$B$13:$CR$996,95),"")</f>
        <v/>
      </c>
      <c r="H24" s="152">
        <f>IF(VLOOKUP($A24*100+H$3,Control!$A$13:$J$996,Control!$C$11)="NCP",VLOOKUP(DATE($A24+H$5,H$4,1)-1,Data!$B$13:$CR$996,95),"")</f>
        <v>4500</v>
      </c>
      <c r="I24" s="152">
        <f>IF(VLOOKUP($A24*100+I$3,Control!$A$13:$J$996,Control!$C$11)="NCP",VLOOKUP(DATE($A24+I$5,I$4,1)-1,Data!$B$13:$CR$996,95),"")</f>
        <v>4500</v>
      </c>
      <c r="J24" s="152">
        <f>IF(VLOOKUP($A24*100+J$3,Control!$A$13:$J$996,Control!$C$11)="NCP",VLOOKUP(DATE($A24+J$5,J$4,1)-1,Data!$B$13:$CR$996,95),"")</f>
        <v>4500</v>
      </c>
      <c r="K24" s="152" t="str">
        <f>IF(VLOOKUP($A24*100+K$3,Control!$A$13:$J$996,Control!$C$11)="NCP",VLOOKUP(DATE($A24+K$5,K$4,1)-1,Data!$B$13:$CR$996,95),"")</f>
        <v/>
      </c>
      <c r="L24" s="152" t="str">
        <f>IF(VLOOKUP($A24*100+L$3,Control!$A$13:$J$996,Control!$C$11)="NCP",VLOOKUP(DATE($A24+L$5,L$4,1)-1,Data!$B$13:$CR$996,95),"")</f>
        <v/>
      </c>
      <c r="M24" s="152" t="str">
        <f>IF(VLOOKUP($A24*100+M$3,Control!$A$13:$J$996,Control!$C$11)="NCP",VLOOKUP(DATE($A24+M$5,M$4,1)-1,Data!$B$13:$CR$996,95),"")</f>
        <v/>
      </c>
    </row>
    <row r="25" spans="1:13">
      <c r="A25" s="17">
        <v>1940</v>
      </c>
      <c r="B25" s="152" t="str">
        <f>IF(VLOOKUP($A25*100+B$3,Control!$A$13:$J$996,Control!$C$11)="NCP",VLOOKUP(DATE($A25+B$5,B$4,1)-1,Data!$B$13:$CR$996,95),"")</f>
        <v/>
      </c>
      <c r="C25" s="152">
        <f>IF(VLOOKUP($A25*100+C$3,Control!$A$13:$J$996,Control!$C$11)="NCP",VLOOKUP(DATE($A25+C$5,C$4,1)-1,Data!$B$13:$CR$996,95),"")</f>
        <v>4500</v>
      </c>
      <c r="D25" s="152">
        <f>IF(VLOOKUP($A25*100+D$3,Control!$A$13:$J$996,Control!$C$11)="NCP",VLOOKUP(DATE($A25+D$5,D$4,1)-1,Data!$B$13:$CR$996,95),"")</f>
        <v>4500</v>
      </c>
      <c r="E25" s="152" t="str">
        <f>IF(VLOOKUP($A25*100+E$3,Control!$A$13:$J$996,Control!$C$11)="NCP",VLOOKUP(DATE($A25+E$5,E$4,1)-1,Data!$B$13:$CR$996,95),"")</f>
        <v/>
      </c>
      <c r="F25" s="152" t="str">
        <f>IF(VLOOKUP($A25*100+F$3,Control!$A$13:$J$996,Control!$C$11)="NCP",VLOOKUP(DATE($A25+F$5,F$4,1)-1,Data!$B$13:$CR$996,95),"")</f>
        <v/>
      </c>
      <c r="G25" s="152" t="str">
        <f>IF(VLOOKUP($A25*100+G$3,Control!$A$13:$J$996,Control!$C$11)="NCP",VLOOKUP(DATE($A25+G$5,G$4,1)-1,Data!$B$13:$CR$996,95),"")</f>
        <v/>
      </c>
      <c r="H25" s="152" t="str">
        <f>IF(VLOOKUP($A25*100+H$3,Control!$A$13:$J$996,Control!$C$11)="NCP",VLOOKUP(DATE($A25+H$5,H$4,1)-1,Data!$B$13:$CR$996,95),"")</f>
        <v/>
      </c>
      <c r="I25" s="152">
        <f>IF(VLOOKUP($A25*100+I$3,Control!$A$13:$J$996,Control!$C$11)="NCP",VLOOKUP(DATE($A25+I$5,I$4,1)-1,Data!$B$13:$CR$996,95),"")</f>
        <v>5000</v>
      </c>
      <c r="J25" s="152">
        <f>IF(VLOOKUP($A25*100+J$3,Control!$A$13:$J$996,Control!$C$11)="NCP",VLOOKUP(DATE($A25+J$5,J$4,1)-1,Data!$B$13:$CR$996,95),"")</f>
        <v>5000</v>
      </c>
      <c r="K25" s="152" t="str">
        <f>IF(VLOOKUP($A25*100+K$3,Control!$A$13:$J$996,Control!$C$11)="NCP",VLOOKUP(DATE($A25+K$5,K$4,1)-1,Data!$B$13:$CR$996,95),"")</f>
        <v/>
      </c>
      <c r="L25" s="152">
        <f>IF(VLOOKUP($A25*100+L$3,Control!$A$13:$J$996,Control!$C$11)="NCP",VLOOKUP(DATE($A25+L$5,L$4,1)-1,Data!$B$13:$CR$996,95),"")</f>
        <v>5000</v>
      </c>
      <c r="M25" s="152" t="str">
        <f>IF(VLOOKUP($A25*100+M$3,Control!$A$13:$J$996,Control!$C$11)="NCP",VLOOKUP(DATE($A25+M$5,M$4,1)-1,Data!$B$13:$CR$996,95),"")</f>
        <v/>
      </c>
    </row>
    <row r="26" spans="1:13">
      <c r="A26" s="17">
        <v>1941</v>
      </c>
      <c r="B26" s="152">
        <f>IF(VLOOKUP($A26*100+B$3,Control!$A$13:$J$996,Control!$C$11)="NCP",VLOOKUP(DATE($A26+B$5,B$4,1)-1,Data!$B$13:$CR$996,95),"")</f>
        <v>5000</v>
      </c>
      <c r="C26" s="152" t="str">
        <f>IF(VLOOKUP($A26*100+C$3,Control!$A$13:$J$996,Control!$C$11)="NCP",VLOOKUP(DATE($A26+C$5,C$4,1)-1,Data!$B$13:$CR$996,95),"")</f>
        <v/>
      </c>
      <c r="D26" s="152" t="str">
        <f>IF(VLOOKUP($A26*100+D$3,Control!$A$13:$J$996,Control!$C$11)="NCP",VLOOKUP(DATE($A26+D$5,D$4,1)-1,Data!$B$13:$CR$996,95),"")</f>
        <v/>
      </c>
      <c r="E26" s="152" t="str">
        <f>IF(VLOOKUP($A26*100+E$3,Control!$A$13:$J$996,Control!$C$11)="NCP",VLOOKUP(DATE($A26+E$5,E$4,1)-1,Data!$B$13:$CR$996,95),"")</f>
        <v/>
      </c>
      <c r="F26" s="152" t="str">
        <f>IF(VLOOKUP($A26*100+F$3,Control!$A$13:$J$996,Control!$C$11)="NCP",VLOOKUP(DATE($A26+F$5,F$4,1)-1,Data!$B$13:$CR$996,95),"")</f>
        <v/>
      </c>
      <c r="G26" s="152" t="str">
        <f>IF(VLOOKUP($A26*100+G$3,Control!$A$13:$J$996,Control!$C$11)="NCP",VLOOKUP(DATE($A26+G$5,G$4,1)-1,Data!$B$13:$CR$996,95),"")</f>
        <v/>
      </c>
      <c r="H26" s="152" t="str">
        <f>IF(VLOOKUP($A26*100+H$3,Control!$A$13:$J$996,Control!$C$11)="NCP",VLOOKUP(DATE($A26+H$5,H$4,1)-1,Data!$B$13:$CR$996,95),"")</f>
        <v/>
      </c>
      <c r="I26" s="152" t="str">
        <f>IF(VLOOKUP($A26*100+I$3,Control!$A$13:$J$996,Control!$C$11)="NCP",VLOOKUP(DATE($A26+I$5,I$4,1)-1,Data!$B$13:$CR$996,95),"")</f>
        <v/>
      </c>
      <c r="J26" s="152" t="str">
        <f>IF(VLOOKUP($A26*100+J$3,Control!$A$13:$J$996,Control!$C$11)="NCP",VLOOKUP(DATE($A26+J$5,J$4,1)-1,Data!$B$13:$CR$996,95),"")</f>
        <v/>
      </c>
      <c r="K26" s="152" t="str">
        <f>IF(VLOOKUP($A26*100+K$3,Control!$A$13:$J$996,Control!$C$11)="NCP",VLOOKUP(DATE($A26+K$5,K$4,1)-1,Data!$B$13:$CR$996,95),"")</f>
        <v/>
      </c>
      <c r="L26" s="152" t="str">
        <f>IF(VLOOKUP($A26*100+L$3,Control!$A$13:$J$996,Control!$C$11)="NCP",VLOOKUP(DATE($A26+L$5,L$4,1)-1,Data!$B$13:$CR$996,95),"")</f>
        <v/>
      </c>
      <c r="M26" s="152" t="str">
        <f>IF(VLOOKUP($A26*100+M$3,Control!$A$13:$J$996,Control!$C$11)="NCP",VLOOKUP(DATE($A26+M$5,M$4,1)-1,Data!$B$13:$CR$996,95),"")</f>
        <v/>
      </c>
    </row>
    <row r="27" spans="1:13">
      <c r="A27" s="17">
        <v>1942</v>
      </c>
      <c r="B27" s="152" t="str">
        <f>IF(VLOOKUP($A27*100+B$3,Control!$A$13:$J$996,Control!$C$11)="NCP",VLOOKUP(DATE($A27+B$5,B$4,1)-1,Data!$B$13:$CR$996,95),"")</f>
        <v/>
      </c>
      <c r="C27" s="152" t="str">
        <f>IF(VLOOKUP($A27*100+C$3,Control!$A$13:$J$996,Control!$C$11)="NCP",VLOOKUP(DATE($A27+C$5,C$4,1)-1,Data!$B$13:$CR$996,95),"")</f>
        <v/>
      </c>
      <c r="D27" s="152" t="str">
        <f>IF(VLOOKUP($A27*100+D$3,Control!$A$13:$J$996,Control!$C$11)="NCP",VLOOKUP(DATE($A27+D$5,D$4,1)-1,Data!$B$13:$CR$996,95),"")</f>
        <v/>
      </c>
      <c r="E27" s="152" t="str">
        <f>IF(VLOOKUP($A27*100+E$3,Control!$A$13:$J$996,Control!$C$11)="NCP",VLOOKUP(DATE($A27+E$5,E$4,1)-1,Data!$B$13:$CR$996,95),"")</f>
        <v/>
      </c>
      <c r="F27" s="152" t="str">
        <f>IF(VLOOKUP($A27*100+F$3,Control!$A$13:$J$996,Control!$C$11)="NCP",VLOOKUP(DATE($A27+F$5,F$4,1)-1,Data!$B$13:$CR$996,95),"")</f>
        <v/>
      </c>
      <c r="G27" s="152" t="str">
        <f>IF(VLOOKUP($A27*100+G$3,Control!$A$13:$J$996,Control!$C$11)="NCP",VLOOKUP(DATE($A27+G$5,G$4,1)-1,Data!$B$13:$CR$996,95),"")</f>
        <v/>
      </c>
      <c r="H27" s="152" t="str">
        <f>IF(VLOOKUP($A27*100+H$3,Control!$A$13:$J$996,Control!$C$11)="NCP",VLOOKUP(DATE($A27+H$5,H$4,1)-1,Data!$B$13:$CR$996,95),"")</f>
        <v/>
      </c>
      <c r="I27" s="152" t="str">
        <f>IF(VLOOKUP($A27*100+I$3,Control!$A$13:$J$996,Control!$C$11)="NCP",VLOOKUP(DATE($A27+I$5,I$4,1)-1,Data!$B$13:$CR$996,95),"")</f>
        <v/>
      </c>
      <c r="J27" s="152" t="str">
        <f>IF(VLOOKUP($A27*100+J$3,Control!$A$13:$J$996,Control!$C$11)="NCP",VLOOKUP(DATE($A27+J$5,J$4,1)-1,Data!$B$13:$CR$996,95),"")</f>
        <v/>
      </c>
      <c r="K27" s="152">
        <f>IF(VLOOKUP($A27*100+K$3,Control!$A$13:$J$996,Control!$C$11)="NCP",VLOOKUP(DATE($A27+K$5,K$4,1)-1,Data!$B$13:$CR$996,95),"")</f>
        <v>5000</v>
      </c>
      <c r="L27" s="152" t="str">
        <f>IF(VLOOKUP($A27*100+L$3,Control!$A$13:$J$996,Control!$C$11)="NCP",VLOOKUP(DATE($A27+L$5,L$4,1)-1,Data!$B$13:$CR$996,95),"")</f>
        <v/>
      </c>
      <c r="M27" s="152" t="str">
        <f>IF(VLOOKUP($A27*100+M$3,Control!$A$13:$J$996,Control!$C$11)="NCP",VLOOKUP(DATE($A27+M$5,M$4,1)-1,Data!$B$13:$CR$996,95),"")</f>
        <v/>
      </c>
    </row>
    <row r="28" spans="1:13">
      <c r="A28" s="17">
        <v>1943</v>
      </c>
      <c r="B28" s="152" t="str">
        <f>IF(VLOOKUP($A28*100+B$3,Control!$A$13:$J$996,Control!$C$11)="NCP",VLOOKUP(DATE($A28+B$5,B$4,1)-1,Data!$B$13:$CR$996,95),"")</f>
        <v/>
      </c>
      <c r="C28" s="152" t="str">
        <f>IF(VLOOKUP($A28*100+C$3,Control!$A$13:$J$996,Control!$C$11)="NCP",VLOOKUP(DATE($A28+C$5,C$4,1)-1,Data!$B$13:$CR$996,95),"")</f>
        <v/>
      </c>
      <c r="D28" s="152" t="str">
        <f>IF(VLOOKUP($A28*100+D$3,Control!$A$13:$J$996,Control!$C$11)="NCP",VLOOKUP(DATE($A28+D$5,D$4,1)-1,Data!$B$13:$CR$996,95),"")</f>
        <v/>
      </c>
      <c r="E28" s="152" t="str">
        <f>IF(VLOOKUP($A28*100+E$3,Control!$A$13:$J$996,Control!$C$11)="NCP",VLOOKUP(DATE($A28+E$5,E$4,1)-1,Data!$B$13:$CR$996,95),"")</f>
        <v/>
      </c>
      <c r="F28" s="152" t="str">
        <f>IF(VLOOKUP($A28*100+F$3,Control!$A$13:$J$996,Control!$C$11)="NCP",VLOOKUP(DATE($A28+F$5,F$4,1)-1,Data!$B$13:$CR$996,95),"")</f>
        <v/>
      </c>
      <c r="G28" s="152" t="str">
        <f>IF(VLOOKUP($A28*100+G$3,Control!$A$13:$J$996,Control!$C$11)="NCP",VLOOKUP(DATE($A28+G$5,G$4,1)-1,Data!$B$13:$CR$996,95),"")</f>
        <v/>
      </c>
      <c r="H28" s="152" t="str">
        <f>IF(VLOOKUP($A28*100+H$3,Control!$A$13:$J$996,Control!$C$11)="NCP",VLOOKUP(DATE($A28+H$5,H$4,1)-1,Data!$B$13:$CR$996,95),"")</f>
        <v/>
      </c>
      <c r="I28" s="152" t="str">
        <f>IF(VLOOKUP($A28*100+I$3,Control!$A$13:$J$996,Control!$C$11)="NCP",VLOOKUP(DATE($A28+I$5,I$4,1)-1,Data!$B$13:$CR$996,95),"")</f>
        <v/>
      </c>
      <c r="J28" s="152">
        <f>IF(VLOOKUP($A28*100+J$3,Control!$A$13:$J$996,Control!$C$11)="NCP",VLOOKUP(DATE($A28+J$5,J$4,1)-1,Data!$B$13:$CR$996,95),"")</f>
        <v>5000</v>
      </c>
      <c r="K28" s="152" t="str">
        <f>IF(VLOOKUP($A28*100+K$3,Control!$A$13:$J$996,Control!$C$11)="NCP",VLOOKUP(DATE($A28+K$5,K$4,1)-1,Data!$B$13:$CR$996,95),"")</f>
        <v/>
      </c>
      <c r="L28" s="152">
        <f>IF(VLOOKUP($A28*100+L$3,Control!$A$13:$J$996,Control!$C$11)="NCP",VLOOKUP(DATE($A28+L$5,L$4,1)-1,Data!$B$13:$CR$996,95),"")</f>
        <v>5000</v>
      </c>
      <c r="M28" s="152" t="str">
        <f>IF(VLOOKUP($A28*100+M$3,Control!$A$13:$J$996,Control!$C$11)="NCP",VLOOKUP(DATE($A28+M$5,M$4,1)-1,Data!$B$13:$CR$996,95),"")</f>
        <v/>
      </c>
    </row>
    <row r="29" spans="1:13">
      <c r="A29" s="17">
        <v>1944</v>
      </c>
      <c r="B29" s="152" t="str">
        <f>IF(VLOOKUP($A29*100+B$3,Control!$A$13:$J$996,Control!$C$11)="NCP",VLOOKUP(DATE($A29+B$5,B$4,1)-1,Data!$B$13:$CR$996,95),"")</f>
        <v/>
      </c>
      <c r="C29" s="152" t="str">
        <f>IF(VLOOKUP($A29*100+C$3,Control!$A$13:$J$996,Control!$C$11)="NCP",VLOOKUP(DATE($A29+C$5,C$4,1)-1,Data!$B$13:$CR$996,95),"")</f>
        <v/>
      </c>
      <c r="D29" s="152" t="str">
        <f>IF(VLOOKUP($A29*100+D$3,Control!$A$13:$J$996,Control!$C$11)="NCP",VLOOKUP(DATE($A29+D$5,D$4,1)-1,Data!$B$13:$CR$996,95),"")</f>
        <v/>
      </c>
      <c r="E29" s="152" t="str">
        <f>IF(VLOOKUP($A29*100+E$3,Control!$A$13:$J$996,Control!$C$11)="NCP",VLOOKUP(DATE($A29+E$5,E$4,1)-1,Data!$B$13:$CR$996,95),"")</f>
        <v/>
      </c>
      <c r="F29" s="152" t="str">
        <f>IF(VLOOKUP($A29*100+F$3,Control!$A$13:$J$996,Control!$C$11)="NCP",VLOOKUP(DATE($A29+F$5,F$4,1)-1,Data!$B$13:$CR$996,95),"")</f>
        <v/>
      </c>
      <c r="G29" s="152" t="str">
        <f>IF(VLOOKUP($A29*100+G$3,Control!$A$13:$J$996,Control!$C$11)="NCP",VLOOKUP(DATE($A29+G$5,G$4,1)-1,Data!$B$13:$CR$996,95),"")</f>
        <v/>
      </c>
      <c r="H29" s="152" t="str">
        <f>IF(VLOOKUP($A29*100+H$3,Control!$A$13:$J$996,Control!$C$11)="NCP",VLOOKUP(DATE($A29+H$5,H$4,1)-1,Data!$B$13:$CR$996,95),"")</f>
        <v/>
      </c>
      <c r="I29" s="152">
        <f>IF(VLOOKUP($A29*100+I$3,Control!$A$13:$J$996,Control!$C$11)="NCP",VLOOKUP(DATE($A29+I$5,I$4,1)-1,Data!$B$13:$CR$996,95),"")</f>
        <v>4000</v>
      </c>
      <c r="J29" s="152">
        <f>IF(VLOOKUP($A29*100+J$3,Control!$A$13:$J$996,Control!$C$11)="NCP",VLOOKUP(DATE($A29+J$5,J$4,1)-1,Data!$B$13:$CR$996,95),"")</f>
        <v>4000</v>
      </c>
      <c r="K29" s="152" t="str">
        <f>IF(VLOOKUP($A29*100+K$3,Control!$A$13:$J$996,Control!$C$11)="NCP",VLOOKUP(DATE($A29+K$5,K$4,1)-1,Data!$B$13:$CR$996,95),"")</f>
        <v/>
      </c>
      <c r="L29" s="152" t="str">
        <f>IF(VLOOKUP($A29*100+L$3,Control!$A$13:$J$996,Control!$C$11)="NCP",VLOOKUP(DATE($A29+L$5,L$4,1)-1,Data!$B$13:$CR$996,95),"")</f>
        <v/>
      </c>
      <c r="M29" s="152" t="str">
        <f>IF(VLOOKUP($A29*100+M$3,Control!$A$13:$J$996,Control!$C$11)="NCP",VLOOKUP(DATE($A29+M$5,M$4,1)-1,Data!$B$13:$CR$996,95),"")</f>
        <v/>
      </c>
    </row>
    <row r="30" spans="1:13">
      <c r="A30" s="17">
        <v>1945</v>
      </c>
      <c r="B30" s="152">
        <f>IF(VLOOKUP($A30*100+B$3,Control!$A$13:$J$996,Control!$C$11)="NCP",VLOOKUP(DATE($A30+B$5,B$4,1)-1,Data!$B$13:$CR$996,95),"")</f>
        <v>4000</v>
      </c>
      <c r="C30" s="152" t="str">
        <f>IF(VLOOKUP($A30*100+C$3,Control!$A$13:$J$996,Control!$C$11)="NCP",VLOOKUP(DATE($A30+C$5,C$4,1)-1,Data!$B$13:$CR$996,95),"")</f>
        <v/>
      </c>
      <c r="D30" s="152" t="str">
        <f>IF(VLOOKUP($A30*100+D$3,Control!$A$13:$J$996,Control!$C$11)="NCP",VLOOKUP(DATE($A30+D$5,D$4,1)-1,Data!$B$13:$CR$996,95),"")</f>
        <v/>
      </c>
      <c r="E30" s="152" t="str">
        <f>IF(VLOOKUP($A30*100+E$3,Control!$A$13:$J$996,Control!$C$11)="NCP",VLOOKUP(DATE($A30+E$5,E$4,1)-1,Data!$B$13:$CR$996,95),"")</f>
        <v/>
      </c>
      <c r="F30" s="152" t="str">
        <f>IF(VLOOKUP($A30*100+F$3,Control!$A$13:$J$996,Control!$C$11)="NCP",VLOOKUP(DATE($A30+F$5,F$4,1)-1,Data!$B$13:$CR$996,95),"")</f>
        <v/>
      </c>
      <c r="G30" s="152" t="str">
        <f>IF(VLOOKUP($A30*100+G$3,Control!$A$13:$J$996,Control!$C$11)="NCP",VLOOKUP(DATE($A30+G$5,G$4,1)-1,Data!$B$13:$CR$996,95),"")</f>
        <v/>
      </c>
      <c r="H30" s="152" t="str">
        <f>IF(VLOOKUP($A30*100+H$3,Control!$A$13:$J$996,Control!$C$11)="NCP",VLOOKUP(DATE($A30+H$5,H$4,1)-1,Data!$B$13:$CR$996,95),"")</f>
        <v/>
      </c>
      <c r="I30" s="152">
        <f>IF(VLOOKUP($A30*100+I$3,Control!$A$13:$J$996,Control!$C$11)="NCP",VLOOKUP(DATE($A30+I$5,I$4,1)-1,Data!$B$13:$CR$996,95),"")</f>
        <v>5000</v>
      </c>
      <c r="J30" s="152">
        <f>IF(VLOOKUP($A30*100+J$3,Control!$A$13:$J$996,Control!$C$11)="NCP",VLOOKUP(DATE($A30+J$5,J$4,1)-1,Data!$B$13:$CR$996,95),"")</f>
        <v>5000</v>
      </c>
      <c r="K30" s="152" t="str">
        <f>IF(VLOOKUP($A30*100+K$3,Control!$A$13:$J$996,Control!$C$11)="NCP",VLOOKUP(DATE($A30+K$5,K$4,1)-1,Data!$B$13:$CR$996,95),"")</f>
        <v/>
      </c>
      <c r="L30" s="152">
        <f>IF(VLOOKUP($A30*100+L$3,Control!$A$13:$J$996,Control!$C$11)="NCP",VLOOKUP(DATE($A30+L$5,L$4,1)-1,Data!$B$13:$CR$996,95),"")</f>
        <v>5000</v>
      </c>
      <c r="M30" s="152">
        <f>IF(VLOOKUP($A30*100+M$3,Control!$A$13:$J$996,Control!$C$11)="NCP",VLOOKUP(DATE($A30+M$5,M$4,1)-1,Data!$B$13:$CR$996,95),"")</f>
        <v>5000</v>
      </c>
    </row>
    <row r="31" spans="1:13">
      <c r="A31" s="17">
        <v>1946</v>
      </c>
      <c r="B31" s="152" t="str">
        <f>IF(VLOOKUP($A31*100+B$3,Control!$A$13:$J$996,Control!$C$11)="NCP",VLOOKUP(DATE($A31+B$5,B$4,1)-1,Data!$B$13:$CR$996,95),"")</f>
        <v/>
      </c>
      <c r="C31" s="152" t="str">
        <f>IF(VLOOKUP($A31*100+C$3,Control!$A$13:$J$996,Control!$C$11)="NCP",VLOOKUP(DATE($A31+C$5,C$4,1)-1,Data!$B$13:$CR$996,95),"")</f>
        <v/>
      </c>
      <c r="D31" s="152" t="str">
        <f>IF(VLOOKUP($A31*100+D$3,Control!$A$13:$J$996,Control!$C$11)="NCP",VLOOKUP(DATE($A31+D$5,D$4,1)-1,Data!$B$13:$CR$996,95),"")</f>
        <v/>
      </c>
      <c r="E31" s="152" t="str">
        <f>IF(VLOOKUP($A31*100+E$3,Control!$A$13:$J$996,Control!$C$11)="NCP",VLOOKUP(DATE($A31+E$5,E$4,1)-1,Data!$B$13:$CR$996,95),"")</f>
        <v/>
      </c>
      <c r="F31" s="152" t="str">
        <f>IF(VLOOKUP($A31*100+F$3,Control!$A$13:$J$996,Control!$C$11)="NCP",VLOOKUP(DATE($A31+F$5,F$4,1)-1,Data!$B$13:$CR$996,95),"")</f>
        <v/>
      </c>
      <c r="G31" s="152" t="str">
        <f>IF(VLOOKUP($A31*100+G$3,Control!$A$13:$J$996,Control!$C$11)="NCP",VLOOKUP(DATE($A31+G$5,G$4,1)-1,Data!$B$13:$CR$996,95),"")</f>
        <v/>
      </c>
      <c r="H31" s="152" t="str">
        <f>IF(VLOOKUP($A31*100+H$3,Control!$A$13:$J$996,Control!$C$11)="NCP",VLOOKUP(DATE($A31+H$5,H$4,1)-1,Data!$B$13:$CR$996,95),"")</f>
        <v/>
      </c>
      <c r="I31" s="152">
        <f>IF(VLOOKUP($A31*100+I$3,Control!$A$13:$J$996,Control!$C$11)="NCP",VLOOKUP(DATE($A31+I$5,I$4,1)-1,Data!$B$13:$CR$996,95),"")</f>
        <v>5000</v>
      </c>
      <c r="J31" s="152">
        <f>IF(VLOOKUP($A31*100+J$3,Control!$A$13:$J$996,Control!$C$11)="NCP",VLOOKUP(DATE($A31+J$5,J$4,1)-1,Data!$B$13:$CR$996,95),"")</f>
        <v>5000</v>
      </c>
      <c r="K31" s="152" t="str">
        <f>IF(VLOOKUP($A31*100+K$3,Control!$A$13:$J$996,Control!$C$11)="NCP",VLOOKUP(DATE($A31+K$5,K$4,1)-1,Data!$B$13:$CR$996,95),"")</f>
        <v/>
      </c>
      <c r="L31" s="152">
        <f>IF(VLOOKUP($A31*100+L$3,Control!$A$13:$J$996,Control!$C$11)="NCP",VLOOKUP(DATE($A31+L$5,L$4,1)-1,Data!$B$13:$CR$996,95),"")</f>
        <v>5000</v>
      </c>
      <c r="M31" s="152">
        <f>IF(VLOOKUP($A31*100+M$3,Control!$A$13:$J$996,Control!$C$11)="NCP",VLOOKUP(DATE($A31+M$5,M$4,1)-1,Data!$B$13:$CR$996,95),"")</f>
        <v>5000</v>
      </c>
    </row>
    <row r="32" spans="1:13">
      <c r="A32" s="17">
        <v>1947</v>
      </c>
      <c r="B32" s="152" t="str">
        <f>IF(VLOOKUP($A32*100+B$3,Control!$A$13:$J$996,Control!$C$11)="NCP",VLOOKUP(DATE($A32+B$5,B$4,1)-1,Data!$B$13:$CR$996,95),"")</f>
        <v/>
      </c>
      <c r="C32" s="152">
        <f>IF(VLOOKUP($A32*100+C$3,Control!$A$13:$J$996,Control!$C$11)="NCP",VLOOKUP(DATE($A32+C$5,C$4,1)-1,Data!$B$13:$CR$996,95),"")</f>
        <v>5000</v>
      </c>
      <c r="D32" s="152" t="str">
        <f>IF(VLOOKUP($A32*100+D$3,Control!$A$13:$J$996,Control!$C$11)="NCP",VLOOKUP(DATE($A32+D$5,D$4,1)-1,Data!$B$13:$CR$996,95),"")</f>
        <v/>
      </c>
      <c r="E32" s="152">
        <f>IF(VLOOKUP($A32*100+E$3,Control!$A$13:$J$996,Control!$C$11)="NCP",VLOOKUP(DATE($A32+E$5,E$4,1)-1,Data!$B$13:$CR$996,95),"")</f>
        <v>5000</v>
      </c>
      <c r="F32" s="152" t="str">
        <f>IF(VLOOKUP($A32*100+F$3,Control!$A$13:$J$996,Control!$C$11)="NCP",VLOOKUP(DATE($A32+F$5,F$4,1)-1,Data!$B$13:$CR$996,95),"")</f>
        <v/>
      </c>
      <c r="G32" s="152" t="str">
        <f>IF(VLOOKUP($A32*100+G$3,Control!$A$13:$J$996,Control!$C$11)="NCP",VLOOKUP(DATE($A32+G$5,G$4,1)-1,Data!$B$13:$CR$996,95),"")</f>
        <v/>
      </c>
      <c r="H32" s="152" t="str">
        <f>IF(VLOOKUP($A32*100+H$3,Control!$A$13:$J$996,Control!$C$11)="NCP",VLOOKUP(DATE($A32+H$5,H$4,1)-1,Data!$B$13:$CR$996,95),"")</f>
        <v/>
      </c>
      <c r="I32" s="152">
        <f>IF(VLOOKUP($A32*100+I$3,Control!$A$13:$J$996,Control!$C$11)="NCP",VLOOKUP(DATE($A32+I$5,I$4,1)-1,Data!$B$13:$CR$996,95),"")</f>
        <v>4500</v>
      </c>
      <c r="J32" s="152">
        <f>IF(VLOOKUP($A32*100+J$3,Control!$A$13:$J$996,Control!$C$11)="NCP",VLOOKUP(DATE($A32+J$5,J$4,1)-1,Data!$B$13:$CR$996,95),"")</f>
        <v>4500</v>
      </c>
      <c r="K32" s="152" t="str">
        <f>IF(VLOOKUP($A32*100+K$3,Control!$A$13:$J$996,Control!$C$11)="NCP",VLOOKUP(DATE($A32+K$5,K$4,1)-1,Data!$B$13:$CR$996,95),"")</f>
        <v/>
      </c>
      <c r="L32" s="152" t="str">
        <f>IF(VLOOKUP($A32*100+L$3,Control!$A$13:$J$996,Control!$C$11)="NCP",VLOOKUP(DATE($A32+L$5,L$4,1)-1,Data!$B$13:$CR$996,95),"")</f>
        <v/>
      </c>
      <c r="M32" s="152" t="str">
        <f>IF(VLOOKUP($A32*100+M$3,Control!$A$13:$J$996,Control!$C$11)="NCP",VLOOKUP(DATE($A32+M$5,M$4,1)-1,Data!$B$13:$CR$996,95),"")</f>
        <v/>
      </c>
    </row>
    <row r="33" spans="1:13">
      <c r="A33" s="17">
        <v>1948</v>
      </c>
      <c r="B33" s="152" t="str">
        <f>IF(VLOOKUP($A33*100+B$3,Control!$A$13:$J$996,Control!$C$11)="NCP",VLOOKUP(DATE($A33+B$5,B$4,1)-1,Data!$B$13:$CR$996,95),"")</f>
        <v/>
      </c>
      <c r="C33" s="152" t="str">
        <f>IF(VLOOKUP($A33*100+C$3,Control!$A$13:$J$996,Control!$C$11)="NCP",VLOOKUP(DATE($A33+C$5,C$4,1)-1,Data!$B$13:$CR$996,95),"")</f>
        <v/>
      </c>
      <c r="D33" s="152">
        <f>IF(VLOOKUP($A33*100+D$3,Control!$A$13:$J$996,Control!$C$11)="NCP",VLOOKUP(DATE($A33+D$5,D$4,1)-1,Data!$B$13:$CR$996,95),"")</f>
        <v>4500</v>
      </c>
      <c r="E33" s="152" t="str">
        <f>IF(VLOOKUP($A33*100+E$3,Control!$A$13:$J$996,Control!$C$11)="NCP",VLOOKUP(DATE($A33+E$5,E$4,1)-1,Data!$B$13:$CR$996,95),"")</f>
        <v/>
      </c>
      <c r="F33" s="152" t="str">
        <f>IF(VLOOKUP($A33*100+F$3,Control!$A$13:$J$996,Control!$C$11)="NCP",VLOOKUP(DATE($A33+F$5,F$4,1)-1,Data!$B$13:$CR$996,95),"")</f>
        <v/>
      </c>
      <c r="G33" s="152" t="str">
        <f>IF(VLOOKUP($A33*100+G$3,Control!$A$13:$J$996,Control!$C$11)="NCP",VLOOKUP(DATE($A33+G$5,G$4,1)-1,Data!$B$13:$CR$996,95),"")</f>
        <v/>
      </c>
      <c r="H33" s="152" t="str">
        <f>IF(VLOOKUP($A33*100+H$3,Control!$A$13:$J$996,Control!$C$11)="NCP",VLOOKUP(DATE($A33+H$5,H$4,1)-1,Data!$B$13:$CR$996,95),"")</f>
        <v/>
      </c>
      <c r="I33" s="152" t="str">
        <f>IF(VLOOKUP($A33*100+I$3,Control!$A$13:$J$996,Control!$C$11)="NCP",VLOOKUP(DATE($A33+I$5,I$4,1)-1,Data!$B$13:$CR$996,95),"")</f>
        <v/>
      </c>
      <c r="J33" s="152" t="str">
        <f>IF(VLOOKUP($A33*100+J$3,Control!$A$13:$J$996,Control!$C$11)="NCP",VLOOKUP(DATE($A33+J$5,J$4,1)-1,Data!$B$13:$CR$996,95),"")</f>
        <v/>
      </c>
      <c r="K33" s="152" t="str">
        <f>IF(VLOOKUP($A33*100+K$3,Control!$A$13:$J$996,Control!$C$11)="NCP",VLOOKUP(DATE($A33+K$5,K$4,1)-1,Data!$B$13:$CR$996,95),"")</f>
        <v/>
      </c>
      <c r="L33" s="152" t="str">
        <f>IF(VLOOKUP($A33*100+L$3,Control!$A$13:$J$996,Control!$C$11)="NCP",VLOOKUP(DATE($A33+L$5,L$4,1)-1,Data!$B$13:$CR$996,95),"")</f>
        <v/>
      </c>
      <c r="M33" s="152" t="str">
        <f>IF(VLOOKUP($A33*100+M$3,Control!$A$13:$J$996,Control!$C$11)="NCP",VLOOKUP(DATE($A33+M$5,M$4,1)-1,Data!$B$13:$CR$996,95),"")</f>
        <v/>
      </c>
    </row>
    <row r="34" spans="1:13">
      <c r="A34" s="17">
        <v>1949</v>
      </c>
      <c r="B34" s="152" t="str">
        <f>IF(VLOOKUP($A34*100+B$3,Control!$A$13:$J$996,Control!$C$11)="NCP",VLOOKUP(DATE($A34+B$5,B$4,1)-1,Data!$B$13:$CR$996,95),"")</f>
        <v/>
      </c>
      <c r="C34" s="152">
        <f>IF(VLOOKUP($A34*100+C$3,Control!$A$13:$J$996,Control!$C$11)="NCP",VLOOKUP(DATE($A34+C$5,C$4,1)-1,Data!$B$13:$CR$996,95),"")</f>
        <v>5000</v>
      </c>
      <c r="D34" s="152" t="str">
        <f>IF(VLOOKUP($A34*100+D$3,Control!$A$13:$J$996,Control!$C$11)="NCP",VLOOKUP(DATE($A34+D$5,D$4,1)-1,Data!$B$13:$CR$996,95),"")</f>
        <v/>
      </c>
      <c r="E34" s="152">
        <f>IF(VLOOKUP($A34*100+E$3,Control!$A$13:$J$996,Control!$C$11)="NCP",VLOOKUP(DATE($A34+E$5,E$4,1)-1,Data!$B$13:$CR$996,95),"")</f>
        <v>5000</v>
      </c>
      <c r="F34" s="152">
        <f>IF(VLOOKUP($A34*100+F$3,Control!$A$13:$J$996,Control!$C$11)="NCP",VLOOKUP(DATE($A34+F$5,F$4,1)-1,Data!$B$13:$CR$996,95),"")</f>
        <v>5000</v>
      </c>
      <c r="G34" s="152" t="str">
        <f>IF(VLOOKUP($A34*100+G$3,Control!$A$13:$J$996,Control!$C$11)="NCP",VLOOKUP(DATE($A34+G$5,G$4,1)-1,Data!$B$13:$CR$996,95),"")</f>
        <v/>
      </c>
      <c r="H34" s="152" t="str">
        <f>IF(VLOOKUP($A34*100+H$3,Control!$A$13:$J$996,Control!$C$11)="NCP",VLOOKUP(DATE($A34+H$5,H$4,1)-1,Data!$B$13:$CR$996,95),"")</f>
        <v/>
      </c>
      <c r="I34" s="152">
        <f>IF(VLOOKUP($A34*100+I$3,Control!$A$13:$J$996,Control!$C$11)="NCP",VLOOKUP(DATE($A34+I$5,I$4,1)-1,Data!$B$13:$CR$996,95),"")</f>
        <v>5000</v>
      </c>
      <c r="J34" s="152">
        <f>IF(VLOOKUP($A34*100+J$3,Control!$A$13:$J$996,Control!$C$11)="NCP",VLOOKUP(DATE($A34+J$5,J$4,1)-1,Data!$B$13:$CR$996,95),"")</f>
        <v>5000</v>
      </c>
      <c r="K34" s="152" t="str">
        <f>IF(VLOOKUP($A34*100+K$3,Control!$A$13:$J$996,Control!$C$11)="NCP",VLOOKUP(DATE($A34+K$5,K$4,1)-1,Data!$B$13:$CR$996,95),"")</f>
        <v/>
      </c>
      <c r="L34" s="152" t="str">
        <f>IF(VLOOKUP($A34*100+L$3,Control!$A$13:$J$996,Control!$C$11)="NCP",VLOOKUP(DATE($A34+L$5,L$4,1)-1,Data!$B$13:$CR$996,95),"")</f>
        <v/>
      </c>
      <c r="M34" s="152" t="str">
        <f>IF(VLOOKUP($A34*100+M$3,Control!$A$13:$J$996,Control!$C$11)="NCP",VLOOKUP(DATE($A34+M$5,M$4,1)-1,Data!$B$13:$CR$996,95),"")</f>
        <v/>
      </c>
    </row>
    <row r="35" spans="1:13">
      <c r="A35" s="17">
        <v>1950</v>
      </c>
      <c r="B35" s="152" t="str">
        <f>IF(VLOOKUP($A35*100+B$3,Control!$A$13:$J$996,Control!$C$11)="NCP",VLOOKUP(DATE($A35+B$5,B$4,1)-1,Data!$B$13:$CR$996,95),"")</f>
        <v/>
      </c>
      <c r="C35" s="152">
        <f>IF(VLOOKUP($A35*100+C$3,Control!$A$13:$J$996,Control!$C$11)="NCP",VLOOKUP(DATE($A35+C$5,C$4,1)-1,Data!$B$13:$CR$996,95),"")</f>
        <v>5000</v>
      </c>
      <c r="D35" s="152">
        <f>IF(VLOOKUP($A35*100+D$3,Control!$A$13:$J$996,Control!$C$11)="NCP",VLOOKUP(DATE($A35+D$5,D$4,1)-1,Data!$B$13:$CR$996,95),"")</f>
        <v>5000</v>
      </c>
      <c r="E35" s="152" t="str">
        <f>IF(VLOOKUP($A35*100+E$3,Control!$A$13:$J$996,Control!$C$11)="NCP",VLOOKUP(DATE($A35+E$5,E$4,1)-1,Data!$B$13:$CR$996,95),"")</f>
        <v/>
      </c>
      <c r="F35" s="152" t="str">
        <f>IF(VLOOKUP($A35*100+F$3,Control!$A$13:$J$996,Control!$C$11)="NCP",VLOOKUP(DATE($A35+F$5,F$4,1)-1,Data!$B$13:$CR$996,95),"")</f>
        <v/>
      </c>
      <c r="G35" s="152" t="str">
        <f>IF(VLOOKUP($A35*100+G$3,Control!$A$13:$J$996,Control!$C$11)="NCP",VLOOKUP(DATE($A35+G$5,G$4,1)-1,Data!$B$13:$CR$996,95),"")</f>
        <v/>
      </c>
      <c r="H35" s="152" t="str">
        <f>IF(VLOOKUP($A35*100+H$3,Control!$A$13:$J$996,Control!$C$11)="NCP",VLOOKUP(DATE($A35+H$5,H$4,1)-1,Data!$B$13:$CR$996,95),"")</f>
        <v/>
      </c>
      <c r="I35" s="152">
        <f>IF(VLOOKUP($A35*100+I$3,Control!$A$13:$J$996,Control!$C$11)="NCP",VLOOKUP(DATE($A35+I$5,I$4,1)-1,Data!$B$13:$CR$996,95),"")</f>
        <v>4500</v>
      </c>
      <c r="J35" s="152">
        <f>IF(VLOOKUP($A35*100+J$3,Control!$A$13:$J$996,Control!$C$11)="NCP",VLOOKUP(DATE($A35+J$5,J$4,1)-1,Data!$B$13:$CR$996,95),"")</f>
        <v>4500</v>
      </c>
      <c r="K35" s="152" t="str">
        <f>IF(VLOOKUP($A35*100+K$3,Control!$A$13:$J$996,Control!$C$11)="NCP",VLOOKUP(DATE($A35+K$5,K$4,1)-1,Data!$B$13:$CR$996,95),"")</f>
        <v/>
      </c>
      <c r="L35" s="152">
        <f>IF(VLOOKUP($A35*100+L$3,Control!$A$13:$J$996,Control!$C$11)="NCP",VLOOKUP(DATE($A35+L$5,L$4,1)-1,Data!$B$13:$CR$996,95),"")</f>
        <v>4500</v>
      </c>
      <c r="M35" s="152" t="str">
        <f>IF(VLOOKUP($A35*100+M$3,Control!$A$13:$J$996,Control!$C$11)="NCP",VLOOKUP(DATE($A35+M$5,M$4,1)-1,Data!$B$13:$CR$996,95),"")</f>
        <v/>
      </c>
    </row>
    <row r="36" spans="1:13">
      <c r="A36" s="17">
        <v>1951</v>
      </c>
      <c r="B36" s="152">
        <f>IF(VLOOKUP($A36*100+B$3,Control!$A$13:$J$996,Control!$C$11)="NCP",VLOOKUP(DATE($A36+B$5,B$4,1)-1,Data!$B$13:$CR$996,95),"")</f>
        <v>4500</v>
      </c>
      <c r="C36" s="152" t="str">
        <f>IF(VLOOKUP($A36*100+C$3,Control!$A$13:$J$996,Control!$C$11)="NCP",VLOOKUP(DATE($A36+C$5,C$4,1)-1,Data!$B$13:$CR$996,95),"")</f>
        <v/>
      </c>
      <c r="D36" s="152" t="str">
        <f>IF(VLOOKUP($A36*100+D$3,Control!$A$13:$J$996,Control!$C$11)="NCP",VLOOKUP(DATE($A36+D$5,D$4,1)-1,Data!$B$13:$CR$996,95),"")</f>
        <v/>
      </c>
      <c r="E36" s="152" t="str">
        <f>IF(VLOOKUP($A36*100+E$3,Control!$A$13:$J$996,Control!$C$11)="NCP",VLOOKUP(DATE($A36+E$5,E$4,1)-1,Data!$B$13:$CR$996,95),"")</f>
        <v/>
      </c>
      <c r="F36" s="152" t="str">
        <f>IF(VLOOKUP($A36*100+F$3,Control!$A$13:$J$996,Control!$C$11)="NCP",VLOOKUP(DATE($A36+F$5,F$4,1)-1,Data!$B$13:$CR$996,95),"")</f>
        <v/>
      </c>
      <c r="G36" s="152" t="str">
        <f>IF(VLOOKUP($A36*100+G$3,Control!$A$13:$J$996,Control!$C$11)="NCP",VLOOKUP(DATE($A36+G$5,G$4,1)-1,Data!$B$13:$CR$996,95),"")</f>
        <v/>
      </c>
      <c r="H36" s="152">
        <f>IF(VLOOKUP($A36*100+H$3,Control!$A$13:$J$996,Control!$C$11)="NCP",VLOOKUP(DATE($A36+H$5,H$4,1)-1,Data!$B$13:$CR$996,95),"")</f>
        <v>5000</v>
      </c>
      <c r="I36" s="152" t="str">
        <f>IF(VLOOKUP($A36*100+I$3,Control!$A$13:$J$996,Control!$C$11)="NCP",VLOOKUP(DATE($A36+I$5,I$4,1)-1,Data!$B$13:$CR$996,95),"")</f>
        <v/>
      </c>
      <c r="J36" s="152">
        <f>IF(VLOOKUP($A36*100+J$3,Control!$A$13:$J$996,Control!$C$11)="NCP",VLOOKUP(DATE($A36+J$5,J$4,1)-1,Data!$B$13:$CR$996,95),"")</f>
        <v>5000</v>
      </c>
      <c r="K36" s="152" t="str">
        <f>IF(VLOOKUP($A36*100+K$3,Control!$A$13:$J$996,Control!$C$11)="NCP",VLOOKUP(DATE($A36+K$5,K$4,1)-1,Data!$B$13:$CR$996,95),"")</f>
        <v/>
      </c>
      <c r="L36" s="152">
        <f>IF(VLOOKUP($A36*100+L$3,Control!$A$13:$J$996,Control!$C$11)="NCP",VLOOKUP(DATE($A36+L$5,L$4,1)-1,Data!$B$13:$CR$996,95),"")</f>
        <v>5000</v>
      </c>
      <c r="M36" s="152" t="str">
        <f>IF(VLOOKUP($A36*100+M$3,Control!$A$13:$J$996,Control!$C$11)="NCP",VLOOKUP(DATE($A36+M$5,M$4,1)-1,Data!$B$13:$CR$996,95),"")</f>
        <v/>
      </c>
    </row>
    <row r="37" spans="1:13">
      <c r="A37" s="17">
        <v>1952</v>
      </c>
      <c r="B37" s="152">
        <f>IF(VLOOKUP($A37*100+B$3,Control!$A$13:$J$996,Control!$C$11)="NCP",VLOOKUP(DATE($A37+B$5,B$4,1)-1,Data!$B$13:$CR$996,95),"")</f>
        <v>5000</v>
      </c>
      <c r="C37" s="152" t="str">
        <f>IF(VLOOKUP($A37*100+C$3,Control!$A$13:$J$996,Control!$C$11)="NCP",VLOOKUP(DATE($A37+C$5,C$4,1)-1,Data!$B$13:$CR$996,95),"")</f>
        <v/>
      </c>
      <c r="D37" s="152" t="str">
        <f>IF(VLOOKUP($A37*100+D$3,Control!$A$13:$J$996,Control!$C$11)="NCP",VLOOKUP(DATE($A37+D$5,D$4,1)-1,Data!$B$13:$CR$996,95),"")</f>
        <v/>
      </c>
      <c r="E37" s="152" t="str">
        <f>IF(VLOOKUP($A37*100+E$3,Control!$A$13:$J$996,Control!$C$11)="NCP",VLOOKUP(DATE($A37+E$5,E$4,1)-1,Data!$B$13:$CR$996,95),"")</f>
        <v/>
      </c>
      <c r="F37" s="152" t="str">
        <f>IF(VLOOKUP($A37*100+F$3,Control!$A$13:$J$996,Control!$C$11)="NCP",VLOOKUP(DATE($A37+F$5,F$4,1)-1,Data!$B$13:$CR$996,95),"")</f>
        <v/>
      </c>
      <c r="G37" s="152" t="str">
        <f>IF(VLOOKUP($A37*100+G$3,Control!$A$13:$J$996,Control!$C$11)="NCP",VLOOKUP(DATE($A37+G$5,G$4,1)-1,Data!$B$13:$CR$996,95),"")</f>
        <v/>
      </c>
      <c r="H37" s="152" t="str">
        <f>IF(VLOOKUP($A37*100+H$3,Control!$A$13:$J$996,Control!$C$11)="NCP",VLOOKUP(DATE($A37+H$5,H$4,1)-1,Data!$B$13:$CR$996,95),"")</f>
        <v/>
      </c>
      <c r="I37" s="152" t="str">
        <f>IF(VLOOKUP($A37*100+I$3,Control!$A$13:$J$996,Control!$C$11)="NCP",VLOOKUP(DATE($A37+I$5,I$4,1)-1,Data!$B$13:$CR$996,95),"")</f>
        <v/>
      </c>
      <c r="J37" s="152" t="str">
        <f>IF(VLOOKUP($A37*100+J$3,Control!$A$13:$J$996,Control!$C$11)="NCP",VLOOKUP(DATE($A37+J$5,J$4,1)-1,Data!$B$13:$CR$996,95),"")</f>
        <v/>
      </c>
      <c r="K37" s="152" t="str">
        <f>IF(VLOOKUP($A37*100+K$3,Control!$A$13:$J$996,Control!$C$11)="NCP",VLOOKUP(DATE($A37+K$5,K$4,1)-1,Data!$B$13:$CR$996,95),"")</f>
        <v/>
      </c>
      <c r="L37" s="152" t="str">
        <f>IF(VLOOKUP($A37*100+L$3,Control!$A$13:$J$996,Control!$C$11)="NCP",VLOOKUP(DATE($A37+L$5,L$4,1)-1,Data!$B$13:$CR$996,95),"")</f>
        <v/>
      </c>
      <c r="M37" s="152" t="str">
        <f>IF(VLOOKUP($A37*100+M$3,Control!$A$13:$J$996,Control!$C$11)="NCP",VLOOKUP(DATE($A37+M$5,M$4,1)-1,Data!$B$13:$CR$996,95),"")</f>
        <v/>
      </c>
    </row>
    <row r="38" spans="1:13">
      <c r="A38" s="17">
        <v>1953</v>
      </c>
      <c r="B38" s="152" t="str">
        <f>IF(VLOOKUP($A38*100+B$3,Control!$A$13:$J$996,Control!$C$11)="NCP",VLOOKUP(DATE($A38+B$5,B$4,1)-1,Data!$B$13:$CR$996,95),"")</f>
        <v/>
      </c>
      <c r="C38" s="152" t="str">
        <f>IF(VLOOKUP($A38*100+C$3,Control!$A$13:$J$996,Control!$C$11)="NCP",VLOOKUP(DATE($A38+C$5,C$4,1)-1,Data!$B$13:$CR$996,95),"")</f>
        <v/>
      </c>
      <c r="D38" s="152" t="str">
        <f>IF(VLOOKUP($A38*100+D$3,Control!$A$13:$J$996,Control!$C$11)="NCP",VLOOKUP(DATE($A38+D$5,D$4,1)-1,Data!$B$13:$CR$996,95),"")</f>
        <v/>
      </c>
      <c r="E38" s="152" t="str">
        <f>IF(VLOOKUP($A38*100+E$3,Control!$A$13:$J$996,Control!$C$11)="NCP",VLOOKUP(DATE($A38+E$5,E$4,1)-1,Data!$B$13:$CR$996,95),"")</f>
        <v/>
      </c>
      <c r="F38" s="152" t="str">
        <f>IF(VLOOKUP($A38*100+F$3,Control!$A$13:$J$996,Control!$C$11)="NCP",VLOOKUP(DATE($A38+F$5,F$4,1)-1,Data!$B$13:$CR$996,95),"")</f>
        <v/>
      </c>
      <c r="G38" s="152" t="str">
        <f>IF(VLOOKUP($A38*100+G$3,Control!$A$13:$J$996,Control!$C$11)="NCP",VLOOKUP(DATE($A38+G$5,G$4,1)-1,Data!$B$13:$CR$996,95),"")</f>
        <v/>
      </c>
      <c r="H38" s="152" t="str">
        <f>IF(VLOOKUP($A38*100+H$3,Control!$A$13:$J$996,Control!$C$11)="NCP",VLOOKUP(DATE($A38+H$5,H$4,1)-1,Data!$B$13:$CR$996,95),"")</f>
        <v/>
      </c>
      <c r="I38" s="152" t="str">
        <f>IF(VLOOKUP($A38*100+I$3,Control!$A$13:$J$996,Control!$C$11)="NCP",VLOOKUP(DATE($A38+I$5,I$4,1)-1,Data!$B$13:$CR$996,95),"")</f>
        <v/>
      </c>
      <c r="J38" s="152" t="str">
        <f>IF(VLOOKUP($A38*100+J$3,Control!$A$13:$J$996,Control!$C$11)="NCP",VLOOKUP(DATE($A38+J$5,J$4,1)-1,Data!$B$13:$CR$996,95),"")</f>
        <v/>
      </c>
      <c r="K38" s="152" t="str">
        <f>IF(VLOOKUP($A38*100+K$3,Control!$A$13:$J$996,Control!$C$11)="NCP",VLOOKUP(DATE($A38+K$5,K$4,1)-1,Data!$B$13:$CR$996,95),"")</f>
        <v/>
      </c>
      <c r="L38" s="152" t="str">
        <f>IF(VLOOKUP($A38*100+L$3,Control!$A$13:$J$996,Control!$C$11)="NCP",VLOOKUP(DATE($A38+L$5,L$4,1)-1,Data!$B$13:$CR$996,95),"")</f>
        <v/>
      </c>
      <c r="M38" s="152" t="str">
        <f>IF(VLOOKUP($A38*100+M$3,Control!$A$13:$J$996,Control!$C$11)="NCP",VLOOKUP(DATE($A38+M$5,M$4,1)-1,Data!$B$13:$CR$996,95),"")</f>
        <v/>
      </c>
    </row>
    <row r="39" spans="1:13">
      <c r="A39" s="17">
        <v>1954</v>
      </c>
      <c r="B39" s="152" t="str">
        <f>IF(VLOOKUP($A39*100+B$3,Control!$A$13:$J$996,Control!$C$11)="NCP",VLOOKUP(DATE($A39+B$5,B$4,1)-1,Data!$B$13:$CR$996,95),"")</f>
        <v/>
      </c>
      <c r="C39" s="152" t="str">
        <f>IF(VLOOKUP($A39*100+C$3,Control!$A$13:$J$996,Control!$C$11)="NCP",VLOOKUP(DATE($A39+C$5,C$4,1)-1,Data!$B$13:$CR$996,95),"")</f>
        <v/>
      </c>
      <c r="D39" s="152" t="str">
        <f>IF(VLOOKUP($A39*100+D$3,Control!$A$13:$J$996,Control!$C$11)="NCP",VLOOKUP(DATE($A39+D$5,D$4,1)-1,Data!$B$13:$CR$996,95),"")</f>
        <v/>
      </c>
      <c r="E39" s="152" t="str">
        <f>IF(VLOOKUP($A39*100+E$3,Control!$A$13:$J$996,Control!$C$11)="NCP",VLOOKUP(DATE($A39+E$5,E$4,1)-1,Data!$B$13:$CR$996,95),"")</f>
        <v/>
      </c>
      <c r="F39" s="152" t="str">
        <f>IF(VLOOKUP($A39*100+F$3,Control!$A$13:$J$996,Control!$C$11)="NCP",VLOOKUP(DATE($A39+F$5,F$4,1)-1,Data!$B$13:$CR$996,95),"")</f>
        <v/>
      </c>
      <c r="G39" s="152" t="str">
        <f>IF(VLOOKUP($A39*100+G$3,Control!$A$13:$J$996,Control!$C$11)="NCP",VLOOKUP(DATE($A39+G$5,G$4,1)-1,Data!$B$13:$CR$996,95),"")</f>
        <v/>
      </c>
      <c r="H39" s="152" t="str">
        <f>IF(VLOOKUP($A39*100+H$3,Control!$A$13:$J$996,Control!$C$11)="NCP",VLOOKUP(DATE($A39+H$5,H$4,1)-1,Data!$B$13:$CR$996,95),"")</f>
        <v/>
      </c>
      <c r="I39" s="152" t="str">
        <f>IF(VLOOKUP($A39*100+I$3,Control!$A$13:$J$996,Control!$C$11)="NCP",VLOOKUP(DATE($A39+I$5,I$4,1)-1,Data!$B$13:$CR$996,95),"")</f>
        <v/>
      </c>
      <c r="J39" s="152">
        <f>IF(VLOOKUP($A39*100+J$3,Control!$A$13:$J$996,Control!$C$11)="NCP",VLOOKUP(DATE($A39+J$5,J$4,1)-1,Data!$B$13:$CR$996,95),"")</f>
        <v>5000</v>
      </c>
      <c r="K39" s="152" t="str">
        <f>IF(VLOOKUP($A39*100+K$3,Control!$A$13:$J$996,Control!$C$11)="NCP",VLOOKUP(DATE($A39+K$5,K$4,1)-1,Data!$B$13:$CR$996,95),"")</f>
        <v/>
      </c>
      <c r="L39" s="152">
        <f>IF(VLOOKUP($A39*100+L$3,Control!$A$13:$J$996,Control!$C$11)="NCP",VLOOKUP(DATE($A39+L$5,L$4,1)-1,Data!$B$13:$CR$996,95),"")</f>
        <v>5000</v>
      </c>
      <c r="M39" s="152" t="str">
        <f>IF(VLOOKUP($A39*100+M$3,Control!$A$13:$J$996,Control!$C$11)="NCP",VLOOKUP(DATE($A39+M$5,M$4,1)-1,Data!$B$13:$CR$996,95),"")</f>
        <v/>
      </c>
    </row>
    <row r="40" spans="1:13">
      <c r="A40" s="17">
        <v>1955</v>
      </c>
      <c r="B40" s="152" t="str">
        <f>IF(VLOOKUP($A40*100+B$3,Control!$A$13:$J$996,Control!$C$11)="NCP",VLOOKUP(DATE($A40+B$5,B$4,1)-1,Data!$B$13:$CR$996,95),"")</f>
        <v/>
      </c>
      <c r="C40" s="152" t="str">
        <f>IF(VLOOKUP($A40*100+C$3,Control!$A$13:$J$996,Control!$C$11)="NCP",VLOOKUP(DATE($A40+C$5,C$4,1)-1,Data!$B$13:$CR$996,95),"")</f>
        <v/>
      </c>
      <c r="D40" s="152" t="str">
        <f>IF(VLOOKUP($A40*100+D$3,Control!$A$13:$J$996,Control!$C$11)="NCP",VLOOKUP(DATE($A40+D$5,D$4,1)-1,Data!$B$13:$CR$996,95),"")</f>
        <v/>
      </c>
      <c r="E40" s="152" t="str">
        <f>IF(VLOOKUP($A40*100+E$3,Control!$A$13:$J$996,Control!$C$11)="NCP",VLOOKUP(DATE($A40+E$5,E$4,1)-1,Data!$B$13:$CR$996,95),"")</f>
        <v/>
      </c>
      <c r="F40" s="152" t="str">
        <f>IF(VLOOKUP($A40*100+F$3,Control!$A$13:$J$996,Control!$C$11)="NCP",VLOOKUP(DATE($A40+F$5,F$4,1)-1,Data!$B$13:$CR$996,95),"")</f>
        <v/>
      </c>
      <c r="G40" s="152" t="str">
        <f>IF(VLOOKUP($A40*100+G$3,Control!$A$13:$J$996,Control!$C$11)="NCP",VLOOKUP(DATE($A40+G$5,G$4,1)-1,Data!$B$13:$CR$996,95),"")</f>
        <v/>
      </c>
      <c r="H40" s="152" t="str">
        <f>IF(VLOOKUP($A40*100+H$3,Control!$A$13:$J$996,Control!$C$11)="NCP",VLOOKUP(DATE($A40+H$5,H$4,1)-1,Data!$B$13:$CR$996,95),"")</f>
        <v/>
      </c>
      <c r="I40" s="152">
        <f>IF(VLOOKUP($A40*100+I$3,Control!$A$13:$J$996,Control!$C$11)="NCP",VLOOKUP(DATE($A40+I$5,I$4,1)-1,Data!$B$13:$CR$996,95),"")</f>
        <v>4500</v>
      </c>
      <c r="J40" s="152">
        <f>IF(VLOOKUP($A40*100+J$3,Control!$A$13:$J$996,Control!$C$11)="NCP",VLOOKUP(DATE($A40+J$5,J$4,1)-1,Data!$B$13:$CR$996,95),"")</f>
        <v>4500</v>
      </c>
      <c r="K40" s="152" t="str">
        <f>IF(VLOOKUP($A40*100+K$3,Control!$A$13:$J$996,Control!$C$11)="NCP",VLOOKUP(DATE($A40+K$5,K$4,1)-1,Data!$B$13:$CR$996,95),"")</f>
        <v/>
      </c>
      <c r="L40" s="152" t="str">
        <f>IF(VLOOKUP($A40*100+L$3,Control!$A$13:$J$996,Control!$C$11)="NCP",VLOOKUP(DATE($A40+L$5,L$4,1)-1,Data!$B$13:$CR$996,95),"")</f>
        <v/>
      </c>
      <c r="M40" s="152" t="str">
        <f>IF(VLOOKUP($A40*100+M$3,Control!$A$13:$J$996,Control!$C$11)="NCP",VLOOKUP(DATE($A40+M$5,M$4,1)-1,Data!$B$13:$CR$996,95),"")</f>
        <v/>
      </c>
    </row>
    <row r="41" spans="1:13">
      <c r="A41" s="17">
        <v>1956</v>
      </c>
      <c r="B41" s="152" t="str">
        <f>IF(VLOOKUP($A41*100+B$3,Control!$A$13:$J$996,Control!$C$11)="NCP",VLOOKUP(DATE($A41+B$5,B$4,1)-1,Data!$B$13:$CR$996,95),"")</f>
        <v/>
      </c>
      <c r="C41" s="152" t="str">
        <f>IF(VLOOKUP($A41*100+C$3,Control!$A$13:$J$996,Control!$C$11)="NCP",VLOOKUP(DATE($A41+C$5,C$4,1)-1,Data!$B$13:$CR$996,95),"")</f>
        <v/>
      </c>
      <c r="D41" s="152" t="str">
        <f>IF(VLOOKUP($A41*100+D$3,Control!$A$13:$J$996,Control!$C$11)="NCP",VLOOKUP(DATE($A41+D$5,D$4,1)-1,Data!$B$13:$CR$996,95),"")</f>
        <v/>
      </c>
      <c r="E41" s="152" t="str">
        <f>IF(VLOOKUP($A41*100+E$3,Control!$A$13:$J$996,Control!$C$11)="NCP",VLOOKUP(DATE($A41+E$5,E$4,1)-1,Data!$B$13:$CR$996,95),"")</f>
        <v/>
      </c>
      <c r="F41" s="152" t="str">
        <f>IF(VLOOKUP($A41*100+F$3,Control!$A$13:$J$996,Control!$C$11)="NCP",VLOOKUP(DATE($A41+F$5,F$4,1)-1,Data!$B$13:$CR$996,95),"")</f>
        <v/>
      </c>
      <c r="G41" s="152" t="str">
        <f>IF(VLOOKUP($A41*100+G$3,Control!$A$13:$J$996,Control!$C$11)="NCP",VLOOKUP(DATE($A41+G$5,G$4,1)-1,Data!$B$13:$CR$996,95),"")</f>
        <v/>
      </c>
      <c r="H41" s="152" t="str">
        <f>IF(VLOOKUP($A41*100+H$3,Control!$A$13:$J$996,Control!$C$11)="NCP",VLOOKUP(DATE($A41+H$5,H$4,1)-1,Data!$B$13:$CR$996,95),"")</f>
        <v/>
      </c>
      <c r="I41" s="152" t="str">
        <f>IF(VLOOKUP($A41*100+I$3,Control!$A$13:$J$996,Control!$C$11)="NCP",VLOOKUP(DATE($A41+I$5,I$4,1)-1,Data!$B$13:$CR$996,95),"")</f>
        <v/>
      </c>
      <c r="J41" s="152">
        <f>IF(VLOOKUP($A41*100+J$3,Control!$A$13:$J$996,Control!$C$11)="NCP",VLOOKUP(DATE($A41+J$5,J$4,1)-1,Data!$B$13:$CR$996,95),"")</f>
        <v>5000</v>
      </c>
      <c r="K41" s="152">
        <f>IF(VLOOKUP($A41*100+K$3,Control!$A$13:$J$996,Control!$C$11)="NCP",VLOOKUP(DATE($A41+K$5,K$4,1)-1,Data!$B$13:$CR$996,95),"")</f>
        <v>5000</v>
      </c>
      <c r="L41" s="152" t="str">
        <f>IF(VLOOKUP($A41*100+L$3,Control!$A$13:$J$996,Control!$C$11)="NCP",VLOOKUP(DATE($A41+L$5,L$4,1)-1,Data!$B$13:$CR$996,95),"")</f>
        <v/>
      </c>
      <c r="M41" s="152" t="str">
        <f>IF(VLOOKUP($A41*100+M$3,Control!$A$13:$J$996,Control!$C$11)="NCP",VLOOKUP(DATE($A41+M$5,M$4,1)-1,Data!$B$13:$CR$996,95),"")</f>
        <v/>
      </c>
    </row>
    <row r="42" spans="1:13">
      <c r="A42" s="17">
        <v>1957</v>
      </c>
      <c r="B42" s="152" t="str">
        <f>IF(VLOOKUP($A42*100+B$3,Control!$A$13:$J$996,Control!$C$11)="NCP",VLOOKUP(DATE($A42+B$5,B$4,1)-1,Data!$B$13:$CR$996,95),"")</f>
        <v/>
      </c>
      <c r="C42" s="152" t="str">
        <f>IF(VLOOKUP($A42*100+C$3,Control!$A$13:$J$996,Control!$C$11)="NCP",VLOOKUP(DATE($A42+C$5,C$4,1)-1,Data!$B$13:$CR$996,95),"")</f>
        <v/>
      </c>
      <c r="D42" s="152" t="str">
        <f>IF(VLOOKUP($A42*100+D$3,Control!$A$13:$J$996,Control!$C$11)="NCP",VLOOKUP(DATE($A42+D$5,D$4,1)-1,Data!$B$13:$CR$996,95),"")</f>
        <v/>
      </c>
      <c r="E42" s="152" t="str">
        <f>IF(VLOOKUP($A42*100+E$3,Control!$A$13:$J$996,Control!$C$11)="NCP",VLOOKUP(DATE($A42+E$5,E$4,1)-1,Data!$B$13:$CR$996,95),"")</f>
        <v/>
      </c>
      <c r="F42" s="152" t="str">
        <f>IF(VLOOKUP($A42*100+F$3,Control!$A$13:$J$996,Control!$C$11)="NCP",VLOOKUP(DATE($A42+F$5,F$4,1)-1,Data!$B$13:$CR$996,95),"")</f>
        <v/>
      </c>
      <c r="G42" s="152" t="str">
        <f>IF(VLOOKUP($A42*100+G$3,Control!$A$13:$J$996,Control!$C$11)="NCP",VLOOKUP(DATE($A42+G$5,G$4,1)-1,Data!$B$13:$CR$996,95),"")</f>
        <v/>
      </c>
      <c r="H42" s="152" t="str">
        <f>IF(VLOOKUP($A42*100+H$3,Control!$A$13:$J$996,Control!$C$11)="NCP",VLOOKUP(DATE($A42+H$5,H$4,1)-1,Data!$B$13:$CR$996,95),"")</f>
        <v/>
      </c>
      <c r="I42" s="152" t="str">
        <f>IF(VLOOKUP($A42*100+I$3,Control!$A$13:$J$996,Control!$C$11)="NCP",VLOOKUP(DATE($A42+I$5,I$4,1)-1,Data!$B$13:$CR$996,95),"")</f>
        <v/>
      </c>
      <c r="J42" s="152">
        <f>IF(VLOOKUP($A42*100+J$3,Control!$A$13:$J$996,Control!$C$11)="NCP",VLOOKUP(DATE($A42+J$5,J$4,1)-1,Data!$B$13:$CR$996,95),"")</f>
        <v>5000</v>
      </c>
      <c r="K42" s="152" t="str">
        <f>IF(VLOOKUP($A42*100+K$3,Control!$A$13:$J$996,Control!$C$11)="NCP",VLOOKUP(DATE($A42+K$5,K$4,1)-1,Data!$B$13:$CR$996,95),"")</f>
        <v/>
      </c>
      <c r="L42" s="152">
        <f>IF(VLOOKUP($A42*100+L$3,Control!$A$13:$J$996,Control!$C$11)="NCP",VLOOKUP(DATE($A42+L$5,L$4,1)-1,Data!$B$13:$CR$996,95),"")</f>
        <v>5000</v>
      </c>
      <c r="M42" s="152" t="str">
        <f>IF(VLOOKUP($A42*100+M$3,Control!$A$13:$J$996,Control!$C$11)="NCP",VLOOKUP(DATE($A42+M$5,M$4,1)-1,Data!$B$13:$CR$996,95),"")</f>
        <v/>
      </c>
    </row>
    <row r="43" spans="1:13">
      <c r="A43" s="17">
        <v>1958</v>
      </c>
      <c r="B43" s="152" t="str">
        <f>IF(VLOOKUP($A43*100+B$3,Control!$A$13:$J$996,Control!$C$11)="NCP",VLOOKUP(DATE($A43+B$5,B$4,1)-1,Data!$B$13:$CR$996,95),"")</f>
        <v/>
      </c>
      <c r="C43" s="152" t="str">
        <f>IF(VLOOKUP($A43*100+C$3,Control!$A$13:$J$996,Control!$C$11)="NCP",VLOOKUP(DATE($A43+C$5,C$4,1)-1,Data!$B$13:$CR$996,95),"")</f>
        <v/>
      </c>
      <c r="D43" s="152" t="str">
        <f>IF(VLOOKUP($A43*100+D$3,Control!$A$13:$J$996,Control!$C$11)="NCP",VLOOKUP(DATE($A43+D$5,D$4,1)-1,Data!$B$13:$CR$996,95),"")</f>
        <v/>
      </c>
      <c r="E43" s="152" t="str">
        <f>IF(VLOOKUP($A43*100+E$3,Control!$A$13:$J$996,Control!$C$11)="NCP",VLOOKUP(DATE($A43+E$5,E$4,1)-1,Data!$B$13:$CR$996,95),"")</f>
        <v/>
      </c>
      <c r="F43" s="152" t="str">
        <f>IF(VLOOKUP($A43*100+F$3,Control!$A$13:$J$996,Control!$C$11)="NCP",VLOOKUP(DATE($A43+F$5,F$4,1)-1,Data!$B$13:$CR$996,95),"")</f>
        <v/>
      </c>
      <c r="G43" s="152" t="str">
        <f>IF(VLOOKUP($A43*100+G$3,Control!$A$13:$J$996,Control!$C$11)="NCP",VLOOKUP(DATE($A43+G$5,G$4,1)-1,Data!$B$13:$CR$996,95),"")</f>
        <v/>
      </c>
      <c r="H43" s="152" t="str">
        <f>IF(VLOOKUP($A43*100+H$3,Control!$A$13:$J$996,Control!$C$11)="NCP",VLOOKUP(DATE($A43+H$5,H$4,1)-1,Data!$B$13:$CR$996,95),"")</f>
        <v/>
      </c>
      <c r="I43" s="152" t="str">
        <f>IF(VLOOKUP($A43*100+I$3,Control!$A$13:$J$996,Control!$C$11)="NCP",VLOOKUP(DATE($A43+I$5,I$4,1)-1,Data!$B$13:$CR$996,95),"")</f>
        <v/>
      </c>
      <c r="J43" s="152" t="str">
        <f>IF(VLOOKUP($A43*100+J$3,Control!$A$13:$J$996,Control!$C$11)="NCP",VLOOKUP(DATE($A43+J$5,J$4,1)-1,Data!$B$13:$CR$996,95),"")</f>
        <v/>
      </c>
      <c r="K43" s="152" t="str">
        <f>IF(VLOOKUP($A43*100+K$3,Control!$A$13:$J$996,Control!$C$11)="NCP",VLOOKUP(DATE($A43+K$5,K$4,1)-1,Data!$B$13:$CR$996,95),"")</f>
        <v/>
      </c>
      <c r="L43" s="152" t="str">
        <f>IF(VLOOKUP($A43*100+L$3,Control!$A$13:$J$996,Control!$C$11)="NCP",VLOOKUP(DATE($A43+L$5,L$4,1)-1,Data!$B$13:$CR$996,95),"")</f>
        <v/>
      </c>
      <c r="M43" s="152" t="str">
        <f>IF(VLOOKUP($A43*100+M$3,Control!$A$13:$J$996,Control!$C$11)="NCP",VLOOKUP(DATE($A43+M$5,M$4,1)-1,Data!$B$13:$CR$996,95),"")</f>
        <v/>
      </c>
    </row>
    <row r="44" spans="1:13">
      <c r="A44" s="17">
        <v>1959</v>
      </c>
      <c r="B44" s="152" t="str">
        <f>IF(VLOOKUP($A44*100+B$3,Control!$A$13:$J$996,Control!$C$11)="NCP",VLOOKUP(DATE($A44+B$5,B$4,1)-1,Data!$B$13:$CR$996,95),"")</f>
        <v/>
      </c>
      <c r="C44" s="152" t="str">
        <f>IF(VLOOKUP($A44*100+C$3,Control!$A$13:$J$996,Control!$C$11)="NCP",VLOOKUP(DATE($A44+C$5,C$4,1)-1,Data!$B$13:$CR$996,95),"")</f>
        <v/>
      </c>
      <c r="D44" s="152">
        <f>IF(VLOOKUP($A44*100+D$3,Control!$A$13:$J$996,Control!$C$11)="NCP",VLOOKUP(DATE($A44+D$5,D$4,1)-1,Data!$B$13:$CR$996,95),"")</f>
        <v>5000</v>
      </c>
      <c r="E44" s="152" t="str">
        <f>IF(VLOOKUP($A44*100+E$3,Control!$A$13:$J$996,Control!$C$11)="NCP",VLOOKUP(DATE($A44+E$5,E$4,1)-1,Data!$B$13:$CR$996,95),"")</f>
        <v/>
      </c>
      <c r="F44" s="152" t="str">
        <f>IF(VLOOKUP($A44*100+F$3,Control!$A$13:$J$996,Control!$C$11)="NCP",VLOOKUP(DATE($A44+F$5,F$4,1)-1,Data!$B$13:$CR$996,95),"")</f>
        <v/>
      </c>
      <c r="G44" s="152" t="str">
        <f>IF(VLOOKUP($A44*100+G$3,Control!$A$13:$J$996,Control!$C$11)="NCP",VLOOKUP(DATE($A44+G$5,G$4,1)-1,Data!$B$13:$CR$996,95),"")</f>
        <v/>
      </c>
      <c r="H44" s="152">
        <f>IF(VLOOKUP($A44*100+H$3,Control!$A$13:$J$996,Control!$C$11)="NCP",VLOOKUP(DATE($A44+H$5,H$4,1)-1,Data!$B$13:$CR$996,95),"")</f>
        <v>5000</v>
      </c>
      <c r="I44" s="152">
        <f>IF(VLOOKUP($A44*100+I$3,Control!$A$13:$J$996,Control!$C$11)="NCP",VLOOKUP(DATE($A44+I$5,I$4,1)-1,Data!$B$13:$CR$996,95),"")</f>
        <v>5000</v>
      </c>
      <c r="J44" s="152">
        <f>IF(VLOOKUP($A44*100+J$3,Control!$A$13:$J$996,Control!$C$11)="NCP",VLOOKUP(DATE($A44+J$5,J$4,1)-1,Data!$B$13:$CR$996,95),"")</f>
        <v>5000</v>
      </c>
      <c r="K44" s="152" t="str">
        <f>IF(VLOOKUP($A44*100+K$3,Control!$A$13:$J$996,Control!$C$11)="NCP",VLOOKUP(DATE($A44+K$5,K$4,1)-1,Data!$B$13:$CR$996,95),"")</f>
        <v/>
      </c>
      <c r="L44" s="152" t="str">
        <f>IF(VLOOKUP($A44*100+L$3,Control!$A$13:$J$996,Control!$C$11)="NCP",VLOOKUP(DATE($A44+L$5,L$4,1)-1,Data!$B$13:$CR$996,95),"")</f>
        <v/>
      </c>
      <c r="M44" s="152" t="str">
        <f>IF(VLOOKUP($A44*100+M$3,Control!$A$13:$J$996,Control!$C$11)="NCP",VLOOKUP(DATE($A44+M$5,M$4,1)-1,Data!$B$13:$CR$996,95),"")</f>
        <v/>
      </c>
    </row>
    <row r="45" spans="1:13">
      <c r="A45" s="17">
        <v>1960</v>
      </c>
      <c r="B45" s="152">
        <f>IF(VLOOKUP($A45*100+B$3,Control!$A$13:$J$996,Control!$C$11)="NCP",VLOOKUP(DATE($A45+B$5,B$4,1)-1,Data!$B$13:$CR$996,95),"")</f>
        <v>5000</v>
      </c>
      <c r="C45" s="152" t="str">
        <f>IF(VLOOKUP($A45*100+C$3,Control!$A$13:$J$996,Control!$C$11)="NCP",VLOOKUP(DATE($A45+C$5,C$4,1)-1,Data!$B$13:$CR$996,95),"")</f>
        <v/>
      </c>
      <c r="D45" s="152">
        <f>IF(VLOOKUP($A45*100+D$3,Control!$A$13:$J$996,Control!$C$11)="NCP",VLOOKUP(DATE($A45+D$5,D$4,1)-1,Data!$B$13:$CR$996,95),"")</f>
        <v>5000</v>
      </c>
      <c r="E45" s="152" t="str">
        <f>IF(VLOOKUP($A45*100+E$3,Control!$A$13:$J$996,Control!$C$11)="NCP",VLOOKUP(DATE($A45+E$5,E$4,1)-1,Data!$B$13:$CR$996,95),"")</f>
        <v/>
      </c>
      <c r="F45" s="152" t="str">
        <f>IF(VLOOKUP($A45*100+F$3,Control!$A$13:$J$996,Control!$C$11)="NCP",VLOOKUP(DATE($A45+F$5,F$4,1)-1,Data!$B$13:$CR$996,95),"")</f>
        <v/>
      </c>
      <c r="G45" s="152" t="str">
        <f>IF(VLOOKUP($A45*100+G$3,Control!$A$13:$J$996,Control!$C$11)="NCP",VLOOKUP(DATE($A45+G$5,G$4,1)-1,Data!$B$13:$CR$996,95),"")</f>
        <v/>
      </c>
      <c r="H45" s="152" t="str">
        <f>IF(VLOOKUP($A45*100+H$3,Control!$A$13:$J$996,Control!$C$11)="NCP",VLOOKUP(DATE($A45+H$5,H$4,1)-1,Data!$B$13:$CR$996,95),"")</f>
        <v/>
      </c>
      <c r="I45" s="152">
        <f>IF(VLOOKUP($A45*100+I$3,Control!$A$13:$J$996,Control!$C$11)="NCP",VLOOKUP(DATE($A45+I$5,I$4,1)-1,Data!$B$13:$CR$996,95),"")</f>
        <v>4500</v>
      </c>
      <c r="J45" s="152" t="str">
        <f>IF(VLOOKUP($A45*100+J$3,Control!$A$13:$J$996,Control!$C$11)="NCP",VLOOKUP(DATE($A45+J$5,J$4,1)-1,Data!$B$13:$CR$996,95),"")</f>
        <v/>
      </c>
      <c r="K45" s="152" t="str">
        <f>IF(VLOOKUP($A45*100+K$3,Control!$A$13:$J$996,Control!$C$11)="NCP",VLOOKUP(DATE($A45+K$5,K$4,1)-1,Data!$B$13:$CR$996,95),"")</f>
        <v/>
      </c>
      <c r="L45" s="152" t="str">
        <f>IF(VLOOKUP($A45*100+L$3,Control!$A$13:$J$996,Control!$C$11)="NCP",VLOOKUP(DATE($A45+L$5,L$4,1)-1,Data!$B$13:$CR$996,95),"")</f>
        <v/>
      </c>
      <c r="M45" s="152" t="str">
        <f>IF(VLOOKUP($A45*100+M$3,Control!$A$13:$J$996,Control!$C$11)="NCP",VLOOKUP(DATE($A45+M$5,M$4,1)-1,Data!$B$13:$CR$996,95),"")</f>
        <v/>
      </c>
    </row>
    <row r="46" spans="1:13">
      <c r="A46" s="17">
        <v>1961</v>
      </c>
      <c r="B46" s="152">
        <f>IF(VLOOKUP($A46*100+B$3,Control!$A$13:$J$996,Control!$C$11)="NCP",VLOOKUP(DATE($A46+B$5,B$4,1)-1,Data!$B$13:$CR$996,95),"")</f>
        <v>4500</v>
      </c>
      <c r="C46" s="152" t="str">
        <f>IF(VLOOKUP($A46*100+C$3,Control!$A$13:$J$996,Control!$C$11)="NCP",VLOOKUP(DATE($A46+C$5,C$4,1)-1,Data!$B$13:$CR$996,95),"")</f>
        <v/>
      </c>
      <c r="D46" s="152" t="str">
        <f>IF(VLOOKUP($A46*100+D$3,Control!$A$13:$J$996,Control!$C$11)="NCP",VLOOKUP(DATE($A46+D$5,D$4,1)-1,Data!$B$13:$CR$996,95),"")</f>
        <v/>
      </c>
      <c r="E46" s="152">
        <f>IF(VLOOKUP($A46*100+E$3,Control!$A$13:$J$996,Control!$C$11)="NCP",VLOOKUP(DATE($A46+E$5,E$4,1)-1,Data!$B$13:$CR$996,95),"")</f>
        <v>4500</v>
      </c>
      <c r="F46" s="152" t="str">
        <f>IF(VLOOKUP($A46*100+F$3,Control!$A$13:$J$996,Control!$C$11)="NCP",VLOOKUP(DATE($A46+F$5,F$4,1)-1,Data!$B$13:$CR$996,95),"")</f>
        <v/>
      </c>
      <c r="G46" s="152" t="str">
        <f>IF(VLOOKUP($A46*100+G$3,Control!$A$13:$J$996,Control!$C$11)="NCP",VLOOKUP(DATE($A46+G$5,G$4,1)-1,Data!$B$13:$CR$996,95),"")</f>
        <v/>
      </c>
      <c r="H46" s="152" t="str">
        <f>IF(VLOOKUP($A46*100+H$3,Control!$A$13:$J$996,Control!$C$11)="NCP",VLOOKUP(DATE($A46+H$5,H$4,1)-1,Data!$B$13:$CR$996,95),"")</f>
        <v/>
      </c>
      <c r="I46" s="152" t="str">
        <f>IF(VLOOKUP($A46*100+I$3,Control!$A$13:$J$996,Control!$C$11)="NCP",VLOOKUP(DATE($A46+I$5,I$4,1)-1,Data!$B$13:$CR$996,95),"")</f>
        <v/>
      </c>
      <c r="J46" s="152" t="str">
        <f>IF(VLOOKUP($A46*100+J$3,Control!$A$13:$J$996,Control!$C$11)="NCP",VLOOKUP(DATE($A46+J$5,J$4,1)-1,Data!$B$13:$CR$996,95),"")</f>
        <v/>
      </c>
      <c r="K46" s="152" t="str">
        <f>IF(VLOOKUP($A46*100+K$3,Control!$A$13:$J$996,Control!$C$11)="NCP",VLOOKUP(DATE($A46+K$5,K$4,1)-1,Data!$B$13:$CR$996,95),"")</f>
        <v/>
      </c>
      <c r="L46" s="152" t="str">
        <f>IF(VLOOKUP($A46*100+L$3,Control!$A$13:$J$996,Control!$C$11)="NCP",VLOOKUP(DATE($A46+L$5,L$4,1)-1,Data!$B$13:$CR$996,95),"")</f>
        <v/>
      </c>
      <c r="M46" s="152" t="str">
        <f>IF(VLOOKUP($A46*100+M$3,Control!$A$13:$J$996,Control!$C$11)="NCP",VLOOKUP(DATE($A46+M$5,M$4,1)-1,Data!$B$13:$CR$996,95),"")</f>
        <v/>
      </c>
    </row>
    <row r="47" spans="1:13">
      <c r="A47" s="17">
        <v>1962</v>
      </c>
      <c r="B47" s="152" t="str">
        <f>IF(VLOOKUP($A47*100+B$3,Control!$A$13:$J$996,Control!$C$11)="NCP",VLOOKUP(DATE($A47+B$5,B$4,1)-1,Data!$B$13:$CR$996,95),"")</f>
        <v/>
      </c>
      <c r="C47" s="152" t="str">
        <f>IF(VLOOKUP($A47*100+C$3,Control!$A$13:$J$996,Control!$C$11)="NCP",VLOOKUP(DATE($A47+C$5,C$4,1)-1,Data!$B$13:$CR$996,95),"")</f>
        <v/>
      </c>
      <c r="D47" s="152" t="str">
        <f>IF(VLOOKUP($A47*100+D$3,Control!$A$13:$J$996,Control!$C$11)="NCP",VLOOKUP(DATE($A47+D$5,D$4,1)-1,Data!$B$13:$CR$996,95),"")</f>
        <v/>
      </c>
      <c r="E47" s="152" t="str">
        <f>IF(VLOOKUP($A47*100+E$3,Control!$A$13:$J$996,Control!$C$11)="NCP",VLOOKUP(DATE($A47+E$5,E$4,1)-1,Data!$B$13:$CR$996,95),"")</f>
        <v/>
      </c>
      <c r="F47" s="152" t="str">
        <f>IF(VLOOKUP($A47*100+F$3,Control!$A$13:$J$996,Control!$C$11)="NCP",VLOOKUP(DATE($A47+F$5,F$4,1)-1,Data!$B$13:$CR$996,95),"")</f>
        <v/>
      </c>
      <c r="G47" s="152" t="str">
        <f>IF(VLOOKUP($A47*100+G$3,Control!$A$13:$J$996,Control!$C$11)="NCP",VLOOKUP(DATE($A47+G$5,G$4,1)-1,Data!$B$13:$CR$996,95),"")</f>
        <v/>
      </c>
      <c r="H47" s="152" t="str">
        <f>IF(VLOOKUP($A47*100+H$3,Control!$A$13:$J$996,Control!$C$11)="NCP",VLOOKUP(DATE($A47+H$5,H$4,1)-1,Data!$B$13:$CR$996,95),"")</f>
        <v/>
      </c>
      <c r="I47" s="152">
        <f>IF(VLOOKUP($A47*100+I$3,Control!$A$13:$J$996,Control!$C$11)="NCP",VLOOKUP(DATE($A47+I$5,I$4,1)-1,Data!$B$13:$CR$996,95),"")</f>
        <v>5000</v>
      </c>
      <c r="J47" s="152">
        <f>IF(VLOOKUP($A47*100+J$3,Control!$A$13:$J$996,Control!$C$11)="NCP",VLOOKUP(DATE($A47+J$5,J$4,1)-1,Data!$B$13:$CR$996,95),"")</f>
        <v>5000</v>
      </c>
      <c r="K47" s="152" t="str">
        <f>IF(VLOOKUP($A47*100+K$3,Control!$A$13:$J$996,Control!$C$11)="NCP",VLOOKUP(DATE($A47+K$5,K$4,1)-1,Data!$B$13:$CR$996,95),"")</f>
        <v/>
      </c>
      <c r="L47" s="152">
        <f>IF(VLOOKUP($A47*100+L$3,Control!$A$13:$J$996,Control!$C$11)="NCP",VLOOKUP(DATE($A47+L$5,L$4,1)-1,Data!$B$13:$CR$996,95),"")</f>
        <v>5000</v>
      </c>
      <c r="M47" s="152">
        <f>IF(VLOOKUP($A47*100+M$3,Control!$A$13:$J$996,Control!$C$11)="NCP",VLOOKUP(DATE($A47+M$5,M$4,1)-1,Data!$B$13:$CR$996,95),"")</f>
        <v>5000</v>
      </c>
    </row>
    <row r="48" spans="1:13">
      <c r="A48" s="17">
        <v>1963</v>
      </c>
      <c r="B48" s="152" t="str">
        <f>IF(VLOOKUP($A48*100+B$3,Control!$A$13:$J$996,Control!$C$11)="NCP",VLOOKUP(DATE($A48+B$5,B$4,1)-1,Data!$B$13:$CR$996,95),"")</f>
        <v/>
      </c>
      <c r="C48" s="152">
        <f>IF(VLOOKUP($A48*100+C$3,Control!$A$13:$J$996,Control!$C$11)="NCP",VLOOKUP(DATE($A48+C$5,C$4,1)-1,Data!$B$13:$CR$996,95),"")</f>
        <v>5000</v>
      </c>
      <c r="D48" s="152" t="str">
        <f>IF(VLOOKUP($A48*100+D$3,Control!$A$13:$J$996,Control!$C$11)="NCP",VLOOKUP(DATE($A48+D$5,D$4,1)-1,Data!$B$13:$CR$996,95),"")</f>
        <v/>
      </c>
      <c r="E48" s="152" t="str">
        <f>IF(VLOOKUP($A48*100+E$3,Control!$A$13:$J$996,Control!$C$11)="NCP",VLOOKUP(DATE($A48+E$5,E$4,1)-1,Data!$B$13:$CR$996,95),"")</f>
        <v/>
      </c>
      <c r="F48" s="152" t="str">
        <f>IF(VLOOKUP($A48*100+F$3,Control!$A$13:$J$996,Control!$C$11)="NCP",VLOOKUP(DATE($A48+F$5,F$4,1)-1,Data!$B$13:$CR$996,95),"")</f>
        <v/>
      </c>
      <c r="G48" s="152" t="str">
        <f>IF(VLOOKUP($A48*100+G$3,Control!$A$13:$J$996,Control!$C$11)="NCP",VLOOKUP(DATE($A48+G$5,G$4,1)-1,Data!$B$13:$CR$996,95),"")</f>
        <v/>
      </c>
      <c r="H48" s="152" t="str">
        <f>IF(VLOOKUP($A48*100+H$3,Control!$A$13:$J$996,Control!$C$11)="NCP",VLOOKUP(DATE($A48+H$5,H$4,1)-1,Data!$B$13:$CR$996,95),"")</f>
        <v/>
      </c>
      <c r="I48" s="152" t="str">
        <f>IF(VLOOKUP($A48*100+I$3,Control!$A$13:$J$996,Control!$C$11)="NCP",VLOOKUP(DATE($A48+I$5,I$4,1)-1,Data!$B$13:$CR$996,95),"")</f>
        <v/>
      </c>
      <c r="J48" s="152">
        <f>IF(VLOOKUP($A48*100+J$3,Control!$A$13:$J$996,Control!$C$11)="NCP",VLOOKUP(DATE($A48+J$5,J$4,1)-1,Data!$B$13:$CR$996,95),"")</f>
        <v>5000</v>
      </c>
      <c r="K48" s="152" t="str">
        <f>IF(VLOOKUP($A48*100+K$3,Control!$A$13:$J$996,Control!$C$11)="NCP",VLOOKUP(DATE($A48+K$5,K$4,1)-1,Data!$B$13:$CR$996,95),"")</f>
        <v/>
      </c>
      <c r="L48" s="152">
        <f>IF(VLOOKUP($A48*100+L$3,Control!$A$13:$J$996,Control!$C$11)="NCP",VLOOKUP(DATE($A48+L$5,L$4,1)-1,Data!$B$13:$CR$996,95),"")</f>
        <v>5000</v>
      </c>
      <c r="M48" s="152" t="str">
        <f>IF(VLOOKUP($A48*100+M$3,Control!$A$13:$J$996,Control!$C$11)="NCP",VLOOKUP(DATE($A48+M$5,M$4,1)-1,Data!$B$13:$CR$996,95),"")</f>
        <v/>
      </c>
    </row>
    <row r="49" spans="1:13">
      <c r="A49" s="17">
        <v>1964</v>
      </c>
      <c r="B49" s="152" t="str">
        <f>IF(VLOOKUP($A49*100+B$3,Control!$A$13:$J$996,Control!$C$11)="NCP",VLOOKUP(DATE($A49+B$5,B$4,1)-1,Data!$B$13:$CR$996,95),"")</f>
        <v/>
      </c>
      <c r="C49" s="152" t="str">
        <f>IF(VLOOKUP($A49*100+C$3,Control!$A$13:$J$996,Control!$C$11)="NCP",VLOOKUP(DATE($A49+C$5,C$4,1)-1,Data!$B$13:$CR$996,95),"")</f>
        <v/>
      </c>
      <c r="D49" s="152" t="str">
        <f>IF(VLOOKUP($A49*100+D$3,Control!$A$13:$J$996,Control!$C$11)="NCP",VLOOKUP(DATE($A49+D$5,D$4,1)-1,Data!$B$13:$CR$996,95),"")</f>
        <v/>
      </c>
      <c r="E49" s="152" t="str">
        <f>IF(VLOOKUP($A49*100+E$3,Control!$A$13:$J$996,Control!$C$11)="NCP",VLOOKUP(DATE($A49+E$5,E$4,1)-1,Data!$B$13:$CR$996,95),"")</f>
        <v/>
      </c>
      <c r="F49" s="152" t="str">
        <f>IF(VLOOKUP($A49*100+F$3,Control!$A$13:$J$996,Control!$C$11)="NCP",VLOOKUP(DATE($A49+F$5,F$4,1)-1,Data!$B$13:$CR$996,95),"")</f>
        <v/>
      </c>
      <c r="G49" s="152" t="str">
        <f>IF(VLOOKUP($A49*100+G$3,Control!$A$13:$J$996,Control!$C$11)="NCP",VLOOKUP(DATE($A49+G$5,G$4,1)-1,Data!$B$13:$CR$996,95),"")</f>
        <v/>
      </c>
      <c r="H49" s="152" t="str">
        <f>IF(VLOOKUP($A49*100+H$3,Control!$A$13:$J$996,Control!$C$11)="NCP",VLOOKUP(DATE($A49+H$5,H$4,1)-1,Data!$B$13:$CR$996,95),"")</f>
        <v/>
      </c>
      <c r="I49" s="152">
        <f>IF(VLOOKUP($A49*100+I$3,Control!$A$13:$J$996,Control!$C$11)="NCP",VLOOKUP(DATE($A49+I$5,I$4,1)-1,Data!$B$13:$CR$996,95),"")</f>
        <v>4500</v>
      </c>
      <c r="J49" s="152">
        <f>IF(VLOOKUP($A49*100+J$3,Control!$A$13:$J$996,Control!$C$11)="NCP",VLOOKUP(DATE($A49+J$5,J$4,1)-1,Data!$B$13:$CR$996,95),"")</f>
        <v>4500</v>
      </c>
      <c r="K49" s="152" t="str">
        <f>IF(VLOOKUP($A49*100+K$3,Control!$A$13:$J$996,Control!$C$11)="NCP",VLOOKUP(DATE($A49+K$5,K$4,1)-1,Data!$B$13:$CR$996,95),"")</f>
        <v/>
      </c>
      <c r="L49" s="152" t="str">
        <f>IF(VLOOKUP($A49*100+L$3,Control!$A$13:$J$996,Control!$C$11)="NCP",VLOOKUP(DATE($A49+L$5,L$4,1)-1,Data!$B$13:$CR$996,95),"")</f>
        <v/>
      </c>
      <c r="M49" s="152" t="str">
        <f>IF(VLOOKUP($A49*100+M$3,Control!$A$13:$J$996,Control!$C$11)="NCP",VLOOKUP(DATE($A49+M$5,M$4,1)-1,Data!$B$13:$CR$996,95),"")</f>
        <v/>
      </c>
    </row>
    <row r="50" spans="1:13">
      <c r="A50" s="17">
        <v>1965</v>
      </c>
      <c r="B50" s="152" t="str">
        <f>IF(VLOOKUP($A50*100+B$3,Control!$A$13:$J$996,Control!$C$11)="NCP",VLOOKUP(DATE($A50+B$5,B$4,1)-1,Data!$B$13:$CR$996,95),"")</f>
        <v/>
      </c>
      <c r="C50" s="152" t="str">
        <f>IF(VLOOKUP($A50*100+C$3,Control!$A$13:$J$996,Control!$C$11)="NCP",VLOOKUP(DATE($A50+C$5,C$4,1)-1,Data!$B$13:$CR$996,95),"")</f>
        <v/>
      </c>
      <c r="D50" s="152" t="str">
        <f>IF(VLOOKUP($A50*100+D$3,Control!$A$13:$J$996,Control!$C$11)="NCP",VLOOKUP(DATE($A50+D$5,D$4,1)-1,Data!$B$13:$CR$996,95),"")</f>
        <v/>
      </c>
      <c r="E50" s="152" t="str">
        <f>IF(VLOOKUP($A50*100+E$3,Control!$A$13:$J$996,Control!$C$11)="NCP",VLOOKUP(DATE($A50+E$5,E$4,1)-1,Data!$B$13:$CR$996,95),"")</f>
        <v/>
      </c>
      <c r="F50" s="152" t="str">
        <f>IF(VLOOKUP($A50*100+F$3,Control!$A$13:$J$996,Control!$C$11)="NCP",VLOOKUP(DATE($A50+F$5,F$4,1)-1,Data!$B$13:$CR$996,95),"")</f>
        <v/>
      </c>
      <c r="G50" s="152" t="str">
        <f>IF(VLOOKUP($A50*100+G$3,Control!$A$13:$J$996,Control!$C$11)="NCP",VLOOKUP(DATE($A50+G$5,G$4,1)-1,Data!$B$13:$CR$996,95),"")</f>
        <v/>
      </c>
      <c r="H50" s="152" t="str">
        <f>IF(VLOOKUP($A50*100+H$3,Control!$A$13:$J$996,Control!$C$11)="NCP",VLOOKUP(DATE($A50+H$5,H$4,1)-1,Data!$B$13:$CR$996,95),"")</f>
        <v/>
      </c>
      <c r="I50" s="152" t="str">
        <f>IF(VLOOKUP($A50*100+I$3,Control!$A$13:$J$996,Control!$C$11)="NCP",VLOOKUP(DATE($A50+I$5,I$4,1)-1,Data!$B$13:$CR$996,95),"")</f>
        <v/>
      </c>
      <c r="J50" s="152">
        <f>IF(VLOOKUP($A50*100+J$3,Control!$A$13:$J$996,Control!$C$11)="NCP",VLOOKUP(DATE($A50+J$5,J$4,1)-1,Data!$B$13:$CR$996,95),"")</f>
        <v>5000</v>
      </c>
      <c r="K50" s="152" t="str">
        <f>IF(VLOOKUP($A50*100+K$3,Control!$A$13:$J$996,Control!$C$11)="NCP",VLOOKUP(DATE($A50+K$5,K$4,1)-1,Data!$B$13:$CR$996,95),"")</f>
        <v/>
      </c>
      <c r="L50" s="152">
        <f>IF(VLOOKUP($A50*100+L$3,Control!$A$13:$J$996,Control!$C$11)="NCP",VLOOKUP(DATE($A50+L$5,L$4,1)-1,Data!$B$13:$CR$996,95),"")</f>
        <v>5000</v>
      </c>
      <c r="M50" s="152" t="str">
        <f>IF(VLOOKUP($A50*100+M$3,Control!$A$13:$J$996,Control!$C$11)="NCP",VLOOKUP(DATE($A50+M$5,M$4,1)-1,Data!$B$13:$CR$996,95),"")</f>
        <v/>
      </c>
    </row>
    <row r="51" spans="1:13">
      <c r="A51" s="17">
        <v>1966</v>
      </c>
      <c r="B51" s="152" t="str">
        <f>IF(VLOOKUP($A51*100+B$3,Control!$A$13:$J$996,Control!$C$11)="NCP",VLOOKUP(DATE($A51+B$5,B$4,1)-1,Data!$B$13:$CR$996,95),"")</f>
        <v/>
      </c>
      <c r="C51" s="152" t="str">
        <f>IF(VLOOKUP($A51*100+C$3,Control!$A$13:$J$996,Control!$C$11)="NCP",VLOOKUP(DATE($A51+C$5,C$4,1)-1,Data!$B$13:$CR$996,95),"")</f>
        <v/>
      </c>
      <c r="D51" s="152" t="str">
        <f>IF(VLOOKUP($A51*100+D$3,Control!$A$13:$J$996,Control!$C$11)="NCP",VLOOKUP(DATE($A51+D$5,D$4,1)-1,Data!$B$13:$CR$996,95),"")</f>
        <v/>
      </c>
      <c r="E51" s="152" t="str">
        <f>IF(VLOOKUP($A51*100+E$3,Control!$A$13:$J$996,Control!$C$11)="NCP",VLOOKUP(DATE($A51+E$5,E$4,1)-1,Data!$B$13:$CR$996,95),"")</f>
        <v/>
      </c>
      <c r="F51" s="152" t="str">
        <f>IF(VLOOKUP($A51*100+F$3,Control!$A$13:$J$996,Control!$C$11)="NCP",VLOOKUP(DATE($A51+F$5,F$4,1)-1,Data!$B$13:$CR$996,95),"")</f>
        <v/>
      </c>
      <c r="G51" s="152" t="str">
        <f>IF(VLOOKUP($A51*100+G$3,Control!$A$13:$J$996,Control!$C$11)="NCP",VLOOKUP(DATE($A51+G$5,G$4,1)-1,Data!$B$13:$CR$996,95),"")</f>
        <v/>
      </c>
      <c r="H51" s="152" t="str">
        <f>IF(VLOOKUP($A51*100+H$3,Control!$A$13:$J$996,Control!$C$11)="NCP",VLOOKUP(DATE($A51+H$5,H$4,1)-1,Data!$B$13:$CR$996,95),"")</f>
        <v/>
      </c>
      <c r="I51" s="152">
        <f>IF(VLOOKUP($A51*100+I$3,Control!$A$13:$J$996,Control!$C$11)="NCP",VLOOKUP(DATE($A51+I$5,I$4,1)-1,Data!$B$13:$CR$996,95),"")</f>
        <v>5000</v>
      </c>
      <c r="J51" s="152">
        <f>IF(VLOOKUP($A51*100+J$3,Control!$A$13:$J$996,Control!$C$11)="NCP",VLOOKUP(DATE($A51+J$5,J$4,1)-1,Data!$B$13:$CR$996,95),"")</f>
        <v>5000</v>
      </c>
      <c r="K51" s="152" t="str">
        <f>IF(VLOOKUP($A51*100+K$3,Control!$A$13:$J$996,Control!$C$11)="NCP",VLOOKUP(DATE($A51+K$5,K$4,1)-1,Data!$B$13:$CR$996,95),"")</f>
        <v/>
      </c>
      <c r="L51" s="152" t="str">
        <f>IF(VLOOKUP($A51*100+L$3,Control!$A$13:$J$996,Control!$C$11)="NCP",VLOOKUP(DATE($A51+L$5,L$4,1)-1,Data!$B$13:$CR$996,95),"")</f>
        <v/>
      </c>
      <c r="M51" s="152" t="str">
        <f>IF(VLOOKUP($A51*100+M$3,Control!$A$13:$J$996,Control!$C$11)="NCP",VLOOKUP(DATE($A51+M$5,M$4,1)-1,Data!$B$13:$CR$996,95),"")</f>
        <v/>
      </c>
    </row>
    <row r="52" spans="1:13">
      <c r="A52" s="17">
        <v>1967</v>
      </c>
      <c r="B52" s="152">
        <f>IF(VLOOKUP($A52*100+B$3,Control!$A$13:$J$996,Control!$C$11)="NCP",VLOOKUP(DATE($A52+B$5,B$4,1)-1,Data!$B$13:$CR$996,95),"")</f>
        <v>5000</v>
      </c>
      <c r="C52" s="152">
        <f>IF(VLOOKUP($A52*100+C$3,Control!$A$13:$J$996,Control!$C$11)="NCP",VLOOKUP(DATE($A52+C$5,C$4,1)-1,Data!$B$13:$CR$996,95),"")</f>
        <v>5000</v>
      </c>
      <c r="D52" s="152" t="str">
        <f>IF(VLOOKUP($A52*100+D$3,Control!$A$13:$J$996,Control!$C$11)="NCP",VLOOKUP(DATE($A52+D$5,D$4,1)-1,Data!$B$13:$CR$996,95),"")</f>
        <v/>
      </c>
      <c r="E52" s="152" t="str">
        <f>IF(VLOOKUP($A52*100+E$3,Control!$A$13:$J$996,Control!$C$11)="NCP",VLOOKUP(DATE($A52+E$5,E$4,1)-1,Data!$B$13:$CR$996,95),"")</f>
        <v/>
      </c>
      <c r="F52" s="152" t="str">
        <f>IF(VLOOKUP($A52*100+F$3,Control!$A$13:$J$996,Control!$C$11)="NCP",VLOOKUP(DATE($A52+F$5,F$4,1)-1,Data!$B$13:$CR$996,95),"")</f>
        <v/>
      </c>
      <c r="G52" s="152" t="str">
        <f>IF(VLOOKUP($A52*100+G$3,Control!$A$13:$J$996,Control!$C$11)="NCP",VLOOKUP(DATE($A52+G$5,G$4,1)-1,Data!$B$13:$CR$996,95),"")</f>
        <v/>
      </c>
      <c r="H52" s="152" t="str">
        <f>IF(VLOOKUP($A52*100+H$3,Control!$A$13:$J$996,Control!$C$11)="NCP",VLOOKUP(DATE($A52+H$5,H$4,1)-1,Data!$B$13:$CR$996,95),"")</f>
        <v/>
      </c>
      <c r="I52" s="152" t="str">
        <f>IF(VLOOKUP($A52*100+I$3,Control!$A$13:$J$996,Control!$C$11)="NCP",VLOOKUP(DATE($A52+I$5,I$4,1)-1,Data!$B$13:$CR$996,95),"")</f>
        <v/>
      </c>
      <c r="J52" s="152" t="str">
        <f>IF(VLOOKUP($A52*100+J$3,Control!$A$13:$J$996,Control!$C$11)="NCP",VLOOKUP(DATE($A52+J$5,J$4,1)-1,Data!$B$13:$CR$996,95),"")</f>
        <v/>
      </c>
      <c r="K52" s="152" t="str">
        <f>IF(VLOOKUP($A52*100+K$3,Control!$A$13:$J$996,Control!$C$11)="NCP",VLOOKUP(DATE($A52+K$5,K$4,1)-1,Data!$B$13:$CR$996,95),"")</f>
        <v/>
      </c>
      <c r="L52" s="152" t="str">
        <f>IF(VLOOKUP($A52*100+L$3,Control!$A$13:$J$996,Control!$C$11)="NCP",VLOOKUP(DATE($A52+L$5,L$4,1)-1,Data!$B$13:$CR$996,95),"")</f>
        <v/>
      </c>
      <c r="M52" s="152" t="str">
        <f>IF(VLOOKUP($A52*100+M$3,Control!$A$13:$J$996,Control!$C$11)="NCP",VLOOKUP(DATE($A52+M$5,M$4,1)-1,Data!$B$13:$CR$996,95),"")</f>
        <v/>
      </c>
    </row>
    <row r="53" spans="1:13">
      <c r="A53" s="17">
        <v>1968</v>
      </c>
      <c r="B53" s="152" t="str">
        <f>IF(VLOOKUP($A53*100+B$3,Control!$A$13:$J$996,Control!$C$11)="NCP",VLOOKUP(DATE($A53+B$5,B$4,1)-1,Data!$B$13:$CR$996,95),"")</f>
        <v/>
      </c>
      <c r="C53" s="152" t="str">
        <f>IF(VLOOKUP($A53*100+C$3,Control!$A$13:$J$996,Control!$C$11)="NCP",VLOOKUP(DATE($A53+C$5,C$4,1)-1,Data!$B$13:$CR$996,95),"")</f>
        <v/>
      </c>
      <c r="D53" s="152">
        <f>IF(VLOOKUP($A53*100+D$3,Control!$A$13:$J$996,Control!$C$11)="NCP",VLOOKUP(DATE($A53+D$5,D$4,1)-1,Data!$B$13:$CR$996,95),"")</f>
        <v>5000</v>
      </c>
      <c r="E53" s="152" t="str">
        <f>IF(VLOOKUP($A53*100+E$3,Control!$A$13:$J$996,Control!$C$11)="NCP",VLOOKUP(DATE($A53+E$5,E$4,1)-1,Data!$B$13:$CR$996,95),"")</f>
        <v/>
      </c>
      <c r="F53" s="152" t="str">
        <f>IF(VLOOKUP($A53*100+F$3,Control!$A$13:$J$996,Control!$C$11)="NCP",VLOOKUP(DATE($A53+F$5,F$4,1)-1,Data!$B$13:$CR$996,95),"")</f>
        <v/>
      </c>
      <c r="G53" s="152" t="str">
        <f>IF(VLOOKUP($A53*100+G$3,Control!$A$13:$J$996,Control!$C$11)="NCP",VLOOKUP(DATE($A53+G$5,G$4,1)-1,Data!$B$13:$CR$996,95),"")</f>
        <v/>
      </c>
      <c r="H53" s="152">
        <f>IF(VLOOKUP($A53*100+H$3,Control!$A$13:$J$996,Control!$C$11)="NCP",VLOOKUP(DATE($A53+H$5,H$4,1)-1,Data!$B$13:$CR$996,95),"")</f>
        <v>5000</v>
      </c>
      <c r="I53" s="152">
        <f>IF(VLOOKUP($A53*100+I$3,Control!$A$13:$J$996,Control!$C$11)="NCP",VLOOKUP(DATE($A53+I$5,I$4,1)-1,Data!$B$13:$CR$996,95),"")</f>
        <v>5000</v>
      </c>
      <c r="J53" s="152">
        <f>IF(VLOOKUP($A53*100+J$3,Control!$A$13:$J$996,Control!$C$11)="NCP",VLOOKUP(DATE($A53+J$5,J$4,1)-1,Data!$B$13:$CR$996,95),"")</f>
        <v>5000</v>
      </c>
      <c r="K53" s="152" t="str">
        <f>IF(VLOOKUP($A53*100+K$3,Control!$A$13:$J$996,Control!$C$11)="NCP",VLOOKUP(DATE($A53+K$5,K$4,1)-1,Data!$B$13:$CR$996,95),"")</f>
        <v/>
      </c>
      <c r="L53" s="152" t="str">
        <f>IF(VLOOKUP($A53*100+L$3,Control!$A$13:$J$996,Control!$C$11)="NCP",VLOOKUP(DATE($A53+L$5,L$4,1)-1,Data!$B$13:$CR$996,95),"")</f>
        <v/>
      </c>
      <c r="M53" s="152" t="str">
        <f>IF(VLOOKUP($A53*100+M$3,Control!$A$13:$J$996,Control!$C$11)="NCP",VLOOKUP(DATE($A53+M$5,M$4,1)-1,Data!$B$13:$CR$996,95),"")</f>
        <v/>
      </c>
    </row>
    <row r="54" spans="1:13">
      <c r="A54" s="17">
        <v>1969</v>
      </c>
      <c r="B54" s="152">
        <f>IF(VLOOKUP($A54*100+B$3,Control!$A$13:$J$996,Control!$C$11)="NCP",VLOOKUP(DATE($A54+B$5,B$4,1)-1,Data!$B$13:$CR$996,95),"")</f>
        <v>5000</v>
      </c>
      <c r="C54" s="152">
        <f>IF(VLOOKUP($A54*100+C$3,Control!$A$13:$J$996,Control!$C$11)="NCP",VLOOKUP(DATE($A54+C$5,C$4,1)-1,Data!$B$13:$CR$996,95),"")</f>
        <v>5000</v>
      </c>
      <c r="D54" s="152" t="str">
        <f>IF(VLOOKUP($A54*100+D$3,Control!$A$13:$J$996,Control!$C$11)="NCP",VLOOKUP(DATE($A54+D$5,D$4,1)-1,Data!$B$13:$CR$996,95),"")</f>
        <v/>
      </c>
      <c r="E54" s="152" t="str">
        <f>IF(VLOOKUP($A54*100+E$3,Control!$A$13:$J$996,Control!$C$11)="NCP",VLOOKUP(DATE($A54+E$5,E$4,1)-1,Data!$B$13:$CR$996,95),"")</f>
        <v/>
      </c>
      <c r="F54" s="152" t="str">
        <f>IF(VLOOKUP($A54*100+F$3,Control!$A$13:$J$996,Control!$C$11)="NCP",VLOOKUP(DATE($A54+F$5,F$4,1)-1,Data!$B$13:$CR$996,95),"")</f>
        <v/>
      </c>
      <c r="G54" s="152" t="str">
        <f>IF(VLOOKUP($A54*100+G$3,Control!$A$13:$J$996,Control!$C$11)="NCP",VLOOKUP(DATE($A54+G$5,G$4,1)-1,Data!$B$13:$CR$996,95),"")</f>
        <v/>
      </c>
      <c r="H54" s="152" t="str">
        <f>IF(VLOOKUP($A54*100+H$3,Control!$A$13:$J$996,Control!$C$11)="NCP",VLOOKUP(DATE($A54+H$5,H$4,1)-1,Data!$B$13:$CR$996,95),"")</f>
        <v/>
      </c>
      <c r="I54" s="152" t="str">
        <f>IF(VLOOKUP($A54*100+I$3,Control!$A$13:$J$996,Control!$C$11)="NCP",VLOOKUP(DATE($A54+I$5,I$4,1)-1,Data!$B$13:$CR$996,95),"")</f>
        <v/>
      </c>
      <c r="J54" s="152">
        <f>IF(VLOOKUP($A54*100+J$3,Control!$A$13:$J$996,Control!$C$11)="NCP",VLOOKUP(DATE($A54+J$5,J$4,1)-1,Data!$B$13:$CR$996,95),"")</f>
        <v>5000</v>
      </c>
      <c r="K54" s="152">
        <f>IF(VLOOKUP($A54*100+K$3,Control!$A$13:$J$996,Control!$C$11)="NCP",VLOOKUP(DATE($A54+K$5,K$4,1)-1,Data!$B$13:$CR$996,95),"")</f>
        <v>5000</v>
      </c>
      <c r="L54" s="152" t="str">
        <f>IF(VLOOKUP($A54*100+L$3,Control!$A$13:$J$996,Control!$C$11)="NCP",VLOOKUP(DATE($A54+L$5,L$4,1)-1,Data!$B$13:$CR$996,95),"")</f>
        <v/>
      </c>
      <c r="M54" s="152" t="str">
        <f>IF(VLOOKUP($A54*100+M$3,Control!$A$13:$J$996,Control!$C$11)="NCP",VLOOKUP(DATE($A54+M$5,M$4,1)-1,Data!$B$13:$CR$996,95),"")</f>
        <v/>
      </c>
    </row>
    <row r="55" spans="1:13">
      <c r="A55" s="17">
        <v>1970</v>
      </c>
      <c r="B55" s="152" t="str">
        <f>IF(VLOOKUP($A55*100+B$3,Control!$A$13:$J$996,Control!$C$11)="NCP",VLOOKUP(DATE($A55+B$5,B$4,1)-1,Data!$B$13:$CR$996,95),"")</f>
        <v/>
      </c>
      <c r="C55" s="152" t="str">
        <f>IF(VLOOKUP($A55*100+C$3,Control!$A$13:$J$996,Control!$C$11)="NCP",VLOOKUP(DATE($A55+C$5,C$4,1)-1,Data!$B$13:$CR$996,95),"")</f>
        <v/>
      </c>
      <c r="D55" s="152" t="str">
        <f>IF(VLOOKUP($A55*100+D$3,Control!$A$13:$J$996,Control!$C$11)="NCP",VLOOKUP(DATE($A55+D$5,D$4,1)-1,Data!$B$13:$CR$996,95),"")</f>
        <v/>
      </c>
      <c r="E55" s="152" t="str">
        <f>IF(VLOOKUP($A55*100+E$3,Control!$A$13:$J$996,Control!$C$11)="NCP",VLOOKUP(DATE($A55+E$5,E$4,1)-1,Data!$B$13:$CR$996,95),"")</f>
        <v/>
      </c>
      <c r="F55" s="152" t="str">
        <f>IF(VLOOKUP($A55*100+F$3,Control!$A$13:$J$996,Control!$C$11)="NCP",VLOOKUP(DATE($A55+F$5,F$4,1)-1,Data!$B$13:$CR$996,95),"")</f>
        <v/>
      </c>
      <c r="G55" s="152" t="str">
        <f>IF(VLOOKUP($A55*100+G$3,Control!$A$13:$J$996,Control!$C$11)="NCP",VLOOKUP(DATE($A55+G$5,G$4,1)-1,Data!$B$13:$CR$996,95),"")</f>
        <v/>
      </c>
      <c r="H55" s="152" t="str">
        <f>IF(VLOOKUP($A55*100+H$3,Control!$A$13:$J$996,Control!$C$11)="NCP",VLOOKUP(DATE($A55+H$5,H$4,1)-1,Data!$B$13:$CR$996,95),"")</f>
        <v/>
      </c>
      <c r="I55" s="152">
        <f>IF(VLOOKUP($A55*100+I$3,Control!$A$13:$J$996,Control!$C$11)="NCP",VLOOKUP(DATE($A55+I$5,I$4,1)-1,Data!$B$13:$CR$996,95),"")</f>
        <v>5000</v>
      </c>
      <c r="J55" s="152">
        <f>IF(VLOOKUP($A55*100+J$3,Control!$A$13:$J$996,Control!$C$11)="NCP",VLOOKUP(DATE($A55+J$5,J$4,1)-1,Data!$B$13:$CR$996,95),"")</f>
        <v>5000</v>
      </c>
      <c r="K55" s="152" t="str">
        <f>IF(VLOOKUP($A55*100+K$3,Control!$A$13:$J$996,Control!$C$11)="NCP",VLOOKUP(DATE($A55+K$5,K$4,1)-1,Data!$B$13:$CR$996,95),"")</f>
        <v/>
      </c>
      <c r="L55" s="152" t="str">
        <f>IF(VLOOKUP($A55*100+L$3,Control!$A$13:$J$996,Control!$C$11)="NCP",VLOOKUP(DATE($A55+L$5,L$4,1)-1,Data!$B$13:$CR$996,95),"")</f>
        <v/>
      </c>
      <c r="M55" s="152" t="str">
        <f>IF(VLOOKUP($A55*100+M$3,Control!$A$13:$J$996,Control!$C$11)="NCP",VLOOKUP(DATE($A55+M$5,M$4,1)-1,Data!$B$13:$CR$996,95),"")</f>
        <v/>
      </c>
    </row>
    <row r="56" spans="1:13">
      <c r="A56" s="17">
        <v>1971</v>
      </c>
      <c r="B56" s="152" t="str">
        <f>IF(VLOOKUP($A56*100+B$3,Control!$A$13:$J$996,Control!$C$11)="NCP",VLOOKUP(DATE($A56+B$5,B$4,1)-1,Data!$B$13:$CR$996,95),"")</f>
        <v/>
      </c>
      <c r="C56" s="152" t="str">
        <f>IF(VLOOKUP($A56*100+C$3,Control!$A$13:$J$996,Control!$C$11)="NCP",VLOOKUP(DATE($A56+C$5,C$4,1)-1,Data!$B$13:$CR$996,95),"")</f>
        <v/>
      </c>
      <c r="D56" s="152" t="str">
        <f>IF(VLOOKUP($A56*100+D$3,Control!$A$13:$J$996,Control!$C$11)="NCP",VLOOKUP(DATE($A56+D$5,D$4,1)-1,Data!$B$13:$CR$996,95),"")</f>
        <v/>
      </c>
      <c r="E56" s="152" t="str">
        <f>IF(VLOOKUP($A56*100+E$3,Control!$A$13:$J$996,Control!$C$11)="NCP",VLOOKUP(DATE($A56+E$5,E$4,1)-1,Data!$B$13:$CR$996,95),"")</f>
        <v/>
      </c>
      <c r="F56" s="152" t="str">
        <f>IF(VLOOKUP($A56*100+F$3,Control!$A$13:$J$996,Control!$C$11)="NCP",VLOOKUP(DATE($A56+F$5,F$4,1)-1,Data!$B$13:$CR$996,95),"")</f>
        <v/>
      </c>
      <c r="G56" s="152" t="str">
        <f>IF(VLOOKUP($A56*100+G$3,Control!$A$13:$J$996,Control!$C$11)="NCP",VLOOKUP(DATE($A56+G$5,G$4,1)-1,Data!$B$13:$CR$996,95),"")</f>
        <v/>
      </c>
      <c r="H56" s="152" t="str">
        <f>IF(VLOOKUP($A56*100+H$3,Control!$A$13:$J$996,Control!$C$11)="NCP",VLOOKUP(DATE($A56+H$5,H$4,1)-1,Data!$B$13:$CR$996,95),"")</f>
        <v/>
      </c>
      <c r="I56" s="152" t="str">
        <f>IF(VLOOKUP($A56*100+I$3,Control!$A$13:$J$996,Control!$C$11)="NCP",VLOOKUP(DATE($A56+I$5,I$4,1)-1,Data!$B$13:$CR$996,95),"")</f>
        <v/>
      </c>
      <c r="J56" s="152" t="str">
        <f>IF(VLOOKUP($A56*100+J$3,Control!$A$13:$J$996,Control!$C$11)="NCP",VLOOKUP(DATE($A56+J$5,J$4,1)-1,Data!$B$13:$CR$996,95),"")</f>
        <v/>
      </c>
      <c r="K56" s="152" t="str">
        <f>IF(VLOOKUP($A56*100+K$3,Control!$A$13:$J$996,Control!$C$11)="NCP",VLOOKUP(DATE($A56+K$5,K$4,1)-1,Data!$B$13:$CR$996,95),"")</f>
        <v/>
      </c>
      <c r="L56" s="152" t="str">
        <f>IF(VLOOKUP($A56*100+L$3,Control!$A$13:$J$996,Control!$C$11)="NCP",VLOOKUP(DATE($A56+L$5,L$4,1)-1,Data!$B$13:$CR$996,95),"")</f>
        <v/>
      </c>
      <c r="M56" s="152" t="str">
        <f>IF(VLOOKUP($A56*100+M$3,Control!$A$13:$J$996,Control!$C$11)="NCP",VLOOKUP(DATE($A56+M$5,M$4,1)-1,Data!$B$13:$CR$996,95),"")</f>
        <v/>
      </c>
    </row>
    <row r="57" spans="1:13">
      <c r="A57" s="17">
        <v>1972</v>
      </c>
      <c r="B57" s="152" t="str">
        <f>IF(VLOOKUP($A57*100+B$3,Control!$A$13:$J$996,Control!$C$11)="NCP",VLOOKUP(DATE($A57+B$5,B$4,1)-1,Data!$B$13:$CR$996,95),"")</f>
        <v/>
      </c>
      <c r="C57" s="152" t="str">
        <f>IF(VLOOKUP($A57*100+C$3,Control!$A$13:$J$996,Control!$C$11)="NCP",VLOOKUP(DATE($A57+C$5,C$4,1)-1,Data!$B$13:$CR$996,95),"")</f>
        <v/>
      </c>
      <c r="D57" s="152" t="str">
        <f>IF(VLOOKUP($A57*100+D$3,Control!$A$13:$J$996,Control!$C$11)="NCP",VLOOKUP(DATE($A57+D$5,D$4,1)-1,Data!$B$13:$CR$996,95),"")</f>
        <v/>
      </c>
      <c r="E57" s="152" t="str">
        <f>IF(VLOOKUP($A57*100+E$3,Control!$A$13:$J$996,Control!$C$11)="NCP",VLOOKUP(DATE($A57+E$5,E$4,1)-1,Data!$B$13:$CR$996,95),"")</f>
        <v/>
      </c>
      <c r="F57" s="152" t="str">
        <f>IF(VLOOKUP($A57*100+F$3,Control!$A$13:$J$996,Control!$C$11)="NCP",VLOOKUP(DATE($A57+F$5,F$4,1)-1,Data!$B$13:$CR$996,95),"")</f>
        <v/>
      </c>
      <c r="G57" s="152" t="str">
        <f>IF(VLOOKUP($A57*100+G$3,Control!$A$13:$J$996,Control!$C$11)="NCP",VLOOKUP(DATE($A57+G$5,G$4,1)-1,Data!$B$13:$CR$996,95),"")</f>
        <v/>
      </c>
      <c r="H57" s="152" t="str">
        <f>IF(VLOOKUP($A57*100+H$3,Control!$A$13:$J$996,Control!$C$11)="NCP",VLOOKUP(DATE($A57+H$5,H$4,1)-1,Data!$B$13:$CR$996,95),"")</f>
        <v/>
      </c>
      <c r="I57" s="152">
        <f>IF(VLOOKUP($A57*100+I$3,Control!$A$13:$J$996,Control!$C$11)="NCP",VLOOKUP(DATE($A57+I$5,I$4,1)-1,Data!$B$13:$CR$996,95),"")</f>
        <v>5000</v>
      </c>
      <c r="J57" s="152">
        <f>IF(VLOOKUP($A57*100+J$3,Control!$A$13:$J$996,Control!$C$11)="NCP",VLOOKUP(DATE($A57+J$5,J$4,1)-1,Data!$B$13:$CR$996,95),"")</f>
        <v>5000</v>
      </c>
      <c r="K57" s="152" t="str">
        <f>IF(VLOOKUP($A57*100+K$3,Control!$A$13:$J$996,Control!$C$11)="NCP",VLOOKUP(DATE($A57+K$5,K$4,1)-1,Data!$B$13:$CR$996,95),"")</f>
        <v/>
      </c>
      <c r="L57" s="152" t="str">
        <f>IF(VLOOKUP($A57*100+L$3,Control!$A$13:$J$996,Control!$C$11)="NCP",VLOOKUP(DATE($A57+L$5,L$4,1)-1,Data!$B$13:$CR$996,95),"")</f>
        <v/>
      </c>
      <c r="M57" s="152" t="str">
        <f>IF(VLOOKUP($A57*100+M$3,Control!$A$13:$J$996,Control!$C$11)="NCP",VLOOKUP(DATE($A57+M$5,M$4,1)-1,Data!$B$13:$CR$996,95),"")</f>
        <v/>
      </c>
    </row>
    <row r="58" spans="1:13">
      <c r="A58" s="17">
        <v>1973</v>
      </c>
      <c r="B58" s="152" t="str">
        <f>IF(VLOOKUP($A58*100+B$3,Control!$A$13:$J$996,Control!$C$11)="NCP",VLOOKUP(DATE($A58+B$5,B$4,1)-1,Data!$B$13:$CR$996,95),"")</f>
        <v/>
      </c>
      <c r="C58" s="152" t="str">
        <f>IF(VLOOKUP($A58*100+C$3,Control!$A$13:$J$996,Control!$C$11)="NCP",VLOOKUP(DATE($A58+C$5,C$4,1)-1,Data!$B$13:$CR$996,95),"")</f>
        <v/>
      </c>
      <c r="D58" s="152" t="str">
        <f>IF(VLOOKUP($A58*100+D$3,Control!$A$13:$J$996,Control!$C$11)="NCP",VLOOKUP(DATE($A58+D$5,D$4,1)-1,Data!$B$13:$CR$996,95),"")</f>
        <v/>
      </c>
      <c r="E58" s="152" t="str">
        <f>IF(VLOOKUP($A58*100+E$3,Control!$A$13:$J$996,Control!$C$11)="NCP",VLOOKUP(DATE($A58+E$5,E$4,1)-1,Data!$B$13:$CR$996,95),"")</f>
        <v/>
      </c>
      <c r="F58" s="152" t="str">
        <f>IF(VLOOKUP($A58*100+F$3,Control!$A$13:$J$996,Control!$C$11)="NCP",VLOOKUP(DATE($A58+F$5,F$4,1)-1,Data!$B$13:$CR$996,95),"")</f>
        <v/>
      </c>
      <c r="G58" s="152" t="str">
        <f>IF(VLOOKUP($A58*100+G$3,Control!$A$13:$J$996,Control!$C$11)="NCP",VLOOKUP(DATE($A58+G$5,G$4,1)-1,Data!$B$13:$CR$996,95),"")</f>
        <v/>
      </c>
      <c r="H58" s="152" t="str">
        <f>IF(VLOOKUP($A58*100+H$3,Control!$A$13:$J$996,Control!$C$11)="NCP",VLOOKUP(DATE($A58+H$5,H$4,1)-1,Data!$B$13:$CR$996,95),"")</f>
        <v/>
      </c>
      <c r="I58" s="152">
        <f>IF(VLOOKUP($A58*100+I$3,Control!$A$13:$J$996,Control!$C$11)="NCP",VLOOKUP(DATE($A58+I$5,I$4,1)-1,Data!$B$13:$CR$996,95),"")</f>
        <v>5000</v>
      </c>
      <c r="J58" s="152">
        <f>IF(VLOOKUP($A58*100+J$3,Control!$A$13:$J$996,Control!$C$11)="NCP",VLOOKUP(DATE($A58+J$5,J$4,1)-1,Data!$B$13:$CR$996,95),"")</f>
        <v>5000</v>
      </c>
      <c r="K58" s="152" t="str">
        <f>IF(VLOOKUP($A58*100+K$3,Control!$A$13:$J$996,Control!$C$11)="NCP",VLOOKUP(DATE($A58+K$5,K$4,1)-1,Data!$B$13:$CR$996,95),"")</f>
        <v/>
      </c>
      <c r="L58" s="152">
        <f>IF(VLOOKUP($A58*100+L$3,Control!$A$13:$J$996,Control!$C$11)="NCP",VLOOKUP(DATE($A58+L$5,L$4,1)-1,Data!$B$13:$CR$996,95),"")</f>
        <v>5000</v>
      </c>
      <c r="M58" s="152" t="str">
        <f>IF(VLOOKUP($A58*100+M$3,Control!$A$13:$J$996,Control!$C$11)="NCP",VLOOKUP(DATE($A58+M$5,M$4,1)-1,Data!$B$13:$CR$996,95),"")</f>
        <v/>
      </c>
    </row>
    <row r="59" spans="1:13">
      <c r="A59" s="17">
        <v>1974</v>
      </c>
      <c r="B59" s="152" t="str">
        <f>IF(VLOOKUP($A59*100+B$3,Control!$A$13:$J$996,Control!$C$11)="NCP",VLOOKUP(DATE($A59+B$5,B$4,1)-1,Data!$B$13:$CR$996,95),"")</f>
        <v/>
      </c>
      <c r="C59" s="152" t="str">
        <f>IF(VLOOKUP($A59*100+C$3,Control!$A$13:$J$996,Control!$C$11)="NCP",VLOOKUP(DATE($A59+C$5,C$4,1)-1,Data!$B$13:$CR$996,95),"")</f>
        <v/>
      </c>
      <c r="D59" s="152" t="str">
        <f>IF(VLOOKUP($A59*100+D$3,Control!$A$13:$J$996,Control!$C$11)="NCP",VLOOKUP(DATE($A59+D$5,D$4,1)-1,Data!$B$13:$CR$996,95),"")</f>
        <v/>
      </c>
      <c r="E59" s="152" t="str">
        <f>IF(VLOOKUP($A59*100+E$3,Control!$A$13:$J$996,Control!$C$11)="NCP",VLOOKUP(DATE($A59+E$5,E$4,1)-1,Data!$B$13:$CR$996,95),"")</f>
        <v/>
      </c>
      <c r="F59" s="152" t="str">
        <f>IF(VLOOKUP($A59*100+F$3,Control!$A$13:$J$996,Control!$C$11)="NCP",VLOOKUP(DATE($A59+F$5,F$4,1)-1,Data!$B$13:$CR$996,95),"")</f>
        <v/>
      </c>
      <c r="G59" s="152" t="str">
        <f>IF(VLOOKUP($A59*100+G$3,Control!$A$13:$J$996,Control!$C$11)="NCP",VLOOKUP(DATE($A59+G$5,G$4,1)-1,Data!$B$13:$CR$996,95),"")</f>
        <v/>
      </c>
      <c r="H59" s="152" t="str">
        <f>IF(VLOOKUP($A59*100+H$3,Control!$A$13:$J$996,Control!$C$11)="NCP",VLOOKUP(DATE($A59+H$5,H$4,1)-1,Data!$B$13:$CR$996,95),"")</f>
        <v/>
      </c>
      <c r="I59" s="152" t="str">
        <f>IF(VLOOKUP($A59*100+I$3,Control!$A$13:$J$996,Control!$C$11)="NCP",VLOOKUP(DATE($A59+I$5,I$4,1)-1,Data!$B$13:$CR$996,95),"")</f>
        <v/>
      </c>
      <c r="J59" s="152">
        <f>IF(VLOOKUP($A59*100+J$3,Control!$A$13:$J$996,Control!$C$11)="NCP",VLOOKUP(DATE($A59+J$5,J$4,1)-1,Data!$B$13:$CR$996,95),"")</f>
        <v>5000</v>
      </c>
      <c r="K59" s="152" t="str">
        <f>IF(VLOOKUP($A59*100+K$3,Control!$A$13:$J$996,Control!$C$11)="NCP",VLOOKUP(DATE($A59+K$5,K$4,1)-1,Data!$B$13:$CR$996,95),"")</f>
        <v/>
      </c>
      <c r="L59" s="152" t="str">
        <f>IF(VLOOKUP($A59*100+L$3,Control!$A$13:$J$996,Control!$C$11)="NCP",VLOOKUP(DATE($A59+L$5,L$4,1)-1,Data!$B$13:$CR$996,95),"")</f>
        <v/>
      </c>
      <c r="M59" s="152" t="str">
        <f>IF(VLOOKUP($A59*100+M$3,Control!$A$13:$J$996,Control!$C$11)="NCP",VLOOKUP(DATE($A59+M$5,M$4,1)-1,Data!$B$13:$CR$996,95),"")</f>
        <v/>
      </c>
    </row>
    <row r="60" spans="1:13">
      <c r="A60" s="17">
        <v>1975</v>
      </c>
      <c r="B60" s="152" t="str">
        <f>IF(VLOOKUP($A60*100+B$3,Control!$A$13:$J$996,Control!$C$11)="NCP",VLOOKUP(DATE($A60+B$5,B$4,1)-1,Data!$B$13:$CR$996,95),"")</f>
        <v/>
      </c>
      <c r="C60" s="152" t="str">
        <f>IF(VLOOKUP($A60*100+C$3,Control!$A$13:$J$996,Control!$C$11)="NCP",VLOOKUP(DATE($A60+C$5,C$4,1)-1,Data!$B$13:$CR$996,95),"")</f>
        <v/>
      </c>
      <c r="D60" s="152" t="str">
        <f>IF(VLOOKUP($A60*100+D$3,Control!$A$13:$J$996,Control!$C$11)="NCP",VLOOKUP(DATE($A60+D$5,D$4,1)-1,Data!$B$13:$CR$996,95),"")</f>
        <v/>
      </c>
      <c r="E60" s="152" t="str">
        <f>IF(VLOOKUP($A60*100+E$3,Control!$A$13:$J$996,Control!$C$11)="NCP",VLOOKUP(DATE($A60+E$5,E$4,1)-1,Data!$B$13:$CR$996,95),"")</f>
        <v/>
      </c>
      <c r="F60" s="152" t="str">
        <f>IF(VLOOKUP($A60*100+F$3,Control!$A$13:$J$996,Control!$C$11)="NCP",VLOOKUP(DATE($A60+F$5,F$4,1)-1,Data!$B$13:$CR$996,95),"")</f>
        <v/>
      </c>
      <c r="G60" s="152" t="str">
        <f>IF(VLOOKUP($A60*100+G$3,Control!$A$13:$J$996,Control!$C$11)="NCP",VLOOKUP(DATE($A60+G$5,G$4,1)-1,Data!$B$13:$CR$996,95),"")</f>
        <v/>
      </c>
      <c r="H60" s="152" t="str">
        <f>IF(VLOOKUP($A60*100+H$3,Control!$A$13:$J$996,Control!$C$11)="NCP",VLOOKUP(DATE($A60+H$5,H$4,1)-1,Data!$B$13:$CR$996,95),"")</f>
        <v/>
      </c>
      <c r="I60" s="152" t="str">
        <f>IF(VLOOKUP($A60*100+I$3,Control!$A$13:$J$996,Control!$C$11)="NCP",VLOOKUP(DATE($A60+I$5,I$4,1)-1,Data!$B$13:$CR$996,95),"")</f>
        <v/>
      </c>
      <c r="J60" s="152" t="str">
        <f>IF(VLOOKUP($A60*100+J$3,Control!$A$13:$J$996,Control!$C$11)="NCP",VLOOKUP(DATE($A60+J$5,J$4,1)-1,Data!$B$13:$CR$996,95),"")</f>
        <v/>
      </c>
      <c r="K60" s="152" t="str">
        <f>IF(VLOOKUP($A60*100+K$3,Control!$A$13:$J$996,Control!$C$11)="NCP",VLOOKUP(DATE($A60+K$5,K$4,1)-1,Data!$B$13:$CR$996,95),"")</f>
        <v/>
      </c>
      <c r="L60" s="152" t="str">
        <f>IF(VLOOKUP($A60*100+L$3,Control!$A$13:$J$996,Control!$C$11)="NCP",VLOOKUP(DATE($A60+L$5,L$4,1)-1,Data!$B$13:$CR$996,95),"")</f>
        <v/>
      </c>
      <c r="M60" s="152" t="str">
        <f>IF(VLOOKUP($A60*100+M$3,Control!$A$13:$J$996,Control!$C$11)="NCP",VLOOKUP(DATE($A60+M$5,M$4,1)-1,Data!$B$13:$CR$996,95),"")</f>
        <v/>
      </c>
    </row>
    <row r="61" spans="1:13">
      <c r="A61" s="17">
        <v>1976</v>
      </c>
      <c r="B61" s="152" t="str">
        <f>IF(VLOOKUP($A61*100+B$3,Control!$A$13:$J$996,Control!$C$11)="NCP",VLOOKUP(DATE($A61+B$5,B$4,1)-1,Data!$B$13:$CR$996,95),"")</f>
        <v/>
      </c>
      <c r="C61" s="152" t="str">
        <f>IF(VLOOKUP($A61*100+C$3,Control!$A$13:$J$996,Control!$C$11)="NCP",VLOOKUP(DATE($A61+C$5,C$4,1)-1,Data!$B$13:$CR$996,95),"")</f>
        <v/>
      </c>
      <c r="D61" s="152" t="str">
        <f>IF(VLOOKUP($A61*100+D$3,Control!$A$13:$J$996,Control!$C$11)="NCP",VLOOKUP(DATE($A61+D$5,D$4,1)-1,Data!$B$13:$CR$996,95),"")</f>
        <v/>
      </c>
      <c r="E61" s="152" t="str">
        <f>IF(VLOOKUP($A61*100+E$3,Control!$A$13:$J$996,Control!$C$11)="NCP",VLOOKUP(DATE($A61+E$5,E$4,1)-1,Data!$B$13:$CR$996,95),"")</f>
        <v/>
      </c>
      <c r="F61" s="152">
        <f>IF(VLOOKUP($A61*100+F$3,Control!$A$13:$J$996,Control!$C$11)="NCP",VLOOKUP(DATE($A61+F$5,F$4,1)-1,Data!$B$13:$CR$996,95),"")</f>
        <v>5000</v>
      </c>
      <c r="G61" s="152" t="str">
        <f>IF(VLOOKUP($A61*100+G$3,Control!$A$13:$J$996,Control!$C$11)="NCP",VLOOKUP(DATE($A61+G$5,G$4,1)-1,Data!$B$13:$CR$996,95),"")</f>
        <v/>
      </c>
      <c r="H61" s="152" t="str">
        <f>IF(VLOOKUP($A61*100+H$3,Control!$A$13:$J$996,Control!$C$11)="NCP",VLOOKUP(DATE($A61+H$5,H$4,1)-1,Data!$B$13:$CR$996,95),"")</f>
        <v/>
      </c>
      <c r="I61" s="152">
        <f>IF(VLOOKUP($A61*100+I$3,Control!$A$13:$J$996,Control!$C$11)="NCP",VLOOKUP(DATE($A61+I$5,I$4,1)-1,Data!$B$13:$CR$996,95),"")</f>
        <v>4000</v>
      </c>
      <c r="J61" s="152" t="str">
        <f>IF(VLOOKUP($A61*100+J$3,Control!$A$13:$J$996,Control!$C$11)="NCP",VLOOKUP(DATE($A61+J$5,J$4,1)-1,Data!$B$13:$CR$996,95),"")</f>
        <v/>
      </c>
      <c r="K61" s="152" t="str">
        <f>IF(VLOOKUP($A61*100+K$3,Control!$A$13:$J$996,Control!$C$11)="NCP",VLOOKUP(DATE($A61+K$5,K$4,1)-1,Data!$B$13:$CR$996,95),"")</f>
        <v/>
      </c>
      <c r="L61" s="152" t="str">
        <f>IF(VLOOKUP($A61*100+L$3,Control!$A$13:$J$996,Control!$C$11)="NCP",VLOOKUP(DATE($A61+L$5,L$4,1)-1,Data!$B$13:$CR$996,95),"")</f>
        <v/>
      </c>
      <c r="M61" s="152" t="str">
        <f>IF(VLOOKUP($A61*100+M$3,Control!$A$13:$J$996,Control!$C$11)="NCP",VLOOKUP(DATE($A61+M$5,M$4,1)-1,Data!$B$13:$CR$996,95),"")</f>
        <v/>
      </c>
    </row>
    <row r="62" spans="1:13">
      <c r="A62" s="17">
        <v>1977</v>
      </c>
      <c r="B62" s="152" t="str">
        <f>IF(VLOOKUP($A62*100+B$3,Control!$A$13:$J$996,Control!$C$11)="NCP",VLOOKUP(DATE($A62+B$5,B$4,1)-1,Data!$B$13:$CR$996,95),"")</f>
        <v/>
      </c>
      <c r="C62" s="152" t="str">
        <f>IF(VLOOKUP($A62*100+C$3,Control!$A$13:$J$996,Control!$C$11)="NCP",VLOOKUP(DATE($A62+C$5,C$4,1)-1,Data!$B$13:$CR$996,95),"")</f>
        <v/>
      </c>
      <c r="D62" s="152" t="str">
        <f>IF(VLOOKUP($A62*100+D$3,Control!$A$13:$J$996,Control!$C$11)="NCP",VLOOKUP(DATE($A62+D$5,D$4,1)-1,Data!$B$13:$CR$996,95),"")</f>
        <v/>
      </c>
      <c r="E62" s="152" t="str">
        <f>IF(VLOOKUP($A62*100+E$3,Control!$A$13:$J$996,Control!$C$11)="NCP",VLOOKUP(DATE($A62+E$5,E$4,1)-1,Data!$B$13:$CR$996,95),"")</f>
        <v/>
      </c>
      <c r="F62" s="152" t="str">
        <f>IF(VLOOKUP($A62*100+F$3,Control!$A$13:$J$996,Control!$C$11)="NCP",VLOOKUP(DATE($A62+F$5,F$4,1)-1,Data!$B$13:$CR$996,95),"")</f>
        <v/>
      </c>
      <c r="G62" s="152" t="str">
        <f>IF(VLOOKUP($A62*100+G$3,Control!$A$13:$J$996,Control!$C$11)="NCP",VLOOKUP(DATE($A62+G$5,G$4,1)-1,Data!$B$13:$CR$996,95),"")</f>
        <v/>
      </c>
      <c r="H62" s="152" t="str">
        <f>IF(VLOOKUP($A62*100+H$3,Control!$A$13:$J$996,Control!$C$11)="NCP",VLOOKUP(DATE($A62+H$5,H$4,1)-1,Data!$B$13:$CR$996,95),"")</f>
        <v/>
      </c>
      <c r="I62" s="152">
        <f>IF(VLOOKUP($A62*100+I$3,Control!$A$13:$J$996,Control!$C$11)="NCP",VLOOKUP(DATE($A62+I$5,I$4,1)-1,Data!$B$13:$CR$996,95),"")</f>
        <v>3250</v>
      </c>
      <c r="J62" s="152" t="str">
        <f>IF(VLOOKUP($A62*100+J$3,Control!$A$13:$J$996,Control!$C$11)="NCP",VLOOKUP(DATE($A62+J$5,J$4,1)-1,Data!$B$13:$CR$996,95),"")</f>
        <v/>
      </c>
      <c r="K62" s="152" t="str">
        <f>IF(VLOOKUP($A62*100+K$3,Control!$A$13:$J$996,Control!$C$11)="NCP",VLOOKUP(DATE($A62+K$5,K$4,1)-1,Data!$B$13:$CR$996,95),"")</f>
        <v/>
      </c>
      <c r="L62" s="152" t="str">
        <f>IF(VLOOKUP($A62*100+L$3,Control!$A$13:$J$996,Control!$C$11)="NCP",VLOOKUP(DATE($A62+L$5,L$4,1)-1,Data!$B$13:$CR$996,95),"")</f>
        <v/>
      </c>
      <c r="M62" s="152" t="str">
        <f>IF(VLOOKUP($A62*100+M$3,Control!$A$13:$J$996,Control!$C$11)="NCP",VLOOKUP(DATE($A62+M$5,M$4,1)-1,Data!$B$13:$CR$996,95),"")</f>
        <v/>
      </c>
    </row>
    <row r="63" spans="1:13">
      <c r="A63" s="17">
        <v>1978</v>
      </c>
      <c r="B63" s="152" t="str">
        <f>IF(VLOOKUP($A63*100+B$3,Control!$A$13:$J$996,Control!$C$11)="NCP",VLOOKUP(DATE($A63+B$5,B$4,1)-1,Data!$B$13:$CR$996,95),"")</f>
        <v/>
      </c>
      <c r="C63" s="152">
        <f>IF(VLOOKUP($A63*100+C$3,Control!$A$13:$J$996,Control!$C$11)="NCP",VLOOKUP(DATE($A63+C$5,C$4,1)-1,Data!$B$13:$CR$996,95),"")</f>
        <v>3250</v>
      </c>
      <c r="D63" s="152" t="str">
        <f>IF(VLOOKUP($A63*100+D$3,Control!$A$13:$J$996,Control!$C$11)="NCP",VLOOKUP(DATE($A63+D$5,D$4,1)-1,Data!$B$13:$CR$996,95),"")</f>
        <v/>
      </c>
      <c r="E63" s="152" t="str">
        <f>IF(VLOOKUP($A63*100+E$3,Control!$A$13:$J$996,Control!$C$11)="NCP",VLOOKUP(DATE($A63+E$5,E$4,1)-1,Data!$B$13:$CR$996,95),"")</f>
        <v/>
      </c>
      <c r="F63" s="152" t="str">
        <f>IF(VLOOKUP($A63*100+F$3,Control!$A$13:$J$996,Control!$C$11)="NCP",VLOOKUP(DATE($A63+F$5,F$4,1)-1,Data!$B$13:$CR$996,95),"")</f>
        <v/>
      </c>
      <c r="G63" s="152" t="str">
        <f>IF(VLOOKUP($A63*100+G$3,Control!$A$13:$J$996,Control!$C$11)="NCP",VLOOKUP(DATE($A63+G$5,G$4,1)-1,Data!$B$13:$CR$996,95),"")</f>
        <v/>
      </c>
      <c r="H63" s="152" t="str">
        <f>IF(VLOOKUP($A63*100+H$3,Control!$A$13:$J$996,Control!$C$11)="NCP",VLOOKUP(DATE($A63+H$5,H$4,1)-1,Data!$B$13:$CR$996,95),"")</f>
        <v/>
      </c>
      <c r="I63" s="152" t="str">
        <f>IF(VLOOKUP($A63*100+I$3,Control!$A$13:$J$996,Control!$C$11)="NCP",VLOOKUP(DATE($A63+I$5,I$4,1)-1,Data!$B$13:$CR$996,95),"")</f>
        <v/>
      </c>
      <c r="J63" s="152">
        <f>IF(VLOOKUP($A63*100+J$3,Control!$A$13:$J$996,Control!$C$11)="NCP",VLOOKUP(DATE($A63+J$5,J$4,1)-1,Data!$B$13:$CR$996,95),"")</f>
        <v>5000</v>
      </c>
      <c r="K63" s="152" t="str">
        <f>IF(VLOOKUP($A63*100+K$3,Control!$A$13:$J$996,Control!$C$11)="NCP",VLOOKUP(DATE($A63+K$5,K$4,1)-1,Data!$B$13:$CR$996,95),"")</f>
        <v/>
      </c>
      <c r="L63" s="152" t="str">
        <f>IF(VLOOKUP($A63*100+L$3,Control!$A$13:$J$996,Control!$C$11)="NCP",VLOOKUP(DATE($A63+L$5,L$4,1)-1,Data!$B$13:$CR$996,95),"")</f>
        <v/>
      </c>
      <c r="M63" s="152" t="str">
        <f>IF(VLOOKUP($A63*100+M$3,Control!$A$13:$J$996,Control!$C$11)="NCP",VLOOKUP(DATE($A63+M$5,M$4,1)-1,Data!$B$13:$CR$996,95),"")</f>
        <v/>
      </c>
    </row>
    <row r="64" spans="1:13">
      <c r="A64" s="17">
        <v>1979</v>
      </c>
      <c r="B64" s="152" t="str">
        <f>IF(VLOOKUP($A64*100+B$3,Control!$A$13:$J$996,Control!$C$11)="NCP",VLOOKUP(DATE($A64+B$5,B$4,1)-1,Data!$B$13:$CR$996,95),"")</f>
        <v/>
      </c>
      <c r="C64" s="152" t="str">
        <f>IF(VLOOKUP($A64*100+C$3,Control!$A$13:$J$996,Control!$C$11)="NCP",VLOOKUP(DATE($A64+C$5,C$4,1)-1,Data!$B$13:$CR$996,95),"")</f>
        <v/>
      </c>
      <c r="D64" s="152" t="str">
        <f>IF(VLOOKUP($A64*100+D$3,Control!$A$13:$J$996,Control!$C$11)="NCP",VLOOKUP(DATE($A64+D$5,D$4,1)-1,Data!$B$13:$CR$996,95),"")</f>
        <v/>
      </c>
      <c r="E64" s="152" t="str">
        <f>IF(VLOOKUP($A64*100+E$3,Control!$A$13:$J$996,Control!$C$11)="NCP",VLOOKUP(DATE($A64+E$5,E$4,1)-1,Data!$B$13:$CR$996,95),"")</f>
        <v/>
      </c>
      <c r="F64" s="152" t="str">
        <f>IF(VLOOKUP($A64*100+F$3,Control!$A$13:$J$996,Control!$C$11)="NCP",VLOOKUP(DATE($A64+F$5,F$4,1)-1,Data!$B$13:$CR$996,95),"")</f>
        <v/>
      </c>
      <c r="G64" s="152" t="str">
        <f>IF(VLOOKUP($A64*100+G$3,Control!$A$13:$J$996,Control!$C$11)="NCP",VLOOKUP(DATE($A64+G$5,G$4,1)-1,Data!$B$13:$CR$996,95),"")</f>
        <v/>
      </c>
      <c r="H64" s="152" t="str">
        <f>IF(VLOOKUP($A64*100+H$3,Control!$A$13:$J$996,Control!$C$11)="NCP",VLOOKUP(DATE($A64+H$5,H$4,1)-1,Data!$B$13:$CR$996,95),"")</f>
        <v/>
      </c>
      <c r="I64" s="152">
        <f>IF(VLOOKUP($A64*100+I$3,Control!$A$13:$J$996,Control!$C$11)="NCP",VLOOKUP(DATE($A64+I$5,I$4,1)-1,Data!$B$13:$CR$996,95),"")</f>
        <v>4500</v>
      </c>
      <c r="J64" s="152">
        <f>IF(VLOOKUP($A64*100+J$3,Control!$A$13:$J$996,Control!$C$11)="NCP",VLOOKUP(DATE($A64+J$5,J$4,1)-1,Data!$B$13:$CR$996,95),"")</f>
        <v>4500</v>
      </c>
      <c r="K64" s="152" t="str">
        <f>IF(VLOOKUP($A64*100+K$3,Control!$A$13:$J$996,Control!$C$11)="NCP",VLOOKUP(DATE($A64+K$5,K$4,1)-1,Data!$B$13:$CR$996,95),"")</f>
        <v/>
      </c>
      <c r="L64" s="152">
        <f>IF(VLOOKUP($A64*100+L$3,Control!$A$13:$J$996,Control!$C$11)="NCP",VLOOKUP(DATE($A64+L$5,L$4,1)-1,Data!$B$13:$CR$996,95),"")</f>
        <v>4500</v>
      </c>
      <c r="M64" s="152" t="str">
        <f>IF(VLOOKUP($A64*100+M$3,Control!$A$13:$J$996,Control!$C$11)="NCP",VLOOKUP(DATE($A64+M$5,M$4,1)-1,Data!$B$13:$CR$996,95),"")</f>
        <v/>
      </c>
    </row>
    <row r="65" spans="1:13">
      <c r="A65" s="17">
        <v>1980</v>
      </c>
      <c r="B65" s="152">
        <f>IF(VLOOKUP($A65*100+B$3,Control!$A$13:$J$996,Control!$C$11)="NCP",VLOOKUP(DATE($A65+B$5,B$4,1)-1,Data!$B$13:$CR$996,95),"")</f>
        <v>4500</v>
      </c>
      <c r="C65" s="152" t="str">
        <f>IF(VLOOKUP($A65*100+C$3,Control!$A$13:$J$996,Control!$C$11)="NCP",VLOOKUP(DATE($A65+C$5,C$4,1)-1,Data!$B$13:$CR$996,95),"")</f>
        <v/>
      </c>
      <c r="D65" s="152" t="str">
        <f>IF(VLOOKUP($A65*100+D$3,Control!$A$13:$J$996,Control!$C$11)="NCP",VLOOKUP(DATE($A65+D$5,D$4,1)-1,Data!$B$13:$CR$996,95),"")</f>
        <v/>
      </c>
      <c r="E65" s="152" t="str">
        <f>IF(VLOOKUP($A65*100+E$3,Control!$A$13:$J$996,Control!$C$11)="NCP",VLOOKUP(DATE($A65+E$5,E$4,1)-1,Data!$B$13:$CR$996,95),"")</f>
        <v/>
      </c>
      <c r="F65" s="152" t="str">
        <f>IF(VLOOKUP($A65*100+F$3,Control!$A$13:$J$996,Control!$C$11)="NCP",VLOOKUP(DATE($A65+F$5,F$4,1)-1,Data!$B$13:$CR$996,95),"")</f>
        <v/>
      </c>
      <c r="G65" s="152" t="str">
        <f>IF(VLOOKUP($A65*100+G$3,Control!$A$13:$J$996,Control!$C$11)="NCP",VLOOKUP(DATE($A65+G$5,G$4,1)-1,Data!$B$13:$CR$996,95),"")</f>
        <v/>
      </c>
      <c r="H65" s="152" t="str">
        <f>IF(VLOOKUP($A65*100+H$3,Control!$A$13:$J$996,Control!$C$11)="NCP",VLOOKUP(DATE($A65+H$5,H$4,1)-1,Data!$B$13:$CR$996,95),"")</f>
        <v/>
      </c>
      <c r="I65" s="152">
        <f>IF(VLOOKUP($A65*100+I$3,Control!$A$13:$J$996,Control!$C$11)="NCP",VLOOKUP(DATE($A65+I$5,I$4,1)-1,Data!$B$13:$CR$996,95),"")</f>
        <v>5000</v>
      </c>
      <c r="J65" s="152">
        <f>IF(VLOOKUP($A65*100+J$3,Control!$A$13:$J$996,Control!$C$11)="NCP",VLOOKUP(DATE($A65+J$5,J$4,1)-1,Data!$B$13:$CR$996,95),"")</f>
        <v>5000</v>
      </c>
      <c r="K65" s="152">
        <f>IF(VLOOKUP($A65*100+K$3,Control!$A$13:$J$996,Control!$C$11)="NCP",VLOOKUP(DATE($A65+K$5,K$4,1)-1,Data!$B$13:$CR$996,95),"")</f>
        <v>5000</v>
      </c>
      <c r="L65" s="152">
        <f>IF(VLOOKUP($A65*100+L$3,Control!$A$13:$J$996,Control!$C$11)="NCP",VLOOKUP(DATE($A65+L$5,L$4,1)-1,Data!$B$13:$CR$996,95),"")</f>
        <v>5000</v>
      </c>
      <c r="M65" s="152" t="str">
        <f>IF(VLOOKUP($A65*100+M$3,Control!$A$13:$J$996,Control!$C$11)="NCP",VLOOKUP(DATE($A65+M$5,M$4,1)-1,Data!$B$13:$CR$996,95),"")</f>
        <v/>
      </c>
    </row>
    <row r="66" spans="1:13">
      <c r="A66" s="17">
        <v>1981</v>
      </c>
      <c r="B66" s="152" t="str">
        <f>IF(VLOOKUP($A66*100+B$3,Control!$A$13:$J$996,Control!$C$11)="NCP",VLOOKUP(DATE($A66+B$5,B$4,1)-1,Data!$B$13:$CR$996,95),"")</f>
        <v/>
      </c>
      <c r="C66" s="152" t="str">
        <f>IF(VLOOKUP($A66*100+C$3,Control!$A$13:$J$996,Control!$C$11)="NCP",VLOOKUP(DATE($A66+C$5,C$4,1)-1,Data!$B$13:$CR$996,95),"")</f>
        <v/>
      </c>
      <c r="D66" s="152" t="str">
        <f>IF(VLOOKUP($A66*100+D$3,Control!$A$13:$J$996,Control!$C$11)="NCP",VLOOKUP(DATE($A66+D$5,D$4,1)-1,Data!$B$13:$CR$996,95),"")</f>
        <v/>
      </c>
      <c r="E66" s="152" t="str">
        <f>IF(VLOOKUP($A66*100+E$3,Control!$A$13:$J$996,Control!$C$11)="NCP",VLOOKUP(DATE($A66+E$5,E$4,1)-1,Data!$B$13:$CR$996,95),"")</f>
        <v/>
      </c>
      <c r="F66" s="152" t="str">
        <f>IF(VLOOKUP($A66*100+F$3,Control!$A$13:$J$996,Control!$C$11)="NCP",VLOOKUP(DATE($A66+F$5,F$4,1)-1,Data!$B$13:$CR$996,95),"")</f>
        <v/>
      </c>
      <c r="G66" s="152" t="str">
        <f>IF(VLOOKUP($A66*100+G$3,Control!$A$13:$J$996,Control!$C$11)="NCP",VLOOKUP(DATE($A66+G$5,G$4,1)-1,Data!$B$13:$CR$996,95),"")</f>
        <v/>
      </c>
      <c r="H66" s="152" t="str">
        <f>IF(VLOOKUP($A66*100+H$3,Control!$A$13:$J$996,Control!$C$11)="NCP",VLOOKUP(DATE($A66+H$5,H$4,1)-1,Data!$B$13:$CR$996,95),"")</f>
        <v/>
      </c>
      <c r="I66" s="152">
        <f>IF(VLOOKUP($A66*100+I$3,Control!$A$13:$J$996,Control!$C$11)="NCP",VLOOKUP(DATE($A66+I$5,I$4,1)-1,Data!$B$13:$CR$996,95),"")</f>
        <v>5000</v>
      </c>
      <c r="J66" s="152" t="str">
        <f>IF(VLOOKUP($A66*100+J$3,Control!$A$13:$J$996,Control!$C$11)="NCP",VLOOKUP(DATE($A66+J$5,J$4,1)-1,Data!$B$13:$CR$996,95),"")</f>
        <v/>
      </c>
      <c r="K66" s="152" t="str">
        <f>IF(VLOOKUP($A66*100+K$3,Control!$A$13:$J$996,Control!$C$11)="NCP",VLOOKUP(DATE($A66+K$5,K$4,1)-1,Data!$B$13:$CR$996,95),"")</f>
        <v/>
      </c>
      <c r="L66" s="152" t="str">
        <f>IF(VLOOKUP($A66*100+L$3,Control!$A$13:$J$996,Control!$C$11)="NCP",VLOOKUP(DATE($A66+L$5,L$4,1)-1,Data!$B$13:$CR$996,95),"")</f>
        <v/>
      </c>
      <c r="M66" s="152" t="str">
        <f>IF(VLOOKUP($A66*100+M$3,Control!$A$13:$J$996,Control!$C$11)="NCP",VLOOKUP(DATE($A66+M$5,M$4,1)-1,Data!$B$13:$CR$996,95),"")</f>
        <v/>
      </c>
    </row>
    <row r="67" spans="1:13">
      <c r="A67" s="17">
        <v>1982</v>
      </c>
      <c r="B67" s="152">
        <f>IF(VLOOKUP($A67*100+B$3,Control!$A$13:$J$996,Control!$C$11)="NCP",VLOOKUP(DATE($A67+B$5,B$4,1)-1,Data!$B$13:$CR$996,95),"")</f>
        <v>5000</v>
      </c>
      <c r="C67" s="152" t="str">
        <f>IF(VLOOKUP($A67*100+C$3,Control!$A$13:$J$996,Control!$C$11)="NCP",VLOOKUP(DATE($A67+C$5,C$4,1)-1,Data!$B$13:$CR$996,95),"")</f>
        <v/>
      </c>
      <c r="D67" s="152" t="str">
        <f>IF(VLOOKUP($A67*100+D$3,Control!$A$13:$J$996,Control!$C$11)="NCP",VLOOKUP(DATE($A67+D$5,D$4,1)-1,Data!$B$13:$CR$996,95),"")</f>
        <v/>
      </c>
      <c r="E67" s="152" t="str">
        <f>IF(VLOOKUP($A67*100+E$3,Control!$A$13:$J$996,Control!$C$11)="NCP",VLOOKUP(DATE($A67+E$5,E$4,1)-1,Data!$B$13:$CR$996,95),"")</f>
        <v/>
      </c>
      <c r="F67" s="152" t="str">
        <f>IF(VLOOKUP($A67*100+F$3,Control!$A$13:$J$996,Control!$C$11)="NCP",VLOOKUP(DATE($A67+F$5,F$4,1)-1,Data!$B$13:$CR$996,95),"")</f>
        <v/>
      </c>
      <c r="G67" s="152" t="str">
        <f>IF(VLOOKUP($A67*100+G$3,Control!$A$13:$J$996,Control!$C$11)="NCP",VLOOKUP(DATE($A67+G$5,G$4,1)-1,Data!$B$13:$CR$996,95),"")</f>
        <v/>
      </c>
      <c r="H67" s="152" t="str">
        <f>IF(VLOOKUP($A67*100+H$3,Control!$A$13:$J$996,Control!$C$11)="NCP",VLOOKUP(DATE($A67+H$5,H$4,1)-1,Data!$B$13:$CR$996,95),"")</f>
        <v/>
      </c>
      <c r="I67" s="152" t="str">
        <f>IF(VLOOKUP($A67*100+I$3,Control!$A$13:$J$996,Control!$C$11)="NCP",VLOOKUP(DATE($A67+I$5,I$4,1)-1,Data!$B$13:$CR$996,95),"")</f>
        <v/>
      </c>
      <c r="J67" s="152">
        <f>IF(VLOOKUP($A67*100+J$3,Control!$A$13:$J$996,Control!$C$11)="NCP",VLOOKUP(DATE($A67+J$5,J$4,1)-1,Data!$B$13:$CR$996,95),"")</f>
        <v>5000</v>
      </c>
      <c r="K67" s="152" t="str">
        <f>IF(VLOOKUP($A67*100+K$3,Control!$A$13:$J$996,Control!$C$11)="NCP",VLOOKUP(DATE($A67+K$5,K$4,1)-1,Data!$B$13:$CR$996,95),"")</f>
        <v/>
      </c>
      <c r="L67" s="152" t="str">
        <f>IF(VLOOKUP($A67*100+L$3,Control!$A$13:$J$996,Control!$C$11)="NCP",VLOOKUP(DATE($A67+L$5,L$4,1)-1,Data!$B$13:$CR$996,95),"")</f>
        <v/>
      </c>
      <c r="M67" s="152" t="str">
        <f>IF(VLOOKUP($A67*100+M$3,Control!$A$13:$J$996,Control!$C$11)="NCP",VLOOKUP(DATE($A67+M$5,M$4,1)-1,Data!$B$13:$CR$996,95),"")</f>
        <v/>
      </c>
    </row>
    <row r="68" spans="1:13">
      <c r="A68" s="17">
        <v>1983</v>
      </c>
      <c r="B68" s="152" t="str">
        <f>IF(VLOOKUP($A68*100+B$3,Control!$A$13:$J$996,Control!$C$11)="NCP",VLOOKUP(DATE($A68+B$5,B$4,1)-1,Data!$B$13:$CR$996,95),"")</f>
        <v/>
      </c>
      <c r="C68" s="152" t="str">
        <f>IF(VLOOKUP($A68*100+C$3,Control!$A$13:$J$996,Control!$C$11)="NCP",VLOOKUP(DATE($A68+C$5,C$4,1)-1,Data!$B$13:$CR$996,95),"")</f>
        <v/>
      </c>
      <c r="D68" s="152" t="str">
        <f>IF(VLOOKUP($A68*100+D$3,Control!$A$13:$J$996,Control!$C$11)="NCP",VLOOKUP(DATE($A68+D$5,D$4,1)-1,Data!$B$13:$CR$996,95),"")</f>
        <v/>
      </c>
      <c r="E68" s="152" t="str">
        <f>IF(VLOOKUP($A68*100+E$3,Control!$A$13:$J$996,Control!$C$11)="NCP",VLOOKUP(DATE($A68+E$5,E$4,1)-1,Data!$B$13:$CR$996,95),"")</f>
        <v/>
      </c>
      <c r="F68" s="152" t="str">
        <f>IF(VLOOKUP($A68*100+F$3,Control!$A$13:$J$996,Control!$C$11)="NCP",VLOOKUP(DATE($A68+F$5,F$4,1)-1,Data!$B$13:$CR$996,95),"")</f>
        <v/>
      </c>
      <c r="G68" s="152" t="str">
        <f>IF(VLOOKUP($A68*100+G$3,Control!$A$13:$J$996,Control!$C$11)="NCP",VLOOKUP(DATE($A68+G$5,G$4,1)-1,Data!$B$13:$CR$996,95),"")</f>
        <v/>
      </c>
      <c r="H68" s="152" t="str">
        <f>IF(VLOOKUP($A68*100+H$3,Control!$A$13:$J$996,Control!$C$11)="NCP",VLOOKUP(DATE($A68+H$5,H$4,1)-1,Data!$B$13:$CR$996,95),"")</f>
        <v/>
      </c>
      <c r="I68" s="152" t="str">
        <f>IF(VLOOKUP($A68*100+I$3,Control!$A$13:$J$996,Control!$C$11)="NCP",VLOOKUP(DATE($A68+I$5,I$4,1)-1,Data!$B$13:$CR$996,95),"")</f>
        <v/>
      </c>
      <c r="J68" s="152" t="str">
        <f>IF(VLOOKUP($A68*100+J$3,Control!$A$13:$J$996,Control!$C$11)="NCP",VLOOKUP(DATE($A68+J$5,J$4,1)-1,Data!$B$13:$CR$996,95),"")</f>
        <v/>
      </c>
      <c r="K68" s="152" t="str">
        <f>IF(VLOOKUP($A68*100+K$3,Control!$A$13:$J$996,Control!$C$11)="NCP",VLOOKUP(DATE($A68+K$5,K$4,1)-1,Data!$B$13:$CR$996,95),"")</f>
        <v/>
      </c>
      <c r="L68" s="152" t="str">
        <f>IF(VLOOKUP($A68*100+L$3,Control!$A$13:$J$996,Control!$C$11)="NCP",VLOOKUP(DATE($A68+L$5,L$4,1)-1,Data!$B$13:$CR$996,95),"")</f>
        <v/>
      </c>
      <c r="M68" s="152" t="str">
        <f>IF(VLOOKUP($A68*100+M$3,Control!$A$13:$J$996,Control!$C$11)="NCP",VLOOKUP(DATE($A68+M$5,M$4,1)-1,Data!$B$13:$CR$996,95),"")</f>
        <v/>
      </c>
    </row>
    <row r="69" spans="1:13">
      <c r="A69" s="17">
        <v>1984</v>
      </c>
      <c r="B69" s="152" t="str">
        <f>IF(VLOOKUP($A69*100+B$3,Control!$A$13:$J$996,Control!$C$11)="NCP",VLOOKUP(DATE($A69+B$5,B$4,1)-1,Data!$B$13:$CR$996,95),"")</f>
        <v/>
      </c>
      <c r="C69" s="152" t="str">
        <f>IF(VLOOKUP($A69*100+C$3,Control!$A$13:$J$996,Control!$C$11)="NCP",VLOOKUP(DATE($A69+C$5,C$4,1)-1,Data!$B$13:$CR$996,95),"")</f>
        <v/>
      </c>
      <c r="D69" s="152" t="str">
        <f>IF(VLOOKUP($A69*100+D$3,Control!$A$13:$J$996,Control!$C$11)="NCP",VLOOKUP(DATE($A69+D$5,D$4,1)-1,Data!$B$13:$CR$996,95),"")</f>
        <v/>
      </c>
      <c r="E69" s="152" t="str">
        <f>IF(VLOOKUP($A69*100+E$3,Control!$A$13:$J$996,Control!$C$11)="NCP",VLOOKUP(DATE($A69+E$5,E$4,1)-1,Data!$B$13:$CR$996,95),"")</f>
        <v/>
      </c>
      <c r="F69" s="152" t="str">
        <f>IF(VLOOKUP($A69*100+F$3,Control!$A$13:$J$996,Control!$C$11)="NCP",VLOOKUP(DATE($A69+F$5,F$4,1)-1,Data!$B$13:$CR$996,95),"")</f>
        <v/>
      </c>
      <c r="G69" s="152" t="str">
        <f>IF(VLOOKUP($A69*100+G$3,Control!$A$13:$J$996,Control!$C$11)="NCP",VLOOKUP(DATE($A69+G$5,G$4,1)-1,Data!$B$13:$CR$996,95),"")</f>
        <v/>
      </c>
      <c r="H69" s="152" t="str">
        <f>IF(VLOOKUP($A69*100+H$3,Control!$A$13:$J$996,Control!$C$11)="NCP",VLOOKUP(DATE($A69+H$5,H$4,1)-1,Data!$B$13:$CR$996,95),"")</f>
        <v/>
      </c>
      <c r="I69" s="152" t="str">
        <f>IF(VLOOKUP($A69*100+I$3,Control!$A$13:$J$996,Control!$C$11)="NCP",VLOOKUP(DATE($A69+I$5,I$4,1)-1,Data!$B$13:$CR$996,95),"")</f>
        <v/>
      </c>
      <c r="J69" s="152">
        <f>IF(VLOOKUP($A69*100+J$3,Control!$A$13:$J$996,Control!$C$11)="NCP",VLOOKUP(DATE($A69+J$5,J$4,1)-1,Data!$B$13:$CR$996,95),"")</f>
        <v>5000</v>
      </c>
      <c r="K69" s="152" t="str">
        <f>IF(VLOOKUP($A69*100+K$3,Control!$A$13:$J$996,Control!$C$11)="NCP",VLOOKUP(DATE($A69+K$5,K$4,1)-1,Data!$B$13:$CR$996,95),"")</f>
        <v/>
      </c>
      <c r="L69" s="152">
        <f>IF(VLOOKUP($A69*100+L$3,Control!$A$13:$J$996,Control!$C$11)="NCP",VLOOKUP(DATE($A69+L$5,L$4,1)-1,Data!$B$13:$CR$996,95),"")</f>
        <v>5000</v>
      </c>
      <c r="M69" s="152" t="str">
        <f>IF(VLOOKUP($A69*100+M$3,Control!$A$13:$J$996,Control!$C$11)="NCP",VLOOKUP(DATE($A69+M$5,M$4,1)-1,Data!$B$13:$CR$996,95),"")</f>
        <v/>
      </c>
    </row>
    <row r="70" spans="1:13">
      <c r="A70" s="17">
        <v>1985</v>
      </c>
      <c r="B70" s="152" t="str">
        <f>IF(VLOOKUP($A70*100+B$3,Control!$A$13:$J$996,Control!$C$11)="NCP",VLOOKUP(DATE($A70+B$5,B$4,1)-1,Data!$B$13:$CR$996,95),"")</f>
        <v/>
      </c>
      <c r="C70" s="152" t="str">
        <f>IF(VLOOKUP($A70*100+C$3,Control!$A$13:$J$996,Control!$C$11)="NCP",VLOOKUP(DATE($A70+C$5,C$4,1)-1,Data!$B$13:$CR$996,95),"")</f>
        <v/>
      </c>
      <c r="D70" s="152" t="str">
        <f>IF(VLOOKUP($A70*100+D$3,Control!$A$13:$J$996,Control!$C$11)="NCP",VLOOKUP(DATE($A70+D$5,D$4,1)-1,Data!$B$13:$CR$996,95),"")</f>
        <v/>
      </c>
      <c r="E70" s="152" t="str">
        <f>IF(VLOOKUP($A70*100+E$3,Control!$A$13:$J$996,Control!$C$11)="NCP",VLOOKUP(DATE($A70+E$5,E$4,1)-1,Data!$B$13:$CR$996,95),"")</f>
        <v/>
      </c>
      <c r="F70" s="152" t="str">
        <f>IF(VLOOKUP($A70*100+F$3,Control!$A$13:$J$996,Control!$C$11)="NCP",VLOOKUP(DATE($A70+F$5,F$4,1)-1,Data!$B$13:$CR$996,95),"")</f>
        <v/>
      </c>
      <c r="G70" s="152" t="str">
        <f>IF(VLOOKUP($A70*100+G$3,Control!$A$13:$J$996,Control!$C$11)="NCP",VLOOKUP(DATE($A70+G$5,G$4,1)-1,Data!$B$13:$CR$996,95),"")</f>
        <v/>
      </c>
      <c r="H70" s="152">
        <f>IF(VLOOKUP($A70*100+H$3,Control!$A$13:$J$996,Control!$C$11)="NCP",VLOOKUP(DATE($A70+H$5,H$4,1)-1,Data!$B$13:$CR$996,95),"")</f>
        <v>5000</v>
      </c>
      <c r="I70" s="152">
        <f>IF(VLOOKUP($A70*100+I$3,Control!$A$13:$J$996,Control!$C$11)="NCP",VLOOKUP(DATE($A70+I$5,I$4,1)-1,Data!$B$13:$CR$996,95),"")</f>
        <v>5000</v>
      </c>
      <c r="J70" s="152">
        <f>IF(VLOOKUP($A70*100+J$3,Control!$A$13:$J$996,Control!$C$11)="NCP",VLOOKUP(DATE($A70+J$5,J$4,1)-1,Data!$B$13:$CR$996,95),"")</f>
        <v>5000</v>
      </c>
      <c r="K70" s="152" t="str">
        <f>IF(VLOOKUP($A70*100+K$3,Control!$A$13:$J$996,Control!$C$11)="NCP",VLOOKUP(DATE($A70+K$5,K$4,1)-1,Data!$B$13:$CR$996,95),"")</f>
        <v/>
      </c>
      <c r="L70" s="152" t="str">
        <f>IF(VLOOKUP($A70*100+L$3,Control!$A$13:$J$996,Control!$C$11)="NCP",VLOOKUP(DATE($A70+L$5,L$4,1)-1,Data!$B$13:$CR$996,95),"")</f>
        <v/>
      </c>
      <c r="M70" s="152" t="str">
        <f>IF(VLOOKUP($A70*100+M$3,Control!$A$13:$J$996,Control!$C$11)="NCP",VLOOKUP(DATE($A70+M$5,M$4,1)-1,Data!$B$13:$CR$996,95),"")</f>
        <v/>
      </c>
    </row>
    <row r="71" spans="1:13">
      <c r="A71" s="17">
        <v>1986</v>
      </c>
      <c r="B71" s="152">
        <f>IF(VLOOKUP($A71*100+B$3,Control!$A$13:$J$996,Control!$C$11)="NCP",VLOOKUP(DATE($A71+B$5,B$4,1)-1,Data!$B$13:$CR$996,95),"")</f>
        <v>5000</v>
      </c>
      <c r="C71" s="152">
        <f>IF(VLOOKUP($A71*100+C$3,Control!$A$13:$J$996,Control!$C$11)="NCP",VLOOKUP(DATE($A71+C$5,C$4,1)-1,Data!$B$13:$CR$996,95),"")</f>
        <v>5000</v>
      </c>
      <c r="D71" s="152" t="str">
        <f>IF(VLOOKUP($A71*100+D$3,Control!$A$13:$J$996,Control!$C$11)="NCP",VLOOKUP(DATE($A71+D$5,D$4,1)-1,Data!$B$13:$CR$996,95),"")</f>
        <v/>
      </c>
      <c r="E71" s="152" t="str">
        <f>IF(VLOOKUP($A71*100+E$3,Control!$A$13:$J$996,Control!$C$11)="NCP",VLOOKUP(DATE($A71+E$5,E$4,1)-1,Data!$B$13:$CR$996,95),"")</f>
        <v/>
      </c>
      <c r="F71" s="152" t="str">
        <f>IF(VLOOKUP($A71*100+F$3,Control!$A$13:$J$996,Control!$C$11)="NCP",VLOOKUP(DATE($A71+F$5,F$4,1)-1,Data!$B$13:$CR$996,95),"")</f>
        <v/>
      </c>
      <c r="G71" s="152" t="str">
        <f>IF(VLOOKUP($A71*100+G$3,Control!$A$13:$J$996,Control!$C$11)="NCP",VLOOKUP(DATE($A71+G$5,G$4,1)-1,Data!$B$13:$CR$996,95),"")</f>
        <v/>
      </c>
      <c r="H71" s="152" t="str">
        <f>IF(VLOOKUP($A71*100+H$3,Control!$A$13:$J$996,Control!$C$11)="NCP",VLOOKUP(DATE($A71+H$5,H$4,1)-1,Data!$B$13:$CR$996,95),"")</f>
        <v/>
      </c>
      <c r="I71" s="152">
        <f>IF(VLOOKUP($A71*100+I$3,Control!$A$13:$J$996,Control!$C$11)="NCP",VLOOKUP(DATE($A71+I$5,I$4,1)-1,Data!$B$13:$CR$996,95),"")</f>
        <v>5000</v>
      </c>
      <c r="J71" s="152">
        <f>IF(VLOOKUP($A71*100+J$3,Control!$A$13:$J$996,Control!$C$11)="NCP",VLOOKUP(DATE($A71+J$5,J$4,1)-1,Data!$B$13:$CR$996,95),"")</f>
        <v>5000</v>
      </c>
      <c r="K71" s="152" t="str">
        <f>IF(VLOOKUP($A71*100+K$3,Control!$A$13:$J$996,Control!$C$11)="NCP",VLOOKUP(DATE($A71+K$5,K$4,1)-1,Data!$B$13:$CR$996,95),"")</f>
        <v/>
      </c>
      <c r="L71" s="152">
        <f>IF(VLOOKUP($A71*100+L$3,Control!$A$13:$J$996,Control!$C$11)="NCP",VLOOKUP(DATE($A71+L$5,L$4,1)-1,Data!$B$13:$CR$996,95),"")</f>
        <v>5000</v>
      </c>
      <c r="M71" s="152" t="str">
        <f>IF(VLOOKUP($A71*100+M$3,Control!$A$13:$J$996,Control!$C$11)="NCP",VLOOKUP(DATE($A71+M$5,M$4,1)-1,Data!$B$13:$CR$996,95),"")</f>
        <v/>
      </c>
    </row>
    <row r="72" spans="1:13">
      <c r="A72" s="17">
        <v>1987</v>
      </c>
      <c r="B72" s="152" t="str">
        <f>IF(VLOOKUP($A72*100+B$3,Control!$A$13:$J$996,Control!$C$11)="NCP",VLOOKUP(DATE($A72+B$5,B$4,1)-1,Data!$B$13:$CR$996,95),"")</f>
        <v/>
      </c>
      <c r="C72" s="152" t="str">
        <f>IF(VLOOKUP($A72*100+C$3,Control!$A$13:$J$996,Control!$C$11)="NCP",VLOOKUP(DATE($A72+C$5,C$4,1)-1,Data!$B$13:$CR$996,95),"")</f>
        <v/>
      </c>
      <c r="D72" s="152" t="str">
        <f>IF(VLOOKUP($A72*100+D$3,Control!$A$13:$J$996,Control!$C$11)="NCP",VLOOKUP(DATE($A72+D$5,D$4,1)-1,Data!$B$13:$CR$996,95),"")</f>
        <v/>
      </c>
      <c r="E72" s="152" t="str">
        <f>IF(VLOOKUP($A72*100+E$3,Control!$A$13:$J$996,Control!$C$11)="NCP",VLOOKUP(DATE($A72+E$5,E$4,1)-1,Data!$B$13:$CR$996,95),"")</f>
        <v/>
      </c>
      <c r="F72" s="152" t="str">
        <f>IF(VLOOKUP($A72*100+F$3,Control!$A$13:$J$996,Control!$C$11)="NCP",VLOOKUP(DATE($A72+F$5,F$4,1)-1,Data!$B$13:$CR$996,95),"")</f>
        <v/>
      </c>
      <c r="G72" s="152" t="str">
        <f>IF(VLOOKUP($A72*100+G$3,Control!$A$13:$J$996,Control!$C$11)="NCP",VLOOKUP(DATE($A72+G$5,G$4,1)-1,Data!$B$13:$CR$996,95),"")</f>
        <v/>
      </c>
      <c r="H72" s="152" t="str">
        <f>IF(VLOOKUP($A72*100+H$3,Control!$A$13:$J$996,Control!$C$11)="NCP",VLOOKUP(DATE($A72+H$5,H$4,1)-1,Data!$B$13:$CR$996,95),"")</f>
        <v/>
      </c>
      <c r="I72" s="152" t="str">
        <f>IF(VLOOKUP($A72*100+I$3,Control!$A$13:$J$996,Control!$C$11)="NCP",VLOOKUP(DATE($A72+I$5,I$4,1)-1,Data!$B$13:$CR$996,95),"")</f>
        <v/>
      </c>
      <c r="J72" s="152" t="str">
        <f>IF(VLOOKUP($A72*100+J$3,Control!$A$13:$J$996,Control!$C$11)="NCP",VLOOKUP(DATE($A72+J$5,J$4,1)-1,Data!$B$13:$CR$996,95),"")</f>
        <v/>
      </c>
      <c r="K72" s="152" t="str">
        <f>IF(VLOOKUP($A72*100+K$3,Control!$A$13:$J$996,Control!$C$11)="NCP",VLOOKUP(DATE($A72+K$5,K$4,1)-1,Data!$B$13:$CR$996,95),"")</f>
        <v/>
      </c>
      <c r="L72" s="152" t="str">
        <f>IF(VLOOKUP($A72*100+L$3,Control!$A$13:$J$996,Control!$C$11)="NCP",VLOOKUP(DATE($A72+L$5,L$4,1)-1,Data!$B$13:$CR$996,95),"")</f>
        <v/>
      </c>
      <c r="M72" s="152" t="str">
        <f>IF(VLOOKUP($A72*100+M$3,Control!$A$13:$J$996,Control!$C$11)="NCP",VLOOKUP(DATE($A72+M$5,M$4,1)-1,Data!$B$13:$CR$996,95),"")</f>
        <v/>
      </c>
    </row>
    <row r="73" spans="1:13">
      <c r="A73" s="17">
        <v>1988</v>
      </c>
      <c r="B73" s="152" t="str">
        <f>IF(VLOOKUP($A73*100+B$3,Control!$A$13:$J$996,Control!$C$11)="NCP",VLOOKUP(DATE($A73+B$5,B$4,1)-1,Data!$B$13:$CR$996,95),"")</f>
        <v/>
      </c>
      <c r="C73" s="152">
        <f>IF(VLOOKUP($A73*100+C$3,Control!$A$13:$J$996,Control!$C$11)="NCP",VLOOKUP(DATE($A73+C$5,C$4,1)-1,Data!$B$13:$CR$996,95),"")</f>
        <v>4000</v>
      </c>
      <c r="D73" s="152" t="str">
        <f>IF(VLOOKUP($A73*100+D$3,Control!$A$13:$J$996,Control!$C$11)="NCP",VLOOKUP(DATE($A73+D$5,D$4,1)-1,Data!$B$13:$CR$996,95),"")</f>
        <v/>
      </c>
      <c r="E73" s="152" t="str">
        <f>IF(VLOOKUP($A73*100+E$3,Control!$A$13:$J$996,Control!$C$11)="NCP",VLOOKUP(DATE($A73+E$5,E$4,1)-1,Data!$B$13:$CR$996,95),"")</f>
        <v/>
      </c>
      <c r="F73" s="152" t="str">
        <f>IF(VLOOKUP($A73*100+F$3,Control!$A$13:$J$996,Control!$C$11)="NCP",VLOOKUP(DATE($A73+F$5,F$4,1)-1,Data!$B$13:$CR$996,95),"")</f>
        <v/>
      </c>
      <c r="G73" s="152" t="str">
        <f>IF(VLOOKUP($A73*100+G$3,Control!$A$13:$J$996,Control!$C$11)="NCP",VLOOKUP(DATE($A73+G$5,G$4,1)-1,Data!$B$13:$CR$996,95),"")</f>
        <v/>
      </c>
      <c r="H73" s="152" t="str">
        <f>IF(VLOOKUP($A73*100+H$3,Control!$A$13:$J$996,Control!$C$11)="NCP",VLOOKUP(DATE($A73+H$5,H$4,1)-1,Data!$B$13:$CR$996,95),"")</f>
        <v/>
      </c>
      <c r="I73" s="152" t="str">
        <f>IF(VLOOKUP($A73*100+I$3,Control!$A$13:$J$996,Control!$C$11)="NCP",VLOOKUP(DATE($A73+I$5,I$4,1)-1,Data!$B$13:$CR$996,95),"")</f>
        <v/>
      </c>
      <c r="J73" s="152" t="str">
        <f>IF(VLOOKUP($A73*100+J$3,Control!$A$13:$J$996,Control!$C$11)="NCP",VLOOKUP(DATE($A73+J$5,J$4,1)-1,Data!$B$13:$CR$996,95),"")</f>
        <v/>
      </c>
      <c r="K73" s="152" t="str">
        <f>IF(VLOOKUP($A73*100+K$3,Control!$A$13:$J$996,Control!$C$11)="NCP",VLOOKUP(DATE($A73+K$5,K$4,1)-1,Data!$B$13:$CR$996,95),"")</f>
        <v/>
      </c>
      <c r="L73" s="152" t="str">
        <f>IF(VLOOKUP($A73*100+L$3,Control!$A$13:$J$996,Control!$C$11)="NCP",VLOOKUP(DATE($A73+L$5,L$4,1)-1,Data!$B$13:$CR$996,95),"")</f>
        <v/>
      </c>
      <c r="M73" s="152" t="str">
        <f>IF(VLOOKUP($A73*100+M$3,Control!$A$13:$J$996,Control!$C$11)="NCP",VLOOKUP(DATE($A73+M$5,M$4,1)-1,Data!$B$13:$CR$996,95),"")</f>
        <v/>
      </c>
    </row>
    <row r="74" spans="1:13">
      <c r="A74" s="17">
        <v>1989</v>
      </c>
      <c r="B74" s="152" t="str">
        <f>IF(VLOOKUP($A74*100+B$3,Control!$A$13:$J$996,Control!$C$11)="NCP",VLOOKUP(DATE($A74+B$5,B$4,1)-1,Data!$B$13:$CR$996,95),"")</f>
        <v/>
      </c>
      <c r="C74" s="152" t="str">
        <f>IF(VLOOKUP($A74*100+C$3,Control!$A$13:$J$996,Control!$C$11)="NCP",VLOOKUP(DATE($A74+C$5,C$4,1)-1,Data!$B$13:$CR$996,95),"")</f>
        <v/>
      </c>
      <c r="D74" s="152" t="str">
        <f>IF(VLOOKUP($A74*100+D$3,Control!$A$13:$J$996,Control!$C$11)="NCP",VLOOKUP(DATE($A74+D$5,D$4,1)-1,Data!$B$13:$CR$996,95),"")</f>
        <v/>
      </c>
      <c r="E74" s="152" t="str">
        <f>IF(VLOOKUP($A74*100+E$3,Control!$A$13:$J$996,Control!$C$11)="NCP",VLOOKUP(DATE($A74+E$5,E$4,1)-1,Data!$B$13:$CR$996,95),"")</f>
        <v/>
      </c>
      <c r="F74" s="152" t="str">
        <f>IF(VLOOKUP($A74*100+F$3,Control!$A$13:$J$996,Control!$C$11)="NCP",VLOOKUP(DATE($A74+F$5,F$4,1)-1,Data!$B$13:$CR$996,95),"")</f>
        <v/>
      </c>
      <c r="G74" s="152" t="str">
        <f>IF(VLOOKUP($A74*100+G$3,Control!$A$13:$J$996,Control!$C$11)="NCP",VLOOKUP(DATE($A74+G$5,G$4,1)-1,Data!$B$13:$CR$996,95),"")</f>
        <v/>
      </c>
      <c r="H74" s="152" t="str">
        <f>IF(VLOOKUP($A74*100+H$3,Control!$A$13:$J$996,Control!$C$11)="NCP",VLOOKUP(DATE($A74+H$5,H$4,1)-1,Data!$B$13:$CR$996,95),"")</f>
        <v/>
      </c>
      <c r="I74" s="152" t="str">
        <f>IF(VLOOKUP($A74*100+I$3,Control!$A$13:$J$996,Control!$C$11)="NCP",VLOOKUP(DATE($A74+I$5,I$4,1)-1,Data!$B$13:$CR$996,95),"")</f>
        <v/>
      </c>
      <c r="J74" s="152">
        <f>IF(VLOOKUP($A74*100+J$3,Control!$A$13:$J$996,Control!$C$11)="NCP",VLOOKUP(DATE($A74+J$5,J$4,1)-1,Data!$B$13:$CR$996,95),"")</f>
        <v>4000</v>
      </c>
      <c r="K74" s="152" t="str">
        <f>IF(VLOOKUP($A74*100+K$3,Control!$A$13:$J$996,Control!$C$11)="NCP",VLOOKUP(DATE($A74+K$5,K$4,1)-1,Data!$B$13:$CR$996,95),"")</f>
        <v/>
      </c>
      <c r="L74" s="152" t="str">
        <f>IF(VLOOKUP($A74*100+L$3,Control!$A$13:$J$996,Control!$C$11)="NCP",VLOOKUP(DATE($A74+L$5,L$4,1)-1,Data!$B$13:$CR$996,95),"")</f>
        <v/>
      </c>
      <c r="M74" s="152" t="str">
        <f>IF(VLOOKUP($A74*100+M$3,Control!$A$13:$J$996,Control!$C$11)="NCP",VLOOKUP(DATE($A74+M$5,M$4,1)-1,Data!$B$13:$CR$996,95),"")</f>
        <v/>
      </c>
    </row>
    <row r="75" spans="1:13">
      <c r="A75" s="17">
        <v>1990</v>
      </c>
      <c r="B75" s="152" t="str">
        <f>IF(VLOOKUP($A75*100+B$3,Control!$A$13:$J$996,Control!$C$11)="NCP",VLOOKUP(DATE($A75+B$5,B$4,1)-1,Data!$B$13:$CR$996,95),"")</f>
        <v/>
      </c>
      <c r="C75" s="152">
        <f>IF(VLOOKUP($A75*100+C$3,Control!$A$13:$J$996,Control!$C$11)="NCP",VLOOKUP(DATE($A75+C$5,C$4,1)-1,Data!$B$13:$CR$996,95),"")</f>
        <v>4000</v>
      </c>
      <c r="D75" s="152" t="str">
        <f>IF(VLOOKUP($A75*100+D$3,Control!$A$13:$J$996,Control!$C$11)="NCP",VLOOKUP(DATE($A75+D$5,D$4,1)-1,Data!$B$13:$CR$996,95),"")</f>
        <v/>
      </c>
      <c r="E75" s="152" t="str">
        <f>IF(VLOOKUP($A75*100+E$3,Control!$A$13:$J$996,Control!$C$11)="NCP",VLOOKUP(DATE($A75+E$5,E$4,1)-1,Data!$B$13:$CR$996,95),"")</f>
        <v/>
      </c>
      <c r="F75" s="152" t="str">
        <f>IF(VLOOKUP($A75*100+F$3,Control!$A$13:$J$996,Control!$C$11)="NCP",VLOOKUP(DATE($A75+F$5,F$4,1)-1,Data!$B$13:$CR$996,95),"")</f>
        <v/>
      </c>
      <c r="G75" s="152" t="str">
        <f>IF(VLOOKUP($A75*100+G$3,Control!$A$13:$J$996,Control!$C$11)="NCP",VLOOKUP(DATE($A75+G$5,G$4,1)-1,Data!$B$13:$CR$996,95),"")</f>
        <v/>
      </c>
      <c r="H75" s="152" t="str">
        <f>IF(VLOOKUP($A75*100+H$3,Control!$A$13:$J$996,Control!$C$11)="NCP",VLOOKUP(DATE($A75+H$5,H$4,1)-1,Data!$B$13:$CR$996,95),"")</f>
        <v/>
      </c>
      <c r="I75" s="152">
        <f>IF(VLOOKUP($A75*100+I$3,Control!$A$13:$J$996,Control!$C$11)="NCP",VLOOKUP(DATE($A75+I$5,I$4,1)-1,Data!$B$13:$CR$996,95),"")</f>
        <v>3250</v>
      </c>
      <c r="J75" s="152" t="str">
        <f>IF(VLOOKUP($A75*100+J$3,Control!$A$13:$J$996,Control!$C$11)="NCP",VLOOKUP(DATE($A75+J$5,J$4,1)-1,Data!$B$13:$CR$996,95),"")</f>
        <v/>
      </c>
      <c r="K75" s="152" t="str">
        <f>IF(VLOOKUP($A75*100+K$3,Control!$A$13:$J$996,Control!$C$11)="NCP",VLOOKUP(DATE($A75+K$5,K$4,1)-1,Data!$B$13:$CR$996,95),"")</f>
        <v/>
      </c>
      <c r="L75" s="152" t="str">
        <f>IF(VLOOKUP($A75*100+L$3,Control!$A$13:$J$996,Control!$C$11)="NCP",VLOOKUP(DATE($A75+L$5,L$4,1)-1,Data!$B$13:$CR$996,95),"")</f>
        <v/>
      </c>
      <c r="M75" s="152" t="str">
        <f>IF(VLOOKUP($A75*100+M$3,Control!$A$13:$J$996,Control!$C$11)="NCP",VLOOKUP(DATE($A75+M$5,M$4,1)-1,Data!$B$13:$CR$996,95),"")</f>
        <v/>
      </c>
    </row>
    <row r="76" spans="1:13">
      <c r="A76" s="17">
        <v>1991</v>
      </c>
      <c r="B76" s="152" t="str">
        <f>IF(VLOOKUP($A76*100+B$3,Control!$A$13:$J$996,Control!$C$11)="NCP",VLOOKUP(DATE($A76+B$5,B$4,1)-1,Data!$B$13:$CR$996,95),"")</f>
        <v/>
      </c>
      <c r="C76" s="152" t="str">
        <f>IF(VLOOKUP($A76*100+C$3,Control!$A$13:$J$996,Control!$C$11)="NCP",VLOOKUP(DATE($A76+C$5,C$4,1)-1,Data!$B$13:$CR$996,95),"")</f>
        <v/>
      </c>
      <c r="D76" s="152" t="str">
        <f>IF(VLOOKUP($A76*100+D$3,Control!$A$13:$J$996,Control!$C$11)="NCP",VLOOKUP(DATE($A76+D$5,D$4,1)-1,Data!$B$13:$CR$996,95),"")</f>
        <v/>
      </c>
      <c r="E76" s="152" t="str">
        <f>IF(VLOOKUP($A76*100+E$3,Control!$A$13:$J$996,Control!$C$11)="NCP",VLOOKUP(DATE($A76+E$5,E$4,1)-1,Data!$B$13:$CR$996,95),"")</f>
        <v/>
      </c>
      <c r="F76" s="152" t="str">
        <f>IF(VLOOKUP($A76*100+F$3,Control!$A$13:$J$996,Control!$C$11)="NCP",VLOOKUP(DATE($A76+F$5,F$4,1)-1,Data!$B$13:$CR$996,95),"")</f>
        <v/>
      </c>
      <c r="G76" s="152" t="str">
        <f>IF(VLOOKUP($A76*100+G$3,Control!$A$13:$J$996,Control!$C$11)="NCP",VLOOKUP(DATE($A76+G$5,G$4,1)-1,Data!$B$13:$CR$996,95),"")</f>
        <v/>
      </c>
      <c r="H76" s="152" t="str">
        <f>IF(VLOOKUP($A76*100+H$3,Control!$A$13:$J$996,Control!$C$11)="NCP",VLOOKUP(DATE($A76+H$5,H$4,1)-1,Data!$B$13:$CR$996,95),"")</f>
        <v/>
      </c>
      <c r="I76" s="152">
        <f>IF(VLOOKUP($A76*100+I$3,Control!$A$13:$J$996,Control!$C$11)="NCP",VLOOKUP(DATE($A76+I$5,I$4,1)-1,Data!$B$13:$CR$996,95),"")</f>
        <v>3500</v>
      </c>
      <c r="J76" s="152" t="str">
        <f>IF(VLOOKUP($A76*100+J$3,Control!$A$13:$J$996,Control!$C$11)="NCP",VLOOKUP(DATE($A76+J$5,J$4,1)-1,Data!$B$13:$CR$996,95),"")</f>
        <v/>
      </c>
      <c r="K76" s="152" t="str">
        <f>IF(VLOOKUP($A76*100+K$3,Control!$A$13:$J$996,Control!$C$11)="NCP",VLOOKUP(DATE($A76+K$5,K$4,1)-1,Data!$B$13:$CR$996,95),"")</f>
        <v/>
      </c>
      <c r="L76" s="152" t="str">
        <f>IF(VLOOKUP($A76*100+L$3,Control!$A$13:$J$996,Control!$C$11)="NCP",VLOOKUP(DATE($A76+L$5,L$4,1)-1,Data!$B$13:$CR$996,95),"")</f>
        <v/>
      </c>
      <c r="M76" s="152" t="str">
        <f>IF(VLOOKUP($A76*100+M$3,Control!$A$13:$J$996,Control!$C$11)="NCP",VLOOKUP(DATE($A76+M$5,M$4,1)-1,Data!$B$13:$CR$996,95),"")</f>
        <v/>
      </c>
    </row>
    <row r="77" spans="1:13">
      <c r="A77" s="17">
        <v>1992</v>
      </c>
      <c r="B77" s="152" t="str">
        <f>IF(VLOOKUP($A77*100+B$3,Control!$A$13:$J$996,Control!$C$11)="NCP",VLOOKUP(DATE($A77+B$5,B$4,1)-1,Data!$B$13:$CR$996,95),"")</f>
        <v/>
      </c>
      <c r="C77" s="152" t="str">
        <f>IF(VLOOKUP($A77*100+C$3,Control!$A$13:$J$996,Control!$C$11)="NCP",VLOOKUP(DATE($A77+C$5,C$4,1)-1,Data!$B$13:$CR$996,95),"")</f>
        <v/>
      </c>
      <c r="D77" s="152" t="str">
        <f>IF(VLOOKUP($A77*100+D$3,Control!$A$13:$J$996,Control!$C$11)="NCP",VLOOKUP(DATE($A77+D$5,D$4,1)-1,Data!$B$13:$CR$996,95),"")</f>
        <v/>
      </c>
      <c r="E77" s="152" t="str">
        <f>IF(VLOOKUP($A77*100+E$3,Control!$A$13:$J$996,Control!$C$11)="NCP",VLOOKUP(DATE($A77+E$5,E$4,1)-1,Data!$B$13:$CR$996,95),"")</f>
        <v/>
      </c>
      <c r="F77" s="152" t="str">
        <f>IF(VLOOKUP($A77*100+F$3,Control!$A$13:$J$996,Control!$C$11)="NCP",VLOOKUP(DATE($A77+F$5,F$4,1)-1,Data!$B$13:$CR$996,95),"")</f>
        <v/>
      </c>
      <c r="G77" s="152" t="str">
        <f>IF(VLOOKUP($A77*100+G$3,Control!$A$13:$J$996,Control!$C$11)="NCP",VLOOKUP(DATE($A77+G$5,G$4,1)-1,Data!$B$13:$CR$996,95),"")</f>
        <v/>
      </c>
      <c r="H77" s="152" t="str">
        <f>IF(VLOOKUP($A77*100+H$3,Control!$A$13:$J$996,Control!$C$11)="NCP",VLOOKUP(DATE($A77+H$5,H$4,1)-1,Data!$B$13:$CR$996,95),"")</f>
        <v/>
      </c>
      <c r="I77" s="152" t="str">
        <f>IF(VLOOKUP($A77*100+I$3,Control!$A$13:$J$996,Control!$C$11)="NCP",VLOOKUP(DATE($A77+I$5,I$4,1)-1,Data!$B$13:$CR$996,95),"")</f>
        <v/>
      </c>
      <c r="J77" s="152" t="str">
        <f>IF(VLOOKUP($A77*100+J$3,Control!$A$13:$J$996,Control!$C$11)="NCP",VLOOKUP(DATE($A77+J$5,J$4,1)-1,Data!$B$13:$CR$996,95),"")</f>
        <v/>
      </c>
      <c r="K77" s="152" t="str">
        <f>IF(VLOOKUP($A77*100+K$3,Control!$A$13:$J$996,Control!$C$11)="NCP",VLOOKUP(DATE($A77+K$5,K$4,1)-1,Data!$B$13:$CR$996,95),"")</f>
        <v/>
      </c>
      <c r="L77" s="152" t="str">
        <f>IF(VLOOKUP($A77*100+L$3,Control!$A$13:$J$996,Control!$C$11)="NCP",VLOOKUP(DATE($A77+L$5,L$4,1)-1,Data!$B$13:$CR$996,95),"")</f>
        <v/>
      </c>
      <c r="M77" s="152" t="str">
        <f>IF(VLOOKUP($A77*100+M$3,Control!$A$13:$J$996,Control!$C$11)="NCP",VLOOKUP(DATE($A77+M$5,M$4,1)-1,Data!$B$13:$CR$996,95),"")</f>
        <v/>
      </c>
    </row>
    <row r="78" spans="1:13">
      <c r="A78" s="17">
        <v>1993</v>
      </c>
      <c r="B78" s="152">
        <f>IF(VLOOKUP($A78*100+B$3,Control!$A$13:$J$996,Control!$C$11)="NCP",VLOOKUP(DATE($A78+B$5,B$4,1)-1,Data!$B$13:$CR$996,95),"")</f>
        <v>3500</v>
      </c>
      <c r="C78" s="152">
        <f>IF(VLOOKUP($A78*100+C$3,Control!$A$13:$J$996,Control!$C$11)="NCP",VLOOKUP(DATE($A78+C$5,C$4,1)-1,Data!$B$13:$CR$996,95),"")</f>
        <v>3500</v>
      </c>
      <c r="D78" s="152" t="str">
        <f>IF(VLOOKUP($A78*100+D$3,Control!$A$13:$J$996,Control!$C$11)="NCP",VLOOKUP(DATE($A78+D$5,D$4,1)-1,Data!$B$13:$CR$996,95),"")</f>
        <v/>
      </c>
      <c r="E78" s="152" t="str">
        <f>IF(VLOOKUP($A78*100+E$3,Control!$A$13:$J$996,Control!$C$11)="NCP",VLOOKUP(DATE($A78+E$5,E$4,1)-1,Data!$B$13:$CR$996,95),"")</f>
        <v/>
      </c>
      <c r="F78" s="152" t="str">
        <f>IF(VLOOKUP($A78*100+F$3,Control!$A$13:$J$996,Control!$C$11)="NCP",VLOOKUP(DATE($A78+F$5,F$4,1)-1,Data!$B$13:$CR$996,95),"")</f>
        <v/>
      </c>
      <c r="G78" s="152" t="str">
        <f>IF(VLOOKUP($A78*100+G$3,Control!$A$13:$J$996,Control!$C$11)="NCP",VLOOKUP(DATE($A78+G$5,G$4,1)-1,Data!$B$13:$CR$996,95),"")</f>
        <v/>
      </c>
      <c r="H78" s="152" t="str">
        <f>IF(VLOOKUP($A78*100+H$3,Control!$A$13:$J$996,Control!$C$11)="NCP",VLOOKUP(DATE($A78+H$5,H$4,1)-1,Data!$B$13:$CR$996,95),"")</f>
        <v/>
      </c>
      <c r="I78" s="152" t="str">
        <f>IF(VLOOKUP($A78*100+I$3,Control!$A$13:$J$996,Control!$C$11)="NCP",VLOOKUP(DATE($A78+I$5,I$4,1)-1,Data!$B$13:$CR$996,95),"")</f>
        <v/>
      </c>
      <c r="J78" s="152" t="str">
        <f>IF(VLOOKUP($A78*100+J$3,Control!$A$13:$J$996,Control!$C$11)="NCP",VLOOKUP(DATE($A78+J$5,J$4,1)-1,Data!$B$13:$CR$996,95),"")</f>
        <v/>
      </c>
      <c r="K78" s="152">
        <f>IF(VLOOKUP($A78*100+K$3,Control!$A$13:$J$996,Control!$C$11)="NCP",VLOOKUP(DATE($A78+K$5,K$4,1)-1,Data!$B$13:$CR$996,95),"")</f>
        <v>5000</v>
      </c>
      <c r="L78" s="152" t="str">
        <f>IF(VLOOKUP($A78*100+L$3,Control!$A$13:$J$996,Control!$C$11)="NCP",VLOOKUP(DATE($A78+L$5,L$4,1)-1,Data!$B$13:$CR$996,95),"")</f>
        <v/>
      </c>
      <c r="M78" s="152" t="str">
        <f>IF(VLOOKUP($A78*100+M$3,Control!$A$13:$J$996,Control!$C$11)="NCP",VLOOKUP(DATE($A78+M$5,M$4,1)-1,Data!$B$13:$CR$996,95),"")</f>
        <v/>
      </c>
    </row>
    <row r="79" spans="1:13">
      <c r="A79" s="17">
        <v>1994</v>
      </c>
      <c r="B79" s="152" t="str">
        <f>IF(VLOOKUP($A79*100+B$3,Control!$A$13:$J$996,Control!$C$11)="NCP",VLOOKUP(DATE($A79+B$5,B$4,1)-1,Data!$B$13:$CR$996,95),"")</f>
        <v/>
      </c>
      <c r="C79" s="152" t="str">
        <f>IF(VLOOKUP($A79*100+C$3,Control!$A$13:$J$996,Control!$C$11)="NCP",VLOOKUP(DATE($A79+C$5,C$4,1)-1,Data!$B$13:$CR$996,95),"")</f>
        <v/>
      </c>
      <c r="D79" s="152" t="str">
        <f>IF(VLOOKUP($A79*100+D$3,Control!$A$13:$J$996,Control!$C$11)="NCP",VLOOKUP(DATE($A79+D$5,D$4,1)-1,Data!$B$13:$CR$996,95),"")</f>
        <v/>
      </c>
      <c r="E79" s="152" t="str">
        <f>IF(VLOOKUP($A79*100+E$3,Control!$A$13:$J$996,Control!$C$11)="NCP",VLOOKUP(DATE($A79+E$5,E$4,1)-1,Data!$B$13:$CR$996,95),"")</f>
        <v/>
      </c>
      <c r="F79" s="152" t="str">
        <f>IF(VLOOKUP($A79*100+F$3,Control!$A$13:$J$996,Control!$C$11)="NCP",VLOOKUP(DATE($A79+F$5,F$4,1)-1,Data!$B$13:$CR$996,95),"")</f>
        <v/>
      </c>
      <c r="G79" s="152" t="str">
        <f>IF(VLOOKUP($A79*100+G$3,Control!$A$13:$J$996,Control!$C$11)="NCP",VLOOKUP(DATE($A79+G$5,G$4,1)-1,Data!$B$13:$CR$996,95),"")</f>
        <v/>
      </c>
      <c r="H79" s="152">
        <f>IF(VLOOKUP($A79*100+H$3,Control!$A$13:$J$996,Control!$C$11)="NCP",VLOOKUP(DATE($A79+H$5,H$4,1)-1,Data!$B$13:$CR$996,95),"")</f>
        <v>5000</v>
      </c>
      <c r="I79" s="152">
        <f>IF(VLOOKUP($A79*100+I$3,Control!$A$13:$J$996,Control!$C$11)="NCP",VLOOKUP(DATE($A79+I$5,I$4,1)-1,Data!$B$13:$CR$996,95),"")</f>
        <v>5000</v>
      </c>
      <c r="J79" s="152" t="str">
        <f>IF(VLOOKUP($A79*100+J$3,Control!$A$13:$J$996,Control!$C$11)="NCP",VLOOKUP(DATE($A79+J$5,J$4,1)-1,Data!$B$13:$CR$996,95),"")</f>
        <v/>
      </c>
      <c r="K79" s="152" t="str">
        <f>IF(VLOOKUP($A79*100+K$3,Control!$A$13:$J$996,Control!$C$11)="NCP",VLOOKUP(DATE($A79+K$5,K$4,1)-1,Data!$B$13:$CR$996,95),"")</f>
        <v/>
      </c>
      <c r="L79" s="152" t="str">
        <f>IF(VLOOKUP($A79*100+L$3,Control!$A$13:$J$996,Control!$C$11)="NCP",VLOOKUP(DATE($A79+L$5,L$4,1)-1,Data!$B$13:$CR$996,95),"")</f>
        <v/>
      </c>
      <c r="M79" s="152" t="str">
        <f>IF(VLOOKUP($A79*100+M$3,Control!$A$13:$J$996,Control!$C$11)="NCP",VLOOKUP(DATE($A79+M$5,M$4,1)-1,Data!$B$13:$CR$996,95),"")</f>
        <v/>
      </c>
    </row>
    <row r="80" spans="1:13">
      <c r="A80" s="17">
        <v>1995</v>
      </c>
      <c r="B80" s="152" t="str">
        <f>IF(VLOOKUP($A80*100+B$3,Control!$A$13:$J$996,Control!$C$11)="NCP",VLOOKUP(DATE($A80+B$5,B$4,1)-1,Data!$B$13:$CR$996,95),"")</f>
        <v/>
      </c>
      <c r="C80" s="152">
        <f>IF(VLOOKUP($A80*100+C$3,Control!$A$13:$J$996,Control!$C$11)="NCP",VLOOKUP(DATE($A80+C$5,C$4,1)-1,Data!$B$13:$CR$996,95),"")</f>
        <v>5000</v>
      </c>
      <c r="D80" s="152" t="str">
        <f>IF(VLOOKUP($A80*100+D$3,Control!$A$13:$J$996,Control!$C$11)="NCP",VLOOKUP(DATE($A80+D$5,D$4,1)-1,Data!$B$13:$CR$996,95),"")</f>
        <v/>
      </c>
      <c r="E80" s="152" t="str">
        <f>IF(VLOOKUP($A80*100+E$3,Control!$A$13:$J$996,Control!$C$11)="NCP",VLOOKUP(DATE($A80+E$5,E$4,1)-1,Data!$B$13:$CR$996,95),"")</f>
        <v/>
      </c>
      <c r="F80" s="152" t="str">
        <f>IF(VLOOKUP($A80*100+F$3,Control!$A$13:$J$996,Control!$C$11)="NCP",VLOOKUP(DATE($A80+F$5,F$4,1)-1,Data!$B$13:$CR$996,95),"")</f>
        <v/>
      </c>
      <c r="G80" s="152" t="str">
        <f>IF(VLOOKUP($A80*100+G$3,Control!$A$13:$J$996,Control!$C$11)="NCP",VLOOKUP(DATE($A80+G$5,G$4,1)-1,Data!$B$13:$CR$996,95),"")</f>
        <v/>
      </c>
      <c r="H80" s="152" t="str">
        <f>IF(VLOOKUP($A80*100+H$3,Control!$A$13:$J$996,Control!$C$11)="NCP",VLOOKUP(DATE($A80+H$5,H$4,1)-1,Data!$B$13:$CR$996,95),"")</f>
        <v/>
      </c>
      <c r="I80" s="152" t="str">
        <f>IF(VLOOKUP($A80*100+I$3,Control!$A$13:$J$996,Control!$C$11)="NCP",VLOOKUP(DATE($A80+I$5,I$4,1)-1,Data!$B$13:$CR$996,95),"")</f>
        <v/>
      </c>
      <c r="J80" s="152" t="str">
        <f>IF(VLOOKUP($A80*100+J$3,Control!$A$13:$J$996,Control!$C$11)="NCP",VLOOKUP(DATE($A80+J$5,J$4,1)-1,Data!$B$13:$CR$996,95),"")</f>
        <v/>
      </c>
      <c r="K80" s="152" t="str">
        <f>IF(VLOOKUP($A80*100+K$3,Control!$A$13:$J$996,Control!$C$11)="NCP",VLOOKUP(DATE($A80+K$5,K$4,1)-1,Data!$B$13:$CR$996,95),"")</f>
        <v/>
      </c>
      <c r="L80" s="152" t="str">
        <f>IF(VLOOKUP($A80*100+L$3,Control!$A$13:$J$996,Control!$C$11)="NCP",VLOOKUP(DATE($A80+L$5,L$4,1)-1,Data!$B$13:$CR$996,95),"")</f>
        <v/>
      </c>
      <c r="M80" s="152" t="str">
        <f>IF(VLOOKUP($A80*100+M$3,Control!$A$13:$J$996,Control!$C$11)="NCP",VLOOKUP(DATE($A80+M$5,M$4,1)-1,Data!$B$13:$CR$996,95),"")</f>
        <v/>
      </c>
    </row>
    <row r="81" spans="1:13">
      <c r="A81" s="17">
        <v>1996</v>
      </c>
      <c r="B81" s="152" t="str">
        <f>IF(VLOOKUP($A81*100+B$3,Control!$A$13:$J$996,Control!$C$11)="NCP",VLOOKUP(DATE($A81+B$5,B$4,1)-1,Data!$B$13:$CR$996,95),"")</f>
        <v/>
      </c>
      <c r="C81" s="152" t="str">
        <f>IF(VLOOKUP($A81*100+C$3,Control!$A$13:$J$996,Control!$C$11)="NCP",VLOOKUP(DATE($A81+C$5,C$4,1)-1,Data!$B$13:$CR$996,95),"")</f>
        <v/>
      </c>
      <c r="D81" s="152" t="str">
        <f>IF(VLOOKUP($A81*100+D$3,Control!$A$13:$J$996,Control!$C$11)="NCP",VLOOKUP(DATE($A81+D$5,D$4,1)-1,Data!$B$13:$CR$996,95),"")</f>
        <v/>
      </c>
      <c r="E81" s="152" t="str">
        <f>IF(VLOOKUP($A81*100+E$3,Control!$A$13:$J$996,Control!$C$11)="NCP",VLOOKUP(DATE($A81+E$5,E$4,1)-1,Data!$B$13:$CR$996,95),"")</f>
        <v/>
      </c>
      <c r="F81" s="152" t="str">
        <f>IF(VLOOKUP($A81*100+F$3,Control!$A$13:$J$996,Control!$C$11)="NCP",VLOOKUP(DATE($A81+F$5,F$4,1)-1,Data!$B$13:$CR$996,95),"")</f>
        <v/>
      </c>
      <c r="G81" s="152" t="str">
        <f>IF(VLOOKUP($A81*100+G$3,Control!$A$13:$J$996,Control!$C$11)="NCP",VLOOKUP(DATE($A81+G$5,G$4,1)-1,Data!$B$13:$CR$996,95),"")</f>
        <v/>
      </c>
      <c r="H81" s="152" t="str">
        <f>IF(VLOOKUP($A81*100+H$3,Control!$A$13:$J$996,Control!$C$11)="NCP",VLOOKUP(DATE($A81+H$5,H$4,1)-1,Data!$B$13:$CR$996,95),"")</f>
        <v/>
      </c>
      <c r="I81" s="152" t="str">
        <f>IF(VLOOKUP($A81*100+I$3,Control!$A$13:$J$996,Control!$C$11)="NCP",VLOOKUP(DATE($A81+I$5,I$4,1)-1,Data!$B$13:$CR$996,95),"")</f>
        <v/>
      </c>
      <c r="J81" s="152">
        <f>IF(VLOOKUP($A81*100+J$3,Control!$A$13:$J$996,Control!$C$11)="NCP",VLOOKUP(DATE($A81+J$5,J$4,1)-1,Data!$B$13:$CR$996,95),"")</f>
        <v>5000</v>
      </c>
      <c r="K81" s="152" t="str">
        <f>IF(VLOOKUP($A81*100+K$3,Control!$A$13:$J$996,Control!$C$11)="NCP",VLOOKUP(DATE($A81+K$5,K$4,1)-1,Data!$B$13:$CR$996,95),"")</f>
        <v/>
      </c>
      <c r="L81" s="152" t="str">
        <f>IF(VLOOKUP($A81*100+L$3,Control!$A$13:$J$996,Control!$C$11)="NCP",VLOOKUP(DATE($A81+L$5,L$4,1)-1,Data!$B$13:$CR$996,95),"")</f>
        <v/>
      </c>
      <c r="M81" s="152" t="str">
        <f>IF(VLOOKUP($A81*100+M$3,Control!$A$13:$J$996,Control!$C$11)="NCP",VLOOKUP(DATE($A81+M$5,M$4,1)-1,Data!$B$13:$CR$996,95),"")</f>
        <v/>
      </c>
    </row>
    <row r="82" spans="1:13">
      <c r="A82" s="17">
        <v>1997</v>
      </c>
      <c r="B82" s="152" t="str">
        <f>IF(VLOOKUP($A82*100+B$3,Control!$A$13:$J$996,Control!$C$11)="NCP",VLOOKUP(DATE($A82+B$5,B$4,1)-1,Data!$B$13:$CR$996,95),"")</f>
        <v/>
      </c>
      <c r="C82" s="152" t="str">
        <f>IF(VLOOKUP($A82*100+C$3,Control!$A$13:$J$996,Control!$C$11)="NCP",VLOOKUP(DATE($A82+C$5,C$4,1)-1,Data!$B$13:$CR$996,95),"")</f>
        <v/>
      </c>
      <c r="D82" s="152" t="str">
        <f>IF(VLOOKUP($A82*100+D$3,Control!$A$13:$J$996,Control!$C$11)="NCP",VLOOKUP(DATE($A82+D$5,D$4,1)-1,Data!$B$13:$CR$996,95),"")</f>
        <v/>
      </c>
      <c r="E82" s="152" t="str">
        <f>IF(VLOOKUP($A82*100+E$3,Control!$A$13:$J$996,Control!$C$11)="NCP",VLOOKUP(DATE($A82+E$5,E$4,1)-1,Data!$B$13:$CR$996,95),"")</f>
        <v/>
      </c>
      <c r="F82" s="152" t="str">
        <f>IF(VLOOKUP($A82*100+F$3,Control!$A$13:$J$996,Control!$C$11)="NCP",VLOOKUP(DATE($A82+F$5,F$4,1)-1,Data!$B$13:$CR$996,95),"")</f>
        <v/>
      </c>
      <c r="G82" s="152" t="str">
        <f>IF(VLOOKUP($A82*100+G$3,Control!$A$13:$J$996,Control!$C$11)="NCP",VLOOKUP(DATE($A82+G$5,G$4,1)-1,Data!$B$13:$CR$996,95),"")</f>
        <v/>
      </c>
      <c r="H82" s="152" t="str">
        <f>IF(VLOOKUP($A82*100+H$3,Control!$A$13:$J$996,Control!$C$11)="NCP",VLOOKUP(DATE($A82+H$5,H$4,1)-1,Data!$B$13:$CR$996,95),"")</f>
        <v/>
      </c>
      <c r="I82" s="152">
        <f>IF(VLOOKUP($A82*100+I$3,Control!$A$13:$J$996,Control!$C$11)="NCP",VLOOKUP(DATE($A82+I$5,I$4,1)-1,Data!$B$13:$CR$996,95),"")</f>
        <v>5000</v>
      </c>
      <c r="J82" s="152">
        <f>IF(VLOOKUP($A82*100+J$3,Control!$A$13:$J$996,Control!$C$11)="NCP",VLOOKUP(DATE($A82+J$5,J$4,1)-1,Data!$B$13:$CR$996,95),"")</f>
        <v>5000</v>
      </c>
      <c r="K82" s="152" t="str">
        <f>IF(VLOOKUP($A82*100+K$3,Control!$A$13:$J$996,Control!$C$11)="NCP",VLOOKUP(DATE($A82+K$5,K$4,1)-1,Data!$B$13:$CR$996,95),"")</f>
        <v/>
      </c>
      <c r="L82" s="152">
        <f>IF(VLOOKUP($A82*100+L$3,Control!$A$13:$J$996,Control!$C$11)="NCP",VLOOKUP(DATE($A82+L$5,L$4,1)-1,Data!$B$13:$CR$996,95),"")</f>
        <v>5000</v>
      </c>
      <c r="M82" s="152" t="str">
        <f>IF(VLOOKUP($A82*100+M$3,Control!$A$13:$J$996,Control!$C$11)="NCP",VLOOKUP(DATE($A82+M$5,M$4,1)-1,Data!$B$13:$CR$996,95),"")</f>
        <v/>
      </c>
    </row>
    <row r="83" spans="1:13">
      <c r="A83" s="17">
        <v>1998</v>
      </c>
      <c r="B83" s="152" t="str">
        <f>IF(VLOOKUP($A83*100+B$3,Control!$A$13:$J$996,Control!$C$11)="NCP",VLOOKUP(DATE($A83+B$5,B$4,1)-1,Data!$B$13:$CR$996,95),"")</f>
        <v/>
      </c>
      <c r="C83" s="152" t="str">
        <f>IF(VLOOKUP($A83*100+C$3,Control!$A$13:$J$996,Control!$C$11)="NCP",VLOOKUP(DATE($A83+C$5,C$4,1)-1,Data!$B$13:$CR$996,95),"")</f>
        <v/>
      </c>
      <c r="D83" s="152" t="str">
        <f>IF(VLOOKUP($A83*100+D$3,Control!$A$13:$J$996,Control!$C$11)="NCP",VLOOKUP(DATE($A83+D$5,D$4,1)-1,Data!$B$13:$CR$996,95),"")</f>
        <v/>
      </c>
      <c r="E83" s="152" t="str">
        <f>IF(VLOOKUP($A83*100+E$3,Control!$A$13:$J$996,Control!$C$11)="NCP",VLOOKUP(DATE($A83+E$5,E$4,1)-1,Data!$B$13:$CR$996,95),"")</f>
        <v/>
      </c>
      <c r="F83" s="152" t="str">
        <f>IF(VLOOKUP($A83*100+F$3,Control!$A$13:$J$996,Control!$C$11)="NCP",VLOOKUP(DATE($A83+F$5,F$4,1)-1,Data!$B$13:$CR$996,95),"")</f>
        <v/>
      </c>
      <c r="G83" s="152" t="str">
        <f>IF(VLOOKUP($A83*100+G$3,Control!$A$13:$J$996,Control!$C$11)="NCP",VLOOKUP(DATE($A83+G$5,G$4,1)-1,Data!$B$13:$CR$996,95),"")</f>
        <v/>
      </c>
      <c r="H83" s="152" t="str">
        <f>IF(VLOOKUP($A83*100+H$3,Control!$A$13:$J$996,Control!$C$11)="NCP",VLOOKUP(DATE($A83+H$5,H$4,1)-1,Data!$B$13:$CR$996,95),"")</f>
        <v/>
      </c>
      <c r="I83" s="152" t="str">
        <f>IF(VLOOKUP($A83*100+I$3,Control!$A$13:$J$996,Control!$C$11)="NCP",VLOOKUP(DATE($A83+I$5,I$4,1)-1,Data!$B$13:$CR$996,95),"")</f>
        <v/>
      </c>
      <c r="J83" s="152" t="str">
        <f>IF(VLOOKUP($A83*100+J$3,Control!$A$13:$J$996,Control!$C$11)="NCP",VLOOKUP(DATE($A83+J$5,J$4,1)-1,Data!$B$13:$CR$996,95),"")</f>
        <v/>
      </c>
      <c r="K83" s="152" t="str">
        <f>IF(VLOOKUP($A83*100+K$3,Control!$A$13:$J$996,Control!$C$11)="NCP",VLOOKUP(DATE($A83+K$5,K$4,1)-1,Data!$B$13:$CR$996,95),"")</f>
        <v/>
      </c>
      <c r="L83" s="152" t="str">
        <f>IF(VLOOKUP($A83*100+L$3,Control!$A$13:$J$996,Control!$C$11)="NCP",VLOOKUP(DATE($A83+L$5,L$4,1)-1,Data!$B$13:$CR$996,95),"")</f>
        <v/>
      </c>
      <c r="M83" s="152" t="str">
        <f>IF(VLOOKUP($A83*100+M$3,Control!$A$13:$J$996,Control!$C$11)="NCP",VLOOKUP(DATE($A83+M$5,M$4,1)-1,Data!$B$13:$CR$996,95),"")</f>
        <v/>
      </c>
    </row>
    <row r="84" spans="1:13">
      <c r="A84" s="17">
        <v>1999</v>
      </c>
      <c r="B84" s="152" t="str">
        <f>IF(VLOOKUP($A84*100+B$3,Control!$A$13:$J$996,Control!$C$11)="NCP",VLOOKUP(DATE($A84+B$5,B$4,1)-1,Data!$B$13:$CR$996,95),"")</f>
        <v/>
      </c>
      <c r="C84" s="152" t="str">
        <f>IF(VLOOKUP($A84*100+C$3,Control!$A$13:$J$996,Control!$C$11)="NCP",VLOOKUP(DATE($A84+C$5,C$4,1)-1,Data!$B$13:$CR$996,95),"")</f>
        <v/>
      </c>
      <c r="D84" s="152" t="str">
        <f>IF(VLOOKUP($A84*100+D$3,Control!$A$13:$J$996,Control!$C$11)="NCP",VLOOKUP(DATE($A84+D$5,D$4,1)-1,Data!$B$13:$CR$996,95),"")</f>
        <v/>
      </c>
      <c r="E84" s="152" t="str">
        <f>IF(VLOOKUP($A84*100+E$3,Control!$A$13:$J$996,Control!$C$11)="NCP",VLOOKUP(DATE($A84+E$5,E$4,1)-1,Data!$B$13:$CR$996,95),"")</f>
        <v/>
      </c>
      <c r="F84" s="152" t="str">
        <f>IF(VLOOKUP($A84*100+F$3,Control!$A$13:$J$996,Control!$C$11)="NCP",VLOOKUP(DATE($A84+F$5,F$4,1)-1,Data!$B$13:$CR$996,95),"")</f>
        <v/>
      </c>
      <c r="G84" s="152" t="str">
        <f>IF(VLOOKUP($A84*100+G$3,Control!$A$13:$J$996,Control!$C$11)="NCP",VLOOKUP(DATE($A84+G$5,G$4,1)-1,Data!$B$13:$CR$996,95),"")</f>
        <v/>
      </c>
      <c r="H84" s="152" t="str">
        <f>IF(VLOOKUP($A84*100+H$3,Control!$A$13:$J$996,Control!$C$11)="NCP",VLOOKUP(DATE($A84+H$5,H$4,1)-1,Data!$B$13:$CR$996,95),"")</f>
        <v/>
      </c>
      <c r="I84" s="152" t="str">
        <f>IF(VLOOKUP($A84*100+I$3,Control!$A$13:$J$996,Control!$C$11)="NCP",VLOOKUP(DATE($A84+I$5,I$4,1)-1,Data!$B$13:$CR$996,95),"")</f>
        <v/>
      </c>
      <c r="J84" s="152">
        <f>IF(VLOOKUP($A84*100+J$3,Control!$A$13:$J$996,Control!$C$11)="NCP",VLOOKUP(DATE($A84+J$5,J$4,1)-1,Data!$B$13:$CR$996,95),"")</f>
        <v>5000</v>
      </c>
      <c r="K84" s="152" t="str">
        <f>IF(VLOOKUP($A84*100+K$3,Control!$A$13:$J$996,Control!$C$11)="NCP",VLOOKUP(DATE($A84+K$5,K$4,1)-1,Data!$B$13:$CR$996,95),"")</f>
        <v/>
      </c>
      <c r="L84" s="152" t="str">
        <f>IF(VLOOKUP($A84*100+L$3,Control!$A$13:$J$996,Control!$C$11)="NCP",VLOOKUP(DATE($A84+L$5,L$4,1)-1,Data!$B$13:$CR$996,95),"")</f>
        <v/>
      </c>
      <c r="M84" s="152" t="str">
        <f>IF(VLOOKUP($A84*100+M$3,Control!$A$13:$J$996,Control!$C$11)="NCP",VLOOKUP(DATE($A84+M$5,M$4,1)-1,Data!$B$13:$CR$996,95),"")</f>
        <v/>
      </c>
    </row>
    <row r="85" spans="1:13">
      <c r="A85" s="17">
        <v>2000</v>
      </c>
      <c r="B85" s="152" t="str">
        <f>IF(VLOOKUP($A85*100+B$3,Control!$A$13:$J$996,Control!$C$11)="NCP",VLOOKUP(DATE($A85+B$5,B$4,1)-1,Data!$B$13:$CR$996,95),"")</f>
        <v/>
      </c>
      <c r="C85" s="152" t="str">
        <f>IF(VLOOKUP($A85*100+C$3,Control!$A$13:$J$996,Control!$C$11)="NCP",VLOOKUP(DATE($A85+C$5,C$4,1)-1,Data!$B$13:$CR$996,95),"")</f>
        <v/>
      </c>
      <c r="D85" s="152" t="str">
        <f>IF(VLOOKUP($A85*100+D$3,Control!$A$13:$J$996,Control!$C$11)="NCP",VLOOKUP(DATE($A85+D$5,D$4,1)-1,Data!$B$13:$CR$996,95),"")</f>
        <v/>
      </c>
      <c r="E85" s="152" t="str">
        <f>IF(VLOOKUP($A85*100+E$3,Control!$A$13:$J$996,Control!$C$11)="NCP",VLOOKUP(DATE($A85+E$5,E$4,1)-1,Data!$B$13:$CR$996,95),"")</f>
        <v/>
      </c>
      <c r="F85" s="152" t="str">
        <f>IF(VLOOKUP($A85*100+F$3,Control!$A$13:$J$996,Control!$C$11)="NCP",VLOOKUP(DATE($A85+F$5,F$4,1)-1,Data!$B$13:$CR$996,95),"")</f>
        <v/>
      </c>
      <c r="G85" s="152" t="str">
        <f>IF(VLOOKUP($A85*100+G$3,Control!$A$13:$J$996,Control!$C$11)="NCP",VLOOKUP(DATE($A85+G$5,G$4,1)-1,Data!$B$13:$CR$996,95),"")</f>
        <v/>
      </c>
      <c r="H85" s="152" t="str">
        <f>IF(VLOOKUP($A85*100+H$3,Control!$A$13:$J$996,Control!$C$11)="NCP",VLOOKUP(DATE($A85+H$5,H$4,1)-1,Data!$B$13:$CR$996,95),"")</f>
        <v/>
      </c>
      <c r="I85" s="152" t="str">
        <f>IF(VLOOKUP($A85*100+I$3,Control!$A$13:$J$996,Control!$C$11)="NCP",VLOOKUP(DATE($A85+I$5,I$4,1)-1,Data!$B$13:$CR$996,95),"")</f>
        <v/>
      </c>
      <c r="J85" s="152">
        <f>IF(VLOOKUP($A85*100+J$3,Control!$A$13:$J$996,Control!$C$11)="NCP",VLOOKUP(DATE($A85+J$5,J$4,1)-1,Data!$B$13:$CR$996,95),"")</f>
        <v>5000</v>
      </c>
      <c r="K85" s="152" t="str">
        <f>IF(VLOOKUP($A85*100+K$3,Control!$A$13:$J$996,Control!$C$11)="NCP",VLOOKUP(DATE($A85+K$5,K$4,1)-1,Data!$B$13:$CR$996,95),"")</f>
        <v/>
      </c>
      <c r="L85" s="152">
        <f>IF(VLOOKUP($A85*100+L$3,Control!$A$13:$J$996,Control!$C$11)="NCP",VLOOKUP(DATE($A85+L$5,L$4,1)-1,Data!$B$13:$CR$996,95),"")</f>
        <v>5000</v>
      </c>
      <c r="M85" s="152" t="str">
        <f>IF(VLOOKUP($A85*100+M$3,Control!$A$13:$J$996,Control!$C$11)="NCP",VLOOKUP(DATE($A85+M$5,M$4,1)-1,Data!$B$13:$CR$996,95),"")</f>
        <v/>
      </c>
    </row>
    <row r="86" spans="1:13">
      <c r="A86" s="17">
        <v>2001</v>
      </c>
      <c r="B86" s="152" t="str">
        <f>IF(VLOOKUP($A86*100+B$3,Control!$A$13:$J$996,Control!$C$11)="NCP",VLOOKUP(DATE($A86+B$5,B$4,1)-1,Data!$B$13:$CR$996,95),"")</f>
        <v/>
      </c>
      <c r="C86" s="152" t="str">
        <f>IF(VLOOKUP($A86*100+C$3,Control!$A$13:$J$996,Control!$C$11)="NCP",VLOOKUP(DATE($A86+C$5,C$4,1)-1,Data!$B$13:$CR$996,95),"")</f>
        <v/>
      </c>
      <c r="D86" s="152" t="str">
        <f>IF(VLOOKUP($A86*100+D$3,Control!$A$13:$J$996,Control!$C$11)="NCP",VLOOKUP(DATE($A86+D$5,D$4,1)-1,Data!$B$13:$CR$996,95),"")</f>
        <v/>
      </c>
      <c r="E86" s="152" t="str">
        <f>IF(VLOOKUP($A86*100+E$3,Control!$A$13:$J$996,Control!$C$11)="NCP",VLOOKUP(DATE($A86+E$5,E$4,1)-1,Data!$B$13:$CR$996,95),"")</f>
        <v/>
      </c>
      <c r="F86" s="152" t="str">
        <f>IF(VLOOKUP($A86*100+F$3,Control!$A$13:$J$996,Control!$C$11)="NCP",VLOOKUP(DATE($A86+F$5,F$4,1)-1,Data!$B$13:$CR$996,95),"")</f>
        <v/>
      </c>
      <c r="G86" s="152" t="str">
        <f>IF(VLOOKUP($A86*100+G$3,Control!$A$13:$J$996,Control!$C$11)="NCP",VLOOKUP(DATE($A86+G$5,G$4,1)-1,Data!$B$13:$CR$996,95),"")</f>
        <v/>
      </c>
      <c r="H86" s="152" t="str">
        <f>IF(VLOOKUP($A86*100+H$3,Control!$A$13:$J$996,Control!$C$11)="NCP",VLOOKUP(DATE($A86+H$5,H$4,1)-1,Data!$B$13:$CR$996,95),"")</f>
        <v/>
      </c>
      <c r="I86" s="152">
        <f>IF(VLOOKUP($A86*100+I$3,Control!$A$13:$J$996,Control!$C$11)="NCP",VLOOKUP(DATE($A86+I$5,I$4,1)-1,Data!$B$13:$CR$996,95),"")</f>
        <v>4500</v>
      </c>
      <c r="J86" s="152" t="str">
        <f>IF(VLOOKUP($A86*100+J$3,Control!$A$13:$J$996,Control!$C$11)="NCP",VLOOKUP(DATE($A86+J$5,J$4,1)-1,Data!$B$13:$CR$996,95),"")</f>
        <v/>
      </c>
      <c r="K86" s="152" t="str">
        <f>IF(VLOOKUP($A86*100+K$3,Control!$A$13:$J$996,Control!$C$11)="NCP",VLOOKUP(DATE($A86+K$5,K$4,1)-1,Data!$B$13:$CR$996,95),"")</f>
        <v/>
      </c>
      <c r="L86" s="152" t="str">
        <f>IF(VLOOKUP($A86*100+L$3,Control!$A$13:$J$996,Control!$C$11)="NCP",VLOOKUP(DATE($A86+L$5,L$4,1)-1,Data!$B$13:$CR$996,95),"")</f>
        <v/>
      </c>
      <c r="M86" s="152" t="str">
        <f>IF(VLOOKUP($A86*100+M$3,Control!$A$13:$J$996,Control!$C$11)="NCP",VLOOKUP(DATE($A86+M$5,M$4,1)-1,Data!$B$13:$CR$996,95),"")</f>
        <v/>
      </c>
    </row>
    <row r="87" spans="1:13">
      <c r="A87" s="17">
        <v>2002</v>
      </c>
      <c r="B87" s="152" t="str">
        <f>IF(VLOOKUP($A87*100+B$3,Control!$A$13:$J$996,Control!$C$11)="NCP",VLOOKUP(DATE($A87+B$5,B$4,1)-1,Data!$B$13:$CR$996,95),"")</f>
        <v/>
      </c>
      <c r="C87" s="152">
        <f>IF(VLOOKUP($A87*100+C$3,Control!$A$13:$J$996,Control!$C$11)="NCP",VLOOKUP(DATE($A87+C$5,C$4,1)-1,Data!$B$13:$CR$996,95),"")</f>
        <v>4500</v>
      </c>
      <c r="D87" s="152" t="str">
        <f>IF(VLOOKUP($A87*100+D$3,Control!$A$13:$J$996,Control!$C$11)="NCP",VLOOKUP(DATE($A87+D$5,D$4,1)-1,Data!$B$13:$CR$996,95),"")</f>
        <v/>
      </c>
      <c r="E87" s="152" t="str">
        <f>IF(VLOOKUP($A87*100+E$3,Control!$A$13:$J$996,Control!$C$11)="NCP",VLOOKUP(DATE($A87+E$5,E$4,1)-1,Data!$B$13:$CR$996,95),"")</f>
        <v/>
      </c>
      <c r="F87" s="152" t="str">
        <f>IF(VLOOKUP($A87*100+F$3,Control!$A$13:$J$996,Control!$C$11)="NCP",VLOOKUP(DATE($A87+F$5,F$4,1)-1,Data!$B$13:$CR$996,95),"")</f>
        <v/>
      </c>
      <c r="G87" s="152" t="str">
        <f>IF(VLOOKUP($A87*100+G$3,Control!$A$13:$J$996,Control!$C$11)="NCP",VLOOKUP(DATE($A87+G$5,G$4,1)-1,Data!$B$13:$CR$996,95),"")</f>
        <v/>
      </c>
      <c r="H87" s="152" t="str">
        <f>IF(VLOOKUP($A87*100+H$3,Control!$A$13:$J$996,Control!$C$11)="NCP",VLOOKUP(DATE($A87+H$5,H$4,1)-1,Data!$B$13:$CR$996,95),"")</f>
        <v/>
      </c>
      <c r="I87" s="152">
        <f>IF(VLOOKUP($A87*100+I$3,Control!$A$13:$J$996,Control!$C$11)="NCP",VLOOKUP(DATE($A87+I$5,I$4,1)-1,Data!$B$13:$CR$996,95),"")</f>
        <v>5000</v>
      </c>
      <c r="J87" s="152" t="str">
        <f>IF(VLOOKUP($A87*100+J$3,Control!$A$13:$J$996,Control!$C$11)="NCP",VLOOKUP(DATE($A87+J$5,J$4,1)-1,Data!$B$13:$CR$996,95),"")</f>
        <v/>
      </c>
      <c r="K87" s="152" t="str">
        <f>IF(VLOOKUP($A87*100+K$3,Control!$A$13:$J$996,Control!$C$11)="NCP",VLOOKUP(DATE($A87+K$5,K$4,1)-1,Data!$B$13:$CR$996,95),"")</f>
        <v/>
      </c>
      <c r="L87" s="152" t="str">
        <f>IF(VLOOKUP($A87*100+L$3,Control!$A$13:$J$996,Control!$C$11)="NCP",VLOOKUP(DATE($A87+L$5,L$4,1)-1,Data!$B$13:$CR$996,95),"")</f>
        <v/>
      </c>
      <c r="M87" s="152" t="str">
        <f>IF(VLOOKUP($A87*100+M$3,Control!$A$13:$J$996,Control!$C$11)="NCP",VLOOKUP(DATE($A87+M$5,M$4,1)-1,Data!$B$13:$CR$996,95),"")</f>
        <v/>
      </c>
    </row>
    <row r="88" spans="1:13">
      <c r="A88" s="17">
        <v>2003</v>
      </c>
      <c r="B88" s="152">
        <f>IF(VLOOKUP($A88*100+B$3,Control!$A$13:$J$996,Control!$C$11)="NCP",VLOOKUP(DATE($A88+B$5,B$4,1)-1,Data!$B$13:$CR$996,95),"")</f>
        <v>5000</v>
      </c>
      <c r="C88" s="152" t="str">
        <f>IF(VLOOKUP($A88*100+C$3,Control!$A$13:$J$996,Control!$C$11)="NCP",VLOOKUP(DATE($A88+C$5,C$4,1)-1,Data!$B$13:$CR$996,95),"")</f>
        <v/>
      </c>
      <c r="D88" s="152" t="str">
        <f>IF(VLOOKUP($A88*100+D$3,Control!$A$13:$J$996,Control!$C$11)="NCP",VLOOKUP(DATE($A88+D$5,D$4,1)-1,Data!$B$13:$CR$996,95),"")</f>
        <v/>
      </c>
      <c r="E88" s="152" t="str">
        <f>IF(VLOOKUP($A88*100+E$3,Control!$A$13:$J$996,Control!$C$11)="NCP",VLOOKUP(DATE($A88+E$5,E$4,1)-1,Data!$B$13:$CR$996,95),"")</f>
        <v/>
      </c>
      <c r="F88" s="152" t="str">
        <f>IF(VLOOKUP($A88*100+F$3,Control!$A$13:$J$996,Control!$C$11)="NCP",VLOOKUP(DATE($A88+F$5,F$4,1)-1,Data!$B$13:$CR$996,95),"")</f>
        <v/>
      </c>
      <c r="G88" s="152" t="str">
        <f>IF(VLOOKUP($A88*100+G$3,Control!$A$13:$J$996,Control!$C$11)="NCP",VLOOKUP(DATE($A88+G$5,G$4,1)-1,Data!$B$13:$CR$996,95),"")</f>
        <v/>
      </c>
      <c r="H88" s="152" t="str">
        <f>IF(VLOOKUP($A88*100+H$3,Control!$A$13:$J$996,Control!$C$11)="NCP",VLOOKUP(DATE($A88+H$5,H$4,1)-1,Data!$B$13:$CR$996,95),"")</f>
        <v/>
      </c>
      <c r="I88" s="152" t="str">
        <f>IF(VLOOKUP($A88*100+I$3,Control!$A$13:$J$996,Control!$C$11)="NCP",VLOOKUP(DATE($A88+I$5,I$4,1)-1,Data!$B$13:$CR$996,95),"")</f>
        <v/>
      </c>
      <c r="J88" s="152">
        <f>IF(VLOOKUP($A88*100+J$3,Control!$A$13:$J$996,Control!$C$11)="NCP",VLOOKUP(DATE($A88+J$5,J$4,1)-1,Data!$B$13:$CR$996,95),"")</f>
        <v>5000</v>
      </c>
      <c r="K88" s="152" t="str">
        <f>IF(VLOOKUP($A88*100+K$3,Control!$A$13:$J$996,Control!$C$11)="NCP",VLOOKUP(DATE($A88+K$5,K$4,1)-1,Data!$B$13:$CR$996,95),"")</f>
        <v/>
      </c>
      <c r="L88" s="152">
        <f>IF(VLOOKUP($A88*100+L$3,Control!$A$13:$J$996,Control!$C$11)="NCP",VLOOKUP(DATE($A88+L$5,L$4,1)-1,Data!$B$13:$CR$996,95),"")</f>
        <v>5000</v>
      </c>
      <c r="M88" s="152" t="str">
        <f>IF(VLOOKUP($A88*100+M$3,Control!$A$13:$J$996,Control!$C$11)="NCP",VLOOKUP(DATE($A88+M$5,M$4,1)-1,Data!$B$13:$CR$996,95),"")</f>
        <v/>
      </c>
    </row>
    <row r="89" spans="1:13">
      <c r="B89" s="138"/>
    </row>
    <row r="90" spans="1:13">
      <c r="A90" s="41"/>
      <c r="B90" s="138"/>
    </row>
    <row r="91" spans="1:13">
      <c r="B91" s="138"/>
    </row>
    <row r="92" spans="1:13">
      <c r="B92" s="138"/>
    </row>
  </sheetData>
  <mergeCells count="1">
    <mergeCell ref="A1:M1"/>
  </mergeCells>
  <phoneticPr fontId="0" type="noConversion"/>
  <conditionalFormatting sqref="B89:B92">
    <cfRule type="cellIs" dxfId="47" priority="1" stopIfTrue="1" operator="equal">
      <formula>"Flood"</formula>
    </cfRule>
    <cfRule type="cellIs" dxfId="46" priority="2" stopIfTrue="1" operator="equal">
      <formula>"Keswick"</formula>
    </cfRule>
    <cfRule type="cellIs" dxfId="45" priority="3" stopIfTrue="1" operator="equal">
      <formula>"NCP"</formula>
    </cfRule>
  </conditionalFormatting>
  <conditionalFormatting sqref="B7:M88">
    <cfRule type="cellIs" dxfId="44" priority="4" stopIfTrue="1" operator="equal">
      <formula>5000</formula>
    </cfRule>
    <cfRule type="cellIs" dxfId="43" priority="5" stopIfTrue="1" operator="between">
      <formula>4000</formula>
      <formula>4999</formula>
    </cfRule>
    <cfRule type="cellIs" dxfId="42" priority="6" stopIfTrue="1" operator="lessThan">
      <formula>4000</formula>
    </cfRule>
  </conditionalFormatting>
  <pageMargins left="0.75" right="0.75" top="1" bottom="1" header="0.5" footer="0.5"/>
  <pageSetup scale="57" orientation="portrait" r:id="rId1"/>
  <headerFooter alignWithMargins="0">
    <oddHeader>&amp;R&amp;D</oddHeader>
    <oddFooter>&amp;R&amp;F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>
    <pageSetUpPr fitToPage="1"/>
  </sheetPr>
  <dimension ref="A1:M90"/>
  <sheetViews>
    <sheetView workbookViewId="0">
      <pane ySplit="4" topLeftCell="A5" activePane="bottomLeft" state="frozenSplit"/>
      <selection activeCell="A2" sqref="A2:M2"/>
      <selection pane="bottomLeft"/>
    </sheetView>
  </sheetViews>
  <sheetFormatPr defaultRowHeight="12.75"/>
  <cols>
    <col min="1" max="1" customWidth="true" style="17" width="9.140625" collapsed="true"/>
  </cols>
  <sheetData>
    <row r="1" spans="1:13">
      <c r="C1" s="40" t="s">
        <v>323</v>
      </c>
      <c r="M1" s="2"/>
    </row>
    <row r="2" spans="1:13">
      <c r="A2" s="198" t="s">
        <v>325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46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46" t="s">
        <v>152</v>
      </c>
    </row>
    <row r="5" spans="1:13">
      <c r="A5" s="17">
        <v>1922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1:13">
      <c r="A6" s="17">
        <v>1923</v>
      </c>
      <c r="B6" s="40"/>
      <c r="C6" s="40"/>
      <c r="E6" s="40"/>
      <c r="F6" s="40"/>
      <c r="G6" s="40"/>
      <c r="H6" s="40"/>
      <c r="I6" s="40"/>
      <c r="J6" s="40"/>
      <c r="K6" s="40"/>
      <c r="L6" s="40"/>
      <c r="M6" s="40"/>
    </row>
    <row r="7" spans="1:13">
      <c r="A7" s="17">
        <v>1924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1:13">
      <c r="A8" s="17">
        <v>1925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1:13">
      <c r="A9" s="17">
        <v>1926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</row>
    <row r="10" spans="1:13">
      <c r="A10" s="17">
        <v>1927</v>
      </c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1:13">
      <c r="A11" s="17">
        <v>1928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1:13">
      <c r="A12" s="17">
        <v>1929</v>
      </c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</row>
    <row r="13" spans="1:13">
      <c r="A13" s="17">
        <v>1930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</row>
    <row r="14" spans="1:13">
      <c r="A14" s="17">
        <v>1931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</row>
    <row r="15" spans="1:13">
      <c r="A15" s="17">
        <v>1932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</row>
    <row r="16" spans="1:13">
      <c r="A16" s="17">
        <v>1933</v>
      </c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</row>
    <row r="17" spans="1:13">
      <c r="A17" s="17">
        <v>1934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</row>
    <row r="18" spans="1:13">
      <c r="A18" s="17">
        <v>1935</v>
      </c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</row>
    <row r="19" spans="1:13">
      <c r="A19" s="17">
        <v>1936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</row>
    <row r="20" spans="1:13">
      <c r="A20" s="17">
        <v>1937</v>
      </c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</row>
    <row r="21" spans="1:13">
      <c r="A21" s="17">
        <v>1938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</row>
    <row r="22" spans="1:13">
      <c r="A22" s="17">
        <v>1939</v>
      </c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</row>
    <row r="23" spans="1:13">
      <c r="A23" s="17">
        <v>1940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</row>
    <row r="24" spans="1:13">
      <c r="A24" s="17">
        <v>1941</v>
      </c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</row>
    <row r="25" spans="1:13">
      <c r="A25" s="17">
        <v>1942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</row>
    <row r="26" spans="1:13">
      <c r="A26" s="17">
        <v>1943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</row>
    <row r="27" spans="1:13">
      <c r="A27" s="17">
        <v>1944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</row>
    <row r="28" spans="1:13">
      <c r="A28" s="17">
        <v>1945</v>
      </c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</row>
    <row r="29" spans="1:13">
      <c r="A29" s="17">
        <v>1946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</row>
    <row r="30" spans="1:13">
      <c r="A30" s="17">
        <v>1947</v>
      </c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</row>
    <row r="31" spans="1:13">
      <c r="A31" s="17">
        <v>1948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</row>
    <row r="32" spans="1:13">
      <c r="A32" s="17">
        <v>1949</v>
      </c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</row>
    <row r="33" spans="1:13">
      <c r="A33" s="17">
        <v>1950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</row>
    <row r="34" spans="1:13">
      <c r="A34" s="17">
        <v>1951</v>
      </c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</row>
    <row r="35" spans="1:13">
      <c r="A35" s="17">
        <v>1952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</row>
    <row r="36" spans="1:13">
      <c r="A36" s="17">
        <v>1953</v>
      </c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</row>
    <row r="37" spans="1:13">
      <c r="A37" s="17">
        <v>1954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</row>
    <row r="38" spans="1:13">
      <c r="A38" s="17">
        <v>1955</v>
      </c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</row>
    <row r="39" spans="1:13">
      <c r="A39" s="17">
        <v>1956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</row>
    <row r="40" spans="1:13">
      <c r="A40" s="17">
        <v>1957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</row>
    <row r="41" spans="1:13">
      <c r="A41" s="17">
        <v>1958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</row>
    <row r="42" spans="1:13">
      <c r="A42" s="17">
        <v>1959</v>
      </c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</row>
    <row r="43" spans="1:13">
      <c r="A43" s="17">
        <v>1960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>
      <c r="A44" s="17">
        <v>1961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</row>
    <row r="45" spans="1:13">
      <c r="A45" s="17">
        <v>1962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</row>
    <row r="46" spans="1:13">
      <c r="A46" s="17">
        <v>1963</v>
      </c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</row>
    <row r="47" spans="1:13">
      <c r="A47" s="17">
        <v>1964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</row>
    <row r="48" spans="1:13">
      <c r="A48" s="17">
        <v>1965</v>
      </c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</row>
    <row r="49" spans="1:13">
      <c r="A49" s="17">
        <v>1966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</row>
    <row r="50" spans="1:13">
      <c r="A50" s="17">
        <v>1967</v>
      </c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</row>
    <row r="51" spans="1:13">
      <c r="A51" s="17">
        <v>1968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</row>
    <row r="52" spans="1:13">
      <c r="A52" s="17">
        <v>1969</v>
      </c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</row>
    <row r="53" spans="1:13">
      <c r="A53" s="17">
        <v>1970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1:13">
      <c r="A54" s="17">
        <v>1971</v>
      </c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</row>
    <row r="55" spans="1:13">
      <c r="A55" s="17">
        <v>1972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1:13">
      <c r="A56" s="17">
        <v>1973</v>
      </c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</row>
    <row r="57" spans="1:13">
      <c r="A57" s="17">
        <v>1974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</row>
    <row r="58" spans="1:13">
      <c r="A58" s="17">
        <v>1975</v>
      </c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1:13">
      <c r="A59" s="17">
        <v>1976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1:13">
      <c r="A60" s="17">
        <v>1977</v>
      </c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  <row r="61" spans="1:13">
      <c r="A61" s="17">
        <v>1978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1:13">
      <c r="A62" s="17">
        <v>1979</v>
      </c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1:13">
      <c r="A63" s="17">
        <v>1980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1:13">
      <c r="A64" s="17">
        <v>1981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1:13">
      <c r="A65" s="17">
        <v>1982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1:13">
      <c r="A66" s="17">
        <v>1983</v>
      </c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1:13">
      <c r="A67" s="17">
        <v>1984</v>
      </c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1:13">
      <c r="A68" s="17">
        <v>1985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1:13">
      <c r="A69" s="17">
        <v>1986</v>
      </c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1:13">
      <c r="A70" s="17">
        <v>1987</v>
      </c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1:13">
      <c r="A71" s="17">
        <v>1988</v>
      </c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1:13">
      <c r="A72" s="17">
        <v>1989</v>
      </c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1:13">
      <c r="A73" s="17">
        <v>1990</v>
      </c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</row>
    <row r="74" spans="1:13">
      <c r="A74" s="17">
        <v>1991</v>
      </c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</row>
    <row r="75" spans="1:13">
      <c r="A75" s="17">
        <v>1992</v>
      </c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</row>
    <row r="76" spans="1:13">
      <c r="A76" s="17">
        <v>1993</v>
      </c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</row>
    <row r="77" spans="1:13">
      <c r="A77" s="17">
        <v>1994</v>
      </c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</row>
    <row r="78" spans="1:13">
      <c r="A78" s="17">
        <v>1995</v>
      </c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</row>
    <row r="79" spans="1:13">
      <c r="A79" s="17">
        <v>1996</v>
      </c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</row>
    <row r="80" spans="1:13">
      <c r="A80" s="17">
        <v>1997</v>
      </c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  <row r="81" spans="1:13">
      <c r="A81" s="17">
        <v>1998</v>
      </c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</row>
    <row r="82" spans="1:13">
      <c r="A82" s="17">
        <v>1999</v>
      </c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</row>
    <row r="83" spans="1:13">
      <c r="A83" s="17">
        <v>2000</v>
      </c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</row>
    <row r="84" spans="1:13">
      <c r="A84" s="17">
        <v>2001</v>
      </c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</row>
    <row r="85" spans="1:13">
      <c r="A85" s="17">
        <v>2002</v>
      </c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</row>
    <row r="86" spans="1:13">
      <c r="A86" s="17">
        <v>2003</v>
      </c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</row>
    <row r="87" spans="1:13">
      <c r="H87" s="40"/>
    </row>
    <row r="88" spans="1:13">
      <c r="A88" s="41" t="s">
        <v>153</v>
      </c>
      <c r="B88" s="4"/>
    </row>
    <row r="89" spans="1:13">
      <c r="B89" s="1"/>
    </row>
    <row r="90" spans="1:13">
      <c r="B90" s="42"/>
    </row>
  </sheetData>
  <mergeCells count="1">
    <mergeCell ref="A2:M2"/>
  </mergeCells>
  <phoneticPr fontId="0" type="noConversion"/>
  <conditionalFormatting sqref="B5:C86 E5:G86 D5 D7:D86 C1 I5:M86 H5:H87">
    <cfRule type="cellIs" dxfId="41" priority="1" stopIfTrue="1" operator="equal">
      <formula>"Flood"</formula>
    </cfRule>
    <cfRule type="cellIs" dxfId="40" priority="2" stopIfTrue="1" operator="equal">
      <formula>"Keswick"</formula>
    </cfRule>
    <cfRule type="cellIs" dxfId="39" priority="3" stopIfTrue="1" operator="equal">
      <formula>"NCP"</formula>
    </cfRule>
  </conditionalFormatting>
  <pageMargins left="0.75" right="0.75" top="1" bottom="1" header="0.5" footer="0.5"/>
  <pageSetup scale="59" orientation="portrait" r:id="rId1"/>
  <headerFooter alignWithMargins="0">
    <oddHeader>&amp;R&amp;D</oddHeader>
    <oddFooter>&amp;R&amp;F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3">
    <pageSetUpPr fitToPage="1"/>
  </sheetPr>
  <dimension ref="A1:M92"/>
  <sheetViews>
    <sheetView workbookViewId="0">
      <pane ySplit="6" topLeftCell="A7" activePane="bottomLeft" state="frozenSplit"/>
      <selection activeCell="A2" sqref="A2:M2"/>
      <selection pane="bottomLeft" activeCell="B7" sqref="B7"/>
    </sheetView>
  </sheetViews>
  <sheetFormatPr defaultRowHeight="12.75"/>
  <cols>
    <col min="1" max="1" customWidth="true" style="17" width="9.140625" collapsed="true"/>
  </cols>
  <sheetData>
    <row r="1" spans="1:13" s="179" customFormat="1" ht="34.5" customHeight="1">
      <c r="A1" s="199" t="s">
        <v>355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</row>
    <row r="2" spans="1:13">
      <c r="A2" s="12"/>
      <c r="B2" t="s">
        <v>326</v>
      </c>
      <c r="D2" s="178"/>
      <c r="E2" s="181" t="s">
        <v>356</v>
      </c>
      <c r="G2" s="176"/>
      <c r="H2" s="180" t="s">
        <v>357</v>
      </c>
      <c r="J2" s="177"/>
      <c r="K2" s="182" t="s">
        <v>358</v>
      </c>
      <c r="M2" s="2"/>
    </row>
    <row r="3" spans="1:13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>
      <c r="A4"/>
      <c r="B4">
        <v>11</v>
      </c>
      <c r="C4" s="41">
        <v>12</v>
      </c>
      <c r="D4">
        <v>1</v>
      </c>
      <c r="E4">
        <v>2</v>
      </c>
      <c r="F4">
        <v>3</v>
      </c>
      <c r="G4">
        <v>4</v>
      </c>
      <c r="H4">
        <v>5</v>
      </c>
      <c r="I4">
        <v>6</v>
      </c>
      <c r="J4">
        <v>7</v>
      </c>
      <c r="K4">
        <v>8</v>
      </c>
      <c r="L4">
        <v>9</v>
      </c>
      <c r="M4">
        <v>10</v>
      </c>
    </row>
    <row r="5" spans="1:13">
      <c r="A5"/>
      <c r="B5">
        <v>-1</v>
      </c>
      <c r="C5">
        <v>-1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 s="10" t="s">
        <v>140</v>
      </c>
      <c r="B6" s="10" t="s">
        <v>141</v>
      </c>
      <c r="C6" s="10" t="s">
        <v>142</v>
      </c>
      <c r="D6" s="10" t="s">
        <v>143</v>
      </c>
      <c r="E6" s="10" t="s">
        <v>144</v>
      </c>
      <c r="F6" s="10" t="s">
        <v>145</v>
      </c>
      <c r="G6" s="10" t="s">
        <v>146</v>
      </c>
      <c r="H6" s="146" t="s">
        <v>147</v>
      </c>
      <c r="I6" s="10" t="s">
        <v>148</v>
      </c>
      <c r="J6" s="10" t="s">
        <v>149</v>
      </c>
      <c r="K6" s="10" t="s">
        <v>150</v>
      </c>
      <c r="L6" s="10" t="s">
        <v>151</v>
      </c>
      <c r="M6" s="146" t="s">
        <v>152</v>
      </c>
    </row>
    <row r="7" spans="1:13">
      <c r="A7" s="17">
        <v>1922</v>
      </c>
      <c r="B7" s="183" t="e">
        <f>VLOOKUP(DATE($A7+B$5,B$4,1)-1,Data!$B$13:$CT$996,96)</f>
        <v>#N/A</v>
      </c>
      <c r="C7" s="183" t="e">
        <f>VLOOKUP(DATE($A7+C$5,C$4,1)-1,Data!$B$13:$CT$996,96)</f>
        <v>#N/A</v>
      </c>
      <c r="D7" s="183" t="e">
        <f>VLOOKUP(DATE($A7+D$5,D$4,1)-1,Data!$B$13:$CT$996,96)</f>
        <v>#N/A</v>
      </c>
      <c r="E7" s="183" t="e">
        <f>VLOOKUP(DATE($A7+E$5,E$4,1)-1,Data!$B$13:$CT$996,96)</f>
        <v>#N/A</v>
      </c>
      <c r="F7" s="183" t="e">
        <f>VLOOKUP(DATE($A7+F$5,F$4,1)-1,Data!$B$13:$CT$996,96)</f>
        <v>#N/A</v>
      </c>
      <c r="G7" s="183" t="e">
        <f>VLOOKUP(DATE($A7+G$5,G$4,1)-1,Data!$B$13:$CT$996,96)</f>
        <v>#N/A</v>
      </c>
      <c r="H7" s="183" t="e">
        <f>VLOOKUP(DATE($A7+H$5,H$4,1)-1,Data!$B$13:$CT$996,96)</f>
        <v>#N/A</v>
      </c>
      <c r="I7" s="183" t="e">
        <f>VLOOKUP(DATE($A7+I$5,I$4,1)-1,Data!$B$13:$CT$996,96)</f>
        <v>#N/A</v>
      </c>
      <c r="J7" s="183" t="e">
        <f>VLOOKUP(DATE($A7+J$5,J$4,1)-1,Data!$B$13:$CT$996,96)</f>
        <v>#N/A</v>
      </c>
      <c r="K7" s="183" t="e">
        <f>VLOOKUP(DATE($A7+K$5,K$4,1)-1,Data!$B$13:$CT$996,96)</f>
        <v>#N/A</v>
      </c>
      <c r="L7" s="183" t="e">
        <f>VLOOKUP(DATE($A7+L$5,L$4,1)-1,Data!$B$13:$CT$996,96)</f>
        <v>#N/A</v>
      </c>
      <c r="M7" s="183" t="e">
        <f>VLOOKUP(DATE($A7+M$5,M$4,1)-1,Data!$B$13:$CT$996,96)</f>
        <v>#N/A</v>
      </c>
    </row>
    <row r="8" spans="1:13">
      <c r="A8" s="17">
        <v>1923</v>
      </c>
      <c r="B8" s="183" t="e">
        <f>VLOOKUP(DATE($A8+B$5,B$4,1)-1,Data!$B$13:$CT$996,96)</f>
        <v>#N/A</v>
      </c>
      <c r="C8" s="183" t="e">
        <f>VLOOKUP(DATE($A8+C$5,C$4,1)-1,Data!$B$13:$CT$996,96)</f>
        <v>#N/A</v>
      </c>
      <c r="D8" s="183" t="e">
        <f>VLOOKUP(DATE($A8+D$5,D$4,1)-1,Data!$B$13:$CT$996,96)</f>
        <v>#N/A</v>
      </c>
      <c r="E8" s="183" t="e">
        <f>VLOOKUP(DATE($A8+E$5,E$4,1)-1,Data!$B$13:$CT$996,96)</f>
        <v>#N/A</v>
      </c>
      <c r="F8" s="183" t="e">
        <f>VLOOKUP(DATE($A8+F$5,F$4,1)-1,Data!$B$13:$CT$996,96)</f>
        <v>#N/A</v>
      </c>
      <c r="G8" s="183" t="e">
        <f>VLOOKUP(DATE($A8+G$5,G$4,1)-1,Data!$B$13:$CT$996,96)</f>
        <v>#N/A</v>
      </c>
      <c r="H8" s="183" t="e">
        <f>VLOOKUP(DATE($A8+H$5,H$4,1)-1,Data!$B$13:$CT$996,96)</f>
        <v>#N/A</v>
      </c>
      <c r="I8" s="183" t="e">
        <f>VLOOKUP(DATE($A8+I$5,I$4,1)-1,Data!$B$13:$CT$996,96)</f>
        <v>#N/A</v>
      </c>
      <c r="J8" s="183" t="e">
        <f>VLOOKUP(DATE($A8+J$5,J$4,1)-1,Data!$B$13:$CT$996,96)</f>
        <v>#N/A</v>
      </c>
      <c r="K8" s="183" t="e">
        <f>VLOOKUP(DATE($A8+K$5,K$4,1)-1,Data!$B$13:$CT$996,96)</f>
        <v>#N/A</v>
      </c>
      <c r="L8" s="183" t="e">
        <f>VLOOKUP(DATE($A8+L$5,L$4,1)-1,Data!$B$13:$CT$996,96)</f>
        <v>#N/A</v>
      </c>
      <c r="M8" s="183" t="e">
        <f>VLOOKUP(DATE($A8+M$5,M$4,1)-1,Data!$B$13:$CT$996,96)</f>
        <v>#N/A</v>
      </c>
    </row>
    <row r="9" spans="1:13">
      <c r="A9" s="17">
        <v>1924</v>
      </c>
      <c r="B9" s="183" t="e">
        <f>VLOOKUP(DATE($A9+B$5,B$4,1)-1,Data!$B$13:$CT$996,96)</f>
        <v>#N/A</v>
      </c>
      <c r="C9" s="183">
        <f>VLOOKUP(DATE($A9+C$5,C$4,1)-1,Data!$B$13:$CT$996,96)</f>
        <v>0</v>
      </c>
      <c r="D9" s="183">
        <f>VLOOKUP(DATE($A9+D$5,D$4,1)-1,Data!$B$13:$CT$996,96)</f>
        <v>14</v>
      </c>
      <c r="E9" s="183">
        <f>VLOOKUP(DATE($A9+E$5,E$4,1)-1,Data!$B$13:$CT$996,96)</f>
        <v>0</v>
      </c>
      <c r="F9" s="183">
        <f>VLOOKUP(DATE($A9+F$5,F$4,1)-1,Data!$B$13:$CT$996,96)</f>
        <v>0</v>
      </c>
      <c r="G9" s="183">
        <f>VLOOKUP(DATE($A9+G$5,G$4,1)-1,Data!$B$13:$CT$996,96)</f>
        <v>0</v>
      </c>
      <c r="H9" s="183">
        <f>VLOOKUP(DATE($A9+H$5,H$4,1)-1,Data!$B$13:$CT$996,96)</f>
        <v>0</v>
      </c>
      <c r="I9" s="183">
        <f>VLOOKUP(DATE($A9+I$5,I$4,1)-1,Data!$B$13:$CT$996,96)</f>
        <v>0</v>
      </c>
      <c r="J9" s="183">
        <f>VLOOKUP(DATE($A9+J$5,J$4,1)-1,Data!$B$13:$CT$996,96)</f>
        <v>26</v>
      </c>
      <c r="K9" s="183">
        <f>VLOOKUP(DATE($A9+K$5,K$4,1)-1,Data!$B$13:$CT$996,96)</f>
        <v>31</v>
      </c>
      <c r="L9" s="183">
        <f>VLOOKUP(DATE($A9+L$5,L$4,1)-1,Data!$B$13:$CT$996,96)</f>
        <v>31</v>
      </c>
      <c r="M9" s="183">
        <f>VLOOKUP(DATE($A9+M$5,M$4,1)-1,Data!$B$13:$CT$996,96)</f>
        <v>30</v>
      </c>
    </row>
    <row r="10" spans="1:13">
      <c r="A10" s="17">
        <v>1925</v>
      </c>
      <c r="B10" s="183">
        <f>VLOOKUP(DATE($A10+B$5,B$4,1)-1,Data!$B$13:$CT$996,96)</f>
        <v>31</v>
      </c>
      <c r="C10" s="183">
        <f>VLOOKUP(DATE($A10+C$5,C$4,1)-1,Data!$B$13:$CT$996,96)</f>
        <v>20</v>
      </c>
      <c r="D10" s="183">
        <f>VLOOKUP(DATE($A10+D$5,D$4,1)-1,Data!$B$13:$CT$996,96)</f>
        <v>13</v>
      </c>
      <c r="E10" s="183">
        <f>VLOOKUP(DATE($A10+E$5,E$4,1)-1,Data!$B$13:$CT$996,96)</f>
        <v>0</v>
      </c>
      <c r="F10" s="183">
        <f>VLOOKUP(DATE($A10+F$5,F$4,1)-1,Data!$B$13:$CT$996,96)</f>
        <v>0</v>
      </c>
      <c r="G10" s="183">
        <f>VLOOKUP(DATE($A10+G$5,G$4,1)-1,Data!$B$13:$CT$996,96)</f>
        <v>0</v>
      </c>
      <c r="H10" s="183">
        <f>VLOOKUP(DATE($A10+H$5,H$4,1)-1,Data!$B$13:$CT$996,96)</f>
        <v>0</v>
      </c>
      <c r="I10" s="183">
        <f>VLOOKUP(DATE($A10+I$5,I$4,1)-1,Data!$B$13:$CT$996,96)</f>
        <v>0</v>
      </c>
      <c r="J10" s="183">
        <f>VLOOKUP(DATE($A10+J$5,J$4,1)-1,Data!$B$13:$CT$996,96)</f>
        <v>26</v>
      </c>
      <c r="K10" s="183">
        <f>VLOOKUP(DATE($A10+K$5,K$4,1)-1,Data!$B$13:$CT$996,96)</f>
        <v>31</v>
      </c>
      <c r="L10" s="183">
        <f>VLOOKUP(DATE($A10+L$5,L$4,1)-1,Data!$B$13:$CT$996,96)</f>
        <v>31</v>
      </c>
      <c r="M10" s="183">
        <f>VLOOKUP(DATE($A10+M$5,M$4,1)-1,Data!$B$13:$CT$996,96)</f>
        <v>30</v>
      </c>
    </row>
    <row r="11" spans="1:13">
      <c r="A11" s="17">
        <v>1926</v>
      </c>
      <c r="B11" s="183">
        <f>VLOOKUP(DATE($A11+B$5,B$4,1)-1,Data!$B$13:$CT$996,96)</f>
        <v>31</v>
      </c>
      <c r="C11" s="183">
        <f>VLOOKUP(DATE($A11+C$5,C$4,1)-1,Data!$B$13:$CT$996,96)</f>
        <v>20</v>
      </c>
      <c r="D11" s="183">
        <f>VLOOKUP(DATE($A11+D$5,D$4,1)-1,Data!$B$13:$CT$996,96)</f>
        <v>14</v>
      </c>
      <c r="E11" s="183">
        <f>VLOOKUP(DATE($A11+E$5,E$4,1)-1,Data!$B$13:$CT$996,96)</f>
        <v>0</v>
      </c>
      <c r="F11" s="183">
        <f>VLOOKUP(DATE($A11+F$5,F$4,1)-1,Data!$B$13:$CT$996,96)</f>
        <v>0</v>
      </c>
      <c r="G11" s="183">
        <f>VLOOKUP(DATE($A11+G$5,G$4,1)-1,Data!$B$13:$CT$996,96)</f>
        <v>0</v>
      </c>
      <c r="H11" s="183">
        <f>VLOOKUP(DATE($A11+H$5,H$4,1)-1,Data!$B$13:$CT$996,96)</f>
        <v>0</v>
      </c>
      <c r="I11" s="183">
        <f>VLOOKUP(DATE($A11+I$5,I$4,1)-1,Data!$B$13:$CT$996,96)</f>
        <v>0</v>
      </c>
      <c r="J11" s="183">
        <f>VLOOKUP(DATE($A11+J$5,J$4,1)-1,Data!$B$13:$CT$996,96)</f>
        <v>26</v>
      </c>
      <c r="K11" s="183">
        <f>VLOOKUP(DATE($A11+K$5,K$4,1)-1,Data!$B$13:$CT$996,96)</f>
        <v>31</v>
      </c>
      <c r="L11" s="183">
        <f>VLOOKUP(DATE($A11+L$5,L$4,1)-1,Data!$B$13:$CT$996,96)</f>
        <v>31</v>
      </c>
      <c r="M11" s="183">
        <f>VLOOKUP(DATE($A11+M$5,M$4,1)-1,Data!$B$13:$CT$996,96)</f>
        <v>30</v>
      </c>
    </row>
    <row r="12" spans="1:13">
      <c r="A12" s="17">
        <v>1927</v>
      </c>
      <c r="B12" s="183">
        <f>VLOOKUP(DATE($A12+B$5,B$4,1)-1,Data!$B$13:$CT$996,96)</f>
        <v>31</v>
      </c>
      <c r="C12" s="183">
        <f>VLOOKUP(DATE($A12+C$5,C$4,1)-1,Data!$B$13:$CT$996,96)</f>
        <v>4</v>
      </c>
      <c r="D12" s="183">
        <f>VLOOKUP(DATE($A12+D$5,D$4,1)-1,Data!$B$13:$CT$996,96)</f>
        <v>0</v>
      </c>
      <c r="E12" s="183">
        <f>VLOOKUP(DATE($A12+E$5,E$4,1)-1,Data!$B$13:$CT$996,96)</f>
        <v>0</v>
      </c>
      <c r="F12" s="183">
        <f>VLOOKUP(DATE($A12+F$5,F$4,1)-1,Data!$B$13:$CT$996,96)</f>
        <v>0</v>
      </c>
      <c r="G12" s="183">
        <f>VLOOKUP(DATE($A12+G$5,G$4,1)-1,Data!$B$13:$CT$996,96)</f>
        <v>0</v>
      </c>
      <c r="H12" s="183">
        <f>VLOOKUP(DATE($A12+H$5,H$4,1)-1,Data!$B$13:$CT$996,96)</f>
        <v>0</v>
      </c>
      <c r="I12" s="183">
        <f>VLOOKUP(DATE($A12+I$5,I$4,1)-1,Data!$B$13:$CT$996,96)</f>
        <v>0</v>
      </c>
      <c r="J12" s="183">
        <f>VLOOKUP(DATE($A12+J$5,J$4,1)-1,Data!$B$13:$CT$996,96)</f>
        <v>26</v>
      </c>
      <c r="K12" s="183">
        <f>VLOOKUP(DATE($A12+K$5,K$4,1)-1,Data!$B$13:$CT$996,96)</f>
        <v>31</v>
      </c>
      <c r="L12" s="183">
        <f>VLOOKUP(DATE($A12+L$5,L$4,1)-1,Data!$B$13:$CT$996,96)</f>
        <v>31</v>
      </c>
      <c r="M12" s="183">
        <f>VLOOKUP(DATE($A12+M$5,M$4,1)-1,Data!$B$13:$CT$996,96)</f>
        <v>0</v>
      </c>
    </row>
    <row r="13" spans="1:13">
      <c r="A13" s="17">
        <v>1928</v>
      </c>
      <c r="B13" s="183">
        <f>VLOOKUP(DATE($A13+B$5,B$4,1)-1,Data!$B$13:$CT$996,96)</f>
        <v>30</v>
      </c>
      <c r="C13" s="183">
        <f>VLOOKUP(DATE($A13+C$5,C$4,1)-1,Data!$B$13:$CT$996,96)</f>
        <v>0</v>
      </c>
      <c r="D13" s="183">
        <f>VLOOKUP(DATE($A13+D$5,D$4,1)-1,Data!$B$13:$CT$996,96)</f>
        <v>7</v>
      </c>
      <c r="E13" s="183">
        <f>VLOOKUP(DATE($A13+E$5,E$4,1)-1,Data!$B$13:$CT$996,96)</f>
        <v>0</v>
      </c>
      <c r="F13" s="183">
        <f>VLOOKUP(DATE($A13+F$5,F$4,1)-1,Data!$B$13:$CT$996,96)</f>
        <v>0</v>
      </c>
      <c r="G13" s="183">
        <f>VLOOKUP(DATE($A13+G$5,G$4,1)-1,Data!$B$13:$CT$996,96)</f>
        <v>0</v>
      </c>
      <c r="H13" s="183">
        <f>VLOOKUP(DATE($A13+H$5,H$4,1)-1,Data!$B$13:$CT$996,96)</f>
        <v>0</v>
      </c>
      <c r="I13" s="183">
        <f>VLOOKUP(DATE($A13+I$5,I$4,1)-1,Data!$B$13:$CT$996,96)</f>
        <v>0</v>
      </c>
      <c r="J13" s="183">
        <f>VLOOKUP(DATE($A13+J$5,J$4,1)-1,Data!$B$13:$CT$996,96)</f>
        <v>26</v>
      </c>
      <c r="K13" s="183">
        <f>VLOOKUP(DATE($A13+K$5,K$4,1)-1,Data!$B$13:$CT$996,96)</f>
        <v>31</v>
      </c>
      <c r="L13" s="183">
        <f>VLOOKUP(DATE($A13+L$5,L$4,1)-1,Data!$B$13:$CT$996,96)</f>
        <v>31</v>
      </c>
      <c r="M13" s="183">
        <f>VLOOKUP(DATE($A13+M$5,M$4,1)-1,Data!$B$13:$CT$996,96)</f>
        <v>30</v>
      </c>
    </row>
    <row r="14" spans="1:13">
      <c r="A14" s="17">
        <v>1929</v>
      </c>
      <c r="B14" s="183">
        <f>VLOOKUP(DATE($A14+B$5,B$4,1)-1,Data!$B$13:$CT$996,96)</f>
        <v>30</v>
      </c>
      <c r="C14" s="183">
        <f>VLOOKUP(DATE($A14+C$5,C$4,1)-1,Data!$B$13:$CT$996,96)</f>
        <v>14</v>
      </c>
      <c r="D14" s="183">
        <f>VLOOKUP(DATE($A14+D$5,D$4,1)-1,Data!$B$13:$CT$996,96)</f>
        <v>14</v>
      </c>
      <c r="E14" s="183">
        <f>VLOOKUP(DATE($A14+E$5,E$4,1)-1,Data!$B$13:$CT$996,96)</f>
        <v>0</v>
      </c>
      <c r="F14" s="183">
        <f>VLOOKUP(DATE($A14+F$5,F$4,1)-1,Data!$B$13:$CT$996,96)</f>
        <v>0</v>
      </c>
      <c r="G14" s="183">
        <f>VLOOKUP(DATE($A14+G$5,G$4,1)-1,Data!$B$13:$CT$996,96)</f>
        <v>0</v>
      </c>
      <c r="H14" s="183">
        <f>VLOOKUP(DATE($A14+H$5,H$4,1)-1,Data!$B$13:$CT$996,96)</f>
        <v>0</v>
      </c>
      <c r="I14" s="183">
        <f>VLOOKUP(DATE($A14+I$5,I$4,1)-1,Data!$B$13:$CT$996,96)</f>
        <v>0</v>
      </c>
      <c r="J14" s="183">
        <f>VLOOKUP(DATE($A14+J$5,J$4,1)-1,Data!$B$13:$CT$996,96)</f>
        <v>26</v>
      </c>
      <c r="K14" s="183">
        <f>VLOOKUP(DATE($A14+K$5,K$4,1)-1,Data!$B$13:$CT$996,96)</f>
        <v>31</v>
      </c>
      <c r="L14" s="183">
        <f>VLOOKUP(DATE($A14+L$5,L$4,1)-1,Data!$B$13:$CT$996,96)</f>
        <v>31</v>
      </c>
      <c r="M14" s="183">
        <f>VLOOKUP(DATE($A14+M$5,M$4,1)-1,Data!$B$13:$CT$996,96)</f>
        <v>30</v>
      </c>
    </row>
    <row r="15" spans="1:13">
      <c r="A15" s="17">
        <v>1930</v>
      </c>
      <c r="B15" s="183">
        <f>VLOOKUP(DATE($A15+B$5,B$4,1)-1,Data!$B$13:$CT$996,96)</f>
        <v>31</v>
      </c>
      <c r="C15" s="183">
        <f>VLOOKUP(DATE($A15+C$5,C$4,1)-1,Data!$B$13:$CT$996,96)</f>
        <v>20</v>
      </c>
      <c r="D15" s="183">
        <f>VLOOKUP(DATE($A15+D$5,D$4,1)-1,Data!$B$13:$CT$996,96)</f>
        <v>2</v>
      </c>
      <c r="E15" s="183">
        <f>VLOOKUP(DATE($A15+E$5,E$4,1)-1,Data!$B$13:$CT$996,96)</f>
        <v>0</v>
      </c>
      <c r="F15" s="183">
        <f>VLOOKUP(DATE($A15+F$5,F$4,1)-1,Data!$B$13:$CT$996,96)</f>
        <v>0</v>
      </c>
      <c r="G15" s="183">
        <f>VLOOKUP(DATE($A15+G$5,G$4,1)-1,Data!$B$13:$CT$996,96)</f>
        <v>0</v>
      </c>
      <c r="H15" s="183">
        <f>VLOOKUP(DATE($A15+H$5,H$4,1)-1,Data!$B$13:$CT$996,96)</f>
        <v>0</v>
      </c>
      <c r="I15" s="183">
        <f>VLOOKUP(DATE($A15+I$5,I$4,1)-1,Data!$B$13:$CT$996,96)</f>
        <v>0</v>
      </c>
      <c r="J15" s="183">
        <f>VLOOKUP(DATE($A15+J$5,J$4,1)-1,Data!$B$13:$CT$996,96)</f>
        <v>26</v>
      </c>
      <c r="K15" s="183">
        <f>VLOOKUP(DATE($A15+K$5,K$4,1)-1,Data!$B$13:$CT$996,96)</f>
        <v>31</v>
      </c>
      <c r="L15" s="183">
        <f>VLOOKUP(DATE($A15+L$5,L$4,1)-1,Data!$B$13:$CT$996,96)</f>
        <v>31</v>
      </c>
      <c r="M15" s="183">
        <f>VLOOKUP(DATE($A15+M$5,M$4,1)-1,Data!$B$13:$CT$996,96)</f>
        <v>30</v>
      </c>
    </row>
    <row r="16" spans="1:13">
      <c r="A16" s="17">
        <v>1931</v>
      </c>
      <c r="B16" s="183">
        <f>VLOOKUP(DATE($A16+B$5,B$4,1)-1,Data!$B$13:$CT$996,96)</f>
        <v>31</v>
      </c>
      <c r="C16" s="183">
        <f>VLOOKUP(DATE($A16+C$5,C$4,1)-1,Data!$B$13:$CT$996,96)</f>
        <v>20</v>
      </c>
      <c r="D16" s="183">
        <f>VLOOKUP(DATE($A16+D$5,D$4,1)-1,Data!$B$13:$CT$996,96)</f>
        <v>14</v>
      </c>
      <c r="E16" s="183">
        <f>VLOOKUP(DATE($A16+E$5,E$4,1)-1,Data!$B$13:$CT$996,96)</f>
        <v>0</v>
      </c>
      <c r="F16" s="183">
        <f>VLOOKUP(DATE($A16+F$5,F$4,1)-1,Data!$B$13:$CT$996,96)</f>
        <v>0</v>
      </c>
      <c r="G16" s="183">
        <f>VLOOKUP(DATE($A16+G$5,G$4,1)-1,Data!$B$13:$CT$996,96)</f>
        <v>0</v>
      </c>
      <c r="H16" s="183">
        <f>VLOOKUP(DATE($A16+H$5,H$4,1)-1,Data!$B$13:$CT$996,96)</f>
        <v>0</v>
      </c>
      <c r="I16" s="183">
        <f>VLOOKUP(DATE($A16+I$5,I$4,1)-1,Data!$B$13:$CT$996,96)</f>
        <v>0</v>
      </c>
      <c r="J16" s="183">
        <f>VLOOKUP(DATE($A16+J$5,J$4,1)-1,Data!$B$13:$CT$996,96)</f>
        <v>26</v>
      </c>
      <c r="K16" s="183">
        <f>VLOOKUP(DATE($A16+K$5,K$4,1)-1,Data!$B$13:$CT$996,96)</f>
        <v>31</v>
      </c>
      <c r="L16" s="183">
        <f>VLOOKUP(DATE($A16+L$5,L$4,1)-1,Data!$B$13:$CT$996,96)</f>
        <v>31</v>
      </c>
      <c r="M16" s="183">
        <f>VLOOKUP(DATE($A16+M$5,M$4,1)-1,Data!$B$13:$CT$996,96)</f>
        <v>30</v>
      </c>
    </row>
    <row r="17" spans="1:13">
      <c r="A17" s="17">
        <v>1932</v>
      </c>
      <c r="B17" s="183">
        <f>VLOOKUP(DATE($A17+B$5,B$4,1)-1,Data!$B$13:$CT$996,96)</f>
        <v>31</v>
      </c>
      <c r="C17" s="183">
        <f>VLOOKUP(DATE($A17+C$5,C$4,1)-1,Data!$B$13:$CT$996,96)</f>
        <v>20</v>
      </c>
      <c r="D17" s="183">
        <f>VLOOKUP(DATE($A17+D$5,D$4,1)-1,Data!$B$13:$CT$996,96)</f>
        <v>0</v>
      </c>
      <c r="E17" s="183">
        <f>VLOOKUP(DATE($A17+E$5,E$4,1)-1,Data!$B$13:$CT$996,96)</f>
        <v>0</v>
      </c>
      <c r="F17" s="183">
        <f>VLOOKUP(DATE($A17+F$5,F$4,1)-1,Data!$B$13:$CT$996,96)</f>
        <v>0</v>
      </c>
      <c r="G17" s="183">
        <f>VLOOKUP(DATE($A17+G$5,G$4,1)-1,Data!$B$13:$CT$996,96)</f>
        <v>0</v>
      </c>
      <c r="H17" s="183">
        <f>VLOOKUP(DATE($A17+H$5,H$4,1)-1,Data!$B$13:$CT$996,96)</f>
        <v>0</v>
      </c>
      <c r="I17" s="183">
        <f>VLOOKUP(DATE($A17+I$5,I$4,1)-1,Data!$B$13:$CT$996,96)</f>
        <v>0</v>
      </c>
      <c r="J17" s="183">
        <f>VLOOKUP(DATE($A17+J$5,J$4,1)-1,Data!$B$13:$CT$996,96)</f>
        <v>26</v>
      </c>
      <c r="K17" s="183">
        <f>VLOOKUP(DATE($A17+K$5,K$4,1)-1,Data!$B$13:$CT$996,96)</f>
        <v>31</v>
      </c>
      <c r="L17" s="183">
        <f>VLOOKUP(DATE($A17+L$5,L$4,1)-1,Data!$B$13:$CT$996,96)</f>
        <v>31</v>
      </c>
      <c r="M17" s="183">
        <f>VLOOKUP(DATE($A17+M$5,M$4,1)-1,Data!$B$13:$CT$996,96)</f>
        <v>30</v>
      </c>
    </row>
    <row r="18" spans="1:13">
      <c r="A18" s="17">
        <v>1933</v>
      </c>
      <c r="B18" s="183">
        <f>VLOOKUP(DATE($A18+B$5,B$4,1)-1,Data!$B$13:$CT$996,96)</f>
        <v>31</v>
      </c>
      <c r="C18" s="183">
        <f>VLOOKUP(DATE($A18+C$5,C$4,1)-1,Data!$B$13:$CT$996,96)</f>
        <v>20</v>
      </c>
      <c r="D18" s="183">
        <f>VLOOKUP(DATE($A18+D$5,D$4,1)-1,Data!$B$13:$CT$996,96)</f>
        <v>14</v>
      </c>
      <c r="E18" s="183">
        <f>VLOOKUP(DATE($A18+E$5,E$4,1)-1,Data!$B$13:$CT$996,96)</f>
        <v>0</v>
      </c>
      <c r="F18" s="183">
        <f>VLOOKUP(DATE($A18+F$5,F$4,1)-1,Data!$B$13:$CT$996,96)</f>
        <v>0</v>
      </c>
      <c r="G18" s="183">
        <f>VLOOKUP(DATE($A18+G$5,G$4,1)-1,Data!$B$13:$CT$996,96)</f>
        <v>0</v>
      </c>
      <c r="H18" s="183">
        <f>VLOOKUP(DATE($A18+H$5,H$4,1)-1,Data!$B$13:$CT$996,96)</f>
        <v>0</v>
      </c>
      <c r="I18" s="183">
        <f>VLOOKUP(DATE($A18+I$5,I$4,1)-1,Data!$B$13:$CT$996,96)</f>
        <v>0</v>
      </c>
      <c r="J18" s="183">
        <f>VLOOKUP(DATE($A18+J$5,J$4,1)-1,Data!$B$13:$CT$996,96)</f>
        <v>26</v>
      </c>
      <c r="K18" s="183">
        <f>VLOOKUP(DATE($A18+K$5,K$4,1)-1,Data!$B$13:$CT$996,96)</f>
        <v>31</v>
      </c>
      <c r="L18" s="183">
        <f>VLOOKUP(DATE($A18+L$5,L$4,1)-1,Data!$B$13:$CT$996,96)</f>
        <v>31</v>
      </c>
      <c r="M18" s="183">
        <f>VLOOKUP(DATE($A18+M$5,M$4,1)-1,Data!$B$13:$CT$996,96)</f>
        <v>30</v>
      </c>
    </row>
    <row r="19" spans="1:13">
      <c r="A19" s="17">
        <v>1934</v>
      </c>
      <c r="B19" s="183">
        <f>VLOOKUP(DATE($A19+B$5,B$4,1)-1,Data!$B$13:$CT$996,96)</f>
        <v>31</v>
      </c>
      <c r="C19" s="183">
        <f>VLOOKUP(DATE($A19+C$5,C$4,1)-1,Data!$B$13:$CT$996,96)</f>
        <v>20</v>
      </c>
      <c r="D19" s="183">
        <f>VLOOKUP(DATE($A19+D$5,D$4,1)-1,Data!$B$13:$CT$996,96)</f>
        <v>9</v>
      </c>
      <c r="E19" s="183">
        <f>VLOOKUP(DATE($A19+E$5,E$4,1)-1,Data!$B$13:$CT$996,96)</f>
        <v>0</v>
      </c>
      <c r="F19" s="183">
        <f>VLOOKUP(DATE($A19+F$5,F$4,1)-1,Data!$B$13:$CT$996,96)</f>
        <v>0</v>
      </c>
      <c r="G19" s="183">
        <f>VLOOKUP(DATE($A19+G$5,G$4,1)-1,Data!$B$13:$CT$996,96)</f>
        <v>0</v>
      </c>
      <c r="H19" s="183">
        <f>VLOOKUP(DATE($A19+H$5,H$4,1)-1,Data!$B$13:$CT$996,96)</f>
        <v>0</v>
      </c>
      <c r="I19" s="183">
        <f>VLOOKUP(DATE($A19+I$5,I$4,1)-1,Data!$B$13:$CT$996,96)</f>
        <v>0</v>
      </c>
      <c r="J19" s="183">
        <f>VLOOKUP(DATE($A19+J$5,J$4,1)-1,Data!$B$13:$CT$996,96)</f>
        <v>26</v>
      </c>
      <c r="K19" s="183">
        <f>VLOOKUP(DATE($A19+K$5,K$4,1)-1,Data!$B$13:$CT$996,96)</f>
        <v>31</v>
      </c>
      <c r="L19" s="183">
        <f>VLOOKUP(DATE($A19+L$5,L$4,1)-1,Data!$B$13:$CT$996,96)</f>
        <v>31</v>
      </c>
      <c r="M19" s="183">
        <f>VLOOKUP(DATE($A19+M$5,M$4,1)-1,Data!$B$13:$CT$996,96)</f>
        <v>30</v>
      </c>
    </row>
    <row r="20" spans="1:13">
      <c r="A20" s="17">
        <v>1935</v>
      </c>
      <c r="B20" s="183">
        <f>VLOOKUP(DATE($A20+B$5,B$4,1)-1,Data!$B$13:$CT$996,96)</f>
        <v>31</v>
      </c>
      <c r="C20" s="183">
        <f>VLOOKUP(DATE($A20+C$5,C$4,1)-1,Data!$B$13:$CT$996,96)</f>
        <v>20</v>
      </c>
      <c r="D20" s="183">
        <f>VLOOKUP(DATE($A20+D$5,D$4,1)-1,Data!$B$13:$CT$996,96)</f>
        <v>14</v>
      </c>
      <c r="E20" s="183">
        <f>VLOOKUP(DATE($A20+E$5,E$4,1)-1,Data!$B$13:$CT$996,96)</f>
        <v>0</v>
      </c>
      <c r="F20" s="183">
        <f>VLOOKUP(DATE($A20+F$5,F$4,1)-1,Data!$B$13:$CT$996,96)</f>
        <v>0</v>
      </c>
      <c r="G20" s="183">
        <f>VLOOKUP(DATE($A20+G$5,G$4,1)-1,Data!$B$13:$CT$996,96)</f>
        <v>0</v>
      </c>
      <c r="H20" s="183">
        <f>VLOOKUP(DATE($A20+H$5,H$4,1)-1,Data!$B$13:$CT$996,96)</f>
        <v>0</v>
      </c>
      <c r="I20" s="183">
        <f>VLOOKUP(DATE($A20+I$5,I$4,1)-1,Data!$B$13:$CT$996,96)</f>
        <v>0</v>
      </c>
      <c r="J20" s="183">
        <f>VLOOKUP(DATE($A20+J$5,J$4,1)-1,Data!$B$13:$CT$996,96)</f>
        <v>26</v>
      </c>
      <c r="K20" s="183">
        <f>VLOOKUP(DATE($A20+K$5,K$4,1)-1,Data!$B$13:$CT$996,96)</f>
        <v>31</v>
      </c>
      <c r="L20" s="183">
        <f>VLOOKUP(DATE($A20+L$5,L$4,1)-1,Data!$B$13:$CT$996,96)</f>
        <v>31</v>
      </c>
      <c r="M20" s="183">
        <f>VLOOKUP(DATE($A20+M$5,M$4,1)-1,Data!$B$13:$CT$996,96)</f>
        <v>30</v>
      </c>
    </row>
    <row r="21" spans="1:13">
      <c r="A21" s="17">
        <v>1936</v>
      </c>
      <c r="B21" s="183">
        <f>VLOOKUP(DATE($A21+B$5,B$4,1)-1,Data!$B$13:$CT$996,96)</f>
        <v>31</v>
      </c>
      <c r="C21" s="183">
        <f>VLOOKUP(DATE($A21+C$5,C$4,1)-1,Data!$B$13:$CT$996,96)</f>
        <v>20</v>
      </c>
      <c r="D21" s="183">
        <f>VLOOKUP(DATE($A21+D$5,D$4,1)-1,Data!$B$13:$CT$996,96)</f>
        <v>14</v>
      </c>
      <c r="E21" s="183">
        <f>VLOOKUP(DATE($A21+E$5,E$4,1)-1,Data!$B$13:$CT$996,96)</f>
        <v>0</v>
      </c>
      <c r="F21" s="183">
        <f>VLOOKUP(DATE($A21+F$5,F$4,1)-1,Data!$B$13:$CT$996,96)</f>
        <v>0</v>
      </c>
      <c r="G21" s="183">
        <f>VLOOKUP(DATE($A21+G$5,G$4,1)-1,Data!$B$13:$CT$996,96)</f>
        <v>0</v>
      </c>
      <c r="H21" s="183">
        <f>VLOOKUP(DATE($A21+H$5,H$4,1)-1,Data!$B$13:$CT$996,96)</f>
        <v>0</v>
      </c>
      <c r="I21" s="183">
        <f>VLOOKUP(DATE($A21+I$5,I$4,1)-1,Data!$B$13:$CT$996,96)</f>
        <v>0</v>
      </c>
      <c r="J21" s="183">
        <f>VLOOKUP(DATE($A21+J$5,J$4,1)-1,Data!$B$13:$CT$996,96)</f>
        <v>26</v>
      </c>
      <c r="K21" s="183">
        <f>VLOOKUP(DATE($A21+K$5,K$4,1)-1,Data!$B$13:$CT$996,96)</f>
        <v>31</v>
      </c>
      <c r="L21" s="183">
        <f>VLOOKUP(DATE($A21+L$5,L$4,1)-1,Data!$B$13:$CT$996,96)</f>
        <v>31</v>
      </c>
      <c r="M21" s="183">
        <f>VLOOKUP(DATE($A21+M$5,M$4,1)-1,Data!$B$13:$CT$996,96)</f>
        <v>30</v>
      </c>
    </row>
    <row r="22" spans="1:13">
      <c r="A22" s="17">
        <v>1937</v>
      </c>
      <c r="B22" s="183">
        <f>VLOOKUP(DATE($A22+B$5,B$4,1)-1,Data!$B$13:$CT$996,96)</f>
        <v>31</v>
      </c>
      <c r="C22" s="183">
        <f>VLOOKUP(DATE($A22+C$5,C$4,1)-1,Data!$B$13:$CT$996,96)</f>
        <v>20</v>
      </c>
      <c r="D22" s="183">
        <f>VLOOKUP(DATE($A22+D$5,D$4,1)-1,Data!$B$13:$CT$996,96)</f>
        <v>14</v>
      </c>
      <c r="E22" s="183">
        <f>VLOOKUP(DATE($A22+E$5,E$4,1)-1,Data!$B$13:$CT$996,96)</f>
        <v>0</v>
      </c>
      <c r="F22" s="183">
        <f>VLOOKUP(DATE($A22+F$5,F$4,1)-1,Data!$B$13:$CT$996,96)</f>
        <v>0</v>
      </c>
      <c r="G22" s="183">
        <f>VLOOKUP(DATE($A22+G$5,G$4,1)-1,Data!$B$13:$CT$996,96)</f>
        <v>0</v>
      </c>
      <c r="H22" s="183">
        <f>VLOOKUP(DATE($A22+H$5,H$4,1)-1,Data!$B$13:$CT$996,96)</f>
        <v>0</v>
      </c>
      <c r="I22" s="183">
        <f>VLOOKUP(DATE($A22+I$5,I$4,1)-1,Data!$B$13:$CT$996,96)</f>
        <v>0</v>
      </c>
      <c r="J22" s="183">
        <f>VLOOKUP(DATE($A22+J$5,J$4,1)-1,Data!$B$13:$CT$996,96)</f>
        <v>26</v>
      </c>
      <c r="K22" s="183">
        <f>VLOOKUP(DATE($A22+K$5,K$4,1)-1,Data!$B$13:$CT$996,96)</f>
        <v>31</v>
      </c>
      <c r="L22" s="183">
        <f>VLOOKUP(DATE($A22+L$5,L$4,1)-1,Data!$B$13:$CT$996,96)</f>
        <v>31</v>
      </c>
      <c r="M22" s="183">
        <f>VLOOKUP(DATE($A22+M$5,M$4,1)-1,Data!$B$13:$CT$996,96)</f>
        <v>30</v>
      </c>
    </row>
    <row r="23" spans="1:13">
      <c r="A23" s="17">
        <v>1938</v>
      </c>
      <c r="B23" s="183">
        <f>VLOOKUP(DATE($A23+B$5,B$4,1)-1,Data!$B$13:$CT$996,96)</f>
        <v>31</v>
      </c>
      <c r="C23" s="183">
        <f>VLOOKUP(DATE($A23+C$5,C$4,1)-1,Data!$B$13:$CT$996,96)</f>
        <v>0</v>
      </c>
      <c r="D23" s="183">
        <f>VLOOKUP(DATE($A23+D$5,D$4,1)-1,Data!$B$13:$CT$996,96)</f>
        <v>0</v>
      </c>
      <c r="E23" s="183">
        <f>VLOOKUP(DATE($A23+E$5,E$4,1)-1,Data!$B$13:$CT$996,96)</f>
        <v>0</v>
      </c>
      <c r="F23" s="183">
        <f>VLOOKUP(DATE($A23+F$5,F$4,1)-1,Data!$B$13:$CT$996,96)</f>
        <v>0</v>
      </c>
      <c r="G23" s="183">
        <f>VLOOKUP(DATE($A23+G$5,G$4,1)-1,Data!$B$13:$CT$996,96)</f>
        <v>0</v>
      </c>
      <c r="H23" s="183">
        <f>VLOOKUP(DATE($A23+H$5,H$4,1)-1,Data!$B$13:$CT$996,96)</f>
        <v>0</v>
      </c>
      <c r="I23" s="183">
        <f>VLOOKUP(DATE($A23+I$5,I$4,1)-1,Data!$B$13:$CT$996,96)</f>
        <v>0</v>
      </c>
      <c r="J23" s="183">
        <f>VLOOKUP(DATE($A23+J$5,J$4,1)-1,Data!$B$13:$CT$996,96)</f>
        <v>0</v>
      </c>
      <c r="K23" s="183">
        <f>VLOOKUP(DATE($A23+K$5,K$4,1)-1,Data!$B$13:$CT$996,96)</f>
        <v>31</v>
      </c>
      <c r="L23" s="183">
        <f>VLOOKUP(DATE($A23+L$5,L$4,1)-1,Data!$B$13:$CT$996,96)</f>
        <v>31</v>
      </c>
      <c r="M23" s="183">
        <f>VLOOKUP(DATE($A23+M$5,M$4,1)-1,Data!$B$13:$CT$996,96)</f>
        <v>0</v>
      </c>
    </row>
    <row r="24" spans="1:13">
      <c r="A24" s="17">
        <v>1939</v>
      </c>
      <c r="B24" s="183">
        <f>VLOOKUP(DATE($A24+B$5,B$4,1)-1,Data!$B$13:$CT$996,96)</f>
        <v>12</v>
      </c>
      <c r="C24" s="183">
        <f>VLOOKUP(DATE($A24+C$5,C$4,1)-1,Data!$B$13:$CT$996,96)</f>
        <v>17</v>
      </c>
      <c r="D24" s="183">
        <f>VLOOKUP(DATE($A24+D$5,D$4,1)-1,Data!$B$13:$CT$996,96)</f>
        <v>13</v>
      </c>
      <c r="E24" s="183">
        <f>VLOOKUP(DATE($A24+E$5,E$4,1)-1,Data!$B$13:$CT$996,96)</f>
        <v>0</v>
      </c>
      <c r="F24" s="183">
        <f>VLOOKUP(DATE($A24+F$5,F$4,1)-1,Data!$B$13:$CT$996,96)</f>
        <v>0</v>
      </c>
      <c r="G24" s="183">
        <f>VLOOKUP(DATE($A24+G$5,G$4,1)-1,Data!$B$13:$CT$996,96)</f>
        <v>0</v>
      </c>
      <c r="H24" s="183">
        <f>VLOOKUP(DATE($A24+H$5,H$4,1)-1,Data!$B$13:$CT$996,96)</f>
        <v>0</v>
      </c>
      <c r="I24" s="183">
        <f>VLOOKUP(DATE($A24+I$5,I$4,1)-1,Data!$B$13:$CT$996,96)</f>
        <v>0</v>
      </c>
      <c r="J24" s="183">
        <f>VLOOKUP(DATE($A24+J$5,J$4,1)-1,Data!$B$13:$CT$996,96)</f>
        <v>26</v>
      </c>
      <c r="K24" s="183">
        <f>VLOOKUP(DATE($A24+K$5,K$4,1)-1,Data!$B$13:$CT$996,96)</f>
        <v>31</v>
      </c>
      <c r="L24" s="183">
        <f>VLOOKUP(DATE($A24+L$5,L$4,1)-1,Data!$B$13:$CT$996,96)</f>
        <v>31</v>
      </c>
      <c r="M24" s="183">
        <f>VLOOKUP(DATE($A24+M$5,M$4,1)-1,Data!$B$13:$CT$996,96)</f>
        <v>30</v>
      </c>
    </row>
    <row r="25" spans="1:13">
      <c r="A25" s="17">
        <v>1940</v>
      </c>
      <c r="B25" s="183">
        <f>VLOOKUP(DATE($A25+B$5,B$4,1)-1,Data!$B$13:$CT$996,96)</f>
        <v>31</v>
      </c>
      <c r="C25" s="183">
        <f>VLOOKUP(DATE($A25+C$5,C$4,1)-1,Data!$B$13:$CT$996,96)</f>
        <v>20</v>
      </c>
      <c r="D25" s="183">
        <f>VLOOKUP(DATE($A25+D$5,D$4,1)-1,Data!$B$13:$CT$996,96)</f>
        <v>14</v>
      </c>
      <c r="E25" s="183">
        <f>VLOOKUP(DATE($A25+E$5,E$4,1)-1,Data!$B$13:$CT$996,96)</f>
        <v>0</v>
      </c>
      <c r="F25" s="183">
        <f>VLOOKUP(DATE($A25+F$5,F$4,1)-1,Data!$B$13:$CT$996,96)</f>
        <v>0</v>
      </c>
      <c r="G25" s="183">
        <f>VLOOKUP(DATE($A25+G$5,G$4,1)-1,Data!$B$13:$CT$996,96)</f>
        <v>0</v>
      </c>
      <c r="H25" s="183">
        <f>VLOOKUP(DATE($A25+H$5,H$4,1)-1,Data!$B$13:$CT$996,96)</f>
        <v>0</v>
      </c>
      <c r="I25" s="183">
        <f>VLOOKUP(DATE($A25+I$5,I$4,1)-1,Data!$B$13:$CT$996,96)</f>
        <v>0</v>
      </c>
      <c r="J25" s="183">
        <f>VLOOKUP(DATE($A25+J$5,J$4,1)-1,Data!$B$13:$CT$996,96)</f>
        <v>26</v>
      </c>
      <c r="K25" s="183">
        <f>VLOOKUP(DATE($A25+K$5,K$4,1)-1,Data!$B$13:$CT$996,96)</f>
        <v>31</v>
      </c>
      <c r="L25" s="183">
        <f>VLOOKUP(DATE($A25+L$5,L$4,1)-1,Data!$B$13:$CT$996,96)</f>
        <v>31</v>
      </c>
      <c r="M25" s="183">
        <f>VLOOKUP(DATE($A25+M$5,M$4,1)-1,Data!$B$13:$CT$996,96)</f>
        <v>30</v>
      </c>
    </row>
    <row r="26" spans="1:13">
      <c r="A26" s="17">
        <v>1941</v>
      </c>
      <c r="B26" s="183">
        <f>VLOOKUP(DATE($A26+B$5,B$4,1)-1,Data!$B$13:$CT$996,96)</f>
        <v>31</v>
      </c>
      <c r="C26" s="183">
        <f>VLOOKUP(DATE($A26+C$5,C$4,1)-1,Data!$B$13:$CT$996,96)</f>
        <v>12</v>
      </c>
      <c r="D26" s="183">
        <f>VLOOKUP(DATE($A26+D$5,D$4,1)-1,Data!$B$13:$CT$996,96)</f>
        <v>0</v>
      </c>
      <c r="E26" s="183">
        <f>VLOOKUP(DATE($A26+E$5,E$4,1)-1,Data!$B$13:$CT$996,96)</f>
        <v>0</v>
      </c>
      <c r="F26" s="183">
        <f>VLOOKUP(DATE($A26+F$5,F$4,1)-1,Data!$B$13:$CT$996,96)</f>
        <v>0</v>
      </c>
      <c r="G26" s="183">
        <f>VLOOKUP(DATE($A26+G$5,G$4,1)-1,Data!$B$13:$CT$996,96)</f>
        <v>0</v>
      </c>
      <c r="H26" s="183">
        <f>VLOOKUP(DATE($A26+H$5,H$4,1)-1,Data!$B$13:$CT$996,96)</f>
        <v>0</v>
      </c>
      <c r="I26" s="183">
        <f>VLOOKUP(DATE($A26+I$5,I$4,1)-1,Data!$B$13:$CT$996,96)</f>
        <v>0</v>
      </c>
      <c r="J26" s="183">
        <f>VLOOKUP(DATE($A26+J$5,J$4,1)-1,Data!$B$13:$CT$996,96)</f>
        <v>26</v>
      </c>
      <c r="K26" s="183">
        <f>VLOOKUP(DATE($A26+K$5,K$4,1)-1,Data!$B$13:$CT$996,96)</f>
        <v>31</v>
      </c>
      <c r="L26" s="183">
        <f>VLOOKUP(DATE($A26+L$5,L$4,1)-1,Data!$B$13:$CT$996,96)</f>
        <v>31</v>
      </c>
      <c r="M26" s="183">
        <f>VLOOKUP(DATE($A26+M$5,M$4,1)-1,Data!$B$13:$CT$996,96)</f>
        <v>0</v>
      </c>
    </row>
    <row r="27" spans="1:13">
      <c r="A27" s="17">
        <v>1942</v>
      </c>
      <c r="B27" s="183">
        <f>VLOOKUP(DATE($A27+B$5,B$4,1)-1,Data!$B$13:$CT$996,96)</f>
        <v>13</v>
      </c>
      <c r="C27" s="183">
        <f>VLOOKUP(DATE($A27+C$5,C$4,1)-1,Data!$B$13:$CT$996,96)</f>
        <v>13</v>
      </c>
      <c r="D27" s="183">
        <f>VLOOKUP(DATE($A27+D$5,D$4,1)-1,Data!$B$13:$CT$996,96)</f>
        <v>0</v>
      </c>
      <c r="E27" s="183">
        <f>VLOOKUP(DATE($A27+E$5,E$4,1)-1,Data!$B$13:$CT$996,96)</f>
        <v>0</v>
      </c>
      <c r="F27" s="183">
        <f>VLOOKUP(DATE($A27+F$5,F$4,1)-1,Data!$B$13:$CT$996,96)</f>
        <v>0</v>
      </c>
      <c r="G27" s="183">
        <f>VLOOKUP(DATE($A27+G$5,G$4,1)-1,Data!$B$13:$CT$996,96)</f>
        <v>0</v>
      </c>
      <c r="H27" s="183">
        <f>VLOOKUP(DATE($A27+H$5,H$4,1)-1,Data!$B$13:$CT$996,96)</f>
        <v>0</v>
      </c>
      <c r="I27" s="183">
        <f>VLOOKUP(DATE($A27+I$5,I$4,1)-1,Data!$B$13:$CT$996,96)</f>
        <v>0</v>
      </c>
      <c r="J27" s="183">
        <f>VLOOKUP(DATE($A27+J$5,J$4,1)-1,Data!$B$13:$CT$996,96)</f>
        <v>0</v>
      </c>
      <c r="K27" s="183">
        <f>VLOOKUP(DATE($A27+K$5,K$4,1)-1,Data!$B$13:$CT$996,96)</f>
        <v>31</v>
      </c>
      <c r="L27" s="183">
        <f>VLOOKUP(DATE($A27+L$5,L$4,1)-1,Data!$B$13:$CT$996,96)</f>
        <v>31</v>
      </c>
      <c r="M27" s="183">
        <f>VLOOKUP(DATE($A27+M$5,M$4,1)-1,Data!$B$13:$CT$996,96)</f>
        <v>0</v>
      </c>
    </row>
    <row r="28" spans="1:13">
      <c r="A28" s="17">
        <v>1943</v>
      </c>
      <c r="B28" s="183">
        <f>VLOOKUP(DATE($A28+B$5,B$4,1)-1,Data!$B$13:$CT$996,96)</f>
        <v>16</v>
      </c>
      <c r="C28" s="183">
        <f>VLOOKUP(DATE($A28+C$5,C$4,1)-1,Data!$B$13:$CT$996,96)</f>
        <v>3</v>
      </c>
      <c r="D28" s="183">
        <f>VLOOKUP(DATE($A28+D$5,D$4,1)-1,Data!$B$13:$CT$996,96)</f>
        <v>8</v>
      </c>
      <c r="E28" s="183">
        <f>VLOOKUP(DATE($A28+E$5,E$4,1)-1,Data!$B$13:$CT$996,96)</f>
        <v>0</v>
      </c>
      <c r="F28" s="183">
        <f>VLOOKUP(DATE($A28+F$5,F$4,1)-1,Data!$B$13:$CT$996,96)</f>
        <v>0</v>
      </c>
      <c r="G28" s="183">
        <f>VLOOKUP(DATE($A28+G$5,G$4,1)-1,Data!$B$13:$CT$996,96)</f>
        <v>0</v>
      </c>
      <c r="H28" s="183">
        <f>VLOOKUP(DATE($A28+H$5,H$4,1)-1,Data!$B$13:$CT$996,96)</f>
        <v>0</v>
      </c>
      <c r="I28" s="183">
        <f>VLOOKUP(DATE($A28+I$5,I$4,1)-1,Data!$B$13:$CT$996,96)</f>
        <v>0</v>
      </c>
      <c r="J28" s="183">
        <f>VLOOKUP(DATE($A28+J$5,J$4,1)-1,Data!$B$13:$CT$996,96)</f>
        <v>26</v>
      </c>
      <c r="K28" s="183">
        <f>VLOOKUP(DATE($A28+K$5,K$4,1)-1,Data!$B$13:$CT$996,96)</f>
        <v>31</v>
      </c>
      <c r="L28" s="183">
        <f>VLOOKUP(DATE($A28+L$5,L$4,1)-1,Data!$B$13:$CT$996,96)</f>
        <v>31</v>
      </c>
      <c r="M28" s="183">
        <f>VLOOKUP(DATE($A28+M$5,M$4,1)-1,Data!$B$13:$CT$996,96)</f>
        <v>0</v>
      </c>
    </row>
    <row r="29" spans="1:13">
      <c r="A29" s="17">
        <v>1944</v>
      </c>
      <c r="B29" s="183">
        <f>VLOOKUP(DATE($A29+B$5,B$4,1)-1,Data!$B$13:$CT$996,96)</f>
        <v>24</v>
      </c>
      <c r="C29" s="183">
        <f>VLOOKUP(DATE($A29+C$5,C$4,1)-1,Data!$B$13:$CT$996,96)</f>
        <v>5</v>
      </c>
      <c r="D29" s="183">
        <f>VLOOKUP(DATE($A29+D$5,D$4,1)-1,Data!$B$13:$CT$996,96)</f>
        <v>14</v>
      </c>
      <c r="E29" s="183">
        <f>VLOOKUP(DATE($A29+E$5,E$4,1)-1,Data!$B$13:$CT$996,96)</f>
        <v>0</v>
      </c>
      <c r="F29" s="183">
        <f>VLOOKUP(DATE($A29+F$5,F$4,1)-1,Data!$B$13:$CT$996,96)</f>
        <v>0</v>
      </c>
      <c r="G29" s="183">
        <f>VLOOKUP(DATE($A29+G$5,G$4,1)-1,Data!$B$13:$CT$996,96)</f>
        <v>0</v>
      </c>
      <c r="H29" s="183">
        <f>VLOOKUP(DATE($A29+H$5,H$4,1)-1,Data!$B$13:$CT$996,96)</f>
        <v>0</v>
      </c>
      <c r="I29" s="183">
        <f>VLOOKUP(DATE($A29+I$5,I$4,1)-1,Data!$B$13:$CT$996,96)</f>
        <v>0</v>
      </c>
      <c r="J29" s="183">
        <f>VLOOKUP(DATE($A29+J$5,J$4,1)-1,Data!$B$13:$CT$996,96)</f>
        <v>26</v>
      </c>
      <c r="K29" s="183">
        <f>VLOOKUP(DATE($A29+K$5,K$4,1)-1,Data!$B$13:$CT$996,96)</f>
        <v>31</v>
      </c>
      <c r="L29" s="183">
        <f>VLOOKUP(DATE($A29+L$5,L$4,1)-1,Data!$B$13:$CT$996,96)</f>
        <v>31</v>
      </c>
      <c r="M29" s="183">
        <f>VLOOKUP(DATE($A29+M$5,M$4,1)-1,Data!$B$13:$CT$996,96)</f>
        <v>30</v>
      </c>
    </row>
    <row r="30" spans="1:13">
      <c r="A30" s="17">
        <v>1945</v>
      </c>
      <c r="B30" s="183">
        <f>VLOOKUP(DATE($A30+B$5,B$4,1)-1,Data!$B$13:$CT$996,96)</f>
        <v>31</v>
      </c>
      <c r="C30" s="183">
        <f>VLOOKUP(DATE($A30+C$5,C$4,1)-1,Data!$B$13:$CT$996,96)</f>
        <v>15</v>
      </c>
      <c r="D30" s="183">
        <f>VLOOKUP(DATE($A30+D$5,D$4,1)-1,Data!$B$13:$CT$996,96)</f>
        <v>6</v>
      </c>
      <c r="E30" s="183">
        <f>VLOOKUP(DATE($A30+E$5,E$4,1)-1,Data!$B$13:$CT$996,96)</f>
        <v>0</v>
      </c>
      <c r="F30" s="183">
        <f>VLOOKUP(DATE($A30+F$5,F$4,1)-1,Data!$B$13:$CT$996,96)</f>
        <v>0</v>
      </c>
      <c r="G30" s="183">
        <f>VLOOKUP(DATE($A30+G$5,G$4,1)-1,Data!$B$13:$CT$996,96)</f>
        <v>0</v>
      </c>
      <c r="H30" s="183">
        <f>VLOOKUP(DATE($A30+H$5,H$4,1)-1,Data!$B$13:$CT$996,96)</f>
        <v>0</v>
      </c>
      <c r="I30" s="183">
        <f>VLOOKUP(DATE($A30+I$5,I$4,1)-1,Data!$B$13:$CT$996,96)</f>
        <v>0</v>
      </c>
      <c r="J30" s="183">
        <f>VLOOKUP(DATE($A30+J$5,J$4,1)-1,Data!$B$13:$CT$996,96)</f>
        <v>26</v>
      </c>
      <c r="K30" s="183">
        <f>VLOOKUP(DATE($A30+K$5,K$4,1)-1,Data!$B$13:$CT$996,96)</f>
        <v>31</v>
      </c>
      <c r="L30" s="183">
        <f>VLOOKUP(DATE($A30+L$5,L$4,1)-1,Data!$B$13:$CT$996,96)</f>
        <v>31</v>
      </c>
      <c r="M30" s="183">
        <f>VLOOKUP(DATE($A30+M$5,M$4,1)-1,Data!$B$13:$CT$996,96)</f>
        <v>30</v>
      </c>
    </row>
    <row r="31" spans="1:13">
      <c r="A31" s="17">
        <v>1946</v>
      </c>
      <c r="B31" s="183">
        <f>VLOOKUP(DATE($A31+B$5,B$4,1)-1,Data!$B$13:$CT$996,96)</f>
        <v>31</v>
      </c>
      <c r="C31" s="183">
        <f>VLOOKUP(DATE($A31+C$5,C$4,1)-1,Data!$B$13:$CT$996,96)</f>
        <v>15</v>
      </c>
      <c r="D31" s="183">
        <f>VLOOKUP(DATE($A31+D$5,D$4,1)-1,Data!$B$13:$CT$996,96)</f>
        <v>0</v>
      </c>
      <c r="E31" s="183">
        <f>VLOOKUP(DATE($A31+E$5,E$4,1)-1,Data!$B$13:$CT$996,96)</f>
        <v>0</v>
      </c>
      <c r="F31" s="183">
        <f>VLOOKUP(DATE($A31+F$5,F$4,1)-1,Data!$B$13:$CT$996,96)</f>
        <v>0</v>
      </c>
      <c r="G31" s="183">
        <f>VLOOKUP(DATE($A31+G$5,G$4,1)-1,Data!$B$13:$CT$996,96)</f>
        <v>0</v>
      </c>
      <c r="H31" s="183">
        <f>VLOOKUP(DATE($A31+H$5,H$4,1)-1,Data!$B$13:$CT$996,96)</f>
        <v>0</v>
      </c>
      <c r="I31" s="183">
        <f>VLOOKUP(DATE($A31+I$5,I$4,1)-1,Data!$B$13:$CT$996,96)</f>
        <v>0</v>
      </c>
      <c r="J31" s="183">
        <f>VLOOKUP(DATE($A31+J$5,J$4,1)-1,Data!$B$13:$CT$996,96)</f>
        <v>26</v>
      </c>
      <c r="K31" s="183">
        <f>VLOOKUP(DATE($A31+K$5,K$4,1)-1,Data!$B$13:$CT$996,96)</f>
        <v>31</v>
      </c>
      <c r="L31" s="183">
        <f>VLOOKUP(DATE($A31+L$5,L$4,1)-1,Data!$B$13:$CT$996,96)</f>
        <v>31</v>
      </c>
      <c r="M31" s="183">
        <f>VLOOKUP(DATE($A31+M$5,M$4,1)-1,Data!$B$13:$CT$996,96)</f>
        <v>30</v>
      </c>
    </row>
    <row r="32" spans="1:13">
      <c r="A32" s="17">
        <v>1947</v>
      </c>
      <c r="B32" s="183">
        <f>VLOOKUP(DATE($A32+B$5,B$4,1)-1,Data!$B$13:$CT$996,96)</f>
        <v>31</v>
      </c>
      <c r="C32" s="183">
        <f>VLOOKUP(DATE($A32+C$5,C$4,1)-1,Data!$B$13:$CT$996,96)</f>
        <v>19</v>
      </c>
      <c r="D32" s="183">
        <f>VLOOKUP(DATE($A32+D$5,D$4,1)-1,Data!$B$13:$CT$996,96)</f>
        <v>12</v>
      </c>
      <c r="E32" s="183">
        <f>VLOOKUP(DATE($A32+E$5,E$4,1)-1,Data!$B$13:$CT$996,96)</f>
        <v>0</v>
      </c>
      <c r="F32" s="183">
        <f>VLOOKUP(DATE($A32+F$5,F$4,1)-1,Data!$B$13:$CT$996,96)</f>
        <v>0</v>
      </c>
      <c r="G32" s="183">
        <f>VLOOKUP(DATE($A32+G$5,G$4,1)-1,Data!$B$13:$CT$996,96)</f>
        <v>0</v>
      </c>
      <c r="H32" s="183">
        <f>VLOOKUP(DATE($A32+H$5,H$4,1)-1,Data!$B$13:$CT$996,96)</f>
        <v>0</v>
      </c>
      <c r="I32" s="183">
        <f>VLOOKUP(DATE($A32+I$5,I$4,1)-1,Data!$B$13:$CT$996,96)</f>
        <v>0</v>
      </c>
      <c r="J32" s="183">
        <f>VLOOKUP(DATE($A32+J$5,J$4,1)-1,Data!$B$13:$CT$996,96)</f>
        <v>26</v>
      </c>
      <c r="K32" s="183">
        <f>VLOOKUP(DATE($A32+K$5,K$4,1)-1,Data!$B$13:$CT$996,96)</f>
        <v>31</v>
      </c>
      <c r="L32" s="183">
        <f>VLOOKUP(DATE($A32+L$5,L$4,1)-1,Data!$B$13:$CT$996,96)</f>
        <v>31</v>
      </c>
      <c r="M32" s="183">
        <f>VLOOKUP(DATE($A32+M$5,M$4,1)-1,Data!$B$13:$CT$996,96)</f>
        <v>30</v>
      </c>
    </row>
    <row r="33" spans="1:13">
      <c r="A33" s="17">
        <v>1948</v>
      </c>
      <c r="B33" s="183">
        <f>VLOOKUP(DATE($A33+B$5,B$4,1)-1,Data!$B$13:$CT$996,96)</f>
        <v>28</v>
      </c>
      <c r="C33" s="183">
        <f>VLOOKUP(DATE($A33+C$5,C$4,1)-1,Data!$B$13:$CT$996,96)</f>
        <v>15</v>
      </c>
      <c r="D33" s="183">
        <f>VLOOKUP(DATE($A33+D$5,D$4,1)-1,Data!$B$13:$CT$996,96)</f>
        <v>7</v>
      </c>
      <c r="E33" s="183">
        <f>VLOOKUP(DATE($A33+E$5,E$4,1)-1,Data!$B$13:$CT$996,96)</f>
        <v>0</v>
      </c>
      <c r="F33" s="183">
        <f>VLOOKUP(DATE($A33+F$5,F$4,1)-1,Data!$B$13:$CT$996,96)</f>
        <v>0</v>
      </c>
      <c r="G33" s="183">
        <f>VLOOKUP(DATE($A33+G$5,G$4,1)-1,Data!$B$13:$CT$996,96)</f>
        <v>0</v>
      </c>
      <c r="H33" s="183">
        <f>VLOOKUP(DATE($A33+H$5,H$4,1)-1,Data!$B$13:$CT$996,96)</f>
        <v>0</v>
      </c>
      <c r="I33" s="183">
        <f>VLOOKUP(DATE($A33+I$5,I$4,1)-1,Data!$B$13:$CT$996,96)</f>
        <v>0</v>
      </c>
      <c r="J33" s="183">
        <f>VLOOKUP(DATE($A33+J$5,J$4,1)-1,Data!$B$13:$CT$996,96)</f>
        <v>26</v>
      </c>
      <c r="K33" s="183">
        <f>VLOOKUP(DATE($A33+K$5,K$4,1)-1,Data!$B$13:$CT$996,96)</f>
        <v>31</v>
      </c>
      <c r="L33" s="183">
        <f>VLOOKUP(DATE($A33+L$5,L$4,1)-1,Data!$B$13:$CT$996,96)</f>
        <v>31</v>
      </c>
      <c r="M33" s="183">
        <f>VLOOKUP(DATE($A33+M$5,M$4,1)-1,Data!$B$13:$CT$996,96)</f>
        <v>30</v>
      </c>
    </row>
    <row r="34" spans="1:13">
      <c r="A34" s="17">
        <v>1949</v>
      </c>
      <c r="B34" s="183">
        <f>VLOOKUP(DATE($A34+B$5,B$4,1)-1,Data!$B$13:$CT$996,96)</f>
        <v>31</v>
      </c>
      <c r="C34" s="183">
        <f>VLOOKUP(DATE($A34+C$5,C$4,1)-1,Data!$B$13:$CT$996,96)</f>
        <v>20</v>
      </c>
      <c r="D34" s="183">
        <f>VLOOKUP(DATE($A34+D$5,D$4,1)-1,Data!$B$13:$CT$996,96)</f>
        <v>14</v>
      </c>
      <c r="E34" s="183">
        <f>VLOOKUP(DATE($A34+E$5,E$4,1)-1,Data!$B$13:$CT$996,96)</f>
        <v>0</v>
      </c>
      <c r="F34" s="183">
        <f>VLOOKUP(DATE($A34+F$5,F$4,1)-1,Data!$B$13:$CT$996,96)</f>
        <v>0</v>
      </c>
      <c r="G34" s="183">
        <f>VLOOKUP(DATE($A34+G$5,G$4,1)-1,Data!$B$13:$CT$996,96)</f>
        <v>0</v>
      </c>
      <c r="H34" s="183">
        <f>VLOOKUP(DATE($A34+H$5,H$4,1)-1,Data!$B$13:$CT$996,96)</f>
        <v>0</v>
      </c>
      <c r="I34" s="183">
        <f>VLOOKUP(DATE($A34+I$5,I$4,1)-1,Data!$B$13:$CT$996,96)</f>
        <v>0</v>
      </c>
      <c r="J34" s="183">
        <f>VLOOKUP(DATE($A34+J$5,J$4,1)-1,Data!$B$13:$CT$996,96)</f>
        <v>26</v>
      </c>
      <c r="K34" s="183">
        <f>VLOOKUP(DATE($A34+K$5,K$4,1)-1,Data!$B$13:$CT$996,96)</f>
        <v>31</v>
      </c>
      <c r="L34" s="183">
        <f>VLOOKUP(DATE($A34+L$5,L$4,1)-1,Data!$B$13:$CT$996,96)</f>
        <v>31</v>
      </c>
      <c r="M34" s="183">
        <f>VLOOKUP(DATE($A34+M$5,M$4,1)-1,Data!$B$13:$CT$996,96)</f>
        <v>30</v>
      </c>
    </row>
    <row r="35" spans="1:13">
      <c r="A35" s="17">
        <v>1950</v>
      </c>
      <c r="B35" s="183">
        <f>VLOOKUP(DATE($A35+B$5,B$4,1)-1,Data!$B$13:$CT$996,96)</f>
        <v>31</v>
      </c>
      <c r="C35" s="183">
        <f>VLOOKUP(DATE($A35+C$5,C$4,1)-1,Data!$B$13:$CT$996,96)</f>
        <v>20</v>
      </c>
      <c r="D35" s="183">
        <f>VLOOKUP(DATE($A35+D$5,D$4,1)-1,Data!$B$13:$CT$996,96)</f>
        <v>14</v>
      </c>
      <c r="E35" s="183">
        <f>VLOOKUP(DATE($A35+E$5,E$4,1)-1,Data!$B$13:$CT$996,96)</f>
        <v>0</v>
      </c>
      <c r="F35" s="183">
        <f>VLOOKUP(DATE($A35+F$5,F$4,1)-1,Data!$B$13:$CT$996,96)</f>
        <v>0</v>
      </c>
      <c r="G35" s="183">
        <f>VLOOKUP(DATE($A35+G$5,G$4,1)-1,Data!$B$13:$CT$996,96)</f>
        <v>0</v>
      </c>
      <c r="H35" s="183">
        <f>VLOOKUP(DATE($A35+H$5,H$4,1)-1,Data!$B$13:$CT$996,96)</f>
        <v>0</v>
      </c>
      <c r="I35" s="183">
        <f>VLOOKUP(DATE($A35+I$5,I$4,1)-1,Data!$B$13:$CT$996,96)</f>
        <v>0</v>
      </c>
      <c r="J35" s="183">
        <f>VLOOKUP(DATE($A35+J$5,J$4,1)-1,Data!$B$13:$CT$996,96)</f>
        <v>26</v>
      </c>
      <c r="K35" s="183">
        <f>VLOOKUP(DATE($A35+K$5,K$4,1)-1,Data!$B$13:$CT$996,96)</f>
        <v>31</v>
      </c>
      <c r="L35" s="183">
        <f>VLOOKUP(DATE($A35+L$5,L$4,1)-1,Data!$B$13:$CT$996,96)</f>
        <v>31</v>
      </c>
      <c r="M35" s="183">
        <f>VLOOKUP(DATE($A35+M$5,M$4,1)-1,Data!$B$13:$CT$996,96)</f>
        <v>30</v>
      </c>
    </row>
    <row r="36" spans="1:13">
      <c r="A36" s="17">
        <v>1951</v>
      </c>
      <c r="B36" s="183">
        <f>VLOOKUP(DATE($A36+B$5,B$4,1)-1,Data!$B$13:$CT$996,96)</f>
        <v>31</v>
      </c>
      <c r="C36" s="183">
        <f>VLOOKUP(DATE($A36+C$5,C$4,1)-1,Data!$B$13:$CT$996,96)</f>
        <v>0</v>
      </c>
      <c r="D36" s="183">
        <f>VLOOKUP(DATE($A36+D$5,D$4,1)-1,Data!$B$13:$CT$996,96)</f>
        <v>0</v>
      </c>
      <c r="E36" s="183">
        <f>VLOOKUP(DATE($A36+E$5,E$4,1)-1,Data!$B$13:$CT$996,96)</f>
        <v>0</v>
      </c>
      <c r="F36" s="183">
        <f>VLOOKUP(DATE($A36+F$5,F$4,1)-1,Data!$B$13:$CT$996,96)</f>
        <v>0</v>
      </c>
      <c r="G36" s="183">
        <f>VLOOKUP(DATE($A36+G$5,G$4,1)-1,Data!$B$13:$CT$996,96)</f>
        <v>0</v>
      </c>
      <c r="H36" s="183">
        <f>VLOOKUP(DATE($A36+H$5,H$4,1)-1,Data!$B$13:$CT$996,96)</f>
        <v>0</v>
      </c>
      <c r="I36" s="183">
        <f>VLOOKUP(DATE($A36+I$5,I$4,1)-1,Data!$B$13:$CT$996,96)</f>
        <v>0</v>
      </c>
      <c r="J36" s="183">
        <f>VLOOKUP(DATE($A36+J$5,J$4,1)-1,Data!$B$13:$CT$996,96)</f>
        <v>26</v>
      </c>
      <c r="K36" s="183">
        <f>VLOOKUP(DATE($A36+K$5,K$4,1)-1,Data!$B$13:$CT$996,96)</f>
        <v>31</v>
      </c>
      <c r="L36" s="183">
        <f>VLOOKUP(DATE($A36+L$5,L$4,1)-1,Data!$B$13:$CT$996,96)</f>
        <v>31</v>
      </c>
      <c r="M36" s="183">
        <f>VLOOKUP(DATE($A36+M$5,M$4,1)-1,Data!$B$13:$CT$996,96)</f>
        <v>30</v>
      </c>
    </row>
    <row r="37" spans="1:13">
      <c r="A37" s="17">
        <v>1952</v>
      </c>
      <c r="B37" s="183">
        <f>VLOOKUP(DATE($A37+B$5,B$4,1)-1,Data!$B$13:$CT$996,96)</f>
        <v>31</v>
      </c>
      <c r="C37" s="183">
        <f>VLOOKUP(DATE($A37+C$5,C$4,1)-1,Data!$B$13:$CT$996,96)</f>
        <v>6</v>
      </c>
      <c r="D37" s="183">
        <f>VLOOKUP(DATE($A37+D$5,D$4,1)-1,Data!$B$13:$CT$996,96)</f>
        <v>0</v>
      </c>
      <c r="E37" s="183">
        <f>VLOOKUP(DATE($A37+E$5,E$4,1)-1,Data!$B$13:$CT$996,96)</f>
        <v>0</v>
      </c>
      <c r="F37" s="183">
        <f>VLOOKUP(DATE($A37+F$5,F$4,1)-1,Data!$B$13:$CT$996,96)</f>
        <v>0</v>
      </c>
      <c r="G37" s="183">
        <f>VLOOKUP(DATE($A37+G$5,G$4,1)-1,Data!$B$13:$CT$996,96)</f>
        <v>0</v>
      </c>
      <c r="H37" s="183">
        <f>VLOOKUP(DATE($A37+H$5,H$4,1)-1,Data!$B$13:$CT$996,96)</f>
        <v>0</v>
      </c>
      <c r="I37" s="183">
        <f>VLOOKUP(DATE($A37+I$5,I$4,1)-1,Data!$B$13:$CT$996,96)</f>
        <v>0</v>
      </c>
      <c r="J37" s="183">
        <f>VLOOKUP(DATE($A37+J$5,J$4,1)-1,Data!$B$13:$CT$996,96)</f>
        <v>0</v>
      </c>
      <c r="K37" s="183">
        <f>VLOOKUP(DATE($A37+K$5,K$4,1)-1,Data!$B$13:$CT$996,96)</f>
        <v>31</v>
      </c>
      <c r="L37" s="183">
        <f>VLOOKUP(DATE($A37+L$5,L$4,1)-1,Data!$B$13:$CT$996,96)</f>
        <v>31</v>
      </c>
      <c r="M37" s="183">
        <f>VLOOKUP(DATE($A37+M$5,M$4,1)-1,Data!$B$13:$CT$996,96)</f>
        <v>30</v>
      </c>
    </row>
    <row r="38" spans="1:13">
      <c r="A38" s="17">
        <v>1953</v>
      </c>
      <c r="B38" s="183">
        <f>VLOOKUP(DATE($A38+B$5,B$4,1)-1,Data!$B$13:$CT$996,96)</f>
        <v>17</v>
      </c>
      <c r="C38" s="183">
        <f>VLOOKUP(DATE($A38+C$5,C$4,1)-1,Data!$B$13:$CT$996,96)</f>
        <v>10</v>
      </c>
      <c r="D38" s="183">
        <f>VLOOKUP(DATE($A38+D$5,D$4,1)-1,Data!$B$13:$CT$996,96)</f>
        <v>0</v>
      </c>
      <c r="E38" s="183">
        <f>VLOOKUP(DATE($A38+E$5,E$4,1)-1,Data!$B$13:$CT$996,96)</f>
        <v>0</v>
      </c>
      <c r="F38" s="183">
        <f>VLOOKUP(DATE($A38+F$5,F$4,1)-1,Data!$B$13:$CT$996,96)</f>
        <v>0</v>
      </c>
      <c r="G38" s="183">
        <f>VLOOKUP(DATE($A38+G$5,G$4,1)-1,Data!$B$13:$CT$996,96)</f>
        <v>0</v>
      </c>
      <c r="H38" s="183">
        <f>VLOOKUP(DATE($A38+H$5,H$4,1)-1,Data!$B$13:$CT$996,96)</f>
        <v>0</v>
      </c>
      <c r="I38" s="183">
        <f>VLOOKUP(DATE($A38+I$5,I$4,1)-1,Data!$B$13:$CT$996,96)</f>
        <v>0</v>
      </c>
      <c r="J38" s="183">
        <f>VLOOKUP(DATE($A38+J$5,J$4,1)-1,Data!$B$13:$CT$996,96)</f>
        <v>0</v>
      </c>
      <c r="K38" s="183">
        <f>VLOOKUP(DATE($A38+K$5,K$4,1)-1,Data!$B$13:$CT$996,96)</f>
        <v>31</v>
      </c>
      <c r="L38" s="183">
        <f>VLOOKUP(DATE($A38+L$5,L$4,1)-1,Data!$B$13:$CT$996,96)</f>
        <v>31</v>
      </c>
      <c r="M38" s="183">
        <f>VLOOKUP(DATE($A38+M$5,M$4,1)-1,Data!$B$13:$CT$996,96)</f>
        <v>0</v>
      </c>
    </row>
    <row r="39" spans="1:13">
      <c r="A39" s="17">
        <v>1954</v>
      </c>
      <c r="B39" s="183">
        <f>VLOOKUP(DATE($A39+B$5,B$4,1)-1,Data!$B$13:$CT$996,96)</f>
        <v>19</v>
      </c>
      <c r="C39" s="183">
        <f>VLOOKUP(DATE($A39+C$5,C$4,1)-1,Data!$B$13:$CT$996,96)</f>
        <v>0</v>
      </c>
      <c r="D39" s="183">
        <f>VLOOKUP(DATE($A39+D$5,D$4,1)-1,Data!$B$13:$CT$996,96)</f>
        <v>9</v>
      </c>
      <c r="E39" s="183">
        <f>VLOOKUP(DATE($A39+E$5,E$4,1)-1,Data!$B$13:$CT$996,96)</f>
        <v>0</v>
      </c>
      <c r="F39" s="183">
        <f>VLOOKUP(DATE($A39+F$5,F$4,1)-1,Data!$B$13:$CT$996,96)</f>
        <v>0</v>
      </c>
      <c r="G39" s="183">
        <f>VLOOKUP(DATE($A39+G$5,G$4,1)-1,Data!$B$13:$CT$996,96)</f>
        <v>0</v>
      </c>
      <c r="H39" s="183">
        <f>VLOOKUP(DATE($A39+H$5,H$4,1)-1,Data!$B$13:$CT$996,96)</f>
        <v>0</v>
      </c>
      <c r="I39" s="183">
        <f>VLOOKUP(DATE($A39+I$5,I$4,1)-1,Data!$B$13:$CT$996,96)</f>
        <v>0</v>
      </c>
      <c r="J39" s="183">
        <f>VLOOKUP(DATE($A39+J$5,J$4,1)-1,Data!$B$13:$CT$996,96)</f>
        <v>26</v>
      </c>
      <c r="K39" s="183">
        <f>VLOOKUP(DATE($A39+K$5,K$4,1)-1,Data!$B$13:$CT$996,96)</f>
        <v>31</v>
      </c>
      <c r="L39" s="183">
        <f>VLOOKUP(DATE($A39+L$5,L$4,1)-1,Data!$B$13:$CT$996,96)</f>
        <v>31</v>
      </c>
      <c r="M39" s="183">
        <f>VLOOKUP(DATE($A39+M$5,M$4,1)-1,Data!$B$13:$CT$996,96)</f>
        <v>30</v>
      </c>
    </row>
    <row r="40" spans="1:13">
      <c r="A40" s="17">
        <v>1955</v>
      </c>
      <c r="B40" s="183">
        <f>VLOOKUP(DATE($A40+B$5,B$4,1)-1,Data!$B$13:$CT$996,96)</f>
        <v>31</v>
      </c>
      <c r="C40" s="183">
        <f>VLOOKUP(DATE($A40+C$5,C$4,1)-1,Data!$B$13:$CT$996,96)</f>
        <v>2</v>
      </c>
      <c r="D40" s="183">
        <f>VLOOKUP(DATE($A40+D$5,D$4,1)-1,Data!$B$13:$CT$996,96)</f>
        <v>0</v>
      </c>
      <c r="E40" s="183">
        <f>VLOOKUP(DATE($A40+E$5,E$4,1)-1,Data!$B$13:$CT$996,96)</f>
        <v>0</v>
      </c>
      <c r="F40" s="183">
        <f>VLOOKUP(DATE($A40+F$5,F$4,1)-1,Data!$B$13:$CT$996,96)</f>
        <v>0</v>
      </c>
      <c r="G40" s="183">
        <f>VLOOKUP(DATE($A40+G$5,G$4,1)-1,Data!$B$13:$CT$996,96)</f>
        <v>0</v>
      </c>
      <c r="H40" s="183">
        <f>VLOOKUP(DATE($A40+H$5,H$4,1)-1,Data!$B$13:$CT$996,96)</f>
        <v>0</v>
      </c>
      <c r="I40" s="183">
        <f>VLOOKUP(DATE($A40+I$5,I$4,1)-1,Data!$B$13:$CT$996,96)</f>
        <v>0</v>
      </c>
      <c r="J40" s="183">
        <f>VLOOKUP(DATE($A40+J$5,J$4,1)-1,Data!$B$13:$CT$996,96)</f>
        <v>26</v>
      </c>
      <c r="K40" s="183">
        <f>VLOOKUP(DATE($A40+K$5,K$4,1)-1,Data!$B$13:$CT$996,96)</f>
        <v>31</v>
      </c>
      <c r="L40" s="183">
        <f>VLOOKUP(DATE($A40+L$5,L$4,1)-1,Data!$B$13:$CT$996,96)</f>
        <v>31</v>
      </c>
      <c r="M40" s="183">
        <f>VLOOKUP(DATE($A40+M$5,M$4,1)-1,Data!$B$13:$CT$996,96)</f>
        <v>30</v>
      </c>
    </row>
    <row r="41" spans="1:13">
      <c r="A41" s="17">
        <v>1956</v>
      </c>
      <c r="B41" s="183">
        <f>VLOOKUP(DATE($A41+B$5,B$4,1)-1,Data!$B$13:$CT$996,96)</f>
        <v>31</v>
      </c>
      <c r="C41" s="183">
        <f>VLOOKUP(DATE($A41+C$5,C$4,1)-1,Data!$B$13:$CT$996,96)</f>
        <v>17</v>
      </c>
      <c r="D41" s="183">
        <f>VLOOKUP(DATE($A41+D$5,D$4,1)-1,Data!$B$13:$CT$996,96)</f>
        <v>0</v>
      </c>
      <c r="E41" s="183">
        <f>VLOOKUP(DATE($A41+E$5,E$4,1)-1,Data!$B$13:$CT$996,96)</f>
        <v>0</v>
      </c>
      <c r="F41" s="183">
        <f>VLOOKUP(DATE($A41+F$5,F$4,1)-1,Data!$B$13:$CT$996,96)</f>
        <v>0</v>
      </c>
      <c r="G41" s="183">
        <f>VLOOKUP(DATE($A41+G$5,G$4,1)-1,Data!$B$13:$CT$996,96)</f>
        <v>0</v>
      </c>
      <c r="H41" s="183">
        <f>VLOOKUP(DATE($A41+H$5,H$4,1)-1,Data!$B$13:$CT$996,96)</f>
        <v>0</v>
      </c>
      <c r="I41" s="183">
        <f>VLOOKUP(DATE($A41+I$5,I$4,1)-1,Data!$B$13:$CT$996,96)</f>
        <v>0</v>
      </c>
      <c r="J41" s="183">
        <f>VLOOKUP(DATE($A41+J$5,J$4,1)-1,Data!$B$13:$CT$996,96)</f>
        <v>26</v>
      </c>
      <c r="K41" s="183">
        <f>VLOOKUP(DATE($A41+K$5,K$4,1)-1,Data!$B$13:$CT$996,96)</f>
        <v>31</v>
      </c>
      <c r="L41" s="183">
        <f>VLOOKUP(DATE($A41+L$5,L$4,1)-1,Data!$B$13:$CT$996,96)</f>
        <v>31</v>
      </c>
      <c r="M41" s="183">
        <f>VLOOKUP(DATE($A41+M$5,M$4,1)-1,Data!$B$13:$CT$996,96)</f>
        <v>0</v>
      </c>
    </row>
    <row r="42" spans="1:13">
      <c r="A42" s="17">
        <v>1957</v>
      </c>
      <c r="B42" s="183">
        <f>VLOOKUP(DATE($A42+B$5,B$4,1)-1,Data!$B$13:$CT$996,96)</f>
        <v>9</v>
      </c>
      <c r="C42" s="183">
        <f>VLOOKUP(DATE($A42+C$5,C$4,1)-1,Data!$B$13:$CT$996,96)</f>
        <v>5</v>
      </c>
      <c r="D42" s="183">
        <f>VLOOKUP(DATE($A42+D$5,D$4,1)-1,Data!$B$13:$CT$996,96)</f>
        <v>13</v>
      </c>
      <c r="E42" s="183">
        <f>VLOOKUP(DATE($A42+E$5,E$4,1)-1,Data!$B$13:$CT$996,96)</f>
        <v>0</v>
      </c>
      <c r="F42" s="183">
        <f>VLOOKUP(DATE($A42+F$5,F$4,1)-1,Data!$B$13:$CT$996,96)</f>
        <v>0</v>
      </c>
      <c r="G42" s="183">
        <f>VLOOKUP(DATE($A42+G$5,G$4,1)-1,Data!$B$13:$CT$996,96)</f>
        <v>0</v>
      </c>
      <c r="H42" s="183">
        <f>VLOOKUP(DATE($A42+H$5,H$4,1)-1,Data!$B$13:$CT$996,96)</f>
        <v>0</v>
      </c>
      <c r="I42" s="183">
        <f>VLOOKUP(DATE($A42+I$5,I$4,1)-1,Data!$B$13:$CT$996,96)</f>
        <v>0</v>
      </c>
      <c r="J42" s="183">
        <f>VLOOKUP(DATE($A42+J$5,J$4,1)-1,Data!$B$13:$CT$996,96)</f>
        <v>26</v>
      </c>
      <c r="K42" s="183">
        <f>VLOOKUP(DATE($A42+K$5,K$4,1)-1,Data!$B$13:$CT$996,96)</f>
        <v>31</v>
      </c>
      <c r="L42" s="183">
        <f>VLOOKUP(DATE($A42+L$5,L$4,1)-1,Data!$B$13:$CT$996,96)</f>
        <v>31</v>
      </c>
      <c r="M42" s="183">
        <f>VLOOKUP(DATE($A42+M$5,M$4,1)-1,Data!$B$13:$CT$996,96)</f>
        <v>30</v>
      </c>
    </row>
    <row r="43" spans="1:13">
      <c r="A43" s="17">
        <v>1958</v>
      </c>
      <c r="B43" s="183">
        <f>VLOOKUP(DATE($A43+B$5,B$4,1)-1,Data!$B$13:$CT$996,96)</f>
        <v>0</v>
      </c>
      <c r="C43" s="183">
        <f>VLOOKUP(DATE($A43+C$5,C$4,1)-1,Data!$B$13:$CT$996,96)</f>
        <v>4</v>
      </c>
      <c r="D43" s="183">
        <f>VLOOKUP(DATE($A43+D$5,D$4,1)-1,Data!$B$13:$CT$996,96)</f>
        <v>0</v>
      </c>
      <c r="E43" s="183">
        <f>VLOOKUP(DATE($A43+E$5,E$4,1)-1,Data!$B$13:$CT$996,96)</f>
        <v>0</v>
      </c>
      <c r="F43" s="183">
        <f>VLOOKUP(DATE($A43+F$5,F$4,1)-1,Data!$B$13:$CT$996,96)</f>
        <v>0</v>
      </c>
      <c r="G43" s="183">
        <f>VLOOKUP(DATE($A43+G$5,G$4,1)-1,Data!$B$13:$CT$996,96)</f>
        <v>0</v>
      </c>
      <c r="H43" s="183">
        <f>VLOOKUP(DATE($A43+H$5,H$4,1)-1,Data!$B$13:$CT$996,96)</f>
        <v>0</v>
      </c>
      <c r="I43" s="183">
        <f>VLOOKUP(DATE($A43+I$5,I$4,1)-1,Data!$B$13:$CT$996,96)</f>
        <v>0</v>
      </c>
      <c r="J43" s="183">
        <f>VLOOKUP(DATE($A43+J$5,J$4,1)-1,Data!$B$13:$CT$996,96)</f>
        <v>0</v>
      </c>
      <c r="K43" s="183">
        <f>VLOOKUP(DATE($A43+K$5,K$4,1)-1,Data!$B$13:$CT$996,96)</f>
        <v>31</v>
      </c>
      <c r="L43" s="183">
        <f>VLOOKUP(DATE($A43+L$5,L$4,1)-1,Data!$B$13:$CT$996,96)</f>
        <v>31</v>
      </c>
      <c r="M43" s="183">
        <f>VLOOKUP(DATE($A43+M$5,M$4,1)-1,Data!$B$13:$CT$996,96)</f>
        <v>0</v>
      </c>
    </row>
    <row r="44" spans="1:13">
      <c r="A44" s="17">
        <v>1959</v>
      </c>
      <c r="B44" s="183">
        <f>VLOOKUP(DATE($A44+B$5,B$4,1)-1,Data!$B$13:$CT$996,96)</f>
        <v>11</v>
      </c>
      <c r="C44" s="183">
        <f>VLOOKUP(DATE($A44+C$5,C$4,1)-1,Data!$B$13:$CT$996,96)</f>
        <v>11</v>
      </c>
      <c r="D44" s="183">
        <f>VLOOKUP(DATE($A44+D$5,D$4,1)-1,Data!$B$13:$CT$996,96)</f>
        <v>14</v>
      </c>
      <c r="E44" s="183">
        <f>VLOOKUP(DATE($A44+E$5,E$4,1)-1,Data!$B$13:$CT$996,96)</f>
        <v>0</v>
      </c>
      <c r="F44" s="183">
        <f>VLOOKUP(DATE($A44+F$5,F$4,1)-1,Data!$B$13:$CT$996,96)</f>
        <v>0</v>
      </c>
      <c r="G44" s="183">
        <f>VLOOKUP(DATE($A44+G$5,G$4,1)-1,Data!$B$13:$CT$996,96)</f>
        <v>0</v>
      </c>
      <c r="H44" s="183">
        <f>VLOOKUP(DATE($A44+H$5,H$4,1)-1,Data!$B$13:$CT$996,96)</f>
        <v>0</v>
      </c>
      <c r="I44" s="183">
        <f>VLOOKUP(DATE($A44+I$5,I$4,1)-1,Data!$B$13:$CT$996,96)</f>
        <v>0</v>
      </c>
      <c r="J44" s="183">
        <f>VLOOKUP(DATE($A44+J$5,J$4,1)-1,Data!$B$13:$CT$996,96)</f>
        <v>26</v>
      </c>
      <c r="K44" s="183">
        <f>VLOOKUP(DATE($A44+K$5,K$4,1)-1,Data!$B$13:$CT$996,96)</f>
        <v>31</v>
      </c>
      <c r="L44" s="183">
        <f>VLOOKUP(DATE($A44+L$5,L$4,1)-1,Data!$B$13:$CT$996,96)</f>
        <v>31</v>
      </c>
      <c r="M44" s="183">
        <f>VLOOKUP(DATE($A44+M$5,M$4,1)-1,Data!$B$13:$CT$996,96)</f>
        <v>30</v>
      </c>
    </row>
    <row r="45" spans="1:13">
      <c r="A45" s="17">
        <v>1960</v>
      </c>
      <c r="B45" s="183">
        <f>VLOOKUP(DATE($A45+B$5,B$4,1)-1,Data!$B$13:$CT$996,96)</f>
        <v>31</v>
      </c>
      <c r="C45" s="183">
        <f>VLOOKUP(DATE($A45+C$5,C$4,1)-1,Data!$B$13:$CT$996,96)</f>
        <v>19</v>
      </c>
      <c r="D45" s="183">
        <f>VLOOKUP(DATE($A45+D$5,D$4,1)-1,Data!$B$13:$CT$996,96)</f>
        <v>14</v>
      </c>
      <c r="E45" s="183">
        <f>VLOOKUP(DATE($A45+E$5,E$4,1)-1,Data!$B$13:$CT$996,96)</f>
        <v>0</v>
      </c>
      <c r="F45" s="183">
        <f>VLOOKUP(DATE($A45+F$5,F$4,1)-1,Data!$B$13:$CT$996,96)</f>
        <v>0</v>
      </c>
      <c r="G45" s="183">
        <f>VLOOKUP(DATE($A45+G$5,G$4,1)-1,Data!$B$13:$CT$996,96)</f>
        <v>0</v>
      </c>
      <c r="H45" s="183">
        <f>VLOOKUP(DATE($A45+H$5,H$4,1)-1,Data!$B$13:$CT$996,96)</f>
        <v>0</v>
      </c>
      <c r="I45" s="183">
        <f>VLOOKUP(DATE($A45+I$5,I$4,1)-1,Data!$B$13:$CT$996,96)</f>
        <v>0</v>
      </c>
      <c r="J45" s="183">
        <f>VLOOKUP(DATE($A45+J$5,J$4,1)-1,Data!$B$13:$CT$996,96)</f>
        <v>26</v>
      </c>
      <c r="K45" s="183">
        <f>VLOOKUP(DATE($A45+K$5,K$4,1)-1,Data!$B$13:$CT$996,96)</f>
        <v>31</v>
      </c>
      <c r="L45" s="183">
        <f>VLOOKUP(DATE($A45+L$5,L$4,1)-1,Data!$B$13:$CT$996,96)</f>
        <v>31</v>
      </c>
      <c r="M45" s="183">
        <f>VLOOKUP(DATE($A45+M$5,M$4,1)-1,Data!$B$13:$CT$996,96)</f>
        <v>30</v>
      </c>
    </row>
    <row r="46" spans="1:13">
      <c r="A46" s="17">
        <v>1961</v>
      </c>
      <c r="B46" s="183">
        <f>VLOOKUP(DATE($A46+B$5,B$4,1)-1,Data!$B$13:$CT$996,96)</f>
        <v>31</v>
      </c>
      <c r="C46" s="183">
        <f>VLOOKUP(DATE($A46+C$5,C$4,1)-1,Data!$B$13:$CT$996,96)</f>
        <v>19</v>
      </c>
      <c r="D46" s="183">
        <f>VLOOKUP(DATE($A46+D$5,D$4,1)-1,Data!$B$13:$CT$996,96)</f>
        <v>0</v>
      </c>
      <c r="E46" s="183">
        <f>VLOOKUP(DATE($A46+E$5,E$4,1)-1,Data!$B$13:$CT$996,96)</f>
        <v>0</v>
      </c>
      <c r="F46" s="183">
        <f>VLOOKUP(DATE($A46+F$5,F$4,1)-1,Data!$B$13:$CT$996,96)</f>
        <v>0</v>
      </c>
      <c r="G46" s="183">
        <f>VLOOKUP(DATE($A46+G$5,G$4,1)-1,Data!$B$13:$CT$996,96)</f>
        <v>0</v>
      </c>
      <c r="H46" s="183">
        <f>VLOOKUP(DATE($A46+H$5,H$4,1)-1,Data!$B$13:$CT$996,96)</f>
        <v>0</v>
      </c>
      <c r="I46" s="183">
        <f>VLOOKUP(DATE($A46+I$5,I$4,1)-1,Data!$B$13:$CT$996,96)</f>
        <v>0</v>
      </c>
      <c r="J46" s="183">
        <f>VLOOKUP(DATE($A46+J$5,J$4,1)-1,Data!$B$13:$CT$996,96)</f>
        <v>26</v>
      </c>
      <c r="K46" s="183">
        <f>VLOOKUP(DATE($A46+K$5,K$4,1)-1,Data!$B$13:$CT$996,96)</f>
        <v>31</v>
      </c>
      <c r="L46" s="183">
        <f>VLOOKUP(DATE($A46+L$5,L$4,1)-1,Data!$B$13:$CT$996,96)</f>
        <v>31</v>
      </c>
      <c r="M46" s="183">
        <f>VLOOKUP(DATE($A46+M$5,M$4,1)-1,Data!$B$13:$CT$996,96)</f>
        <v>30</v>
      </c>
    </row>
    <row r="47" spans="1:13">
      <c r="A47" s="17">
        <v>1962</v>
      </c>
      <c r="B47" s="183">
        <f>VLOOKUP(DATE($A47+B$5,B$4,1)-1,Data!$B$13:$CT$996,96)</f>
        <v>29</v>
      </c>
      <c r="C47" s="183">
        <f>VLOOKUP(DATE($A47+C$5,C$4,1)-1,Data!$B$13:$CT$996,96)</f>
        <v>19</v>
      </c>
      <c r="D47" s="183">
        <f>VLOOKUP(DATE($A47+D$5,D$4,1)-1,Data!$B$13:$CT$996,96)</f>
        <v>0</v>
      </c>
      <c r="E47" s="183">
        <f>VLOOKUP(DATE($A47+E$5,E$4,1)-1,Data!$B$13:$CT$996,96)</f>
        <v>0</v>
      </c>
      <c r="F47" s="183">
        <f>VLOOKUP(DATE($A47+F$5,F$4,1)-1,Data!$B$13:$CT$996,96)</f>
        <v>0</v>
      </c>
      <c r="G47" s="183">
        <f>VLOOKUP(DATE($A47+G$5,G$4,1)-1,Data!$B$13:$CT$996,96)</f>
        <v>0</v>
      </c>
      <c r="H47" s="183">
        <f>VLOOKUP(DATE($A47+H$5,H$4,1)-1,Data!$B$13:$CT$996,96)</f>
        <v>0</v>
      </c>
      <c r="I47" s="183">
        <f>VLOOKUP(DATE($A47+I$5,I$4,1)-1,Data!$B$13:$CT$996,96)</f>
        <v>0</v>
      </c>
      <c r="J47" s="183">
        <f>VLOOKUP(DATE($A47+J$5,J$4,1)-1,Data!$B$13:$CT$996,96)</f>
        <v>26</v>
      </c>
      <c r="K47" s="183">
        <f>VLOOKUP(DATE($A47+K$5,K$4,1)-1,Data!$B$13:$CT$996,96)</f>
        <v>31</v>
      </c>
      <c r="L47" s="183">
        <f>VLOOKUP(DATE($A47+L$5,L$4,1)-1,Data!$B$13:$CT$996,96)</f>
        <v>31</v>
      </c>
      <c r="M47" s="183">
        <f>VLOOKUP(DATE($A47+M$5,M$4,1)-1,Data!$B$13:$CT$996,96)</f>
        <v>30</v>
      </c>
    </row>
    <row r="48" spans="1:13">
      <c r="A48" s="17">
        <v>1963</v>
      </c>
      <c r="B48" s="183">
        <f>VLOOKUP(DATE($A48+B$5,B$4,1)-1,Data!$B$13:$CT$996,96)</f>
        <v>0</v>
      </c>
      <c r="C48" s="183">
        <f>VLOOKUP(DATE($A48+C$5,C$4,1)-1,Data!$B$13:$CT$996,96)</f>
        <v>20</v>
      </c>
      <c r="D48" s="183">
        <f>VLOOKUP(DATE($A48+D$5,D$4,1)-1,Data!$B$13:$CT$996,96)</f>
        <v>0</v>
      </c>
      <c r="E48" s="183">
        <f>VLOOKUP(DATE($A48+E$5,E$4,1)-1,Data!$B$13:$CT$996,96)</f>
        <v>0</v>
      </c>
      <c r="F48" s="183">
        <f>VLOOKUP(DATE($A48+F$5,F$4,1)-1,Data!$B$13:$CT$996,96)</f>
        <v>0</v>
      </c>
      <c r="G48" s="183">
        <f>VLOOKUP(DATE($A48+G$5,G$4,1)-1,Data!$B$13:$CT$996,96)</f>
        <v>0</v>
      </c>
      <c r="H48" s="183">
        <f>VLOOKUP(DATE($A48+H$5,H$4,1)-1,Data!$B$13:$CT$996,96)</f>
        <v>0</v>
      </c>
      <c r="I48" s="183">
        <f>VLOOKUP(DATE($A48+I$5,I$4,1)-1,Data!$B$13:$CT$996,96)</f>
        <v>0</v>
      </c>
      <c r="J48" s="183">
        <f>VLOOKUP(DATE($A48+J$5,J$4,1)-1,Data!$B$13:$CT$996,96)</f>
        <v>26</v>
      </c>
      <c r="K48" s="183">
        <f>VLOOKUP(DATE($A48+K$5,K$4,1)-1,Data!$B$13:$CT$996,96)</f>
        <v>31</v>
      </c>
      <c r="L48" s="183">
        <f>VLOOKUP(DATE($A48+L$5,L$4,1)-1,Data!$B$13:$CT$996,96)</f>
        <v>31</v>
      </c>
      <c r="M48" s="183">
        <f>VLOOKUP(DATE($A48+M$5,M$4,1)-1,Data!$B$13:$CT$996,96)</f>
        <v>0</v>
      </c>
    </row>
    <row r="49" spans="1:13">
      <c r="A49" s="17">
        <v>1964</v>
      </c>
      <c r="B49" s="183">
        <f>VLOOKUP(DATE($A49+B$5,B$4,1)-1,Data!$B$13:$CT$996,96)</f>
        <v>25</v>
      </c>
      <c r="C49" s="183">
        <f>VLOOKUP(DATE($A49+C$5,C$4,1)-1,Data!$B$13:$CT$996,96)</f>
        <v>0</v>
      </c>
      <c r="D49" s="183">
        <f>VLOOKUP(DATE($A49+D$5,D$4,1)-1,Data!$B$13:$CT$996,96)</f>
        <v>14</v>
      </c>
      <c r="E49" s="183">
        <f>VLOOKUP(DATE($A49+E$5,E$4,1)-1,Data!$B$13:$CT$996,96)</f>
        <v>0</v>
      </c>
      <c r="F49" s="183">
        <f>VLOOKUP(DATE($A49+F$5,F$4,1)-1,Data!$B$13:$CT$996,96)</f>
        <v>0</v>
      </c>
      <c r="G49" s="183">
        <f>VLOOKUP(DATE($A49+G$5,G$4,1)-1,Data!$B$13:$CT$996,96)</f>
        <v>0</v>
      </c>
      <c r="H49" s="183">
        <f>VLOOKUP(DATE($A49+H$5,H$4,1)-1,Data!$B$13:$CT$996,96)</f>
        <v>0</v>
      </c>
      <c r="I49" s="183">
        <f>VLOOKUP(DATE($A49+I$5,I$4,1)-1,Data!$B$13:$CT$996,96)</f>
        <v>0</v>
      </c>
      <c r="J49" s="183">
        <f>VLOOKUP(DATE($A49+J$5,J$4,1)-1,Data!$B$13:$CT$996,96)</f>
        <v>26</v>
      </c>
      <c r="K49" s="183">
        <f>VLOOKUP(DATE($A49+K$5,K$4,1)-1,Data!$B$13:$CT$996,96)</f>
        <v>31</v>
      </c>
      <c r="L49" s="183">
        <f>VLOOKUP(DATE($A49+L$5,L$4,1)-1,Data!$B$13:$CT$996,96)</f>
        <v>31</v>
      </c>
      <c r="M49" s="183">
        <f>VLOOKUP(DATE($A49+M$5,M$4,1)-1,Data!$B$13:$CT$996,96)</f>
        <v>30</v>
      </c>
    </row>
    <row r="50" spans="1:13">
      <c r="A50" s="17">
        <v>1965</v>
      </c>
      <c r="B50" s="183">
        <f>VLOOKUP(DATE($A50+B$5,B$4,1)-1,Data!$B$13:$CT$996,96)</f>
        <v>31</v>
      </c>
      <c r="C50" s="183">
        <f>VLOOKUP(DATE($A50+C$5,C$4,1)-1,Data!$B$13:$CT$996,96)</f>
        <v>12</v>
      </c>
      <c r="D50" s="183">
        <f>VLOOKUP(DATE($A50+D$5,D$4,1)-1,Data!$B$13:$CT$996,96)</f>
        <v>0</v>
      </c>
      <c r="E50" s="183">
        <f>VLOOKUP(DATE($A50+E$5,E$4,1)-1,Data!$B$13:$CT$996,96)</f>
        <v>0</v>
      </c>
      <c r="F50" s="183">
        <f>VLOOKUP(DATE($A50+F$5,F$4,1)-1,Data!$B$13:$CT$996,96)</f>
        <v>0</v>
      </c>
      <c r="G50" s="183">
        <f>VLOOKUP(DATE($A50+G$5,G$4,1)-1,Data!$B$13:$CT$996,96)</f>
        <v>0</v>
      </c>
      <c r="H50" s="183">
        <f>VLOOKUP(DATE($A50+H$5,H$4,1)-1,Data!$B$13:$CT$996,96)</f>
        <v>0</v>
      </c>
      <c r="I50" s="183">
        <f>VLOOKUP(DATE($A50+I$5,I$4,1)-1,Data!$B$13:$CT$996,96)</f>
        <v>0</v>
      </c>
      <c r="J50" s="183">
        <f>VLOOKUP(DATE($A50+J$5,J$4,1)-1,Data!$B$13:$CT$996,96)</f>
        <v>26</v>
      </c>
      <c r="K50" s="183">
        <f>VLOOKUP(DATE($A50+K$5,K$4,1)-1,Data!$B$13:$CT$996,96)</f>
        <v>31</v>
      </c>
      <c r="L50" s="183">
        <f>VLOOKUP(DATE($A50+L$5,L$4,1)-1,Data!$B$13:$CT$996,96)</f>
        <v>31</v>
      </c>
      <c r="M50" s="183">
        <f>VLOOKUP(DATE($A50+M$5,M$4,1)-1,Data!$B$13:$CT$996,96)</f>
        <v>0</v>
      </c>
    </row>
    <row r="51" spans="1:13">
      <c r="A51" s="17">
        <v>1966</v>
      </c>
      <c r="B51" s="183">
        <f>VLOOKUP(DATE($A51+B$5,B$4,1)-1,Data!$B$13:$CT$996,96)</f>
        <v>18</v>
      </c>
      <c r="C51" s="183">
        <f>VLOOKUP(DATE($A51+C$5,C$4,1)-1,Data!$B$13:$CT$996,96)</f>
        <v>0</v>
      </c>
      <c r="D51" s="183">
        <f>VLOOKUP(DATE($A51+D$5,D$4,1)-1,Data!$B$13:$CT$996,96)</f>
        <v>12</v>
      </c>
      <c r="E51" s="183">
        <f>VLOOKUP(DATE($A51+E$5,E$4,1)-1,Data!$B$13:$CT$996,96)</f>
        <v>0</v>
      </c>
      <c r="F51" s="183">
        <f>VLOOKUP(DATE($A51+F$5,F$4,1)-1,Data!$B$13:$CT$996,96)</f>
        <v>0</v>
      </c>
      <c r="G51" s="183">
        <f>VLOOKUP(DATE($A51+G$5,G$4,1)-1,Data!$B$13:$CT$996,96)</f>
        <v>0</v>
      </c>
      <c r="H51" s="183">
        <f>VLOOKUP(DATE($A51+H$5,H$4,1)-1,Data!$B$13:$CT$996,96)</f>
        <v>0</v>
      </c>
      <c r="I51" s="183">
        <f>VLOOKUP(DATE($A51+I$5,I$4,1)-1,Data!$B$13:$CT$996,96)</f>
        <v>0</v>
      </c>
      <c r="J51" s="183">
        <f>VLOOKUP(DATE($A51+J$5,J$4,1)-1,Data!$B$13:$CT$996,96)</f>
        <v>26</v>
      </c>
      <c r="K51" s="183">
        <f>VLOOKUP(DATE($A51+K$5,K$4,1)-1,Data!$B$13:$CT$996,96)</f>
        <v>31</v>
      </c>
      <c r="L51" s="183">
        <f>VLOOKUP(DATE($A51+L$5,L$4,1)-1,Data!$B$13:$CT$996,96)</f>
        <v>31</v>
      </c>
      <c r="M51" s="183">
        <f>VLOOKUP(DATE($A51+M$5,M$4,1)-1,Data!$B$13:$CT$996,96)</f>
        <v>30</v>
      </c>
    </row>
    <row r="52" spans="1:13">
      <c r="A52" s="17">
        <v>1967</v>
      </c>
      <c r="B52" s="183">
        <f>VLOOKUP(DATE($A52+B$5,B$4,1)-1,Data!$B$13:$CT$996,96)</f>
        <v>31</v>
      </c>
      <c r="C52" s="183">
        <f>VLOOKUP(DATE($A52+C$5,C$4,1)-1,Data!$B$13:$CT$996,96)</f>
        <v>15</v>
      </c>
      <c r="D52" s="183">
        <f>VLOOKUP(DATE($A52+D$5,D$4,1)-1,Data!$B$13:$CT$996,96)</f>
        <v>0</v>
      </c>
      <c r="E52" s="183">
        <f>VLOOKUP(DATE($A52+E$5,E$4,1)-1,Data!$B$13:$CT$996,96)</f>
        <v>0</v>
      </c>
      <c r="F52" s="183">
        <f>VLOOKUP(DATE($A52+F$5,F$4,1)-1,Data!$B$13:$CT$996,96)</f>
        <v>0</v>
      </c>
      <c r="G52" s="183">
        <f>VLOOKUP(DATE($A52+G$5,G$4,1)-1,Data!$B$13:$CT$996,96)</f>
        <v>0</v>
      </c>
      <c r="H52" s="183">
        <f>VLOOKUP(DATE($A52+H$5,H$4,1)-1,Data!$B$13:$CT$996,96)</f>
        <v>0</v>
      </c>
      <c r="I52" s="183">
        <f>VLOOKUP(DATE($A52+I$5,I$4,1)-1,Data!$B$13:$CT$996,96)</f>
        <v>0</v>
      </c>
      <c r="J52" s="183">
        <f>VLOOKUP(DATE($A52+J$5,J$4,1)-1,Data!$B$13:$CT$996,96)</f>
        <v>0</v>
      </c>
      <c r="K52" s="183">
        <f>VLOOKUP(DATE($A52+K$5,K$4,1)-1,Data!$B$13:$CT$996,96)</f>
        <v>31</v>
      </c>
      <c r="L52" s="183">
        <f>VLOOKUP(DATE($A52+L$5,L$4,1)-1,Data!$B$13:$CT$996,96)</f>
        <v>31</v>
      </c>
      <c r="M52" s="183">
        <f>VLOOKUP(DATE($A52+M$5,M$4,1)-1,Data!$B$13:$CT$996,96)</f>
        <v>0</v>
      </c>
    </row>
    <row r="53" spans="1:13">
      <c r="A53" s="17">
        <v>1968</v>
      </c>
      <c r="B53" s="183">
        <f>VLOOKUP(DATE($A53+B$5,B$4,1)-1,Data!$B$13:$CT$996,96)</f>
        <v>12</v>
      </c>
      <c r="C53" s="183">
        <f>VLOOKUP(DATE($A53+C$5,C$4,1)-1,Data!$B$13:$CT$996,96)</f>
        <v>18</v>
      </c>
      <c r="D53" s="183">
        <f>VLOOKUP(DATE($A53+D$5,D$4,1)-1,Data!$B$13:$CT$996,96)</f>
        <v>14</v>
      </c>
      <c r="E53" s="183">
        <f>VLOOKUP(DATE($A53+E$5,E$4,1)-1,Data!$B$13:$CT$996,96)</f>
        <v>0</v>
      </c>
      <c r="F53" s="183">
        <f>VLOOKUP(DATE($A53+F$5,F$4,1)-1,Data!$B$13:$CT$996,96)</f>
        <v>0</v>
      </c>
      <c r="G53" s="183">
        <f>VLOOKUP(DATE($A53+G$5,G$4,1)-1,Data!$B$13:$CT$996,96)</f>
        <v>0</v>
      </c>
      <c r="H53" s="183">
        <f>VLOOKUP(DATE($A53+H$5,H$4,1)-1,Data!$B$13:$CT$996,96)</f>
        <v>0</v>
      </c>
      <c r="I53" s="183">
        <f>VLOOKUP(DATE($A53+I$5,I$4,1)-1,Data!$B$13:$CT$996,96)</f>
        <v>0</v>
      </c>
      <c r="J53" s="183">
        <f>VLOOKUP(DATE($A53+J$5,J$4,1)-1,Data!$B$13:$CT$996,96)</f>
        <v>26</v>
      </c>
      <c r="K53" s="183">
        <f>VLOOKUP(DATE($A53+K$5,K$4,1)-1,Data!$B$13:$CT$996,96)</f>
        <v>31</v>
      </c>
      <c r="L53" s="183">
        <f>VLOOKUP(DATE($A53+L$5,L$4,1)-1,Data!$B$13:$CT$996,96)</f>
        <v>31</v>
      </c>
      <c r="M53" s="183">
        <f>VLOOKUP(DATE($A53+M$5,M$4,1)-1,Data!$B$13:$CT$996,96)</f>
        <v>30</v>
      </c>
    </row>
    <row r="54" spans="1:13">
      <c r="A54" s="17">
        <v>1969</v>
      </c>
      <c r="B54" s="183">
        <f>VLOOKUP(DATE($A54+B$5,B$4,1)-1,Data!$B$13:$CT$996,96)</f>
        <v>31</v>
      </c>
      <c r="C54" s="183">
        <f>VLOOKUP(DATE($A54+C$5,C$4,1)-1,Data!$B$13:$CT$996,96)</f>
        <v>20</v>
      </c>
      <c r="D54" s="183">
        <f>VLOOKUP(DATE($A54+D$5,D$4,1)-1,Data!$B$13:$CT$996,96)</f>
        <v>0</v>
      </c>
      <c r="E54" s="183">
        <f>VLOOKUP(DATE($A54+E$5,E$4,1)-1,Data!$B$13:$CT$996,96)</f>
        <v>0</v>
      </c>
      <c r="F54" s="183">
        <f>VLOOKUP(DATE($A54+F$5,F$4,1)-1,Data!$B$13:$CT$996,96)</f>
        <v>0</v>
      </c>
      <c r="G54" s="183">
        <f>VLOOKUP(DATE($A54+G$5,G$4,1)-1,Data!$B$13:$CT$996,96)</f>
        <v>0</v>
      </c>
      <c r="H54" s="183">
        <f>VLOOKUP(DATE($A54+H$5,H$4,1)-1,Data!$B$13:$CT$996,96)</f>
        <v>0</v>
      </c>
      <c r="I54" s="183">
        <f>VLOOKUP(DATE($A54+I$5,I$4,1)-1,Data!$B$13:$CT$996,96)</f>
        <v>0</v>
      </c>
      <c r="J54" s="183">
        <f>VLOOKUP(DATE($A54+J$5,J$4,1)-1,Data!$B$13:$CT$996,96)</f>
        <v>26</v>
      </c>
      <c r="K54" s="183">
        <f>VLOOKUP(DATE($A54+K$5,K$4,1)-1,Data!$B$13:$CT$996,96)</f>
        <v>31</v>
      </c>
      <c r="L54" s="183">
        <f>VLOOKUP(DATE($A54+L$5,L$4,1)-1,Data!$B$13:$CT$996,96)</f>
        <v>31</v>
      </c>
      <c r="M54" s="183">
        <f>VLOOKUP(DATE($A54+M$5,M$4,1)-1,Data!$B$13:$CT$996,96)</f>
        <v>0</v>
      </c>
    </row>
    <row r="55" spans="1:13">
      <c r="A55" s="17">
        <v>1970</v>
      </c>
      <c r="B55" s="183">
        <f>VLOOKUP(DATE($A55+B$5,B$4,1)-1,Data!$B$13:$CT$996,96)</f>
        <v>11</v>
      </c>
      <c r="C55" s="183">
        <f>VLOOKUP(DATE($A55+C$5,C$4,1)-1,Data!$B$13:$CT$996,96)</f>
        <v>20</v>
      </c>
      <c r="D55" s="183">
        <f>VLOOKUP(DATE($A55+D$5,D$4,1)-1,Data!$B$13:$CT$996,96)</f>
        <v>0</v>
      </c>
      <c r="E55" s="183">
        <f>VLOOKUP(DATE($A55+E$5,E$4,1)-1,Data!$B$13:$CT$996,96)</f>
        <v>0</v>
      </c>
      <c r="F55" s="183">
        <f>VLOOKUP(DATE($A55+F$5,F$4,1)-1,Data!$B$13:$CT$996,96)</f>
        <v>0</v>
      </c>
      <c r="G55" s="183">
        <f>VLOOKUP(DATE($A55+G$5,G$4,1)-1,Data!$B$13:$CT$996,96)</f>
        <v>0</v>
      </c>
      <c r="H55" s="183">
        <f>VLOOKUP(DATE($A55+H$5,H$4,1)-1,Data!$B$13:$CT$996,96)</f>
        <v>0</v>
      </c>
      <c r="I55" s="183">
        <f>VLOOKUP(DATE($A55+I$5,I$4,1)-1,Data!$B$13:$CT$996,96)</f>
        <v>0</v>
      </c>
      <c r="J55" s="183">
        <f>VLOOKUP(DATE($A55+J$5,J$4,1)-1,Data!$B$13:$CT$996,96)</f>
        <v>26</v>
      </c>
      <c r="K55" s="183">
        <f>VLOOKUP(DATE($A55+K$5,K$4,1)-1,Data!$B$13:$CT$996,96)</f>
        <v>31</v>
      </c>
      <c r="L55" s="183">
        <f>VLOOKUP(DATE($A55+L$5,L$4,1)-1,Data!$B$13:$CT$996,96)</f>
        <v>31</v>
      </c>
      <c r="M55" s="183">
        <f>VLOOKUP(DATE($A55+M$5,M$4,1)-1,Data!$B$13:$CT$996,96)</f>
        <v>0</v>
      </c>
    </row>
    <row r="56" spans="1:13">
      <c r="A56" s="17">
        <v>1971</v>
      </c>
      <c r="B56" s="183">
        <f>VLOOKUP(DATE($A56+B$5,B$4,1)-1,Data!$B$13:$CT$996,96)</f>
        <v>20</v>
      </c>
      <c r="C56" s="183">
        <f>VLOOKUP(DATE($A56+C$5,C$4,1)-1,Data!$B$13:$CT$996,96)</f>
        <v>1</v>
      </c>
      <c r="D56" s="183">
        <f>VLOOKUP(DATE($A56+D$5,D$4,1)-1,Data!$B$13:$CT$996,96)</f>
        <v>0</v>
      </c>
      <c r="E56" s="183">
        <f>VLOOKUP(DATE($A56+E$5,E$4,1)-1,Data!$B$13:$CT$996,96)</f>
        <v>0</v>
      </c>
      <c r="F56" s="183">
        <f>VLOOKUP(DATE($A56+F$5,F$4,1)-1,Data!$B$13:$CT$996,96)</f>
        <v>0</v>
      </c>
      <c r="G56" s="183">
        <f>VLOOKUP(DATE($A56+G$5,G$4,1)-1,Data!$B$13:$CT$996,96)</f>
        <v>0</v>
      </c>
      <c r="H56" s="183">
        <f>VLOOKUP(DATE($A56+H$5,H$4,1)-1,Data!$B$13:$CT$996,96)</f>
        <v>0</v>
      </c>
      <c r="I56" s="183">
        <f>VLOOKUP(DATE($A56+I$5,I$4,1)-1,Data!$B$13:$CT$996,96)</f>
        <v>0</v>
      </c>
      <c r="J56" s="183">
        <f>VLOOKUP(DATE($A56+J$5,J$4,1)-1,Data!$B$13:$CT$996,96)</f>
        <v>26</v>
      </c>
      <c r="K56" s="183">
        <f>VLOOKUP(DATE($A56+K$5,K$4,1)-1,Data!$B$13:$CT$996,96)</f>
        <v>31</v>
      </c>
      <c r="L56" s="183">
        <f>VLOOKUP(DATE($A56+L$5,L$4,1)-1,Data!$B$13:$CT$996,96)</f>
        <v>31</v>
      </c>
      <c r="M56" s="183">
        <f>VLOOKUP(DATE($A56+M$5,M$4,1)-1,Data!$B$13:$CT$996,96)</f>
        <v>0</v>
      </c>
    </row>
    <row r="57" spans="1:13">
      <c r="A57" s="17">
        <v>1972</v>
      </c>
      <c r="B57" s="183">
        <f>VLOOKUP(DATE($A57+B$5,B$4,1)-1,Data!$B$13:$CT$996,96)</f>
        <v>19</v>
      </c>
      <c r="C57" s="183">
        <f>VLOOKUP(DATE($A57+C$5,C$4,1)-1,Data!$B$13:$CT$996,96)</f>
        <v>3</v>
      </c>
      <c r="D57" s="183">
        <f>VLOOKUP(DATE($A57+D$5,D$4,1)-1,Data!$B$13:$CT$996,96)</f>
        <v>10</v>
      </c>
      <c r="E57" s="183">
        <f>VLOOKUP(DATE($A57+E$5,E$4,1)-1,Data!$B$13:$CT$996,96)</f>
        <v>0</v>
      </c>
      <c r="F57" s="183">
        <f>VLOOKUP(DATE($A57+F$5,F$4,1)-1,Data!$B$13:$CT$996,96)</f>
        <v>0</v>
      </c>
      <c r="G57" s="183">
        <f>VLOOKUP(DATE($A57+G$5,G$4,1)-1,Data!$B$13:$CT$996,96)</f>
        <v>0</v>
      </c>
      <c r="H57" s="183">
        <f>VLOOKUP(DATE($A57+H$5,H$4,1)-1,Data!$B$13:$CT$996,96)</f>
        <v>0</v>
      </c>
      <c r="I57" s="183">
        <f>VLOOKUP(DATE($A57+I$5,I$4,1)-1,Data!$B$13:$CT$996,96)</f>
        <v>0</v>
      </c>
      <c r="J57" s="183">
        <f>VLOOKUP(DATE($A57+J$5,J$4,1)-1,Data!$B$13:$CT$996,96)</f>
        <v>26</v>
      </c>
      <c r="K57" s="183">
        <f>VLOOKUP(DATE($A57+K$5,K$4,1)-1,Data!$B$13:$CT$996,96)</f>
        <v>31</v>
      </c>
      <c r="L57" s="183">
        <f>VLOOKUP(DATE($A57+L$5,L$4,1)-1,Data!$B$13:$CT$996,96)</f>
        <v>31</v>
      </c>
      <c r="M57" s="183">
        <f>VLOOKUP(DATE($A57+M$5,M$4,1)-1,Data!$B$13:$CT$996,96)</f>
        <v>30</v>
      </c>
    </row>
    <row r="58" spans="1:13">
      <c r="A58" s="17">
        <v>1973</v>
      </c>
      <c r="B58" s="183">
        <f>VLOOKUP(DATE($A58+B$5,B$4,1)-1,Data!$B$13:$CT$996,96)</f>
        <v>31</v>
      </c>
      <c r="C58" s="183">
        <f>VLOOKUP(DATE($A58+C$5,C$4,1)-1,Data!$B$13:$CT$996,96)</f>
        <v>0</v>
      </c>
      <c r="D58" s="183">
        <f>VLOOKUP(DATE($A58+D$5,D$4,1)-1,Data!$B$13:$CT$996,96)</f>
        <v>0</v>
      </c>
      <c r="E58" s="183">
        <f>VLOOKUP(DATE($A58+E$5,E$4,1)-1,Data!$B$13:$CT$996,96)</f>
        <v>0</v>
      </c>
      <c r="F58" s="183">
        <f>VLOOKUP(DATE($A58+F$5,F$4,1)-1,Data!$B$13:$CT$996,96)</f>
        <v>0</v>
      </c>
      <c r="G58" s="183">
        <f>VLOOKUP(DATE($A58+G$5,G$4,1)-1,Data!$B$13:$CT$996,96)</f>
        <v>0</v>
      </c>
      <c r="H58" s="183">
        <f>VLOOKUP(DATE($A58+H$5,H$4,1)-1,Data!$B$13:$CT$996,96)</f>
        <v>0</v>
      </c>
      <c r="I58" s="183">
        <f>VLOOKUP(DATE($A58+I$5,I$4,1)-1,Data!$B$13:$CT$996,96)</f>
        <v>0</v>
      </c>
      <c r="J58" s="183">
        <f>VLOOKUP(DATE($A58+J$5,J$4,1)-1,Data!$B$13:$CT$996,96)</f>
        <v>26</v>
      </c>
      <c r="K58" s="183">
        <f>VLOOKUP(DATE($A58+K$5,K$4,1)-1,Data!$B$13:$CT$996,96)</f>
        <v>31</v>
      </c>
      <c r="L58" s="183">
        <f>VLOOKUP(DATE($A58+L$5,L$4,1)-1,Data!$B$13:$CT$996,96)</f>
        <v>31</v>
      </c>
      <c r="M58" s="183">
        <f>VLOOKUP(DATE($A58+M$5,M$4,1)-1,Data!$B$13:$CT$996,96)</f>
        <v>30</v>
      </c>
    </row>
    <row r="59" spans="1:13">
      <c r="A59" s="17">
        <v>1974</v>
      </c>
      <c r="B59" s="183">
        <f>VLOOKUP(DATE($A59+B$5,B$4,1)-1,Data!$B$13:$CT$996,96)</f>
        <v>24</v>
      </c>
      <c r="C59" s="183">
        <f>VLOOKUP(DATE($A59+C$5,C$4,1)-1,Data!$B$13:$CT$996,96)</f>
        <v>0</v>
      </c>
      <c r="D59" s="183">
        <f>VLOOKUP(DATE($A59+D$5,D$4,1)-1,Data!$B$13:$CT$996,96)</f>
        <v>0</v>
      </c>
      <c r="E59" s="183">
        <f>VLOOKUP(DATE($A59+E$5,E$4,1)-1,Data!$B$13:$CT$996,96)</f>
        <v>0</v>
      </c>
      <c r="F59" s="183">
        <f>VLOOKUP(DATE($A59+F$5,F$4,1)-1,Data!$B$13:$CT$996,96)</f>
        <v>0</v>
      </c>
      <c r="G59" s="183">
        <f>VLOOKUP(DATE($A59+G$5,G$4,1)-1,Data!$B$13:$CT$996,96)</f>
        <v>0</v>
      </c>
      <c r="H59" s="183">
        <f>VLOOKUP(DATE($A59+H$5,H$4,1)-1,Data!$B$13:$CT$996,96)</f>
        <v>0</v>
      </c>
      <c r="I59" s="183">
        <f>VLOOKUP(DATE($A59+I$5,I$4,1)-1,Data!$B$13:$CT$996,96)</f>
        <v>0</v>
      </c>
      <c r="J59" s="183">
        <f>VLOOKUP(DATE($A59+J$5,J$4,1)-1,Data!$B$13:$CT$996,96)</f>
        <v>26</v>
      </c>
      <c r="K59" s="183">
        <f>VLOOKUP(DATE($A59+K$5,K$4,1)-1,Data!$B$13:$CT$996,96)</f>
        <v>31</v>
      </c>
      <c r="L59" s="183">
        <f>VLOOKUP(DATE($A59+L$5,L$4,1)-1,Data!$B$13:$CT$996,96)</f>
        <v>31</v>
      </c>
      <c r="M59" s="183">
        <f>VLOOKUP(DATE($A59+M$5,M$4,1)-1,Data!$B$13:$CT$996,96)</f>
        <v>0</v>
      </c>
    </row>
    <row r="60" spans="1:13">
      <c r="A60" s="17">
        <v>1975</v>
      </c>
      <c r="B60" s="183">
        <f>VLOOKUP(DATE($A60+B$5,B$4,1)-1,Data!$B$13:$CT$996,96)</f>
        <v>10</v>
      </c>
      <c r="C60" s="183">
        <f>VLOOKUP(DATE($A60+C$5,C$4,1)-1,Data!$B$13:$CT$996,96)</f>
        <v>6</v>
      </c>
      <c r="D60" s="183">
        <f>VLOOKUP(DATE($A60+D$5,D$4,1)-1,Data!$B$13:$CT$996,96)</f>
        <v>9</v>
      </c>
      <c r="E60" s="183">
        <f>VLOOKUP(DATE($A60+E$5,E$4,1)-1,Data!$B$13:$CT$996,96)</f>
        <v>0</v>
      </c>
      <c r="F60" s="183">
        <f>VLOOKUP(DATE($A60+F$5,F$4,1)-1,Data!$B$13:$CT$996,96)</f>
        <v>0</v>
      </c>
      <c r="G60" s="183">
        <f>VLOOKUP(DATE($A60+G$5,G$4,1)-1,Data!$B$13:$CT$996,96)</f>
        <v>0</v>
      </c>
      <c r="H60" s="183">
        <f>VLOOKUP(DATE($A60+H$5,H$4,1)-1,Data!$B$13:$CT$996,96)</f>
        <v>0</v>
      </c>
      <c r="I60" s="183">
        <f>VLOOKUP(DATE($A60+I$5,I$4,1)-1,Data!$B$13:$CT$996,96)</f>
        <v>0</v>
      </c>
      <c r="J60" s="183">
        <f>VLOOKUP(DATE($A60+J$5,J$4,1)-1,Data!$B$13:$CT$996,96)</f>
        <v>26</v>
      </c>
      <c r="K60" s="183">
        <f>VLOOKUP(DATE($A60+K$5,K$4,1)-1,Data!$B$13:$CT$996,96)</f>
        <v>31</v>
      </c>
      <c r="L60" s="183">
        <f>VLOOKUP(DATE($A60+L$5,L$4,1)-1,Data!$B$13:$CT$996,96)</f>
        <v>31</v>
      </c>
      <c r="M60" s="183">
        <f>VLOOKUP(DATE($A60+M$5,M$4,1)-1,Data!$B$13:$CT$996,96)</f>
        <v>0</v>
      </c>
    </row>
    <row r="61" spans="1:13">
      <c r="A61" s="17">
        <v>1976</v>
      </c>
      <c r="B61" s="183">
        <f>VLOOKUP(DATE($A61+B$5,B$4,1)-1,Data!$B$13:$CT$996,96)</f>
        <v>0</v>
      </c>
      <c r="C61" s="183">
        <f>VLOOKUP(DATE($A61+C$5,C$4,1)-1,Data!$B$13:$CT$996,96)</f>
        <v>7</v>
      </c>
      <c r="D61" s="183">
        <f>VLOOKUP(DATE($A61+D$5,D$4,1)-1,Data!$B$13:$CT$996,96)</f>
        <v>12</v>
      </c>
      <c r="E61" s="183">
        <f>VLOOKUP(DATE($A61+E$5,E$4,1)-1,Data!$B$13:$CT$996,96)</f>
        <v>0</v>
      </c>
      <c r="F61" s="183">
        <f>VLOOKUP(DATE($A61+F$5,F$4,1)-1,Data!$B$13:$CT$996,96)</f>
        <v>0</v>
      </c>
      <c r="G61" s="183">
        <f>VLOOKUP(DATE($A61+G$5,G$4,1)-1,Data!$B$13:$CT$996,96)</f>
        <v>0</v>
      </c>
      <c r="H61" s="183">
        <f>VLOOKUP(DATE($A61+H$5,H$4,1)-1,Data!$B$13:$CT$996,96)</f>
        <v>0</v>
      </c>
      <c r="I61" s="183">
        <f>VLOOKUP(DATE($A61+I$5,I$4,1)-1,Data!$B$13:$CT$996,96)</f>
        <v>0</v>
      </c>
      <c r="J61" s="183">
        <f>VLOOKUP(DATE($A61+J$5,J$4,1)-1,Data!$B$13:$CT$996,96)</f>
        <v>26</v>
      </c>
      <c r="K61" s="183">
        <f>VLOOKUP(DATE($A61+K$5,K$4,1)-1,Data!$B$13:$CT$996,96)</f>
        <v>31</v>
      </c>
      <c r="L61" s="183">
        <f>VLOOKUP(DATE($A61+L$5,L$4,1)-1,Data!$B$13:$CT$996,96)</f>
        <v>31</v>
      </c>
      <c r="M61" s="183">
        <f>VLOOKUP(DATE($A61+M$5,M$4,1)-1,Data!$B$13:$CT$996,96)</f>
        <v>30</v>
      </c>
    </row>
    <row r="62" spans="1:13">
      <c r="A62" s="17">
        <v>1977</v>
      </c>
      <c r="B62" s="183">
        <f>VLOOKUP(DATE($A62+B$5,B$4,1)-1,Data!$B$13:$CT$996,96)</f>
        <v>31</v>
      </c>
      <c r="C62" s="183">
        <f>VLOOKUP(DATE($A62+C$5,C$4,1)-1,Data!$B$13:$CT$996,96)</f>
        <v>20</v>
      </c>
      <c r="D62" s="183">
        <f>VLOOKUP(DATE($A62+D$5,D$4,1)-1,Data!$B$13:$CT$996,96)</f>
        <v>6</v>
      </c>
      <c r="E62" s="183">
        <f>VLOOKUP(DATE($A62+E$5,E$4,1)-1,Data!$B$13:$CT$996,96)</f>
        <v>0</v>
      </c>
      <c r="F62" s="183">
        <f>VLOOKUP(DATE($A62+F$5,F$4,1)-1,Data!$B$13:$CT$996,96)</f>
        <v>0</v>
      </c>
      <c r="G62" s="183">
        <f>VLOOKUP(DATE($A62+G$5,G$4,1)-1,Data!$B$13:$CT$996,96)</f>
        <v>0</v>
      </c>
      <c r="H62" s="183">
        <f>VLOOKUP(DATE($A62+H$5,H$4,1)-1,Data!$B$13:$CT$996,96)</f>
        <v>0</v>
      </c>
      <c r="I62" s="183">
        <f>VLOOKUP(DATE($A62+I$5,I$4,1)-1,Data!$B$13:$CT$996,96)</f>
        <v>0</v>
      </c>
      <c r="J62" s="183">
        <f>VLOOKUP(DATE($A62+J$5,J$4,1)-1,Data!$B$13:$CT$996,96)</f>
        <v>26</v>
      </c>
      <c r="K62" s="183">
        <f>VLOOKUP(DATE($A62+K$5,K$4,1)-1,Data!$B$13:$CT$996,96)</f>
        <v>31</v>
      </c>
      <c r="L62" s="183">
        <f>VLOOKUP(DATE($A62+L$5,L$4,1)-1,Data!$B$13:$CT$996,96)</f>
        <v>31</v>
      </c>
      <c r="M62" s="183">
        <f>VLOOKUP(DATE($A62+M$5,M$4,1)-1,Data!$B$13:$CT$996,96)</f>
        <v>30</v>
      </c>
    </row>
    <row r="63" spans="1:13">
      <c r="A63" s="17">
        <v>1978</v>
      </c>
      <c r="B63" s="183">
        <f>VLOOKUP(DATE($A63+B$5,B$4,1)-1,Data!$B$13:$CT$996,96)</f>
        <v>31</v>
      </c>
      <c r="C63" s="183">
        <f>VLOOKUP(DATE($A63+C$5,C$4,1)-1,Data!$B$13:$CT$996,96)</f>
        <v>20</v>
      </c>
      <c r="D63" s="183">
        <f>VLOOKUP(DATE($A63+D$5,D$4,1)-1,Data!$B$13:$CT$996,96)</f>
        <v>6</v>
      </c>
      <c r="E63" s="183">
        <f>VLOOKUP(DATE($A63+E$5,E$4,1)-1,Data!$B$13:$CT$996,96)</f>
        <v>0</v>
      </c>
      <c r="F63" s="183">
        <f>VLOOKUP(DATE($A63+F$5,F$4,1)-1,Data!$B$13:$CT$996,96)</f>
        <v>0</v>
      </c>
      <c r="G63" s="183">
        <f>VLOOKUP(DATE($A63+G$5,G$4,1)-1,Data!$B$13:$CT$996,96)</f>
        <v>0</v>
      </c>
      <c r="H63" s="183">
        <f>VLOOKUP(DATE($A63+H$5,H$4,1)-1,Data!$B$13:$CT$996,96)</f>
        <v>0</v>
      </c>
      <c r="I63" s="183">
        <f>VLOOKUP(DATE($A63+I$5,I$4,1)-1,Data!$B$13:$CT$996,96)</f>
        <v>0</v>
      </c>
      <c r="J63" s="183">
        <f>VLOOKUP(DATE($A63+J$5,J$4,1)-1,Data!$B$13:$CT$996,96)</f>
        <v>26</v>
      </c>
      <c r="K63" s="183">
        <f>VLOOKUP(DATE($A63+K$5,K$4,1)-1,Data!$B$13:$CT$996,96)</f>
        <v>31</v>
      </c>
      <c r="L63" s="183">
        <f>VLOOKUP(DATE($A63+L$5,L$4,1)-1,Data!$B$13:$CT$996,96)</f>
        <v>31</v>
      </c>
      <c r="M63" s="183">
        <f>VLOOKUP(DATE($A63+M$5,M$4,1)-1,Data!$B$13:$CT$996,96)</f>
        <v>30</v>
      </c>
    </row>
    <row r="64" spans="1:13">
      <c r="A64" s="17">
        <v>1979</v>
      </c>
      <c r="B64" s="183">
        <f>VLOOKUP(DATE($A64+B$5,B$4,1)-1,Data!$B$13:$CT$996,96)</f>
        <v>24</v>
      </c>
      <c r="C64" s="183">
        <f>VLOOKUP(DATE($A64+C$5,C$4,1)-1,Data!$B$13:$CT$996,96)</f>
        <v>20</v>
      </c>
      <c r="D64" s="183">
        <f>VLOOKUP(DATE($A64+D$5,D$4,1)-1,Data!$B$13:$CT$996,96)</f>
        <v>14</v>
      </c>
      <c r="E64" s="183">
        <f>VLOOKUP(DATE($A64+E$5,E$4,1)-1,Data!$B$13:$CT$996,96)</f>
        <v>0</v>
      </c>
      <c r="F64" s="183">
        <f>VLOOKUP(DATE($A64+F$5,F$4,1)-1,Data!$B$13:$CT$996,96)</f>
        <v>0</v>
      </c>
      <c r="G64" s="183">
        <f>VLOOKUP(DATE($A64+G$5,G$4,1)-1,Data!$B$13:$CT$996,96)</f>
        <v>0</v>
      </c>
      <c r="H64" s="183">
        <f>VLOOKUP(DATE($A64+H$5,H$4,1)-1,Data!$B$13:$CT$996,96)</f>
        <v>0</v>
      </c>
      <c r="I64" s="183">
        <f>VLOOKUP(DATE($A64+I$5,I$4,1)-1,Data!$B$13:$CT$996,96)</f>
        <v>0</v>
      </c>
      <c r="J64" s="183">
        <f>VLOOKUP(DATE($A64+J$5,J$4,1)-1,Data!$B$13:$CT$996,96)</f>
        <v>26</v>
      </c>
      <c r="K64" s="183">
        <f>VLOOKUP(DATE($A64+K$5,K$4,1)-1,Data!$B$13:$CT$996,96)</f>
        <v>31</v>
      </c>
      <c r="L64" s="183">
        <f>VLOOKUP(DATE($A64+L$5,L$4,1)-1,Data!$B$13:$CT$996,96)</f>
        <v>31</v>
      </c>
      <c r="M64" s="183">
        <f>VLOOKUP(DATE($A64+M$5,M$4,1)-1,Data!$B$13:$CT$996,96)</f>
        <v>30</v>
      </c>
    </row>
    <row r="65" spans="1:13">
      <c r="A65" s="17">
        <v>1980</v>
      </c>
      <c r="B65" s="183">
        <f>VLOOKUP(DATE($A65+B$5,B$4,1)-1,Data!$B$13:$CT$996,96)</f>
        <v>31</v>
      </c>
      <c r="C65" s="183">
        <f>VLOOKUP(DATE($A65+C$5,C$4,1)-1,Data!$B$13:$CT$996,96)</f>
        <v>11</v>
      </c>
      <c r="D65" s="183">
        <f>VLOOKUP(DATE($A65+D$5,D$4,1)-1,Data!$B$13:$CT$996,96)</f>
        <v>0</v>
      </c>
      <c r="E65" s="183">
        <f>VLOOKUP(DATE($A65+E$5,E$4,1)-1,Data!$B$13:$CT$996,96)</f>
        <v>0</v>
      </c>
      <c r="F65" s="183">
        <f>VLOOKUP(DATE($A65+F$5,F$4,1)-1,Data!$B$13:$CT$996,96)</f>
        <v>0</v>
      </c>
      <c r="G65" s="183">
        <f>VLOOKUP(DATE($A65+G$5,G$4,1)-1,Data!$B$13:$CT$996,96)</f>
        <v>0</v>
      </c>
      <c r="H65" s="183">
        <f>VLOOKUP(DATE($A65+H$5,H$4,1)-1,Data!$B$13:$CT$996,96)</f>
        <v>0</v>
      </c>
      <c r="I65" s="183">
        <f>VLOOKUP(DATE($A65+I$5,I$4,1)-1,Data!$B$13:$CT$996,96)</f>
        <v>0</v>
      </c>
      <c r="J65" s="183">
        <f>VLOOKUP(DATE($A65+J$5,J$4,1)-1,Data!$B$13:$CT$996,96)</f>
        <v>26</v>
      </c>
      <c r="K65" s="183">
        <f>VLOOKUP(DATE($A65+K$5,K$4,1)-1,Data!$B$13:$CT$996,96)</f>
        <v>31</v>
      </c>
      <c r="L65" s="183">
        <f>VLOOKUP(DATE($A65+L$5,L$4,1)-1,Data!$B$13:$CT$996,96)</f>
        <v>31</v>
      </c>
      <c r="M65" s="183">
        <f>VLOOKUP(DATE($A65+M$5,M$4,1)-1,Data!$B$13:$CT$996,96)</f>
        <v>30</v>
      </c>
    </row>
    <row r="66" spans="1:13">
      <c r="A66" s="17">
        <v>1981</v>
      </c>
      <c r="B66" s="183">
        <f>VLOOKUP(DATE($A66+B$5,B$4,1)-1,Data!$B$13:$CT$996,96)</f>
        <v>27</v>
      </c>
      <c r="C66" s="183">
        <f>VLOOKUP(DATE($A66+C$5,C$4,1)-1,Data!$B$13:$CT$996,96)</f>
        <v>14</v>
      </c>
      <c r="D66" s="183">
        <f>VLOOKUP(DATE($A66+D$5,D$4,1)-1,Data!$B$13:$CT$996,96)</f>
        <v>10</v>
      </c>
      <c r="E66" s="183">
        <f>VLOOKUP(DATE($A66+E$5,E$4,1)-1,Data!$B$13:$CT$996,96)</f>
        <v>0</v>
      </c>
      <c r="F66" s="183">
        <f>VLOOKUP(DATE($A66+F$5,F$4,1)-1,Data!$B$13:$CT$996,96)</f>
        <v>0</v>
      </c>
      <c r="G66" s="183">
        <f>VLOOKUP(DATE($A66+G$5,G$4,1)-1,Data!$B$13:$CT$996,96)</f>
        <v>0</v>
      </c>
      <c r="H66" s="183">
        <f>VLOOKUP(DATE($A66+H$5,H$4,1)-1,Data!$B$13:$CT$996,96)</f>
        <v>0</v>
      </c>
      <c r="I66" s="183">
        <f>VLOOKUP(DATE($A66+I$5,I$4,1)-1,Data!$B$13:$CT$996,96)</f>
        <v>0</v>
      </c>
      <c r="J66" s="183">
        <f>VLOOKUP(DATE($A66+J$5,J$4,1)-1,Data!$B$13:$CT$996,96)</f>
        <v>26</v>
      </c>
      <c r="K66" s="183">
        <f>VLOOKUP(DATE($A66+K$5,K$4,1)-1,Data!$B$13:$CT$996,96)</f>
        <v>31</v>
      </c>
      <c r="L66" s="183">
        <f>VLOOKUP(DATE($A66+L$5,L$4,1)-1,Data!$B$13:$CT$996,96)</f>
        <v>31</v>
      </c>
      <c r="M66" s="183">
        <f>VLOOKUP(DATE($A66+M$5,M$4,1)-1,Data!$B$13:$CT$996,96)</f>
        <v>30</v>
      </c>
    </row>
    <row r="67" spans="1:13">
      <c r="A67" s="17">
        <v>1982</v>
      </c>
      <c r="B67" s="183">
        <f>VLOOKUP(DATE($A67+B$5,B$4,1)-1,Data!$B$13:$CT$996,96)</f>
        <v>31</v>
      </c>
      <c r="C67" s="183">
        <f>VLOOKUP(DATE($A67+C$5,C$4,1)-1,Data!$B$13:$CT$996,96)</f>
        <v>0</v>
      </c>
      <c r="D67" s="183">
        <f>VLOOKUP(DATE($A67+D$5,D$4,1)-1,Data!$B$13:$CT$996,96)</f>
        <v>0</v>
      </c>
      <c r="E67" s="183">
        <f>VLOOKUP(DATE($A67+E$5,E$4,1)-1,Data!$B$13:$CT$996,96)</f>
        <v>0</v>
      </c>
      <c r="F67" s="183">
        <f>VLOOKUP(DATE($A67+F$5,F$4,1)-1,Data!$B$13:$CT$996,96)</f>
        <v>0</v>
      </c>
      <c r="G67" s="183">
        <f>VLOOKUP(DATE($A67+G$5,G$4,1)-1,Data!$B$13:$CT$996,96)</f>
        <v>0</v>
      </c>
      <c r="H67" s="183">
        <f>VLOOKUP(DATE($A67+H$5,H$4,1)-1,Data!$B$13:$CT$996,96)</f>
        <v>0</v>
      </c>
      <c r="I67" s="183">
        <f>VLOOKUP(DATE($A67+I$5,I$4,1)-1,Data!$B$13:$CT$996,96)</f>
        <v>0</v>
      </c>
      <c r="J67" s="183">
        <f>VLOOKUP(DATE($A67+J$5,J$4,1)-1,Data!$B$13:$CT$996,96)</f>
        <v>26</v>
      </c>
      <c r="K67" s="183">
        <f>VLOOKUP(DATE($A67+K$5,K$4,1)-1,Data!$B$13:$CT$996,96)</f>
        <v>31</v>
      </c>
      <c r="L67" s="183">
        <f>VLOOKUP(DATE($A67+L$5,L$4,1)-1,Data!$B$13:$CT$996,96)</f>
        <v>31</v>
      </c>
      <c r="M67" s="183">
        <f>VLOOKUP(DATE($A67+M$5,M$4,1)-1,Data!$B$13:$CT$996,96)</f>
        <v>30</v>
      </c>
    </row>
    <row r="68" spans="1:13">
      <c r="A68" s="17">
        <v>1983</v>
      </c>
      <c r="B68" s="183">
        <f>VLOOKUP(DATE($A68+B$5,B$4,1)-1,Data!$B$13:$CT$996,96)</f>
        <v>0</v>
      </c>
      <c r="C68" s="183">
        <f>VLOOKUP(DATE($A68+C$5,C$4,1)-1,Data!$B$13:$CT$996,96)</f>
        <v>0</v>
      </c>
      <c r="D68" s="183">
        <f>VLOOKUP(DATE($A68+D$5,D$4,1)-1,Data!$B$13:$CT$996,96)</f>
        <v>0</v>
      </c>
      <c r="E68" s="183">
        <f>VLOOKUP(DATE($A68+E$5,E$4,1)-1,Data!$B$13:$CT$996,96)</f>
        <v>0</v>
      </c>
      <c r="F68" s="183">
        <f>VLOOKUP(DATE($A68+F$5,F$4,1)-1,Data!$B$13:$CT$996,96)</f>
        <v>0</v>
      </c>
      <c r="G68" s="183">
        <f>VLOOKUP(DATE($A68+G$5,G$4,1)-1,Data!$B$13:$CT$996,96)</f>
        <v>0</v>
      </c>
      <c r="H68" s="183">
        <f>VLOOKUP(DATE($A68+H$5,H$4,1)-1,Data!$B$13:$CT$996,96)</f>
        <v>0</v>
      </c>
      <c r="I68" s="183">
        <f>VLOOKUP(DATE($A68+I$5,I$4,1)-1,Data!$B$13:$CT$996,96)</f>
        <v>0</v>
      </c>
      <c r="J68" s="183">
        <f>VLOOKUP(DATE($A68+J$5,J$4,1)-1,Data!$B$13:$CT$996,96)</f>
        <v>0</v>
      </c>
      <c r="K68" s="183">
        <f>VLOOKUP(DATE($A68+K$5,K$4,1)-1,Data!$B$13:$CT$996,96)</f>
        <v>0</v>
      </c>
      <c r="L68" s="183">
        <f>VLOOKUP(DATE($A68+L$5,L$4,1)-1,Data!$B$13:$CT$996,96)</f>
        <v>31</v>
      </c>
      <c r="M68" s="183">
        <f>VLOOKUP(DATE($A68+M$5,M$4,1)-1,Data!$B$13:$CT$996,96)</f>
        <v>0</v>
      </c>
    </row>
    <row r="69" spans="1:13">
      <c r="A69" s="17">
        <v>1984</v>
      </c>
      <c r="B69" s="183">
        <f>VLOOKUP(DATE($A69+B$5,B$4,1)-1,Data!$B$13:$CT$996,96)</f>
        <v>1</v>
      </c>
      <c r="C69" s="183">
        <f>VLOOKUP(DATE($A69+C$5,C$4,1)-1,Data!$B$13:$CT$996,96)</f>
        <v>0</v>
      </c>
      <c r="D69" s="183">
        <f>VLOOKUP(DATE($A69+D$5,D$4,1)-1,Data!$B$13:$CT$996,96)</f>
        <v>0</v>
      </c>
      <c r="E69" s="183">
        <f>VLOOKUP(DATE($A69+E$5,E$4,1)-1,Data!$B$13:$CT$996,96)</f>
        <v>0</v>
      </c>
      <c r="F69" s="183">
        <f>VLOOKUP(DATE($A69+F$5,F$4,1)-1,Data!$B$13:$CT$996,96)</f>
        <v>0</v>
      </c>
      <c r="G69" s="183">
        <f>VLOOKUP(DATE($A69+G$5,G$4,1)-1,Data!$B$13:$CT$996,96)</f>
        <v>0</v>
      </c>
      <c r="H69" s="183">
        <f>VLOOKUP(DATE($A69+H$5,H$4,1)-1,Data!$B$13:$CT$996,96)</f>
        <v>0</v>
      </c>
      <c r="I69" s="183">
        <f>VLOOKUP(DATE($A69+I$5,I$4,1)-1,Data!$B$13:$CT$996,96)</f>
        <v>0</v>
      </c>
      <c r="J69" s="183">
        <f>VLOOKUP(DATE($A69+J$5,J$4,1)-1,Data!$B$13:$CT$996,96)</f>
        <v>26</v>
      </c>
      <c r="K69" s="183">
        <f>VLOOKUP(DATE($A69+K$5,K$4,1)-1,Data!$B$13:$CT$996,96)</f>
        <v>31</v>
      </c>
      <c r="L69" s="183">
        <f>VLOOKUP(DATE($A69+L$5,L$4,1)-1,Data!$B$13:$CT$996,96)</f>
        <v>31</v>
      </c>
      <c r="M69" s="183">
        <f>VLOOKUP(DATE($A69+M$5,M$4,1)-1,Data!$B$13:$CT$996,96)</f>
        <v>0</v>
      </c>
    </row>
    <row r="70" spans="1:13">
      <c r="A70" s="17">
        <v>1985</v>
      </c>
      <c r="B70" s="183">
        <f>VLOOKUP(DATE($A70+B$5,B$4,1)-1,Data!$B$13:$CT$996,96)</f>
        <v>27</v>
      </c>
      <c r="C70" s="183">
        <f>VLOOKUP(DATE($A70+C$5,C$4,1)-1,Data!$B$13:$CT$996,96)</f>
        <v>0</v>
      </c>
      <c r="D70" s="183">
        <f>VLOOKUP(DATE($A70+D$5,D$4,1)-1,Data!$B$13:$CT$996,96)</f>
        <v>0</v>
      </c>
      <c r="E70" s="183">
        <f>VLOOKUP(DATE($A70+E$5,E$4,1)-1,Data!$B$13:$CT$996,96)</f>
        <v>0</v>
      </c>
      <c r="F70" s="183">
        <f>VLOOKUP(DATE($A70+F$5,F$4,1)-1,Data!$B$13:$CT$996,96)</f>
        <v>0</v>
      </c>
      <c r="G70" s="183">
        <f>VLOOKUP(DATE($A70+G$5,G$4,1)-1,Data!$B$13:$CT$996,96)</f>
        <v>0</v>
      </c>
      <c r="H70" s="183">
        <f>VLOOKUP(DATE($A70+H$5,H$4,1)-1,Data!$B$13:$CT$996,96)</f>
        <v>0</v>
      </c>
      <c r="I70" s="183">
        <f>VLOOKUP(DATE($A70+I$5,I$4,1)-1,Data!$B$13:$CT$996,96)</f>
        <v>0</v>
      </c>
      <c r="J70" s="183">
        <f>VLOOKUP(DATE($A70+J$5,J$4,1)-1,Data!$B$13:$CT$996,96)</f>
        <v>26</v>
      </c>
      <c r="K70" s="183">
        <f>VLOOKUP(DATE($A70+K$5,K$4,1)-1,Data!$B$13:$CT$996,96)</f>
        <v>31</v>
      </c>
      <c r="L70" s="183">
        <f>VLOOKUP(DATE($A70+L$5,L$4,1)-1,Data!$B$13:$CT$996,96)</f>
        <v>31</v>
      </c>
      <c r="M70" s="183">
        <f>VLOOKUP(DATE($A70+M$5,M$4,1)-1,Data!$B$13:$CT$996,96)</f>
        <v>30</v>
      </c>
    </row>
    <row r="71" spans="1:13">
      <c r="A71" s="17">
        <v>1986</v>
      </c>
      <c r="B71" s="183">
        <f>VLOOKUP(DATE($A71+B$5,B$4,1)-1,Data!$B$13:$CT$996,96)</f>
        <v>31</v>
      </c>
      <c r="C71" s="183">
        <f>VLOOKUP(DATE($A71+C$5,C$4,1)-1,Data!$B$13:$CT$996,96)</f>
        <v>19</v>
      </c>
      <c r="D71" s="183">
        <f>VLOOKUP(DATE($A71+D$5,D$4,1)-1,Data!$B$13:$CT$996,96)</f>
        <v>8</v>
      </c>
      <c r="E71" s="183">
        <f>VLOOKUP(DATE($A71+E$5,E$4,1)-1,Data!$B$13:$CT$996,96)</f>
        <v>0</v>
      </c>
      <c r="F71" s="183">
        <f>VLOOKUP(DATE($A71+F$5,F$4,1)-1,Data!$B$13:$CT$996,96)</f>
        <v>0</v>
      </c>
      <c r="G71" s="183">
        <f>VLOOKUP(DATE($A71+G$5,G$4,1)-1,Data!$B$13:$CT$996,96)</f>
        <v>0</v>
      </c>
      <c r="H71" s="183">
        <f>VLOOKUP(DATE($A71+H$5,H$4,1)-1,Data!$B$13:$CT$996,96)</f>
        <v>0</v>
      </c>
      <c r="I71" s="183">
        <f>VLOOKUP(DATE($A71+I$5,I$4,1)-1,Data!$B$13:$CT$996,96)</f>
        <v>0</v>
      </c>
      <c r="J71" s="183">
        <f>VLOOKUP(DATE($A71+J$5,J$4,1)-1,Data!$B$13:$CT$996,96)</f>
        <v>26</v>
      </c>
      <c r="K71" s="183">
        <f>VLOOKUP(DATE($A71+K$5,K$4,1)-1,Data!$B$13:$CT$996,96)</f>
        <v>31</v>
      </c>
      <c r="L71" s="183">
        <f>VLOOKUP(DATE($A71+L$5,L$4,1)-1,Data!$B$13:$CT$996,96)</f>
        <v>31</v>
      </c>
      <c r="M71" s="183">
        <f>VLOOKUP(DATE($A71+M$5,M$4,1)-1,Data!$B$13:$CT$996,96)</f>
        <v>0</v>
      </c>
    </row>
    <row r="72" spans="1:13">
      <c r="A72" s="17">
        <v>1987</v>
      </c>
      <c r="B72" s="183">
        <f>VLOOKUP(DATE($A72+B$5,B$4,1)-1,Data!$B$13:$CT$996,96)</f>
        <v>26</v>
      </c>
      <c r="C72" s="183">
        <f>VLOOKUP(DATE($A72+C$5,C$4,1)-1,Data!$B$13:$CT$996,96)</f>
        <v>10</v>
      </c>
      <c r="D72" s="183">
        <f>VLOOKUP(DATE($A72+D$5,D$4,1)-1,Data!$B$13:$CT$996,96)</f>
        <v>14</v>
      </c>
      <c r="E72" s="183">
        <f>VLOOKUP(DATE($A72+E$5,E$4,1)-1,Data!$B$13:$CT$996,96)</f>
        <v>0</v>
      </c>
      <c r="F72" s="183">
        <f>VLOOKUP(DATE($A72+F$5,F$4,1)-1,Data!$B$13:$CT$996,96)</f>
        <v>0</v>
      </c>
      <c r="G72" s="183">
        <f>VLOOKUP(DATE($A72+G$5,G$4,1)-1,Data!$B$13:$CT$996,96)</f>
        <v>0</v>
      </c>
      <c r="H72" s="183">
        <f>VLOOKUP(DATE($A72+H$5,H$4,1)-1,Data!$B$13:$CT$996,96)</f>
        <v>0</v>
      </c>
      <c r="I72" s="183">
        <f>VLOOKUP(DATE($A72+I$5,I$4,1)-1,Data!$B$13:$CT$996,96)</f>
        <v>0</v>
      </c>
      <c r="J72" s="183">
        <f>VLOOKUP(DATE($A72+J$5,J$4,1)-1,Data!$B$13:$CT$996,96)</f>
        <v>26</v>
      </c>
      <c r="K72" s="183">
        <f>VLOOKUP(DATE($A72+K$5,K$4,1)-1,Data!$B$13:$CT$996,96)</f>
        <v>31</v>
      </c>
      <c r="L72" s="183">
        <f>VLOOKUP(DATE($A72+L$5,L$4,1)-1,Data!$B$13:$CT$996,96)</f>
        <v>31</v>
      </c>
      <c r="M72" s="183">
        <f>VLOOKUP(DATE($A72+M$5,M$4,1)-1,Data!$B$13:$CT$996,96)</f>
        <v>30</v>
      </c>
    </row>
    <row r="73" spans="1:13">
      <c r="A73" s="17">
        <v>1988</v>
      </c>
      <c r="B73" s="183">
        <f>VLOOKUP(DATE($A73+B$5,B$4,1)-1,Data!$B$13:$CT$996,96)</f>
        <v>29</v>
      </c>
      <c r="C73" s="183">
        <f>VLOOKUP(DATE($A73+C$5,C$4,1)-1,Data!$B$13:$CT$996,96)</f>
        <v>20</v>
      </c>
      <c r="D73" s="183">
        <f>VLOOKUP(DATE($A73+D$5,D$4,1)-1,Data!$B$13:$CT$996,96)</f>
        <v>2</v>
      </c>
      <c r="E73" s="183">
        <f>VLOOKUP(DATE($A73+E$5,E$4,1)-1,Data!$B$13:$CT$996,96)</f>
        <v>0</v>
      </c>
      <c r="F73" s="183">
        <f>VLOOKUP(DATE($A73+F$5,F$4,1)-1,Data!$B$13:$CT$996,96)</f>
        <v>0</v>
      </c>
      <c r="G73" s="183">
        <f>VLOOKUP(DATE($A73+G$5,G$4,1)-1,Data!$B$13:$CT$996,96)</f>
        <v>0</v>
      </c>
      <c r="H73" s="183">
        <f>VLOOKUP(DATE($A73+H$5,H$4,1)-1,Data!$B$13:$CT$996,96)</f>
        <v>0</v>
      </c>
      <c r="I73" s="183">
        <f>VLOOKUP(DATE($A73+I$5,I$4,1)-1,Data!$B$13:$CT$996,96)</f>
        <v>0</v>
      </c>
      <c r="J73" s="183">
        <f>VLOOKUP(DATE($A73+J$5,J$4,1)-1,Data!$B$13:$CT$996,96)</f>
        <v>26</v>
      </c>
      <c r="K73" s="183">
        <f>VLOOKUP(DATE($A73+K$5,K$4,1)-1,Data!$B$13:$CT$996,96)</f>
        <v>31</v>
      </c>
      <c r="L73" s="183">
        <f>VLOOKUP(DATE($A73+L$5,L$4,1)-1,Data!$B$13:$CT$996,96)</f>
        <v>31</v>
      </c>
      <c r="M73" s="183">
        <f>VLOOKUP(DATE($A73+M$5,M$4,1)-1,Data!$B$13:$CT$996,96)</f>
        <v>30</v>
      </c>
    </row>
    <row r="74" spans="1:13">
      <c r="A74" s="17">
        <v>1989</v>
      </c>
      <c r="B74" s="183">
        <f>VLOOKUP(DATE($A74+B$5,B$4,1)-1,Data!$B$13:$CT$996,96)</f>
        <v>31</v>
      </c>
      <c r="C74" s="183">
        <f>VLOOKUP(DATE($A74+C$5,C$4,1)-1,Data!$B$13:$CT$996,96)</f>
        <v>20</v>
      </c>
      <c r="D74" s="183">
        <f>VLOOKUP(DATE($A74+D$5,D$4,1)-1,Data!$B$13:$CT$996,96)</f>
        <v>14</v>
      </c>
      <c r="E74" s="183">
        <f>VLOOKUP(DATE($A74+E$5,E$4,1)-1,Data!$B$13:$CT$996,96)</f>
        <v>0</v>
      </c>
      <c r="F74" s="183">
        <f>VLOOKUP(DATE($A74+F$5,F$4,1)-1,Data!$B$13:$CT$996,96)</f>
        <v>0</v>
      </c>
      <c r="G74" s="183">
        <f>VLOOKUP(DATE($A74+G$5,G$4,1)-1,Data!$B$13:$CT$996,96)</f>
        <v>0</v>
      </c>
      <c r="H74" s="183">
        <f>VLOOKUP(DATE($A74+H$5,H$4,1)-1,Data!$B$13:$CT$996,96)</f>
        <v>0</v>
      </c>
      <c r="I74" s="183">
        <f>VLOOKUP(DATE($A74+I$5,I$4,1)-1,Data!$B$13:$CT$996,96)</f>
        <v>0</v>
      </c>
      <c r="J74" s="183">
        <f>VLOOKUP(DATE($A74+J$5,J$4,1)-1,Data!$B$13:$CT$996,96)</f>
        <v>26</v>
      </c>
      <c r="K74" s="183">
        <f>VLOOKUP(DATE($A74+K$5,K$4,1)-1,Data!$B$13:$CT$996,96)</f>
        <v>31</v>
      </c>
      <c r="L74" s="183">
        <f>VLOOKUP(DATE($A74+L$5,L$4,1)-1,Data!$B$13:$CT$996,96)</f>
        <v>31</v>
      </c>
      <c r="M74" s="183">
        <f>VLOOKUP(DATE($A74+M$5,M$4,1)-1,Data!$B$13:$CT$996,96)</f>
        <v>30</v>
      </c>
    </row>
    <row r="75" spans="1:13">
      <c r="A75" s="17">
        <v>1990</v>
      </c>
      <c r="B75" s="183">
        <f>VLOOKUP(DATE($A75+B$5,B$4,1)-1,Data!$B$13:$CT$996,96)</f>
        <v>31</v>
      </c>
      <c r="C75" s="183">
        <f>VLOOKUP(DATE($A75+C$5,C$4,1)-1,Data!$B$13:$CT$996,96)</f>
        <v>20</v>
      </c>
      <c r="D75" s="183">
        <f>VLOOKUP(DATE($A75+D$5,D$4,1)-1,Data!$B$13:$CT$996,96)</f>
        <v>14</v>
      </c>
      <c r="E75" s="183">
        <f>VLOOKUP(DATE($A75+E$5,E$4,1)-1,Data!$B$13:$CT$996,96)</f>
        <v>0</v>
      </c>
      <c r="F75" s="183">
        <f>VLOOKUP(DATE($A75+F$5,F$4,1)-1,Data!$B$13:$CT$996,96)</f>
        <v>0</v>
      </c>
      <c r="G75" s="183">
        <f>VLOOKUP(DATE($A75+G$5,G$4,1)-1,Data!$B$13:$CT$996,96)</f>
        <v>0</v>
      </c>
      <c r="H75" s="183">
        <f>VLOOKUP(DATE($A75+H$5,H$4,1)-1,Data!$B$13:$CT$996,96)</f>
        <v>0</v>
      </c>
      <c r="I75" s="183">
        <f>VLOOKUP(DATE($A75+I$5,I$4,1)-1,Data!$B$13:$CT$996,96)</f>
        <v>0</v>
      </c>
      <c r="J75" s="183">
        <f>VLOOKUP(DATE($A75+J$5,J$4,1)-1,Data!$B$13:$CT$996,96)</f>
        <v>26</v>
      </c>
      <c r="K75" s="183">
        <f>VLOOKUP(DATE($A75+K$5,K$4,1)-1,Data!$B$13:$CT$996,96)</f>
        <v>31</v>
      </c>
      <c r="L75" s="183">
        <f>VLOOKUP(DATE($A75+L$5,L$4,1)-1,Data!$B$13:$CT$996,96)</f>
        <v>31</v>
      </c>
      <c r="M75" s="183">
        <f>VLOOKUP(DATE($A75+M$5,M$4,1)-1,Data!$B$13:$CT$996,96)</f>
        <v>30</v>
      </c>
    </row>
    <row r="76" spans="1:13">
      <c r="A76" s="17">
        <v>1991</v>
      </c>
      <c r="B76" s="183">
        <f>VLOOKUP(DATE($A76+B$5,B$4,1)-1,Data!$B$13:$CT$996,96)</f>
        <v>31</v>
      </c>
      <c r="C76" s="183">
        <f>VLOOKUP(DATE($A76+C$5,C$4,1)-1,Data!$B$13:$CT$996,96)</f>
        <v>20</v>
      </c>
      <c r="D76" s="183">
        <f>VLOOKUP(DATE($A76+D$5,D$4,1)-1,Data!$B$13:$CT$996,96)</f>
        <v>14</v>
      </c>
      <c r="E76" s="183">
        <f>VLOOKUP(DATE($A76+E$5,E$4,1)-1,Data!$B$13:$CT$996,96)</f>
        <v>0</v>
      </c>
      <c r="F76" s="183">
        <f>VLOOKUP(DATE($A76+F$5,F$4,1)-1,Data!$B$13:$CT$996,96)</f>
        <v>0</v>
      </c>
      <c r="G76" s="183">
        <f>VLOOKUP(DATE($A76+G$5,G$4,1)-1,Data!$B$13:$CT$996,96)</f>
        <v>0</v>
      </c>
      <c r="H76" s="183">
        <f>VLOOKUP(DATE($A76+H$5,H$4,1)-1,Data!$B$13:$CT$996,96)</f>
        <v>0</v>
      </c>
      <c r="I76" s="183">
        <f>VLOOKUP(DATE($A76+I$5,I$4,1)-1,Data!$B$13:$CT$996,96)</f>
        <v>0</v>
      </c>
      <c r="J76" s="183">
        <f>VLOOKUP(DATE($A76+J$5,J$4,1)-1,Data!$B$13:$CT$996,96)</f>
        <v>26</v>
      </c>
      <c r="K76" s="183">
        <f>VLOOKUP(DATE($A76+K$5,K$4,1)-1,Data!$B$13:$CT$996,96)</f>
        <v>31</v>
      </c>
      <c r="L76" s="183">
        <f>VLOOKUP(DATE($A76+L$5,L$4,1)-1,Data!$B$13:$CT$996,96)</f>
        <v>31</v>
      </c>
      <c r="M76" s="183">
        <f>VLOOKUP(DATE($A76+M$5,M$4,1)-1,Data!$B$13:$CT$996,96)</f>
        <v>30</v>
      </c>
    </row>
    <row r="77" spans="1:13">
      <c r="A77" s="17">
        <v>1992</v>
      </c>
      <c r="B77" s="183">
        <f>VLOOKUP(DATE($A77+B$5,B$4,1)-1,Data!$B$13:$CT$996,96)</f>
        <v>31</v>
      </c>
      <c r="C77" s="183">
        <f>VLOOKUP(DATE($A77+C$5,C$4,1)-1,Data!$B$13:$CT$996,96)</f>
        <v>20</v>
      </c>
      <c r="D77" s="183">
        <f>VLOOKUP(DATE($A77+D$5,D$4,1)-1,Data!$B$13:$CT$996,96)</f>
        <v>14</v>
      </c>
      <c r="E77" s="183">
        <f>VLOOKUP(DATE($A77+E$5,E$4,1)-1,Data!$B$13:$CT$996,96)</f>
        <v>0</v>
      </c>
      <c r="F77" s="183">
        <f>VLOOKUP(DATE($A77+F$5,F$4,1)-1,Data!$B$13:$CT$996,96)</f>
        <v>0</v>
      </c>
      <c r="G77" s="183">
        <f>VLOOKUP(DATE($A77+G$5,G$4,1)-1,Data!$B$13:$CT$996,96)</f>
        <v>0</v>
      </c>
      <c r="H77" s="183">
        <f>VLOOKUP(DATE($A77+H$5,H$4,1)-1,Data!$B$13:$CT$996,96)</f>
        <v>0</v>
      </c>
      <c r="I77" s="183">
        <f>VLOOKUP(DATE($A77+I$5,I$4,1)-1,Data!$B$13:$CT$996,96)</f>
        <v>0</v>
      </c>
      <c r="J77" s="183">
        <f>VLOOKUP(DATE($A77+J$5,J$4,1)-1,Data!$B$13:$CT$996,96)</f>
        <v>26</v>
      </c>
      <c r="K77" s="183">
        <f>VLOOKUP(DATE($A77+K$5,K$4,1)-1,Data!$B$13:$CT$996,96)</f>
        <v>31</v>
      </c>
      <c r="L77" s="183">
        <f>VLOOKUP(DATE($A77+L$5,L$4,1)-1,Data!$B$13:$CT$996,96)</f>
        <v>31</v>
      </c>
      <c r="M77" s="183">
        <f>VLOOKUP(DATE($A77+M$5,M$4,1)-1,Data!$B$13:$CT$996,96)</f>
        <v>30</v>
      </c>
    </row>
    <row r="78" spans="1:13">
      <c r="A78" s="17">
        <v>1993</v>
      </c>
      <c r="B78" s="183">
        <f>VLOOKUP(DATE($A78+B$5,B$4,1)-1,Data!$B$13:$CT$996,96)</f>
        <v>31</v>
      </c>
      <c r="C78" s="183">
        <f>VLOOKUP(DATE($A78+C$5,C$4,1)-1,Data!$B$13:$CT$996,96)</f>
        <v>20</v>
      </c>
      <c r="D78" s="183">
        <f>VLOOKUP(DATE($A78+D$5,D$4,1)-1,Data!$B$13:$CT$996,96)</f>
        <v>9</v>
      </c>
      <c r="E78" s="183">
        <f>VLOOKUP(DATE($A78+E$5,E$4,1)-1,Data!$B$13:$CT$996,96)</f>
        <v>0</v>
      </c>
      <c r="F78" s="183">
        <f>VLOOKUP(DATE($A78+F$5,F$4,1)-1,Data!$B$13:$CT$996,96)</f>
        <v>0</v>
      </c>
      <c r="G78" s="183">
        <f>VLOOKUP(DATE($A78+G$5,G$4,1)-1,Data!$B$13:$CT$996,96)</f>
        <v>0</v>
      </c>
      <c r="H78" s="183">
        <f>VLOOKUP(DATE($A78+H$5,H$4,1)-1,Data!$B$13:$CT$996,96)</f>
        <v>0</v>
      </c>
      <c r="I78" s="183">
        <f>VLOOKUP(DATE($A78+I$5,I$4,1)-1,Data!$B$13:$CT$996,96)</f>
        <v>0</v>
      </c>
      <c r="J78" s="183">
        <f>VLOOKUP(DATE($A78+J$5,J$4,1)-1,Data!$B$13:$CT$996,96)</f>
        <v>26</v>
      </c>
      <c r="K78" s="183">
        <f>VLOOKUP(DATE($A78+K$5,K$4,1)-1,Data!$B$13:$CT$996,96)</f>
        <v>31</v>
      </c>
      <c r="L78" s="183">
        <f>VLOOKUP(DATE($A78+L$5,L$4,1)-1,Data!$B$13:$CT$996,96)</f>
        <v>31</v>
      </c>
      <c r="M78" s="183">
        <f>VLOOKUP(DATE($A78+M$5,M$4,1)-1,Data!$B$13:$CT$996,96)</f>
        <v>30</v>
      </c>
    </row>
    <row r="79" spans="1:13">
      <c r="A79" s="17">
        <v>1994</v>
      </c>
      <c r="B79" s="183">
        <f>VLOOKUP(DATE($A79+B$5,B$4,1)-1,Data!$B$13:$CT$996,96)</f>
        <v>22</v>
      </c>
      <c r="C79" s="183">
        <f>VLOOKUP(DATE($A79+C$5,C$4,1)-1,Data!$B$13:$CT$996,96)</f>
        <v>19</v>
      </c>
      <c r="D79" s="183">
        <f>VLOOKUP(DATE($A79+D$5,D$4,1)-1,Data!$B$13:$CT$996,96)</f>
        <v>10</v>
      </c>
      <c r="E79" s="183">
        <f>VLOOKUP(DATE($A79+E$5,E$4,1)-1,Data!$B$13:$CT$996,96)</f>
        <v>0</v>
      </c>
      <c r="F79" s="183">
        <f>VLOOKUP(DATE($A79+F$5,F$4,1)-1,Data!$B$13:$CT$996,96)</f>
        <v>0</v>
      </c>
      <c r="G79" s="183">
        <f>VLOOKUP(DATE($A79+G$5,G$4,1)-1,Data!$B$13:$CT$996,96)</f>
        <v>0</v>
      </c>
      <c r="H79" s="183">
        <f>VLOOKUP(DATE($A79+H$5,H$4,1)-1,Data!$B$13:$CT$996,96)</f>
        <v>0</v>
      </c>
      <c r="I79" s="183">
        <f>VLOOKUP(DATE($A79+I$5,I$4,1)-1,Data!$B$13:$CT$996,96)</f>
        <v>0</v>
      </c>
      <c r="J79" s="183">
        <f>VLOOKUP(DATE($A79+J$5,J$4,1)-1,Data!$B$13:$CT$996,96)</f>
        <v>26</v>
      </c>
      <c r="K79" s="183">
        <f>VLOOKUP(DATE($A79+K$5,K$4,1)-1,Data!$B$13:$CT$996,96)</f>
        <v>31</v>
      </c>
      <c r="L79" s="183">
        <f>VLOOKUP(DATE($A79+L$5,L$4,1)-1,Data!$B$13:$CT$996,96)</f>
        <v>31</v>
      </c>
      <c r="M79" s="183">
        <f>VLOOKUP(DATE($A79+M$5,M$4,1)-1,Data!$B$13:$CT$996,96)</f>
        <v>30</v>
      </c>
    </row>
    <row r="80" spans="1:13">
      <c r="A80" s="17">
        <v>1995</v>
      </c>
      <c r="B80" s="183">
        <f>VLOOKUP(DATE($A80+B$5,B$4,1)-1,Data!$B$13:$CT$996,96)</f>
        <v>31</v>
      </c>
      <c r="C80" s="183">
        <f>VLOOKUP(DATE($A80+C$5,C$4,1)-1,Data!$B$13:$CT$996,96)</f>
        <v>20</v>
      </c>
      <c r="D80" s="183">
        <f>VLOOKUP(DATE($A80+D$5,D$4,1)-1,Data!$B$13:$CT$996,96)</f>
        <v>11</v>
      </c>
      <c r="E80" s="183">
        <f>VLOOKUP(DATE($A80+E$5,E$4,1)-1,Data!$B$13:$CT$996,96)</f>
        <v>0</v>
      </c>
      <c r="F80" s="183">
        <f>VLOOKUP(DATE($A80+F$5,F$4,1)-1,Data!$B$13:$CT$996,96)</f>
        <v>0</v>
      </c>
      <c r="G80" s="183">
        <f>VLOOKUP(DATE($A80+G$5,G$4,1)-1,Data!$B$13:$CT$996,96)</f>
        <v>0</v>
      </c>
      <c r="H80" s="183">
        <f>VLOOKUP(DATE($A80+H$5,H$4,1)-1,Data!$B$13:$CT$996,96)</f>
        <v>0</v>
      </c>
      <c r="I80" s="183">
        <f>VLOOKUP(DATE($A80+I$5,I$4,1)-1,Data!$B$13:$CT$996,96)</f>
        <v>0</v>
      </c>
      <c r="J80" s="183">
        <f>VLOOKUP(DATE($A80+J$5,J$4,1)-1,Data!$B$13:$CT$996,96)</f>
        <v>0</v>
      </c>
      <c r="K80" s="183">
        <f>VLOOKUP(DATE($A80+K$5,K$4,1)-1,Data!$B$13:$CT$996,96)</f>
        <v>31</v>
      </c>
      <c r="L80" s="183">
        <f>VLOOKUP(DATE($A80+L$5,L$4,1)-1,Data!$B$13:$CT$996,96)</f>
        <v>31</v>
      </c>
      <c r="M80" s="183">
        <f>VLOOKUP(DATE($A80+M$5,M$4,1)-1,Data!$B$13:$CT$996,96)</f>
        <v>30</v>
      </c>
    </row>
    <row r="81" spans="1:13">
      <c r="A81" s="17">
        <v>1996</v>
      </c>
      <c r="B81" s="183">
        <f>VLOOKUP(DATE($A81+B$5,B$4,1)-1,Data!$B$13:$CT$996,96)</f>
        <v>17</v>
      </c>
      <c r="C81" s="183">
        <f>VLOOKUP(DATE($A81+C$5,C$4,1)-1,Data!$B$13:$CT$996,96)</f>
        <v>20</v>
      </c>
      <c r="D81" s="183">
        <f>VLOOKUP(DATE($A81+D$5,D$4,1)-1,Data!$B$13:$CT$996,96)</f>
        <v>0</v>
      </c>
      <c r="E81" s="183">
        <f>VLOOKUP(DATE($A81+E$5,E$4,1)-1,Data!$B$13:$CT$996,96)</f>
        <v>0</v>
      </c>
      <c r="F81" s="183">
        <f>VLOOKUP(DATE($A81+F$5,F$4,1)-1,Data!$B$13:$CT$996,96)</f>
        <v>0</v>
      </c>
      <c r="G81" s="183">
        <f>VLOOKUP(DATE($A81+G$5,G$4,1)-1,Data!$B$13:$CT$996,96)</f>
        <v>0</v>
      </c>
      <c r="H81" s="183">
        <f>VLOOKUP(DATE($A81+H$5,H$4,1)-1,Data!$B$13:$CT$996,96)</f>
        <v>0</v>
      </c>
      <c r="I81" s="183">
        <f>VLOOKUP(DATE($A81+I$5,I$4,1)-1,Data!$B$13:$CT$996,96)</f>
        <v>0</v>
      </c>
      <c r="J81" s="183">
        <f>VLOOKUP(DATE($A81+J$5,J$4,1)-1,Data!$B$13:$CT$996,96)</f>
        <v>26</v>
      </c>
      <c r="K81" s="183">
        <f>VLOOKUP(DATE($A81+K$5,K$4,1)-1,Data!$B$13:$CT$996,96)</f>
        <v>31</v>
      </c>
      <c r="L81" s="183">
        <f>VLOOKUP(DATE($A81+L$5,L$4,1)-1,Data!$B$13:$CT$996,96)</f>
        <v>31</v>
      </c>
      <c r="M81" s="183">
        <f>VLOOKUP(DATE($A81+M$5,M$4,1)-1,Data!$B$13:$CT$996,96)</f>
        <v>0</v>
      </c>
    </row>
    <row r="82" spans="1:13">
      <c r="A82" s="17">
        <v>1997</v>
      </c>
      <c r="B82" s="183">
        <f>VLOOKUP(DATE($A82+B$5,B$4,1)-1,Data!$B$13:$CT$996,96)</f>
        <v>21</v>
      </c>
      <c r="C82" s="183">
        <f>VLOOKUP(DATE($A82+C$5,C$4,1)-1,Data!$B$13:$CT$996,96)</f>
        <v>2</v>
      </c>
      <c r="D82" s="183">
        <f>VLOOKUP(DATE($A82+D$5,D$4,1)-1,Data!$B$13:$CT$996,96)</f>
        <v>0</v>
      </c>
      <c r="E82" s="183">
        <f>VLOOKUP(DATE($A82+E$5,E$4,1)-1,Data!$B$13:$CT$996,96)</f>
        <v>0</v>
      </c>
      <c r="F82" s="183">
        <f>VLOOKUP(DATE($A82+F$5,F$4,1)-1,Data!$B$13:$CT$996,96)</f>
        <v>0</v>
      </c>
      <c r="G82" s="183">
        <f>VLOOKUP(DATE($A82+G$5,G$4,1)-1,Data!$B$13:$CT$996,96)</f>
        <v>0</v>
      </c>
      <c r="H82" s="183">
        <f>VLOOKUP(DATE($A82+H$5,H$4,1)-1,Data!$B$13:$CT$996,96)</f>
        <v>0</v>
      </c>
      <c r="I82" s="183">
        <f>VLOOKUP(DATE($A82+I$5,I$4,1)-1,Data!$B$13:$CT$996,96)</f>
        <v>0</v>
      </c>
      <c r="J82" s="183">
        <f>VLOOKUP(DATE($A82+J$5,J$4,1)-1,Data!$B$13:$CT$996,96)</f>
        <v>26</v>
      </c>
      <c r="K82" s="183">
        <f>VLOOKUP(DATE($A82+K$5,K$4,1)-1,Data!$B$13:$CT$996,96)</f>
        <v>31</v>
      </c>
      <c r="L82" s="183">
        <f>VLOOKUP(DATE($A82+L$5,L$4,1)-1,Data!$B$13:$CT$996,96)</f>
        <v>31</v>
      </c>
      <c r="M82" s="183">
        <f>VLOOKUP(DATE($A82+M$5,M$4,1)-1,Data!$B$13:$CT$996,96)</f>
        <v>0</v>
      </c>
    </row>
    <row r="83" spans="1:13">
      <c r="A83" s="17">
        <v>1998</v>
      </c>
      <c r="B83" s="183">
        <f>VLOOKUP(DATE($A83+B$5,B$4,1)-1,Data!$B$13:$CT$996,96)</f>
        <v>22</v>
      </c>
      <c r="C83" s="183">
        <f>VLOOKUP(DATE($A83+C$5,C$4,1)-1,Data!$B$13:$CT$996,96)</f>
        <v>2</v>
      </c>
      <c r="D83" s="183">
        <f>VLOOKUP(DATE($A83+D$5,D$4,1)-1,Data!$B$13:$CT$996,96)</f>
        <v>1</v>
      </c>
      <c r="E83" s="183">
        <f>VLOOKUP(DATE($A83+E$5,E$4,1)-1,Data!$B$13:$CT$996,96)</f>
        <v>0</v>
      </c>
      <c r="F83" s="183">
        <f>VLOOKUP(DATE($A83+F$5,F$4,1)-1,Data!$B$13:$CT$996,96)</f>
        <v>0</v>
      </c>
      <c r="G83" s="183">
        <f>VLOOKUP(DATE($A83+G$5,G$4,1)-1,Data!$B$13:$CT$996,96)</f>
        <v>0</v>
      </c>
      <c r="H83" s="183">
        <f>VLOOKUP(DATE($A83+H$5,H$4,1)-1,Data!$B$13:$CT$996,96)</f>
        <v>0</v>
      </c>
      <c r="I83" s="183">
        <f>VLOOKUP(DATE($A83+I$5,I$4,1)-1,Data!$B$13:$CT$996,96)</f>
        <v>0</v>
      </c>
      <c r="J83" s="183">
        <f>VLOOKUP(DATE($A83+J$5,J$4,1)-1,Data!$B$13:$CT$996,96)</f>
        <v>0</v>
      </c>
      <c r="K83" s="183">
        <f>VLOOKUP(DATE($A83+K$5,K$4,1)-1,Data!$B$13:$CT$996,96)</f>
        <v>0</v>
      </c>
      <c r="L83" s="183">
        <f>VLOOKUP(DATE($A83+L$5,L$4,1)-1,Data!$B$13:$CT$996,96)</f>
        <v>31</v>
      </c>
      <c r="M83" s="183">
        <f>VLOOKUP(DATE($A83+M$5,M$4,1)-1,Data!$B$13:$CT$996,96)</f>
        <v>0</v>
      </c>
    </row>
    <row r="84" spans="1:13">
      <c r="A84" s="17">
        <v>1999</v>
      </c>
      <c r="B84" s="183">
        <f>VLOOKUP(DATE($A84+B$5,B$4,1)-1,Data!$B$13:$CT$996,96)</f>
        <v>0</v>
      </c>
      <c r="C84" s="183">
        <f>VLOOKUP(DATE($A84+C$5,C$4,1)-1,Data!$B$13:$CT$996,96)</f>
        <v>0</v>
      </c>
      <c r="D84" s="183">
        <f>VLOOKUP(DATE($A84+D$5,D$4,1)-1,Data!$B$13:$CT$996,96)</f>
        <v>0</v>
      </c>
      <c r="E84" s="183">
        <f>VLOOKUP(DATE($A84+E$5,E$4,1)-1,Data!$B$13:$CT$996,96)</f>
        <v>0</v>
      </c>
      <c r="F84" s="183">
        <f>VLOOKUP(DATE($A84+F$5,F$4,1)-1,Data!$B$13:$CT$996,96)</f>
        <v>0</v>
      </c>
      <c r="G84" s="183">
        <f>VLOOKUP(DATE($A84+G$5,G$4,1)-1,Data!$B$13:$CT$996,96)</f>
        <v>0</v>
      </c>
      <c r="H84" s="183">
        <f>VLOOKUP(DATE($A84+H$5,H$4,1)-1,Data!$B$13:$CT$996,96)</f>
        <v>0</v>
      </c>
      <c r="I84" s="183">
        <f>VLOOKUP(DATE($A84+I$5,I$4,1)-1,Data!$B$13:$CT$996,96)</f>
        <v>0</v>
      </c>
      <c r="J84" s="183">
        <f>VLOOKUP(DATE($A84+J$5,J$4,1)-1,Data!$B$13:$CT$996,96)</f>
        <v>26</v>
      </c>
      <c r="K84" s="183">
        <f>VLOOKUP(DATE($A84+K$5,K$4,1)-1,Data!$B$13:$CT$996,96)</f>
        <v>31</v>
      </c>
      <c r="L84" s="183">
        <f>VLOOKUP(DATE($A84+L$5,L$4,1)-1,Data!$B$13:$CT$996,96)</f>
        <v>31</v>
      </c>
      <c r="M84" s="183">
        <f>VLOOKUP(DATE($A84+M$5,M$4,1)-1,Data!$B$13:$CT$996,96)</f>
        <v>0</v>
      </c>
    </row>
    <row r="85" spans="1:13">
      <c r="A85" s="17">
        <v>2000</v>
      </c>
      <c r="B85" s="183">
        <f>VLOOKUP(DATE($A85+B$5,B$4,1)-1,Data!$B$13:$CT$996,96)</f>
        <v>18</v>
      </c>
      <c r="C85" s="183">
        <f>VLOOKUP(DATE($A85+C$5,C$4,1)-1,Data!$B$13:$CT$996,96)</f>
        <v>6</v>
      </c>
      <c r="D85" s="183">
        <f>VLOOKUP(DATE($A85+D$5,D$4,1)-1,Data!$B$13:$CT$996,96)</f>
        <v>12</v>
      </c>
      <c r="E85" s="183">
        <f>VLOOKUP(DATE($A85+E$5,E$4,1)-1,Data!$B$13:$CT$996,96)</f>
        <v>0</v>
      </c>
      <c r="F85" s="183">
        <f>VLOOKUP(DATE($A85+F$5,F$4,1)-1,Data!$B$13:$CT$996,96)</f>
        <v>0</v>
      </c>
      <c r="G85" s="183">
        <f>VLOOKUP(DATE($A85+G$5,G$4,1)-1,Data!$B$13:$CT$996,96)</f>
        <v>0</v>
      </c>
      <c r="H85" s="183">
        <f>VLOOKUP(DATE($A85+H$5,H$4,1)-1,Data!$B$13:$CT$996,96)</f>
        <v>0</v>
      </c>
      <c r="I85" s="183">
        <f>VLOOKUP(DATE($A85+I$5,I$4,1)-1,Data!$B$13:$CT$996,96)</f>
        <v>0</v>
      </c>
      <c r="J85" s="183">
        <f>VLOOKUP(DATE($A85+J$5,J$4,1)-1,Data!$B$13:$CT$996,96)</f>
        <v>26</v>
      </c>
      <c r="K85" s="183">
        <f>VLOOKUP(DATE($A85+K$5,K$4,1)-1,Data!$B$13:$CT$996,96)</f>
        <v>31</v>
      </c>
      <c r="L85" s="183">
        <f>VLOOKUP(DATE($A85+L$5,L$4,1)-1,Data!$B$13:$CT$996,96)</f>
        <v>31</v>
      </c>
      <c r="M85" s="183">
        <f>VLOOKUP(DATE($A85+M$5,M$4,1)-1,Data!$B$13:$CT$996,96)</f>
        <v>30</v>
      </c>
    </row>
    <row r="86" spans="1:13">
      <c r="A86" s="17">
        <v>2001</v>
      </c>
      <c r="B86" s="183">
        <f>VLOOKUP(DATE($A86+B$5,B$4,1)-1,Data!$B$13:$CT$996,96)</f>
        <v>14</v>
      </c>
      <c r="C86" s="183">
        <f>VLOOKUP(DATE($A86+C$5,C$4,1)-1,Data!$B$13:$CT$996,96)</f>
        <v>16</v>
      </c>
      <c r="D86" s="183">
        <f>VLOOKUP(DATE($A86+D$5,D$4,1)-1,Data!$B$13:$CT$996,96)</f>
        <v>14</v>
      </c>
      <c r="E86" s="183">
        <f>VLOOKUP(DATE($A86+E$5,E$4,1)-1,Data!$B$13:$CT$996,96)</f>
        <v>0</v>
      </c>
      <c r="F86" s="183">
        <f>VLOOKUP(DATE($A86+F$5,F$4,1)-1,Data!$B$13:$CT$996,96)</f>
        <v>0</v>
      </c>
      <c r="G86" s="183">
        <f>VLOOKUP(DATE($A86+G$5,G$4,1)-1,Data!$B$13:$CT$996,96)</f>
        <v>0</v>
      </c>
      <c r="H86" s="183">
        <f>VLOOKUP(DATE($A86+H$5,H$4,1)-1,Data!$B$13:$CT$996,96)</f>
        <v>0</v>
      </c>
      <c r="I86" s="183">
        <f>VLOOKUP(DATE($A86+I$5,I$4,1)-1,Data!$B$13:$CT$996,96)</f>
        <v>0</v>
      </c>
      <c r="J86" s="183">
        <f>VLOOKUP(DATE($A86+J$5,J$4,1)-1,Data!$B$13:$CT$996,96)</f>
        <v>26</v>
      </c>
      <c r="K86" s="183">
        <f>VLOOKUP(DATE($A86+K$5,K$4,1)-1,Data!$B$13:$CT$996,96)</f>
        <v>31</v>
      </c>
      <c r="L86" s="183">
        <f>VLOOKUP(DATE($A86+L$5,L$4,1)-1,Data!$B$13:$CT$996,96)</f>
        <v>31</v>
      </c>
      <c r="M86" s="183">
        <f>VLOOKUP(DATE($A86+M$5,M$4,1)-1,Data!$B$13:$CT$996,96)</f>
        <v>30</v>
      </c>
    </row>
    <row r="87" spans="1:13">
      <c r="A87" s="17">
        <v>2002</v>
      </c>
      <c r="B87" s="183">
        <f>VLOOKUP(DATE($A87+B$5,B$4,1)-1,Data!$B$13:$CT$996,96)</f>
        <v>31</v>
      </c>
      <c r="C87" s="183">
        <f>VLOOKUP(DATE($A87+C$5,C$4,1)-1,Data!$B$13:$CT$996,96)</f>
        <v>19</v>
      </c>
      <c r="D87" s="183">
        <f>VLOOKUP(DATE($A87+D$5,D$4,1)-1,Data!$B$13:$CT$996,96)</f>
        <v>0</v>
      </c>
      <c r="E87" s="183">
        <f>VLOOKUP(DATE($A87+E$5,E$4,1)-1,Data!$B$13:$CT$996,96)</f>
        <v>0</v>
      </c>
      <c r="F87" s="183">
        <f>VLOOKUP(DATE($A87+F$5,F$4,1)-1,Data!$B$13:$CT$996,96)</f>
        <v>0</v>
      </c>
      <c r="G87" s="183">
        <f>VLOOKUP(DATE($A87+G$5,G$4,1)-1,Data!$B$13:$CT$996,96)</f>
        <v>0</v>
      </c>
      <c r="H87" s="183">
        <f>VLOOKUP(DATE($A87+H$5,H$4,1)-1,Data!$B$13:$CT$996,96)</f>
        <v>0</v>
      </c>
      <c r="I87" s="183">
        <f>VLOOKUP(DATE($A87+I$5,I$4,1)-1,Data!$B$13:$CT$996,96)</f>
        <v>0</v>
      </c>
      <c r="J87" s="183">
        <f>VLOOKUP(DATE($A87+J$5,J$4,1)-1,Data!$B$13:$CT$996,96)</f>
        <v>26</v>
      </c>
      <c r="K87" s="183">
        <f>VLOOKUP(DATE($A87+K$5,K$4,1)-1,Data!$B$13:$CT$996,96)</f>
        <v>31</v>
      </c>
      <c r="L87" s="183">
        <f>VLOOKUP(DATE($A87+L$5,L$4,1)-1,Data!$B$13:$CT$996,96)</f>
        <v>31</v>
      </c>
      <c r="M87" s="183">
        <f>VLOOKUP(DATE($A87+M$5,M$4,1)-1,Data!$B$13:$CT$996,96)</f>
        <v>30</v>
      </c>
    </row>
    <row r="88" spans="1:13">
      <c r="A88" s="17">
        <v>2003</v>
      </c>
      <c r="B88" s="183">
        <f>VLOOKUP(DATE($A88+B$5,B$4,1)-1,Data!$B$13:$CT$996,96)</f>
        <v>7</v>
      </c>
      <c r="C88" s="183">
        <f>VLOOKUP(DATE($A88+C$5,C$4,1)-1,Data!$B$13:$CT$996,96)</f>
        <v>0</v>
      </c>
      <c r="D88" s="183">
        <f>VLOOKUP(DATE($A88+D$5,D$4,1)-1,Data!$B$13:$CT$996,96)</f>
        <v>0</v>
      </c>
      <c r="E88" s="183">
        <f>VLOOKUP(DATE($A88+E$5,E$4,1)-1,Data!$B$13:$CT$996,96)</f>
        <v>0</v>
      </c>
      <c r="F88" s="183">
        <f>VLOOKUP(DATE($A88+F$5,F$4,1)-1,Data!$B$13:$CT$996,96)</f>
        <v>0</v>
      </c>
      <c r="G88" s="183">
        <f>VLOOKUP(DATE($A88+G$5,G$4,1)-1,Data!$B$13:$CT$996,96)</f>
        <v>0</v>
      </c>
      <c r="H88" s="183">
        <f>VLOOKUP(DATE($A88+H$5,H$4,1)-1,Data!$B$13:$CT$996,96)</f>
        <v>0</v>
      </c>
      <c r="I88" s="183">
        <f>VLOOKUP(DATE($A88+I$5,I$4,1)-1,Data!$B$13:$CT$996,96)</f>
        <v>0</v>
      </c>
      <c r="J88" s="183">
        <f>VLOOKUP(DATE($A88+J$5,J$4,1)-1,Data!$B$13:$CT$996,96)</f>
        <v>26</v>
      </c>
      <c r="K88" s="183">
        <f>VLOOKUP(DATE($A88+K$5,K$4,1)-1,Data!$B$13:$CT$996,96)</f>
        <v>31</v>
      </c>
      <c r="L88" s="183">
        <f>VLOOKUP(DATE($A88+L$5,L$4,1)-1,Data!$B$13:$CT$996,96)</f>
        <v>31</v>
      </c>
      <c r="M88" s="183">
        <f>VLOOKUP(DATE($A88+M$5,M$4,1)-1,Data!$B$13:$CT$996,96)</f>
        <v>30</v>
      </c>
    </row>
    <row r="89" spans="1:13">
      <c r="H89" s="40"/>
    </row>
    <row r="90" spans="1:13">
      <c r="A90" s="41" t="s">
        <v>153</v>
      </c>
      <c r="B90" s="4"/>
    </row>
    <row r="91" spans="1:13">
      <c r="B91" s="1"/>
    </row>
    <row r="92" spans="1:13">
      <c r="B92" s="42"/>
    </row>
  </sheetData>
  <mergeCells count="1">
    <mergeCell ref="A1:M1"/>
  </mergeCells>
  <phoneticPr fontId="0" type="noConversion"/>
  <conditionalFormatting sqref="H89">
    <cfRule type="cellIs" dxfId="38" priority="1" stopIfTrue="1" operator="equal">
      <formula>"Flood"</formula>
    </cfRule>
    <cfRule type="cellIs" dxfId="37" priority="2" stopIfTrue="1" operator="equal">
      <formula>"Keswick"</formula>
    </cfRule>
    <cfRule type="cellIs" dxfId="36" priority="3" stopIfTrue="1" operator="equal">
      <formula>"NCP"</formula>
    </cfRule>
  </conditionalFormatting>
  <conditionalFormatting sqref="B7:M88">
    <cfRule type="cellIs" dxfId="35" priority="4" stopIfTrue="1" operator="between">
      <formula>1</formula>
      <formula>6</formula>
    </cfRule>
    <cfRule type="cellIs" dxfId="34" priority="5" stopIfTrue="1" operator="between">
      <formula>7</formula>
      <formula>27</formula>
    </cfRule>
    <cfRule type="cellIs" dxfId="33" priority="6" stopIfTrue="1" operator="between">
      <formula>28</formula>
      <formula>31</formula>
    </cfRule>
  </conditionalFormatting>
  <pageMargins left="0.75" right="0.75" top="1" bottom="1" header="0.5" footer="0.5"/>
  <pageSetup scale="56" orientation="portrait" r:id="rId1"/>
  <headerFooter alignWithMargins="0">
    <oddHeader>&amp;R&amp;D</oddHeader>
    <oddFooter>&amp;R&amp;F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4">
    <pageSetUpPr fitToPage="1"/>
  </sheetPr>
  <dimension ref="A1:P89"/>
  <sheetViews>
    <sheetView workbookViewId="0">
      <pane ySplit="3" topLeftCell="A73" activePane="bottomLeft" state="frozenSplit"/>
      <selection activeCell="A2" sqref="A2:M2"/>
      <selection pane="bottomLeft" activeCell="A87" sqref="A87"/>
    </sheetView>
  </sheetViews>
  <sheetFormatPr defaultRowHeight="12.75"/>
  <cols>
    <col min="1" max="1" customWidth="true" style="17" width="9.140625" collapsed="true"/>
  </cols>
  <sheetData>
    <row r="1" spans="1:16" s="179" customFormat="1" ht="34.5" customHeight="1">
      <c r="A1" s="199" t="s">
        <v>368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</row>
    <row r="2" spans="1:16">
      <c r="A2" s="77"/>
      <c r="D2" s="178"/>
      <c r="E2" s="181">
        <v>1500</v>
      </c>
      <c r="G2" s="176"/>
      <c r="H2" s="150" t="s">
        <v>367</v>
      </c>
      <c r="J2" s="177"/>
      <c r="K2" s="150" t="s">
        <v>366</v>
      </c>
      <c r="M2" s="2"/>
    </row>
    <row r="3" spans="1:16">
      <c r="A3" s="10" t="s">
        <v>140</v>
      </c>
      <c r="B3" s="10" t="s">
        <v>141</v>
      </c>
      <c r="C3" s="10" t="s">
        <v>142</v>
      </c>
      <c r="D3" s="10" t="s">
        <v>143</v>
      </c>
      <c r="E3" s="10" t="s">
        <v>144</v>
      </c>
      <c r="F3" s="10" t="s">
        <v>145</v>
      </c>
      <c r="G3" s="10" t="s">
        <v>146</v>
      </c>
      <c r="H3" s="147" t="s">
        <v>147</v>
      </c>
      <c r="I3" s="147" t="s">
        <v>148</v>
      </c>
      <c r="J3" s="10" t="s">
        <v>149</v>
      </c>
      <c r="K3" s="10" t="s">
        <v>150</v>
      </c>
      <c r="L3" s="10" t="s">
        <v>151</v>
      </c>
      <c r="M3" s="146" t="s">
        <v>152</v>
      </c>
    </row>
    <row r="4" spans="1:16">
      <c r="A4" s="17">
        <v>1922</v>
      </c>
      <c r="B4" s="40"/>
      <c r="C4" s="40"/>
      <c r="D4" s="40"/>
      <c r="E4" s="40"/>
      <c r="F4" s="40"/>
      <c r="G4" s="40"/>
      <c r="H4" s="184" t="e">
        <f>VLOOKUP(DATE($A4,4,30),Data!$B$13:$CU$996,98)</f>
        <v>#N/A</v>
      </c>
      <c r="I4" s="184" t="e">
        <f>VLOOKUP(DATE($A4,5,31),Data!$B$13:$CU$996,98)</f>
        <v>#N/A</v>
      </c>
      <c r="J4" s="40"/>
      <c r="K4" s="40"/>
      <c r="L4" s="40"/>
      <c r="M4" s="40"/>
    </row>
    <row r="5" spans="1:16">
      <c r="A5" s="17">
        <v>1923</v>
      </c>
      <c r="B5" s="40"/>
      <c r="C5" s="40"/>
      <c r="E5" s="40"/>
      <c r="F5" s="40"/>
      <c r="G5" s="40"/>
      <c r="H5" s="184" t="e">
        <f>VLOOKUP(DATE($A5,4,30),Data!$B$13:$CU$996,98)</f>
        <v>#N/A</v>
      </c>
      <c r="I5" s="184" t="e">
        <f>VLOOKUP(DATE($A5,5,31),Data!$B$13:$CU$996,98)</f>
        <v>#N/A</v>
      </c>
      <c r="J5" s="40"/>
      <c r="K5" s="40"/>
      <c r="L5" s="40"/>
      <c r="M5" s="40"/>
    </row>
    <row r="6" spans="1:16">
      <c r="A6" s="17">
        <v>1924</v>
      </c>
      <c r="B6" s="40"/>
      <c r="C6" s="40"/>
      <c r="D6" s="40"/>
      <c r="E6" s="40"/>
      <c r="F6" s="40"/>
      <c r="G6" s="40"/>
      <c r="H6" s="184">
        <f>VLOOKUP(DATE($A6,4,30),Data!$B$13:$CU$996,98)</f>
        <v>2388.857666015625</v>
      </c>
      <c r="I6" s="184">
        <f>VLOOKUP(DATE($A6,5,31),Data!$B$13:$CU$996,98)</f>
        <v>2254.7041015625</v>
      </c>
      <c r="J6" s="40"/>
      <c r="K6" s="40"/>
      <c r="L6" s="40"/>
      <c r="M6" s="40"/>
    </row>
    <row r="7" spans="1:16">
      <c r="A7" s="17">
        <v>1925</v>
      </c>
      <c r="B7" s="40"/>
      <c r="C7" s="40"/>
      <c r="D7" s="40"/>
      <c r="E7" s="40"/>
      <c r="F7" s="40"/>
      <c r="G7" s="40"/>
      <c r="H7" s="184">
        <f>VLOOKUP(DATE($A7,4,30),Data!$B$13:$CU$996,98)</f>
        <v>1791.8359375</v>
      </c>
      <c r="I7" s="184">
        <f>VLOOKUP(DATE($A7,5,31),Data!$B$13:$CU$996,98)</f>
        <v>1774.8070068359375</v>
      </c>
      <c r="J7" s="40"/>
      <c r="K7" s="40"/>
      <c r="L7" s="40"/>
      <c r="M7" s="40"/>
      <c r="O7">
        <v>3</v>
      </c>
      <c r="P7" t="s">
        <v>327</v>
      </c>
    </row>
    <row r="8" spans="1:16">
      <c r="A8" s="17">
        <v>1926</v>
      </c>
      <c r="B8" s="40"/>
      <c r="C8" s="40"/>
      <c r="D8" s="40"/>
      <c r="E8" s="40"/>
      <c r="F8" s="40"/>
      <c r="G8" s="40"/>
      <c r="H8" s="184">
        <f>VLOOKUP(DATE($A8,4,30),Data!$B$13:$CU$996,98)</f>
        <v>2208.566650390625</v>
      </c>
      <c r="I8" s="184">
        <f>VLOOKUP(DATE($A8,5,31),Data!$B$13:$CU$996,98)</f>
        <v>1962.53857421875</v>
      </c>
      <c r="J8" s="40"/>
      <c r="K8" s="40"/>
      <c r="L8" s="40"/>
      <c r="M8" s="40"/>
    </row>
    <row r="9" spans="1:16">
      <c r="A9" s="17">
        <v>1927</v>
      </c>
      <c r="B9" s="40"/>
      <c r="C9" s="40"/>
      <c r="D9" s="40"/>
      <c r="E9" s="40"/>
      <c r="F9" s="40"/>
      <c r="G9" s="40"/>
      <c r="H9" s="184">
        <f>VLOOKUP(DATE($A9,4,30),Data!$B$13:$CU$996,98)</f>
        <v>1332.1259765625</v>
      </c>
      <c r="I9" s="184">
        <f>VLOOKUP(DATE($A9,5,31),Data!$B$13:$CU$996,98)</f>
        <v>1286.2696533203125</v>
      </c>
      <c r="J9" s="40"/>
      <c r="K9" s="40"/>
      <c r="L9" s="40"/>
      <c r="M9" s="40"/>
    </row>
    <row r="10" spans="1:16">
      <c r="A10" s="17">
        <v>1928</v>
      </c>
      <c r="B10" s="40"/>
      <c r="C10" s="40"/>
      <c r="D10" s="40"/>
      <c r="E10" s="40"/>
      <c r="F10" s="40"/>
      <c r="G10" s="40"/>
      <c r="H10" s="184">
        <f>VLOOKUP(DATE($A10,4,30),Data!$B$13:$CU$996,98)</f>
        <v>1899.6893310546875</v>
      </c>
      <c r="I10" s="184">
        <f>VLOOKUP(DATE($A10,5,31),Data!$B$13:$CU$996,98)</f>
        <v>1404.100830078125</v>
      </c>
      <c r="J10" s="40"/>
      <c r="K10" s="40"/>
      <c r="L10" s="40"/>
      <c r="M10" s="40"/>
    </row>
    <row r="11" spans="1:16">
      <c r="A11" s="17">
        <v>1929</v>
      </c>
      <c r="B11" s="40"/>
      <c r="C11" s="40"/>
      <c r="D11" s="40"/>
      <c r="E11" s="40"/>
      <c r="F11" s="40"/>
      <c r="G11" s="40"/>
      <c r="H11" s="184">
        <f>VLOOKUP(DATE($A11,4,30),Data!$B$13:$CU$996,98)</f>
        <v>2572.42236328125</v>
      </c>
      <c r="I11" s="184">
        <f>VLOOKUP(DATE($A11,5,31),Data!$B$13:$CU$996,98)</f>
        <v>2400.41552734375</v>
      </c>
      <c r="J11" s="40"/>
      <c r="K11" s="40"/>
      <c r="L11" s="40"/>
      <c r="M11" s="40"/>
    </row>
    <row r="12" spans="1:16">
      <c r="A12" s="17">
        <v>1930</v>
      </c>
      <c r="B12" s="40"/>
      <c r="C12" s="40"/>
      <c r="D12" s="40"/>
      <c r="E12" s="40"/>
      <c r="F12" s="40"/>
      <c r="G12" s="40"/>
      <c r="H12" s="184">
        <f>VLOOKUP(DATE($A12,4,30),Data!$B$13:$CU$996,98)</f>
        <v>2452.90576171875</v>
      </c>
      <c r="I12" s="184">
        <f>VLOOKUP(DATE($A12,5,31),Data!$B$13:$CU$996,98)</f>
        <v>2388.408935546875</v>
      </c>
      <c r="J12" s="40"/>
      <c r="K12" s="40"/>
      <c r="L12" s="40"/>
      <c r="M12" s="40"/>
    </row>
    <row r="13" spans="1:16">
      <c r="A13" s="17">
        <v>1931</v>
      </c>
      <c r="B13" s="40"/>
      <c r="C13" s="40"/>
      <c r="D13" s="40"/>
      <c r="E13" s="40"/>
      <c r="F13" s="40"/>
      <c r="G13" s="40"/>
      <c r="H13" s="184">
        <f>VLOOKUP(DATE($A13,4,30),Data!$B$13:$CU$996,98)</f>
        <v>1375.931396484375</v>
      </c>
      <c r="I13" s="184">
        <f>VLOOKUP(DATE($A13,5,31),Data!$B$13:$CU$996,98)</f>
        <v>1475.81982421875</v>
      </c>
      <c r="J13" s="40"/>
      <c r="K13" s="40"/>
      <c r="L13" s="40"/>
      <c r="M13" s="40"/>
    </row>
    <row r="14" spans="1:16">
      <c r="A14" s="17">
        <v>1932</v>
      </c>
      <c r="B14" s="40"/>
      <c r="C14" s="40"/>
      <c r="D14" s="40"/>
      <c r="E14" s="40"/>
      <c r="F14" s="40"/>
      <c r="G14" s="40"/>
      <c r="H14" s="184">
        <f>VLOOKUP(DATE($A14,4,30),Data!$B$13:$CU$996,98)</f>
        <v>856.37847900390625</v>
      </c>
      <c r="I14" s="184">
        <f>VLOOKUP(DATE($A14,5,31),Data!$B$13:$CU$996,98)</f>
        <v>935.09979248046875</v>
      </c>
      <c r="J14" s="40"/>
      <c r="K14" s="40"/>
      <c r="L14" s="40"/>
      <c r="M14" s="40"/>
    </row>
    <row r="15" spans="1:16">
      <c r="A15" s="17">
        <v>1933</v>
      </c>
      <c r="B15" s="40"/>
      <c r="C15" s="40"/>
      <c r="D15" s="40"/>
      <c r="E15" s="40"/>
      <c r="F15" s="40"/>
      <c r="G15" s="40"/>
      <c r="H15" s="184">
        <f>VLOOKUP(DATE($A15,4,30),Data!$B$13:$CU$996,98)</f>
        <v>1282.871337890625</v>
      </c>
      <c r="I15" s="184">
        <f>VLOOKUP(DATE($A15,5,31),Data!$B$13:$CU$996,98)</f>
        <v>1290.36572265625</v>
      </c>
      <c r="J15" s="40"/>
      <c r="K15" s="40"/>
      <c r="L15" s="40"/>
      <c r="M15" s="40"/>
    </row>
    <row r="16" spans="1:16">
      <c r="A16" s="17">
        <v>1934</v>
      </c>
      <c r="B16" s="40"/>
      <c r="C16" s="40"/>
      <c r="D16" s="40"/>
      <c r="E16" s="40"/>
      <c r="F16" s="40"/>
      <c r="G16" s="40"/>
      <c r="H16" s="184">
        <f>VLOOKUP(DATE($A16,4,30),Data!$B$13:$CU$996,98)</f>
        <v>1659.5438232421875</v>
      </c>
      <c r="I16" s="184">
        <f>VLOOKUP(DATE($A16,5,31),Data!$B$13:$CU$996,98)</f>
        <v>1653.3837890625</v>
      </c>
      <c r="J16" s="40"/>
      <c r="K16" s="40"/>
      <c r="L16" s="40"/>
      <c r="M16" s="40"/>
    </row>
    <row r="17" spans="1:13">
      <c r="A17" s="17">
        <v>1935</v>
      </c>
      <c r="B17" s="40"/>
      <c r="C17" s="40"/>
      <c r="D17" s="40"/>
      <c r="E17" s="40"/>
      <c r="F17" s="40"/>
      <c r="G17" s="40"/>
      <c r="H17" s="184">
        <f>VLOOKUP(DATE($A17,4,30),Data!$B$13:$CU$996,98)</f>
        <v>1468.0478515625</v>
      </c>
      <c r="I17" s="184">
        <f>VLOOKUP(DATE($A17,5,31),Data!$B$13:$CU$996,98)</f>
        <v>1295.9605712890625</v>
      </c>
      <c r="J17" s="40"/>
      <c r="K17" s="40"/>
      <c r="L17" s="40"/>
      <c r="M17" s="40"/>
    </row>
    <row r="18" spans="1:13">
      <c r="A18" s="17">
        <v>1936</v>
      </c>
      <c r="B18" s="40"/>
      <c r="C18" s="40"/>
      <c r="D18" s="40"/>
      <c r="E18" s="40"/>
      <c r="F18" s="40"/>
      <c r="G18" s="40"/>
      <c r="H18" s="184">
        <f>VLOOKUP(DATE($A18,4,30),Data!$B$13:$CU$996,98)</f>
        <v>1864.769287109375</v>
      </c>
      <c r="I18" s="184">
        <f>VLOOKUP(DATE($A18,5,31),Data!$B$13:$CU$996,98)</f>
        <v>1404.537353515625</v>
      </c>
      <c r="J18" s="40"/>
      <c r="K18" s="40"/>
      <c r="L18" s="40"/>
      <c r="M18" s="40"/>
    </row>
    <row r="19" spans="1:13">
      <c r="A19" s="17">
        <v>1937</v>
      </c>
      <c r="B19" s="40"/>
      <c r="C19" s="40"/>
      <c r="D19" s="40"/>
      <c r="E19" s="40"/>
      <c r="F19" s="40"/>
      <c r="G19" s="40"/>
      <c r="H19" s="184">
        <f>VLOOKUP(DATE($A19,4,30),Data!$B$13:$CU$996,98)</f>
        <v>2331.218994140625</v>
      </c>
      <c r="I19" s="184">
        <f>VLOOKUP(DATE($A19,5,31),Data!$B$13:$CU$996,98)</f>
        <v>2401.544677734375</v>
      </c>
      <c r="J19" s="40"/>
      <c r="K19" s="40"/>
      <c r="L19" s="40"/>
      <c r="M19" s="40"/>
    </row>
    <row r="20" spans="1:13">
      <c r="A20" s="17">
        <v>1938</v>
      </c>
      <c r="B20" s="40"/>
      <c r="C20" s="40"/>
      <c r="D20" s="40"/>
      <c r="E20" s="40"/>
      <c r="F20" s="40"/>
      <c r="G20" s="40"/>
      <c r="H20" s="184">
        <f>VLOOKUP(DATE($A20,4,30),Data!$B$13:$CU$996,98)</f>
        <v>4704.49462890625</v>
      </c>
      <c r="I20" s="184">
        <f>VLOOKUP(DATE($A20,5,31),Data!$B$13:$CU$996,98)</f>
        <v>999999</v>
      </c>
      <c r="J20" s="40"/>
      <c r="K20" s="40"/>
      <c r="L20" s="40"/>
      <c r="M20" s="40"/>
    </row>
    <row r="21" spans="1:13">
      <c r="A21" s="17">
        <v>1939</v>
      </c>
      <c r="B21" s="40"/>
      <c r="C21" s="40"/>
      <c r="D21" s="40"/>
      <c r="E21" s="40"/>
      <c r="F21" s="40"/>
      <c r="G21" s="40"/>
      <c r="H21" s="184">
        <f>VLOOKUP(DATE($A21,4,30),Data!$B$13:$CU$996,98)</f>
        <v>2213.432861328125</v>
      </c>
      <c r="I21" s="184">
        <f>VLOOKUP(DATE($A21,5,31),Data!$B$13:$CU$996,98)</f>
        <v>1858.701171875</v>
      </c>
      <c r="J21" s="40"/>
      <c r="K21" s="40"/>
      <c r="L21" s="40"/>
      <c r="M21" s="40"/>
    </row>
    <row r="22" spans="1:13">
      <c r="A22" s="17">
        <v>1940</v>
      </c>
      <c r="B22" s="40"/>
      <c r="C22" s="40"/>
      <c r="D22" s="40"/>
      <c r="E22" s="40"/>
      <c r="F22" s="40"/>
      <c r="G22" s="40"/>
      <c r="H22" s="184">
        <f>VLOOKUP(DATE($A22,4,30),Data!$B$13:$CU$996,98)</f>
        <v>1962.3592529296875</v>
      </c>
      <c r="I22" s="184">
        <f>VLOOKUP(DATE($A22,5,31),Data!$B$13:$CU$996,98)</f>
        <v>1469.154296875</v>
      </c>
      <c r="J22" s="40"/>
      <c r="K22" s="40"/>
      <c r="L22" s="40"/>
      <c r="M22" s="40"/>
    </row>
    <row r="23" spans="1:13">
      <c r="A23" s="17">
        <v>1941</v>
      </c>
      <c r="B23" s="40"/>
      <c r="C23" s="40"/>
      <c r="D23" s="40"/>
      <c r="E23" s="40"/>
      <c r="F23" s="40"/>
      <c r="G23" s="40"/>
      <c r="H23" s="184">
        <f>VLOOKUP(DATE($A23,4,30),Data!$B$13:$CU$996,98)</f>
        <v>2606.73046875</v>
      </c>
      <c r="I23" s="184">
        <f>VLOOKUP(DATE($A23,5,31),Data!$B$13:$CU$996,98)</f>
        <v>2562.12109375</v>
      </c>
      <c r="J23" s="40"/>
      <c r="K23" s="40"/>
      <c r="L23" s="40"/>
      <c r="M23" s="40"/>
    </row>
    <row r="24" spans="1:13">
      <c r="A24" s="17">
        <v>1942</v>
      </c>
      <c r="B24" s="40"/>
      <c r="C24" s="40"/>
      <c r="D24" s="40"/>
      <c r="E24" s="40"/>
      <c r="F24" s="40"/>
      <c r="G24" s="40"/>
      <c r="H24" s="184">
        <f>VLOOKUP(DATE($A24,4,30),Data!$B$13:$CU$996,98)</f>
        <v>2165.4375</v>
      </c>
      <c r="I24" s="184">
        <f>VLOOKUP(DATE($A24,5,31),Data!$B$13:$CU$996,98)</f>
        <v>2368.95068359375</v>
      </c>
      <c r="J24" s="40"/>
      <c r="K24" s="40"/>
      <c r="L24" s="40"/>
      <c r="M24" s="40"/>
    </row>
    <row r="25" spans="1:13">
      <c r="A25" s="17">
        <v>1943</v>
      </c>
      <c r="B25" s="40"/>
      <c r="C25" s="40"/>
      <c r="D25" s="40"/>
      <c r="E25" s="40"/>
      <c r="F25" s="40"/>
      <c r="G25" s="40"/>
      <c r="H25" s="184">
        <f>VLOOKUP(DATE($A25,4,30),Data!$B$13:$CU$996,98)</f>
        <v>2319.04541015625</v>
      </c>
      <c r="I25" s="184">
        <f>VLOOKUP(DATE($A25,5,31),Data!$B$13:$CU$996,98)</f>
        <v>1611.9356689453125</v>
      </c>
      <c r="J25" s="40"/>
      <c r="K25" s="40"/>
      <c r="L25" s="40"/>
      <c r="M25" s="40"/>
    </row>
    <row r="26" spans="1:13">
      <c r="A26" s="17">
        <v>1944</v>
      </c>
      <c r="B26" s="40"/>
      <c r="C26" s="40"/>
      <c r="D26" s="40"/>
      <c r="E26" s="40"/>
      <c r="F26" s="40"/>
      <c r="G26" s="40"/>
      <c r="H26" s="184">
        <f>VLOOKUP(DATE($A26,4,30),Data!$B$13:$CU$996,98)</f>
        <v>1767.5152587890625</v>
      </c>
      <c r="I26" s="184">
        <f>VLOOKUP(DATE($A26,5,31),Data!$B$13:$CU$996,98)</f>
        <v>1329.74609375</v>
      </c>
      <c r="J26" s="40"/>
      <c r="K26" s="40"/>
      <c r="L26" s="40"/>
      <c r="M26" s="40"/>
    </row>
    <row r="27" spans="1:13">
      <c r="A27" s="17">
        <v>1945</v>
      </c>
      <c r="B27" s="40"/>
      <c r="C27" s="40"/>
      <c r="D27" s="40"/>
      <c r="E27" s="40"/>
      <c r="F27" s="40"/>
      <c r="G27" s="40"/>
      <c r="H27" s="184">
        <f>VLOOKUP(DATE($A27,4,30),Data!$B$13:$CU$996,98)</f>
        <v>1570.86669921875</v>
      </c>
      <c r="I27" s="184">
        <f>VLOOKUP(DATE($A27,5,31),Data!$B$13:$CU$996,98)</f>
        <v>1401.8477783203125</v>
      </c>
      <c r="J27" s="40"/>
      <c r="K27" s="40"/>
      <c r="L27" s="40"/>
      <c r="M27" s="40"/>
    </row>
    <row r="28" spans="1:13">
      <c r="A28" s="17">
        <v>1946</v>
      </c>
      <c r="B28" s="40"/>
      <c r="C28" s="40"/>
      <c r="D28" s="40"/>
      <c r="E28" s="40"/>
      <c r="F28" s="40"/>
      <c r="G28" s="40"/>
      <c r="H28" s="184">
        <f>VLOOKUP(DATE($A28,4,30),Data!$B$13:$CU$996,98)</f>
        <v>1410.18603515625</v>
      </c>
      <c r="I28" s="184">
        <f>VLOOKUP(DATE($A28,5,31),Data!$B$13:$CU$996,98)</f>
        <v>1413.016845703125</v>
      </c>
      <c r="J28" s="40"/>
      <c r="K28" s="40"/>
      <c r="L28" s="40"/>
      <c r="M28" s="40"/>
    </row>
    <row r="29" spans="1:13">
      <c r="A29" s="17">
        <v>1947</v>
      </c>
      <c r="B29" s="40"/>
      <c r="C29" s="40"/>
      <c r="D29" s="40"/>
      <c r="E29" s="40"/>
      <c r="F29" s="40"/>
      <c r="G29" s="40"/>
      <c r="H29" s="184">
        <f>VLOOKUP(DATE($A29,4,30),Data!$B$13:$CU$996,98)</f>
        <v>1711.0443115234375</v>
      </c>
      <c r="I29" s="184">
        <f>VLOOKUP(DATE($A29,5,31),Data!$B$13:$CU$996,98)</f>
        <v>1561.0240478515625</v>
      </c>
      <c r="J29" s="40"/>
      <c r="K29" s="40"/>
      <c r="L29" s="40"/>
      <c r="M29" s="40"/>
    </row>
    <row r="30" spans="1:13">
      <c r="A30" s="17">
        <v>1948</v>
      </c>
      <c r="B30" s="40"/>
      <c r="C30" s="40"/>
      <c r="D30" s="40"/>
      <c r="E30" s="40"/>
      <c r="F30" s="40"/>
      <c r="G30" s="40"/>
      <c r="H30" s="184">
        <f>VLOOKUP(DATE($A30,4,30),Data!$B$13:$CU$996,98)</f>
        <v>1150.843505859375</v>
      </c>
      <c r="I30" s="184">
        <f>VLOOKUP(DATE($A30,5,31),Data!$B$13:$CU$996,98)</f>
        <v>1109.9998779296875</v>
      </c>
      <c r="J30" s="40"/>
      <c r="K30" s="40"/>
      <c r="L30" s="40"/>
      <c r="M30" s="40"/>
    </row>
    <row r="31" spans="1:13">
      <c r="A31" s="17">
        <v>1949</v>
      </c>
      <c r="B31" s="40"/>
      <c r="C31" s="40"/>
      <c r="D31" s="40"/>
      <c r="E31" s="40"/>
      <c r="F31" s="40"/>
      <c r="G31" s="40"/>
      <c r="H31" s="184">
        <f>VLOOKUP(DATE($A31,4,30),Data!$B$13:$CU$996,98)</f>
        <v>1145.777587890625</v>
      </c>
      <c r="I31" s="184">
        <f>VLOOKUP(DATE($A31,5,31),Data!$B$13:$CU$996,98)</f>
        <v>1098.6466064453125</v>
      </c>
      <c r="J31" s="40"/>
      <c r="K31" s="40"/>
      <c r="L31" s="40"/>
      <c r="M31" s="40"/>
    </row>
    <row r="32" spans="1:13">
      <c r="A32" s="17">
        <v>1950</v>
      </c>
      <c r="B32" s="40"/>
      <c r="C32" s="40"/>
      <c r="D32" s="40"/>
      <c r="E32" s="40"/>
      <c r="F32" s="40"/>
      <c r="G32" s="40"/>
      <c r="H32" s="184">
        <f>VLOOKUP(DATE($A32,4,30),Data!$B$13:$CU$996,98)</f>
        <v>1363.54052734375</v>
      </c>
      <c r="I32" s="184">
        <f>VLOOKUP(DATE($A32,5,31),Data!$B$13:$CU$996,98)</f>
        <v>1308.9736328125</v>
      </c>
      <c r="J32" s="40"/>
      <c r="K32" s="40"/>
      <c r="L32" s="40"/>
      <c r="M32" s="40"/>
    </row>
    <row r="33" spans="1:13">
      <c r="A33" s="17">
        <v>1951</v>
      </c>
      <c r="B33" s="40"/>
      <c r="C33" s="40"/>
      <c r="D33" s="40"/>
      <c r="E33" s="40"/>
      <c r="F33" s="40"/>
      <c r="G33" s="40"/>
      <c r="H33" s="184">
        <f>VLOOKUP(DATE($A33,4,30),Data!$B$13:$CU$996,98)</f>
        <v>1389.2332763671875</v>
      </c>
      <c r="I33" s="184">
        <f>VLOOKUP(DATE($A33,5,31),Data!$B$13:$CU$996,98)</f>
        <v>1238.384033203125</v>
      </c>
      <c r="J33" s="40"/>
      <c r="K33" s="40"/>
      <c r="L33" s="40"/>
      <c r="M33" s="40"/>
    </row>
    <row r="34" spans="1:13">
      <c r="A34" s="17">
        <v>1952</v>
      </c>
      <c r="B34" s="40"/>
      <c r="C34" s="40"/>
      <c r="D34" s="40"/>
      <c r="E34" s="40"/>
      <c r="F34" s="40"/>
      <c r="G34" s="40"/>
      <c r="H34" s="184">
        <f>VLOOKUP(DATE($A34,4,30),Data!$B$13:$CU$996,98)</f>
        <v>2948.626220703125</v>
      </c>
      <c r="I34" s="184">
        <f>VLOOKUP(DATE($A34,5,31),Data!$B$13:$CU$996,98)</f>
        <v>4542.96630859375</v>
      </c>
      <c r="J34" s="40"/>
      <c r="K34" s="40"/>
      <c r="L34" s="40"/>
      <c r="M34" s="40"/>
    </row>
    <row r="35" spans="1:13">
      <c r="A35" s="17">
        <v>1953</v>
      </c>
      <c r="B35" s="40"/>
      <c r="C35" s="40"/>
      <c r="D35" s="40"/>
      <c r="E35" s="40"/>
      <c r="F35" s="40"/>
      <c r="G35" s="40"/>
      <c r="H35" s="184">
        <f>VLOOKUP(DATE($A35,4,30),Data!$B$13:$CU$996,98)</f>
        <v>1698.9349365234375</v>
      </c>
      <c r="I35" s="184">
        <f>VLOOKUP(DATE($A35,5,31),Data!$B$13:$CU$996,98)</f>
        <v>1675.4688720703125</v>
      </c>
      <c r="J35" s="40"/>
      <c r="K35" s="40"/>
      <c r="L35" s="40"/>
      <c r="M35" s="40"/>
    </row>
    <row r="36" spans="1:13">
      <c r="A36" s="17">
        <v>1954</v>
      </c>
      <c r="B36" s="40"/>
      <c r="C36" s="40"/>
      <c r="D36" s="40"/>
      <c r="E36" s="40"/>
      <c r="F36" s="40"/>
      <c r="G36" s="40"/>
      <c r="H36" s="184">
        <f>VLOOKUP(DATE($A36,4,30),Data!$B$13:$CU$996,98)</f>
        <v>1314.0233154296875</v>
      </c>
      <c r="I36" s="184">
        <f>VLOOKUP(DATE($A36,5,31),Data!$B$13:$CU$996,98)</f>
        <v>1254.730712890625</v>
      </c>
      <c r="J36" s="40"/>
      <c r="K36" s="40"/>
      <c r="L36" s="40"/>
      <c r="M36" s="40"/>
    </row>
    <row r="37" spans="1:13">
      <c r="A37" s="17">
        <v>1955</v>
      </c>
      <c r="B37" s="40"/>
      <c r="C37" s="40"/>
      <c r="D37" s="40"/>
      <c r="E37" s="40"/>
      <c r="F37" s="40"/>
      <c r="G37" s="40"/>
      <c r="H37" s="184">
        <f>VLOOKUP(DATE($A37,4,30),Data!$B$13:$CU$996,98)</f>
        <v>1671.833251953125</v>
      </c>
      <c r="I37" s="184">
        <f>VLOOKUP(DATE($A37,5,31),Data!$B$13:$CU$996,98)</f>
        <v>1623.578125</v>
      </c>
      <c r="J37" s="40"/>
      <c r="K37" s="40"/>
      <c r="L37" s="40"/>
      <c r="M37" s="40"/>
    </row>
    <row r="38" spans="1:13">
      <c r="A38" s="17">
        <v>1956</v>
      </c>
      <c r="B38" s="40"/>
      <c r="C38" s="40"/>
      <c r="D38" s="40"/>
      <c r="E38" s="40"/>
      <c r="F38" s="40"/>
      <c r="G38" s="40"/>
      <c r="H38" s="184">
        <f>VLOOKUP(DATE($A38,4,30),Data!$B$13:$CU$996,98)</f>
        <v>1643.987548828125</v>
      </c>
      <c r="I38" s="184">
        <f>VLOOKUP(DATE($A38,5,31),Data!$B$13:$CU$996,98)</f>
        <v>1570.2718505859375</v>
      </c>
      <c r="J38" s="40"/>
      <c r="K38" s="40"/>
      <c r="L38" s="40"/>
      <c r="M38" s="40"/>
    </row>
    <row r="39" spans="1:13">
      <c r="A39" s="17">
        <v>1957</v>
      </c>
      <c r="B39" s="40"/>
      <c r="C39" s="40"/>
      <c r="D39" s="40"/>
      <c r="E39" s="40"/>
      <c r="F39" s="40"/>
      <c r="G39" s="40"/>
      <c r="H39" s="184">
        <f>VLOOKUP(DATE($A39,4,30),Data!$B$13:$CU$996,98)</f>
        <v>1717.5303955078125</v>
      </c>
      <c r="I39" s="184">
        <f>VLOOKUP(DATE($A39,5,31),Data!$B$13:$CU$996,98)</f>
        <v>1636.4864501953125</v>
      </c>
      <c r="J39" s="40"/>
      <c r="K39" s="40"/>
      <c r="L39" s="40"/>
      <c r="M39" s="40"/>
    </row>
    <row r="40" spans="1:13">
      <c r="A40" s="17">
        <v>1958</v>
      </c>
      <c r="B40" s="40"/>
      <c r="C40" s="40"/>
      <c r="D40" s="40"/>
      <c r="E40" s="40"/>
      <c r="F40" s="40"/>
      <c r="G40" s="40"/>
      <c r="H40" s="184">
        <f>VLOOKUP(DATE($A40,4,30),Data!$B$13:$CU$996,98)</f>
        <v>4552.92626953125</v>
      </c>
      <c r="I40" s="184">
        <f>VLOOKUP(DATE($A40,5,31),Data!$B$13:$CU$996,98)</f>
        <v>3439.854248046875</v>
      </c>
      <c r="J40" s="40"/>
      <c r="K40" s="40"/>
      <c r="L40" s="40"/>
      <c r="M40" s="40"/>
    </row>
    <row r="41" spans="1:13">
      <c r="A41" s="17">
        <v>1959</v>
      </c>
      <c r="B41" s="40"/>
      <c r="C41" s="40"/>
      <c r="D41" s="40"/>
      <c r="E41" s="40"/>
      <c r="F41" s="40"/>
      <c r="G41" s="40"/>
      <c r="H41" s="184">
        <f>VLOOKUP(DATE($A41,4,30),Data!$B$13:$CU$996,98)</f>
        <v>2174.5546875</v>
      </c>
      <c r="I41" s="184">
        <f>VLOOKUP(DATE($A41,5,31),Data!$B$13:$CU$996,98)</f>
        <v>1808.840087890625</v>
      </c>
      <c r="J41" s="40"/>
      <c r="K41" s="40"/>
      <c r="L41" s="40"/>
      <c r="M41" s="40"/>
    </row>
    <row r="42" spans="1:13">
      <c r="A42" s="17">
        <v>1960</v>
      </c>
      <c r="B42" s="40"/>
      <c r="C42" s="40"/>
      <c r="D42" s="40"/>
      <c r="E42" s="40"/>
      <c r="F42" s="40"/>
      <c r="G42" s="40"/>
      <c r="H42" s="184">
        <f>VLOOKUP(DATE($A42,4,30),Data!$B$13:$CU$996,98)</f>
        <v>2491.52783203125</v>
      </c>
      <c r="I42" s="184">
        <f>VLOOKUP(DATE($A42,5,31),Data!$B$13:$CU$996,98)</f>
        <v>2416.205078125</v>
      </c>
      <c r="J42" s="40"/>
      <c r="K42" s="40"/>
      <c r="L42" s="40"/>
      <c r="M42" s="40"/>
    </row>
    <row r="43" spans="1:13">
      <c r="A43" s="17">
        <v>1961</v>
      </c>
      <c r="B43" s="40"/>
      <c r="C43" s="40"/>
      <c r="D43" s="40"/>
      <c r="E43" s="40"/>
      <c r="F43" s="40"/>
      <c r="G43" s="40"/>
      <c r="H43" s="184">
        <f>VLOOKUP(DATE($A43,4,30),Data!$B$13:$CU$996,98)</f>
        <v>1779.4517822265625</v>
      </c>
      <c r="I43" s="184">
        <f>VLOOKUP(DATE($A43,5,31),Data!$B$13:$CU$996,98)</f>
        <v>1626.2520751953125</v>
      </c>
      <c r="J43" s="40"/>
      <c r="K43" s="40"/>
      <c r="L43" s="40"/>
      <c r="M43" s="40"/>
    </row>
    <row r="44" spans="1:13">
      <c r="A44" s="17">
        <v>1962</v>
      </c>
      <c r="B44" s="40"/>
      <c r="C44" s="40"/>
      <c r="D44" s="40"/>
      <c r="E44" s="40"/>
      <c r="F44" s="40"/>
      <c r="G44" s="40"/>
      <c r="H44" s="184">
        <f>VLOOKUP(DATE($A44,4,30),Data!$B$13:$CU$996,98)</f>
        <v>1342.09814453125</v>
      </c>
      <c r="I44" s="184">
        <f>VLOOKUP(DATE($A44,5,31),Data!$B$13:$CU$996,98)</f>
        <v>1269.013916015625</v>
      </c>
      <c r="J44" s="40"/>
      <c r="K44" s="40"/>
      <c r="L44" s="40"/>
      <c r="M44" s="40"/>
    </row>
    <row r="45" spans="1:13">
      <c r="A45" s="17">
        <v>1963</v>
      </c>
      <c r="B45" s="40"/>
      <c r="C45" s="40"/>
      <c r="D45" s="40"/>
      <c r="E45" s="40"/>
      <c r="F45" s="40"/>
      <c r="G45" s="40"/>
      <c r="H45" s="184">
        <f>VLOOKUP(DATE($A45,4,30),Data!$B$13:$CU$996,98)</f>
        <v>1357.8211669921875</v>
      </c>
      <c r="I45" s="184">
        <f>VLOOKUP(DATE($A45,5,31),Data!$B$13:$CU$996,98)</f>
        <v>1182.6617431640625</v>
      </c>
      <c r="J45" s="40"/>
      <c r="K45" s="40"/>
      <c r="L45" s="40"/>
      <c r="M45" s="40"/>
    </row>
    <row r="46" spans="1:13">
      <c r="A46" s="17">
        <v>1964</v>
      </c>
      <c r="B46" s="40"/>
      <c r="C46" s="40"/>
      <c r="D46" s="40"/>
      <c r="E46" s="40"/>
      <c r="F46" s="40"/>
      <c r="G46" s="40"/>
      <c r="H46" s="184">
        <f>VLOOKUP(DATE($A46,4,30),Data!$B$13:$CU$996,98)</f>
        <v>1288.326171875</v>
      </c>
      <c r="I46" s="184">
        <f>VLOOKUP(DATE($A46,5,31),Data!$B$13:$CU$996,98)</f>
        <v>1249.0400390625</v>
      </c>
      <c r="J46" s="40"/>
      <c r="K46" s="40"/>
      <c r="L46" s="40"/>
      <c r="M46" s="40"/>
    </row>
    <row r="47" spans="1:13">
      <c r="A47" s="17">
        <v>1965</v>
      </c>
      <c r="B47" s="40"/>
      <c r="C47" s="40"/>
      <c r="D47" s="40"/>
      <c r="E47" s="40"/>
      <c r="F47" s="40"/>
      <c r="G47" s="40"/>
      <c r="H47" s="184">
        <f>VLOOKUP(DATE($A47,4,30),Data!$B$13:$CU$996,98)</f>
        <v>1822.4305419921875</v>
      </c>
      <c r="I47" s="184">
        <f>VLOOKUP(DATE($A47,5,31),Data!$B$13:$CU$996,98)</f>
        <v>1289.642822265625</v>
      </c>
      <c r="J47" s="40"/>
      <c r="K47" s="40"/>
      <c r="L47" s="40"/>
      <c r="M47" s="40"/>
    </row>
    <row r="48" spans="1:13">
      <c r="A48" s="17">
        <v>1966</v>
      </c>
      <c r="B48" s="40"/>
      <c r="C48" s="40"/>
      <c r="D48" s="40"/>
      <c r="E48" s="40"/>
      <c r="F48" s="40"/>
      <c r="G48" s="40"/>
      <c r="H48" s="184">
        <f>VLOOKUP(DATE($A48,4,30),Data!$B$13:$CU$996,98)</f>
        <v>1360.8134765625</v>
      </c>
      <c r="I48" s="184">
        <f>VLOOKUP(DATE($A48,5,31),Data!$B$13:$CU$996,98)</f>
        <v>1096.9044189453125</v>
      </c>
      <c r="J48" s="40"/>
      <c r="K48" s="40"/>
      <c r="L48" s="40"/>
      <c r="M48" s="40"/>
    </row>
    <row r="49" spans="1:13">
      <c r="A49" s="17">
        <v>1967</v>
      </c>
      <c r="B49" s="40"/>
      <c r="C49" s="40"/>
      <c r="D49" s="40"/>
      <c r="E49" s="40"/>
      <c r="F49" s="40"/>
      <c r="G49" s="40"/>
      <c r="H49" s="184">
        <f>VLOOKUP(DATE($A49,4,30),Data!$B$13:$CU$996,98)</f>
        <v>3911.702880859375</v>
      </c>
      <c r="I49" s="184">
        <f>VLOOKUP(DATE($A49,5,31),Data!$B$13:$CU$996,98)</f>
        <v>3664.023681640625</v>
      </c>
      <c r="J49" s="40"/>
      <c r="K49" s="40"/>
      <c r="L49" s="40"/>
      <c r="M49" s="40"/>
    </row>
    <row r="50" spans="1:13">
      <c r="A50" s="17">
        <v>1968</v>
      </c>
      <c r="B50" s="40"/>
      <c r="C50" s="40"/>
      <c r="D50" s="40"/>
      <c r="E50" s="40"/>
      <c r="F50" s="40"/>
      <c r="G50" s="40"/>
      <c r="H50" s="184">
        <f>VLOOKUP(DATE($A50,4,30),Data!$B$13:$CU$996,98)</f>
        <v>2229.566650390625</v>
      </c>
      <c r="I50" s="184">
        <f>VLOOKUP(DATE($A50,5,31),Data!$B$13:$CU$996,98)</f>
        <v>1913.426513671875</v>
      </c>
      <c r="J50" s="40"/>
      <c r="K50" s="40"/>
      <c r="L50" s="40"/>
      <c r="M50" s="40"/>
    </row>
    <row r="51" spans="1:13">
      <c r="A51" s="17">
        <v>1969</v>
      </c>
      <c r="B51" s="40"/>
      <c r="C51" s="40"/>
      <c r="D51" s="40"/>
      <c r="E51" s="40"/>
      <c r="F51" s="40"/>
      <c r="G51" s="40"/>
      <c r="H51" s="184">
        <f>VLOOKUP(DATE($A51,4,30),Data!$B$13:$CU$996,98)</f>
        <v>5318.10009765625</v>
      </c>
      <c r="I51" s="184">
        <f>VLOOKUP(DATE($A51,5,31),Data!$B$13:$CU$996,98)</f>
        <v>999999</v>
      </c>
      <c r="J51" s="40"/>
      <c r="K51" s="40"/>
      <c r="L51" s="40"/>
      <c r="M51" s="40"/>
    </row>
    <row r="52" spans="1:13">
      <c r="A52" s="17">
        <v>1970</v>
      </c>
      <c r="B52" s="40"/>
      <c r="C52" s="40"/>
      <c r="D52" s="40"/>
      <c r="E52" s="40"/>
      <c r="F52" s="40"/>
      <c r="G52" s="40"/>
      <c r="H52" s="184">
        <f>VLOOKUP(DATE($A52,4,30),Data!$B$13:$CU$996,98)</f>
        <v>1333.3642578125</v>
      </c>
      <c r="I52" s="184">
        <f>VLOOKUP(DATE($A52,5,31),Data!$B$13:$CU$996,98)</f>
        <v>1060.67626953125</v>
      </c>
      <c r="J52" s="40"/>
      <c r="K52" s="40"/>
      <c r="L52" s="40"/>
      <c r="M52" s="40"/>
    </row>
    <row r="53" spans="1:13">
      <c r="A53" s="17">
        <v>1971</v>
      </c>
      <c r="B53" s="40"/>
      <c r="C53" s="40"/>
      <c r="D53" s="40"/>
      <c r="E53" s="40"/>
      <c r="F53" s="40"/>
      <c r="G53" s="40"/>
      <c r="H53" s="184">
        <f>VLOOKUP(DATE($A53,4,30),Data!$B$13:$CU$996,98)</f>
        <v>1761.9739990234375</v>
      </c>
      <c r="I53" s="184">
        <f>VLOOKUP(DATE($A53,5,31),Data!$B$13:$CU$996,98)</f>
        <v>1588.2755126953125</v>
      </c>
      <c r="J53" s="40"/>
      <c r="K53" s="40"/>
      <c r="L53" s="40"/>
      <c r="M53" s="40"/>
    </row>
    <row r="54" spans="1:13">
      <c r="A54" s="17">
        <v>1972</v>
      </c>
      <c r="B54" s="40"/>
      <c r="C54" s="40"/>
      <c r="D54" s="40"/>
      <c r="E54" s="40"/>
      <c r="F54" s="40"/>
      <c r="G54" s="40"/>
      <c r="H54" s="184">
        <f>VLOOKUP(DATE($A54,4,30),Data!$B$13:$CU$996,98)</f>
        <v>1718.6663818359375</v>
      </c>
      <c r="I54" s="184">
        <f>VLOOKUP(DATE($A54,5,31),Data!$B$13:$CU$996,98)</f>
        <v>1568.6474609375</v>
      </c>
      <c r="J54" s="40"/>
      <c r="K54" s="40"/>
      <c r="L54" s="40"/>
      <c r="M54" s="40"/>
    </row>
    <row r="55" spans="1:13">
      <c r="A55" s="17">
        <v>1973</v>
      </c>
      <c r="B55" s="40"/>
      <c r="C55" s="40"/>
      <c r="D55" s="40"/>
      <c r="E55" s="40"/>
      <c r="F55" s="40"/>
      <c r="G55" s="40"/>
      <c r="H55" s="184">
        <f>VLOOKUP(DATE($A55,4,30),Data!$B$13:$CU$996,98)</f>
        <v>1276.957763671875</v>
      </c>
      <c r="I55" s="184">
        <f>VLOOKUP(DATE($A55,5,31),Data!$B$13:$CU$996,98)</f>
        <v>1125.7320556640625</v>
      </c>
      <c r="J55" s="40"/>
      <c r="K55" s="40"/>
      <c r="L55" s="40"/>
      <c r="M55" s="40"/>
    </row>
    <row r="56" spans="1:13">
      <c r="A56" s="17">
        <v>1974</v>
      </c>
      <c r="B56" s="40"/>
      <c r="C56" s="40"/>
      <c r="D56" s="40"/>
      <c r="E56" s="40"/>
      <c r="F56" s="40"/>
      <c r="G56" s="40"/>
      <c r="H56" s="184">
        <f>VLOOKUP(DATE($A56,4,30),Data!$B$13:$CU$996,98)</f>
        <v>1792.61962890625</v>
      </c>
      <c r="I56" s="184">
        <f>VLOOKUP(DATE($A56,5,31),Data!$B$13:$CU$996,98)</f>
        <v>1434.445068359375</v>
      </c>
      <c r="J56" s="40"/>
      <c r="K56" s="40"/>
      <c r="L56" s="40"/>
      <c r="M56" s="40"/>
    </row>
    <row r="57" spans="1:13">
      <c r="A57" s="17">
        <v>1975</v>
      </c>
      <c r="B57" s="40"/>
      <c r="C57" s="40"/>
      <c r="D57" s="40"/>
      <c r="E57" s="40"/>
      <c r="F57" s="40"/>
      <c r="G57" s="40"/>
      <c r="H57" s="184">
        <f>VLOOKUP(DATE($A57,4,30),Data!$B$13:$CU$996,98)</f>
        <v>1710.294921875</v>
      </c>
      <c r="I57" s="184">
        <f>VLOOKUP(DATE($A57,5,31),Data!$B$13:$CU$996,98)</f>
        <v>1262.0201416015625</v>
      </c>
      <c r="J57" s="40"/>
      <c r="K57" s="40"/>
      <c r="L57" s="40"/>
      <c r="M57" s="40"/>
    </row>
    <row r="58" spans="1:13">
      <c r="A58" s="17">
        <v>1976</v>
      </c>
      <c r="B58" s="40"/>
      <c r="C58" s="40"/>
      <c r="D58" s="40"/>
      <c r="E58" s="40"/>
      <c r="F58" s="40"/>
      <c r="G58" s="40"/>
      <c r="H58" s="184">
        <f>VLOOKUP(DATE($A58,4,30),Data!$B$13:$CU$996,98)</f>
        <v>2533.40087890625</v>
      </c>
      <c r="I58" s="184">
        <f>VLOOKUP(DATE($A58,5,31),Data!$B$13:$CU$996,98)</f>
        <v>2420.57080078125</v>
      </c>
      <c r="J58" s="40"/>
      <c r="K58" s="40"/>
      <c r="L58" s="40"/>
      <c r="M58" s="40"/>
    </row>
    <row r="59" spans="1:13">
      <c r="A59" s="17">
        <v>1977</v>
      </c>
      <c r="B59" s="40"/>
      <c r="C59" s="40"/>
      <c r="D59" s="40"/>
      <c r="E59" s="40"/>
      <c r="F59" s="40"/>
      <c r="G59" s="40"/>
      <c r="H59" s="184">
        <f>VLOOKUP(DATE($A59,4,30),Data!$B$13:$CU$996,98)</f>
        <v>1572.1380615234375</v>
      </c>
      <c r="I59" s="184">
        <f>VLOOKUP(DATE($A59,5,31),Data!$B$13:$CU$996,98)</f>
        <v>1744.9324951171875</v>
      </c>
      <c r="J59" s="40"/>
      <c r="K59" s="40"/>
      <c r="L59" s="40"/>
      <c r="M59" s="40"/>
    </row>
    <row r="60" spans="1:13">
      <c r="A60" s="17">
        <v>1978</v>
      </c>
      <c r="B60" s="40"/>
      <c r="C60" s="40"/>
      <c r="D60" s="40"/>
      <c r="E60" s="40"/>
      <c r="F60" s="40"/>
      <c r="G60" s="40"/>
      <c r="H60" s="184">
        <f>VLOOKUP(DATE($A60,4,30),Data!$B$13:$CU$996,98)</f>
        <v>3259.680908203125</v>
      </c>
      <c r="I60" s="184">
        <f>VLOOKUP(DATE($A60,5,31),Data!$B$13:$CU$996,98)</f>
        <v>2790.252685546875</v>
      </c>
      <c r="J60" s="40"/>
      <c r="K60" s="40"/>
      <c r="L60" s="40"/>
      <c r="M60" s="40"/>
    </row>
    <row r="61" spans="1:13">
      <c r="A61" s="17">
        <v>1979</v>
      </c>
      <c r="B61" s="40"/>
      <c r="C61" s="40"/>
      <c r="D61" s="40"/>
      <c r="E61" s="40"/>
      <c r="F61" s="40"/>
      <c r="G61" s="40"/>
      <c r="H61" s="184">
        <f>VLOOKUP(DATE($A61,4,30),Data!$B$13:$CU$996,98)</f>
        <v>1571.8846435546875</v>
      </c>
      <c r="I61" s="184">
        <f>VLOOKUP(DATE($A61,5,31),Data!$B$13:$CU$996,98)</f>
        <v>2140.369140625</v>
      </c>
      <c r="J61" s="40"/>
      <c r="K61" s="40"/>
      <c r="L61" s="40"/>
      <c r="M61" s="40"/>
    </row>
    <row r="62" spans="1:13">
      <c r="A62" s="17">
        <v>1980</v>
      </c>
      <c r="B62" s="40"/>
      <c r="C62" s="40"/>
      <c r="D62" s="40"/>
      <c r="E62" s="40"/>
      <c r="F62" s="40"/>
      <c r="G62" s="40"/>
      <c r="H62" s="184">
        <f>VLOOKUP(DATE($A62,4,30),Data!$B$13:$CU$996,98)</f>
        <v>1907.574951171875</v>
      </c>
      <c r="I62" s="184">
        <f>VLOOKUP(DATE($A62,5,31),Data!$B$13:$CU$996,98)</f>
        <v>1710.4383544921875</v>
      </c>
      <c r="J62" s="40"/>
      <c r="K62" s="40"/>
      <c r="L62" s="40"/>
      <c r="M62" s="40"/>
    </row>
    <row r="63" spans="1:13">
      <c r="A63" s="17">
        <v>1981</v>
      </c>
      <c r="B63" s="40"/>
      <c r="C63" s="40"/>
      <c r="D63" s="40"/>
      <c r="E63" s="40"/>
      <c r="F63" s="40"/>
      <c r="G63" s="40"/>
      <c r="H63" s="184">
        <f>VLOOKUP(DATE($A63,4,30),Data!$B$13:$CU$996,98)</f>
        <v>2286.759033203125</v>
      </c>
      <c r="I63" s="184">
        <f>VLOOKUP(DATE($A63,5,31),Data!$B$13:$CU$996,98)</f>
        <v>2007.8253173828125</v>
      </c>
      <c r="J63" s="40"/>
      <c r="K63" s="40"/>
      <c r="L63" s="40"/>
      <c r="M63" s="40"/>
    </row>
    <row r="64" spans="1:13">
      <c r="A64" s="17">
        <v>1982</v>
      </c>
      <c r="B64" s="40"/>
      <c r="C64" s="40"/>
      <c r="D64" s="40"/>
      <c r="E64" s="40"/>
      <c r="F64" s="40"/>
      <c r="G64" s="40"/>
      <c r="H64" s="184">
        <f>VLOOKUP(DATE($A64,4,30),Data!$B$13:$CU$996,98)</f>
        <v>999999</v>
      </c>
      <c r="I64" s="184">
        <f>VLOOKUP(DATE($A64,5,31),Data!$B$13:$CU$996,98)</f>
        <v>4757.30712890625</v>
      </c>
      <c r="J64" s="40"/>
      <c r="K64" s="40"/>
      <c r="L64" s="40"/>
      <c r="M64" s="40"/>
    </row>
    <row r="65" spans="1:13">
      <c r="A65" s="17">
        <v>1983</v>
      </c>
      <c r="B65" s="40"/>
      <c r="C65" s="40"/>
      <c r="D65" s="40"/>
      <c r="E65" s="40"/>
      <c r="F65" s="40"/>
      <c r="G65" s="40"/>
      <c r="H65" s="184">
        <f>VLOOKUP(DATE($A65,4,30),Data!$B$13:$CU$996,98)</f>
        <v>999999</v>
      </c>
      <c r="I65" s="184">
        <f>VLOOKUP(DATE($A65,5,31),Data!$B$13:$CU$996,98)</f>
        <v>999999</v>
      </c>
      <c r="J65" s="40"/>
      <c r="K65" s="40"/>
      <c r="L65" s="40"/>
      <c r="M65" s="40"/>
    </row>
    <row r="66" spans="1:13">
      <c r="A66" s="17">
        <v>1984</v>
      </c>
      <c r="B66" s="40"/>
      <c r="C66" s="40"/>
      <c r="D66" s="40"/>
      <c r="E66" s="40"/>
      <c r="F66" s="40"/>
      <c r="G66" s="40"/>
      <c r="H66" s="184">
        <f>VLOOKUP(DATE($A66,4,30),Data!$B$13:$CU$996,98)</f>
        <v>1581.1632080078125</v>
      </c>
      <c r="I66" s="184">
        <f>VLOOKUP(DATE($A66,5,31),Data!$B$13:$CU$996,98)</f>
        <v>1384.42236328125</v>
      </c>
      <c r="J66" s="40"/>
      <c r="K66" s="40"/>
      <c r="L66" s="40"/>
      <c r="M66" s="40"/>
    </row>
    <row r="67" spans="1:13">
      <c r="A67" s="17">
        <v>1985</v>
      </c>
      <c r="B67" s="40"/>
      <c r="C67" s="40"/>
      <c r="D67" s="40"/>
      <c r="E67" s="40"/>
      <c r="F67" s="40"/>
      <c r="G67" s="40"/>
      <c r="H67" s="184">
        <f>VLOOKUP(DATE($A67,4,30),Data!$B$13:$CU$996,98)</f>
        <v>1907.458740234375</v>
      </c>
      <c r="I67" s="184">
        <f>VLOOKUP(DATE($A67,5,31),Data!$B$13:$CU$996,98)</f>
        <v>1779.3603515625</v>
      </c>
      <c r="J67" s="40"/>
      <c r="K67" s="40"/>
      <c r="L67" s="40"/>
      <c r="M67" s="40"/>
    </row>
    <row r="68" spans="1:13">
      <c r="A68" s="17">
        <v>1986</v>
      </c>
      <c r="B68" s="40"/>
      <c r="C68" s="40"/>
      <c r="D68" s="40"/>
      <c r="E68" s="40"/>
      <c r="F68" s="40"/>
      <c r="G68" s="40"/>
      <c r="H68" s="184">
        <f>VLOOKUP(DATE($A68,4,30),Data!$B$13:$CU$996,98)</f>
        <v>3061.11669921875</v>
      </c>
      <c r="I68" s="184">
        <f>VLOOKUP(DATE($A68,5,31),Data!$B$13:$CU$996,98)</f>
        <v>2851.203857421875</v>
      </c>
      <c r="J68" s="40"/>
      <c r="K68" s="40"/>
      <c r="L68" s="40"/>
      <c r="M68" s="40"/>
    </row>
    <row r="69" spans="1:13">
      <c r="A69" s="17">
        <v>1987</v>
      </c>
      <c r="B69" s="40"/>
      <c r="C69" s="40"/>
      <c r="D69" s="40"/>
      <c r="E69" s="40"/>
      <c r="F69" s="40"/>
      <c r="G69" s="40"/>
      <c r="H69" s="184">
        <f>VLOOKUP(DATE($A69,4,30),Data!$B$13:$CU$996,98)</f>
        <v>2417.64111328125</v>
      </c>
      <c r="I69" s="184">
        <f>VLOOKUP(DATE($A69,5,31),Data!$B$13:$CU$996,98)</f>
        <v>2332.877197265625</v>
      </c>
      <c r="J69" s="40"/>
      <c r="K69" s="40"/>
      <c r="L69" s="40"/>
      <c r="M69" s="40"/>
    </row>
    <row r="70" spans="1:13">
      <c r="A70" s="17">
        <v>1988</v>
      </c>
      <c r="B70" s="40"/>
      <c r="C70" s="40"/>
      <c r="D70" s="40"/>
      <c r="E70" s="40"/>
      <c r="F70" s="40"/>
      <c r="G70" s="40"/>
      <c r="H70" s="184">
        <f>VLOOKUP(DATE($A70,4,30),Data!$B$13:$CU$996,98)</f>
        <v>2447.329345703125</v>
      </c>
      <c r="I70" s="184">
        <f>VLOOKUP(DATE($A70,5,31),Data!$B$13:$CU$996,98)</f>
        <v>2324.366455078125</v>
      </c>
      <c r="J70" s="40"/>
      <c r="K70" s="40"/>
      <c r="L70" s="40"/>
      <c r="M70" s="40"/>
    </row>
    <row r="71" spans="1:13">
      <c r="A71" s="17">
        <v>1989</v>
      </c>
      <c r="B71" s="40"/>
      <c r="C71" s="40"/>
      <c r="D71" s="40"/>
      <c r="E71" s="40"/>
      <c r="F71" s="40"/>
      <c r="G71" s="40"/>
      <c r="H71" s="184">
        <f>VLOOKUP(DATE($A71,4,30),Data!$B$13:$CU$996,98)</f>
        <v>2003.056396484375</v>
      </c>
      <c r="I71" s="184">
        <f>VLOOKUP(DATE($A71,5,31),Data!$B$13:$CU$996,98)</f>
        <v>1554.996826171875</v>
      </c>
      <c r="J71" s="40"/>
      <c r="K71" s="40"/>
      <c r="L71" s="40"/>
      <c r="M71" s="40"/>
    </row>
    <row r="72" spans="1:13">
      <c r="A72" s="17">
        <v>1990</v>
      </c>
      <c r="B72" s="40"/>
      <c r="C72" s="40"/>
      <c r="D72" s="40"/>
      <c r="E72" s="40"/>
      <c r="F72" s="40"/>
      <c r="G72" s="40"/>
      <c r="H72" s="184">
        <f>VLOOKUP(DATE($A72,4,30),Data!$B$13:$CU$996,98)</f>
        <v>1162.9222412109375</v>
      </c>
      <c r="I72" s="184">
        <f>VLOOKUP(DATE($A72,5,31),Data!$B$13:$CU$996,98)</f>
        <v>1687.586669921875</v>
      </c>
      <c r="J72" s="40"/>
      <c r="K72" s="40"/>
      <c r="L72" s="40"/>
      <c r="M72" s="40"/>
    </row>
    <row r="73" spans="1:13">
      <c r="A73" s="17">
        <v>1991</v>
      </c>
      <c r="B73" s="40"/>
      <c r="C73" s="40"/>
      <c r="D73" s="40"/>
      <c r="E73" s="40"/>
      <c r="F73" s="40"/>
      <c r="G73" s="40"/>
      <c r="H73" s="184">
        <f>VLOOKUP(DATE($A73,4,30),Data!$B$13:$CU$996,98)</f>
        <v>1484.6776123046875</v>
      </c>
      <c r="I73" s="184">
        <f>VLOOKUP(DATE($A73,5,31),Data!$B$13:$CU$996,98)</f>
        <v>1525.8980712890625</v>
      </c>
      <c r="J73" s="40"/>
      <c r="K73" s="40"/>
      <c r="L73" s="40"/>
      <c r="M73" s="40"/>
    </row>
    <row r="74" spans="1:13">
      <c r="A74" s="17">
        <v>1992</v>
      </c>
      <c r="B74" s="40"/>
      <c r="C74" s="40"/>
      <c r="D74" s="40"/>
      <c r="E74" s="40"/>
      <c r="F74" s="40"/>
      <c r="G74" s="40"/>
      <c r="H74" s="184">
        <f>VLOOKUP(DATE($A74,4,30),Data!$B$13:$CU$996,98)</f>
        <v>1146.507568359375</v>
      </c>
      <c r="I74" s="184">
        <f>VLOOKUP(DATE($A74,5,31),Data!$B$13:$CU$996,98)</f>
        <v>1113.440185546875</v>
      </c>
      <c r="J74" s="40"/>
      <c r="K74" s="40"/>
      <c r="L74" s="40"/>
      <c r="M74" s="40"/>
    </row>
    <row r="75" spans="1:13">
      <c r="A75" s="17">
        <v>1993</v>
      </c>
      <c r="B75" s="40"/>
      <c r="C75" s="40"/>
      <c r="D75" s="40"/>
      <c r="E75" s="40"/>
      <c r="F75" s="40"/>
      <c r="G75" s="40"/>
      <c r="H75" s="184">
        <f>VLOOKUP(DATE($A75,4,30),Data!$B$13:$CU$996,98)</f>
        <v>637.15850830078125</v>
      </c>
      <c r="I75" s="184">
        <f>VLOOKUP(DATE($A75,5,31),Data!$B$13:$CU$996,98)</f>
        <v>647.89935302734375</v>
      </c>
      <c r="J75" s="40"/>
      <c r="K75" s="40"/>
      <c r="L75" s="40"/>
      <c r="M75" s="40"/>
    </row>
    <row r="76" spans="1:13">
      <c r="A76" s="17">
        <v>1994</v>
      </c>
      <c r="B76" s="40"/>
      <c r="C76" s="40"/>
      <c r="D76" s="40"/>
      <c r="E76" s="40"/>
      <c r="F76" s="40"/>
      <c r="G76" s="40"/>
      <c r="H76" s="184">
        <f>VLOOKUP(DATE($A76,4,30),Data!$B$13:$CU$996,98)</f>
        <v>1586.4920654296875</v>
      </c>
      <c r="I76" s="184">
        <f>VLOOKUP(DATE($A76,5,31),Data!$B$13:$CU$996,98)</f>
        <v>1908.1995849609375</v>
      </c>
      <c r="J76" s="40"/>
      <c r="K76" s="40"/>
      <c r="L76" s="40"/>
      <c r="M76" s="40"/>
    </row>
    <row r="77" spans="1:13">
      <c r="A77" s="17">
        <v>1995</v>
      </c>
      <c r="B77" s="40"/>
      <c r="C77" s="40"/>
      <c r="D77" s="40"/>
      <c r="E77" s="40"/>
      <c r="F77" s="40"/>
      <c r="G77" s="40"/>
      <c r="H77" s="184">
        <f>VLOOKUP(DATE($A77,4,30),Data!$B$13:$CU$996,98)</f>
        <v>3344.90185546875</v>
      </c>
      <c r="I77" s="184">
        <f>VLOOKUP(DATE($A77,5,31),Data!$B$13:$CU$996,98)</f>
        <v>999999</v>
      </c>
      <c r="J77" s="40"/>
      <c r="K77" s="40"/>
      <c r="L77" s="40"/>
      <c r="M77" s="40"/>
    </row>
    <row r="78" spans="1:13">
      <c r="A78" s="17">
        <v>1996</v>
      </c>
      <c r="B78" s="40"/>
      <c r="C78" s="40"/>
      <c r="D78" s="40"/>
      <c r="E78" s="40"/>
      <c r="F78" s="40"/>
      <c r="G78" s="40"/>
      <c r="H78" s="184">
        <f>VLOOKUP(DATE($A78,4,30),Data!$B$13:$CU$996,98)</f>
        <v>1835.454833984375</v>
      </c>
      <c r="I78" s="184">
        <f>VLOOKUP(DATE($A78,5,31),Data!$B$13:$CU$996,98)</f>
        <v>2108.27392578125</v>
      </c>
      <c r="J78" s="40"/>
      <c r="K78" s="40"/>
      <c r="L78" s="40"/>
      <c r="M78" s="40"/>
    </row>
    <row r="79" spans="1:13">
      <c r="A79" s="17">
        <v>1997</v>
      </c>
      <c r="B79" s="40"/>
      <c r="C79" s="40"/>
      <c r="D79" s="40"/>
      <c r="E79" s="40"/>
      <c r="F79" s="40"/>
      <c r="G79" s="40"/>
      <c r="H79" s="184">
        <f>VLOOKUP(DATE($A79,4,30),Data!$B$13:$CU$996,98)</f>
        <v>1325.271240234375</v>
      </c>
      <c r="I79" s="184">
        <f>VLOOKUP(DATE($A79,5,31),Data!$B$13:$CU$996,98)</f>
        <v>1317.3216552734375</v>
      </c>
      <c r="J79" s="40"/>
      <c r="K79" s="40"/>
      <c r="L79" s="40"/>
      <c r="M79" s="40"/>
    </row>
    <row r="80" spans="1:13">
      <c r="A80" s="17">
        <v>1998</v>
      </c>
      <c r="B80" s="40"/>
      <c r="C80" s="40"/>
      <c r="D80" s="40"/>
      <c r="E80" s="40"/>
      <c r="F80" s="40"/>
      <c r="G80" s="40"/>
      <c r="H80" s="184">
        <f>VLOOKUP(DATE($A80,4,30),Data!$B$13:$CU$996,98)</f>
        <v>3712.758056640625</v>
      </c>
      <c r="I80" s="184">
        <f>VLOOKUP(DATE($A80,5,31),Data!$B$13:$CU$996,98)</f>
        <v>4225.85107421875</v>
      </c>
      <c r="J80" s="40"/>
      <c r="K80" s="40"/>
      <c r="L80" s="40"/>
      <c r="M80" s="40"/>
    </row>
    <row r="81" spans="1:13">
      <c r="A81" s="17">
        <v>1999</v>
      </c>
      <c r="B81" s="40"/>
      <c r="C81" s="40"/>
      <c r="D81" s="40"/>
      <c r="E81" s="40"/>
      <c r="F81" s="40"/>
      <c r="G81" s="40"/>
      <c r="H81" s="184">
        <f>VLOOKUP(DATE($A81,4,30),Data!$B$13:$CU$996,98)</f>
        <v>1638.3902587890625</v>
      </c>
      <c r="I81" s="184">
        <f>VLOOKUP(DATE($A81,5,31),Data!$B$13:$CU$996,98)</f>
        <v>1361.721923828125</v>
      </c>
      <c r="J81" s="40"/>
      <c r="K81" s="40"/>
      <c r="L81" s="40"/>
      <c r="M81" s="40"/>
    </row>
    <row r="82" spans="1:13">
      <c r="A82" s="17">
        <v>2000</v>
      </c>
      <c r="B82" s="40"/>
      <c r="C82" s="40"/>
      <c r="D82" s="40"/>
      <c r="E82" s="40"/>
      <c r="F82" s="40"/>
      <c r="G82" s="40"/>
      <c r="H82" s="184">
        <f>VLOOKUP(DATE($A82,4,30),Data!$B$13:$CU$996,98)</f>
        <v>1483.2818603515625</v>
      </c>
      <c r="I82" s="184">
        <f>VLOOKUP(DATE($A82,5,31),Data!$B$13:$CU$996,98)</f>
        <v>1322.4085693359375</v>
      </c>
      <c r="J82" s="40"/>
      <c r="K82" s="40"/>
      <c r="L82" s="40"/>
      <c r="M82" s="40"/>
    </row>
    <row r="83" spans="1:13">
      <c r="A83" s="17">
        <v>2001</v>
      </c>
      <c r="B83" s="40"/>
      <c r="C83" s="40"/>
      <c r="D83" s="40"/>
      <c r="E83" s="40"/>
      <c r="F83" s="40"/>
      <c r="G83" s="40"/>
      <c r="H83" s="184">
        <f>VLOOKUP(DATE($A83,4,30),Data!$B$13:$CU$996,98)</f>
        <v>1705.2032470703125</v>
      </c>
      <c r="I83" s="184">
        <f>VLOOKUP(DATE($A83,5,31),Data!$B$13:$CU$996,98)</f>
        <v>1574.3262939453125</v>
      </c>
      <c r="J83" s="40"/>
      <c r="K83" s="40"/>
      <c r="L83" s="40"/>
      <c r="M83" s="40"/>
    </row>
    <row r="84" spans="1:13">
      <c r="A84" s="17">
        <v>2002</v>
      </c>
      <c r="B84" s="40"/>
      <c r="C84" s="40"/>
      <c r="D84" s="40"/>
      <c r="E84" s="40"/>
      <c r="F84" s="40"/>
      <c r="G84" s="40"/>
      <c r="H84" s="184">
        <f>VLOOKUP(DATE($A84,4,30),Data!$B$13:$CU$996,98)</f>
        <v>1365.266357421875</v>
      </c>
      <c r="I84" s="184">
        <f>VLOOKUP(DATE($A84,5,31),Data!$B$13:$CU$996,98)</f>
        <v>1298.1474609375</v>
      </c>
      <c r="J84" s="40"/>
      <c r="K84" s="40"/>
      <c r="L84" s="40"/>
      <c r="M84" s="40"/>
    </row>
    <row r="85" spans="1:13">
      <c r="A85" s="17">
        <v>2003</v>
      </c>
      <c r="B85" s="40"/>
      <c r="C85" s="40"/>
      <c r="D85" s="40"/>
      <c r="E85" s="40"/>
      <c r="F85" s="40"/>
      <c r="G85" s="40"/>
      <c r="H85" s="184">
        <f>VLOOKUP(DATE($A85,4,30),Data!$B$13:$CU$996,98)</f>
        <v>1141.318359375</v>
      </c>
      <c r="I85" s="184">
        <f>VLOOKUP(DATE($A85,5,31),Data!$B$13:$CU$996,98)</f>
        <v>1100.4542236328125</v>
      </c>
      <c r="J85" s="40"/>
      <c r="K85" s="40"/>
      <c r="L85" s="40"/>
      <c r="M85" s="40"/>
    </row>
    <row r="86" spans="1:13">
      <c r="H86" s="40"/>
    </row>
    <row r="87" spans="1:13">
      <c r="A87" s="41"/>
      <c r="B87" s="4"/>
    </row>
    <row r="88" spans="1:13">
      <c r="B88" s="1"/>
    </row>
    <row r="89" spans="1:13">
      <c r="B89" s="42"/>
    </row>
  </sheetData>
  <mergeCells count="1">
    <mergeCell ref="A1:M1"/>
  </mergeCells>
  <phoneticPr fontId="0" type="noConversion"/>
  <conditionalFormatting sqref="B4:C85 E4:G85 D4 D6:D85 J4:M85 H86">
    <cfRule type="cellIs" dxfId="32" priority="1" stopIfTrue="1" operator="equal">
      <formula>"Flood"</formula>
    </cfRule>
    <cfRule type="cellIs" dxfId="31" priority="2" stopIfTrue="1" operator="equal">
      <formula>"Keswick"</formula>
    </cfRule>
    <cfRule type="cellIs" dxfId="30" priority="3" stopIfTrue="1" operator="equal">
      <formula>"NCP"</formula>
    </cfRule>
  </conditionalFormatting>
  <conditionalFormatting sqref="H4:I85">
    <cfRule type="cellIs" dxfId="29" priority="4" stopIfTrue="1" operator="lessThanOrEqual">
      <formula>1500</formula>
    </cfRule>
    <cfRule type="cellIs" dxfId="28" priority="5" stopIfTrue="1" operator="between">
      <formula>1500.01</formula>
      <formula>5438</formula>
    </cfRule>
    <cfRule type="cellIs" dxfId="27" priority="6" stopIfTrue="1" operator="greaterThan">
      <formula>5438.01</formula>
    </cfRule>
  </conditionalFormatting>
  <pageMargins left="0.75" right="0.75" top="1" bottom="1" header="0.5" footer="0.5"/>
  <pageSetup scale="58" orientation="portrait" r:id="rId1"/>
  <headerFooter alignWithMargins="0">
    <oddHeader>&amp;R&amp;D</oddHeader>
    <oddFooter>&amp;R&amp;F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DSS_Group"/>
  <dimension ref="A1:S111"/>
  <sheetViews>
    <sheetView workbookViewId="0">
      <selection activeCell="D19" sqref="D19"/>
    </sheetView>
  </sheetViews>
  <sheetFormatPr defaultRowHeight="12.75"/>
  <cols>
    <col min="1" max="1" customWidth="true" width="13.0" collapsed="true"/>
    <col min="2" max="2" bestFit="true" customWidth="true" width="65.7109375" collapsed="true"/>
    <col min="3" max="3" customWidth="true" width="2.7109375" collapsed="true"/>
    <col min="4" max="4" bestFit="true" customWidth="true" style="1" width="20.0" collapsed="true"/>
    <col min="5" max="5" bestFit="true" customWidth="true" style="1" width="24.42578125" collapsed="true"/>
    <col min="6" max="6" customWidth="true" style="4" width="14.85546875" collapsed="true"/>
    <col min="7" max="7" bestFit="true" customWidth="true" width="9.5703125" collapsed="true"/>
    <col min="12" max="12" customWidth="true" width="16.0" collapsed="true"/>
    <col min="13" max="13" customWidth="true" width="12.28515625" collapsed="true"/>
    <col min="17" max="17" bestFit="true" customWidth="true" width="112.140625" collapsed="true"/>
    <col min="19" max="19" bestFit="true" customWidth="true" width="31.7109375" collapsed="true"/>
  </cols>
  <sheetData>
    <row r="1" spans="1:17">
      <c r="A1" s="2" t="s">
        <v>0</v>
      </c>
      <c r="B1" s="3" t="s">
        <v>314</v>
      </c>
    </row>
    <row r="2" spans="1:17">
      <c r="A2" s="2" t="s">
        <v>1</v>
      </c>
      <c r="B2" s="5">
        <v>7975</v>
      </c>
      <c r="D2" s="2" t="s">
        <v>2</v>
      </c>
      <c r="E2" s="6" t="s">
        <v>3</v>
      </c>
      <c r="M2" s="17"/>
      <c r="N2" s="17"/>
      <c r="O2" s="2"/>
      <c r="P2" s="17"/>
    </row>
    <row r="3" spans="1:17">
      <c r="A3" s="2" t="s">
        <v>4</v>
      </c>
      <c r="B3" s="7">
        <v>2400</v>
      </c>
      <c r="D3" s="2" t="s">
        <v>5</v>
      </c>
      <c r="E3" s="6" t="s">
        <v>6</v>
      </c>
      <c r="O3" s="41"/>
      <c r="Q3" s="126"/>
    </row>
    <row r="4" spans="1:17">
      <c r="A4" s="2" t="s">
        <v>7</v>
      </c>
      <c r="B4" s="5">
        <v>37894</v>
      </c>
      <c r="D4" s="2" t="s">
        <v>8</v>
      </c>
      <c r="E4" s="6" t="s">
        <v>398</v>
      </c>
      <c r="M4" s="91"/>
      <c r="N4" s="91"/>
      <c r="O4" s="2"/>
      <c r="P4" s="91"/>
      <c r="Q4" s="127"/>
    </row>
    <row r="5" spans="1:17">
      <c r="A5" s="2" t="s">
        <v>9</v>
      </c>
      <c r="B5" s="7">
        <v>2400</v>
      </c>
      <c r="D5" s="8"/>
      <c r="L5" s="2"/>
      <c r="M5" s="10"/>
      <c r="N5" s="10"/>
      <c r="O5" s="10"/>
      <c r="P5" s="10"/>
      <c r="Q5" s="126"/>
    </row>
    <row r="6" spans="1:17">
      <c r="B6" s="9" t="s">
        <v>293</v>
      </c>
      <c r="D6" s="10" t="s">
        <v>10</v>
      </c>
      <c r="E6" s="10" t="s">
        <v>11</v>
      </c>
      <c r="F6" s="91" t="s">
        <v>12</v>
      </c>
      <c r="L6" s="91"/>
      <c r="M6" s="91"/>
      <c r="N6" s="91"/>
      <c r="O6" s="91"/>
      <c r="P6" s="2"/>
      <c r="Q6" s="128"/>
    </row>
    <row r="7" spans="1:17">
      <c r="B7" s="7" t="str">
        <f>CONCATENATE("/",A_Part,"/",B_Part,"/",C_Part,"//",E_Part,"/",F_Part,"/")</f>
        <v>/CALSIM/S_SHSTALEVEL5/STORAGE-LEVEL//1MON/CalSim30_10/</v>
      </c>
      <c r="D7" s="1" t="s">
        <v>380</v>
      </c>
      <c r="E7" s="1" t="s">
        <v>13</v>
      </c>
      <c r="F7" s="4" t="s">
        <v>14</v>
      </c>
      <c r="L7" t="s">
        <v>311</v>
      </c>
      <c r="M7" s="137" t="s">
        <v>404</v>
      </c>
      <c r="N7" s="130"/>
      <c r="O7" s="131"/>
      <c r="P7" s="132"/>
      <c r="Q7" s="127"/>
    </row>
    <row r="8" spans="1:17">
      <c r="B8" s="7" t="str">
        <f>CONCATENATE("/",A_Part,"/",B_Part,"/",C_Part,"//",E_Part,"/",F_Part,"/")</f>
        <v>/CALSIM/S_OROVLLEVEL5/STORAGE-LEVEL//1MON/CalSim30_10/</v>
      </c>
      <c r="D8" s="1" t="s">
        <v>381</v>
      </c>
      <c r="E8" s="1" t="s">
        <v>13</v>
      </c>
      <c r="F8" s="4" t="s">
        <v>15</v>
      </c>
      <c r="L8" s="129"/>
      <c r="M8" s="130"/>
      <c r="N8" s="131"/>
      <c r="O8" s="131"/>
      <c r="P8" s="132"/>
      <c r="Q8" s="127"/>
    </row>
    <row r="9" spans="1:17">
      <c r="B9" s="7" t="str">
        <f>CONCATENATE("/",A_Part,"/",B_Part,"/",C_Part,"//",E_Part,"/",F_Part,"/")</f>
        <v>/CALSIM/S_FOLSMLEVEL5/STORAGE-LEVEL//1MON/CalSim30_10/</v>
      </c>
      <c r="D9" s="1" t="s">
        <v>382</v>
      </c>
      <c r="E9" s="1" t="s">
        <v>13</v>
      </c>
      <c r="F9" s="4" t="s">
        <v>16</v>
      </c>
      <c r="L9" s="133"/>
      <c r="M9" s="130"/>
      <c r="N9" s="131"/>
      <c r="O9" s="131"/>
      <c r="P9" s="132"/>
      <c r="Q9" s="127"/>
    </row>
    <row r="10" spans="1:17">
      <c r="B10" s="11"/>
      <c r="L10" s="133"/>
      <c r="M10" s="130"/>
      <c r="N10" s="131"/>
      <c r="O10" s="131"/>
      <c r="P10" s="132"/>
      <c r="Q10" s="127"/>
    </row>
    <row r="11" spans="1:17" s="12" customFormat="1">
      <c r="A11" s="12" t="s">
        <v>312</v>
      </c>
      <c r="B11" s="7"/>
      <c r="D11" s="13"/>
      <c r="E11" s="13"/>
      <c r="F11" s="14"/>
    </row>
    <row r="13" spans="1:17">
      <c r="A13" s="2" t="s">
        <v>0</v>
      </c>
      <c r="B13" s="3" t="s">
        <v>17</v>
      </c>
    </row>
    <row r="14" spans="1:17">
      <c r="A14" s="2" t="s">
        <v>1</v>
      </c>
      <c r="B14" s="5">
        <f>B2</f>
        <v>7975</v>
      </c>
    </row>
    <row r="15" spans="1:17">
      <c r="A15" s="2" t="s">
        <v>4</v>
      </c>
      <c r="B15" s="7">
        <f>B3</f>
        <v>2400</v>
      </c>
    </row>
    <row r="16" spans="1:17">
      <c r="A16" s="2" t="s">
        <v>7</v>
      </c>
      <c r="B16" s="5">
        <f>B4</f>
        <v>37894</v>
      </c>
    </row>
    <row r="17" spans="1:17">
      <c r="A17" s="2" t="s">
        <v>9</v>
      </c>
      <c r="B17" s="7">
        <f>B5</f>
        <v>2400</v>
      </c>
    </row>
    <row r="18" spans="1:17">
      <c r="A18" s="2"/>
      <c r="B18" s="9" t="s">
        <v>313</v>
      </c>
    </row>
    <row r="19" spans="1:17">
      <c r="B19" s="7" t="str">
        <f t="shared" ref="B19:B50" si="0">CONCATENATE("/",A_Part,"/",B_Part,"/",C_Part,"//",E_Part,"/",F_Part,"/")</f>
        <v>/CALSIM/S_SHSTA/STORAGE//1MON/CalSim30_10/</v>
      </c>
      <c r="D19" s="1" t="s">
        <v>383</v>
      </c>
      <c r="E19" s="1" t="s">
        <v>18</v>
      </c>
      <c r="F19" s="4" t="s">
        <v>19</v>
      </c>
    </row>
    <row r="20" spans="1:17">
      <c r="B20" s="7" t="str">
        <f t="shared" si="0"/>
        <v>/CALSIM/S_OROVL/STORAGE//1MON/CalSim30_10/</v>
      </c>
      <c r="D20" s="1" t="s">
        <v>384</v>
      </c>
      <c r="E20" s="1" t="s">
        <v>18</v>
      </c>
      <c r="F20" s="4" t="s">
        <v>20</v>
      </c>
    </row>
    <row r="21" spans="1:17">
      <c r="B21" s="7" t="str">
        <f t="shared" si="0"/>
        <v>/CALSIM/S_FOLSM/STORAGE//1MON/CalSim30_10/</v>
      </c>
      <c r="D21" s="1" t="s">
        <v>385</v>
      </c>
      <c r="E21" s="1" t="s">
        <v>18</v>
      </c>
      <c r="F21" s="4" t="s">
        <v>21</v>
      </c>
      <c r="M21" s="134"/>
    </row>
    <row r="22" spans="1:17">
      <c r="B22" s="7" t="str">
        <f t="shared" si="0"/>
        <v>/CALSIM/S11/STORAGE//1MON/CalSim30_10/</v>
      </c>
      <c r="D22" s="1" t="s">
        <v>22</v>
      </c>
      <c r="E22" s="1" t="s">
        <v>18</v>
      </c>
      <c r="F22" s="4" t="s">
        <v>23</v>
      </c>
      <c r="M22" s="134"/>
    </row>
    <row r="23" spans="1:17">
      <c r="B23" s="7" t="str">
        <f t="shared" si="0"/>
        <v>/CALSIM/S12/STORAGE//1MON/CalSim30_10/</v>
      </c>
      <c r="D23" s="1" t="s">
        <v>24</v>
      </c>
      <c r="E23" s="1" t="s">
        <v>18</v>
      </c>
      <c r="F23" s="4" t="s">
        <v>25</v>
      </c>
    </row>
    <row r="24" spans="1:17">
      <c r="B24" s="7" t="str">
        <f t="shared" si="0"/>
        <v>/CALSIM/D418_TD/FLOW-DELIVERY//1MON/CalSim30_10/</v>
      </c>
      <c r="D24" s="1" t="s">
        <v>378</v>
      </c>
      <c r="E24" s="1" t="s">
        <v>26</v>
      </c>
      <c r="F24" s="4" t="s">
        <v>27</v>
      </c>
      <c r="L24" t="s">
        <v>311</v>
      </c>
      <c r="M24" s="14" t="s">
        <v>403</v>
      </c>
      <c r="N24" s="12"/>
      <c r="O24" s="12"/>
      <c r="P24" s="12"/>
      <c r="Q24" s="12"/>
    </row>
    <row r="25" spans="1:17">
      <c r="B25" s="7" t="str">
        <f t="shared" si="0"/>
        <v>/CALSIM/D418_EXP1/FLOW-DELIVERY//1MON/CalSim30_10/</v>
      </c>
      <c r="D25" s="1" t="s">
        <v>28</v>
      </c>
      <c r="E25" s="1" t="s">
        <v>26</v>
      </c>
      <c r="F25" s="4" t="s">
        <v>29</v>
      </c>
    </row>
    <row r="26" spans="1:17">
      <c r="B26" s="7" t="str">
        <f t="shared" si="0"/>
        <v>/CALSIM/D419_TD/FLOW-DELIVERY//1MON/CalSim30_10/</v>
      </c>
      <c r="D26" s="1" t="s">
        <v>377</v>
      </c>
      <c r="E26" s="1" t="s">
        <v>26</v>
      </c>
      <c r="F26" s="4" t="s">
        <v>30</v>
      </c>
    </row>
    <row r="27" spans="1:17">
      <c r="B27" s="7" t="str">
        <f t="shared" si="0"/>
        <v>/CALSIM/D419_EXP1/FLOW-DELIVERY//1MON/CalSim30_10/</v>
      </c>
      <c r="D27" s="1" t="s">
        <v>31</v>
      </c>
      <c r="E27" s="1" t="s">
        <v>26</v>
      </c>
      <c r="F27" s="4" t="s">
        <v>32</v>
      </c>
    </row>
    <row r="28" spans="1:17">
      <c r="B28" s="7" t="str">
        <f t="shared" si="0"/>
        <v>/CALSIM/D419_SWP/FLOW-DELIVERY//1MON/CalSim30_10/</v>
      </c>
      <c r="D28" s="1" t="s">
        <v>33</v>
      </c>
      <c r="E28" s="1" t="s">
        <v>26</v>
      </c>
      <c r="F28" s="4" t="s">
        <v>34</v>
      </c>
      <c r="L28" s="2" t="s">
        <v>1</v>
      </c>
      <c r="M28" s="135">
        <v>7975</v>
      </c>
    </row>
    <row r="29" spans="1:17">
      <c r="B29" s="7" t="str">
        <f t="shared" si="0"/>
        <v>/CALSIM/C_SAC041/CHANNEL//1MON/CalSim30_10/</v>
      </c>
      <c r="D29" s="1" t="s">
        <v>386</v>
      </c>
      <c r="E29" s="1" t="s">
        <v>387</v>
      </c>
      <c r="F29" s="4" t="s">
        <v>36</v>
      </c>
      <c r="L29" s="2" t="s">
        <v>4</v>
      </c>
      <c r="M29" s="136">
        <v>2400</v>
      </c>
    </row>
    <row r="30" spans="1:17">
      <c r="B30" s="7" t="str">
        <f t="shared" si="0"/>
        <v>/CALSIM/C639/FLOW-CHANNEL//1MON/CalSim30_10/</v>
      </c>
      <c r="D30" s="1" t="s">
        <v>37</v>
      </c>
      <c r="E30" s="1" t="s">
        <v>35</v>
      </c>
      <c r="F30" s="4" t="s">
        <v>38</v>
      </c>
      <c r="L30" s="2" t="s">
        <v>7</v>
      </c>
      <c r="M30" s="135">
        <v>37894</v>
      </c>
    </row>
    <row r="31" spans="1:17">
      <c r="B31" s="7" t="str">
        <f t="shared" si="0"/>
        <v>/CALSIM/C504/FLOW-CHANNEL//1MON/CalSim30_10/</v>
      </c>
      <c r="D31" s="1" t="s">
        <v>39</v>
      </c>
      <c r="E31" s="1" t="s">
        <v>35</v>
      </c>
      <c r="F31" s="4" t="s">
        <v>40</v>
      </c>
      <c r="L31" s="2" t="s">
        <v>9</v>
      </c>
      <c r="M31" s="136">
        <v>2400</v>
      </c>
    </row>
    <row r="32" spans="1:17">
      <c r="B32" s="7" t="str">
        <f t="shared" si="0"/>
        <v>/CALSIM/C508/FLOW-CHANNEL//1MON/CalSim30_10/</v>
      </c>
      <c r="D32" s="1" t="s">
        <v>41</v>
      </c>
      <c r="E32" s="1" t="s">
        <v>35</v>
      </c>
      <c r="F32" s="4" t="s">
        <v>42</v>
      </c>
    </row>
    <row r="33" spans="2:6">
      <c r="B33" s="7" t="str">
        <f t="shared" si="0"/>
        <v>/CALSIM/C_CSL005A/CHANNEL//1MON/CalSim30_10/</v>
      </c>
      <c r="D33" s="1" t="s">
        <v>390</v>
      </c>
      <c r="E33" s="1" t="s">
        <v>387</v>
      </c>
      <c r="F33" s="4" t="s">
        <v>43</v>
      </c>
    </row>
    <row r="34" spans="2:6">
      <c r="B34" s="7" t="str">
        <f t="shared" si="0"/>
        <v>/CALSIM/C407/FLOW-CHANNEL//1MON/CalSim30_10/</v>
      </c>
      <c r="D34" s="1" t="s">
        <v>44</v>
      </c>
      <c r="E34" s="1" t="s">
        <v>35</v>
      </c>
      <c r="F34" s="4" t="s">
        <v>45</v>
      </c>
    </row>
    <row r="35" spans="2:6">
      <c r="B35" s="7" t="str">
        <f t="shared" si="0"/>
        <v>/CALSIM/C_SAC000_ADD_cvp/FLOW-CHANNEL//1MON/CalSim30_10/</v>
      </c>
      <c r="D35" s="194" t="s">
        <v>399</v>
      </c>
      <c r="E35" s="1" t="s">
        <v>35</v>
      </c>
    </row>
    <row r="36" spans="2:6">
      <c r="B36" s="7" t="str">
        <f t="shared" si="0"/>
        <v>/CALSIM/C_SAC000_ADD_swp/FLOW-CHANNEL//1MON/CalSim30_10/</v>
      </c>
      <c r="D36" s="194" t="s">
        <v>400</v>
      </c>
      <c r="E36" s="1" t="s">
        <v>35</v>
      </c>
    </row>
    <row r="37" spans="2:6">
      <c r="B37" s="7" t="str">
        <f t="shared" si="0"/>
        <v>/CALSIM/C_SAC000_ADD_whlcv/FLOW-CHANNEL//1MON/CalSim30_10/</v>
      </c>
      <c r="D37" s="194" t="s">
        <v>401</v>
      </c>
      <c r="E37" s="1" t="s">
        <v>35</v>
      </c>
      <c r="F37" s="4" t="s">
        <v>46</v>
      </c>
    </row>
    <row r="38" spans="2:6">
      <c r="B38" s="7" t="str">
        <f t="shared" si="0"/>
        <v>/CALSIM/D407/FLOW-DELIVERY//1MON/CalSim30_10/</v>
      </c>
      <c r="D38" s="1" t="s">
        <v>47</v>
      </c>
      <c r="E38" s="1" t="s">
        <v>26</v>
      </c>
      <c r="F38" s="4" t="s">
        <v>48</v>
      </c>
    </row>
    <row r="39" spans="2:6">
      <c r="B39" s="7" t="str">
        <f t="shared" si="0"/>
        <v>/CALSIM/int_IBU_UWFE/INTEGER//1MON/CalSim30_10/</v>
      </c>
      <c r="D39" s="1" t="s">
        <v>49</v>
      </c>
      <c r="E39" s="1" t="s">
        <v>50</v>
      </c>
      <c r="F39" s="4" t="s">
        <v>51</v>
      </c>
    </row>
    <row r="40" spans="2:6">
      <c r="B40" s="7" t="str">
        <f t="shared" si="0"/>
        <v>/CALSIM/UNUSED_FS/UNUSED-FS//1MON/CalSim30_10/</v>
      </c>
      <c r="D40" s="1" t="s">
        <v>52</v>
      </c>
      <c r="E40" s="1" t="s">
        <v>53</v>
      </c>
    </row>
    <row r="41" spans="2:6">
      <c r="B41" s="7" t="str">
        <f t="shared" si="0"/>
        <v>/CALSIM/UNUSED_SS/UNUSED-SS//1MON/CalSim30_10/</v>
      </c>
      <c r="D41" s="1" t="s">
        <v>54</v>
      </c>
      <c r="E41" s="1" t="s">
        <v>55</v>
      </c>
    </row>
    <row r="42" spans="2:6">
      <c r="B42" s="7" t="str">
        <f t="shared" si="0"/>
        <v>/CALSIM/EXPRATIO_/EI-RATIO-STD//1MON/CalSim30_10/</v>
      </c>
      <c r="D42" s="1" t="s">
        <v>56</v>
      </c>
      <c r="E42" s="1" t="s">
        <v>57</v>
      </c>
      <c r="F42" s="4" t="s">
        <v>58</v>
      </c>
    </row>
    <row r="43" spans="2:6">
      <c r="B43" s="7" t="str">
        <f t="shared" si="0"/>
        <v>/CALSIM/EiExpCtrl/EXPORT-CTRL-EI//1MON/CalSim30_10/</v>
      </c>
      <c r="D43" s="1" t="s">
        <v>59</v>
      </c>
      <c r="E43" s="1" t="s">
        <v>60</v>
      </c>
      <c r="F43" s="4" t="s">
        <v>61</v>
      </c>
    </row>
    <row r="44" spans="2:6">
      <c r="B44" s="7" t="str">
        <f t="shared" si="0"/>
        <v>/CALSIM/C_SAC097_ADD/FLOW-ADDITIONAL-INSTREAM//1MON/CalSim30_10/</v>
      </c>
      <c r="D44" s="1" t="s">
        <v>391</v>
      </c>
      <c r="E44" s="1" t="s">
        <v>396</v>
      </c>
      <c r="F44" s="4" t="s">
        <v>62</v>
      </c>
    </row>
    <row r="45" spans="2:6">
      <c r="B45" s="7" t="str">
        <f t="shared" si="0"/>
        <v>/CALSIM/C_KSWCK_ADD/FLOW-ADDITIONAL-INSTREAM//1MON/CalSim30_10/</v>
      </c>
      <c r="D45" s="1" t="s">
        <v>392</v>
      </c>
      <c r="E45" s="1" t="s">
        <v>396</v>
      </c>
      <c r="F45" s="4" t="s">
        <v>63</v>
      </c>
    </row>
    <row r="46" spans="2:6">
      <c r="B46" s="7" t="str">
        <f t="shared" si="0"/>
        <v>/CALSIM/C_AMR004_ADD/FLOW-ADDITIONAL-INSTREAM//1MON/CalSim30_10/</v>
      </c>
      <c r="D46" s="1" t="s">
        <v>397</v>
      </c>
      <c r="E46" s="1" t="s">
        <v>396</v>
      </c>
      <c r="F46" s="4" t="s">
        <v>64</v>
      </c>
    </row>
    <row r="47" spans="2:6">
      <c r="B47" s="7" t="str">
        <f t="shared" si="0"/>
        <v>/CALSIM/C_NTOMA_ADD/FLOW-ADDITIONAL-INSTREAM//1MON/CalSim30_10/</v>
      </c>
      <c r="D47" s="1" t="s">
        <v>393</v>
      </c>
      <c r="E47" s="1" t="s">
        <v>396</v>
      </c>
      <c r="F47" s="4" t="s">
        <v>65</v>
      </c>
    </row>
    <row r="48" spans="2:6">
      <c r="B48" s="7" t="str">
        <f t="shared" si="0"/>
        <v>/CALSIM/C_FTR059_ADD/FLOW-ADDITIONAL-INSTREAM//1MON/CalSim30_10/</v>
      </c>
      <c r="D48" s="1" t="s">
        <v>394</v>
      </c>
      <c r="E48" s="1" t="s">
        <v>396</v>
      </c>
      <c r="F48" s="4" t="s">
        <v>66</v>
      </c>
    </row>
    <row r="49" spans="2:6">
      <c r="B49" s="7" t="str">
        <f t="shared" si="0"/>
        <v>/CALSIM/C_FTR039_ADD/FLOW-ADDITIONAL-INSTREAM//1MON/CalSim30_10/</v>
      </c>
      <c r="D49" s="1" t="s">
        <v>395</v>
      </c>
      <c r="E49" s="1" t="s">
        <v>396</v>
      </c>
      <c r="F49" s="4" t="s">
        <v>67</v>
      </c>
    </row>
    <row r="50" spans="2:6">
      <c r="B50" s="7" t="str">
        <f t="shared" si="0"/>
        <v>/CALSIM/BANKSALLOWOUT/FLOW-ALLOW-BANKS//1MON/CalSim30_10/</v>
      </c>
      <c r="D50" s="1" t="s">
        <v>68</v>
      </c>
      <c r="E50" s="1" t="s">
        <v>69</v>
      </c>
      <c r="F50" s="4" t="s">
        <v>70</v>
      </c>
    </row>
    <row r="51" spans="2:6">
      <c r="B51" s="7" t="str">
        <f t="shared" ref="B51:B66" si="1">CONCATENATE("/",A_Part,"/",B_Part,"/",C_Part,"//",E_Part,"/",F_Part,"/")</f>
        <v>/CALSIM/MAXTRACYCALCDV/UNDEFINED//1MON/CalSim30_10/</v>
      </c>
      <c r="D51" s="1" t="s">
        <v>71</v>
      </c>
      <c r="E51" s="1" t="s">
        <v>402</v>
      </c>
      <c r="F51" s="4" t="s">
        <v>72</v>
      </c>
    </row>
    <row r="52" spans="2:6">
      <c r="B52" s="7" t="str">
        <f t="shared" si="1"/>
        <v>/CALSIM/APRMAYEXPCTRL/EXPORT-CTRL-APRMAY//1MON/CalSim30_10/</v>
      </c>
      <c r="D52" s="1" t="s">
        <v>73</v>
      </c>
      <c r="E52" s="1" t="s">
        <v>74</v>
      </c>
      <c r="F52" s="4" t="s">
        <v>75</v>
      </c>
    </row>
    <row r="53" spans="2:6">
      <c r="B53" s="7" t="str">
        <f t="shared" si="1"/>
        <v>/CALSIM/APRMAYBANKSCTRL/EXPORT-CTRL-APRMAY//1MON/CalSim30_10/</v>
      </c>
      <c r="D53" s="1" t="s">
        <v>76</v>
      </c>
      <c r="E53" s="1" t="s">
        <v>74</v>
      </c>
      <c r="F53" s="4" t="s">
        <v>77</v>
      </c>
    </row>
    <row r="54" spans="2:6">
      <c r="B54" s="7" t="str">
        <f t="shared" si="1"/>
        <v>/CALSIM/APRMAYTRACYCTRL/EXPORT-CTRL-APRMAY//1MON/CalSim30_10/</v>
      </c>
      <c r="D54" s="1" t="s">
        <v>78</v>
      </c>
      <c r="E54" s="1" t="s">
        <v>74</v>
      </c>
      <c r="F54" s="4" t="s">
        <v>79</v>
      </c>
    </row>
    <row r="55" spans="2:6">
      <c r="B55" s="7" t="str">
        <f t="shared" si="1"/>
        <v>/CALSIM/CVPRULECV/RULECURVE//1MON/CalSim30_10/</v>
      </c>
      <c r="D55" s="1" t="s">
        <v>80</v>
      </c>
      <c r="E55" s="1" t="s">
        <v>81</v>
      </c>
      <c r="F55" s="4" t="s">
        <v>82</v>
      </c>
    </row>
    <row r="56" spans="2:6">
      <c r="B56" s="7" t="str">
        <f t="shared" si="1"/>
        <v>/CALSIM/SWPRULECV/RULECURVE//1MON/CalSim30_10/</v>
      </c>
      <c r="D56" s="1" t="s">
        <v>83</v>
      </c>
      <c r="E56" s="1" t="s">
        <v>81</v>
      </c>
      <c r="F56" s="4" t="s">
        <v>84</v>
      </c>
    </row>
    <row r="57" spans="2:6">
      <c r="B57" s="7" t="str">
        <f t="shared" si="1"/>
        <v>/CALSIM/JP_m/SLOPE//1MON/CalSim30_10/</v>
      </c>
      <c r="D57" s="45" t="s">
        <v>240</v>
      </c>
      <c r="E57" s="1" t="s">
        <v>87</v>
      </c>
      <c r="F57" s="4" t="s">
        <v>86</v>
      </c>
    </row>
    <row r="58" spans="2:6">
      <c r="B58" s="7" t="str">
        <f t="shared" si="1"/>
        <v>/CALSIM/JP_b/INTERCEPT//1MON/CalSim30_10/</v>
      </c>
      <c r="D58" s="45" t="s">
        <v>241</v>
      </c>
      <c r="E58" s="1" t="s">
        <v>89</v>
      </c>
      <c r="F58" s="4" t="s">
        <v>88</v>
      </c>
    </row>
    <row r="59" spans="2:6">
      <c r="B59" s="7" t="str">
        <f t="shared" si="1"/>
        <v>/CALSIM/JP_Sac_ZeroExp/FLOW//1MON/CalSim30_10/</v>
      </c>
      <c r="D59" s="45" t="s">
        <v>203</v>
      </c>
      <c r="E59" s="1" t="s">
        <v>85</v>
      </c>
    </row>
    <row r="60" spans="2:6">
      <c r="B60" s="7" t="str">
        <f t="shared" si="1"/>
        <v>/CALSIM/JP_MaxExport/FLOW//1MON/CalSim30_10/</v>
      </c>
      <c r="D60" s="45" t="s">
        <v>242</v>
      </c>
      <c r="E60" s="1" t="s">
        <v>85</v>
      </c>
    </row>
    <row r="61" spans="2:6">
      <c r="B61" s="7" t="str">
        <f t="shared" si="1"/>
        <v>/CALSIM/JP_MRDO/FLOW//1MON/CalSim30_10/</v>
      </c>
      <c r="D61" s="45" t="s">
        <v>253</v>
      </c>
      <c r="E61" s="1" t="s">
        <v>85</v>
      </c>
    </row>
    <row r="62" spans="2:6">
      <c r="B62" s="7" t="str">
        <f t="shared" si="1"/>
        <v>/CALSIM/EM_m/SLOPE//1MON/CalSim30_10/</v>
      </c>
      <c r="D62" s="45" t="s">
        <v>243</v>
      </c>
      <c r="E62" s="1" t="s">
        <v>87</v>
      </c>
      <c r="F62" s="4" t="s">
        <v>90</v>
      </c>
    </row>
    <row r="63" spans="2:6">
      <c r="B63" s="7" t="str">
        <f t="shared" si="1"/>
        <v>/CALSIM/EM_b/INTERCEPT//1MON/CalSim30_10/</v>
      </c>
      <c r="D63" s="45" t="s">
        <v>244</v>
      </c>
      <c r="E63" s="1" t="s">
        <v>89</v>
      </c>
      <c r="F63" s="4" t="s">
        <v>91</v>
      </c>
    </row>
    <row r="64" spans="2:6">
      <c r="B64" s="7" t="str">
        <f t="shared" si="1"/>
        <v>/CALSIM/EM_Sac_ZeroExp/FLOW//1MON/CalSim30_10/</v>
      </c>
      <c r="D64" s="45" t="s">
        <v>204</v>
      </c>
      <c r="E64" s="1" t="s">
        <v>85</v>
      </c>
    </row>
    <row r="65" spans="2:6">
      <c r="B65" s="7" t="str">
        <f t="shared" si="1"/>
        <v>/CALSIM/EM_MaxExport/FLOW//1MON/CalSim30_10/</v>
      </c>
      <c r="D65" s="45" t="s">
        <v>245</v>
      </c>
      <c r="E65" s="1" t="s">
        <v>85</v>
      </c>
    </row>
    <row r="66" spans="2:6">
      <c r="B66" s="7" t="str">
        <f t="shared" si="1"/>
        <v>/CALSIM/EM_MRDO/FLOW//1MON/CalSim30_10/</v>
      </c>
      <c r="D66" s="45" t="s">
        <v>246</v>
      </c>
      <c r="E66" s="1" t="s">
        <v>85</v>
      </c>
    </row>
    <row r="67" spans="2:6">
      <c r="B67" s="7" t="str">
        <f t="shared" ref="B67:B111" si="2">CONCATENATE("/",A_Part,"/",B_Part,"/",C_Part,"//",E_Part,"/",F_Part,"/")</f>
        <v>/CALSIM/RS_m_1/SLOPE//1MON/CalSim30_10/</v>
      </c>
      <c r="D67" s="45" t="s">
        <v>197</v>
      </c>
      <c r="E67" s="1" t="s">
        <v>87</v>
      </c>
      <c r="F67" s="4" t="s">
        <v>92</v>
      </c>
    </row>
    <row r="68" spans="2:6">
      <c r="B68" s="7" t="str">
        <f t="shared" si="2"/>
        <v>/CALSIM/RS_m_2/SLOPE//1MON/CalSim30_10/</v>
      </c>
      <c r="D68" s="45" t="s">
        <v>198</v>
      </c>
      <c r="E68" s="1" t="s">
        <v>87</v>
      </c>
      <c r="F68" s="4" t="s">
        <v>93</v>
      </c>
    </row>
    <row r="69" spans="2:6">
      <c r="B69" s="7" t="str">
        <f t="shared" si="2"/>
        <v>/CALSIM/RS_m_3/SLOPE//1MON/CalSim30_10/</v>
      </c>
      <c r="D69" s="45" t="s">
        <v>199</v>
      </c>
      <c r="E69" s="1" t="s">
        <v>87</v>
      </c>
      <c r="F69" s="4" t="s">
        <v>94</v>
      </c>
    </row>
    <row r="70" spans="2:6">
      <c r="B70" s="7" t="str">
        <f t="shared" si="2"/>
        <v>/CALSIM/RS_b_1/INTERCEPT//1MON/CalSim30_10/</v>
      </c>
      <c r="D70" s="45" t="s">
        <v>200</v>
      </c>
      <c r="E70" s="1" t="s">
        <v>89</v>
      </c>
      <c r="F70" s="4" t="s">
        <v>95</v>
      </c>
    </row>
    <row r="71" spans="2:6">
      <c r="B71" s="7" t="str">
        <f t="shared" si="2"/>
        <v>/CALSIM/RS_b_2/INTERCEPT//1MON/CalSim30_10/</v>
      </c>
      <c r="D71" s="45" t="s">
        <v>201</v>
      </c>
      <c r="E71" s="1" t="s">
        <v>89</v>
      </c>
      <c r="F71" s="4" t="s">
        <v>96</v>
      </c>
    </row>
    <row r="72" spans="2:6">
      <c r="B72" s="7" t="str">
        <f t="shared" si="2"/>
        <v>/CALSIM/RS_b_3/INTERCEPT//1MON/CalSim30_10/</v>
      </c>
      <c r="D72" s="45" t="s">
        <v>202</v>
      </c>
      <c r="E72" s="1" t="s">
        <v>89</v>
      </c>
      <c r="F72" s="4" t="s">
        <v>97</v>
      </c>
    </row>
    <row r="73" spans="2:6">
      <c r="B73" s="7" t="str">
        <f t="shared" si="2"/>
        <v>/CALSIM/RS_Sac_ZeroExp/FLOW//1MON/CalSim30_10/</v>
      </c>
      <c r="D73" s="45" t="s">
        <v>205</v>
      </c>
      <c r="E73" s="1" t="s">
        <v>85</v>
      </c>
    </row>
    <row r="74" spans="2:6">
      <c r="B74" s="7" t="str">
        <f t="shared" si="2"/>
        <v>/CALSIM/RS_MaxExport_1/FLOW//1MON/CalSim30_10/</v>
      </c>
      <c r="D74" s="45" t="s">
        <v>207</v>
      </c>
      <c r="E74" s="1" t="s">
        <v>85</v>
      </c>
    </row>
    <row r="75" spans="2:6">
      <c r="B75" s="7" t="str">
        <f t="shared" si="2"/>
        <v>/CALSIM/RS_MaxExport_2/FLOW//1MON/CalSim30_10/</v>
      </c>
      <c r="D75" s="45" t="s">
        <v>208</v>
      </c>
      <c r="E75" s="1" t="s">
        <v>85</v>
      </c>
    </row>
    <row r="76" spans="2:6">
      <c r="B76" s="7" t="str">
        <f t="shared" si="2"/>
        <v>/CALSIM/RS_MaxExport_3/FLOW//1MON/CalSim30_10/</v>
      </c>
      <c r="D76" s="45" t="s">
        <v>209</v>
      </c>
      <c r="E76" s="1" t="s">
        <v>85</v>
      </c>
    </row>
    <row r="77" spans="2:6">
      <c r="B77" s="7" t="str">
        <f t="shared" si="2"/>
        <v>/CALSIM/RS_MRDO_1/FLOW//1MON/CalSim30_10/</v>
      </c>
      <c r="D77" s="45" t="s">
        <v>210</v>
      </c>
      <c r="E77" s="1" t="s">
        <v>85</v>
      </c>
    </row>
    <row r="78" spans="2:6">
      <c r="B78" s="7" t="str">
        <f t="shared" si="2"/>
        <v>/CALSIM/RS_MRDO_2/FLOW//1MON/CalSim30_10/</v>
      </c>
      <c r="D78" s="45" t="s">
        <v>211</v>
      </c>
      <c r="E78" s="1" t="s">
        <v>85</v>
      </c>
    </row>
    <row r="79" spans="2:6">
      <c r="B79" s="7" t="str">
        <f t="shared" si="2"/>
        <v>/CALSIM/RS_MRDO_3/FLOW//1MON/CalSim30_10/</v>
      </c>
      <c r="D79" s="45" t="s">
        <v>212</v>
      </c>
      <c r="E79" s="1" t="s">
        <v>85</v>
      </c>
    </row>
    <row r="80" spans="2:6">
      <c r="B80" s="7" t="str">
        <f t="shared" si="2"/>
        <v>/CALSIM/CO_m/SLOPE//1MON/CalSim30_10/</v>
      </c>
      <c r="D80" s="45" t="s">
        <v>247</v>
      </c>
      <c r="E80" s="1" t="s">
        <v>87</v>
      </c>
      <c r="F80" s="4" t="s">
        <v>98</v>
      </c>
    </row>
    <row r="81" spans="2:6">
      <c r="B81" s="7" t="str">
        <f t="shared" si="2"/>
        <v>/CALSIM/CO_b/INTERCEPT//1MON/CalSim30_10/</v>
      </c>
      <c r="D81" s="45" t="s">
        <v>248</v>
      </c>
      <c r="E81" s="1" t="s">
        <v>89</v>
      </c>
      <c r="F81" s="4" t="s">
        <v>99</v>
      </c>
    </row>
    <row r="82" spans="2:6">
      <c r="B82" s="7" t="str">
        <f t="shared" si="2"/>
        <v>/CALSIM/CO_Sac_ZeroExp/FLOW//1MON/CalSim30_10/</v>
      </c>
      <c r="D82" s="45" t="s">
        <v>206</v>
      </c>
      <c r="E82" s="1" t="s">
        <v>85</v>
      </c>
    </row>
    <row r="83" spans="2:6">
      <c r="B83" s="7" t="str">
        <f t="shared" si="2"/>
        <v>/CALSIM/CO_MaxExport/FLOW//1MON/CalSim30_10/</v>
      </c>
      <c r="D83" s="45" t="s">
        <v>249</v>
      </c>
      <c r="E83" s="1" t="s">
        <v>85</v>
      </c>
    </row>
    <row r="84" spans="2:6">
      <c r="B84" s="7" t="str">
        <f t="shared" si="2"/>
        <v>/CALSIM/CO_MRDO/FLOW//1MON/CalSim30_10/</v>
      </c>
      <c r="D84" s="45" t="s">
        <v>250</v>
      </c>
      <c r="E84" s="1" t="s">
        <v>85</v>
      </c>
    </row>
    <row r="85" spans="2:6">
      <c r="B85" s="7" t="str">
        <f t="shared" si="2"/>
        <v>/CALSIM/JP_EC_Month/SALINITY//1MON/CalSim30_10/</v>
      </c>
      <c r="D85" s="1" t="s">
        <v>260</v>
      </c>
      <c r="E85" s="1" t="s">
        <v>262</v>
      </c>
    </row>
    <row r="86" spans="2:6">
      <c r="B86" s="7" t="str">
        <f t="shared" si="2"/>
        <v>/CALSIM/JP_EC_MonthDSM2/SALINITY//1MON/CalSim30_10/</v>
      </c>
      <c r="D86" s="1" t="s">
        <v>261</v>
      </c>
      <c r="E86" s="1" t="s">
        <v>262</v>
      </c>
    </row>
    <row r="87" spans="2:6">
      <c r="B87" s="7" t="str">
        <f t="shared" si="2"/>
        <v>/CALSIM/JP_EC_STD/SALINITY//1MON/CalSim30_10/</v>
      </c>
      <c r="D87" s="1" t="s">
        <v>263</v>
      </c>
      <c r="E87" s="1" t="s">
        <v>262</v>
      </c>
    </row>
    <row r="88" spans="2:6">
      <c r="B88" s="7" t="str">
        <f t="shared" si="2"/>
        <v>/CALSIM/EM_EC_Month/SALINITY//1MON/CalSim30_10/</v>
      </c>
      <c r="D88" s="1" t="s">
        <v>264</v>
      </c>
      <c r="E88" s="1" t="s">
        <v>262</v>
      </c>
    </row>
    <row r="89" spans="2:6">
      <c r="B89" s="7" t="str">
        <f t="shared" si="2"/>
        <v>/CALSIM/EM_EC_MonthDSM2/SALINITY//1MON/CalSim30_10/</v>
      </c>
      <c r="D89" s="1" t="s">
        <v>265</v>
      </c>
      <c r="E89" s="1" t="s">
        <v>262</v>
      </c>
    </row>
    <row r="90" spans="2:6">
      <c r="B90" s="7" t="str">
        <f t="shared" si="2"/>
        <v>/CALSIM/EM_EC_STD/SALINITY//1MON/CalSim30_10/</v>
      </c>
      <c r="D90" s="1" t="s">
        <v>266</v>
      </c>
      <c r="E90" s="1" t="s">
        <v>262</v>
      </c>
    </row>
    <row r="91" spans="2:6">
      <c r="B91" s="7" t="str">
        <f t="shared" si="2"/>
        <v>/CALSIM/RS_EC_Month/SALINITY//1MON/CalSim30_10/</v>
      </c>
      <c r="D91" s="1" t="s">
        <v>267</v>
      </c>
      <c r="E91" s="1" t="s">
        <v>262</v>
      </c>
    </row>
    <row r="92" spans="2:6">
      <c r="B92" s="7" t="str">
        <f t="shared" si="2"/>
        <v>/CALSIM/RS_EC_MonthDSM2/SALINITY//1MON/CalSim30_10/</v>
      </c>
      <c r="D92" s="1" t="s">
        <v>268</v>
      </c>
      <c r="E92" s="1" t="s">
        <v>262</v>
      </c>
    </row>
    <row r="93" spans="2:6">
      <c r="B93" s="7" t="str">
        <f t="shared" si="2"/>
        <v>/CALSIM/RS_EC_STD/SALINITY//1MON/CalSim30_10/</v>
      </c>
      <c r="D93" s="1" t="s">
        <v>269</v>
      </c>
      <c r="E93" s="1" t="s">
        <v>262</v>
      </c>
    </row>
    <row r="94" spans="2:6">
      <c r="B94" s="7" t="str">
        <f t="shared" si="2"/>
        <v>/CALSIM/CO_EC_Month/SALINITY//1MON/CalSim30_10/</v>
      </c>
      <c r="D94" s="1" t="s">
        <v>270</v>
      </c>
      <c r="E94" s="1" t="s">
        <v>262</v>
      </c>
    </row>
    <row r="95" spans="2:6">
      <c r="B95" s="7" t="str">
        <f t="shared" si="2"/>
        <v>/CALSIM/CO_EC_MonthDSM2/SALINITY//1MON/CalSim30_10/</v>
      </c>
      <c r="D95" s="1" t="s">
        <v>271</v>
      </c>
      <c r="E95" s="1" t="s">
        <v>262</v>
      </c>
    </row>
    <row r="96" spans="2:6">
      <c r="B96" s="7" t="str">
        <f t="shared" si="2"/>
        <v>/CALSIM/CO_EC_STD/SALINITY//1MON/CalSim30_10/</v>
      </c>
      <c r="D96" s="1" t="s">
        <v>272</v>
      </c>
      <c r="E96" s="1" t="s">
        <v>262</v>
      </c>
    </row>
    <row r="97" spans="2:5">
      <c r="B97" s="7" t="str">
        <f t="shared" si="2"/>
        <v>/CALSIM/C_SAC041_mif/FLOW-MIN-INSTREAM//1MON/CalSim30_10/</v>
      </c>
      <c r="D97" s="1" t="s">
        <v>388</v>
      </c>
      <c r="E97" s="1" t="s">
        <v>290</v>
      </c>
    </row>
    <row r="98" spans="2:5">
      <c r="B98" s="7" t="str">
        <f t="shared" si="2"/>
        <v>/CALSIM/EXP_EST_SWP/EXPORT-ESTIMATE//1MON/CalSim30_10/</v>
      </c>
      <c r="D98" s="1" t="s">
        <v>288</v>
      </c>
      <c r="E98" s="1" t="s">
        <v>291</v>
      </c>
    </row>
    <row r="99" spans="2:5">
      <c r="B99" s="7" t="str">
        <f t="shared" si="2"/>
        <v>/CALSIM/EXP_EST_CVP/EXPORT-ESTIMATE//1MON/CalSim30_10/</v>
      </c>
      <c r="D99" s="1" t="s">
        <v>289</v>
      </c>
      <c r="E99" s="1" t="s">
        <v>291</v>
      </c>
    </row>
    <row r="100" spans="2:5">
      <c r="B100" s="7" t="str">
        <f t="shared" si="2"/>
        <v>/CALSIM/EXP_EST_TOTAL/EXPORT-ESTIMATE//1MON/CalSim30_10/</v>
      </c>
      <c r="D100" s="1" t="s">
        <v>292</v>
      </c>
      <c r="E100" s="1" t="s">
        <v>291</v>
      </c>
    </row>
    <row r="101" spans="2:5">
      <c r="B101" s="7" t="str">
        <f t="shared" si="2"/>
        <v>/CALSIM/B2_2_1CAP/OUTPUT//1MON/CalSim30_10/</v>
      </c>
      <c r="D101" t="s">
        <v>294</v>
      </c>
      <c r="E101" t="s">
        <v>301</v>
      </c>
    </row>
    <row r="102" spans="2:5">
      <c r="B102" s="7" t="str">
        <f t="shared" si="2"/>
        <v>/CALSIM/B2_3_1CAP/OUTPUT//1MON/CalSim30_10/</v>
      </c>
      <c r="D102" t="s">
        <v>295</v>
      </c>
      <c r="E102" t="s">
        <v>301</v>
      </c>
    </row>
    <row r="103" spans="2:5">
      <c r="B103" s="7" t="str">
        <f t="shared" si="2"/>
        <v>/CALSIM/B2_4_1CAP/OUTPUT//1MON/CalSim30_10/</v>
      </c>
      <c r="D103" t="s">
        <v>296</v>
      </c>
      <c r="E103" t="s">
        <v>301</v>
      </c>
    </row>
    <row r="104" spans="2:5">
      <c r="B104" s="7" t="str">
        <f t="shared" si="2"/>
        <v>/CALSIM/B2_5_1CAP/OUTPUT//1MON/CalSim30_10/</v>
      </c>
      <c r="D104" t="s">
        <v>297</v>
      </c>
      <c r="E104" t="s">
        <v>301</v>
      </c>
    </row>
    <row r="105" spans="2:5">
      <c r="B105" s="7" t="str">
        <f t="shared" si="2"/>
        <v>/CALSIM/B2_5_2CAP/OUTPUT//1MON/CalSim30_10/</v>
      </c>
      <c r="D105" t="s">
        <v>298</v>
      </c>
      <c r="E105" t="s">
        <v>301</v>
      </c>
    </row>
    <row r="106" spans="2:5">
      <c r="B106" s="7" t="str">
        <f t="shared" si="2"/>
        <v>/CALSIM/B2_6_1CAP/OUTPUT//1MON/CalSim30_10/</v>
      </c>
      <c r="D106" t="s">
        <v>299</v>
      </c>
      <c r="E106" t="s">
        <v>301</v>
      </c>
    </row>
    <row r="107" spans="2:5">
      <c r="B107" s="7" t="str">
        <f t="shared" si="2"/>
        <v>/CALSIM/B2_7_1CAP/OUTPUT//1MON/CalSim30_10/</v>
      </c>
      <c r="D107" t="s">
        <v>300</v>
      </c>
      <c r="E107" t="s">
        <v>301</v>
      </c>
    </row>
    <row r="108" spans="2:5">
      <c r="B108" s="7" t="str">
        <f t="shared" si="2"/>
        <v>/CALSIM/C_SAC097_MIF/FLOW-MIN-INSTREAM//1MON/CalSim30_10/</v>
      </c>
      <c r="D108" s="1" t="s">
        <v>389</v>
      </c>
      <c r="E108" s="1" t="s">
        <v>290</v>
      </c>
    </row>
    <row r="109" spans="2:5">
      <c r="B109" s="7" t="str">
        <f t="shared" si="2"/>
        <v>/CALSIM/DXC/GATE-DAYS-OPEN//1MON/CalSim30_10/</v>
      </c>
      <c r="D109" s="1" t="s">
        <v>352</v>
      </c>
      <c r="E109" s="1" t="s">
        <v>354</v>
      </c>
    </row>
    <row r="110" spans="2:5">
      <c r="B110" s="7" t="str">
        <f t="shared" si="2"/>
        <v>/CALSIM/DXC_ESTDV/GATE-DAYS-OPEN//1MON/CalSim30_10/</v>
      </c>
      <c r="D110" s="1" t="s">
        <v>353</v>
      </c>
      <c r="E110" s="1" t="s">
        <v>354</v>
      </c>
    </row>
    <row r="111" spans="2:5">
      <c r="B111" s="7" t="str">
        <f t="shared" si="2"/>
        <v>/CALSIM/SJRATIO_MAXEXPDV/NMFS//1MON/CalSim30_10/</v>
      </c>
      <c r="D111" s="1" t="s">
        <v>364</v>
      </c>
      <c r="E111" s="1" t="s">
        <v>365</v>
      </c>
    </row>
  </sheetData>
  <phoneticPr fontId="0" type="noConversion"/>
  <pageMargins left="0.75" right="0.75" top="1" bottom="1" header="0.5" footer="0.5"/>
  <pageSetup orientation="portrait" r:id="rId1"/>
  <headerFooter alignWithMargins="0"/>
  <legacyDrawing r:id="rId2"/>
  <controls>
    <control shapeId="88069" r:id="rId3" name="cmdQuerySV"/>
    <control shapeId="88068" r:id="rId4" name="cmdSVFile"/>
    <control shapeId="88067" r:id="rId5" name="cmdQueryDV"/>
    <control shapeId="88066" r:id="rId6" name="cmdDVFile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"/>
  <dimension ref="A1:CU996"/>
  <sheetViews>
    <sheetView tabSelected="1" workbookViewId="0">
      <pane xSplit="2" ySplit="12" topLeftCell="CJ13" activePane="bottomRight" state="frozenSplit"/>
      <selection activeCell="B14" sqref="B14:B100"/>
      <selection pane="topRight" activeCell="B14" sqref="B14:B100"/>
      <selection pane="bottomLeft" activeCell="B14" sqref="B14:B100"/>
      <selection pane="bottomRight" activeCell="CQ1" sqref="CQ1:CR22"/>
    </sheetView>
  </sheetViews>
  <sheetFormatPr defaultRowHeight="12.75"/>
  <cols>
    <col min="1" max="1" bestFit="true" customWidth="true" width="10.85546875" collapsed="true"/>
    <col min="2" max="2" bestFit="true" customWidth="true" width="10.140625" collapsed="true"/>
    <col min="3" max="5" bestFit="true" customWidth="true" width="16.5703125" collapsed="true"/>
    <col min="6" max="6" bestFit="true" customWidth="true" width="10.140625" collapsed="true"/>
    <col min="7" max="11" bestFit="true" customWidth="true" width="10.5703125" collapsed="true"/>
    <col min="12" max="16" bestFit="true" customWidth="true" width="16.28515625" collapsed="true"/>
    <col min="17" max="25" bestFit="true" customWidth="true" width="15.85546875" collapsed="true"/>
    <col min="26" max="26" bestFit="true" customWidth="true" width="16.28515625" collapsed="true"/>
    <col min="27" max="27" bestFit="true" customWidth="true" width="13.7109375" collapsed="true"/>
    <col min="28" max="28" bestFit="true" customWidth="true" width="12.140625" collapsed="true"/>
    <col min="29" max="29" bestFit="true" customWidth="true" width="12.28515625" collapsed="true"/>
    <col min="30" max="30" bestFit="true" customWidth="true" width="12.85546875" collapsed="true"/>
    <col min="31" max="31" bestFit="true" customWidth="true" width="15.85546875" collapsed="true"/>
    <col min="32" max="37" bestFit="true" customWidth="true" width="24.85546875" collapsed="true"/>
    <col min="38" max="38" bestFit="true" customWidth="true" width="20.85546875" collapsed="true"/>
    <col min="39" max="39" bestFit="true" customWidth="true" width="18.7109375" collapsed="true"/>
    <col min="40" max="42" bestFit="true" customWidth="true" width="22.42578125" collapsed="true"/>
    <col min="43" max="43" bestFit="true" customWidth="true" width="12.28515625" collapsed="true"/>
    <col min="44" max="44" bestFit="true" customWidth="true" width="12.85546875" collapsed="true"/>
    <col min="45" max="45" customWidth="true" width="10.5703125" collapsed="true"/>
    <col min="46" max="46" bestFit="true" customWidth="true" width="11.140625" collapsed="true"/>
    <col min="47" max="47" bestFit="true" customWidth="true" width="15.42578125" collapsed="true"/>
    <col min="48" max="48" bestFit="true" customWidth="true" width="13.28515625" collapsed="true"/>
    <col min="49" max="50" bestFit="true" customWidth="true" width="10.5703125" collapsed="true"/>
    <col min="51" max="51" bestFit="true" customWidth="true" width="11.140625" collapsed="true"/>
    <col min="52" max="52" bestFit="true" customWidth="true" width="16.140625" collapsed="true"/>
    <col min="53" max="53" bestFit="true" customWidth="true" width="14.0" collapsed="true"/>
    <col min="54" max="54" bestFit="true" customWidth="true" width="10.5703125" collapsed="true"/>
    <col min="55" max="55" bestFit="true" customWidth="true" width="16.42578125" collapsed="true"/>
    <col min="56" max="57" bestFit="true" customWidth="true" width="10.5703125" collapsed="true"/>
    <col min="58" max="58" bestFit="true" customWidth="true" width="20.7109375" collapsed="true"/>
    <col min="59" max="60" bestFit="true" customWidth="true" width="11.140625" collapsed="true"/>
    <col min="61" max="61" bestFit="true" customWidth="true" width="15.85546875" collapsed="true"/>
    <col min="62" max="62" bestFit="true" customWidth="true" width="20.140625" collapsed="true"/>
    <col min="63" max="64" bestFit="true" customWidth="true" width="15.7109375" collapsed="true"/>
    <col min="65" max="67" bestFit="true" customWidth="true" width="12.140625" collapsed="true"/>
    <col min="68" max="68" bestFit="true" customWidth="true" width="10.5703125" collapsed="true"/>
    <col min="69" max="69" bestFit="true" customWidth="true" width="11.140625" collapsed="true"/>
    <col min="70" max="70" bestFit="true" customWidth="true" width="16.0" collapsed="true"/>
    <col min="71" max="71" bestFit="true" customWidth="true" width="13.85546875" collapsed="true"/>
    <col min="72" max="72" bestFit="true" customWidth="true" width="10.5703125" collapsed="true"/>
    <col min="73" max="73" bestFit="true" customWidth="true" width="12.85546875" collapsed="true"/>
    <col min="74" max="74" bestFit="true" customWidth="true" width="18.28515625" collapsed="true"/>
    <col min="75" max="75" bestFit="true" customWidth="true" width="11.28515625" collapsed="true"/>
    <col min="76" max="76" bestFit="true" customWidth="true" width="13.7109375" collapsed="true"/>
    <col min="77" max="77" bestFit="true" customWidth="true" width="19.0" collapsed="true"/>
    <col min="78" max="78" bestFit="true" customWidth="true" width="12.0" collapsed="true"/>
    <col min="79" max="79" bestFit="true" customWidth="true" width="13.42578125" collapsed="true"/>
    <col min="80" max="80" bestFit="true" customWidth="true" width="18.7109375" collapsed="true"/>
    <col min="81" max="81" bestFit="true" customWidth="true" width="11.7109375" collapsed="true"/>
    <col min="82" max="82" bestFit="true" customWidth="true" width="13.5703125" collapsed="true"/>
    <col min="83" max="83" bestFit="true" customWidth="true" width="18.85546875" collapsed="true"/>
    <col min="84" max="84" bestFit="true" customWidth="true" width="11.85546875" collapsed="true"/>
    <col min="85" max="85" bestFit="true" customWidth="true" width="20.5703125" collapsed="true"/>
    <col min="86" max="88" bestFit="true" customWidth="true" width="18.28515625" collapsed="true"/>
    <col min="89" max="95" bestFit="true" customWidth="true" width="11.140625" collapsed="true"/>
    <col min="96" max="96" customWidth="true" width="11.28515625" collapsed="true"/>
    <col min="97" max="97" customWidth="true" width="10.0" collapsed="true"/>
    <col min="98" max="98" customWidth="true" width="10.28515625" collapsed="true"/>
    <col min="99" max="99" customWidth="true" width="14.0" collapsed="true"/>
  </cols>
  <sheetData>
    <row r="1" spans="1:99">
      <c r="A1" s="2" t="s">
        <v>100</v>
      </c>
      <c r="C1" t="s">
        <v>3</v>
      </c>
      <c r="D1" t="s">
        <v>3</v>
      </c>
      <c r="E1" t="s">
        <v>3</v>
      </c>
      <c r="G1" t="s">
        <v>3</v>
      </c>
      <c r="H1" t="s">
        <v>3</v>
      </c>
      <c r="I1" t="s">
        <v>3</v>
      </c>
      <c r="J1" t="s">
        <v>3</v>
      </c>
      <c r="K1" t="s">
        <v>3</v>
      </c>
      <c r="L1" t="s">
        <v>3</v>
      </c>
      <c r="M1" t="s">
        <v>3</v>
      </c>
      <c r="N1" t="s">
        <v>3</v>
      </c>
      <c r="O1" t="s">
        <v>3</v>
      </c>
      <c r="P1" t="s">
        <v>3</v>
      </c>
      <c r="Q1" t="s">
        <v>3</v>
      </c>
      <c r="R1" t="s">
        <v>3</v>
      </c>
      <c r="S1" t="s">
        <v>3</v>
      </c>
      <c r="T1" t="s">
        <v>3</v>
      </c>
      <c r="U1" t="s">
        <v>3</v>
      </c>
      <c r="V1" t="s">
        <v>3</v>
      </c>
      <c r="W1" t="s">
        <v>3</v>
      </c>
      <c r="X1" t="s">
        <v>3</v>
      </c>
      <c r="Y1" t="s">
        <v>3</v>
      </c>
      <c r="Z1" t="s">
        <v>3</v>
      </c>
      <c r="AA1" t="s">
        <v>3</v>
      </c>
      <c r="AB1" t="s">
        <v>3</v>
      </c>
      <c r="AC1" t="s">
        <v>3</v>
      </c>
      <c r="AD1" t="s">
        <v>3</v>
      </c>
      <c r="AE1" t="s">
        <v>3</v>
      </c>
      <c r="AF1" t="s">
        <v>3</v>
      </c>
      <c r="AG1" t="s">
        <v>3</v>
      </c>
      <c r="AH1" t="s">
        <v>3</v>
      </c>
      <c r="AI1" t="s">
        <v>3</v>
      </c>
      <c r="AJ1" t="s">
        <v>3</v>
      </c>
      <c r="AK1" t="s">
        <v>3</v>
      </c>
      <c r="AL1" t="s">
        <v>3</v>
      </c>
      <c r="AM1" t="s">
        <v>3</v>
      </c>
      <c r="AN1" t="s">
        <v>3</v>
      </c>
      <c r="AO1" t="s">
        <v>3</v>
      </c>
      <c r="AP1" t="s">
        <v>3</v>
      </c>
      <c r="AQ1" t="s">
        <v>3</v>
      </c>
      <c r="AR1" t="s">
        <v>3</v>
      </c>
      <c r="AS1" t="s">
        <v>3</v>
      </c>
      <c r="AT1" t="s">
        <v>3</v>
      </c>
      <c r="AU1" t="s">
        <v>3</v>
      </c>
      <c r="AV1" t="s">
        <v>3</v>
      </c>
      <c r="AW1" t="s">
        <v>3</v>
      </c>
      <c r="AX1" t="s">
        <v>3</v>
      </c>
      <c r="AY1" t="s">
        <v>3</v>
      </c>
      <c r="AZ1" t="s">
        <v>3</v>
      </c>
      <c r="BA1" t="s">
        <v>3</v>
      </c>
      <c r="BB1" t="s">
        <v>3</v>
      </c>
      <c r="BC1" t="s">
        <v>3</v>
      </c>
      <c r="BD1" t="s">
        <v>3</v>
      </c>
      <c r="BE1" t="s">
        <v>3</v>
      </c>
      <c r="BF1" t="s">
        <v>3</v>
      </c>
      <c r="BG1" t="s">
        <v>3</v>
      </c>
      <c r="BH1" t="s">
        <v>3</v>
      </c>
      <c r="BI1" t="s">
        <v>3</v>
      </c>
      <c r="BJ1" t="s">
        <v>3</v>
      </c>
      <c r="BK1" t="s">
        <v>3</v>
      </c>
      <c r="BL1" t="s">
        <v>3</v>
      </c>
      <c r="BM1" t="s">
        <v>3</v>
      </c>
      <c r="BN1" t="s">
        <v>3</v>
      </c>
      <c r="BO1" t="s">
        <v>3</v>
      </c>
      <c r="BP1" t="s">
        <v>3</v>
      </c>
      <c r="BQ1" t="s">
        <v>3</v>
      </c>
      <c r="BR1" t="s">
        <v>3</v>
      </c>
      <c r="BS1" t="s">
        <v>3</v>
      </c>
      <c r="BT1" t="s">
        <v>3</v>
      </c>
      <c r="BU1" t="s">
        <v>3</v>
      </c>
      <c r="BV1" t="s">
        <v>3</v>
      </c>
      <c r="BW1" t="s">
        <v>3</v>
      </c>
      <c r="BX1" t="s">
        <v>3</v>
      </c>
      <c r="BY1" t="s">
        <v>3</v>
      </c>
      <c r="BZ1" t="s">
        <v>3</v>
      </c>
      <c r="CA1" t="s">
        <v>3</v>
      </c>
      <c r="CB1" t="s">
        <v>3</v>
      </c>
      <c r="CC1" t="s">
        <v>3</v>
      </c>
      <c r="CD1" t="s">
        <v>3</v>
      </c>
      <c r="CE1" t="s">
        <v>3</v>
      </c>
      <c r="CF1" t="s">
        <v>3</v>
      </c>
      <c r="CG1" t="s">
        <v>3</v>
      </c>
      <c r="CH1" t="s">
        <v>3</v>
      </c>
      <c r="CI1" t="s">
        <v>3</v>
      </c>
      <c r="CJ1" t="s">
        <v>3</v>
      </c>
      <c r="CK1" t="s">
        <v>3</v>
      </c>
      <c r="CL1" t="s">
        <v>3</v>
      </c>
      <c r="CM1" t="s">
        <v>3</v>
      </c>
      <c r="CN1" t="s">
        <v>3</v>
      </c>
      <c r="CO1" t="s">
        <v>3</v>
      </c>
      <c r="CP1" t="s">
        <v>3</v>
      </c>
      <c r="CQ1" t="s">
        <v>3</v>
      </c>
      <c r="CR1" t="s">
        <v>3</v>
      </c>
      <c r="CS1" t="s">
        <v>3</v>
      </c>
      <c r="CT1" t="s">
        <v>3</v>
      </c>
      <c r="CU1" t="s">
        <v>3</v>
      </c>
    </row>
    <row r="2" spans="1:99">
      <c r="A2" s="2" t="s">
        <v>101</v>
      </c>
      <c r="C2" t="s">
        <v>380</v>
      </c>
      <c r="D2" t="s">
        <v>381</v>
      </c>
      <c r="E2" t="s">
        <v>382</v>
      </c>
      <c r="G2" t="s">
        <v>383</v>
      </c>
      <c r="H2" t="s">
        <v>384</v>
      </c>
      <c r="I2" t="s">
        <v>385</v>
      </c>
      <c r="J2" t="s">
        <v>22</v>
      </c>
      <c r="K2" t="s">
        <v>24</v>
      </c>
      <c r="L2" t="s">
        <v>378</v>
      </c>
      <c r="M2" t="s">
        <v>28</v>
      </c>
      <c r="N2" t="s">
        <v>377</v>
      </c>
      <c r="O2" t="s">
        <v>31</v>
      </c>
      <c r="P2" t="s">
        <v>33</v>
      </c>
      <c r="Q2" t="s">
        <v>386</v>
      </c>
      <c r="R2" t="s">
        <v>37</v>
      </c>
      <c r="S2" t="s">
        <v>39</v>
      </c>
      <c r="T2" t="s">
        <v>41</v>
      </c>
      <c r="U2" t="s">
        <v>390</v>
      </c>
      <c r="V2" t="s">
        <v>44</v>
      </c>
      <c r="W2" t="s">
        <v>399</v>
      </c>
      <c r="X2" t="s">
        <v>400</v>
      </c>
      <c r="Y2" t="s">
        <v>401</v>
      </c>
      <c r="Z2" t="s">
        <v>47</v>
      </c>
      <c r="AA2" t="s">
        <v>49</v>
      </c>
      <c r="AB2" t="s">
        <v>52</v>
      </c>
      <c r="AC2" t="s">
        <v>54</v>
      </c>
      <c r="AD2" t="s">
        <v>56</v>
      </c>
      <c r="AE2" t="s">
        <v>59</v>
      </c>
      <c r="AF2" t="s">
        <v>391</v>
      </c>
      <c r="AG2" t="s">
        <v>392</v>
      </c>
      <c r="AH2" t="s">
        <v>397</v>
      </c>
      <c r="AI2" t="s">
        <v>393</v>
      </c>
      <c r="AJ2" t="s">
        <v>394</v>
      </c>
      <c r="AK2" t="s">
        <v>395</v>
      </c>
      <c r="AL2" t="s">
        <v>68</v>
      </c>
      <c r="AM2" t="s">
        <v>71</v>
      </c>
      <c r="AN2" t="s">
        <v>73</v>
      </c>
      <c r="AO2" t="s">
        <v>76</v>
      </c>
      <c r="AP2" t="s">
        <v>78</v>
      </c>
      <c r="AQ2" t="s">
        <v>80</v>
      </c>
      <c r="AR2" t="s">
        <v>83</v>
      </c>
      <c r="AS2" t="s">
        <v>240</v>
      </c>
      <c r="AT2" t="s">
        <v>241</v>
      </c>
      <c r="AU2" t="s">
        <v>203</v>
      </c>
      <c r="AV2" t="s">
        <v>242</v>
      </c>
      <c r="AW2" t="s">
        <v>253</v>
      </c>
      <c r="AX2" t="s">
        <v>243</v>
      </c>
      <c r="AY2" t="s">
        <v>244</v>
      </c>
      <c r="AZ2" t="s">
        <v>204</v>
      </c>
      <c r="BA2" t="s">
        <v>245</v>
      </c>
      <c r="BB2" t="s">
        <v>246</v>
      </c>
      <c r="BC2" t="s">
        <v>197</v>
      </c>
      <c r="BD2" t="s">
        <v>198</v>
      </c>
      <c r="BE2" t="s">
        <v>199</v>
      </c>
      <c r="BF2" t="s">
        <v>200</v>
      </c>
      <c r="BG2" t="s">
        <v>201</v>
      </c>
      <c r="BH2" t="s">
        <v>202</v>
      </c>
      <c r="BI2" t="s">
        <v>205</v>
      </c>
      <c r="BJ2" t="s">
        <v>207</v>
      </c>
      <c r="BK2" t="s">
        <v>208</v>
      </c>
      <c r="BL2" t="s">
        <v>209</v>
      </c>
      <c r="BM2" t="s">
        <v>210</v>
      </c>
      <c r="BN2" t="s">
        <v>211</v>
      </c>
      <c r="BO2" t="s">
        <v>212</v>
      </c>
      <c r="BP2" t="s">
        <v>247</v>
      </c>
      <c r="BQ2" t="s">
        <v>248</v>
      </c>
      <c r="BR2" t="s">
        <v>206</v>
      </c>
      <c r="BS2" t="s">
        <v>249</v>
      </c>
      <c r="BT2" t="s">
        <v>250</v>
      </c>
      <c r="BU2" t="s">
        <v>260</v>
      </c>
      <c r="BV2" t="s">
        <v>261</v>
      </c>
      <c r="BW2" t="s">
        <v>263</v>
      </c>
      <c r="BX2" t="s">
        <v>264</v>
      </c>
      <c r="BY2" t="s">
        <v>265</v>
      </c>
      <c r="BZ2" t="s">
        <v>266</v>
      </c>
      <c r="CA2" t="s">
        <v>267</v>
      </c>
      <c r="CB2" t="s">
        <v>268</v>
      </c>
      <c r="CC2" t="s">
        <v>269</v>
      </c>
      <c r="CD2" t="s">
        <v>270</v>
      </c>
      <c r="CE2" t="s">
        <v>271</v>
      </c>
      <c r="CF2" t="s">
        <v>272</v>
      </c>
      <c r="CG2" t="s">
        <v>388</v>
      </c>
      <c r="CH2" t="s">
        <v>288</v>
      </c>
      <c r="CI2" t="s">
        <v>289</v>
      </c>
      <c r="CJ2" t="s">
        <v>292</v>
      </c>
      <c r="CK2" t="s">
        <v>294</v>
      </c>
      <c r="CL2" t="s">
        <v>295</v>
      </c>
      <c r="CM2" t="s">
        <v>296</v>
      </c>
      <c r="CN2" t="s">
        <v>297</v>
      </c>
      <c r="CO2" t="s">
        <v>298</v>
      </c>
      <c r="CP2" t="s">
        <v>299</v>
      </c>
      <c r="CQ2" t="s">
        <v>300</v>
      </c>
      <c r="CR2" t="s">
        <v>389</v>
      </c>
      <c r="CS2" t="s">
        <v>352</v>
      </c>
      <c r="CT2" t="s">
        <v>353</v>
      </c>
      <c r="CU2" t="s">
        <v>364</v>
      </c>
    </row>
    <row r="3" spans="1:99">
      <c r="A3" s="2" t="s">
        <v>102</v>
      </c>
      <c r="C3" t="s">
        <v>13</v>
      </c>
      <c r="D3" t="s">
        <v>13</v>
      </c>
      <c r="E3" t="s">
        <v>13</v>
      </c>
      <c r="G3" t="s">
        <v>18</v>
      </c>
      <c r="H3" t="s">
        <v>18</v>
      </c>
      <c r="I3" t="s">
        <v>18</v>
      </c>
      <c r="J3" t="s">
        <v>18</v>
      </c>
      <c r="K3" t="s">
        <v>18</v>
      </c>
      <c r="L3" t="s">
        <v>26</v>
      </c>
      <c r="M3" t="s">
        <v>26</v>
      </c>
      <c r="N3" t="s">
        <v>26</v>
      </c>
      <c r="O3" t="s">
        <v>26</v>
      </c>
      <c r="P3" t="s">
        <v>26</v>
      </c>
      <c r="Q3" t="s">
        <v>387</v>
      </c>
      <c r="R3" t="s">
        <v>35</v>
      </c>
      <c r="S3" t="s">
        <v>35</v>
      </c>
      <c r="T3" t="s">
        <v>35</v>
      </c>
      <c r="U3" t="s">
        <v>387</v>
      </c>
      <c r="V3" t="s">
        <v>35</v>
      </c>
      <c r="W3" t="s">
        <v>35</v>
      </c>
      <c r="X3" t="s">
        <v>35</v>
      </c>
      <c r="Y3" t="s">
        <v>35</v>
      </c>
      <c r="Z3" t="s">
        <v>26</v>
      </c>
      <c r="AA3" t="s">
        <v>50</v>
      </c>
      <c r="AB3" t="s">
        <v>53</v>
      </c>
      <c r="AC3" t="s">
        <v>55</v>
      </c>
      <c r="AD3" t="s">
        <v>57</v>
      </c>
      <c r="AE3" t="s">
        <v>60</v>
      </c>
      <c r="AF3" t="s">
        <v>396</v>
      </c>
      <c r="AG3" t="s">
        <v>396</v>
      </c>
      <c r="AH3" t="s">
        <v>396</v>
      </c>
      <c r="AI3" t="s">
        <v>396</v>
      </c>
      <c r="AJ3" t="s">
        <v>396</v>
      </c>
      <c r="AK3" t="s">
        <v>396</v>
      </c>
      <c r="AL3" t="s">
        <v>69</v>
      </c>
      <c r="AM3" t="s">
        <v>402</v>
      </c>
      <c r="AN3" t="s">
        <v>74</v>
      </c>
      <c r="AO3" t="s">
        <v>74</v>
      </c>
      <c r="AP3" t="s">
        <v>74</v>
      </c>
      <c r="AQ3" t="s">
        <v>81</v>
      </c>
      <c r="AR3" t="s">
        <v>81</v>
      </c>
      <c r="AS3" t="s">
        <v>87</v>
      </c>
      <c r="AT3" t="s">
        <v>89</v>
      </c>
      <c r="AU3" t="s">
        <v>85</v>
      </c>
      <c r="AV3" t="s">
        <v>85</v>
      </c>
      <c r="AW3" t="s">
        <v>85</v>
      </c>
      <c r="AX3" t="s">
        <v>87</v>
      </c>
      <c r="AY3" t="s">
        <v>89</v>
      </c>
      <c r="AZ3" t="s">
        <v>85</v>
      </c>
      <c r="BA3" t="s">
        <v>85</v>
      </c>
      <c r="BB3" t="s">
        <v>85</v>
      </c>
      <c r="BC3" t="s">
        <v>87</v>
      </c>
      <c r="BD3" t="s">
        <v>87</v>
      </c>
      <c r="BE3" t="s">
        <v>87</v>
      </c>
      <c r="BF3" t="s">
        <v>89</v>
      </c>
      <c r="BG3" t="s">
        <v>89</v>
      </c>
      <c r="BH3" t="s">
        <v>89</v>
      </c>
      <c r="BI3" t="s">
        <v>85</v>
      </c>
      <c r="BJ3" t="s">
        <v>85</v>
      </c>
      <c r="BK3" t="s">
        <v>85</v>
      </c>
      <c r="BL3" t="s">
        <v>85</v>
      </c>
      <c r="BM3" t="s">
        <v>85</v>
      </c>
      <c r="BN3" t="s">
        <v>85</v>
      </c>
      <c r="BO3" t="s">
        <v>85</v>
      </c>
      <c r="BP3" t="s">
        <v>87</v>
      </c>
      <c r="BQ3" t="s">
        <v>89</v>
      </c>
      <c r="BR3" t="s">
        <v>85</v>
      </c>
      <c r="BS3" t="s">
        <v>85</v>
      </c>
      <c r="BT3" t="s">
        <v>85</v>
      </c>
      <c r="BU3" t="s">
        <v>262</v>
      </c>
      <c r="BV3" t="s">
        <v>262</v>
      </c>
      <c r="BW3" t="s">
        <v>262</v>
      </c>
      <c r="BX3" t="s">
        <v>262</v>
      </c>
      <c r="BY3" t="s">
        <v>262</v>
      </c>
      <c r="BZ3" t="s">
        <v>262</v>
      </c>
      <c r="CA3" t="s">
        <v>262</v>
      </c>
      <c r="CB3" t="s">
        <v>262</v>
      </c>
      <c r="CC3" t="s">
        <v>262</v>
      </c>
      <c r="CD3" t="s">
        <v>262</v>
      </c>
      <c r="CE3" t="s">
        <v>262</v>
      </c>
      <c r="CF3" t="s">
        <v>262</v>
      </c>
      <c r="CG3" t="s">
        <v>290</v>
      </c>
      <c r="CH3" t="s">
        <v>291</v>
      </c>
      <c r="CI3" t="s">
        <v>291</v>
      </c>
      <c r="CJ3" t="s">
        <v>291</v>
      </c>
      <c r="CK3" t="s">
        <v>301</v>
      </c>
      <c r="CL3" t="s">
        <v>301</v>
      </c>
      <c r="CM3" t="s">
        <v>301</v>
      </c>
      <c r="CN3" t="s">
        <v>301</v>
      </c>
      <c r="CO3" t="s">
        <v>301</v>
      </c>
      <c r="CP3" t="s">
        <v>301</v>
      </c>
      <c r="CQ3" t="s">
        <v>301</v>
      </c>
      <c r="CR3" t="s">
        <v>290</v>
      </c>
      <c r="CS3" t="s">
        <v>354</v>
      </c>
      <c r="CT3" t="s">
        <v>354</v>
      </c>
      <c r="CU3" t="s">
        <v>365</v>
      </c>
    </row>
    <row r="4" spans="1:99" s="16" customFormat="1">
      <c r="A4" s="15" t="s">
        <v>103</v>
      </c>
      <c r="C4" t="s">
        <v>218</v>
      </c>
      <c r="D4" t="s">
        <v>218</v>
      </c>
      <c r="E4" s="16" t="s">
        <v>218</v>
      </c>
      <c r="G4" s="16" t="s">
        <v>218</v>
      </c>
      <c r="H4" s="16" t="s">
        <v>218</v>
      </c>
      <c r="I4" s="16" t="s">
        <v>218</v>
      </c>
      <c r="J4" t="s">
        <v>218</v>
      </c>
      <c r="K4" t="s">
        <v>218</v>
      </c>
      <c r="L4" t="s">
        <v>218</v>
      </c>
      <c r="M4" s="16" t="s">
        <v>218</v>
      </c>
      <c r="N4" s="16" t="s">
        <v>218</v>
      </c>
      <c r="O4" s="16" t="s">
        <v>218</v>
      </c>
      <c r="P4" s="16" t="s">
        <v>218</v>
      </c>
      <c r="Q4" s="16" t="s">
        <v>218</v>
      </c>
      <c r="R4" s="16" t="s">
        <v>218</v>
      </c>
      <c r="S4" s="16" t="s">
        <v>218</v>
      </c>
      <c r="T4" s="16" t="s">
        <v>218</v>
      </c>
      <c r="U4" s="16" t="s">
        <v>218</v>
      </c>
      <c r="V4" s="16" t="s">
        <v>218</v>
      </c>
      <c r="W4" s="16" t="s">
        <v>218</v>
      </c>
      <c r="X4" s="16" t="s">
        <v>218</v>
      </c>
      <c r="Y4" s="16" t="s">
        <v>218</v>
      </c>
      <c r="Z4" s="16" t="s">
        <v>218</v>
      </c>
      <c r="AA4" s="16" t="s">
        <v>218</v>
      </c>
      <c r="AB4" s="16" t="s">
        <v>218</v>
      </c>
      <c r="AC4" s="16" t="s">
        <v>218</v>
      </c>
      <c r="AD4" s="16" t="s">
        <v>218</v>
      </c>
      <c r="AE4" s="16" t="s">
        <v>218</v>
      </c>
      <c r="AF4" s="16" t="s">
        <v>218</v>
      </c>
      <c r="AG4" s="16" t="s">
        <v>218</v>
      </c>
      <c r="AH4" s="16" t="s">
        <v>218</v>
      </c>
      <c r="AI4" s="16" t="s">
        <v>218</v>
      </c>
      <c r="AJ4" s="16" t="s">
        <v>218</v>
      </c>
      <c r="AK4" s="16" t="s">
        <v>218</v>
      </c>
      <c r="AL4" s="16" t="s">
        <v>218</v>
      </c>
      <c r="AM4" s="16" t="s">
        <v>218</v>
      </c>
      <c r="AN4" s="16" t="s">
        <v>218</v>
      </c>
      <c r="AO4" s="16" t="s">
        <v>218</v>
      </c>
      <c r="AP4" s="16" t="s">
        <v>218</v>
      </c>
      <c r="AQ4" s="16" t="s">
        <v>218</v>
      </c>
      <c r="AR4" s="16" t="s">
        <v>218</v>
      </c>
      <c r="AS4" s="16" t="s">
        <v>218</v>
      </c>
      <c r="AT4" s="16" t="s">
        <v>218</v>
      </c>
      <c r="AU4" s="16" t="s">
        <v>218</v>
      </c>
      <c r="AV4" s="16" t="s">
        <v>218</v>
      </c>
      <c r="AW4" s="16" t="s">
        <v>218</v>
      </c>
      <c r="AX4" s="16" t="s">
        <v>218</v>
      </c>
      <c r="AY4" s="16" t="s">
        <v>218</v>
      </c>
      <c r="AZ4" s="16" t="s">
        <v>218</v>
      </c>
      <c r="BA4" s="16" t="s">
        <v>218</v>
      </c>
      <c r="BB4" s="16" t="s">
        <v>218</v>
      </c>
      <c r="BC4" s="16" t="s">
        <v>218</v>
      </c>
      <c r="BD4" s="16" t="s">
        <v>218</v>
      </c>
      <c r="BE4" s="16" t="s">
        <v>218</v>
      </c>
      <c r="BF4" s="16" t="s">
        <v>218</v>
      </c>
      <c r="BG4" s="16" t="s">
        <v>218</v>
      </c>
      <c r="BH4" s="16" t="s">
        <v>218</v>
      </c>
      <c r="BI4" s="16" t="s">
        <v>218</v>
      </c>
      <c r="BJ4" s="16" t="s">
        <v>218</v>
      </c>
      <c r="BK4" s="16" t="s">
        <v>218</v>
      </c>
      <c r="BL4" s="16" t="s">
        <v>218</v>
      </c>
      <c r="BM4" s="16" t="s">
        <v>218</v>
      </c>
      <c r="BN4" s="16" t="s">
        <v>218</v>
      </c>
      <c r="BO4" s="16" t="s">
        <v>218</v>
      </c>
      <c r="BP4" s="16" t="s">
        <v>218</v>
      </c>
      <c r="BQ4" s="16" t="s">
        <v>218</v>
      </c>
      <c r="BR4" s="16" t="s">
        <v>218</v>
      </c>
      <c r="BS4" s="16" t="s">
        <v>218</v>
      </c>
      <c r="BT4" s="16" t="s">
        <v>218</v>
      </c>
      <c r="BU4" s="16" t="s">
        <v>218</v>
      </c>
      <c r="BV4" s="16" t="s">
        <v>218</v>
      </c>
      <c r="BW4" s="16" t="s">
        <v>218</v>
      </c>
      <c r="BX4" s="16" t="s">
        <v>218</v>
      </c>
      <c r="BY4" s="16" t="s">
        <v>218</v>
      </c>
      <c r="BZ4" s="16" t="s">
        <v>218</v>
      </c>
      <c r="CA4" s="16" t="s">
        <v>218</v>
      </c>
      <c r="CB4" s="16" t="s">
        <v>218</v>
      </c>
      <c r="CC4" s="16" t="s">
        <v>218</v>
      </c>
      <c r="CD4" s="16" t="s">
        <v>218</v>
      </c>
      <c r="CE4" s="16" t="s">
        <v>218</v>
      </c>
      <c r="CF4" s="16" t="s">
        <v>218</v>
      </c>
      <c r="CG4" s="16" t="s">
        <v>218</v>
      </c>
      <c r="CH4" s="16" t="s">
        <v>218</v>
      </c>
      <c r="CI4" s="16" t="s">
        <v>218</v>
      </c>
      <c r="CJ4" s="16" t="s">
        <v>218</v>
      </c>
      <c r="CK4" s="16" t="s">
        <v>218</v>
      </c>
      <c r="CL4" s="16" t="s">
        <v>218</v>
      </c>
      <c r="CM4" s="16" t="s">
        <v>218</v>
      </c>
      <c r="CN4" s="16" t="s">
        <v>218</v>
      </c>
      <c r="CO4" s="16" t="s">
        <v>218</v>
      </c>
      <c r="CP4" s="16" t="s">
        <v>218</v>
      </c>
      <c r="CQ4" t="s">
        <v>218</v>
      </c>
      <c r="CR4" t="s">
        <v>218</v>
      </c>
      <c r="CS4" s="16" t="s">
        <v>218</v>
      </c>
      <c r="CT4" s="16" t="s">
        <v>218</v>
      </c>
      <c r="CU4" s="16" t="s">
        <v>218</v>
      </c>
    </row>
    <row r="5" spans="1:99">
      <c r="A5" s="2" t="s">
        <v>104</v>
      </c>
      <c r="C5" t="s">
        <v>6</v>
      </c>
      <c r="D5" t="s">
        <v>6</v>
      </c>
      <c r="E5" t="s">
        <v>6</v>
      </c>
      <c r="G5" t="s">
        <v>6</v>
      </c>
      <c r="H5" t="s">
        <v>6</v>
      </c>
      <c r="I5" t="s">
        <v>6</v>
      </c>
      <c r="J5" t="s">
        <v>6</v>
      </c>
      <c r="K5" t="s">
        <v>6</v>
      </c>
      <c r="L5" t="s">
        <v>6</v>
      </c>
      <c r="M5" t="s">
        <v>6</v>
      </c>
      <c r="N5" t="s">
        <v>6</v>
      </c>
      <c r="O5" t="s">
        <v>6</v>
      </c>
      <c r="P5" t="s">
        <v>6</v>
      </c>
      <c r="Q5" t="s">
        <v>6</v>
      </c>
      <c r="R5" t="s">
        <v>6</v>
      </c>
      <c r="S5" t="s">
        <v>6</v>
      </c>
      <c r="T5" t="s">
        <v>6</v>
      </c>
      <c r="U5" t="s">
        <v>6</v>
      </c>
      <c r="V5" t="s">
        <v>6</v>
      </c>
      <c r="W5" t="s">
        <v>6</v>
      </c>
      <c r="X5" t="s">
        <v>6</v>
      </c>
      <c r="Y5" t="s">
        <v>6</v>
      </c>
      <c r="Z5" t="s">
        <v>6</v>
      </c>
      <c r="AA5" t="s">
        <v>6</v>
      </c>
      <c r="AB5" t="s">
        <v>6</v>
      </c>
      <c r="AC5" t="s">
        <v>6</v>
      </c>
      <c r="AD5" t="s">
        <v>6</v>
      </c>
      <c r="AE5" t="s">
        <v>6</v>
      </c>
      <c r="AF5" t="s">
        <v>6</v>
      </c>
      <c r="AG5" t="s">
        <v>6</v>
      </c>
      <c r="AH5" t="s">
        <v>6</v>
      </c>
      <c r="AI5" t="s">
        <v>6</v>
      </c>
      <c r="AJ5" t="s">
        <v>6</v>
      </c>
      <c r="AK5" t="s">
        <v>6</v>
      </c>
      <c r="AL5" t="s">
        <v>6</v>
      </c>
      <c r="AM5" t="s">
        <v>6</v>
      </c>
      <c r="AN5" t="s">
        <v>6</v>
      </c>
      <c r="AO5" t="s">
        <v>6</v>
      </c>
      <c r="AP5" t="s">
        <v>6</v>
      </c>
      <c r="AQ5" t="s">
        <v>6</v>
      </c>
      <c r="AR5" t="s">
        <v>6</v>
      </c>
      <c r="AS5" t="s">
        <v>6</v>
      </c>
      <c r="AT5" t="s">
        <v>6</v>
      </c>
      <c r="AU5" t="s">
        <v>6</v>
      </c>
      <c r="AV5" t="s">
        <v>6</v>
      </c>
      <c r="AW5" t="s">
        <v>6</v>
      </c>
      <c r="AX5" t="s">
        <v>6</v>
      </c>
      <c r="AY5" t="s">
        <v>6</v>
      </c>
      <c r="AZ5" t="s">
        <v>6</v>
      </c>
      <c r="BA5" t="s">
        <v>6</v>
      </c>
      <c r="BB5" t="s">
        <v>6</v>
      </c>
      <c r="BC5" t="s">
        <v>6</v>
      </c>
      <c r="BD5" t="s">
        <v>6</v>
      </c>
      <c r="BE5" t="s">
        <v>6</v>
      </c>
      <c r="BF5" t="s">
        <v>6</v>
      </c>
      <c r="BG5" t="s">
        <v>6</v>
      </c>
      <c r="BH5" t="s">
        <v>6</v>
      </c>
      <c r="BI5" t="s">
        <v>6</v>
      </c>
      <c r="BJ5" t="s">
        <v>6</v>
      </c>
      <c r="BK5" t="s">
        <v>6</v>
      </c>
      <c r="BL5" t="s">
        <v>6</v>
      </c>
      <c r="BM5" t="s">
        <v>6</v>
      </c>
      <c r="BN5" t="s">
        <v>6</v>
      </c>
      <c r="BO5" t="s">
        <v>6</v>
      </c>
      <c r="BP5" t="s">
        <v>6</v>
      </c>
      <c r="BQ5" t="s">
        <v>6</v>
      </c>
      <c r="BR5" t="s">
        <v>6</v>
      </c>
      <c r="BS5" t="s">
        <v>6</v>
      </c>
      <c r="BT5" t="s">
        <v>6</v>
      </c>
      <c r="BU5" t="s">
        <v>6</v>
      </c>
      <c r="BV5" t="s">
        <v>6</v>
      </c>
      <c r="BW5" t="s">
        <v>6</v>
      </c>
      <c r="BX5" t="s">
        <v>6</v>
      </c>
      <c r="BY5" t="s">
        <v>6</v>
      </c>
      <c r="BZ5" t="s">
        <v>6</v>
      </c>
      <c r="CA5" t="s">
        <v>6</v>
      </c>
      <c r="CB5" t="s">
        <v>6</v>
      </c>
      <c r="CC5" t="s">
        <v>6</v>
      </c>
      <c r="CD5" t="s">
        <v>6</v>
      </c>
      <c r="CE5" t="s">
        <v>6</v>
      </c>
      <c r="CF5" t="s">
        <v>6</v>
      </c>
      <c r="CG5" t="s">
        <v>6</v>
      </c>
      <c r="CH5" t="s">
        <v>6</v>
      </c>
      <c r="CI5" t="s">
        <v>6</v>
      </c>
      <c r="CJ5" t="s">
        <v>6</v>
      </c>
      <c r="CK5" t="s">
        <v>6</v>
      </c>
      <c r="CL5" t="s">
        <v>6</v>
      </c>
      <c r="CM5" t="s">
        <v>6</v>
      </c>
      <c r="CN5" t="s">
        <v>6</v>
      </c>
      <c r="CO5" t="s">
        <v>6</v>
      </c>
      <c r="CP5" t="s">
        <v>6</v>
      </c>
      <c r="CQ5" t="s">
        <v>6</v>
      </c>
      <c r="CR5" t="s">
        <v>6</v>
      </c>
      <c r="CS5" t="s">
        <v>6</v>
      </c>
      <c r="CT5" t="s">
        <v>6</v>
      </c>
      <c r="CU5" t="s">
        <v>6</v>
      </c>
    </row>
    <row r="6" spans="1:99">
      <c r="A6" s="2" t="s">
        <v>105</v>
      </c>
      <c r="C6" t="s">
        <v>405</v>
      </c>
      <c r="D6" t="s">
        <v>405</v>
      </c>
      <c r="E6" t="s">
        <v>405</v>
      </c>
      <c r="G6" t="s">
        <v>405</v>
      </c>
      <c r="H6" t="s">
        <v>405</v>
      </c>
      <c r="I6" t="s">
        <v>405</v>
      </c>
      <c r="J6" t="s">
        <v>405</v>
      </c>
      <c r="K6" t="s">
        <v>405</v>
      </c>
      <c r="L6" t="s">
        <v>405</v>
      </c>
      <c r="M6" t="s">
        <v>405</v>
      </c>
      <c r="N6" t="s">
        <v>405</v>
      </c>
      <c r="O6" t="s">
        <v>405</v>
      </c>
      <c r="P6" t="s">
        <v>405</v>
      </c>
      <c r="Q6" t="s">
        <v>405</v>
      </c>
      <c r="R6" t="s">
        <v>405</v>
      </c>
      <c r="S6" t="s">
        <v>405</v>
      </c>
      <c r="T6" t="s">
        <v>405</v>
      </c>
      <c r="U6" t="s">
        <v>405</v>
      </c>
      <c r="V6" t="s">
        <v>405</v>
      </c>
      <c r="W6" t="s">
        <v>405</v>
      </c>
      <c r="X6" t="s">
        <v>405</v>
      </c>
      <c r="Y6" t="s">
        <v>405</v>
      </c>
      <c r="Z6" t="s">
        <v>405</v>
      </c>
      <c r="AA6" t="s">
        <v>405</v>
      </c>
      <c r="AB6" t="s">
        <v>405</v>
      </c>
      <c r="AC6" t="s">
        <v>405</v>
      </c>
      <c r="AD6" t="s">
        <v>405</v>
      </c>
      <c r="AE6" t="s">
        <v>405</v>
      </c>
      <c r="AF6" t="s">
        <v>405</v>
      </c>
      <c r="AG6" t="s">
        <v>405</v>
      </c>
      <c r="AH6" t="s">
        <v>405</v>
      </c>
      <c r="AI6" t="s">
        <v>405</v>
      </c>
      <c r="AJ6" t="s">
        <v>405</v>
      </c>
      <c r="AK6" t="s">
        <v>405</v>
      </c>
      <c r="AL6" t="s">
        <v>405</v>
      </c>
      <c r="AM6" t="s">
        <v>405</v>
      </c>
      <c r="AN6" t="s">
        <v>405</v>
      </c>
      <c r="AO6" t="s">
        <v>405</v>
      </c>
      <c r="AP6" t="s">
        <v>405</v>
      </c>
      <c r="AQ6" t="s">
        <v>405</v>
      </c>
      <c r="AR6" t="s">
        <v>405</v>
      </c>
      <c r="AS6" t="s">
        <v>405</v>
      </c>
      <c r="AT6" t="s">
        <v>405</v>
      </c>
      <c r="AU6" t="s">
        <v>405</v>
      </c>
      <c r="AV6" t="s">
        <v>405</v>
      </c>
      <c r="AW6" t="s">
        <v>405</v>
      </c>
      <c r="AX6" t="s">
        <v>405</v>
      </c>
      <c r="AY6" t="s">
        <v>405</v>
      </c>
      <c r="AZ6" t="s">
        <v>405</v>
      </c>
      <c r="BA6" t="s">
        <v>405</v>
      </c>
      <c r="BB6" t="s">
        <v>405</v>
      </c>
      <c r="BC6" t="s">
        <v>405</v>
      </c>
      <c r="BD6" t="s">
        <v>405</v>
      </c>
      <c r="BE6" t="s">
        <v>405</v>
      </c>
      <c r="BF6" t="s">
        <v>405</v>
      </c>
      <c r="BG6" t="s">
        <v>405</v>
      </c>
      <c r="BH6" t="s">
        <v>405</v>
      </c>
      <c r="BI6" t="s">
        <v>405</v>
      </c>
      <c r="BJ6" t="s">
        <v>405</v>
      </c>
      <c r="BK6" t="s">
        <v>405</v>
      </c>
      <c r="BL6" t="s">
        <v>405</v>
      </c>
      <c r="BM6" t="s">
        <v>405</v>
      </c>
      <c r="BN6" t="s">
        <v>405</v>
      </c>
      <c r="BO6" t="s">
        <v>405</v>
      </c>
      <c r="BP6" t="s">
        <v>405</v>
      </c>
      <c r="BQ6" t="s">
        <v>405</v>
      </c>
      <c r="BR6" t="s">
        <v>405</v>
      </c>
      <c r="BS6" t="s">
        <v>405</v>
      </c>
      <c r="BT6" t="s">
        <v>405</v>
      </c>
      <c r="BU6" t="s">
        <v>405</v>
      </c>
      <c r="BV6" t="s">
        <v>405</v>
      </c>
      <c r="BW6" t="s">
        <v>405</v>
      </c>
      <c r="BX6" t="s">
        <v>405</v>
      </c>
      <c r="BY6" t="s">
        <v>405</v>
      </c>
      <c r="BZ6" t="s">
        <v>405</v>
      </c>
      <c r="CA6" t="s">
        <v>405</v>
      </c>
      <c r="CB6" t="s">
        <v>405</v>
      </c>
      <c r="CC6" t="s">
        <v>405</v>
      </c>
      <c r="CD6" t="s">
        <v>405</v>
      </c>
      <c r="CE6" t="s">
        <v>405</v>
      </c>
      <c r="CF6" t="s">
        <v>405</v>
      </c>
      <c r="CG6" t="s">
        <v>405</v>
      </c>
      <c r="CH6" t="s">
        <v>405</v>
      </c>
      <c r="CI6" t="s">
        <v>405</v>
      </c>
      <c r="CJ6" t="s">
        <v>405</v>
      </c>
      <c r="CK6" t="s">
        <v>405</v>
      </c>
      <c r="CL6" t="s">
        <v>405</v>
      </c>
      <c r="CM6" t="s">
        <v>405</v>
      </c>
      <c r="CN6" t="s">
        <v>405</v>
      </c>
      <c r="CO6" t="s">
        <v>405</v>
      </c>
      <c r="CP6" t="s">
        <v>405</v>
      </c>
      <c r="CQ6" t="s">
        <v>405</v>
      </c>
      <c r="CR6" t="s">
        <v>405</v>
      </c>
      <c r="CS6" t="s">
        <v>405</v>
      </c>
      <c r="CT6" t="s">
        <v>405</v>
      </c>
      <c r="CU6" t="s">
        <v>405</v>
      </c>
    </row>
    <row r="7" spans="1:99">
      <c r="A7" s="2" t="s">
        <v>106</v>
      </c>
      <c r="C7" s="195" t="s">
        <v>406</v>
      </c>
      <c r="D7" s="195" t="s">
        <v>406</v>
      </c>
      <c r="E7" s="195" t="s">
        <v>406</v>
      </c>
      <c r="G7" s="195" t="s">
        <v>406</v>
      </c>
      <c r="H7" s="195" t="s">
        <v>406</v>
      </c>
      <c r="I7" s="195" t="s">
        <v>406</v>
      </c>
      <c r="J7" s="195" t="s">
        <v>406</v>
      </c>
      <c r="K7" s="195" t="s">
        <v>406</v>
      </c>
      <c r="L7" s="195" t="s">
        <v>406</v>
      </c>
      <c r="M7" s="195" t="s">
        <v>406</v>
      </c>
      <c r="N7" s="195" t="s">
        <v>406</v>
      </c>
      <c r="O7" s="195" t="s">
        <v>406</v>
      </c>
      <c r="P7" s="195" t="s">
        <v>406</v>
      </c>
      <c r="Q7" s="195" t="s">
        <v>406</v>
      </c>
      <c r="R7" s="195" t="s">
        <v>406</v>
      </c>
      <c r="S7" s="195" t="s">
        <v>406</v>
      </c>
      <c r="T7" s="195" t="s">
        <v>406</v>
      </c>
      <c r="U7" s="195" t="s">
        <v>406</v>
      </c>
      <c r="V7" s="195" t="s">
        <v>406</v>
      </c>
      <c r="W7" s="195" t="s">
        <v>406</v>
      </c>
      <c r="X7" s="195" t="s">
        <v>406</v>
      </c>
      <c r="Y7" s="195" t="s">
        <v>406</v>
      </c>
      <c r="Z7" s="195" t="s">
        <v>406</v>
      </c>
      <c r="AA7" s="195" t="s">
        <v>406</v>
      </c>
      <c r="AB7" s="195" t="s">
        <v>406</v>
      </c>
      <c r="AC7" s="195" t="s">
        <v>406</v>
      </c>
      <c r="AD7" s="195" t="s">
        <v>406</v>
      </c>
      <c r="AE7" s="195" t="s">
        <v>406</v>
      </c>
      <c r="AF7" s="195" t="s">
        <v>406</v>
      </c>
      <c r="AG7" s="195" t="s">
        <v>406</v>
      </c>
      <c r="AH7" s="195" t="s">
        <v>406</v>
      </c>
      <c r="AI7" s="195" t="s">
        <v>406</v>
      </c>
      <c r="AJ7" s="195" t="s">
        <v>406</v>
      </c>
      <c r="AK7" s="195" t="s">
        <v>406</v>
      </c>
      <c r="AL7" s="195" t="s">
        <v>406</v>
      </c>
      <c r="AM7" s="195" t="s">
        <v>406</v>
      </c>
      <c r="AN7" s="195" t="s">
        <v>406</v>
      </c>
      <c r="AO7" s="195" t="s">
        <v>406</v>
      </c>
      <c r="AP7" s="195" t="s">
        <v>406</v>
      </c>
      <c r="AQ7" s="195" t="s">
        <v>406</v>
      </c>
      <c r="AR7" s="195" t="s">
        <v>406</v>
      </c>
      <c r="AS7" s="195" t="s">
        <v>406</v>
      </c>
      <c r="AT7" s="195" t="s">
        <v>406</v>
      </c>
      <c r="AU7" s="195" t="s">
        <v>406</v>
      </c>
      <c r="AV7" s="195" t="s">
        <v>406</v>
      </c>
      <c r="AW7" s="195" t="s">
        <v>406</v>
      </c>
      <c r="AX7" s="195" t="s">
        <v>406</v>
      </c>
      <c r="AY7" s="195" t="s">
        <v>406</v>
      </c>
      <c r="AZ7" s="195" t="s">
        <v>406</v>
      </c>
      <c r="BA7" s="195" t="s">
        <v>406</v>
      </c>
      <c r="BB7" s="195" t="s">
        <v>406</v>
      </c>
      <c r="BC7" s="195" t="s">
        <v>406</v>
      </c>
      <c r="BD7" s="195" t="s">
        <v>406</v>
      </c>
      <c r="BE7" s="195" t="s">
        <v>406</v>
      </c>
      <c r="BF7" s="195" t="s">
        <v>406</v>
      </c>
      <c r="BG7" s="195" t="s">
        <v>406</v>
      </c>
      <c r="BH7" s="195" t="s">
        <v>406</v>
      </c>
      <c r="BI7" s="195" t="s">
        <v>406</v>
      </c>
      <c r="BJ7" s="195" t="s">
        <v>406</v>
      </c>
      <c r="BK7" s="195" t="s">
        <v>406</v>
      </c>
      <c r="BL7" s="195" t="s">
        <v>406</v>
      </c>
      <c r="BM7" s="195" t="s">
        <v>406</v>
      </c>
      <c r="BN7" s="195" t="s">
        <v>406</v>
      </c>
      <c r="BO7" s="195" t="s">
        <v>406</v>
      </c>
      <c r="BP7" s="195" t="s">
        <v>406</v>
      </c>
      <c r="BQ7" s="195" t="s">
        <v>406</v>
      </c>
      <c r="BR7" s="195" t="s">
        <v>406</v>
      </c>
      <c r="BS7" s="195" t="s">
        <v>406</v>
      </c>
      <c r="BT7" s="195" t="s">
        <v>406</v>
      </c>
      <c r="BU7" s="195" t="s">
        <v>406</v>
      </c>
      <c r="BV7" s="195" t="s">
        <v>406</v>
      </c>
      <c r="BW7" s="195" t="s">
        <v>406</v>
      </c>
      <c r="BX7" s="195" t="s">
        <v>406</v>
      </c>
      <c r="BY7" s="195" t="s">
        <v>406</v>
      </c>
      <c r="BZ7" s="195" t="s">
        <v>406</v>
      </c>
      <c r="CA7" s="195" t="s">
        <v>406</v>
      </c>
      <c r="CB7" s="195" t="s">
        <v>406</v>
      </c>
      <c r="CC7" s="195" t="s">
        <v>406</v>
      </c>
      <c r="CD7" s="195" t="s">
        <v>406</v>
      </c>
      <c r="CE7" s="195" t="s">
        <v>406</v>
      </c>
      <c r="CF7" s="195" t="s">
        <v>406</v>
      </c>
      <c r="CG7" s="195" t="s">
        <v>406</v>
      </c>
      <c r="CH7" s="195" t="s">
        <v>406</v>
      </c>
      <c r="CI7" s="195" t="s">
        <v>406</v>
      </c>
      <c r="CJ7" s="195" t="s">
        <v>406</v>
      </c>
      <c r="CK7" s="195" t="s">
        <v>406</v>
      </c>
      <c r="CL7" s="195" t="s">
        <v>406</v>
      </c>
      <c r="CM7" s="195" t="s">
        <v>406</v>
      </c>
      <c r="CN7" s="195" t="s">
        <v>406</v>
      </c>
      <c r="CO7" s="195" t="s">
        <v>406</v>
      </c>
      <c r="CP7" s="195" t="s">
        <v>406</v>
      </c>
      <c r="CQ7" s="195" t="s">
        <v>406</v>
      </c>
      <c r="CR7" s="195" t="s">
        <v>406</v>
      </c>
      <c r="CS7" s="195" t="s">
        <v>406</v>
      </c>
      <c r="CT7" s="195" t="s">
        <v>406</v>
      </c>
      <c r="CU7" s="195" t="s">
        <v>406</v>
      </c>
    </row>
    <row r="8" spans="1:99">
      <c r="A8" s="2" t="s">
        <v>107</v>
      </c>
      <c r="C8" s="196" t="s">
        <v>407</v>
      </c>
      <c r="D8" s="196" t="s">
        <v>407</v>
      </c>
      <c r="E8" s="196" t="s">
        <v>407</v>
      </c>
      <c r="G8" s="196" t="s">
        <v>407</v>
      </c>
      <c r="H8" s="196" t="s">
        <v>407</v>
      </c>
      <c r="I8" s="196" t="s">
        <v>407</v>
      </c>
      <c r="J8" s="196" t="s">
        <v>407</v>
      </c>
      <c r="K8" s="196" t="s">
        <v>407</v>
      </c>
      <c r="L8" s="196" t="s">
        <v>407</v>
      </c>
      <c r="M8" s="196" t="s">
        <v>407</v>
      </c>
      <c r="N8" s="196" t="s">
        <v>407</v>
      </c>
      <c r="O8" s="196" t="s">
        <v>407</v>
      </c>
      <c r="P8" s="196" t="s">
        <v>407</v>
      </c>
      <c r="Q8" s="196" t="s">
        <v>407</v>
      </c>
      <c r="R8" s="196" t="s">
        <v>407</v>
      </c>
      <c r="S8" s="196" t="s">
        <v>407</v>
      </c>
      <c r="T8" s="196" t="s">
        <v>407</v>
      </c>
      <c r="U8" s="196" t="s">
        <v>407</v>
      </c>
      <c r="V8" s="196" t="s">
        <v>407</v>
      </c>
      <c r="W8" s="196" t="s">
        <v>407</v>
      </c>
      <c r="X8" s="196" t="s">
        <v>407</v>
      </c>
      <c r="Y8" s="196" t="s">
        <v>407</v>
      </c>
      <c r="Z8" s="196" t="s">
        <v>407</v>
      </c>
      <c r="AA8" s="196" t="s">
        <v>407</v>
      </c>
      <c r="AB8" s="196" t="s">
        <v>407</v>
      </c>
      <c r="AC8" s="196" t="s">
        <v>407</v>
      </c>
      <c r="AD8" s="196" t="s">
        <v>407</v>
      </c>
      <c r="AE8" s="196" t="s">
        <v>407</v>
      </c>
      <c r="AF8" s="196" t="s">
        <v>407</v>
      </c>
      <c r="AG8" s="196" t="s">
        <v>407</v>
      </c>
      <c r="AH8" s="196" t="s">
        <v>407</v>
      </c>
      <c r="AI8" s="196" t="s">
        <v>407</v>
      </c>
      <c r="AJ8" s="196" t="s">
        <v>407</v>
      </c>
      <c r="AK8" s="196" t="s">
        <v>407</v>
      </c>
      <c r="AL8" s="196" t="s">
        <v>407</v>
      </c>
      <c r="AM8" s="196" t="s">
        <v>407</v>
      </c>
      <c r="AN8" s="196" t="s">
        <v>407</v>
      </c>
      <c r="AO8" s="196" t="s">
        <v>407</v>
      </c>
      <c r="AP8" s="196" t="s">
        <v>407</v>
      </c>
      <c r="AQ8" s="196" t="s">
        <v>407</v>
      </c>
      <c r="AR8" s="196" t="s">
        <v>407</v>
      </c>
      <c r="AS8" s="196" t="s">
        <v>407</v>
      </c>
      <c r="AT8" s="196" t="s">
        <v>407</v>
      </c>
      <c r="AU8" s="196" t="s">
        <v>407</v>
      </c>
      <c r="AV8" s="196" t="s">
        <v>407</v>
      </c>
      <c r="AW8" s="196" t="s">
        <v>407</v>
      </c>
      <c r="AX8" s="196" t="s">
        <v>407</v>
      </c>
      <c r="AY8" s="196" t="s">
        <v>407</v>
      </c>
      <c r="AZ8" s="196" t="s">
        <v>407</v>
      </c>
      <c r="BA8" s="196" t="s">
        <v>407</v>
      </c>
      <c r="BB8" s="196" t="s">
        <v>407</v>
      </c>
      <c r="BC8" s="196" t="s">
        <v>407</v>
      </c>
      <c r="BD8" s="196" t="s">
        <v>407</v>
      </c>
      <c r="BE8" s="196" t="s">
        <v>407</v>
      </c>
      <c r="BF8" s="196" t="s">
        <v>407</v>
      </c>
      <c r="BG8" s="196" t="s">
        <v>407</v>
      </c>
      <c r="BH8" s="196" t="s">
        <v>407</v>
      </c>
      <c r="BI8" s="196" t="s">
        <v>407</v>
      </c>
      <c r="BJ8" s="196" t="s">
        <v>407</v>
      </c>
      <c r="BK8" s="196" t="s">
        <v>407</v>
      </c>
      <c r="BL8" s="196" t="s">
        <v>407</v>
      </c>
      <c r="BM8" s="196" t="s">
        <v>407</v>
      </c>
      <c r="BN8" s="196" t="s">
        <v>407</v>
      </c>
      <c r="BO8" s="196" t="s">
        <v>407</v>
      </c>
      <c r="BP8" s="196" t="s">
        <v>407</v>
      </c>
      <c r="BQ8" s="196" t="s">
        <v>407</v>
      </c>
      <c r="BR8" s="196" t="s">
        <v>407</v>
      </c>
      <c r="BS8" s="196" t="s">
        <v>407</v>
      </c>
      <c r="BT8" s="196" t="s">
        <v>407</v>
      </c>
      <c r="BU8" s="196" t="s">
        <v>407</v>
      </c>
      <c r="BV8" s="196" t="s">
        <v>407</v>
      </c>
      <c r="BW8" s="196" t="s">
        <v>407</v>
      </c>
      <c r="BX8" s="196" t="s">
        <v>407</v>
      </c>
      <c r="BY8" s="196" t="s">
        <v>407</v>
      </c>
      <c r="BZ8" s="196" t="s">
        <v>407</v>
      </c>
      <c r="CA8" s="196" t="s">
        <v>407</v>
      </c>
      <c r="CB8" s="196" t="s">
        <v>407</v>
      </c>
      <c r="CC8" s="196" t="s">
        <v>407</v>
      </c>
      <c r="CD8" s="196" t="s">
        <v>407</v>
      </c>
      <c r="CE8" s="196" t="s">
        <v>407</v>
      </c>
      <c r="CF8" s="196" t="s">
        <v>407</v>
      </c>
      <c r="CG8" s="196" t="s">
        <v>407</v>
      </c>
      <c r="CH8" s="196" t="s">
        <v>407</v>
      </c>
      <c r="CI8" s="196" t="s">
        <v>407</v>
      </c>
      <c r="CJ8" s="196" t="s">
        <v>407</v>
      </c>
      <c r="CK8" s="196" t="s">
        <v>407</v>
      </c>
      <c r="CL8" s="196" t="s">
        <v>407</v>
      </c>
      <c r="CM8" s="196" t="s">
        <v>407</v>
      </c>
      <c r="CN8" s="196" t="s">
        <v>407</v>
      </c>
      <c r="CO8" s="196" t="s">
        <v>407</v>
      </c>
      <c r="CP8" s="196" t="s">
        <v>407</v>
      </c>
      <c r="CQ8" s="196" t="s">
        <v>407</v>
      </c>
      <c r="CR8" s="196" t="s">
        <v>407</v>
      </c>
      <c r="CS8" s="196" t="s">
        <v>407</v>
      </c>
      <c r="CT8" s="196" t="s">
        <v>407</v>
      </c>
      <c r="CU8" s="196" t="s">
        <v>407</v>
      </c>
    </row>
    <row r="9" spans="1:99">
      <c r="A9" s="2" t="s">
        <v>108</v>
      </c>
      <c r="C9" s="195" t="s">
        <v>916</v>
      </c>
      <c r="D9" s="195" t="s">
        <v>916</v>
      </c>
      <c r="E9" s="195" t="s">
        <v>916</v>
      </c>
      <c r="G9" s="195" t="s">
        <v>916</v>
      </c>
      <c r="H9" s="195" t="s">
        <v>916</v>
      </c>
      <c r="I9" s="195" t="s">
        <v>916</v>
      </c>
      <c r="J9" s="195" t="s">
        <v>916</v>
      </c>
      <c r="K9" s="195" t="s">
        <v>916</v>
      </c>
      <c r="L9" s="195" t="s">
        <v>916</v>
      </c>
      <c r="M9" s="195" t="s">
        <v>916</v>
      </c>
      <c r="N9" s="195" t="s">
        <v>916</v>
      </c>
      <c r="O9" s="195" t="s">
        <v>916</v>
      </c>
      <c r="P9" s="195" t="s">
        <v>916</v>
      </c>
      <c r="Q9" s="195" t="s">
        <v>916</v>
      </c>
      <c r="R9" s="195" t="s">
        <v>916</v>
      </c>
      <c r="S9" s="195" t="s">
        <v>916</v>
      </c>
      <c r="T9" s="195" t="s">
        <v>916</v>
      </c>
      <c r="U9" s="195" t="s">
        <v>916</v>
      </c>
      <c r="V9" s="195" t="s">
        <v>916</v>
      </c>
      <c r="W9" s="195" t="s">
        <v>916</v>
      </c>
      <c r="X9" s="195" t="s">
        <v>916</v>
      </c>
      <c r="Y9" s="195" t="s">
        <v>916</v>
      </c>
      <c r="Z9" s="195" t="s">
        <v>916</v>
      </c>
      <c r="AA9" s="195" t="s">
        <v>916</v>
      </c>
      <c r="AB9" s="195" t="s">
        <v>916</v>
      </c>
      <c r="AC9" s="195" t="s">
        <v>916</v>
      </c>
      <c r="AD9" s="195" t="s">
        <v>916</v>
      </c>
      <c r="AE9" s="195" t="s">
        <v>916</v>
      </c>
      <c r="AF9" s="195" t="s">
        <v>916</v>
      </c>
      <c r="AG9" s="195" t="s">
        <v>916</v>
      </c>
      <c r="AH9" s="195" t="s">
        <v>916</v>
      </c>
      <c r="AI9" s="195" t="s">
        <v>916</v>
      </c>
      <c r="AJ9" s="195" t="s">
        <v>916</v>
      </c>
      <c r="AK9" s="195" t="s">
        <v>916</v>
      </c>
      <c r="AL9" s="195" t="s">
        <v>916</v>
      </c>
      <c r="AM9" s="195" t="s">
        <v>916</v>
      </c>
      <c r="AN9" s="195" t="s">
        <v>916</v>
      </c>
      <c r="AO9" s="195" t="s">
        <v>916</v>
      </c>
      <c r="AP9" s="195" t="s">
        <v>916</v>
      </c>
      <c r="AQ9" s="195" t="s">
        <v>916</v>
      </c>
      <c r="AR9" s="195" t="s">
        <v>916</v>
      </c>
      <c r="AS9" s="195" t="s">
        <v>916</v>
      </c>
      <c r="AT9" s="195" t="s">
        <v>916</v>
      </c>
      <c r="AU9" s="195" t="s">
        <v>916</v>
      </c>
      <c r="AV9" s="195" t="s">
        <v>916</v>
      </c>
      <c r="AW9" s="195" t="s">
        <v>916</v>
      </c>
      <c r="AX9" s="195" t="s">
        <v>916</v>
      </c>
      <c r="AY9" s="195" t="s">
        <v>916</v>
      </c>
      <c r="AZ9" s="195" t="s">
        <v>916</v>
      </c>
      <c r="BA9" s="195" t="s">
        <v>916</v>
      </c>
      <c r="BB9" s="195" t="s">
        <v>916</v>
      </c>
      <c r="BC9" s="195" t="s">
        <v>916</v>
      </c>
      <c r="BD9" s="195" t="s">
        <v>916</v>
      </c>
      <c r="BE9" s="195" t="s">
        <v>916</v>
      </c>
      <c r="BF9" s="195" t="s">
        <v>916</v>
      </c>
      <c r="BG9" s="195" t="s">
        <v>916</v>
      </c>
      <c r="BH9" s="195" t="s">
        <v>916</v>
      </c>
      <c r="BI9" s="195" t="s">
        <v>916</v>
      </c>
      <c r="BJ9" s="195" t="s">
        <v>916</v>
      </c>
      <c r="BK9" s="195" t="s">
        <v>916</v>
      </c>
      <c r="BL9" s="195" t="s">
        <v>916</v>
      </c>
      <c r="BM9" s="195" t="s">
        <v>916</v>
      </c>
      <c r="BN9" s="195" t="s">
        <v>916</v>
      </c>
      <c r="BO9" s="195" t="s">
        <v>916</v>
      </c>
      <c r="BP9" s="195" t="s">
        <v>916</v>
      </c>
      <c r="BQ9" s="195" t="s">
        <v>916</v>
      </c>
      <c r="BR9" s="195" t="s">
        <v>916</v>
      </c>
      <c r="BS9" s="195" t="s">
        <v>916</v>
      </c>
      <c r="BT9" s="195" t="s">
        <v>916</v>
      </c>
      <c r="BU9" s="195" t="s">
        <v>916</v>
      </c>
      <c r="BV9" s="195" t="s">
        <v>916</v>
      </c>
      <c r="BW9" s="195" t="s">
        <v>916</v>
      </c>
      <c r="BX9" s="195" t="s">
        <v>916</v>
      </c>
      <c r="BY9" s="195" t="s">
        <v>916</v>
      </c>
      <c r="BZ9" s="195" t="s">
        <v>916</v>
      </c>
      <c r="CA9" s="195" t="s">
        <v>916</v>
      </c>
      <c r="CB9" s="195" t="s">
        <v>916</v>
      </c>
      <c r="CC9" s="195" t="s">
        <v>916</v>
      </c>
      <c r="CD9" s="195" t="s">
        <v>916</v>
      </c>
      <c r="CE9" s="195" t="s">
        <v>916</v>
      </c>
      <c r="CF9" s="195" t="s">
        <v>916</v>
      </c>
      <c r="CG9" s="195" t="s">
        <v>916</v>
      </c>
      <c r="CH9" s="195" t="s">
        <v>916</v>
      </c>
      <c r="CI9" s="195" t="s">
        <v>916</v>
      </c>
      <c r="CJ9" s="195" t="s">
        <v>916</v>
      </c>
      <c r="CK9" s="195" t="s">
        <v>916</v>
      </c>
      <c r="CL9" s="195" t="s">
        <v>916</v>
      </c>
      <c r="CM9" s="195" t="s">
        <v>916</v>
      </c>
      <c r="CN9" s="195" t="s">
        <v>916</v>
      </c>
      <c r="CO9" s="195" t="s">
        <v>916</v>
      </c>
      <c r="CP9" s="195" t="s">
        <v>916</v>
      </c>
      <c r="CQ9" s="195" t="s">
        <v>916</v>
      </c>
      <c r="CR9" s="195" t="s">
        <v>916</v>
      </c>
      <c r="CS9" s="195" t="s">
        <v>916</v>
      </c>
      <c r="CT9" s="195" t="s">
        <v>916</v>
      </c>
      <c r="CU9" s="195" t="s">
        <v>916</v>
      </c>
    </row>
    <row r="10" spans="1:99">
      <c r="A10" s="2" t="s">
        <v>109</v>
      </c>
      <c r="C10" s="196" t="s">
        <v>407</v>
      </c>
      <c r="D10" s="196" t="s">
        <v>407</v>
      </c>
      <c r="E10" s="196" t="s">
        <v>407</v>
      </c>
      <c r="G10" s="196" t="s">
        <v>407</v>
      </c>
      <c r="H10" s="196" t="s">
        <v>407</v>
      </c>
      <c r="I10" s="196" t="s">
        <v>407</v>
      </c>
      <c r="J10" s="196" t="s">
        <v>407</v>
      </c>
      <c r="K10" s="196" t="s">
        <v>407</v>
      </c>
      <c r="L10" s="196" t="s">
        <v>407</v>
      </c>
      <c r="M10" s="196" t="s">
        <v>407</v>
      </c>
      <c r="N10" s="196" t="s">
        <v>407</v>
      </c>
      <c r="O10" s="196" t="s">
        <v>407</v>
      </c>
      <c r="P10" s="196" t="s">
        <v>407</v>
      </c>
      <c r="Q10" s="196" t="s">
        <v>407</v>
      </c>
      <c r="R10" s="196" t="s">
        <v>407</v>
      </c>
      <c r="S10" s="196" t="s">
        <v>407</v>
      </c>
      <c r="T10" s="196" t="s">
        <v>407</v>
      </c>
      <c r="U10" s="196" t="s">
        <v>407</v>
      </c>
      <c r="V10" s="196" t="s">
        <v>407</v>
      </c>
      <c r="W10" s="196" t="s">
        <v>407</v>
      </c>
      <c r="X10" s="196" t="s">
        <v>407</v>
      </c>
      <c r="Y10" s="196" t="s">
        <v>407</v>
      </c>
      <c r="Z10" s="196" t="s">
        <v>407</v>
      </c>
      <c r="AA10" s="196" t="s">
        <v>407</v>
      </c>
      <c r="AB10" s="196" t="s">
        <v>407</v>
      </c>
      <c r="AC10" s="196" t="s">
        <v>407</v>
      </c>
      <c r="AD10" s="196" t="s">
        <v>407</v>
      </c>
      <c r="AE10" s="196" t="s">
        <v>407</v>
      </c>
      <c r="AF10" s="196" t="s">
        <v>407</v>
      </c>
      <c r="AG10" s="196" t="s">
        <v>407</v>
      </c>
      <c r="AH10" s="196" t="s">
        <v>407</v>
      </c>
      <c r="AI10" s="196" t="s">
        <v>407</v>
      </c>
      <c r="AJ10" s="196" t="s">
        <v>407</v>
      </c>
      <c r="AK10" s="196" t="s">
        <v>407</v>
      </c>
      <c r="AL10" s="196" t="s">
        <v>407</v>
      </c>
      <c r="AM10" s="196" t="s">
        <v>407</v>
      </c>
      <c r="AN10" s="196" t="s">
        <v>407</v>
      </c>
      <c r="AO10" s="196" t="s">
        <v>407</v>
      </c>
      <c r="AP10" s="196" t="s">
        <v>407</v>
      </c>
      <c r="AQ10" s="196" t="s">
        <v>407</v>
      </c>
      <c r="AR10" s="196" t="s">
        <v>407</v>
      </c>
      <c r="AS10" s="196" t="s">
        <v>407</v>
      </c>
      <c r="AT10" s="196" t="s">
        <v>407</v>
      </c>
      <c r="AU10" s="196" t="s">
        <v>407</v>
      </c>
      <c r="AV10" s="196" t="s">
        <v>407</v>
      </c>
      <c r="AW10" s="196" t="s">
        <v>407</v>
      </c>
      <c r="AX10" s="196" t="s">
        <v>407</v>
      </c>
      <c r="AY10" s="196" t="s">
        <v>407</v>
      </c>
      <c r="AZ10" s="196" t="s">
        <v>407</v>
      </c>
      <c r="BA10" s="196" t="s">
        <v>407</v>
      </c>
      <c r="BB10" s="196" t="s">
        <v>407</v>
      </c>
      <c r="BC10" s="196" t="s">
        <v>407</v>
      </c>
      <c r="BD10" s="196" t="s">
        <v>407</v>
      </c>
      <c r="BE10" s="196" t="s">
        <v>407</v>
      </c>
      <c r="BF10" s="196" t="s">
        <v>407</v>
      </c>
      <c r="BG10" s="196" t="s">
        <v>407</v>
      </c>
      <c r="BH10" s="196" t="s">
        <v>407</v>
      </c>
      <c r="BI10" s="196" t="s">
        <v>407</v>
      </c>
      <c r="BJ10" s="196" t="s">
        <v>407</v>
      </c>
      <c r="BK10" s="196" t="s">
        <v>407</v>
      </c>
      <c r="BL10" s="196" t="s">
        <v>407</v>
      </c>
      <c r="BM10" s="196" t="s">
        <v>407</v>
      </c>
      <c r="BN10" s="196" t="s">
        <v>407</v>
      </c>
      <c r="BO10" s="196" t="s">
        <v>407</v>
      </c>
      <c r="BP10" s="196" t="s">
        <v>407</v>
      </c>
      <c r="BQ10" s="196" t="s">
        <v>407</v>
      </c>
      <c r="BR10" s="196" t="s">
        <v>407</v>
      </c>
      <c r="BS10" s="196" t="s">
        <v>407</v>
      </c>
      <c r="BT10" s="196" t="s">
        <v>407</v>
      </c>
      <c r="BU10" s="196" t="s">
        <v>407</v>
      </c>
      <c r="BV10" s="196" t="s">
        <v>407</v>
      </c>
      <c r="BW10" s="196" t="s">
        <v>407</v>
      </c>
      <c r="BX10" s="196" t="s">
        <v>407</v>
      </c>
      <c r="BY10" s="196" t="s">
        <v>407</v>
      </c>
      <c r="BZ10" s="196" t="s">
        <v>407</v>
      </c>
      <c r="CA10" s="196" t="s">
        <v>407</v>
      </c>
      <c r="CB10" s="196" t="s">
        <v>407</v>
      </c>
      <c r="CC10" s="196" t="s">
        <v>407</v>
      </c>
      <c r="CD10" s="196" t="s">
        <v>407</v>
      </c>
      <c r="CE10" s="196" t="s">
        <v>407</v>
      </c>
      <c r="CF10" s="196" t="s">
        <v>407</v>
      </c>
      <c r="CG10" s="196" t="s">
        <v>407</v>
      </c>
      <c r="CH10" s="196" t="s">
        <v>407</v>
      </c>
      <c r="CI10" s="196" t="s">
        <v>407</v>
      </c>
      <c r="CJ10" s="196" t="s">
        <v>407</v>
      </c>
      <c r="CK10" s="196" t="s">
        <v>407</v>
      </c>
      <c r="CL10" s="196" t="s">
        <v>407</v>
      </c>
      <c r="CM10" s="196" t="s">
        <v>407</v>
      </c>
      <c r="CN10" s="196" t="s">
        <v>407</v>
      </c>
      <c r="CO10" s="196" t="s">
        <v>407</v>
      </c>
      <c r="CP10" s="196" t="s">
        <v>407</v>
      </c>
      <c r="CQ10" s="196" t="s">
        <v>407</v>
      </c>
      <c r="CR10" s="196" t="s">
        <v>407</v>
      </c>
      <c r="CS10" s="196" t="s">
        <v>407</v>
      </c>
      <c r="CT10" s="196" t="s">
        <v>407</v>
      </c>
      <c r="CU10" s="196" t="s">
        <v>407</v>
      </c>
    </row>
    <row r="11" spans="1:99">
      <c r="A11" s="2" t="s">
        <v>110</v>
      </c>
      <c r="C11" t="s">
        <v>409</v>
      </c>
      <c r="D11" t="s">
        <v>409</v>
      </c>
      <c r="E11" t="s">
        <v>409</v>
      </c>
      <c r="G11" t="s">
        <v>409</v>
      </c>
      <c r="H11" t="s">
        <v>409</v>
      </c>
      <c r="I11" t="s">
        <v>409</v>
      </c>
      <c r="J11" t="s">
        <v>409</v>
      </c>
      <c r="K11" t="s">
        <v>409</v>
      </c>
      <c r="L11" t="s">
        <v>433</v>
      </c>
      <c r="M11" t="s">
        <v>433</v>
      </c>
      <c r="N11" t="s">
        <v>433</v>
      </c>
      <c r="O11" t="s">
        <v>433</v>
      </c>
      <c r="P11" t="s">
        <v>433</v>
      </c>
      <c r="Q11" t="s">
        <v>433</v>
      </c>
      <c r="R11" t="s">
        <v>433</v>
      </c>
      <c r="S11" t="s">
        <v>433</v>
      </c>
      <c r="T11" t="s">
        <v>433</v>
      </c>
      <c r="U11" t="s">
        <v>433</v>
      </c>
      <c r="V11" t="s">
        <v>433</v>
      </c>
      <c r="W11" t="s">
        <v>433</v>
      </c>
      <c r="X11" t="s">
        <v>433</v>
      </c>
      <c r="Y11" t="s">
        <v>433</v>
      </c>
      <c r="Z11" t="s">
        <v>433</v>
      </c>
      <c r="AA11" t="s">
        <v>434</v>
      </c>
      <c r="AB11" t="s">
        <v>433</v>
      </c>
      <c r="AC11" t="s">
        <v>433</v>
      </c>
      <c r="AD11" t="s">
        <v>434</v>
      </c>
      <c r="AE11" t="s">
        <v>433</v>
      </c>
      <c r="AF11" t="s">
        <v>433</v>
      </c>
      <c r="AG11" t="s">
        <v>433</v>
      </c>
      <c r="AH11" t="s">
        <v>433</v>
      </c>
      <c r="AI11" t="s">
        <v>433</v>
      </c>
      <c r="AJ11" t="s">
        <v>433</v>
      </c>
      <c r="AK11" t="s">
        <v>433</v>
      </c>
      <c r="AL11" t="s">
        <v>433</v>
      </c>
      <c r="AM11" t="s">
        <v>433</v>
      </c>
      <c r="AN11" t="s">
        <v>433</v>
      </c>
      <c r="AO11" t="s">
        <v>433</v>
      </c>
      <c r="AP11" t="s">
        <v>433</v>
      </c>
      <c r="AQ11" t="s">
        <v>409</v>
      </c>
      <c r="AR11" t="s">
        <v>409</v>
      </c>
      <c r="AS11" t="s">
        <v>434</v>
      </c>
      <c r="AT11" t="s">
        <v>434</v>
      </c>
      <c r="AU11" t="s">
        <v>433</v>
      </c>
      <c r="AV11" t="s">
        <v>433</v>
      </c>
      <c r="AW11" t="s">
        <v>433</v>
      </c>
      <c r="AX11" t="s">
        <v>434</v>
      </c>
      <c r="AY11" t="s">
        <v>434</v>
      </c>
      <c r="AZ11" t="s">
        <v>433</v>
      </c>
      <c r="BA11" t="s">
        <v>433</v>
      </c>
      <c r="BB11" t="s">
        <v>433</v>
      </c>
      <c r="BC11" t="s">
        <v>434</v>
      </c>
      <c r="BD11" t="s">
        <v>434</v>
      </c>
      <c r="BE11" t="s">
        <v>434</v>
      </c>
      <c r="BF11" t="s">
        <v>434</v>
      </c>
      <c r="BG11" t="s">
        <v>434</v>
      </c>
      <c r="BH11" t="s">
        <v>434</v>
      </c>
      <c r="BI11" t="s">
        <v>433</v>
      </c>
      <c r="BJ11" t="s">
        <v>433</v>
      </c>
      <c r="BK11" t="s">
        <v>433</v>
      </c>
      <c r="BL11" t="s">
        <v>433</v>
      </c>
      <c r="BM11" t="s">
        <v>433</v>
      </c>
      <c r="BN11" t="s">
        <v>433</v>
      </c>
      <c r="BO11" t="s">
        <v>433</v>
      </c>
      <c r="BP11" t="s">
        <v>434</v>
      </c>
      <c r="BQ11" t="s">
        <v>434</v>
      </c>
      <c r="BR11" t="s">
        <v>433</v>
      </c>
      <c r="BS11" t="s">
        <v>433</v>
      </c>
      <c r="BT11" t="s">
        <v>433</v>
      </c>
      <c r="BU11" t="s">
        <v>376</v>
      </c>
      <c r="BV11" t="s">
        <v>376</v>
      </c>
      <c r="BW11" t="s">
        <v>376</v>
      </c>
      <c r="BX11" t="s">
        <v>376</v>
      </c>
      <c r="BY11" t="s">
        <v>376</v>
      </c>
      <c r="BZ11" t="s">
        <v>376</v>
      </c>
      <c r="CA11" t="s">
        <v>376</v>
      </c>
      <c r="CB11" t="s">
        <v>376</v>
      </c>
      <c r="CC11" t="s">
        <v>376</v>
      </c>
      <c r="CD11" t="s">
        <v>376</v>
      </c>
      <c r="CE11" t="s">
        <v>376</v>
      </c>
      <c r="CF11" t="s">
        <v>376</v>
      </c>
      <c r="CG11" t="s">
        <v>433</v>
      </c>
      <c r="CH11" t="s">
        <v>433</v>
      </c>
      <c r="CI11" t="s">
        <v>433</v>
      </c>
      <c r="CJ11" t="s">
        <v>433</v>
      </c>
      <c r="CK11" t="s">
        <v>433</v>
      </c>
      <c r="CL11" t="s">
        <v>433</v>
      </c>
      <c r="CM11" t="s">
        <v>433</v>
      </c>
      <c r="CN11" t="s">
        <v>433</v>
      </c>
      <c r="CO11" t="s">
        <v>433</v>
      </c>
      <c r="CP11" t="s">
        <v>433</v>
      </c>
      <c r="CQ11" t="s">
        <v>433</v>
      </c>
      <c r="CR11" t="s">
        <v>433</v>
      </c>
      <c r="CS11" t="s">
        <v>434</v>
      </c>
      <c r="CT11" t="s">
        <v>434</v>
      </c>
      <c r="CU11" t="s">
        <v>434</v>
      </c>
    </row>
    <row r="12" spans="1:99">
      <c r="A12" s="2" t="s">
        <v>111</v>
      </c>
      <c r="B12" s="17" t="s">
        <v>112</v>
      </c>
      <c r="C12" t="s">
        <v>315</v>
      </c>
      <c r="D12" t="s">
        <v>315</v>
      </c>
      <c r="E12" t="s">
        <v>315</v>
      </c>
      <c r="F12" s="17" t="s">
        <v>112</v>
      </c>
      <c r="G12" t="s">
        <v>373</v>
      </c>
      <c r="H12" t="s">
        <v>373</v>
      </c>
      <c r="I12" t="s">
        <v>373</v>
      </c>
      <c r="J12" t="s">
        <v>373</v>
      </c>
      <c r="K12" t="s">
        <v>373</v>
      </c>
      <c r="L12" t="s">
        <v>373</v>
      </c>
      <c r="M12" t="s">
        <v>373</v>
      </c>
      <c r="N12" t="s">
        <v>373</v>
      </c>
      <c r="O12" t="s">
        <v>373</v>
      </c>
      <c r="P12" t="s">
        <v>373</v>
      </c>
      <c r="Q12" t="s">
        <v>373</v>
      </c>
      <c r="R12" t="s">
        <v>373</v>
      </c>
      <c r="S12" t="s">
        <v>373</v>
      </c>
      <c r="T12" t="s">
        <v>373</v>
      </c>
      <c r="U12" t="s">
        <v>373</v>
      </c>
      <c r="V12" t="s">
        <v>373</v>
      </c>
      <c r="W12" t="s">
        <v>373</v>
      </c>
      <c r="X12" t="s">
        <v>373</v>
      </c>
      <c r="Y12" t="s">
        <v>373</v>
      </c>
      <c r="Z12" t="s">
        <v>373</v>
      </c>
      <c r="AA12" t="s">
        <v>373</v>
      </c>
      <c r="AB12" t="s">
        <v>373</v>
      </c>
      <c r="AC12" t="s">
        <v>373</v>
      </c>
      <c r="AD12" t="s">
        <v>373</v>
      </c>
      <c r="AE12" t="s">
        <v>373</v>
      </c>
      <c r="AF12" t="s">
        <v>373</v>
      </c>
      <c r="AG12" t="s">
        <v>373</v>
      </c>
      <c r="AH12" t="s">
        <v>373</v>
      </c>
      <c r="AI12" t="s">
        <v>373</v>
      </c>
      <c r="AJ12" t="s">
        <v>373</v>
      </c>
      <c r="AK12" t="s">
        <v>373</v>
      </c>
      <c r="AL12" t="s">
        <v>373</v>
      </c>
      <c r="AM12" t="s">
        <v>373</v>
      </c>
      <c r="AN12" t="s">
        <v>373</v>
      </c>
      <c r="AO12" t="s">
        <v>373</v>
      </c>
      <c r="AP12" t="s">
        <v>373</v>
      </c>
      <c r="AQ12" t="s">
        <v>373</v>
      </c>
      <c r="AR12" t="s">
        <v>373</v>
      </c>
      <c r="AS12" t="s">
        <v>373</v>
      </c>
      <c r="AT12" t="s">
        <v>373</v>
      </c>
      <c r="AU12" t="s">
        <v>373</v>
      </c>
      <c r="AV12" t="s">
        <v>373</v>
      </c>
      <c r="AW12" t="s">
        <v>373</v>
      </c>
      <c r="AX12" t="s">
        <v>373</v>
      </c>
      <c r="AY12" t="s">
        <v>373</v>
      </c>
      <c r="AZ12" t="s">
        <v>373</v>
      </c>
      <c r="BA12" t="s">
        <v>373</v>
      </c>
      <c r="BB12" t="s">
        <v>373</v>
      </c>
      <c r="BC12" t="s">
        <v>373</v>
      </c>
      <c r="BD12" t="s">
        <v>373</v>
      </c>
      <c r="BE12" t="s">
        <v>373</v>
      </c>
      <c r="BF12" t="s">
        <v>373</v>
      </c>
      <c r="BG12" t="s">
        <v>373</v>
      </c>
      <c r="BH12" t="s">
        <v>373</v>
      </c>
      <c r="BI12" t="s">
        <v>373</v>
      </c>
      <c r="BJ12" t="s">
        <v>373</v>
      </c>
      <c r="BK12" t="s">
        <v>373</v>
      </c>
      <c r="BL12" t="s">
        <v>373</v>
      </c>
      <c r="BM12" t="s">
        <v>373</v>
      </c>
      <c r="BN12" t="s">
        <v>373</v>
      </c>
      <c r="BO12" t="s">
        <v>373</v>
      </c>
      <c r="BP12" t="s">
        <v>373</v>
      </c>
      <c r="BQ12" t="s">
        <v>373</v>
      </c>
      <c r="BR12" t="s">
        <v>373</v>
      </c>
      <c r="BS12" t="s">
        <v>373</v>
      </c>
      <c r="BT12" t="s">
        <v>373</v>
      </c>
      <c r="BU12" t="s">
        <v>373</v>
      </c>
      <c r="BV12" t="s">
        <v>373</v>
      </c>
      <c r="BW12" t="s">
        <v>373</v>
      </c>
      <c r="BX12" t="s">
        <v>373</v>
      </c>
      <c r="BY12" t="s">
        <v>373</v>
      </c>
      <c r="BZ12" t="s">
        <v>373</v>
      </c>
      <c r="CA12" t="s">
        <v>373</v>
      </c>
      <c r="CB12" t="s">
        <v>373</v>
      </c>
      <c r="CC12" t="s">
        <v>373</v>
      </c>
      <c r="CD12" t="s">
        <v>373</v>
      </c>
      <c r="CE12" t="s">
        <v>373</v>
      </c>
      <c r="CF12" t="s">
        <v>373</v>
      </c>
      <c r="CG12" t="s">
        <v>373</v>
      </c>
      <c r="CH12" t="s">
        <v>373</v>
      </c>
      <c r="CI12" t="s">
        <v>373</v>
      </c>
      <c r="CJ12" t="s">
        <v>373</v>
      </c>
      <c r="CK12" t="s">
        <v>373</v>
      </c>
      <c r="CL12" t="s">
        <v>373</v>
      </c>
      <c r="CM12" t="s">
        <v>373</v>
      </c>
      <c r="CN12" t="s">
        <v>373</v>
      </c>
      <c r="CO12" t="s">
        <v>373</v>
      </c>
      <c r="CP12" t="s">
        <v>373</v>
      </c>
      <c r="CQ12" t="s">
        <v>373</v>
      </c>
      <c r="CR12" t="s">
        <v>373</v>
      </c>
      <c r="CS12" t="s">
        <v>373</v>
      </c>
      <c r="CT12" t="s">
        <v>373</v>
      </c>
      <c r="CU12" t="s">
        <v>373</v>
      </c>
    </row>
    <row r="13" spans="1:99">
      <c r="B13" s="122" t="s">
        <v>410</v>
      </c>
      <c r="C13" s="197" t="n">
        <v>3250.0</v>
      </c>
      <c r="D13" s="197" t="n">
        <v>3163.0</v>
      </c>
      <c r="E13" s="197" t="n">
        <v>720.0</v>
      </c>
      <c r="F13" s="122" t="s">
        <v>410</v>
      </c>
      <c r="G13" s="197" t="n">
        <v>2684.615478515625</v>
      </c>
      <c r="H13" s="197" t="n">
        <v>2303.310546875</v>
      </c>
      <c r="I13" s="197" t="n">
        <v>452.74725341796875</v>
      </c>
      <c r="J13" s="197" t="n">
        <v>227.8896026611328</v>
      </c>
      <c r="K13" s="197" t="n">
        <v>58.17353439331055</v>
      </c>
      <c r="L13" s="197" t="n">
        <v>2194.48388671875</v>
      </c>
      <c r="M13" s="197" t="n">
        <v>2194.48388671875</v>
      </c>
      <c r="N13" s="197" t="n">
        <v>2194.48388671875</v>
      </c>
      <c r="O13" s="197" t="n">
        <v>2039.7598876953125</v>
      </c>
      <c r="P13" s="197" t="n">
        <v>2039.7598876953125</v>
      </c>
      <c r="Q13" s="197" t="n">
        <v>15745.6474609375</v>
      </c>
      <c r="R13" s="197" t="n">
        <v>2579.69287109375</v>
      </c>
      <c r="S13" s="197" t="n">
        <v>0.0</v>
      </c>
      <c r="T13" s="197" t="n">
        <v>0.0</v>
      </c>
      <c r="U13" s="197" t="n">
        <v>-155.3157196044922</v>
      </c>
      <c r="V13" s="197" t="n">
        <v>0.0</v>
      </c>
      <c r="W13" s="197" t="n">
        <v>0.0</v>
      </c>
      <c r="X13" s="197" t="n">
        <v>0.0</v>
      </c>
      <c r="Y13" s="197" t="n">
        <v>0.0</v>
      </c>
      <c r="Z13" s="197" t="n">
        <v>12968.75</v>
      </c>
      <c r="AA13" s="197" t="n">
        <v>0.0</v>
      </c>
      <c r="AB13" s="197" t="n">
        <v>0.0</v>
      </c>
      <c r="AC13" s="197" t="n">
        <v>0.0</v>
      </c>
      <c r="AD13" s="197" t="n">
        <v>0.6499999761581421</v>
      </c>
      <c r="AE13" s="197" t="n">
        <v>12105.8359375</v>
      </c>
      <c r="AF13" s="197" t="n">
        <v>2125.344970703125</v>
      </c>
      <c r="AG13" s="197" t="n">
        <v>4767.7392578125</v>
      </c>
      <c r="AH13" s="197" t="n">
        <v>2599.389892578125</v>
      </c>
      <c r="AI13" s="197" t="n">
        <v>1701.0419921875</v>
      </c>
      <c r="AJ13" s="197" t="n">
        <v>2300.0</v>
      </c>
      <c r="AK13" s="197" t="n">
        <v>2265.4599609375</v>
      </c>
      <c r="AL13" s="197" t="n">
        <v>6680.0</v>
      </c>
      <c r="AM13" s="197" t="n">
        <v>4387.076171875</v>
      </c>
      <c r="AN13" s="197" t="n">
        <v>0.0</v>
      </c>
      <c r="AO13" s="197" t="n">
        <v>0.0</v>
      </c>
      <c r="AP13" s="197" t="n">
        <v>0.0</v>
      </c>
      <c r="AQ13" s="197" t="n">
        <v>237.3887939453125</v>
      </c>
      <c r="AR13" s="197" t="n">
        <v>225.0</v>
      </c>
      <c r="AS13" s="197" t="n">
        <v>0.0</v>
      </c>
      <c r="AT13" s="197" t="n">
        <v>999999.0</v>
      </c>
      <c r="AU13" s="197" t="n">
        <v>0.0</v>
      </c>
      <c r="AV13" s="197" t="n">
        <v>999999.0</v>
      </c>
      <c r="AW13" s="197" t="n">
        <v>0.0</v>
      </c>
      <c r="AX13" s="197" t="n">
        <v>0.0</v>
      </c>
      <c r="AY13" s="197" t="n">
        <v>999999.0</v>
      </c>
      <c r="AZ13" s="197" t="n">
        <v>0.0</v>
      </c>
      <c r="BA13" s="197" t="n">
        <v>999999.0</v>
      </c>
      <c r="BB13" s="197" t="n">
        <v>0.0</v>
      </c>
      <c r="BC13" s="197" t="n">
        <v>0.5264139175415039</v>
      </c>
      <c r="BD13" s="197" t="n">
        <v>0.5317239761352539</v>
      </c>
      <c r="BE13" s="197" t="n">
        <v>0.5398058891296387</v>
      </c>
      <c r="BF13" s="197" t="n">
        <v>10179.6083984375</v>
      </c>
      <c r="BG13" s="197" t="n">
        <v>10151.748046875</v>
      </c>
      <c r="BH13" s="197" t="n">
        <v>10102.5830078125</v>
      </c>
      <c r="BI13" s="197" t="n">
        <v>0.0</v>
      </c>
      <c r="BJ13" s="197" t="n">
        <v>18535.970703125</v>
      </c>
      <c r="BK13" s="197" t="n">
        <v>18592.404296875</v>
      </c>
      <c r="BL13" s="197" t="n">
        <v>18671.533203125</v>
      </c>
      <c r="BM13" s="197" t="n">
        <v>-13784.3427734375</v>
      </c>
      <c r="BN13" s="197" t="n">
        <v>-13622.0927734375</v>
      </c>
      <c r="BO13" s="197" t="n">
        <v>-13368.75</v>
      </c>
      <c r="BP13" s="197" t="n">
        <v>0.0</v>
      </c>
      <c r="BQ13" s="197" t="n">
        <v>999999.0</v>
      </c>
      <c r="BR13" s="197" t="n">
        <v>0.0</v>
      </c>
      <c r="BS13" s="197" t="n">
        <v>999999.0</v>
      </c>
      <c r="BT13" s="197" t="n">
        <v>0.0</v>
      </c>
      <c r="BU13" s="197" t="n">
        <v>368.5429382324219</v>
      </c>
      <c r="BV13" s="197" t="n">
        <v>378.1390686035156</v>
      </c>
      <c r="BW13" s="197" t="n">
        <v>99000.0</v>
      </c>
      <c r="BX13" s="197" t="n">
        <v>370.29071044921875</v>
      </c>
      <c r="BY13" s="197" t="n">
        <v>407.9267883300781</v>
      </c>
      <c r="BZ13" s="197" t="n">
        <v>99000.0</v>
      </c>
      <c r="CA13" s="197" t="n">
        <v>326.4068908691406</v>
      </c>
      <c r="CB13" s="197" t="n">
        <v>301.4552001953125</v>
      </c>
      <c r="CC13" s="197" t="n">
        <v>964.9122924804688</v>
      </c>
      <c r="CD13" s="197" t="n">
        <v>1579.198974609375</v>
      </c>
      <c r="CE13" s="197" t="n">
        <v>1738.3172607421875</v>
      </c>
      <c r="CF13" s="197" t="n">
        <v>19000.0</v>
      </c>
      <c r="CG13" s="197" t="n">
        <v>0.0</v>
      </c>
      <c r="CH13" s="197" t="n">
        <v>4935.37158203125</v>
      </c>
      <c r="CI13" s="197" t="n">
        <v>2472.29296875</v>
      </c>
      <c r="CJ13" s="197" t="n">
        <v>7407.66455078125</v>
      </c>
      <c r="CK13" s="197" t="n">
        <v>20000.0</v>
      </c>
      <c r="CL13" s="197" t="n">
        <v>20000.0</v>
      </c>
      <c r="CM13" s="197" t="n">
        <v>20000.0</v>
      </c>
      <c r="CN13" s="197" t="n">
        <v>20000.0</v>
      </c>
      <c r="CO13" s="197" t="n">
        <v>20000.0</v>
      </c>
      <c r="CP13" s="197" t="n">
        <v>20000.0</v>
      </c>
      <c r="CQ13" s="197" t="n">
        <v>20000.0</v>
      </c>
      <c r="CR13" s="197" t="n">
        <v>5000.0</v>
      </c>
      <c r="CS13" s="197" t="n">
        <v>21.0</v>
      </c>
      <c r="CT13" s="197" t="n">
        <v>21.0</v>
      </c>
      <c r="CU13" s="197" t="n">
        <v>644.9232177734375</v>
      </c>
    </row>
    <row r="14" spans="1:99">
      <c r="B14" s="122" t="s">
        <v>411</v>
      </c>
      <c r="C14" s="197" t="n">
        <v>3252.0</v>
      </c>
      <c r="D14" s="197" t="n">
        <v>3163.0</v>
      </c>
      <c r="E14" s="197" t="n">
        <v>575.0</v>
      </c>
      <c r="F14" s="122" t="s">
        <v>411</v>
      </c>
      <c r="G14" s="197" t="n">
        <v>2614.372314453125</v>
      </c>
      <c r="H14" s="197" t="n">
        <v>2223.296630859375</v>
      </c>
      <c r="I14" s="197" t="n">
        <v>420.7453308105469</v>
      </c>
      <c r="J14" s="197" t="n">
        <v>303.5776062011719</v>
      </c>
      <c r="K14" s="197" t="n">
        <v>55.0</v>
      </c>
      <c r="L14" s="197" t="n">
        <v>3348.85009765625</v>
      </c>
      <c r="M14" s="197" t="n">
        <v>3348.85009765625</v>
      </c>
      <c r="N14" s="197" t="n">
        <v>4535.6884765625</v>
      </c>
      <c r="O14" s="197" t="n">
        <v>2544.458740234375</v>
      </c>
      <c r="P14" s="197" t="n">
        <v>2544.458740234375</v>
      </c>
      <c r="Q14" s="197" t="n">
        <v>14533.3134765625</v>
      </c>
      <c r="R14" s="197" t="n">
        <v>2011.4835205078125</v>
      </c>
      <c r="S14" s="197" t="n">
        <v>0.0</v>
      </c>
      <c r="T14" s="197" t="n">
        <v>63.35503387451172</v>
      </c>
      <c r="U14" s="197" t="n">
        <v>148.22457885742188</v>
      </c>
      <c r="V14" s="197" t="n">
        <v>0.0</v>
      </c>
      <c r="W14" s="197" t="n">
        <v>0.0</v>
      </c>
      <c r="X14" s="197" t="n">
        <v>0.0</v>
      </c>
      <c r="Y14" s="197" t="n">
        <v>0.0</v>
      </c>
      <c r="Z14" s="197" t="n">
        <v>8281.25</v>
      </c>
      <c r="AA14" s="197" t="n">
        <v>1.0</v>
      </c>
      <c r="AB14" s="197" t="n">
        <v>0.0</v>
      </c>
      <c r="AC14" s="197" t="n">
        <v>0.0</v>
      </c>
      <c r="AD14" s="197" t="n">
        <v>0.6499999761581421</v>
      </c>
      <c r="AE14" s="197" t="n">
        <v>11093.3271484375</v>
      </c>
      <c r="AF14" s="197" t="n">
        <v>1703.250244140625</v>
      </c>
      <c r="AG14" s="197" t="n">
        <v>3516.05224609375</v>
      </c>
      <c r="AH14" s="197" t="n">
        <v>1356.71728515625</v>
      </c>
      <c r="AI14" s="197" t="n">
        <v>0.0</v>
      </c>
      <c r="AJ14" s="197" t="n">
        <v>800.0</v>
      </c>
      <c r="AK14" s="197" t="n">
        <v>956.4913940429688</v>
      </c>
      <c r="AL14" s="197" t="n">
        <v>6680.0</v>
      </c>
      <c r="AM14" s="197" t="n">
        <v>4263.78857421875</v>
      </c>
      <c r="AN14" s="197" t="n">
        <v>0.0</v>
      </c>
      <c r="AO14" s="197" t="n">
        <v>0.0</v>
      </c>
      <c r="AP14" s="197" t="n">
        <v>0.0</v>
      </c>
      <c r="AQ14" s="197" t="n">
        <v>256.2361145019531</v>
      </c>
      <c r="AR14" s="197" t="n">
        <v>225.0</v>
      </c>
      <c r="AS14" s="197" t="n">
        <v>0.0</v>
      </c>
      <c r="AT14" s="197" t="n">
        <v>999999.0</v>
      </c>
      <c r="AU14" s="197" t="n">
        <v>0.0</v>
      </c>
      <c r="AV14" s="197" t="n">
        <v>999999.0</v>
      </c>
      <c r="AW14" s="197" t="n">
        <v>0.0</v>
      </c>
      <c r="AX14" s="197" t="n">
        <v>0.0</v>
      </c>
      <c r="AY14" s="197" t="n">
        <v>999999.0</v>
      </c>
      <c r="AZ14" s="197" t="n">
        <v>0.0</v>
      </c>
      <c r="BA14" s="197" t="n">
        <v>999999.0</v>
      </c>
      <c r="BB14" s="197" t="n">
        <v>0.0</v>
      </c>
      <c r="BC14" s="197" t="n">
        <v>0.0</v>
      </c>
      <c r="BD14" s="197" t="n">
        <v>0.0</v>
      </c>
      <c r="BE14" s="197" t="n">
        <v>0.47937655448913574</v>
      </c>
      <c r="BF14" s="197" t="n">
        <v>999998.0</v>
      </c>
      <c r="BG14" s="197" t="n">
        <v>999998.0</v>
      </c>
      <c r="BH14" s="197" t="n">
        <v>11413.53125</v>
      </c>
      <c r="BI14" s="197" t="n">
        <v>0.0</v>
      </c>
      <c r="BJ14" s="197" t="n">
        <v>999999.0</v>
      </c>
      <c r="BK14" s="197" t="n">
        <v>999999.0</v>
      </c>
      <c r="BL14" s="197" t="n">
        <v>18481.771484375</v>
      </c>
      <c r="BM14" s="197" t="n">
        <v>0.0</v>
      </c>
      <c r="BN14" s="197" t="n">
        <v>0.0</v>
      </c>
      <c r="BO14" s="197" t="n">
        <v>-13644.6044921875</v>
      </c>
      <c r="BP14" s="197" t="n">
        <v>0.0</v>
      </c>
      <c r="BQ14" s="197" t="n">
        <v>999999.0</v>
      </c>
      <c r="BR14" s="197" t="n">
        <v>0.0</v>
      </c>
      <c r="BS14" s="197" t="n">
        <v>999999.0</v>
      </c>
      <c r="BT14" s="197" t="n">
        <v>0.0</v>
      </c>
      <c r="BU14" s="197" t="n">
        <v>292.06866455078125</v>
      </c>
      <c r="BV14" s="197" t="n">
        <v>372.2745056152344</v>
      </c>
      <c r="BW14" s="197" t="n">
        <v>99000.0</v>
      </c>
      <c r="BX14" s="197" t="n">
        <v>290.68121337890625</v>
      </c>
      <c r="BY14" s="197" t="n">
        <v>374.09222412109375</v>
      </c>
      <c r="BZ14" s="197" t="n">
        <v>99000.0</v>
      </c>
      <c r="CA14" s="197" t="n">
        <v>298.4141540527344</v>
      </c>
      <c r="CB14" s="197" t="n">
        <v>325.4438781738281</v>
      </c>
      <c r="CC14" s="197" t="n">
        <v>964.9122924804688</v>
      </c>
      <c r="CD14" s="197" t="n">
        <v>1201.2598876953125</v>
      </c>
      <c r="CE14" s="197" t="n">
        <v>1610.482421875</v>
      </c>
      <c r="CF14" s="197" t="n">
        <v>15500.0</v>
      </c>
      <c r="CG14" s="197" t="n">
        <v>0.0</v>
      </c>
      <c r="CH14" s="197" t="n">
        <v>6680.0</v>
      </c>
      <c r="CI14" s="197" t="n">
        <v>2655.8525390625</v>
      </c>
      <c r="CJ14" s="197" t="n">
        <v>9335.8525390625</v>
      </c>
      <c r="CK14" s="197" t="n">
        <v>20000.0</v>
      </c>
      <c r="CL14" s="197" t="n">
        <v>20000.0</v>
      </c>
      <c r="CM14" s="197" t="n">
        <v>20000.0</v>
      </c>
      <c r="CN14" s="197" t="n">
        <v>20000.0</v>
      </c>
      <c r="CO14" s="197" t="n">
        <v>20000.0</v>
      </c>
      <c r="CP14" s="197" t="n">
        <v>20000.0</v>
      </c>
      <c r="CQ14" s="197" t="n">
        <v>20000.0</v>
      </c>
      <c r="CR14" s="197" t="n">
        <v>5000.0</v>
      </c>
      <c r="CS14" s="197" t="n">
        <v>20.0</v>
      </c>
      <c r="CT14" s="197" t="n">
        <v>20.0</v>
      </c>
      <c r="CU14" s="197" t="n">
        <v>502.8708801269531</v>
      </c>
    </row>
    <row r="15" spans="1:99">
      <c r="B15" s="122" t="s">
        <v>412</v>
      </c>
      <c r="C15" s="197" t="n">
        <v>3368.0</v>
      </c>
      <c r="D15" s="197" t="n">
        <v>2931.0</v>
      </c>
      <c r="E15" s="197" t="n">
        <v>575.0</v>
      </c>
      <c r="F15" s="122" t="s">
        <v>412</v>
      </c>
      <c r="G15" s="197" t="n">
        <v>2758.542724609375</v>
      </c>
      <c r="H15" s="197" t="n">
        <v>2293.577392578125</v>
      </c>
      <c r="I15" s="197" t="n">
        <v>447.5303649902344</v>
      </c>
      <c r="J15" s="197" t="n">
        <v>455.7323303222656</v>
      </c>
      <c r="K15" s="197" t="n">
        <v>219.40493774414062</v>
      </c>
      <c r="L15" s="197" t="n">
        <v>4226.4765625</v>
      </c>
      <c r="M15" s="197" t="n">
        <v>4226.4765625</v>
      </c>
      <c r="N15" s="197" t="n">
        <v>7186.37109375</v>
      </c>
      <c r="O15" s="197" t="n">
        <v>7186.37109375</v>
      </c>
      <c r="P15" s="197" t="n">
        <v>7186.37109375</v>
      </c>
      <c r="Q15" s="197" t="n">
        <v>15907.3681640625</v>
      </c>
      <c r="R15" s="197" t="n">
        <v>2770.14697265625</v>
      </c>
      <c r="S15" s="197" t="n">
        <v>0.0</v>
      </c>
      <c r="T15" s="197" t="n">
        <v>228.8004150390625</v>
      </c>
      <c r="U15" s="197" t="n">
        <v>1288.1861572265625</v>
      </c>
      <c r="V15" s="197" t="n">
        <v>4496.0869140625</v>
      </c>
      <c r="W15" s="197" t="n">
        <v>3991.11181640625</v>
      </c>
      <c r="X15" s="197" t="n">
        <v>504.97515869140625</v>
      </c>
      <c r="Y15" s="197" t="n">
        <v>0.0</v>
      </c>
      <c r="Z15" s="197" t="n">
        <v>4500.0</v>
      </c>
      <c r="AA15" s="197" t="n">
        <v>1.0</v>
      </c>
      <c r="AB15" s="197" t="n">
        <v>0.0</v>
      </c>
      <c r="AC15" s="197" t="n">
        <v>0.0</v>
      </c>
      <c r="AD15" s="197" t="n">
        <v>0.6499999761581421</v>
      </c>
      <c r="AE15" s="197" t="n">
        <v>13085.9345703125</v>
      </c>
      <c r="AF15" s="197" t="n">
        <v>1331.644287109375</v>
      </c>
      <c r="AG15" s="197" t="n">
        <v>0.0</v>
      </c>
      <c r="AH15" s="197" t="n">
        <v>1510.083984375</v>
      </c>
      <c r="AI15" s="197" t="n">
        <v>0.0</v>
      </c>
      <c r="AJ15" s="197" t="n">
        <v>0.0</v>
      </c>
      <c r="AK15" s="197" t="n">
        <v>904.3719482421875</v>
      </c>
      <c r="AL15" s="197" t="n">
        <v>7186.37109375</v>
      </c>
      <c r="AM15" s="197" t="n">
        <v>4226.4765625</v>
      </c>
      <c r="AN15" s="197" t="n">
        <v>0.0</v>
      </c>
      <c r="AO15" s="197" t="n">
        <v>0.0</v>
      </c>
      <c r="AP15" s="197" t="n">
        <v>0.0</v>
      </c>
      <c r="AQ15" s="197" t="n">
        <v>384.3541564941406</v>
      </c>
      <c r="AR15" s="197" t="n">
        <v>225.0</v>
      </c>
      <c r="AS15" s="197" t="n">
        <v>0.0</v>
      </c>
      <c r="AT15" s="197" t="n">
        <v>999999.0</v>
      </c>
      <c r="AU15" s="197" t="n">
        <v>0.0</v>
      </c>
      <c r="AV15" s="197" t="n">
        <v>999999.0</v>
      </c>
      <c r="AW15" s="197" t="n">
        <v>0.0</v>
      </c>
      <c r="AX15" s="197" t="n">
        <v>0.0</v>
      </c>
      <c r="AY15" s="197" t="n">
        <v>999999.0</v>
      </c>
      <c r="AZ15" s="197" t="n">
        <v>0.0</v>
      </c>
      <c r="BA15" s="197" t="n">
        <v>999999.0</v>
      </c>
      <c r="BB15" s="197" t="n">
        <v>0.0</v>
      </c>
      <c r="BC15" s="197" t="n">
        <v>0.4306696653366089</v>
      </c>
      <c r="BD15" s="197" t="n">
        <v>0.4418918788433075</v>
      </c>
      <c r="BE15" s="197" t="n">
        <v>0.45915350317955017</v>
      </c>
      <c r="BF15" s="197" t="n">
        <v>9266.482421875</v>
      </c>
      <c r="BG15" s="197" t="n">
        <v>9203.2138671875</v>
      </c>
      <c r="BH15" s="197" t="n">
        <v>9068.359375</v>
      </c>
      <c r="BI15" s="197" t="n">
        <v>0.0</v>
      </c>
      <c r="BJ15" s="197" t="n">
        <v>16434.39453125</v>
      </c>
      <c r="BK15" s="197" t="n">
        <v>16557.904296875</v>
      </c>
      <c r="BL15" s="197" t="n">
        <v>16710.345703125</v>
      </c>
      <c r="BM15" s="197" t="n">
        <v>-1960.2615966796875</v>
      </c>
      <c r="BN15" s="197" t="n">
        <v>-2155.827880859375</v>
      </c>
      <c r="BO15" s="197" t="n">
        <v>-1821.3109130859375</v>
      </c>
      <c r="BP15" s="197" t="n">
        <v>0.0</v>
      </c>
      <c r="BQ15" s="197" t="n">
        <v>999999.0</v>
      </c>
      <c r="BR15" s="197" t="n">
        <v>0.0</v>
      </c>
      <c r="BS15" s="197" t="n">
        <v>999999.0</v>
      </c>
      <c r="BT15" s="197" t="n">
        <v>0.0</v>
      </c>
      <c r="BU15" s="197" t="n">
        <v>417.16082763671875</v>
      </c>
      <c r="BV15" s="197" t="n">
        <v>287.9341735839844</v>
      </c>
      <c r="BW15" s="197" t="n">
        <v>99000.0</v>
      </c>
      <c r="BX15" s="197" t="n">
        <v>343.2706604003906</v>
      </c>
      <c r="BY15" s="197" t="n">
        <v>286.5142517089844</v>
      </c>
      <c r="BZ15" s="197" t="n">
        <v>99000.0</v>
      </c>
      <c r="CA15" s="197" t="n">
        <v>246.18637084960938</v>
      </c>
      <c r="CB15" s="197" t="n">
        <v>299.9974670410156</v>
      </c>
      <c r="CC15" s="197" t="n">
        <v>964.9122924804688</v>
      </c>
      <c r="CD15" s="197" t="n">
        <v>1625.1138916015625</v>
      </c>
      <c r="CE15" s="197" t="n">
        <v>1158.4200439453125</v>
      </c>
      <c r="CF15" s="197" t="n">
        <v>15500.0</v>
      </c>
      <c r="CG15" s="197" t="n">
        <v>0.0</v>
      </c>
      <c r="CH15" s="197" t="n">
        <v>4500.0</v>
      </c>
      <c r="CI15" s="197" t="n">
        <v>3127.224853515625</v>
      </c>
      <c r="CJ15" s="197" t="n">
        <v>7627.224609375</v>
      </c>
      <c r="CK15" s="197" t="n">
        <v>20000.0</v>
      </c>
      <c r="CL15" s="197" t="n">
        <v>20000.0</v>
      </c>
      <c r="CM15" s="197" t="n">
        <v>20000.0</v>
      </c>
      <c r="CN15" s="197" t="n">
        <v>20000.0</v>
      </c>
      <c r="CO15" s="197" t="n">
        <v>20000.0</v>
      </c>
      <c r="CP15" s="197" t="n">
        <v>20000.0</v>
      </c>
      <c r="CQ15" s="197" t="n">
        <v>20000.0</v>
      </c>
      <c r="CR15" s="197" t="n">
        <v>5000.0</v>
      </c>
      <c r="CS15" s="197" t="n">
        <v>6.0</v>
      </c>
      <c r="CT15" s="197" t="n">
        <v>6.0</v>
      </c>
      <c r="CU15" s="197" t="n">
        <v>692.5367431640625</v>
      </c>
    </row>
    <row r="16" spans="1:99">
      <c r="B16" s="122" t="s">
        <v>413</v>
      </c>
      <c r="C16" s="197" t="n">
        <v>3828.0</v>
      </c>
      <c r="D16" s="197" t="n">
        <v>3105.0</v>
      </c>
      <c r="E16" s="197" t="n">
        <v>575.0</v>
      </c>
      <c r="F16" s="122" t="s">
        <v>413</v>
      </c>
      <c r="G16" s="197" t="n">
        <v>2888.7470703125</v>
      </c>
      <c r="H16" s="197" t="n">
        <v>2387.2412109375</v>
      </c>
      <c r="I16" s="197" t="n">
        <v>465.06121826171875</v>
      </c>
      <c r="J16" s="197" t="n">
        <v>535.267822265625</v>
      </c>
      <c r="K16" s="197" t="n">
        <v>383.6637268066406</v>
      </c>
      <c r="L16" s="197" t="n">
        <v>3539.166015625</v>
      </c>
      <c r="M16" s="197" t="n">
        <v>3539.166015625</v>
      </c>
      <c r="N16" s="197" t="n">
        <v>3539.166015625</v>
      </c>
      <c r="O16" s="197" t="n">
        <v>3539.166015625</v>
      </c>
      <c r="P16" s="197" t="n">
        <v>3539.166015625</v>
      </c>
      <c r="Q16" s="197" t="n">
        <v>15223.8291015625</v>
      </c>
      <c r="R16" s="197" t="n">
        <v>2643.350341796875</v>
      </c>
      <c r="S16" s="197" t="n">
        <v>0.0</v>
      </c>
      <c r="T16" s="197" t="n">
        <v>128.42401123046875</v>
      </c>
      <c r="U16" s="197" t="n">
        <v>426.3419494628906</v>
      </c>
      <c r="V16" s="197" t="n">
        <v>7456.3681640625</v>
      </c>
      <c r="W16" s="197" t="n">
        <v>4283.03173828125</v>
      </c>
      <c r="X16" s="197" t="n">
        <v>3173.336669921875</v>
      </c>
      <c r="Y16" s="197" t="n">
        <v>0.0</v>
      </c>
      <c r="Z16" s="197" t="n">
        <v>6000.0</v>
      </c>
      <c r="AA16" s="197" t="n">
        <v>1.0</v>
      </c>
      <c r="AB16" s="197" t="n">
        <v>0.0</v>
      </c>
      <c r="AC16" s="197" t="n">
        <v>0.0</v>
      </c>
      <c r="AD16" s="197" t="n">
        <v>0.6499999761581421</v>
      </c>
      <c r="AE16" s="197" t="n">
        <v>12330.845703125</v>
      </c>
      <c r="AF16" s="197" t="n">
        <v>398.05792236328125</v>
      </c>
      <c r="AG16" s="197" t="n">
        <v>0.0</v>
      </c>
      <c r="AH16" s="197" t="n">
        <v>1432.9659423828125</v>
      </c>
      <c r="AI16" s="197" t="n">
        <v>0.0</v>
      </c>
      <c r="AJ16" s="197" t="n">
        <v>0.0</v>
      </c>
      <c r="AK16" s="197" t="n">
        <v>177.40194702148438</v>
      </c>
      <c r="AL16" s="197" t="n">
        <v>7561.11669921875</v>
      </c>
      <c r="AM16" s="197" t="n">
        <v>4231.30126953125</v>
      </c>
      <c r="AN16" s="197" t="n">
        <v>0.0</v>
      </c>
      <c r="AO16" s="197" t="n">
        <v>0.0</v>
      </c>
      <c r="AP16" s="197" t="n">
        <v>0.0</v>
      </c>
      <c r="AQ16" s="197" t="n">
        <v>512.4722290039062</v>
      </c>
      <c r="AR16" s="197" t="n">
        <v>165.58001708984375</v>
      </c>
      <c r="AS16" s="197" t="n">
        <v>0.0</v>
      </c>
      <c r="AT16" s="197" t="n">
        <v>999999.0</v>
      </c>
      <c r="AU16" s="197" t="n">
        <v>0.0</v>
      </c>
      <c r="AV16" s="197" t="n">
        <v>999999.0</v>
      </c>
      <c r="AW16" s="197" t="n">
        <v>0.0</v>
      </c>
      <c r="AX16" s="197" t="n">
        <v>0.0</v>
      </c>
      <c r="AY16" s="197" t="n">
        <v>999999.0</v>
      </c>
      <c r="AZ16" s="197" t="n">
        <v>0.0</v>
      </c>
      <c r="BA16" s="197" t="n">
        <v>999999.0</v>
      </c>
      <c r="BB16" s="197" t="n">
        <v>0.0</v>
      </c>
      <c r="BC16" s="197" t="n">
        <v>0.4657924473285675</v>
      </c>
      <c r="BD16" s="197" t="n">
        <v>0.47470858693122864</v>
      </c>
      <c r="BE16" s="197" t="n">
        <v>0.4886265695095062</v>
      </c>
      <c r="BF16" s="197" t="n">
        <v>8936.0712890625</v>
      </c>
      <c r="BG16" s="197" t="n">
        <v>8885.85546875</v>
      </c>
      <c r="BH16" s="197" t="n">
        <v>8777.56640625</v>
      </c>
      <c r="BI16" s="197" t="n">
        <v>0.0</v>
      </c>
      <c r="BJ16" s="197" t="n">
        <v>16203.626953125</v>
      </c>
      <c r="BK16" s="197" t="n">
        <v>16292.525390625</v>
      </c>
      <c r="BL16" s="197" t="n">
        <v>16401.392578125</v>
      </c>
      <c r="BM16" s="197" t="n">
        <v>-5763.22314453125</v>
      </c>
      <c r="BN16" s="197" t="n">
        <v>-5668.48046875</v>
      </c>
      <c r="BO16" s="197" t="n">
        <v>-5209.98095703125</v>
      </c>
      <c r="BP16" s="197" t="n">
        <v>0.0</v>
      </c>
      <c r="BQ16" s="197" t="n">
        <v>999999.0</v>
      </c>
      <c r="BR16" s="197" t="n">
        <v>0.0</v>
      </c>
      <c r="BS16" s="197" t="n">
        <v>999999.0</v>
      </c>
      <c r="BT16" s="197" t="n">
        <v>0.0</v>
      </c>
      <c r="BU16" s="197" t="n">
        <v>839.7296142578125</v>
      </c>
      <c r="BV16" s="197" t="n">
        <v>417.2632141113281</v>
      </c>
      <c r="BW16" s="197" t="n">
        <v>99000.0</v>
      </c>
      <c r="BX16" s="197" t="n">
        <v>433.75360107421875</v>
      </c>
      <c r="BY16" s="197" t="n">
        <v>342.4694519042969</v>
      </c>
      <c r="BZ16" s="197" t="n">
        <v>99000.0</v>
      </c>
      <c r="CA16" s="197" t="n">
        <v>348.8400573730469</v>
      </c>
      <c r="CB16" s="197" t="n">
        <v>245.41700744628906</v>
      </c>
      <c r="CC16" s="197" t="n">
        <v>964.9122924804688</v>
      </c>
      <c r="CD16" s="197" t="n">
        <v>2385.015380859375</v>
      </c>
      <c r="CE16" s="197" t="n">
        <v>1625.90771484375</v>
      </c>
      <c r="CF16" s="197" t="n">
        <v>12500.0</v>
      </c>
      <c r="CG16" s="197" t="n">
        <v>0.0</v>
      </c>
      <c r="CH16" s="197" t="n">
        <v>300.0</v>
      </c>
      <c r="CI16" s="197" t="n">
        <v>3000.0</v>
      </c>
      <c r="CJ16" s="197" t="n">
        <v>3300.0</v>
      </c>
      <c r="CK16" s="197" t="n">
        <v>20000.0</v>
      </c>
      <c r="CL16" s="197" t="n">
        <v>20000.0</v>
      </c>
      <c r="CM16" s="197" t="n">
        <v>20000.0</v>
      </c>
      <c r="CN16" s="197" t="n">
        <v>20000.0</v>
      </c>
      <c r="CO16" s="197" t="n">
        <v>20000.0</v>
      </c>
      <c r="CP16" s="197" t="n">
        <v>20000.0</v>
      </c>
      <c r="CQ16" s="197" t="n">
        <v>20000.0</v>
      </c>
      <c r="CR16" s="197" t="n">
        <v>5000.0</v>
      </c>
      <c r="CS16" s="197" t="n">
        <v>0.0</v>
      </c>
      <c r="CT16" s="197" t="n">
        <v>0.0</v>
      </c>
      <c r="CU16" s="197" t="n">
        <v>660.8375854492188</v>
      </c>
    </row>
    <row r="17" spans="2:99">
      <c r="B17" s="122" t="s">
        <v>414</v>
      </c>
      <c r="C17" s="197" t="n">
        <v>4042.0</v>
      </c>
      <c r="D17" s="197" t="n">
        <v>2813.0</v>
      </c>
      <c r="E17" s="197" t="n">
        <v>575.0</v>
      </c>
      <c r="F17" s="122" t="s">
        <v>414</v>
      </c>
      <c r="G17" s="197" t="n">
        <v>3218.062744140625</v>
      </c>
      <c r="H17" s="197" t="n">
        <v>2719.107177734375</v>
      </c>
      <c r="I17" s="197" t="n">
        <v>575.0</v>
      </c>
      <c r="J17" s="197" t="n">
        <v>566.1292114257812</v>
      </c>
      <c r="K17" s="197" t="n">
        <v>508.5933837890625</v>
      </c>
      <c r="L17" s="197" t="n">
        <v>3204.32666015625</v>
      </c>
      <c r="M17" s="197" t="n">
        <v>3204.32666015625</v>
      </c>
      <c r="N17" s="197" t="n">
        <v>3204.32666015625</v>
      </c>
      <c r="O17" s="197" t="n">
        <v>3204.32666015625</v>
      </c>
      <c r="P17" s="197" t="n">
        <v>3204.32666015625</v>
      </c>
      <c r="Q17" s="197" t="n">
        <v>27112.720703125</v>
      </c>
      <c r="R17" s="197" t="n">
        <v>5554.9921875</v>
      </c>
      <c r="S17" s="197" t="n">
        <v>0.0</v>
      </c>
      <c r="T17" s="197" t="n">
        <v>1826.3428955078125</v>
      </c>
      <c r="U17" s="197" t="n">
        <v>4958.296875</v>
      </c>
      <c r="V17" s="197" t="n">
        <v>26867.10546875</v>
      </c>
      <c r="W17" s="197" t="n">
        <v>14907.5537109375</v>
      </c>
      <c r="X17" s="197" t="n">
        <v>11956.638671875</v>
      </c>
      <c r="Y17" s="197" t="n">
        <v>0.0</v>
      </c>
      <c r="Z17" s="197" t="n">
        <v>11400.0</v>
      </c>
      <c r="AA17" s="197" t="n">
        <v>1.0</v>
      </c>
      <c r="AB17" s="197" t="n">
        <v>0.0</v>
      </c>
      <c r="AC17" s="197" t="n">
        <v>0.0</v>
      </c>
      <c r="AD17" s="197" t="n">
        <v>0.4399999976158142</v>
      </c>
      <c r="AE17" s="197" t="n">
        <v>18182.505859375</v>
      </c>
      <c r="AF17" s="197" t="n">
        <v>9499.857421875</v>
      </c>
      <c r="AG17" s="197" t="n">
        <v>0.0</v>
      </c>
      <c r="AH17" s="197" t="n">
        <v>4211.3681640625</v>
      </c>
      <c r="AI17" s="197" t="n">
        <v>2919.1201171875</v>
      </c>
      <c r="AJ17" s="197" t="n">
        <v>0.0</v>
      </c>
      <c r="AK17" s="197" t="n">
        <v>543.1972045898438</v>
      </c>
      <c r="AL17" s="197" t="n">
        <v>8500.0</v>
      </c>
      <c r="AM17" s="197" t="n">
        <v>4253.26123046875</v>
      </c>
      <c r="AN17" s="197" t="n">
        <v>0.0</v>
      </c>
      <c r="AO17" s="197" t="n">
        <v>0.0</v>
      </c>
      <c r="AP17" s="197" t="n">
        <v>0.0</v>
      </c>
      <c r="AQ17" s="197" t="n">
        <v>640.5902709960938</v>
      </c>
      <c r="AR17" s="197" t="n">
        <v>271.977294921875</v>
      </c>
      <c r="AS17" s="197" t="n">
        <v>0.0</v>
      </c>
      <c r="AT17" s="197" t="n">
        <v>999999.0</v>
      </c>
      <c r="AU17" s="197" t="n">
        <v>0.0</v>
      </c>
      <c r="AV17" s="197" t="n">
        <v>999999.0</v>
      </c>
      <c r="AW17" s="197" t="n">
        <v>0.0</v>
      </c>
      <c r="AX17" s="197" t="n">
        <v>0.0</v>
      </c>
      <c r="AY17" s="197" t="n">
        <v>999999.0</v>
      </c>
      <c r="AZ17" s="197" t="n">
        <v>0.0</v>
      </c>
      <c r="BA17" s="197" t="n">
        <v>999999.0</v>
      </c>
      <c r="BB17" s="197" t="n">
        <v>0.0</v>
      </c>
      <c r="BC17" s="197" t="n">
        <v>0.0</v>
      </c>
      <c r="BD17" s="197" t="n">
        <v>0.0</v>
      </c>
      <c r="BE17" s="197" t="n">
        <v>0.0</v>
      </c>
      <c r="BF17" s="197" t="n">
        <v>999999.0</v>
      </c>
      <c r="BG17" s="197" t="n">
        <v>999999.0</v>
      </c>
      <c r="BH17" s="197" t="n">
        <v>999999.0</v>
      </c>
      <c r="BI17" s="197" t="n">
        <v>0.0</v>
      </c>
      <c r="BJ17" s="197" t="n">
        <v>999999.0</v>
      </c>
      <c r="BK17" s="197" t="n">
        <v>999999.0</v>
      </c>
      <c r="BL17" s="197" t="n">
        <v>999999.0</v>
      </c>
      <c r="BM17" s="197" t="n">
        <v>0.0</v>
      </c>
      <c r="BN17" s="197" t="n">
        <v>0.0</v>
      </c>
      <c r="BO17" s="197" t="n">
        <v>0.0</v>
      </c>
      <c r="BP17" s="197" t="n">
        <v>0.0</v>
      </c>
      <c r="BQ17" s="197" t="n">
        <v>999999.0</v>
      </c>
      <c r="BR17" s="197" t="n">
        <v>0.0</v>
      </c>
      <c r="BS17" s="197" t="n">
        <v>999999.0</v>
      </c>
      <c r="BT17" s="197" t="n">
        <v>0.0</v>
      </c>
      <c r="BU17" s="197" t="n">
        <v>549.8613891601562</v>
      </c>
      <c r="BV17" s="197" t="n">
        <v>832.5289306640625</v>
      </c>
      <c r="BW17" s="197" t="n">
        <v>99000.0</v>
      </c>
      <c r="BX17" s="197" t="n">
        <v>348.522216796875</v>
      </c>
      <c r="BY17" s="197" t="n">
        <v>430.76910400390625</v>
      </c>
      <c r="BZ17" s="197" t="n">
        <v>99000.0</v>
      </c>
      <c r="CA17" s="197" t="n">
        <v>440.5411682128906</v>
      </c>
      <c r="CB17" s="197" t="n">
        <v>347.5140686035156</v>
      </c>
      <c r="CC17" s="197" t="n">
        <v>631.5789184570312</v>
      </c>
      <c r="CD17" s="197" t="n">
        <v>1584.125</v>
      </c>
      <c r="CE17" s="197" t="n">
        <v>2369.107177734375</v>
      </c>
      <c r="CF17" s="197" t="n">
        <v>8000.0</v>
      </c>
      <c r="CG17" s="197" t="n">
        <v>0.0</v>
      </c>
      <c r="CH17" s="197" t="n">
        <v>300.0</v>
      </c>
      <c r="CI17" s="197" t="n">
        <v>2500.0</v>
      </c>
      <c r="CJ17" s="197" t="n">
        <v>2800.0</v>
      </c>
      <c r="CK17" s="197" t="n">
        <v>20000.0</v>
      </c>
      <c r="CL17" s="197" t="n">
        <v>20000.0</v>
      </c>
      <c r="CM17" s="197" t="n">
        <v>20000.0</v>
      </c>
      <c r="CN17" s="197" t="n">
        <v>20000.0</v>
      </c>
      <c r="CO17" s="197" t="n">
        <v>20000.0</v>
      </c>
      <c r="CP17" s="197" t="n">
        <v>20000.0</v>
      </c>
      <c r="CQ17" s="197" t="n">
        <v>20000.0</v>
      </c>
      <c r="CR17" s="197" t="n">
        <v>5000.0</v>
      </c>
      <c r="CS17" s="197" t="n">
        <v>0.0</v>
      </c>
      <c r="CT17" s="197" t="n">
        <v>0.0</v>
      </c>
      <c r="CU17" s="197" t="n">
        <v>1388.748046875</v>
      </c>
    </row>
    <row r="18" spans="2:99">
      <c r="B18" s="122" t="s">
        <v>415</v>
      </c>
      <c r="C18" s="197" t="n">
        <v>4330.0</v>
      </c>
      <c r="D18" s="197" t="n">
        <v>2922.0</v>
      </c>
      <c r="E18" s="197" t="n">
        <v>674.0</v>
      </c>
      <c r="F18" s="122" t="s">
        <v>415</v>
      </c>
      <c r="G18" s="197" t="n">
        <v>3551.646240234375</v>
      </c>
      <c r="H18" s="197" t="n">
        <v>2922.0</v>
      </c>
      <c r="I18" s="197" t="n">
        <v>674.0</v>
      </c>
      <c r="J18" s="197" t="n">
        <v>695.62744140625</v>
      </c>
      <c r="K18" s="197" t="n">
        <v>573.9747314453125</v>
      </c>
      <c r="L18" s="197" t="n">
        <v>3972.7021484375</v>
      </c>
      <c r="M18" s="197" t="n">
        <v>3972.7021484375</v>
      </c>
      <c r="N18" s="197" t="n">
        <v>3972.7021484375</v>
      </c>
      <c r="O18" s="197" t="n">
        <v>3972.7021484375</v>
      </c>
      <c r="P18" s="197" t="n">
        <v>3972.7021484375</v>
      </c>
      <c r="Q18" s="197" t="n">
        <v>26903.265625</v>
      </c>
      <c r="R18" s="197" t="n">
        <v>4842.24462890625</v>
      </c>
      <c r="S18" s="197" t="n">
        <v>0.0</v>
      </c>
      <c r="T18" s="197" t="n">
        <v>509.5259704589844</v>
      </c>
      <c r="U18" s="197" t="n">
        <v>-78.43806457519531</v>
      </c>
      <c r="V18" s="197" t="n">
        <v>14262.7685546875</v>
      </c>
      <c r="W18" s="197" t="n">
        <v>52.89742660522461</v>
      </c>
      <c r="X18" s="197" t="n">
        <v>1845.5294189453125</v>
      </c>
      <c r="Y18" s="197" t="n">
        <v>0.0</v>
      </c>
      <c r="Z18" s="197" t="n">
        <v>11096.7744140625</v>
      </c>
      <c r="AA18" s="197" t="n">
        <v>1.0</v>
      </c>
      <c r="AB18" s="197" t="n">
        <v>0.0</v>
      </c>
      <c r="AC18" s="197" t="n">
        <v>0.0</v>
      </c>
      <c r="AD18" s="197" t="n">
        <v>0.3499999940395355</v>
      </c>
      <c r="AE18" s="197" t="n">
        <v>11837.880859375</v>
      </c>
      <c r="AF18" s="197" t="n">
        <v>5857.52587890625</v>
      </c>
      <c r="AG18" s="197" t="n">
        <v>0.0</v>
      </c>
      <c r="AH18" s="197" t="n">
        <v>3094.866943359375</v>
      </c>
      <c r="AI18" s="197" t="n">
        <v>1933.48828125</v>
      </c>
      <c r="AJ18" s="197" t="n">
        <v>1364.210693359375</v>
      </c>
      <c r="AK18" s="197" t="n">
        <v>1520.9105224609375</v>
      </c>
      <c r="AL18" s="197" t="n">
        <v>7461.00732421875</v>
      </c>
      <c r="AM18" s="197" t="n">
        <v>4280.0546875</v>
      </c>
      <c r="AN18" s="197" t="n">
        <v>0.0</v>
      </c>
      <c r="AO18" s="197" t="n">
        <v>0.0</v>
      </c>
      <c r="AP18" s="197" t="n">
        <v>0.0</v>
      </c>
      <c r="AQ18" s="197" t="n">
        <v>807.700927734375</v>
      </c>
      <c r="AR18" s="197" t="n">
        <v>826.7003173828125</v>
      </c>
      <c r="AS18" s="197" t="n">
        <v>0.0</v>
      </c>
      <c r="AT18" s="197" t="n">
        <v>999999.0</v>
      </c>
      <c r="AU18" s="197" t="n">
        <v>0.0</v>
      </c>
      <c r="AV18" s="197" t="n">
        <v>999999.0</v>
      </c>
      <c r="AW18" s="197" t="n">
        <v>0.0</v>
      </c>
      <c r="AX18" s="197" t="n">
        <v>0.0</v>
      </c>
      <c r="AY18" s="197" t="n">
        <v>999999.0</v>
      </c>
      <c r="AZ18" s="197" t="n">
        <v>0.0</v>
      </c>
      <c r="BA18" s="197" t="n">
        <v>999999.0</v>
      </c>
      <c r="BB18" s="197" t="n">
        <v>0.0</v>
      </c>
      <c r="BC18" s="197" t="n">
        <v>0.0</v>
      </c>
      <c r="BD18" s="197" t="n">
        <v>0.0</v>
      </c>
      <c r="BE18" s="197" t="n">
        <v>0.0</v>
      </c>
      <c r="BF18" s="197" t="n">
        <v>999995.0</v>
      </c>
      <c r="BG18" s="197" t="n">
        <v>999995.0</v>
      </c>
      <c r="BH18" s="197" t="n">
        <v>999995.0</v>
      </c>
      <c r="BI18" s="197" t="n">
        <v>0.0</v>
      </c>
      <c r="BJ18" s="197" t="n">
        <v>999999.0</v>
      </c>
      <c r="BK18" s="197" t="n">
        <v>999999.0</v>
      </c>
      <c r="BL18" s="197" t="n">
        <v>999999.0</v>
      </c>
      <c r="BM18" s="197" t="n">
        <v>0.0</v>
      </c>
      <c r="BN18" s="197" t="n">
        <v>0.0</v>
      </c>
      <c r="BO18" s="197" t="n">
        <v>0.0</v>
      </c>
      <c r="BP18" s="197" t="n">
        <v>0.0</v>
      </c>
      <c r="BQ18" s="197" t="n">
        <v>999999.0</v>
      </c>
      <c r="BR18" s="197" t="n">
        <v>0.0</v>
      </c>
      <c r="BS18" s="197" t="n">
        <v>999999.0</v>
      </c>
      <c r="BT18" s="197" t="n">
        <v>0.0</v>
      </c>
      <c r="BU18" s="197" t="n">
        <v>288.31683349609375</v>
      </c>
      <c r="BV18" s="197" t="n">
        <v>555.4547119140625</v>
      </c>
      <c r="BW18" s="197" t="n">
        <v>99000.0</v>
      </c>
      <c r="BX18" s="197" t="n">
        <v>189.87545776367188</v>
      </c>
      <c r="BY18" s="197" t="n">
        <v>355.91180419921875</v>
      </c>
      <c r="BZ18" s="197" t="n">
        <v>99000.0</v>
      </c>
      <c r="CA18" s="197" t="n">
        <v>434.6222839355469</v>
      </c>
      <c r="CB18" s="197" t="n">
        <v>438.40435791015625</v>
      </c>
      <c r="CC18" s="197" t="n">
        <v>631.5789184570312</v>
      </c>
      <c r="CD18" s="197" t="n">
        <v>307.494384765625</v>
      </c>
      <c r="CE18" s="197" t="n">
        <v>1649.0589599609375</v>
      </c>
      <c r="CF18" s="197" t="n">
        <v>8000.0</v>
      </c>
      <c r="CG18" s="197" t="n">
        <v>0.0</v>
      </c>
      <c r="CH18" s="197" t="n">
        <v>4250.0</v>
      </c>
      <c r="CI18" s="197" t="n">
        <v>2500.0</v>
      </c>
      <c r="CJ18" s="197" t="n">
        <v>6750.0</v>
      </c>
      <c r="CK18" s="197" t="n">
        <v>20000.0</v>
      </c>
      <c r="CL18" s="197" t="n">
        <v>20000.0</v>
      </c>
      <c r="CM18" s="197" t="n">
        <v>20000.0</v>
      </c>
      <c r="CN18" s="197" t="n">
        <v>20000.0</v>
      </c>
      <c r="CO18" s="197" t="n">
        <v>20000.0</v>
      </c>
      <c r="CP18" s="197" t="n">
        <v>20000.0</v>
      </c>
      <c r="CQ18" s="197" t="n">
        <v>20000.0</v>
      </c>
      <c r="CR18" s="197" t="n">
        <v>5000.0</v>
      </c>
      <c r="CS18" s="197" t="n">
        <v>0.0</v>
      </c>
      <c r="CT18" s="197" t="n">
        <v>0.0</v>
      </c>
      <c r="CU18" s="197" t="n">
        <v>1210.5611572265625</v>
      </c>
    </row>
    <row r="19" spans="2:99">
      <c r="B19" s="122" t="s">
        <v>416</v>
      </c>
      <c r="C19" s="197" t="n">
        <v>4552.0</v>
      </c>
      <c r="D19" s="197" t="n">
        <v>3446.0</v>
      </c>
      <c r="E19" s="197" t="n">
        <v>800.0</v>
      </c>
      <c r="F19" s="122" t="s">
        <v>416</v>
      </c>
      <c r="G19" s="197" t="n">
        <v>4112.255859375</v>
      </c>
      <c r="H19" s="197" t="n">
        <v>3446.0</v>
      </c>
      <c r="I19" s="197" t="n">
        <v>800.0</v>
      </c>
      <c r="J19" s="197" t="n">
        <v>630.3778686523438</v>
      </c>
      <c r="K19" s="197" t="n">
        <v>400.8411865234375</v>
      </c>
      <c r="L19" s="197" t="n">
        <v>982.1094360351562</v>
      </c>
      <c r="M19" s="197" t="n">
        <v>982.1094360351562</v>
      </c>
      <c r="N19" s="197" t="n">
        <v>982.1094360351562</v>
      </c>
      <c r="O19" s="197" t="n">
        <v>982.1094360351562</v>
      </c>
      <c r="P19" s="197" t="n">
        <v>982.1094360351562</v>
      </c>
      <c r="Q19" s="197" t="n">
        <v>20972.91015625</v>
      </c>
      <c r="R19" s="197" t="n">
        <v>7856.87548828125</v>
      </c>
      <c r="S19" s="197" t="n">
        <v>0.0</v>
      </c>
      <c r="T19" s="197" t="n">
        <v>0.0</v>
      </c>
      <c r="U19" s="197" t="n">
        <v>-83.60938262939453</v>
      </c>
      <c r="V19" s="197" t="n">
        <v>16750.548828125</v>
      </c>
      <c r="W19" s="197" t="n">
        <v>8939.638671875</v>
      </c>
      <c r="X19" s="197" t="n">
        <v>7810.9091796875</v>
      </c>
      <c r="Y19" s="197" t="n">
        <v>0.0</v>
      </c>
      <c r="Z19" s="197" t="n">
        <v>10693.75</v>
      </c>
      <c r="AA19" s="197" t="n">
        <v>1.0</v>
      </c>
      <c r="AB19" s="197" t="n">
        <v>0.0</v>
      </c>
      <c r="AC19" s="197" t="n">
        <v>0.0</v>
      </c>
      <c r="AD19" s="197" t="n">
        <v>0.3499999940395355</v>
      </c>
      <c r="AE19" s="197" t="n">
        <v>10816.4130859375</v>
      </c>
      <c r="AF19" s="197" t="n">
        <v>3091.756103515625</v>
      </c>
      <c r="AG19" s="197" t="n">
        <v>0.0</v>
      </c>
      <c r="AH19" s="197" t="n">
        <v>4280.22314453125</v>
      </c>
      <c r="AI19" s="197" t="n">
        <v>3152.642333984375</v>
      </c>
      <c r="AJ19" s="197" t="n">
        <v>1604.5733642578125</v>
      </c>
      <c r="AK19" s="197" t="n">
        <v>1691.4534912109375</v>
      </c>
      <c r="AL19" s="197" t="n">
        <v>6680.0</v>
      </c>
      <c r="AM19" s="197" t="n">
        <v>4463.80029296875</v>
      </c>
      <c r="AN19" s="197" t="n">
        <v>1964.2188720703125</v>
      </c>
      <c r="AO19" s="197" t="n">
        <v>982.1094360351562</v>
      </c>
      <c r="AP19" s="197" t="n">
        <v>982.1094360351562</v>
      </c>
      <c r="AQ19" s="197" t="n">
        <v>901.7583618164062</v>
      </c>
      <c r="AR19" s="197" t="n">
        <v>742.5380859375</v>
      </c>
      <c r="AS19" s="197" t="n">
        <v>0.0</v>
      </c>
      <c r="AT19" s="197" t="n">
        <v>999999.0</v>
      </c>
      <c r="AU19" s="197" t="n">
        <v>0.0</v>
      </c>
      <c r="AV19" s="197" t="n">
        <v>999999.0</v>
      </c>
      <c r="AW19" s="197" t="n">
        <v>0.0</v>
      </c>
      <c r="AX19" s="197" t="n">
        <v>0.0</v>
      </c>
      <c r="AY19" s="197" t="n">
        <v>999999.0</v>
      </c>
      <c r="AZ19" s="197" t="n">
        <v>0.0</v>
      </c>
      <c r="BA19" s="197" t="n">
        <v>999999.0</v>
      </c>
      <c r="BB19" s="197" t="n">
        <v>0.0</v>
      </c>
      <c r="BC19" s="197" t="n">
        <v>0.0</v>
      </c>
      <c r="BD19" s="197" t="n">
        <v>0.0</v>
      </c>
      <c r="BE19" s="197" t="n">
        <v>0.0</v>
      </c>
      <c r="BF19" s="197" t="n">
        <v>999999.0</v>
      </c>
      <c r="BG19" s="197" t="n">
        <v>999999.0</v>
      </c>
      <c r="BH19" s="197" t="n">
        <v>999999.0</v>
      </c>
      <c r="BI19" s="197" t="n">
        <v>0.0</v>
      </c>
      <c r="BJ19" s="197" t="n">
        <v>999999.0</v>
      </c>
      <c r="BK19" s="197" t="n">
        <v>999999.0</v>
      </c>
      <c r="BL19" s="197" t="n">
        <v>999999.0</v>
      </c>
      <c r="BM19" s="197" t="n">
        <v>0.0</v>
      </c>
      <c r="BN19" s="197" t="n">
        <v>0.0</v>
      </c>
      <c r="BO19" s="197" t="n">
        <v>0.0</v>
      </c>
      <c r="BP19" s="197" t="n">
        <v>0.0</v>
      </c>
      <c r="BQ19" s="197" t="n">
        <v>999999.0</v>
      </c>
      <c r="BR19" s="197" t="n">
        <v>0.0</v>
      </c>
      <c r="BS19" s="197" t="n">
        <v>999999.0</v>
      </c>
      <c r="BT19" s="197" t="n">
        <v>0.0</v>
      </c>
      <c r="BU19" s="197" t="n">
        <v>226.66647338867188</v>
      </c>
      <c r="BV19" s="197" t="n">
        <v>287.60723876953125</v>
      </c>
      <c r="BW19" s="197" t="n">
        <v>450.0</v>
      </c>
      <c r="BX19" s="197" t="n">
        <v>176.0963592529297</v>
      </c>
      <c r="BY19" s="197" t="n">
        <v>189.31033325195312</v>
      </c>
      <c r="BZ19" s="197" t="n">
        <v>450.0</v>
      </c>
      <c r="CA19" s="197" t="n">
        <v>348.8442077636719</v>
      </c>
      <c r="CB19" s="197" t="n">
        <v>439.95196533203125</v>
      </c>
      <c r="CC19" s="197" t="n">
        <v>631.5789184570312</v>
      </c>
      <c r="CD19" s="197" t="n">
        <v>217.92213439941406</v>
      </c>
      <c r="CE19" s="197" t="n">
        <v>290.9761047363281</v>
      </c>
      <c r="CF19" s="197" t="n">
        <v>11000.0</v>
      </c>
      <c r="CG19" s="197" t="n">
        <v>0.0</v>
      </c>
      <c r="CH19" s="197" t="n">
        <v>1000.0</v>
      </c>
      <c r="CI19" s="197" t="n">
        <v>1000.0</v>
      </c>
      <c r="CJ19" s="197" t="n">
        <v>2000.0</v>
      </c>
      <c r="CK19" s="197" t="n">
        <v>20000.0</v>
      </c>
      <c r="CL19" s="197" t="n">
        <v>3323.829833984375</v>
      </c>
      <c r="CM19" s="197" t="n">
        <v>20000.0</v>
      </c>
      <c r="CN19" s="197" t="n">
        <v>20000.0</v>
      </c>
      <c r="CO19" s="197" t="n">
        <v>20000.0</v>
      </c>
      <c r="CP19" s="197" t="n">
        <v>20000.0</v>
      </c>
      <c r="CQ19" s="197" t="n">
        <v>20000.0</v>
      </c>
      <c r="CR19" s="197" t="n">
        <v>5000.0</v>
      </c>
      <c r="CS19" s="197" t="n">
        <v>0.0</v>
      </c>
      <c r="CT19" s="197" t="n">
        <v>0.0</v>
      </c>
      <c r="CU19" s="197" t="n">
        <v>1964.2188720703125</v>
      </c>
    </row>
    <row r="20" spans="2:99">
      <c r="B20" s="122" t="s">
        <v>417</v>
      </c>
      <c r="C20" s="197" t="n">
        <v>4552.0</v>
      </c>
      <c r="D20" s="197" t="n">
        <v>3538.0</v>
      </c>
      <c r="E20" s="197" t="n">
        <v>975.0</v>
      </c>
      <c r="F20" s="122" t="s">
        <v>417</v>
      </c>
      <c r="G20" s="197" t="n">
        <v>4380.2578125</v>
      </c>
      <c r="H20" s="197" t="n">
        <v>3538.0</v>
      </c>
      <c r="I20" s="197" t="n">
        <v>975.0</v>
      </c>
      <c r="J20" s="197" t="n">
        <v>508.8797912597656</v>
      </c>
      <c r="K20" s="197" t="n">
        <v>198.1931610107422</v>
      </c>
      <c r="L20" s="197" t="n">
        <v>941.0436401367188</v>
      </c>
      <c r="M20" s="197" t="n">
        <v>941.0436401367188</v>
      </c>
      <c r="N20" s="197" t="n">
        <v>941.0436401367188</v>
      </c>
      <c r="O20" s="197" t="n">
        <v>941.0436401367188</v>
      </c>
      <c r="P20" s="197" t="n">
        <v>941.0436401367188</v>
      </c>
      <c r="Q20" s="197" t="n">
        <v>41601.0859375</v>
      </c>
      <c r="R20" s="197" t="n">
        <v>7528.34912109375</v>
      </c>
      <c r="S20" s="197" t="n">
        <v>0.0</v>
      </c>
      <c r="T20" s="197" t="n">
        <v>0.0</v>
      </c>
      <c r="U20" s="197" t="n">
        <v>-54.505104064941406</v>
      </c>
      <c r="V20" s="197" t="n">
        <v>41651.0078125</v>
      </c>
      <c r="W20" s="197" t="n">
        <v>20590.47265625</v>
      </c>
      <c r="X20" s="197" t="n">
        <v>21060.53515625</v>
      </c>
      <c r="Y20" s="197" t="n">
        <v>0.0</v>
      </c>
      <c r="Z20" s="197" t="n">
        <v>7399.193359375</v>
      </c>
      <c r="AA20" s="197" t="n">
        <v>1.0</v>
      </c>
      <c r="AB20" s="197" t="n">
        <v>0.0</v>
      </c>
      <c r="AC20" s="197" t="n">
        <v>0.0</v>
      </c>
      <c r="AD20" s="197" t="n">
        <v>0.3499999940395355</v>
      </c>
      <c r="AE20" s="197" t="n">
        <v>18626.529296875</v>
      </c>
      <c r="AF20" s="197" t="n">
        <v>0.0</v>
      </c>
      <c r="AG20" s="197" t="n">
        <v>2909.66650390625</v>
      </c>
      <c r="AH20" s="197" t="n">
        <v>10508.5517578125</v>
      </c>
      <c r="AI20" s="197" t="n">
        <v>9434.830078125</v>
      </c>
      <c r="AJ20" s="197" t="n">
        <v>15662.67578125</v>
      </c>
      <c r="AK20" s="197" t="n">
        <v>15410.81640625</v>
      </c>
      <c r="AL20" s="197" t="n">
        <v>6680.0</v>
      </c>
      <c r="AM20" s="197" t="n">
        <v>4487.6357421875</v>
      </c>
      <c r="AN20" s="197" t="n">
        <v>5821.935546875</v>
      </c>
      <c r="AO20" s="197" t="n">
        <v>941.0436401367188</v>
      </c>
      <c r="AP20" s="197" t="n">
        <v>941.0436401367188</v>
      </c>
      <c r="AQ20" s="197" t="n">
        <v>673.9979248046875</v>
      </c>
      <c r="AR20" s="197" t="n">
        <v>1067.0</v>
      </c>
      <c r="AS20" s="197" t="n">
        <v>0.0</v>
      </c>
      <c r="AT20" s="197" t="n">
        <v>999999.0</v>
      </c>
      <c r="AU20" s="197" t="n">
        <v>0.0</v>
      </c>
      <c r="AV20" s="197" t="n">
        <v>999999.0</v>
      </c>
      <c r="AW20" s="197" t="n">
        <v>0.0</v>
      </c>
      <c r="AX20" s="197" t="n">
        <v>0.0</v>
      </c>
      <c r="AY20" s="197" t="n">
        <v>999999.0</v>
      </c>
      <c r="AZ20" s="197" t="n">
        <v>0.0</v>
      </c>
      <c r="BA20" s="197" t="n">
        <v>999999.0</v>
      </c>
      <c r="BB20" s="197" t="n">
        <v>0.0</v>
      </c>
      <c r="BC20" s="197" t="n">
        <v>0.0</v>
      </c>
      <c r="BD20" s="197" t="n">
        <v>0.0</v>
      </c>
      <c r="BE20" s="197" t="n">
        <v>0.0</v>
      </c>
      <c r="BF20" s="197" t="n">
        <v>999999.0</v>
      </c>
      <c r="BG20" s="197" t="n">
        <v>999999.0</v>
      </c>
      <c r="BH20" s="197" t="n">
        <v>999999.0</v>
      </c>
      <c r="BI20" s="197" t="n">
        <v>0.0</v>
      </c>
      <c r="BJ20" s="197" t="n">
        <v>999999.0</v>
      </c>
      <c r="BK20" s="197" t="n">
        <v>999999.0</v>
      </c>
      <c r="BL20" s="197" t="n">
        <v>999999.0</v>
      </c>
      <c r="BM20" s="197" t="n">
        <v>0.0</v>
      </c>
      <c r="BN20" s="197" t="n">
        <v>0.0</v>
      </c>
      <c r="BO20" s="197" t="n">
        <v>0.0</v>
      </c>
      <c r="BP20" s="197" t="n">
        <v>0.0</v>
      </c>
      <c r="BQ20" s="197" t="n">
        <v>999999.0</v>
      </c>
      <c r="BR20" s="197" t="n">
        <v>0.0</v>
      </c>
      <c r="BS20" s="197" t="n">
        <v>999999.0</v>
      </c>
      <c r="BT20" s="197" t="n">
        <v>0.0</v>
      </c>
      <c r="BU20" s="197" t="n">
        <v>242.42254638671875</v>
      </c>
      <c r="BV20" s="197" t="n">
        <v>226.74539184570312</v>
      </c>
      <c r="BW20" s="197" t="n">
        <v>450.0</v>
      </c>
      <c r="BX20" s="197" t="n">
        <v>197.8947296142578</v>
      </c>
      <c r="BY20" s="197" t="n">
        <v>176.0114288330078</v>
      </c>
      <c r="BZ20" s="197" t="n">
        <v>450.0</v>
      </c>
      <c r="CA20" s="197" t="n">
        <v>420.5747375488281</v>
      </c>
      <c r="CB20" s="197" t="n">
        <v>349.6848449707031</v>
      </c>
      <c r="CC20" s="197" t="n">
        <v>631.5789184570312</v>
      </c>
      <c r="CD20" s="197" t="n">
        <v>224.37420654296875</v>
      </c>
      <c r="CE20" s="197" t="n">
        <v>217.7481231689453</v>
      </c>
      <c r="CF20" s="197" t="n">
        <v>11000.0</v>
      </c>
      <c r="CG20" s="197" t="n">
        <v>0.0</v>
      </c>
      <c r="CH20" s="197" t="n">
        <v>1000.0</v>
      </c>
      <c r="CI20" s="197" t="n">
        <v>1000.0</v>
      </c>
      <c r="CJ20" s="197" t="n">
        <v>2000.0</v>
      </c>
      <c r="CK20" s="197" t="n">
        <v>20000.0</v>
      </c>
      <c r="CL20" s="197" t="n">
        <v>2274.193603515625</v>
      </c>
      <c r="CM20" s="197" t="n">
        <v>20000.0</v>
      </c>
      <c r="CN20" s="197" t="n">
        <v>20000.0</v>
      </c>
      <c r="CO20" s="197" t="n">
        <v>20000.0</v>
      </c>
      <c r="CP20" s="197" t="n">
        <v>20000.0</v>
      </c>
      <c r="CQ20" s="197" t="n">
        <v>20000.0</v>
      </c>
      <c r="CR20" s="197" t="n">
        <v>5000.0</v>
      </c>
      <c r="CS20" s="197" t="n">
        <v>0.0</v>
      </c>
      <c r="CT20" s="197" t="n">
        <v>0.0</v>
      </c>
      <c r="CU20" s="197" t="n">
        <v>1882.0872802734375</v>
      </c>
    </row>
    <row r="21" spans="2:99">
      <c r="B21" s="122" t="s">
        <v>418</v>
      </c>
      <c r="C21" s="197" t="n">
        <v>4500.0</v>
      </c>
      <c r="D21" s="197" t="n">
        <v>3538.0</v>
      </c>
      <c r="E21" s="197" t="n">
        <v>975.0</v>
      </c>
      <c r="F21" s="122" t="s">
        <v>418</v>
      </c>
      <c r="G21" s="197" t="n">
        <v>4136.2861328125</v>
      </c>
      <c r="H21" s="197" t="n">
        <v>3538.0</v>
      </c>
      <c r="I21" s="197" t="n">
        <v>975.0</v>
      </c>
      <c r="J21" s="197" t="n">
        <v>407.3591003417969</v>
      </c>
      <c r="K21" s="197" t="n">
        <v>219.85690307617188</v>
      </c>
      <c r="L21" s="197" t="n">
        <v>4507.90576171875</v>
      </c>
      <c r="M21" s="197" t="n">
        <v>4507.90576171875</v>
      </c>
      <c r="N21" s="197" t="n">
        <v>5933.28662109375</v>
      </c>
      <c r="O21" s="197" t="n">
        <v>5933.28662109375</v>
      </c>
      <c r="P21" s="197" t="n">
        <v>5933.28662109375</v>
      </c>
      <c r="Q21" s="197" t="n">
        <v>33104.75</v>
      </c>
      <c r="R21" s="197" t="n">
        <v>13646.5078125</v>
      </c>
      <c r="S21" s="197" t="n">
        <v>0.0</v>
      </c>
      <c r="T21" s="197" t="n">
        <v>0.0</v>
      </c>
      <c r="U21" s="197" t="n">
        <v>-158.03448486328125</v>
      </c>
      <c r="V21" s="197" t="n">
        <v>26052.84765625</v>
      </c>
      <c r="W21" s="197" t="n">
        <v>7033.576171875</v>
      </c>
      <c r="X21" s="197" t="n">
        <v>0.0</v>
      </c>
      <c r="Y21" s="197" t="n">
        <v>0.0</v>
      </c>
      <c r="Z21" s="197" t="n">
        <v>8839.5830078125</v>
      </c>
      <c r="AA21" s="197" t="n">
        <v>1.0</v>
      </c>
      <c r="AB21" s="197" t="n">
        <v>0.0</v>
      </c>
      <c r="AC21" s="197" t="n">
        <v>0.0</v>
      </c>
      <c r="AD21" s="197" t="n">
        <v>0.3499999940395355</v>
      </c>
      <c r="AE21" s="197" t="n">
        <v>17349.515625</v>
      </c>
      <c r="AF21" s="197" t="n">
        <v>0.0</v>
      </c>
      <c r="AG21" s="197" t="n">
        <v>6799.703125</v>
      </c>
      <c r="AH21" s="197" t="n">
        <v>10409.92578125</v>
      </c>
      <c r="AI21" s="197" t="n">
        <v>9069.2177734375</v>
      </c>
      <c r="AJ21" s="197" t="n">
        <v>5360.177734375</v>
      </c>
      <c r="AK21" s="197" t="n">
        <v>5588.18017578125</v>
      </c>
      <c r="AL21" s="197" t="n">
        <v>6680.0</v>
      </c>
      <c r="AM21" s="197" t="n">
        <v>4507.90576171875</v>
      </c>
      <c r="AN21" s="197" t="n">
        <v>0.0</v>
      </c>
      <c r="AO21" s="197" t="n">
        <v>0.0</v>
      </c>
      <c r="AP21" s="197" t="n">
        <v>0.0</v>
      </c>
      <c r="AQ21" s="197" t="n">
        <v>494.6430969238281</v>
      </c>
      <c r="AR21" s="197" t="n">
        <v>1067.0</v>
      </c>
      <c r="AS21" s="197" t="n">
        <v>0.0</v>
      </c>
      <c r="AT21" s="197" t="n">
        <v>999999.0</v>
      </c>
      <c r="AU21" s="197" t="n">
        <v>0.0</v>
      </c>
      <c r="AV21" s="197" t="n">
        <v>999999.0</v>
      </c>
      <c r="AW21" s="197" t="n">
        <v>0.0</v>
      </c>
      <c r="AX21" s="197" t="n">
        <v>0.0</v>
      </c>
      <c r="AY21" s="197" t="n">
        <v>999999.0</v>
      </c>
      <c r="AZ21" s="197" t="n">
        <v>0.0</v>
      </c>
      <c r="BA21" s="197" t="n">
        <v>999999.0</v>
      </c>
      <c r="BB21" s="197" t="n">
        <v>0.0</v>
      </c>
      <c r="BC21" s="197" t="n">
        <v>0.0</v>
      </c>
      <c r="BD21" s="197" t="n">
        <v>0.0</v>
      </c>
      <c r="BE21" s="197" t="n">
        <v>0.0</v>
      </c>
      <c r="BF21" s="197" t="n">
        <v>999999.0</v>
      </c>
      <c r="BG21" s="197" t="n">
        <v>999999.0</v>
      </c>
      <c r="BH21" s="197" t="n">
        <v>999999.0</v>
      </c>
      <c r="BI21" s="197" t="n">
        <v>0.0</v>
      </c>
      <c r="BJ21" s="197" t="n">
        <v>999999.0</v>
      </c>
      <c r="BK21" s="197" t="n">
        <v>999999.0</v>
      </c>
      <c r="BL21" s="197" t="n">
        <v>999999.0</v>
      </c>
      <c r="BM21" s="197" t="n">
        <v>0.0</v>
      </c>
      <c r="BN21" s="197" t="n">
        <v>0.0</v>
      </c>
      <c r="BO21" s="197" t="n">
        <v>0.0</v>
      </c>
      <c r="BP21" s="197" t="n">
        <v>0.0</v>
      </c>
      <c r="BQ21" s="197" t="n">
        <v>999999.0</v>
      </c>
      <c r="BR21" s="197" t="n">
        <v>0.0</v>
      </c>
      <c r="BS21" s="197" t="n">
        <v>999999.0</v>
      </c>
      <c r="BT21" s="197" t="n">
        <v>0.0</v>
      </c>
      <c r="BU21" s="197" t="n">
        <v>251.33302307128906</v>
      </c>
      <c r="BV21" s="197" t="n">
        <v>242.38560485839844</v>
      </c>
      <c r="BW21" s="197" t="n">
        <v>450.0</v>
      </c>
      <c r="BX21" s="197" t="n">
        <v>211.65585327148438</v>
      </c>
      <c r="BY21" s="197" t="n">
        <v>197.90171813964844</v>
      </c>
      <c r="BZ21" s="197" t="n">
        <v>450.0</v>
      </c>
      <c r="CA21" s="197" t="n">
        <v>472.3888244628906</v>
      </c>
      <c r="CB21" s="197" t="n">
        <v>420.32098388671875</v>
      </c>
      <c r="CC21" s="197" t="n">
        <v>631.5789184570312</v>
      </c>
      <c r="CD21" s="197" t="n">
        <v>208.80145263671875</v>
      </c>
      <c r="CE21" s="197" t="n">
        <v>225.61074829101562</v>
      </c>
      <c r="CF21" s="197" t="n">
        <v>99000.0</v>
      </c>
      <c r="CG21" s="197" t="n">
        <v>0.0</v>
      </c>
      <c r="CH21" s="197" t="n">
        <v>2500.0</v>
      </c>
      <c r="CI21" s="197" t="n">
        <v>2000.0</v>
      </c>
      <c r="CJ21" s="197" t="n">
        <v>4500.0</v>
      </c>
      <c r="CK21" s="197" t="n">
        <v>20000.0</v>
      </c>
      <c r="CL21" s="197" t="n">
        <v>20000.0</v>
      </c>
      <c r="CM21" s="197" t="n">
        <v>20000.0</v>
      </c>
      <c r="CN21" s="197" t="n">
        <v>20000.0</v>
      </c>
      <c r="CO21" s="197" t="n">
        <v>20000.0</v>
      </c>
      <c r="CP21" s="197" t="n">
        <v>20000.0</v>
      </c>
      <c r="CQ21" s="197" t="n">
        <v>20000.0</v>
      </c>
      <c r="CR21" s="197" t="n">
        <v>5000.0</v>
      </c>
      <c r="CS21" s="197" t="n">
        <v>0.0</v>
      </c>
      <c r="CT21" s="197" t="n">
        <v>26.0</v>
      </c>
      <c r="CU21" s="197" t="n">
        <v>3411.626953125</v>
      </c>
    </row>
    <row r="22" spans="2:99">
      <c r="B22" s="122" t="s">
        <v>419</v>
      </c>
      <c r="C22" s="197" t="n">
        <v>4150.0</v>
      </c>
      <c r="D22" s="197" t="n">
        <v>3538.0</v>
      </c>
      <c r="E22" s="197" t="n">
        <v>950.0</v>
      </c>
      <c r="F22" s="122" t="s">
        <v>419</v>
      </c>
      <c r="G22" s="197" t="n">
        <v>3723.6337890625</v>
      </c>
      <c r="H22" s="197" t="n">
        <v>3137.2783203125</v>
      </c>
      <c r="I22" s="197" t="n">
        <v>950.0</v>
      </c>
      <c r="J22" s="197" t="n">
        <v>228.66783142089844</v>
      </c>
      <c r="K22" s="197" t="n">
        <v>289.5898742675781</v>
      </c>
      <c r="L22" s="197" t="n">
        <v>4548.52734375</v>
      </c>
      <c r="M22" s="197" t="n">
        <v>4548.52734375</v>
      </c>
      <c r="N22" s="197" t="n">
        <v>6680.0</v>
      </c>
      <c r="O22" s="197" t="n">
        <v>5506.12939453125</v>
      </c>
      <c r="P22" s="197" t="n">
        <v>6680.0</v>
      </c>
      <c r="Q22" s="197" t="n">
        <v>17767.58203125</v>
      </c>
      <c r="R22" s="197" t="n">
        <v>5081.484375</v>
      </c>
      <c r="S22" s="197" t="n">
        <v>0.0</v>
      </c>
      <c r="T22" s="197" t="n">
        <v>0.0</v>
      </c>
      <c r="U22" s="197" t="n">
        <v>-112.50745391845703</v>
      </c>
      <c r="V22" s="197" t="n">
        <v>0.0</v>
      </c>
      <c r="W22" s="197" t="n">
        <v>0.0</v>
      </c>
      <c r="X22" s="197" t="n">
        <v>0.0</v>
      </c>
      <c r="Y22" s="197" t="n">
        <v>0.0</v>
      </c>
      <c r="Z22" s="197" t="n">
        <v>8000.0</v>
      </c>
      <c r="AA22" s="197" t="n">
        <v>0.0</v>
      </c>
      <c r="AB22" s="197" t="n">
        <v>1173.870849609375</v>
      </c>
      <c r="AC22" s="197" t="n">
        <v>0.0</v>
      </c>
      <c r="AD22" s="197" t="n">
        <v>0.6499999761581421</v>
      </c>
      <c r="AE22" s="197" t="n">
        <v>15343.59375</v>
      </c>
      <c r="AF22" s="197" t="n">
        <v>0.0</v>
      </c>
      <c r="AG22" s="197" t="n">
        <v>8473.0986328125</v>
      </c>
      <c r="AH22" s="197" t="n">
        <v>2154.22265625</v>
      </c>
      <c r="AI22" s="197" t="n">
        <v>809.9229125976562</v>
      </c>
      <c r="AJ22" s="197" t="n">
        <v>5897.48681640625</v>
      </c>
      <c r="AK22" s="197" t="n">
        <v>5878.08984375</v>
      </c>
      <c r="AL22" s="197" t="n">
        <v>6680.0</v>
      </c>
      <c r="AM22" s="197" t="n">
        <v>4548.52734375</v>
      </c>
      <c r="AN22" s="197" t="n">
        <v>0.0</v>
      </c>
      <c r="AO22" s="197" t="n">
        <v>0.0</v>
      </c>
      <c r="AP22" s="197" t="n">
        <v>0.0</v>
      </c>
      <c r="AQ22" s="197" t="n">
        <v>389.3951416015625</v>
      </c>
      <c r="AR22" s="197" t="n">
        <v>983.9729614257812</v>
      </c>
      <c r="AS22" s="197" t="n">
        <v>1.4973946809768677</v>
      </c>
      <c r="AT22" s="197" t="n">
        <v>-667.761474609375</v>
      </c>
      <c r="AU22" s="197" t="n">
        <v>0.0</v>
      </c>
      <c r="AV22" s="197" t="n">
        <v>999999.0</v>
      </c>
      <c r="AW22" s="197" t="n">
        <v>0.0</v>
      </c>
      <c r="AX22" s="197" t="n">
        <v>1.5988105535507202</v>
      </c>
      <c r="AY22" s="197" t="n">
        <v>5548.3642578125</v>
      </c>
      <c r="AZ22" s="197" t="n">
        <v>0.0</v>
      </c>
      <c r="BA22" s="197" t="n">
        <v>34211.3828125</v>
      </c>
      <c r="BB22" s="197" t="n">
        <v>-6203.42578125</v>
      </c>
      <c r="BC22" s="197" t="n">
        <v>0.0</v>
      </c>
      <c r="BD22" s="197" t="n">
        <v>0.0</v>
      </c>
      <c r="BE22" s="197" t="n">
        <v>0.0</v>
      </c>
      <c r="BF22" s="197" t="n">
        <v>999999.0</v>
      </c>
      <c r="BG22" s="197" t="n">
        <v>999999.0</v>
      </c>
      <c r="BH22" s="197" t="n">
        <v>999999.0</v>
      </c>
      <c r="BI22" s="197" t="n">
        <v>0.0</v>
      </c>
      <c r="BJ22" s="197" t="n">
        <v>999999.0</v>
      </c>
      <c r="BK22" s="197" t="n">
        <v>999999.0</v>
      </c>
      <c r="BL22" s="197" t="n">
        <v>999999.0</v>
      </c>
      <c r="BM22" s="197" t="n">
        <v>0.0</v>
      </c>
      <c r="BN22" s="197" t="n">
        <v>0.0</v>
      </c>
      <c r="BO22" s="197" t="n">
        <v>0.0</v>
      </c>
      <c r="BP22" s="197" t="n">
        <v>0.0</v>
      </c>
      <c r="BQ22" s="197" t="n">
        <v>999999.0</v>
      </c>
      <c r="BR22" s="197" t="n">
        <v>0.0</v>
      </c>
      <c r="BS22" s="197" t="n">
        <v>999999.0</v>
      </c>
      <c r="BT22" s="197" t="n">
        <v>0.0</v>
      </c>
      <c r="BU22" s="197" t="n">
        <v>218.27610778808594</v>
      </c>
      <c r="BV22" s="197" t="n">
        <v>251.30972290039062</v>
      </c>
      <c r="BW22" s="197" t="n">
        <v>450.0</v>
      </c>
      <c r="BX22" s="197" t="n">
        <v>189.0673370361328</v>
      </c>
      <c r="BY22" s="197" t="n">
        <v>211.63565063476562</v>
      </c>
      <c r="BZ22" s="197" t="n">
        <v>630.0</v>
      </c>
      <c r="CA22" s="197" t="n">
        <v>434.2021179199219</v>
      </c>
      <c r="CB22" s="197" t="n">
        <v>473.93304443359375</v>
      </c>
      <c r="CC22" s="197" t="n">
        <v>631.5789184570312</v>
      </c>
      <c r="CD22" s="197" t="n">
        <v>208.24688720703125</v>
      </c>
      <c r="CE22" s="197" t="n">
        <v>208.5873260498047</v>
      </c>
      <c r="CF22" s="197" t="n">
        <v>99000.0</v>
      </c>
      <c r="CG22" s="197" t="n">
        <v>3552.742919921875</v>
      </c>
      <c r="CH22" s="197" t="n">
        <v>6680.0</v>
      </c>
      <c r="CI22" s="197" t="n">
        <v>4548.52734375</v>
      </c>
      <c r="CJ22" s="197" t="n">
        <v>11228.52734375</v>
      </c>
      <c r="CK22" s="197" t="n">
        <v>20000.0</v>
      </c>
      <c r="CL22" s="197" t="n">
        <v>20000.0</v>
      </c>
      <c r="CM22" s="197" t="n">
        <v>20000.0</v>
      </c>
      <c r="CN22" s="197" t="n">
        <v>20000.0</v>
      </c>
      <c r="CO22" s="197" t="n">
        <v>20000.0</v>
      </c>
      <c r="CP22" s="197" t="n">
        <v>20000.0</v>
      </c>
      <c r="CQ22" s="197" t="n">
        <v>20000.0</v>
      </c>
      <c r="CR22" s="197" t="n">
        <v>5000.0</v>
      </c>
      <c r="CS22" s="197" t="n">
        <v>31.0</v>
      </c>
      <c r="CT22" s="197" t="n">
        <v>31.0</v>
      </c>
      <c r="CU22" s="197" t="n">
        <v>1270.37109375</v>
      </c>
    </row>
    <row r="23" spans="2:99">
      <c r="B23" s="122" t="s">
        <v>420</v>
      </c>
      <c r="C23" s="197" t="n">
        <v>3700.0</v>
      </c>
      <c r="D23" s="197" t="n">
        <v>3538.0</v>
      </c>
      <c r="E23" s="197" t="n">
        <v>800.0</v>
      </c>
      <c r="F23" s="122" t="s">
        <v>420</v>
      </c>
      <c r="G23" s="197" t="n">
        <v>3407.78173828125</v>
      </c>
      <c r="H23" s="197" t="n">
        <v>2972.959228515625</v>
      </c>
      <c r="I23" s="197" t="n">
        <v>800.0</v>
      </c>
      <c r="J23" s="197" t="n">
        <v>121.92621612548828</v>
      </c>
      <c r="K23" s="197" t="n">
        <v>361.15716552734375</v>
      </c>
      <c r="L23" s="197" t="n">
        <v>4512.7275390625</v>
      </c>
      <c r="M23" s="197" t="n">
        <v>4512.7275390625</v>
      </c>
      <c r="N23" s="197" t="n">
        <v>6680.0</v>
      </c>
      <c r="O23" s="197" t="n">
        <v>2569.57568359375</v>
      </c>
      <c r="P23" s="197" t="n">
        <v>6680.0</v>
      </c>
      <c r="Q23" s="197" t="n">
        <v>14702.138671875</v>
      </c>
      <c r="R23" s="197" t="n">
        <v>2489.982666015625</v>
      </c>
      <c r="S23" s="197" t="n">
        <v>0.0</v>
      </c>
      <c r="T23" s="197" t="n">
        <v>0.0</v>
      </c>
      <c r="U23" s="197" t="n">
        <v>-70.98573303222656</v>
      </c>
      <c r="V23" s="197" t="n">
        <v>0.0</v>
      </c>
      <c r="W23" s="197" t="n">
        <v>0.0</v>
      </c>
      <c r="X23" s="197" t="n">
        <v>0.0</v>
      </c>
      <c r="Y23" s="197" t="n">
        <v>0.0</v>
      </c>
      <c r="Z23" s="197" t="n">
        <v>4000.0</v>
      </c>
      <c r="AA23" s="197" t="n">
        <v>1.0</v>
      </c>
      <c r="AB23" s="197" t="n">
        <v>4110.42431640625</v>
      </c>
      <c r="AC23" s="197" t="n">
        <v>0.0</v>
      </c>
      <c r="AD23" s="197" t="n">
        <v>0.6499999761581421</v>
      </c>
      <c r="AE23" s="197" t="n">
        <v>11636.703125</v>
      </c>
      <c r="AF23" s="197" t="n">
        <v>0.0</v>
      </c>
      <c r="AG23" s="197" t="n">
        <v>6445.6669921875</v>
      </c>
      <c r="AH23" s="197" t="n">
        <v>3696.90380859375</v>
      </c>
      <c r="AI23" s="197" t="n">
        <v>2353.132568359375</v>
      </c>
      <c r="AJ23" s="197" t="n">
        <v>1961.109130859375</v>
      </c>
      <c r="AK23" s="197" t="n">
        <v>2043.353515625</v>
      </c>
      <c r="AL23" s="197" t="n">
        <v>6680.0</v>
      </c>
      <c r="AM23" s="197" t="n">
        <v>4512.7275390625</v>
      </c>
      <c r="AN23" s="197" t="n">
        <v>0.0</v>
      </c>
      <c r="AO23" s="197" t="n">
        <v>0.0</v>
      </c>
      <c r="AP23" s="197" t="n">
        <v>0.0</v>
      </c>
      <c r="AQ23" s="197" t="n">
        <v>168.97975158691406</v>
      </c>
      <c r="AR23" s="197" t="n">
        <v>887.4100952148438</v>
      </c>
      <c r="AS23" s="197" t="n">
        <v>0.9728623032569885</v>
      </c>
      <c r="AT23" s="197" t="n">
        <v>-131.48382568359375</v>
      </c>
      <c r="AU23" s="197" t="n">
        <v>135.1515350341797</v>
      </c>
      <c r="AV23" s="197" t="n">
        <v>14317.1865234375</v>
      </c>
      <c r="AW23" s="197" t="n">
        <v>949.3720092773438</v>
      </c>
      <c r="AX23" s="197" t="n">
        <v>1.327249526977539</v>
      </c>
      <c r="AY23" s="197" t="n">
        <v>-374.87261962890625</v>
      </c>
      <c r="AZ23" s="197" t="n">
        <v>0.0</v>
      </c>
      <c r="BA23" s="197" t="n">
        <v>19337.0546875</v>
      </c>
      <c r="BB23" s="197" t="n">
        <v>-1975.257080078125</v>
      </c>
      <c r="BC23" s="197" t="n">
        <v>0.0</v>
      </c>
      <c r="BD23" s="197" t="n">
        <v>0.0</v>
      </c>
      <c r="BE23" s="197" t="n">
        <v>0.47771480679512024</v>
      </c>
      <c r="BF23" s="197" t="n">
        <v>999998.0</v>
      </c>
      <c r="BG23" s="197" t="n">
        <v>999998.0</v>
      </c>
      <c r="BH23" s="197" t="n">
        <v>9405.0166015625</v>
      </c>
      <c r="BI23" s="197" t="n">
        <v>0.0</v>
      </c>
      <c r="BJ23" s="197" t="n">
        <v>999999.0</v>
      </c>
      <c r="BK23" s="197" t="n">
        <v>999999.0</v>
      </c>
      <c r="BL23" s="197" t="n">
        <v>16499.8984375</v>
      </c>
      <c r="BM23" s="197" t="n">
        <v>0.0</v>
      </c>
      <c r="BN23" s="197" t="n">
        <v>0.0</v>
      </c>
      <c r="BO23" s="197" t="n">
        <v>-6948.51171875</v>
      </c>
      <c r="BP23" s="197" t="n">
        <v>0.0</v>
      </c>
      <c r="BQ23" s="197" t="n">
        <v>999999.0</v>
      </c>
      <c r="BR23" s="197" t="n">
        <v>0.0</v>
      </c>
      <c r="BS23" s="197" t="n">
        <v>999999.0</v>
      </c>
      <c r="BT23" s="197" t="n">
        <v>0.0</v>
      </c>
      <c r="BU23" s="197" t="n">
        <v>242.3496856689453</v>
      </c>
      <c r="BV23" s="197" t="n">
        <v>218.45132446289062</v>
      </c>
      <c r="BW23" s="197" t="n">
        <v>1350.0</v>
      </c>
      <c r="BX23" s="197" t="n">
        <v>206.15467834472656</v>
      </c>
      <c r="BY23" s="197" t="n">
        <v>189.34632873535156</v>
      </c>
      <c r="BZ23" s="197" t="n">
        <v>1740.0</v>
      </c>
      <c r="CA23" s="197" t="n">
        <v>251.68939208984375</v>
      </c>
      <c r="CB23" s="197" t="n">
        <v>436.7353210449219</v>
      </c>
      <c r="CC23" s="197" t="n">
        <v>705.26318359375</v>
      </c>
      <c r="CD23" s="197" t="n">
        <v>645.205322265625</v>
      </c>
      <c r="CE23" s="197" t="n">
        <v>208.24148559570312</v>
      </c>
      <c r="CF23" s="197" t="n">
        <v>99000.0</v>
      </c>
      <c r="CG23" s="197" t="n">
        <v>11640.0966796875</v>
      </c>
      <c r="CH23" s="197" t="n">
        <v>6680.0</v>
      </c>
      <c r="CI23" s="197" t="n">
        <v>4512.7275390625</v>
      </c>
      <c r="CJ23" s="197" t="n">
        <v>11192.7275390625</v>
      </c>
      <c r="CK23" s="197" t="n">
        <v>20000.0</v>
      </c>
      <c r="CL23" s="197" t="n">
        <v>20000.0</v>
      </c>
      <c r="CM23" s="197" t="n">
        <v>20000.0</v>
      </c>
      <c r="CN23" s="197" t="n">
        <v>20000.0</v>
      </c>
      <c r="CO23" s="197" t="n">
        <v>20000.0</v>
      </c>
      <c r="CP23" s="197" t="n">
        <v>20000.0</v>
      </c>
      <c r="CQ23" s="197" t="n">
        <v>20000.0</v>
      </c>
      <c r="CR23" s="197" t="n">
        <v>5000.0</v>
      </c>
      <c r="CS23" s="197" t="n">
        <v>31.0</v>
      </c>
      <c r="CT23" s="197" t="n">
        <v>31.0</v>
      </c>
      <c r="CU23" s="197" t="n">
        <v>622.4956665039062</v>
      </c>
    </row>
    <row r="24" spans="2:99">
      <c r="B24" s="122" t="s">
        <v>421</v>
      </c>
      <c r="C24" s="197" t="n">
        <v>3400.0</v>
      </c>
      <c r="D24" s="197" t="n">
        <v>3350.0</v>
      </c>
      <c r="E24" s="197" t="n">
        <v>650.0</v>
      </c>
      <c r="F24" s="122" t="s">
        <v>421</v>
      </c>
      <c r="G24" s="197" t="n">
        <v>3296.057373046875</v>
      </c>
      <c r="H24" s="197" t="n">
        <v>2538.654052734375</v>
      </c>
      <c r="I24" s="197" t="n">
        <v>635.982421875</v>
      </c>
      <c r="J24" s="197" t="n">
        <v>155.9596710205078</v>
      </c>
      <c r="K24" s="197" t="n">
        <v>515.51513671875</v>
      </c>
      <c r="L24" s="197" t="n">
        <v>4459.44482421875</v>
      </c>
      <c r="M24" s="197" t="n">
        <v>4459.44482421875</v>
      </c>
      <c r="N24" s="197" t="n">
        <v>6680.0</v>
      </c>
      <c r="O24" s="197" t="n">
        <v>6680.0</v>
      </c>
      <c r="P24" s="197" t="n">
        <v>6680.0</v>
      </c>
      <c r="Q24" s="197" t="n">
        <v>20206.7578125</v>
      </c>
      <c r="R24" s="197" t="n">
        <v>2486.738525390625</v>
      </c>
      <c r="S24" s="197" t="n">
        <v>0.0</v>
      </c>
      <c r="T24" s="197" t="n">
        <v>0.0</v>
      </c>
      <c r="U24" s="197" t="n">
        <v>-104.2307357788086</v>
      </c>
      <c r="V24" s="197" t="n">
        <v>0.0</v>
      </c>
      <c r="W24" s="197" t="n">
        <v>0.0</v>
      </c>
      <c r="X24" s="197" t="n">
        <v>0.0</v>
      </c>
      <c r="Y24" s="197" t="n">
        <v>0.0</v>
      </c>
      <c r="Z24" s="197" t="n">
        <v>10312.5</v>
      </c>
      <c r="AA24" s="197" t="n">
        <v>0.0</v>
      </c>
      <c r="AB24" s="197" t="n">
        <v>0.0</v>
      </c>
      <c r="AC24" s="197" t="n">
        <v>0.0</v>
      </c>
      <c r="AD24" s="197" t="n">
        <v>0.6499999761581421</v>
      </c>
      <c r="AE24" s="197" t="n">
        <v>15158.3115234375</v>
      </c>
      <c r="AF24" s="197" t="n">
        <v>0.0</v>
      </c>
      <c r="AG24" s="197" t="n">
        <v>3137.75634765625</v>
      </c>
      <c r="AH24" s="197" t="n">
        <v>3796.36083984375</v>
      </c>
      <c r="AI24" s="197" t="n">
        <v>2772.319091796875</v>
      </c>
      <c r="AJ24" s="197" t="n">
        <v>7773.49755859375</v>
      </c>
      <c r="AK24" s="197" t="n">
        <v>7789.02099609375</v>
      </c>
      <c r="AL24" s="197" t="n">
        <v>6680.0</v>
      </c>
      <c r="AM24" s="197" t="n">
        <v>4459.44482421875</v>
      </c>
      <c r="AN24" s="197" t="n">
        <v>0.0</v>
      </c>
      <c r="AO24" s="197" t="n">
        <v>0.0</v>
      </c>
      <c r="AP24" s="197" t="n">
        <v>0.0</v>
      </c>
      <c r="AQ24" s="197" t="n">
        <v>168.97975158691406</v>
      </c>
      <c r="AR24" s="197" t="n">
        <v>815.8428344726562</v>
      </c>
      <c r="AS24" s="197" t="n">
        <v>0.0</v>
      </c>
      <c r="AT24" s="197" t="n">
        <v>999999.0</v>
      </c>
      <c r="AU24" s="197" t="n">
        <v>0.0</v>
      </c>
      <c r="AV24" s="197" t="n">
        <v>999999.0</v>
      </c>
      <c r="AW24" s="197" t="n">
        <v>0.0</v>
      </c>
      <c r="AX24" s="197" t="n">
        <v>0.0</v>
      </c>
      <c r="AY24" s="197" t="n">
        <v>999999.0</v>
      </c>
      <c r="AZ24" s="197" t="n">
        <v>0.0</v>
      </c>
      <c r="BA24" s="197" t="n">
        <v>999999.0</v>
      </c>
      <c r="BB24" s="197" t="n">
        <v>0.0</v>
      </c>
      <c r="BC24" s="197" t="n">
        <v>0.0</v>
      </c>
      <c r="BD24" s="197" t="n">
        <v>0.0</v>
      </c>
      <c r="BE24" s="197" t="n">
        <v>0.4698699414730072</v>
      </c>
      <c r="BF24" s="197" t="n">
        <v>999998.0</v>
      </c>
      <c r="BG24" s="197" t="n">
        <v>999998.0</v>
      </c>
      <c r="BH24" s="197" t="n">
        <v>6615.9111328125</v>
      </c>
      <c r="BI24" s="197" t="n">
        <v>0.0</v>
      </c>
      <c r="BJ24" s="197" t="n">
        <v>999999.0</v>
      </c>
      <c r="BK24" s="197" t="n">
        <v>999999.0</v>
      </c>
      <c r="BL24" s="197" t="n">
        <v>16139.7080078125</v>
      </c>
      <c r="BM24" s="197" t="n">
        <v>0.0</v>
      </c>
      <c r="BN24" s="197" t="n">
        <v>0.0</v>
      </c>
      <c r="BO24" s="197" t="n">
        <v>-281.0933837890625</v>
      </c>
      <c r="BP24" s="197" t="n">
        <v>0.0</v>
      </c>
      <c r="BQ24" s="197" t="n">
        <v>999999.0</v>
      </c>
      <c r="BR24" s="197" t="n">
        <v>0.0</v>
      </c>
      <c r="BS24" s="197" t="n">
        <v>999999.0</v>
      </c>
      <c r="BT24" s="197" t="n">
        <v>0.0</v>
      </c>
      <c r="BU24" s="197" t="n">
        <v>791.5348510742188</v>
      </c>
      <c r="BV24" s="197" t="n">
        <v>244.8900604248047</v>
      </c>
      <c r="BW24" s="197" t="n">
        <v>99000.0</v>
      </c>
      <c r="BX24" s="197" t="n">
        <v>508.5678405761719</v>
      </c>
      <c r="BY24" s="197" t="n">
        <v>207.3484649658203</v>
      </c>
      <c r="BZ24" s="197" t="n">
        <v>99000.0</v>
      </c>
      <c r="CA24" s="197" t="n">
        <v>243.6681671142578</v>
      </c>
      <c r="CB24" s="197" t="n">
        <v>250.47409057617188</v>
      </c>
      <c r="CC24" s="197" t="n">
        <v>964.9122924804688</v>
      </c>
      <c r="CD24" s="197" t="n">
        <v>3577.366943359375</v>
      </c>
      <c r="CE24" s="197" t="n">
        <v>681.28955078125</v>
      </c>
      <c r="CF24" s="197" t="n">
        <v>99000.0</v>
      </c>
      <c r="CG24" s="197" t="n">
        <v>9627.2041015625</v>
      </c>
      <c r="CH24" s="197" t="n">
        <v>6680.0</v>
      </c>
      <c r="CI24" s="197" t="n">
        <v>4459.44482421875</v>
      </c>
      <c r="CJ24" s="197" t="n">
        <v>11139.4443359375</v>
      </c>
      <c r="CK24" s="197" t="n">
        <v>20000.0</v>
      </c>
      <c r="CL24" s="197" t="n">
        <v>20000.0</v>
      </c>
      <c r="CM24" s="197" t="n">
        <v>20000.0</v>
      </c>
      <c r="CN24" s="197" t="n">
        <v>20000.0</v>
      </c>
      <c r="CO24" s="197" t="n">
        <v>20000.0</v>
      </c>
      <c r="CP24" s="197" t="n">
        <v>20000.0</v>
      </c>
      <c r="CQ24" s="197" t="n">
        <v>20000.0</v>
      </c>
      <c r="CR24" s="197" t="n">
        <v>5000.0</v>
      </c>
      <c r="CS24" s="197" t="n">
        <v>30.0</v>
      </c>
      <c r="CT24" s="197" t="n">
        <v>30.0</v>
      </c>
      <c r="CU24" s="197" t="n">
        <v>621.6846313476562</v>
      </c>
    </row>
    <row r="25" spans="2:99">
      <c r="B25" s="122" t="s">
        <v>422</v>
      </c>
      <c r="C25" s="197" t="n">
        <v>3250.0</v>
      </c>
      <c r="D25" s="197" t="n">
        <v>3163.0</v>
      </c>
      <c r="E25" s="197" t="n">
        <v>720.0</v>
      </c>
      <c r="F25" s="122" t="s">
        <v>422</v>
      </c>
      <c r="G25" s="197" t="n">
        <v>3200.0</v>
      </c>
      <c r="H25" s="197" t="n">
        <v>2382.1513671875</v>
      </c>
      <c r="I25" s="197" t="n">
        <v>600.0</v>
      </c>
      <c r="J25" s="197" t="n">
        <v>207.6172332763672</v>
      </c>
      <c r="K25" s="197" t="n">
        <v>542.4905395507812</v>
      </c>
      <c r="L25" s="197" t="n">
        <v>3868.306396484375</v>
      </c>
      <c r="M25" s="197" t="n">
        <v>3868.306396484375</v>
      </c>
      <c r="N25" s="197" t="n">
        <v>3868.306396484375</v>
      </c>
      <c r="O25" s="197" t="n">
        <v>3534.744140625</v>
      </c>
      <c r="P25" s="197" t="n">
        <v>3534.744140625</v>
      </c>
      <c r="Q25" s="197" t="n">
        <v>13416.458984375</v>
      </c>
      <c r="R25" s="197" t="n">
        <v>2849.227294921875</v>
      </c>
      <c r="S25" s="197" t="n">
        <v>0.0</v>
      </c>
      <c r="T25" s="197" t="n">
        <v>0.0</v>
      </c>
      <c r="U25" s="197" t="n">
        <v>-43.816444396972656</v>
      </c>
      <c r="V25" s="197" t="n">
        <v>0.0</v>
      </c>
      <c r="W25" s="197" t="n">
        <v>0.0</v>
      </c>
      <c r="X25" s="197" t="n">
        <v>0.0</v>
      </c>
      <c r="Y25" s="197" t="n">
        <v>0.0</v>
      </c>
      <c r="Z25" s="197" t="n">
        <v>7656.25</v>
      </c>
      <c r="AA25" s="197" t="n">
        <v>1.0</v>
      </c>
      <c r="AB25" s="197" t="n">
        <v>0.0</v>
      </c>
      <c r="AC25" s="197" t="n">
        <v>0.0</v>
      </c>
      <c r="AD25" s="197" t="n">
        <v>0.6499999761581421</v>
      </c>
      <c r="AE25" s="197" t="n">
        <v>10721.1337890625</v>
      </c>
      <c r="AF25" s="197" t="n">
        <v>941.7523803710938</v>
      </c>
      <c r="AG25" s="197" t="n">
        <v>2089.334228515625</v>
      </c>
      <c r="AH25" s="197" t="n">
        <v>925.6084594726562</v>
      </c>
      <c r="AI25" s="197" t="n">
        <v>30.6367130279541</v>
      </c>
      <c r="AJ25" s="197" t="n">
        <v>2300.0</v>
      </c>
      <c r="AK25" s="197" t="n">
        <v>2321.038330078125</v>
      </c>
      <c r="AL25" s="197" t="n">
        <v>6680.0</v>
      </c>
      <c r="AM25" s="197" t="n">
        <v>4327.080078125</v>
      </c>
      <c r="AN25" s="197" t="n">
        <v>0.0</v>
      </c>
      <c r="AO25" s="197" t="n">
        <v>0.0</v>
      </c>
      <c r="AP25" s="197" t="n">
        <v>0.0</v>
      </c>
      <c r="AQ25" s="197" t="n">
        <v>168.97975158691406</v>
      </c>
      <c r="AR25" s="197" t="n">
        <v>658.1183471679688</v>
      </c>
      <c r="AS25" s="197" t="n">
        <v>0.0</v>
      </c>
      <c r="AT25" s="197" t="n">
        <v>999999.0</v>
      </c>
      <c r="AU25" s="197" t="n">
        <v>0.0</v>
      </c>
      <c r="AV25" s="197" t="n">
        <v>999999.0</v>
      </c>
      <c r="AW25" s="197" t="n">
        <v>0.0</v>
      </c>
      <c r="AX25" s="197" t="n">
        <v>0.0</v>
      </c>
      <c r="AY25" s="197" t="n">
        <v>999999.0</v>
      </c>
      <c r="AZ25" s="197" t="n">
        <v>0.0</v>
      </c>
      <c r="BA25" s="197" t="n">
        <v>999999.0</v>
      </c>
      <c r="BB25" s="197" t="n">
        <v>0.0</v>
      </c>
      <c r="BC25" s="197" t="n">
        <v>0.0</v>
      </c>
      <c r="BD25" s="197" t="n">
        <v>0.0</v>
      </c>
      <c r="BE25" s="197" t="n">
        <v>0.5479169487953186</v>
      </c>
      <c r="BF25" s="197" t="n">
        <v>999998.0</v>
      </c>
      <c r="BG25" s="197" t="n">
        <v>999998.0</v>
      </c>
      <c r="BH25" s="197" t="n">
        <v>8555.236328125</v>
      </c>
      <c r="BI25" s="197" t="n">
        <v>0.0</v>
      </c>
      <c r="BJ25" s="197" t="n">
        <v>999999.0</v>
      </c>
      <c r="BK25" s="197" t="n">
        <v>999999.0</v>
      </c>
      <c r="BL25" s="197" t="n">
        <v>15929.80078125</v>
      </c>
      <c r="BM25" s="197" t="n">
        <v>0.0</v>
      </c>
      <c r="BN25" s="197" t="n">
        <v>0.0</v>
      </c>
      <c r="BO25" s="197" t="n">
        <v>-7267.859375</v>
      </c>
      <c r="BP25" s="197" t="n">
        <v>0.0</v>
      </c>
      <c r="BQ25" s="197" t="n">
        <v>999999.0</v>
      </c>
      <c r="BR25" s="197" t="n">
        <v>0.0</v>
      </c>
      <c r="BS25" s="197" t="n">
        <v>999999.0</v>
      </c>
      <c r="BT25" s="197" t="n">
        <v>0.0</v>
      </c>
      <c r="BU25" s="197" t="n">
        <v>792.8193969726562</v>
      </c>
      <c r="BV25" s="197" t="n">
        <v>844.4988403320312</v>
      </c>
      <c r="BW25" s="197" t="n">
        <v>99000.0</v>
      </c>
      <c r="BX25" s="197" t="n">
        <v>484.18731689453125</v>
      </c>
      <c r="BY25" s="197" t="n">
        <v>542.8917236328125</v>
      </c>
      <c r="BZ25" s="197" t="n">
        <v>99000.0</v>
      </c>
      <c r="CA25" s="197" t="n">
        <v>389.4020690917969</v>
      </c>
      <c r="CB25" s="197" t="n">
        <v>250.48077392578125</v>
      </c>
      <c r="CC25" s="197" t="n">
        <v>964.9122924804688</v>
      </c>
      <c r="CD25" s="197" t="n">
        <v>2853.80078125</v>
      </c>
      <c r="CE25" s="197" t="n">
        <v>3749.2490234375</v>
      </c>
      <c r="CF25" s="197" t="n">
        <v>19000.0</v>
      </c>
      <c r="CG25" s="197" t="n">
        <v>843.5397338867188</v>
      </c>
      <c r="CH25" s="197" t="n">
        <v>5694.27392578125</v>
      </c>
      <c r="CI25" s="197" t="n">
        <v>3323.152099609375</v>
      </c>
      <c r="CJ25" s="197" t="n">
        <v>9017.42578125</v>
      </c>
      <c r="CK25" s="197" t="n">
        <v>20000.0</v>
      </c>
      <c r="CL25" s="197" t="n">
        <v>20000.0</v>
      </c>
      <c r="CM25" s="197" t="n">
        <v>20000.0</v>
      </c>
      <c r="CN25" s="197" t="n">
        <v>20000.0</v>
      </c>
      <c r="CO25" s="197" t="n">
        <v>20000.0</v>
      </c>
      <c r="CP25" s="197" t="n">
        <v>20000.0</v>
      </c>
      <c r="CQ25" s="197" t="n">
        <v>20000.0</v>
      </c>
      <c r="CR25" s="197" t="n">
        <v>5000.0</v>
      </c>
      <c r="CS25" s="197" t="n">
        <v>29.0</v>
      </c>
      <c r="CT25" s="197" t="n">
        <v>29.0</v>
      </c>
      <c r="CU25" s="197" t="n">
        <v>712.3068237304688</v>
      </c>
    </row>
    <row r="26" spans="2:99">
      <c r="B26" s="122" t="s">
        <v>423</v>
      </c>
      <c r="C26" s="197" t="n">
        <v>3252.0</v>
      </c>
      <c r="D26" s="197" t="n">
        <v>3163.0</v>
      </c>
      <c r="E26" s="197" t="n">
        <v>575.0</v>
      </c>
      <c r="F26" s="122" t="s">
        <v>423</v>
      </c>
      <c r="G26" s="197" t="n">
        <v>3113.18017578125</v>
      </c>
      <c r="H26" s="197" t="n">
        <v>2308.07958984375</v>
      </c>
      <c r="I26" s="197" t="n">
        <v>553.2950439453125</v>
      </c>
      <c r="J26" s="197" t="n">
        <v>323.6666564941406</v>
      </c>
      <c r="K26" s="197" t="n">
        <v>576.2097778320312</v>
      </c>
      <c r="L26" s="197" t="n">
        <v>3763.46044921875</v>
      </c>
      <c r="M26" s="197" t="n">
        <v>3763.46044921875</v>
      </c>
      <c r="N26" s="197" t="n">
        <v>4410.17236328125</v>
      </c>
      <c r="O26" s="197" t="n">
        <v>3338.519775390625</v>
      </c>
      <c r="P26" s="197" t="n">
        <v>3338.519775390625</v>
      </c>
      <c r="Q26" s="197" t="n">
        <v>14816.3251953125</v>
      </c>
      <c r="R26" s="197" t="n">
        <v>2300.93896484375</v>
      </c>
      <c r="S26" s="197" t="n">
        <v>0.0</v>
      </c>
      <c r="T26" s="197" t="n">
        <v>110.25088500976562</v>
      </c>
      <c r="U26" s="197" t="n">
        <v>1209.1165771484375</v>
      </c>
      <c r="V26" s="197" t="n">
        <v>0.0</v>
      </c>
      <c r="W26" s="197" t="n">
        <v>0.0</v>
      </c>
      <c r="X26" s="197" t="n">
        <v>0.0</v>
      </c>
      <c r="Y26" s="197" t="n">
        <v>0.0</v>
      </c>
      <c r="Z26" s="197" t="n">
        <v>10156.25</v>
      </c>
      <c r="AA26" s="197" t="n">
        <v>1.0</v>
      </c>
      <c r="AB26" s="197" t="n">
        <v>0.0</v>
      </c>
      <c r="AC26" s="197" t="n">
        <v>0.0</v>
      </c>
      <c r="AD26" s="197" t="n">
        <v>0.6499999761581421</v>
      </c>
      <c r="AE26" s="197" t="n">
        <v>11905.9677734375</v>
      </c>
      <c r="AF26" s="197" t="n">
        <v>1885.0535888671875</v>
      </c>
      <c r="AG26" s="197" t="n">
        <v>1809.9935302734375</v>
      </c>
      <c r="AH26" s="197" t="n">
        <v>1872.865234375</v>
      </c>
      <c r="AI26" s="197" t="n">
        <v>455.3223571777344</v>
      </c>
      <c r="AJ26" s="197" t="n">
        <v>800.0</v>
      </c>
      <c r="AK26" s="197" t="n">
        <v>1228.078369140625</v>
      </c>
      <c r="AL26" s="197" t="n">
        <v>6680.0</v>
      </c>
      <c r="AM26" s="197" t="n">
        <v>4244.86669921875</v>
      </c>
      <c r="AN26" s="197" t="n">
        <v>0.0</v>
      </c>
      <c r="AO26" s="197" t="n">
        <v>0.0</v>
      </c>
      <c r="AP26" s="197" t="n">
        <v>0.0</v>
      </c>
      <c r="AQ26" s="197" t="n">
        <v>323.6666564941406</v>
      </c>
      <c r="AR26" s="197" t="n">
        <v>800.7216186523438</v>
      </c>
      <c r="AS26" s="197" t="n">
        <v>0.0</v>
      </c>
      <c r="AT26" s="197" t="n">
        <v>999999.0</v>
      </c>
      <c r="AU26" s="197" t="n">
        <v>0.0</v>
      </c>
      <c r="AV26" s="197" t="n">
        <v>999999.0</v>
      </c>
      <c r="AW26" s="197" t="n">
        <v>0.0</v>
      </c>
      <c r="AX26" s="197" t="n">
        <v>0.0</v>
      </c>
      <c r="AY26" s="197" t="n">
        <v>999999.0</v>
      </c>
      <c r="AZ26" s="197" t="n">
        <v>0.0</v>
      </c>
      <c r="BA26" s="197" t="n">
        <v>999999.0</v>
      </c>
      <c r="BB26" s="197" t="n">
        <v>0.0</v>
      </c>
      <c r="BC26" s="197" t="n">
        <v>0.5063737034797668</v>
      </c>
      <c r="BD26" s="197" t="n">
        <v>0.5201762318611145</v>
      </c>
      <c r="BE26" s="197" t="n">
        <v>0.5420839786529541</v>
      </c>
      <c r="BF26" s="197" t="n">
        <v>8234.6416015625</v>
      </c>
      <c r="BG26" s="197" t="n">
        <v>8156.27001953125</v>
      </c>
      <c r="BH26" s="197" t="n">
        <v>7981.33203125</v>
      </c>
      <c r="BI26" s="197" t="n">
        <v>0.0</v>
      </c>
      <c r="BJ26" s="197" t="n">
        <v>16076.75</v>
      </c>
      <c r="BK26" s="197" t="n">
        <v>16212.134765625</v>
      </c>
      <c r="BL26" s="197" t="n">
        <v>16376.478515625</v>
      </c>
      <c r="BM26" s="197" t="n">
        <v>-4830.4609375</v>
      </c>
      <c r="BN26" s="197" t="n">
        <v>-4830.18603515625</v>
      </c>
      <c r="BO26" s="197" t="n">
        <v>-4398.5703125</v>
      </c>
      <c r="BP26" s="197" t="n">
        <v>0.0</v>
      </c>
      <c r="BQ26" s="197" t="n">
        <v>999999.0</v>
      </c>
      <c r="BR26" s="197" t="n">
        <v>0.0</v>
      </c>
      <c r="BS26" s="197" t="n">
        <v>999999.0</v>
      </c>
      <c r="BT26" s="197" t="n">
        <v>0.0</v>
      </c>
      <c r="BU26" s="197" t="n">
        <v>422.6816101074219</v>
      </c>
      <c r="BV26" s="197" t="n">
        <v>784.0892944335938</v>
      </c>
      <c r="BW26" s="197" t="n">
        <v>99000.0</v>
      </c>
      <c r="BX26" s="197" t="n">
        <v>473.2235412597656</v>
      </c>
      <c r="BY26" s="197" t="n">
        <v>479.58953857421875</v>
      </c>
      <c r="BZ26" s="197" t="n">
        <v>99000.0</v>
      </c>
      <c r="CA26" s="197" t="n">
        <v>274.9620361328125</v>
      </c>
      <c r="CB26" s="197" t="n">
        <v>397.13238525390625</v>
      </c>
      <c r="CC26" s="197" t="n">
        <v>964.9122924804688</v>
      </c>
      <c r="CD26" s="197" t="n">
        <v>3264.56884765625</v>
      </c>
      <c r="CE26" s="197" t="n">
        <v>2795.864013671875</v>
      </c>
      <c r="CF26" s="197" t="n">
        <v>15500.0</v>
      </c>
      <c r="CG26" s="197" t="n">
        <v>4691.58544921875</v>
      </c>
      <c r="CH26" s="197" t="n">
        <v>6680.0</v>
      </c>
      <c r="CI26" s="197" t="n">
        <v>3844.5654296875</v>
      </c>
      <c r="CJ26" s="197" t="n">
        <v>10524.5654296875</v>
      </c>
      <c r="CK26" s="197" t="n">
        <v>20000.0</v>
      </c>
      <c r="CL26" s="197" t="n">
        <v>20000.0</v>
      </c>
      <c r="CM26" s="197" t="n">
        <v>20000.0</v>
      </c>
      <c r="CN26" s="197" t="n">
        <v>20000.0</v>
      </c>
      <c r="CO26" s="197" t="n">
        <v>20000.0</v>
      </c>
      <c r="CP26" s="197" t="n">
        <v>20000.0</v>
      </c>
      <c r="CQ26" s="197" t="n">
        <v>20000.0</v>
      </c>
      <c r="CR26" s="197" t="n">
        <v>5000.0</v>
      </c>
      <c r="CS26" s="197" t="n">
        <v>17.0</v>
      </c>
      <c r="CT26" s="197" t="n">
        <v>17.0</v>
      </c>
      <c r="CU26" s="197" t="n">
        <v>575.2347412109375</v>
      </c>
    </row>
    <row r="27" spans="2:99">
      <c r="B27" s="122" t="s">
        <v>424</v>
      </c>
      <c r="C27" s="197" t="n">
        <v>3369.0</v>
      </c>
      <c r="D27" s="197" t="n">
        <v>2922.0</v>
      </c>
      <c r="E27" s="197" t="n">
        <v>575.0</v>
      </c>
      <c r="F27" s="122" t="s">
        <v>424</v>
      </c>
      <c r="G27" s="197" t="n">
        <v>3235.791748046875</v>
      </c>
      <c r="H27" s="197" t="n">
        <v>2491.451416015625</v>
      </c>
      <c r="I27" s="197" t="n">
        <v>575.0</v>
      </c>
      <c r="J27" s="197" t="n">
        <v>497.14093017578125</v>
      </c>
      <c r="K27" s="197" t="n">
        <v>691.831298828125</v>
      </c>
      <c r="L27" s="197" t="n">
        <v>4220.36572265625</v>
      </c>
      <c r="M27" s="197" t="n">
        <v>4220.36572265625</v>
      </c>
      <c r="N27" s="197" t="n">
        <v>4399.21044921875</v>
      </c>
      <c r="O27" s="197" t="n">
        <v>4399.21044921875</v>
      </c>
      <c r="P27" s="197" t="n">
        <v>4399.21044921875</v>
      </c>
      <c r="Q27" s="197" t="n">
        <v>26676.21484375</v>
      </c>
      <c r="R27" s="197" t="n">
        <v>3944.57421875</v>
      </c>
      <c r="S27" s="197" t="n">
        <v>0.0</v>
      </c>
      <c r="T27" s="197" t="n">
        <v>1051.7978515625</v>
      </c>
      <c r="U27" s="197" t="n">
        <v>2610.948974609375</v>
      </c>
      <c r="V27" s="197" t="n">
        <v>25623.205078125</v>
      </c>
      <c r="W27" s="197" t="n">
        <v>15199.8037109375</v>
      </c>
      <c r="X27" s="197" t="n">
        <v>10423.400390625</v>
      </c>
      <c r="Y27" s="197" t="n">
        <v>0.0</v>
      </c>
      <c r="Z27" s="197" t="n">
        <v>4500.0</v>
      </c>
      <c r="AA27" s="197" t="n">
        <v>1.0</v>
      </c>
      <c r="AB27" s="197" t="n">
        <v>0.0</v>
      </c>
      <c r="AC27" s="197" t="n">
        <v>0.0</v>
      </c>
      <c r="AD27" s="197" t="n">
        <v>0.6499999761581421</v>
      </c>
      <c r="AE27" s="197" t="n">
        <v>23290.822265625</v>
      </c>
      <c r="AF27" s="197" t="n">
        <v>4852.06591796875</v>
      </c>
      <c r="AG27" s="197" t="n">
        <v>0.0</v>
      </c>
      <c r="AH27" s="197" t="n">
        <v>5697.42431640625</v>
      </c>
      <c r="AI27" s="197" t="n">
        <v>4122.46923828125</v>
      </c>
      <c r="AJ27" s="197" t="n">
        <v>0.0</v>
      </c>
      <c r="AK27" s="197" t="n">
        <v>1168.5999755859375</v>
      </c>
      <c r="AL27" s="197" t="n">
        <v>7401.05126953125</v>
      </c>
      <c r="AM27" s="197" t="n">
        <v>4220.36572265625</v>
      </c>
      <c r="AN27" s="197" t="n">
        <v>0.0</v>
      </c>
      <c r="AO27" s="197" t="n">
        <v>0.0</v>
      </c>
      <c r="AP27" s="197" t="n">
        <v>0.0</v>
      </c>
      <c r="AQ27" s="197" t="n">
        <v>485.5</v>
      </c>
      <c r="AR27" s="197" t="n">
        <v>943.3248291015625</v>
      </c>
      <c r="AS27" s="197" t="n">
        <v>0.0</v>
      </c>
      <c r="AT27" s="197" t="n">
        <v>999999.0</v>
      </c>
      <c r="AU27" s="197" t="n">
        <v>0.0</v>
      </c>
      <c r="AV27" s="197" t="n">
        <v>999999.0</v>
      </c>
      <c r="AW27" s="197" t="n">
        <v>0.0</v>
      </c>
      <c r="AX27" s="197" t="n">
        <v>0.0</v>
      </c>
      <c r="AY27" s="197" t="n">
        <v>999999.0</v>
      </c>
      <c r="AZ27" s="197" t="n">
        <v>0.0</v>
      </c>
      <c r="BA27" s="197" t="n">
        <v>999999.0</v>
      </c>
      <c r="BB27" s="197" t="n">
        <v>0.0</v>
      </c>
      <c r="BC27" s="197" t="n">
        <v>0.0</v>
      </c>
      <c r="BD27" s="197" t="n">
        <v>0.0</v>
      </c>
      <c r="BE27" s="197" t="n">
        <v>0.0</v>
      </c>
      <c r="BF27" s="197" t="n">
        <v>999999.0</v>
      </c>
      <c r="BG27" s="197" t="n">
        <v>999999.0</v>
      </c>
      <c r="BH27" s="197" t="n">
        <v>999999.0</v>
      </c>
      <c r="BI27" s="197" t="n">
        <v>0.0</v>
      </c>
      <c r="BJ27" s="197" t="n">
        <v>999999.0</v>
      </c>
      <c r="BK27" s="197" t="n">
        <v>999999.0</v>
      </c>
      <c r="BL27" s="197" t="n">
        <v>999999.0</v>
      </c>
      <c r="BM27" s="197" t="n">
        <v>0.0</v>
      </c>
      <c r="BN27" s="197" t="n">
        <v>0.0</v>
      </c>
      <c r="BO27" s="197" t="n">
        <v>0.0</v>
      </c>
      <c r="BP27" s="197" t="n">
        <v>0.0</v>
      </c>
      <c r="BQ27" s="197" t="n">
        <v>999999.0</v>
      </c>
      <c r="BR27" s="197" t="n">
        <v>0.0</v>
      </c>
      <c r="BS27" s="197" t="n">
        <v>999999.0</v>
      </c>
      <c r="BT27" s="197" t="n">
        <v>0.0</v>
      </c>
      <c r="BU27" s="197" t="n">
        <v>348.0754699707031</v>
      </c>
      <c r="BV27" s="197" t="n">
        <v>426.6224365234375</v>
      </c>
      <c r="BW27" s="197" t="n">
        <v>99000.0</v>
      </c>
      <c r="BX27" s="197" t="n">
        <v>413.4203796386719</v>
      </c>
      <c r="BY27" s="197" t="n">
        <v>483.42645263671875</v>
      </c>
      <c r="BZ27" s="197" t="n">
        <v>99000.0</v>
      </c>
      <c r="CA27" s="197" t="n">
        <v>273.03955078125</v>
      </c>
      <c r="CB27" s="197" t="n">
        <v>275.1833801269531</v>
      </c>
      <c r="CC27" s="197" t="n">
        <v>964.9122924804688</v>
      </c>
      <c r="CD27" s="197" t="n">
        <v>2685.1884765625</v>
      </c>
      <c r="CE27" s="197" t="n">
        <v>3321.50146484375</v>
      </c>
      <c r="CF27" s="197" t="n">
        <v>15500.0</v>
      </c>
      <c r="CG27" s="197" t="n">
        <v>0.0</v>
      </c>
      <c r="CH27" s="197" t="n">
        <v>4500.0</v>
      </c>
      <c r="CI27" s="197" t="n">
        <v>3750.0</v>
      </c>
      <c r="CJ27" s="197" t="n">
        <v>8250.0</v>
      </c>
      <c r="CK27" s="197" t="n">
        <v>20000.0</v>
      </c>
      <c r="CL27" s="197" t="n">
        <v>20000.0</v>
      </c>
      <c r="CM27" s="197" t="n">
        <v>20000.0</v>
      </c>
      <c r="CN27" s="197" t="n">
        <v>20000.0</v>
      </c>
      <c r="CO27" s="197" t="n">
        <v>20000.0</v>
      </c>
      <c r="CP27" s="197" t="n">
        <v>20000.0</v>
      </c>
      <c r="CQ27" s="197" t="n">
        <v>20000.0</v>
      </c>
      <c r="CR27" s="197" t="n">
        <v>5000.0</v>
      </c>
      <c r="CS27" s="197" t="n">
        <v>0.0</v>
      </c>
      <c r="CT27" s="197" t="n">
        <v>0.0</v>
      </c>
      <c r="CU27" s="197" t="n">
        <v>986.1435546875</v>
      </c>
    </row>
    <row r="28" spans="2:99">
      <c r="B28" s="122" t="s">
        <v>425</v>
      </c>
      <c r="C28" s="197" t="n">
        <v>3814.0</v>
      </c>
      <c r="D28" s="197" t="n">
        <v>2976.0</v>
      </c>
      <c r="E28" s="197" t="n">
        <v>575.0</v>
      </c>
      <c r="F28" s="122" t="s">
        <v>425</v>
      </c>
      <c r="G28" s="197" t="n">
        <v>3440.974365234375</v>
      </c>
      <c r="H28" s="197" t="n">
        <v>2695.207763671875</v>
      </c>
      <c r="I28" s="197" t="n">
        <v>575.0</v>
      </c>
      <c r="J28" s="197" t="n">
        <v>626.2865600585938</v>
      </c>
      <c r="K28" s="197" t="n">
        <v>645.2442626953125</v>
      </c>
      <c r="L28" s="197" t="n">
        <v>3491.232666015625</v>
      </c>
      <c r="M28" s="197" t="n">
        <v>3491.232666015625</v>
      </c>
      <c r="N28" s="197" t="n">
        <v>3491.232666015625</v>
      </c>
      <c r="O28" s="197" t="n">
        <v>3491.232666015625</v>
      </c>
      <c r="P28" s="197" t="n">
        <v>3491.232666015625</v>
      </c>
      <c r="Q28" s="197" t="n">
        <v>26948.919921875</v>
      </c>
      <c r="R28" s="197" t="n">
        <v>5842.33544921875</v>
      </c>
      <c r="S28" s="197" t="n">
        <v>0.0</v>
      </c>
      <c r="T28" s="197" t="n">
        <v>431.95318603515625</v>
      </c>
      <c r="U28" s="197" t="n">
        <v>717.1912841796875</v>
      </c>
      <c r="V28" s="197" t="n">
        <v>24287.810546875</v>
      </c>
      <c r="W28" s="197" t="n">
        <v>14081.30078125</v>
      </c>
      <c r="X28" s="197" t="n">
        <v>10206.509765625</v>
      </c>
      <c r="Y28" s="197" t="n">
        <v>0.0</v>
      </c>
      <c r="Z28" s="197" t="n">
        <v>6000.0</v>
      </c>
      <c r="AA28" s="197" t="n">
        <v>1.0</v>
      </c>
      <c r="AB28" s="197" t="n">
        <v>0.0</v>
      </c>
      <c r="AC28" s="197" t="n">
        <v>0.0</v>
      </c>
      <c r="AD28" s="197" t="n">
        <v>0.6499999761581421</v>
      </c>
      <c r="AE28" s="197" t="n">
        <v>23211.576171875</v>
      </c>
      <c r="AF28" s="197" t="n">
        <v>4540.275390625</v>
      </c>
      <c r="AG28" s="197" t="n">
        <v>0.0</v>
      </c>
      <c r="AH28" s="197" t="n">
        <v>4285.22802734375</v>
      </c>
      <c r="AI28" s="197" t="n">
        <v>2804.44091796875</v>
      </c>
      <c r="AJ28" s="197" t="n">
        <v>0.0</v>
      </c>
      <c r="AK28" s="197" t="n">
        <v>248.1029815673828</v>
      </c>
      <c r="AL28" s="197" t="n">
        <v>8500.0</v>
      </c>
      <c r="AM28" s="197" t="n">
        <v>4224.39794921875</v>
      </c>
      <c r="AN28" s="197" t="n">
        <v>0.0</v>
      </c>
      <c r="AO28" s="197" t="n">
        <v>0.0</v>
      </c>
      <c r="AP28" s="197" t="n">
        <v>0.0</v>
      </c>
      <c r="AQ28" s="197" t="n">
        <v>647.3333129882812</v>
      </c>
      <c r="AR28" s="197" t="n">
        <v>711.3333129882812</v>
      </c>
      <c r="AS28" s="197" t="n">
        <v>0.0</v>
      </c>
      <c r="AT28" s="197" t="n">
        <v>999999.0</v>
      </c>
      <c r="AU28" s="197" t="n">
        <v>0.0</v>
      </c>
      <c r="AV28" s="197" t="n">
        <v>999999.0</v>
      </c>
      <c r="AW28" s="197" t="n">
        <v>0.0</v>
      </c>
      <c r="AX28" s="197" t="n">
        <v>0.0</v>
      </c>
      <c r="AY28" s="197" t="n">
        <v>999999.0</v>
      </c>
      <c r="AZ28" s="197" t="n">
        <v>0.0</v>
      </c>
      <c r="BA28" s="197" t="n">
        <v>999999.0</v>
      </c>
      <c r="BB28" s="197" t="n">
        <v>0.0</v>
      </c>
      <c r="BC28" s="197" t="n">
        <v>0.0</v>
      </c>
      <c r="BD28" s="197" t="n">
        <v>0.0</v>
      </c>
      <c r="BE28" s="197" t="n">
        <v>0.0</v>
      </c>
      <c r="BF28" s="197" t="n">
        <v>999999.0</v>
      </c>
      <c r="BG28" s="197" t="n">
        <v>999999.0</v>
      </c>
      <c r="BH28" s="197" t="n">
        <v>999999.0</v>
      </c>
      <c r="BI28" s="197" t="n">
        <v>0.0</v>
      </c>
      <c r="BJ28" s="197" t="n">
        <v>999999.0</v>
      </c>
      <c r="BK28" s="197" t="n">
        <v>999999.0</v>
      </c>
      <c r="BL28" s="197" t="n">
        <v>999999.0</v>
      </c>
      <c r="BM28" s="197" t="n">
        <v>0.0</v>
      </c>
      <c r="BN28" s="197" t="n">
        <v>0.0</v>
      </c>
      <c r="BO28" s="197" t="n">
        <v>0.0</v>
      </c>
      <c r="BP28" s="197" t="n">
        <v>0.0</v>
      </c>
      <c r="BQ28" s="197" t="n">
        <v>999999.0</v>
      </c>
      <c r="BR28" s="197" t="n">
        <v>0.0</v>
      </c>
      <c r="BS28" s="197" t="n">
        <v>999999.0</v>
      </c>
      <c r="BT28" s="197" t="n">
        <v>0.0</v>
      </c>
      <c r="BU28" s="197" t="n">
        <v>385.8680419921875</v>
      </c>
      <c r="BV28" s="197" t="n">
        <v>378.8938903808594</v>
      </c>
      <c r="BW28" s="197" t="n">
        <v>99000.0</v>
      </c>
      <c r="BX28" s="197" t="n">
        <v>216.54066467285156</v>
      </c>
      <c r="BY28" s="197" t="n">
        <v>430.4664611816406</v>
      </c>
      <c r="BZ28" s="197" t="n">
        <v>99000.0</v>
      </c>
      <c r="CA28" s="197" t="n">
        <v>290.5906677246094</v>
      </c>
      <c r="CB28" s="197" t="n">
        <v>277.06597900390625</v>
      </c>
      <c r="CC28" s="197" t="n">
        <v>964.9122924804688</v>
      </c>
      <c r="CD28" s="197" t="n">
        <v>475.2013244628906</v>
      </c>
      <c r="CE28" s="197" t="n">
        <v>2780.18896484375</v>
      </c>
      <c r="CF28" s="197" t="n">
        <v>12500.0</v>
      </c>
      <c r="CG28" s="197" t="n">
        <v>0.0</v>
      </c>
      <c r="CH28" s="197" t="n">
        <v>3750.0</v>
      </c>
      <c r="CI28" s="197" t="n">
        <v>3000.0</v>
      </c>
      <c r="CJ28" s="197" t="n">
        <v>6750.0</v>
      </c>
      <c r="CK28" s="197" t="n">
        <v>20000.0</v>
      </c>
      <c r="CL28" s="197" t="n">
        <v>20000.0</v>
      </c>
      <c r="CM28" s="197" t="n">
        <v>20000.0</v>
      </c>
      <c r="CN28" s="197" t="n">
        <v>20000.0</v>
      </c>
      <c r="CO28" s="197" t="n">
        <v>20000.0</v>
      </c>
      <c r="CP28" s="197" t="n">
        <v>20000.0</v>
      </c>
      <c r="CQ28" s="197" t="n">
        <v>20000.0</v>
      </c>
      <c r="CR28" s="197" t="n">
        <v>5000.0</v>
      </c>
      <c r="CS28" s="197" t="n">
        <v>0.0</v>
      </c>
      <c r="CT28" s="197" t="n">
        <v>0.0</v>
      </c>
      <c r="CU28" s="197" t="n">
        <v>1460.5838623046875</v>
      </c>
    </row>
    <row r="29" spans="2:99">
      <c r="B29" s="122" t="s">
        <v>426</v>
      </c>
      <c r="C29" s="197" t="n">
        <v>4242.0</v>
      </c>
      <c r="D29" s="197" t="n">
        <v>3137.0</v>
      </c>
      <c r="E29" s="197" t="n">
        <v>575.0</v>
      </c>
      <c r="F29" s="122" t="s">
        <v>426</v>
      </c>
      <c r="G29" s="197" t="n">
        <v>3580.65673828125</v>
      </c>
      <c r="H29" s="197" t="n">
        <v>2757.098388671875</v>
      </c>
      <c r="I29" s="197" t="n">
        <v>561.3326416015625</v>
      </c>
      <c r="J29" s="197" t="n">
        <v>726.9896240234375</v>
      </c>
      <c r="K29" s="197" t="n">
        <v>612.085205078125</v>
      </c>
      <c r="L29" s="197" t="n">
        <v>3985.021728515625</v>
      </c>
      <c r="M29" s="197" t="n">
        <v>3985.021728515625</v>
      </c>
      <c r="N29" s="197" t="n">
        <v>3985.021728515625</v>
      </c>
      <c r="O29" s="197" t="n">
        <v>3985.021728515625</v>
      </c>
      <c r="P29" s="197" t="n">
        <v>3985.021728515625</v>
      </c>
      <c r="Q29" s="197" t="n">
        <v>17854.912109375</v>
      </c>
      <c r="R29" s="197" t="n">
        <v>4906.7890625</v>
      </c>
      <c r="S29" s="197" t="n">
        <v>0.0</v>
      </c>
      <c r="T29" s="197" t="n">
        <v>157.2553253173828</v>
      </c>
      <c r="U29" s="197" t="n">
        <v>2.013428211212158</v>
      </c>
      <c r="V29" s="197" t="n">
        <v>0.0</v>
      </c>
      <c r="W29" s="197" t="n">
        <v>0.0</v>
      </c>
      <c r="X29" s="197" t="n">
        <v>0.0</v>
      </c>
      <c r="Y29" s="197" t="n">
        <v>0.0</v>
      </c>
      <c r="Z29" s="197" t="n">
        <v>15875.0</v>
      </c>
      <c r="AA29" s="197" t="n">
        <v>1.0</v>
      </c>
      <c r="AB29" s="197" t="n">
        <v>0.0</v>
      </c>
      <c r="AC29" s="197" t="n">
        <v>0.0</v>
      </c>
      <c r="AD29" s="197" t="n">
        <v>0.3499999940395355</v>
      </c>
      <c r="AE29" s="197" t="n">
        <v>8487.54296875</v>
      </c>
      <c r="AF29" s="197" t="n">
        <v>2426.790771484375</v>
      </c>
      <c r="AG29" s="197" t="n">
        <v>0.0</v>
      </c>
      <c r="AH29" s="197" t="n">
        <v>3504.805419921875</v>
      </c>
      <c r="AI29" s="197" t="n">
        <v>2056.154541015625</v>
      </c>
      <c r="AJ29" s="197" t="n">
        <v>1283.4873046875</v>
      </c>
      <c r="AK29" s="197" t="n">
        <v>1326.056640625</v>
      </c>
      <c r="AL29" s="197" t="n">
        <v>8315.5966796875</v>
      </c>
      <c r="AM29" s="197" t="n">
        <v>4241.283203125</v>
      </c>
      <c r="AN29" s="197" t="n">
        <v>0.0</v>
      </c>
      <c r="AO29" s="197" t="n">
        <v>0.0</v>
      </c>
      <c r="AP29" s="197" t="n">
        <v>0.0</v>
      </c>
      <c r="AQ29" s="197" t="n">
        <v>809.1666870117188</v>
      </c>
      <c r="AR29" s="197" t="n">
        <v>666.776611328125</v>
      </c>
      <c r="AS29" s="197" t="n">
        <v>0.0</v>
      </c>
      <c r="AT29" s="197" t="n">
        <v>999999.0</v>
      </c>
      <c r="AU29" s="197" t="n">
        <v>0.0</v>
      </c>
      <c r="AV29" s="197" t="n">
        <v>999999.0</v>
      </c>
      <c r="AW29" s="197" t="n">
        <v>0.0</v>
      </c>
      <c r="AX29" s="197" t="n">
        <v>0.0</v>
      </c>
      <c r="AY29" s="197" t="n">
        <v>999999.0</v>
      </c>
      <c r="AZ29" s="197" t="n">
        <v>0.0</v>
      </c>
      <c r="BA29" s="197" t="n">
        <v>999999.0</v>
      </c>
      <c r="BB29" s="197" t="n">
        <v>0.0</v>
      </c>
      <c r="BC29" s="197" t="n">
        <v>0.0</v>
      </c>
      <c r="BD29" s="197" t="n">
        <v>0.0</v>
      </c>
      <c r="BE29" s="197" t="n">
        <v>0.0</v>
      </c>
      <c r="BF29" s="197" t="n">
        <v>999995.0</v>
      </c>
      <c r="BG29" s="197" t="n">
        <v>999995.0</v>
      </c>
      <c r="BH29" s="197" t="n">
        <v>999995.0</v>
      </c>
      <c r="BI29" s="197" t="n">
        <v>0.0</v>
      </c>
      <c r="BJ29" s="197" t="n">
        <v>999999.0</v>
      </c>
      <c r="BK29" s="197" t="n">
        <v>999999.0</v>
      </c>
      <c r="BL29" s="197" t="n">
        <v>999999.0</v>
      </c>
      <c r="BM29" s="197" t="n">
        <v>0.0</v>
      </c>
      <c r="BN29" s="197" t="n">
        <v>0.0</v>
      </c>
      <c r="BO29" s="197" t="n">
        <v>0.0</v>
      </c>
      <c r="BP29" s="197" t="n">
        <v>0.0</v>
      </c>
      <c r="BQ29" s="197" t="n">
        <v>999999.0</v>
      </c>
      <c r="BR29" s="197" t="n">
        <v>0.0</v>
      </c>
      <c r="BS29" s="197" t="n">
        <v>999999.0</v>
      </c>
      <c r="BT29" s="197" t="n">
        <v>0.0</v>
      </c>
      <c r="BU29" s="197" t="n">
        <v>238.6869659423828</v>
      </c>
      <c r="BV29" s="197" t="n">
        <v>387.3742370605469</v>
      </c>
      <c r="BW29" s="197" t="n">
        <v>99000.0</v>
      </c>
      <c r="BX29" s="197" t="n">
        <v>190.32275390625</v>
      </c>
      <c r="BY29" s="197" t="n">
        <v>214.9926300048828</v>
      </c>
      <c r="BZ29" s="197" t="n">
        <v>99000.0</v>
      </c>
      <c r="CA29" s="197" t="n">
        <v>324.17498779296875</v>
      </c>
      <c r="CB29" s="197" t="n">
        <v>293.878662109375</v>
      </c>
      <c r="CC29" s="197" t="n">
        <v>631.5789184570312</v>
      </c>
      <c r="CD29" s="197" t="n">
        <v>218.18125915527344</v>
      </c>
      <c r="CE29" s="197" t="n">
        <v>456.2055969238281</v>
      </c>
      <c r="CF29" s="197" t="n">
        <v>8000.0</v>
      </c>
      <c r="CG29" s="197" t="n">
        <v>0.0</v>
      </c>
      <c r="CH29" s="197" t="n">
        <v>4250.0</v>
      </c>
      <c r="CI29" s="197" t="n">
        <v>2500.0</v>
      </c>
      <c r="CJ29" s="197" t="n">
        <v>6750.0</v>
      </c>
      <c r="CK29" s="197" t="n">
        <v>20000.0</v>
      </c>
      <c r="CL29" s="197" t="n">
        <v>20000.0</v>
      </c>
      <c r="CM29" s="197" t="n">
        <v>20000.0</v>
      </c>
      <c r="CN29" s="197" t="n">
        <v>20000.0</v>
      </c>
      <c r="CO29" s="197" t="n">
        <v>20000.0</v>
      </c>
      <c r="CP29" s="197" t="n">
        <v>20000.0</v>
      </c>
      <c r="CQ29" s="197" t="n">
        <v>20000.0</v>
      </c>
      <c r="CR29" s="197" t="n">
        <v>5000.0</v>
      </c>
      <c r="CS29" s="197" t="n">
        <v>0.0</v>
      </c>
      <c r="CT29" s="197" t="n">
        <v>0.0</v>
      </c>
      <c r="CU29" s="197" t="n">
        <v>1226.697265625</v>
      </c>
    </row>
    <row r="30" spans="2:99">
      <c r="B30" s="122" t="s">
        <v>427</v>
      </c>
      <c r="C30" s="197" t="n">
        <v>4552.0</v>
      </c>
      <c r="D30" s="197" t="n">
        <v>3163.0</v>
      </c>
      <c r="E30" s="197" t="n">
        <v>674.0</v>
      </c>
      <c r="F30" s="122" t="s">
        <v>427</v>
      </c>
      <c r="G30" s="197" t="n">
        <v>3692.6708984375</v>
      </c>
      <c r="H30" s="197" t="n">
        <v>2948.691650390625</v>
      </c>
      <c r="I30" s="197" t="n">
        <v>633.16357421875</v>
      </c>
      <c r="J30" s="197" t="n">
        <v>760.3209228515625</v>
      </c>
      <c r="K30" s="197" t="n">
        <v>589.03662109375</v>
      </c>
      <c r="L30" s="197" t="n">
        <v>2777.87548828125</v>
      </c>
      <c r="M30" s="197" t="n">
        <v>2777.87548828125</v>
      </c>
      <c r="N30" s="197" t="n">
        <v>2777.87548828125</v>
      </c>
      <c r="O30" s="197" t="n">
        <v>2777.87548828125</v>
      </c>
      <c r="P30" s="197" t="n">
        <v>2777.87548828125</v>
      </c>
      <c r="Q30" s="197" t="n">
        <v>13047.4150390625</v>
      </c>
      <c r="R30" s="197" t="n">
        <v>3645.4091796875</v>
      </c>
      <c r="S30" s="197" t="n">
        <v>0.0</v>
      </c>
      <c r="T30" s="197" t="n">
        <v>0.0</v>
      </c>
      <c r="U30" s="197" t="n">
        <v>-187.85617065429688</v>
      </c>
      <c r="V30" s="197" t="n">
        <v>1402.9097900390625</v>
      </c>
      <c r="W30" s="197" t="n">
        <v>1402.9097900390625</v>
      </c>
      <c r="X30" s="197" t="n">
        <v>0.0</v>
      </c>
      <c r="Y30" s="197" t="n">
        <v>0.0</v>
      </c>
      <c r="Z30" s="197" t="n">
        <v>9502.4189453125</v>
      </c>
      <c r="AA30" s="197" t="n">
        <v>1.0</v>
      </c>
      <c r="AB30" s="197" t="n">
        <v>0.0</v>
      </c>
      <c r="AC30" s="197" t="n">
        <v>0.0</v>
      </c>
      <c r="AD30" s="197" t="n">
        <v>0.3499999940395355</v>
      </c>
      <c r="AE30" s="197" t="n">
        <v>6188.23046875</v>
      </c>
      <c r="AF30" s="197" t="n">
        <v>921.8579711914062</v>
      </c>
      <c r="AG30" s="197" t="n">
        <v>0.0</v>
      </c>
      <c r="AH30" s="197" t="n">
        <v>1439.880126953125</v>
      </c>
      <c r="AI30" s="197" t="n">
        <v>0.0</v>
      </c>
      <c r="AJ30" s="197" t="n">
        <v>0.0</v>
      </c>
      <c r="AK30" s="197" t="n">
        <v>87.03068542480469</v>
      </c>
      <c r="AL30" s="197" t="n">
        <v>7267.96923828125</v>
      </c>
      <c r="AM30" s="197" t="n">
        <v>4262.248046875</v>
      </c>
      <c r="AN30" s="197" t="n">
        <v>0.0</v>
      </c>
      <c r="AO30" s="197" t="n">
        <v>0.0</v>
      </c>
      <c r="AP30" s="197" t="n">
        <v>0.0</v>
      </c>
      <c r="AQ30" s="197" t="n">
        <v>478.11126708984375</v>
      </c>
      <c r="AR30" s="197" t="n">
        <v>580.1277465820312</v>
      </c>
      <c r="AS30" s="197" t="n">
        <v>0.0</v>
      </c>
      <c r="AT30" s="197" t="n">
        <v>999999.0</v>
      </c>
      <c r="AU30" s="197" t="n">
        <v>0.0</v>
      </c>
      <c r="AV30" s="197" t="n">
        <v>999999.0</v>
      </c>
      <c r="AW30" s="197" t="n">
        <v>0.0</v>
      </c>
      <c r="AX30" s="197" t="n">
        <v>0.0</v>
      </c>
      <c r="AY30" s="197" t="n">
        <v>999999.0</v>
      </c>
      <c r="AZ30" s="197" t="n">
        <v>0.0</v>
      </c>
      <c r="BA30" s="197" t="n">
        <v>999999.0</v>
      </c>
      <c r="BB30" s="197" t="n">
        <v>0.0</v>
      </c>
      <c r="BC30" s="197" t="n">
        <v>0.0</v>
      </c>
      <c r="BD30" s="197" t="n">
        <v>0.0</v>
      </c>
      <c r="BE30" s="197" t="n">
        <v>0.0</v>
      </c>
      <c r="BF30" s="197" t="n">
        <v>999999.0</v>
      </c>
      <c r="BG30" s="197" t="n">
        <v>999999.0</v>
      </c>
      <c r="BH30" s="197" t="n">
        <v>999999.0</v>
      </c>
      <c r="BI30" s="197" t="n">
        <v>0.0</v>
      </c>
      <c r="BJ30" s="197" t="n">
        <v>999999.0</v>
      </c>
      <c r="BK30" s="197" t="n">
        <v>999999.0</v>
      </c>
      <c r="BL30" s="197" t="n">
        <v>999999.0</v>
      </c>
      <c r="BM30" s="197" t="n">
        <v>0.0</v>
      </c>
      <c r="BN30" s="197" t="n">
        <v>0.0</v>
      </c>
      <c r="BO30" s="197" t="n">
        <v>0.0</v>
      </c>
      <c r="BP30" s="197" t="n">
        <v>0.0</v>
      </c>
      <c r="BQ30" s="197" t="n">
        <v>999999.0</v>
      </c>
      <c r="BR30" s="197" t="n">
        <v>0.0</v>
      </c>
      <c r="BS30" s="197" t="n">
        <v>999999.0</v>
      </c>
      <c r="BT30" s="197" t="n">
        <v>0.0</v>
      </c>
      <c r="BU30" s="197" t="n">
        <v>231.97474670410156</v>
      </c>
      <c r="BV30" s="197" t="n">
        <v>238.7843780517578</v>
      </c>
      <c r="BW30" s="197" t="n">
        <v>99000.0</v>
      </c>
      <c r="BX30" s="197" t="n">
        <v>186.43116760253906</v>
      </c>
      <c r="BY30" s="197" t="n">
        <v>190.2272491455078</v>
      </c>
      <c r="BZ30" s="197" t="n">
        <v>99000.0</v>
      </c>
      <c r="CA30" s="197" t="n">
        <v>308.7610168457031</v>
      </c>
      <c r="CB30" s="197" t="n">
        <v>325.0782775878906</v>
      </c>
      <c r="CC30" s="197" t="n">
        <v>631.5789184570312</v>
      </c>
      <c r="CD30" s="197" t="n">
        <v>297.3356018066406</v>
      </c>
      <c r="CE30" s="197" t="n">
        <v>217.2807159423828</v>
      </c>
      <c r="CF30" s="197" t="n">
        <v>8000.0</v>
      </c>
      <c r="CG30" s="197" t="n">
        <v>0.0</v>
      </c>
      <c r="CH30" s="197" t="n">
        <v>2524.361572265625</v>
      </c>
      <c r="CI30" s="197" t="n">
        <v>800.0</v>
      </c>
      <c r="CJ30" s="197" t="n">
        <v>3324.361572265625</v>
      </c>
      <c r="CK30" s="197" t="n">
        <v>20000.0</v>
      </c>
      <c r="CL30" s="197" t="n">
        <v>20000.0</v>
      </c>
      <c r="CM30" s="197" t="n">
        <v>20000.0</v>
      </c>
      <c r="CN30" s="197" t="n">
        <v>20000.0</v>
      </c>
      <c r="CO30" s="197" t="n">
        <v>20000.0</v>
      </c>
      <c r="CP30" s="197" t="n">
        <v>20000.0</v>
      </c>
      <c r="CQ30" s="197" t="n">
        <v>20000.0</v>
      </c>
      <c r="CR30" s="197" t="n">
        <v>5000.0</v>
      </c>
      <c r="CS30" s="197" t="n">
        <v>0.0</v>
      </c>
      <c r="CT30" s="197" t="n">
        <v>0.0</v>
      </c>
      <c r="CU30" s="197" t="n">
        <v>911.352294921875</v>
      </c>
    </row>
    <row r="31" spans="2:99">
      <c r="B31" s="122" t="s">
        <v>428</v>
      </c>
      <c r="C31" s="197" t="n">
        <v>4552.0</v>
      </c>
      <c r="D31" s="197" t="n">
        <v>3459.0</v>
      </c>
      <c r="E31" s="197" t="n">
        <v>800.0</v>
      </c>
      <c r="F31" s="122" t="s">
        <v>428</v>
      </c>
      <c r="G31" s="197" t="n">
        <v>4091.497314453125</v>
      </c>
      <c r="H31" s="197" t="n">
        <v>3380.245849609375</v>
      </c>
      <c r="I31" s="197" t="n">
        <v>800.0</v>
      </c>
      <c r="J31" s="197" t="n">
        <v>645.3359375</v>
      </c>
      <c r="K31" s="197" t="n">
        <v>444.9444274902344</v>
      </c>
      <c r="L31" s="197" t="n">
        <v>865.587158203125</v>
      </c>
      <c r="M31" s="197" t="n">
        <v>865.587158203125</v>
      </c>
      <c r="N31" s="197" t="n">
        <v>865.587158203125</v>
      </c>
      <c r="O31" s="197" t="n">
        <v>865.587158203125</v>
      </c>
      <c r="P31" s="197" t="n">
        <v>865.587158203125</v>
      </c>
      <c r="Q31" s="197" t="n">
        <v>20518.845703125</v>
      </c>
      <c r="R31" s="197" t="n">
        <v>6924.697265625</v>
      </c>
      <c r="S31" s="197" t="n">
        <v>0.0</v>
      </c>
      <c r="T31" s="197" t="n">
        <v>0.0</v>
      </c>
      <c r="U31" s="197" t="n">
        <v>362.9547424316406</v>
      </c>
      <c r="V31" s="197" t="n">
        <v>20443.646484375</v>
      </c>
      <c r="W31" s="197" t="n">
        <v>10328.3515625</v>
      </c>
      <c r="X31" s="197" t="n">
        <v>8812.578125</v>
      </c>
      <c r="Y31" s="197" t="n">
        <v>0.0</v>
      </c>
      <c r="Z31" s="197" t="n">
        <v>7206.66650390625</v>
      </c>
      <c r="AA31" s="197" t="n">
        <v>1.0</v>
      </c>
      <c r="AB31" s="197" t="n">
        <v>0.0</v>
      </c>
      <c r="AC31" s="197" t="n">
        <v>0.0</v>
      </c>
      <c r="AD31" s="197" t="n">
        <v>0.3499999940395355</v>
      </c>
      <c r="AE31" s="197" t="n">
        <v>10516.4990234375</v>
      </c>
      <c r="AF31" s="197" t="n">
        <v>2715.197998046875</v>
      </c>
      <c r="AG31" s="197" t="n">
        <v>0.0</v>
      </c>
      <c r="AH31" s="197" t="n">
        <v>4737.39111328125</v>
      </c>
      <c r="AI31" s="197" t="n">
        <v>3260.44775390625</v>
      </c>
      <c r="AJ31" s="197" t="n">
        <v>0.0</v>
      </c>
      <c r="AK31" s="197" t="n">
        <v>262.6436462402344</v>
      </c>
      <c r="AL31" s="197" t="n">
        <v>6680.0</v>
      </c>
      <c r="AM31" s="197" t="n">
        <v>4421.2626953125</v>
      </c>
      <c r="AN31" s="197" t="n">
        <v>1731.17431640625</v>
      </c>
      <c r="AO31" s="197" t="n">
        <v>865.587158203125</v>
      </c>
      <c r="AP31" s="197" t="n">
        <v>865.587158203125</v>
      </c>
      <c r="AQ31" s="197" t="n">
        <v>498.4011535644531</v>
      </c>
      <c r="AR31" s="197" t="n">
        <v>389.9893798828125</v>
      </c>
      <c r="AS31" s="197" t="n">
        <v>0.5975624918937683</v>
      </c>
      <c r="AT31" s="197" t="n">
        <v>5249.4326171875</v>
      </c>
      <c r="AU31" s="197" t="n">
        <v>0.0</v>
      </c>
      <c r="AV31" s="197" t="n">
        <v>17875.361328125</v>
      </c>
      <c r="AW31" s="197" t="n">
        <v>1231.605224609375</v>
      </c>
      <c r="AX31" s="197" t="n">
        <v>1.6130541563034058</v>
      </c>
      <c r="AY31" s="197" t="n">
        <v>-511.1252746582031</v>
      </c>
      <c r="AZ31" s="197" t="n">
        <v>0.0</v>
      </c>
      <c r="BA31" s="197" t="n">
        <v>33571.1796875</v>
      </c>
      <c r="BB31" s="197" t="n">
        <v>8509.3837890625</v>
      </c>
      <c r="BC31" s="197" t="n">
        <v>0.0</v>
      </c>
      <c r="BD31" s="197" t="n">
        <v>0.0</v>
      </c>
      <c r="BE31" s="197" t="n">
        <v>0.0</v>
      </c>
      <c r="BF31" s="197" t="n">
        <v>999999.0</v>
      </c>
      <c r="BG31" s="197" t="n">
        <v>999999.0</v>
      </c>
      <c r="BH31" s="197" t="n">
        <v>999999.0</v>
      </c>
      <c r="BI31" s="197" t="n">
        <v>0.0</v>
      </c>
      <c r="BJ31" s="197" t="n">
        <v>999999.0</v>
      </c>
      <c r="BK31" s="197" t="n">
        <v>999999.0</v>
      </c>
      <c r="BL31" s="197" t="n">
        <v>999999.0</v>
      </c>
      <c r="BM31" s="197" t="n">
        <v>0.0</v>
      </c>
      <c r="BN31" s="197" t="n">
        <v>0.0</v>
      </c>
      <c r="BO31" s="197" t="n">
        <v>0.0</v>
      </c>
      <c r="BP31" s="197" t="n">
        <v>0.0</v>
      </c>
      <c r="BQ31" s="197" t="n">
        <v>999999.0</v>
      </c>
      <c r="BR31" s="197" t="n">
        <v>0.0</v>
      </c>
      <c r="BS31" s="197" t="n">
        <v>999999.0</v>
      </c>
      <c r="BT31" s="197" t="n">
        <v>0.0</v>
      </c>
      <c r="BU31" s="197" t="n">
        <v>246.46978759765625</v>
      </c>
      <c r="BV31" s="197" t="n">
        <v>232.13645935058594</v>
      </c>
      <c r="BW31" s="197" t="n">
        <v>450.0</v>
      </c>
      <c r="BX31" s="197" t="n">
        <v>188.7373809814453</v>
      </c>
      <c r="BY31" s="197" t="n">
        <v>186.5866241455078</v>
      </c>
      <c r="BZ31" s="197" t="n">
        <v>450.0</v>
      </c>
      <c r="CA31" s="197" t="n">
        <v>249.18409729003906</v>
      </c>
      <c r="CB31" s="197" t="n">
        <v>310.0445251464844</v>
      </c>
      <c r="CC31" s="197" t="n">
        <v>631.5789184570312</v>
      </c>
      <c r="CD31" s="197" t="n">
        <v>766.5465087890625</v>
      </c>
      <c r="CE31" s="197" t="n">
        <v>299.9212341308594</v>
      </c>
      <c r="CF31" s="197" t="n">
        <v>11000.0</v>
      </c>
      <c r="CG31" s="197" t="n">
        <v>998.80419921875</v>
      </c>
      <c r="CH31" s="197" t="n">
        <v>300.0</v>
      </c>
      <c r="CI31" s="197" t="n">
        <v>800.0</v>
      </c>
      <c r="CJ31" s="197" t="n">
        <v>1100.0</v>
      </c>
      <c r="CK31" s="197" t="n">
        <v>20000.0</v>
      </c>
      <c r="CL31" s="197" t="n">
        <v>2853.849853515625</v>
      </c>
      <c r="CM31" s="197" t="n">
        <v>20000.0</v>
      </c>
      <c r="CN31" s="197" t="n">
        <v>20000.0</v>
      </c>
      <c r="CO31" s="197" t="n">
        <v>20000.0</v>
      </c>
      <c r="CP31" s="197" t="n">
        <v>20000.0</v>
      </c>
      <c r="CQ31" s="197" t="n">
        <v>20000.0</v>
      </c>
      <c r="CR31" s="197" t="n">
        <v>5000.0</v>
      </c>
      <c r="CS31" s="197" t="n">
        <v>0.0</v>
      </c>
      <c r="CT31" s="197" t="n">
        <v>0.0</v>
      </c>
      <c r="CU31" s="197" t="n">
        <v>1731.17431640625</v>
      </c>
    </row>
    <row r="32" spans="2:99">
      <c r="B32" s="122" t="s">
        <v>429</v>
      </c>
      <c r="C32" s="197" t="n">
        <v>4552.0</v>
      </c>
      <c r="D32" s="197" t="n">
        <v>3538.0</v>
      </c>
      <c r="E32" s="197" t="n">
        <v>975.0</v>
      </c>
      <c r="F32" s="122" t="s">
        <v>429</v>
      </c>
      <c r="G32" s="197" t="n">
        <v>3905.46923828125</v>
      </c>
      <c r="H32" s="197" t="n">
        <v>3519.47802734375</v>
      </c>
      <c r="I32" s="197" t="n">
        <v>975.0</v>
      </c>
      <c r="J32" s="197" t="n">
        <v>453.1611633300781</v>
      </c>
      <c r="K32" s="197" t="n">
        <v>234.6295928955078</v>
      </c>
      <c r="L32" s="197" t="n">
        <v>800.0</v>
      </c>
      <c r="M32" s="197" t="n">
        <v>800.0</v>
      </c>
      <c r="N32" s="197" t="n">
        <v>700.0</v>
      </c>
      <c r="O32" s="197" t="n">
        <v>700.0</v>
      </c>
      <c r="P32" s="197" t="n">
        <v>700.0</v>
      </c>
      <c r="Q32" s="197" t="n">
        <v>14932.4267578125</v>
      </c>
      <c r="R32" s="197" t="n">
        <v>5594.4541015625</v>
      </c>
      <c r="S32" s="197" t="n">
        <v>0.0</v>
      </c>
      <c r="T32" s="197" t="n">
        <v>0.0</v>
      </c>
      <c r="U32" s="197" t="n">
        <v>34.927940368652344</v>
      </c>
      <c r="V32" s="197" t="n">
        <v>10514.3212890625</v>
      </c>
      <c r="W32" s="197" t="n">
        <v>7149.1142578125</v>
      </c>
      <c r="X32" s="197" t="n">
        <v>3363.19482421875</v>
      </c>
      <c r="Y32" s="197" t="n">
        <v>2.012366533279419</v>
      </c>
      <c r="Z32" s="197" t="n">
        <v>7745.1611328125</v>
      </c>
      <c r="AA32" s="197" t="n">
        <v>1.0</v>
      </c>
      <c r="AB32" s="197" t="n">
        <v>0.0</v>
      </c>
      <c r="AC32" s="197" t="n">
        <v>0.0</v>
      </c>
      <c r="AD32" s="197" t="n">
        <v>0.3499999940395355</v>
      </c>
      <c r="AE32" s="197" t="n">
        <v>7721.76318359375</v>
      </c>
      <c r="AF32" s="197" t="n">
        <v>0.0</v>
      </c>
      <c r="AG32" s="197" t="n">
        <v>5394.09765625</v>
      </c>
      <c r="AH32" s="197" t="n">
        <v>3529.579345703125</v>
      </c>
      <c r="AI32" s="197" t="n">
        <v>2141.53271484375</v>
      </c>
      <c r="AJ32" s="197" t="n">
        <v>0.0</v>
      </c>
      <c r="AK32" s="197" t="n">
        <v>9.39413833618164</v>
      </c>
      <c r="AL32" s="197" t="n">
        <v>6680.0</v>
      </c>
      <c r="AM32" s="197" t="n">
        <v>4459.64453125</v>
      </c>
      <c r="AN32" s="197" t="n">
        <v>1600.0</v>
      </c>
      <c r="AO32" s="197" t="n">
        <v>700.0</v>
      </c>
      <c r="AP32" s="197" t="n">
        <v>800.0</v>
      </c>
      <c r="AQ32" s="197" t="n">
        <v>462.57244873046875</v>
      </c>
      <c r="AR32" s="197" t="n">
        <v>1067.0</v>
      </c>
      <c r="AS32" s="197" t="n">
        <v>0.9419992566108704</v>
      </c>
      <c r="AT32" s="197" t="n">
        <v>3501.388427734375</v>
      </c>
      <c r="AU32" s="197" t="n">
        <v>0.0</v>
      </c>
      <c r="AV32" s="197" t="n">
        <v>17889.505859375</v>
      </c>
      <c r="AW32" s="197" t="n">
        <v>1213.85107421875</v>
      </c>
      <c r="AX32" s="197" t="n">
        <v>1.655769944190979</v>
      </c>
      <c r="AY32" s="197" t="n">
        <v>1229.5350341796875</v>
      </c>
      <c r="AZ32" s="197" t="n">
        <v>0.0</v>
      </c>
      <c r="BA32" s="197" t="n">
        <v>26519.802734375</v>
      </c>
      <c r="BB32" s="197" t="n">
        <v>3501.81591796875</v>
      </c>
      <c r="BC32" s="197" t="n">
        <v>0.0</v>
      </c>
      <c r="BD32" s="197" t="n">
        <v>0.0</v>
      </c>
      <c r="BE32" s="197" t="n">
        <v>0.0</v>
      </c>
      <c r="BF32" s="197" t="n">
        <v>999999.0</v>
      </c>
      <c r="BG32" s="197" t="n">
        <v>999999.0</v>
      </c>
      <c r="BH32" s="197" t="n">
        <v>999999.0</v>
      </c>
      <c r="BI32" s="197" t="n">
        <v>0.0</v>
      </c>
      <c r="BJ32" s="197" t="n">
        <v>999999.0</v>
      </c>
      <c r="BK32" s="197" t="n">
        <v>999999.0</v>
      </c>
      <c r="BL32" s="197" t="n">
        <v>999999.0</v>
      </c>
      <c r="BM32" s="197" t="n">
        <v>0.0</v>
      </c>
      <c r="BN32" s="197" t="n">
        <v>0.0</v>
      </c>
      <c r="BO32" s="197" t="n">
        <v>0.0</v>
      </c>
      <c r="BP32" s="197" t="n">
        <v>0.0</v>
      </c>
      <c r="BQ32" s="197" t="n">
        <v>999999.0</v>
      </c>
      <c r="BR32" s="197" t="n">
        <v>0.0</v>
      </c>
      <c r="BS32" s="197" t="n">
        <v>999999.0</v>
      </c>
      <c r="BT32" s="197" t="n">
        <v>0.0</v>
      </c>
      <c r="BU32" s="197" t="n">
        <v>254.9453582763672</v>
      </c>
      <c r="BV32" s="197" t="n">
        <v>249.77487182617188</v>
      </c>
      <c r="BW32" s="197" t="n">
        <v>450.0</v>
      </c>
      <c r="BX32" s="197" t="n">
        <v>194.44166564941406</v>
      </c>
      <c r="BY32" s="197" t="n">
        <v>191.9083251953125</v>
      </c>
      <c r="BZ32" s="197" t="n">
        <v>450.0</v>
      </c>
      <c r="CA32" s="197" t="n">
        <v>406.7763671875</v>
      </c>
      <c r="CB32" s="197" t="n">
        <v>250.53285217285156</v>
      </c>
      <c r="CC32" s="197" t="n">
        <v>631.5789184570312</v>
      </c>
      <c r="CD32" s="197" t="n">
        <v>370.2295227050781</v>
      </c>
      <c r="CE32" s="197" t="n">
        <v>811.5244750976562</v>
      </c>
      <c r="CF32" s="197" t="n">
        <v>11000.0</v>
      </c>
      <c r="CG32" s="197" t="n">
        <v>460.01995849609375</v>
      </c>
      <c r="CH32" s="197" t="n">
        <v>1000.0</v>
      </c>
      <c r="CI32" s="197" t="n">
        <v>991.2222290039062</v>
      </c>
      <c r="CJ32" s="197" t="n">
        <v>1991.2222900390625</v>
      </c>
      <c r="CK32" s="197" t="n">
        <v>20000.0</v>
      </c>
      <c r="CL32" s="197" t="n">
        <v>1911.290283203125</v>
      </c>
      <c r="CM32" s="197" t="n">
        <v>20000.0</v>
      </c>
      <c r="CN32" s="197" t="n">
        <v>20000.0</v>
      </c>
      <c r="CO32" s="197" t="n">
        <v>20000.0</v>
      </c>
      <c r="CP32" s="197" t="n">
        <v>20000.0</v>
      </c>
      <c r="CQ32" s="197" t="n">
        <v>20000.0</v>
      </c>
      <c r="CR32" s="197" t="n">
        <v>5000.0</v>
      </c>
      <c r="CS32" s="197" t="n">
        <v>0.0</v>
      </c>
      <c r="CT32" s="197" t="n">
        <v>0.0</v>
      </c>
      <c r="CU32" s="197" t="n">
        <v>1398.613525390625</v>
      </c>
    </row>
    <row r="33" spans="2:99">
      <c r="B33" s="122" t="s">
        <v>430</v>
      </c>
      <c r="C33" s="197" t="n">
        <v>4500.0</v>
      </c>
      <c r="D33" s="197" t="n">
        <v>3538.0</v>
      </c>
      <c r="E33" s="197" t="n">
        <v>975.0</v>
      </c>
      <c r="F33" s="122" t="s">
        <v>430</v>
      </c>
      <c r="G33" s="197" t="n">
        <v>3590.477294921875</v>
      </c>
      <c r="H33" s="197" t="n">
        <v>3501.25732421875</v>
      </c>
      <c r="I33" s="197" t="n">
        <v>975.0</v>
      </c>
      <c r="J33" s="197" t="n">
        <v>294.13238525390625</v>
      </c>
      <c r="K33" s="197" t="n">
        <v>55.0</v>
      </c>
      <c r="L33" s="197" t="n">
        <v>2980.532958984375</v>
      </c>
      <c r="M33" s="197" t="n">
        <v>2980.532958984375</v>
      </c>
      <c r="N33" s="197" t="n">
        <v>1387.64599609375</v>
      </c>
      <c r="O33" s="197" t="n">
        <v>629.266845703125</v>
      </c>
      <c r="P33" s="197" t="n">
        <v>1387.64599609375</v>
      </c>
      <c r="Q33" s="197" t="n">
        <v>12431.8583984375</v>
      </c>
      <c r="R33" s="197" t="n">
        <v>3588.646484375</v>
      </c>
      <c r="S33" s="197" t="n">
        <v>0.0</v>
      </c>
      <c r="T33" s="197" t="n">
        <v>0.0</v>
      </c>
      <c r="U33" s="197" t="n">
        <v>-70.35717010498047</v>
      </c>
      <c r="V33" s="197" t="n">
        <v>2448.44384765625</v>
      </c>
      <c r="W33" s="197" t="n">
        <v>2448.44384765625</v>
      </c>
      <c r="X33" s="197" t="n">
        <v>0.0</v>
      </c>
      <c r="Y33" s="197" t="n">
        <v>0.0</v>
      </c>
      <c r="Z33" s="197" t="n">
        <v>6646.66650390625</v>
      </c>
      <c r="AA33" s="197" t="n">
        <v>1.0</v>
      </c>
      <c r="AB33" s="197" t="n">
        <v>758.379150390625</v>
      </c>
      <c r="AC33" s="197" t="n">
        <v>0.0</v>
      </c>
      <c r="AD33" s="197" t="n">
        <v>0.3499999940395355</v>
      </c>
      <c r="AE33" s="197" t="n">
        <v>5961.06591796875</v>
      </c>
      <c r="AF33" s="197" t="n">
        <v>0.0</v>
      </c>
      <c r="AG33" s="197" t="n">
        <v>6908.0546875</v>
      </c>
      <c r="AH33" s="197" t="n">
        <v>3441.257568359375</v>
      </c>
      <c r="AI33" s="197" t="n">
        <v>2087.835205078125</v>
      </c>
      <c r="AJ33" s="197" t="n">
        <v>51.53605270385742</v>
      </c>
      <c r="AK33" s="197" t="n">
        <v>0.0</v>
      </c>
      <c r="AL33" s="197" t="n">
        <v>6680.0</v>
      </c>
      <c r="AM33" s="197" t="n">
        <v>4473.4404296875</v>
      </c>
      <c r="AN33" s="197" t="n">
        <v>0.0</v>
      </c>
      <c r="AO33" s="197" t="n">
        <v>0.0</v>
      </c>
      <c r="AP33" s="197" t="n">
        <v>0.0</v>
      </c>
      <c r="AQ33" s="197" t="n">
        <v>315.954345703125</v>
      </c>
      <c r="AR33" s="197" t="n">
        <v>942.3704223632812</v>
      </c>
      <c r="AS33" s="197" t="n">
        <v>1.0536091327667236</v>
      </c>
      <c r="AT33" s="197" t="n">
        <v>-1487.4552001953125</v>
      </c>
      <c r="AU33" s="197" t="n">
        <v>0.0</v>
      </c>
      <c r="AV33" s="197" t="n">
        <v>999999.0</v>
      </c>
      <c r="AW33" s="197" t="n">
        <v>0.0</v>
      </c>
      <c r="AX33" s="197" t="n">
        <v>1.3396636247634888</v>
      </c>
      <c r="AY33" s="197" t="n">
        <v>-2114.02978515625</v>
      </c>
      <c r="AZ33" s="197" t="n">
        <v>0.0</v>
      </c>
      <c r="BA33" s="197" t="n">
        <v>14849.6005859375</v>
      </c>
      <c r="BB33" s="197" t="n">
        <v>1512.8963623046875</v>
      </c>
      <c r="BC33" s="197" t="n">
        <v>0.0</v>
      </c>
      <c r="BD33" s="197" t="n">
        <v>0.0</v>
      </c>
      <c r="BE33" s="197" t="n">
        <v>0.0</v>
      </c>
      <c r="BF33" s="197" t="n">
        <v>999999.0</v>
      </c>
      <c r="BG33" s="197" t="n">
        <v>999999.0</v>
      </c>
      <c r="BH33" s="197" t="n">
        <v>999999.0</v>
      </c>
      <c r="BI33" s="197" t="n">
        <v>0.0</v>
      </c>
      <c r="BJ33" s="197" t="n">
        <v>999999.0</v>
      </c>
      <c r="BK33" s="197" t="n">
        <v>999999.0</v>
      </c>
      <c r="BL33" s="197" t="n">
        <v>999999.0</v>
      </c>
      <c r="BM33" s="197" t="n">
        <v>0.0</v>
      </c>
      <c r="BN33" s="197" t="n">
        <v>0.0</v>
      </c>
      <c r="BO33" s="197" t="n">
        <v>0.0</v>
      </c>
      <c r="BP33" s="197" t="n">
        <v>0.0</v>
      </c>
      <c r="BQ33" s="197" t="n">
        <v>999999.0</v>
      </c>
      <c r="BR33" s="197" t="n">
        <v>0.0</v>
      </c>
      <c r="BS33" s="197" t="n">
        <v>999999.0</v>
      </c>
      <c r="BT33" s="197" t="n">
        <v>0.0</v>
      </c>
      <c r="BU33" s="197" t="n">
        <v>237.56214904785156</v>
      </c>
      <c r="BV33" s="197" t="n">
        <v>254.47735595703125</v>
      </c>
      <c r="BW33" s="197" t="n">
        <v>550.0</v>
      </c>
      <c r="BX33" s="197" t="n">
        <v>200.47781372070312</v>
      </c>
      <c r="BY33" s="197" t="n">
        <v>194.53192138671875</v>
      </c>
      <c r="BZ33" s="197" t="n">
        <v>680.0</v>
      </c>
      <c r="CA33" s="197" t="n">
        <v>454.7032775878906</v>
      </c>
      <c r="CB33" s="197" t="n">
        <v>408.54644775390625</v>
      </c>
      <c r="CC33" s="197" t="n">
        <v>631.5789184570312</v>
      </c>
      <c r="CD33" s="197" t="n">
        <v>308.3919677734375</v>
      </c>
      <c r="CE33" s="197" t="n">
        <v>359.0779724121094</v>
      </c>
      <c r="CF33" s="197" t="n">
        <v>99000.0</v>
      </c>
      <c r="CG33" s="197" t="n">
        <v>4937.08251953125</v>
      </c>
      <c r="CH33" s="197" t="n">
        <v>2500.0</v>
      </c>
      <c r="CI33" s="197" t="n">
        <v>2000.0</v>
      </c>
      <c r="CJ33" s="197" t="n">
        <v>4500.0</v>
      </c>
      <c r="CK33" s="197" t="n">
        <v>20000.0</v>
      </c>
      <c r="CL33" s="197" t="n">
        <v>20000.0</v>
      </c>
      <c r="CM33" s="197" t="n">
        <v>20000.0</v>
      </c>
      <c r="CN33" s="197" t="n">
        <v>20000.0</v>
      </c>
      <c r="CO33" s="197" t="n">
        <v>20000.0</v>
      </c>
      <c r="CP33" s="197" t="n">
        <v>20000.0</v>
      </c>
      <c r="CQ33" s="197" t="n">
        <v>20000.0</v>
      </c>
      <c r="CR33" s="197" t="n">
        <v>5000.0</v>
      </c>
      <c r="CS33" s="197" t="n">
        <v>26.0</v>
      </c>
      <c r="CT33" s="197" t="n">
        <v>26.0</v>
      </c>
      <c r="CU33" s="197" t="n">
        <v>897.16162109375</v>
      </c>
    </row>
    <row r="34" spans="2:99">
      <c r="B34" s="122" t="s">
        <v>431</v>
      </c>
      <c r="C34" s="197" t="n">
        <v>4150.0</v>
      </c>
      <c r="D34" s="197" t="n">
        <v>3538.0</v>
      </c>
      <c r="E34" s="197" t="n">
        <v>950.0</v>
      </c>
      <c r="F34" s="122" t="s">
        <v>431</v>
      </c>
      <c r="G34" s="197" t="n">
        <v>3165.801025390625</v>
      </c>
      <c r="H34" s="197" t="n">
        <v>2933.0146484375</v>
      </c>
      <c r="I34" s="197" t="n">
        <v>771.78955078125</v>
      </c>
      <c r="J34" s="197" t="n">
        <v>195.16908264160156</v>
      </c>
      <c r="K34" s="197" t="n">
        <v>55.0</v>
      </c>
      <c r="L34" s="197" t="n">
        <v>4501.08740234375</v>
      </c>
      <c r="M34" s="197" t="n">
        <v>4501.08740234375</v>
      </c>
      <c r="N34" s="197" t="n">
        <v>6680.0</v>
      </c>
      <c r="O34" s="197" t="n">
        <v>6680.0</v>
      </c>
      <c r="P34" s="197" t="n">
        <v>6680.0</v>
      </c>
      <c r="Q34" s="197" t="n">
        <v>19367.677734375</v>
      </c>
      <c r="R34" s="197" t="n">
        <v>2203.01025390625</v>
      </c>
      <c r="S34" s="197" t="n">
        <v>0.0</v>
      </c>
      <c r="T34" s="197" t="n">
        <v>0.0</v>
      </c>
      <c r="U34" s="197" t="n">
        <v>-69.0138168334961</v>
      </c>
      <c r="V34" s="197" t="n">
        <v>3.021326780319214</v>
      </c>
      <c r="W34" s="197" t="n">
        <v>0.0</v>
      </c>
      <c r="X34" s="197" t="n">
        <v>0.0</v>
      </c>
      <c r="Y34" s="197" t="n">
        <v>0.0</v>
      </c>
      <c r="Z34" s="197" t="n">
        <v>6500.0</v>
      </c>
      <c r="AA34" s="197" t="n">
        <v>0.0</v>
      </c>
      <c r="AB34" s="197" t="n">
        <v>0.0</v>
      </c>
      <c r="AC34" s="197" t="n">
        <v>0.0</v>
      </c>
      <c r="AD34" s="197" t="n">
        <v>0.6499999761581421</v>
      </c>
      <c r="AE34" s="197" t="n">
        <v>14371.2158203125</v>
      </c>
      <c r="AF34" s="197" t="n">
        <v>659.8080444335938</v>
      </c>
      <c r="AG34" s="197" t="n">
        <v>8695.2763671875</v>
      </c>
      <c r="AH34" s="197" t="n">
        <v>4591.03369140625</v>
      </c>
      <c r="AI34" s="197" t="n">
        <v>3250.0</v>
      </c>
      <c r="AJ34" s="197" t="n">
        <v>6754.3505859375</v>
      </c>
      <c r="AK34" s="197" t="n">
        <v>6614.87451171875</v>
      </c>
      <c r="AL34" s="197" t="n">
        <v>6680.0</v>
      </c>
      <c r="AM34" s="197" t="n">
        <v>4501.08740234375</v>
      </c>
      <c r="AN34" s="197" t="n">
        <v>0.0</v>
      </c>
      <c r="AO34" s="197" t="n">
        <v>0.0</v>
      </c>
      <c r="AP34" s="197" t="n">
        <v>0.0</v>
      </c>
      <c r="AQ34" s="197" t="n">
        <v>229.50949096679688</v>
      </c>
      <c r="AR34" s="197" t="n">
        <v>1067.0</v>
      </c>
      <c r="AS34" s="197" t="n">
        <v>0.8025667071342468</v>
      </c>
      <c r="AT34" s="197" t="n">
        <v>-3619.0986328125</v>
      </c>
      <c r="AU34" s="197" t="n">
        <v>4509.4052734375</v>
      </c>
      <c r="AV34" s="197" t="n">
        <v>12057.748046875</v>
      </c>
      <c r="AW34" s="197" t="n">
        <v>5587.82470703125</v>
      </c>
      <c r="AX34" s="197" t="n">
        <v>1.276067852973938</v>
      </c>
      <c r="AY34" s="197" t="n">
        <v>-6650.71240234375</v>
      </c>
      <c r="AZ34" s="197" t="n">
        <v>0.0</v>
      </c>
      <c r="BA34" s="197" t="n">
        <v>18275.216796875</v>
      </c>
      <c r="BB34" s="197" t="n">
        <v>1120.779052734375</v>
      </c>
      <c r="BC34" s="197" t="n">
        <v>0.0</v>
      </c>
      <c r="BD34" s="197" t="n">
        <v>0.5278773307800293</v>
      </c>
      <c r="BE34" s="197" t="n">
        <v>0.5408181548118591</v>
      </c>
      <c r="BF34" s="197" t="n">
        <v>999998.0</v>
      </c>
      <c r="BG34" s="197" t="n">
        <v>5124.8876953125</v>
      </c>
      <c r="BH34" s="197" t="n">
        <v>5018.4765625</v>
      </c>
      <c r="BI34" s="197" t="n">
        <v>0.0</v>
      </c>
      <c r="BJ34" s="197" t="n">
        <v>999999.0</v>
      </c>
      <c r="BK34" s="197" t="n">
        <v>15436.1201171875</v>
      </c>
      <c r="BL34" s="197" t="n">
        <v>15582.4873046875</v>
      </c>
      <c r="BM34" s="197" t="n">
        <v>0.0</v>
      </c>
      <c r="BN34" s="197" t="n">
        <v>-1380.50146484375</v>
      </c>
      <c r="BO34" s="197" t="n">
        <v>-1458.264404296875</v>
      </c>
      <c r="BP34" s="197" t="n">
        <v>0.0</v>
      </c>
      <c r="BQ34" s="197" t="n">
        <v>999999.0</v>
      </c>
      <c r="BR34" s="197" t="n">
        <v>0.0</v>
      </c>
      <c r="BS34" s="197" t="n">
        <v>999999.0</v>
      </c>
      <c r="BT34" s="197" t="n">
        <v>0.0</v>
      </c>
      <c r="BU34" s="197" t="n">
        <v>243.24583435058594</v>
      </c>
      <c r="BV34" s="197" t="n">
        <v>237.56930541992188</v>
      </c>
      <c r="BW34" s="197" t="n">
        <v>740.0</v>
      </c>
      <c r="BX34" s="197" t="n">
        <v>250.8538055419922</v>
      </c>
      <c r="BY34" s="197" t="n">
        <v>200.54417419433594</v>
      </c>
      <c r="BZ34" s="197" t="n">
        <v>1140.0</v>
      </c>
      <c r="CA34" s="197" t="n">
        <v>295.5329284667969</v>
      </c>
      <c r="CB34" s="197" t="n">
        <v>455.98419189453125</v>
      </c>
      <c r="CC34" s="197" t="n">
        <v>631.5789184570312</v>
      </c>
      <c r="CD34" s="197" t="n">
        <v>1300.8026123046875</v>
      </c>
      <c r="CE34" s="197" t="n">
        <v>308.90045166015625</v>
      </c>
      <c r="CF34" s="197" t="n">
        <v>99000.0</v>
      </c>
      <c r="CG34" s="197" t="n">
        <v>18441.06640625</v>
      </c>
      <c r="CH34" s="197" t="n">
        <v>6680.0</v>
      </c>
      <c r="CI34" s="197" t="n">
        <v>4501.08740234375</v>
      </c>
      <c r="CJ34" s="197" t="n">
        <v>11181.0869140625</v>
      </c>
      <c r="CK34" s="197" t="n">
        <v>20000.0</v>
      </c>
      <c r="CL34" s="197" t="n">
        <v>20000.0</v>
      </c>
      <c r="CM34" s="197" t="n">
        <v>20000.0</v>
      </c>
      <c r="CN34" s="197" t="n">
        <v>20000.0</v>
      </c>
      <c r="CO34" s="197" t="n">
        <v>20000.0</v>
      </c>
      <c r="CP34" s="197" t="n">
        <v>20000.0</v>
      </c>
      <c r="CQ34" s="197" t="n">
        <v>20000.0</v>
      </c>
      <c r="CR34" s="197" t="n">
        <v>5000.0</v>
      </c>
      <c r="CS34" s="197" t="n">
        <v>31.0</v>
      </c>
      <c r="CT34" s="197" t="n">
        <v>31.0</v>
      </c>
      <c r="CU34" s="197" t="n">
        <v>550.7525634765625</v>
      </c>
    </row>
    <row r="35" spans="2:99">
      <c r="B35" s="122" t="s">
        <v>432</v>
      </c>
      <c r="C35" s="197" t="n">
        <v>3700.0</v>
      </c>
      <c r="D35" s="197" t="n">
        <v>3538.0</v>
      </c>
      <c r="E35" s="197" t="n">
        <v>800.0</v>
      </c>
      <c r="F35" s="122" t="s">
        <v>432</v>
      </c>
      <c r="G35" s="197" t="n">
        <v>2872.307373046875</v>
      </c>
      <c r="H35" s="197" t="n">
        <v>2483.153076171875</v>
      </c>
      <c r="I35" s="197" t="n">
        <v>763.1835327148438</v>
      </c>
      <c r="J35" s="197" t="n">
        <v>145.97354125976562</v>
      </c>
      <c r="K35" s="197" t="n">
        <v>121.8891830444336</v>
      </c>
      <c r="L35" s="197" t="n">
        <v>4476.72216796875</v>
      </c>
      <c r="M35" s="197" t="n">
        <v>4476.72216796875</v>
      </c>
      <c r="N35" s="197" t="n">
        <v>6680.0</v>
      </c>
      <c r="O35" s="197" t="n">
        <v>6554.79833984375</v>
      </c>
      <c r="P35" s="197" t="n">
        <v>6680.0</v>
      </c>
      <c r="Q35" s="197" t="n">
        <v>15120.2666015625</v>
      </c>
      <c r="R35" s="197" t="n">
        <v>2385.989013671875</v>
      </c>
      <c r="S35" s="197" t="n">
        <v>0.0</v>
      </c>
      <c r="T35" s="197" t="n">
        <v>0.0</v>
      </c>
      <c r="U35" s="197" t="n">
        <v>-111.50975799560547</v>
      </c>
      <c r="V35" s="197" t="n">
        <v>21.770828247070312</v>
      </c>
      <c r="W35" s="197" t="n">
        <v>0.0</v>
      </c>
      <c r="X35" s="197" t="n">
        <v>0.0</v>
      </c>
      <c r="Y35" s="197" t="n">
        <v>0.0</v>
      </c>
      <c r="Z35" s="197" t="n">
        <v>4000.0</v>
      </c>
      <c r="AA35" s="197" t="n">
        <v>0.0</v>
      </c>
      <c r="AB35" s="197" t="n">
        <v>125.2015609741211</v>
      </c>
      <c r="AC35" s="197" t="n">
        <v>0.0</v>
      </c>
      <c r="AD35" s="197" t="n">
        <v>0.6499999761581421</v>
      </c>
      <c r="AE35" s="197" t="n">
        <v>11705.978515625</v>
      </c>
      <c r="AF35" s="197" t="n">
        <v>0.0</v>
      </c>
      <c r="AG35" s="197" t="n">
        <v>6070.681640625</v>
      </c>
      <c r="AH35" s="197" t="n">
        <v>1346.864990234375</v>
      </c>
      <c r="AI35" s="197" t="n">
        <v>0.0</v>
      </c>
      <c r="AJ35" s="197" t="n">
        <v>5390.27685546875</v>
      </c>
      <c r="AK35" s="197" t="n">
        <v>5395.193359375</v>
      </c>
      <c r="AL35" s="197" t="n">
        <v>6680.0</v>
      </c>
      <c r="AM35" s="197" t="n">
        <v>4476.72216796875</v>
      </c>
      <c r="AN35" s="197" t="n">
        <v>0.0</v>
      </c>
      <c r="AO35" s="197" t="n">
        <v>0.0</v>
      </c>
      <c r="AP35" s="197" t="n">
        <v>0.0</v>
      </c>
      <c r="AQ35" s="197" t="n">
        <v>125.3558349609375</v>
      </c>
      <c r="AR35" s="197" t="n">
        <v>1067.0</v>
      </c>
      <c r="AS35" s="197" t="n">
        <v>0.7548421621322632</v>
      </c>
      <c r="AT35" s="197" t="n">
        <v>-182.71163940429688</v>
      </c>
      <c r="AU35" s="197" t="n">
        <v>242.0527801513672</v>
      </c>
      <c r="AV35" s="197" t="n">
        <v>11343.396484375</v>
      </c>
      <c r="AW35" s="197" t="n">
        <v>3935.176513671875</v>
      </c>
      <c r="AX35" s="197" t="n">
        <v>1.2703235149383545</v>
      </c>
      <c r="AY35" s="197" t="n">
        <v>-4064.564697265625</v>
      </c>
      <c r="AZ35" s="197" t="n">
        <v>0.0</v>
      </c>
      <c r="BA35" s="197" t="n">
        <v>15332.7158203125</v>
      </c>
      <c r="BB35" s="197" t="n">
        <v>895.1314086914062</v>
      </c>
      <c r="BC35" s="197" t="n">
        <v>0.0</v>
      </c>
      <c r="BD35" s="197" t="n">
        <v>0.0</v>
      </c>
      <c r="BE35" s="197" t="n">
        <v>0.5704147219657898</v>
      </c>
      <c r="BF35" s="197" t="n">
        <v>999998.0</v>
      </c>
      <c r="BG35" s="197" t="n">
        <v>999998.0</v>
      </c>
      <c r="BH35" s="197" t="n">
        <v>5363.32666015625</v>
      </c>
      <c r="BI35" s="197" t="n">
        <v>0.0</v>
      </c>
      <c r="BJ35" s="197" t="n">
        <v>999999.0</v>
      </c>
      <c r="BK35" s="197" t="n">
        <v>999999.0</v>
      </c>
      <c r="BL35" s="197" t="n">
        <v>14073.30859375</v>
      </c>
      <c r="BM35" s="197" t="n">
        <v>0.0</v>
      </c>
      <c r="BN35" s="197" t="n">
        <v>0.0</v>
      </c>
      <c r="BO35" s="197" t="n">
        <v>-930.6193237304688</v>
      </c>
      <c r="BP35" s="197" t="n">
        <v>0.0</v>
      </c>
      <c r="BQ35" s="197" t="n">
        <v>999999.0</v>
      </c>
      <c r="BR35" s="197" t="n">
        <v>0.0</v>
      </c>
      <c r="BS35" s="197" t="n">
        <v>999999.0</v>
      </c>
      <c r="BT35" s="197" t="n">
        <v>0.0</v>
      </c>
      <c r="BU35" s="197" t="n">
        <v>662.89697265625</v>
      </c>
      <c r="BV35" s="197" t="n">
        <v>246.74342346191406</v>
      </c>
      <c r="BW35" s="197" t="n">
        <v>1490.0</v>
      </c>
      <c r="BX35" s="197" t="n">
        <v>456.7362060546875</v>
      </c>
      <c r="BY35" s="197" t="n">
        <v>253.53489685058594</v>
      </c>
      <c r="BZ35" s="197" t="n">
        <v>1990.0</v>
      </c>
      <c r="CA35" s="197" t="n">
        <v>284.3971252441406</v>
      </c>
      <c r="CB35" s="197" t="n">
        <v>294.11724853515625</v>
      </c>
      <c r="CC35" s="197" t="n">
        <v>964.9122924804688</v>
      </c>
      <c r="CD35" s="197" t="n">
        <v>3055.053955078125</v>
      </c>
      <c r="CE35" s="197" t="n">
        <v>1349.5220947265625</v>
      </c>
      <c r="CF35" s="197" t="n">
        <v>99000.0</v>
      </c>
      <c r="CG35" s="197" t="n">
        <v>14712.44921875</v>
      </c>
      <c r="CH35" s="197" t="n">
        <v>6680.0</v>
      </c>
      <c r="CI35" s="197" t="n">
        <v>4242.865234375</v>
      </c>
      <c r="CJ35" s="197" t="n">
        <v>10922.865234375</v>
      </c>
      <c r="CK35" s="197" t="n">
        <v>20000.0</v>
      </c>
      <c r="CL35" s="197" t="n">
        <v>20000.0</v>
      </c>
      <c r="CM35" s="197" t="n">
        <v>20000.0</v>
      </c>
      <c r="CN35" s="197" t="n">
        <v>20000.0</v>
      </c>
      <c r="CO35" s="197" t="n">
        <v>20000.0</v>
      </c>
      <c r="CP35" s="197" t="n">
        <v>20000.0</v>
      </c>
      <c r="CQ35" s="197" t="n">
        <v>20000.0</v>
      </c>
      <c r="CR35" s="197" t="n">
        <v>5000.0</v>
      </c>
      <c r="CS35" s="197" t="n">
        <v>31.0</v>
      </c>
      <c r="CT35" s="197" t="n">
        <v>31.0</v>
      </c>
      <c r="CU35" s="197" t="n">
        <v>596.4972534179688</v>
      </c>
    </row>
    <row r="36" spans="2:99">
      <c r="B36" s="122" t="s">
        <v>436</v>
      </c>
      <c r="C36" s="197" t="n">
        <v>3400.0</v>
      </c>
      <c r="D36" s="197" t="n">
        <v>3350.0</v>
      </c>
      <c r="E36" s="197" t="n">
        <v>650.0</v>
      </c>
      <c r="F36" s="122" t="s">
        <v>436</v>
      </c>
      <c r="G36" s="197" t="n">
        <v>2840.0810546875</v>
      </c>
      <c r="H36" s="197" t="n">
        <v>2412.749267578125</v>
      </c>
      <c r="I36" s="197" t="n">
        <v>650.0</v>
      </c>
      <c r="J36" s="197" t="n">
        <v>196.6961669921875</v>
      </c>
      <c r="K36" s="197" t="n">
        <v>295.4195861816406</v>
      </c>
      <c r="L36" s="197" t="n">
        <v>4392.1708984375</v>
      </c>
      <c r="M36" s="197" t="n">
        <v>4392.1708984375</v>
      </c>
      <c r="N36" s="197" t="n">
        <v>6680.0</v>
      </c>
      <c r="O36" s="197" t="n">
        <v>4431.65185546875</v>
      </c>
      <c r="P36" s="197" t="n">
        <v>6680.0</v>
      </c>
      <c r="Q36" s="197" t="n">
        <v>13843.486328125</v>
      </c>
      <c r="R36" s="197" t="n">
        <v>2753.755126953125</v>
      </c>
      <c r="S36" s="197" t="n">
        <v>0.0</v>
      </c>
      <c r="T36" s="197" t="n">
        <v>0.0</v>
      </c>
      <c r="U36" s="197" t="n">
        <v>-179.38656616210938</v>
      </c>
      <c r="V36" s="197" t="n">
        <v>1475.092529296875</v>
      </c>
      <c r="W36" s="197" t="n">
        <v>1257.539306640625</v>
      </c>
      <c r="X36" s="197" t="n">
        <v>0.0</v>
      </c>
      <c r="Y36" s="197" t="n">
        <v>0.0</v>
      </c>
      <c r="Z36" s="197" t="n">
        <v>3000.0</v>
      </c>
      <c r="AA36" s="197" t="n">
        <v>1.0</v>
      </c>
      <c r="AB36" s="197" t="n">
        <v>2248.34814453125</v>
      </c>
      <c r="AC36" s="197" t="n">
        <v>0.0</v>
      </c>
      <c r="AD36" s="197" t="n">
        <v>0.6499999761581421</v>
      </c>
      <c r="AE36" s="197" t="n">
        <v>11072.18359375</v>
      </c>
      <c r="AF36" s="197" t="n">
        <v>0.0</v>
      </c>
      <c r="AG36" s="197" t="n">
        <v>1897.9700927734375</v>
      </c>
      <c r="AH36" s="197" t="n">
        <v>3041.855224609375</v>
      </c>
      <c r="AI36" s="197" t="n">
        <v>2017.04833984375</v>
      </c>
      <c r="AJ36" s="197" t="n">
        <v>804.3641967773438</v>
      </c>
      <c r="AK36" s="197" t="n">
        <v>926.5645141601562</v>
      </c>
      <c r="AL36" s="197" t="n">
        <v>6680.0</v>
      </c>
      <c r="AM36" s="197" t="n">
        <v>4392.1708984375</v>
      </c>
      <c r="AN36" s="197" t="n">
        <v>0.0</v>
      </c>
      <c r="AO36" s="197" t="n">
        <v>0.0</v>
      </c>
      <c r="AP36" s="197" t="n">
        <v>0.0</v>
      </c>
      <c r="AQ36" s="197" t="n">
        <v>125.3558349609375</v>
      </c>
      <c r="AR36" s="197" t="n">
        <v>1055.11083984375</v>
      </c>
      <c r="AS36" s="197" t="n">
        <v>0.0</v>
      </c>
      <c r="AT36" s="197" t="n">
        <v>999999.0</v>
      </c>
      <c r="AU36" s="197" t="n">
        <v>0.0</v>
      </c>
      <c r="AV36" s="197" t="n">
        <v>999999.0</v>
      </c>
      <c r="AW36" s="197" t="n">
        <v>0.0</v>
      </c>
      <c r="AX36" s="197" t="n">
        <v>0.0</v>
      </c>
      <c r="AY36" s="197" t="n">
        <v>999999.0</v>
      </c>
      <c r="AZ36" s="197" t="n">
        <v>0.0</v>
      </c>
      <c r="BA36" s="197" t="n">
        <v>999999.0</v>
      </c>
      <c r="BB36" s="197" t="n">
        <v>0.0</v>
      </c>
      <c r="BC36" s="197" t="n">
        <v>0.0</v>
      </c>
      <c r="BD36" s="197" t="n">
        <v>0.5441336035728455</v>
      </c>
      <c r="BE36" s="197" t="n">
        <v>0.6298604011535645</v>
      </c>
      <c r="BF36" s="197" t="n">
        <v>999998.0</v>
      </c>
      <c r="BG36" s="197" t="n">
        <v>4216.0859375</v>
      </c>
      <c r="BH36" s="197" t="n">
        <v>3439.742431640625</v>
      </c>
      <c r="BI36" s="197" t="n">
        <v>0.0</v>
      </c>
      <c r="BJ36" s="197" t="n">
        <v>999999.0</v>
      </c>
      <c r="BK36" s="197" t="n">
        <v>11790.1025390625</v>
      </c>
      <c r="BL36" s="197" t="n">
        <v>12207.025390625</v>
      </c>
      <c r="BM36" s="197" t="n">
        <v>0.0</v>
      </c>
      <c r="BN36" s="197" t="n">
        <v>3217.55322265625</v>
      </c>
      <c r="BO36" s="197" t="n">
        <v>2735.201416015625</v>
      </c>
      <c r="BP36" s="197" t="n">
        <v>0.0</v>
      </c>
      <c r="BQ36" s="197" t="n">
        <v>999999.0</v>
      </c>
      <c r="BR36" s="197" t="n">
        <v>0.0</v>
      </c>
      <c r="BS36" s="197" t="n">
        <v>999999.0</v>
      </c>
      <c r="BT36" s="197" t="n">
        <v>0.0</v>
      </c>
      <c r="BU36" s="197" t="n">
        <v>1495.10205078125</v>
      </c>
      <c r="BV36" s="197" t="n">
        <v>651.9959106445312</v>
      </c>
      <c r="BW36" s="197" t="n">
        <v>99000.0</v>
      </c>
      <c r="BX36" s="197" t="n">
        <v>1040.893310546875</v>
      </c>
      <c r="BY36" s="197" t="n">
        <v>448.6707458496094</v>
      </c>
      <c r="BZ36" s="197" t="n">
        <v>99000.0</v>
      </c>
      <c r="CA36" s="197" t="n">
        <v>551.0192260742188</v>
      </c>
      <c r="CB36" s="197" t="n">
        <v>282.32464599609375</v>
      </c>
      <c r="CC36" s="197" t="n">
        <v>964.9122924804688</v>
      </c>
      <c r="CD36" s="197" t="n">
        <v>5148.8720703125</v>
      </c>
      <c r="CE36" s="197" t="n">
        <v>2989.67138671875</v>
      </c>
      <c r="CF36" s="197" t="n">
        <v>99000.0</v>
      </c>
      <c r="CG36" s="197" t="n">
        <v>10590.6318359375</v>
      </c>
      <c r="CH36" s="197" t="n">
        <v>6680.0</v>
      </c>
      <c r="CI36" s="197" t="n">
        <v>3298.804931640625</v>
      </c>
      <c r="CJ36" s="197" t="n">
        <v>9978.8046875</v>
      </c>
      <c r="CK36" s="197" t="n">
        <v>20000.0</v>
      </c>
      <c r="CL36" s="197" t="n">
        <v>20000.0</v>
      </c>
      <c r="CM36" s="197" t="n">
        <v>20000.0</v>
      </c>
      <c r="CN36" s="197" t="n">
        <v>20000.0</v>
      </c>
      <c r="CO36" s="197" t="n">
        <v>20000.0</v>
      </c>
      <c r="CP36" s="197" t="n">
        <v>20000.0</v>
      </c>
      <c r="CQ36" s="197" t="n">
        <v>20000.0</v>
      </c>
      <c r="CR36" s="197" t="n">
        <v>5000.0</v>
      </c>
      <c r="CS36" s="197" t="n">
        <v>30.0</v>
      </c>
      <c r="CT36" s="197" t="n">
        <v>30.0</v>
      </c>
      <c r="CU36" s="197" t="n">
        <v>688.4387817382812</v>
      </c>
    </row>
    <row r="37" spans="2:99">
      <c r="B37" s="122" t="s">
        <v>437</v>
      </c>
      <c r="C37" s="197" t="n">
        <v>3250.0</v>
      </c>
      <c r="D37" s="197" t="n">
        <v>3163.0</v>
      </c>
      <c r="E37" s="197" t="n">
        <v>720.0</v>
      </c>
      <c r="F37" s="122" t="s">
        <v>437</v>
      </c>
      <c r="G37" s="197" t="n">
        <v>2760.39501953125</v>
      </c>
      <c r="H37" s="197" t="n">
        <v>2288.84326171875</v>
      </c>
      <c r="I37" s="197" t="n">
        <v>565.975830078125</v>
      </c>
      <c r="J37" s="197" t="n">
        <v>287.7474670410156</v>
      </c>
      <c r="K37" s="197" t="n">
        <v>364.43621826171875</v>
      </c>
      <c r="L37" s="197" t="n">
        <v>4290.14208984375</v>
      </c>
      <c r="M37" s="197" t="n">
        <v>4290.14208984375</v>
      </c>
      <c r="N37" s="197" t="n">
        <v>4738.28662109375</v>
      </c>
      <c r="O37" s="197" t="n">
        <v>3522.351806640625</v>
      </c>
      <c r="P37" s="197" t="n">
        <v>3805.427734375</v>
      </c>
      <c r="Q37" s="197" t="n">
        <v>10842.939453125</v>
      </c>
      <c r="R37" s="197" t="n">
        <v>3177.02392578125</v>
      </c>
      <c r="S37" s="197" t="n">
        <v>0.0</v>
      </c>
      <c r="T37" s="197" t="n">
        <v>0.0</v>
      </c>
      <c r="U37" s="197" t="n">
        <v>-125.57173156738281</v>
      </c>
      <c r="V37" s="197" t="n">
        <v>0.0</v>
      </c>
      <c r="W37" s="197" t="n">
        <v>0.0</v>
      </c>
      <c r="X37" s="197" t="n">
        <v>0.0</v>
      </c>
      <c r="Y37" s="197" t="n">
        <v>0.0</v>
      </c>
      <c r="Z37" s="197" t="n">
        <v>4000.0</v>
      </c>
      <c r="AA37" s="197" t="n">
        <v>1.0</v>
      </c>
      <c r="AB37" s="197" t="n">
        <v>283.0759582519531</v>
      </c>
      <c r="AC37" s="197" t="n">
        <v>0.0</v>
      </c>
      <c r="AD37" s="197" t="n">
        <v>0.6499999761581421</v>
      </c>
      <c r="AE37" s="197" t="n">
        <v>9271.830078125</v>
      </c>
      <c r="AF37" s="197" t="n">
        <v>0.0</v>
      </c>
      <c r="AG37" s="197" t="n">
        <v>2378.36376953125</v>
      </c>
      <c r="AH37" s="197" t="n">
        <v>1826.7374267578125</v>
      </c>
      <c r="AI37" s="197" t="n">
        <v>932.8587646484375</v>
      </c>
      <c r="AJ37" s="197" t="n">
        <v>0.0</v>
      </c>
      <c r="AK37" s="197" t="n">
        <v>20.32737159729004</v>
      </c>
      <c r="AL37" s="197" t="n">
        <v>6680.0</v>
      </c>
      <c r="AM37" s="197" t="n">
        <v>4290.14208984375</v>
      </c>
      <c r="AN37" s="197" t="n">
        <v>0.0</v>
      </c>
      <c r="AO37" s="197" t="n">
        <v>0.0</v>
      </c>
      <c r="AP37" s="197" t="n">
        <v>0.0</v>
      </c>
      <c r="AQ37" s="197" t="n">
        <v>140.2664794921875</v>
      </c>
      <c r="AR37" s="197" t="n">
        <v>322.58782958984375</v>
      </c>
      <c r="AS37" s="197" t="n">
        <v>0.0</v>
      </c>
      <c r="AT37" s="197" t="n">
        <v>999999.0</v>
      </c>
      <c r="AU37" s="197" t="n">
        <v>0.0</v>
      </c>
      <c r="AV37" s="197" t="n">
        <v>999999.0</v>
      </c>
      <c r="AW37" s="197" t="n">
        <v>0.0</v>
      </c>
      <c r="AX37" s="197" t="n">
        <v>0.0</v>
      </c>
      <c r="AY37" s="197" t="n">
        <v>999999.0</v>
      </c>
      <c r="AZ37" s="197" t="n">
        <v>0.0</v>
      </c>
      <c r="BA37" s="197" t="n">
        <v>999999.0</v>
      </c>
      <c r="BB37" s="197" t="n">
        <v>0.0</v>
      </c>
      <c r="BC37" s="197" t="n">
        <v>0.0</v>
      </c>
      <c r="BD37" s="197" t="n">
        <v>0.5439160466194153</v>
      </c>
      <c r="BE37" s="197" t="n">
        <v>0.6407745480537415</v>
      </c>
      <c r="BF37" s="197" t="n">
        <v>999998.0</v>
      </c>
      <c r="BG37" s="197" t="n">
        <v>4576.5888671875</v>
      </c>
      <c r="BH37" s="197" t="n">
        <v>3753.03564453125</v>
      </c>
      <c r="BI37" s="197" t="n">
        <v>0.0</v>
      </c>
      <c r="BJ37" s="197" t="n">
        <v>999999.0</v>
      </c>
      <c r="BK37" s="197" t="n">
        <v>10495.2822265625</v>
      </c>
      <c r="BL37" s="197" t="n">
        <v>10725.70703125</v>
      </c>
      <c r="BM37" s="197" t="n">
        <v>0.0</v>
      </c>
      <c r="BN37" s="197" t="n">
        <v>1328.1212158203125</v>
      </c>
      <c r="BO37" s="197" t="n">
        <v>1376.1673583984375</v>
      </c>
      <c r="BP37" s="197" t="n">
        <v>1.387916922569275</v>
      </c>
      <c r="BQ37" s="197" t="n">
        <v>6424.78076171875</v>
      </c>
      <c r="BR37" s="197" t="n">
        <v>0.0</v>
      </c>
      <c r="BS37" s="197" t="n">
        <v>999999.0</v>
      </c>
      <c r="BT37" s="197" t="n">
        <v>0.0</v>
      </c>
      <c r="BU37" s="197" t="n">
        <v>2151.6806640625</v>
      </c>
      <c r="BV37" s="197" t="n">
        <v>1497.732666015625</v>
      </c>
      <c r="BW37" s="197" t="n">
        <v>99000.0</v>
      </c>
      <c r="BX37" s="197" t="n">
        <v>1477.703857421875</v>
      </c>
      <c r="BY37" s="197" t="n">
        <v>1047.111328125</v>
      </c>
      <c r="BZ37" s="197" t="n">
        <v>99000.0</v>
      </c>
      <c r="CA37" s="197" t="n">
        <v>814.2451782226562</v>
      </c>
      <c r="CB37" s="197" t="n">
        <v>547.6323852539062</v>
      </c>
      <c r="CC37" s="197" t="n">
        <v>964.9122924804688</v>
      </c>
      <c r="CD37" s="197" t="n">
        <v>6583.1611328125</v>
      </c>
      <c r="CE37" s="197" t="n">
        <v>5174.7900390625</v>
      </c>
      <c r="CF37" s="197" t="n">
        <v>19000.0</v>
      </c>
      <c r="CG37" s="197" t="n">
        <v>2175.36669921875</v>
      </c>
      <c r="CH37" s="197" t="n">
        <v>3204.89599609375</v>
      </c>
      <c r="CI37" s="197" t="n">
        <v>1942.0592041015625</v>
      </c>
      <c r="CJ37" s="197" t="n">
        <v>5146.955078125</v>
      </c>
      <c r="CK37" s="197" t="n">
        <v>20000.0</v>
      </c>
      <c r="CL37" s="197" t="n">
        <v>20000.0</v>
      </c>
      <c r="CM37" s="197" t="n">
        <v>20000.0</v>
      </c>
      <c r="CN37" s="197" t="n">
        <v>20000.0</v>
      </c>
      <c r="CO37" s="197" t="n">
        <v>20000.0</v>
      </c>
      <c r="CP37" s="197" t="n">
        <v>20000.0</v>
      </c>
      <c r="CQ37" s="197" t="n">
        <v>20000.0</v>
      </c>
      <c r="CR37" s="197" t="n">
        <v>5000.0</v>
      </c>
      <c r="CS37" s="197" t="n">
        <v>31.0</v>
      </c>
      <c r="CT37" s="197" t="n">
        <v>31.0</v>
      </c>
      <c r="CU37" s="197" t="n">
        <v>794.2559814453125</v>
      </c>
    </row>
    <row r="38" spans="2:99">
      <c r="B38" s="122" t="s">
        <v>438</v>
      </c>
      <c r="C38" s="197" t="n">
        <v>3252.0</v>
      </c>
      <c r="D38" s="197" t="n">
        <v>3163.0</v>
      </c>
      <c r="E38" s="197" t="n">
        <v>575.0</v>
      </c>
      <c r="F38" s="122" t="s">
        <v>438</v>
      </c>
      <c r="G38" s="197" t="n">
        <v>2631.77978515625</v>
      </c>
      <c r="H38" s="197" t="n">
        <v>2136.112548828125</v>
      </c>
      <c r="I38" s="197" t="n">
        <v>506.9586181640625</v>
      </c>
      <c r="J38" s="197" t="n">
        <v>442.44512939453125</v>
      </c>
      <c r="K38" s="197" t="n">
        <v>430.3204040527344</v>
      </c>
      <c r="L38" s="197" t="n">
        <v>4233.21728515625</v>
      </c>
      <c r="M38" s="197" t="n">
        <v>4233.21728515625</v>
      </c>
      <c r="N38" s="197" t="n">
        <v>3302.256103515625</v>
      </c>
      <c r="O38" s="197" t="n">
        <v>3104.18017578125</v>
      </c>
      <c r="P38" s="197" t="n">
        <v>3302.256103515625</v>
      </c>
      <c r="Q38" s="197" t="n">
        <v>10415.107421875</v>
      </c>
      <c r="R38" s="197" t="n">
        <v>2236.91748046875</v>
      </c>
      <c r="S38" s="197" t="n">
        <v>0.0</v>
      </c>
      <c r="T38" s="197" t="n">
        <v>71.75008392333984</v>
      </c>
      <c r="U38" s="197" t="n">
        <v>-129.5373992919922</v>
      </c>
      <c r="V38" s="197" t="n">
        <v>0.058834776282310486</v>
      </c>
      <c r="W38" s="197" t="n">
        <v>0.058834776282310486</v>
      </c>
      <c r="X38" s="197" t="n">
        <v>0.0</v>
      </c>
      <c r="Y38" s="197" t="n">
        <v>0.0</v>
      </c>
      <c r="Z38" s="197" t="n">
        <v>4500.0</v>
      </c>
      <c r="AA38" s="197" t="n">
        <v>1.0</v>
      </c>
      <c r="AB38" s="197" t="n">
        <v>198.0758056640625</v>
      </c>
      <c r="AC38" s="197" t="n">
        <v>0.0</v>
      </c>
      <c r="AD38" s="197" t="n">
        <v>0.6499999761581421</v>
      </c>
      <c r="AE38" s="197" t="n">
        <v>8466.4345703125</v>
      </c>
      <c r="AF38" s="197" t="n">
        <v>0.0</v>
      </c>
      <c r="AG38" s="197" t="n">
        <v>2758.107177734375</v>
      </c>
      <c r="AH38" s="197" t="n">
        <v>1353.29248046875</v>
      </c>
      <c r="AI38" s="197" t="n">
        <v>0.0</v>
      </c>
      <c r="AJ38" s="197" t="n">
        <v>130.75384521484375</v>
      </c>
      <c r="AK38" s="197" t="n">
        <v>172.66607666015625</v>
      </c>
      <c r="AL38" s="197" t="n">
        <v>6680.0</v>
      </c>
      <c r="AM38" s="197" t="n">
        <v>4233.21728515625</v>
      </c>
      <c r="AN38" s="197" t="n">
        <v>0.0</v>
      </c>
      <c r="AO38" s="197" t="n">
        <v>0.0</v>
      </c>
      <c r="AP38" s="197" t="n">
        <v>0.0</v>
      </c>
      <c r="AQ38" s="197" t="n">
        <v>280.532958984375</v>
      </c>
      <c r="AR38" s="197" t="n">
        <v>349.7560729980469</v>
      </c>
      <c r="AS38" s="197" t="n">
        <v>0.0</v>
      </c>
      <c r="AT38" s="197" t="n">
        <v>999999.0</v>
      </c>
      <c r="AU38" s="197" t="n">
        <v>0.0</v>
      </c>
      <c r="AV38" s="197" t="n">
        <v>999999.0</v>
      </c>
      <c r="AW38" s="197" t="n">
        <v>0.0</v>
      </c>
      <c r="AX38" s="197" t="n">
        <v>0.0</v>
      </c>
      <c r="AY38" s="197" t="n">
        <v>999999.0</v>
      </c>
      <c r="AZ38" s="197" t="n">
        <v>0.0</v>
      </c>
      <c r="BA38" s="197" t="n">
        <v>999999.0</v>
      </c>
      <c r="BB38" s="197" t="n">
        <v>0.0</v>
      </c>
      <c r="BC38" s="197" t="n">
        <v>0.0</v>
      </c>
      <c r="BD38" s="197" t="n">
        <v>0.5061989426612854</v>
      </c>
      <c r="BE38" s="197" t="n">
        <v>0.5766223669052124</v>
      </c>
      <c r="BF38" s="197" t="n">
        <v>999998.0</v>
      </c>
      <c r="BG38" s="197" t="n">
        <v>3891.89111328125</v>
      </c>
      <c r="BH38" s="197" t="n">
        <v>3169.510986328125</v>
      </c>
      <c r="BI38" s="197" t="n">
        <v>0.0</v>
      </c>
      <c r="BJ38" s="197" t="n">
        <v>999999.0</v>
      </c>
      <c r="BK38" s="197" t="n">
        <v>9181.0283203125</v>
      </c>
      <c r="BL38" s="197" t="n">
        <v>9194.4833984375</v>
      </c>
      <c r="BM38" s="197" t="n">
        <v>0.0</v>
      </c>
      <c r="BN38" s="197" t="n">
        <v>1176.34912109375</v>
      </c>
      <c r="BO38" s="197" t="n">
        <v>1621.7880859375</v>
      </c>
      <c r="BP38" s="197" t="n">
        <v>1.1834748983383179</v>
      </c>
      <c r="BQ38" s="197" t="n">
        <v>2155.47314453125</v>
      </c>
      <c r="BR38" s="197" t="n">
        <v>0.0</v>
      </c>
      <c r="BS38" s="197" t="n">
        <v>999999.0</v>
      </c>
      <c r="BT38" s="197" t="n">
        <v>0.0</v>
      </c>
      <c r="BU38" s="197" t="n">
        <v>2140.457763671875</v>
      </c>
      <c r="BV38" s="197" t="n">
        <v>2164.643310546875</v>
      </c>
      <c r="BW38" s="197" t="n">
        <v>99000.0</v>
      </c>
      <c r="BX38" s="197" t="n">
        <v>1993.2435302734375</v>
      </c>
      <c r="BY38" s="197" t="n">
        <v>1486.740478515625</v>
      </c>
      <c r="BZ38" s="197" t="n">
        <v>99000.0</v>
      </c>
      <c r="CA38" s="197" t="n">
        <v>758.9847412109375</v>
      </c>
      <c r="CB38" s="197" t="n">
        <v>821.0338134765625</v>
      </c>
      <c r="CC38" s="197" t="n">
        <v>964.9122924804688</v>
      </c>
      <c r="CD38" s="197" t="n">
        <v>7926.34619140625</v>
      </c>
      <c r="CE38" s="197" t="n">
        <v>6600.42138671875</v>
      </c>
      <c r="CF38" s="197" t="n">
        <v>15500.0</v>
      </c>
      <c r="CG38" s="197" t="n">
        <v>1025.0380859375</v>
      </c>
      <c r="CH38" s="197" t="n">
        <v>2187.527587890625</v>
      </c>
      <c r="CI38" s="197" t="n">
        <v>1573.0433349609375</v>
      </c>
      <c r="CJ38" s="197" t="n">
        <v>3760.57080078125</v>
      </c>
      <c r="CK38" s="197" t="n">
        <v>20000.0</v>
      </c>
      <c r="CL38" s="197" t="n">
        <v>20000.0</v>
      </c>
      <c r="CM38" s="197" t="n">
        <v>20000.0</v>
      </c>
      <c r="CN38" s="197" t="n">
        <v>20000.0</v>
      </c>
      <c r="CO38" s="197" t="n">
        <v>20000.0</v>
      </c>
      <c r="CP38" s="197" t="n">
        <v>20000.0</v>
      </c>
      <c r="CQ38" s="197" t="n">
        <v>20000.0</v>
      </c>
      <c r="CR38" s="197" t="n">
        <v>5000.0</v>
      </c>
      <c r="CS38" s="197" t="n">
        <v>20.0</v>
      </c>
      <c r="CT38" s="197" t="n">
        <v>20.0</v>
      </c>
      <c r="CU38" s="197" t="n">
        <v>559.2293701171875</v>
      </c>
    </row>
    <row r="39" spans="2:99">
      <c r="B39" s="122" t="s">
        <v>439</v>
      </c>
      <c r="C39" s="197" t="n">
        <v>3370.0</v>
      </c>
      <c r="D39" s="197" t="n">
        <v>3163.0</v>
      </c>
      <c r="E39" s="197" t="n">
        <v>575.0</v>
      </c>
      <c r="F39" s="122" t="s">
        <v>439</v>
      </c>
      <c r="G39" s="197" t="n">
        <v>2594.417236328125</v>
      </c>
      <c r="H39" s="197" t="n">
        <v>2055.472412109375</v>
      </c>
      <c r="I39" s="197" t="n">
        <v>434.5106506347656</v>
      </c>
      <c r="J39" s="197" t="n">
        <v>615.3955688476562</v>
      </c>
      <c r="K39" s="197" t="n">
        <v>505.9013671875</v>
      </c>
      <c r="L39" s="197" t="n">
        <v>3969.68359375</v>
      </c>
      <c r="M39" s="197" t="n">
        <v>3969.68359375</v>
      </c>
      <c r="N39" s="197" t="n">
        <v>2996.76025390625</v>
      </c>
      <c r="O39" s="197" t="n">
        <v>2996.76025390625</v>
      </c>
      <c r="P39" s="197" t="n">
        <v>2996.76025390625</v>
      </c>
      <c r="Q39" s="197" t="n">
        <v>10033.953125</v>
      </c>
      <c r="R39" s="197" t="n">
        <v>1966.18115234375</v>
      </c>
      <c r="S39" s="197" t="n">
        <v>0.0</v>
      </c>
      <c r="T39" s="197" t="n">
        <v>21.69721031188965</v>
      </c>
      <c r="U39" s="197" t="n">
        <v>-25.51758575439453</v>
      </c>
      <c r="V39" s="197" t="n">
        <v>1.0357495546340942</v>
      </c>
      <c r="W39" s="197" t="n">
        <v>1.0357495546340942</v>
      </c>
      <c r="X39" s="197" t="n">
        <v>0.0</v>
      </c>
      <c r="Y39" s="197" t="n">
        <v>0.0</v>
      </c>
      <c r="Z39" s="197" t="n">
        <v>4500.0</v>
      </c>
      <c r="AA39" s="197" t="n">
        <v>1.0</v>
      </c>
      <c r="AB39" s="197" t="n">
        <v>0.0</v>
      </c>
      <c r="AC39" s="197" t="n">
        <v>0.0</v>
      </c>
      <c r="AD39" s="197" t="n">
        <v>0.6499999761581421</v>
      </c>
      <c r="AE39" s="197" t="n">
        <v>8016.20947265625</v>
      </c>
      <c r="AF39" s="197" t="n">
        <v>0.0</v>
      </c>
      <c r="AG39" s="197" t="n">
        <v>844.8179931640625</v>
      </c>
      <c r="AH39" s="197" t="n">
        <v>1438.8267822265625</v>
      </c>
      <c r="AI39" s="197" t="n">
        <v>0.0</v>
      </c>
      <c r="AJ39" s="197" t="n">
        <v>0.0</v>
      </c>
      <c r="AK39" s="197" t="n">
        <v>37.8578987121582</v>
      </c>
      <c r="AL39" s="197" t="n">
        <v>7039.40966796875</v>
      </c>
      <c r="AM39" s="197" t="n">
        <v>4216.603515625</v>
      </c>
      <c r="AN39" s="197" t="n">
        <v>0.0</v>
      </c>
      <c r="AO39" s="197" t="n">
        <v>0.0</v>
      </c>
      <c r="AP39" s="197" t="n">
        <v>0.0</v>
      </c>
      <c r="AQ39" s="197" t="n">
        <v>420.7994384765625</v>
      </c>
      <c r="AR39" s="197" t="n">
        <v>376.92431640625</v>
      </c>
      <c r="AS39" s="197" t="n">
        <v>0.0</v>
      </c>
      <c r="AT39" s="197" t="n">
        <v>999999.0</v>
      </c>
      <c r="AU39" s="197" t="n">
        <v>0.0</v>
      </c>
      <c r="AV39" s="197" t="n">
        <v>999999.0</v>
      </c>
      <c r="AW39" s="197" t="n">
        <v>0.0</v>
      </c>
      <c r="AX39" s="197" t="n">
        <v>0.0</v>
      </c>
      <c r="AY39" s="197" t="n">
        <v>999999.0</v>
      </c>
      <c r="AZ39" s="197" t="n">
        <v>0.0</v>
      </c>
      <c r="BA39" s="197" t="n">
        <v>999999.0</v>
      </c>
      <c r="BB39" s="197" t="n">
        <v>0.0</v>
      </c>
      <c r="BC39" s="197" t="n">
        <v>0.0</v>
      </c>
      <c r="BD39" s="197" t="n">
        <v>0.49140438437461853</v>
      </c>
      <c r="BE39" s="197" t="n">
        <v>0.5682888627052307</v>
      </c>
      <c r="BF39" s="197" t="n">
        <v>999998.0</v>
      </c>
      <c r="BG39" s="197" t="n">
        <v>2669.22021484375</v>
      </c>
      <c r="BH39" s="197" t="n">
        <v>1662.283935546875</v>
      </c>
      <c r="BI39" s="197" t="n">
        <v>0.0</v>
      </c>
      <c r="BJ39" s="197" t="n">
        <v>999999.0</v>
      </c>
      <c r="BK39" s="197" t="n">
        <v>7618.71923828125</v>
      </c>
      <c r="BL39" s="197" t="n">
        <v>7386.17529296875</v>
      </c>
      <c r="BM39" s="197" t="n">
        <v>0.0</v>
      </c>
      <c r="BN39" s="197" t="n">
        <v>3158.502197265625</v>
      </c>
      <c r="BO39" s="197" t="n">
        <v>3768.981689453125</v>
      </c>
      <c r="BP39" s="197" t="n">
        <v>1.2970136404037476</v>
      </c>
      <c r="BQ39" s="197" t="n">
        <v>2068.285400390625</v>
      </c>
      <c r="BR39" s="197" t="n">
        <v>0.0</v>
      </c>
      <c r="BS39" s="197" t="n">
        <v>999999.0</v>
      </c>
      <c r="BT39" s="197" t="n">
        <v>0.0</v>
      </c>
      <c r="BU39" s="197" t="n">
        <v>2257.631591796875</v>
      </c>
      <c r="BV39" s="197" t="n">
        <v>2161.195556640625</v>
      </c>
      <c r="BW39" s="197" t="n">
        <v>99000.0</v>
      </c>
      <c r="BX39" s="197" t="n">
        <v>2249.05908203125</v>
      </c>
      <c r="BY39" s="197" t="n">
        <v>2019.3875732421875</v>
      </c>
      <c r="BZ39" s="197" t="n">
        <v>99000.0</v>
      </c>
      <c r="CA39" s="197" t="n">
        <v>720.4860229492188</v>
      </c>
      <c r="CB39" s="197" t="n">
        <v>765.3214111328125</v>
      </c>
      <c r="CC39" s="197" t="n">
        <v>964.9122924804688</v>
      </c>
      <c r="CD39" s="197" t="n">
        <v>8986.4560546875</v>
      </c>
      <c r="CE39" s="197" t="n">
        <v>8025.28466796875</v>
      </c>
      <c r="CF39" s="197" t="n">
        <v>15500.0</v>
      </c>
      <c r="CG39" s="197" t="n">
        <v>568.8641357421875</v>
      </c>
      <c r="CH39" s="197" t="n">
        <v>1133.9283447265625</v>
      </c>
      <c r="CI39" s="197" t="n">
        <v>851.634765625</v>
      </c>
      <c r="CJ39" s="197" t="n">
        <v>1985.56298828125</v>
      </c>
      <c r="CK39" s="197" t="n">
        <v>20000.0</v>
      </c>
      <c r="CL39" s="197" t="n">
        <v>20000.0</v>
      </c>
      <c r="CM39" s="197" t="n">
        <v>20000.0</v>
      </c>
      <c r="CN39" s="197" t="n">
        <v>20000.0</v>
      </c>
      <c r="CO39" s="197" t="n">
        <v>20000.0</v>
      </c>
      <c r="CP39" s="197" t="n">
        <v>20000.0</v>
      </c>
      <c r="CQ39" s="197" t="n">
        <v>20000.0</v>
      </c>
      <c r="CR39" s="197" t="n">
        <v>5000.0</v>
      </c>
      <c r="CS39" s="197" t="n">
        <v>14.0</v>
      </c>
      <c r="CT39" s="197" t="n">
        <v>14.0</v>
      </c>
      <c r="CU39" s="197" t="n">
        <v>491.5452880859375</v>
      </c>
    </row>
    <row r="40" spans="2:99">
      <c r="B40" s="122" t="s">
        <v>440</v>
      </c>
      <c r="C40" s="197" t="n">
        <v>3828.0</v>
      </c>
      <c r="D40" s="197" t="n">
        <v>3150.0</v>
      </c>
      <c r="E40" s="197" t="n">
        <v>575.0</v>
      </c>
      <c r="F40" s="122" t="s">
        <v>440</v>
      </c>
      <c r="G40" s="197" t="n">
        <v>2667.340087890625</v>
      </c>
      <c r="H40" s="197" t="n">
        <v>2071.2607421875</v>
      </c>
      <c r="I40" s="197" t="n">
        <v>384.91546630859375</v>
      </c>
      <c r="J40" s="197" t="n">
        <v>716.78125</v>
      </c>
      <c r="K40" s="197" t="n">
        <v>546.6152954101562</v>
      </c>
      <c r="L40" s="197" t="n">
        <v>2915.765380859375</v>
      </c>
      <c r="M40" s="197" t="n">
        <v>2915.765380859375</v>
      </c>
      <c r="N40" s="197" t="n">
        <v>1633.5303955078125</v>
      </c>
      <c r="O40" s="197" t="n">
        <v>1633.5303955078125</v>
      </c>
      <c r="P40" s="197" t="n">
        <v>1633.5303955078125</v>
      </c>
      <c r="Q40" s="197" t="n">
        <v>13290.5244140625</v>
      </c>
      <c r="R40" s="197" t="n">
        <v>1848.4862060546875</v>
      </c>
      <c r="S40" s="197" t="n">
        <v>0.0</v>
      </c>
      <c r="T40" s="197" t="n">
        <v>0.0</v>
      </c>
      <c r="U40" s="197" t="n">
        <v>526.600341796875</v>
      </c>
      <c r="V40" s="197" t="n">
        <v>7101.322265625</v>
      </c>
      <c r="W40" s="197" t="n">
        <v>2.4618520736694336</v>
      </c>
      <c r="X40" s="197" t="n">
        <v>0.0</v>
      </c>
      <c r="Y40" s="197" t="n">
        <v>0.0</v>
      </c>
      <c r="Z40" s="197" t="n">
        <v>4500.0</v>
      </c>
      <c r="AA40" s="197" t="n">
        <v>1.0</v>
      </c>
      <c r="AB40" s="197" t="n">
        <v>0.0</v>
      </c>
      <c r="AC40" s="197" t="n">
        <v>0.0</v>
      </c>
      <c r="AD40" s="197" t="n">
        <v>0.6499999761581421</v>
      </c>
      <c r="AE40" s="197" t="n">
        <v>10251.912109375</v>
      </c>
      <c r="AF40" s="197" t="n">
        <v>255.23294067382812</v>
      </c>
      <c r="AG40" s="197" t="n">
        <v>0.0</v>
      </c>
      <c r="AH40" s="197" t="n">
        <v>1403.085205078125</v>
      </c>
      <c r="AI40" s="197" t="n">
        <v>0.0</v>
      </c>
      <c r="AJ40" s="197" t="n">
        <v>0.0</v>
      </c>
      <c r="AK40" s="197" t="n">
        <v>182.26043701171875</v>
      </c>
      <c r="AL40" s="197" t="n">
        <v>7296.162109375</v>
      </c>
      <c r="AM40" s="197" t="n">
        <v>4220.14794921875</v>
      </c>
      <c r="AN40" s="197" t="n">
        <v>0.0</v>
      </c>
      <c r="AO40" s="197" t="n">
        <v>0.0</v>
      </c>
      <c r="AP40" s="197" t="n">
        <v>0.0</v>
      </c>
      <c r="AQ40" s="197" t="n">
        <v>561.06591796875</v>
      </c>
      <c r="AR40" s="197" t="n">
        <v>133.3333282470703</v>
      </c>
      <c r="AS40" s="197" t="n">
        <v>0.0</v>
      </c>
      <c r="AT40" s="197" t="n">
        <v>999999.0</v>
      </c>
      <c r="AU40" s="197" t="n">
        <v>0.0</v>
      </c>
      <c r="AV40" s="197" t="n">
        <v>999999.0</v>
      </c>
      <c r="AW40" s="197" t="n">
        <v>0.0</v>
      </c>
      <c r="AX40" s="197" t="n">
        <v>0.0</v>
      </c>
      <c r="AY40" s="197" t="n">
        <v>999999.0</v>
      </c>
      <c r="AZ40" s="197" t="n">
        <v>0.0</v>
      </c>
      <c r="BA40" s="197" t="n">
        <v>999999.0</v>
      </c>
      <c r="BB40" s="197" t="n">
        <v>0.0</v>
      </c>
      <c r="BC40" s="197" t="n">
        <v>0.43628576397895813</v>
      </c>
      <c r="BD40" s="197" t="n">
        <v>0.3760121762752533</v>
      </c>
      <c r="BE40" s="197" t="n">
        <v>0.0</v>
      </c>
      <c r="BF40" s="197" t="n">
        <v>-1212.0721435546875</v>
      </c>
      <c r="BG40" s="197" t="n">
        <v>-452.91387939453125</v>
      </c>
      <c r="BH40" s="197" t="n">
        <v>999998.0</v>
      </c>
      <c r="BI40" s="197" t="n">
        <v>2778.1611328125</v>
      </c>
      <c r="BJ40" s="197" t="n">
        <v>4717.08056640625</v>
      </c>
      <c r="BK40" s="197" t="n">
        <v>4657.11669921875</v>
      </c>
      <c r="BL40" s="197" t="n">
        <v>999999.0</v>
      </c>
      <c r="BM40" s="197" t="n">
        <v>11496.08203125</v>
      </c>
      <c r="BN40" s="197" t="n">
        <v>11598.8603515625</v>
      </c>
      <c r="BO40" s="197" t="n">
        <v>0.0</v>
      </c>
      <c r="BP40" s="197" t="n">
        <v>1.1584683656692505</v>
      </c>
      <c r="BQ40" s="197" t="n">
        <v>633.7634887695312</v>
      </c>
      <c r="BR40" s="197" t="n">
        <v>0.0</v>
      </c>
      <c r="BS40" s="197" t="n">
        <v>999999.0</v>
      </c>
      <c r="BT40" s="197" t="n">
        <v>0.0</v>
      </c>
      <c r="BU40" s="197" t="n">
        <v>2482.738525390625</v>
      </c>
      <c r="BV40" s="197" t="n">
        <v>2300.397216796875</v>
      </c>
      <c r="BW40" s="197" t="n">
        <v>99000.0</v>
      </c>
      <c r="BX40" s="197" t="n">
        <v>2228.82275390625</v>
      </c>
      <c r="BY40" s="197" t="n">
        <v>2279.41015625</v>
      </c>
      <c r="BZ40" s="197" t="n">
        <v>99000.0</v>
      </c>
      <c r="CA40" s="197" t="n">
        <v>883.7398071289062</v>
      </c>
      <c r="CB40" s="197" t="n">
        <v>729.696044921875</v>
      </c>
      <c r="CC40" s="197" t="n">
        <v>778.9473876953125</v>
      </c>
      <c r="CD40" s="197" t="n">
        <v>8501.642578125</v>
      </c>
      <c r="CE40" s="197" t="n">
        <v>9101.7314453125</v>
      </c>
      <c r="CF40" s="197" t="n">
        <v>12500.0</v>
      </c>
      <c r="CG40" s="197" t="n">
        <v>5299.4443359375</v>
      </c>
      <c r="CH40" s="197" t="n">
        <v>300.0</v>
      </c>
      <c r="CI40" s="197" t="n">
        <v>800.0</v>
      </c>
      <c r="CJ40" s="197" t="n">
        <v>1100.0</v>
      </c>
      <c r="CK40" s="197" t="n">
        <v>20000.0</v>
      </c>
      <c r="CL40" s="197" t="n">
        <v>20000.0</v>
      </c>
      <c r="CM40" s="197" t="n">
        <v>20000.0</v>
      </c>
      <c r="CN40" s="197" t="n">
        <v>20000.0</v>
      </c>
      <c r="CO40" s="197" t="n">
        <v>20000.0</v>
      </c>
      <c r="CP40" s="197" t="n">
        <v>20000.0</v>
      </c>
      <c r="CQ40" s="197" t="n">
        <v>20000.0</v>
      </c>
      <c r="CR40" s="197" t="n">
        <v>5000.0</v>
      </c>
      <c r="CS40" s="197" t="n">
        <v>0.0</v>
      </c>
      <c r="CT40" s="197" t="n">
        <v>0.0</v>
      </c>
      <c r="CU40" s="197" t="n">
        <v>462.1215515136719</v>
      </c>
    </row>
    <row r="41" spans="2:99">
      <c r="B41" s="122" t="s">
        <v>441</v>
      </c>
      <c r="C41" s="197" t="n">
        <v>4256.0</v>
      </c>
      <c r="D41" s="197" t="n">
        <v>3096.0</v>
      </c>
      <c r="E41" s="197" t="n">
        <v>575.0</v>
      </c>
      <c r="F41" s="122" t="s">
        <v>441</v>
      </c>
      <c r="G41" s="197" t="n">
        <v>2833.51806640625</v>
      </c>
      <c r="H41" s="197" t="n">
        <v>2263.0537109375</v>
      </c>
      <c r="I41" s="197" t="n">
        <v>410.7770080566406</v>
      </c>
      <c r="J41" s="197" t="n">
        <v>745.0011596679688</v>
      </c>
      <c r="K41" s="197" t="n">
        <v>607.9833984375</v>
      </c>
      <c r="L41" s="197" t="n">
        <v>2144.892578125</v>
      </c>
      <c r="M41" s="197" t="n">
        <v>2144.892578125</v>
      </c>
      <c r="N41" s="197" t="n">
        <v>2144.892578125</v>
      </c>
      <c r="O41" s="197" t="n">
        <v>2144.892578125</v>
      </c>
      <c r="P41" s="197" t="n">
        <v>2144.892578125</v>
      </c>
      <c r="Q41" s="197" t="n">
        <v>15897.6376953125</v>
      </c>
      <c r="R41" s="197" t="n">
        <v>2127.542236328125</v>
      </c>
      <c r="S41" s="197" t="n">
        <v>0.0</v>
      </c>
      <c r="T41" s="197" t="n">
        <v>0.0</v>
      </c>
      <c r="U41" s="197" t="n">
        <v>554.57861328125</v>
      </c>
      <c r="V41" s="197" t="n">
        <v>7904.05078125</v>
      </c>
      <c r="W41" s="197" t="n">
        <v>4920.896484375</v>
      </c>
      <c r="X41" s="197" t="n">
        <v>2979.010986328125</v>
      </c>
      <c r="Y41" s="197" t="n">
        <v>0.0</v>
      </c>
      <c r="Z41" s="197" t="n">
        <v>6620.689453125</v>
      </c>
      <c r="AA41" s="197" t="n">
        <v>1.0</v>
      </c>
      <c r="AB41" s="197" t="n">
        <v>0.0</v>
      </c>
      <c r="AC41" s="197" t="n">
        <v>0.0</v>
      </c>
      <c r="AD41" s="197" t="n">
        <v>0.44999998807907104</v>
      </c>
      <c r="AE41" s="197" t="n">
        <v>8493.955078125</v>
      </c>
      <c r="AF41" s="197" t="n">
        <v>2320.234130859375</v>
      </c>
      <c r="AG41" s="197" t="n">
        <v>0.0</v>
      </c>
      <c r="AH41" s="197" t="n">
        <v>1160.000732421875</v>
      </c>
      <c r="AI41" s="197" t="n">
        <v>0.0</v>
      </c>
      <c r="AJ41" s="197" t="n">
        <v>0.0</v>
      </c>
      <c r="AK41" s="197" t="n">
        <v>345.7117919921875</v>
      </c>
      <c r="AL41" s="197" t="n">
        <v>7364.72607421875</v>
      </c>
      <c r="AM41" s="197" t="n">
        <v>4232.73974609375</v>
      </c>
      <c r="AN41" s="197" t="n">
        <v>0.0</v>
      </c>
      <c r="AO41" s="197" t="n">
        <v>0.0</v>
      </c>
      <c r="AP41" s="197" t="n">
        <v>0.0</v>
      </c>
      <c r="AQ41" s="197" t="n">
        <v>701.3323974609375</v>
      </c>
      <c r="AR41" s="197" t="n">
        <v>166.6666717529297</v>
      </c>
      <c r="AS41" s="197" t="n">
        <v>0.0</v>
      </c>
      <c r="AT41" s="197" t="n">
        <v>999999.0</v>
      </c>
      <c r="AU41" s="197" t="n">
        <v>0.0</v>
      </c>
      <c r="AV41" s="197" t="n">
        <v>999999.0</v>
      </c>
      <c r="AW41" s="197" t="n">
        <v>0.0</v>
      </c>
      <c r="AX41" s="197" t="n">
        <v>0.0</v>
      </c>
      <c r="AY41" s="197" t="n">
        <v>999999.0</v>
      </c>
      <c r="AZ41" s="197" t="n">
        <v>0.0</v>
      </c>
      <c r="BA41" s="197" t="n">
        <v>999999.0</v>
      </c>
      <c r="BB41" s="197" t="n">
        <v>0.0</v>
      </c>
      <c r="BC41" s="197" t="n">
        <v>0.0</v>
      </c>
      <c r="BD41" s="197" t="n">
        <v>0.0</v>
      </c>
      <c r="BE41" s="197" t="n">
        <v>0.50017249584198</v>
      </c>
      <c r="BF41" s="197" t="n">
        <v>999998.0</v>
      </c>
      <c r="BG41" s="197" t="n">
        <v>999998.0</v>
      </c>
      <c r="BH41" s="197" t="n">
        <v>7900.53125</v>
      </c>
      <c r="BI41" s="197" t="n">
        <v>0.0</v>
      </c>
      <c r="BJ41" s="197" t="n">
        <v>999999.0</v>
      </c>
      <c r="BK41" s="197" t="n">
        <v>999999.0</v>
      </c>
      <c r="BL41" s="197" t="n">
        <v>16024.142578125</v>
      </c>
      <c r="BM41" s="197" t="n">
        <v>0.0</v>
      </c>
      <c r="BN41" s="197" t="n">
        <v>0.0</v>
      </c>
      <c r="BO41" s="197" t="n">
        <v>-8532.36328125</v>
      </c>
      <c r="BP41" s="197" t="n">
        <v>1.215370774269104</v>
      </c>
      <c r="BQ41" s="197" t="n">
        <v>1258.5186767578125</v>
      </c>
      <c r="BR41" s="197" t="n">
        <v>0.0</v>
      </c>
      <c r="BS41" s="197" t="n">
        <v>999999.0</v>
      </c>
      <c r="BT41" s="197" t="n">
        <v>0.0</v>
      </c>
      <c r="BU41" s="197" t="n">
        <v>1262.022216796875</v>
      </c>
      <c r="BV41" s="197" t="n">
        <v>2536.9365234375</v>
      </c>
      <c r="BW41" s="197" t="n">
        <v>99000.0</v>
      </c>
      <c r="BX41" s="197" t="n">
        <v>808.2214965820312</v>
      </c>
      <c r="BY41" s="197" t="n">
        <v>2271.786376953125</v>
      </c>
      <c r="BZ41" s="197" t="n">
        <v>99000.0</v>
      </c>
      <c r="CA41" s="197" t="n">
        <v>831.27392578125</v>
      </c>
      <c r="CB41" s="197" t="n">
        <v>899.4847412109375</v>
      </c>
      <c r="CC41" s="197" t="n">
        <v>631.5789184570312</v>
      </c>
      <c r="CD41" s="197" t="n">
        <v>4090.772705078125</v>
      </c>
      <c r="CE41" s="197" t="n">
        <v>8596.580078125</v>
      </c>
      <c r="CF41" s="197" t="n">
        <v>8000.0</v>
      </c>
      <c r="CG41" s="197" t="n">
        <v>0.0</v>
      </c>
      <c r="CH41" s="197" t="n">
        <v>300.0</v>
      </c>
      <c r="CI41" s="197" t="n">
        <v>1471.3099365234375</v>
      </c>
      <c r="CJ41" s="197" t="n">
        <v>1771.3099365234375</v>
      </c>
      <c r="CK41" s="197" t="n">
        <v>20000.0</v>
      </c>
      <c r="CL41" s="197" t="n">
        <v>20000.0</v>
      </c>
      <c r="CM41" s="197" t="n">
        <v>20000.0</v>
      </c>
      <c r="CN41" s="197" t="n">
        <v>20000.0</v>
      </c>
      <c r="CO41" s="197" t="n">
        <v>20000.0</v>
      </c>
      <c r="CP41" s="197" t="n">
        <v>20000.0</v>
      </c>
      <c r="CQ41" s="197" t="n">
        <v>20000.0</v>
      </c>
      <c r="CR41" s="197" t="n">
        <v>5000.0</v>
      </c>
      <c r="CS41" s="197" t="n">
        <v>0.0</v>
      </c>
      <c r="CT41" s="197" t="n">
        <v>0.0</v>
      </c>
      <c r="CU41" s="197" t="n">
        <v>2127.542236328125</v>
      </c>
    </row>
    <row r="42" spans="2:99">
      <c r="B42" s="122" t="s">
        <v>442</v>
      </c>
      <c r="C42" s="197" t="n">
        <v>4552.0</v>
      </c>
      <c r="D42" s="197" t="n">
        <v>3163.0</v>
      </c>
      <c r="E42" s="197" t="n">
        <v>675.0</v>
      </c>
      <c r="F42" s="122" t="s">
        <v>442</v>
      </c>
      <c r="G42" s="197" t="n">
        <v>2766.559814453125</v>
      </c>
      <c r="H42" s="197" t="n">
        <v>2238.3994140625</v>
      </c>
      <c r="I42" s="197" t="n">
        <v>435.7231750488281</v>
      </c>
      <c r="J42" s="197" t="n">
        <v>692.853759765625</v>
      </c>
      <c r="K42" s="197" t="n">
        <v>549.754150390625</v>
      </c>
      <c r="L42" s="197" t="n">
        <v>800.0</v>
      </c>
      <c r="M42" s="197" t="n">
        <v>800.0</v>
      </c>
      <c r="N42" s="197" t="n">
        <v>300.0</v>
      </c>
      <c r="O42" s="197" t="n">
        <v>300.0</v>
      </c>
      <c r="P42" s="197" t="n">
        <v>300.0</v>
      </c>
      <c r="Q42" s="197" t="n">
        <v>8878.7548828125</v>
      </c>
      <c r="R42" s="197" t="n">
        <v>1789.7088623046875</v>
      </c>
      <c r="S42" s="197" t="n">
        <v>0.0</v>
      </c>
      <c r="T42" s="197" t="n">
        <v>0.0</v>
      </c>
      <c r="U42" s="197" t="n">
        <v>-104.2874984741211</v>
      </c>
      <c r="V42" s="197" t="n">
        <v>0.12122882157564163</v>
      </c>
      <c r="W42" s="197" t="n">
        <v>0.12122882157564163</v>
      </c>
      <c r="X42" s="197" t="n">
        <v>0.0</v>
      </c>
      <c r="Y42" s="197" t="n">
        <v>0.0</v>
      </c>
      <c r="Z42" s="197" t="n">
        <v>9008.064453125</v>
      </c>
      <c r="AA42" s="197" t="n">
        <v>0.0</v>
      </c>
      <c r="AB42" s="197" t="n">
        <v>0.0</v>
      </c>
      <c r="AC42" s="197" t="n">
        <v>0.0</v>
      </c>
      <c r="AD42" s="197" t="n">
        <v>0.3499999940395355</v>
      </c>
      <c r="AE42" s="197" t="n">
        <v>3873.611572265625</v>
      </c>
      <c r="AF42" s="197" t="n">
        <v>1823.680908203125</v>
      </c>
      <c r="AG42" s="197" t="n">
        <v>1751.063720703125</v>
      </c>
      <c r="AH42" s="197" t="n">
        <v>15.92900562286377</v>
      </c>
      <c r="AI42" s="197" t="n">
        <v>84.68582916259766</v>
      </c>
      <c r="AJ42" s="197" t="n">
        <v>1148.4576416015625</v>
      </c>
      <c r="AK42" s="197" t="n">
        <v>1151.3251953125</v>
      </c>
      <c r="AL42" s="197" t="n">
        <v>6968.66259765625</v>
      </c>
      <c r="AM42" s="197" t="n">
        <v>4241.4619140625</v>
      </c>
      <c r="AN42" s="197" t="n">
        <v>0.0</v>
      </c>
      <c r="AO42" s="197" t="n">
        <v>0.0</v>
      </c>
      <c r="AP42" s="197" t="n">
        <v>0.0</v>
      </c>
      <c r="AQ42" s="197" t="n">
        <v>181.8126983642578</v>
      </c>
      <c r="AR42" s="197" t="n">
        <v>200.0</v>
      </c>
      <c r="AS42" s="197" t="n">
        <v>0.0</v>
      </c>
      <c r="AT42" s="197" t="n">
        <v>999999.0</v>
      </c>
      <c r="AU42" s="197" t="n">
        <v>0.0</v>
      </c>
      <c r="AV42" s="197" t="n">
        <v>999999.0</v>
      </c>
      <c r="AW42" s="197" t="n">
        <v>0.0</v>
      </c>
      <c r="AX42" s="197" t="n">
        <v>0.0</v>
      </c>
      <c r="AY42" s="197" t="n">
        <v>999999.0</v>
      </c>
      <c r="AZ42" s="197" t="n">
        <v>0.0</v>
      </c>
      <c r="BA42" s="197" t="n">
        <v>999999.0</v>
      </c>
      <c r="BB42" s="197" t="n">
        <v>0.0</v>
      </c>
      <c r="BC42" s="197" t="n">
        <v>0.0</v>
      </c>
      <c r="BD42" s="197" t="n">
        <v>0.0</v>
      </c>
      <c r="BE42" s="197" t="n">
        <v>0.0</v>
      </c>
      <c r="BF42" s="197" t="n">
        <v>999999.0</v>
      </c>
      <c r="BG42" s="197" t="n">
        <v>999999.0</v>
      </c>
      <c r="BH42" s="197" t="n">
        <v>999999.0</v>
      </c>
      <c r="BI42" s="197" t="n">
        <v>0.0</v>
      </c>
      <c r="BJ42" s="197" t="n">
        <v>999999.0</v>
      </c>
      <c r="BK42" s="197" t="n">
        <v>999999.0</v>
      </c>
      <c r="BL42" s="197" t="n">
        <v>999999.0</v>
      </c>
      <c r="BM42" s="197" t="n">
        <v>0.0</v>
      </c>
      <c r="BN42" s="197" t="n">
        <v>0.0</v>
      </c>
      <c r="BO42" s="197" t="n">
        <v>0.0</v>
      </c>
      <c r="BP42" s="197" t="n">
        <v>1.2126544713974</v>
      </c>
      <c r="BQ42" s="197" t="n">
        <v>4850.55859375</v>
      </c>
      <c r="BR42" s="197" t="n">
        <v>0.0</v>
      </c>
      <c r="BS42" s="197" t="n">
        <v>999999.0</v>
      </c>
      <c r="BT42" s="197" t="n">
        <v>0.0</v>
      </c>
      <c r="BU42" s="197" t="n">
        <v>378.8883056640625</v>
      </c>
      <c r="BV42" s="197" t="n">
        <v>1265.63818359375</v>
      </c>
      <c r="BW42" s="197" t="n">
        <v>99000.0</v>
      </c>
      <c r="BX42" s="197" t="n">
        <v>312.26171875</v>
      </c>
      <c r="BY42" s="197" t="n">
        <v>804.2821655273438</v>
      </c>
      <c r="BZ42" s="197" t="n">
        <v>99000.0</v>
      </c>
      <c r="CA42" s="197" t="n">
        <v>446.7040710449219</v>
      </c>
      <c r="CB42" s="197" t="n">
        <v>837.013427734375</v>
      </c>
      <c r="CC42" s="197" t="n">
        <v>631.5789184570312</v>
      </c>
      <c r="CD42" s="197" t="n">
        <v>1445.3258056640625</v>
      </c>
      <c r="CE42" s="197" t="n">
        <v>4091.447998046875</v>
      </c>
      <c r="CF42" s="197" t="n">
        <v>8000.0</v>
      </c>
      <c r="CG42" s="197" t="n">
        <v>0.0</v>
      </c>
      <c r="CH42" s="197" t="n">
        <v>300.0</v>
      </c>
      <c r="CI42" s="197" t="n">
        <v>800.0</v>
      </c>
      <c r="CJ42" s="197" t="n">
        <v>1100.0</v>
      </c>
      <c r="CK42" s="197" t="n">
        <v>20000.0</v>
      </c>
      <c r="CL42" s="197" t="n">
        <v>20000.0</v>
      </c>
      <c r="CM42" s="197" t="n">
        <v>20000.0</v>
      </c>
      <c r="CN42" s="197" t="n">
        <v>20000.0</v>
      </c>
      <c r="CO42" s="197" t="n">
        <v>20000.0</v>
      </c>
      <c r="CP42" s="197" t="n">
        <v>20000.0</v>
      </c>
      <c r="CQ42" s="197" t="n">
        <v>20000.0</v>
      </c>
      <c r="CR42" s="197" t="n">
        <v>3500.0</v>
      </c>
      <c r="CS42" s="197" t="n">
        <v>0.0</v>
      </c>
      <c r="CT42" s="197" t="n">
        <v>0.0</v>
      </c>
      <c r="CU42" s="197" t="n">
        <v>1789.7088623046875</v>
      </c>
    </row>
    <row r="43" spans="2:99">
      <c r="B43" s="122" t="s">
        <v>443</v>
      </c>
      <c r="C43" s="197" t="n">
        <v>4552.0</v>
      </c>
      <c r="D43" s="197" t="n">
        <v>3459.0</v>
      </c>
      <c r="E43" s="197" t="n">
        <v>800.0</v>
      </c>
      <c r="F43" s="122" t="s">
        <v>443</v>
      </c>
      <c r="G43" s="197" t="n">
        <v>2694.2890625</v>
      </c>
      <c r="H43" s="197" t="n">
        <v>2250.4609375</v>
      </c>
      <c r="I43" s="197" t="n">
        <v>496.0874938964844</v>
      </c>
      <c r="J43" s="197" t="n">
        <v>625.9879760742188</v>
      </c>
      <c r="K43" s="197" t="n">
        <v>470.828857421875</v>
      </c>
      <c r="L43" s="197" t="n">
        <v>894.7423706054688</v>
      </c>
      <c r="M43" s="197" t="n">
        <v>894.7423706054688</v>
      </c>
      <c r="N43" s="197" t="n">
        <v>300.0</v>
      </c>
      <c r="O43" s="197" t="n">
        <v>300.0</v>
      </c>
      <c r="P43" s="197" t="n">
        <v>300.0</v>
      </c>
      <c r="Q43" s="197" t="n">
        <v>6853.92626953125</v>
      </c>
      <c r="R43" s="197" t="n">
        <v>2388.857666015625</v>
      </c>
      <c r="S43" s="197" t="n">
        <v>0.0</v>
      </c>
      <c r="T43" s="197" t="n">
        <v>0.0</v>
      </c>
      <c r="U43" s="197" t="n">
        <v>-72.71575164794922</v>
      </c>
      <c r="V43" s="197" t="n">
        <v>23.734209060668945</v>
      </c>
      <c r="W43" s="197" t="n">
        <v>0.0</v>
      </c>
      <c r="X43" s="197" t="n">
        <v>0.0</v>
      </c>
      <c r="Y43" s="197" t="n">
        <v>0.9189756512641907</v>
      </c>
      <c r="Z43" s="197" t="n">
        <v>6406.25</v>
      </c>
      <c r="AA43" s="197" t="n">
        <v>1.0</v>
      </c>
      <c r="AB43" s="197" t="n">
        <v>0.0</v>
      </c>
      <c r="AC43" s="197" t="n">
        <v>0.0</v>
      </c>
      <c r="AD43" s="197" t="n">
        <v>0.3499999940395355</v>
      </c>
      <c r="AE43" s="197" t="n">
        <v>3372.410888671875</v>
      </c>
      <c r="AF43" s="197" t="n">
        <v>4.059428691864014</v>
      </c>
      <c r="AG43" s="197" t="n">
        <v>1320.351806640625</v>
      </c>
      <c r="AH43" s="197" t="n">
        <v>0.0</v>
      </c>
      <c r="AI43" s="197" t="n">
        <v>18.641881942749023</v>
      </c>
      <c r="AJ43" s="197" t="n">
        <v>1459.8709716796875</v>
      </c>
      <c r="AK43" s="197" t="n">
        <v>1421.4979248046875</v>
      </c>
      <c r="AL43" s="197" t="n">
        <v>6680.0</v>
      </c>
      <c r="AM43" s="197" t="n">
        <v>4327.68896484375</v>
      </c>
      <c r="AN43" s="197" t="n">
        <v>1789.4847412109375</v>
      </c>
      <c r="AO43" s="197" t="n">
        <v>300.0</v>
      </c>
      <c r="AP43" s="197" t="n">
        <v>894.7423706054688</v>
      </c>
      <c r="AQ43" s="197" t="n">
        <v>181.8126983642578</v>
      </c>
      <c r="AR43" s="197" t="n">
        <v>200.0</v>
      </c>
      <c r="AS43" s="197" t="n">
        <v>0.8792250752449036</v>
      </c>
      <c r="AT43" s="197" t="n">
        <v>3069.20068359375</v>
      </c>
      <c r="AU43" s="197" t="n">
        <v>0.0</v>
      </c>
      <c r="AV43" s="197" t="n">
        <v>9296.353515625</v>
      </c>
      <c r="AW43" s="197" t="n">
        <v>-2544.924560546875</v>
      </c>
      <c r="AX43" s="197" t="n">
        <v>1.6145045757293701</v>
      </c>
      <c r="AY43" s="197" t="n">
        <v>763.0386352539062</v>
      </c>
      <c r="AZ43" s="197" t="n">
        <v>0.0</v>
      </c>
      <c r="BA43" s="197" t="n">
        <v>12197.8427734375</v>
      </c>
      <c r="BB43" s="197" t="n">
        <v>-145.5901336669922</v>
      </c>
      <c r="BC43" s="197" t="n">
        <v>0.49307185411453247</v>
      </c>
      <c r="BD43" s="197" t="n">
        <v>0.4923461079597473</v>
      </c>
      <c r="BE43" s="197" t="n">
        <v>0.49287524819374084</v>
      </c>
      <c r="BF43" s="197" t="n">
        <v>11233.650390625</v>
      </c>
      <c r="BG43" s="197" t="n">
        <v>11237.328125</v>
      </c>
      <c r="BH43" s="197" t="n">
        <v>11234.53125</v>
      </c>
      <c r="BI43" s="197" t="n">
        <v>0.0</v>
      </c>
      <c r="BJ43" s="197" t="n">
        <v>14725.8544921875</v>
      </c>
      <c r="BK43" s="197" t="n">
        <v>14724.392578125</v>
      </c>
      <c r="BL43" s="197" t="n">
        <v>14725.3427734375</v>
      </c>
      <c r="BM43" s="197" t="n">
        <v>-20772.91015625</v>
      </c>
      <c r="BN43" s="197" t="n">
        <v>-20810.392578125</v>
      </c>
      <c r="BO43" s="197" t="n">
        <v>-20782.818359375</v>
      </c>
      <c r="BP43" s="197" t="n">
        <v>1.186274766921997</v>
      </c>
      <c r="BQ43" s="197" t="n">
        <v>5902.2822265625</v>
      </c>
      <c r="BR43" s="197" t="n">
        <v>0.0</v>
      </c>
      <c r="BS43" s="197" t="n">
        <v>999999.0</v>
      </c>
      <c r="BT43" s="197" t="n">
        <v>0.0</v>
      </c>
      <c r="BU43" s="197" t="n">
        <v>291.9778747558594</v>
      </c>
      <c r="BV43" s="197" t="n">
        <v>374.06976318359375</v>
      </c>
      <c r="BW43" s="197" t="n">
        <v>2200.0</v>
      </c>
      <c r="BX43" s="197" t="n">
        <v>302.29241943359375</v>
      </c>
      <c r="BY43" s="197" t="n">
        <v>306.6549987792969</v>
      </c>
      <c r="BZ43" s="197" t="n">
        <v>2780.0</v>
      </c>
      <c r="CA43" s="197" t="n">
        <v>456.0424499511719</v>
      </c>
      <c r="CB43" s="197" t="n">
        <v>446.7320251464844</v>
      </c>
      <c r="CC43" s="197" t="n">
        <v>631.5789184570312</v>
      </c>
      <c r="CD43" s="197" t="n">
        <v>1600.873291015625</v>
      </c>
      <c r="CE43" s="197" t="n">
        <v>1393.6273193359375</v>
      </c>
      <c r="CF43" s="197" t="n">
        <v>11000.0</v>
      </c>
      <c r="CG43" s="197" t="n">
        <v>208.70883178710938</v>
      </c>
      <c r="CH43" s="197" t="n">
        <v>300.0</v>
      </c>
      <c r="CI43" s="197" t="n">
        <v>800.0</v>
      </c>
      <c r="CJ43" s="197" t="n">
        <v>1100.0</v>
      </c>
      <c r="CK43" s="197" t="n">
        <v>20000.0</v>
      </c>
      <c r="CL43" s="197" t="n">
        <v>1186.8958740234375</v>
      </c>
      <c r="CM43" s="197" t="n">
        <v>20000.0</v>
      </c>
      <c r="CN43" s="197" t="n">
        <v>20000.0</v>
      </c>
      <c r="CO43" s="197" t="n">
        <v>20000.0</v>
      </c>
      <c r="CP43" s="197" t="n">
        <v>20000.0</v>
      </c>
      <c r="CQ43" s="197" t="n">
        <v>20000.0</v>
      </c>
      <c r="CR43" s="197" t="n">
        <v>3500.0</v>
      </c>
      <c r="CS43" s="197" t="n">
        <v>0.0</v>
      </c>
      <c r="CT43" s="197" t="n">
        <v>0.0</v>
      </c>
      <c r="CU43" s="197" t="n">
        <v>2388.857666015625</v>
      </c>
    </row>
    <row r="44" spans="2:99">
      <c r="B44" s="122" t="s">
        <v>444</v>
      </c>
      <c r="C44" s="197" t="n">
        <v>4552.0</v>
      </c>
      <c r="D44" s="197" t="n">
        <v>3538.0</v>
      </c>
      <c r="E44" s="197" t="n">
        <v>975.0</v>
      </c>
      <c r="F44" s="122" t="s">
        <v>444</v>
      </c>
      <c r="G44" s="197" t="n">
        <v>2351.398193359375</v>
      </c>
      <c r="H44" s="197" t="n">
        <v>2131.06689453125</v>
      </c>
      <c r="I44" s="197" t="n">
        <v>515.145263671875</v>
      </c>
      <c r="J44" s="197" t="n">
        <v>501.33392333984375</v>
      </c>
      <c r="K44" s="197" t="n">
        <v>417.2107849121094</v>
      </c>
      <c r="L44" s="197" t="n">
        <v>800.0</v>
      </c>
      <c r="M44" s="197" t="n">
        <v>800.0</v>
      </c>
      <c r="N44" s="197" t="n">
        <v>1030.146240234375</v>
      </c>
      <c r="O44" s="197" t="n">
        <v>595.104248046875</v>
      </c>
      <c r="P44" s="197" t="n">
        <v>1030.146240234375</v>
      </c>
      <c r="Q44" s="197" t="n">
        <v>6971.56591796875</v>
      </c>
      <c r="R44" s="197" t="n">
        <v>2254.7041015625</v>
      </c>
      <c r="S44" s="197" t="n">
        <v>0.0</v>
      </c>
      <c r="T44" s="197" t="n">
        <v>0.0</v>
      </c>
      <c r="U44" s="197" t="n">
        <v>-55.3564338684082</v>
      </c>
      <c r="V44" s="197" t="n">
        <v>570.4396362304688</v>
      </c>
      <c r="W44" s="197" t="n">
        <v>485.61102294921875</v>
      </c>
      <c r="X44" s="197" t="n">
        <v>0.0</v>
      </c>
      <c r="Y44" s="197" t="n">
        <v>0.0</v>
      </c>
      <c r="Z44" s="197" t="n">
        <v>4000.0</v>
      </c>
      <c r="AA44" s="197" t="n">
        <v>0.0</v>
      </c>
      <c r="AB44" s="197" t="n">
        <v>435.04193115234375</v>
      </c>
      <c r="AC44" s="197" t="n">
        <v>0.0</v>
      </c>
      <c r="AD44" s="197" t="n">
        <v>0.3499999940395355</v>
      </c>
      <c r="AE44" s="197" t="n">
        <v>3307.63037109375</v>
      </c>
      <c r="AF44" s="197" t="n">
        <v>45.615394592285156</v>
      </c>
      <c r="AG44" s="197" t="n">
        <v>5406.3271484375</v>
      </c>
      <c r="AH44" s="197" t="n">
        <v>0.0</v>
      </c>
      <c r="AI44" s="197" t="n">
        <v>41.94358825683594</v>
      </c>
      <c r="AJ44" s="197" t="n">
        <v>1574.66015625</v>
      </c>
      <c r="AK44" s="197" t="n">
        <v>1497.6964111328125</v>
      </c>
      <c r="AL44" s="197" t="n">
        <v>6680.0</v>
      </c>
      <c r="AM44" s="197" t="n">
        <v>4385.20654296875</v>
      </c>
      <c r="AN44" s="197" t="n">
        <v>1830.146240234375</v>
      </c>
      <c r="AO44" s="197" t="n">
        <v>1030.146240234375</v>
      </c>
      <c r="AP44" s="197" t="n">
        <v>800.0</v>
      </c>
      <c r="AQ44" s="197" t="n">
        <v>446.8333435058594</v>
      </c>
      <c r="AR44" s="197" t="n">
        <v>706.171142578125</v>
      </c>
      <c r="AS44" s="197" t="n">
        <v>0.8200574517250061</v>
      </c>
      <c r="AT44" s="197" t="n">
        <v>599.18408203125</v>
      </c>
      <c r="AU44" s="197" t="n">
        <v>0.0</v>
      </c>
      <c r="AV44" s="197" t="n">
        <v>6482.70751953125</v>
      </c>
      <c r="AW44" s="197" t="n">
        <v>-888.64453125</v>
      </c>
      <c r="AX44" s="197" t="n">
        <v>1.474041223526001</v>
      </c>
      <c r="AY44" s="197" t="n">
        <v>-3187.321533203125</v>
      </c>
      <c r="AZ44" s="197" t="n">
        <v>0.0</v>
      </c>
      <c r="BA44" s="197" t="n">
        <v>7388.22509765625</v>
      </c>
      <c r="BB44" s="197" t="n">
        <v>1014.1730346679688</v>
      </c>
      <c r="BC44" s="197" t="n">
        <v>0.4565245509147644</v>
      </c>
      <c r="BD44" s="197" t="n">
        <v>0.45724859833717346</v>
      </c>
      <c r="BE44" s="197" t="n">
        <v>0.4611632823944092</v>
      </c>
      <c r="BF44" s="197" t="n">
        <v>7333.06494140625</v>
      </c>
      <c r="BG44" s="197" t="n">
        <v>7328.6767578125</v>
      </c>
      <c r="BH44" s="197" t="n">
        <v>7291.49267578125</v>
      </c>
      <c r="BI44" s="197" t="n">
        <v>0.0</v>
      </c>
      <c r="BJ44" s="197" t="n">
        <v>10608.412109375</v>
      </c>
      <c r="BK44" s="197" t="n">
        <v>10609.21875</v>
      </c>
      <c r="BL44" s="197" t="n">
        <v>10600.1201171875</v>
      </c>
      <c r="BM44" s="197" t="n">
        <v>-14443.6513671875</v>
      </c>
      <c r="BN44" s="197" t="n">
        <v>-14414.966796875</v>
      </c>
      <c r="BO44" s="197" t="n">
        <v>-14232.2568359375</v>
      </c>
      <c r="BP44" s="197" t="n">
        <v>1.1504199504852295</v>
      </c>
      <c r="BQ44" s="197" t="n">
        <v>2215.94677734375</v>
      </c>
      <c r="BR44" s="197" t="n">
        <v>0.0</v>
      </c>
      <c r="BS44" s="197" t="n">
        <v>999999.0</v>
      </c>
      <c r="BT44" s="197" t="n">
        <v>0.0</v>
      </c>
      <c r="BU44" s="197" t="n">
        <v>375.05902099609375</v>
      </c>
      <c r="BV44" s="197" t="n">
        <v>293.01837158203125</v>
      </c>
      <c r="BW44" s="197" t="n">
        <v>2200.0</v>
      </c>
      <c r="BX44" s="197" t="n">
        <v>540.4320068359375</v>
      </c>
      <c r="BY44" s="197" t="n">
        <v>305.72296142578125</v>
      </c>
      <c r="BZ44" s="197" t="n">
        <v>2780.0</v>
      </c>
      <c r="CA44" s="197" t="n">
        <v>449.12841796875</v>
      </c>
      <c r="CB44" s="197" t="n">
        <v>453.55670166015625</v>
      </c>
      <c r="CC44" s="197" t="n">
        <v>631.5789184570312</v>
      </c>
      <c r="CD44" s="197" t="n">
        <v>3169.061767578125</v>
      </c>
      <c r="CE44" s="197" t="n">
        <v>1633.008544921875</v>
      </c>
      <c r="CF44" s="197" t="n">
        <v>11000.0</v>
      </c>
      <c r="CG44" s="197" t="n">
        <v>3360.57958984375</v>
      </c>
      <c r="CH44" s="197" t="n">
        <v>1000.0</v>
      </c>
      <c r="CI44" s="197" t="n">
        <v>800.0</v>
      </c>
      <c r="CJ44" s="197" t="n">
        <v>1766.311279296875</v>
      </c>
      <c r="CK44" s="197" t="n">
        <v>20000.0</v>
      </c>
      <c r="CL44" s="197" t="n">
        <v>1911.290283203125</v>
      </c>
      <c r="CM44" s="197" t="n">
        <v>20000.0</v>
      </c>
      <c r="CN44" s="197" t="n">
        <v>20000.0</v>
      </c>
      <c r="CO44" s="197" t="n">
        <v>20000.0</v>
      </c>
      <c r="CP44" s="197" t="n">
        <v>20000.0</v>
      </c>
      <c r="CQ44" s="197" t="n">
        <v>20000.0</v>
      </c>
      <c r="CR44" s="197" t="n">
        <v>3500.0</v>
      </c>
      <c r="CS44" s="197" t="n">
        <v>0.0</v>
      </c>
      <c r="CT44" s="197" t="n">
        <v>0.0</v>
      </c>
      <c r="CU44" s="197" t="n">
        <v>2254.7041015625</v>
      </c>
    </row>
    <row r="45" spans="2:99">
      <c r="B45" s="122" t="s">
        <v>445</v>
      </c>
      <c r="C45" s="197" t="n">
        <v>4500.0</v>
      </c>
      <c r="D45" s="197" t="n">
        <v>3538.0</v>
      </c>
      <c r="E45" s="197" t="n">
        <v>975.0</v>
      </c>
      <c r="F45" s="122" t="s">
        <v>445</v>
      </c>
      <c r="G45" s="197" t="n">
        <v>1951.7657470703125</v>
      </c>
      <c r="H45" s="197" t="n">
        <v>1928.7210693359375</v>
      </c>
      <c r="I45" s="197" t="n">
        <v>441.00262451171875</v>
      </c>
      <c r="J45" s="197" t="n">
        <v>311.1639099121094</v>
      </c>
      <c r="K45" s="197" t="n">
        <v>288.8675231933594</v>
      </c>
      <c r="L45" s="197" t="n">
        <v>800.0</v>
      </c>
      <c r="M45" s="197" t="n">
        <v>800.0</v>
      </c>
      <c r="N45" s="197" t="n">
        <v>462.965087890625</v>
      </c>
      <c r="O45" s="197" t="n">
        <v>462.965087890625</v>
      </c>
      <c r="P45" s="197" t="n">
        <v>462.965087890625</v>
      </c>
      <c r="Q45" s="197" t="n">
        <v>8324.970703125</v>
      </c>
      <c r="R45" s="197" t="n">
        <v>1123.2337646484375</v>
      </c>
      <c r="S45" s="197" t="n">
        <v>0.0</v>
      </c>
      <c r="T45" s="197" t="n">
        <v>0.0</v>
      </c>
      <c r="U45" s="197" t="n">
        <v>-215.06048583984375</v>
      </c>
      <c r="V45" s="197" t="n">
        <v>147.7166748046875</v>
      </c>
      <c r="W45" s="197" t="n">
        <v>54.77174758911133</v>
      </c>
      <c r="X45" s="197" t="n">
        <v>0.0</v>
      </c>
      <c r="Y45" s="197" t="n">
        <v>0.0</v>
      </c>
      <c r="Z45" s="197" t="n">
        <v>4000.0</v>
      </c>
      <c r="AA45" s="197" t="n">
        <v>0.0</v>
      </c>
      <c r="AB45" s="197" t="n">
        <v>0.0</v>
      </c>
      <c r="AC45" s="197" t="n">
        <v>0.0</v>
      </c>
      <c r="AD45" s="197" t="n">
        <v>0.3499999940395355</v>
      </c>
      <c r="AE45" s="197" t="n">
        <v>3329.16943359375</v>
      </c>
      <c r="AF45" s="197" t="n">
        <v>872.6884765625</v>
      </c>
      <c r="AG45" s="197" t="n">
        <v>7399.4267578125</v>
      </c>
      <c r="AH45" s="197" t="n">
        <v>1394.0302734375</v>
      </c>
      <c r="AI45" s="197" t="n">
        <v>1460.3978271484375</v>
      </c>
      <c r="AJ45" s="197" t="n">
        <v>2750.471435546875</v>
      </c>
      <c r="AK45" s="197" t="n">
        <v>2560.09912109375</v>
      </c>
      <c r="AL45" s="197" t="n">
        <v>6680.0</v>
      </c>
      <c r="AM45" s="197" t="n">
        <v>4438.35888671875</v>
      </c>
      <c r="AN45" s="197" t="n">
        <v>0.0</v>
      </c>
      <c r="AO45" s="197" t="n">
        <v>0.0</v>
      </c>
      <c r="AP45" s="197" t="n">
        <v>0.0</v>
      </c>
      <c r="AQ45" s="197" t="n">
        <v>182.1793670654297</v>
      </c>
      <c r="AR45" s="197" t="n">
        <v>759.7891845703125</v>
      </c>
      <c r="AS45" s="197" t="n">
        <v>0.7974610328674316</v>
      </c>
      <c r="AT45" s="197" t="n">
        <v>-2847.31005859375</v>
      </c>
      <c r="AU45" s="197" t="n">
        <v>3570.46923828125</v>
      </c>
      <c r="AV45" s="197" t="n">
        <v>3842.334228515625</v>
      </c>
      <c r="AW45" s="197" t="n">
        <v>987.908447265625</v>
      </c>
      <c r="AX45" s="197" t="n">
        <v>1.3522931337356567</v>
      </c>
      <c r="AY45" s="197" t="n">
        <v>-8227.7626953125</v>
      </c>
      <c r="AZ45" s="197" t="n">
        <v>0.0</v>
      </c>
      <c r="BA45" s="197" t="n">
        <v>3116.189208984375</v>
      </c>
      <c r="BB45" s="197" t="n">
        <v>2851.954345703125</v>
      </c>
      <c r="BC45" s="197" t="n">
        <v>0.49322476983070374</v>
      </c>
      <c r="BD45" s="197" t="n">
        <v>0.4876382052898407</v>
      </c>
      <c r="BE45" s="197" t="n">
        <v>0.5234478116035461</v>
      </c>
      <c r="BF45" s="197" t="n">
        <v>1331.4241943359375</v>
      </c>
      <c r="BG45" s="197" t="n">
        <v>1364.041259765625</v>
      </c>
      <c r="BH45" s="197" t="n">
        <v>776.9415893554688</v>
      </c>
      <c r="BI45" s="197" t="n">
        <v>0.0</v>
      </c>
      <c r="BJ45" s="197" t="n">
        <v>5468.92822265625</v>
      </c>
      <c r="BK45" s="197" t="n">
        <v>5454.681640625</v>
      </c>
      <c r="BL45" s="197" t="n">
        <v>5167.97705078125</v>
      </c>
      <c r="BM45" s="197" t="n">
        <v>-4305.09228515625</v>
      </c>
      <c r="BN45" s="197" t="n">
        <v>-4373.5703125</v>
      </c>
      <c r="BO45" s="197" t="n">
        <v>-3237.7890625</v>
      </c>
      <c r="BP45" s="197" t="n">
        <v>0.0</v>
      </c>
      <c r="BQ45" s="197" t="n">
        <v>999999.0</v>
      </c>
      <c r="BR45" s="197" t="n">
        <v>0.0</v>
      </c>
      <c r="BS45" s="197" t="n">
        <v>999999.0</v>
      </c>
      <c r="BT45" s="197" t="n">
        <v>0.0</v>
      </c>
      <c r="BU45" s="197" t="n">
        <v>746.4864501953125</v>
      </c>
      <c r="BV45" s="197" t="n">
        <v>379.3806457519531</v>
      </c>
      <c r="BW45" s="197" t="n">
        <v>2200.0</v>
      </c>
      <c r="BX45" s="197" t="n">
        <v>1190.3995361328125</v>
      </c>
      <c r="BY45" s="197" t="n">
        <v>552.422119140625</v>
      </c>
      <c r="BZ45" s="197" t="n">
        <v>2780.0</v>
      </c>
      <c r="CA45" s="197" t="n">
        <v>399.5573425292969</v>
      </c>
      <c r="CB45" s="197" t="n">
        <v>450.5401611328125</v>
      </c>
      <c r="CC45" s="197" t="n">
        <v>631.5789184570312</v>
      </c>
      <c r="CD45" s="197" t="n">
        <v>5165.32763671875</v>
      </c>
      <c r="CE45" s="197" t="n">
        <v>3222.952880859375</v>
      </c>
      <c r="CF45" s="197" t="n">
        <v>99000.0</v>
      </c>
      <c r="CG45" s="197" t="n">
        <v>8324.970703125</v>
      </c>
      <c r="CH45" s="197" t="n">
        <v>2500.0</v>
      </c>
      <c r="CI45" s="197" t="n">
        <v>800.0</v>
      </c>
      <c r="CJ45" s="197" t="n">
        <v>3300.0</v>
      </c>
      <c r="CK45" s="197" t="n">
        <v>20000.0</v>
      </c>
      <c r="CL45" s="197" t="n">
        <v>20000.0</v>
      </c>
      <c r="CM45" s="197" t="n">
        <v>20000.0</v>
      </c>
      <c r="CN45" s="197" t="n">
        <v>20000.0</v>
      </c>
      <c r="CO45" s="197" t="n">
        <v>20000.0</v>
      </c>
      <c r="CP45" s="197" t="n">
        <v>20000.0</v>
      </c>
      <c r="CQ45" s="197" t="n">
        <v>20000.0</v>
      </c>
      <c r="CR45" s="197" t="n">
        <v>3500.0</v>
      </c>
      <c r="CS45" s="197" t="n">
        <v>26.0</v>
      </c>
      <c r="CT45" s="197" t="n">
        <v>26.0</v>
      </c>
      <c r="CU45" s="197" t="n">
        <v>1123.2337646484375</v>
      </c>
    </row>
    <row r="46" spans="2:99">
      <c r="B46" s="122" t="s">
        <v>446</v>
      </c>
      <c r="C46" s="197" t="n">
        <v>4150.0</v>
      </c>
      <c r="D46" s="197" t="n">
        <v>3538.0</v>
      </c>
      <c r="E46" s="197" t="n">
        <v>950.0</v>
      </c>
      <c r="F46" s="122" t="s">
        <v>446</v>
      </c>
      <c r="G46" s="197" t="n">
        <v>1440.4500732421875</v>
      </c>
      <c r="H46" s="197" t="n">
        <v>1422.8770751953125</v>
      </c>
      <c r="I46" s="197" t="n">
        <v>370.68951416015625</v>
      </c>
      <c r="J46" s="197" t="n">
        <v>191.3556671142578</v>
      </c>
      <c r="K46" s="197" t="n">
        <v>435.7842102050781</v>
      </c>
      <c r="L46" s="197" t="n">
        <v>2302.26318359375</v>
      </c>
      <c r="M46" s="197" t="n">
        <v>2302.26318359375</v>
      </c>
      <c r="N46" s="197" t="n">
        <v>5508.02783203125</v>
      </c>
      <c r="O46" s="197" t="n">
        <v>5121.60986328125</v>
      </c>
      <c r="P46" s="197" t="n">
        <v>5121.60986328125</v>
      </c>
      <c r="Q46" s="197" t="n">
        <v>15173.697265625</v>
      </c>
      <c r="R46" s="197" t="n">
        <v>1015.5411987304688</v>
      </c>
      <c r="S46" s="197" t="n">
        <v>0.0</v>
      </c>
      <c r="T46" s="197" t="n">
        <v>0.0</v>
      </c>
      <c r="U46" s="197" t="n">
        <v>-208.50302124023438</v>
      </c>
      <c r="V46" s="197" t="n">
        <v>400.3527526855469</v>
      </c>
      <c r="W46" s="197" t="n">
        <v>0.0</v>
      </c>
      <c r="X46" s="197" t="n">
        <v>0.0</v>
      </c>
      <c r="Y46" s="197" t="n">
        <v>0.0</v>
      </c>
      <c r="Z46" s="197" t="n">
        <v>4000.0</v>
      </c>
      <c r="AA46" s="197" t="n">
        <v>0.0</v>
      </c>
      <c r="AB46" s="197" t="n">
        <v>0.0</v>
      </c>
      <c r="AC46" s="197" t="n">
        <v>0.0</v>
      </c>
      <c r="AD46" s="197" t="n">
        <v>0.6499999761581421</v>
      </c>
      <c r="AE46" s="197" t="n">
        <v>10564.630859375</v>
      </c>
      <c r="AF46" s="197" t="n">
        <v>3561.83935546875</v>
      </c>
      <c r="AG46" s="197" t="n">
        <v>9864.7392578125</v>
      </c>
      <c r="AH46" s="197" t="n">
        <v>1369.015380859375</v>
      </c>
      <c r="AI46" s="197" t="n">
        <v>1436.528076171875</v>
      </c>
      <c r="AJ46" s="197" t="n">
        <v>6800.12060546875</v>
      </c>
      <c r="AK46" s="197" t="n">
        <v>6625.13671875</v>
      </c>
      <c r="AL46" s="197" t="n">
        <v>6680.0</v>
      </c>
      <c r="AM46" s="197" t="n">
        <v>4454.47705078125</v>
      </c>
      <c r="AN46" s="197" t="n">
        <v>0.0</v>
      </c>
      <c r="AO46" s="197" t="n">
        <v>0.0</v>
      </c>
      <c r="AP46" s="197" t="n">
        <v>0.0</v>
      </c>
      <c r="AQ46" s="197" t="n">
        <v>90.0</v>
      </c>
      <c r="AR46" s="197" t="n">
        <v>888.1325073242188</v>
      </c>
      <c r="AS46" s="197" t="n">
        <v>0.7438579201698303</v>
      </c>
      <c r="AT46" s="197" t="n">
        <v>-3486.889404296875</v>
      </c>
      <c r="AU46" s="197" t="n">
        <v>4687.57470703125</v>
      </c>
      <c r="AV46" s="197" t="n">
        <v>7847.82177734375</v>
      </c>
      <c r="AW46" s="197" t="n">
        <v>4400.3525390625</v>
      </c>
      <c r="AX46" s="197" t="n">
        <v>1.33865487575531</v>
      </c>
      <c r="AY46" s="197" t="n">
        <v>-9439.578125</v>
      </c>
      <c r="AZ46" s="197" t="n">
        <v>0.0</v>
      </c>
      <c r="BA46" s="197" t="n">
        <v>10958.4931640625</v>
      </c>
      <c r="BB46" s="197" t="n">
        <v>2099.041259765625</v>
      </c>
      <c r="BC46" s="197" t="n">
        <v>0.47286030650138855</v>
      </c>
      <c r="BD46" s="197" t="n">
        <v>0.4926479160785675</v>
      </c>
      <c r="BE46" s="197" t="n">
        <v>0.5499102473258972</v>
      </c>
      <c r="BF46" s="197" t="n">
        <v>1284.384521484375</v>
      </c>
      <c r="BG46" s="197" t="n">
        <v>1110.986572265625</v>
      </c>
      <c r="BH46" s="197" t="n">
        <v>176.91458129882812</v>
      </c>
      <c r="BI46" s="197" t="n">
        <v>0.0</v>
      </c>
      <c r="BJ46" s="197" t="n">
        <v>8489.705078125</v>
      </c>
      <c r="BK46" s="197" t="n">
        <v>8617.826171875</v>
      </c>
      <c r="BL46" s="197" t="n">
        <v>8556.302734375</v>
      </c>
      <c r="BM46" s="197" t="n">
        <v>3013.98876953125</v>
      </c>
      <c r="BN46" s="197" t="n">
        <v>2811.63427734375</v>
      </c>
      <c r="BO46" s="197" t="n">
        <v>3094.201416015625</v>
      </c>
      <c r="BP46" s="197" t="n">
        <v>0.0</v>
      </c>
      <c r="BQ46" s="197" t="n">
        <v>999999.0</v>
      </c>
      <c r="BR46" s="197" t="n">
        <v>0.0</v>
      </c>
      <c r="BS46" s="197" t="n">
        <v>999999.0</v>
      </c>
      <c r="BT46" s="197" t="n">
        <v>0.0</v>
      </c>
      <c r="BU46" s="197" t="n">
        <v>1144.395263671875</v>
      </c>
      <c r="BV46" s="197" t="n">
        <v>751.23779296875</v>
      </c>
      <c r="BW46" s="197" t="n">
        <v>2200.0</v>
      </c>
      <c r="BX46" s="197" t="n">
        <v>2071.051025390625</v>
      </c>
      <c r="BY46" s="197" t="n">
        <v>1200.6473388671875</v>
      </c>
      <c r="BZ46" s="197" t="n">
        <v>2780.0</v>
      </c>
      <c r="CA46" s="197" t="n">
        <v>469.25</v>
      </c>
      <c r="CB46" s="197" t="n">
        <v>402.01776123046875</v>
      </c>
      <c r="CC46" s="197" t="n">
        <v>778.9473876953125</v>
      </c>
      <c r="CD46" s="197" t="n">
        <v>7018.4755859375</v>
      </c>
      <c r="CE46" s="197" t="n">
        <v>5187.8349609375</v>
      </c>
      <c r="CF46" s="197" t="n">
        <v>99000.0</v>
      </c>
      <c r="CG46" s="197" t="n">
        <v>14679.21875</v>
      </c>
      <c r="CH46" s="197" t="n">
        <v>6680.0</v>
      </c>
      <c r="CI46" s="197" t="n">
        <v>800.0</v>
      </c>
      <c r="CJ46" s="197" t="n">
        <v>7480.0</v>
      </c>
      <c r="CK46" s="197" t="n">
        <v>20000.0</v>
      </c>
      <c r="CL46" s="197" t="n">
        <v>20000.0</v>
      </c>
      <c r="CM46" s="197" t="n">
        <v>20000.0</v>
      </c>
      <c r="CN46" s="197" t="n">
        <v>20000.0</v>
      </c>
      <c r="CO46" s="197" t="n">
        <v>20000.0</v>
      </c>
      <c r="CP46" s="197" t="n">
        <v>20000.0</v>
      </c>
      <c r="CQ46" s="197" t="n">
        <v>20000.0</v>
      </c>
      <c r="CR46" s="197" t="n">
        <v>3500.0</v>
      </c>
      <c r="CS46" s="197" t="n">
        <v>31.0</v>
      </c>
      <c r="CT46" s="197" t="n">
        <v>31.0</v>
      </c>
      <c r="CU46" s="197" t="n">
        <v>1015.5411987304688</v>
      </c>
    </row>
    <row r="47" spans="2:99">
      <c r="B47" s="122" t="s">
        <v>447</v>
      </c>
      <c r="C47" s="197" t="n">
        <v>3700.0</v>
      </c>
      <c r="D47" s="197" t="n">
        <v>3538.0</v>
      </c>
      <c r="E47" s="197" t="n">
        <v>800.0</v>
      </c>
      <c r="F47" s="122" t="s">
        <v>447</v>
      </c>
      <c r="G47" s="197" t="n">
        <v>1173.1627197265625</v>
      </c>
      <c r="H47" s="197" t="n">
        <v>1219.5267333984375</v>
      </c>
      <c r="I47" s="197" t="n">
        <v>349.82244873046875</v>
      </c>
      <c r="J47" s="197" t="n">
        <v>90.0</v>
      </c>
      <c r="K47" s="197" t="n">
        <v>415.8284912109375</v>
      </c>
      <c r="L47" s="197" t="n">
        <v>2109.6025390625</v>
      </c>
      <c r="M47" s="197" t="n">
        <v>2109.6025390625</v>
      </c>
      <c r="N47" s="197" t="n">
        <v>2063.347412109375</v>
      </c>
      <c r="O47" s="197" t="n">
        <v>1947.03564453125</v>
      </c>
      <c r="P47" s="197" t="n">
        <v>1947.03564453125</v>
      </c>
      <c r="Q47" s="197" t="n">
        <v>8801.2236328125</v>
      </c>
      <c r="R47" s="197" t="n">
        <v>1117.0980224609375</v>
      </c>
      <c r="S47" s="197" t="n">
        <v>0.0</v>
      </c>
      <c r="T47" s="197" t="n">
        <v>0.0</v>
      </c>
      <c r="U47" s="197" t="n">
        <v>-103.05064392089844</v>
      </c>
      <c r="V47" s="197" t="n">
        <v>66.60726165771484</v>
      </c>
      <c r="W47" s="197" t="n">
        <v>0.0</v>
      </c>
      <c r="X47" s="197" t="n">
        <v>0.0</v>
      </c>
      <c r="Y47" s="197" t="n">
        <v>0.0</v>
      </c>
      <c r="Z47" s="197" t="n">
        <v>3000.0</v>
      </c>
      <c r="AA47" s="197" t="n">
        <v>0.0</v>
      </c>
      <c r="AB47" s="197" t="n">
        <v>0.0</v>
      </c>
      <c r="AC47" s="197" t="n">
        <v>0.0</v>
      </c>
      <c r="AD47" s="197" t="n">
        <v>0.6499999761581421</v>
      </c>
      <c r="AE47" s="197" t="n">
        <v>6516.5146484375</v>
      </c>
      <c r="AF47" s="197" t="n">
        <v>811.6740112304688</v>
      </c>
      <c r="AG47" s="197" t="n">
        <v>5029.27490234375</v>
      </c>
      <c r="AH47" s="197" t="n">
        <v>529.3779296875</v>
      </c>
      <c r="AI47" s="197" t="n">
        <v>598.1532592773438</v>
      </c>
      <c r="AJ47" s="197" t="n">
        <v>2491.8642578125</v>
      </c>
      <c r="AK47" s="197" t="n">
        <v>2490.838134765625</v>
      </c>
      <c r="AL47" s="197" t="n">
        <v>6680.0</v>
      </c>
      <c r="AM47" s="197" t="n">
        <v>4439.93408203125</v>
      </c>
      <c r="AN47" s="197" t="n">
        <v>0.0</v>
      </c>
      <c r="AO47" s="197" t="n">
        <v>0.0</v>
      </c>
      <c r="AP47" s="197" t="n">
        <v>0.0</v>
      </c>
      <c r="AQ47" s="197" t="n">
        <v>90.0</v>
      </c>
      <c r="AR47" s="197" t="n">
        <v>408.2723083496094</v>
      </c>
      <c r="AS47" s="197" t="n">
        <v>0.7277894020080566</v>
      </c>
      <c r="AT47" s="197" t="n">
        <v>-2242.375244140625</v>
      </c>
      <c r="AU47" s="197" t="n">
        <v>3081.076904296875</v>
      </c>
      <c r="AV47" s="197" t="n">
        <v>4240.4296875</v>
      </c>
      <c r="AW47" s="197" t="n">
        <v>3066.607177734375</v>
      </c>
      <c r="AX47" s="197" t="n">
        <v>1.3220852613449097</v>
      </c>
      <c r="AY47" s="197" t="n">
        <v>-7428.0185546875</v>
      </c>
      <c r="AZ47" s="197" t="n">
        <v>0.0</v>
      </c>
      <c r="BA47" s="197" t="n">
        <v>4348.494140625</v>
      </c>
      <c r="BB47" s="197" t="n">
        <v>3026.5478515625</v>
      </c>
      <c r="BC47" s="197" t="n">
        <v>0.5286904573440552</v>
      </c>
      <c r="BD47" s="197" t="n">
        <v>0.6301577091217041</v>
      </c>
      <c r="BE47" s="197" t="n">
        <v>0.8391258716583252</v>
      </c>
      <c r="BF47" s="197" t="n">
        <v>1096.5399169921875</v>
      </c>
      <c r="BG47" s="197" t="n">
        <v>280.2498474121094</v>
      </c>
      <c r="BH47" s="197" t="n">
        <v>-2577.720703125</v>
      </c>
      <c r="BI47" s="197" t="n">
        <v>0.0</v>
      </c>
      <c r="BJ47" s="197" t="n">
        <v>5805.865234375</v>
      </c>
      <c r="BK47" s="197" t="n">
        <v>5893.3974609375</v>
      </c>
      <c r="BL47" s="197" t="n">
        <v>4896.8173828125</v>
      </c>
      <c r="BM47" s="197" t="n">
        <v>70.72225189208984</v>
      </c>
      <c r="BN47" s="197" t="n">
        <v>429.14019775390625</v>
      </c>
      <c r="BO47" s="197" t="n">
        <v>2296.681640625</v>
      </c>
      <c r="BP47" s="197" t="n">
        <v>0.0</v>
      </c>
      <c r="BQ47" s="197" t="n">
        <v>999999.0</v>
      </c>
      <c r="BR47" s="197" t="n">
        <v>0.0</v>
      </c>
      <c r="BS47" s="197" t="n">
        <v>999999.0</v>
      </c>
      <c r="BT47" s="197" t="n">
        <v>0.0</v>
      </c>
      <c r="BU47" s="197" t="n">
        <v>2348.514892578125</v>
      </c>
      <c r="BV47" s="197" t="n">
        <v>1172.504150390625</v>
      </c>
      <c r="BW47" s="197" t="n">
        <v>2200.0</v>
      </c>
      <c r="BX47" s="197" t="n">
        <v>1906.490966796875</v>
      </c>
      <c r="BY47" s="197" t="n">
        <v>2115.238037109375</v>
      </c>
      <c r="BZ47" s="197" t="n">
        <v>2780.0</v>
      </c>
      <c r="CA47" s="197" t="n">
        <v>702.442138671875</v>
      </c>
      <c r="CB47" s="197" t="n">
        <v>471.02581787109375</v>
      </c>
      <c r="CC47" s="197" t="n">
        <v>964.9122924804688</v>
      </c>
      <c r="CD47" s="197" t="n">
        <v>7778.3349609375</v>
      </c>
      <c r="CE47" s="197" t="n">
        <v>7117.3251953125</v>
      </c>
      <c r="CF47" s="197" t="n">
        <v>99000.0</v>
      </c>
      <c r="CG47" s="197" t="n">
        <v>8407.10546875</v>
      </c>
      <c r="CH47" s="197" t="n">
        <v>1687.072021484375</v>
      </c>
      <c r="CI47" s="197" t="n">
        <v>2140.3642578125</v>
      </c>
      <c r="CJ47" s="197" t="n">
        <v>3827.436279296875</v>
      </c>
      <c r="CK47" s="197" t="n">
        <v>20000.0</v>
      </c>
      <c r="CL47" s="197" t="n">
        <v>20000.0</v>
      </c>
      <c r="CM47" s="197" t="n">
        <v>20000.0</v>
      </c>
      <c r="CN47" s="197" t="n">
        <v>20000.0</v>
      </c>
      <c r="CO47" s="197" t="n">
        <v>20000.0</v>
      </c>
      <c r="CP47" s="197" t="n">
        <v>20000.0</v>
      </c>
      <c r="CQ47" s="197" t="n">
        <v>20000.0</v>
      </c>
      <c r="CR47" s="197" t="n">
        <v>3500.0</v>
      </c>
      <c r="CS47" s="197" t="n">
        <v>31.0</v>
      </c>
      <c r="CT47" s="197" t="n">
        <v>31.0</v>
      </c>
      <c r="CU47" s="197" t="n">
        <v>1117.0980224609375</v>
      </c>
    </row>
    <row r="48" spans="2:99">
      <c r="B48" s="122" t="s">
        <v>448</v>
      </c>
      <c r="C48" s="197" t="n">
        <v>3400.0</v>
      </c>
      <c r="D48" s="197" t="n">
        <v>3350.0</v>
      </c>
      <c r="E48" s="197" t="n">
        <v>650.0</v>
      </c>
      <c r="F48" s="122" t="s">
        <v>448</v>
      </c>
      <c r="G48" s="197" t="n">
        <v>993.4232177734375</v>
      </c>
      <c r="H48" s="197" t="n">
        <v>1244.452880859375</v>
      </c>
      <c r="I48" s="197" t="n">
        <v>327.72393798828125</v>
      </c>
      <c r="J48" s="197" t="n">
        <v>116.34778594970703</v>
      </c>
      <c r="K48" s="197" t="n">
        <v>412.80963134765625</v>
      </c>
      <c r="L48" s="197" t="n">
        <v>3085.522705078125</v>
      </c>
      <c r="M48" s="197" t="n">
        <v>3085.522705078125</v>
      </c>
      <c r="N48" s="197" t="n">
        <v>1497.066650390625</v>
      </c>
      <c r="O48" s="197" t="n">
        <v>675.769775390625</v>
      </c>
      <c r="P48" s="197" t="n">
        <v>1497.066650390625</v>
      </c>
      <c r="Q48" s="197" t="n">
        <v>7882.35400390625</v>
      </c>
      <c r="R48" s="197" t="n">
        <v>1488.6331787109375</v>
      </c>
      <c r="S48" s="197" t="n">
        <v>0.0</v>
      </c>
      <c r="T48" s="197" t="n">
        <v>0.0</v>
      </c>
      <c r="U48" s="197" t="n">
        <v>0.19753415882587433</v>
      </c>
      <c r="V48" s="197" t="n">
        <v>11.570393562316895</v>
      </c>
      <c r="W48" s="197" t="n">
        <v>0.0</v>
      </c>
      <c r="X48" s="197" t="n">
        <v>0.0</v>
      </c>
      <c r="Y48" s="197" t="n">
        <v>0.0</v>
      </c>
      <c r="Z48" s="197" t="n">
        <v>3000.0</v>
      </c>
      <c r="AA48" s="197" t="n">
        <v>1.0</v>
      </c>
      <c r="AB48" s="197" t="n">
        <v>821.2968139648438</v>
      </c>
      <c r="AC48" s="197" t="n">
        <v>0.0</v>
      </c>
      <c r="AD48" s="197" t="n">
        <v>0.6499999761581421</v>
      </c>
      <c r="AE48" s="197" t="n">
        <v>6196.71337890625</v>
      </c>
      <c r="AF48" s="197" t="n">
        <v>1316.5931396484375</v>
      </c>
      <c r="AG48" s="197" t="n">
        <v>2671.92236328125</v>
      </c>
      <c r="AH48" s="197" t="n">
        <v>170.1539306640625</v>
      </c>
      <c r="AI48" s="197" t="n">
        <v>314.5111083984375</v>
      </c>
      <c r="AJ48" s="197" t="n">
        <v>49.104984283447266</v>
      </c>
      <c r="AK48" s="197" t="n">
        <v>91.34342956542969</v>
      </c>
      <c r="AL48" s="197" t="n">
        <v>6680.0</v>
      </c>
      <c r="AM48" s="197" t="n">
        <v>4312.16455078125</v>
      </c>
      <c r="AN48" s="197" t="n">
        <v>0.0</v>
      </c>
      <c r="AO48" s="197" t="n">
        <v>0.0</v>
      </c>
      <c r="AP48" s="197" t="n">
        <v>0.0</v>
      </c>
      <c r="AQ48" s="197" t="n">
        <v>90.0</v>
      </c>
      <c r="AR48" s="197" t="n">
        <v>204.92193603515625</v>
      </c>
      <c r="AS48" s="197" t="n">
        <v>0.0</v>
      </c>
      <c r="AT48" s="197" t="n">
        <v>999999.0</v>
      </c>
      <c r="AU48" s="197" t="n">
        <v>0.0</v>
      </c>
      <c r="AV48" s="197" t="n">
        <v>999999.0</v>
      </c>
      <c r="AW48" s="197" t="n">
        <v>0.0</v>
      </c>
      <c r="AX48" s="197" t="n">
        <v>0.0</v>
      </c>
      <c r="AY48" s="197" t="n">
        <v>999999.0</v>
      </c>
      <c r="AZ48" s="197" t="n">
        <v>0.0</v>
      </c>
      <c r="BA48" s="197" t="n">
        <v>999999.0</v>
      </c>
      <c r="BB48" s="197" t="n">
        <v>0.0</v>
      </c>
      <c r="BC48" s="197" t="n">
        <v>0.0</v>
      </c>
      <c r="BD48" s="197" t="n">
        <v>0.6507357358932495</v>
      </c>
      <c r="BE48" s="197" t="n">
        <v>0.8642557263374329</v>
      </c>
      <c r="BF48" s="197" t="n">
        <v>999998.0</v>
      </c>
      <c r="BG48" s="197" t="n">
        <v>982.6762084960938</v>
      </c>
      <c r="BH48" s="197" t="n">
        <v>-1604.381103515625</v>
      </c>
      <c r="BI48" s="197" t="n">
        <v>0.0</v>
      </c>
      <c r="BJ48" s="197" t="n">
        <v>999999.0</v>
      </c>
      <c r="BK48" s="197" t="n">
        <v>6214.88623046875</v>
      </c>
      <c r="BL48" s="197" t="n">
        <v>5344.62646484375</v>
      </c>
      <c r="BM48" s="197" t="n">
        <v>0.0</v>
      </c>
      <c r="BN48" s="197" t="n">
        <v>647.2437133789062</v>
      </c>
      <c r="BO48" s="197" t="n">
        <v>2273.904296875</v>
      </c>
      <c r="BP48" s="197" t="n">
        <v>0.0</v>
      </c>
      <c r="BQ48" s="197" t="n">
        <v>999999.0</v>
      </c>
      <c r="BR48" s="197" t="n">
        <v>0.0</v>
      </c>
      <c r="BS48" s="197" t="n">
        <v>999999.0</v>
      </c>
      <c r="BT48" s="197" t="n">
        <v>0.0</v>
      </c>
      <c r="BU48" s="197" t="n">
        <v>2178.537841796875</v>
      </c>
      <c r="BV48" s="197" t="n">
        <v>2230.093994140625</v>
      </c>
      <c r="BW48" s="197" t="n">
        <v>99000.0</v>
      </c>
      <c r="BX48" s="197" t="n">
        <v>2744.077392578125</v>
      </c>
      <c r="BY48" s="197" t="n">
        <v>1807.0643310546875</v>
      </c>
      <c r="BZ48" s="197" t="n">
        <v>99000.0</v>
      </c>
      <c r="CA48" s="197" t="n">
        <v>856.5735473632812</v>
      </c>
      <c r="CB48" s="197" t="n">
        <v>689.3953247070312</v>
      </c>
      <c r="CC48" s="197" t="n">
        <v>964.9122924804688</v>
      </c>
      <c r="CD48" s="197" t="n">
        <v>8858.5634765625</v>
      </c>
      <c r="CE48" s="197" t="n">
        <v>7546.5869140625</v>
      </c>
      <c r="CF48" s="197" t="n">
        <v>99000.0</v>
      </c>
      <c r="CG48" s="197" t="n">
        <v>5170.53125</v>
      </c>
      <c r="CH48" s="197" t="n">
        <v>300.0</v>
      </c>
      <c r="CI48" s="197" t="n">
        <v>2700.918212890625</v>
      </c>
      <c r="CJ48" s="197" t="n">
        <v>3000.918212890625</v>
      </c>
      <c r="CK48" s="197" t="n">
        <v>20000.0</v>
      </c>
      <c r="CL48" s="197" t="n">
        <v>20000.0</v>
      </c>
      <c r="CM48" s="197" t="n">
        <v>20000.0</v>
      </c>
      <c r="CN48" s="197" t="n">
        <v>20000.0</v>
      </c>
      <c r="CO48" s="197" t="n">
        <v>20000.0</v>
      </c>
      <c r="CP48" s="197" t="n">
        <v>20000.0</v>
      </c>
      <c r="CQ48" s="197" t="n">
        <v>20000.0</v>
      </c>
      <c r="CR48" s="197" t="n">
        <v>3500.0</v>
      </c>
      <c r="CS48" s="197" t="n">
        <v>30.0</v>
      </c>
      <c r="CT48" s="197" t="n">
        <v>30.0</v>
      </c>
      <c r="CU48" s="197" t="n">
        <v>1488.6331787109375</v>
      </c>
    </row>
    <row r="49" spans="2:99">
      <c r="B49" s="122" t="s">
        <v>449</v>
      </c>
      <c r="C49" s="197" t="n">
        <v>3250.0</v>
      </c>
      <c r="D49" s="197" t="n">
        <v>3158.0</v>
      </c>
      <c r="E49" s="197" t="n">
        <v>720.0</v>
      </c>
      <c r="F49" s="122" t="s">
        <v>449</v>
      </c>
      <c r="G49" s="197" t="n">
        <v>971.0824584960938</v>
      </c>
      <c r="H49" s="197" t="n">
        <v>1212.42333984375</v>
      </c>
      <c r="I49" s="197" t="n">
        <v>311.819580078125</v>
      </c>
      <c r="J49" s="197" t="n">
        <v>153.7541046142578</v>
      </c>
      <c r="K49" s="197" t="n">
        <v>495.859619140625</v>
      </c>
      <c r="L49" s="197" t="n">
        <v>2707.670654296875</v>
      </c>
      <c r="M49" s="197" t="n">
        <v>2707.670654296875</v>
      </c>
      <c r="N49" s="197" t="n">
        <v>2082.253662109375</v>
      </c>
      <c r="O49" s="197" t="n">
        <v>2082.253662109375</v>
      </c>
      <c r="P49" s="197" t="n">
        <v>2082.253662109375</v>
      </c>
      <c r="Q49" s="197" t="n">
        <v>8476.2998046875</v>
      </c>
      <c r="R49" s="197" t="n">
        <v>1933.046630859375</v>
      </c>
      <c r="S49" s="197" t="n">
        <v>0.0</v>
      </c>
      <c r="T49" s="197" t="n">
        <v>0.0</v>
      </c>
      <c r="U49" s="197" t="n">
        <v>-5.178530216217041</v>
      </c>
      <c r="V49" s="197" t="n">
        <v>1728.4473876953125</v>
      </c>
      <c r="W49" s="197" t="n">
        <v>0.0</v>
      </c>
      <c r="X49" s="197" t="n">
        <v>0.0</v>
      </c>
      <c r="Y49" s="197" t="n">
        <v>0.0</v>
      </c>
      <c r="Z49" s="197" t="n">
        <v>3000.0</v>
      </c>
      <c r="AA49" s="197" t="n">
        <v>1.0</v>
      </c>
      <c r="AB49" s="197" t="n">
        <v>0.0</v>
      </c>
      <c r="AC49" s="197" t="n">
        <v>0.0</v>
      </c>
      <c r="AD49" s="197" t="n">
        <v>0.6499999761581421</v>
      </c>
      <c r="AE49" s="197" t="n">
        <v>6849.37109375</v>
      </c>
      <c r="AF49" s="197" t="n">
        <v>0.0</v>
      </c>
      <c r="AG49" s="197" t="n">
        <v>771.3213500976562</v>
      </c>
      <c r="AH49" s="197" t="n">
        <v>345.67926025390625</v>
      </c>
      <c r="AI49" s="197" t="n">
        <v>0.0</v>
      </c>
      <c r="AJ49" s="197" t="n">
        <v>0.0</v>
      </c>
      <c r="AK49" s="197" t="n">
        <v>92.5921630859375</v>
      </c>
      <c r="AL49" s="197" t="n">
        <v>6680.0</v>
      </c>
      <c r="AM49" s="197" t="n">
        <v>4253.8505859375</v>
      </c>
      <c r="AN49" s="197" t="n">
        <v>0.0</v>
      </c>
      <c r="AO49" s="197" t="n">
        <v>0.0</v>
      </c>
      <c r="AP49" s="197" t="n">
        <v>0.0</v>
      </c>
      <c r="AQ49" s="197" t="n">
        <v>90.0</v>
      </c>
      <c r="AR49" s="197" t="n">
        <v>419.4288024902344</v>
      </c>
      <c r="AS49" s="197" t="n">
        <v>0.0</v>
      </c>
      <c r="AT49" s="197" t="n">
        <v>999999.0</v>
      </c>
      <c r="AU49" s="197" t="n">
        <v>0.0</v>
      </c>
      <c r="AV49" s="197" t="n">
        <v>999999.0</v>
      </c>
      <c r="AW49" s="197" t="n">
        <v>0.0</v>
      </c>
      <c r="AX49" s="197" t="n">
        <v>0.0</v>
      </c>
      <c r="AY49" s="197" t="n">
        <v>999999.0</v>
      </c>
      <c r="AZ49" s="197" t="n">
        <v>0.0</v>
      </c>
      <c r="BA49" s="197" t="n">
        <v>999999.0</v>
      </c>
      <c r="BB49" s="197" t="n">
        <v>0.0</v>
      </c>
      <c r="BC49" s="197" t="n">
        <v>0.0</v>
      </c>
      <c r="BD49" s="197" t="n">
        <v>0.6017618179321289</v>
      </c>
      <c r="BE49" s="197" t="n">
        <v>0.9841393828392029</v>
      </c>
      <c r="BF49" s="197" t="n">
        <v>999998.0</v>
      </c>
      <c r="BG49" s="197" t="n">
        <v>1265.780517578125</v>
      </c>
      <c r="BH49" s="197" t="n">
        <v>-3571.884765625</v>
      </c>
      <c r="BI49" s="197" t="n">
        <v>0.0</v>
      </c>
      <c r="BJ49" s="197" t="n">
        <v>999999.0</v>
      </c>
      <c r="BK49" s="197" t="n">
        <v>6415.88232421875</v>
      </c>
      <c r="BL49" s="197" t="n">
        <v>4850.74755859375</v>
      </c>
      <c r="BM49" s="197" t="n">
        <v>0.0</v>
      </c>
      <c r="BN49" s="197" t="n">
        <v>2088.25439453125</v>
      </c>
      <c r="BO49" s="197" t="n">
        <v>4728.447265625</v>
      </c>
      <c r="BP49" s="197" t="n">
        <v>1.2298754453659058</v>
      </c>
      <c r="BQ49" s="197" t="n">
        <v>3752.228271484375</v>
      </c>
      <c r="BR49" s="197" t="n">
        <v>0.0</v>
      </c>
      <c r="BS49" s="197" t="n">
        <v>999999.0</v>
      </c>
      <c r="BT49" s="197" t="n">
        <v>0.0</v>
      </c>
      <c r="BU49" s="197" t="n">
        <v>2408.733154296875</v>
      </c>
      <c r="BV49" s="197" t="n">
        <v>2186.1650390625</v>
      </c>
      <c r="BW49" s="197" t="n">
        <v>99000.0</v>
      </c>
      <c r="BX49" s="197" t="n">
        <v>3261.908447265625</v>
      </c>
      <c r="BY49" s="197" t="n">
        <v>2767.666748046875</v>
      </c>
      <c r="BZ49" s="197" t="n">
        <v>99000.0</v>
      </c>
      <c r="CA49" s="197" t="n">
        <v>867.712890625</v>
      </c>
      <c r="CB49" s="197" t="n">
        <v>833.85693359375</v>
      </c>
      <c r="CC49" s="197" t="n">
        <v>964.9122924804688</v>
      </c>
      <c r="CD49" s="197" t="n">
        <v>10251.59765625</v>
      </c>
      <c r="CE49" s="197" t="n">
        <v>8898.177734375</v>
      </c>
      <c r="CF49" s="197" t="n">
        <v>19000.0</v>
      </c>
      <c r="CG49" s="197" t="n">
        <v>6286.05322265625</v>
      </c>
      <c r="CH49" s="197" t="n">
        <v>999.564453125</v>
      </c>
      <c r="CI49" s="197" t="n">
        <v>1695.67529296875</v>
      </c>
      <c r="CJ49" s="197" t="n">
        <v>2695.23974609375</v>
      </c>
      <c r="CK49" s="197" t="n">
        <v>20000.0</v>
      </c>
      <c r="CL49" s="197" t="n">
        <v>20000.0</v>
      </c>
      <c r="CM49" s="197" t="n">
        <v>20000.0</v>
      </c>
      <c r="CN49" s="197" t="n">
        <v>20000.0</v>
      </c>
      <c r="CO49" s="197" t="n">
        <v>20000.0</v>
      </c>
      <c r="CP49" s="197" t="n">
        <v>20000.0</v>
      </c>
      <c r="CQ49" s="197" t="n">
        <v>20000.0</v>
      </c>
      <c r="CR49" s="197" t="n">
        <v>3500.0</v>
      </c>
      <c r="CS49" s="197" t="n">
        <v>31.0</v>
      </c>
      <c r="CT49" s="197" t="n">
        <v>31.0</v>
      </c>
      <c r="CU49" s="197" t="n">
        <v>1933.046630859375</v>
      </c>
    </row>
    <row r="50" spans="2:99">
      <c r="B50" s="122" t="s">
        <v>450</v>
      </c>
      <c r="C50" s="197" t="n">
        <v>3252.0</v>
      </c>
      <c r="D50" s="197" t="n">
        <v>3163.0</v>
      </c>
      <c r="E50" s="197" t="n">
        <v>575.0</v>
      </c>
      <c r="F50" s="122" t="s">
        <v>450</v>
      </c>
      <c r="G50" s="197" t="n">
        <v>1101.389892578125</v>
      </c>
      <c r="H50" s="197" t="n">
        <v>1167.25390625</v>
      </c>
      <c r="I50" s="197" t="n">
        <v>324.3994445800781</v>
      </c>
      <c r="J50" s="197" t="n">
        <v>183.96987915039062</v>
      </c>
      <c r="K50" s="197" t="n">
        <v>709.4899291992188</v>
      </c>
      <c r="L50" s="197" t="n">
        <v>1733.220703125</v>
      </c>
      <c r="M50" s="197" t="n">
        <v>1733.220703125</v>
      </c>
      <c r="N50" s="197" t="n">
        <v>4134.6513671875</v>
      </c>
      <c r="O50" s="197" t="n">
        <v>4134.6513671875</v>
      </c>
      <c r="P50" s="197" t="n">
        <v>4134.6513671875</v>
      </c>
      <c r="Q50" s="197" t="n">
        <v>8166.4150390625</v>
      </c>
      <c r="R50" s="197" t="n">
        <v>1842.487548828125</v>
      </c>
      <c r="S50" s="197" t="n">
        <v>0.0</v>
      </c>
      <c r="T50" s="197" t="n">
        <v>0.0</v>
      </c>
      <c r="U50" s="197" t="n">
        <v>33.03779983520508</v>
      </c>
      <c r="V50" s="197" t="n">
        <v>0.0</v>
      </c>
      <c r="W50" s="197" t="n">
        <v>0.0</v>
      </c>
      <c r="X50" s="197" t="n">
        <v>0.0</v>
      </c>
      <c r="Y50" s="197" t="n">
        <v>0.0</v>
      </c>
      <c r="Z50" s="197" t="n">
        <v>3500.0</v>
      </c>
      <c r="AA50" s="197" t="n">
        <v>1.0</v>
      </c>
      <c r="AB50" s="197" t="n">
        <v>0.0</v>
      </c>
      <c r="AC50" s="197" t="n">
        <v>0.0</v>
      </c>
      <c r="AD50" s="197" t="n">
        <v>0.6499999761581421</v>
      </c>
      <c r="AE50" s="197" t="n">
        <v>6684.396484375</v>
      </c>
      <c r="AF50" s="197" t="n">
        <v>0.0</v>
      </c>
      <c r="AG50" s="197" t="n">
        <v>426.26739501953125</v>
      </c>
      <c r="AH50" s="197" t="n">
        <v>383.82708740234375</v>
      </c>
      <c r="AI50" s="197" t="n">
        <v>0.0</v>
      </c>
      <c r="AJ50" s="197" t="n">
        <v>0.0</v>
      </c>
      <c r="AK50" s="197" t="n">
        <v>109.15422821044922</v>
      </c>
      <c r="AL50" s="197" t="n">
        <v>6680.0</v>
      </c>
      <c r="AM50" s="197" t="n">
        <v>4221.77197265625</v>
      </c>
      <c r="AN50" s="197" t="n">
        <v>0.0</v>
      </c>
      <c r="AO50" s="197" t="n">
        <v>0.0</v>
      </c>
      <c r="AP50" s="197" t="n">
        <v>0.0</v>
      </c>
      <c r="AQ50" s="197" t="n">
        <v>90.0</v>
      </c>
      <c r="AR50" s="197" t="n">
        <v>426.0479431152344</v>
      </c>
      <c r="AS50" s="197" t="n">
        <v>0.0</v>
      </c>
      <c r="AT50" s="197" t="n">
        <v>999999.0</v>
      </c>
      <c r="AU50" s="197" t="n">
        <v>0.0</v>
      </c>
      <c r="AV50" s="197" t="n">
        <v>999999.0</v>
      </c>
      <c r="AW50" s="197" t="n">
        <v>0.0</v>
      </c>
      <c r="AX50" s="197" t="n">
        <v>0.0</v>
      </c>
      <c r="AY50" s="197" t="n">
        <v>999999.0</v>
      </c>
      <c r="AZ50" s="197" t="n">
        <v>0.0</v>
      </c>
      <c r="BA50" s="197" t="n">
        <v>999999.0</v>
      </c>
      <c r="BB50" s="197" t="n">
        <v>0.0</v>
      </c>
      <c r="BC50" s="197" t="n">
        <v>0.0</v>
      </c>
      <c r="BD50" s="197" t="n">
        <v>0.561994194984436</v>
      </c>
      <c r="BE50" s="197" t="n">
        <v>0.6588414311408997</v>
      </c>
      <c r="BF50" s="197" t="n">
        <v>999998.0</v>
      </c>
      <c r="BG50" s="197" t="n">
        <v>3818.870849609375</v>
      </c>
      <c r="BH50" s="197" t="n">
        <v>2904.71728515625</v>
      </c>
      <c r="BI50" s="197" t="n">
        <v>0.0</v>
      </c>
      <c r="BJ50" s="197" t="n">
        <v>999999.0</v>
      </c>
      <c r="BK50" s="197" t="n">
        <v>8458.04296875</v>
      </c>
      <c r="BL50" s="197" t="n">
        <v>8343.34765625</v>
      </c>
      <c r="BM50" s="197" t="n">
        <v>0.0</v>
      </c>
      <c r="BN50" s="197" t="n">
        <v>-1002.4678955078125</v>
      </c>
      <c r="BO50" s="197" t="n">
        <v>-150.89178466796875</v>
      </c>
      <c r="BP50" s="197" t="n">
        <v>1.1193575859069824</v>
      </c>
      <c r="BQ50" s="197" t="n">
        <v>2995.973876953125</v>
      </c>
      <c r="BR50" s="197" t="n">
        <v>0.0</v>
      </c>
      <c r="BS50" s="197" t="n">
        <v>999999.0</v>
      </c>
      <c r="BT50" s="197" t="n">
        <v>0.0</v>
      </c>
      <c r="BU50" s="197" t="n">
        <v>2076.51611328125</v>
      </c>
      <c r="BV50" s="197" t="n">
        <v>2464.7626953125</v>
      </c>
      <c r="BW50" s="197" t="n">
        <v>99000.0</v>
      </c>
      <c r="BX50" s="197" t="n">
        <v>2848.046630859375</v>
      </c>
      <c r="BY50" s="197" t="n">
        <v>3332.500244140625</v>
      </c>
      <c r="BZ50" s="197" t="n">
        <v>99000.0</v>
      </c>
      <c r="CA50" s="197" t="n">
        <v>882.619873046875</v>
      </c>
      <c r="CB50" s="197" t="n">
        <v>876.5835571289062</v>
      </c>
      <c r="CC50" s="197" t="n">
        <v>964.9122924804688</v>
      </c>
      <c r="CD50" s="197" t="n">
        <v>9659.552734375</v>
      </c>
      <c r="CE50" s="197" t="n">
        <v>10351.69140625</v>
      </c>
      <c r="CF50" s="197" t="n">
        <v>15500.0</v>
      </c>
      <c r="CG50" s="197" t="n">
        <v>0.0</v>
      </c>
      <c r="CH50" s="197" t="n">
        <v>300.0</v>
      </c>
      <c r="CI50" s="197" t="n">
        <v>600.0</v>
      </c>
      <c r="CJ50" s="197" t="n">
        <v>900.0</v>
      </c>
      <c r="CK50" s="197" t="n">
        <v>20000.0</v>
      </c>
      <c r="CL50" s="197" t="n">
        <v>20000.0</v>
      </c>
      <c r="CM50" s="197" t="n">
        <v>20000.0</v>
      </c>
      <c r="CN50" s="197" t="n">
        <v>20000.0</v>
      </c>
      <c r="CO50" s="197" t="n">
        <v>20000.0</v>
      </c>
      <c r="CP50" s="197" t="n">
        <v>20000.0</v>
      </c>
      <c r="CQ50" s="197" t="n">
        <v>20000.0</v>
      </c>
      <c r="CR50" s="197" t="n">
        <v>3500.0</v>
      </c>
      <c r="CS50" s="197" t="n">
        <v>20.0</v>
      </c>
      <c r="CT50" s="197" t="n">
        <v>20.0</v>
      </c>
      <c r="CU50" s="197" t="n">
        <v>1842.487548828125</v>
      </c>
    </row>
    <row r="51" spans="2:99">
      <c r="B51" s="122" t="s">
        <v>451</v>
      </c>
      <c r="C51" s="197" t="n">
        <v>3370.0</v>
      </c>
      <c r="D51" s="197" t="n">
        <v>3094.0</v>
      </c>
      <c r="E51" s="197" t="n">
        <v>575.0</v>
      </c>
      <c r="F51" s="122" t="s">
        <v>451</v>
      </c>
      <c r="G51" s="197" t="n">
        <v>1222.267578125</v>
      </c>
      <c r="H51" s="197" t="n">
        <v>1189.9561767578125</v>
      </c>
      <c r="I51" s="197" t="n">
        <v>377.1248779296875</v>
      </c>
      <c r="J51" s="197" t="n">
        <v>302.6455383300781</v>
      </c>
      <c r="K51" s="197" t="n">
        <v>941.4865112304688</v>
      </c>
      <c r="L51" s="197" t="n">
        <v>2772.23046875</v>
      </c>
      <c r="M51" s="197" t="n">
        <v>2772.23046875</v>
      </c>
      <c r="N51" s="197" t="n">
        <v>4228.443359375</v>
      </c>
      <c r="O51" s="197" t="n">
        <v>4228.443359375</v>
      </c>
      <c r="P51" s="197" t="n">
        <v>4228.443359375</v>
      </c>
      <c r="Q51" s="197" t="n">
        <v>10927.80078125</v>
      </c>
      <c r="R51" s="197" t="n">
        <v>1852.3082275390625</v>
      </c>
      <c r="S51" s="197" t="n">
        <v>0.0</v>
      </c>
      <c r="T51" s="197" t="n">
        <v>31.746925354003906</v>
      </c>
      <c r="U51" s="197" t="n">
        <v>396.1044921875</v>
      </c>
      <c r="V51" s="197" t="n">
        <v>3025.940673828125</v>
      </c>
      <c r="W51" s="197" t="n">
        <v>0.0</v>
      </c>
      <c r="X51" s="197" t="n">
        <v>0.0</v>
      </c>
      <c r="Y51" s="197" t="n">
        <v>0.0</v>
      </c>
      <c r="Z51" s="197" t="n">
        <v>3500.0</v>
      </c>
      <c r="AA51" s="197" t="n">
        <v>1.0</v>
      </c>
      <c r="AB51" s="197" t="n">
        <v>0.0</v>
      </c>
      <c r="AC51" s="197" t="n">
        <v>0.0</v>
      </c>
      <c r="AD51" s="197" t="n">
        <v>0.6499999761581421</v>
      </c>
      <c r="AE51" s="197" t="n">
        <v>8789.0693359375</v>
      </c>
      <c r="AF51" s="197" t="n">
        <v>1438.374755859375</v>
      </c>
      <c r="AG51" s="197" t="n">
        <v>0.0</v>
      </c>
      <c r="AH51" s="197" t="n">
        <v>270.8163757324219</v>
      </c>
      <c r="AI51" s="197" t="n">
        <v>0.0</v>
      </c>
      <c r="AJ51" s="197" t="n">
        <v>47.384891510009766</v>
      </c>
      <c r="AK51" s="197" t="n">
        <v>433.6337890625</v>
      </c>
      <c r="AL51" s="197" t="n">
        <v>7018.59375</v>
      </c>
      <c r="AM51" s="197" t="n">
        <v>4212.90673828125</v>
      </c>
      <c r="AN51" s="197" t="n">
        <v>0.0</v>
      </c>
      <c r="AO51" s="197" t="n">
        <v>0.0</v>
      </c>
      <c r="AP51" s="197" t="n">
        <v>0.0</v>
      </c>
      <c r="AQ51" s="197" t="n">
        <v>90.0</v>
      </c>
      <c r="AR51" s="197" t="n">
        <v>432.6671142578125</v>
      </c>
      <c r="AS51" s="197" t="n">
        <v>0.0</v>
      </c>
      <c r="AT51" s="197" t="n">
        <v>999999.0</v>
      </c>
      <c r="AU51" s="197" t="n">
        <v>0.0</v>
      </c>
      <c r="AV51" s="197" t="n">
        <v>999999.0</v>
      </c>
      <c r="AW51" s="197" t="n">
        <v>0.0</v>
      </c>
      <c r="AX51" s="197" t="n">
        <v>0.0</v>
      </c>
      <c r="AY51" s="197" t="n">
        <v>999999.0</v>
      </c>
      <c r="AZ51" s="197" t="n">
        <v>0.0</v>
      </c>
      <c r="BA51" s="197" t="n">
        <v>999999.0</v>
      </c>
      <c r="BB51" s="197" t="n">
        <v>0.0</v>
      </c>
      <c r="BC51" s="197" t="n">
        <v>0.0</v>
      </c>
      <c r="BD51" s="197" t="n">
        <v>0.4716801941394806</v>
      </c>
      <c r="BE51" s="197" t="n">
        <v>0.6035821437835693</v>
      </c>
      <c r="BF51" s="197" t="n">
        <v>999998.0</v>
      </c>
      <c r="BG51" s="197" t="n">
        <v>2339.12060546875</v>
      </c>
      <c r="BH51" s="197" t="n">
        <v>438.36053466796875</v>
      </c>
      <c r="BI51" s="197" t="n">
        <v>0.0</v>
      </c>
      <c r="BJ51" s="197" t="n">
        <v>999999.0</v>
      </c>
      <c r="BK51" s="197" t="n">
        <v>7648.9345703125</v>
      </c>
      <c r="BL51" s="197" t="n">
        <v>7233.025390625</v>
      </c>
      <c r="BM51" s="197" t="n">
        <v>0.0</v>
      </c>
      <c r="BN51" s="197" t="n">
        <v>5504.783203125</v>
      </c>
      <c r="BO51" s="197" t="n">
        <v>6525.9404296875</v>
      </c>
      <c r="BP51" s="197" t="n">
        <v>1.0795035362243652</v>
      </c>
      <c r="BQ51" s="197" t="n">
        <v>2304.3359375</v>
      </c>
      <c r="BR51" s="197" t="n">
        <v>0.0</v>
      </c>
      <c r="BS51" s="197" t="n">
        <v>999999.0</v>
      </c>
      <c r="BT51" s="197" t="n">
        <v>0.0</v>
      </c>
      <c r="BU51" s="197" t="n">
        <v>2380.653076171875</v>
      </c>
      <c r="BV51" s="197" t="n">
        <v>2073.926513671875</v>
      </c>
      <c r="BW51" s="197" t="n">
        <v>99000.0</v>
      </c>
      <c r="BX51" s="197" t="n">
        <v>2875.081787109375</v>
      </c>
      <c r="BY51" s="197" t="n">
        <v>2845.572509765625</v>
      </c>
      <c r="BZ51" s="197" t="n">
        <v>99000.0</v>
      </c>
      <c r="CA51" s="197" t="n">
        <v>740.7372436523438</v>
      </c>
      <c r="CB51" s="197" t="n">
        <v>892.852294921875</v>
      </c>
      <c r="CC51" s="197" t="n">
        <v>964.9122924804688</v>
      </c>
      <c r="CD51" s="197" t="n">
        <v>9565.294921875</v>
      </c>
      <c r="CE51" s="197" t="n">
        <v>9672.07421875</v>
      </c>
      <c r="CF51" s="197" t="n">
        <v>15500.0</v>
      </c>
      <c r="CG51" s="197" t="n">
        <v>764.8328857421875</v>
      </c>
      <c r="CH51" s="197" t="n">
        <v>300.0</v>
      </c>
      <c r="CI51" s="197" t="n">
        <v>600.0</v>
      </c>
      <c r="CJ51" s="197" t="n">
        <v>900.0</v>
      </c>
      <c r="CK51" s="197" t="n">
        <v>20000.0</v>
      </c>
      <c r="CL51" s="197" t="n">
        <v>20000.0</v>
      </c>
      <c r="CM51" s="197" t="n">
        <v>20000.0</v>
      </c>
      <c r="CN51" s="197" t="n">
        <v>20000.0</v>
      </c>
      <c r="CO51" s="197" t="n">
        <v>20000.0</v>
      </c>
      <c r="CP51" s="197" t="n">
        <v>20000.0</v>
      </c>
      <c r="CQ51" s="197" t="n">
        <v>20000.0</v>
      </c>
      <c r="CR51" s="197" t="n">
        <v>3500.0</v>
      </c>
      <c r="CS51" s="197" t="n">
        <v>13.0</v>
      </c>
      <c r="CT51" s="197" t="n">
        <v>13.0</v>
      </c>
      <c r="CU51" s="197" t="n">
        <v>1852.3082275390625</v>
      </c>
    </row>
    <row r="52" spans="2:99">
      <c r="B52" s="122" t="s">
        <v>452</v>
      </c>
      <c r="C52" s="197" t="n">
        <v>3819.0</v>
      </c>
      <c r="D52" s="197" t="n">
        <v>3163.0</v>
      </c>
      <c r="E52" s="197" t="n">
        <v>575.0</v>
      </c>
      <c r="F52" s="122" t="s">
        <v>452</v>
      </c>
      <c r="G52" s="197" t="n">
        <v>1476.0347900390625</v>
      </c>
      <c r="H52" s="197" t="n">
        <v>1287.9520263671875</v>
      </c>
      <c r="I52" s="197" t="n">
        <v>420.8084716796875</v>
      </c>
      <c r="J52" s="197" t="n">
        <v>447.0225830078125</v>
      </c>
      <c r="K52" s="197" t="n">
        <v>1067.0</v>
      </c>
      <c r="L52" s="197" t="n">
        <v>3196.072509765625</v>
      </c>
      <c r="M52" s="197" t="n">
        <v>3196.072509765625</v>
      </c>
      <c r="N52" s="197" t="n">
        <v>3196.072509765625</v>
      </c>
      <c r="O52" s="197" t="n">
        <v>3196.072509765625</v>
      </c>
      <c r="P52" s="197" t="n">
        <v>3196.072509765625</v>
      </c>
      <c r="Q52" s="197" t="n">
        <v>12698.345703125</v>
      </c>
      <c r="R52" s="197" t="n">
        <v>1735.2479248046875</v>
      </c>
      <c r="S52" s="197" t="n">
        <v>0.0</v>
      </c>
      <c r="T52" s="197" t="n">
        <v>10.06273365020752</v>
      </c>
      <c r="U52" s="197" t="n">
        <v>106.89319610595703</v>
      </c>
      <c r="V52" s="197" t="n">
        <v>2968.4443359375</v>
      </c>
      <c r="W52" s="197" t="n">
        <v>1546.024169921875</v>
      </c>
      <c r="X52" s="197" t="n">
        <v>1422.4200439453125</v>
      </c>
      <c r="Y52" s="197" t="n">
        <v>0.0</v>
      </c>
      <c r="Z52" s="197" t="n">
        <v>6000.0</v>
      </c>
      <c r="AA52" s="197" t="n">
        <v>1.0</v>
      </c>
      <c r="AB52" s="197" t="n">
        <v>0.0</v>
      </c>
      <c r="AC52" s="197" t="n">
        <v>0.0</v>
      </c>
      <c r="AD52" s="197" t="n">
        <v>0.6499999761581421</v>
      </c>
      <c r="AE52" s="197" t="n">
        <v>9701.8974609375</v>
      </c>
      <c r="AF52" s="197" t="n">
        <v>1755.478515625</v>
      </c>
      <c r="AG52" s="197" t="n">
        <v>0.0</v>
      </c>
      <c r="AH52" s="197" t="n">
        <v>503.2802429199219</v>
      </c>
      <c r="AI52" s="197" t="n">
        <v>0.0</v>
      </c>
      <c r="AJ52" s="197" t="n">
        <v>0.0</v>
      </c>
      <c r="AK52" s="197" t="n">
        <v>40.72474670410156</v>
      </c>
      <c r="AL52" s="197" t="n">
        <v>7258.416015625</v>
      </c>
      <c r="AM52" s="197" t="n">
        <v>4215.97216796875</v>
      </c>
      <c r="AN52" s="197" t="n">
        <v>0.0</v>
      </c>
      <c r="AO52" s="197" t="n">
        <v>0.0</v>
      </c>
      <c r="AP52" s="197" t="n">
        <v>0.0</v>
      </c>
      <c r="AQ52" s="197" t="n">
        <v>90.0</v>
      </c>
      <c r="AR52" s="197" t="n">
        <v>133.3333282470703</v>
      </c>
      <c r="AS52" s="197" t="n">
        <v>0.0</v>
      </c>
      <c r="AT52" s="197" t="n">
        <v>999999.0</v>
      </c>
      <c r="AU52" s="197" t="n">
        <v>0.0</v>
      </c>
      <c r="AV52" s="197" t="n">
        <v>999999.0</v>
      </c>
      <c r="AW52" s="197" t="n">
        <v>0.0</v>
      </c>
      <c r="AX52" s="197" t="n">
        <v>0.0</v>
      </c>
      <c r="AY52" s="197" t="n">
        <v>999999.0</v>
      </c>
      <c r="AZ52" s="197" t="n">
        <v>0.0</v>
      </c>
      <c r="BA52" s="197" t="n">
        <v>999999.0</v>
      </c>
      <c r="BB52" s="197" t="n">
        <v>0.0</v>
      </c>
      <c r="BC52" s="197" t="n">
        <v>0.0</v>
      </c>
      <c r="BD52" s="197" t="n">
        <v>0.46337398886680603</v>
      </c>
      <c r="BE52" s="197" t="n">
        <v>0.5065559148788452</v>
      </c>
      <c r="BF52" s="197" t="n">
        <v>999998.0</v>
      </c>
      <c r="BG52" s="197" t="n">
        <v>2688.40234375</v>
      </c>
      <c r="BH52" s="197" t="n">
        <v>2057.158203125</v>
      </c>
      <c r="BI52" s="197" t="n">
        <v>0.0</v>
      </c>
      <c r="BJ52" s="197" t="n">
        <v>999999.0</v>
      </c>
      <c r="BK52" s="197" t="n">
        <v>8631.1025390625</v>
      </c>
      <c r="BL52" s="197" t="n">
        <v>8553.6591796875</v>
      </c>
      <c r="BM52" s="197" t="n">
        <v>0.0</v>
      </c>
      <c r="BN52" s="197" t="n">
        <v>4307.078125</v>
      </c>
      <c r="BO52" s="197" t="n">
        <v>4881.9189453125</v>
      </c>
      <c r="BP52" s="197" t="n">
        <v>1.2347259521484375</v>
      </c>
      <c r="BQ52" s="197" t="n">
        <v>1896.8887939453125</v>
      </c>
      <c r="BR52" s="197" t="n">
        <v>0.0</v>
      </c>
      <c r="BS52" s="197" t="n">
        <v>999999.0</v>
      </c>
      <c r="BT52" s="197" t="n">
        <v>0.0</v>
      </c>
      <c r="BU52" s="197" t="n">
        <v>2354.5234375</v>
      </c>
      <c r="BV52" s="197" t="n">
        <v>2403.641357421875</v>
      </c>
      <c r="BW52" s="197" t="n">
        <v>99000.0</v>
      </c>
      <c r="BX52" s="197" t="n">
        <v>1978.9674072265625</v>
      </c>
      <c r="BY52" s="197" t="n">
        <v>2898.820556640625</v>
      </c>
      <c r="BZ52" s="197" t="n">
        <v>99000.0</v>
      </c>
      <c r="CA52" s="197" t="n">
        <v>940.1072387695312</v>
      </c>
      <c r="CB52" s="197" t="n">
        <v>742.849609375</v>
      </c>
      <c r="CC52" s="197" t="n">
        <v>778.9473876953125</v>
      </c>
      <c r="CD52" s="197" t="n">
        <v>8427.6953125</v>
      </c>
      <c r="CE52" s="197" t="n">
        <v>9617.591796875</v>
      </c>
      <c r="CF52" s="197" t="n">
        <v>12500.0</v>
      </c>
      <c r="CG52" s="197" t="n">
        <v>0.0</v>
      </c>
      <c r="CH52" s="197" t="n">
        <v>300.0</v>
      </c>
      <c r="CI52" s="197" t="n">
        <v>600.0</v>
      </c>
      <c r="CJ52" s="197" t="n">
        <v>900.0</v>
      </c>
      <c r="CK52" s="197" t="n">
        <v>20000.0</v>
      </c>
      <c r="CL52" s="197" t="n">
        <v>20000.0</v>
      </c>
      <c r="CM52" s="197" t="n">
        <v>20000.0</v>
      </c>
      <c r="CN52" s="197" t="n">
        <v>20000.0</v>
      </c>
      <c r="CO52" s="197" t="n">
        <v>20000.0</v>
      </c>
      <c r="CP52" s="197" t="n">
        <v>20000.0</v>
      </c>
      <c r="CQ52" s="197" t="n">
        <v>20000.0</v>
      </c>
      <c r="CR52" s="197" t="n">
        <v>3500.0</v>
      </c>
      <c r="CS52" s="197" t="n">
        <v>0.0</v>
      </c>
      <c r="CT52" s="197" t="n">
        <v>0.0</v>
      </c>
      <c r="CU52" s="197" t="n">
        <v>1735.2479248046875</v>
      </c>
    </row>
    <row r="53" spans="2:99">
      <c r="B53" s="122" t="s">
        <v>453</v>
      </c>
      <c r="C53" s="197" t="n">
        <v>3705.0</v>
      </c>
      <c r="D53" s="197" t="n">
        <v>2896.0</v>
      </c>
      <c r="E53" s="197" t="n">
        <v>561.0</v>
      </c>
      <c r="F53" s="122" t="s">
        <v>453</v>
      </c>
      <c r="G53" s="197" t="n">
        <v>2719.642822265625</v>
      </c>
      <c r="H53" s="197" t="n">
        <v>1856.5091552734375</v>
      </c>
      <c r="I53" s="197" t="n">
        <v>561.0</v>
      </c>
      <c r="J53" s="197" t="n">
        <v>513.8890991210938</v>
      </c>
      <c r="K53" s="197" t="n">
        <v>1067.0</v>
      </c>
      <c r="L53" s="197" t="n">
        <v>2355.509765625</v>
      </c>
      <c r="M53" s="197" t="n">
        <v>2355.509765625</v>
      </c>
      <c r="N53" s="197" t="n">
        <v>2355.509765625</v>
      </c>
      <c r="O53" s="197" t="n">
        <v>2355.509765625</v>
      </c>
      <c r="P53" s="197" t="n">
        <v>2355.509765625</v>
      </c>
      <c r="Q53" s="197" t="n">
        <v>51567.23046875</v>
      </c>
      <c r="R53" s="197" t="n">
        <v>2757.31884765625</v>
      </c>
      <c r="S53" s="197" t="n">
        <v>0.0</v>
      </c>
      <c r="T53" s="197" t="n">
        <v>279.3456726074219</v>
      </c>
      <c r="U53" s="197" t="n">
        <v>20875.271484375</v>
      </c>
      <c r="V53" s="197" t="n">
        <v>66386.078125</v>
      </c>
      <c r="W53" s="197" t="n">
        <v>0.0</v>
      </c>
      <c r="X53" s="197" t="n">
        <v>9169.619140625</v>
      </c>
      <c r="Y53" s="197" t="n">
        <v>1604.9039306640625</v>
      </c>
      <c r="Z53" s="197" t="n">
        <v>9285.7138671875</v>
      </c>
      <c r="AA53" s="197" t="n">
        <v>1.0</v>
      </c>
      <c r="AB53" s="197" t="n">
        <v>0.0</v>
      </c>
      <c r="AC53" s="197" t="n">
        <v>0.0</v>
      </c>
      <c r="AD53" s="197" t="n">
        <v>0.44999998807907104</v>
      </c>
      <c r="AE53" s="197" t="n">
        <v>35019.88671875</v>
      </c>
      <c r="AF53" s="197" t="n">
        <v>11512.19140625</v>
      </c>
      <c r="AG53" s="197" t="n">
        <v>0.0</v>
      </c>
      <c r="AH53" s="197" t="n">
        <v>6622.7568359375</v>
      </c>
      <c r="AI53" s="197" t="n">
        <v>6001.8720703125</v>
      </c>
      <c r="AJ53" s="197" t="n">
        <v>162.10658264160156</v>
      </c>
      <c r="AK53" s="197" t="n">
        <v>1007.2125244140625</v>
      </c>
      <c r="AL53" s="197" t="n">
        <v>7599.1064453125</v>
      </c>
      <c r="AM53" s="197" t="n">
        <v>4226.66357421875</v>
      </c>
      <c r="AN53" s="197" t="n">
        <v>0.0</v>
      </c>
      <c r="AO53" s="197" t="n">
        <v>0.0</v>
      </c>
      <c r="AP53" s="197" t="n">
        <v>0.0</v>
      </c>
      <c r="AQ53" s="197" t="n">
        <v>90.0</v>
      </c>
      <c r="AR53" s="197" t="n">
        <v>166.6666717529297</v>
      </c>
      <c r="AS53" s="197" t="n">
        <v>0.0</v>
      </c>
      <c r="AT53" s="197" t="n">
        <v>999999.0</v>
      </c>
      <c r="AU53" s="197" t="n">
        <v>0.0</v>
      </c>
      <c r="AV53" s="197" t="n">
        <v>999999.0</v>
      </c>
      <c r="AW53" s="197" t="n">
        <v>0.0</v>
      </c>
      <c r="AX53" s="197" t="n">
        <v>0.0</v>
      </c>
      <c r="AY53" s="197" t="n">
        <v>999999.0</v>
      </c>
      <c r="AZ53" s="197" t="n">
        <v>0.0</v>
      </c>
      <c r="BA53" s="197" t="n">
        <v>999999.0</v>
      </c>
      <c r="BB53" s="197" t="n">
        <v>0.0</v>
      </c>
      <c r="BC53" s="197" t="n">
        <v>13.38845157623291</v>
      </c>
      <c r="BD53" s="197" t="n">
        <v>0.4819546043872833</v>
      </c>
      <c r="BE53" s="197" t="n">
        <v>0.4839584529399872</v>
      </c>
      <c r="BF53" s="197" t="n">
        <v>-58862.32421875</v>
      </c>
      <c r="BG53" s="197" t="n">
        <v>10098.5087890625</v>
      </c>
      <c r="BH53" s="197" t="n">
        <v>10085.6181640625</v>
      </c>
      <c r="BI53" s="197" t="n">
        <v>4396.49951171875</v>
      </c>
      <c r="BJ53" s="197" t="n">
        <v>891047.875</v>
      </c>
      <c r="BK53" s="197" t="n">
        <v>44293.171875</v>
      </c>
      <c r="BL53" s="197" t="n">
        <v>44422.453125</v>
      </c>
      <c r="BM53" s="197" t="n">
        <v>28828.009765625</v>
      </c>
      <c r="BN53" s="197" t="n">
        <v>13934.8369140625</v>
      </c>
      <c r="BO53" s="197" t="n">
        <v>14287.103515625</v>
      </c>
      <c r="BP53" s="197" t="n">
        <v>1.1818164587020874</v>
      </c>
      <c r="BQ53" s="197" t="n">
        <v>7031.37744140625</v>
      </c>
      <c r="BR53" s="197" t="n">
        <v>0.0</v>
      </c>
      <c r="BS53" s="197" t="n">
        <v>999999.0</v>
      </c>
      <c r="BT53" s="197" t="n">
        <v>0.0</v>
      </c>
      <c r="BU53" s="197" t="n">
        <v>1336.9298095703125</v>
      </c>
      <c r="BV53" s="197" t="n">
        <v>2346.19677734375</v>
      </c>
      <c r="BW53" s="197" t="n">
        <v>99000.0</v>
      </c>
      <c r="BX53" s="197" t="n">
        <v>854.6024169921875</v>
      </c>
      <c r="BY53" s="197" t="n">
        <v>1965.0301513671875</v>
      </c>
      <c r="BZ53" s="197" t="n">
        <v>99000.0</v>
      </c>
      <c r="CA53" s="197" t="n">
        <v>728.61279296875</v>
      </c>
      <c r="CB53" s="197" t="n">
        <v>941.902099609375</v>
      </c>
      <c r="CC53" s="197" t="n">
        <v>659.6491088867188</v>
      </c>
      <c r="CD53" s="197" t="n">
        <v>4598.8896484375</v>
      </c>
      <c r="CE53" s="197" t="n">
        <v>8414.6162109375</v>
      </c>
      <c r="CF53" s="197" t="n">
        <v>8000.0</v>
      </c>
      <c r="CG53" s="197" t="n">
        <v>4463.7216796875</v>
      </c>
      <c r="CH53" s="197" t="n">
        <v>300.0</v>
      </c>
      <c r="CI53" s="197" t="n">
        <v>600.0</v>
      </c>
      <c r="CJ53" s="197" t="n">
        <v>900.0</v>
      </c>
      <c r="CK53" s="197" t="n">
        <v>20000.0</v>
      </c>
      <c r="CL53" s="197" t="n">
        <v>20000.0</v>
      </c>
      <c r="CM53" s="197" t="n">
        <v>20000.0</v>
      </c>
      <c r="CN53" s="197" t="n">
        <v>20000.0</v>
      </c>
      <c r="CO53" s="197" t="n">
        <v>20000.0</v>
      </c>
      <c r="CP53" s="197" t="n">
        <v>20000.0</v>
      </c>
      <c r="CQ53" s="197" t="n">
        <v>20000.0</v>
      </c>
      <c r="CR53" s="197" t="n">
        <v>3500.0</v>
      </c>
      <c r="CS53" s="197" t="n">
        <v>0.0</v>
      </c>
      <c r="CT53" s="197" t="n">
        <v>0.0</v>
      </c>
      <c r="CU53" s="197" t="n">
        <v>919.1062622070312</v>
      </c>
    </row>
    <row r="54" spans="2:99">
      <c r="B54" s="122" t="s">
        <v>454</v>
      </c>
      <c r="C54" s="197" t="n">
        <v>4433.0</v>
      </c>
      <c r="D54" s="197" t="n">
        <v>3002.0</v>
      </c>
      <c r="E54" s="197" t="n">
        <v>654.0</v>
      </c>
      <c r="F54" s="122" t="s">
        <v>454</v>
      </c>
      <c r="G54" s="197" t="n">
        <v>3073.224365234375</v>
      </c>
      <c r="H54" s="197" t="n">
        <v>2137.768798828125</v>
      </c>
      <c r="I54" s="197" t="n">
        <v>654.0</v>
      </c>
      <c r="J54" s="197" t="n">
        <v>506.5615234375</v>
      </c>
      <c r="K54" s="197" t="n">
        <v>1067.0</v>
      </c>
      <c r="L54" s="197" t="n">
        <v>1873.521484375</v>
      </c>
      <c r="M54" s="197" t="n">
        <v>1873.521484375</v>
      </c>
      <c r="N54" s="197" t="n">
        <v>3032.790283203125</v>
      </c>
      <c r="O54" s="197" t="n">
        <v>3032.790283203125</v>
      </c>
      <c r="P54" s="197" t="n">
        <v>3032.790283203125</v>
      </c>
      <c r="Q54" s="197" t="n">
        <v>19027.70703125</v>
      </c>
      <c r="R54" s="197" t="n">
        <v>2419.89501953125</v>
      </c>
      <c r="S54" s="197" t="n">
        <v>0.0</v>
      </c>
      <c r="T54" s="197" t="n">
        <v>9.725173950195312</v>
      </c>
      <c r="U54" s="197" t="n">
        <v>54.68748092651367</v>
      </c>
      <c r="V54" s="197" t="n">
        <v>0.0</v>
      </c>
      <c r="W54" s="197" t="n">
        <v>0.0</v>
      </c>
      <c r="X54" s="197" t="n">
        <v>0.0</v>
      </c>
      <c r="Y54" s="197" t="n">
        <v>0.0</v>
      </c>
      <c r="Z54" s="197" t="n">
        <v>16758.064453125</v>
      </c>
      <c r="AA54" s="197" t="n">
        <v>1.0</v>
      </c>
      <c r="AB54" s="197" t="n">
        <v>0.0</v>
      </c>
      <c r="AC54" s="197" t="n">
        <v>0.0</v>
      </c>
      <c r="AD54" s="197" t="n">
        <v>0.3499999940395355</v>
      </c>
      <c r="AE54" s="197" t="n">
        <v>7781.7890625</v>
      </c>
      <c r="AF54" s="197" t="n">
        <v>4388.46630859375</v>
      </c>
      <c r="AG54" s="197" t="n">
        <v>0.0</v>
      </c>
      <c r="AH54" s="197" t="n">
        <v>2381.94873046875</v>
      </c>
      <c r="AI54" s="197" t="n">
        <v>1871.93896484375</v>
      </c>
      <c r="AJ54" s="197" t="n">
        <v>120.02717590332031</v>
      </c>
      <c r="AK54" s="197" t="n">
        <v>295.93011474609375</v>
      </c>
      <c r="AL54" s="197" t="n">
        <v>7070.3056640625</v>
      </c>
      <c r="AM54" s="197" t="n">
        <v>4245.951171875</v>
      </c>
      <c r="AN54" s="197" t="n">
        <v>0.0</v>
      </c>
      <c r="AO54" s="197" t="n">
        <v>0.0</v>
      </c>
      <c r="AP54" s="197" t="n">
        <v>0.0</v>
      </c>
      <c r="AQ54" s="197" t="n">
        <v>227.40480041503906</v>
      </c>
      <c r="AR54" s="197" t="n">
        <v>259.2693176269531</v>
      </c>
      <c r="AS54" s="197" t="n">
        <v>0.0</v>
      </c>
      <c r="AT54" s="197" t="n">
        <v>999999.0</v>
      </c>
      <c r="AU54" s="197" t="n">
        <v>0.0</v>
      </c>
      <c r="AV54" s="197" t="n">
        <v>999999.0</v>
      </c>
      <c r="AW54" s="197" t="n">
        <v>0.0</v>
      </c>
      <c r="AX54" s="197" t="n">
        <v>0.0</v>
      </c>
      <c r="AY54" s="197" t="n">
        <v>999999.0</v>
      </c>
      <c r="AZ54" s="197" t="n">
        <v>0.0</v>
      </c>
      <c r="BA54" s="197" t="n">
        <v>999999.0</v>
      </c>
      <c r="BB54" s="197" t="n">
        <v>0.0</v>
      </c>
      <c r="BC54" s="197" t="n">
        <v>0.0</v>
      </c>
      <c r="BD54" s="197" t="n">
        <v>0.0</v>
      </c>
      <c r="BE54" s="197" t="n">
        <v>0.0</v>
      </c>
      <c r="BF54" s="197" t="n">
        <v>999999.0</v>
      </c>
      <c r="BG54" s="197" t="n">
        <v>999999.0</v>
      </c>
      <c r="BH54" s="197" t="n">
        <v>999999.0</v>
      </c>
      <c r="BI54" s="197" t="n">
        <v>0.0</v>
      </c>
      <c r="BJ54" s="197" t="n">
        <v>999999.0</v>
      </c>
      <c r="BK54" s="197" t="n">
        <v>999999.0</v>
      </c>
      <c r="BL54" s="197" t="n">
        <v>999999.0</v>
      </c>
      <c r="BM54" s="197" t="n">
        <v>0.0</v>
      </c>
      <c r="BN54" s="197" t="n">
        <v>0.0</v>
      </c>
      <c r="BO54" s="197" t="n">
        <v>0.0</v>
      </c>
      <c r="BP54" s="197" t="n">
        <v>0.0</v>
      </c>
      <c r="BQ54" s="197" t="n">
        <v>999999.0</v>
      </c>
      <c r="BR54" s="197" t="n">
        <v>0.0</v>
      </c>
      <c r="BS54" s="197" t="n">
        <v>999999.0</v>
      </c>
      <c r="BT54" s="197" t="n">
        <v>0.0</v>
      </c>
      <c r="BU54" s="197" t="n">
        <v>361.306396484375</v>
      </c>
      <c r="BV54" s="197" t="n">
        <v>1423.665283203125</v>
      </c>
      <c r="BW54" s="197" t="n">
        <v>99000.0</v>
      </c>
      <c r="BX54" s="197" t="n">
        <v>192.1760711669922</v>
      </c>
      <c r="BY54" s="197" t="n">
        <v>942.1808471679688</v>
      </c>
      <c r="BZ54" s="197" t="n">
        <v>99000.0</v>
      </c>
      <c r="CA54" s="197" t="n">
        <v>527.8551635742188</v>
      </c>
      <c r="CB54" s="197" t="n">
        <v>737.8037719726562</v>
      </c>
      <c r="CC54" s="197" t="n">
        <v>631.5789184570312</v>
      </c>
      <c r="CD54" s="197" t="n">
        <v>281.4523010253906</v>
      </c>
      <c r="CE54" s="197" t="n">
        <v>4983.6904296875</v>
      </c>
      <c r="CF54" s="197" t="n">
        <v>8000.0</v>
      </c>
      <c r="CG54" s="197" t="n">
        <v>0.0</v>
      </c>
      <c r="CH54" s="197" t="n">
        <v>300.0</v>
      </c>
      <c r="CI54" s="197" t="n">
        <v>800.0</v>
      </c>
      <c r="CJ54" s="197" t="n">
        <v>1100.0</v>
      </c>
      <c r="CK54" s="197" t="n">
        <v>20000.0</v>
      </c>
      <c r="CL54" s="197" t="n">
        <v>20000.0</v>
      </c>
      <c r="CM54" s="197" t="n">
        <v>20000.0</v>
      </c>
      <c r="CN54" s="197" t="n">
        <v>20000.0</v>
      </c>
      <c r="CO54" s="197" t="n">
        <v>20000.0</v>
      </c>
      <c r="CP54" s="197" t="n">
        <v>20000.0</v>
      </c>
      <c r="CQ54" s="197" t="n">
        <v>20000.0</v>
      </c>
      <c r="CR54" s="197" t="n">
        <v>4000.0</v>
      </c>
      <c r="CS54" s="197" t="n">
        <v>0.0</v>
      </c>
      <c r="CT54" s="197" t="n">
        <v>0.0</v>
      </c>
      <c r="CU54" s="197" t="n">
        <v>806.6316528320312</v>
      </c>
    </row>
    <row r="55" spans="2:99">
      <c r="B55" s="122" t="s">
        <v>455</v>
      </c>
      <c r="C55" s="197" t="n">
        <v>4552.0</v>
      </c>
      <c r="D55" s="197" t="n">
        <v>3363.0</v>
      </c>
      <c r="E55" s="197" t="n">
        <v>800.0</v>
      </c>
      <c r="F55" s="122" t="s">
        <v>455</v>
      </c>
      <c r="G55" s="197" t="n">
        <v>3717.80712890625</v>
      </c>
      <c r="H55" s="197" t="n">
        <v>2493.2646484375</v>
      </c>
      <c r="I55" s="197" t="n">
        <v>800.0</v>
      </c>
      <c r="J55" s="197" t="n">
        <v>419.9814758300781</v>
      </c>
      <c r="K55" s="197" t="n">
        <v>950.9376831054688</v>
      </c>
      <c r="L55" s="197" t="n">
        <v>895.91796875</v>
      </c>
      <c r="M55" s="197" t="n">
        <v>895.91796875</v>
      </c>
      <c r="N55" s="197" t="n">
        <v>895.91796875</v>
      </c>
      <c r="O55" s="197" t="n">
        <v>895.91796875</v>
      </c>
      <c r="P55" s="197" t="n">
        <v>895.91796875</v>
      </c>
      <c r="Q55" s="197" t="n">
        <v>23458.287109375</v>
      </c>
      <c r="R55" s="197" t="n">
        <v>5375.5078125</v>
      </c>
      <c r="S55" s="197" t="n">
        <v>0.0</v>
      </c>
      <c r="T55" s="197" t="n">
        <v>0.0</v>
      </c>
      <c r="U55" s="197" t="n">
        <v>991.0535278320312</v>
      </c>
      <c r="V55" s="197" t="n">
        <v>20441.658203125</v>
      </c>
      <c r="W55" s="197" t="n">
        <v>8518.568359375</v>
      </c>
      <c r="X55" s="197" t="n">
        <v>11863.3525390625</v>
      </c>
      <c r="Y55" s="197" t="n">
        <v>59.7380256652832</v>
      </c>
      <c r="Z55" s="197" t="n">
        <v>9064.5830078125</v>
      </c>
      <c r="AA55" s="197" t="n">
        <v>1.0</v>
      </c>
      <c r="AB55" s="197" t="n">
        <v>0.0</v>
      </c>
      <c r="AC55" s="197" t="n">
        <v>0.0</v>
      </c>
      <c r="AD55" s="197" t="n">
        <v>0.3499999940395355</v>
      </c>
      <c r="AE55" s="197" t="n">
        <v>11081.123046875</v>
      </c>
      <c r="AF55" s="197" t="n">
        <v>6947.126953125</v>
      </c>
      <c r="AG55" s="197" t="n">
        <v>0.0</v>
      </c>
      <c r="AH55" s="197" t="n">
        <v>4842.9443359375</v>
      </c>
      <c r="AI55" s="197" t="n">
        <v>4326.82470703125</v>
      </c>
      <c r="AJ55" s="197" t="n">
        <v>0.0</v>
      </c>
      <c r="AK55" s="197" t="n">
        <v>90.3753662109375</v>
      </c>
      <c r="AL55" s="197" t="n">
        <v>6680.0</v>
      </c>
      <c r="AM55" s="197" t="n">
        <v>4331.45263671875</v>
      </c>
      <c r="AN55" s="197" t="n">
        <v>1791.8359375</v>
      </c>
      <c r="AO55" s="197" t="n">
        <v>895.91796875</v>
      </c>
      <c r="AP55" s="197" t="n">
        <v>895.91796875</v>
      </c>
      <c r="AQ55" s="197" t="n">
        <v>198.0765380859375</v>
      </c>
      <c r="AR55" s="197" t="n">
        <v>348.29315185546875</v>
      </c>
      <c r="AS55" s="197" t="n">
        <v>1.5593783855438232</v>
      </c>
      <c r="AT55" s="197" t="n">
        <v>2624.353271484375</v>
      </c>
      <c r="AU55" s="197" t="n">
        <v>0.0</v>
      </c>
      <c r="AV55" s="197" t="n">
        <v>999999.0</v>
      </c>
      <c r="AW55" s="197" t="n">
        <v>0.0</v>
      </c>
      <c r="AX55" s="197" t="n">
        <v>1.6860765218734741</v>
      </c>
      <c r="AY55" s="197" t="n">
        <v>4308.76953125</v>
      </c>
      <c r="AZ55" s="197" t="n">
        <v>0.0</v>
      </c>
      <c r="BA55" s="197" t="n">
        <v>45504.3203125</v>
      </c>
      <c r="BB55" s="197" t="n">
        <v>4554.92724609375</v>
      </c>
      <c r="BC55" s="197" t="n">
        <v>0.0</v>
      </c>
      <c r="BD55" s="197" t="n">
        <v>0.0</v>
      </c>
      <c r="BE55" s="197" t="n">
        <v>0.0</v>
      </c>
      <c r="BF55" s="197" t="n">
        <v>999995.0</v>
      </c>
      <c r="BG55" s="197" t="n">
        <v>999995.0</v>
      </c>
      <c r="BH55" s="197" t="n">
        <v>999995.0</v>
      </c>
      <c r="BI55" s="197" t="n">
        <v>0.0</v>
      </c>
      <c r="BJ55" s="197" t="n">
        <v>999999.0</v>
      </c>
      <c r="BK55" s="197" t="n">
        <v>999999.0</v>
      </c>
      <c r="BL55" s="197" t="n">
        <v>999999.0</v>
      </c>
      <c r="BM55" s="197" t="n">
        <v>0.0</v>
      </c>
      <c r="BN55" s="197" t="n">
        <v>0.0</v>
      </c>
      <c r="BO55" s="197" t="n">
        <v>0.0</v>
      </c>
      <c r="BP55" s="197" t="n">
        <v>0.0</v>
      </c>
      <c r="BQ55" s="197" t="n">
        <v>999999.0</v>
      </c>
      <c r="BR55" s="197" t="n">
        <v>0.0</v>
      </c>
      <c r="BS55" s="197" t="n">
        <v>999999.0</v>
      </c>
      <c r="BT55" s="197" t="n">
        <v>0.0</v>
      </c>
      <c r="BU55" s="197" t="n">
        <v>240.36215209960938</v>
      </c>
      <c r="BV55" s="197" t="n">
        <v>358.9675598144531</v>
      </c>
      <c r="BW55" s="197" t="n">
        <v>450.0</v>
      </c>
      <c r="BX55" s="197" t="n">
        <v>186.64891052246094</v>
      </c>
      <c r="BY55" s="197" t="n">
        <v>188.9763946533203</v>
      </c>
      <c r="BZ55" s="197" t="n">
        <v>450.0</v>
      </c>
      <c r="CA55" s="197" t="n">
        <v>330.0478515625</v>
      </c>
      <c r="CB55" s="197" t="n">
        <v>537.1456298828125</v>
      </c>
      <c r="CC55" s="197" t="n">
        <v>631.5789184570312</v>
      </c>
      <c r="CD55" s="197" t="n">
        <v>243.68019104003906</v>
      </c>
      <c r="CE55" s="197" t="n">
        <v>270.2712097167969</v>
      </c>
      <c r="CF55" s="197" t="n">
        <v>11000.0</v>
      </c>
      <c r="CG55" s="197" t="n">
        <v>0.0</v>
      </c>
      <c r="CH55" s="197" t="n">
        <v>300.0</v>
      </c>
      <c r="CI55" s="197" t="n">
        <v>800.0</v>
      </c>
      <c r="CJ55" s="197" t="n">
        <v>1100.0</v>
      </c>
      <c r="CK55" s="197" t="n">
        <v>20000.0</v>
      </c>
      <c r="CL55" s="197" t="n">
        <v>3385.595458984375</v>
      </c>
      <c r="CM55" s="197" t="n">
        <v>20000.0</v>
      </c>
      <c r="CN55" s="197" t="n">
        <v>20000.0</v>
      </c>
      <c r="CO55" s="197" t="n">
        <v>20000.0</v>
      </c>
      <c r="CP55" s="197" t="n">
        <v>20000.0</v>
      </c>
      <c r="CQ55" s="197" t="n">
        <v>20000.0</v>
      </c>
      <c r="CR55" s="197" t="n">
        <v>4000.0</v>
      </c>
      <c r="CS55" s="197" t="n">
        <v>0.0</v>
      </c>
      <c r="CT55" s="197" t="n">
        <v>0.0</v>
      </c>
      <c r="CU55" s="197" t="n">
        <v>1791.8359375</v>
      </c>
    </row>
    <row r="56" spans="2:99">
      <c r="B56" s="122" t="s">
        <v>456</v>
      </c>
      <c r="C56" s="197" t="n">
        <v>4552.0</v>
      </c>
      <c r="D56" s="197" t="n">
        <v>3538.0</v>
      </c>
      <c r="E56" s="197" t="n">
        <v>975.0</v>
      </c>
      <c r="F56" s="122" t="s">
        <v>456</v>
      </c>
      <c r="G56" s="197" t="n">
        <v>3882.3544921875</v>
      </c>
      <c r="H56" s="197" t="n">
        <v>2631.6630859375</v>
      </c>
      <c r="I56" s="197" t="n">
        <v>975.0</v>
      </c>
      <c r="J56" s="197" t="n">
        <v>273.1734619140625</v>
      </c>
      <c r="K56" s="197" t="n">
        <v>762.426513671875</v>
      </c>
      <c r="L56" s="197" t="n">
        <v>887.4035034179688</v>
      </c>
      <c r="M56" s="197" t="n">
        <v>887.4035034179688</v>
      </c>
      <c r="N56" s="197" t="n">
        <v>887.4035034179688</v>
      </c>
      <c r="O56" s="197" t="n">
        <v>887.4035034179688</v>
      </c>
      <c r="P56" s="197" t="n">
        <v>887.4035034179688</v>
      </c>
      <c r="Q56" s="197" t="n">
        <v>14260.08984375</v>
      </c>
      <c r="R56" s="197" t="n">
        <v>5324.4208984375</v>
      </c>
      <c r="S56" s="197" t="n">
        <v>0.0</v>
      </c>
      <c r="T56" s="197" t="n">
        <v>0.0</v>
      </c>
      <c r="U56" s="197" t="n">
        <v>434.0282897949219</v>
      </c>
      <c r="V56" s="197" t="n">
        <v>9367.408203125</v>
      </c>
      <c r="W56" s="197" t="n">
        <v>3838.44384765625</v>
      </c>
      <c r="X56" s="197" t="n">
        <v>5461.841796875</v>
      </c>
      <c r="Y56" s="197" t="n">
        <v>67.12242889404297</v>
      </c>
      <c r="Z56" s="197" t="n">
        <v>8830.6455078125</v>
      </c>
      <c r="AA56" s="197" t="n">
        <v>1.0</v>
      </c>
      <c r="AB56" s="197" t="n">
        <v>0.0</v>
      </c>
      <c r="AC56" s="197" t="n">
        <v>0.0</v>
      </c>
      <c r="AD56" s="197" t="n">
        <v>0.3499999940395355</v>
      </c>
      <c r="AE56" s="197" t="n">
        <v>7477.3017578125</v>
      </c>
      <c r="AF56" s="197" t="n">
        <v>0.0</v>
      </c>
      <c r="AG56" s="197" t="n">
        <v>1570.0550537109375</v>
      </c>
      <c r="AH56" s="197" t="n">
        <v>3782.89453125</v>
      </c>
      <c r="AI56" s="197" t="n">
        <v>3331.644775390625</v>
      </c>
      <c r="AJ56" s="197" t="n">
        <v>0.0</v>
      </c>
      <c r="AK56" s="197" t="n">
        <v>3.8244447708129883</v>
      </c>
      <c r="AL56" s="197" t="n">
        <v>6680.0</v>
      </c>
      <c r="AM56" s="197" t="n">
        <v>4385.0185546875</v>
      </c>
      <c r="AN56" s="197" t="n">
        <v>1774.8070068359375</v>
      </c>
      <c r="AO56" s="197" t="n">
        <v>887.4035034179688</v>
      </c>
      <c r="AP56" s="197" t="n">
        <v>887.4035034179688</v>
      </c>
      <c r="AQ56" s="197" t="n">
        <v>279.2518615722656</v>
      </c>
      <c r="AR56" s="197" t="n">
        <v>1030.9716796875</v>
      </c>
      <c r="AS56" s="197" t="n">
        <v>0.8616824150085449</v>
      </c>
      <c r="AT56" s="197" t="n">
        <v>4683.03125</v>
      </c>
      <c r="AU56" s="197" t="n">
        <v>0.0</v>
      </c>
      <c r="AV56" s="197" t="n">
        <v>17540.49609375</v>
      </c>
      <c r="AW56" s="197" t="n">
        <v>569.4956665039062</v>
      </c>
      <c r="AX56" s="197" t="n">
        <v>1.7269797325134277</v>
      </c>
      <c r="AY56" s="197" t="n">
        <v>3987.873779296875</v>
      </c>
      <c r="AZ56" s="197" t="n">
        <v>0.0</v>
      </c>
      <c r="BA56" s="197" t="n">
        <v>29756.7421875</v>
      </c>
      <c r="BB56" s="197" t="n">
        <v>2663.08251953125</v>
      </c>
      <c r="BC56" s="197" t="n">
        <v>0.0</v>
      </c>
      <c r="BD56" s="197" t="n">
        <v>0.0</v>
      </c>
      <c r="BE56" s="197" t="n">
        <v>0.0</v>
      </c>
      <c r="BF56" s="197" t="n">
        <v>999999.0</v>
      </c>
      <c r="BG56" s="197" t="n">
        <v>999999.0</v>
      </c>
      <c r="BH56" s="197" t="n">
        <v>999999.0</v>
      </c>
      <c r="BI56" s="197" t="n">
        <v>0.0</v>
      </c>
      <c r="BJ56" s="197" t="n">
        <v>999999.0</v>
      </c>
      <c r="BK56" s="197" t="n">
        <v>999999.0</v>
      </c>
      <c r="BL56" s="197" t="n">
        <v>999999.0</v>
      </c>
      <c r="BM56" s="197" t="n">
        <v>0.0</v>
      </c>
      <c r="BN56" s="197" t="n">
        <v>0.0</v>
      </c>
      <c r="BO56" s="197" t="n">
        <v>0.0</v>
      </c>
      <c r="BP56" s="197" t="n">
        <v>0.0</v>
      </c>
      <c r="BQ56" s="197" t="n">
        <v>999999.0</v>
      </c>
      <c r="BR56" s="197" t="n">
        <v>0.0</v>
      </c>
      <c r="BS56" s="197" t="n">
        <v>999999.0</v>
      </c>
      <c r="BT56" s="197" t="n">
        <v>0.0</v>
      </c>
      <c r="BU56" s="197" t="n">
        <v>242.93289184570312</v>
      </c>
      <c r="BV56" s="197" t="n">
        <v>240.3813018798828</v>
      </c>
      <c r="BW56" s="197" t="n">
        <v>450.0</v>
      </c>
      <c r="BX56" s="197" t="n">
        <v>204.6474609375</v>
      </c>
      <c r="BY56" s="197" t="n">
        <v>187.24253845214844</v>
      </c>
      <c r="BZ56" s="197" t="n">
        <v>450.0</v>
      </c>
      <c r="CA56" s="197" t="n">
        <v>566.0260620117188</v>
      </c>
      <c r="CB56" s="197" t="n">
        <v>329.25030517578125</v>
      </c>
      <c r="CC56" s="197" t="n">
        <v>631.5789184570312</v>
      </c>
      <c r="CD56" s="197" t="n">
        <v>235.38925170898438</v>
      </c>
      <c r="CE56" s="197" t="n">
        <v>251.75144958496094</v>
      </c>
      <c r="CF56" s="197" t="n">
        <v>11000.0</v>
      </c>
      <c r="CG56" s="197" t="n">
        <v>0.0</v>
      </c>
      <c r="CH56" s="197" t="n">
        <v>1000.0</v>
      </c>
      <c r="CI56" s="197" t="n">
        <v>991.5681762695312</v>
      </c>
      <c r="CJ56" s="197" t="n">
        <v>1991.5682373046875</v>
      </c>
      <c r="CK56" s="197" t="n">
        <v>20000.0</v>
      </c>
      <c r="CL56" s="197" t="n">
        <v>2274.193603515625</v>
      </c>
      <c r="CM56" s="197" t="n">
        <v>20000.0</v>
      </c>
      <c r="CN56" s="197" t="n">
        <v>20000.0</v>
      </c>
      <c r="CO56" s="197" t="n">
        <v>20000.0</v>
      </c>
      <c r="CP56" s="197" t="n">
        <v>20000.0</v>
      </c>
      <c r="CQ56" s="197" t="n">
        <v>20000.0</v>
      </c>
      <c r="CR56" s="197" t="n">
        <v>4000.0</v>
      </c>
      <c r="CS56" s="197" t="n">
        <v>0.0</v>
      </c>
      <c r="CT56" s="197" t="n">
        <v>0.0</v>
      </c>
      <c r="CU56" s="197" t="n">
        <v>1774.8070068359375</v>
      </c>
    </row>
    <row r="57" spans="2:99">
      <c r="B57" s="122" t="s">
        <v>457</v>
      </c>
      <c r="C57" s="197" t="n">
        <v>4500.0</v>
      </c>
      <c r="D57" s="197" t="n">
        <v>3538.0</v>
      </c>
      <c r="E57" s="197" t="n">
        <v>975.0</v>
      </c>
      <c r="F57" s="122" t="s">
        <v>457</v>
      </c>
      <c r="G57" s="197" t="n">
        <v>3689.15234375</v>
      </c>
      <c r="H57" s="197" t="n">
        <v>2458.385986328125</v>
      </c>
      <c r="I57" s="197" t="n">
        <v>975.0</v>
      </c>
      <c r="J57" s="197" t="n">
        <v>158.23594665527344</v>
      </c>
      <c r="K57" s="197" t="n">
        <v>595.6798706054688</v>
      </c>
      <c r="L57" s="197" t="n">
        <v>2655.990966796875</v>
      </c>
      <c r="M57" s="197" t="n">
        <v>2655.990966796875</v>
      </c>
      <c r="N57" s="197" t="n">
        <v>2655.990966796875</v>
      </c>
      <c r="O57" s="197" t="n">
        <v>2655.990966796875</v>
      </c>
      <c r="P57" s="197" t="n">
        <v>2655.990966796875</v>
      </c>
      <c r="Q57" s="197" t="n">
        <v>12311.22265625</v>
      </c>
      <c r="R57" s="197" t="n">
        <v>2174.5830078125</v>
      </c>
      <c r="S57" s="197" t="n">
        <v>0.0</v>
      </c>
      <c r="T57" s="197" t="n">
        <v>0.0</v>
      </c>
      <c r="U57" s="197" t="n">
        <v>-49.11802673339844</v>
      </c>
      <c r="V57" s="197" t="n">
        <v>734.6268920898438</v>
      </c>
      <c r="W57" s="197" t="n">
        <v>675.0498657226562</v>
      </c>
      <c r="X57" s="197" t="n">
        <v>0.0</v>
      </c>
      <c r="Y57" s="197" t="n">
        <v>0.0</v>
      </c>
      <c r="Z57" s="197" t="n">
        <v>5343.33349609375</v>
      </c>
      <c r="AA57" s="197" t="n">
        <v>0.0</v>
      </c>
      <c r="AB57" s="197" t="n">
        <v>0.0</v>
      </c>
      <c r="AC57" s="197" t="n">
        <v>0.0</v>
      </c>
      <c r="AD57" s="197" t="n">
        <v>0.3499999940395355</v>
      </c>
      <c r="AE57" s="197" t="n">
        <v>5332.83349609375</v>
      </c>
      <c r="AF57" s="197" t="n">
        <v>0.0</v>
      </c>
      <c r="AG57" s="197" t="n">
        <v>5281.93798828125</v>
      </c>
      <c r="AH57" s="197" t="n">
        <v>3420.36181640625</v>
      </c>
      <c r="AI57" s="197" t="n">
        <v>2071.515380859375</v>
      </c>
      <c r="AJ57" s="197" t="n">
        <v>2461.7783203125</v>
      </c>
      <c r="AK57" s="197" t="n">
        <v>2380.556396484375</v>
      </c>
      <c r="AL57" s="197" t="n">
        <v>6680.0</v>
      </c>
      <c r="AM57" s="197" t="n">
        <v>4438.1279296875</v>
      </c>
      <c r="AN57" s="197" t="n">
        <v>0.0</v>
      </c>
      <c r="AO57" s="197" t="n">
        <v>0.0</v>
      </c>
      <c r="AP57" s="197" t="n">
        <v>0.0</v>
      </c>
      <c r="AQ57" s="197" t="n">
        <v>163.21473693847656</v>
      </c>
      <c r="AR57" s="197" t="n">
        <v>785.7500610351562</v>
      </c>
      <c r="AS57" s="197" t="n">
        <v>0.994265079498291</v>
      </c>
      <c r="AT57" s="197" t="n">
        <v>-838.80517578125</v>
      </c>
      <c r="AU57" s="197" t="n">
        <v>843.6434326171875</v>
      </c>
      <c r="AV57" s="197" t="n">
        <v>11626.458984375</v>
      </c>
      <c r="AW57" s="197" t="n">
        <v>-36.03661346435547</v>
      </c>
      <c r="AX57" s="197" t="n">
        <v>1.3157823085784912</v>
      </c>
      <c r="AY57" s="197" t="n">
        <v>-687.7201538085938</v>
      </c>
      <c r="AZ57" s="197" t="n">
        <v>0.0</v>
      </c>
      <c r="BA57" s="197" t="n">
        <v>15808.45703125</v>
      </c>
      <c r="BB57" s="197" t="n">
        <v>-1662.5029296875</v>
      </c>
      <c r="BC57" s="197" t="n">
        <v>0.0</v>
      </c>
      <c r="BD57" s="197" t="n">
        <v>0.0</v>
      </c>
      <c r="BE57" s="197" t="n">
        <v>0.0</v>
      </c>
      <c r="BF57" s="197" t="n">
        <v>999999.0</v>
      </c>
      <c r="BG57" s="197" t="n">
        <v>999999.0</v>
      </c>
      <c r="BH57" s="197" t="n">
        <v>999999.0</v>
      </c>
      <c r="BI57" s="197" t="n">
        <v>0.0</v>
      </c>
      <c r="BJ57" s="197" t="n">
        <v>999999.0</v>
      </c>
      <c r="BK57" s="197" t="n">
        <v>999999.0</v>
      </c>
      <c r="BL57" s="197" t="n">
        <v>999999.0</v>
      </c>
      <c r="BM57" s="197" t="n">
        <v>0.0</v>
      </c>
      <c r="BN57" s="197" t="n">
        <v>0.0</v>
      </c>
      <c r="BO57" s="197" t="n">
        <v>0.0</v>
      </c>
      <c r="BP57" s="197" t="n">
        <v>0.0</v>
      </c>
      <c r="BQ57" s="197" t="n">
        <v>999999.0</v>
      </c>
      <c r="BR57" s="197" t="n">
        <v>0.0</v>
      </c>
      <c r="BS57" s="197" t="n">
        <v>999999.0</v>
      </c>
      <c r="BT57" s="197" t="n">
        <v>0.0</v>
      </c>
      <c r="BU57" s="197" t="n">
        <v>247.0400848388672</v>
      </c>
      <c r="BV57" s="197" t="n">
        <v>242.88002014160156</v>
      </c>
      <c r="BW57" s="197" t="n">
        <v>900.0</v>
      </c>
      <c r="BX57" s="197" t="n">
        <v>211.71446228027344</v>
      </c>
      <c r="BY57" s="197" t="n">
        <v>205.3219757080078</v>
      </c>
      <c r="BZ57" s="197" t="n">
        <v>1060.0</v>
      </c>
      <c r="CA57" s="197" t="n">
        <v>428.1424865722656</v>
      </c>
      <c r="CB57" s="197" t="n">
        <v>579.0697631835938</v>
      </c>
      <c r="CC57" s="197" t="n">
        <v>631.5789184570312</v>
      </c>
      <c r="CD57" s="197" t="n">
        <v>307.0757141113281</v>
      </c>
      <c r="CE57" s="197" t="n">
        <v>235.31907653808594</v>
      </c>
      <c r="CF57" s="197" t="n">
        <v>99000.0</v>
      </c>
      <c r="CG57" s="197" t="n">
        <v>5143.65869140625</v>
      </c>
      <c r="CH57" s="197" t="n">
        <v>2500.0</v>
      </c>
      <c r="CI57" s="197" t="n">
        <v>2000.0</v>
      </c>
      <c r="CJ57" s="197" t="n">
        <v>4500.0</v>
      </c>
      <c r="CK57" s="197" t="n">
        <v>20000.0</v>
      </c>
      <c r="CL57" s="197" t="n">
        <v>20000.0</v>
      </c>
      <c r="CM57" s="197" t="n">
        <v>20000.0</v>
      </c>
      <c r="CN57" s="197" t="n">
        <v>20000.0</v>
      </c>
      <c r="CO57" s="197" t="n">
        <v>20000.0</v>
      </c>
      <c r="CP57" s="197" t="n">
        <v>20000.0</v>
      </c>
      <c r="CQ57" s="197" t="n">
        <v>20000.0</v>
      </c>
      <c r="CR57" s="197" t="n">
        <v>4000.0</v>
      </c>
      <c r="CS57" s="197" t="n">
        <v>26.0</v>
      </c>
      <c r="CT57" s="197" t="n">
        <v>26.0</v>
      </c>
      <c r="CU57" s="197" t="n">
        <v>724.8610229492188</v>
      </c>
    </row>
    <row r="58" spans="2:99">
      <c r="B58" s="122" t="s">
        <v>458</v>
      </c>
      <c r="C58" s="197" t="n">
        <v>4150.0</v>
      </c>
      <c r="D58" s="197" t="n">
        <v>3538.0</v>
      </c>
      <c r="E58" s="197" t="n">
        <v>950.0</v>
      </c>
      <c r="F58" s="122" t="s">
        <v>458</v>
      </c>
      <c r="G58" s="197" t="n">
        <v>3199.54150390625</v>
      </c>
      <c r="H58" s="197" t="n">
        <v>1942.47509765625</v>
      </c>
      <c r="I58" s="197" t="n">
        <v>764.0859375</v>
      </c>
      <c r="J58" s="197" t="n">
        <v>135.6149139404297</v>
      </c>
      <c r="K58" s="197" t="n">
        <v>581.3201293945312</v>
      </c>
      <c r="L58" s="197" t="n">
        <v>4454.40966796875</v>
      </c>
      <c r="M58" s="197" t="n">
        <v>4454.40966796875</v>
      </c>
      <c r="N58" s="197" t="n">
        <v>6226.32861328125</v>
      </c>
      <c r="O58" s="197" t="n">
        <v>5724.22021484375</v>
      </c>
      <c r="P58" s="197" t="n">
        <v>5724.22021484375</v>
      </c>
      <c r="Q58" s="197" t="n">
        <v>18309.283203125</v>
      </c>
      <c r="R58" s="197" t="n">
        <v>1528.387939453125</v>
      </c>
      <c r="S58" s="197" t="n">
        <v>0.0</v>
      </c>
      <c r="T58" s="197" t="n">
        <v>0.0</v>
      </c>
      <c r="U58" s="197" t="n">
        <v>-53.0672607421875</v>
      </c>
      <c r="V58" s="197" t="n">
        <v>71.76559448242188</v>
      </c>
      <c r="W58" s="197" t="n">
        <v>0.0</v>
      </c>
      <c r="X58" s="197" t="n">
        <v>0.0</v>
      </c>
      <c r="Y58" s="197" t="n">
        <v>0.0</v>
      </c>
      <c r="Z58" s="197" t="n">
        <v>5000.0</v>
      </c>
      <c r="AA58" s="197" t="n">
        <v>0.0</v>
      </c>
      <c r="AB58" s="197" t="n">
        <v>0.0</v>
      </c>
      <c r="AC58" s="197" t="n">
        <v>0.0</v>
      </c>
      <c r="AD58" s="197" t="n">
        <v>0.6499999761581421</v>
      </c>
      <c r="AE58" s="197" t="n">
        <v>13113.0380859375</v>
      </c>
      <c r="AF58" s="197" t="n">
        <v>2025.4879150390625</v>
      </c>
      <c r="AG58" s="197" t="n">
        <v>9303.55859375</v>
      </c>
      <c r="AH58" s="197" t="n">
        <v>4589.77978515625</v>
      </c>
      <c r="AI58" s="197" t="n">
        <v>3250.0</v>
      </c>
      <c r="AJ58" s="197" t="n">
        <v>6140.20751953125</v>
      </c>
      <c r="AK58" s="197" t="n">
        <v>6002.9521484375</v>
      </c>
      <c r="AL58" s="197" t="n">
        <v>6680.0</v>
      </c>
      <c r="AM58" s="197" t="n">
        <v>4454.40966796875</v>
      </c>
      <c r="AN58" s="197" t="n">
        <v>0.0</v>
      </c>
      <c r="AO58" s="197" t="n">
        <v>0.0</v>
      </c>
      <c r="AP58" s="197" t="n">
        <v>0.0</v>
      </c>
      <c r="AQ58" s="197" t="n">
        <v>94.33479309082031</v>
      </c>
      <c r="AR58" s="197" t="n">
        <v>581.3201293945312</v>
      </c>
      <c r="AS58" s="197" t="n">
        <v>0.8235679268836975</v>
      </c>
      <c r="AT58" s="197" t="n">
        <v>-3517.506103515625</v>
      </c>
      <c r="AU58" s="197" t="n">
        <v>4271.0576171875</v>
      </c>
      <c r="AV58" s="197" t="n">
        <v>11709.1435546875</v>
      </c>
      <c r="AW58" s="197" t="n">
        <v>4013.8154296875</v>
      </c>
      <c r="AX58" s="197" t="n">
        <v>1.352707028388977</v>
      </c>
      <c r="AY58" s="197" t="n">
        <v>-7730.8369140625</v>
      </c>
      <c r="AZ58" s="197" t="n">
        <v>0.0</v>
      </c>
      <c r="BA58" s="197" t="n">
        <v>17278.875</v>
      </c>
      <c r="BB58" s="197" t="n">
        <v>384.8072814941406</v>
      </c>
      <c r="BC58" s="197" t="n">
        <v>0.0</v>
      </c>
      <c r="BD58" s="197" t="n">
        <v>0.5322801470756531</v>
      </c>
      <c r="BE58" s="197" t="n">
        <v>0.5649775266647339</v>
      </c>
      <c r="BF58" s="197" t="n">
        <v>999998.0</v>
      </c>
      <c r="BG58" s="197" t="n">
        <v>2773.187255859375</v>
      </c>
      <c r="BH58" s="197" t="n">
        <v>2384.453369140625</v>
      </c>
      <c r="BI58" s="197" t="n">
        <v>0.0</v>
      </c>
      <c r="BJ58" s="197" t="n">
        <v>999999.0</v>
      </c>
      <c r="BK58" s="197" t="n">
        <v>12614.3232421875</v>
      </c>
      <c r="BL58" s="197" t="n">
        <v>12830.1181640625</v>
      </c>
      <c r="BM58" s="197" t="n">
        <v>0.0</v>
      </c>
      <c r="BN58" s="197" t="n">
        <v>1629.890380859375</v>
      </c>
      <c r="BO58" s="197" t="n">
        <v>1458.1707763671875</v>
      </c>
      <c r="BP58" s="197" t="n">
        <v>0.0</v>
      </c>
      <c r="BQ58" s="197" t="n">
        <v>999999.0</v>
      </c>
      <c r="BR58" s="197" t="n">
        <v>0.0</v>
      </c>
      <c r="BS58" s="197" t="n">
        <v>999999.0</v>
      </c>
      <c r="BT58" s="197" t="n">
        <v>0.0</v>
      </c>
      <c r="BU58" s="197" t="n">
        <v>291.3182678222656</v>
      </c>
      <c r="BV58" s="197" t="n">
        <v>247.25218200683594</v>
      </c>
      <c r="BW58" s="197" t="n">
        <v>1350.0</v>
      </c>
      <c r="BX58" s="197" t="n">
        <v>287.14593505859375</v>
      </c>
      <c r="BY58" s="197" t="n">
        <v>211.84706115722656</v>
      </c>
      <c r="BZ58" s="197" t="n">
        <v>1670.0</v>
      </c>
      <c r="CA58" s="197" t="n">
        <v>261.73992919921875</v>
      </c>
      <c r="CB58" s="197" t="n">
        <v>427.5698547363281</v>
      </c>
      <c r="CC58" s="197" t="n">
        <v>631.5789184570312</v>
      </c>
      <c r="CD58" s="197" t="n">
        <v>1804.828857421875</v>
      </c>
      <c r="CE58" s="197" t="n">
        <v>308.9793395996094</v>
      </c>
      <c r="CF58" s="197" t="n">
        <v>99000.0</v>
      </c>
      <c r="CG58" s="197" t="n">
        <v>15449.708984375</v>
      </c>
      <c r="CH58" s="197" t="n">
        <v>5574.52880859375</v>
      </c>
      <c r="CI58" s="197" t="n">
        <v>3779.560791015625</v>
      </c>
      <c r="CJ58" s="197" t="n">
        <v>9354.08984375</v>
      </c>
      <c r="CK58" s="197" t="n">
        <v>20000.0</v>
      </c>
      <c r="CL58" s="197" t="n">
        <v>20000.0</v>
      </c>
      <c r="CM58" s="197" t="n">
        <v>20000.0</v>
      </c>
      <c r="CN58" s="197" t="n">
        <v>20000.0</v>
      </c>
      <c r="CO58" s="197" t="n">
        <v>20000.0</v>
      </c>
      <c r="CP58" s="197" t="n">
        <v>20000.0</v>
      </c>
      <c r="CQ58" s="197" t="n">
        <v>20000.0</v>
      </c>
      <c r="CR58" s="197" t="n">
        <v>4000.0</v>
      </c>
      <c r="CS58" s="197" t="n">
        <v>31.0</v>
      </c>
      <c r="CT58" s="197" t="n">
        <v>31.0</v>
      </c>
      <c r="CU58" s="197" t="n">
        <v>509.4626159667969</v>
      </c>
    </row>
    <row r="59" spans="2:99">
      <c r="B59" s="122" t="s">
        <v>459</v>
      </c>
      <c r="C59" s="197" t="n">
        <v>3700.0</v>
      </c>
      <c r="D59" s="197" t="n">
        <v>3538.0</v>
      </c>
      <c r="E59" s="197" t="n">
        <v>800.0</v>
      </c>
      <c r="F59" s="122" t="s">
        <v>459</v>
      </c>
      <c r="G59" s="197" t="n">
        <v>2926.55126953125</v>
      </c>
      <c r="H59" s="197" t="n">
        <v>1554.1131591796875</v>
      </c>
      <c r="I59" s="197" t="n">
        <v>685.2651977539062</v>
      </c>
      <c r="J59" s="197" t="n">
        <v>103.27472686767578</v>
      </c>
      <c r="K59" s="197" t="n">
        <v>576.4107666015625</v>
      </c>
      <c r="L59" s="197" t="n">
        <v>3819.671142578125</v>
      </c>
      <c r="M59" s="197" t="n">
        <v>3819.671142578125</v>
      </c>
      <c r="N59" s="197" t="n">
        <v>5269.31298828125</v>
      </c>
      <c r="O59" s="197" t="n">
        <v>5269.31298828125</v>
      </c>
      <c r="P59" s="197" t="n">
        <v>5269.31298828125</v>
      </c>
      <c r="Q59" s="197" t="n">
        <v>14539.5615234375</v>
      </c>
      <c r="R59" s="197" t="n">
        <v>1459.4361572265625</v>
      </c>
      <c r="S59" s="197" t="n">
        <v>0.0</v>
      </c>
      <c r="T59" s="197" t="n">
        <v>0.0</v>
      </c>
      <c r="U59" s="197" t="n">
        <v>-111.02403259277344</v>
      </c>
      <c r="V59" s="197" t="n">
        <v>1266.87841796875</v>
      </c>
      <c r="W59" s="197" t="n">
        <v>0.0</v>
      </c>
      <c r="X59" s="197" t="n">
        <v>0.0</v>
      </c>
      <c r="Y59" s="197" t="n">
        <v>0.0</v>
      </c>
      <c r="Z59" s="197" t="n">
        <v>3500.0</v>
      </c>
      <c r="AA59" s="197" t="n">
        <v>0.0</v>
      </c>
      <c r="AB59" s="197" t="n">
        <v>0.0</v>
      </c>
      <c r="AC59" s="197" t="n">
        <v>0.0</v>
      </c>
      <c r="AD59" s="197" t="n">
        <v>0.6499999761581421</v>
      </c>
      <c r="AE59" s="197" t="n">
        <v>10593.1162109375</v>
      </c>
      <c r="AF59" s="197" t="n">
        <v>0.0</v>
      </c>
      <c r="AG59" s="197" t="n">
        <v>4776.45263671875</v>
      </c>
      <c r="AH59" s="197" t="n">
        <v>2488.2353515625</v>
      </c>
      <c r="AI59" s="197" t="n">
        <v>1144.009033203125</v>
      </c>
      <c r="AJ59" s="197" t="n">
        <v>4938.65087890625</v>
      </c>
      <c r="AK59" s="197" t="n">
        <v>4928.43603515625</v>
      </c>
      <c r="AL59" s="197" t="n">
        <v>6680.0</v>
      </c>
      <c r="AM59" s="197" t="n">
        <v>4439.6962890625</v>
      </c>
      <c r="AN59" s="197" t="n">
        <v>0.0</v>
      </c>
      <c r="AO59" s="197" t="n">
        <v>0.0</v>
      </c>
      <c r="AP59" s="197" t="n">
        <v>0.0</v>
      </c>
      <c r="AQ59" s="197" t="n">
        <v>90.0</v>
      </c>
      <c r="AR59" s="197" t="n">
        <v>595.6798706054688</v>
      </c>
      <c r="AS59" s="197" t="n">
        <v>0.7130833268165588</v>
      </c>
      <c r="AT59" s="197" t="n">
        <v>-1288.6226806640625</v>
      </c>
      <c r="AU59" s="197" t="n">
        <v>1807.1138916015625</v>
      </c>
      <c r="AV59" s="197" t="n">
        <v>9181.162109375</v>
      </c>
      <c r="AW59" s="197" t="n">
        <v>4766.87841796875</v>
      </c>
      <c r="AX59" s="197" t="n">
        <v>1.322986125946045</v>
      </c>
      <c r="AY59" s="197" t="n">
        <v>-6538.48681640625</v>
      </c>
      <c r="AZ59" s="197" t="n">
        <v>0.0</v>
      </c>
      <c r="BA59" s="197" t="n">
        <v>12886.14453125</v>
      </c>
      <c r="BB59" s="197" t="n">
        <v>2026.002197265625</v>
      </c>
      <c r="BC59" s="197" t="n">
        <v>0.0</v>
      </c>
      <c r="BD59" s="197" t="n">
        <v>0.5236243009567261</v>
      </c>
      <c r="BE59" s="197" t="n">
        <v>0.5958055853843689</v>
      </c>
      <c r="BF59" s="197" t="n">
        <v>999998.0</v>
      </c>
      <c r="BG59" s="197" t="n">
        <v>2936.76513671875</v>
      </c>
      <c r="BH59" s="197" t="n">
        <v>2098.369873046875</v>
      </c>
      <c r="BI59" s="197" t="n">
        <v>0.0</v>
      </c>
      <c r="BJ59" s="197" t="n">
        <v>999999.0</v>
      </c>
      <c r="BK59" s="197" t="n">
        <v>10624.8349609375</v>
      </c>
      <c r="BL59" s="197" t="n">
        <v>10846.2353515625</v>
      </c>
      <c r="BM59" s="197" t="n">
        <v>0.0</v>
      </c>
      <c r="BN59" s="197" t="n">
        <v>1963.0303955078125</v>
      </c>
      <c r="BO59" s="197" t="n">
        <v>1946.77587890625</v>
      </c>
      <c r="BP59" s="197" t="n">
        <v>0.0</v>
      </c>
      <c r="BQ59" s="197" t="n">
        <v>999999.0</v>
      </c>
      <c r="BR59" s="197" t="n">
        <v>0.0</v>
      </c>
      <c r="BS59" s="197" t="n">
        <v>999999.0</v>
      </c>
      <c r="BT59" s="197" t="n">
        <v>0.0</v>
      </c>
      <c r="BU59" s="197" t="n">
        <v>1194.1561279296875</v>
      </c>
      <c r="BV59" s="197" t="n">
        <v>300.4418029785156</v>
      </c>
      <c r="BW59" s="197" t="n">
        <v>1790.0</v>
      </c>
      <c r="BX59" s="197" t="n">
        <v>710.3137817382812</v>
      </c>
      <c r="BY59" s="197" t="n">
        <v>293.5890197753906</v>
      </c>
      <c r="BZ59" s="197" t="n">
        <v>2240.0</v>
      </c>
      <c r="CA59" s="197" t="n">
        <v>416.2133483886719</v>
      </c>
      <c r="CB59" s="197" t="n">
        <v>261.5581359863281</v>
      </c>
      <c r="CC59" s="197" t="n">
        <v>964.9122924804688</v>
      </c>
      <c r="CD59" s="197" t="n">
        <v>4230.6923828125</v>
      </c>
      <c r="CE59" s="197" t="n">
        <v>1868.5150146484375</v>
      </c>
      <c r="CF59" s="197" t="n">
        <v>99000.0</v>
      </c>
      <c r="CG59" s="197" t="n">
        <v>14455.7294921875</v>
      </c>
      <c r="CH59" s="197" t="n">
        <v>5478.73486328125</v>
      </c>
      <c r="CI59" s="197" t="n">
        <v>3642.648193359375</v>
      </c>
      <c r="CJ59" s="197" t="n">
        <v>9121.3837890625</v>
      </c>
      <c r="CK59" s="197" t="n">
        <v>20000.0</v>
      </c>
      <c r="CL59" s="197" t="n">
        <v>20000.0</v>
      </c>
      <c r="CM59" s="197" t="n">
        <v>20000.0</v>
      </c>
      <c r="CN59" s="197" t="n">
        <v>20000.0</v>
      </c>
      <c r="CO59" s="197" t="n">
        <v>20000.0</v>
      </c>
      <c r="CP59" s="197" t="n">
        <v>20000.0</v>
      </c>
      <c r="CQ59" s="197" t="n">
        <v>20000.0</v>
      </c>
      <c r="CR59" s="197" t="n">
        <v>4000.0</v>
      </c>
      <c r="CS59" s="197" t="n">
        <v>31.0</v>
      </c>
      <c r="CT59" s="197" t="n">
        <v>31.0</v>
      </c>
      <c r="CU59" s="197" t="n">
        <v>486.4787292480469</v>
      </c>
    </row>
    <row r="60" spans="2:99">
      <c r="B60" s="122" t="s">
        <v>460</v>
      </c>
      <c r="C60" s="197" t="n">
        <v>3400.0</v>
      </c>
      <c r="D60" s="197" t="n">
        <v>3350.0</v>
      </c>
      <c r="E60" s="197" t="n">
        <v>650.0</v>
      </c>
      <c r="F60" s="122" t="s">
        <v>460</v>
      </c>
      <c r="G60" s="197" t="n">
        <v>2889.151611328125</v>
      </c>
      <c r="H60" s="197" t="n">
        <v>1503.2808837890625</v>
      </c>
      <c r="I60" s="197" t="n">
        <v>650.0</v>
      </c>
      <c r="J60" s="197" t="n">
        <v>168.06146240234375</v>
      </c>
      <c r="K60" s="197" t="n">
        <v>617.2271118164062</v>
      </c>
      <c r="L60" s="197" t="n">
        <v>4312.048828125</v>
      </c>
      <c r="M60" s="197" t="n">
        <v>4312.048828125</v>
      </c>
      <c r="N60" s="197" t="n">
        <v>4312.048828125</v>
      </c>
      <c r="O60" s="197" t="n">
        <v>3526.50341796875</v>
      </c>
      <c r="P60" s="197" t="n">
        <v>4312.048828125</v>
      </c>
      <c r="Q60" s="197" t="n">
        <v>11155.6015625</v>
      </c>
      <c r="R60" s="197" t="n">
        <v>1883.185546875</v>
      </c>
      <c r="S60" s="197" t="n">
        <v>0.0</v>
      </c>
      <c r="T60" s="197" t="n">
        <v>0.0</v>
      </c>
      <c r="U60" s="197" t="n">
        <v>-166.7053680419922</v>
      </c>
      <c r="V60" s="197" t="n">
        <v>81.0299072265625</v>
      </c>
      <c r="W60" s="197" t="n">
        <v>81.0299072265625</v>
      </c>
      <c r="X60" s="197" t="n">
        <v>0.0</v>
      </c>
      <c r="Y60" s="197" t="n">
        <v>0.0</v>
      </c>
      <c r="Z60" s="197" t="n">
        <v>3000.0</v>
      </c>
      <c r="AA60" s="197" t="n">
        <v>1.0</v>
      </c>
      <c r="AB60" s="197" t="n">
        <v>785.5454711914062</v>
      </c>
      <c r="AC60" s="197" t="n">
        <v>0.0</v>
      </c>
      <c r="AD60" s="197" t="n">
        <v>0.6499999761581421</v>
      </c>
      <c r="AE60" s="197" t="n">
        <v>8632.2958984375</v>
      </c>
      <c r="AF60" s="197" t="n">
        <v>33.70842742919922</v>
      </c>
      <c r="AG60" s="197" t="n">
        <v>1286.4290771484375</v>
      </c>
      <c r="AH60" s="197" t="n">
        <v>1709.3157958984375</v>
      </c>
      <c r="AI60" s="197" t="n">
        <v>684.1722412109375</v>
      </c>
      <c r="AJ60" s="197" t="n">
        <v>741.821533203125</v>
      </c>
      <c r="AK60" s="197" t="n">
        <v>833.1416015625</v>
      </c>
      <c r="AL60" s="197" t="n">
        <v>6680.0</v>
      </c>
      <c r="AM60" s="197" t="n">
        <v>4312.048828125</v>
      </c>
      <c r="AN60" s="197" t="n">
        <v>0.0</v>
      </c>
      <c r="AO60" s="197" t="n">
        <v>0.0</v>
      </c>
      <c r="AP60" s="197" t="n">
        <v>0.0</v>
      </c>
      <c r="AQ60" s="197" t="n">
        <v>90.0</v>
      </c>
      <c r="AR60" s="197" t="n">
        <v>600.5892333984375</v>
      </c>
      <c r="AS60" s="197" t="n">
        <v>0.0</v>
      </c>
      <c r="AT60" s="197" t="n">
        <v>999999.0</v>
      </c>
      <c r="AU60" s="197" t="n">
        <v>0.0</v>
      </c>
      <c r="AV60" s="197" t="n">
        <v>999999.0</v>
      </c>
      <c r="AW60" s="197" t="n">
        <v>0.0</v>
      </c>
      <c r="AX60" s="197" t="n">
        <v>0.0</v>
      </c>
      <c r="AY60" s="197" t="n">
        <v>999999.0</v>
      </c>
      <c r="AZ60" s="197" t="n">
        <v>0.0</v>
      </c>
      <c r="BA60" s="197" t="n">
        <v>999999.0</v>
      </c>
      <c r="BB60" s="197" t="n">
        <v>0.0</v>
      </c>
      <c r="BC60" s="197" t="n">
        <v>0.0</v>
      </c>
      <c r="BD60" s="197" t="n">
        <v>0.6041846871376038</v>
      </c>
      <c r="BE60" s="197" t="n">
        <v>0.7200274467468262</v>
      </c>
      <c r="BF60" s="197" t="n">
        <v>999998.0</v>
      </c>
      <c r="BG60" s="197" t="n">
        <v>3475.50341796875</v>
      </c>
      <c r="BH60" s="197" t="n">
        <v>2408.579833984375</v>
      </c>
      <c r="BI60" s="197" t="n">
        <v>0.0</v>
      </c>
      <c r="BJ60" s="197" t="n">
        <v>999999.0</v>
      </c>
      <c r="BK60" s="197" t="n">
        <v>10263.3330078125</v>
      </c>
      <c r="BL60" s="197" t="n">
        <v>10497.8671875</v>
      </c>
      <c r="BM60" s="197" t="n">
        <v>0.0</v>
      </c>
      <c r="BN60" s="197" t="n">
        <v>432.9466552734375</v>
      </c>
      <c r="BO60" s="197" t="n">
        <v>543.7243041992188</v>
      </c>
      <c r="BP60" s="197" t="n">
        <v>0.0</v>
      </c>
      <c r="BQ60" s="197" t="n">
        <v>999999.0</v>
      </c>
      <c r="BR60" s="197" t="n">
        <v>0.0</v>
      </c>
      <c r="BS60" s="197" t="n">
        <v>999999.0</v>
      </c>
      <c r="BT60" s="197" t="n">
        <v>0.0</v>
      </c>
      <c r="BU60" s="197" t="n">
        <v>1768.354248046875</v>
      </c>
      <c r="BV60" s="197" t="n">
        <v>1178.369384765625</v>
      </c>
      <c r="BW60" s="197" t="n">
        <v>99000.0</v>
      </c>
      <c r="BX60" s="197" t="n">
        <v>1280.3072509765625</v>
      </c>
      <c r="BY60" s="197" t="n">
        <v>698.660888671875</v>
      </c>
      <c r="BZ60" s="197" t="n">
        <v>99000.0</v>
      </c>
      <c r="CA60" s="197" t="n">
        <v>729.35888671875</v>
      </c>
      <c r="CB60" s="197" t="n">
        <v>412.3818054199219</v>
      </c>
      <c r="CC60" s="197" t="n">
        <v>964.9122924804688</v>
      </c>
      <c r="CD60" s="197" t="n">
        <v>5764.3583984375</v>
      </c>
      <c r="CE60" s="197" t="n">
        <v>4176.2138671875</v>
      </c>
      <c r="CF60" s="197" t="n">
        <v>99000.0</v>
      </c>
      <c r="CG60" s="197" t="n">
        <v>6379.16015625</v>
      </c>
      <c r="CH60" s="197" t="n">
        <v>3987.145751953125</v>
      </c>
      <c r="CI60" s="197" t="n">
        <v>3071.55224609375</v>
      </c>
      <c r="CJ60" s="197" t="n">
        <v>7058.69775390625</v>
      </c>
      <c r="CK60" s="197" t="n">
        <v>20000.0</v>
      </c>
      <c r="CL60" s="197" t="n">
        <v>20000.0</v>
      </c>
      <c r="CM60" s="197" t="n">
        <v>20000.0</v>
      </c>
      <c r="CN60" s="197" t="n">
        <v>20000.0</v>
      </c>
      <c r="CO60" s="197" t="n">
        <v>20000.0</v>
      </c>
      <c r="CP60" s="197" t="n">
        <v>20000.0</v>
      </c>
      <c r="CQ60" s="197" t="n">
        <v>20000.0</v>
      </c>
      <c r="CR60" s="197" t="n">
        <v>4000.0</v>
      </c>
      <c r="CS60" s="197" t="n">
        <v>30.0</v>
      </c>
      <c r="CT60" s="197" t="n">
        <v>30.0</v>
      </c>
      <c r="CU60" s="197" t="n">
        <v>627.728515625</v>
      </c>
    </row>
    <row r="61" spans="2:99">
      <c r="B61" s="122" t="s">
        <v>461</v>
      </c>
      <c r="C61" s="197" t="n">
        <v>3250.0</v>
      </c>
      <c r="D61" s="197" t="n">
        <v>3163.0</v>
      </c>
      <c r="E61" s="197" t="n">
        <v>720.0</v>
      </c>
      <c r="F61" s="122" t="s">
        <v>461</v>
      </c>
      <c r="G61" s="197" t="n">
        <v>2851.389404296875</v>
      </c>
      <c r="H61" s="197" t="n">
        <v>1400.8812255859375</v>
      </c>
      <c r="I61" s="197" t="n">
        <v>574.1685791015625</v>
      </c>
      <c r="J61" s="197" t="n">
        <v>225.66827392578125</v>
      </c>
      <c r="K61" s="197" t="n">
        <v>641.670654296875</v>
      </c>
      <c r="L61" s="197" t="n">
        <v>3551.263427734375</v>
      </c>
      <c r="M61" s="197" t="n">
        <v>3551.263427734375</v>
      </c>
      <c r="N61" s="197" t="n">
        <v>2761.630859375</v>
      </c>
      <c r="O61" s="197" t="n">
        <v>2761.630859375</v>
      </c>
      <c r="P61" s="197" t="n">
        <v>2761.630859375</v>
      </c>
      <c r="Q61" s="197" t="n">
        <v>9123.6396484375</v>
      </c>
      <c r="R61" s="197" t="n">
        <v>2332.22265625</v>
      </c>
      <c r="S61" s="197" t="n">
        <v>0.0</v>
      </c>
      <c r="T61" s="197" t="n">
        <v>0.0</v>
      </c>
      <c r="U61" s="197" t="n">
        <v>-102.99853515625</v>
      </c>
      <c r="V61" s="197" t="n">
        <v>0.0</v>
      </c>
      <c r="W61" s="197" t="n">
        <v>0.0</v>
      </c>
      <c r="X61" s="197" t="n">
        <v>0.0</v>
      </c>
      <c r="Y61" s="197" t="n">
        <v>0.0</v>
      </c>
      <c r="Z61" s="197" t="n">
        <v>4000.0</v>
      </c>
      <c r="AA61" s="197" t="n">
        <v>1.0</v>
      </c>
      <c r="AB61" s="197" t="n">
        <v>0.0</v>
      </c>
      <c r="AC61" s="197" t="n">
        <v>0.0</v>
      </c>
      <c r="AD61" s="197" t="n">
        <v>0.6499999761581421</v>
      </c>
      <c r="AE61" s="197" t="n">
        <v>7592.7431640625</v>
      </c>
      <c r="AF61" s="197" t="n">
        <v>0.0</v>
      </c>
      <c r="AG61" s="197" t="n">
        <v>692.2348022460938</v>
      </c>
      <c r="AH61" s="197" t="n">
        <v>1614.0653076171875</v>
      </c>
      <c r="AI61" s="197" t="n">
        <v>722.5487670898438</v>
      </c>
      <c r="AJ61" s="197" t="n">
        <v>419.4529724121094</v>
      </c>
      <c r="AK61" s="197" t="n">
        <v>418.09466552734375</v>
      </c>
      <c r="AL61" s="197" t="n">
        <v>6680.0</v>
      </c>
      <c r="AM61" s="197" t="n">
        <v>4253.7978515625</v>
      </c>
      <c r="AN61" s="197" t="n">
        <v>0.0</v>
      </c>
      <c r="AO61" s="197" t="n">
        <v>0.0</v>
      </c>
      <c r="AP61" s="197" t="n">
        <v>0.0</v>
      </c>
      <c r="AQ61" s="197" t="n">
        <v>146.8842010498047</v>
      </c>
      <c r="AR61" s="197" t="n">
        <v>641.670654296875</v>
      </c>
      <c r="AS61" s="197" t="n">
        <v>0.0</v>
      </c>
      <c r="AT61" s="197" t="n">
        <v>999999.0</v>
      </c>
      <c r="AU61" s="197" t="n">
        <v>0.0</v>
      </c>
      <c r="AV61" s="197" t="n">
        <v>999999.0</v>
      </c>
      <c r="AW61" s="197" t="n">
        <v>0.0</v>
      </c>
      <c r="AX61" s="197" t="n">
        <v>0.0</v>
      </c>
      <c r="AY61" s="197" t="n">
        <v>999999.0</v>
      </c>
      <c r="AZ61" s="197" t="n">
        <v>0.0</v>
      </c>
      <c r="BA61" s="197" t="n">
        <v>999999.0</v>
      </c>
      <c r="BB61" s="197" t="n">
        <v>0.0</v>
      </c>
      <c r="BC61" s="197" t="n">
        <v>0.0</v>
      </c>
      <c r="BD61" s="197" t="n">
        <v>0.5849080681800842</v>
      </c>
      <c r="BE61" s="197" t="n">
        <v>0.742706835269928</v>
      </c>
      <c r="BF61" s="197" t="n">
        <v>999998.0</v>
      </c>
      <c r="BG61" s="197" t="n">
        <v>1988.141845703125</v>
      </c>
      <c r="BH61" s="197" t="n">
        <v>111.52721405029297</v>
      </c>
      <c r="BI61" s="197" t="n">
        <v>0.0</v>
      </c>
      <c r="BJ61" s="197" t="n">
        <v>999999.0</v>
      </c>
      <c r="BK61" s="197" t="n">
        <v>7345.59814453125</v>
      </c>
      <c r="BL61" s="197" t="n">
        <v>6914.3388671875</v>
      </c>
      <c r="BM61" s="197" t="n">
        <v>0.0</v>
      </c>
      <c r="BN61" s="197" t="n">
        <v>2256.676025390625</v>
      </c>
      <c r="BO61" s="197" t="n">
        <v>3212.458251953125</v>
      </c>
      <c r="BP61" s="197" t="n">
        <v>1.2264996767044067</v>
      </c>
      <c r="BQ61" s="197" t="n">
        <v>3731.996826171875</v>
      </c>
      <c r="BR61" s="197" t="n">
        <v>0.0</v>
      </c>
      <c r="BS61" s="197" t="n">
        <v>999999.0</v>
      </c>
      <c r="BT61" s="197" t="n">
        <v>0.0</v>
      </c>
      <c r="BU61" s="197" t="n">
        <v>2273.9453125</v>
      </c>
      <c r="BV61" s="197" t="n">
        <v>1758.977783203125</v>
      </c>
      <c r="BW61" s="197" t="n">
        <v>99000.0</v>
      </c>
      <c r="BX61" s="197" t="n">
        <v>2058.67822265625</v>
      </c>
      <c r="BY61" s="197" t="n">
        <v>1278.2957763671875</v>
      </c>
      <c r="BZ61" s="197" t="n">
        <v>99000.0</v>
      </c>
      <c r="CA61" s="197" t="n">
        <v>754.8302612304688</v>
      </c>
      <c r="CB61" s="197" t="n">
        <v>718.3314819335938</v>
      </c>
      <c r="CC61" s="197" t="n">
        <v>964.9122924804688</v>
      </c>
      <c r="CD61" s="197" t="n">
        <v>7829.97021484375</v>
      </c>
      <c r="CE61" s="197" t="n">
        <v>5768.57958984375</v>
      </c>
      <c r="CF61" s="197" t="n">
        <v>19000.0</v>
      </c>
      <c r="CG61" s="197" t="n">
        <v>7053.2021484375</v>
      </c>
      <c r="CH61" s="197" t="n">
        <v>3082.607666015625</v>
      </c>
      <c r="CI61" s="197" t="n">
        <v>2294.00341796875</v>
      </c>
      <c r="CJ61" s="197" t="n">
        <v>5376.61083984375</v>
      </c>
      <c r="CK61" s="197" t="n">
        <v>20000.0</v>
      </c>
      <c r="CL61" s="197" t="n">
        <v>20000.0</v>
      </c>
      <c r="CM61" s="197" t="n">
        <v>20000.0</v>
      </c>
      <c r="CN61" s="197" t="n">
        <v>20000.0</v>
      </c>
      <c r="CO61" s="197" t="n">
        <v>20000.0</v>
      </c>
      <c r="CP61" s="197" t="n">
        <v>20000.0</v>
      </c>
      <c r="CQ61" s="197" t="n">
        <v>20000.0</v>
      </c>
      <c r="CR61" s="197" t="n">
        <v>4000.0</v>
      </c>
      <c r="CS61" s="197" t="n">
        <v>31.0</v>
      </c>
      <c r="CT61" s="197" t="n">
        <v>31.0</v>
      </c>
      <c r="CU61" s="197" t="n">
        <v>777.4075927734375</v>
      </c>
    </row>
    <row r="62" spans="2:99">
      <c r="B62" s="122" t="s">
        <v>462</v>
      </c>
      <c r="C62" s="197" t="n">
        <v>3252.0</v>
      </c>
      <c r="D62" s="197" t="n">
        <v>3163.0</v>
      </c>
      <c r="E62" s="197" t="n">
        <v>575.0</v>
      </c>
      <c r="F62" s="122" t="s">
        <v>462</v>
      </c>
      <c r="G62" s="197" t="n">
        <v>2803.010986328125</v>
      </c>
      <c r="H62" s="197" t="n">
        <v>1341.8912353515625</v>
      </c>
      <c r="I62" s="197" t="n">
        <v>517.3056030273438</v>
      </c>
      <c r="J62" s="197" t="n">
        <v>360.2286682128906</v>
      </c>
      <c r="K62" s="197" t="n">
        <v>667.32958984375</v>
      </c>
      <c r="L62" s="197" t="n">
        <v>3743.326416015625</v>
      </c>
      <c r="M62" s="197" t="n">
        <v>3743.326416015625</v>
      </c>
      <c r="N62" s="197" t="n">
        <v>2498.687255859375</v>
      </c>
      <c r="O62" s="197" t="n">
        <v>2498.687255859375</v>
      </c>
      <c r="P62" s="197" t="n">
        <v>2498.687255859375</v>
      </c>
      <c r="Q62" s="197" t="n">
        <v>9014.9365234375</v>
      </c>
      <c r="R62" s="197" t="n">
        <v>2010.107666015625</v>
      </c>
      <c r="S62" s="197" t="n">
        <v>0.0</v>
      </c>
      <c r="T62" s="197" t="n">
        <v>361.0937194824219</v>
      </c>
      <c r="U62" s="197" t="n">
        <v>-78.00859069824219</v>
      </c>
      <c r="V62" s="197" t="n">
        <v>0.0</v>
      </c>
      <c r="W62" s="197" t="n">
        <v>0.0</v>
      </c>
      <c r="X62" s="197" t="n">
        <v>0.0</v>
      </c>
      <c r="Y62" s="197" t="n">
        <v>0.0</v>
      </c>
      <c r="Z62" s="197" t="n">
        <v>4500.0</v>
      </c>
      <c r="AA62" s="197" t="n">
        <v>1.0</v>
      </c>
      <c r="AB62" s="197" t="n">
        <v>0.0</v>
      </c>
      <c r="AC62" s="197" t="n">
        <v>0.0</v>
      </c>
      <c r="AD62" s="197" t="n">
        <v>0.6499999761581421</v>
      </c>
      <c r="AE62" s="197" t="n">
        <v>7602.77685546875</v>
      </c>
      <c r="AF62" s="197" t="n">
        <v>0.0</v>
      </c>
      <c r="AG62" s="197" t="n">
        <v>1197.3436279296875</v>
      </c>
      <c r="AH62" s="197" t="n">
        <v>1352.7296142578125</v>
      </c>
      <c r="AI62" s="197" t="n">
        <v>0.0</v>
      </c>
      <c r="AJ62" s="197" t="n">
        <v>0.0</v>
      </c>
      <c r="AK62" s="197" t="n">
        <v>49.048728942871094</v>
      </c>
      <c r="AL62" s="197" t="n">
        <v>6680.0</v>
      </c>
      <c r="AM62" s="197" t="n">
        <v>4221.75537109375</v>
      </c>
      <c r="AN62" s="197" t="n">
        <v>0.0</v>
      </c>
      <c r="AO62" s="197" t="n">
        <v>0.0</v>
      </c>
      <c r="AP62" s="197" t="n">
        <v>0.0</v>
      </c>
      <c r="AQ62" s="197" t="n">
        <v>293.7684020996094</v>
      </c>
      <c r="AR62" s="197" t="n">
        <v>666.1141967773438</v>
      </c>
      <c r="AS62" s="197" t="n">
        <v>0.0</v>
      </c>
      <c r="AT62" s="197" t="n">
        <v>999999.0</v>
      </c>
      <c r="AU62" s="197" t="n">
        <v>0.0</v>
      </c>
      <c r="AV62" s="197" t="n">
        <v>999999.0</v>
      </c>
      <c r="AW62" s="197" t="n">
        <v>0.0</v>
      </c>
      <c r="AX62" s="197" t="n">
        <v>0.0</v>
      </c>
      <c r="AY62" s="197" t="n">
        <v>999999.0</v>
      </c>
      <c r="AZ62" s="197" t="n">
        <v>0.0</v>
      </c>
      <c r="BA62" s="197" t="n">
        <v>999999.0</v>
      </c>
      <c r="BB62" s="197" t="n">
        <v>0.0</v>
      </c>
      <c r="BC62" s="197" t="n">
        <v>0.0</v>
      </c>
      <c r="BD62" s="197" t="n">
        <v>0.5479695200920105</v>
      </c>
      <c r="BE62" s="197" t="n">
        <v>0.6390053629875183</v>
      </c>
      <c r="BF62" s="197" t="n">
        <v>999998.0</v>
      </c>
      <c r="BG62" s="197" t="n">
        <v>3412.375</v>
      </c>
      <c r="BH62" s="197" t="n">
        <v>2475.5888671875</v>
      </c>
      <c r="BI62" s="197" t="n">
        <v>0.0</v>
      </c>
      <c r="BJ62" s="197" t="n">
        <v>999999.0</v>
      </c>
      <c r="BK62" s="197" t="n">
        <v>8373.234375</v>
      </c>
      <c r="BL62" s="197" t="n">
        <v>8260.611328125</v>
      </c>
      <c r="BM62" s="197" t="n">
        <v>0.0</v>
      </c>
      <c r="BN62" s="197" t="n">
        <v>257.0267333984375</v>
      </c>
      <c r="BO62" s="197" t="n">
        <v>1348.4578857421875</v>
      </c>
      <c r="BP62" s="197" t="n">
        <v>1.2221362590789795</v>
      </c>
      <c r="BQ62" s="197" t="n">
        <v>2120.674072265625</v>
      </c>
      <c r="BR62" s="197" t="n">
        <v>0.0</v>
      </c>
      <c r="BS62" s="197" t="n">
        <v>999999.0</v>
      </c>
      <c r="BT62" s="197" t="n">
        <v>0.0</v>
      </c>
      <c r="BU62" s="197" t="n">
        <v>2279.451171875</v>
      </c>
      <c r="BV62" s="197" t="n">
        <v>2314.9423828125</v>
      </c>
      <c r="BW62" s="197" t="n">
        <v>99000.0</v>
      </c>
      <c r="BX62" s="197" t="n">
        <v>2728.769287109375</v>
      </c>
      <c r="BY62" s="197" t="n">
        <v>2102.21533203125</v>
      </c>
      <c r="BZ62" s="197" t="n">
        <v>99000.0</v>
      </c>
      <c r="CA62" s="197" t="n">
        <v>867.856201171875</v>
      </c>
      <c r="CB62" s="197" t="n">
        <v>764.3455810546875</v>
      </c>
      <c r="CC62" s="197" t="n">
        <v>964.9122924804688</v>
      </c>
      <c r="CD62" s="197" t="n">
        <v>9709.142578125</v>
      </c>
      <c r="CE62" s="197" t="n">
        <v>7888.01123046875</v>
      </c>
      <c r="CF62" s="197" t="n">
        <v>15500.0</v>
      </c>
      <c r="CG62" s="197" t="n">
        <v>4636.61279296875</v>
      </c>
      <c r="CH62" s="197" t="n">
        <v>2785.675537109375</v>
      </c>
      <c r="CI62" s="197" t="n">
        <v>2677.163330078125</v>
      </c>
      <c r="CJ62" s="197" t="n">
        <v>5462.8388671875</v>
      </c>
      <c r="CK62" s="197" t="n">
        <v>20000.0</v>
      </c>
      <c r="CL62" s="197" t="n">
        <v>20000.0</v>
      </c>
      <c r="CM62" s="197" t="n">
        <v>20000.0</v>
      </c>
      <c r="CN62" s="197" t="n">
        <v>20000.0</v>
      </c>
      <c r="CO62" s="197" t="n">
        <v>20000.0</v>
      </c>
      <c r="CP62" s="197" t="n">
        <v>20000.0</v>
      </c>
      <c r="CQ62" s="197" t="n">
        <v>20000.0</v>
      </c>
      <c r="CR62" s="197" t="n">
        <v>4000.0</v>
      </c>
      <c r="CS62" s="197" t="n">
        <v>20.0</v>
      </c>
      <c r="CT62" s="197" t="n">
        <v>20.0</v>
      </c>
      <c r="CU62" s="197" t="n">
        <v>670.035888671875</v>
      </c>
    </row>
    <row r="63" spans="2:99">
      <c r="B63" s="122" t="s">
        <v>463</v>
      </c>
      <c r="C63" s="197" t="n">
        <v>3370.0</v>
      </c>
      <c r="D63" s="197" t="n">
        <v>3163.0</v>
      </c>
      <c r="E63" s="197" t="n">
        <v>575.0</v>
      </c>
      <c r="F63" s="122" t="s">
        <v>463</v>
      </c>
      <c r="G63" s="197" t="n">
        <v>2839.73876953125</v>
      </c>
      <c r="H63" s="197" t="n">
        <v>1342.1490478515625</v>
      </c>
      <c r="I63" s="197" t="n">
        <v>467.13934326171875</v>
      </c>
      <c r="J63" s="197" t="n">
        <v>517.3656616210938</v>
      </c>
      <c r="K63" s="197" t="n">
        <v>727.5009765625</v>
      </c>
      <c r="L63" s="197" t="n">
        <v>3509.96728515625</v>
      </c>
      <c r="M63" s="197" t="n">
        <v>3509.96728515625</v>
      </c>
      <c r="N63" s="197" t="n">
        <v>2697.40283203125</v>
      </c>
      <c r="O63" s="197" t="n">
        <v>2697.40283203125</v>
      </c>
      <c r="P63" s="197" t="n">
        <v>2697.40283203125</v>
      </c>
      <c r="Q63" s="197" t="n">
        <v>9308.3828125</v>
      </c>
      <c r="R63" s="197" t="n">
        <v>1921.5543212890625</v>
      </c>
      <c r="S63" s="197" t="n">
        <v>0.0</v>
      </c>
      <c r="T63" s="197" t="n">
        <v>10.64792537689209</v>
      </c>
      <c r="U63" s="197" t="n">
        <v>75.61680603027344</v>
      </c>
      <c r="V63" s="197" t="n">
        <v>0.0</v>
      </c>
      <c r="W63" s="197" t="n">
        <v>0.0</v>
      </c>
      <c r="X63" s="197" t="n">
        <v>0.0</v>
      </c>
      <c r="Y63" s="197" t="n">
        <v>0.0</v>
      </c>
      <c r="Z63" s="197" t="n">
        <v>4500.0</v>
      </c>
      <c r="AA63" s="197" t="n">
        <v>1.0</v>
      </c>
      <c r="AB63" s="197" t="n">
        <v>0.0</v>
      </c>
      <c r="AC63" s="197" t="n">
        <v>0.0</v>
      </c>
      <c r="AD63" s="197" t="n">
        <v>0.6499999761581421</v>
      </c>
      <c r="AE63" s="197" t="n">
        <v>7556.443359375</v>
      </c>
      <c r="AF63" s="197" t="n">
        <v>163.38365173339844</v>
      </c>
      <c r="AG63" s="197" t="n">
        <v>0.0</v>
      </c>
      <c r="AH63" s="197" t="n">
        <v>1458.5841064453125</v>
      </c>
      <c r="AI63" s="197" t="n">
        <v>0.0</v>
      </c>
      <c r="AJ63" s="197" t="n">
        <v>0.0</v>
      </c>
      <c r="AK63" s="197" t="n">
        <v>63.7526741027832</v>
      </c>
      <c r="AL63" s="197" t="n">
        <v>7031.251953125</v>
      </c>
      <c r="AM63" s="197" t="n">
        <v>4212.9013671875</v>
      </c>
      <c r="AN63" s="197" t="n">
        <v>0.0</v>
      </c>
      <c r="AO63" s="197" t="n">
        <v>0.0</v>
      </c>
      <c r="AP63" s="197" t="n">
        <v>0.0</v>
      </c>
      <c r="AQ63" s="197" t="n">
        <v>440.6526184082031</v>
      </c>
      <c r="AR63" s="197" t="n">
        <v>690.5577392578125</v>
      </c>
      <c r="AS63" s="197" t="n">
        <v>0.0</v>
      </c>
      <c r="AT63" s="197" t="n">
        <v>999999.0</v>
      </c>
      <c r="AU63" s="197" t="n">
        <v>0.0</v>
      </c>
      <c r="AV63" s="197" t="n">
        <v>999999.0</v>
      </c>
      <c r="AW63" s="197" t="n">
        <v>0.0</v>
      </c>
      <c r="AX63" s="197" t="n">
        <v>0.0</v>
      </c>
      <c r="AY63" s="197" t="n">
        <v>999999.0</v>
      </c>
      <c r="AZ63" s="197" t="n">
        <v>0.0</v>
      </c>
      <c r="BA63" s="197" t="n">
        <v>999999.0</v>
      </c>
      <c r="BB63" s="197" t="n">
        <v>0.0</v>
      </c>
      <c r="BC63" s="197" t="n">
        <v>0.0</v>
      </c>
      <c r="BD63" s="197" t="n">
        <v>0.5059084892272949</v>
      </c>
      <c r="BE63" s="197" t="n">
        <v>0.5983249545097351</v>
      </c>
      <c r="BF63" s="197" t="n">
        <v>999998.0</v>
      </c>
      <c r="BG63" s="197" t="n">
        <v>2221.46533203125</v>
      </c>
      <c r="BH63" s="197" t="n">
        <v>959.4227294921875</v>
      </c>
      <c r="BI63" s="197" t="n">
        <v>0.0</v>
      </c>
      <c r="BJ63" s="197" t="n">
        <v>999999.0</v>
      </c>
      <c r="BK63" s="197" t="n">
        <v>6968.51171875</v>
      </c>
      <c r="BL63" s="197" t="n">
        <v>6573.6318359375</v>
      </c>
      <c r="BM63" s="197" t="n">
        <v>0.0</v>
      </c>
      <c r="BN63" s="197" t="n">
        <v>3037.83935546875</v>
      </c>
      <c r="BO63" s="197" t="n">
        <v>3940.845947265625</v>
      </c>
      <c r="BP63" s="197" t="n">
        <v>1.189518928527832</v>
      </c>
      <c r="BQ63" s="197" t="n">
        <v>1998.7305908203125</v>
      </c>
      <c r="BR63" s="197" t="n">
        <v>0.0</v>
      </c>
      <c r="BS63" s="197" t="n">
        <v>999999.0</v>
      </c>
      <c r="BT63" s="197" t="n">
        <v>0.0</v>
      </c>
      <c r="BU63" s="197" t="n">
        <v>2189.18505859375</v>
      </c>
      <c r="BV63" s="197" t="n">
        <v>2318.6298828125</v>
      </c>
      <c r="BW63" s="197" t="n">
        <v>99000.0</v>
      </c>
      <c r="BX63" s="197" t="n">
        <v>2527.70458984375</v>
      </c>
      <c r="BY63" s="197" t="n">
        <v>2778.876708984375</v>
      </c>
      <c r="BZ63" s="197" t="n">
        <v>99000.0</v>
      </c>
      <c r="CA63" s="197" t="n">
        <v>736.8308715820312</v>
      </c>
      <c r="CB63" s="197" t="n">
        <v>882.6071166992188</v>
      </c>
      <c r="CC63" s="197" t="n">
        <v>964.9122924804688</v>
      </c>
      <c r="CD63" s="197" t="n">
        <v>9558.6689453125</v>
      </c>
      <c r="CE63" s="197" t="n">
        <v>9822.3828125</v>
      </c>
      <c r="CF63" s="197" t="n">
        <v>15500.0</v>
      </c>
      <c r="CG63" s="197" t="n">
        <v>6063.177734375</v>
      </c>
      <c r="CH63" s="197" t="n">
        <v>2328.82275390625</v>
      </c>
      <c r="CI63" s="197" t="n">
        <v>2303.121826171875</v>
      </c>
      <c r="CJ63" s="197" t="n">
        <v>4631.9443359375</v>
      </c>
      <c r="CK63" s="197" t="n">
        <v>20000.0</v>
      </c>
      <c r="CL63" s="197" t="n">
        <v>20000.0</v>
      </c>
      <c r="CM63" s="197" t="n">
        <v>20000.0</v>
      </c>
      <c r="CN63" s="197" t="n">
        <v>20000.0</v>
      </c>
      <c r="CO63" s="197" t="n">
        <v>20000.0</v>
      </c>
      <c r="CP63" s="197" t="n">
        <v>20000.0</v>
      </c>
      <c r="CQ63" s="197" t="n">
        <v>20000.0</v>
      </c>
      <c r="CR63" s="197" t="n">
        <v>4000.0</v>
      </c>
      <c r="CS63" s="197" t="n">
        <v>14.0</v>
      </c>
      <c r="CT63" s="197" t="n">
        <v>14.0</v>
      </c>
      <c r="CU63" s="197" t="n">
        <v>640.5181274414062</v>
      </c>
    </row>
    <row r="64" spans="2:99">
      <c r="B64" s="122" t="s">
        <v>464</v>
      </c>
      <c r="C64" s="197" t="n">
        <v>3828.0</v>
      </c>
      <c r="D64" s="197" t="n">
        <v>3012.0</v>
      </c>
      <c r="E64" s="197" t="n">
        <v>575.0</v>
      </c>
      <c r="F64" s="122" t="s">
        <v>464</v>
      </c>
      <c r="G64" s="197" t="n">
        <v>2895.608154296875</v>
      </c>
      <c r="H64" s="197" t="n">
        <v>1450.1751708984375</v>
      </c>
      <c r="I64" s="197" t="n">
        <v>427.69329833984375</v>
      </c>
      <c r="J64" s="197" t="n">
        <v>534.982666015625</v>
      </c>
      <c r="K64" s="197" t="n">
        <v>697.5010986328125</v>
      </c>
      <c r="L64" s="197" t="n">
        <v>1200.0</v>
      </c>
      <c r="M64" s="197" t="n">
        <v>1200.0</v>
      </c>
      <c r="N64" s="197" t="n">
        <v>300.0</v>
      </c>
      <c r="O64" s="197" t="n">
        <v>300.0</v>
      </c>
      <c r="P64" s="197" t="n">
        <v>300.0</v>
      </c>
      <c r="Q64" s="197" t="n">
        <v>16169.0966796875</v>
      </c>
      <c r="R64" s="197" t="n">
        <v>1855.507568359375</v>
      </c>
      <c r="S64" s="197" t="n">
        <v>0.0</v>
      </c>
      <c r="T64" s="197" t="n">
        <v>0.0</v>
      </c>
      <c r="U64" s="197" t="n">
        <v>1380.815185546875</v>
      </c>
      <c r="V64" s="197" t="n">
        <v>14077.48046875</v>
      </c>
      <c r="W64" s="197" t="n">
        <v>8206.8671875</v>
      </c>
      <c r="X64" s="197" t="n">
        <v>5870.10888671875</v>
      </c>
      <c r="Y64" s="197" t="n">
        <v>0.5045683979988098</v>
      </c>
      <c r="Z64" s="197" t="n">
        <v>4500.0</v>
      </c>
      <c r="AA64" s="197" t="n">
        <v>1.0</v>
      </c>
      <c r="AB64" s="197" t="n">
        <v>0.0</v>
      </c>
      <c r="AC64" s="197" t="n">
        <v>0.0</v>
      </c>
      <c r="AD64" s="197" t="n">
        <v>0.6499999761581421</v>
      </c>
      <c r="AE64" s="197" t="n">
        <v>12436.6220703125</v>
      </c>
      <c r="AF64" s="197" t="n">
        <v>663.9628295898438</v>
      </c>
      <c r="AG64" s="197" t="n">
        <v>0.0</v>
      </c>
      <c r="AH64" s="197" t="n">
        <v>1441.0235595703125</v>
      </c>
      <c r="AI64" s="197" t="n">
        <v>0.0</v>
      </c>
      <c r="AJ64" s="197" t="n">
        <v>54.861026763916016</v>
      </c>
      <c r="AK64" s="197" t="n">
        <v>632.0508422851562</v>
      </c>
      <c r="AL64" s="197" t="n">
        <v>7298.50244140625</v>
      </c>
      <c r="AM64" s="197" t="n">
        <v>4215.9658203125</v>
      </c>
      <c r="AN64" s="197" t="n">
        <v>0.0</v>
      </c>
      <c r="AO64" s="197" t="n">
        <v>0.0</v>
      </c>
      <c r="AP64" s="197" t="n">
        <v>0.0</v>
      </c>
      <c r="AQ64" s="197" t="n">
        <v>587.5368041992188</v>
      </c>
      <c r="AR64" s="197" t="n">
        <v>133.3333282470703</v>
      </c>
      <c r="AS64" s="197" t="n">
        <v>0.0</v>
      </c>
      <c r="AT64" s="197" t="n">
        <v>999999.0</v>
      </c>
      <c r="AU64" s="197" t="n">
        <v>0.0</v>
      </c>
      <c r="AV64" s="197" t="n">
        <v>999999.0</v>
      </c>
      <c r="AW64" s="197" t="n">
        <v>0.0</v>
      </c>
      <c r="AX64" s="197" t="n">
        <v>0.0</v>
      </c>
      <c r="AY64" s="197" t="n">
        <v>999999.0</v>
      </c>
      <c r="AZ64" s="197" t="n">
        <v>0.0</v>
      </c>
      <c r="BA64" s="197" t="n">
        <v>999999.0</v>
      </c>
      <c r="BB64" s="197" t="n">
        <v>0.0</v>
      </c>
      <c r="BC64" s="197" t="n">
        <v>1.0951274633407593</v>
      </c>
      <c r="BD64" s="197" t="n">
        <v>0.4402552843093872</v>
      </c>
      <c r="BE64" s="197" t="n">
        <v>0.0</v>
      </c>
      <c r="BF64" s="197" t="n">
        <v>-15219.76953125</v>
      </c>
      <c r="BG64" s="197" t="n">
        <v>-3554.117431640625</v>
      </c>
      <c r="BH64" s="197" t="n">
        <v>999998.0</v>
      </c>
      <c r="BI64" s="197" t="n">
        <v>13897.71484375</v>
      </c>
      <c r="BJ64" s="197" t="n">
        <v>1500.0</v>
      </c>
      <c r="BK64" s="197" t="n">
        <v>1500.0</v>
      </c>
      <c r="BL64" s="197" t="n">
        <v>999999.0</v>
      </c>
      <c r="BM64" s="197" t="n">
        <v>0.0</v>
      </c>
      <c r="BN64" s="197" t="n">
        <v>0.0</v>
      </c>
      <c r="BO64" s="197" t="n">
        <v>0.0</v>
      </c>
      <c r="BP64" s="197" t="n">
        <v>1.1868232488632202</v>
      </c>
      <c r="BQ64" s="197" t="n">
        <v>254.27340698242188</v>
      </c>
      <c r="BR64" s="197" t="n">
        <v>0.0</v>
      </c>
      <c r="BS64" s="197" t="n">
        <v>999999.0</v>
      </c>
      <c r="BT64" s="197" t="n">
        <v>0.0</v>
      </c>
      <c r="BU64" s="197" t="n">
        <v>2457.1669921875</v>
      </c>
      <c r="BV64" s="197" t="n">
        <v>2220.98046875</v>
      </c>
      <c r="BW64" s="197" t="n">
        <v>99000.0</v>
      </c>
      <c r="BX64" s="197" t="n">
        <v>2384.341796875</v>
      </c>
      <c r="BY64" s="197" t="n">
        <v>2554.218505859375</v>
      </c>
      <c r="BZ64" s="197" t="n">
        <v>99000.0</v>
      </c>
      <c r="CA64" s="197" t="n">
        <v>897.867919921875</v>
      </c>
      <c r="CB64" s="197" t="n">
        <v>745.8417358398438</v>
      </c>
      <c r="CC64" s="197" t="n">
        <v>778.9473876953125</v>
      </c>
      <c r="CD64" s="197" t="n">
        <v>8942.400390625</v>
      </c>
      <c r="CE64" s="197" t="n">
        <v>9659.4072265625</v>
      </c>
      <c r="CF64" s="197" t="n">
        <v>12500.0</v>
      </c>
      <c r="CG64" s="197" t="n">
        <v>0.0</v>
      </c>
      <c r="CH64" s="197" t="n">
        <v>300.0</v>
      </c>
      <c r="CI64" s="197" t="n">
        <v>2085.3955078125</v>
      </c>
      <c r="CJ64" s="197" t="n">
        <v>1500.0</v>
      </c>
      <c r="CK64" s="197" t="n">
        <v>20000.0</v>
      </c>
      <c r="CL64" s="197" t="n">
        <v>20000.0</v>
      </c>
      <c r="CM64" s="197" t="n">
        <v>20000.0</v>
      </c>
      <c r="CN64" s="197" t="n">
        <v>20000.0</v>
      </c>
      <c r="CO64" s="197" t="n">
        <v>20000.0</v>
      </c>
      <c r="CP64" s="197" t="n">
        <v>20000.0</v>
      </c>
      <c r="CQ64" s="197" t="n">
        <v>20000.0</v>
      </c>
      <c r="CR64" s="197" t="n">
        <v>4000.0</v>
      </c>
      <c r="CS64" s="197" t="n">
        <v>0.0</v>
      </c>
      <c r="CT64" s="197" t="n">
        <v>0.0</v>
      </c>
      <c r="CU64" s="197" t="n">
        <v>618.5025024414062</v>
      </c>
    </row>
    <row r="65" spans="2:99">
      <c r="B65" s="122" t="s">
        <v>465</v>
      </c>
      <c r="C65" s="197" t="n">
        <v>3982.0</v>
      </c>
      <c r="D65" s="197" t="n">
        <v>2872.0</v>
      </c>
      <c r="E65" s="197" t="n">
        <v>575.0</v>
      </c>
      <c r="F65" s="122" t="s">
        <v>465</v>
      </c>
      <c r="G65" s="197" t="n">
        <v>3672.271484375</v>
      </c>
      <c r="H65" s="197" t="n">
        <v>1943.63330078125</v>
      </c>
      <c r="I65" s="197" t="n">
        <v>575.0</v>
      </c>
      <c r="J65" s="197" t="n">
        <v>562.2008666992188</v>
      </c>
      <c r="K65" s="197" t="n">
        <v>736.7713012695312</v>
      </c>
      <c r="L65" s="197" t="n">
        <v>1760.088134765625</v>
      </c>
      <c r="M65" s="197" t="n">
        <v>1760.088134765625</v>
      </c>
      <c r="N65" s="197" t="n">
        <v>1760.088134765625</v>
      </c>
      <c r="O65" s="197" t="n">
        <v>1760.088134765625</v>
      </c>
      <c r="P65" s="197" t="n">
        <v>1760.088134765625</v>
      </c>
      <c r="Q65" s="197" t="n">
        <v>39281.57421875</v>
      </c>
      <c r="R65" s="197" t="n">
        <v>2334.560546875</v>
      </c>
      <c r="S65" s="197" t="n">
        <v>0.0</v>
      </c>
      <c r="T65" s="197" t="n">
        <v>98.22882080078125</v>
      </c>
      <c r="U65" s="197" t="n">
        <v>8575.548828125</v>
      </c>
      <c r="V65" s="197" t="n">
        <v>44086.7734375</v>
      </c>
      <c r="W65" s="197" t="n">
        <v>57.14285659790039</v>
      </c>
      <c r="X65" s="197" t="n">
        <v>4508.11328125</v>
      </c>
      <c r="Y65" s="197" t="n">
        <v>0.0</v>
      </c>
      <c r="Z65" s="197" t="n">
        <v>5607.14306640625</v>
      </c>
      <c r="AA65" s="197" t="n">
        <v>1.0</v>
      </c>
      <c r="AB65" s="197" t="n">
        <v>0.0</v>
      </c>
      <c r="AC65" s="197" t="n">
        <v>0.0</v>
      </c>
      <c r="AD65" s="197" t="n">
        <v>0.44999998807907104</v>
      </c>
      <c r="AE65" s="197" t="n">
        <v>22889.982421875</v>
      </c>
      <c r="AF65" s="197" t="n">
        <v>11585.80078125</v>
      </c>
      <c r="AG65" s="197" t="n">
        <v>0.0</v>
      </c>
      <c r="AH65" s="197" t="n">
        <v>1582.753173828125</v>
      </c>
      <c r="AI65" s="197" t="n">
        <v>325.97491455078125</v>
      </c>
      <c r="AJ65" s="197" t="n">
        <v>169.78640747070312</v>
      </c>
      <c r="AK65" s="197" t="n">
        <v>1089.1563720703125</v>
      </c>
      <c r="AL65" s="197" t="n">
        <v>7458.18701171875</v>
      </c>
      <c r="AM65" s="197" t="n">
        <v>4226.65283203125</v>
      </c>
      <c r="AN65" s="197" t="n">
        <v>0.0</v>
      </c>
      <c r="AO65" s="197" t="n">
        <v>0.0</v>
      </c>
      <c r="AP65" s="197" t="n">
        <v>0.0</v>
      </c>
      <c r="AQ65" s="197" t="n">
        <v>734.4210205078125</v>
      </c>
      <c r="AR65" s="197" t="n">
        <v>166.6666717529297</v>
      </c>
      <c r="AS65" s="197" t="n">
        <v>0.0</v>
      </c>
      <c r="AT65" s="197" t="n">
        <v>999999.0</v>
      </c>
      <c r="AU65" s="197" t="n">
        <v>0.0</v>
      </c>
      <c r="AV65" s="197" t="n">
        <v>999999.0</v>
      </c>
      <c r="AW65" s="197" t="n">
        <v>0.0</v>
      </c>
      <c r="AX65" s="197" t="n">
        <v>0.0</v>
      </c>
      <c r="AY65" s="197" t="n">
        <v>999999.0</v>
      </c>
      <c r="AZ65" s="197" t="n">
        <v>0.0</v>
      </c>
      <c r="BA65" s="197" t="n">
        <v>999999.0</v>
      </c>
      <c r="BB65" s="197" t="n">
        <v>0.0</v>
      </c>
      <c r="BC65" s="197" t="n">
        <v>0.0</v>
      </c>
      <c r="BD65" s="197" t="n">
        <v>0.0</v>
      </c>
      <c r="BE65" s="197" t="n">
        <v>0.0</v>
      </c>
      <c r="BF65" s="197" t="n">
        <v>999999.0</v>
      </c>
      <c r="BG65" s="197" t="n">
        <v>999999.0</v>
      </c>
      <c r="BH65" s="197" t="n">
        <v>999999.0</v>
      </c>
      <c r="BI65" s="197" t="n">
        <v>0.0</v>
      </c>
      <c r="BJ65" s="197" t="n">
        <v>999999.0</v>
      </c>
      <c r="BK65" s="197" t="n">
        <v>999999.0</v>
      </c>
      <c r="BL65" s="197" t="n">
        <v>999999.0</v>
      </c>
      <c r="BM65" s="197" t="n">
        <v>0.0</v>
      </c>
      <c r="BN65" s="197" t="n">
        <v>0.0</v>
      </c>
      <c r="BO65" s="197" t="n">
        <v>0.0</v>
      </c>
      <c r="BP65" s="197" t="n">
        <v>0.0</v>
      </c>
      <c r="BQ65" s="197" t="n">
        <v>999999.0</v>
      </c>
      <c r="BR65" s="197" t="n">
        <v>0.0</v>
      </c>
      <c r="BS65" s="197" t="n">
        <v>999999.0</v>
      </c>
      <c r="BT65" s="197" t="n">
        <v>0.0</v>
      </c>
      <c r="BU65" s="197" t="n">
        <v>803.2796630859375</v>
      </c>
      <c r="BV65" s="197" t="n">
        <v>2521.974609375</v>
      </c>
      <c r="BW65" s="197" t="n">
        <v>99000.0</v>
      </c>
      <c r="BX65" s="197" t="n">
        <v>462.4052429199219</v>
      </c>
      <c r="BY65" s="197" t="n">
        <v>2439.40283203125</v>
      </c>
      <c r="BZ65" s="197" t="n">
        <v>99000.0</v>
      </c>
      <c r="CA65" s="197" t="n">
        <v>793.0560302734375</v>
      </c>
      <c r="CB65" s="197" t="n">
        <v>911.806884765625</v>
      </c>
      <c r="CC65" s="197" t="n">
        <v>659.6491088867188</v>
      </c>
      <c r="CD65" s="197" t="n">
        <v>2319.195556640625</v>
      </c>
      <c r="CE65" s="197" t="n">
        <v>9081.9921875</v>
      </c>
      <c r="CF65" s="197" t="n">
        <v>8000.0</v>
      </c>
      <c r="CG65" s="197" t="n">
        <v>0.0</v>
      </c>
      <c r="CH65" s="197" t="n">
        <v>300.0</v>
      </c>
      <c r="CI65" s="197" t="n">
        <v>2500.0</v>
      </c>
      <c r="CJ65" s="197" t="n">
        <v>2800.0</v>
      </c>
      <c r="CK65" s="197" t="n">
        <v>20000.0</v>
      </c>
      <c r="CL65" s="197" t="n">
        <v>20000.0</v>
      </c>
      <c r="CM65" s="197" t="n">
        <v>20000.0</v>
      </c>
      <c r="CN65" s="197" t="n">
        <v>20000.0</v>
      </c>
      <c r="CO65" s="197" t="n">
        <v>20000.0</v>
      </c>
      <c r="CP65" s="197" t="n">
        <v>20000.0</v>
      </c>
      <c r="CQ65" s="197" t="n">
        <v>20000.0</v>
      </c>
      <c r="CR65" s="197" t="n">
        <v>4000.0</v>
      </c>
      <c r="CS65" s="197" t="n">
        <v>0.0</v>
      </c>
      <c r="CT65" s="197" t="n">
        <v>0.0</v>
      </c>
      <c r="CU65" s="197" t="n">
        <v>1167.2802734375</v>
      </c>
    </row>
    <row r="66" spans="2:99">
      <c r="B66" s="122" t="s">
        <v>466</v>
      </c>
      <c r="C66" s="197" t="n">
        <v>4552.0</v>
      </c>
      <c r="D66" s="197" t="n">
        <v>3145.0</v>
      </c>
      <c r="E66" s="197" t="n">
        <v>673.0</v>
      </c>
      <c r="F66" s="122" t="s">
        <v>466</v>
      </c>
      <c r="G66" s="197" t="n">
        <v>3887.917724609375</v>
      </c>
      <c r="H66" s="197" t="n">
        <v>2216.669921875</v>
      </c>
      <c r="I66" s="197" t="n">
        <v>648.0100708007812</v>
      </c>
      <c r="J66" s="197" t="n">
        <v>492.2997741699219</v>
      </c>
      <c r="K66" s="197" t="n">
        <v>659.8056030273438</v>
      </c>
      <c r="L66" s="197" t="n">
        <v>917.3778076171875</v>
      </c>
      <c r="M66" s="197" t="n">
        <v>917.3778076171875</v>
      </c>
      <c r="N66" s="197" t="n">
        <v>300.0</v>
      </c>
      <c r="O66" s="197" t="n">
        <v>300.0</v>
      </c>
      <c r="P66" s="197" t="n">
        <v>300.0</v>
      </c>
      <c r="Q66" s="197" t="n">
        <v>12557.4375</v>
      </c>
      <c r="R66" s="197" t="n">
        <v>2280.0</v>
      </c>
      <c r="S66" s="197" t="n">
        <v>0.0</v>
      </c>
      <c r="T66" s="197" t="n">
        <v>0.0</v>
      </c>
      <c r="U66" s="197" t="n">
        <v>-197.64601135253906</v>
      </c>
      <c r="V66" s="197" t="n">
        <v>0.0</v>
      </c>
      <c r="W66" s="197" t="n">
        <v>0.0</v>
      </c>
      <c r="X66" s="197" t="n">
        <v>0.0</v>
      </c>
      <c r="Y66" s="197" t="n">
        <v>0.0</v>
      </c>
      <c r="Z66" s="197" t="n">
        <v>13000.0</v>
      </c>
      <c r="AA66" s="197" t="n">
        <v>1.0</v>
      </c>
      <c r="AB66" s="197" t="n">
        <v>0.0</v>
      </c>
      <c r="AC66" s="197" t="n">
        <v>0.0</v>
      </c>
      <c r="AD66" s="197" t="n">
        <v>0.3499999940395355</v>
      </c>
      <c r="AE66" s="197" t="n">
        <v>5380.9443359375</v>
      </c>
      <c r="AF66" s="197" t="n">
        <v>2367.296142578125</v>
      </c>
      <c r="AG66" s="197" t="n">
        <v>0.0</v>
      </c>
      <c r="AH66" s="197" t="n">
        <v>766.9948120117188</v>
      </c>
      <c r="AI66" s="197" t="n">
        <v>0.0</v>
      </c>
      <c r="AJ66" s="197" t="n">
        <v>318.5492858886719</v>
      </c>
      <c r="AK66" s="197" t="n">
        <v>359.23504638671875</v>
      </c>
      <c r="AL66" s="197" t="n">
        <v>7023.6337890625</v>
      </c>
      <c r="AM66" s="197" t="n">
        <v>4249.64599609375</v>
      </c>
      <c r="AN66" s="197" t="n">
        <v>0.0</v>
      </c>
      <c r="AO66" s="197" t="n">
        <v>0.0</v>
      </c>
      <c r="AP66" s="197" t="n">
        <v>0.0</v>
      </c>
      <c r="AQ66" s="197" t="n">
        <v>284.2421569824219</v>
      </c>
      <c r="AR66" s="197" t="n">
        <v>219.04403686523438</v>
      </c>
      <c r="AS66" s="197" t="n">
        <v>0.0</v>
      </c>
      <c r="AT66" s="197" t="n">
        <v>999999.0</v>
      </c>
      <c r="AU66" s="197" t="n">
        <v>0.0</v>
      </c>
      <c r="AV66" s="197" t="n">
        <v>999999.0</v>
      </c>
      <c r="AW66" s="197" t="n">
        <v>0.0</v>
      </c>
      <c r="AX66" s="197" t="n">
        <v>0.0</v>
      </c>
      <c r="AY66" s="197" t="n">
        <v>999999.0</v>
      </c>
      <c r="AZ66" s="197" t="n">
        <v>0.0</v>
      </c>
      <c r="BA66" s="197" t="n">
        <v>999999.0</v>
      </c>
      <c r="BB66" s="197" t="n">
        <v>0.0</v>
      </c>
      <c r="BC66" s="197" t="n">
        <v>0.0</v>
      </c>
      <c r="BD66" s="197" t="n">
        <v>0.0</v>
      </c>
      <c r="BE66" s="197" t="n">
        <v>0.0</v>
      </c>
      <c r="BF66" s="197" t="n">
        <v>999999.0</v>
      </c>
      <c r="BG66" s="197" t="n">
        <v>999999.0</v>
      </c>
      <c r="BH66" s="197" t="n">
        <v>999999.0</v>
      </c>
      <c r="BI66" s="197" t="n">
        <v>0.0</v>
      </c>
      <c r="BJ66" s="197" t="n">
        <v>999999.0</v>
      </c>
      <c r="BK66" s="197" t="n">
        <v>999999.0</v>
      </c>
      <c r="BL66" s="197" t="n">
        <v>999999.0</v>
      </c>
      <c r="BM66" s="197" t="n">
        <v>0.0</v>
      </c>
      <c r="BN66" s="197" t="n">
        <v>0.0</v>
      </c>
      <c r="BO66" s="197" t="n">
        <v>0.0</v>
      </c>
      <c r="BP66" s="197" t="n">
        <v>0.0</v>
      </c>
      <c r="BQ66" s="197" t="n">
        <v>999999.0</v>
      </c>
      <c r="BR66" s="197" t="n">
        <v>0.0</v>
      </c>
      <c r="BS66" s="197" t="n">
        <v>999999.0</v>
      </c>
      <c r="BT66" s="197" t="n">
        <v>0.0</v>
      </c>
      <c r="BU66" s="197" t="n">
        <v>276.65179443359375</v>
      </c>
      <c r="BV66" s="197" t="n">
        <v>809.009521484375</v>
      </c>
      <c r="BW66" s="197" t="n">
        <v>99000.0</v>
      </c>
      <c r="BX66" s="197" t="n">
        <v>187.51075744628906</v>
      </c>
      <c r="BY66" s="197" t="n">
        <v>462.75067138671875</v>
      </c>
      <c r="BZ66" s="197" t="n">
        <v>99000.0</v>
      </c>
      <c r="CA66" s="197" t="n">
        <v>466.7507629394531</v>
      </c>
      <c r="CB66" s="197" t="n">
        <v>801.884521484375</v>
      </c>
      <c r="CC66" s="197" t="n">
        <v>631.5789184570312</v>
      </c>
      <c r="CD66" s="197" t="n">
        <v>235.69361877441406</v>
      </c>
      <c r="CE66" s="197" t="n">
        <v>2356.323974609375</v>
      </c>
      <c r="CF66" s="197" t="n">
        <v>8000.0</v>
      </c>
      <c r="CG66" s="197" t="n">
        <v>0.0</v>
      </c>
      <c r="CH66" s="197" t="n">
        <v>300.0</v>
      </c>
      <c r="CI66" s="197" t="n">
        <v>800.0</v>
      </c>
      <c r="CJ66" s="197" t="n">
        <v>1100.0</v>
      </c>
      <c r="CK66" s="197" t="n">
        <v>20000.0</v>
      </c>
      <c r="CL66" s="197" t="n">
        <v>20000.0</v>
      </c>
      <c r="CM66" s="197" t="n">
        <v>20000.0</v>
      </c>
      <c r="CN66" s="197" t="n">
        <v>20000.0</v>
      </c>
      <c r="CO66" s="197" t="n">
        <v>20000.0</v>
      </c>
      <c r="CP66" s="197" t="n">
        <v>20000.0</v>
      </c>
      <c r="CQ66" s="197" t="n">
        <v>20000.0</v>
      </c>
      <c r="CR66" s="197" t="n">
        <v>4000.0</v>
      </c>
      <c r="CS66" s="197" t="n">
        <v>0.0</v>
      </c>
      <c r="CT66" s="197" t="n">
        <v>0.0</v>
      </c>
      <c r="CU66" s="197" t="n">
        <v>1140.0</v>
      </c>
    </row>
    <row r="67" spans="2:99">
      <c r="B67" s="122" t="s">
        <v>467</v>
      </c>
      <c r="C67" s="197" t="n">
        <v>4552.0</v>
      </c>
      <c r="D67" s="197" t="n">
        <v>3348.0</v>
      </c>
      <c r="E67" s="197" t="n">
        <v>800.0</v>
      </c>
      <c r="F67" s="122" t="s">
        <v>467</v>
      </c>
      <c r="G67" s="197" t="n">
        <v>4213.50830078125</v>
      </c>
      <c r="H67" s="197" t="n">
        <v>2881.91552734375</v>
      </c>
      <c r="I67" s="197" t="n">
        <v>800.0</v>
      </c>
      <c r="J67" s="197" t="n">
        <v>418.9749755859375</v>
      </c>
      <c r="K67" s="197" t="n">
        <v>596.0738525390625</v>
      </c>
      <c r="L67" s="197" t="n">
        <v>1104.2833251953125</v>
      </c>
      <c r="M67" s="197" t="n">
        <v>1104.2833251953125</v>
      </c>
      <c r="N67" s="197" t="n">
        <v>1104.2833251953125</v>
      </c>
      <c r="O67" s="197" t="n">
        <v>1104.2833251953125</v>
      </c>
      <c r="P67" s="197" t="n">
        <v>1104.2833251953125</v>
      </c>
      <c r="Q67" s="197" t="n">
        <v>23504.314453125</v>
      </c>
      <c r="R67" s="197" t="n">
        <v>4417.13330078125</v>
      </c>
      <c r="S67" s="197" t="n">
        <v>0.0</v>
      </c>
      <c r="T67" s="197" t="n">
        <v>8.200091361999512</v>
      </c>
      <c r="U67" s="197" t="n">
        <v>2692.306884765625</v>
      </c>
      <c r="V67" s="197" t="n">
        <v>21946.9375</v>
      </c>
      <c r="W67" s="197" t="n">
        <v>13795.40234375</v>
      </c>
      <c r="X67" s="197" t="n">
        <v>6672.17431640625</v>
      </c>
      <c r="Y67" s="197" t="n">
        <v>28.748855590820312</v>
      </c>
      <c r="Z67" s="197" t="n">
        <v>6875.0</v>
      </c>
      <c r="AA67" s="197" t="n">
        <v>1.0</v>
      </c>
      <c r="AB67" s="197" t="n">
        <v>0.0</v>
      </c>
      <c r="AC67" s="197" t="n">
        <v>0.0</v>
      </c>
      <c r="AD67" s="197" t="n">
        <v>0.3499999940395355</v>
      </c>
      <c r="AE67" s="197" t="n">
        <v>10891.998046875</v>
      </c>
      <c r="AF67" s="197" t="n">
        <v>2012.4913330078125</v>
      </c>
      <c r="AG67" s="197" t="n">
        <v>0.0</v>
      </c>
      <c r="AH67" s="197" t="n">
        <v>3011.623046875</v>
      </c>
      <c r="AI67" s="197" t="n">
        <v>2188.043212890625</v>
      </c>
      <c r="AJ67" s="197" t="n">
        <v>101.85444641113281</v>
      </c>
      <c r="AK67" s="197" t="n">
        <v>662.5015869140625</v>
      </c>
      <c r="AL67" s="197" t="n">
        <v>6680.0</v>
      </c>
      <c r="AM67" s="197" t="n">
        <v>4326.751953125</v>
      </c>
      <c r="AN67" s="197" t="n">
        <v>2208.566650390625</v>
      </c>
      <c r="AO67" s="197" t="n">
        <v>1104.2833251953125</v>
      </c>
      <c r="AP67" s="197" t="n">
        <v>1104.2833251953125</v>
      </c>
      <c r="AQ67" s="197" t="n">
        <v>196.81546020507812</v>
      </c>
      <c r="AR67" s="197" t="n">
        <v>200.0</v>
      </c>
      <c r="AS67" s="197" t="n">
        <v>0.8957502841949463</v>
      </c>
      <c r="AT67" s="197" t="n">
        <v>1664.44482421875</v>
      </c>
      <c r="AU67" s="197" t="n">
        <v>0.0</v>
      </c>
      <c r="AV67" s="197" t="n">
        <v>24746.96875</v>
      </c>
      <c r="AW67" s="197" t="n">
        <v>5866.74609375</v>
      </c>
      <c r="AX67" s="197" t="n">
        <v>1.6715987920761108</v>
      </c>
      <c r="AY67" s="197" t="n">
        <v>-2917.079833984375</v>
      </c>
      <c r="AZ67" s="197" t="n">
        <v>0.0</v>
      </c>
      <c r="BA67" s="197" t="n">
        <v>40158.2265625</v>
      </c>
      <c r="BB67" s="197" t="n">
        <v>8325.611328125</v>
      </c>
      <c r="BC67" s="197" t="n">
        <v>0.0</v>
      </c>
      <c r="BD67" s="197" t="n">
        <v>0.0</v>
      </c>
      <c r="BE67" s="197" t="n">
        <v>0.0</v>
      </c>
      <c r="BF67" s="197" t="n">
        <v>999999.0</v>
      </c>
      <c r="BG67" s="197" t="n">
        <v>999999.0</v>
      </c>
      <c r="BH67" s="197" t="n">
        <v>999999.0</v>
      </c>
      <c r="BI67" s="197" t="n">
        <v>0.0</v>
      </c>
      <c r="BJ67" s="197" t="n">
        <v>999999.0</v>
      </c>
      <c r="BK67" s="197" t="n">
        <v>999999.0</v>
      </c>
      <c r="BL67" s="197" t="n">
        <v>999999.0</v>
      </c>
      <c r="BM67" s="197" t="n">
        <v>0.0</v>
      </c>
      <c r="BN67" s="197" t="n">
        <v>0.0</v>
      </c>
      <c r="BO67" s="197" t="n">
        <v>0.0</v>
      </c>
      <c r="BP67" s="197" t="n">
        <v>0.0</v>
      </c>
      <c r="BQ67" s="197" t="n">
        <v>999999.0</v>
      </c>
      <c r="BR67" s="197" t="n">
        <v>0.0</v>
      </c>
      <c r="BS67" s="197" t="n">
        <v>999999.0</v>
      </c>
      <c r="BT67" s="197" t="n">
        <v>0.0</v>
      </c>
      <c r="BU67" s="197" t="n">
        <v>245.06503295898438</v>
      </c>
      <c r="BV67" s="197" t="n">
        <v>276.40704345703125</v>
      </c>
      <c r="BW67" s="197" t="n">
        <v>450.0</v>
      </c>
      <c r="BX67" s="197" t="n">
        <v>193.42477416992188</v>
      </c>
      <c r="BY67" s="197" t="n">
        <v>186.8736114501953</v>
      </c>
      <c r="BZ67" s="197" t="n">
        <v>450.0</v>
      </c>
      <c r="CA67" s="197" t="n">
        <v>500.4019775390625</v>
      </c>
      <c r="CB67" s="197" t="n">
        <v>469.4601135253906</v>
      </c>
      <c r="CC67" s="197" t="n">
        <v>631.5789184570312</v>
      </c>
      <c r="CD67" s="197" t="n">
        <v>322.6939392089844</v>
      </c>
      <c r="CE67" s="197" t="n">
        <v>228.22372436523438</v>
      </c>
      <c r="CF67" s="197" t="n">
        <v>11000.0</v>
      </c>
      <c r="CG67" s="197" t="n">
        <v>2403.13623046875</v>
      </c>
      <c r="CH67" s="197" t="n">
        <v>300.0</v>
      </c>
      <c r="CI67" s="197" t="n">
        <v>800.0</v>
      </c>
      <c r="CJ67" s="197" t="n">
        <v>1100.0</v>
      </c>
      <c r="CK67" s="197" t="n">
        <v>20000.0</v>
      </c>
      <c r="CL67" s="197" t="n">
        <v>1104.2833251953125</v>
      </c>
      <c r="CM67" s="197" t="n">
        <v>20000.0</v>
      </c>
      <c r="CN67" s="197" t="n">
        <v>20000.0</v>
      </c>
      <c r="CO67" s="197" t="n">
        <v>20000.0</v>
      </c>
      <c r="CP67" s="197" t="n">
        <v>20000.0</v>
      </c>
      <c r="CQ67" s="197" t="n">
        <v>20000.0</v>
      </c>
      <c r="CR67" s="197" t="n">
        <v>4000.0</v>
      </c>
      <c r="CS67" s="197" t="n">
        <v>0.0</v>
      </c>
      <c r="CT67" s="197" t="n">
        <v>0.0</v>
      </c>
      <c r="CU67" s="197" t="n">
        <v>2208.566650390625</v>
      </c>
    </row>
    <row r="68" spans="2:99">
      <c r="B68" s="122" t="s">
        <v>468</v>
      </c>
      <c r="C68" s="197" t="n">
        <v>4552.0</v>
      </c>
      <c r="D68" s="197" t="n">
        <v>3538.0</v>
      </c>
      <c r="E68" s="197" t="n">
        <v>975.0</v>
      </c>
      <c r="F68" s="122" t="s">
        <v>468</v>
      </c>
      <c r="G68" s="197" t="n">
        <v>4048.32080078125</v>
      </c>
      <c r="H68" s="197" t="n">
        <v>2859.828369140625</v>
      </c>
      <c r="I68" s="197" t="n">
        <v>850.0961303710938</v>
      </c>
      <c r="J68" s="197" t="n">
        <v>281.17803955078125</v>
      </c>
      <c r="K68" s="197" t="n">
        <v>446.01177978515625</v>
      </c>
      <c r="L68" s="197" t="n">
        <v>981.269287109375</v>
      </c>
      <c r="M68" s="197" t="n">
        <v>981.269287109375</v>
      </c>
      <c r="N68" s="197" t="n">
        <v>981.269287109375</v>
      </c>
      <c r="O68" s="197" t="n">
        <v>899.5426025390625</v>
      </c>
      <c r="P68" s="197" t="n">
        <v>981.269287109375</v>
      </c>
      <c r="Q68" s="197" t="n">
        <v>10058.0478515625</v>
      </c>
      <c r="R68" s="197" t="n">
        <v>3925.0771484375</v>
      </c>
      <c r="S68" s="197" t="n">
        <v>0.0</v>
      </c>
      <c r="T68" s="197" t="n">
        <v>0.0</v>
      </c>
      <c r="U68" s="197" t="n">
        <v>94.7200927734375</v>
      </c>
      <c r="V68" s="197" t="n">
        <v>1371.4691162109375</v>
      </c>
      <c r="W68" s="197" t="n">
        <v>1317.54638671875</v>
      </c>
      <c r="X68" s="197" t="n">
        <v>0.0</v>
      </c>
      <c r="Y68" s="197" t="n">
        <v>1.5477750301361084</v>
      </c>
      <c r="Z68" s="197" t="n">
        <v>8669.3544921875</v>
      </c>
      <c r="AA68" s="197" t="n">
        <v>1.0</v>
      </c>
      <c r="AB68" s="197" t="n">
        <v>81.7267074584961</v>
      </c>
      <c r="AC68" s="197" t="n">
        <v>0.0</v>
      </c>
      <c r="AD68" s="197" t="n">
        <v>0.3499999940395355</v>
      </c>
      <c r="AE68" s="197" t="n">
        <v>5131.55078125</v>
      </c>
      <c r="AF68" s="197" t="n">
        <v>0.0</v>
      </c>
      <c r="AG68" s="197" t="n">
        <v>3635.72802734375</v>
      </c>
      <c r="AH68" s="197" t="n">
        <v>713.7455444335938</v>
      </c>
      <c r="AI68" s="197" t="n">
        <v>0.0</v>
      </c>
      <c r="AJ68" s="197" t="n">
        <v>1213.2386474609375</v>
      </c>
      <c r="AK68" s="197" t="n">
        <v>1156.2010498046875</v>
      </c>
      <c r="AL68" s="197" t="n">
        <v>6680.0</v>
      </c>
      <c r="AM68" s="197" t="n">
        <v>4384.4755859375</v>
      </c>
      <c r="AN68" s="197" t="n">
        <v>1962.53857421875</v>
      </c>
      <c r="AO68" s="197" t="n">
        <v>981.269287109375</v>
      </c>
      <c r="AP68" s="197" t="n">
        <v>981.269287109375</v>
      </c>
      <c r="AQ68" s="197" t="n">
        <v>278.43310546875</v>
      </c>
      <c r="AR68" s="197" t="n">
        <v>837.5264282226562</v>
      </c>
      <c r="AS68" s="197" t="n">
        <v>0.8753005862236023</v>
      </c>
      <c r="AT68" s="197" t="n">
        <v>1597.5869140625</v>
      </c>
      <c r="AU68" s="197" t="n">
        <v>0.0</v>
      </c>
      <c r="AV68" s="197" t="n">
        <v>10741.73046875</v>
      </c>
      <c r="AW68" s="197" t="n">
        <v>411.1341247558594</v>
      </c>
      <c r="AX68" s="197" t="n">
        <v>1.593219518661499</v>
      </c>
      <c r="AY68" s="197" t="n">
        <v>-1701.6737060546875</v>
      </c>
      <c r="AZ68" s="197" t="n">
        <v>0.0</v>
      </c>
      <c r="BA68" s="197" t="n">
        <v>14942.46875</v>
      </c>
      <c r="BB68" s="197" t="n">
        <v>2294.06884765625</v>
      </c>
      <c r="BC68" s="197" t="n">
        <v>0.0</v>
      </c>
      <c r="BD68" s="197" t="n">
        <v>0.0</v>
      </c>
      <c r="BE68" s="197" t="n">
        <v>0.0</v>
      </c>
      <c r="BF68" s="197" t="n">
        <v>999999.0</v>
      </c>
      <c r="BG68" s="197" t="n">
        <v>999999.0</v>
      </c>
      <c r="BH68" s="197" t="n">
        <v>999999.0</v>
      </c>
      <c r="BI68" s="197" t="n">
        <v>0.0</v>
      </c>
      <c r="BJ68" s="197" t="n">
        <v>999999.0</v>
      </c>
      <c r="BK68" s="197" t="n">
        <v>999999.0</v>
      </c>
      <c r="BL68" s="197" t="n">
        <v>999999.0</v>
      </c>
      <c r="BM68" s="197" t="n">
        <v>0.0</v>
      </c>
      <c r="BN68" s="197" t="n">
        <v>0.0</v>
      </c>
      <c r="BO68" s="197" t="n">
        <v>0.0</v>
      </c>
      <c r="BP68" s="197" t="n">
        <v>0.0</v>
      </c>
      <c r="BQ68" s="197" t="n">
        <v>999999.0</v>
      </c>
      <c r="BR68" s="197" t="n">
        <v>0.0</v>
      </c>
      <c r="BS68" s="197" t="n">
        <v>999999.0</v>
      </c>
      <c r="BT68" s="197" t="n">
        <v>0.0</v>
      </c>
      <c r="BU68" s="197" t="n">
        <v>242.440673828125</v>
      </c>
      <c r="BV68" s="197" t="n">
        <v>245.5043182373047</v>
      </c>
      <c r="BW68" s="197" t="n">
        <v>450.0</v>
      </c>
      <c r="BX68" s="197" t="n">
        <v>211.16407775878906</v>
      </c>
      <c r="BY68" s="197" t="n">
        <v>194.1016082763672</v>
      </c>
      <c r="BZ68" s="197" t="n">
        <v>450.0</v>
      </c>
      <c r="CA68" s="197" t="n">
        <v>509.7977294921875</v>
      </c>
      <c r="CB68" s="197" t="n">
        <v>495.8371276855469</v>
      </c>
      <c r="CC68" s="197" t="n">
        <v>631.5789184570312</v>
      </c>
      <c r="CD68" s="197" t="n">
        <v>274.85888671875</v>
      </c>
      <c r="CE68" s="197" t="n">
        <v>345.5634460449219</v>
      </c>
      <c r="CF68" s="197" t="n">
        <v>11000.0</v>
      </c>
      <c r="CG68" s="197" t="n">
        <v>2284.0029296875</v>
      </c>
      <c r="CH68" s="197" t="n">
        <v>1000.0</v>
      </c>
      <c r="CI68" s="197" t="n">
        <v>937.2442016601562</v>
      </c>
      <c r="CJ68" s="197" t="n">
        <v>1937.2442626953125</v>
      </c>
      <c r="CK68" s="197" t="n">
        <v>20000.0</v>
      </c>
      <c r="CL68" s="197" t="n">
        <v>2092.741943359375</v>
      </c>
      <c r="CM68" s="197" t="n">
        <v>20000.0</v>
      </c>
      <c r="CN68" s="197" t="n">
        <v>20000.0</v>
      </c>
      <c r="CO68" s="197" t="n">
        <v>20000.0</v>
      </c>
      <c r="CP68" s="197" t="n">
        <v>20000.0</v>
      </c>
      <c r="CQ68" s="197" t="n">
        <v>20000.0</v>
      </c>
      <c r="CR68" s="197" t="n">
        <v>4000.0</v>
      </c>
      <c r="CS68" s="197" t="n">
        <v>0.0</v>
      </c>
      <c r="CT68" s="197" t="n">
        <v>0.0</v>
      </c>
      <c r="CU68" s="197" t="n">
        <v>1962.53857421875</v>
      </c>
    </row>
    <row r="69" spans="2:99">
      <c r="B69" s="122" t="s">
        <v>469</v>
      </c>
      <c r="C69" s="197" t="n">
        <v>4500.0</v>
      </c>
      <c r="D69" s="197" t="n">
        <v>3538.0</v>
      </c>
      <c r="E69" s="197" t="n">
        <v>975.0</v>
      </c>
      <c r="F69" s="122" t="s">
        <v>469</v>
      </c>
      <c r="G69" s="197" t="n">
        <v>3666.099609375</v>
      </c>
      <c r="H69" s="197" t="n">
        <v>2553.663818359375</v>
      </c>
      <c r="I69" s="197" t="n">
        <v>615.8671264648438</v>
      </c>
      <c r="J69" s="197" t="n">
        <v>143.48779296875</v>
      </c>
      <c r="K69" s="197" t="n">
        <v>301.5114440917969</v>
      </c>
      <c r="L69" s="197" t="n">
        <v>2273.394287109375</v>
      </c>
      <c r="M69" s="197" t="n">
        <v>2273.394287109375</v>
      </c>
      <c r="N69" s="197" t="n">
        <v>2273.394287109375</v>
      </c>
      <c r="O69" s="197" t="n">
        <v>2273.394287109375</v>
      </c>
      <c r="P69" s="197" t="n">
        <v>2273.394287109375</v>
      </c>
      <c r="Q69" s="197" t="n">
        <v>13582.62890625</v>
      </c>
      <c r="R69" s="197" t="n">
        <v>1531.6263427734375</v>
      </c>
      <c r="S69" s="197" t="n">
        <v>0.0</v>
      </c>
      <c r="T69" s="197" t="n">
        <v>0.0</v>
      </c>
      <c r="U69" s="197" t="n">
        <v>-38.52317810058594</v>
      </c>
      <c r="V69" s="197" t="n">
        <v>59.128692626953125</v>
      </c>
      <c r="W69" s="197" t="n">
        <v>0.0</v>
      </c>
      <c r="X69" s="197" t="n">
        <v>0.0</v>
      </c>
      <c r="Y69" s="197" t="n">
        <v>0.0</v>
      </c>
      <c r="Z69" s="197" t="n">
        <v>5625.0</v>
      </c>
      <c r="AA69" s="197" t="n">
        <v>0.0</v>
      </c>
      <c r="AB69" s="197" t="n">
        <v>0.0</v>
      </c>
      <c r="AC69" s="197" t="n">
        <v>0.0</v>
      </c>
      <c r="AD69" s="197" t="n">
        <v>0.3499999940395355</v>
      </c>
      <c r="AE69" s="197" t="n">
        <v>5368.01806640625</v>
      </c>
      <c r="AF69" s="197" t="n">
        <v>0.0</v>
      </c>
      <c r="AG69" s="197" t="n">
        <v>6660.33642578125</v>
      </c>
      <c r="AH69" s="197" t="n">
        <v>4466.3642578125</v>
      </c>
      <c r="AI69" s="197" t="n">
        <v>3783.951904296875</v>
      </c>
      <c r="AJ69" s="197" t="n">
        <v>3869.8642578125</v>
      </c>
      <c r="AK69" s="197" t="n">
        <v>3755.964599609375</v>
      </c>
      <c r="AL69" s="197" t="n">
        <v>6680.0</v>
      </c>
      <c r="AM69" s="197" t="n">
        <v>4437.4609375</v>
      </c>
      <c r="AN69" s="197" t="n">
        <v>0.0</v>
      </c>
      <c r="AO69" s="197" t="n">
        <v>0.0</v>
      </c>
      <c r="AP69" s="197" t="n">
        <v>0.0</v>
      </c>
      <c r="AQ69" s="197" t="n">
        <v>165.27749633789062</v>
      </c>
      <c r="AR69" s="197" t="n">
        <v>730.9882202148438</v>
      </c>
      <c r="AS69" s="197" t="n">
        <v>0.9375389814376831</v>
      </c>
      <c r="AT69" s="197" t="n">
        <v>-3914.01708984375</v>
      </c>
      <c r="AU69" s="197" t="n">
        <v>4174.77783203125</v>
      </c>
      <c r="AV69" s="197" t="n">
        <v>9021.36328125</v>
      </c>
      <c r="AW69" s="197" t="n">
        <v>1136.9449462890625</v>
      </c>
      <c r="AX69" s="197" t="n">
        <v>1.3324291706085205</v>
      </c>
      <c r="AY69" s="197" t="n">
        <v>-7844.70947265625</v>
      </c>
      <c r="AZ69" s="197" t="n">
        <v>0.0</v>
      </c>
      <c r="BA69" s="197" t="n">
        <v>10539.0361328125</v>
      </c>
      <c r="BB69" s="197" t="n">
        <v>1412.3909912109375</v>
      </c>
      <c r="BC69" s="197" t="n">
        <v>0.5231853723526001</v>
      </c>
      <c r="BD69" s="197" t="n">
        <v>0.5319324731826782</v>
      </c>
      <c r="BE69" s="197" t="n">
        <v>0.548494279384613</v>
      </c>
      <c r="BF69" s="197" t="n">
        <v>7155.9384765625</v>
      </c>
      <c r="BG69" s="197" t="n">
        <v>7104.58642578125</v>
      </c>
      <c r="BH69" s="197" t="n">
        <v>6958.8251953125</v>
      </c>
      <c r="BI69" s="197" t="n">
        <v>0.0</v>
      </c>
      <c r="BJ69" s="197" t="n">
        <v>14374.4140625</v>
      </c>
      <c r="BK69" s="197" t="n">
        <v>14443.7470703125</v>
      </c>
      <c r="BL69" s="197" t="n">
        <v>14526.4912109375</v>
      </c>
      <c r="BM69" s="197" t="n">
        <v>-12874.5859375</v>
      </c>
      <c r="BN69" s="197" t="n">
        <v>-12696.0400390625</v>
      </c>
      <c r="BO69" s="197" t="n">
        <v>-12285.0986328125</v>
      </c>
      <c r="BP69" s="197" t="n">
        <v>0.0</v>
      </c>
      <c r="BQ69" s="197" t="n">
        <v>999999.0</v>
      </c>
      <c r="BR69" s="197" t="n">
        <v>0.0</v>
      </c>
      <c r="BS69" s="197" t="n">
        <v>999999.0</v>
      </c>
      <c r="BT69" s="197" t="n">
        <v>0.0</v>
      </c>
      <c r="BU69" s="197" t="n">
        <v>237.42623901367188</v>
      </c>
      <c r="BV69" s="197" t="n">
        <v>242.4705047607422</v>
      </c>
      <c r="BW69" s="197" t="n">
        <v>900.0</v>
      </c>
      <c r="BX69" s="197" t="n">
        <v>217.6785430908203</v>
      </c>
      <c r="BY69" s="197" t="n">
        <v>211.7277374267578</v>
      </c>
      <c r="BZ69" s="197" t="n">
        <v>1060.0</v>
      </c>
      <c r="CA69" s="197" t="n">
        <v>401.72161865234375</v>
      </c>
      <c r="CB69" s="197" t="n">
        <v>519.9883422851562</v>
      </c>
      <c r="CC69" s="197" t="n">
        <v>631.5789184570312</v>
      </c>
      <c r="CD69" s="197" t="n">
        <v>768.4778442382812</v>
      </c>
      <c r="CE69" s="197" t="n">
        <v>271.18963623046875</v>
      </c>
      <c r="CF69" s="197" t="n">
        <v>99000.0</v>
      </c>
      <c r="CG69" s="197" t="n">
        <v>9264.814453125</v>
      </c>
      <c r="CH69" s="197" t="n">
        <v>2500.0</v>
      </c>
      <c r="CI69" s="197" t="n">
        <v>2000.0</v>
      </c>
      <c r="CJ69" s="197" t="n">
        <v>4500.0</v>
      </c>
      <c r="CK69" s="197" t="n">
        <v>20000.0</v>
      </c>
      <c r="CL69" s="197" t="n">
        <v>20000.0</v>
      </c>
      <c r="CM69" s="197" t="n">
        <v>20000.0</v>
      </c>
      <c r="CN69" s="197" t="n">
        <v>20000.0</v>
      </c>
      <c r="CO69" s="197" t="n">
        <v>20000.0</v>
      </c>
      <c r="CP69" s="197" t="n">
        <v>20000.0</v>
      </c>
      <c r="CQ69" s="197" t="n">
        <v>20000.0</v>
      </c>
      <c r="CR69" s="197" t="n">
        <v>4000.0</v>
      </c>
      <c r="CS69" s="197" t="n">
        <v>26.0</v>
      </c>
      <c r="CT69" s="197" t="n">
        <v>26.0</v>
      </c>
      <c r="CU69" s="197" t="n">
        <v>765.8131713867188</v>
      </c>
    </row>
    <row r="70" spans="2:99">
      <c r="B70" s="122" t="s">
        <v>470</v>
      </c>
      <c r="C70" s="197" t="n">
        <v>4150.0</v>
      </c>
      <c r="D70" s="197" t="n">
        <v>3538.0</v>
      </c>
      <c r="E70" s="197" t="n">
        <v>950.0</v>
      </c>
      <c r="F70" s="122" t="s">
        <v>470</v>
      </c>
      <c r="G70" s="197" t="n">
        <v>3005.251953125</v>
      </c>
      <c r="H70" s="197" t="n">
        <v>1919.7806396484375</v>
      </c>
      <c r="I70" s="197" t="n">
        <v>464.05413818359375</v>
      </c>
      <c r="J70" s="197" t="n">
        <v>96.47600555419922</v>
      </c>
      <c r="K70" s="197" t="n">
        <v>399.040283203125</v>
      </c>
      <c r="L70" s="197" t="n">
        <v>4044.048583984375</v>
      </c>
      <c r="M70" s="197" t="n">
        <v>4044.048583984375</v>
      </c>
      <c r="N70" s="197" t="n">
        <v>6680.0</v>
      </c>
      <c r="O70" s="197" t="n">
        <v>6680.0</v>
      </c>
      <c r="P70" s="197" t="n">
        <v>6680.0</v>
      </c>
      <c r="Q70" s="197" t="n">
        <v>19412.412109375</v>
      </c>
      <c r="R70" s="197" t="n">
        <v>1279.585205078125</v>
      </c>
      <c r="S70" s="197" t="n">
        <v>0.0</v>
      </c>
      <c r="T70" s="197" t="n">
        <v>0.0</v>
      </c>
      <c r="U70" s="197" t="n">
        <v>-83.11688232421875</v>
      </c>
      <c r="V70" s="197" t="n">
        <v>71.53297424316406</v>
      </c>
      <c r="W70" s="197" t="n">
        <v>0.058854084461927414</v>
      </c>
      <c r="X70" s="197" t="n">
        <v>0.0</v>
      </c>
      <c r="Y70" s="197" t="n">
        <v>0.0</v>
      </c>
      <c r="Z70" s="197" t="n">
        <v>5000.0</v>
      </c>
      <c r="AA70" s="197" t="n">
        <v>0.0</v>
      </c>
      <c r="AB70" s="197" t="n">
        <v>0.0</v>
      </c>
      <c r="AC70" s="197" t="n">
        <v>0.0</v>
      </c>
      <c r="AD70" s="197" t="n">
        <v>0.6499999761581421</v>
      </c>
      <c r="AE70" s="197" t="n">
        <v>13544.7392578125</v>
      </c>
      <c r="AF70" s="197" t="n">
        <v>4021.86376953125</v>
      </c>
      <c r="AG70" s="197" t="n">
        <v>11747.0751953125</v>
      </c>
      <c r="AH70" s="197" t="n">
        <v>3015.45263671875</v>
      </c>
      <c r="AI70" s="197" t="n">
        <v>2331.109375</v>
      </c>
      <c r="AJ70" s="197" t="n">
        <v>7966.7255859375</v>
      </c>
      <c r="AK70" s="197" t="n">
        <v>7825.82666015625</v>
      </c>
      <c r="AL70" s="197" t="n">
        <v>6680.0</v>
      </c>
      <c r="AM70" s="197" t="n">
        <v>4454.21533203125</v>
      </c>
      <c r="AN70" s="197" t="n">
        <v>0.0</v>
      </c>
      <c r="AO70" s="197" t="n">
        <v>0.0</v>
      </c>
      <c r="AP70" s="197" t="n">
        <v>0.0</v>
      </c>
      <c r="AQ70" s="197" t="n">
        <v>96.47600555419922</v>
      </c>
      <c r="AR70" s="197" t="n">
        <v>875.4885864257812</v>
      </c>
      <c r="AS70" s="197" t="n">
        <v>0.8046629428863525</v>
      </c>
      <c r="AT70" s="197" t="n">
        <v>-4789.8515625</v>
      </c>
      <c r="AU70" s="197" t="n">
        <v>5952.61865234375</v>
      </c>
      <c r="AV70" s="197" t="n">
        <v>10948.12890625</v>
      </c>
      <c r="AW70" s="197" t="n">
        <v>4950.53369140625</v>
      </c>
      <c r="AX70" s="197" t="n">
        <v>1.2586499452590942</v>
      </c>
      <c r="AY70" s="197" t="n">
        <v>-9369.2158203125</v>
      </c>
      <c r="AZ70" s="197" t="n">
        <v>0.0</v>
      </c>
      <c r="BA70" s="197" t="n">
        <v>15248.0595703125</v>
      </c>
      <c r="BB70" s="197" t="n">
        <v>1634.6749267578125</v>
      </c>
      <c r="BC70" s="197" t="n">
        <v>0.5225716233253479</v>
      </c>
      <c r="BD70" s="197" t="n">
        <v>0.5378317832946777</v>
      </c>
      <c r="BE70" s="197" t="n">
        <v>0.5743419528007507</v>
      </c>
      <c r="BF70" s="197" t="n">
        <v>898.2598266601562</v>
      </c>
      <c r="BG70" s="197" t="n">
        <v>765.778564453125</v>
      </c>
      <c r="BH70" s="197" t="n">
        <v>201.17437744140625</v>
      </c>
      <c r="BI70" s="197" t="n">
        <v>0.0</v>
      </c>
      <c r="BJ70" s="197" t="n">
        <v>11118.9638671875</v>
      </c>
      <c r="BK70" s="197" t="n">
        <v>11284.94921875</v>
      </c>
      <c r="BL70" s="197" t="n">
        <v>11434.427734375</v>
      </c>
      <c r="BM70" s="197" t="n">
        <v>4473.2958984375</v>
      </c>
      <c r="BN70" s="197" t="n">
        <v>4186.11962890625</v>
      </c>
      <c r="BO70" s="197" t="n">
        <v>3992.15380859375</v>
      </c>
      <c r="BP70" s="197" t="n">
        <v>0.0</v>
      </c>
      <c r="BQ70" s="197" t="n">
        <v>999999.0</v>
      </c>
      <c r="BR70" s="197" t="n">
        <v>0.0</v>
      </c>
      <c r="BS70" s="197" t="n">
        <v>999999.0</v>
      </c>
      <c r="BT70" s="197" t="n">
        <v>0.0</v>
      </c>
      <c r="BU70" s="197" t="n">
        <v>366.5336608886719</v>
      </c>
      <c r="BV70" s="197" t="n">
        <v>238.36973571777344</v>
      </c>
      <c r="BW70" s="197" t="n">
        <v>1350.0</v>
      </c>
      <c r="BX70" s="197" t="n">
        <v>468.9331359863281</v>
      </c>
      <c r="BY70" s="197" t="n">
        <v>218.86627197265625</v>
      </c>
      <c r="BZ70" s="197" t="n">
        <v>1670.0</v>
      </c>
      <c r="CA70" s="197" t="n">
        <v>281.9880676269531</v>
      </c>
      <c r="CB70" s="197" t="n">
        <v>402.5693359375</v>
      </c>
      <c r="CC70" s="197" t="n">
        <v>631.5789184570312</v>
      </c>
      <c r="CD70" s="197" t="n">
        <v>2726.308837890625</v>
      </c>
      <c r="CE70" s="197" t="n">
        <v>802.19091796875</v>
      </c>
      <c r="CF70" s="197" t="n">
        <v>99000.0</v>
      </c>
      <c r="CG70" s="197" t="n">
        <v>19285.560546875</v>
      </c>
      <c r="CH70" s="197" t="n">
        <v>6680.0</v>
      </c>
      <c r="CI70" s="197" t="n">
        <v>4048.5244140625</v>
      </c>
      <c r="CJ70" s="197" t="n">
        <v>10728.5244140625</v>
      </c>
      <c r="CK70" s="197" t="n">
        <v>20000.0</v>
      </c>
      <c r="CL70" s="197" t="n">
        <v>20000.0</v>
      </c>
      <c r="CM70" s="197" t="n">
        <v>20000.0</v>
      </c>
      <c r="CN70" s="197" t="n">
        <v>20000.0</v>
      </c>
      <c r="CO70" s="197" t="n">
        <v>20000.0</v>
      </c>
      <c r="CP70" s="197" t="n">
        <v>20000.0</v>
      </c>
      <c r="CQ70" s="197" t="n">
        <v>20000.0</v>
      </c>
      <c r="CR70" s="197" t="n">
        <v>4000.0</v>
      </c>
      <c r="CS70" s="197" t="n">
        <v>31.0</v>
      </c>
      <c r="CT70" s="197" t="n">
        <v>31.0</v>
      </c>
      <c r="CU70" s="197" t="n">
        <v>639.7926025390625</v>
      </c>
    </row>
    <row r="71" spans="2:99">
      <c r="B71" s="122" t="s">
        <v>471</v>
      </c>
      <c r="C71" s="197" t="n">
        <v>3700.0</v>
      </c>
      <c r="D71" s="197" t="n">
        <v>3538.0</v>
      </c>
      <c r="E71" s="197" t="n">
        <v>800.0</v>
      </c>
      <c r="F71" s="122" t="s">
        <v>471</v>
      </c>
      <c r="G71" s="197" t="n">
        <v>2467.295654296875</v>
      </c>
      <c r="H71" s="197" t="n">
        <v>1381.751220703125</v>
      </c>
      <c r="I71" s="197" t="n">
        <v>401.354736328125</v>
      </c>
      <c r="J71" s="197" t="n">
        <v>102.85670471191406</v>
      </c>
      <c r="K71" s="197" t="n">
        <v>517.4097900390625</v>
      </c>
      <c r="L71" s="197" t="n">
        <v>4439.009765625</v>
      </c>
      <c r="M71" s="197" t="n">
        <v>4439.009765625</v>
      </c>
      <c r="N71" s="197" t="n">
        <v>6680.0</v>
      </c>
      <c r="O71" s="197" t="n">
        <v>6490.0400390625</v>
      </c>
      <c r="P71" s="197" t="n">
        <v>6490.0400390625</v>
      </c>
      <c r="Q71" s="197" t="n">
        <v>17864.49609375</v>
      </c>
      <c r="R71" s="197" t="n">
        <v>1379.078369140625</v>
      </c>
      <c r="S71" s="197" t="n">
        <v>0.0</v>
      </c>
      <c r="T71" s="197" t="n">
        <v>0.0</v>
      </c>
      <c r="U71" s="197" t="n">
        <v>-154.0668487548828</v>
      </c>
      <c r="V71" s="197" t="n">
        <v>1924.709228515625</v>
      </c>
      <c r="W71" s="197" t="n">
        <v>0.05190931260585785</v>
      </c>
      <c r="X71" s="197" t="n">
        <v>0.0</v>
      </c>
      <c r="Y71" s="197" t="n">
        <v>0.0</v>
      </c>
      <c r="Z71" s="197" t="n">
        <v>3500.0</v>
      </c>
      <c r="AA71" s="197" t="n">
        <v>0.0</v>
      </c>
      <c r="AB71" s="197" t="n">
        <v>0.0</v>
      </c>
      <c r="AC71" s="197" t="n">
        <v>0.0</v>
      </c>
      <c r="AD71" s="197" t="n">
        <v>0.6499999761581421</v>
      </c>
      <c r="AE71" s="197" t="n">
        <v>12558.6318359375</v>
      </c>
      <c r="AF71" s="197" t="n">
        <v>3570.6015625</v>
      </c>
      <c r="AG71" s="197" t="n">
        <v>9190.76953125</v>
      </c>
      <c r="AH71" s="197" t="n">
        <v>1543.954345703125</v>
      </c>
      <c r="AI71" s="197" t="n">
        <v>862.1740112304688</v>
      </c>
      <c r="AJ71" s="197" t="n">
        <v>7113.75390625</v>
      </c>
      <c r="AK71" s="197" t="n">
        <v>7086.22998046875</v>
      </c>
      <c r="AL71" s="197" t="n">
        <v>6680.0</v>
      </c>
      <c r="AM71" s="197" t="n">
        <v>4439.009765625</v>
      </c>
      <c r="AN71" s="197" t="n">
        <v>0.0</v>
      </c>
      <c r="AO71" s="197" t="n">
        <v>0.0</v>
      </c>
      <c r="AP71" s="197" t="n">
        <v>0.0</v>
      </c>
      <c r="AQ71" s="197" t="n">
        <v>90.0</v>
      </c>
      <c r="AR71" s="197" t="n">
        <v>777.959716796875</v>
      </c>
      <c r="AS71" s="197" t="n">
        <v>0.7569578886032104</v>
      </c>
      <c r="AT71" s="197" t="n">
        <v>-2413.906494140625</v>
      </c>
      <c r="AU71" s="197" t="n">
        <v>3188.95751953125</v>
      </c>
      <c r="AV71" s="197" t="n">
        <v>11167.3515625</v>
      </c>
      <c r="AW71" s="197" t="n">
        <v>5424.6572265625</v>
      </c>
      <c r="AX71" s="197" t="n">
        <v>1.2848420143127441</v>
      </c>
      <c r="AY71" s="197" t="n">
        <v>-7220.658203125</v>
      </c>
      <c r="AZ71" s="197" t="n">
        <v>0.0</v>
      </c>
      <c r="BA71" s="197" t="n">
        <v>15831.83984375</v>
      </c>
      <c r="BB71" s="197" t="n">
        <v>1820.4971923828125</v>
      </c>
      <c r="BC71" s="197" t="n">
        <v>0.0</v>
      </c>
      <c r="BD71" s="197" t="n">
        <v>0.573125422000885</v>
      </c>
      <c r="BE71" s="197" t="n">
        <v>0.7045962810516357</v>
      </c>
      <c r="BF71" s="197" t="n">
        <v>999998.0</v>
      </c>
      <c r="BG71" s="197" t="n">
        <v>1880.7181396484375</v>
      </c>
      <c r="BH71" s="197" t="n">
        <v>252.41757202148438</v>
      </c>
      <c r="BI71" s="197" t="n">
        <v>0.0</v>
      </c>
      <c r="BJ71" s="197" t="n">
        <v>999999.0</v>
      </c>
      <c r="BK71" s="197" t="n">
        <v>12163.6728515625</v>
      </c>
      <c r="BL71" s="197" t="n">
        <v>12894.208984375</v>
      </c>
      <c r="BM71" s="197" t="n">
        <v>0.0</v>
      </c>
      <c r="BN71" s="197" t="n">
        <v>3665.772216796875</v>
      </c>
      <c r="BO71" s="197" t="n">
        <v>2969.064208984375</v>
      </c>
      <c r="BP71" s="197" t="n">
        <v>0.0</v>
      </c>
      <c r="BQ71" s="197" t="n">
        <v>999999.0</v>
      </c>
      <c r="BR71" s="197" t="n">
        <v>0.0</v>
      </c>
      <c r="BS71" s="197" t="n">
        <v>999999.0</v>
      </c>
      <c r="BT71" s="197" t="n">
        <v>0.0</v>
      </c>
      <c r="BU71" s="197" t="n">
        <v>1378.2548828125</v>
      </c>
      <c r="BV71" s="197" t="n">
        <v>379.42901611328125</v>
      </c>
      <c r="BW71" s="197" t="n">
        <v>1790.0</v>
      </c>
      <c r="BX71" s="197" t="n">
        <v>861.3087158203125</v>
      </c>
      <c r="BY71" s="197" t="n">
        <v>480.8669128417969</v>
      </c>
      <c r="BZ71" s="197" t="n">
        <v>2240.0</v>
      </c>
      <c r="CA71" s="197" t="n">
        <v>573.6123657226562</v>
      </c>
      <c r="CB71" s="197" t="n">
        <v>284.5209655761719</v>
      </c>
      <c r="CC71" s="197" t="n">
        <v>964.9122924804688</v>
      </c>
      <c r="CD71" s="197" t="n">
        <v>4959.72265625</v>
      </c>
      <c r="CE71" s="197" t="n">
        <v>2782.54541015625</v>
      </c>
      <c r="CF71" s="197" t="n">
        <v>99000.0</v>
      </c>
      <c r="CG71" s="197" t="n">
        <v>17661.15234375</v>
      </c>
      <c r="CH71" s="197" t="n">
        <v>6680.0</v>
      </c>
      <c r="CI71" s="197" t="n">
        <v>4274.8427734375</v>
      </c>
      <c r="CJ71" s="197" t="n">
        <v>10954.8427734375</v>
      </c>
      <c r="CK71" s="197" t="n">
        <v>20000.0</v>
      </c>
      <c r="CL71" s="197" t="n">
        <v>20000.0</v>
      </c>
      <c r="CM71" s="197" t="n">
        <v>20000.0</v>
      </c>
      <c r="CN71" s="197" t="n">
        <v>20000.0</v>
      </c>
      <c r="CO71" s="197" t="n">
        <v>20000.0</v>
      </c>
      <c r="CP71" s="197" t="n">
        <v>20000.0</v>
      </c>
      <c r="CQ71" s="197" t="n">
        <v>20000.0</v>
      </c>
      <c r="CR71" s="197" t="n">
        <v>4000.0</v>
      </c>
      <c r="CS71" s="197" t="n">
        <v>31.0</v>
      </c>
      <c r="CT71" s="197" t="n">
        <v>31.0</v>
      </c>
      <c r="CU71" s="197" t="n">
        <v>689.5391845703125</v>
      </c>
    </row>
    <row r="72" spans="2:99">
      <c r="B72" s="122" t="s">
        <v>472</v>
      </c>
      <c r="C72" s="197" t="n">
        <v>3400.0</v>
      </c>
      <c r="D72" s="197" t="n">
        <v>3350.0</v>
      </c>
      <c r="E72" s="197" t="n">
        <v>650.0</v>
      </c>
      <c r="F72" s="122" t="s">
        <v>472</v>
      </c>
      <c r="G72" s="197" t="n">
        <v>2393.94970703125</v>
      </c>
      <c r="H72" s="197" t="n">
        <v>1217.224365234375</v>
      </c>
      <c r="I72" s="197" t="n">
        <v>381.69189453125</v>
      </c>
      <c r="J72" s="197" t="n">
        <v>144.98265075683594</v>
      </c>
      <c r="K72" s="197" t="n">
        <v>582.92138671875</v>
      </c>
      <c r="L72" s="197" t="n">
        <v>3928.192138671875</v>
      </c>
      <c r="M72" s="197" t="n">
        <v>3928.192138671875</v>
      </c>
      <c r="N72" s="197" t="n">
        <v>4536.10009765625</v>
      </c>
      <c r="O72" s="197" t="n">
        <v>4215.40185546875</v>
      </c>
      <c r="P72" s="197" t="n">
        <v>4215.40185546875</v>
      </c>
      <c r="Q72" s="197" t="n">
        <v>11396.5595703125</v>
      </c>
      <c r="R72" s="197" t="n">
        <v>1849.496826171875</v>
      </c>
      <c r="S72" s="197" t="n">
        <v>0.0</v>
      </c>
      <c r="T72" s="197" t="n">
        <v>0.0</v>
      </c>
      <c r="U72" s="197" t="n">
        <v>-146.5904083251953</v>
      </c>
      <c r="V72" s="197" t="n">
        <v>0.0</v>
      </c>
      <c r="W72" s="197" t="n">
        <v>0.0</v>
      </c>
      <c r="X72" s="197" t="n">
        <v>0.0</v>
      </c>
      <c r="Y72" s="197" t="n">
        <v>0.0</v>
      </c>
      <c r="Z72" s="197" t="n">
        <v>3000.0</v>
      </c>
      <c r="AA72" s="197" t="n">
        <v>1.0</v>
      </c>
      <c r="AB72" s="197" t="n">
        <v>0.0</v>
      </c>
      <c r="AC72" s="197" t="n">
        <v>0.0</v>
      </c>
      <c r="AD72" s="197" t="n">
        <v>0.6499999761581421</v>
      </c>
      <c r="AE72" s="197" t="n">
        <v>8657.7548828125</v>
      </c>
      <c r="AF72" s="197" t="n">
        <v>334.70025634765625</v>
      </c>
      <c r="AG72" s="197" t="n">
        <v>1476.5013427734375</v>
      </c>
      <c r="AH72" s="197" t="n">
        <v>580.2677612304688</v>
      </c>
      <c r="AI72" s="197" t="n">
        <v>0.0</v>
      </c>
      <c r="AJ72" s="197" t="n">
        <v>2448.1708984375</v>
      </c>
      <c r="AK72" s="197" t="n">
        <v>2546.874755859375</v>
      </c>
      <c r="AL72" s="197" t="n">
        <v>6680.0</v>
      </c>
      <c r="AM72" s="197" t="n">
        <v>4311.71533203125</v>
      </c>
      <c r="AN72" s="197" t="n">
        <v>0.0</v>
      </c>
      <c r="AO72" s="197" t="n">
        <v>0.0</v>
      </c>
      <c r="AP72" s="197" t="n">
        <v>0.0</v>
      </c>
      <c r="AQ72" s="197" t="n">
        <v>90.0</v>
      </c>
      <c r="AR72" s="197" t="n">
        <v>436.7915344238281</v>
      </c>
      <c r="AS72" s="197" t="n">
        <v>0.0</v>
      </c>
      <c r="AT72" s="197" t="n">
        <v>999999.0</v>
      </c>
      <c r="AU72" s="197" t="n">
        <v>0.0</v>
      </c>
      <c r="AV72" s="197" t="n">
        <v>999999.0</v>
      </c>
      <c r="AW72" s="197" t="n">
        <v>0.0</v>
      </c>
      <c r="AX72" s="197" t="n">
        <v>0.0</v>
      </c>
      <c r="AY72" s="197" t="n">
        <v>999999.0</v>
      </c>
      <c r="AZ72" s="197" t="n">
        <v>0.0</v>
      </c>
      <c r="BA72" s="197" t="n">
        <v>999999.0</v>
      </c>
      <c r="BB72" s="197" t="n">
        <v>0.0</v>
      </c>
      <c r="BC72" s="197" t="n">
        <v>0.0</v>
      </c>
      <c r="BD72" s="197" t="n">
        <v>0.6344814300537109</v>
      </c>
      <c r="BE72" s="197" t="n">
        <v>0.7804551124572754</v>
      </c>
      <c r="BF72" s="197" t="n">
        <v>999998.0</v>
      </c>
      <c r="BG72" s="197" t="n">
        <v>3114.1416015625</v>
      </c>
      <c r="BH72" s="197" t="n">
        <v>1761.949462890625</v>
      </c>
      <c r="BI72" s="197" t="n">
        <v>0.0</v>
      </c>
      <c r="BJ72" s="197" t="n">
        <v>999999.0</v>
      </c>
      <c r="BK72" s="197" t="n">
        <v>10388.21484375</v>
      </c>
      <c r="BL72" s="197" t="n">
        <v>10709.552734375</v>
      </c>
      <c r="BM72" s="197" t="n">
        <v>0.0</v>
      </c>
      <c r="BN72" s="197" t="n">
        <v>21.722000122070312</v>
      </c>
      <c r="BO72" s="197" t="n">
        <v>177.13818359375</v>
      </c>
      <c r="BP72" s="197" t="n">
        <v>0.0</v>
      </c>
      <c r="BQ72" s="197" t="n">
        <v>999999.0</v>
      </c>
      <c r="BR72" s="197" t="n">
        <v>0.0</v>
      </c>
      <c r="BS72" s="197" t="n">
        <v>999999.0</v>
      </c>
      <c r="BT72" s="197" t="n">
        <v>0.0</v>
      </c>
      <c r="BU72" s="197" t="n">
        <v>1781.4476318359375</v>
      </c>
      <c r="BV72" s="197" t="n">
        <v>1356.0848388671875</v>
      </c>
      <c r="BW72" s="197" t="n">
        <v>99000.0</v>
      </c>
      <c r="BX72" s="197" t="n">
        <v>1071.6678466796875</v>
      </c>
      <c r="BY72" s="197" t="n">
        <v>839.7437744140625</v>
      </c>
      <c r="BZ72" s="197" t="n">
        <v>99000.0</v>
      </c>
      <c r="CA72" s="197" t="n">
        <v>779.9855346679688</v>
      </c>
      <c r="CB72" s="197" t="n">
        <v>565.6866455078125</v>
      </c>
      <c r="CC72" s="197" t="n">
        <v>964.9122924804688</v>
      </c>
      <c r="CD72" s="197" t="n">
        <v>5546.2392578125</v>
      </c>
      <c r="CE72" s="197" t="n">
        <v>4880.65234375</v>
      </c>
      <c r="CF72" s="197" t="n">
        <v>99000.0</v>
      </c>
      <c r="CG72" s="197" t="n">
        <v>3858.74658203125</v>
      </c>
      <c r="CH72" s="197" t="n">
        <v>1696.63330078125</v>
      </c>
      <c r="CI72" s="197" t="n">
        <v>3076.894775390625</v>
      </c>
      <c r="CJ72" s="197" t="n">
        <v>4773.52783203125</v>
      </c>
      <c r="CK72" s="197" t="n">
        <v>20000.0</v>
      </c>
      <c r="CL72" s="197" t="n">
        <v>20000.0</v>
      </c>
      <c r="CM72" s="197" t="n">
        <v>20000.0</v>
      </c>
      <c r="CN72" s="197" t="n">
        <v>20000.0</v>
      </c>
      <c r="CO72" s="197" t="n">
        <v>20000.0</v>
      </c>
      <c r="CP72" s="197" t="n">
        <v>20000.0</v>
      </c>
      <c r="CQ72" s="197" t="n">
        <v>20000.0</v>
      </c>
      <c r="CR72" s="197" t="n">
        <v>4000.0</v>
      </c>
      <c r="CS72" s="197" t="n">
        <v>30.0</v>
      </c>
      <c r="CT72" s="197" t="n">
        <v>30.0</v>
      </c>
      <c r="CU72" s="197" t="n">
        <v>924.7484130859375</v>
      </c>
    </row>
    <row r="73" spans="2:99">
      <c r="B73" s="122" t="s">
        <v>473</v>
      </c>
      <c r="C73" s="197" t="n">
        <v>3250.0</v>
      </c>
      <c r="D73" s="197" t="n">
        <v>3163.0</v>
      </c>
      <c r="E73" s="197" t="n">
        <v>720.0</v>
      </c>
      <c r="F73" s="122" t="s">
        <v>473</v>
      </c>
      <c r="G73" s="197" t="n">
        <v>2314.38671875</v>
      </c>
      <c r="H73" s="197" t="n">
        <v>1195.79931640625</v>
      </c>
      <c r="I73" s="197" t="n">
        <v>332.9170227050781</v>
      </c>
      <c r="J73" s="197" t="n">
        <v>221.88327026367188</v>
      </c>
      <c r="K73" s="197" t="n">
        <v>602.7029418945312</v>
      </c>
      <c r="L73" s="197" t="n">
        <v>3867.30712890625</v>
      </c>
      <c r="M73" s="197" t="n">
        <v>3867.30712890625</v>
      </c>
      <c r="N73" s="197" t="n">
        <v>2306.718017578125</v>
      </c>
      <c r="O73" s="197" t="n">
        <v>2287.97314453125</v>
      </c>
      <c r="P73" s="197" t="n">
        <v>2306.718017578125</v>
      </c>
      <c r="Q73" s="197" t="n">
        <v>8945.88671875</v>
      </c>
      <c r="R73" s="197" t="n">
        <v>2223.561279296875</v>
      </c>
      <c r="S73" s="197" t="n">
        <v>0.0</v>
      </c>
      <c r="T73" s="197" t="n">
        <v>0.0</v>
      </c>
      <c r="U73" s="197" t="n">
        <v>32.76267623901367</v>
      </c>
      <c r="V73" s="197" t="n">
        <v>0.0</v>
      </c>
      <c r="W73" s="197" t="n">
        <v>0.0</v>
      </c>
      <c r="X73" s="197" t="n">
        <v>0.0</v>
      </c>
      <c r="Y73" s="197" t="n">
        <v>0.0</v>
      </c>
      <c r="Z73" s="197" t="n">
        <v>4000.0</v>
      </c>
      <c r="AA73" s="197" t="n">
        <v>1.0</v>
      </c>
      <c r="AB73" s="197" t="n">
        <v>18.744972229003906</v>
      </c>
      <c r="AC73" s="197" t="n">
        <v>0.0</v>
      </c>
      <c r="AD73" s="197" t="n">
        <v>0.6499999761581421</v>
      </c>
      <c r="AE73" s="197" t="n">
        <v>7422.64599609375</v>
      </c>
      <c r="AF73" s="197" t="n">
        <v>0.0</v>
      </c>
      <c r="AG73" s="197" t="n">
        <v>1307.0928955078125</v>
      </c>
      <c r="AH73" s="197" t="n">
        <v>907.6113891601562</v>
      </c>
      <c r="AI73" s="197" t="n">
        <v>0.0</v>
      </c>
      <c r="AJ73" s="197" t="n">
        <v>0.0</v>
      </c>
      <c r="AK73" s="197" t="n">
        <v>122.52613067626953</v>
      </c>
      <c r="AL73" s="197" t="n">
        <v>6680.0</v>
      </c>
      <c r="AM73" s="197" t="n">
        <v>4253.646484375</v>
      </c>
      <c r="AN73" s="197" t="n">
        <v>0.0</v>
      </c>
      <c r="AO73" s="197" t="n">
        <v>0.0</v>
      </c>
      <c r="AP73" s="197" t="n">
        <v>0.0</v>
      </c>
      <c r="AQ73" s="197" t="n">
        <v>90.0</v>
      </c>
      <c r="AR73" s="197" t="n">
        <v>602.7029418945312</v>
      </c>
      <c r="AS73" s="197" t="n">
        <v>0.0</v>
      </c>
      <c r="AT73" s="197" t="n">
        <v>999999.0</v>
      </c>
      <c r="AU73" s="197" t="n">
        <v>0.0</v>
      </c>
      <c r="AV73" s="197" t="n">
        <v>999999.0</v>
      </c>
      <c r="AW73" s="197" t="n">
        <v>0.0</v>
      </c>
      <c r="AX73" s="197" t="n">
        <v>0.0</v>
      </c>
      <c r="AY73" s="197" t="n">
        <v>999999.0</v>
      </c>
      <c r="AZ73" s="197" t="n">
        <v>0.0</v>
      </c>
      <c r="BA73" s="197" t="n">
        <v>999999.0</v>
      </c>
      <c r="BB73" s="197" t="n">
        <v>0.0</v>
      </c>
      <c r="BC73" s="197" t="n">
        <v>0.0</v>
      </c>
      <c r="BD73" s="197" t="n">
        <v>0.5696121454238892</v>
      </c>
      <c r="BE73" s="197" t="n">
        <v>0.714079737663269</v>
      </c>
      <c r="BF73" s="197" t="n">
        <v>999998.0</v>
      </c>
      <c r="BG73" s="197" t="n">
        <v>2735.12548828125</v>
      </c>
      <c r="BH73" s="197" t="n">
        <v>1150.2305908203125</v>
      </c>
      <c r="BI73" s="197" t="n">
        <v>0.0</v>
      </c>
      <c r="BJ73" s="197" t="n">
        <v>999999.0</v>
      </c>
      <c r="BK73" s="197" t="n">
        <v>7914.01318359375</v>
      </c>
      <c r="BL73" s="197" t="n">
        <v>7642.61083984375</v>
      </c>
      <c r="BM73" s="197" t="n">
        <v>0.0</v>
      </c>
      <c r="BN73" s="197" t="n">
        <v>1071.7025146484375</v>
      </c>
      <c r="BO73" s="197" t="n">
        <v>2069.7783203125</v>
      </c>
      <c r="BP73" s="197" t="n">
        <v>1.1726638078689575</v>
      </c>
      <c r="BQ73" s="197" t="n">
        <v>4714.15869140625</v>
      </c>
      <c r="BR73" s="197" t="n">
        <v>0.0</v>
      </c>
      <c r="BS73" s="197" t="n">
        <v>999999.0</v>
      </c>
      <c r="BT73" s="197" t="n">
        <v>0.0</v>
      </c>
      <c r="BU73" s="197" t="n">
        <v>2104.7783203125</v>
      </c>
      <c r="BV73" s="197" t="n">
        <v>1734.473388671875</v>
      </c>
      <c r="BW73" s="197" t="n">
        <v>99000.0</v>
      </c>
      <c r="BX73" s="197" t="n">
        <v>1943.4930419921875</v>
      </c>
      <c r="BY73" s="197" t="n">
        <v>1044.3699951171875</v>
      </c>
      <c r="BZ73" s="197" t="n">
        <v>99000.0</v>
      </c>
      <c r="CA73" s="197" t="n">
        <v>735.3444213867188</v>
      </c>
      <c r="CB73" s="197" t="n">
        <v>756.6761474609375</v>
      </c>
      <c r="CC73" s="197" t="n">
        <v>964.9122924804688</v>
      </c>
      <c r="CD73" s="197" t="n">
        <v>7627.2900390625</v>
      </c>
      <c r="CE73" s="197" t="n">
        <v>5457.70166015625</v>
      </c>
      <c r="CF73" s="197" t="n">
        <v>19000.0</v>
      </c>
      <c r="CG73" s="197" t="n">
        <v>4474.8125</v>
      </c>
      <c r="CH73" s="197" t="n">
        <v>2602.461669921875</v>
      </c>
      <c r="CI73" s="197" t="n">
        <v>1743.141845703125</v>
      </c>
      <c r="CJ73" s="197" t="n">
        <v>4345.603515625</v>
      </c>
      <c r="CK73" s="197" t="n">
        <v>20000.0</v>
      </c>
      <c r="CL73" s="197" t="n">
        <v>20000.0</v>
      </c>
      <c r="CM73" s="197" t="n">
        <v>20000.0</v>
      </c>
      <c r="CN73" s="197" t="n">
        <v>20000.0</v>
      </c>
      <c r="CO73" s="197" t="n">
        <v>20000.0</v>
      </c>
      <c r="CP73" s="197" t="n">
        <v>20000.0</v>
      </c>
      <c r="CQ73" s="197" t="n">
        <v>20000.0</v>
      </c>
      <c r="CR73" s="197" t="n">
        <v>4000.0</v>
      </c>
      <c r="CS73" s="197" t="n">
        <v>31.0</v>
      </c>
      <c r="CT73" s="197" t="n">
        <v>31.0</v>
      </c>
      <c r="CU73" s="197" t="n">
        <v>1111.7806396484375</v>
      </c>
    </row>
    <row r="74" spans="2:99">
      <c r="B74" s="122" t="s">
        <v>474</v>
      </c>
      <c r="C74" s="197" t="n">
        <v>3252.0</v>
      </c>
      <c r="D74" s="197" t="n">
        <v>2788.0</v>
      </c>
      <c r="E74" s="197" t="n">
        <v>575.0</v>
      </c>
      <c r="F74" s="122" t="s">
        <v>474</v>
      </c>
      <c r="G74" s="197" t="n">
        <v>2806.323974609375</v>
      </c>
      <c r="H74" s="197" t="n">
        <v>1429.06787109375</v>
      </c>
      <c r="I74" s="197" t="n">
        <v>418.3721618652344</v>
      </c>
      <c r="J74" s="197" t="n">
        <v>384.6954650878906</v>
      </c>
      <c r="K74" s="197" t="n">
        <v>899.3591918945312</v>
      </c>
      <c r="L74" s="197" t="n">
        <v>4221.70751953125</v>
      </c>
      <c r="M74" s="197" t="n">
        <v>4221.70751953125</v>
      </c>
      <c r="N74" s="197" t="n">
        <v>6680.0</v>
      </c>
      <c r="O74" s="197" t="n">
        <v>6680.0</v>
      </c>
      <c r="P74" s="197" t="n">
        <v>6680.0</v>
      </c>
      <c r="Q74" s="197" t="n">
        <v>23281.12890625</v>
      </c>
      <c r="R74" s="197" t="n">
        <v>2261.746337890625</v>
      </c>
      <c r="S74" s="197" t="n">
        <v>0.0</v>
      </c>
      <c r="T74" s="197" t="n">
        <v>126.38219451904297</v>
      </c>
      <c r="U74" s="197" t="n">
        <v>1627.5645751953125</v>
      </c>
      <c r="V74" s="197" t="n">
        <v>11905.6259765625</v>
      </c>
      <c r="W74" s="197" t="n">
        <v>5568.65380859375</v>
      </c>
      <c r="X74" s="197" t="n">
        <v>5222.58154296875</v>
      </c>
      <c r="Y74" s="197" t="n">
        <v>0.0</v>
      </c>
      <c r="Z74" s="197" t="n">
        <v>4500.0</v>
      </c>
      <c r="AA74" s="197" t="n">
        <v>1.0</v>
      </c>
      <c r="AB74" s="197" t="n">
        <v>0.0</v>
      </c>
      <c r="AC74" s="197" t="n">
        <v>0.0</v>
      </c>
      <c r="AD74" s="197" t="n">
        <v>0.6499999761581421</v>
      </c>
      <c r="AE74" s="197" t="n">
        <v>17816.625</v>
      </c>
      <c r="AF74" s="197" t="n">
        <v>1775.7437744140625</v>
      </c>
      <c r="AG74" s="197" t="n">
        <v>0.0</v>
      </c>
      <c r="AH74" s="197" t="n">
        <v>1033.6356201171875</v>
      </c>
      <c r="AI74" s="197" t="n">
        <v>0.0</v>
      </c>
      <c r="AJ74" s="197" t="n">
        <v>148.1180419921875</v>
      </c>
      <c r="AK74" s="197" t="n">
        <v>1144.7501220703125</v>
      </c>
      <c r="AL74" s="197" t="n">
        <v>6680.0</v>
      </c>
      <c r="AM74" s="197" t="n">
        <v>4221.70751953125</v>
      </c>
      <c r="AN74" s="197" t="n">
        <v>0.0</v>
      </c>
      <c r="AO74" s="197" t="n">
        <v>0.0</v>
      </c>
      <c r="AP74" s="197" t="n">
        <v>0.0</v>
      </c>
      <c r="AQ74" s="197" t="n">
        <v>159.8750457763672</v>
      </c>
      <c r="AR74" s="197" t="n">
        <v>622.4844360351562</v>
      </c>
      <c r="AS74" s="197" t="n">
        <v>0.0</v>
      </c>
      <c r="AT74" s="197" t="n">
        <v>999999.0</v>
      </c>
      <c r="AU74" s="197" t="n">
        <v>0.0</v>
      </c>
      <c r="AV74" s="197" t="n">
        <v>999999.0</v>
      </c>
      <c r="AW74" s="197" t="n">
        <v>0.0</v>
      </c>
      <c r="AX74" s="197" t="n">
        <v>0.0</v>
      </c>
      <c r="AY74" s="197" t="n">
        <v>999999.0</v>
      </c>
      <c r="AZ74" s="197" t="n">
        <v>0.0</v>
      </c>
      <c r="BA74" s="197" t="n">
        <v>999999.0</v>
      </c>
      <c r="BB74" s="197" t="n">
        <v>0.0</v>
      </c>
      <c r="BC74" s="197" t="n">
        <v>0.0</v>
      </c>
      <c r="BD74" s="197" t="n">
        <v>0.512400209903717</v>
      </c>
      <c r="BE74" s="197" t="n">
        <v>0.5898430347442627</v>
      </c>
      <c r="BF74" s="197" t="n">
        <v>999998.0</v>
      </c>
      <c r="BG74" s="197" t="n">
        <v>4554.4794921875</v>
      </c>
      <c r="BH74" s="197" t="n">
        <v>3854.4755859375</v>
      </c>
      <c r="BI74" s="197" t="n">
        <v>0.0</v>
      </c>
      <c r="BJ74" s="197" t="n">
        <v>999999.0</v>
      </c>
      <c r="BK74" s="197" t="n">
        <v>16991.3046875</v>
      </c>
      <c r="BL74" s="197" t="n">
        <v>18170.96875</v>
      </c>
      <c r="BM74" s="197" t="n">
        <v>0.0</v>
      </c>
      <c r="BN74" s="197" t="n">
        <v>5614.390625</v>
      </c>
      <c r="BO74" s="197" t="n">
        <v>5301.1650390625</v>
      </c>
      <c r="BP74" s="197" t="n">
        <v>1.1573383808135986</v>
      </c>
      <c r="BQ74" s="197" t="n">
        <v>3907.35888671875</v>
      </c>
      <c r="BR74" s="197" t="n">
        <v>0.0</v>
      </c>
      <c r="BS74" s="197" t="n">
        <v>999999.0</v>
      </c>
      <c r="BT74" s="197" t="n">
        <v>0.0</v>
      </c>
      <c r="BU74" s="197" t="n">
        <v>2174.2548828125</v>
      </c>
      <c r="BV74" s="197" t="n">
        <v>2144.336181640625</v>
      </c>
      <c r="BW74" s="197" t="n">
        <v>99000.0</v>
      </c>
      <c r="BX74" s="197" t="n">
        <v>2696.274658203125</v>
      </c>
      <c r="BY74" s="197" t="n">
        <v>1996.63671875</v>
      </c>
      <c r="BZ74" s="197" t="n">
        <v>99000.0</v>
      </c>
      <c r="CA74" s="197" t="n">
        <v>777.5223388671875</v>
      </c>
      <c r="CB74" s="197" t="n">
        <v>739.7572021484375</v>
      </c>
      <c r="CC74" s="197" t="n">
        <v>964.9122924804688</v>
      </c>
      <c r="CD74" s="197" t="n">
        <v>9154.041015625</v>
      </c>
      <c r="CE74" s="197" t="n">
        <v>7729.427734375</v>
      </c>
      <c r="CF74" s="197" t="n">
        <v>15500.0</v>
      </c>
      <c r="CG74" s="197" t="n">
        <v>0.0</v>
      </c>
      <c r="CH74" s="197" t="n">
        <v>2337.76171875</v>
      </c>
      <c r="CI74" s="197" t="n">
        <v>800.0</v>
      </c>
      <c r="CJ74" s="197" t="n">
        <v>3137.76171875</v>
      </c>
      <c r="CK74" s="197" t="n">
        <v>20000.0</v>
      </c>
      <c r="CL74" s="197" t="n">
        <v>20000.0</v>
      </c>
      <c r="CM74" s="197" t="n">
        <v>20000.0</v>
      </c>
      <c r="CN74" s="197" t="n">
        <v>20000.0</v>
      </c>
      <c r="CO74" s="197" t="n">
        <v>20000.0</v>
      </c>
      <c r="CP74" s="197" t="n">
        <v>20000.0</v>
      </c>
      <c r="CQ74" s="197" t="n">
        <v>20000.0</v>
      </c>
      <c r="CR74" s="197" t="n">
        <v>4000.0</v>
      </c>
      <c r="CS74" s="197" t="n">
        <v>4.0</v>
      </c>
      <c r="CT74" s="197" t="n">
        <v>4.0</v>
      </c>
      <c r="CU74" s="197" t="n">
        <v>1130.8731689453125</v>
      </c>
    </row>
    <row r="75" spans="2:99">
      <c r="B75" s="122" t="s">
        <v>475</v>
      </c>
      <c r="C75" s="197" t="n">
        <v>3347.0</v>
      </c>
      <c r="D75" s="197" t="n">
        <v>3046.0</v>
      </c>
      <c r="E75" s="197" t="n">
        <v>575.0</v>
      </c>
      <c r="F75" s="122" t="s">
        <v>475</v>
      </c>
      <c r="G75" s="197" t="n">
        <v>3261.57666015625</v>
      </c>
      <c r="H75" s="197" t="n">
        <v>1509.785400390625</v>
      </c>
      <c r="I75" s="197" t="n">
        <v>465.7679138183594</v>
      </c>
      <c r="J75" s="197" t="n">
        <v>549.020751953125</v>
      </c>
      <c r="K75" s="197" t="n">
        <v>1037.2435302734375</v>
      </c>
      <c r="L75" s="197" t="n">
        <v>3625.93994140625</v>
      </c>
      <c r="M75" s="197" t="n">
        <v>3625.93994140625</v>
      </c>
      <c r="N75" s="197" t="n">
        <v>3625.93994140625</v>
      </c>
      <c r="O75" s="197" t="n">
        <v>3625.93994140625</v>
      </c>
      <c r="P75" s="197" t="n">
        <v>3625.93994140625</v>
      </c>
      <c r="Q75" s="197" t="n">
        <v>17231.0390625</v>
      </c>
      <c r="R75" s="197" t="n">
        <v>2056.242431640625</v>
      </c>
      <c r="S75" s="197" t="n">
        <v>0.0</v>
      </c>
      <c r="T75" s="197" t="n">
        <v>58.89128875732422</v>
      </c>
      <c r="U75" s="197" t="n">
        <v>703.7122192382812</v>
      </c>
      <c r="V75" s="197" t="n">
        <v>7667.2216796875</v>
      </c>
      <c r="W75" s="197" t="n">
        <v>1919.0697021484375</v>
      </c>
      <c r="X75" s="197" t="n">
        <v>5748.15234375</v>
      </c>
      <c r="Y75" s="197" t="n">
        <v>0.0</v>
      </c>
      <c r="Z75" s="197" t="n">
        <v>4500.0</v>
      </c>
      <c r="AA75" s="197" t="n">
        <v>1.0</v>
      </c>
      <c r="AB75" s="197" t="n">
        <v>0.0</v>
      </c>
      <c r="AC75" s="197" t="n">
        <v>0.0</v>
      </c>
      <c r="AD75" s="197" t="n">
        <v>0.6499999761581421</v>
      </c>
      <c r="AE75" s="197" t="n">
        <v>13322.958984375</v>
      </c>
      <c r="AF75" s="197" t="n">
        <v>6376.45458984375</v>
      </c>
      <c r="AG75" s="197" t="n">
        <v>0.0</v>
      </c>
      <c r="AH75" s="197" t="n">
        <v>992.0125732421875</v>
      </c>
      <c r="AI75" s="197" t="n">
        <v>0.0</v>
      </c>
      <c r="AJ75" s="197" t="n">
        <v>0.0</v>
      </c>
      <c r="AK75" s="197" t="n">
        <v>63.74691390991211</v>
      </c>
      <c r="AL75" s="197" t="n">
        <v>7055.8720703125</v>
      </c>
      <c r="AM75" s="197" t="n">
        <v>4212.88623046875</v>
      </c>
      <c r="AN75" s="197" t="n">
        <v>0.0</v>
      </c>
      <c r="AO75" s="197" t="n">
        <v>0.0</v>
      </c>
      <c r="AP75" s="197" t="n">
        <v>0.0</v>
      </c>
      <c r="AQ75" s="197" t="n">
        <v>239.8125762939453</v>
      </c>
      <c r="AR75" s="197" t="n">
        <v>642.2659912109375</v>
      </c>
      <c r="AS75" s="197" t="n">
        <v>0.0</v>
      </c>
      <c r="AT75" s="197" t="n">
        <v>999999.0</v>
      </c>
      <c r="AU75" s="197" t="n">
        <v>0.0</v>
      </c>
      <c r="AV75" s="197" t="n">
        <v>999999.0</v>
      </c>
      <c r="AW75" s="197" t="n">
        <v>0.0</v>
      </c>
      <c r="AX75" s="197" t="n">
        <v>0.0</v>
      </c>
      <c r="AY75" s="197" t="n">
        <v>999999.0</v>
      </c>
      <c r="AZ75" s="197" t="n">
        <v>0.0</v>
      </c>
      <c r="BA75" s="197" t="n">
        <v>999999.0</v>
      </c>
      <c r="BB75" s="197" t="n">
        <v>0.0</v>
      </c>
      <c r="BC75" s="197" t="n">
        <v>0.5269885063171387</v>
      </c>
      <c r="BD75" s="197" t="n">
        <v>0.5372971892356873</v>
      </c>
      <c r="BE75" s="197" t="n">
        <v>0.5536251068115234</v>
      </c>
      <c r="BF75" s="197" t="n">
        <v>9546.0576171875</v>
      </c>
      <c r="BG75" s="197" t="n">
        <v>9490.6875</v>
      </c>
      <c r="BH75" s="197" t="n">
        <v>9382.33203125</v>
      </c>
      <c r="BI75" s="197" t="n">
        <v>0.0</v>
      </c>
      <c r="BJ75" s="197" t="n">
        <v>18891.466796875</v>
      </c>
      <c r="BK75" s="197" t="n">
        <v>19018.90625</v>
      </c>
      <c r="BL75" s="197" t="n">
        <v>19200.103515625</v>
      </c>
      <c r="BM75" s="197" t="n">
        <v>-9406.2001953125</v>
      </c>
      <c r="BN75" s="197" t="n">
        <v>-9000.6328125</v>
      </c>
      <c r="BO75" s="197" t="n">
        <v>-8623.1318359375</v>
      </c>
      <c r="BP75" s="197" t="n">
        <v>0.0</v>
      </c>
      <c r="BQ75" s="197" t="n">
        <v>999999.0</v>
      </c>
      <c r="BR75" s="197" t="n">
        <v>0.0</v>
      </c>
      <c r="BS75" s="197" t="n">
        <v>999999.0</v>
      </c>
      <c r="BT75" s="197" t="n">
        <v>0.0</v>
      </c>
      <c r="BU75" s="197" t="n">
        <v>1345.62646484375</v>
      </c>
      <c r="BV75" s="197" t="n">
        <v>2341.27978515625</v>
      </c>
      <c r="BW75" s="197" t="n">
        <v>99000.0</v>
      </c>
      <c r="BX75" s="197" t="n">
        <v>453.3563232421875</v>
      </c>
      <c r="BY75" s="197" t="n">
        <v>2911.701171875</v>
      </c>
      <c r="BZ75" s="197" t="n">
        <v>99000.0</v>
      </c>
      <c r="CA75" s="197" t="n">
        <v>679.2718505859375</v>
      </c>
      <c r="CB75" s="197" t="n">
        <v>811.1920166015625</v>
      </c>
      <c r="CC75" s="197" t="n">
        <v>964.9122924804688</v>
      </c>
      <c r="CD75" s="197" t="n">
        <v>3119.134521484375</v>
      </c>
      <c r="CE75" s="197" t="n">
        <v>9602.2587890625</v>
      </c>
      <c r="CF75" s="197" t="n">
        <v>15500.0</v>
      </c>
      <c r="CG75" s="197" t="n">
        <v>0.0</v>
      </c>
      <c r="CH75" s="197" t="n">
        <v>300.0</v>
      </c>
      <c r="CI75" s="197" t="n">
        <v>800.0</v>
      </c>
      <c r="CJ75" s="197" t="n">
        <v>1100.0</v>
      </c>
      <c r="CK75" s="197" t="n">
        <v>20000.0</v>
      </c>
      <c r="CL75" s="197" t="n">
        <v>20000.0</v>
      </c>
      <c r="CM75" s="197" t="n">
        <v>20000.0</v>
      </c>
      <c r="CN75" s="197" t="n">
        <v>20000.0</v>
      </c>
      <c r="CO75" s="197" t="n">
        <v>20000.0</v>
      </c>
      <c r="CP75" s="197" t="n">
        <v>20000.0</v>
      </c>
      <c r="CQ75" s="197" t="n">
        <v>20000.0</v>
      </c>
      <c r="CR75" s="197" t="n">
        <v>4000.0</v>
      </c>
      <c r="CS75" s="197" t="n">
        <v>0.0</v>
      </c>
      <c r="CT75" s="197" t="n">
        <v>0.0</v>
      </c>
      <c r="CU75" s="197" t="n">
        <v>1028.1212158203125</v>
      </c>
    </row>
    <row r="76" spans="2:99">
      <c r="B76" s="122" t="s">
        <v>476</v>
      </c>
      <c r="C76" s="197" t="n">
        <v>3668.0</v>
      </c>
      <c r="D76" s="197" t="n">
        <v>2985.0</v>
      </c>
      <c r="E76" s="197" t="n">
        <v>575.0</v>
      </c>
      <c r="F76" s="122" t="s">
        <v>476</v>
      </c>
      <c r="G76" s="197" t="n">
        <v>3668.0</v>
      </c>
      <c r="H76" s="197" t="n">
        <v>1767.9569091796875</v>
      </c>
      <c r="I76" s="197" t="n">
        <v>575.0</v>
      </c>
      <c r="J76" s="197" t="n">
        <v>636.8719482421875</v>
      </c>
      <c r="K76" s="197" t="n">
        <v>1067.0</v>
      </c>
      <c r="L76" s="197" t="n">
        <v>2341.5712890625</v>
      </c>
      <c r="M76" s="197" t="n">
        <v>2341.5712890625</v>
      </c>
      <c r="N76" s="197" t="n">
        <v>2341.5712890625</v>
      </c>
      <c r="O76" s="197" t="n">
        <v>2341.5712890625</v>
      </c>
      <c r="P76" s="197" t="n">
        <v>2341.5712890625</v>
      </c>
      <c r="Q76" s="197" t="n">
        <v>32188.6796875</v>
      </c>
      <c r="R76" s="197" t="n">
        <v>2099.65625</v>
      </c>
      <c r="S76" s="197" t="n">
        <v>0.0</v>
      </c>
      <c r="T76" s="197" t="n">
        <v>81.4251480102539</v>
      </c>
      <c r="U76" s="197" t="n">
        <v>1437.02783203125</v>
      </c>
      <c r="V76" s="197" t="n">
        <v>26633.791015625</v>
      </c>
      <c r="W76" s="197" t="n">
        <v>13368.2734375</v>
      </c>
      <c r="X76" s="197" t="n">
        <v>13265.5166015625</v>
      </c>
      <c r="Y76" s="197" t="n">
        <v>0.0</v>
      </c>
      <c r="Z76" s="197" t="n">
        <v>6000.0</v>
      </c>
      <c r="AA76" s="197" t="n">
        <v>1.0</v>
      </c>
      <c r="AB76" s="197" t="n">
        <v>0.0</v>
      </c>
      <c r="AC76" s="197" t="n">
        <v>0.0</v>
      </c>
      <c r="AD76" s="197" t="n">
        <v>0.6499999761581421</v>
      </c>
      <c r="AE76" s="197" t="n">
        <v>23804.271484375</v>
      </c>
      <c r="AF76" s="197" t="n">
        <v>10771.0703125</v>
      </c>
      <c r="AG76" s="197" t="n">
        <v>807.8040771484375</v>
      </c>
      <c r="AH76" s="197" t="n">
        <v>1727.7681884765625</v>
      </c>
      <c r="AI76" s="197" t="n">
        <v>469.13446044921875</v>
      </c>
      <c r="AJ76" s="197" t="n">
        <v>3.5219969749450684</v>
      </c>
      <c r="AK76" s="197" t="n">
        <v>183.99008178710938</v>
      </c>
      <c r="AL76" s="197" t="n">
        <v>7379.88525390625</v>
      </c>
      <c r="AM76" s="197" t="n">
        <v>4215.94873046875</v>
      </c>
      <c r="AN76" s="197" t="n">
        <v>0.0</v>
      </c>
      <c r="AO76" s="197" t="n">
        <v>0.0</v>
      </c>
      <c r="AP76" s="197" t="n">
        <v>0.0</v>
      </c>
      <c r="AQ76" s="197" t="n">
        <v>319.7500915527344</v>
      </c>
      <c r="AR76" s="197" t="n">
        <v>197.89390563964844</v>
      </c>
      <c r="AS76" s="197" t="n">
        <v>0.0</v>
      </c>
      <c r="AT76" s="197" t="n">
        <v>999999.0</v>
      </c>
      <c r="AU76" s="197" t="n">
        <v>0.0</v>
      </c>
      <c r="AV76" s="197" t="n">
        <v>999999.0</v>
      </c>
      <c r="AW76" s="197" t="n">
        <v>0.0</v>
      </c>
      <c r="AX76" s="197" t="n">
        <v>0.0</v>
      </c>
      <c r="AY76" s="197" t="n">
        <v>999999.0</v>
      </c>
      <c r="AZ76" s="197" t="n">
        <v>0.0</v>
      </c>
      <c r="BA76" s="197" t="n">
        <v>999999.0</v>
      </c>
      <c r="BB76" s="197" t="n">
        <v>0.0</v>
      </c>
      <c r="BC76" s="197" t="n">
        <v>0.0</v>
      </c>
      <c r="BD76" s="197" t="n">
        <v>0.0</v>
      </c>
      <c r="BE76" s="197" t="n">
        <v>0.0</v>
      </c>
      <c r="BF76" s="197" t="n">
        <v>999999.0</v>
      </c>
      <c r="BG76" s="197" t="n">
        <v>999999.0</v>
      </c>
      <c r="BH76" s="197" t="n">
        <v>999999.0</v>
      </c>
      <c r="BI76" s="197" t="n">
        <v>0.0</v>
      </c>
      <c r="BJ76" s="197" t="n">
        <v>999999.0</v>
      </c>
      <c r="BK76" s="197" t="n">
        <v>999999.0</v>
      </c>
      <c r="BL76" s="197" t="n">
        <v>999999.0</v>
      </c>
      <c r="BM76" s="197" t="n">
        <v>0.0</v>
      </c>
      <c r="BN76" s="197" t="n">
        <v>0.0</v>
      </c>
      <c r="BO76" s="197" t="n">
        <v>0.0</v>
      </c>
      <c r="BP76" s="197" t="n">
        <v>0.0</v>
      </c>
      <c r="BQ76" s="197" t="n">
        <v>999999.0</v>
      </c>
      <c r="BR76" s="197" t="n">
        <v>0.0</v>
      </c>
      <c r="BS76" s="197" t="n">
        <v>999999.0</v>
      </c>
      <c r="BT76" s="197" t="n">
        <v>0.0</v>
      </c>
      <c r="BU76" s="197" t="n">
        <v>426.5223388671875</v>
      </c>
      <c r="BV76" s="197" t="n">
        <v>1309.908935546875</v>
      </c>
      <c r="BW76" s="197" t="n">
        <v>99000.0</v>
      </c>
      <c r="BX76" s="197" t="n">
        <v>246.3911590576172</v>
      </c>
      <c r="BY76" s="197" t="n">
        <v>424.1418151855469</v>
      </c>
      <c r="BZ76" s="197" t="n">
        <v>99000.0</v>
      </c>
      <c r="CA76" s="197" t="n">
        <v>345.8880920410156</v>
      </c>
      <c r="CB76" s="197" t="n">
        <v>695.0994262695312</v>
      </c>
      <c r="CC76" s="197" t="n">
        <v>631.5789184570312</v>
      </c>
      <c r="CD76" s="197" t="n">
        <v>1208.78369140625</v>
      </c>
      <c r="CE76" s="197" t="n">
        <v>2950.7099609375</v>
      </c>
      <c r="CF76" s="197" t="n">
        <v>12500.0</v>
      </c>
      <c r="CG76" s="197" t="n">
        <v>0.0</v>
      </c>
      <c r="CH76" s="197" t="n">
        <v>300.0</v>
      </c>
      <c r="CI76" s="197" t="n">
        <v>800.0</v>
      </c>
      <c r="CJ76" s="197" t="n">
        <v>1100.0</v>
      </c>
      <c r="CK76" s="197" t="n">
        <v>20000.0</v>
      </c>
      <c r="CL76" s="197" t="n">
        <v>20000.0</v>
      </c>
      <c r="CM76" s="197" t="n">
        <v>20000.0</v>
      </c>
      <c r="CN76" s="197" t="n">
        <v>20000.0</v>
      </c>
      <c r="CO76" s="197" t="n">
        <v>20000.0</v>
      </c>
      <c r="CP76" s="197" t="n">
        <v>20000.0</v>
      </c>
      <c r="CQ76" s="197" t="n">
        <v>20000.0</v>
      </c>
      <c r="CR76" s="197" t="n">
        <v>4000.0</v>
      </c>
      <c r="CS76" s="197" t="n">
        <v>0.0</v>
      </c>
      <c r="CT76" s="197" t="n">
        <v>0.0</v>
      </c>
      <c r="CU76" s="197" t="n">
        <v>1049.828125</v>
      </c>
    </row>
    <row r="77" spans="2:99">
      <c r="B77" s="122" t="s">
        <v>477</v>
      </c>
      <c r="C77" s="197" t="n">
        <v>3462.0</v>
      </c>
      <c r="D77" s="197" t="n">
        <v>2788.0</v>
      </c>
      <c r="E77" s="197" t="n">
        <v>562.0</v>
      </c>
      <c r="F77" s="122" t="s">
        <v>477</v>
      </c>
      <c r="G77" s="197" t="n">
        <v>3462.0</v>
      </c>
      <c r="H77" s="197" t="n">
        <v>2788.0</v>
      </c>
      <c r="I77" s="197" t="n">
        <v>562.0</v>
      </c>
      <c r="J77" s="197" t="n">
        <v>780.5267944335938</v>
      </c>
      <c r="K77" s="197" t="n">
        <v>1067.0</v>
      </c>
      <c r="L77" s="197" t="n">
        <v>3854.797119140625</v>
      </c>
      <c r="M77" s="197" t="n">
        <v>3854.797119140625</v>
      </c>
      <c r="N77" s="197" t="n">
        <v>3854.797119140625</v>
      </c>
      <c r="O77" s="197" t="n">
        <v>3854.797119140625</v>
      </c>
      <c r="P77" s="197" t="n">
        <v>3854.797119140625</v>
      </c>
      <c r="Q77" s="197" t="n">
        <v>74942.3984375</v>
      </c>
      <c r="R77" s="197" t="n">
        <v>3961.512939453125</v>
      </c>
      <c r="S77" s="197" t="n">
        <v>0.0</v>
      </c>
      <c r="T77" s="197" t="n">
        <v>1177.53515625</v>
      </c>
      <c r="U77" s="197" t="n">
        <v>50813.1328125</v>
      </c>
      <c r="V77" s="197" t="n">
        <v>113891.6328125</v>
      </c>
      <c r="W77" s="197" t="n">
        <v>74753.828125</v>
      </c>
      <c r="X77" s="197" t="n">
        <v>39137.80078125</v>
      </c>
      <c r="Y77" s="197" t="n">
        <v>0.0</v>
      </c>
      <c r="Z77" s="197" t="n">
        <v>14607.142578125</v>
      </c>
      <c r="AA77" s="197" t="n">
        <v>1.0</v>
      </c>
      <c r="AB77" s="197" t="n">
        <v>0.0</v>
      </c>
      <c r="AC77" s="197" t="n">
        <v>0.0</v>
      </c>
      <c r="AD77" s="197" t="n">
        <v>0.3499999940395355</v>
      </c>
      <c r="AE77" s="197" t="n">
        <v>46684.98046875</v>
      </c>
      <c r="AF77" s="197" t="n">
        <v>13199.298828125</v>
      </c>
      <c r="AG77" s="197" t="n">
        <v>26584.14453125</v>
      </c>
      <c r="AH77" s="197" t="n">
        <v>13624.2392578125</v>
      </c>
      <c r="AI77" s="197" t="n">
        <v>12261.9755859375</v>
      </c>
      <c r="AJ77" s="197" t="n">
        <v>1881.069580078125</v>
      </c>
      <c r="AK77" s="197" t="n">
        <v>2755.1650390625</v>
      </c>
      <c r="AL77" s="197" t="n">
        <v>8000.50439453125</v>
      </c>
      <c r="AM77" s="197" t="n">
        <v>4226.62255859375</v>
      </c>
      <c r="AN77" s="197" t="n">
        <v>0.0</v>
      </c>
      <c r="AO77" s="197" t="n">
        <v>0.0</v>
      </c>
      <c r="AP77" s="197" t="n">
        <v>0.0</v>
      </c>
      <c r="AQ77" s="197" t="n">
        <v>399.6876220703125</v>
      </c>
      <c r="AR77" s="197" t="n">
        <v>765.2001342773438</v>
      </c>
      <c r="AS77" s="197" t="n">
        <v>0.0</v>
      </c>
      <c r="AT77" s="197" t="n">
        <v>999999.0</v>
      </c>
      <c r="AU77" s="197" t="n">
        <v>0.0</v>
      </c>
      <c r="AV77" s="197" t="n">
        <v>999999.0</v>
      </c>
      <c r="AW77" s="197" t="n">
        <v>0.0</v>
      </c>
      <c r="AX77" s="197" t="n">
        <v>0.0</v>
      </c>
      <c r="AY77" s="197" t="n">
        <v>999999.0</v>
      </c>
      <c r="AZ77" s="197" t="n">
        <v>0.0</v>
      </c>
      <c r="BA77" s="197" t="n">
        <v>999999.0</v>
      </c>
      <c r="BB77" s="197" t="n">
        <v>0.0</v>
      </c>
      <c r="BC77" s="197" t="n">
        <v>0.0</v>
      </c>
      <c r="BD77" s="197" t="n">
        <v>0.0</v>
      </c>
      <c r="BE77" s="197" t="n">
        <v>0.0</v>
      </c>
      <c r="BF77" s="197" t="n">
        <v>999999.0</v>
      </c>
      <c r="BG77" s="197" t="n">
        <v>999999.0</v>
      </c>
      <c r="BH77" s="197" t="n">
        <v>999999.0</v>
      </c>
      <c r="BI77" s="197" t="n">
        <v>0.0</v>
      </c>
      <c r="BJ77" s="197" t="n">
        <v>999999.0</v>
      </c>
      <c r="BK77" s="197" t="n">
        <v>999999.0</v>
      </c>
      <c r="BL77" s="197" t="n">
        <v>999999.0</v>
      </c>
      <c r="BM77" s="197" t="n">
        <v>0.0</v>
      </c>
      <c r="BN77" s="197" t="n">
        <v>0.0</v>
      </c>
      <c r="BO77" s="197" t="n">
        <v>0.0</v>
      </c>
      <c r="BP77" s="197" t="n">
        <v>0.0</v>
      </c>
      <c r="BQ77" s="197" t="n">
        <v>999999.0</v>
      </c>
      <c r="BR77" s="197" t="n">
        <v>0.0</v>
      </c>
      <c r="BS77" s="197" t="n">
        <v>999999.0</v>
      </c>
      <c r="BT77" s="197" t="n">
        <v>0.0</v>
      </c>
      <c r="BU77" s="197" t="n">
        <v>316.3982238769531</v>
      </c>
      <c r="BV77" s="197" t="n">
        <v>425.4352722167969</v>
      </c>
      <c r="BW77" s="197" t="n">
        <v>99000.0</v>
      </c>
      <c r="BX77" s="197" t="n">
        <v>200.19288635253906</v>
      </c>
      <c r="BY77" s="197" t="n">
        <v>249.19004821777344</v>
      </c>
      <c r="BZ77" s="197" t="n">
        <v>99000.0</v>
      </c>
      <c r="CA77" s="197" t="n">
        <v>336.30975341796875</v>
      </c>
      <c r="CB77" s="197" t="n">
        <v>338.8634338378906</v>
      </c>
      <c r="CC77" s="197" t="n">
        <v>631.5789184570312</v>
      </c>
      <c r="CD77" s="197" t="n">
        <v>359.52020263671875</v>
      </c>
      <c r="CE77" s="197" t="n">
        <v>1256.8192138671875</v>
      </c>
      <c r="CF77" s="197" t="n">
        <v>8000.0</v>
      </c>
      <c r="CG77" s="197" t="n">
        <v>0.0</v>
      </c>
      <c r="CH77" s="197" t="n">
        <v>300.0</v>
      </c>
      <c r="CI77" s="197" t="n">
        <v>800.0</v>
      </c>
      <c r="CJ77" s="197" t="n">
        <v>1100.0</v>
      </c>
      <c r="CK77" s="197" t="n">
        <v>20000.0</v>
      </c>
      <c r="CL77" s="197" t="n">
        <v>20000.0</v>
      </c>
      <c r="CM77" s="197" t="n">
        <v>20000.0</v>
      </c>
      <c r="CN77" s="197" t="n">
        <v>20000.0</v>
      </c>
      <c r="CO77" s="197" t="n">
        <v>20000.0</v>
      </c>
      <c r="CP77" s="197" t="n">
        <v>20000.0</v>
      </c>
      <c r="CQ77" s="197" t="n">
        <v>20000.0</v>
      </c>
      <c r="CR77" s="197" t="n">
        <v>4000.0</v>
      </c>
      <c r="CS77" s="197" t="n">
        <v>0.0</v>
      </c>
      <c r="CT77" s="197" t="n">
        <v>0.0</v>
      </c>
      <c r="CU77" s="197" t="n">
        <v>990.3782348632812</v>
      </c>
    </row>
    <row r="78" spans="2:99">
      <c r="B78" s="122" t="s">
        <v>478</v>
      </c>
      <c r="C78" s="197" t="n">
        <v>4142.0</v>
      </c>
      <c r="D78" s="197" t="n">
        <v>2999.0</v>
      </c>
      <c r="E78" s="197" t="n">
        <v>661.0</v>
      </c>
      <c r="F78" s="122" t="s">
        <v>478</v>
      </c>
      <c r="G78" s="197" t="n">
        <v>4098.970703125</v>
      </c>
      <c r="H78" s="197" t="n">
        <v>2999.0</v>
      </c>
      <c r="I78" s="197" t="n">
        <v>661.0</v>
      </c>
      <c r="J78" s="197" t="n">
        <v>858.3129272460938</v>
      </c>
      <c r="K78" s="197" t="n">
        <v>1067.0</v>
      </c>
      <c r="L78" s="197" t="n">
        <v>3555.42138671875</v>
      </c>
      <c r="M78" s="197" t="n">
        <v>3555.42138671875</v>
      </c>
      <c r="N78" s="197" t="n">
        <v>3555.42138671875</v>
      </c>
      <c r="O78" s="197" t="n">
        <v>3555.42138671875</v>
      </c>
      <c r="P78" s="197" t="n">
        <v>3555.42138671875</v>
      </c>
      <c r="Q78" s="197" t="n">
        <v>44993.25390625</v>
      </c>
      <c r="R78" s="197" t="n">
        <v>3420.0</v>
      </c>
      <c r="S78" s="197" t="n">
        <v>0.0</v>
      </c>
      <c r="T78" s="197" t="n">
        <v>11.942477226257324</v>
      </c>
      <c r="U78" s="197" t="n">
        <v>2222.861328125</v>
      </c>
      <c r="V78" s="197" t="n">
        <v>29354.306640625</v>
      </c>
      <c r="W78" s="197" t="n">
        <v>12923.16015625</v>
      </c>
      <c r="X78" s="197" t="n">
        <v>16431.146484375</v>
      </c>
      <c r="Y78" s="197" t="n">
        <v>0.0</v>
      </c>
      <c r="Z78" s="197" t="n">
        <v>14875.0</v>
      </c>
      <c r="AA78" s="197" t="n">
        <v>1.0</v>
      </c>
      <c r="AB78" s="197" t="n">
        <v>0.0</v>
      </c>
      <c r="AC78" s="197" t="n">
        <v>0.0</v>
      </c>
      <c r="AD78" s="197" t="n">
        <v>0.3499999940395355</v>
      </c>
      <c r="AE78" s="197" t="n">
        <v>18251.76953125</v>
      </c>
      <c r="AF78" s="197" t="n">
        <v>11819.8427734375</v>
      </c>
      <c r="AG78" s="197" t="n">
        <v>0.0</v>
      </c>
      <c r="AH78" s="197" t="n">
        <v>4770.71044921875</v>
      </c>
      <c r="AI78" s="197" t="n">
        <v>3525.5283203125</v>
      </c>
      <c r="AJ78" s="197" t="n">
        <v>6457.759765625</v>
      </c>
      <c r="AK78" s="197" t="n">
        <v>6559.30810546875</v>
      </c>
      <c r="AL78" s="197" t="n">
        <v>7180.37890625</v>
      </c>
      <c r="AM78" s="197" t="n">
        <v>4266.34228515625</v>
      </c>
      <c r="AN78" s="197" t="n">
        <v>0.0</v>
      </c>
      <c r="AO78" s="197" t="n">
        <v>0.0</v>
      </c>
      <c r="AP78" s="197" t="n">
        <v>0.0</v>
      </c>
      <c r="AQ78" s="197" t="n">
        <v>541.09619140625</v>
      </c>
      <c r="AR78" s="197" t="n">
        <v>1002.7669677734375</v>
      </c>
      <c r="AS78" s="197" t="n">
        <v>0.0</v>
      </c>
      <c r="AT78" s="197" t="n">
        <v>999999.0</v>
      </c>
      <c r="AU78" s="197" t="n">
        <v>0.0</v>
      </c>
      <c r="AV78" s="197" t="n">
        <v>999999.0</v>
      </c>
      <c r="AW78" s="197" t="n">
        <v>0.0</v>
      </c>
      <c r="AX78" s="197" t="n">
        <v>0.0</v>
      </c>
      <c r="AY78" s="197" t="n">
        <v>999999.0</v>
      </c>
      <c r="AZ78" s="197" t="n">
        <v>0.0</v>
      </c>
      <c r="BA78" s="197" t="n">
        <v>999999.0</v>
      </c>
      <c r="BB78" s="197" t="n">
        <v>0.0</v>
      </c>
      <c r="BC78" s="197" t="n">
        <v>0.0</v>
      </c>
      <c r="BD78" s="197" t="n">
        <v>0.0</v>
      </c>
      <c r="BE78" s="197" t="n">
        <v>0.0</v>
      </c>
      <c r="BF78" s="197" t="n">
        <v>999999.0</v>
      </c>
      <c r="BG78" s="197" t="n">
        <v>999999.0</v>
      </c>
      <c r="BH78" s="197" t="n">
        <v>999999.0</v>
      </c>
      <c r="BI78" s="197" t="n">
        <v>0.0</v>
      </c>
      <c r="BJ78" s="197" t="n">
        <v>999999.0</v>
      </c>
      <c r="BK78" s="197" t="n">
        <v>999999.0</v>
      </c>
      <c r="BL78" s="197" t="n">
        <v>999999.0</v>
      </c>
      <c r="BM78" s="197" t="n">
        <v>0.0</v>
      </c>
      <c r="BN78" s="197" t="n">
        <v>0.0</v>
      </c>
      <c r="BO78" s="197" t="n">
        <v>0.0</v>
      </c>
      <c r="BP78" s="197" t="n">
        <v>0.0</v>
      </c>
      <c r="BQ78" s="197" t="n">
        <v>999999.0</v>
      </c>
      <c r="BR78" s="197" t="n">
        <v>0.0</v>
      </c>
      <c r="BS78" s="197" t="n">
        <v>999999.0</v>
      </c>
      <c r="BT78" s="197" t="n">
        <v>0.0</v>
      </c>
      <c r="BU78" s="197" t="n">
        <v>245.659423828125</v>
      </c>
      <c r="BV78" s="197" t="n">
        <v>318.0446472167969</v>
      </c>
      <c r="BW78" s="197" t="n">
        <v>99000.0</v>
      </c>
      <c r="BX78" s="197" t="n">
        <v>159.18605041503906</v>
      </c>
      <c r="BY78" s="197" t="n">
        <v>200.25253295898438</v>
      </c>
      <c r="BZ78" s="197" t="n">
        <v>99000.0</v>
      </c>
      <c r="CA78" s="197" t="n">
        <v>333.2098083496094</v>
      </c>
      <c r="CB78" s="197" t="n">
        <v>335.97381591796875</v>
      </c>
      <c r="CC78" s="197" t="n">
        <v>631.5789184570312</v>
      </c>
      <c r="CD78" s="197" t="n">
        <v>204.98873901367188</v>
      </c>
      <c r="CE78" s="197" t="n">
        <v>355.392333984375</v>
      </c>
      <c r="CF78" s="197" t="n">
        <v>8000.0</v>
      </c>
      <c r="CG78" s="197" t="n">
        <v>0.0</v>
      </c>
      <c r="CH78" s="197" t="n">
        <v>1738.74853515625</v>
      </c>
      <c r="CI78" s="197" t="n">
        <v>800.0</v>
      </c>
      <c r="CJ78" s="197" t="n">
        <v>2538.74853515625</v>
      </c>
      <c r="CK78" s="197" t="n">
        <v>20000.0</v>
      </c>
      <c r="CL78" s="197" t="n">
        <v>20000.0</v>
      </c>
      <c r="CM78" s="197" t="n">
        <v>20000.0</v>
      </c>
      <c r="CN78" s="197" t="n">
        <v>20000.0</v>
      </c>
      <c r="CO78" s="197" t="n">
        <v>20000.0</v>
      </c>
      <c r="CP78" s="197" t="n">
        <v>20000.0</v>
      </c>
      <c r="CQ78" s="197" t="n">
        <v>20000.0</v>
      </c>
      <c r="CR78" s="197" t="n">
        <v>5000.0</v>
      </c>
      <c r="CS78" s="197" t="n">
        <v>0.0</v>
      </c>
      <c r="CT78" s="197" t="n">
        <v>0.0</v>
      </c>
      <c r="CU78" s="197" t="n">
        <v>855.0</v>
      </c>
    </row>
    <row r="79" spans="2:99">
      <c r="B79" s="122" t="s">
        <v>479</v>
      </c>
      <c r="C79" s="197" t="n">
        <v>4552.0</v>
      </c>
      <c r="D79" s="197" t="n">
        <v>3396.0</v>
      </c>
      <c r="E79" s="197" t="n">
        <v>800.0</v>
      </c>
      <c r="F79" s="122" t="s">
        <v>479</v>
      </c>
      <c r="G79" s="197" t="n">
        <v>4552.0</v>
      </c>
      <c r="H79" s="197" t="n">
        <v>3396.0</v>
      </c>
      <c r="I79" s="197" t="n">
        <v>800.0</v>
      </c>
      <c r="J79" s="197" t="n">
        <v>729.1766967773438</v>
      </c>
      <c r="K79" s="197" t="n">
        <v>885.4024047851562</v>
      </c>
      <c r="L79" s="197" t="n">
        <v>800.0</v>
      </c>
      <c r="M79" s="197" t="n">
        <v>800.0</v>
      </c>
      <c r="N79" s="197" t="n">
        <v>700.0</v>
      </c>
      <c r="O79" s="197" t="n">
        <v>700.0</v>
      </c>
      <c r="P79" s="197" t="n">
        <v>700.0</v>
      </c>
      <c r="Q79" s="197" t="n">
        <v>41919.1328125</v>
      </c>
      <c r="R79" s="197" t="n">
        <v>5328.50390625</v>
      </c>
      <c r="S79" s="197" t="n">
        <v>0.0</v>
      </c>
      <c r="T79" s="197" t="n">
        <v>0.0</v>
      </c>
      <c r="U79" s="197" t="n">
        <v>2082.694091796875</v>
      </c>
      <c r="V79" s="197" t="n">
        <v>38701.875</v>
      </c>
      <c r="W79" s="197" t="n">
        <v>20456.904296875</v>
      </c>
      <c r="X79" s="197" t="n">
        <v>18244.970703125</v>
      </c>
      <c r="Y79" s="197" t="n">
        <v>0.0</v>
      </c>
      <c r="Z79" s="197" t="n">
        <v>10866.6669921875</v>
      </c>
      <c r="AA79" s="197" t="n">
        <v>1.0</v>
      </c>
      <c r="AB79" s="197" t="n">
        <v>0.0</v>
      </c>
      <c r="AC79" s="197" t="n">
        <v>0.0</v>
      </c>
      <c r="AD79" s="197" t="n">
        <v>0.3499999940395355</v>
      </c>
      <c r="AE79" s="197" t="n">
        <v>18180.416015625</v>
      </c>
      <c r="AF79" s="197" t="n">
        <v>11057.8984375</v>
      </c>
      <c r="AG79" s="197" t="n">
        <v>5387.2939453125</v>
      </c>
      <c r="AH79" s="197" t="n">
        <v>7880.41845703125</v>
      </c>
      <c r="AI79" s="197" t="n">
        <v>6633.4189453125</v>
      </c>
      <c r="AJ79" s="197" t="n">
        <v>4760.75439453125</v>
      </c>
      <c r="AK79" s="197" t="n">
        <v>4817.35546875</v>
      </c>
      <c r="AL79" s="197" t="n">
        <v>6680.0</v>
      </c>
      <c r="AM79" s="197" t="n">
        <v>4449.50732421875</v>
      </c>
      <c r="AN79" s="197" t="n">
        <v>1600.0</v>
      </c>
      <c r="AO79" s="197" t="n">
        <v>700.0</v>
      </c>
      <c r="AP79" s="197" t="n">
        <v>800.0</v>
      </c>
      <c r="AQ79" s="197" t="n">
        <v>630.5447998046875</v>
      </c>
      <c r="AR79" s="197" t="n">
        <v>894.7532958984375</v>
      </c>
      <c r="AS79" s="197" t="n">
        <v>10.336606979370117</v>
      </c>
      <c r="AT79" s="197" t="n">
        <v>-38955.32421875</v>
      </c>
      <c r="AU79" s="197" t="n">
        <v>0.0</v>
      </c>
      <c r="AV79" s="197" t="n">
        <v>999999.0</v>
      </c>
      <c r="AW79" s="197" t="n">
        <v>0.0</v>
      </c>
      <c r="AX79" s="197" t="n">
        <v>0.0</v>
      </c>
      <c r="AY79" s="197" t="n">
        <v>999999.0</v>
      </c>
      <c r="AZ79" s="197" t="n">
        <v>0.0</v>
      </c>
      <c r="BA79" s="197" t="n">
        <v>999999.0</v>
      </c>
      <c r="BB79" s="197" t="n">
        <v>0.0</v>
      </c>
      <c r="BC79" s="197" t="n">
        <v>0.0</v>
      </c>
      <c r="BD79" s="197" t="n">
        <v>0.0</v>
      </c>
      <c r="BE79" s="197" t="n">
        <v>0.0</v>
      </c>
      <c r="BF79" s="197" t="n">
        <v>999999.0</v>
      </c>
      <c r="BG79" s="197" t="n">
        <v>999999.0</v>
      </c>
      <c r="BH79" s="197" t="n">
        <v>999999.0</v>
      </c>
      <c r="BI79" s="197" t="n">
        <v>0.0</v>
      </c>
      <c r="BJ79" s="197" t="n">
        <v>999999.0</v>
      </c>
      <c r="BK79" s="197" t="n">
        <v>999999.0</v>
      </c>
      <c r="BL79" s="197" t="n">
        <v>999999.0</v>
      </c>
      <c r="BM79" s="197" t="n">
        <v>0.0</v>
      </c>
      <c r="BN79" s="197" t="n">
        <v>0.0</v>
      </c>
      <c r="BO79" s="197" t="n">
        <v>0.0</v>
      </c>
      <c r="BP79" s="197" t="n">
        <v>0.0</v>
      </c>
      <c r="BQ79" s="197" t="n">
        <v>999999.0</v>
      </c>
      <c r="BR79" s="197" t="n">
        <v>0.0</v>
      </c>
      <c r="BS79" s="197" t="n">
        <v>999999.0</v>
      </c>
      <c r="BT79" s="197" t="n">
        <v>0.0</v>
      </c>
      <c r="BU79" s="197" t="n">
        <v>231.81808471679688</v>
      </c>
      <c r="BV79" s="197" t="n">
        <v>245.7328338623047</v>
      </c>
      <c r="BW79" s="197" t="n">
        <v>450.0</v>
      </c>
      <c r="BX79" s="197" t="n">
        <v>175.3768768310547</v>
      </c>
      <c r="BY79" s="197" t="n">
        <v>159.19786071777344</v>
      </c>
      <c r="BZ79" s="197" t="n">
        <v>450.0</v>
      </c>
      <c r="CA79" s="197" t="n">
        <v>289.311279296875</v>
      </c>
      <c r="CB79" s="197" t="n">
        <v>335.4073791503906</v>
      </c>
      <c r="CC79" s="197" t="n">
        <v>631.5789184570312</v>
      </c>
      <c r="CD79" s="197" t="n">
        <v>207.56446838378906</v>
      </c>
      <c r="CE79" s="197" t="n">
        <v>205.05032348632812</v>
      </c>
      <c r="CF79" s="197" t="n">
        <v>11000.0</v>
      </c>
      <c r="CG79" s="197" t="n">
        <v>0.0</v>
      </c>
      <c r="CH79" s="197" t="n">
        <v>866.8399047851562</v>
      </c>
      <c r="CI79" s="197" t="n">
        <v>800.0</v>
      </c>
      <c r="CJ79" s="197" t="n">
        <v>1666.83984375</v>
      </c>
      <c r="CK79" s="197" t="n">
        <v>20000.0</v>
      </c>
      <c r="CL79" s="197" t="n">
        <v>3032.0</v>
      </c>
      <c r="CM79" s="197" t="n">
        <v>20000.0</v>
      </c>
      <c r="CN79" s="197" t="n">
        <v>20000.0</v>
      </c>
      <c r="CO79" s="197" t="n">
        <v>20000.0</v>
      </c>
      <c r="CP79" s="197" t="n">
        <v>20000.0</v>
      </c>
      <c r="CQ79" s="197" t="n">
        <v>20000.0</v>
      </c>
      <c r="CR79" s="197" t="n">
        <v>5000.0</v>
      </c>
      <c r="CS79" s="197" t="n">
        <v>0.0</v>
      </c>
      <c r="CT79" s="197" t="n">
        <v>0.0</v>
      </c>
      <c r="CU79" s="197" t="n">
        <v>1332.1259765625</v>
      </c>
    </row>
    <row r="80" spans="2:99">
      <c r="B80" s="122" t="s">
        <v>480</v>
      </c>
      <c r="C80" s="197" t="n">
        <v>4552.0</v>
      </c>
      <c r="D80" s="197" t="n">
        <v>3538.0</v>
      </c>
      <c r="E80" s="197" t="n">
        <v>975.0</v>
      </c>
      <c r="F80" s="122" t="s">
        <v>480</v>
      </c>
      <c r="G80" s="197" t="n">
        <v>4552.0</v>
      </c>
      <c r="H80" s="197" t="n">
        <v>3538.0</v>
      </c>
      <c r="I80" s="197" t="n">
        <v>975.0</v>
      </c>
      <c r="J80" s="197" t="n">
        <v>522.4907836914062</v>
      </c>
      <c r="K80" s="197" t="n">
        <v>646.4793090820312</v>
      </c>
      <c r="L80" s="197" t="n">
        <v>800.0</v>
      </c>
      <c r="M80" s="197" t="n">
        <v>800.0</v>
      </c>
      <c r="N80" s="197" t="n">
        <v>700.0</v>
      </c>
      <c r="O80" s="197" t="n">
        <v>700.0</v>
      </c>
      <c r="P80" s="197" t="n">
        <v>700.0</v>
      </c>
      <c r="Q80" s="197" t="n">
        <v>25299.056640625</v>
      </c>
      <c r="R80" s="197" t="n">
        <v>5145.07861328125</v>
      </c>
      <c r="S80" s="197" t="n">
        <v>0.0</v>
      </c>
      <c r="T80" s="197" t="n">
        <v>0.0</v>
      </c>
      <c r="U80" s="197" t="n">
        <v>100.79883575439453</v>
      </c>
      <c r="V80" s="197" t="n">
        <v>18736.138671875</v>
      </c>
      <c r="W80" s="197" t="n">
        <v>10227.158203125</v>
      </c>
      <c r="X80" s="197" t="n">
        <v>8508.9794921875</v>
      </c>
      <c r="Y80" s="197" t="n">
        <v>0.0</v>
      </c>
      <c r="Z80" s="197" t="n">
        <v>9854.8388671875</v>
      </c>
      <c r="AA80" s="197" t="n">
        <v>1.0</v>
      </c>
      <c r="AB80" s="197" t="n">
        <v>0.0</v>
      </c>
      <c r="AC80" s="197" t="n">
        <v>0.0</v>
      </c>
      <c r="AD80" s="197" t="n">
        <v>0.3499999940395355</v>
      </c>
      <c r="AE80" s="197" t="n">
        <v>11359.8447265625</v>
      </c>
      <c r="AF80" s="197" t="n">
        <v>2565.84326171875</v>
      </c>
      <c r="AG80" s="197" t="n">
        <v>5637.62646484375</v>
      </c>
      <c r="AH80" s="197" t="n">
        <v>3754.78466796875</v>
      </c>
      <c r="AI80" s="197" t="n">
        <v>2571.283935546875</v>
      </c>
      <c r="AJ80" s="197" t="n">
        <v>3103.434326171875</v>
      </c>
      <c r="AK80" s="197" t="n">
        <v>3133.74365234375</v>
      </c>
      <c r="AL80" s="197" t="n">
        <v>6680.0</v>
      </c>
      <c r="AM80" s="197" t="n">
        <v>4469.68798828125</v>
      </c>
      <c r="AN80" s="197" t="n">
        <v>1600.0</v>
      </c>
      <c r="AO80" s="197" t="n">
        <v>700.0</v>
      </c>
      <c r="AP80" s="197" t="n">
        <v>800.0</v>
      </c>
      <c r="AQ80" s="197" t="n">
        <v>530.7749633789062</v>
      </c>
      <c r="AR80" s="197" t="n">
        <v>1067.0</v>
      </c>
      <c r="AS80" s="197" t="n">
        <v>1.0665698051452637</v>
      </c>
      <c r="AT80" s="197" t="n">
        <v>5055.8798828125</v>
      </c>
      <c r="AU80" s="197" t="n">
        <v>0.0</v>
      </c>
      <c r="AV80" s="197" t="n">
        <v>999999.0</v>
      </c>
      <c r="AW80" s="197" t="n">
        <v>0.0</v>
      </c>
      <c r="AX80" s="197" t="n">
        <v>0.0</v>
      </c>
      <c r="AY80" s="197" t="n">
        <v>999993.0</v>
      </c>
      <c r="AZ80" s="197" t="n">
        <v>0.0</v>
      </c>
      <c r="BA80" s="197" t="n">
        <v>999999.0</v>
      </c>
      <c r="BB80" s="197" t="n">
        <v>0.0</v>
      </c>
      <c r="BC80" s="197" t="n">
        <v>0.0</v>
      </c>
      <c r="BD80" s="197" t="n">
        <v>0.0</v>
      </c>
      <c r="BE80" s="197" t="n">
        <v>0.0</v>
      </c>
      <c r="BF80" s="197" t="n">
        <v>999999.0</v>
      </c>
      <c r="BG80" s="197" t="n">
        <v>999999.0</v>
      </c>
      <c r="BH80" s="197" t="n">
        <v>999999.0</v>
      </c>
      <c r="BI80" s="197" t="n">
        <v>0.0</v>
      </c>
      <c r="BJ80" s="197" t="n">
        <v>999999.0</v>
      </c>
      <c r="BK80" s="197" t="n">
        <v>999999.0</v>
      </c>
      <c r="BL80" s="197" t="n">
        <v>999999.0</v>
      </c>
      <c r="BM80" s="197" t="n">
        <v>0.0</v>
      </c>
      <c r="BN80" s="197" t="n">
        <v>0.0</v>
      </c>
      <c r="BO80" s="197" t="n">
        <v>0.0</v>
      </c>
      <c r="BP80" s="197" t="n">
        <v>0.0</v>
      </c>
      <c r="BQ80" s="197" t="n">
        <v>999999.0</v>
      </c>
      <c r="BR80" s="197" t="n">
        <v>0.0</v>
      </c>
      <c r="BS80" s="197" t="n">
        <v>999999.0</v>
      </c>
      <c r="BT80" s="197" t="n">
        <v>0.0</v>
      </c>
      <c r="BU80" s="197" t="n">
        <v>241.37550354003906</v>
      </c>
      <c r="BV80" s="197" t="n">
        <v>231.7817840576172</v>
      </c>
      <c r="BW80" s="197" t="n">
        <v>450.0</v>
      </c>
      <c r="BX80" s="197" t="n">
        <v>233.20445251464844</v>
      </c>
      <c r="BY80" s="197" t="n">
        <v>175.5168914794922</v>
      </c>
      <c r="BZ80" s="197" t="n">
        <v>450.0</v>
      </c>
      <c r="CA80" s="197" t="n">
        <v>478.3539123535156</v>
      </c>
      <c r="CB80" s="197" t="n">
        <v>287.7147521972656</v>
      </c>
      <c r="CC80" s="197" t="n">
        <v>631.5789184570312</v>
      </c>
      <c r="CD80" s="197" t="n">
        <v>209.03121948242188</v>
      </c>
      <c r="CE80" s="197" t="n">
        <v>207.58375549316406</v>
      </c>
      <c r="CF80" s="197" t="n">
        <v>11000.0</v>
      </c>
      <c r="CG80" s="197" t="n">
        <v>0.0</v>
      </c>
      <c r="CH80" s="197" t="n">
        <v>1000.0</v>
      </c>
      <c r="CI80" s="197" t="n">
        <v>989.7930908203125</v>
      </c>
      <c r="CJ80" s="197" t="n">
        <v>1989.7930908203125</v>
      </c>
      <c r="CK80" s="197" t="n">
        <v>20000.0</v>
      </c>
      <c r="CL80" s="197" t="n">
        <v>1911.290283203125</v>
      </c>
      <c r="CM80" s="197" t="n">
        <v>20000.0</v>
      </c>
      <c r="CN80" s="197" t="n">
        <v>20000.0</v>
      </c>
      <c r="CO80" s="197" t="n">
        <v>20000.0</v>
      </c>
      <c r="CP80" s="197" t="n">
        <v>20000.0</v>
      </c>
      <c r="CQ80" s="197" t="n">
        <v>20000.0</v>
      </c>
      <c r="CR80" s="197" t="n">
        <v>5000.0</v>
      </c>
      <c r="CS80" s="197" t="n">
        <v>0.0</v>
      </c>
      <c r="CT80" s="197" t="n">
        <v>0.0</v>
      </c>
      <c r="CU80" s="197" t="n">
        <v>1286.2696533203125</v>
      </c>
    </row>
    <row r="81" spans="2:99">
      <c r="B81" s="122" t="s">
        <v>481</v>
      </c>
      <c r="C81" s="197" t="n">
        <v>4500.0</v>
      </c>
      <c r="D81" s="197" t="n">
        <v>3538.0</v>
      </c>
      <c r="E81" s="197" t="n">
        <v>975.0</v>
      </c>
      <c r="F81" s="122" t="s">
        <v>481</v>
      </c>
      <c r="G81" s="197" t="n">
        <v>4324.35498046875</v>
      </c>
      <c r="H81" s="197" t="n">
        <v>3538.0</v>
      </c>
      <c r="I81" s="197" t="n">
        <v>975.0</v>
      </c>
      <c r="J81" s="197" t="n">
        <v>339.741455078125</v>
      </c>
      <c r="K81" s="197" t="n">
        <v>447.7513427734375</v>
      </c>
      <c r="L81" s="197" t="n">
        <v>2679.21533203125</v>
      </c>
      <c r="M81" s="197" t="n">
        <v>2679.21533203125</v>
      </c>
      <c r="N81" s="197" t="n">
        <v>2679.21533203125</v>
      </c>
      <c r="O81" s="197" t="n">
        <v>2679.21533203125</v>
      </c>
      <c r="P81" s="197" t="n">
        <v>2679.21533203125</v>
      </c>
      <c r="Q81" s="197" t="n">
        <v>20420.8203125</v>
      </c>
      <c r="R81" s="197" t="n">
        <v>2560.088623046875</v>
      </c>
      <c r="S81" s="197" t="n">
        <v>0.0</v>
      </c>
      <c r="T81" s="197" t="n">
        <v>0.0</v>
      </c>
      <c r="U81" s="197" t="n">
        <v>18.25916290283203</v>
      </c>
      <c r="V81" s="197" t="n">
        <v>10743.7705078125</v>
      </c>
      <c r="W81" s="197" t="n">
        <v>7662.25732421875</v>
      </c>
      <c r="X81" s="197" t="n">
        <v>3043.74072265625</v>
      </c>
      <c r="Y81" s="197" t="n">
        <v>37.772865295410156</v>
      </c>
      <c r="Z81" s="197" t="n">
        <v>4516.66650390625</v>
      </c>
      <c r="AA81" s="197" t="n">
        <v>1.0</v>
      </c>
      <c r="AB81" s="197" t="n">
        <v>0.0</v>
      </c>
      <c r="AC81" s="197" t="n">
        <v>0.0</v>
      </c>
      <c r="AD81" s="197" t="n">
        <v>0.3499999940395355</v>
      </c>
      <c r="AE81" s="197" t="n">
        <v>8635.8310546875</v>
      </c>
      <c r="AF81" s="197" t="n">
        <v>0.0</v>
      </c>
      <c r="AG81" s="197" t="n">
        <v>6119.458984375</v>
      </c>
      <c r="AH81" s="197" t="n">
        <v>6001.65185546875</v>
      </c>
      <c r="AI81" s="197" t="n">
        <v>4654.23974609375</v>
      </c>
      <c r="AJ81" s="197" t="n">
        <v>1039.9537353515625</v>
      </c>
      <c r="AK81" s="197" t="n">
        <v>1073.8680419921875</v>
      </c>
      <c r="AL81" s="197" t="n">
        <v>6680.0</v>
      </c>
      <c r="AM81" s="197" t="n">
        <v>4485.806640625</v>
      </c>
      <c r="AN81" s="197" t="n">
        <v>0.0</v>
      </c>
      <c r="AO81" s="197" t="n">
        <v>0.0</v>
      </c>
      <c r="AP81" s="197" t="n">
        <v>0.0</v>
      </c>
      <c r="AQ81" s="197" t="n">
        <v>372.779541015625</v>
      </c>
      <c r="AR81" s="197" t="n">
        <v>1067.0</v>
      </c>
      <c r="AS81" s="197" t="n">
        <v>1.1400662660598755</v>
      </c>
      <c r="AT81" s="197" t="n">
        <v>-3852.116943359375</v>
      </c>
      <c r="AU81" s="197" t="n">
        <v>0.0</v>
      </c>
      <c r="AV81" s="197" t="n">
        <v>999999.0</v>
      </c>
      <c r="AW81" s="197" t="n">
        <v>0.0</v>
      </c>
      <c r="AX81" s="197" t="n">
        <v>1.5116305351257324</v>
      </c>
      <c r="AY81" s="197" t="n">
        <v>-1631.2005615234375</v>
      </c>
      <c r="AZ81" s="197" t="n">
        <v>0.0</v>
      </c>
      <c r="BA81" s="197" t="n">
        <v>29677.330078125</v>
      </c>
      <c r="BB81" s="197" t="n">
        <v>-526.3058471679688</v>
      </c>
      <c r="BC81" s="197" t="n">
        <v>0.0</v>
      </c>
      <c r="BD81" s="197" t="n">
        <v>0.0</v>
      </c>
      <c r="BE81" s="197" t="n">
        <v>0.0</v>
      </c>
      <c r="BF81" s="197" t="n">
        <v>999999.0</v>
      </c>
      <c r="BG81" s="197" t="n">
        <v>999999.0</v>
      </c>
      <c r="BH81" s="197" t="n">
        <v>999999.0</v>
      </c>
      <c r="BI81" s="197" t="n">
        <v>0.0</v>
      </c>
      <c r="BJ81" s="197" t="n">
        <v>999999.0</v>
      </c>
      <c r="BK81" s="197" t="n">
        <v>999999.0</v>
      </c>
      <c r="BL81" s="197" t="n">
        <v>999999.0</v>
      </c>
      <c r="BM81" s="197" t="n">
        <v>0.0</v>
      </c>
      <c r="BN81" s="197" t="n">
        <v>0.0</v>
      </c>
      <c r="BO81" s="197" t="n">
        <v>0.0</v>
      </c>
      <c r="BP81" s="197" t="n">
        <v>0.0</v>
      </c>
      <c r="BQ81" s="197" t="n">
        <v>999999.0</v>
      </c>
      <c r="BR81" s="197" t="n">
        <v>0.0</v>
      </c>
      <c r="BS81" s="197" t="n">
        <v>999999.0</v>
      </c>
      <c r="BT81" s="197" t="n">
        <v>0.0</v>
      </c>
      <c r="BU81" s="197" t="n">
        <v>242.87481689453125</v>
      </c>
      <c r="BV81" s="197" t="n">
        <v>241.280029296875</v>
      </c>
      <c r="BW81" s="197" t="n">
        <v>450.0</v>
      </c>
      <c r="BX81" s="197" t="n">
        <v>211.76071166992188</v>
      </c>
      <c r="BY81" s="197" t="n">
        <v>233.7312469482422</v>
      </c>
      <c r="BZ81" s="197" t="n">
        <v>450.0</v>
      </c>
      <c r="CA81" s="197" t="n">
        <v>383.6029357910156</v>
      </c>
      <c r="CB81" s="197" t="n">
        <v>482.9314880371094</v>
      </c>
      <c r="CC81" s="197" t="n">
        <v>631.5789184570312</v>
      </c>
      <c r="CD81" s="197" t="n">
        <v>216.4747772216797</v>
      </c>
      <c r="CE81" s="197" t="n">
        <v>209.04412841796875</v>
      </c>
      <c r="CF81" s="197" t="n">
        <v>99000.0</v>
      </c>
      <c r="CG81" s="197" t="n">
        <v>4056.01806640625</v>
      </c>
      <c r="CH81" s="197" t="n">
        <v>2500.0</v>
      </c>
      <c r="CI81" s="197" t="n">
        <v>2000.0</v>
      </c>
      <c r="CJ81" s="197" t="n">
        <v>4500.0</v>
      </c>
      <c r="CK81" s="197" t="n">
        <v>20000.0</v>
      </c>
      <c r="CL81" s="197" t="n">
        <v>20000.0</v>
      </c>
      <c r="CM81" s="197" t="n">
        <v>20000.0</v>
      </c>
      <c r="CN81" s="197" t="n">
        <v>20000.0</v>
      </c>
      <c r="CO81" s="197" t="n">
        <v>20000.0</v>
      </c>
      <c r="CP81" s="197" t="n">
        <v>20000.0</v>
      </c>
      <c r="CQ81" s="197" t="n">
        <v>20000.0</v>
      </c>
      <c r="CR81" s="197" t="n">
        <v>5000.0</v>
      </c>
      <c r="CS81" s="197" t="n">
        <v>26.0</v>
      </c>
      <c r="CT81" s="197" t="n">
        <v>26.0</v>
      </c>
      <c r="CU81" s="197" t="n">
        <v>640.0221557617188</v>
      </c>
    </row>
    <row r="82" spans="2:99">
      <c r="B82" s="122" t="s">
        <v>482</v>
      </c>
      <c r="C82" s="197" t="n">
        <v>4150.0</v>
      </c>
      <c r="D82" s="197" t="n">
        <v>3538.0</v>
      </c>
      <c r="E82" s="197" t="n">
        <v>950.0</v>
      </c>
      <c r="F82" s="122" t="s">
        <v>482</v>
      </c>
      <c r="G82" s="197" t="n">
        <v>3882.953857421875</v>
      </c>
      <c r="H82" s="197" t="n">
        <v>2976.58154296875</v>
      </c>
      <c r="I82" s="197" t="n">
        <v>775.4658203125</v>
      </c>
      <c r="J82" s="197" t="n">
        <v>212.6532440185547</v>
      </c>
      <c r="K82" s="197" t="n">
        <v>494.32086181640625</v>
      </c>
      <c r="L82" s="197" t="n">
        <v>4518.10888671875</v>
      </c>
      <c r="M82" s="197" t="n">
        <v>4518.10888671875</v>
      </c>
      <c r="N82" s="197" t="n">
        <v>6680.0</v>
      </c>
      <c r="O82" s="197" t="n">
        <v>6680.0</v>
      </c>
      <c r="P82" s="197" t="n">
        <v>6680.0</v>
      </c>
      <c r="Q82" s="197" t="n">
        <v>21275.099609375</v>
      </c>
      <c r="R82" s="197" t="n">
        <v>1849.7080078125</v>
      </c>
      <c r="S82" s="197" t="n">
        <v>0.0</v>
      </c>
      <c r="T82" s="197" t="n">
        <v>0.0</v>
      </c>
      <c r="U82" s="197" t="n">
        <v>-55.42667007446289</v>
      </c>
      <c r="V82" s="197" t="n">
        <v>0.0</v>
      </c>
      <c r="W82" s="197" t="n">
        <v>0.0</v>
      </c>
      <c r="X82" s="197" t="n">
        <v>0.0</v>
      </c>
      <c r="Y82" s="197" t="n">
        <v>0.0</v>
      </c>
      <c r="Z82" s="197" t="n">
        <v>8000.0</v>
      </c>
      <c r="AA82" s="197" t="n">
        <v>0.0</v>
      </c>
      <c r="AB82" s="197" t="n">
        <v>0.0</v>
      </c>
      <c r="AC82" s="197" t="n">
        <v>0.0</v>
      </c>
      <c r="AD82" s="197" t="n">
        <v>0.6499999761581421</v>
      </c>
      <c r="AE82" s="197" t="n">
        <v>15491.8974609375</v>
      </c>
      <c r="AF82" s="197" t="n">
        <v>455.0716552734375</v>
      </c>
      <c r="AG82" s="197" t="n">
        <v>9061.9951171875</v>
      </c>
      <c r="AH82" s="197" t="n">
        <v>4588.85107421875</v>
      </c>
      <c r="AI82" s="197" t="n">
        <v>3250.0</v>
      </c>
      <c r="AJ82" s="197" t="n">
        <v>7958.16650390625</v>
      </c>
      <c r="AK82" s="197" t="n">
        <v>7755.84619140625</v>
      </c>
      <c r="AL82" s="197" t="n">
        <v>6680.0</v>
      </c>
      <c r="AM82" s="197" t="n">
        <v>4518.10888671875</v>
      </c>
      <c r="AN82" s="197" t="n">
        <v>0.0</v>
      </c>
      <c r="AO82" s="197" t="n">
        <v>0.0</v>
      </c>
      <c r="AP82" s="197" t="n">
        <v>0.0</v>
      </c>
      <c r="AQ82" s="197" t="n">
        <v>279.7998352050781</v>
      </c>
      <c r="AR82" s="197" t="n">
        <v>1067.0</v>
      </c>
      <c r="AS82" s="197" t="n">
        <v>0.8831380009651184</v>
      </c>
      <c r="AT82" s="197" t="n">
        <v>-5563.6416015625</v>
      </c>
      <c r="AU82" s="197" t="n">
        <v>6299.85546875</v>
      </c>
      <c r="AV82" s="197" t="n">
        <v>13377.0712890625</v>
      </c>
      <c r="AW82" s="197" t="n">
        <v>5691.078125</v>
      </c>
      <c r="AX82" s="197" t="n">
        <v>1.1641124486923218</v>
      </c>
      <c r="AY82" s="197" t="n">
        <v>-7668.6162109375</v>
      </c>
      <c r="AZ82" s="197" t="n">
        <v>0.0</v>
      </c>
      <c r="BA82" s="197" t="n">
        <v>17298.171875</v>
      </c>
      <c r="BB82" s="197" t="n">
        <v>2918.276123046875</v>
      </c>
      <c r="BC82" s="197" t="n">
        <v>0.0</v>
      </c>
      <c r="BD82" s="197" t="n">
        <v>0.0</v>
      </c>
      <c r="BE82" s="197" t="n">
        <v>0.4887832999229431</v>
      </c>
      <c r="BF82" s="197" t="n">
        <v>999998.0</v>
      </c>
      <c r="BG82" s="197" t="n">
        <v>999998.0</v>
      </c>
      <c r="BH82" s="197" t="n">
        <v>8588.2119140625</v>
      </c>
      <c r="BI82" s="197" t="n">
        <v>0.0</v>
      </c>
      <c r="BJ82" s="197" t="n">
        <v>999999.0</v>
      </c>
      <c r="BK82" s="197" t="n">
        <v>999999.0</v>
      </c>
      <c r="BL82" s="197" t="n">
        <v>19071.17578125</v>
      </c>
      <c r="BM82" s="197" t="n">
        <v>0.0</v>
      </c>
      <c r="BN82" s="197" t="n">
        <v>0.0</v>
      </c>
      <c r="BO82" s="197" t="n">
        <v>-7949.10693359375</v>
      </c>
      <c r="BP82" s="197" t="n">
        <v>0.0</v>
      </c>
      <c r="BQ82" s="197" t="n">
        <v>999999.0</v>
      </c>
      <c r="BR82" s="197" t="n">
        <v>0.0</v>
      </c>
      <c r="BS82" s="197" t="n">
        <v>999999.0</v>
      </c>
      <c r="BT82" s="197" t="n">
        <v>0.0</v>
      </c>
      <c r="BU82" s="197" t="n">
        <v>183.98069763183594</v>
      </c>
      <c r="BV82" s="197" t="n">
        <v>242.87289428710938</v>
      </c>
      <c r="BW82" s="197" t="n">
        <v>450.0</v>
      </c>
      <c r="BX82" s="197" t="n">
        <v>225.48509216308594</v>
      </c>
      <c r="BY82" s="197" t="n">
        <v>212.15745544433594</v>
      </c>
      <c r="BZ82" s="197" t="n">
        <v>450.0</v>
      </c>
      <c r="CA82" s="197" t="n">
        <v>241.19546508789062</v>
      </c>
      <c r="CB82" s="197" t="n">
        <v>382.12030029296875</v>
      </c>
      <c r="CC82" s="197" t="n">
        <v>631.5789184570312</v>
      </c>
      <c r="CD82" s="197" t="n">
        <v>463.4965515136719</v>
      </c>
      <c r="CE82" s="197" t="n">
        <v>216.8340301513672</v>
      </c>
      <c r="CF82" s="197" t="n">
        <v>99000.0</v>
      </c>
      <c r="CG82" s="197" t="n">
        <v>18979.763671875</v>
      </c>
      <c r="CH82" s="197" t="n">
        <v>6680.0</v>
      </c>
      <c r="CI82" s="197" t="n">
        <v>4518.10888671875</v>
      </c>
      <c r="CJ82" s="197" t="n">
        <v>11198.1083984375</v>
      </c>
      <c r="CK82" s="197" t="n">
        <v>20000.0</v>
      </c>
      <c r="CL82" s="197" t="n">
        <v>20000.0</v>
      </c>
      <c r="CM82" s="197" t="n">
        <v>20000.0</v>
      </c>
      <c r="CN82" s="197" t="n">
        <v>20000.0</v>
      </c>
      <c r="CO82" s="197" t="n">
        <v>20000.0</v>
      </c>
      <c r="CP82" s="197" t="n">
        <v>20000.0</v>
      </c>
      <c r="CQ82" s="197" t="n">
        <v>20000.0</v>
      </c>
      <c r="CR82" s="197" t="n">
        <v>5000.0</v>
      </c>
      <c r="CS82" s="197" t="n">
        <v>31.0</v>
      </c>
      <c r="CT82" s="197" t="n">
        <v>31.0</v>
      </c>
      <c r="CU82" s="197" t="n">
        <v>462.427001953125</v>
      </c>
    </row>
    <row r="83" spans="2:99">
      <c r="B83" s="122" t="s">
        <v>483</v>
      </c>
      <c r="C83" s="197" t="n">
        <v>3700.0</v>
      </c>
      <c r="D83" s="197" t="n">
        <v>3538.0</v>
      </c>
      <c r="E83" s="197" t="n">
        <v>800.0</v>
      </c>
      <c r="F83" s="122" t="s">
        <v>483</v>
      </c>
      <c r="G83" s="197" t="n">
        <v>3553.50146484375</v>
      </c>
      <c r="H83" s="197" t="n">
        <v>2552.888671875</v>
      </c>
      <c r="I83" s="197" t="n">
        <v>770.5173950195312</v>
      </c>
      <c r="J83" s="197" t="n">
        <v>143.5209197998047</v>
      </c>
      <c r="K83" s="197" t="n">
        <v>538.9009399414062</v>
      </c>
      <c r="L83" s="197" t="n">
        <v>4489.640625</v>
      </c>
      <c r="M83" s="197" t="n">
        <v>4489.640625</v>
      </c>
      <c r="N83" s="197" t="n">
        <v>6680.0</v>
      </c>
      <c r="O83" s="197" t="n">
        <v>6226.9599609375</v>
      </c>
      <c r="P83" s="197" t="n">
        <v>6680.0</v>
      </c>
      <c r="Q83" s="197" t="n">
        <v>15762.8603515625</v>
      </c>
      <c r="R83" s="197" t="n">
        <v>1768.8946533203125</v>
      </c>
      <c r="S83" s="197" t="n">
        <v>0.0</v>
      </c>
      <c r="T83" s="197" t="n">
        <v>0.0</v>
      </c>
      <c r="U83" s="197" t="n">
        <v>-68.68633270263672</v>
      </c>
      <c r="V83" s="197" t="n">
        <v>0.0</v>
      </c>
      <c r="W83" s="197" t="n">
        <v>0.0</v>
      </c>
      <c r="X83" s="197" t="n">
        <v>0.0</v>
      </c>
      <c r="Y83" s="197" t="n">
        <v>0.0</v>
      </c>
      <c r="Z83" s="197" t="n">
        <v>4000.0</v>
      </c>
      <c r="AA83" s="197" t="n">
        <v>0.0</v>
      </c>
      <c r="AB83" s="197" t="n">
        <v>453.040283203125</v>
      </c>
      <c r="AC83" s="197" t="n">
        <v>0.0</v>
      </c>
      <c r="AD83" s="197" t="n">
        <v>0.6499999761581421</v>
      </c>
      <c r="AE83" s="197" t="n">
        <v>11832.333984375</v>
      </c>
      <c r="AF83" s="197" t="n">
        <v>0.0</v>
      </c>
      <c r="AG83" s="197" t="n">
        <v>6636.99462890625</v>
      </c>
      <c r="AH83" s="197" t="n">
        <v>1344.976318359375</v>
      </c>
      <c r="AI83" s="197" t="n">
        <v>0.0</v>
      </c>
      <c r="AJ83" s="197" t="n">
        <v>6053.65576171875</v>
      </c>
      <c r="AK83" s="197" t="n">
        <v>6047.85693359375</v>
      </c>
      <c r="AL83" s="197" t="n">
        <v>6680.0</v>
      </c>
      <c r="AM83" s="197" t="n">
        <v>4489.640625</v>
      </c>
      <c r="AN83" s="197" t="n">
        <v>0.0</v>
      </c>
      <c r="AO83" s="197" t="n">
        <v>0.0</v>
      </c>
      <c r="AP83" s="197" t="n">
        <v>0.0</v>
      </c>
      <c r="AQ83" s="197" t="n">
        <v>140.5169219970703</v>
      </c>
      <c r="AR83" s="197" t="n">
        <v>1067.0</v>
      </c>
      <c r="AS83" s="197" t="n">
        <v>0.8000384569168091</v>
      </c>
      <c r="AT83" s="197" t="n">
        <v>-255.5745086669922</v>
      </c>
      <c r="AU83" s="197" t="n">
        <v>319.4527893066406</v>
      </c>
      <c r="AV83" s="197" t="n">
        <v>12482.474609375</v>
      </c>
      <c r="AW83" s="197" t="n">
        <v>2517.545654296875</v>
      </c>
      <c r="AX83" s="197" t="n">
        <v>1.2097212076187134</v>
      </c>
      <c r="AY83" s="197" t="n">
        <v>-3282.470947265625</v>
      </c>
      <c r="AZ83" s="197" t="n">
        <v>0.0</v>
      </c>
      <c r="BA83" s="197" t="n">
        <v>15978.462890625</v>
      </c>
      <c r="BB83" s="197" t="n">
        <v>183.35984802246094</v>
      </c>
      <c r="BC83" s="197" t="n">
        <v>0.0</v>
      </c>
      <c r="BD83" s="197" t="n">
        <v>0.5092809200286865</v>
      </c>
      <c r="BE83" s="197" t="n">
        <v>0.5476735234260559</v>
      </c>
      <c r="BF83" s="197" t="n">
        <v>999998.0</v>
      </c>
      <c r="BG83" s="197" t="n">
        <v>4680.37744140625</v>
      </c>
      <c r="BH83" s="197" t="n">
        <v>4338.55078125</v>
      </c>
      <c r="BI83" s="197" t="n">
        <v>0.0</v>
      </c>
      <c r="BJ83" s="197" t="n">
        <v>999999.0</v>
      </c>
      <c r="BK83" s="197" t="n">
        <v>12789.0439453125</v>
      </c>
      <c r="BL83" s="197" t="n">
        <v>13058.49609375</v>
      </c>
      <c r="BM83" s="197" t="n">
        <v>0.0</v>
      </c>
      <c r="BN83" s="197" t="n">
        <v>978.7252807617188</v>
      </c>
      <c r="BO83" s="197" t="n">
        <v>709.6369018554688</v>
      </c>
      <c r="BP83" s="197" t="n">
        <v>0.0</v>
      </c>
      <c r="BQ83" s="197" t="n">
        <v>999999.0</v>
      </c>
      <c r="BR83" s="197" t="n">
        <v>0.0</v>
      </c>
      <c r="BS83" s="197" t="n">
        <v>999999.0</v>
      </c>
      <c r="BT83" s="197" t="n">
        <v>0.0</v>
      </c>
      <c r="BU83" s="197" t="n">
        <v>333.83074951171875</v>
      </c>
      <c r="BV83" s="197" t="n">
        <v>183.89248657226562</v>
      </c>
      <c r="BW83" s="197" t="n">
        <v>1350.0</v>
      </c>
      <c r="BX83" s="197" t="n">
        <v>276.7865905761719</v>
      </c>
      <c r="BY83" s="197" t="n">
        <v>225.71853637695312</v>
      </c>
      <c r="BZ83" s="197" t="n">
        <v>1650.0</v>
      </c>
      <c r="CA83" s="197" t="n">
        <v>218.24244689941406</v>
      </c>
      <c r="CB83" s="197" t="n">
        <v>240.72518920898438</v>
      </c>
      <c r="CC83" s="197" t="n">
        <v>631.5789184570312</v>
      </c>
      <c r="CD83" s="197" t="n">
        <v>1767.454833984375</v>
      </c>
      <c r="CE83" s="197" t="n">
        <v>475.7082824707031</v>
      </c>
      <c r="CF83" s="197" t="n">
        <v>99000.0</v>
      </c>
      <c r="CG83" s="197" t="n">
        <v>14280.8330078125</v>
      </c>
      <c r="CH83" s="197" t="n">
        <v>6680.0</v>
      </c>
      <c r="CI83" s="197" t="n">
        <v>4489.640625</v>
      </c>
      <c r="CJ83" s="197" t="n">
        <v>11169.640625</v>
      </c>
      <c r="CK83" s="197" t="n">
        <v>20000.0</v>
      </c>
      <c r="CL83" s="197" t="n">
        <v>20000.0</v>
      </c>
      <c r="CM83" s="197" t="n">
        <v>20000.0</v>
      </c>
      <c r="CN83" s="197" t="n">
        <v>20000.0</v>
      </c>
      <c r="CO83" s="197" t="n">
        <v>20000.0</v>
      </c>
      <c r="CP83" s="197" t="n">
        <v>20000.0</v>
      </c>
      <c r="CQ83" s="197" t="n">
        <v>20000.0</v>
      </c>
      <c r="CR83" s="197" t="n">
        <v>5000.0</v>
      </c>
      <c r="CS83" s="197" t="n">
        <v>31.0</v>
      </c>
      <c r="CT83" s="197" t="n">
        <v>31.0</v>
      </c>
      <c r="CU83" s="197" t="n">
        <v>442.2236633300781</v>
      </c>
    </row>
    <row r="84" spans="2:99">
      <c r="B84" s="122" t="s">
        <v>484</v>
      </c>
      <c r="C84" s="197" t="n">
        <v>3400.0</v>
      </c>
      <c r="D84" s="197" t="n">
        <v>3350.0</v>
      </c>
      <c r="E84" s="197" t="n">
        <v>650.0</v>
      </c>
      <c r="F84" s="122" t="s">
        <v>484</v>
      </c>
      <c r="G84" s="197" t="n">
        <v>3145.520751953125</v>
      </c>
      <c r="H84" s="197" t="n">
        <v>2063.8515625</v>
      </c>
      <c r="I84" s="197" t="n">
        <v>584.4345092773438</v>
      </c>
      <c r="J84" s="197" t="n">
        <v>140.5169219970703</v>
      </c>
      <c r="K84" s="197" t="n">
        <v>603.7562866210938</v>
      </c>
      <c r="L84" s="197" t="n">
        <v>3595.732666015625</v>
      </c>
      <c r="M84" s="197" t="n">
        <v>3595.732666015625</v>
      </c>
      <c r="N84" s="197" t="n">
        <v>5508.36865234375</v>
      </c>
      <c r="O84" s="197" t="n">
        <v>5508.36865234375</v>
      </c>
      <c r="P84" s="197" t="n">
        <v>5508.36865234375</v>
      </c>
      <c r="Q84" s="197" t="n">
        <v>27589.99609375</v>
      </c>
      <c r="R84" s="197" t="n">
        <v>2175.47998046875</v>
      </c>
      <c r="S84" s="197" t="n">
        <v>0.0</v>
      </c>
      <c r="T84" s="197" t="n">
        <v>0.0</v>
      </c>
      <c r="U84" s="197" t="n">
        <v>-73.02605438232422</v>
      </c>
      <c r="V84" s="197" t="n">
        <v>5.463156700134277</v>
      </c>
      <c r="W84" s="197" t="n">
        <v>5.463156700134277</v>
      </c>
      <c r="X84" s="197" t="n">
        <v>0.0</v>
      </c>
      <c r="Y84" s="197" t="n">
        <v>0.0</v>
      </c>
      <c r="Z84" s="197" t="n">
        <v>19687.5</v>
      </c>
      <c r="AA84" s="197" t="n">
        <v>0.0</v>
      </c>
      <c r="AB84" s="197" t="n">
        <v>0.0</v>
      </c>
      <c r="AC84" s="197" t="n">
        <v>0.0</v>
      </c>
      <c r="AD84" s="197" t="n">
        <v>0.6499999761581421</v>
      </c>
      <c r="AE84" s="197" t="n">
        <v>19746.474609375</v>
      </c>
      <c r="AF84" s="197" t="n">
        <v>5286.1044921875</v>
      </c>
      <c r="AG84" s="197" t="n">
        <v>8252.3984375</v>
      </c>
      <c r="AH84" s="197" t="n">
        <v>4339.82177734375</v>
      </c>
      <c r="AI84" s="197" t="n">
        <v>3317.416748046875</v>
      </c>
      <c r="AJ84" s="197" t="n">
        <v>8175.205078125</v>
      </c>
      <c r="AK84" s="197" t="n">
        <v>8276.7744140625</v>
      </c>
      <c r="AL84" s="197" t="n">
        <v>6680.0</v>
      </c>
      <c r="AM84" s="197" t="n">
        <v>4421.38818359375</v>
      </c>
      <c r="AN84" s="197" t="n">
        <v>0.0</v>
      </c>
      <c r="AO84" s="197" t="n">
        <v>0.0</v>
      </c>
      <c r="AP84" s="197" t="n">
        <v>0.0</v>
      </c>
      <c r="AQ84" s="197" t="n">
        <v>140.5169219970703</v>
      </c>
      <c r="AR84" s="197" t="n">
        <v>1037.8695068359375</v>
      </c>
      <c r="AS84" s="197" t="n">
        <v>0.0</v>
      </c>
      <c r="AT84" s="197" t="n">
        <v>999999.0</v>
      </c>
      <c r="AU84" s="197" t="n">
        <v>0.0</v>
      </c>
      <c r="AV84" s="197" t="n">
        <v>999999.0</v>
      </c>
      <c r="AW84" s="197" t="n">
        <v>0.0</v>
      </c>
      <c r="AX84" s="197" t="n">
        <v>0.0</v>
      </c>
      <c r="AY84" s="197" t="n">
        <v>999999.0</v>
      </c>
      <c r="AZ84" s="197" t="n">
        <v>0.0</v>
      </c>
      <c r="BA84" s="197" t="n">
        <v>999999.0</v>
      </c>
      <c r="BB84" s="197" t="n">
        <v>0.0</v>
      </c>
      <c r="BC84" s="197" t="n">
        <v>0.0</v>
      </c>
      <c r="BD84" s="197" t="n">
        <v>0.5495265126228333</v>
      </c>
      <c r="BE84" s="197" t="n">
        <v>0.6283450126647949</v>
      </c>
      <c r="BF84" s="197" t="n">
        <v>999998.0</v>
      </c>
      <c r="BG84" s="197" t="n">
        <v>3654.671142578125</v>
      </c>
      <c r="BH84" s="197" t="n">
        <v>2879.52734375</v>
      </c>
      <c r="BI84" s="197" t="n">
        <v>0.0</v>
      </c>
      <c r="BJ84" s="197" t="n">
        <v>999999.0</v>
      </c>
      <c r="BK84" s="197" t="n">
        <v>18869.40625</v>
      </c>
      <c r="BL84" s="197" t="n">
        <v>20276.509765625</v>
      </c>
      <c r="BM84" s="197" t="n">
        <v>0.0</v>
      </c>
      <c r="BN84" s="197" t="n">
        <v>2005.5218505859375</v>
      </c>
      <c r="BO84" s="197" t="n">
        <v>1995.2294921875</v>
      </c>
      <c r="BP84" s="197" t="n">
        <v>0.0</v>
      </c>
      <c r="BQ84" s="197" t="n">
        <v>999999.0</v>
      </c>
      <c r="BR84" s="197" t="n">
        <v>0.0</v>
      </c>
      <c r="BS84" s="197" t="n">
        <v>999999.0</v>
      </c>
      <c r="BT84" s="197" t="n">
        <v>0.0</v>
      </c>
      <c r="BU84" s="197" t="n">
        <v>1080.8272705078125</v>
      </c>
      <c r="BV84" s="197" t="n">
        <v>334.10540771484375</v>
      </c>
      <c r="BW84" s="197" t="n">
        <v>99000.0</v>
      </c>
      <c r="BX84" s="197" t="n">
        <v>757.6014404296875</v>
      </c>
      <c r="BY84" s="197" t="n">
        <v>277.0355224609375</v>
      </c>
      <c r="BZ84" s="197" t="n">
        <v>99000.0</v>
      </c>
      <c r="CA84" s="197" t="n">
        <v>422.71868896484375</v>
      </c>
      <c r="CB84" s="197" t="n">
        <v>218.12411499023438</v>
      </c>
      <c r="CC84" s="197" t="n">
        <v>964.9122924804688</v>
      </c>
      <c r="CD84" s="197" t="n">
        <v>4329.31884765625</v>
      </c>
      <c r="CE84" s="197" t="n">
        <v>1754.405029296875</v>
      </c>
      <c r="CF84" s="197" t="n">
        <v>99000.0</v>
      </c>
      <c r="CG84" s="197" t="n">
        <v>12289.619140625</v>
      </c>
      <c r="CH84" s="197" t="n">
        <v>6680.0</v>
      </c>
      <c r="CI84" s="197" t="n">
        <v>3728.142578125</v>
      </c>
      <c r="CJ84" s="197" t="n">
        <v>10408.142578125</v>
      </c>
      <c r="CK84" s="197" t="n">
        <v>20000.0</v>
      </c>
      <c r="CL84" s="197" t="n">
        <v>20000.0</v>
      </c>
      <c r="CM84" s="197" t="n">
        <v>20000.0</v>
      </c>
      <c r="CN84" s="197" t="n">
        <v>20000.0</v>
      </c>
      <c r="CO84" s="197" t="n">
        <v>20000.0</v>
      </c>
      <c r="CP84" s="197" t="n">
        <v>20000.0</v>
      </c>
      <c r="CQ84" s="197" t="n">
        <v>20000.0</v>
      </c>
      <c r="CR84" s="197" t="n">
        <v>5000.0</v>
      </c>
      <c r="CS84" s="197" t="n">
        <v>0.0</v>
      </c>
      <c r="CT84" s="197" t="n">
        <v>30.0</v>
      </c>
      <c r="CU84" s="197" t="n">
        <v>543.8699951171875</v>
      </c>
    </row>
    <row r="85" spans="2:99">
      <c r="B85" s="122" t="s">
        <v>485</v>
      </c>
      <c r="C85" s="197" t="n">
        <v>3250.0</v>
      </c>
      <c r="D85" s="197" t="n">
        <v>3163.0</v>
      </c>
      <c r="E85" s="197" t="n">
        <v>720.0</v>
      </c>
      <c r="F85" s="122" t="s">
        <v>485</v>
      </c>
      <c r="G85" s="197" t="n">
        <v>3024.663330078125</v>
      </c>
      <c r="H85" s="197" t="n">
        <v>1837.313232421875</v>
      </c>
      <c r="I85" s="197" t="n">
        <v>549.90380859375</v>
      </c>
      <c r="J85" s="197" t="n">
        <v>161.8333282470703</v>
      </c>
      <c r="K85" s="197" t="n">
        <v>619.247802734375</v>
      </c>
      <c r="L85" s="197" t="n">
        <v>3226.798828125</v>
      </c>
      <c r="M85" s="197" t="n">
        <v>3226.798828125</v>
      </c>
      <c r="N85" s="197" t="n">
        <v>3679.686767578125</v>
      </c>
      <c r="O85" s="197" t="n">
        <v>3679.686767578125</v>
      </c>
      <c r="P85" s="197" t="n">
        <v>3679.686767578125</v>
      </c>
      <c r="Q85" s="197" t="n">
        <v>13639.310546875</v>
      </c>
      <c r="R85" s="197" t="n">
        <v>2846.64453125</v>
      </c>
      <c r="S85" s="197" t="n">
        <v>0.0</v>
      </c>
      <c r="T85" s="197" t="n">
        <v>0.0</v>
      </c>
      <c r="U85" s="197" t="n">
        <v>37.459922790527344</v>
      </c>
      <c r="V85" s="197" t="n">
        <v>0.0</v>
      </c>
      <c r="W85" s="197" t="n">
        <v>0.0</v>
      </c>
      <c r="X85" s="197" t="n">
        <v>0.0</v>
      </c>
      <c r="Y85" s="197" t="n">
        <v>0.0</v>
      </c>
      <c r="Z85" s="197" t="n">
        <v>8750.0</v>
      </c>
      <c r="AA85" s="197" t="n">
        <v>1.0</v>
      </c>
      <c r="AB85" s="197" t="n">
        <v>0.0</v>
      </c>
      <c r="AC85" s="197" t="n">
        <v>0.0</v>
      </c>
      <c r="AD85" s="197" t="n">
        <v>0.6499999761581421</v>
      </c>
      <c r="AE85" s="197" t="n">
        <v>10895.556640625</v>
      </c>
      <c r="AF85" s="197" t="n">
        <v>671.7232666015625</v>
      </c>
      <c r="AG85" s="197" t="n">
        <v>2065.113037109375</v>
      </c>
      <c r="AH85" s="197" t="n">
        <v>1045.680419921875</v>
      </c>
      <c r="AI85" s="197" t="n">
        <v>143.7593994140625</v>
      </c>
      <c r="AJ85" s="197" t="n">
        <v>1847.112060546875</v>
      </c>
      <c r="AK85" s="197" t="n">
        <v>1881.1202392578125</v>
      </c>
      <c r="AL85" s="197" t="n">
        <v>6680.0</v>
      </c>
      <c r="AM85" s="197" t="n">
        <v>4303.3955078125</v>
      </c>
      <c r="AN85" s="197" t="n">
        <v>0.0</v>
      </c>
      <c r="AO85" s="197" t="n">
        <v>0.0</v>
      </c>
      <c r="AP85" s="197" t="n">
        <v>0.0</v>
      </c>
      <c r="AQ85" s="197" t="n">
        <v>161.8333282470703</v>
      </c>
      <c r="AR85" s="197" t="n">
        <v>772.9978637695312</v>
      </c>
      <c r="AS85" s="197" t="n">
        <v>0.0</v>
      </c>
      <c r="AT85" s="197" t="n">
        <v>999999.0</v>
      </c>
      <c r="AU85" s="197" t="n">
        <v>0.0</v>
      </c>
      <c r="AV85" s="197" t="n">
        <v>999999.0</v>
      </c>
      <c r="AW85" s="197" t="n">
        <v>0.0</v>
      </c>
      <c r="AX85" s="197" t="n">
        <v>0.0</v>
      </c>
      <c r="AY85" s="197" t="n">
        <v>999999.0</v>
      </c>
      <c r="AZ85" s="197" t="n">
        <v>0.0</v>
      </c>
      <c r="BA85" s="197" t="n">
        <v>999999.0</v>
      </c>
      <c r="BB85" s="197" t="n">
        <v>0.0</v>
      </c>
      <c r="BC85" s="197" t="n">
        <v>0.0</v>
      </c>
      <c r="BD85" s="197" t="n">
        <v>0.0</v>
      </c>
      <c r="BE85" s="197" t="n">
        <v>0.0</v>
      </c>
      <c r="BF85" s="197" t="n">
        <v>999999.0</v>
      </c>
      <c r="BG85" s="197" t="n">
        <v>999999.0</v>
      </c>
      <c r="BH85" s="197" t="n">
        <v>999999.0</v>
      </c>
      <c r="BI85" s="197" t="n">
        <v>0.0</v>
      </c>
      <c r="BJ85" s="197" t="n">
        <v>999999.0</v>
      </c>
      <c r="BK85" s="197" t="n">
        <v>999999.0</v>
      </c>
      <c r="BL85" s="197" t="n">
        <v>999999.0</v>
      </c>
      <c r="BM85" s="197" t="n">
        <v>0.0</v>
      </c>
      <c r="BN85" s="197" t="n">
        <v>0.0</v>
      </c>
      <c r="BO85" s="197" t="n">
        <v>0.0</v>
      </c>
      <c r="BP85" s="197" t="n">
        <v>0.0</v>
      </c>
      <c r="BQ85" s="197" t="n">
        <v>999999.0</v>
      </c>
      <c r="BR85" s="197" t="n">
        <v>0.0</v>
      </c>
      <c r="BS85" s="197" t="n">
        <v>999999.0</v>
      </c>
      <c r="BT85" s="197" t="n">
        <v>0.0</v>
      </c>
      <c r="BU85" s="197" t="n">
        <v>847.124267578125</v>
      </c>
      <c r="BV85" s="197" t="n">
        <v>1151.5179443359375</v>
      </c>
      <c r="BW85" s="197" t="n">
        <v>99000.0</v>
      </c>
      <c r="BX85" s="197" t="n">
        <v>288.671875</v>
      </c>
      <c r="BY85" s="197" t="n">
        <v>806.2357788085938</v>
      </c>
      <c r="BZ85" s="197" t="n">
        <v>99000.0</v>
      </c>
      <c r="CA85" s="197" t="n">
        <v>626.6289672851562</v>
      </c>
      <c r="CB85" s="197" t="n">
        <v>445.7075500488281</v>
      </c>
      <c r="CC85" s="197" t="n">
        <v>964.9122924804688</v>
      </c>
      <c r="CD85" s="197" t="n">
        <v>1410.7578125</v>
      </c>
      <c r="CE85" s="197" t="n">
        <v>4528.17236328125</v>
      </c>
      <c r="CF85" s="197" t="n">
        <v>19000.0</v>
      </c>
      <c r="CG85" s="197" t="n">
        <v>0.0</v>
      </c>
      <c r="CH85" s="197" t="n">
        <v>6467.1455078125</v>
      </c>
      <c r="CI85" s="197" t="n">
        <v>3290.83203125</v>
      </c>
      <c r="CJ85" s="197" t="n">
        <v>9757.9775390625</v>
      </c>
      <c r="CK85" s="197" t="n">
        <v>20000.0</v>
      </c>
      <c r="CL85" s="197" t="n">
        <v>20000.0</v>
      </c>
      <c r="CM85" s="197" t="n">
        <v>20000.0</v>
      </c>
      <c r="CN85" s="197" t="n">
        <v>20000.0</v>
      </c>
      <c r="CO85" s="197" t="n">
        <v>20000.0</v>
      </c>
      <c r="CP85" s="197" t="n">
        <v>20000.0</v>
      </c>
      <c r="CQ85" s="197" t="n">
        <v>20000.0</v>
      </c>
      <c r="CR85" s="197" t="n">
        <v>5000.0</v>
      </c>
      <c r="CS85" s="197" t="n">
        <v>30.0</v>
      </c>
      <c r="CT85" s="197" t="n">
        <v>30.0</v>
      </c>
      <c r="CU85" s="197" t="n">
        <v>711.6611328125</v>
      </c>
    </row>
    <row r="86" spans="2:99">
      <c r="B86" s="122" t="s">
        <v>486</v>
      </c>
      <c r="C86" s="197" t="n">
        <v>3252.0</v>
      </c>
      <c r="D86" s="197" t="n">
        <v>2966.0</v>
      </c>
      <c r="E86" s="197" t="n">
        <v>575.0</v>
      </c>
      <c r="F86" s="122" t="s">
        <v>486</v>
      </c>
      <c r="G86" s="197" t="n">
        <v>3001.5986328125</v>
      </c>
      <c r="H86" s="197" t="n">
        <v>1867.88134765625</v>
      </c>
      <c r="I86" s="197" t="n">
        <v>525.399658203125</v>
      </c>
      <c r="J86" s="197" t="n">
        <v>313.51434326171875</v>
      </c>
      <c r="K86" s="197" t="n">
        <v>599.929443359375</v>
      </c>
      <c r="L86" s="197" t="n">
        <v>4237.3974609375</v>
      </c>
      <c r="M86" s="197" t="n">
        <v>4237.3974609375</v>
      </c>
      <c r="N86" s="197" t="n">
        <v>3892.2490234375</v>
      </c>
      <c r="O86" s="197" t="n">
        <v>2765.981201171875</v>
      </c>
      <c r="P86" s="197" t="n">
        <v>2765.981201171875</v>
      </c>
      <c r="Q86" s="197" t="n">
        <v>21323.71875</v>
      </c>
      <c r="R86" s="197" t="n">
        <v>2591.5224609375</v>
      </c>
      <c r="S86" s="197" t="n">
        <v>0.0</v>
      </c>
      <c r="T86" s="197" t="n">
        <v>413.03387451171875</v>
      </c>
      <c r="U86" s="197" t="n">
        <v>247.03330993652344</v>
      </c>
      <c r="V86" s="197" t="n">
        <v>0.0</v>
      </c>
      <c r="W86" s="197" t="n">
        <v>0.0</v>
      </c>
      <c r="X86" s="197" t="n">
        <v>0.0</v>
      </c>
      <c r="Y86" s="197" t="n">
        <v>0.0</v>
      </c>
      <c r="Z86" s="197" t="n">
        <v>16250.0</v>
      </c>
      <c r="AA86" s="197" t="n">
        <v>1.0</v>
      </c>
      <c r="AB86" s="197" t="n">
        <v>0.0</v>
      </c>
      <c r="AC86" s="197" t="n">
        <v>0.0</v>
      </c>
      <c r="AD86" s="197" t="n">
        <v>0.6499999761581421</v>
      </c>
      <c r="AE86" s="197" t="n">
        <v>16293.1142578125</v>
      </c>
      <c r="AF86" s="197" t="n">
        <v>6222.388671875</v>
      </c>
      <c r="AG86" s="197" t="n">
        <v>5268.0205078125</v>
      </c>
      <c r="AH86" s="197" t="n">
        <v>1910.857421875</v>
      </c>
      <c r="AI86" s="197" t="n">
        <v>546.197998046875</v>
      </c>
      <c r="AJ86" s="197" t="n">
        <v>800.0</v>
      </c>
      <c r="AK86" s="197" t="n">
        <v>1045.3341064453125</v>
      </c>
      <c r="AL86" s="197" t="n">
        <v>6680.0</v>
      </c>
      <c r="AM86" s="197" t="n">
        <v>4237.3974609375</v>
      </c>
      <c r="AN86" s="197" t="n">
        <v>0.0</v>
      </c>
      <c r="AO86" s="197" t="n">
        <v>0.0</v>
      </c>
      <c r="AP86" s="197" t="n">
        <v>0.0</v>
      </c>
      <c r="AQ86" s="197" t="n">
        <v>323.6666564941406</v>
      </c>
      <c r="AR86" s="197" t="n">
        <v>942.2394409179688</v>
      </c>
      <c r="AS86" s="197" t="n">
        <v>0.0</v>
      </c>
      <c r="AT86" s="197" t="n">
        <v>999999.0</v>
      </c>
      <c r="AU86" s="197" t="n">
        <v>0.0</v>
      </c>
      <c r="AV86" s="197" t="n">
        <v>999999.0</v>
      </c>
      <c r="AW86" s="197" t="n">
        <v>0.0</v>
      </c>
      <c r="AX86" s="197" t="n">
        <v>0.0</v>
      </c>
      <c r="AY86" s="197" t="n">
        <v>999999.0</v>
      </c>
      <c r="AZ86" s="197" t="n">
        <v>0.0</v>
      </c>
      <c r="BA86" s="197" t="n">
        <v>999999.0</v>
      </c>
      <c r="BB86" s="197" t="n">
        <v>0.0</v>
      </c>
      <c r="BC86" s="197" t="n">
        <v>0.47459450364112854</v>
      </c>
      <c r="BD86" s="197" t="n">
        <v>0.4791829288005829</v>
      </c>
      <c r="BE86" s="197" t="n">
        <v>0.48581621050834656</v>
      </c>
      <c r="BF86" s="197" t="n">
        <v>10251.7900390625</v>
      </c>
      <c r="BG86" s="197" t="n">
        <v>10227.3935546875</v>
      </c>
      <c r="BH86" s="197" t="n">
        <v>10184.927734375</v>
      </c>
      <c r="BI86" s="197" t="n">
        <v>0.0</v>
      </c>
      <c r="BJ86" s="197" t="n">
        <v>20461.73828125</v>
      </c>
      <c r="BK86" s="197" t="n">
        <v>20536.0546875</v>
      </c>
      <c r="BL86" s="197" t="n">
        <v>20636.2890625</v>
      </c>
      <c r="BM86" s="197" t="n">
        <v>-9564.9736328125</v>
      </c>
      <c r="BN86" s="197" t="n">
        <v>-9848.0029296875</v>
      </c>
      <c r="BO86" s="197" t="n">
        <v>-9287.7841796875</v>
      </c>
      <c r="BP86" s="197" t="n">
        <v>0.0</v>
      </c>
      <c r="BQ86" s="197" t="n">
        <v>999999.0</v>
      </c>
      <c r="BR86" s="197" t="n">
        <v>0.0</v>
      </c>
      <c r="BS86" s="197" t="n">
        <v>999999.0</v>
      </c>
      <c r="BT86" s="197" t="n">
        <v>0.0</v>
      </c>
      <c r="BU86" s="197" t="n">
        <v>296.41815185546875</v>
      </c>
      <c r="BV86" s="197" t="n">
        <v>840.6103515625</v>
      </c>
      <c r="BW86" s="197" t="n">
        <v>99000.0</v>
      </c>
      <c r="BX86" s="197" t="n">
        <v>256.0429992675781</v>
      </c>
      <c r="BY86" s="197" t="n">
        <v>280.69561767578125</v>
      </c>
      <c r="BZ86" s="197" t="n">
        <v>99000.0</v>
      </c>
      <c r="CA86" s="197" t="n">
        <v>307.2416076660156</v>
      </c>
      <c r="CB86" s="197" t="n">
        <v>642.210693359375</v>
      </c>
      <c r="CC86" s="197" t="n">
        <v>964.9122924804688</v>
      </c>
      <c r="CD86" s="197" t="n">
        <v>1374.6356201171875</v>
      </c>
      <c r="CE86" s="197" t="n">
        <v>1325.1915283203125</v>
      </c>
      <c r="CF86" s="197" t="n">
        <v>15500.0</v>
      </c>
      <c r="CG86" s="197" t="n">
        <v>1507.7086181640625</v>
      </c>
      <c r="CH86" s="197" t="n">
        <v>6680.0</v>
      </c>
      <c r="CI86" s="197" t="n">
        <v>4237.3974609375</v>
      </c>
      <c r="CJ86" s="197" t="n">
        <v>10917.3974609375</v>
      </c>
      <c r="CK86" s="197" t="n">
        <v>20000.0</v>
      </c>
      <c r="CL86" s="197" t="n">
        <v>20000.0</v>
      </c>
      <c r="CM86" s="197" t="n">
        <v>20000.0</v>
      </c>
      <c r="CN86" s="197" t="n">
        <v>20000.0</v>
      </c>
      <c r="CO86" s="197" t="n">
        <v>20000.0</v>
      </c>
      <c r="CP86" s="197" t="n">
        <v>20000.0</v>
      </c>
      <c r="CQ86" s="197" t="n">
        <v>20000.0</v>
      </c>
      <c r="CR86" s="197" t="n">
        <v>5000.0</v>
      </c>
      <c r="CS86" s="197" t="n">
        <v>0.0</v>
      </c>
      <c r="CT86" s="197" t="n">
        <v>0.0</v>
      </c>
      <c r="CU86" s="197" t="n">
        <v>647.880615234375</v>
      </c>
    </row>
    <row r="87" spans="2:99">
      <c r="B87" s="122" t="s">
        <v>487</v>
      </c>
      <c r="C87" s="197" t="n">
        <v>3363.0</v>
      </c>
      <c r="D87" s="197" t="n">
        <v>3045.0</v>
      </c>
      <c r="E87" s="197" t="n">
        <v>575.0</v>
      </c>
      <c r="F87" s="122" t="s">
        <v>487</v>
      </c>
      <c r="G87" s="197" t="n">
        <v>3114.60107421875</v>
      </c>
      <c r="H87" s="197" t="n">
        <v>1870.0296630859375</v>
      </c>
      <c r="I87" s="197" t="n">
        <v>519.237060546875</v>
      </c>
      <c r="J87" s="197" t="n">
        <v>496.8818664550781</v>
      </c>
      <c r="K87" s="197" t="n">
        <v>832.991943359375</v>
      </c>
      <c r="L87" s="197" t="n">
        <v>4217.953125</v>
      </c>
      <c r="M87" s="197" t="n">
        <v>4217.953125</v>
      </c>
      <c r="N87" s="197" t="n">
        <v>6616.43505859375</v>
      </c>
      <c r="O87" s="197" t="n">
        <v>5417.1943359375</v>
      </c>
      <c r="P87" s="197" t="n">
        <v>6616.43505859375</v>
      </c>
      <c r="Q87" s="197" t="n">
        <v>13341.359375</v>
      </c>
      <c r="R87" s="197" t="n">
        <v>2311.935302734375</v>
      </c>
      <c r="S87" s="197" t="n">
        <v>0.0</v>
      </c>
      <c r="T87" s="197" t="n">
        <v>115.61353302001953</v>
      </c>
      <c r="U87" s="197" t="n">
        <v>522.7342529296875</v>
      </c>
      <c r="V87" s="197" t="n">
        <v>1033.9520263671875</v>
      </c>
      <c r="W87" s="197" t="n">
        <v>362.2317810058594</v>
      </c>
      <c r="X87" s="197" t="n">
        <v>671.72021484375</v>
      </c>
      <c r="Y87" s="197" t="n">
        <v>0.0</v>
      </c>
      <c r="Z87" s="197" t="n">
        <v>4500.0</v>
      </c>
      <c r="AA87" s="197" t="n">
        <v>1.0</v>
      </c>
      <c r="AB87" s="197" t="n">
        <v>1199.240966796875</v>
      </c>
      <c r="AC87" s="197" t="n">
        <v>0.0</v>
      </c>
      <c r="AD87" s="197" t="n">
        <v>0.6499999761581421</v>
      </c>
      <c r="AE87" s="197" t="n">
        <v>10834.388671875</v>
      </c>
      <c r="AF87" s="197" t="n">
        <v>1690.2899169921875</v>
      </c>
      <c r="AG87" s="197" t="n">
        <v>0.0</v>
      </c>
      <c r="AH87" s="197" t="n">
        <v>1441.6070556640625</v>
      </c>
      <c r="AI87" s="197" t="n">
        <v>0.0</v>
      </c>
      <c r="AJ87" s="197" t="n">
        <v>0.0</v>
      </c>
      <c r="AK87" s="197" t="n">
        <v>74.31771087646484</v>
      </c>
      <c r="AL87" s="197" t="n">
        <v>7102.61181640625</v>
      </c>
      <c r="AM87" s="197" t="n">
        <v>4217.953125</v>
      </c>
      <c r="AN87" s="197" t="n">
        <v>0.0</v>
      </c>
      <c r="AO87" s="197" t="n">
        <v>0.0</v>
      </c>
      <c r="AP87" s="197" t="n">
        <v>0.0</v>
      </c>
      <c r="AQ87" s="197" t="n">
        <v>485.5</v>
      </c>
      <c r="AR87" s="197" t="n">
        <v>1067.0</v>
      </c>
      <c r="AS87" s="197" t="n">
        <v>0.0</v>
      </c>
      <c r="AT87" s="197" t="n">
        <v>999999.0</v>
      </c>
      <c r="AU87" s="197" t="n">
        <v>0.0</v>
      </c>
      <c r="AV87" s="197" t="n">
        <v>999999.0</v>
      </c>
      <c r="AW87" s="197" t="n">
        <v>0.0</v>
      </c>
      <c r="AX87" s="197" t="n">
        <v>0.0</v>
      </c>
      <c r="AY87" s="197" t="n">
        <v>999999.0</v>
      </c>
      <c r="AZ87" s="197" t="n">
        <v>0.0</v>
      </c>
      <c r="BA87" s="197" t="n">
        <v>999999.0</v>
      </c>
      <c r="BB87" s="197" t="n">
        <v>0.0</v>
      </c>
      <c r="BC87" s="197" t="n">
        <v>0.0</v>
      </c>
      <c r="BD87" s="197" t="n">
        <v>0.0</v>
      </c>
      <c r="BE87" s="197" t="n">
        <v>0.0</v>
      </c>
      <c r="BF87" s="197" t="n">
        <v>999999.0</v>
      </c>
      <c r="BG87" s="197" t="n">
        <v>999999.0</v>
      </c>
      <c r="BH87" s="197" t="n">
        <v>999999.0</v>
      </c>
      <c r="BI87" s="197" t="n">
        <v>0.0</v>
      </c>
      <c r="BJ87" s="197" t="n">
        <v>999999.0</v>
      </c>
      <c r="BK87" s="197" t="n">
        <v>999999.0</v>
      </c>
      <c r="BL87" s="197" t="n">
        <v>999999.0</v>
      </c>
      <c r="BM87" s="197" t="n">
        <v>0.0</v>
      </c>
      <c r="BN87" s="197" t="n">
        <v>0.0</v>
      </c>
      <c r="BO87" s="197" t="n">
        <v>0.0</v>
      </c>
      <c r="BP87" s="197" t="n">
        <v>0.0</v>
      </c>
      <c r="BQ87" s="197" t="n">
        <v>999999.0</v>
      </c>
      <c r="BR87" s="197" t="n">
        <v>0.0</v>
      </c>
      <c r="BS87" s="197" t="n">
        <v>999999.0</v>
      </c>
      <c r="BT87" s="197" t="n">
        <v>0.0</v>
      </c>
      <c r="BU87" s="197" t="n">
        <v>302.6044006347656</v>
      </c>
      <c r="BV87" s="197" t="n">
        <v>301.098876953125</v>
      </c>
      <c r="BW87" s="197" t="n">
        <v>99000.0</v>
      </c>
      <c r="BX87" s="197" t="n">
        <v>236.1813201904297</v>
      </c>
      <c r="BY87" s="197" t="n">
        <v>260.6849060058594</v>
      </c>
      <c r="BZ87" s="197" t="n">
        <v>99000.0</v>
      </c>
      <c r="CA87" s="197" t="n">
        <v>274.3488464355469</v>
      </c>
      <c r="CB87" s="197" t="n">
        <v>302.8887634277344</v>
      </c>
      <c r="CC87" s="197" t="n">
        <v>964.9122924804688</v>
      </c>
      <c r="CD87" s="197" t="n">
        <v>1034.977783203125</v>
      </c>
      <c r="CE87" s="197" t="n">
        <v>1450.6522216796875</v>
      </c>
      <c r="CF87" s="197" t="n">
        <v>15500.0</v>
      </c>
      <c r="CG87" s="197" t="n">
        <v>0.0</v>
      </c>
      <c r="CH87" s="197" t="n">
        <v>4500.0</v>
      </c>
      <c r="CI87" s="197" t="n">
        <v>3750.0</v>
      </c>
      <c r="CJ87" s="197" t="n">
        <v>8250.0</v>
      </c>
      <c r="CK87" s="197" t="n">
        <v>20000.0</v>
      </c>
      <c r="CL87" s="197" t="n">
        <v>20000.0</v>
      </c>
      <c r="CM87" s="197" t="n">
        <v>20000.0</v>
      </c>
      <c r="CN87" s="197" t="n">
        <v>20000.0</v>
      </c>
      <c r="CO87" s="197" t="n">
        <v>20000.0</v>
      </c>
      <c r="CP87" s="197" t="n">
        <v>20000.0</v>
      </c>
      <c r="CQ87" s="197" t="n">
        <v>20000.0</v>
      </c>
      <c r="CR87" s="197" t="n">
        <v>5000.0</v>
      </c>
      <c r="CS87" s="197" t="n">
        <v>7.0</v>
      </c>
      <c r="CT87" s="197" t="n">
        <v>7.0</v>
      </c>
      <c r="CU87" s="197" t="n">
        <v>577.9838256835938</v>
      </c>
    </row>
    <row r="88" spans="2:99">
      <c r="B88" s="122" t="s">
        <v>488</v>
      </c>
      <c r="C88" s="197" t="n">
        <v>3761.0</v>
      </c>
      <c r="D88" s="197" t="n">
        <v>3072.0</v>
      </c>
      <c r="E88" s="197" t="n">
        <v>575.0</v>
      </c>
      <c r="F88" s="122" t="s">
        <v>488</v>
      </c>
      <c r="G88" s="197" t="n">
        <v>3332.830810546875</v>
      </c>
      <c r="H88" s="197" t="n">
        <v>1996.66259765625</v>
      </c>
      <c r="I88" s="197" t="n">
        <v>522.0131225585938</v>
      </c>
      <c r="J88" s="197" t="n">
        <v>622.6412963867188</v>
      </c>
      <c r="K88" s="197" t="n">
        <v>810.9054565429688</v>
      </c>
      <c r="L88" s="197" t="n">
        <v>3445.2236328125</v>
      </c>
      <c r="M88" s="197" t="n">
        <v>3445.2236328125</v>
      </c>
      <c r="N88" s="197" t="n">
        <v>3445.2236328125</v>
      </c>
      <c r="O88" s="197" t="n">
        <v>3445.2236328125</v>
      </c>
      <c r="P88" s="197" t="n">
        <v>3445.2236328125</v>
      </c>
      <c r="Q88" s="197" t="n">
        <v>23132.994140625</v>
      </c>
      <c r="R88" s="197" t="n">
        <v>2414.533935546875</v>
      </c>
      <c r="S88" s="197" t="n">
        <v>0.0</v>
      </c>
      <c r="T88" s="197" t="n">
        <v>0.0</v>
      </c>
      <c r="U88" s="197" t="n">
        <v>257.3580627441406</v>
      </c>
      <c r="V88" s="197" t="n">
        <v>13935.296875</v>
      </c>
      <c r="W88" s="197" t="n">
        <v>7586.873046875</v>
      </c>
      <c r="X88" s="197" t="n">
        <v>6348.42333984375</v>
      </c>
      <c r="Y88" s="197" t="n">
        <v>0.0</v>
      </c>
      <c r="Z88" s="197" t="n">
        <v>6000.0</v>
      </c>
      <c r="AA88" s="197" t="n">
        <v>1.0</v>
      </c>
      <c r="AB88" s="197" t="n">
        <v>0.0</v>
      </c>
      <c r="AC88" s="197" t="n">
        <v>0.0</v>
      </c>
      <c r="AD88" s="197" t="n">
        <v>0.6499999761581421</v>
      </c>
      <c r="AE88" s="197" t="n">
        <v>17177.4921875</v>
      </c>
      <c r="AF88" s="197" t="n">
        <v>3285.85986328125</v>
      </c>
      <c r="AG88" s="197" t="n">
        <v>0.0</v>
      </c>
      <c r="AH88" s="197" t="n">
        <v>1438.684326171875</v>
      </c>
      <c r="AI88" s="197" t="n">
        <v>0.0</v>
      </c>
      <c r="AJ88" s="197" t="n">
        <v>0.0</v>
      </c>
      <c r="AK88" s="197" t="n">
        <v>70.08470916748047</v>
      </c>
      <c r="AL88" s="197" t="n">
        <v>7484.8447265625</v>
      </c>
      <c r="AM88" s="197" t="n">
        <v>4221.6728515625</v>
      </c>
      <c r="AN88" s="197" t="n">
        <v>0.0</v>
      </c>
      <c r="AO88" s="197" t="n">
        <v>0.0</v>
      </c>
      <c r="AP88" s="197" t="n">
        <v>0.0</v>
      </c>
      <c r="AQ88" s="197" t="n">
        <v>647.3333129882812</v>
      </c>
      <c r="AR88" s="197" t="n">
        <v>257.1167907714844</v>
      </c>
      <c r="AS88" s="197" t="n">
        <v>0.0</v>
      </c>
      <c r="AT88" s="197" t="n">
        <v>999999.0</v>
      </c>
      <c r="AU88" s="197" t="n">
        <v>0.0</v>
      </c>
      <c r="AV88" s="197" t="n">
        <v>999999.0</v>
      </c>
      <c r="AW88" s="197" t="n">
        <v>0.0</v>
      </c>
      <c r="AX88" s="197" t="n">
        <v>0.0</v>
      </c>
      <c r="AY88" s="197" t="n">
        <v>999999.0</v>
      </c>
      <c r="AZ88" s="197" t="n">
        <v>0.0</v>
      </c>
      <c r="BA88" s="197" t="n">
        <v>999999.0</v>
      </c>
      <c r="BB88" s="197" t="n">
        <v>0.0</v>
      </c>
      <c r="BC88" s="197" t="n">
        <v>0.48170286417007446</v>
      </c>
      <c r="BD88" s="197" t="n">
        <v>0.48353469371795654</v>
      </c>
      <c r="BE88" s="197" t="n">
        <v>0.48628225922584534</v>
      </c>
      <c r="BF88" s="197" t="n">
        <v>8678.6669921875</v>
      </c>
      <c r="BG88" s="197" t="n">
        <v>8668.28515625</v>
      </c>
      <c r="BH88" s="197" t="n">
        <v>8646.419921875</v>
      </c>
      <c r="BI88" s="197" t="n">
        <v>0.0</v>
      </c>
      <c r="BJ88" s="197" t="n">
        <v>19958.625</v>
      </c>
      <c r="BK88" s="197" t="n">
        <v>19991.140625</v>
      </c>
      <c r="BL88" s="197" t="n">
        <v>20033.61328125</v>
      </c>
      <c r="BM88" s="197" t="n">
        <v>-6899.6962890625</v>
      </c>
      <c r="BN88" s="197" t="n">
        <v>-6715.69140625</v>
      </c>
      <c r="BO88" s="197" t="n">
        <v>-6649.95361328125</v>
      </c>
      <c r="BP88" s="197" t="n">
        <v>1.2263007164001465</v>
      </c>
      <c r="BQ88" s="197" t="n">
        <v>5205.12060546875</v>
      </c>
      <c r="BR88" s="197" t="n">
        <v>0.0</v>
      </c>
      <c r="BS88" s="197" t="n">
        <v>999999.0</v>
      </c>
      <c r="BT88" s="197" t="n">
        <v>0.0</v>
      </c>
      <c r="BU88" s="197" t="n">
        <v>564.3099975585938</v>
      </c>
      <c r="BV88" s="197" t="n">
        <v>302.7144470214844</v>
      </c>
      <c r="BW88" s="197" t="n">
        <v>99000.0</v>
      </c>
      <c r="BX88" s="197" t="n">
        <v>378.0382995605469</v>
      </c>
      <c r="BY88" s="197" t="n">
        <v>235.28598022460938</v>
      </c>
      <c r="BZ88" s="197" t="n">
        <v>99000.0</v>
      </c>
      <c r="CA88" s="197" t="n">
        <v>287.3747863769531</v>
      </c>
      <c r="CB88" s="197" t="n">
        <v>276.03985595703125</v>
      </c>
      <c r="CC88" s="197" t="n">
        <v>964.9122924804688</v>
      </c>
      <c r="CD88" s="197" t="n">
        <v>2357.27880859375</v>
      </c>
      <c r="CE88" s="197" t="n">
        <v>1006.8391723632812</v>
      </c>
      <c r="CF88" s="197" t="n">
        <v>12500.0</v>
      </c>
      <c r="CG88" s="197" t="n">
        <v>0.0</v>
      </c>
      <c r="CH88" s="197" t="n">
        <v>300.0</v>
      </c>
      <c r="CI88" s="197" t="n">
        <v>3000.0</v>
      </c>
      <c r="CJ88" s="197" t="n">
        <v>3300.0</v>
      </c>
      <c r="CK88" s="197" t="n">
        <v>20000.0</v>
      </c>
      <c r="CL88" s="197" t="n">
        <v>20000.0</v>
      </c>
      <c r="CM88" s="197" t="n">
        <v>20000.0</v>
      </c>
      <c r="CN88" s="197" t="n">
        <v>20000.0</v>
      </c>
      <c r="CO88" s="197" t="n">
        <v>20000.0</v>
      </c>
      <c r="CP88" s="197" t="n">
        <v>20000.0</v>
      </c>
      <c r="CQ88" s="197" t="n">
        <v>20000.0</v>
      </c>
      <c r="CR88" s="197" t="n">
        <v>5000.0</v>
      </c>
      <c r="CS88" s="197" t="n">
        <v>0.0</v>
      </c>
      <c r="CT88" s="197" t="n">
        <v>0.0</v>
      </c>
      <c r="CU88" s="197" t="n">
        <v>603.6334838867188</v>
      </c>
    </row>
    <row r="89" spans="2:99">
      <c r="B89" s="122" t="s">
        <v>489</v>
      </c>
      <c r="C89" s="197" t="n">
        <v>4099.0</v>
      </c>
      <c r="D89" s="197" t="n">
        <v>3108.0</v>
      </c>
      <c r="E89" s="197" t="n">
        <v>575.0</v>
      </c>
      <c r="F89" s="122" t="s">
        <v>489</v>
      </c>
      <c r="G89" s="197" t="n">
        <v>3843.272705078125</v>
      </c>
      <c r="H89" s="197" t="n">
        <v>2238.220947265625</v>
      </c>
      <c r="I89" s="197" t="n">
        <v>547.0123291015625</v>
      </c>
      <c r="J89" s="197" t="n">
        <v>644.295166015625</v>
      </c>
      <c r="K89" s="197" t="n">
        <v>682.0343627929688</v>
      </c>
      <c r="L89" s="197" t="n">
        <v>2186.452880859375</v>
      </c>
      <c r="M89" s="197" t="n">
        <v>2186.452880859375</v>
      </c>
      <c r="N89" s="197" t="n">
        <v>2186.452880859375</v>
      </c>
      <c r="O89" s="197" t="n">
        <v>2186.452880859375</v>
      </c>
      <c r="P89" s="197" t="n">
        <v>2186.452880859375</v>
      </c>
      <c r="Q89" s="197" t="n">
        <v>20560.55078125</v>
      </c>
      <c r="R89" s="197" t="n">
        <v>2537.306640625</v>
      </c>
      <c r="S89" s="197" t="n">
        <v>0.0</v>
      </c>
      <c r="T89" s="197" t="n">
        <v>0.0</v>
      </c>
      <c r="U89" s="197" t="n">
        <v>3238.416748046875</v>
      </c>
      <c r="V89" s="197" t="n">
        <v>13960.404296875</v>
      </c>
      <c r="W89" s="197" t="n">
        <v>6073.9560546875</v>
      </c>
      <c r="X89" s="197" t="n">
        <v>7886.4482421875</v>
      </c>
      <c r="Y89" s="197" t="n">
        <v>0.0</v>
      </c>
      <c r="Z89" s="197" t="n">
        <v>8586.20703125</v>
      </c>
      <c r="AA89" s="197" t="n">
        <v>1.0</v>
      </c>
      <c r="AB89" s="197" t="n">
        <v>0.0</v>
      </c>
      <c r="AC89" s="197" t="n">
        <v>0.0</v>
      </c>
      <c r="AD89" s="197" t="n">
        <v>0.3799999952316284</v>
      </c>
      <c r="AE89" s="197" t="n">
        <v>10317.4306640625</v>
      </c>
      <c r="AF89" s="197" t="n">
        <v>7523.095703125</v>
      </c>
      <c r="AG89" s="197" t="n">
        <v>0.0</v>
      </c>
      <c r="AH89" s="197" t="n">
        <v>1461.4229736328125</v>
      </c>
      <c r="AI89" s="197" t="n">
        <v>0.0</v>
      </c>
      <c r="AJ89" s="197" t="n">
        <v>0.0</v>
      </c>
      <c r="AK89" s="197" t="n">
        <v>307.572265625</v>
      </c>
      <c r="AL89" s="197" t="n">
        <v>7496.6044921875</v>
      </c>
      <c r="AM89" s="197" t="n">
        <v>4235.29443359375</v>
      </c>
      <c r="AN89" s="197" t="n">
        <v>0.0</v>
      </c>
      <c r="AO89" s="197" t="n">
        <v>0.0</v>
      </c>
      <c r="AP89" s="197" t="n">
        <v>0.0</v>
      </c>
      <c r="AQ89" s="197" t="n">
        <v>809.1666870117188</v>
      </c>
      <c r="AR89" s="197" t="n">
        <v>440.19830322265625</v>
      </c>
      <c r="AS89" s="197" t="n">
        <v>0.0</v>
      </c>
      <c r="AT89" s="197" t="n">
        <v>999999.0</v>
      </c>
      <c r="AU89" s="197" t="n">
        <v>0.0</v>
      </c>
      <c r="AV89" s="197" t="n">
        <v>999999.0</v>
      </c>
      <c r="AW89" s="197" t="n">
        <v>0.0</v>
      </c>
      <c r="AX89" s="197" t="n">
        <v>0.0</v>
      </c>
      <c r="AY89" s="197" t="n">
        <v>999999.0</v>
      </c>
      <c r="AZ89" s="197" t="n">
        <v>0.0</v>
      </c>
      <c r="BA89" s="197" t="n">
        <v>999999.0</v>
      </c>
      <c r="BB89" s="197" t="n">
        <v>0.0</v>
      </c>
      <c r="BC89" s="197" t="n">
        <v>0.0</v>
      </c>
      <c r="BD89" s="197" t="n">
        <v>0.0</v>
      </c>
      <c r="BE89" s="197" t="n">
        <v>0.0</v>
      </c>
      <c r="BF89" s="197" t="n">
        <v>999999.0</v>
      </c>
      <c r="BG89" s="197" t="n">
        <v>999999.0</v>
      </c>
      <c r="BH89" s="197" t="n">
        <v>999999.0</v>
      </c>
      <c r="BI89" s="197" t="n">
        <v>0.0</v>
      </c>
      <c r="BJ89" s="197" t="n">
        <v>999999.0</v>
      </c>
      <c r="BK89" s="197" t="n">
        <v>999999.0</v>
      </c>
      <c r="BL89" s="197" t="n">
        <v>999999.0</v>
      </c>
      <c r="BM89" s="197" t="n">
        <v>0.0</v>
      </c>
      <c r="BN89" s="197" t="n">
        <v>0.0</v>
      </c>
      <c r="BO89" s="197" t="n">
        <v>0.0</v>
      </c>
      <c r="BP89" s="197" t="n">
        <v>1.1872252225875854</v>
      </c>
      <c r="BQ89" s="197" t="n">
        <v>7571.5546875</v>
      </c>
      <c r="BR89" s="197" t="n">
        <v>0.0</v>
      </c>
      <c r="BS89" s="197" t="n">
        <v>999999.0</v>
      </c>
      <c r="BT89" s="197" t="n">
        <v>0.0</v>
      </c>
      <c r="BU89" s="197" t="n">
        <v>487.9530334472656</v>
      </c>
      <c r="BV89" s="197" t="n">
        <v>584.686279296875</v>
      </c>
      <c r="BW89" s="197" t="n">
        <v>99000.0</v>
      </c>
      <c r="BX89" s="197" t="n">
        <v>272.10906982421875</v>
      </c>
      <c r="BY89" s="197" t="n">
        <v>389.6328430175781</v>
      </c>
      <c r="BZ89" s="197" t="n">
        <v>99000.0</v>
      </c>
      <c r="CA89" s="197" t="n">
        <v>365.4803466796875</v>
      </c>
      <c r="CB89" s="197" t="n">
        <v>289.9248962402344</v>
      </c>
      <c r="CC89" s="197" t="n">
        <v>631.5789184570312</v>
      </c>
      <c r="CD89" s="197" t="n">
        <v>1227.9468994140625</v>
      </c>
      <c r="CE89" s="197" t="n">
        <v>2463.808837890625</v>
      </c>
      <c r="CF89" s="197" t="n">
        <v>8000.0</v>
      </c>
      <c r="CG89" s="197" t="n">
        <v>0.0</v>
      </c>
      <c r="CH89" s="197" t="n">
        <v>300.0</v>
      </c>
      <c r="CI89" s="197" t="n">
        <v>2500.0</v>
      </c>
      <c r="CJ89" s="197" t="n">
        <v>2800.0</v>
      </c>
      <c r="CK89" s="197" t="n">
        <v>20000.0</v>
      </c>
      <c r="CL89" s="197" t="n">
        <v>20000.0</v>
      </c>
      <c r="CM89" s="197" t="n">
        <v>20000.0</v>
      </c>
      <c r="CN89" s="197" t="n">
        <v>20000.0</v>
      </c>
      <c r="CO89" s="197" t="n">
        <v>20000.0</v>
      </c>
      <c r="CP89" s="197" t="n">
        <v>20000.0</v>
      </c>
      <c r="CQ89" s="197" t="n">
        <v>20000.0</v>
      </c>
      <c r="CR89" s="197" t="n">
        <v>5000.0</v>
      </c>
      <c r="CS89" s="197" t="n">
        <v>0.0</v>
      </c>
      <c r="CT89" s="197" t="n">
        <v>0.0</v>
      </c>
      <c r="CU89" s="197" t="n">
        <v>845.7688598632812</v>
      </c>
    </row>
    <row r="90" spans="2:99">
      <c r="B90" s="122" t="s">
        <v>490</v>
      </c>
      <c r="C90" s="197" t="n">
        <v>3965.0</v>
      </c>
      <c r="D90" s="197" t="n">
        <v>2797.0</v>
      </c>
      <c r="E90" s="197" t="n">
        <v>638.0</v>
      </c>
      <c r="F90" s="122" t="s">
        <v>490</v>
      </c>
      <c r="G90" s="197" t="n">
        <v>3965.0</v>
      </c>
      <c r="H90" s="197" t="n">
        <v>2797.0</v>
      </c>
      <c r="I90" s="197" t="n">
        <v>638.0</v>
      </c>
      <c r="J90" s="197" t="n">
        <v>703.1375122070312</v>
      </c>
      <c r="K90" s="197" t="n">
        <v>716.7644653320312</v>
      </c>
      <c r="L90" s="197" t="n">
        <v>3099.0068359375</v>
      </c>
      <c r="M90" s="197" t="n">
        <v>3099.0068359375</v>
      </c>
      <c r="N90" s="197" t="n">
        <v>3099.0068359375</v>
      </c>
      <c r="O90" s="197" t="n">
        <v>3099.0068359375</v>
      </c>
      <c r="P90" s="197" t="n">
        <v>3099.0068359375</v>
      </c>
      <c r="Q90" s="197" t="n">
        <v>67734.1953125</v>
      </c>
      <c r="R90" s="197" t="n">
        <v>4977.59765625</v>
      </c>
      <c r="S90" s="197" t="n">
        <v>0.0</v>
      </c>
      <c r="T90" s="197" t="n">
        <v>584.3228759765625</v>
      </c>
      <c r="U90" s="197" t="n">
        <v>18512.576171875</v>
      </c>
      <c r="V90" s="197" t="n">
        <v>77449.296875</v>
      </c>
      <c r="W90" s="197" t="n">
        <v>46339.72265625</v>
      </c>
      <c r="X90" s="197" t="n">
        <v>31109.576171875</v>
      </c>
      <c r="Y90" s="197" t="n">
        <v>0.0</v>
      </c>
      <c r="Z90" s="197" t="n">
        <v>11915.322265625</v>
      </c>
      <c r="AA90" s="197" t="n">
        <v>1.0</v>
      </c>
      <c r="AB90" s="197" t="n">
        <v>0.0</v>
      </c>
      <c r="AC90" s="197" t="n">
        <v>0.0</v>
      </c>
      <c r="AD90" s="197" t="n">
        <v>0.3499999940395355</v>
      </c>
      <c r="AE90" s="197" t="n">
        <v>33324.58203125</v>
      </c>
      <c r="AF90" s="197" t="n">
        <v>9928.0283203125</v>
      </c>
      <c r="AG90" s="197" t="n">
        <v>12019.4697265625</v>
      </c>
      <c r="AH90" s="197" t="n">
        <v>11986.673828125</v>
      </c>
      <c r="AI90" s="197" t="n">
        <v>10486.55078125</v>
      </c>
      <c r="AJ90" s="197" t="n">
        <v>9664.404296875</v>
      </c>
      <c r="AK90" s="197" t="n">
        <v>9953.0205078125</v>
      </c>
      <c r="AL90" s="197" t="n">
        <v>7482.83837890625</v>
      </c>
      <c r="AM90" s="197" t="n">
        <v>4255.923828125</v>
      </c>
      <c r="AN90" s="197" t="n">
        <v>0.0</v>
      </c>
      <c r="AO90" s="197" t="n">
        <v>0.0</v>
      </c>
      <c r="AP90" s="197" t="n">
        <v>0.0</v>
      </c>
      <c r="AQ90" s="197" t="n">
        <v>380.8236999511719</v>
      </c>
      <c r="AR90" s="197" t="n">
        <v>247.01409912109375</v>
      </c>
      <c r="AS90" s="197" t="n">
        <v>0.0</v>
      </c>
      <c r="AT90" s="197" t="n">
        <v>999999.0</v>
      </c>
      <c r="AU90" s="197" t="n">
        <v>0.0</v>
      </c>
      <c r="AV90" s="197" t="n">
        <v>999999.0</v>
      </c>
      <c r="AW90" s="197" t="n">
        <v>0.0</v>
      </c>
      <c r="AX90" s="197" t="n">
        <v>0.0</v>
      </c>
      <c r="AY90" s="197" t="n">
        <v>999999.0</v>
      </c>
      <c r="AZ90" s="197" t="n">
        <v>0.0</v>
      </c>
      <c r="BA90" s="197" t="n">
        <v>999999.0</v>
      </c>
      <c r="BB90" s="197" t="n">
        <v>0.0</v>
      </c>
      <c r="BC90" s="197" t="n">
        <v>0.0</v>
      </c>
      <c r="BD90" s="197" t="n">
        <v>0.0</v>
      </c>
      <c r="BE90" s="197" t="n">
        <v>0.0</v>
      </c>
      <c r="BF90" s="197" t="n">
        <v>999999.0</v>
      </c>
      <c r="BG90" s="197" t="n">
        <v>999999.0</v>
      </c>
      <c r="BH90" s="197" t="n">
        <v>999999.0</v>
      </c>
      <c r="BI90" s="197" t="n">
        <v>0.0</v>
      </c>
      <c r="BJ90" s="197" t="n">
        <v>999999.0</v>
      </c>
      <c r="BK90" s="197" t="n">
        <v>999999.0</v>
      </c>
      <c r="BL90" s="197" t="n">
        <v>999999.0</v>
      </c>
      <c r="BM90" s="197" t="n">
        <v>0.0</v>
      </c>
      <c r="BN90" s="197" t="n">
        <v>0.0</v>
      </c>
      <c r="BO90" s="197" t="n">
        <v>0.0</v>
      </c>
      <c r="BP90" s="197" t="n">
        <v>0.0</v>
      </c>
      <c r="BQ90" s="197" t="n">
        <v>999999.0</v>
      </c>
      <c r="BR90" s="197" t="n">
        <v>0.0</v>
      </c>
      <c r="BS90" s="197" t="n">
        <v>999999.0</v>
      </c>
      <c r="BT90" s="197" t="n">
        <v>0.0</v>
      </c>
      <c r="BU90" s="197" t="n">
        <v>236.8350830078125</v>
      </c>
      <c r="BV90" s="197" t="n">
        <v>488.87109375</v>
      </c>
      <c r="BW90" s="197" t="n">
        <v>99000.0</v>
      </c>
      <c r="BX90" s="197" t="n">
        <v>185.4713134765625</v>
      </c>
      <c r="BY90" s="197" t="n">
        <v>269.1876220703125</v>
      </c>
      <c r="BZ90" s="197" t="n">
        <v>99000.0</v>
      </c>
      <c r="CA90" s="197" t="n">
        <v>298.31085205078125</v>
      </c>
      <c r="CB90" s="197" t="n">
        <v>369.512451171875</v>
      </c>
      <c r="CC90" s="197" t="n">
        <v>631.5789184570312</v>
      </c>
      <c r="CD90" s="197" t="n">
        <v>302.32989501953125</v>
      </c>
      <c r="CE90" s="197" t="n">
        <v>1196.87158203125</v>
      </c>
      <c r="CF90" s="197" t="n">
        <v>8000.0</v>
      </c>
      <c r="CG90" s="197" t="n">
        <v>0.0</v>
      </c>
      <c r="CH90" s="197" t="n">
        <v>300.0</v>
      </c>
      <c r="CI90" s="197" t="n">
        <v>800.0</v>
      </c>
      <c r="CJ90" s="197" t="n">
        <v>1100.0</v>
      </c>
      <c r="CK90" s="197" t="n">
        <v>20000.0</v>
      </c>
      <c r="CL90" s="197" t="n">
        <v>20000.0</v>
      </c>
      <c r="CM90" s="197" t="n">
        <v>20000.0</v>
      </c>
      <c r="CN90" s="197" t="n">
        <v>20000.0</v>
      </c>
      <c r="CO90" s="197" t="n">
        <v>20000.0</v>
      </c>
      <c r="CP90" s="197" t="n">
        <v>20000.0</v>
      </c>
      <c r="CQ90" s="197" t="n">
        <v>20000.0</v>
      </c>
      <c r="CR90" s="197" t="n">
        <v>4500.0</v>
      </c>
      <c r="CS90" s="197" t="n">
        <v>0.0</v>
      </c>
      <c r="CT90" s="197" t="n">
        <v>0.0</v>
      </c>
      <c r="CU90" s="197" t="n">
        <v>1659.19921875</v>
      </c>
    </row>
    <row r="91" spans="2:99">
      <c r="B91" s="122" t="s">
        <v>491</v>
      </c>
      <c r="C91" s="197" t="n">
        <v>4552.0</v>
      </c>
      <c r="D91" s="197" t="n">
        <v>3350.0</v>
      </c>
      <c r="E91" s="197" t="n">
        <v>800.0</v>
      </c>
      <c r="F91" s="122" t="s">
        <v>491</v>
      </c>
      <c r="G91" s="197" t="n">
        <v>4552.0</v>
      </c>
      <c r="H91" s="197" t="n">
        <v>3268.90478515625</v>
      </c>
      <c r="I91" s="197" t="n">
        <v>800.0</v>
      </c>
      <c r="J91" s="197" t="n">
        <v>599.2262573242188</v>
      </c>
      <c r="K91" s="197" t="n">
        <v>549.912109375</v>
      </c>
      <c r="L91" s="197" t="n">
        <v>949.8446655273438</v>
      </c>
      <c r="M91" s="197" t="n">
        <v>949.8446655273438</v>
      </c>
      <c r="N91" s="197" t="n">
        <v>949.8446655273438</v>
      </c>
      <c r="O91" s="197" t="n">
        <v>949.8446655273438</v>
      </c>
      <c r="P91" s="197" t="n">
        <v>949.8446655273438</v>
      </c>
      <c r="Q91" s="197" t="n">
        <v>25127.490234375</v>
      </c>
      <c r="R91" s="197" t="n">
        <v>5699.06787109375</v>
      </c>
      <c r="S91" s="197" t="n">
        <v>0.0</v>
      </c>
      <c r="T91" s="197" t="n">
        <v>0.0</v>
      </c>
      <c r="U91" s="197" t="n">
        <v>525.2109985351562</v>
      </c>
      <c r="V91" s="197" t="n">
        <v>12017.884765625</v>
      </c>
      <c r="W91" s="197" t="n">
        <v>5365.30419921875</v>
      </c>
      <c r="X91" s="197" t="n">
        <v>6618.22119140625</v>
      </c>
      <c r="Y91" s="197" t="n">
        <v>34.35955047607422</v>
      </c>
      <c r="Z91" s="197" t="n">
        <v>17837.5</v>
      </c>
      <c r="AA91" s="197" t="n">
        <v>1.0</v>
      </c>
      <c r="AB91" s="197" t="n">
        <v>0.0</v>
      </c>
      <c r="AC91" s="197" t="n">
        <v>0.0</v>
      </c>
      <c r="AD91" s="197" t="n">
        <v>0.3499999940395355</v>
      </c>
      <c r="AE91" s="197" t="n">
        <v>11697.822265625</v>
      </c>
      <c r="AF91" s="197" t="n">
        <v>5462.09228515625</v>
      </c>
      <c r="AG91" s="197" t="n">
        <v>76.82176971435547</v>
      </c>
      <c r="AH91" s="197" t="n">
        <v>3934.4306640625</v>
      </c>
      <c r="AI91" s="197" t="n">
        <v>2501.765869140625</v>
      </c>
      <c r="AJ91" s="197" t="n">
        <v>0.0</v>
      </c>
      <c r="AK91" s="197" t="n">
        <v>233.1887969970703</v>
      </c>
      <c r="AL91" s="197" t="n">
        <v>6680.0</v>
      </c>
      <c r="AM91" s="197" t="n">
        <v>4401.0244140625</v>
      </c>
      <c r="AN91" s="197" t="n">
        <v>1899.6893310546875</v>
      </c>
      <c r="AO91" s="197" t="n">
        <v>949.8446655273438</v>
      </c>
      <c r="AP91" s="197" t="n">
        <v>949.8446655273438</v>
      </c>
      <c r="AQ91" s="197" t="n">
        <v>424.85333251953125</v>
      </c>
      <c r="AR91" s="197" t="n">
        <v>515.486083984375</v>
      </c>
      <c r="AS91" s="197" t="n">
        <v>0.0</v>
      </c>
      <c r="AT91" s="197" t="n">
        <v>999999.0</v>
      </c>
      <c r="AU91" s="197" t="n">
        <v>0.0</v>
      </c>
      <c r="AV91" s="197" t="n">
        <v>999999.0</v>
      </c>
      <c r="AW91" s="197" t="n">
        <v>0.0</v>
      </c>
      <c r="AX91" s="197" t="n">
        <v>0.0</v>
      </c>
      <c r="AY91" s="197" t="n">
        <v>999999.0</v>
      </c>
      <c r="AZ91" s="197" t="n">
        <v>0.0</v>
      </c>
      <c r="BA91" s="197" t="n">
        <v>999999.0</v>
      </c>
      <c r="BB91" s="197" t="n">
        <v>0.0</v>
      </c>
      <c r="BC91" s="197" t="n">
        <v>0.0</v>
      </c>
      <c r="BD91" s="197" t="n">
        <v>0.0</v>
      </c>
      <c r="BE91" s="197" t="n">
        <v>0.0</v>
      </c>
      <c r="BF91" s="197" t="n">
        <v>999999.0</v>
      </c>
      <c r="BG91" s="197" t="n">
        <v>999999.0</v>
      </c>
      <c r="BH91" s="197" t="n">
        <v>999999.0</v>
      </c>
      <c r="BI91" s="197" t="n">
        <v>0.0</v>
      </c>
      <c r="BJ91" s="197" t="n">
        <v>999999.0</v>
      </c>
      <c r="BK91" s="197" t="n">
        <v>999999.0</v>
      </c>
      <c r="BL91" s="197" t="n">
        <v>999999.0</v>
      </c>
      <c r="BM91" s="197" t="n">
        <v>0.0</v>
      </c>
      <c r="BN91" s="197" t="n">
        <v>0.0</v>
      </c>
      <c r="BO91" s="197" t="n">
        <v>0.0</v>
      </c>
      <c r="BP91" s="197" t="n">
        <v>0.0</v>
      </c>
      <c r="BQ91" s="197" t="n">
        <v>999999.0</v>
      </c>
      <c r="BR91" s="197" t="n">
        <v>0.0</v>
      </c>
      <c r="BS91" s="197" t="n">
        <v>999999.0</v>
      </c>
      <c r="BT91" s="197" t="n">
        <v>0.0</v>
      </c>
      <c r="BU91" s="197" t="n">
        <v>239.19976806640625</v>
      </c>
      <c r="BV91" s="197" t="n">
        <v>237.33839416503906</v>
      </c>
      <c r="BW91" s="197" t="n">
        <v>450.0</v>
      </c>
      <c r="BX91" s="197" t="n">
        <v>180.0018310546875</v>
      </c>
      <c r="BY91" s="197" t="n">
        <v>186.40164184570312</v>
      </c>
      <c r="BZ91" s="197" t="n">
        <v>450.0</v>
      </c>
      <c r="CA91" s="197" t="n">
        <v>337.7737121582031</v>
      </c>
      <c r="CB91" s="197" t="n">
        <v>296.1947021484375</v>
      </c>
      <c r="CC91" s="197" t="n">
        <v>631.5789184570312</v>
      </c>
      <c r="CD91" s="197" t="n">
        <v>211.6045379638672</v>
      </c>
      <c r="CE91" s="197" t="n">
        <v>315.0089111328125</v>
      </c>
      <c r="CF91" s="197" t="n">
        <v>11000.0</v>
      </c>
      <c r="CG91" s="197" t="n">
        <v>0.0</v>
      </c>
      <c r="CH91" s="197" t="n">
        <v>300.0</v>
      </c>
      <c r="CI91" s="197" t="n">
        <v>800.0</v>
      </c>
      <c r="CJ91" s="197" t="n">
        <v>1100.0</v>
      </c>
      <c r="CK91" s="197" t="n">
        <v>20000.0</v>
      </c>
      <c r="CL91" s="197" t="n">
        <v>1749.8446044921875</v>
      </c>
      <c r="CM91" s="197" t="n">
        <v>20000.0</v>
      </c>
      <c r="CN91" s="197" t="n">
        <v>20000.0</v>
      </c>
      <c r="CO91" s="197" t="n">
        <v>20000.0</v>
      </c>
      <c r="CP91" s="197" t="n">
        <v>20000.0</v>
      </c>
      <c r="CQ91" s="197" t="n">
        <v>20000.0</v>
      </c>
      <c r="CR91" s="197" t="n">
        <v>4500.0</v>
      </c>
      <c r="CS91" s="197" t="n">
        <v>0.0</v>
      </c>
      <c r="CT91" s="197" t="n">
        <v>0.0</v>
      </c>
      <c r="CU91" s="197" t="n">
        <v>1899.6893310546875</v>
      </c>
    </row>
    <row r="92" spans="2:99">
      <c r="B92" s="122" t="s">
        <v>492</v>
      </c>
      <c r="C92" s="197" t="n">
        <v>4552.0</v>
      </c>
      <c r="D92" s="197" t="n">
        <v>3538.0</v>
      </c>
      <c r="E92" s="197" t="n">
        <v>975.0</v>
      </c>
      <c r="F92" s="122" t="s">
        <v>492</v>
      </c>
      <c r="G92" s="197" t="n">
        <v>4491.0244140625</v>
      </c>
      <c r="H92" s="197" t="n">
        <v>3383.41015625</v>
      </c>
      <c r="I92" s="197" t="n">
        <v>975.0</v>
      </c>
      <c r="J92" s="197" t="n">
        <v>414.7355041503906</v>
      </c>
      <c r="K92" s="197" t="n">
        <v>314.72711181640625</v>
      </c>
      <c r="L92" s="197" t="n">
        <v>800.0</v>
      </c>
      <c r="M92" s="197" t="n">
        <v>800.0</v>
      </c>
      <c r="N92" s="197" t="n">
        <v>700.0</v>
      </c>
      <c r="O92" s="197" t="n">
        <v>700.0</v>
      </c>
      <c r="P92" s="197" t="n">
        <v>700.0</v>
      </c>
      <c r="Q92" s="197" t="n">
        <v>12882.984375</v>
      </c>
      <c r="R92" s="197" t="n">
        <v>4212.302734375</v>
      </c>
      <c r="S92" s="197" t="n">
        <v>0.0</v>
      </c>
      <c r="T92" s="197" t="n">
        <v>0.0</v>
      </c>
      <c r="U92" s="197" t="n">
        <v>-21.22414207458496</v>
      </c>
      <c r="V92" s="197" t="n">
        <v>6521.20654296875</v>
      </c>
      <c r="W92" s="197" t="n">
        <v>3713.106689453125</v>
      </c>
      <c r="X92" s="197" t="n">
        <v>2761.15283203125</v>
      </c>
      <c r="Y92" s="197" t="n">
        <v>0.0</v>
      </c>
      <c r="Z92" s="197" t="n">
        <v>7247.98388671875</v>
      </c>
      <c r="AA92" s="197" t="n">
        <v>1.0</v>
      </c>
      <c r="AB92" s="197" t="n">
        <v>0.0</v>
      </c>
      <c r="AC92" s="197" t="n">
        <v>0.0</v>
      </c>
      <c r="AD92" s="197" t="n">
        <v>0.3499999940395355</v>
      </c>
      <c r="AE92" s="197" t="n">
        <v>6266.4423828125</v>
      </c>
      <c r="AF92" s="197" t="n">
        <v>0.0</v>
      </c>
      <c r="AG92" s="197" t="n">
        <v>3882.656982421875</v>
      </c>
      <c r="AH92" s="197" t="n">
        <v>1542.68701171875</v>
      </c>
      <c r="AI92" s="197" t="n">
        <v>162.52142333984375</v>
      </c>
      <c r="AJ92" s="197" t="n">
        <v>20.109519958496094</v>
      </c>
      <c r="AK92" s="197" t="n">
        <v>0.0</v>
      </c>
      <c r="AL92" s="197" t="n">
        <v>6680.0</v>
      </c>
      <c r="AM92" s="197" t="n">
        <v>4453.9912109375</v>
      </c>
      <c r="AN92" s="197" t="n">
        <v>1600.0</v>
      </c>
      <c r="AO92" s="197" t="n">
        <v>700.0</v>
      </c>
      <c r="AP92" s="197" t="n">
        <v>800.0</v>
      </c>
      <c r="AQ92" s="197" t="n">
        <v>425.06329345703125</v>
      </c>
      <c r="AR92" s="197" t="n">
        <v>1067.0</v>
      </c>
      <c r="AS92" s="197" t="n">
        <v>1.663863182067871</v>
      </c>
      <c r="AT92" s="197" t="n">
        <v>-3170.26123046875</v>
      </c>
      <c r="AU92" s="197" t="n">
        <v>0.0</v>
      </c>
      <c r="AV92" s="197" t="n">
        <v>999999.0</v>
      </c>
      <c r="AW92" s="197" t="n">
        <v>0.0</v>
      </c>
      <c r="AX92" s="197" t="n">
        <v>0.0</v>
      </c>
      <c r="AY92" s="197" t="n">
        <v>999993.0</v>
      </c>
      <c r="AZ92" s="197" t="n">
        <v>0.0</v>
      </c>
      <c r="BA92" s="197" t="n">
        <v>999999.0</v>
      </c>
      <c r="BB92" s="197" t="n">
        <v>0.0</v>
      </c>
      <c r="BC92" s="197" t="n">
        <v>0.0</v>
      </c>
      <c r="BD92" s="197" t="n">
        <v>0.0</v>
      </c>
      <c r="BE92" s="197" t="n">
        <v>0.0</v>
      </c>
      <c r="BF92" s="197" t="n">
        <v>999999.0</v>
      </c>
      <c r="BG92" s="197" t="n">
        <v>999999.0</v>
      </c>
      <c r="BH92" s="197" t="n">
        <v>999999.0</v>
      </c>
      <c r="BI92" s="197" t="n">
        <v>0.0</v>
      </c>
      <c r="BJ92" s="197" t="n">
        <v>999999.0</v>
      </c>
      <c r="BK92" s="197" t="n">
        <v>999999.0</v>
      </c>
      <c r="BL92" s="197" t="n">
        <v>999999.0</v>
      </c>
      <c r="BM92" s="197" t="n">
        <v>0.0</v>
      </c>
      <c r="BN92" s="197" t="n">
        <v>0.0</v>
      </c>
      <c r="BO92" s="197" t="n">
        <v>0.0</v>
      </c>
      <c r="BP92" s="197" t="n">
        <v>0.0</v>
      </c>
      <c r="BQ92" s="197" t="n">
        <v>999999.0</v>
      </c>
      <c r="BR92" s="197" t="n">
        <v>0.0</v>
      </c>
      <c r="BS92" s="197" t="n">
        <v>999999.0</v>
      </c>
      <c r="BT92" s="197" t="n">
        <v>0.0</v>
      </c>
      <c r="BU92" s="197" t="n">
        <v>247.95352172851562</v>
      </c>
      <c r="BV92" s="197" t="n">
        <v>239.28524780273438</v>
      </c>
      <c r="BW92" s="197" t="n">
        <v>450.0</v>
      </c>
      <c r="BX92" s="197" t="n">
        <v>199.72312927246094</v>
      </c>
      <c r="BY92" s="197" t="n">
        <v>180.2248992919922</v>
      </c>
      <c r="BZ92" s="197" t="n">
        <v>450.0</v>
      </c>
      <c r="CA92" s="197" t="n">
        <v>472.3554992675781</v>
      </c>
      <c r="CB92" s="197" t="n">
        <v>340.69329833984375</v>
      </c>
      <c r="CC92" s="197" t="n">
        <v>631.5789184570312</v>
      </c>
      <c r="CD92" s="197" t="n">
        <v>209.88690185546875</v>
      </c>
      <c r="CE92" s="197" t="n">
        <v>209.81407165527344</v>
      </c>
      <c r="CF92" s="197" t="n">
        <v>11000.0</v>
      </c>
      <c r="CG92" s="197" t="n">
        <v>0.0</v>
      </c>
      <c r="CH92" s="197" t="n">
        <v>1000.0</v>
      </c>
      <c r="CI92" s="197" t="n">
        <v>991.1776733398438</v>
      </c>
      <c r="CJ92" s="197" t="n">
        <v>1991.1776123046875</v>
      </c>
      <c r="CK92" s="197" t="n">
        <v>20000.0</v>
      </c>
      <c r="CL92" s="197" t="n">
        <v>2274.193603515625</v>
      </c>
      <c r="CM92" s="197" t="n">
        <v>20000.0</v>
      </c>
      <c r="CN92" s="197" t="n">
        <v>20000.0</v>
      </c>
      <c r="CO92" s="197" t="n">
        <v>20000.0</v>
      </c>
      <c r="CP92" s="197" t="n">
        <v>20000.0</v>
      </c>
      <c r="CQ92" s="197" t="n">
        <v>20000.0</v>
      </c>
      <c r="CR92" s="197" t="n">
        <v>4500.0</v>
      </c>
      <c r="CS92" s="197" t="n">
        <v>0.0</v>
      </c>
      <c r="CT92" s="197" t="n">
        <v>0.0</v>
      </c>
      <c r="CU92" s="197" t="n">
        <v>1404.100830078125</v>
      </c>
    </row>
    <row r="93" spans="2:99">
      <c r="B93" s="122" t="s">
        <v>493</v>
      </c>
      <c r="C93" s="197" t="n">
        <v>4500.0</v>
      </c>
      <c r="D93" s="197" t="n">
        <v>3538.0</v>
      </c>
      <c r="E93" s="197" t="n">
        <v>975.0</v>
      </c>
      <c r="F93" s="122" t="s">
        <v>493</v>
      </c>
      <c r="G93" s="197" t="n">
        <v>4119.8056640625</v>
      </c>
      <c r="H93" s="197" t="n">
        <v>3140.913330078125</v>
      </c>
      <c r="I93" s="197" t="n">
        <v>910.6433715820312</v>
      </c>
      <c r="J93" s="197" t="n">
        <v>236.75341796875</v>
      </c>
      <c r="K93" s="197" t="n">
        <v>101.58627319335938</v>
      </c>
      <c r="L93" s="197" t="n">
        <v>2453.912841796875</v>
      </c>
      <c r="M93" s="197" t="n">
        <v>2453.912841796875</v>
      </c>
      <c r="N93" s="197" t="n">
        <v>2453.912841796875</v>
      </c>
      <c r="O93" s="197" t="n">
        <v>2453.912841796875</v>
      </c>
      <c r="P93" s="197" t="n">
        <v>2453.912841796875</v>
      </c>
      <c r="Q93" s="197" t="n">
        <v>12075.9228515625</v>
      </c>
      <c r="R93" s="197" t="n">
        <v>1868.6817626953125</v>
      </c>
      <c r="S93" s="197" t="n">
        <v>0.0</v>
      </c>
      <c r="T93" s="197" t="n">
        <v>0.0</v>
      </c>
      <c r="U93" s="197" t="n">
        <v>-23.245935440063477</v>
      </c>
      <c r="V93" s="197" t="n">
        <v>11.453824043273926</v>
      </c>
      <c r="W93" s="197" t="n">
        <v>0.0</v>
      </c>
      <c r="X93" s="197" t="n">
        <v>0.0</v>
      </c>
      <c r="Y93" s="197" t="n">
        <v>2.7246768474578857</v>
      </c>
      <c r="Z93" s="197" t="n">
        <v>5137.5</v>
      </c>
      <c r="AA93" s="197" t="n">
        <v>0.0</v>
      </c>
      <c r="AB93" s="197" t="n">
        <v>0.0</v>
      </c>
      <c r="AC93" s="197" t="n">
        <v>0.0</v>
      </c>
      <c r="AD93" s="197" t="n">
        <v>0.3499999940395355</v>
      </c>
      <c r="AE93" s="197" t="n">
        <v>5095.48291015625</v>
      </c>
      <c r="AF93" s="197" t="n">
        <v>0.0</v>
      </c>
      <c r="AG93" s="197" t="n">
        <v>6914.51953125</v>
      </c>
      <c r="AH93" s="197" t="n">
        <v>2091.73974609375</v>
      </c>
      <c r="AI93" s="197" t="n">
        <v>744.7977905273438</v>
      </c>
      <c r="AJ93" s="197" t="n">
        <v>3121.2578125</v>
      </c>
      <c r="AK93" s="197" t="n">
        <v>2930.461181640625</v>
      </c>
      <c r="AL93" s="197" t="n">
        <v>6680.0</v>
      </c>
      <c r="AM93" s="197" t="n">
        <v>4466.4794921875</v>
      </c>
      <c r="AN93" s="197" t="n">
        <v>0.0</v>
      </c>
      <c r="AO93" s="197" t="n">
        <v>0.0</v>
      </c>
      <c r="AP93" s="197" t="n">
        <v>0.0</v>
      </c>
      <c r="AQ93" s="197" t="n">
        <v>284.7023620605469</v>
      </c>
      <c r="AR93" s="197" t="n">
        <v>871.4564208984375</v>
      </c>
      <c r="AS93" s="197" t="n">
        <v>0.9135766625404358</v>
      </c>
      <c r="AT93" s="197" t="n">
        <v>-6028.5537109375</v>
      </c>
      <c r="AU93" s="197" t="n">
        <v>6598.84814453125</v>
      </c>
      <c r="AV93" s="197" t="n">
        <v>5216.85498046875</v>
      </c>
      <c r="AW93" s="197" t="n">
        <v>5054.94140625</v>
      </c>
      <c r="AX93" s="197" t="n">
        <v>1.5111491680145264</v>
      </c>
      <c r="AY93" s="197" t="n">
        <v>-10787.29296875</v>
      </c>
      <c r="AZ93" s="197" t="n">
        <v>0.0</v>
      </c>
      <c r="BA93" s="197" t="n">
        <v>7813.76220703125</v>
      </c>
      <c r="BB93" s="197" t="n">
        <v>3470.20654296875</v>
      </c>
      <c r="BC93" s="197" t="n">
        <v>0.0</v>
      </c>
      <c r="BD93" s="197" t="n">
        <v>0.0</v>
      </c>
      <c r="BE93" s="197" t="n">
        <v>0.42713406682014465</v>
      </c>
      <c r="BF93" s="197" t="n">
        <v>999998.0</v>
      </c>
      <c r="BG93" s="197" t="n">
        <v>999998.0</v>
      </c>
      <c r="BH93" s="197" t="n">
        <v>10927.4423828125</v>
      </c>
      <c r="BI93" s="197" t="n">
        <v>0.0</v>
      </c>
      <c r="BJ93" s="197" t="n">
        <v>999999.0</v>
      </c>
      <c r="BK93" s="197" t="n">
        <v>999999.0</v>
      </c>
      <c r="BL93" s="197" t="n">
        <v>16185.1259765625</v>
      </c>
      <c r="BM93" s="197" t="n">
        <v>0.0</v>
      </c>
      <c r="BN93" s="197" t="n">
        <v>0.0</v>
      </c>
      <c r="BO93" s="197" t="n">
        <v>-21009.044921875</v>
      </c>
      <c r="BP93" s="197" t="n">
        <v>0.0</v>
      </c>
      <c r="BQ93" s="197" t="n">
        <v>999999.0</v>
      </c>
      <c r="BR93" s="197" t="n">
        <v>0.0</v>
      </c>
      <c r="BS93" s="197" t="n">
        <v>999999.0</v>
      </c>
      <c r="BT93" s="197" t="n">
        <v>0.0</v>
      </c>
      <c r="BU93" s="197" t="n">
        <v>238.51771545410156</v>
      </c>
      <c r="BV93" s="197" t="n">
        <v>247.97166442871094</v>
      </c>
      <c r="BW93" s="197" t="n">
        <v>450.0</v>
      </c>
      <c r="BX93" s="197" t="n">
        <v>215.23095703125</v>
      </c>
      <c r="BY93" s="197" t="n">
        <v>200.07920837402344</v>
      </c>
      <c r="BZ93" s="197" t="n">
        <v>450.0</v>
      </c>
      <c r="CA93" s="197" t="n">
        <v>504.194091796875</v>
      </c>
      <c r="CB93" s="197" t="n">
        <v>472.6487121582031</v>
      </c>
      <c r="CC93" s="197" t="n">
        <v>631.5789184570312</v>
      </c>
      <c r="CD93" s="197" t="n">
        <v>475.7720947265625</v>
      </c>
      <c r="CE93" s="197" t="n">
        <v>210.31214904785156</v>
      </c>
      <c r="CF93" s="197" t="n">
        <v>99000.0</v>
      </c>
      <c r="CG93" s="197" t="n">
        <v>11524.54296875</v>
      </c>
      <c r="CH93" s="197" t="n">
        <v>2500.0</v>
      </c>
      <c r="CI93" s="197" t="n">
        <v>2000.0</v>
      </c>
      <c r="CJ93" s="197" t="n">
        <v>4500.0</v>
      </c>
      <c r="CK93" s="197" t="n">
        <v>20000.0</v>
      </c>
      <c r="CL93" s="197" t="n">
        <v>20000.0</v>
      </c>
      <c r="CM93" s="197" t="n">
        <v>20000.0</v>
      </c>
      <c r="CN93" s="197" t="n">
        <v>20000.0</v>
      </c>
      <c r="CO93" s="197" t="n">
        <v>20000.0</v>
      </c>
      <c r="CP93" s="197" t="n">
        <v>20000.0</v>
      </c>
      <c r="CQ93" s="197" t="n">
        <v>20000.0</v>
      </c>
      <c r="CR93" s="197" t="n">
        <v>4500.0</v>
      </c>
      <c r="CS93" s="197" t="n">
        <v>26.0</v>
      </c>
      <c r="CT93" s="197" t="n">
        <v>26.0</v>
      </c>
      <c r="CU93" s="197" t="n">
        <v>622.8939208984375</v>
      </c>
    </row>
    <row r="94" spans="2:99">
      <c r="B94" s="122" t="s">
        <v>494</v>
      </c>
      <c r="C94" s="197" t="n">
        <v>4150.0</v>
      </c>
      <c r="D94" s="197" t="n">
        <v>3538.0</v>
      </c>
      <c r="E94" s="197" t="n">
        <v>950.0</v>
      </c>
      <c r="F94" s="122" t="s">
        <v>494</v>
      </c>
      <c r="G94" s="197" t="n">
        <v>3491.89453125</v>
      </c>
      <c r="H94" s="197" t="n">
        <v>2478.47705078125</v>
      </c>
      <c r="I94" s="197" t="n">
        <v>664.7349853515625</v>
      </c>
      <c r="J94" s="197" t="n">
        <v>45.0</v>
      </c>
      <c r="K94" s="197" t="n">
        <v>89.97660827636719</v>
      </c>
      <c r="L94" s="197" t="n">
        <v>2089.450927734375</v>
      </c>
      <c r="M94" s="197" t="n">
        <v>2089.450927734375</v>
      </c>
      <c r="N94" s="197" t="n">
        <v>6173.46435546875</v>
      </c>
      <c r="O94" s="197" t="n">
        <v>6173.46435546875</v>
      </c>
      <c r="P94" s="197" t="n">
        <v>6173.46435546875</v>
      </c>
      <c r="Q94" s="197" t="n">
        <v>22509.91796875</v>
      </c>
      <c r="R94" s="197" t="n">
        <v>1503.899169921875</v>
      </c>
      <c r="S94" s="197" t="n">
        <v>0.0</v>
      </c>
      <c r="T94" s="197" t="n">
        <v>0.0</v>
      </c>
      <c r="U94" s="197" t="n">
        <v>-180.12684631347656</v>
      </c>
      <c r="V94" s="197" t="n">
        <v>3424.57666015625</v>
      </c>
      <c r="W94" s="197" t="n">
        <v>0.0</v>
      </c>
      <c r="X94" s="197" t="n">
        <v>0.0</v>
      </c>
      <c r="Y94" s="197" t="n">
        <v>0.0</v>
      </c>
      <c r="Z94" s="197" t="n">
        <v>8000.0</v>
      </c>
      <c r="AA94" s="197" t="n">
        <v>0.0</v>
      </c>
      <c r="AB94" s="197" t="n">
        <v>0.0</v>
      </c>
      <c r="AC94" s="197" t="n">
        <v>0.0</v>
      </c>
      <c r="AD94" s="197" t="n">
        <v>0.6499999761581421</v>
      </c>
      <c r="AE94" s="197" t="n">
        <v>15695.740234375</v>
      </c>
      <c r="AF94" s="197" t="n">
        <v>3106.604248046875</v>
      </c>
      <c r="AG94" s="197" t="n">
        <v>11750.0</v>
      </c>
      <c r="AH94" s="197" t="n">
        <v>4588.0166015625</v>
      </c>
      <c r="AI94" s="197" t="n">
        <v>3250.0</v>
      </c>
      <c r="AJ94" s="197" t="n">
        <v>9000.0</v>
      </c>
      <c r="AK94" s="197" t="n">
        <v>8868.8701171875</v>
      </c>
      <c r="AL94" s="197" t="n">
        <v>6680.0</v>
      </c>
      <c r="AM94" s="197" t="n">
        <v>4491.50634765625</v>
      </c>
      <c r="AN94" s="197" t="n">
        <v>0.0</v>
      </c>
      <c r="AO94" s="197" t="n">
        <v>0.0</v>
      </c>
      <c r="AP94" s="197" t="n">
        <v>0.0</v>
      </c>
      <c r="AQ94" s="197" t="n">
        <v>201.85145568847656</v>
      </c>
      <c r="AR94" s="197" t="n">
        <v>1067.0</v>
      </c>
      <c r="AS94" s="197" t="n">
        <v>0.6587845683097839</v>
      </c>
      <c r="AT94" s="197" t="n">
        <v>-6558.7509765625</v>
      </c>
      <c r="AU94" s="197" t="n">
        <v>9955.8359375</v>
      </c>
      <c r="AV94" s="197" t="n">
        <v>8349.15234375</v>
      </c>
      <c r="AW94" s="197" t="n">
        <v>11424.5771484375</v>
      </c>
      <c r="AX94" s="197" t="n">
        <v>1.2746148109436035</v>
      </c>
      <c r="AY94" s="197" t="n">
        <v>-14811.845703125</v>
      </c>
      <c r="AZ94" s="197" t="n">
        <v>0.0</v>
      </c>
      <c r="BA94" s="197" t="n">
        <v>14031.9306640625</v>
      </c>
      <c r="BB94" s="197" t="n">
        <v>7029.3955078125</v>
      </c>
      <c r="BC94" s="197" t="n">
        <v>0.0</v>
      </c>
      <c r="BD94" s="197" t="n">
        <v>0.5397018194198608</v>
      </c>
      <c r="BE94" s="197" t="n">
        <v>0.5686895251274109</v>
      </c>
      <c r="BF94" s="197" t="n">
        <v>999998.0</v>
      </c>
      <c r="BG94" s="197" t="n">
        <v>2087.8369140625</v>
      </c>
      <c r="BH94" s="197" t="n">
        <v>1712.5596923828125</v>
      </c>
      <c r="BI94" s="197" t="n">
        <v>0.0</v>
      </c>
      <c r="BJ94" s="197" t="n">
        <v>999999.0</v>
      </c>
      <c r="BK94" s="197" t="n">
        <v>14300.96875</v>
      </c>
      <c r="BL94" s="197" t="n">
        <v>14581.666015625</v>
      </c>
      <c r="BM94" s="197" t="n">
        <v>0.0</v>
      </c>
      <c r="BN94" s="197" t="n">
        <v>367.72283935546875</v>
      </c>
      <c r="BO94" s="197" t="n">
        <v>444.4082946777344</v>
      </c>
      <c r="BP94" s="197" t="n">
        <v>0.0</v>
      </c>
      <c r="BQ94" s="197" t="n">
        <v>999999.0</v>
      </c>
      <c r="BR94" s="197" t="n">
        <v>0.0</v>
      </c>
      <c r="BS94" s="197" t="n">
        <v>999999.0</v>
      </c>
      <c r="BT94" s="197" t="n">
        <v>0.0</v>
      </c>
      <c r="BU94" s="197" t="n">
        <v>437.1169738769531</v>
      </c>
      <c r="BV94" s="197" t="n">
        <v>238.94532775878906</v>
      </c>
      <c r="BW94" s="197" t="n">
        <v>450.0</v>
      </c>
      <c r="BX94" s="197" t="n">
        <v>364.4486389160156</v>
      </c>
      <c r="BY94" s="197" t="n">
        <v>215.94773864746094</v>
      </c>
      <c r="BZ94" s="197" t="n">
        <v>630.0</v>
      </c>
      <c r="CA94" s="197" t="n">
        <v>282.95550537109375</v>
      </c>
      <c r="CB94" s="197" t="n">
        <v>514.5686645507812</v>
      </c>
      <c r="CC94" s="197" t="n">
        <v>631.5789184570312</v>
      </c>
      <c r="CD94" s="197" t="n">
        <v>2269.816650390625</v>
      </c>
      <c r="CE94" s="197" t="n">
        <v>492.666748046875</v>
      </c>
      <c r="CF94" s="197" t="n">
        <v>99000.0</v>
      </c>
      <c r="CG94" s="197" t="n">
        <v>22509.91796875</v>
      </c>
      <c r="CH94" s="197" t="n">
        <v>6680.0</v>
      </c>
      <c r="CI94" s="197" t="n">
        <v>4491.50634765625</v>
      </c>
      <c r="CJ94" s="197" t="n">
        <v>11171.505859375</v>
      </c>
      <c r="CK94" s="197" t="n">
        <v>20000.0</v>
      </c>
      <c r="CL94" s="197" t="n">
        <v>20000.0</v>
      </c>
      <c r="CM94" s="197" t="n">
        <v>20000.0</v>
      </c>
      <c r="CN94" s="197" t="n">
        <v>20000.0</v>
      </c>
      <c r="CO94" s="197" t="n">
        <v>20000.0</v>
      </c>
      <c r="CP94" s="197" t="n">
        <v>20000.0</v>
      </c>
      <c r="CQ94" s="197" t="n">
        <v>20000.0</v>
      </c>
      <c r="CR94" s="197" t="n">
        <v>4500.0</v>
      </c>
      <c r="CS94" s="197" t="n">
        <v>31.0</v>
      </c>
      <c r="CT94" s="197" t="n">
        <v>31.0</v>
      </c>
      <c r="CU94" s="197" t="n">
        <v>501.2997131347656</v>
      </c>
    </row>
    <row r="95" spans="2:99">
      <c r="B95" s="122" t="s">
        <v>495</v>
      </c>
      <c r="C95" s="197" t="n">
        <v>3700.0</v>
      </c>
      <c r="D95" s="197" t="n">
        <v>3538.0</v>
      </c>
      <c r="E95" s="197" t="n">
        <v>800.0</v>
      </c>
      <c r="F95" s="122" t="s">
        <v>495</v>
      </c>
      <c r="G95" s="197" t="n">
        <v>3168.391845703125</v>
      </c>
      <c r="H95" s="197" t="n">
        <v>1981.8858642578125</v>
      </c>
      <c r="I95" s="197" t="n">
        <v>589.3151245117188</v>
      </c>
      <c r="J95" s="197" t="n">
        <v>45.0</v>
      </c>
      <c r="K95" s="197" t="n">
        <v>138.1463165283203</v>
      </c>
      <c r="L95" s="197" t="n">
        <v>4469.4501953125</v>
      </c>
      <c r="M95" s="197" t="n">
        <v>4469.4501953125</v>
      </c>
      <c r="N95" s="197" t="n">
        <v>6680.0</v>
      </c>
      <c r="O95" s="197" t="n">
        <v>6680.0</v>
      </c>
      <c r="P95" s="197" t="n">
        <v>6680.0</v>
      </c>
      <c r="Q95" s="197" t="n">
        <v>16667.751953125</v>
      </c>
      <c r="R95" s="197" t="n">
        <v>1500.9476318359375</v>
      </c>
      <c r="S95" s="197" t="n">
        <v>0.0</v>
      </c>
      <c r="T95" s="197" t="n">
        <v>0.0</v>
      </c>
      <c r="U95" s="197" t="n">
        <v>-89.2933120727539</v>
      </c>
      <c r="V95" s="197" t="n">
        <v>39.52203369140625</v>
      </c>
      <c r="W95" s="197" t="n">
        <v>0.0</v>
      </c>
      <c r="X95" s="197" t="n">
        <v>0.0</v>
      </c>
      <c r="Y95" s="197" t="n">
        <v>0.0</v>
      </c>
      <c r="Z95" s="197" t="n">
        <v>4000.0</v>
      </c>
      <c r="AA95" s="197" t="n">
        <v>0.0</v>
      </c>
      <c r="AB95" s="197" t="n">
        <v>0.0</v>
      </c>
      <c r="AC95" s="197" t="n">
        <v>0.0</v>
      </c>
      <c r="AD95" s="197" t="n">
        <v>0.6499999761581421</v>
      </c>
      <c r="AE95" s="197" t="n">
        <v>11917.544921875</v>
      </c>
      <c r="AF95" s="197" t="n">
        <v>731.9189453125</v>
      </c>
      <c r="AG95" s="197" t="n">
        <v>6779.87841796875</v>
      </c>
      <c r="AH95" s="197" t="n">
        <v>2181.3994140625</v>
      </c>
      <c r="AI95" s="197" t="n">
        <v>838.42041015625</v>
      </c>
      <c r="AJ95" s="197" t="n">
        <v>6479.6416015625</v>
      </c>
      <c r="AK95" s="197" t="n">
        <v>6488.7041015625</v>
      </c>
      <c r="AL95" s="197" t="n">
        <v>6680.0</v>
      </c>
      <c r="AM95" s="197" t="n">
        <v>4469.4501953125</v>
      </c>
      <c r="AN95" s="197" t="n">
        <v>0.0</v>
      </c>
      <c r="AO95" s="197" t="n">
        <v>0.0</v>
      </c>
      <c r="AP95" s="197" t="n">
        <v>0.0</v>
      </c>
      <c r="AQ95" s="197" t="n">
        <v>117.01773071289062</v>
      </c>
      <c r="AR95" s="197" t="n">
        <v>1067.0</v>
      </c>
      <c r="AS95" s="197" t="n">
        <v>0.7768027186393738</v>
      </c>
      <c r="AT95" s="197" t="n">
        <v>-538.6981811523438</v>
      </c>
      <c r="AU95" s="197" t="n">
        <v>693.4813842773438</v>
      </c>
      <c r="AV95" s="197" t="n">
        <v>12530.70703125</v>
      </c>
      <c r="AW95" s="197" t="n">
        <v>2429.667724609375</v>
      </c>
      <c r="AX95" s="197" t="n">
        <v>1.2181191444396973</v>
      </c>
      <c r="AY95" s="197" t="n">
        <v>-3342.9658203125</v>
      </c>
      <c r="AZ95" s="197" t="n">
        <v>0.0</v>
      </c>
      <c r="BA95" s="197" t="n">
        <v>17151.41796875</v>
      </c>
      <c r="BB95" s="197" t="n">
        <v>-719.4431762695312</v>
      </c>
      <c r="BC95" s="197" t="n">
        <v>0.0</v>
      </c>
      <c r="BD95" s="197" t="n">
        <v>0.5438579320907593</v>
      </c>
      <c r="BE95" s="197" t="n">
        <v>0.600680947303772</v>
      </c>
      <c r="BF95" s="197" t="n">
        <v>999998.0</v>
      </c>
      <c r="BG95" s="197" t="n">
        <v>5248.14111328125</v>
      </c>
      <c r="BH95" s="197" t="n">
        <v>4819.24951171875</v>
      </c>
      <c r="BI95" s="197" t="n">
        <v>0.0</v>
      </c>
      <c r="BJ95" s="197" t="n">
        <v>999999.0</v>
      </c>
      <c r="BK95" s="197" t="n">
        <v>14398.3408203125</v>
      </c>
      <c r="BL95" s="197" t="n">
        <v>14925.474609375</v>
      </c>
      <c r="BM95" s="197" t="n">
        <v>0.0</v>
      </c>
      <c r="BN95" s="197" t="n">
        <v>-1765.986328125</v>
      </c>
      <c r="BO95" s="197" t="n">
        <v>-2078.440673828125</v>
      </c>
      <c r="BP95" s="197" t="n">
        <v>0.0</v>
      </c>
      <c r="BQ95" s="197" t="n">
        <v>999999.0</v>
      </c>
      <c r="BR95" s="197" t="n">
        <v>0.0</v>
      </c>
      <c r="BS95" s="197" t="n">
        <v>999999.0</v>
      </c>
      <c r="BT95" s="197" t="n">
        <v>0.0</v>
      </c>
      <c r="BU95" s="197" t="n">
        <v>453.066162109375</v>
      </c>
      <c r="BV95" s="197" t="n">
        <v>461.3341979980469</v>
      </c>
      <c r="BW95" s="197" t="n">
        <v>1350.0</v>
      </c>
      <c r="BX95" s="197" t="n">
        <v>411.3580017089844</v>
      </c>
      <c r="BY95" s="197" t="n">
        <v>379.5462951660156</v>
      </c>
      <c r="BZ95" s="197" t="n">
        <v>1740.0</v>
      </c>
      <c r="CA95" s="197" t="n">
        <v>277.969970703125</v>
      </c>
      <c r="CB95" s="197" t="n">
        <v>283.31463623046875</v>
      </c>
      <c r="CC95" s="197" t="n">
        <v>705.26318359375</v>
      </c>
      <c r="CD95" s="197" t="n">
        <v>2253.649169921875</v>
      </c>
      <c r="CE95" s="197" t="n">
        <v>2395.497314453125</v>
      </c>
      <c r="CF95" s="197" t="n">
        <v>99000.0</v>
      </c>
      <c r="CG95" s="197" t="n">
        <v>14889.62109375</v>
      </c>
      <c r="CH95" s="197" t="n">
        <v>6680.0</v>
      </c>
      <c r="CI95" s="197" t="n">
        <v>4469.4501953125</v>
      </c>
      <c r="CJ95" s="197" t="n">
        <v>11149.4501953125</v>
      </c>
      <c r="CK95" s="197" t="n">
        <v>20000.0</v>
      </c>
      <c r="CL95" s="197" t="n">
        <v>20000.0</v>
      </c>
      <c r="CM95" s="197" t="n">
        <v>20000.0</v>
      </c>
      <c r="CN95" s="197" t="n">
        <v>20000.0</v>
      </c>
      <c r="CO95" s="197" t="n">
        <v>20000.0</v>
      </c>
      <c r="CP95" s="197" t="n">
        <v>20000.0</v>
      </c>
      <c r="CQ95" s="197" t="n">
        <v>20000.0</v>
      </c>
      <c r="CR95" s="197" t="n">
        <v>4500.0</v>
      </c>
      <c r="CS95" s="197" t="n">
        <v>31.0</v>
      </c>
      <c r="CT95" s="197" t="n">
        <v>31.0</v>
      </c>
      <c r="CU95" s="197" t="n">
        <v>500.3158874511719</v>
      </c>
    </row>
    <row r="96" spans="2:99">
      <c r="B96" s="122" t="s">
        <v>496</v>
      </c>
      <c r="C96" s="197" t="n">
        <v>3400.0</v>
      </c>
      <c r="D96" s="197" t="n">
        <v>3350.0</v>
      </c>
      <c r="E96" s="197" t="n">
        <v>650.0</v>
      </c>
      <c r="F96" s="122" t="s">
        <v>496</v>
      </c>
      <c r="G96" s="197" t="n">
        <v>2884.807861328125</v>
      </c>
      <c r="H96" s="197" t="n">
        <v>1507.87890625</v>
      </c>
      <c r="I96" s="197" t="n">
        <v>509.94512939453125</v>
      </c>
      <c r="J96" s="197" t="n">
        <v>99.63842010498047</v>
      </c>
      <c r="K96" s="197" t="n">
        <v>288.6459655761719</v>
      </c>
      <c r="L96" s="197" t="n">
        <v>4375.724609375</v>
      </c>
      <c r="M96" s="197" t="n">
        <v>4375.724609375</v>
      </c>
      <c r="N96" s="197" t="n">
        <v>6680.0</v>
      </c>
      <c r="O96" s="197" t="n">
        <v>6680.0</v>
      </c>
      <c r="P96" s="197" t="n">
        <v>6680.0</v>
      </c>
      <c r="Q96" s="197" t="n">
        <v>22184.00390625</v>
      </c>
      <c r="R96" s="197" t="n">
        <v>1940.4482421875</v>
      </c>
      <c r="S96" s="197" t="n">
        <v>0.0</v>
      </c>
      <c r="T96" s="197" t="n">
        <v>0.0</v>
      </c>
      <c r="U96" s="197" t="n">
        <v>-117.16073608398438</v>
      </c>
      <c r="V96" s="197" t="n">
        <v>0.0</v>
      </c>
      <c r="W96" s="197" t="n">
        <v>0.0</v>
      </c>
      <c r="X96" s="197" t="n">
        <v>0.0</v>
      </c>
      <c r="Y96" s="197" t="n">
        <v>0.0</v>
      </c>
      <c r="Z96" s="197" t="n">
        <v>11250.0</v>
      </c>
      <c r="AA96" s="197" t="n">
        <v>0.0</v>
      </c>
      <c r="AB96" s="197" t="n">
        <v>0.0</v>
      </c>
      <c r="AC96" s="197" t="n">
        <v>0.0</v>
      </c>
      <c r="AD96" s="197" t="n">
        <v>0.6499999761581421</v>
      </c>
      <c r="AE96" s="197" t="n">
        <v>15737.4833984375</v>
      </c>
      <c r="AF96" s="197" t="n">
        <v>3980.306640625</v>
      </c>
      <c r="AG96" s="197" t="n">
        <v>6396.24853515625</v>
      </c>
      <c r="AH96" s="197" t="n">
        <v>2238.69921875</v>
      </c>
      <c r="AI96" s="197" t="n">
        <v>1213.91455078125</v>
      </c>
      <c r="AJ96" s="197" t="n">
        <v>7474.56640625</v>
      </c>
      <c r="AK96" s="197" t="n">
        <v>7542.05810546875</v>
      </c>
      <c r="AL96" s="197" t="n">
        <v>6680.0</v>
      </c>
      <c r="AM96" s="197" t="n">
        <v>4375.724609375</v>
      </c>
      <c r="AN96" s="197" t="n">
        <v>0.0</v>
      </c>
      <c r="AO96" s="197" t="n">
        <v>0.0</v>
      </c>
      <c r="AP96" s="197" t="n">
        <v>0.0</v>
      </c>
      <c r="AQ96" s="197" t="n">
        <v>117.01773071289062</v>
      </c>
      <c r="AR96" s="197" t="n">
        <v>837.2982177734375</v>
      </c>
      <c r="AS96" s="197" t="n">
        <v>0.0</v>
      </c>
      <c r="AT96" s="197" t="n">
        <v>999999.0</v>
      </c>
      <c r="AU96" s="197" t="n">
        <v>0.0</v>
      </c>
      <c r="AV96" s="197" t="n">
        <v>999999.0</v>
      </c>
      <c r="AW96" s="197" t="n">
        <v>0.0</v>
      </c>
      <c r="AX96" s="197" t="n">
        <v>0.0</v>
      </c>
      <c r="AY96" s="197" t="n">
        <v>999999.0</v>
      </c>
      <c r="AZ96" s="197" t="n">
        <v>0.0</v>
      </c>
      <c r="BA96" s="197" t="n">
        <v>999999.0</v>
      </c>
      <c r="BB96" s="197" t="n">
        <v>0.0</v>
      </c>
      <c r="BC96" s="197" t="n">
        <v>0.0</v>
      </c>
      <c r="BD96" s="197" t="n">
        <v>0.5931340456008911</v>
      </c>
      <c r="BE96" s="197" t="n">
        <v>0.6860390305519104</v>
      </c>
      <c r="BF96" s="197" t="n">
        <v>999998.0</v>
      </c>
      <c r="BG96" s="197" t="n">
        <v>3746.456787109375</v>
      </c>
      <c r="BH96" s="197" t="n">
        <v>2906.251953125</v>
      </c>
      <c r="BI96" s="197" t="n">
        <v>0.0</v>
      </c>
      <c r="BJ96" s="197" t="n">
        <v>999999.0</v>
      </c>
      <c r="BK96" s="197" t="n">
        <v>16947.48046875</v>
      </c>
      <c r="BL96" s="197" t="n">
        <v>18175.005859375</v>
      </c>
      <c r="BM96" s="197" t="n">
        <v>0.0</v>
      </c>
      <c r="BN96" s="197" t="n">
        <v>1400.087890625</v>
      </c>
      <c r="BO96" s="197" t="n">
        <v>955.9800415039062</v>
      </c>
      <c r="BP96" s="197" t="n">
        <v>0.0</v>
      </c>
      <c r="BQ96" s="197" t="n">
        <v>999999.0</v>
      </c>
      <c r="BR96" s="197" t="n">
        <v>0.0</v>
      </c>
      <c r="BS96" s="197" t="n">
        <v>999999.0</v>
      </c>
      <c r="BT96" s="197" t="n">
        <v>0.0</v>
      </c>
      <c r="BU96" s="197" t="n">
        <v>1038.557373046875</v>
      </c>
      <c r="BV96" s="197" t="n">
        <v>434.3450622558594</v>
      </c>
      <c r="BW96" s="197" t="n">
        <v>99000.0</v>
      </c>
      <c r="BX96" s="197" t="n">
        <v>657.2420654296875</v>
      </c>
      <c r="BY96" s="197" t="n">
        <v>401.6197204589844</v>
      </c>
      <c r="BZ96" s="197" t="n">
        <v>99000.0</v>
      </c>
      <c r="CA96" s="197" t="n">
        <v>336.4576416015625</v>
      </c>
      <c r="CB96" s="197" t="n">
        <v>277.9881286621094</v>
      </c>
      <c r="CC96" s="197" t="n">
        <v>964.9122924804688</v>
      </c>
      <c r="CD96" s="197" t="n">
        <v>3956.2265625</v>
      </c>
      <c r="CE96" s="197" t="n">
        <v>2156.458740234375</v>
      </c>
      <c r="CF96" s="197" t="n">
        <v>99000.0</v>
      </c>
      <c r="CG96" s="197" t="n">
        <v>12250.740234375</v>
      </c>
      <c r="CH96" s="197" t="n">
        <v>6680.0</v>
      </c>
      <c r="CI96" s="197" t="n">
        <v>4375.724609375</v>
      </c>
      <c r="CJ96" s="197" t="n">
        <v>11055.724609375</v>
      </c>
      <c r="CK96" s="197" t="n">
        <v>20000.0</v>
      </c>
      <c r="CL96" s="197" t="n">
        <v>20000.0</v>
      </c>
      <c r="CM96" s="197" t="n">
        <v>20000.0</v>
      </c>
      <c r="CN96" s="197" t="n">
        <v>20000.0</v>
      </c>
      <c r="CO96" s="197" t="n">
        <v>20000.0</v>
      </c>
      <c r="CP96" s="197" t="n">
        <v>20000.0</v>
      </c>
      <c r="CQ96" s="197" t="n">
        <v>20000.0</v>
      </c>
      <c r="CR96" s="197" t="n">
        <v>4500.0</v>
      </c>
      <c r="CS96" s="197" t="n">
        <v>30.0</v>
      </c>
      <c r="CT96" s="197" t="n">
        <v>30.0</v>
      </c>
      <c r="CU96" s="197" t="n">
        <v>646.8161010742188</v>
      </c>
    </row>
    <row r="97" spans="2:99">
      <c r="B97" s="122" t="s">
        <v>497</v>
      </c>
      <c r="C97" s="197" t="n">
        <v>3250.0</v>
      </c>
      <c r="D97" s="197" t="n">
        <v>3163.0</v>
      </c>
      <c r="E97" s="197" t="n">
        <v>720.0</v>
      </c>
      <c r="F97" s="122" t="s">
        <v>497</v>
      </c>
      <c r="G97" s="197" t="n">
        <v>2733.492431640625</v>
      </c>
      <c r="H97" s="197" t="n">
        <v>1254.302001953125</v>
      </c>
      <c r="I97" s="197" t="n">
        <v>462.070068359375</v>
      </c>
      <c r="J97" s="197" t="n">
        <v>146.29840087890625</v>
      </c>
      <c r="K97" s="197" t="n">
        <v>341.5281677246094</v>
      </c>
      <c r="L97" s="197" t="n">
        <v>3521.8642578125</v>
      </c>
      <c r="M97" s="197" t="n">
        <v>3521.8642578125</v>
      </c>
      <c r="N97" s="197" t="n">
        <v>3691.5224609375</v>
      </c>
      <c r="O97" s="197" t="n">
        <v>3691.5224609375</v>
      </c>
      <c r="P97" s="197" t="n">
        <v>3691.5224609375</v>
      </c>
      <c r="Q97" s="197" t="n">
        <v>12507.3505859375</v>
      </c>
      <c r="R97" s="197" t="n">
        <v>2523.560546875</v>
      </c>
      <c r="S97" s="197" t="n">
        <v>0.0</v>
      </c>
      <c r="T97" s="197" t="n">
        <v>0.0</v>
      </c>
      <c r="U97" s="197" t="n">
        <v>-95.68502044677734</v>
      </c>
      <c r="V97" s="197" t="n">
        <v>0.0</v>
      </c>
      <c r="W97" s="197" t="n">
        <v>0.0</v>
      </c>
      <c r="X97" s="197" t="n">
        <v>0.0</v>
      </c>
      <c r="Y97" s="197" t="n">
        <v>0.0</v>
      </c>
      <c r="Z97" s="197" t="n">
        <v>6562.5</v>
      </c>
      <c r="AA97" s="197" t="n">
        <v>0.0</v>
      </c>
      <c r="AB97" s="197" t="n">
        <v>0.0</v>
      </c>
      <c r="AC97" s="197" t="n">
        <v>0.0</v>
      </c>
      <c r="AD97" s="197" t="n">
        <v>0.6499999761581421</v>
      </c>
      <c r="AE97" s="197" t="n">
        <v>9918.46875</v>
      </c>
      <c r="AF97" s="197" t="n">
        <v>1273.3828125</v>
      </c>
      <c r="AG97" s="197" t="n">
        <v>3675.112548828125</v>
      </c>
      <c r="AH97" s="197" t="n">
        <v>891.953857421875</v>
      </c>
      <c r="AI97" s="197" t="n">
        <v>0.0</v>
      </c>
      <c r="AJ97" s="197" t="n">
        <v>2051.802001953125</v>
      </c>
      <c r="AK97" s="197" t="n">
        <v>2056.893798828125</v>
      </c>
      <c r="AL97" s="197" t="n">
        <v>6680.0</v>
      </c>
      <c r="AM97" s="197" t="n">
        <v>4282.68212890625</v>
      </c>
      <c r="AN97" s="197" t="n">
        <v>0.0</v>
      </c>
      <c r="AO97" s="197" t="n">
        <v>0.0</v>
      </c>
      <c r="AP97" s="197" t="n">
        <v>0.0</v>
      </c>
      <c r="AQ97" s="197" t="n">
        <v>146.29840087890625</v>
      </c>
      <c r="AR97" s="197" t="n">
        <v>351.9458923339844</v>
      </c>
      <c r="AS97" s="197" t="n">
        <v>0.0</v>
      </c>
      <c r="AT97" s="197" t="n">
        <v>999999.0</v>
      </c>
      <c r="AU97" s="197" t="n">
        <v>0.0</v>
      </c>
      <c r="AV97" s="197" t="n">
        <v>999999.0</v>
      </c>
      <c r="AW97" s="197" t="n">
        <v>0.0</v>
      </c>
      <c r="AX97" s="197" t="n">
        <v>0.0</v>
      </c>
      <c r="AY97" s="197" t="n">
        <v>999999.0</v>
      </c>
      <c r="AZ97" s="197" t="n">
        <v>0.0</v>
      </c>
      <c r="BA97" s="197" t="n">
        <v>999999.0</v>
      </c>
      <c r="BB97" s="197" t="n">
        <v>0.0</v>
      </c>
      <c r="BC97" s="197" t="n">
        <v>0.0</v>
      </c>
      <c r="BD97" s="197" t="n">
        <v>0.0</v>
      </c>
      <c r="BE97" s="197" t="n">
        <v>0.5983652472496033</v>
      </c>
      <c r="BF97" s="197" t="n">
        <v>999998.0</v>
      </c>
      <c r="BG97" s="197" t="n">
        <v>999998.0</v>
      </c>
      <c r="BH97" s="197" t="n">
        <v>7971.353515625</v>
      </c>
      <c r="BI97" s="197" t="n">
        <v>0.0</v>
      </c>
      <c r="BJ97" s="197" t="n">
        <v>999999.0</v>
      </c>
      <c r="BK97" s="197" t="n">
        <v>999999.0</v>
      </c>
      <c r="BL97" s="197" t="n">
        <v>15478.5556640625</v>
      </c>
      <c r="BM97" s="197" t="n">
        <v>0.0</v>
      </c>
      <c r="BN97" s="197" t="n">
        <v>0.0</v>
      </c>
      <c r="BO97" s="197" t="n">
        <v>-7225.1650390625</v>
      </c>
      <c r="BP97" s="197" t="n">
        <v>0.0</v>
      </c>
      <c r="BQ97" s="197" t="n">
        <v>999999.0</v>
      </c>
      <c r="BR97" s="197" t="n">
        <v>0.0</v>
      </c>
      <c r="BS97" s="197" t="n">
        <v>999999.0</v>
      </c>
      <c r="BT97" s="197" t="n">
        <v>0.0</v>
      </c>
      <c r="BU97" s="197" t="n">
        <v>943.4410400390625</v>
      </c>
      <c r="BV97" s="197" t="n">
        <v>1060.550048828125</v>
      </c>
      <c r="BW97" s="197" t="n">
        <v>99000.0</v>
      </c>
      <c r="BX97" s="197" t="n">
        <v>470.60528564453125</v>
      </c>
      <c r="BY97" s="197" t="n">
        <v>671.2667236328125</v>
      </c>
      <c r="BZ97" s="197" t="n">
        <v>99000.0</v>
      </c>
      <c r="CA97" s="197" t="n">
        <v>486.29498291015625</v>
      </c>
      <c r="CB97" s="197" t="n">
        <v>338.5290832519531</v>
      </c>
      <c r="CC97" s="197" t="n">
        <v>964.9122924804688</v>
      </c>
      <c r="CD97" s="197" t="n">
        <v>2808.81201171875</v>
      </c>
      <c r="CE97" s="197" t="n">
        <v>4033.387939453125</v>
      </c>
      <c r="CF97" s="197" t="n">
        <v>19000.0</v>
      </c>
      <c r="CG97" s="197" t="n">
        <v>0.0</v>
      </c>
      <c r="CH97" s="197" t="n">
        <v>4191.78173828125</v>
      </c>
      <c r="CI97" s="197" t="n">
        <v>3573.53173828125</v>
      </c>
      <c r="CJ97" s="197" t="n">
        <v>7765.31298828125</v>
      </c>
      <c r="CK97" s="197" t="n">
        <v>20000.0</v>
      </c>
      <c r="CL97" s="197" t="n">
        <v>20000.0</v>
      </c>
      <c r="CM97" s="197" t="n">
        <v>20000.0</v>
      </c>
      <c r="CN97" s="197" t="n">
        <v>20000.0</v>
      </c>
      <c r="CO97" s="197" t="n">
        <v>20000.0</v>
      </c>
      <c r="CP97" s="197" t="n">
        <v>20000.0</v>
      </c>
      <c r="CQ97" s="197" t="n">
        <v>20000.0</v>
      </c>
      <c r="CR97" s="197" t="n">
        <v>4500.0</v>
      </c>
      <c r="CS97" s="197" t="n">
        <v>30.0</v>
      </c>
      <c r="CT97" s="197" t="n">
        <v>30.0</v>
      </c>
      <c r="CU97" s="197" t="n">
        <v>841.1868286132812</v>
      </c>
    </row>
    <row r="98" spans="2:99">
      <c r="B98" s="122" t="s">
        <v>498</v>
      </c>
      <c r="C98" s="197" t="n">
        <v>3252.0</v>
      </c>
      <c r="D98" s="197" t="n">
        <v>3163.0</v>
      </c>
      <c r="E98" s="197" t="n">
        <v>575.0</v>
      </c>
      <c r="F98" s="122" t="s">
        <v>498</v>
      </c>
      <c r="G98" s="197" t="n">
        <v>2585.174560546875</v>
      </c>
      <c r="H98" s="197" t="n">
        <v>1093.7646484375</v>
      </c>
      <c r="I98" s="197" t="n">
        <v>404.3456726074219</v>
      </c>
      <c r="J98" s="197" t="n">
        <v>292.5968017578125</v>
      </c>
      <c r="K98" s="197" t="n">
        <v>396.56488037109375</v>
      </c>
      <c r="L98" s="197" t="n">
        <v>4056.97265625</v>
      </c>
      <c r="M98" s="197" t="n">
        <v>4056.97265625</v>
      </c>
      <c r="N98" s="197" t="n">
        <v>4321.51416015625</v>
      </c>
      <c r="O98" s="197" t="n">
        <v>3448.9248046875</v>
      </c>
      <c r="P98" s="197" t="n">
        <v>3448.9248046875</v>
      </c>
      <c r="Q98" s="197" t="n">
        <v>15840.0625</v>
      </c>
      <c r="R98" s="197" t="n">
        <v>2077.16064453125</v>
      </c>
      <c r="S98" s="197" t="n">
        <v>0.0</v>
      </c>
      <c r="T98" s="197" t="n">
        <v>233.884521484375</v>
      </c>
      <c r="U98" s="197" t="n">
        <v>500.3630676269531</v>
      </c>
      <c r="V98" s="197" t="n">
        <v>0.0</v>
      </c>
      <c r="W98" s="197" t="n">
        <v>0.0</v>
      </c>
      <c r="X98" s="197" t="n">
        <v>0.0</v>
      </c>
      <c r="Y98" s="197" t="n">
        <v>0.0</v>
      </c>
      <c r="Z98" s="197" t="n">
        <v>10000.0</v>
      </c>
      <c r="AA98" s="197" t="n">
        <v>1.0</v>
      </c>
      <c r="AB98" s="197" t="n">
        <v>0.0</v>
      </c>
      <c r="AC98" s="197" t="n">
        <v>0.0</v>
      </c>
      <c r="AD98" s="197" t="n">
        <v>0.6499999761581421</v>
      </c>
      <c r="AE98" s="197" t="n">
        <v>12266.416015625</v>
      </c>
      <c r="AF98" s="197" t="n">
        <v>2762.59521484375</v>
      </c>
      <c r="AG98" s="197" t="n">
        <v>3787.9306640625</v>
      </c>
      <c r="AH98" s="197" t="n">
        <v>1372.5753173828125</v>
      </c>
      <c r="AI98" s="197" t="n">
        <v>0.0</v>
      </c>
      <c r="AJ98" s="197" t="n">
        <v>800.0</v>
      </c>
      <c r="AK98" s="197" t="n">
        <v>970.1521606445312</v>
      </c>
      <c r="AL98" s="197" t="n">
        <v>6680.0</v>
      </c>
      <c r="AM98" s="197" t="n">
        <v>4230.86474609375</v>
      </c>
      <c r="AN98" s="197" t="n">
        <v>0.0</v>
      </c>
      <c r="AO98" s="197" t="n">
        <v>0.0</v>
      </c>
      <c r="AP98" s="197" t="n">
        <v>0.0</v>
      </c>
      <c r="AQ98" s="197" t="n">
        <v>292.5968017578125</v>
      </c>
      <c r="AR98" s="197" t="n">
        <v>415.2458190917969</v>
      </c>
      <c r="AS98" s="197" t="n">
        <v>0.0</v>
      </c>
      <c r="AT98" s="197" t="n">
        <v>999999.0</v>
      </c>
      <c r="AU98" s="197" t="n">
        <v>0.0</v>
      </c>
      <c r="AV98" s="197" t="n">
        <v>999999.0</v>
      </c>
      <c r="AW98" s="197" t="n">
        <v>0.0</v>
      </c>
      <c r="AX98" s="197" t="n">
        <v>0.0</v>
      </c>
      <c r="AY98" s="197" t="n">
        <v>999999.0</v>
      </c>
      <c r="AZ98" s="197" t="n">
        <v>0.0</v>
      </c>
      <c r="BA98" s="197" t="n">
        <v>999999.0</v>
      </c>
      <c r="BB98" s="197" t="n">
        <v>0.0</v>
      </c>
      <c r="BC98" s="197" t="n">
        <v>0.0</v>
      </c>
      <c r="BD98" s="197" t="n">
        <v>0.0</v>
      </c>
      <c r="BE98" s="197" t="n">
        <v>0.5399129390716553</v>
      </c>
      <c r="BF98" s="197" t="n">
        <v>999998.0</v>
      </c>
      <c r="BG98" s="197" t="n">
        <v>999998.0</v>
      </c>
      <c r="BH98" s="197" t="n">
        <v>6816.56005859375</v>
      </c>
      <c r="BI98" s="197" t="n">
        <v>0.0</v>
      </c>
      <c r="BJ98" s="197" t="n">
        <v>999999.0</v>
      </c>
      <c r="BK98" s="197" t="n">
        <v>999999.0</v>
      </c>
      <c r="BL98" s="197" t="n">
        <v>15525.97265625</v>
      </c>
      <c r="BM98" s="197" t="n">
        <v>0.0</v>
      </c>
      <c r="BN98" s="197" t="n">
        <v>0.0</v>
      </c>
      <c r="BO98" s="197" t="n">
        <v>-2978.994140625</v>
      </c>
      <c r="BP98" s="197" t="n">
        <v>0.0</v>
      </c>
      <c r="BQ98" s="197" t="n">
        <v>999999.0</v>
      </c>
      <c r="BR98" s="197" t="n">
        <v>0.0</v>
      </c>
      <c r="BS98" s="197" t="n">
        <v>999999.0</v>
      </c>
      <c r="BT98" s="197" t="n">
        <v>0.0</v>
      </c>
      <c r="BU98" s="197" t="n">
        <v>547.2675170898438</v>
      </c>
      <c r="BV98" s="197" t="n">
        <v>926.8624267578125</v>
      </c>
      <c r="BW98" s="197" t="n">
        <v>99000.0</v>
      </c>
      <c r="BX98" s="197" t="n">
        <v>507.3199462890625</v>
      </c>
      <c r="BY98" s="197" t="n">
        <v>457.1277160644531</v>
      </c>
      <c r="BZ98" s="197" t="n">
        <v>99000.0</v>
      </c>
      <c r="CA98" s="197" t="n">
        <v>280.0935974121094</v>
      </c>
      <c r="CB98" s="197" t="n">
        <v>487.9195251464844</v>
      </c>
      <c r="CC98" s="197" t="n">
        <v>964.9122924804688</v>
      </c>
      <c r="CD98" s="197" t="n">
        <v>3249.94580078125</v>
      </c>
      <c r="CE98" s="197" t="n">
        <v>2734.384521484375</v>
      </c>
      <c r="CF98" s="197" t="n">
        <v>15500.0</v>
      </c>
      <c r="CG98" s="197" t="n">
        <v>2523.02783203125</v>
      </c>
      <c r="CH98" s="197" t="n">
        <v>4058.59716796875</v>
      </c>
      <c r="CI98" s="197" t="n">
        <v>4120.17822265625</v>
      </c>
      <c r="CJ98" s="197" t="n">
        <v>8178.775390625</v>
      </c>
      <c r="CK98" s="197" t="n">
        <v>20000.0</v>
      </c>
      <c r="CL98" s="197" t="n">
        <v>20000.0</v>
      </c>
      <c r="CM98" s="197" t="n">
        <v>20000.0</v>
      </c>
      <c r="CN98" s="197" t="n">
        <v>20000.0</v>
      </c>
      <c r="CO98" s="197" t="n">
        <v>20000.0</v>
      </c>
      <c r="CP98" s="197" t="n">
        <v>20000.0</v>
      </c>
      <c r="CQ98" s="197" t="n">
        <v>20000.0</v>
      </c>
      <c r="CR98" s="197" t="n">
        <v>4500.0</v>
      </c>
      <c r="CS98" s="197" t="n">
        <v>14.0</v>
      </c>
      <c r="CT98" s="197" t="n">
        <v>14.0</v>
      </c>
      <c r="CU98" s="197" t="n">
        <v>692.3869018554688</v>
      </c>
    </row>
    <row r="99" spans="2:99">
      <c r="B99" s="122" t="s">
        <v>499</v>
      </c>
      <c r="C99" s="197" t="n">
        <v>3370.0</v>
      </c>
      <c r="D99" s="197" t="n">
        <v>3133.0</v>
      </c>
      <c r="E99" s="197" t="n">
        <v>575.0</v>
      </c>
      <c r="F99" s="122" t="s">
        <v>499</v>
      </c>
      <c r="G99" s="197" t="n">
        <v>2654.017822265625</v>
      </c>
      <c r="H99" s="197" t="n">
        <v>1083.341064453125</v>
      </c>
      <c r="I99" s="197" t="n">
        <v>348.73095703125</v>
      </c>
      <c r="J99" s="197" t="n">
        <v>483.2409973144531</v>
      </c>
      <c r="K99" s="197" t="n">
        <v>555.3451538085938</v>
      </c>
      <c r="L99" s="197" t="n">
        <v>4215.84326171875</v>
      </c>
      <c r="M99" s="197" t="n">
        <v>4215.84326171875</v>
      </c>
      <c r="N99" s="197" t="n">
        <v>4732.9091796875</v>
      </c>
      <c r="O99" s="197" t="n">
        <v>4529.52783203125</v>
      </c>
      <c r="P99" s="197" t="n">
        <v>4732.9091796875</v>
      </c>
      <c r="Q99" s="197" t="n">
        <v>11461.6982421875</v>
      </c>
      <c r="R99" s="197" t="n">
        <v>1941.079833984375</v>
      </c>
      <c r="S99" s="197" t="n">
        <v>0.0</v>
      </c>
      <c r="T99" s="197" t="n">
        <v>29.239395141601562</v>
      </c>
      <c r="U99" s="197" t="n">
        <v>126.38946533203125</v>
      </c>
      <c r="V99" s="197" t="n">
        <v>0.0</v>
      </c>
      <c r="W99" s="197" t="n">
        <v>0.0</v>
      </c>
      <c r="X99" s="197" t="n">
        <v>0.0</v>
      </c>
      <c r="Y99" s="197" t="n">
        <v>0.0</v>
      </c>
      <c r="Z99" s="197" t="n">
        <v>4500.0</v>
      </c>
      <c r="AA99" s="197" t="n">
        <v>1.0</v>
      </c>
      <c r="AB99" s="197" t="n">
        <v>203.3814239501953</v>
      </c>
      <c r="AC99" s="197" t="n">
        <v>0.0</v>
      </c>
      <c r="AD99" s="197" t="n">
        <v>0.6499999761581421</v>
      </c>
      <c r="AE99" s="197" t="n">
        <v>9063.8603515625</v>
      </c>
      <c r="AF99" s="197" t="n">
        <v>0.0</v>
      </c>
      <c r="AG99" s="197" t="n">
        <v>0.0</v>
      </c>
      <c r="AH99" s="197" t="n">
        <v>1430.17333984375</v>
      </c>
      <c r="AI99" s="197" t="n">
        <v>0.0</v>
      </c>
      <c r="AJ99" s="197" t="n">
        <v>0.0</v>
      </c>
      <c r="AK99" s="197" t="n">
        <v>302.9659423828125</v>
      </c>
      <c r="AL99" s="197" t="n">
        <v>7034.82080078125</v>
      </c>
      <c r="AM99" s="197" t="n">
        <v>4215.84326171875</v>
      </c>
      <c r="AN99" s="197" t="n">
        <v>0.0</v>
      </c>
      <c r="AO99" s="197" t="n">
        <v>0.0</v>
      </c>
      <c r="AP99" s="197" t="n">
        <v>0.0</v>
      </c>
      <c r="AQ99" s="197" t="n">
        <v>438.89520263671875</v>
      </c>
      <c r="AR99" s="197" t="n">
        <v>478.5457458496094</v>
      </c>
      <c r="AS99" s="197" t="n">
        <v>0.0</v>
      </c>
      <c r="AT99" s="197" t="n">
        <v>999999.0</v>
      </c>
      <c r="AU99" s="197" t="n">
        <v>0.0</v>
      </c>
      <c r="AV99" s="197" t="n">
        <v>999999.0</v>
      </c>
      <c r="AW99" s="197" t="n">
        <v>0.0</v>
      </c>
      <c r="AX99" s="197" t="n">
        <v>0.0</v>
      </c>
      <c r="AY99" s="197" t="n">
        <v>999999.0</v>
      </c>
      <c r="AZ99" s="197" t="n">
        <v>0.0</v>
      </c>
      <c r="BA99" s="197" t="n">
        <v>999999.0</v>
      </c>
      <c r="BB99" s="197" t="n">
        <v>0.0</v>
      </c>
      <c r="BC99" s="197" t="n">
        <v>0.0</v>
      </c>
      <c r="BD99" s="197" t="n">
        <v>0.0</v>
      </c>
      <c r="BE99" s="197" t="n">
        <v>0.5006211400032043</v>
      </c>
      <c r="BF99" s="197" t="n">
        <v>999998.0</v>
      </c>
      <c r="BG99" s="197" t="n">
        <v>999998.0</v>
      </c>
      <c r="BH99" s="197" t="n">
        <v>7162.93017578125</v>
      </c>
      <c r="BI99" s="197" t="n">
        <v>0.0</v>
      </c>
      <c r="BJ99" s="197" t="n">
        <v>999999.0</v>
      </c>
      <c r="BK99" s="197" t="n">
        <v>999999.0</v>
      </c>
      <c r="BL99" s="197" t="n">
        <v>12979.03515625</v>
      </c>
      <c r="BM99" s="197" t="n">
        <v>0.0</v>
      </c>
      <c r="BN99" s="197" t="n">
        <v>0.0</v>
      </c>
      <c r="BO99" s="197" t="n">
        <v>-3359.006591796875</v>
      </c>
      <c r="BP99" s="197" t="n">
        <v>0.0</v>
      </c>
      <c r="BQ99" s="197" t="n">
        <v>999999.0</v>
      </c>
      <c r="BR99" s="197" t="n">
        <v>0.0</v>
      </c>
      <c r="BS99" s="197" t="n">
        <v>999999.0</v>
      </c>
      <c r="BT99" s="197" t="n">
        <v>0.0</v>
      </c>
      <c r="BU99" s="197" t="n">
        <v>592.3065185546875</v>
      </c>
      <c r="BV99" s="197" t="n">
        <v>562.0804443359375</v>
      </c>
      <c r="BW99" s="197" t="n">
        <v>99000.0</v>
      </c>
      <c r="BX99" s="197" t="n">
        <v>482.9852294921875</v>
      </c>
      <c r="BY99" s="197" t="n">
        <v>524.9010620117188</v>
      </c>
      <c r="BZ99" s="197" t="n">
        <v>99000.0</v>
      </c>
      <c r="CA99" s="197" t="n">
        <v>302.04132080078125</v>
      </c>
      <c r="CB99" s="197" t="n">
        <v>278.650390625</v>
      </c>
      <c r="CC99" s="197" t="n">
        <v>964.9122924804688</v>
      </c>
      <c r="CD99" s="197" t="n">
        <v>2985.8623046875</v>
      </c>
      <c r="CE99" s="197" t="n">
        <v>3339.15625</v>
      </c>
      <c r="CF99" s="197" t="n">
        <v>15500.0</v>
      </c>
      <c r="CG99" s="197" t="n">
        <v>192.95347595214844</v>
      </c>
      <c r="CH99" s="197" t="n">
        <v>3718.91552734375</v>
      </c>
      <c r="CI99" s="197" t="n">
        <v>3540.611083984375</v>
      </c>
      <c r="CJ99" s="197" t="n">
        <v>7259.5263671875</v>
      </c>
      <c r="CK99" s="197" t="n">
        <v>20000.0</v>
      </c>
      <c r="CL99" s="197" t="n">
        <v>20000.0</v>
      </c>
      <c r="CM99" s="197" t="n">
        <v>20000.0</v>
      </c>
      <c r="CN99" s="197" t="n">
        <v>20000.0</v>
      </c>
      <c r="CO99" s="197" t="n">
        <v>20000.0</v>
      </c>
      <c r="CP99" s="197" t="n">
        <v>20000.0</v>
      </c>
      <c r="CQ99" s="197" t="n">
        <v>20000.0</v>
      </c>
      <c r="CR99" s="197" t="n">
        <v>4500.0</v>
      </c>
      <c r="CS99" s="197" t="n">
        <v>14.0</v>
      </c>
      <c r="CT99" s="197" t="n">
        <v>14.0</v>
      </c>
      <c r="CU99" s="197" t="n">
        <v>647.026611328125</v>
      </c>
    </row>
    <row r="100" spans="2:99">
      <c r="B100" s="122" t="s">
        <v>500</v>
      </c>
      <c r="C100" s="197" t="n">
        <v>3828.0</v>
      </c>
      <c r="D100" s="197" t="n">
        <v>3163.0</v>
      </c>
      <c r="E100" s="197" t="n">
        <v>575.0</v>
      </c>
      <c r="F100" s="122" t="s">
        <v>500</v>
      </c>
      <c r="G100" s="197" t="n">
        <v>2920.811279296875</v>
      </c>
      <c r="H100" s="197" t="n">
        <v>1092.858154296875</v>
      </c>
      <c r="I100" s="197" t="n">
        <v>304.5820617675781</v>
      </c>
      <c r="J100" s="197" t="n">
        <v>611.9097290039062</v>
      </c>
      <c r="K100" s="197" t="n">
        <v>660.3709716796875</v>
      </c>
      <c r="L100" s="197" t="n">
        <v>3287.0478515625</v>
      </c>
      <c r="M100" s="197" t="n">
        <v>3287.0478515625</v>
      </c>
      <c r="N100" s="197" t="n">
        <v>3287.0478515625</v>
      </c>
      <c r="O100" s="197" t="n">
        <v>3287.0478515625</v>
      </c>
      <c r="P100" s="197" t="n">
        <v>3287.0478515625</v>
      </c>
      <c r="Q100" s="197" t="n">
        <v>12688.212890625</v>
      </c>
      <c r="R100" s="197" t="n">
        <v>1896.38623046875</v>
      </c>
      <c r="S100" s="197" t="n">
        <v>0.0</v>
      </c>
      <c r="T100" s="197" t="n">
        <v>7.591897487640381</v>
      </c>
      <c r="U100" s="197" t="n">
        <v>-45.340633392333984</v>
      </c>
      <c r="V100" s="197" t="n">
        <v>4282.623046875</v>
      </c>
      <c r="W100" s="197" t="n">
        <v>2550.350830078125</v>
      </c>
      <c r="X100" s="197" t="n">
        <v>1570.5875244140625</v>
      </c>
      <c r="Y100" s="197" t="n">
        <v>0.0</v>
      </c>
      <c r="Z100" s="197" t="n">
        <v>4500.0</v>
      </c>
      <c r="AA100" s="197" t="n">
        <v>1.0</v>
      </c>
      <c r="AB100" s="197" t="n">
        <v>0.0</v>
      </c>
      <c r="AC100" s="197" t="n">
        <v>0.0</v>
      </c>
      <c r="AD100" s="197" t="n">
        <v>0.6499999761581421</v>
      </c>
      <c r="AE100" s="197" t="n">
        <v>9777.8447265625</v>
      </c>
      <c r="AF100" s="197" t="n">
        <v>379.1702575683594</v>
      </c>
      <c r="AG100" s="197" t="n">
        <v>0.0</v>
      </c>
      <c r="AH100" s="197" t="n">
        <v>1369.5467529296875</v>
      </c>
      <c r="AI100" s="197" t="n">
        <v>0.0</v>
      </c>
      <c r="AJ100" s="197" t="n">
        <v>0.0</v>
      </c>
      <c r="AK100" s="197" t="n">
        <v>11.333660125732422</v>
      </c>
      <c r="AL100" s="197" t="n">
        <v>7312.12890625</v>
      </c>
      <c r="AM100" s="197" t="n">
        <v>4219.28955078125</v>
      </c>
      <c r="AN100" s="197" t="n">
        <v>0.0</v>
      </c>
      <c r="AO100" s="197" t="n">
        <v>0.0</v>
      </c>
      <c r="AP100" s="197" t="n">
        <v>0.0</v>
      </c>
      <c r="AQ100" s="197" t="n">
        <v>585.193603515625</v>
      </c>
      <c r="AR100" s="197" t="n">
        <v>133.3333282470703</v>
      </c>
      <c r="AS100" s="197" t="n">
        <v>0.0</v>
      </c>
      <c r="AT100" s="197" t="n">
        <v>999999.0</v>
      </c>
      <c r="AU100" s="197" t="n">
        <v>0.0</v>
      </c>
      <c r="AV100" s="197" t="n">
        <v>999999.0</v>
      </c>
      <c r="AW100" s="197" t="n">
        <v>0.0</v>
      </c>
      <c r="AX100" s="197" t="n">
        <v>0.0</v>
      </c>
      <c r="AY100" s="197" t="n">
        <v>999999.0</v>
      </c>
      <c r="AZ100" s="197" t="n">
        <v>0.0</v>
      </c>
      <c r="BA100" s="197" t="n">
        <v>999999.0</v>
      </c>
      <c r="BB100" s="197" t="n">
        <v>0.0</v>
      </c>
      <c r="BC100" s="197" t="n">
        <v>0.0</v>
      </c>
      <c r="BD100" s="197" t="n">
        <v>0.4770037829875946</v>
      </c>
      <c r="BE100" s="197" t="n">
        <v>0.48429277539253235</v>
      </c>
      <c r="BF100" s="197" t="n">
        <v>999998.0</v>
      </c>
      <c r="BG100" s="197" t="n">
        <v>2556.520751953125</v>
      </c>
      <c r="BH100" s="197" t="n">
        <v>2431.43603515625</v>
      </c>
      <c r="BI100" s="197" t="n">
        <v>0.0</v>
      </c>
      <c r="BJ100" s="197" t="n">
        <v>999999.0</v>
      </c>
      <c r="BK100" s="197" t="n">
        <v>8638.4775390625</v>
      </c>
      <c r="BL100" s="197" t="n">
        <v>8606.3291015625</v>
      </c>
      <c r="BM100" s="197" t="n">
        <v>0.0</v>
      </c>
      <c r="BN100" s="197" t="n">
        <v>4522.57470703125</v>
      </c>
      <c r="BO100" s="197" t="n">
        <v>4661.6845703125</v>
      </c>
      <c r="BP100" s="197" t="n">
        <v>1.2277077436447144</v>
      </c>
      <c r="BQ100" s="197" t="n">
        <v>1723.8824462890625</v>
      </c>
      <c r="BR100" s="197" t="n">
        <v>0.0</v>
      </c>
      <c r="BS100" s="197" t="n">
        <v>999999.0</v>
      </c>
      <c r="BT100" s="197" t="n">
        <v>0.0</v>
      </c>
      <c r="BU100" s="197" t="n">
        <v>1142.89990234375</v>
      </c>
      <c r="BV100" s="197" t="n">
        <v>596.9472045898438</v>
      </c>
      <c r="BW100" s="197" t="n">
        <v>99000.0</v>
      </c>
      <c r="BX100" s="197" t="n">
        <v>963.463134765625</v>
      </c>
      <c r="BY100" s="197" t="n">
        <v>483.5103759765625</v>
      </c>
      <c r="BZ100" s="197" t="n">
        <v>99000.0</v>
      </c>
      <c r="CA100" s="197" t="n">
        <v>425.6963195800781</v>
      </c>
      <c r="CB100" s="197" t="n">
        <v>304.4468688964844</v>
      </c>
      <c r="CC100" s="197" t="n">
        <v>778.9473876953125</v>
      </c>
      <c r="CD100" s="197" t="n">
        <v>4592.462890625</v>
      </c>
      <c r="CE100" s="197" t="n">
        <v>2986.87353515625</v>
      </c>
      <c r="CF100" s="197" t="n">
        <v>12500.0</v>
      </c>
      <c r="CG100" s="197" t="n">
        <v>1556.7822265625</v>
      </c>
      <c r="CH100" s="197" t="n">
        <v>300.0</v>
      </c>
      <c r="CI100" s="197" t="n">
        <v>2885.374267578125</v>
      </c>
      <c r="CJ100" s="197" t="n">
        <v>3185.374267578125</v>
      </c>
      <c r="CK100" s="197" t="n">
        <v>20000.0</v>
      </c>
      <c r="CL100" s="197" t="n">
        <v>20000.0</v>
      </c>
      <c r="CM100" s="197" t="n">
        <v>20000.0</v>
      </c>
      <c r="CN100" s="197" t="n">
        <v>20000.0</v>
      </c>
      <c r="CO100" s="197" t="n">
        <v>20000.0</v>
      </c>
      <c r="CP100" s="197" t="n">
        <v>20000.0</v>
      </c>
      <c r="CQ100" s="197" t="n">
        <v>20000.0</v>
      </c>
      <c r="CR100" s="197" t="n">
        <v>4500.0</v>
      </c>
      <c r="CS100" s="197" t="n">
        <v>0.0</v>
      </c>
      <c r="CT100" s="197" t="n">
        <v>0.0</v>
      </c>
      <c r="CU100" s="197" t="n">
        <v>632.1287841796875</v>
      </c>
    </row>
    <row r="101" spans="2:99">
      <c r="B101" s="122" t="s">
        <v>501</v>
      </c>
      <c r="C101" s="197" t="n">
        <v>4256.0</v>
      </c>
      <c r="D101" s="197" t="n">
        <v>3163.0</v>
      </c>
      <c r="E101" s="197" t="n">
        <v>575.0</v>
      </c>
      <c r="F101" s="122" t="s">
        <v>501</v>
      </c>
      <c r="G101" s="197" t="n">
        <v>3138.6494140625</v>
      </c>
      <c r="H101" s="197" t="n">
        <v>1203.9815673828125</v>
      </c>
      <c r="I101" s="197" t="n">
        <v>322.83154296875</v>
      </c>
      <c r="J101" s="197" t="n">
        <v>705.747314453125</v>
      </c>
      <c r="K101" s="197" t="n">
        <v>751.12353515625</v>
      </c>
      <c r="L101" s="197" t="n">
        <v>3309.8642578125</v>
      </c>
      <c r="M101" s="197" t="n">
        <v>3309.8642578125</v>
      </c>
      <c r="N101" s="197" t="n">
        <v>3309.8642578125</v>
      </c>
      <c r="O101" s="197" t="n">
        <v>3309.8642578125</v>
      </c>
      <c r="P101" s="197" t="n">
        <v>3309.8642578125</v>
      </c>
      <c r="Q101" s="197" t="n">
        <v>17107.12890625</v>
      </c>
      <c r="R101" s="197" t="n">
        <v>2195.681396484375</v>
      </c>
      <c r="S101" s="197" t="n">
        <v>0.0</v>
      </c>
      <c r="T101" s="197" t="n">
        <v>0.0</v>
      </c>
      <c r="U101" s="197" t="n">
        <v>531.023193359375</v>
      </c>
      <c r="V101" s="197" t="n">
        <v>5631.8056640625</v>
      </c>
      <c r="W101" s="197" t="n">
        <v>2731.23046875</v>
      </c>
      <c r="X101" s="197" t="n">
        <v>2900.574951171875</v>
      </c>
      <c r="Y101" s="197" t="n">
        <v>0.0</v>
      </c>
      <c r="Z101" s="197" t="n">
        <v>8021.4287109375</v>
      </c>
      <c r="AA101" s="197" t="n">
        <v>1.0</v>
      </c>
      <c r="AB101" s="197" t="n">
        <v>0.0</v>
      </c>
      <c r="AC101" s="197" t="n">
        <v>0.0</v>
      </c>
      <c r="AD101" s="197" t="n">
        <v>0.44999998807907104</v>
      </c>
      <c r="AE101" s="197" t="n">
        <v>9203.8994140625</v>
      </c>
      <c r="AF101" s="197" t="n">
        <v>2020.5015869140625</v>
      </c>
      <c r="AG101" s="197" t="n">
        <v>0.0</v>
      </c>
      <c r="AH101" s="197" t="n">
        <v>1132.560546875</v>
      </c>
      <c r="AI101" s="197" t="n">
        <v>0.0</v>
      </c>
      <c r="AJ101" s="197" t="n">
        <v>0.0</v>
      </c>
      <c r="AK101" s="197" t="n">
        <v>268.9372253417969</v>
      </c>
      <c r="AL101" s="197" t="n">
        <v>7411.8935546875</v>
      </c>
      <c r="AM101" s="197" t="n">
        <v>4232.41943359375</v>
      </c>
      <c r="AN101" s="197" t="n">
        <v>0.0</v>
      </c>
      <c r="AO101" s="197" t="n">
        <v>0.0</v>
      </c>
      <c r="AP101" s="197" t="n">
        <v>0.0</v>
      </c>
      <c r="AQ101" s="197" t="n">
        <v>731.4920043945312</v>
      </c>
      <c r="AR101" s="197" t="n">
        <v>166.6666717529297</v>
      </c>
      <c r="AS101" s="197" t="n">
        <v>0.0</v>
      </c>
      <c r="AT101" s="197" t="n">
        <v>999999.0</v>
      </c>
      <c r="AU101" s="197" t="n">
        <v>0.0</v>
      </c>
      <c r="AV101" s="197" t="n">
        <v>999999.0</v>
      </c>
      <c r="AW101" s="197" t="n">
        <v>0.0</v>
      </c>
      <c r="AX101" s="197" t="n">
        <v>0.0</v>
      </c>
      <c r="AY101" s="197" t="n">
        <v>999999.0</v>
      </c>
      <c r="AZ101" s="197" t="n">
        <v>0.0</v>
      </c>
      <c r="BA101" s="197" t="n">
        <v>999999.0</v>
      </c>
      <c r="BB101" s="197" t="n">
        <v>0.0</v>
      </c>
      <c r="BC101" s="197" t="n">
        <v>0.5526065230369568</v>
      </c>
      <c r="BD101" s="197" t="n">
        <v>0.5030900835990906</v>
      </c>
      <c r="BE101" s="197" t="n">
        <v>0.4737614095211029</v>
      </c>
      <c r="BF101" s="197" t="n">
        <v>4616.75244140625</v>
      </c>
      <c r="BG101" s="197" t="n">
        <v>4938.0009765625</v>
      </c>
      <c r="BH101" s="197" t="n">
        <v>5287.19091796875</v>
      </c>
      <c r="BI101" s="197" t="n">
        <v>0.0</v>
      </c>
      <c r="BJ101" s="197" t="n">
        <v>14306.7919921875</v>
      </c>
      <c r="BK101" s="197" t="n">
        <v>13759.7626953125</v>
      </c>
      <c r="BL101" s="197" t="n">
        <v>13594.669921875</v>
      </c>
      <c r="BM101" s="197" t="n">
        <v>173.8131561279297</v>
      </c>
      <c r="BN101" s="197" t="n">
        <v>35.665374755859375</v>
      </c>
      <c r="BO101" s="197" t="n">
        <v>-494.4541015625</v>
      </c>
      <c r="BP101" s="197" t="n">
        <v>1.2029093503952026</v>
      </c>
      <c r="BQ101" s="197" t="n">
        <v>-524.6367797851562</v>
      </c>
      <c r="BR101" s="197" t="n">
        <v>0.0</v>
      </c>
      <c r="BS101" s="197" t="n">
        <v>999999.0</v>
      </c>
      <c r="BT101" s="197" t="n">
        <v>0.0</v>
      </c>
      <c r="BU101" s="197" t="n">
        <v>1273.741455078125</v>
      </c>
      <c r="BV101" s="197" t="n">
        <v>1167.1158447265625</v>
      </c>
      <c r="BW101" s="197" t="n">
        <v>99000.0</v>
      </c>
      <c r="BX101" s="197" t="n">
        <v>863.0120849609375</v>
      </c>
      <c r="BY101" s="197" t="n">
        <v>982.14990234375</v>
      </c>
      <c r="BZ101" s="197" t="n">
        <v>99000.0</v>
      </c>
      <c r="CA101" s="197" t="n">
        <v>724.2459716796875</v>
      </c>
      <c r="CB101" s="197" t="n">
        <v>429.6695861816406</v>
      </c>
      <c r="CC101" s="197" t="n">
        <v>631.5789184570312</v>
      </c>
      <c r="CD101" s="197" t="n">
        <v>4434.3037109375</v>
      </c>
      <c r="CE101" s="197" t="n">
        <v>4651.8115234375</v>
      </c>
      <c r="CF101" s="197" t="n">
        <v>8000.0</v>
      </c>
      <c r="CG101" s="197" t="n">
        <v>0.0</v>
      </c>
      <c r="CH101" s="197" t="n">
        <v>300.0</v>
      </c>
      <c r="CI101" s="197" t="n">
        <v>2500.0</v>
      </c>
      <c r="CJ101" s="197" t="n">
        <v>2800.0</v>
      </c>
      <c r="CK101" s="197" t="n">
        <v>20000.0</v>
      </c>
      <c r="CL101" s="197" t="n">
        <v>20000.0</v>
      </c>
      <c r="CM101" s="197" t="n">
        <v>20000.0</v>
      </c>
      <c r="CN101" s="197" t="n">
        <v>20000.0</v>
      </c>
      <c r="CO101" s="197" t="n">
        <v>20000.0</v>
      </c>
      <c r="CP101" s="197" t="n">
        <v>20000.0</v>
      </c>
      <c r="CQ101" s="197" t="n">
        <v>20000.0</v>
      </c>
      <c r="CR101" s="197" t="n">
        <v>4500.0</v>
      </c>
      <c r="CS101" s="197" t="n">
        <v>0.0</v>
      </c>
      <c r="CT101" s="197" t="n">
        <v>0.0</v>
      </c>
      <c r="CU101" s="197" t="n">
        <v>2195.681396484375</v>
      </c>
    </row>
    <row r="102" spans="2:99">
      <c r="B102" s="122" t="s">
        <v>502</v>
      </c>
      <c r="C102" s="197" t="n">
        <v>4552.0</v>
      </c>
      <c r="D102" s="197" t="n">
        <v>3163.0</v>
      </c>
      <c r="E102" s="197" t="n">
        <v>675.0</v>
      </c>
      <c r="F102" s="122" t="s">
        <v>502</v>
      </c>
      <c r="G102" s="197" t="n">
        <v>3317.266357421875</v>
      </c>
      <c r="H102" s="197" t="n">
        <v>1337.163330078125</v>
      </c>
      <c r="I102" s="197" t="n">
        <v>367.7208251953125</v>
      </c>
      <c r="J102" s="197" t="n">
        <v>750.4193115234375</v>
      </c>
      <c r="K102" s="197" t="n">
        <v>821.3347778320312</v>
      </c>
      <c r="L102" s="197" t="n">
        <v>2476.927978515625</v>
      </c>
      <c r="M102" s="197" t="n">
        <v>2316.305419921875</v>
      </c>
      <c r="N102" s="197" t="n">
        <v>2621.728271484375</v>
      </c>
      <c r="O102" s="197" t="n">
        <v>2621.728271484375</v>
      </c>
      <c r="P102" s="197" t="n">
        <v>2621.728271484375</v>
      </c>
      <c r="Q102" s="197" t="n">
        <v>12373.4404296875</v>
      </c>
      <c r="R102" s="197" t="n">
        <v>1985.07080078125</v>
      </c>
      <c r="S102" s="197" t="n">
        <v>0.0</v>
      </c>
      <c r="T102" s="197" t="n">
        <v>0.0</v>
      </c>
      <c r="U102" s="197" t="n">
        <v>-104.68043518066406</v>
      </c>
      <c r="V102" s="197" t="n">
        <v>0.0</v>
      </c>
      <c r="W102" s="197" t="n">
        <v>0.0</v>
      </c>
      <c r="X102" s="197" t="n">
        <v>0.0</v>
      </c>
      <c r="Y102" s="197" t="n">
        <v>0.0</v>
      </c>
      <c r="Z102" s="197" t="n">
        <v>9012.9033203125</v>
      </c>
      <c r="AA102" s="197" t="n">
        <v>1.0</v>
      </c>
      <c r="AB102" s="197" t="n">
        <v>0.0</v>
      </c>
      <c r="AC102" s="197" t="n">
        <v>160.62271118164062</v>
      </c>
      <c r="AD102" s="197" t="n">
        <v>0.3499999940395355</v>
      </c>
      <c r="AE102" s="197" t="n">
        <v>5243.45654296875</v>
      </c>
      <c r="AF102" s="197" t="n">
        <v>1258.130859375</v>
      </c>
      <c r="AG102" s="197" t="n">
        <v>5.66063117980957</v>
      </c>
      <c r="AH102" s="197" t="n">
        <v>1112.7540283203125</v>
      </c>
      <c r="AI102" s="197" t="n">
        <v>0.0</v>
      </c>
      <c r="AJ102" s="197" t="n">
        <v>0.0</v>
      </c>
      <c r="AK102" s="197" t="n">
        <v>43.6915283203125</v>
      </c>
      <c r="AL102" s="197" t="n">
        <v>7000.1728515625</v>
      </c>
      <c r="AM102" s="197" t="n">
        <v>4231.10693359375</v>
      </c>
      <c r="AN102" s="197" t="n">
        <v>0.0</v>
      </c>
      <c r="AO102" s="197" t="n">
        <v>0.0</v>
      </c>
      <c r="AP102" s="197" t="n">
        <v>0.0</v>
      </c>
      <c r="AQ102" s="197" t="n">
        <v>185.2919464111328</v>
      </c>
      <c r="AR102" s="197" t="n">
        <v>200.0</v>
      </c>
      <c r="AS102" s="197" t="n">
        <v>0.0</v>
      </c>
      <c r="AT102" s="197" t="n">
        <v>999999.0</v>
      </c>
      <c r="AU102" s="197" t="n">
        <v>0.0</v>
      </c>
      <c r="AV102" s="197" t="n">
        <v>999999.0</v>
      </c>
      <c r="AW102" s="197" t="n">
        <v>0.0</v>
      </c>
      <c r="AX102" s="197" t="n">
        <v>0.0</v>
      </c>
      <c r="AY102" s="197" t="n">
        <v>999999.0</v>
      </c>
      <c r="AZ102" s="197" t="n">
        <v>0.0</v>
      </c>
      <c r="BA102" s="197" t="n">
        <v>999999.0</v>
      </c>
      <c r="BB102" s="197" t="n">
        <v>0.0</v>
      </c>
      <c r="BC102" s="197" t="n">
        <v>0.5202192068099976</v>
      </c>
      <c r="BD102" s="197" t="n">
        <v>0.5203781723976135</v>
      </c>
      <c r="BE102" s="197" t="n">
        <v>0.5202040076255798</v>
      </c>
      <c r="BF102" s="197" t="n">
        <v>10705.0498046875</v>
      </c>
      <c r="BG102" s="197" t="n">
        <v>10704.2314453125</v>
      </c>
      <c r="BH102" s="197" t="n">
        <v>10705.208984375</v>
      </c>
      <c r="BI102" s="197" t="n">
        <v>0.0</v>
      </c>
      <c r="BJ102" s="197" t="n">
        <v>17179.185546875</v>
      </c>
      <c r="BK102" s="197" t="n">
        <v>17180.34375</v>
      </c>
      <c r="BL102" s="197" t="n">
        <v>17179.154296875</v>
      </c>
      <c r="BM102" s="197" t="n">
        <v>-14126.578125</v>
      </c>
      <c r="BN102" s="197" t="n">
        <v>-14111.6240234375</v>
      </c>
      <c r="BO102" s="197" t="n">
        <v>-14117.111328125</v>
      </c>
      <c r="BP102" s="197" t="n">
        <v>1.1947805881500244</v>
      </c>
      <c r="BQ102" s="197" t="n">
        <v>4203.95751953125</v>
      </c>
      <c r="BR102" s="197" t="n">
        <v>0.0</v>
      </c>
      <c r="BS102" s="197" t="n">
        <v>999999.0</v>
      </c>
      <c r="BT102" s="197" t="n">
        <v>0.0</v>
      </c>
      <c r="BU102" s="197" t="n">
        <v>595.0393676757812</v>
      </c>
      <c r="BV102" s="197" t="n">
        <v>1299.1436767578125</v>
      </c>
      <c r="BW102" s="197" t="n">
        <v>99000.0</v>
      </c>
      <c r="BX102" s="197" t="n">
        <v>355.8219299316406</v>
      </c>
      <c r="BY102" s="197" t="n">
        <v>879.4768676757812</v>
      </c>
      <c r="BZ102" s="197" t="n">
        <v>99000.0</v>
      </c>
      <c r="CA102" s="197" t="n">
        <v>479.5967102050781</v>
      </c>
      <c r="CB102" s="197" t="n">
        <v>736.1212158203125</v>
      </c>
      <c r="CC102" s="197" t="n">
        <v>631.5789184570312</v>
      </c>
      <c r="CD102" s="197" t="n">
        <v>1824.3154296875</v>
      </c>
      <c r="CE102" s="197" t="n">
        <v>4503.5673828125</v>
      </c>
      <c r="CF102" s="197" t="n">
        <v>8000.0</v>
      </c>
      <c r="CG102" s="197" t="n">
        <v>0.0</v>
      </c>
      <c r="CH102" s="197" t="n">
        <v>300.0</v>
      </c>
      <c r="CI102" s="197" t="n">
        <v>800.0</v>
      </c>
      <c r="CJ102" s="197" t="n">
        <v>1100.0</v>
      </c>
      <c r="CK102" s="197" t="n">
        <v>20000.0</v>
      </c>
      <c r="CL102" s="197" t="n">
        <v>20000.0</v>
      </c>
      <c r="CM102" s="197" t="n">
        <v>20000.0</v>
      </c>
      <c r="CN102" s="197" t="n">
        <v>20000.0</v>
      </c>
      <c r="CO102" s="197" t="n">
        <v>20000.0</v>
      </c>
      <c r="CP102" s="197" t="n">
        <v>20000.0</v>
      </c>
      <c r="CQ102" s="197" t="n">
        <v>20000.0</v>
      </c>
      <c r="CR102" s="197" t="n">
        <v>3500.0</v>
      </c>
      <c r="CS102" s="197" t="n">
        <v>0.0</v>
      </c>
      <c r="CT102" s="197" t="n">
        <v>0.0</v>
      </c>
      <c r="CU102" s="197" t="n">
        <v>1985.07080078125</v>
      </c>
    </row>
    <row r="103" spans="2:99">
      <c r="B103" s="122" t="s">
        <v>503</v>
      </c>
      <c r="C103" s="197" t="n">
        <v>4552.0</v>
      </c>
      <c r="D103" s="197" t="n">
        <v>3459.0</v>
      </c>
      <c r="E103" s="197" t="n">
        <v>800.0</v>
      </c>
      <c r="F103" s="122" t="s">
        <v>503</v>
      </c>
      <c r="G103" s="197" t="n">
        <v>3514.779296875</v>
      </c>
      <c r="H103" s="197" t="n">
        <v>1463.7313232421875</v>
      </c>
      <c r="I103" s="197" t="n">
        <v>453.5160217285156</v>
      </c>
      <c r="J103" s="197" t="n">
        <v>684.0352783203125</v>
      </c>
      <c r="K103" s="197" t="n">
        <v>779.9637451171875</v>
      </c>
      <c r="L103" s="197" t="n">
        <v>972.4996337890625</v>
      </c>
      <c r="M103" s="197" t="n">
        <v>675.8175659179688</v>
      </c>
      <c r="N103" s="197" t="n">
        <v>1286.211181640625</v>
      </c>
      <c r="O103" s="197" t="n">
        <v>1286.211181640625</v>
      </c>
      <c r="P103" s="197" t="n">
        <v>1286.211181640625</v>
      </c>
      <c r="Q103" s="197" t="n">
        <v>8480.02734375</v>
      </c>
      <c r="R103" s="197" t="n">
        <v>2572.42236328125</v>
      </c>
      <c r="S103" s="197" t="n">
        <v>0.0</v>
      </c>
      <c r="T103" s="197" t="n">
        <v>0.0</v>
      </c>
      <c r="U103" s="197" t="n">
        <v>-81.44571685791016</v>
      </c>
      <c r="V103" s="197" t="n">
        <v>41.95100784301758</v>
      </c>
      <c r="W103" s="197" t="n">
        <v>0.0</v>
      </c>
      <c r="X103" s="197" t="n">
        <v>0.0</v>
      </c>
      <c r="Y103" s="197" t="n">
        <v>0.0</v>
      </c>
      <c r="Z103" s="197" t="n">
        <v>7811.04150390625</v>
      </c>
      <c r="AA103" s="197" t="n">
        <v>1.0</v>
      </c>
      <c r="AB103" s="197" t="n">
        <v>0.0</v>
      </c>
      <c r="AC103" s="197" t="n">
        <v>296.68212890625</v>
      </c>
      <c r="AD103" s="197" t="n">
        <v>0.3499999940395355</v>
      </c>
      <c r="AE103" s="197" t="n">
        <v>4156.35693359375</v>
      </c>
      <c r="AF103" s="197" t="n">
        <v>965.5209350585938</v>
      </c>
      <c r="AG103" s="197" t="n">
        <v>183.73854064941406</v>
      </c>
      <c r="AH103" s="197" t="n">
        <v>1089.71142578125</v>
      </c>
      <c r="AI103" s="197" t="n">
        <v>0.0</v>
      </c>
      <c r="AJ103" s="197" t="n">
        <v>0.3954251706600189</v>
      </c>
      <c r="AK103" s="197" t="n">
        <v>0.0</v>
      </c>
      <c r="AL103" s="197" t="n">
        <v>6680.0</v>
      </c>
      <c r="AM103" s="197" t="n">
        <v>4283.85498046875</v>
      </c>
      <c r="AN103" s="197" t="n">
        <v>2709.386474609375</v>
      </c>
      <c r="AO103" s="197" t="n">
        <v>1286.211181640625</v>
      </c>
      <c r="AP103" s="197" t="n">
        <v>972.4996337890625</v>
      </c>
      <c r="AQ103" s="197" t="n">
        <v>185.2919464111328</v>
      </c>
      <c r="AR103" s="197" t="n">
        <v>200.0</v>
      </c>
      <c r="AS103" s="197" t="n">
        <v>0.9102481603622437</v>
      </c>
      <c r="AT103" s="197" t="n">
        <v>3851.35107421875</v>
      </c>
      <c r="AU103" s="197" t="n">
        <v>0.0</v>
      </c>
      <c r="AV103" s="197" t="n">
        <v>11798.794921875</v>
      </c>
      <c r="AW103" s="197" t="n">
        <v>-2365.750732421875</v>
      </c>
      <c r="AX103" s="197" t="n">
        <v>1.601264476776123</v>
      </c>
      <c r="AY103" s="197" t="n">
        <v>1674.6541748046875</v>
      </c>
      <c r="AZ103" s="197" t="n">
        <v>0.0</v>
      </c>
      <c r="BA103" s="197" t="n">
        <v>15655.4130859375</v>
      </c>
      <c r="BB103" s="197" t="n">
        <v>-251.32662963867188</v>
      </c>
      <c r="BC103" s="197" t="n">
        <v>0.0</v>
      </c>
      <c r="BD103" s="197" t="n">
        <v>0.0</v>
      </c>
      <c r="BE103" s="197" t="n">
        <v>0.0</v>
      </c>
      <c r="BF103" s="197" t="n">
        <v>999999.0</v>
      </c>
      <c r="BG103" s="197" t="n">
        <v>999999.0</v>
      </c>
      <c r="BH103" s="197" t="n">
        <v>999999.0</v>
      </c>
      <c r="BI103" s="197" t="n">
        <v>0.0</v>
      </c>
      <c r="BJ103" s="197" t="n">
        <v>999999.0</v>
      </c>
      <c r="BK103" s="197" t="n">
        <v>999999.0</v>
      </c>
      <c r="BL103" s="197" t="n">
        <v>999999.0</v>
      </c>
      <c r="BM103" s="197" t="n">
        <v>0.0</v>
      </c>
      <c r="BN103" s="197" t="n">
        <v>0.0</v>
      </c>
      <c r="BO103" s="197" t="n">
        <v>0.0</v>
      </c>
      <c r="BP103" s="197" t="n">
        <v>1.1742037534713745</v>
      </c>
      <c r="BQ103" s="197" t="n">
        <v>6211.013671875</v>
      </c>
      <c r="BR103" s="197" t="n">
        <v>0.0</v>
      </c>
      <c r="BS103" s="197" t="n">
        <v>999999.0</v>
      </c>
      <c r="BT103" s="197" t="n">
        <v>0.0</v>
      </c>
      <c r="BU103" s="197" t="n">
        <v>375.6546936035156</v>
      </c>
      <c r="BV103" s="197" t="n">
        <v>588.23486328125</v>
      </c>
      <c r="BW103" s="197" t="n">
        <v>2200.0</v>
      </c>
      <c r="BX103" s="197" t="n">
        <v>314.162841796875</v>
      </c>
      <c r="BY103" s="197" t="n">
        <v>348.3506774902344</v>
      </c>
      <c r="BZ103" s="197" t="n">
        <v>2780.0</v>
      </c>
      <c r="CA103" s="197" t="n">
        <v>285.86126708984375</v>
      </c>
      <c r="CB103" s="197" t="n">
        <v>483.3868713378906</v>
      </c>
      <c r="CC103" s="197" t="n">
        <v>631.5789184570312</v>
      </c>
      <c r="CD103" s="197" t="n">
        <v>1651.9493408203125</v>
      </c>
      <c r="CE103" s="197" t="n">
        <v>1755.642578125</v>
      </c>
      <c r="CF103" s="197" t="n">
        <v>11000.0</v>
      </c>
      <c r="CG103" s="197" t="n">
        <v>0.0</v>
      </c>
      <c r="CH103" s="197" t="n">
        <v>300.0</v>
      </c>
      <c r="CI103" s="197" t="n">
        <v>800.0</v>
      </c>
      <c r="CJ103" s="197" t="n">
        <v>1100.0</v>
      </c>
      <c r="CK103" s="197" t="n">
        <v>20000.0</v>
      </c>
      <c r="CL103" s="197" t="n">
        <v>972.4996337890625</v>
      </c>
      <c r="CM103" s="197" t="n">
        <v>20000.0</v>
      </c>
      <c r="CN103" s="197" t="n">
        <v>20000.0</v>
      </c>
      <c r="CO103" s="197" t="n">
        <v>20000.0</v>
      </c>
      <c r="CP103" s="197" t="n">
        <v>20000.0</v>
      </c>
      <c r="CQ103" s="197" t="n">
        <v>20000.0</v>
      </c>
      <c r="CR103" s="197" t="n">
        <v>3500.0</v>
      </c>
      <c r="CS103" s="197" t="n">
        <v>0.0</v>
      </c>
      <c r="CT103" s="197" t="n">
        <v>0.0</v>
      </c>
      <c r="CU103" s="197" t="n">
        <v>2572.42236328125</v>
      </c>
    </row>
    <row r="104" spans="2:99">
      <c r="B104" s="122" t="s">
        <v>504</v>
      </c>
      <c r="C104" s="197" t="n">
        <v>4552.0</v>
      </c>
      <c r="D104" s="197" t="n">
        <v>3538.0</v>
      </c>
      <c r="E104" s="197" t="n">
        <v>975.0</v>
      </c>
      <c r="F104" s="122" t="s">
        <v>504</v>
      </c>
      <c r="G104" s="197" t="n">
        <v>3395.05126953125</v>
      </c>
      <c r="H104" s="197" t="n">
        <v>1490.5037841796875</v>
      </c>
      <c r="I104" s="197" t="n">
        <v>560.5919799804688</v>
      </c>
      <c r="J104" s="197" t="n">
        <v>575.6595458984375</v>
      </c>
      <c r="K104" s="197" t="n">
        <v>632.6613159179688</v>
      </c>
      <c r="L104" s="197" t="n">
        <v>1200.207763671875</v>
      </c>
      <c r="M104" s="197" t="n">
        <v>1200.207763671875</v>
      </c>
      <c r="N104" s="197" t="n">
        <v>300.0</v>
      </c>
      <c r="O104" s="197" t="n">
        <v>300.0</v>
      </c>
      <c r="P104" s="197" t="n">
        <v>300.0</v>
      </c>
      <c r="Q104" s="197" t="n">
        <v>8688.458984375</v>
      </c>
      <c r="R104" s="197" t="n">
        <v>2400.41552734375</v>
      </c>
      <c r="S104" s="197" t="n">
        <v>0.0</v>
      </c>
      <c r="T104" s="197" t="n">
        <v>0.0</v>
      </c>
      <c r="U104" s="197" t="n">
        <v>-63.59616470336914</v>
      </c>
      <c r="V104" s="197" t="n">
        <v>194.7136688232422</v>
      </c>
      <c r="W104" s="197" t="n">
        <v>113.23126220703125</v>
      </c>
      <c r="X104" s="197" t="n">
        <v>0.0</v>
      </c>
      <c r="Y104" s="197" t="n">
        <v>0.0</v>
      </c>
      <c r="Z104" s="197" t="n">
        <v>7100.0</v>
      </c>
      <c r="AA104" s="197" t="n">
        <v>1.0</v>
      </c>
      <c r="AB104" s="197" t="n">
        <v>0.0</v>
      </c>
      <c r="AC104" s="197" t="n">
        <v>0.0</v>
      </c>
      <c r="AD104" s="197" t="n">
        <v>0.3499999940395355</v>
      </c>
      <c r="AE104" s="197" t="n">
        <v>4105.0390625</v>
      </c>
      <c r="AF104" s="197" t="n">
        <v>0.0</v>
      </c>
      <c r="AG104" s="197" t="n">
        <v>4199.94384765625</v>
      </c>
      <c r="AH104" s="197" t="n">
        <v>1058.2572021484375</v>
      </c>
      <c r="AI104" s="197" t="n">
        <v>0.0</v>
      </c>
      <c r="AJ104" s="197" t="n">
        <v>1970.1456298828125</v>
      </c>
      <c r="AK104" s="197" t="n">
        <v>1810.2525634765625</v>
      </c>
      <c r="AL104" s="197" t="n">
        <v>6680.0</v>
      </c>
      <c r="AM104" s="197" t="n">
        <v>4321.3203125</v>
      </c>
      <c r="AN104" s="197" t="n">
        <v>2400.41552734375</v>
      </c>
      <c r="AO104" s="197" t="n">
        <v>300.0</v>
      </c>
      <c r="AP104" s="197" t="n">
        <v>1200.207763671875</v>
      </c>
      <c r="AQ104" s="197" t="n">
        <v>494.0534362792969</v>
      </c>
      <c r="AR104" s="197" t="n">
        <v>577.2588500976562</v>
      </c>
      <c r="AS104" s="197" t="n">
        <v>0.8732067942619324</v>
      </c>
      <c r="AT104" s="197" t="n">
        <v>1556.833251953125</v>
      </c>
      <c r="AU104" s="197" t="n">
        <v>0.0</v>
      </c>
      <c r="AV104" s="197" t="n">
        <v>9357.119140625</v>
      </c>
      <c r="AW104" s="197" t="n">
        <v>-1447.1788330078125</v>
      </c>
      <c r="AX104" s="197" t="n">
        <v>1.4987843036651611</v>
      </c>
      <c r="AY104" s="197" t="n">
        <v>-1476.3248291015625</v>
      </c>
      <c r="AZ104" s="197" t="n">
        <v>0.0</v>
      </c>
      <c r="BA104" s="197" t="n">
        <v>11912.1943359375</v>
      </c>
      <c r="BB104" s="197" t="n">
        <v>603.633544921875</v>
      </c>
      <c r="BC104" s="197" t="n">
        <v>0.4843970239162445</v>
      </c>
      <c r="BD104" s="197" t="n">
        <v>0.4881249666213989</v>
      </c>
      <c r="BE104" s="197" t="n">
        <v>0.4949590861797333</v>
      </c>
      <c r="BF104" s="197" t="n">
        <v>8266.7724609375</v>
      </c>
      <c r="BG104" s="197" t="n">
        <v>8245.3408203125</v>
      </c>
      <c r="BH104" s="197" t="n">
        <v>8188.87255859375</v>
      </c>
      <c r="BI104" s="197" t="n">
        <v>0.0</v>
      </c>
      <c r="BJ104" s="197" t="n">
        <v>12593.8515625</v>
      </c>
      <c r="BK104" s="197" t="n">
        <v>12605.7216796875</v>
      </c>
      <c r="BL104" s="197" t="n">
        <v>12610.302734375</v>
      </c>
      <c r="BM104" s="197" t="n">
        <v>-15351.376953125</v>
      </c>
      <c r="BN104" s="197" t="n">
        <v>-15200.787109375</v>
      </c>
      <c r="BO104" s="197" t="n">
        <v>-14895.9013671875</v>
      </c>
      <c r="BP104" s="197" t="n">
        <v>1.147713303565979</v>
      </c>
      <c r="BQ104" s="197" t="n">
        <v>3777.2822265625</v>
      </c>
      <c r="BR104" s="197" t="n">
        <v>0.0</v>
      </c>
      <c r="BS104" s="197" t="n">
        <v>999999.0</v>
      </c>
      <c r="BT104" s="197" t="n">
        <v>0.0</v>
      </c>
      <c r="BU104" s="197" t="n">
        <v>363.0069580078125</v>
      </c>
      <c r="BV104" s="197" t="n">
        <v>374.4295654296875</v>
      </c>
      <c r="BW104" s="197" t="n">
        <v>2200.0</v>
      </c>
      <c r="BX104" s="197" t="n">
        <v>438.5691833496094</v>
      </c>
      <c r="BY104" s="197" t="n">
        <v>314.0897216796875</v>
      </c>
      <c r="BZ104" s="197" t="n">
        <v>2780.0</v>
      </c>
      <c r="CA104" s="197" t="n">
        <v>317.6601257324219</v>
      </c>
      <c r="CB104" s="197" t="n">
        <v>284.8705139160156</v>
      </c>
      <c r="CC104" s="197" t="n">
        <v>631.5789184570312</v>
      </c>
      <c r="CD104" s="197" t="n">
        <v>2550.580810546875</v>
      </c>
      <c r="CE104" s="197" t="n">
        <v>1657.119873046875</v>
      </c>
      <c r="CF104" s="197" t="n">
        <v>11000.0</v>
      </c>
      <c r="CG104" s="197" t="n">
        <v>1718.9429931640625</v>
      </c>
      <c r="CH104" s="197" t="n">
        <v>300.0</v>
      </c>
      <c r="CI104" s="197" t="n">
        <v>800.0</v>
      </c>
      <c r="CJ104" s="197" t="n">
        <v>1100.0</v>
      </c>
      <c r="CK104" s="197" t="n">
        <v>20000.0</v>
      </c>
      <c r="CL104" s="197" t="n">
        <v>1911.290283203125</v>
      </c>
      <c r="CM104" s="197" t="n">
        <v>20000.0</v>
      </c>
      <c r="CN104" s="197" t="n">
        <v>20000.0</v>
      </c>
      <c r="CO104" s="197" t="n">
        <v>20000.0</v>
      </c>
      <c r="CP104" s="197" t="n">
        <v>20000.0</v>
      </c>
      <c r="CQ104" s="197" t="n">
        <v>20000.0</v>
      </c>
      <c r="CR104" s="197" t="n">
        <v>3500.0</v>
      </c>
      <c r="CS104" s="197" t="n">
        <v>0.0</v>
      </c>
      <c r="CT104" s="197" t="n">
        <v>0.0</v>
      </c>
      <c r="CU104" s="197" t="n">
        <v>2400.41552734375</v>
      </c>
    </row>
    <row r="105" spans="2:99">
      <c r="B105" s="122" t="s">
        <v>505</v>
      </c>
      <c r="C105" s="197" t="n">
        <v>4500.0</v>
      </c>
      <c r="D105" s="197" t="n">
        <v>3538.0</v>
      </c>
      <c r="E105" s="197" t="n">
        <v>975.0</v>
      </c>
      <c r="F105" s="122" t="s">
        <v>505</v>
      </c>
      <c r="G105" s="197" t="n">
        <v>3133.405517578125</v>
      </c>
      <c r="H105" s="197" t="n">
        <v>1351.0853271484375</v>
      </c>
      <c r="I105" s="197" t="n">
        <v>568.6504516601562</v>
      </c>
      <c r="J105" s="197" t="n">
        <v>381.0135498046875</v>
      </c>
      <c r="K105" s="197" t="n">
        <v>450.33026123046875</v>
      </c>
      <c r="L105" s="197" t="n">
        <v>800.0</v>
      </c>
      <c r="M105" s="197" t="n">
        <v>800.0</v>
      </c>
      <c r="N105" s="197" t="n">
        <v>688.5004272460938</v>
      </c>
      <c r="O105" s="197" t="n">
        <v>688.5004272460938</v>
      </c>
      <c r="P105" s="197" t="n">
        <v>688.5004272460938</v>
      </c>
      <c r="Q105" s="197" t="n">
        <v>10549.3857421875</v>
      </c>
      <c r="R105" s="197" t="n">
        <v>1337.6959228515625</v>
      </c>
      <c r="S105" s="197" t="n">
        <v>0.0</v>
      </c>
      <c r="T105" s="197" t="n">
        <v>0.0</v>
      </c>
      <c r="U105" s="197" t="n">
        <v>-2.6112546920776367</v>
      </c>
      <c r="V105" s="197" t="n">
        <v>29.69316864013672</v>
      </c>
      <c r="W105" s="197" t="n">
        <v>0.0</v>
      </c>
      <c r="X105" s="197" t="n">
        <v>0.0</v>
      </c>
      <c r="Y105" s="197" t="n">
        <v>0.0</v>
      </c>
      <c r="Z105" s="197" t="n">
        <v>7243.33349609375</v>
      </c>
      <c r="AA105" s="197" t="n">
        <v>0.0</v>
      </c>
      <c r="AB105" s="197" t="n">
        <v>0.0</v>
      </c>
      <c r="AC105" s="197" t="n">
        <v>0.0</v>
      </c>
      <c r="AD105" s="197" t="n">
        <v>0.3499999940395355</v>
      </c>
      <c r="AE105" s="197" t="n">
        <v>4272.77392578125</v>
      </c>
      <c r="AF105" s="197" t="n">
        <v>1239.7529296875</v>
      </c>
      <c r="AG105" s="197" t="n">
        <v>6329.17724609375</v>
      </c>
      <c r="AH105" s="197" t="n">
        <v>1484.9163818359375</v>
      </c>
      <c r="AI105" s="197" t="n">
        <v>417.773193359375</v>
      </c>
      <c r="AJ105" s="197" t="n">
        <v>3012.7666015625</v>
      </c>
      <c r="AK105" s="197" t="n">
        <v>2876.57373046875</v>
      </c>
      <c r="AL105" s="197" t="n">
        <v>6680.0</v>
      </c>
      <c r="AM105" s="197" t="n">
        <v>4359.923828125</v>
      </c>
      <c r="AN105" s="197" t="n">
        <v>0.0</v>
      </c>
      <c r="AO105" s="197" t="n">
        <v>0.0</v>
      </c>
      <c r="AP105" s="197" t="n">
        <v>0.0</v>
      </c>
      <c r="AQ105" s="197" t="n">
        <v>423.7898864746094</v>
      </c>
      <c r="AR105" s="197" t="n">
        <v>544.3386840820312</v>
      </c>
      <c r="AS105" s="197" t="n">
        <v>0.81354159116745</v>
      </c>
      <c r="AT105" s="197" t="n">
        <v>-454.4960632324219</v>
      </c>
      <c r="AU105" s="197" t="n">
        <v>558.66357421875</v>
      </c>
      <c r="AV105" s="197" t="n">
        <v>8290.44921875</v>
      </c>
      <c r="AW105" s="197" t="n">
        <v>-878.0693359375</v>
      </c>
      <c r="AX105" s="197" t="n">
        <v>1.3235751390457153</v>
      </c>
      <c r="AY105" s="197" t="n">
        <v>-4366.89453125</v>
      </c>
      <c r="AZ105" s="197" t="n">
        <v>0.0</v>
      </c>
      <c r="BA105" s="197" t="n">
        <v>9860.5185546875</v>
      </c>
      <c r="BB105" s="197" t="n">
        <v>1157.53564453125</v>
      </c>
      <c r="BC105" s="197" t="n">
        <v>0.0</v>
      </c>
      <c r="BD105" s="197" t="n">
        <v>0.5147306323051453</v>
      </c>
      <c r="BE105" s="197" t="n">
        <v>0.5632433295249939</v>
      </c>
      <c r="BF105" s="197" t="n">
        <v>999998.0</v>
      </c>
      <c r="BG105" s="197" t="n">
        <v>4769.4267578125</v>
      </c>
      <c r="BH105" s="197" t="n">
        <v>4341.91015625</v>
      </c>
      <c r="BI105" s="197" t="n">
        <v>0.0</v>
      </c>
      <c r="BJ105" s="197" t="n">
        <v>999999.0</v>
      </c>
      <c r="BK105" s="197" t="n">
        <v>10302.384765625</v>
      </c>
      <c r="BL105" s="197" t="n">
        <v>10396.341796875</v>
      </c>
      <c r="BM105" s="197" t="n">
        <v>0.0</v>
      </c>
      <c r="BN105" s="197" t="n">
        <v>-9640.453125</v>
      </c>
      <c r="BO105" s="197" t="n">
        <v>-8332.421875</v>
      </c>
      <c r="BP105" s="197" t="n">
        <v>0.0</v>
      </c>
      <c r="BQ105" s="197" t="n">
        <v>999999.0</v>
      </c>
      <c r="BR105" s="197" t="n">
        <v>0.0</v>
      </c>
      <c r="BS105" s="197" t="n">
        <v>999999.0</v>
      </c>
      <c r="BT105" s="197" t="n">
        <v>0.0</v>
      </c>
      <c r="BU105" s="197" t="n">
        <v>442.058349609375</v>
      </c>
      <c r="BV105" s="197" t="n">
        <v>367.2555236816406</v>
      </c>
      <c r="BW105" s="197" t="n">
        <v>2200.0</v>
      </c>
      <c r="BX105" s="197" t="n">
        <v>598.0528564453125</v>
      </c>
      <c r="BY105" s="197" t="n">
        <v>448.2752990722656</v>
      </c>
      <c r="BZ105" s="197" t="n">
        <v>2780.0</v>
      </c>
      <c r="CA105" s="197" t="n">
        <v>365.50054931640625</v>
      </c>
      <c r="CB105" s="197" t="n">
        <v>318.0447998046875</v>
      </c>
      <c r="CC105" s="197" t="n">
        <v>631.5789184570312</v>
      </c>
      <c r="CD105" s="197" t="n">
        <v>3298.849365234375</v>
      </c>
      <c r="CE105" s="197" t="n">
        <v>2605.3359375</v>
      </c>
      <c r="CF105" s="197" t="n">
        <v>99000.0</v>
      </c>
      <c r="CG105" s="197" t="n">
        <v>6047.90673828125</v>
      </c>
      <c r="CH105" s="197" t="n">
        <v>2158.15087890625</v>
      </c>
      <c r="CI105" s="197" t="n">
        <v>1479.8134765625</v>
      </c>
      <c r="CJ105" s="197" t="n">
        <v>3637.96435546875</v>
      </c>
      <c r="CK105" s="197" t="n">
        <v>20000.0</v>
      </c>
      <c r="CL105" s="197" t="n">
        <v>20000.0</v>
      </c>
      <c r="CM105" s="197" t="n">
        <v>20000.0</v>
      </c>
      <c r="CN105" s="197" t="n">
        <v>20000.0</v>
      </c>
      <c r="CO105" s="197" t="n">
        <v>20000.0</v>
      </c>
      <c r="CP105" s="197" t="n">
        <v>20000.0</v>
      </c>
      <c r="CQ105" s="197" t="n">
        <v>20000.0</v>
      </c>
      <c r="CR105" s="197" t="n">
        <v>3500.0</v>
      </c>
      <c r="CS105" s="197" t="n">
        <v>26.0</v>
      </c>
      <c r="CT105" s="197" t="n">
        <v>26.0</v>
      </c>
      <c r="CU105" s="197" t="n">
        <v>1337.6959228515625</v>
      </c>
    </row>
    <row r="106" spans="2:99">
      <c r="B106" s="122" t="s">
        <v>506</v>
      </c>
      <c r="C106" s="197" t="n">
        <v>4150.0</v>
      </c>
      <c r="D106" s="197" t="n">
        <v>3538.0</v>
      </c>
      <c r="E106" s="197" t="n">
        <v>950.0</v>
      </c>
      <c r="F106" s="122" t="s">
        <v>506</v>
      </c>
      <c r="G106" s="197" t="n">
        <v>2626.63037109375</v>
      </c>
      <c r="H106" s="197" t="n">
        <v>968.409912109375</v>
      </c>
      <c r="I106" s="197" t="n">
        <v>489.9450988769531</v>
      </c>
      <c r="J106" s="197" t="n">
        <v>334.3286437988281</v>
      </c>
      <c r="K106" s="197" t="n">
        <v>422.1137390136719</v>
      </c>
      <c r="L106" s="197" t="n">
        <v>3442.557861328125</v>
      </c>
      <c r="M106" s="197" t="n">
        <v>3442.557861328125</v>
      </c>
      <c r="N106" s="197" t="n">
        <v>3728.588623046875</v>
      </c>
      <c r="O106" s="197" t="n">
        <v>3437.005615234375</v>
      </c>
      <c r="P106" s="197" t="n">
        <v>3437.005615234375</v>
      </c>
      <c r="Q106" s="197" t="n">
        <v>14610.4130859375</v>
      </c>
      <c r="R106" s="197" t="n">
        <v>1123.421142578125</v>
      </c>
      <c r="S106" s="197" t="n">
        <v>0.0</v>
      </c>
      <c r="T106" s="197" t="n">
        <v>0.0</v>
      </c>
      <c r="U106" s="197" t="n">
        <v>-72.28449249267578</v>
      </c>
      <c r="V106" s="197" t="n">
        <v>125.24071502685547</v>
      </c>
      <c r="W106" s="197" t="n">
        <v>0.0</v>
      </c>
      <c r="X106" s="197" t="n">
        <v>0.0</v>
      </c>
      <c r="Y106" s="197" t="n">
        <v>0.0</v>
      </c>
      <c r="Z106" s="197" t="n">
        <v>4000.0</v>
      </c>
      <c r="AA106" s="197" t="n">
        <v>0.0</v>
      </c>
      <c r="AB106" s="197" t="n">
        <v>0.0</v>
      </c>
      <c r="AC106" s="197" t="n">
        <v>0.0</v>
      </c>
      <c r="AD106" s="197" t="n">
        <v>0.6499999761581421</v>
      </c>
      <c r="AE106" s="197" t="n">
        <v>10328.5751953125</v>
      </c>
      <c r="AF106" s="197" t="n">
        <v>3605.99169921875</v>
      </c>
      <c r="AG106" s="197" t="n">
        <v>10509.720703125</v>
      </c>
      <c r="AH106" s="197" t="n">
        <v>1749.8790283203125</v>
      </c>
      <c r="AI106" s="197" t="n">
        <v>691.4303588867188</v>
      </c>
      <c r="AJ106" s="197" t="n">
        <v>5225.02734375</v>
      </c>
      <c r="AK106" s="197" t="n">
        <v>5074.94921875</v>
      </c>
      <c r="AL106" s="197" t="n">
        <v>6680.0</v>
      </c>
      <c r="AM106" s="197" t="n">
        <v>4407.89794921875</v>
      </c>
      <c r="AN106" s="197" t="n">
        <v>0.0</v>
      </c>
      <c r="AO106" s="197" t="n">
        <v>0.0</v>
      </c>
      <c r="AP106" s="197" t="n">
        <v>0.0</v>
      </c>
      <c r="AQ106" s="197" t="n">
        <v>334.3286437988281</v>
      </c>
      <c r="AR106" s="197" t="n">
        <v>422.1137390136719</v>
      </c>
      <c r="AS106" s="197" t="n">
        <v>0.7839637994766235</v>
      </c>
      <c r="AT106" s="197" t="n">
        <v>-2094.61279296875</v>
      </c>
      <c r="AU106" s="197" t="n">
        <v>2671.823486328125</v>
      </c>
      <c r="AV106" s="197" t="n">
        <v>9480.6669921875</v>
      </c>
      <c r="AW106" s="197" t="n">
        <v>1345.3585205078125</v>
      </c>
      <c r="AX106" s="197" t="n">
        <v>1.3370503187179565</v>
      </c>
      <c r="AY106" s="197" t="n">
        <v>-6415.39501953125</v>
      </c>
      <c r="AZ106" s="197" t="n">
        <v>0.0</v>
      </c>
      <c r="BA106" s="197" t="n">
        <v>13326.244140625</v>
      </c>
      <c r="BB106" s="197" t="n">
        <v>-312.1792297363281</v>
      </c>
      <c r="BC106" s="197" t="n">
        <v>0.0</v>
      </c>
      <c r="BD106" s="197" t="n">
        <v>0.5276530981063843</v>
      </c>
      <c r="BE106" s="197" t="n">
        <v>0.5800412893295288</v>
      </c>
      <c r="BF106" s="197" t="n">
        <v>999998.0</v>
      </c>
      <c r="BG106" s="197" t="n">
        <v>2895.73486328125</v>
      </c>
      <c r="BH106" s="197" t="n">
        <v>2283.2412109375</v>
      </c>
      <c r="BI106" s="197" t="n">
        <v>0.0</v>
      </c>
      <c r="BJ106" s="197" t="n">
        <v>999999.0</v>
      </c>
      <c r="BK106" s="197" t="n">
        <v>10686.5693359375</v>
      </c>
      <c r="BL106" s="197" t="n">
        <v>10847.5908203125</v>
      </c>
      <c r="BM106" s="197" t="n">
        <v>0.0</v>
      </c>
      <c r="BN106" s="197" t="n">
        <v>-2371.06396484375</v>
      </c>
      <c r="BO106" s="197" t="n">
        <v>-2046.9349365234375</v>
      </c>
      <c r="BP106" s="197" t="n">
        <v>0.0</v>
      </c>
      <c r="BQ106" s="197" t="n">
        <v>999999.0</v>
      </c>
      <c r="BR106" s="197" t="n">
        <v>0.0</v>
      </c>
      <c r="BS106" s="197" t="n">
        <v>999999.0</v>
      </c>
      <c r="BT106" s="197" t="n">
        <v>0.0</v>
      </c>
      <c r="BU106" s="197" t="n">
        <v>528.9982299804688</v>
      </c>
      <c r="BV106" s="197" t="n">
        <v>445.3454284667969</v>
      </c>
      <c r="BW106" s="197" t="n">
        <v>2200.0</v>
      </c>
      <c r="BX106" s="197" t="n">
        <v>739.3801879882812</v>
      </c>
      <c r="BY106" s="197" t="n">
        <v>605.5025024414062</v>
      </c>
      <c r="BZ106" s="197" t="n">
        <v>2780.0</v>
      </c>
      <c r="CA106" s="197" t="n">
        <v>345.31964111328125</v>
      </c>
      <c r="CB106" s="197" t="n">
        <v>367.6141052246094</v>
      </c>
      <c r="CC106" s="197" t="n">
        <v>778.9473876953125</v>
      </c>
      <c r="CD106" s="197" t="n">
        <v>3724.104736328125</v>
      </c>
      <c r="CE106" s="197" t="n">
        <v>3325.934814453125</v>
      </c>
      <c r="CF106" s="197" t="n">
        <v>99000.0</v>
      </c>
      <c r="CG106" s="197" t="n">
        <v>11226.6630859375</v>
      </c>
      <c r="CH106" s="197" t="n">
        <v>3317.47216796875</v>
      </c>
      <c r="CI106" s="197" t="n">
        <v>3389.212890625</v>
      </c>
      <c r="CJ106" s="197" t="n">
        <v>6706.68505859375</v>
      </c>
      <c r="CK106" s="197" t="n">
        <v>20000.0</v>
      </c>
      <c r="CL106" s="197" t="n">
        <v>20000.0</v>
      </c>
      <c r="CM106" s="197" t="n">
        <v>20000.0</v>
      </c>
      <c r="CN106" s="197" t="n">
        <v>20000.0</v>
      </c>
      <c r="CO106" s="197" t="n">
        <v>20000.0</v>
      </c>
      <c r="CP106" s="197" t="n">
        <v>20000.0</v>
      </c>
      <c r="CQ106" s="197" t="n">
        <v>20000.0</v>
      </c>
      <c r="CR106" s="197" t="n">
        <v>3500.0</v>
      </c>
      <c r="CS106" s="197" t="n">
        <v>31.0</v>
      </c>
      <c r="CT106" s="197" t="n">
        <v>31.0</v>
      </c>
      <c r="CU106" s="197" t="n">
        <v>1123.421142578125</v>
      </c>
    </row>
    <row r="107" spans="2:99">
      <c r="B107" s="122" t="s">
        <v>507</v>
      </c>
      <c r="C107" s="197" t="n">
        <v>3700.0</v>
      </c>
      <c r="D107" s="197" t="n">
        <v>3538.0</v>
      </c>
      <c r="E107" s="197" t="n">
        <v>800.0</v>
      </c>
      <c r="F107" s="122" t="s">
        <v>507</v>
      </c>
      <c r="G107" s="197" t="n">
        <v>2346.080078125</v>
      </c>
      <c r="H107" s="197" t="n">
        <v>937.167724609375</v>
      </c>
      <c r="I107" s="197" t="n">
        <v>435.1036682128906</v>
      </c>
      <c r="J107" s="197" t="n">
        <v>277.79241943359375</v>
      </c>
      <c r="K107" s="197" t="n">
        <v>242.05731201171875</v>
      </c>
      <c r="L107" s="197" t="n">
        <v>2983.850341796875</v>
      </c>
      <c r="M107" s="197" t="n">
        <v>2983.850341796875</v>
      </c>
      <c r="N107" s="197" t="n">
        <v>300.0</v>
      </c>
      <c r="O107" s="197" t="n">
        <v>0.0</v>
      </c>
      <c r="P107" s="197" t="n">
        <v>300.0</v>
      </c>
      <c r="Q107" s="197" t="n">
        <v>7905.7646484375</v>
      </c>
      <c r="R107" s="197" t="n">
        <v>1251.0489501953125</v>
      </c>
      <c r="S107" s="197" t="n">
        <v>0.0</v>
      </c>
      <c r="T107" s="197" t="n">
        <v>0.0</v>
      </c>
      <c r="U107" s="197" t="n">
        <v>-24.557485580444336</v>
      </c>
      <c r="V107" s="197" t="n">
        <v>62.22637176513672</v>
      </c>
      <c r="W107" s="197" t="n">
        <v>0.0</v>
      </c>
      <c r="X107" s="197" t="n">
        <v>0.0</v>
      </c>
      <c r="Y107" s="197" t="n">
        <v>0.0</v>
      </c>
      <c r="Z107" s="197" t="n">
        <v>3000.0</v>
      </c>
      <c r="AA107" s="197" t="n">
        <v>0.0</v>
      </c>
      <c r="AB107" s="197" t="n">
        <v>300.0</v>
      </c>
      <c r="AC107" s="197" t="n">
        <v>0.0</v>
      </c>
      <c r="AD107" s="197" t="n">
        <v>0.6499999761581421</v>
      </c>
      <c r="AE107" s="197" t="n">
        <v>6024.39794921875</v>
      </c>
      <c r="AF107" s="197" t="n">
        <v>645.1467895507812</v>
      </c>
      <c r="AG107" s="197" t="n">
        <v>5394.45654296875</v>
      </c>
      <c r="AH107" s="197" t="n">
        <v>1324.6109619140625</v>
      </c>
      <c r="AI107" s="197" t="n">
        <v>265.29351806640625</v>
      </c>
      <c r="AJ107" s="197" t="n">
        <v>466.98681640625</v>
      </c>
      <c r="AK107" s="197" t="n">
        <v>466.06475830078125</v>
      </c>
      <c r="AL107" s="197" t="n">
        <v>6680.0</v>
      </c>
      <c r="AM107" s="197" t="n">
        <v>4359.1396484375</v>
      </c>
      <c r="AN107" s="197" t="n">
        <v>0.0</v>
      </c>
      <c r="AO107" s="197" t="n">
        <v>0.0</v>
      </c>
      <c r="AP107" s="197" t="n">
        <v>0.0</v>
      </c>
      <c r="AQ107" s="197" t="n">
        <v>90.0</v>
      </c>
      <c r="AR107" s="197" t="n">
        <v>161.2874755859375</v>
      </c>
      <c r="AS107" s="197" t="n">
        <v>0.73676598072052</v>
      </c>
      <c r="AT107" s="197" t="n">
        <v>-1858.899169921875</v>
      </c>
      <c r="AU107" s="197" t="n">
        <v>2523.05224609375</v>
      </c>
      <c r="AV107" s="197" t="n">
        <v>4047.94189453125</v>
      </c>
      <c r="AW107" s="197" t="n">
        <v>2148.04296875</v>
      </c>
      <c r="AX107" s="197" t="n">
        <v>1.313341736793518</v>
      </c>
      <c r="AY107" s="197" t="n">
        <v>-7084.12890625</v>
      </c>
      <c r="AZ107" s="197" t="n">
        <v>0.0</v>
      </c>
      <c r="BA107" s="197" t="n">
        <v>3445.2666015625</v>
      </c>
      <c r="BB107" s="197" t="n">
        <v>3062.226318359375</v>
      </c>
      <c r="BC107" s="197" t="n">
        <v>0.0</v>
      </c>
      <c r="BD107" s="197" t="n">
        <v>0.5999111533164978</v>
      </c>
      <c r="BE107" s="197" t="n">
        <v>0.7091181874275208</v>
      </c>
      <c r="BF107" s="197" t="n">
        <v>999998.0</v>
      </c>
      <c r="BG107" s="197" t="n">
        <v>1769.697265625</v>
      </c>
      <c r="BH107" s="197" t="n">
        <v>453.1910095214844</v>
      </c>
      <c r="BI107" s="197" t="n">
        <v>0.0</v>
      </c>
      <c r="BJ107" s="197" t="n">
        <v>999999.0</v>
      </c>
      <c r="BK107" s="197" t="n">
        <v>6579.337890625</v>
      </c>
      <c r="BL107" s="197" t="n">
        <v>6138.37255859375</v>
      </c>
      <c r="BM107" s="197" t="n">
        <v>0.0</v>
      </c>
      <c r="BN107" s="197" t="n">
        <v>-2308.16162109375</v>
      </c>
      <c r="BO107" s="197" t="n">
        <v>-840.322021484375</v>
      </c>
      <c r="BP107" s="197" t="n">
        <v>0.0</v>
      </c>
      <c r="BQ107" s="197" t="n">
        <v>999999.0</v>
      </c>
      <c r="BR107" s="197" t="n">
        <v>0.0</v>
      </c>
      <c r="BS107" s="197" t="n">
        <v>999999.0</v>
      </c>
      <c r="BT107" s="197" t="n">
        <v>0.0</v>
      </c>
      <c r="BU107" s="197" t="n">
        <v>1365.4617919921875</v>
      </c>
      <c r="BV107" s="197" t="n">
        <v>533.7371826171875</v>
      </c>
      <c r="BW107" s="197" t="n">
        <v>2200.0</v>
      </c>
      <c r="BX107" s="197" t="n">
        <v>1182.6900634765625</v>
      </c>
      <c r="BY107" s="197" t="n">
        <v>746.8985595703125</v>
      </c>
      <c r="BZ107" s="197" t="n">
        <v>2780.0</v>
      </c>
      <c r="CA107" s="197" t="n">
        <v>405.7796325683594</v>
      </c>
      <c r="CB107" s="197" t="n">
        <v>345.6979064941406</v>
      </c>
      <c r="CC107" s="197" t="n">
        <v>964.9122924804688</v>
      </c>
      <c r="CD107" s="197" t="n">
        <v>5885.5107421875</v>
      </c>
      <c r="CE107" s="197" t="n">
        <v>3751.164794921875</v>
      </c>
      <c r="CF107" s="197" t="n">
        <v>99000.0</v>
      </c>
      <c r="CG107" s="197" t="n">
        <v>6231.53076171875</v>
      </c>
      <c r="CH107" s="197" t="n">
        <v>300.0</v>
      </c>
      <c r="CI107" s="197" t="n">
        <v>800.0</v>
      </c>
      <c r="CJ107" s="197" t="n">
        <v>1100.0</v>
      </c>
      <c r="CK107" s="197" t="n">
        <v>20000.0</v>
      </c>
      <c r="CL107" s="197" t="n">
        <v>20000.0</v>
      </c>
      <c r="CM107" s="197" t="n">
        <v>20000.0</v>
      </c>
      <c r="CN107" s="197" t="n">
        <v>20000.0</v>
      </c>
      <c r="CO107" s="197" t="n">
        <v>20000.0</v>
      </c>
      <c r="CP107" s="197" t="n">
        <v>20000.0</v>
      </c>
      <c r="CQ107" s="197" t="n">
        <v>20000.0</v>
      </c>
      <c r="CR107" s="197" t="n">
        <v>3500.0</v>
      </c>
      <c r="CS107" s="197" t="n">
        <v>31.0</v>
      </c>
      <c r="CT107" s="197" t="n">
        <v>31.0</v>
      </c>
      <c r="CU107" s="197" t="n">
        <v>1251.0489501953125</v>
      </c>
    </row>
    <row r="108" spans="2:99">
      <c r="B108" s="122" t="s">
        <v>508</v>
      </c>
      <c r="C108" s="197" t="n">
        <v>3400.0</v>
      </c>
      <c r="D108" s="197" t="n">
        <v>3350.0</v>
      </c>
      <c r="E108" s="197" t="n">
        <v>650.0</v>
      </c>
      <c r="F108" s="122" t="s">
        <v>508</v>
      </c>
      <c r="G108" s="197" t="n">
        <v>2252.518798828125</v>
      </c>
      <c r="H108" s="197" t="n">
        <v>922.2037963867188</v>
      </c>
      <c r="I108" s="197" t="n">
        <v>384.981201171875</v>
      </c>
      <c r="J108" s="197" t="n">
        <v>337.7370910644531</v>
      </c>
      <c r="K108" s="197" t="n">
        <v>163.40565490722656</v>
      </c>
      <c r="L108" s="197" t="n">
        <v>4078.320556640625</v>
      </c>
      <c r="M108" s="197" t="n">
        <v>4078.320556640625</v>
      </c>
      <c r="N108" s="197" t="n">
        <v>854.8203735351562</v>
      </c>
      <c r="O108" s="197" t="n">
        <v>854.8203735351562</v>
      </c>
      <c r="P108" s="197" t="n">
        <v>854.8203735351562</v>
      </c>
      <c r="Q108" s="197" t="n">
        <v>7967.888671875</v>
      </c>
      <c r="R108" s="197" t="n">
        <v>1751.91162109375</v>
      </c>
      <c r="S108" s="197" t="n">
        <v>0.0</v>
      </c>
      <c r="T108" s="197" t="n">
        <v>0.0</v>
      </c>
      <c r="U108" s="197" t="n">
        <v>-125.12844848632812</v>
      </c>
      <c r="V108" s="197" t="n">
        <v>40.857460021972656</v>
      </c>
      <c r="W108" s="197" t="n">
        <v>0.0</v>
      </c>
      <c r="X108" s="197" t="n">
        <v>0.0</v>
      </c>
      <c r="Y108" s="197" t="n">
        <v>0.0</v>
      </c>
      <c r="Z108" s="197" t="n">
        <v>3000.0</v>
      </c>
      <c r="AA108" s="197" t="n">
        <v>1.0</v>
      </c>
      <c r="AB108" s="197" t="n">
        <v>0.0</v>
      </c>
      <c r="AC108" s="197" t="n">
        <v>0.0</v>
      </c>
      <c r="AD108" s="197" t="n">
        <v>0.6499999761581421</v>
      </c>
      <c r="AE108" s="197" t="n">
        <v>6390.16943359375</v>
      </c>
      <c r="AF108" s="197" t="n">
        <v>552.93017578125</v>
      </c>
      <c r="AG108" s="197" t="n">
        <v>1906.4598388671875</v>
      </c>
      <c r="AH108" s="197" t="n">
        <v>954.9017333984375</v>
      </c>
      <c r="AI108" s="197" t="n">
        <v>0.0</v>
      </c>
      <c r="AJ108" s="197" t="n">
        <v>16.722566604614258</v>
      </c>
      <c r="AK108" s="197" t="n">
        <v>4.864401340484619</v>
      </c>
      <c r="AL108" s="197" t="n">
        <v>6680.0</v>
      </c>
      <c r="AM108" s="197" t="n">
        <v>4272.89013671875</v>
      </c>
      <c r="AN108" s="197" t="n">
        <v>0.0</v>
      </c>
      <c r="AO108" s="197" t="n">
        <v>0.0</v>
      </c>
      <c r="AP108" s="197" t="n">
        <v>0.0</v>
      </c>
      <c r="AQ108" s="197" t="n">
        <v>90.0</v>
      </c>
      <c r="AR108" s="197" t="n">
        <v>110.0</v>
      </c>
      <c r="AS108" s="197" t="n">
        <v>0.0</v>
      </c>
      <c r="AT108" s="197" t="n">
        <v>999999.0</v>
      </c>
      <c r="AU108" s="197" t="n">
        <v>0.0</v>
      </c>
      <c r="AV108" s="197" t="n">
        <v>999999.0</v>
      </c>
      <c r="AW108" s="197" t="n">
        <v>0.0</v>
      </c>
      <c r="AX108" s="197" t="n">
        <v>0.0</v>
      </c>
      <c r="AY108" s="197" t="n">
        <v>999999.0</v>
      </c>
      <c r="AZ108" s="197" t="n">
        <v>0.0</v>
      </c>
      <c r="BA108" s="197" t="n">
        <v>999999.0</v>
      </c>
      <c r="BB108" s="197" t="n">
        <v>0.0</v>
      </c>
      <c r="BC108" s="197" t="n">
        <v>0.0</v>
      </c>
      <c r="BD108" s="197" t="n">
        <v>0.5834013223648071</v>
      </c>
      <c r="BE108" s="197" t="n">
        <v>0.6951232552528381</v>
      </c>
      <c r="BF108" s="197" t="n">
        <v>999998.0</v>
      </c>
      <c r="BG108" s="197" t="n">
        <v>2922.17578125</v>
      </c>
      <c r="BH108" s="197" t="n">
        <v>1760.17724609375</v>
      </c>
      <c r="BI108" s="197" t="n">
        <v>0.0</v>
      </c>
      <c r="BJ108" s="197" t="n">
        <v>999999.0</v>
      </c>
      <c r="BK108" s="197" t="n">
        <v>7632.318359375</v>
      </c>
      <c r="BL108" s="197" t="n">
        <v>7372.31689453125</v>
      </c>
      <c r="BM108" s="197" t="n">
        <v>0.0</v>
      </c>
      <c r="BN108" s="197" t="n">
        <v>-1494.1024169921875</v>
      </c>
      <c r="BO108" s="197" t="n">
        <v>-376.4637145996094</v>
      </c>
      <c r="BP108" s="197" t="n">
        <v>0.0</v>
      </c>
      <c r="BQ108" s="197" t="n">
        <v>999999.0</v>
      </c>
      <c r="BR108" s="197" t="n">
        <v>0.0</v>
      </c>
      <c r="BS108" s="197" t="n">
        <v>999999.0</v>
      </c>
      <c r="BT108" s="197" t="n">
        <v>0.0</v>
      </c>
      <c r="BU108" s="197" t="n">
        <v>1773.633544921875</v>
      </c>
      <c r="BV108" s="197" t="n">
        <v>1300.1123046875</v>
      </c>
      <c r="BW108" s="197" t="n">
        <v>99000.0</v>
      </c>
      <c r="BX108" s="197" t="n">
        <v>2615.599609375</v>
      </c>
      <c r="BY108" s="197" t="n">
        <v>1135.1024169921875</v>
      </c>
      <c r="BZ108" s="197" t="n">
        <v>99000.0</v>
      </c>
      <c r="CA108" s="197" t="n">
        <v>605.8529052734375</v>
      </c>
      <c r="CB108" s="197" t="n">
        <v>397.885009765625</v>
      </c>
      <c r="CC108" s="197" t="n">
        <v>964.9122924804688</v>
      </c>
      <c r="CD108" s="197" t="n">
        <v>8184.5615234375</v>
      </c>
      <c r="CE108" s="197" t="n">
        <v>5724.033203125</v>
      </c>
      <c r="CF108" s="197" t="n">
        <v>99000.0</v>
      </c>
      <c r="CG108" s="197" t="n">
        <v>0.0</v>
      </c>
      <c r="CH108" s="197" t="n">
        <v>300.0</v>
      </c>
      <c r="CI108" s="197" t="n">
        <v>800.0</v>
      </c>
      <c r="CJ108" s="197" t="n">
        <v>1100.0</v>
      </c>
      <c r="CK108" s="197" t="n">
        <v>20000.0</v>
      </c>
      <c r="CL108" s="197" t="n">
        <v>20000.0</v>
      </c>
      <c r="CM108" s="197" t="n">
        <v>20000.0</v>
      </c>
      <c r="CN108" s="197" t="n">
        <v>20000.0</v>
      </c>
      <c r="CO108" s="197" t="n">
        <v>20000.0</v>
      </c>
      <c r="CP108" s="197" t="n">
        <v>20000.0</v>
      </c>
      <c r="CQ108" s="197" t="n">
        <v>20000.0</v>
      </c>
      <c r="CR108" s="197" t="n">
        <v>3500.0</v>
      </c>
      <c r="CS108" s="197" t="n">
        <v>30.0</v>
      </c>
      <c r="CT108" s="197" t="n">
        <v>30.0</v>
      </c>
      <c r="CU108" s="197" t="n">
        <v>1751.91162109375</v>
      </c>
    </row>
    <row r="109" spans="2:99">
      <c r="B109" s="122" t="s">
        <v>509</v>
      </c>
      <c r="C109" s="197" t="n">
        <v>3250.0</v>
      </c>
      <c r="D109" s="197" t="n">
        <v>3163.0</v>
      </c>
      <c r="E109" s="197" t="n">
        <v>720.0</v>
      </c>
      <c r="F109" s="122" t="s">
        <v>509</v>
      </c>
      <c r="G109" s="197" t="n">
        <v>2087.102783203125</v>
      </c>
      <c r="H109" s="197" t="n">
        <v>856.9714965820312</v>
      </c>
      <c r="I109" s="197" t="n">
        <v>322.80584716796875</v>
      </c>
      <c r="J109" s="197" t="n">
        <v>443.3927917480469</v>
      </c>
      <c r="K109" s="197" t="n">
        <v>175.75103759765625</v>
      </c>
      <c r="L109" s="197" t="n">
        <v>4236.03515625</v>
      </c>
      <c r="M109" s="197" t="n">
        <v>4236.03515625</v>
      </c>
      <c r="N109" s="197" t="n">
        <v>1302.1268310546875</v>
      </c>
      <c r="O109" s="197" t="n">
        <v>1199.940673828125</v>
      </c>
      <c r="P109" s="197" t="n">
        <v>1302.1268310546875</v>
      </c>
      <c r="Q109" s="197" t="n">
        <v>7670.1162109375</v>
      </c>
      <c r="R109" s="197" t="n">
        <v>2023.853271484375</v>
      </c>
      <c r="S109" s="197" t="n">
        <v>0.0</v>
      </c>
      <c r="T109" s="197" t="n">
        <v>0.0</v>
      </c>
      <c r="U109" s="197" t="n">
        <v>4.194965362548828</v>
      </c>
      <c r="V109" s="197" t="n">
        <v>0.0</v>
      </c>
      <c r="W109" s="197" t="n">
        <v>0.0</v>
      </c>
      <c r="X109" s="197" t="n">
        <v>0.0</v>
      </c>
      <c r="Y109" s="197" t="n">
        <v>0.0</v>
      </c>
      <c r="Z109" s="197" t="n">
        <v>3000.0</v>
      </c>
      <c r="AA109" s="197" t="n">
        <v>1.0</v>
      </c>
      <c r="AB109" s="197" t="n">
        <v>102.18618774414062</v>
      </c>
      <c r="AC109" s="197" t="n">
        <v>0.0</v>
      </c>
      <c r="AD109" s="197" t="n">
        <v>0.6499999761581421</v>
      </c>
      <c r="AE109" s="197" t="n">
        <v>6471.15185546875</v>
      </c>
      <c r="AF109" s="197" t="n">
        <v>824.0385131835938</v>
      </c>
      <c r="AG109" s="197" t="n">
        <v>2445.7958984375</v>
      </c>
      <c r="AH109" s="197" t="n">
        <v>892.4639892578125</v>
      </c>
      <c r="AI109" s="197" t="n">
        <v>0.0</v>
      </c>
      <c r="AJ109" s="197" t="n">
        <v>86.90559387207031</v>
      </c>
      <c r="AK109" s="197" t="n">
        <v>0.0</v>
      </c>
      <c r="AL109" s="197" t="n">
        <v>6680.0</v>
      </c>
      <c r="AM109" s="197" t="n">
        <v>4236.03515625</v>
      </c>
      <c r="AN109" s="197" t="n">
        <v>0.0</v>
      </c>
      <c r="AO109" s="197" t="n">
        <v>0.0</v>
      </c>
      <c r="AP109" s="197" t="n">
        <v>0.0</v>
      </c>
      <c r="AQ109" s="197" t="n">
        <v>90.0</v>
      </c>
      <c r="AR109" s="197" t="n">
        <v>172.7400665283203</v>
      </c>
      <c r="AS109" s="197" t="n">
        <v>0.0</v>
      </c>
      <c r="AT109" s="197" t="n">
        <v>999999.0</v>
      </c>
      <c r="AU109" s="197" t="n">
        <v>0.0</v>
      </c>
      <c r="AV109" s="197" t="n">
        <v>999999.0</v>
      </c>
      <c r="AW109" s="197" t="n">
        <v>0.0</v>
      </c>
      <c r="AX109" s="197" t="n">
        <v>0.0</v>
      </c>
      <c r="AY109" s="197" t="n">
        <v>999999.0</v>
      </c>
      <c r="AZ109" s="197" t="n">
        <v>0.0</v>
      </c>
      <c r="BA109" s="197" t="n">
        <v>999999.0</v>
      </c>
      <c r="BB109" s="197" t="n">
        <v>0.0</v>
      </c>
      <c r="BC109" s="197" t="n">
        <v>0.0</v>
      </c>
      <c r="BD109" s="197" t="n">
        <v>0.6232693195343018</v>
      </c>
      <c r="BE109" s="197" t="n">
        <v>0.8145356178283691</v>
      </c>
      <c r="BF109" s="197" t="n">
        <v>999998.0</v>
      </c>
      <c r="BG109" s="197" t="n">
        <v>1795.75146484375</v>
      </c>
      <c r="BH109" s="197" t="n">
        <v>-395.0089111328125</v>
      </c>
      <c r="BI109" s="197" t="n">
        <v>0.0</v>
      </c>
      <c r="BJ109" s="197" t="n">
        <v>999999.0</v>
      </c>
      <c r="BK109" s="197" t="n">
        <v>6658.56884765625</v>
      </c>
      <c r="BL109" s="197" t="n">
        <v>5960.08935546875</v>
      </c>
      <c r="BM109" s="197" t="n">
        <v>0.0</v>
      </c>
      <c r="BN109" s="197" t="n">
        <v>1320.781982421875</v>
      </c>
      <c r="BO109" s="197" t="n">
        <v>2600.4130859375</v>
      </c>
      <c r="BP109" s="197" t="n">
        <v>1.5074881315231323</v>
      </c>
      <c r="BQ109" s="197" t="n">
        <v>2847.393310546875</v>
      </c>
      <c r="BR109" s="197" t="n">
        <v>0.0</v>
      </c>
      <c r="BS109" s="197" t="n">
        <v>999999.0</v>
      </c>
      <c r="BT109" s="197" t="n">
        <v>0.0</v>
      </c>
      <c r="BU109" s="197" t="n">
        <v>2335.590087890625</v>
      </c>
      <c r="BV109" s="197" t="n">
        <v>1804.53125</v>
      </c>
      <c r="BW109" s="197" t="n">
        <v>99000.0</v>
      </c>
      <c r="BX109" s="197" t="n">
        <v>3247.113525390625</v>
      </c>
      <c r="BY109" s="197" t="n">
        <v>2675.51708984375</v>
      </c>
      <c r="BZ109" s="197" t="n">
        <v>99000.0</v>
      </c>
      <c r="CA109" s="197" t="n">
        <v>716.3336181640625</v>
      </c>
      <c r="CB109" s="197" t="n">
        <v>598.7803344726562</v>
      </c>
      <c r="CC109" s="197" t="n">
        <v>964.9122924804688</v>
      </c>
      <c r="CD109" s="197" t="n">
        <v>9591.126953125</v>
      </c>
      <c r="CE109" s="197" t="n">
        <v>8293.1865234375</v>
      </c>
      <c r="CF109" s="197" t="n">
        <v>19000.0</v>
      </c>
      <c r="CG109" s="197" t="n">
        <v>3363.029541015625</v>
      </c>
      <c r="CH109" s="197" t="n">
        <v>1544.29833984375</v>
      </c>
      <c r="CI109" s="197" t="n">
        <v>800.0</v>
      </c>
      <c r="CJ109" s="197" t="n">
        <v>2344.29833984375</v>
      </c>
      <c r="CK109" s="197" t="n">
        <v>20000.0</v>
      </c>
      <c r="CL109" s="197" t="n">
        <v>20000.0</v>
      </c>
      <c r="CM109" s="197" t="n">
        <v>20000.0</v>
      </c>
      <c r="CN109" s="197" t="n">
        <v>20000.0</v>
      </c>
      <c r="CO109" s="197" t="n">
        <v>20000.0</v>
      </c>
      <c r="CP109" s="197" t="n">
        <v>20000.0</v>
      </c>
      <c r="CQ109" s="197" t="n">
        <v>20000.0</v>
      </c>
      <c r="CR109" s="197" t="n">
        <v>3500.0</v>
      </c>
      <c r="CS109" s="197" t="n">
        <v>31.0</v>
      </c>
      <c r="CT109" s="197" t="n">
        <v>31.0</v>
      </c>
      <c r="CU109" s="197" t="n">
        <v>2023.853271484375</v>
      </c>
    </row>
    <row r="110" spans="2:99">
      <c r="B110" s="122" t="s">
        <v>510</v>
      </c>
      <c r="C110" s="197" t="n">
        <v>3252.0</v>
      </c>
      <c r="D110" s="197" t="n">
        <v>3163.0</v>
      </c>
      <c r="E110" s="197" t="n">
        <v>575.0</v>
      </c>
      <c r="F110" s="122" t="s">
        <v>510</v>
      </c>
      <c r="G110" s="197" t="n">
        <v>1982.2890625</v>
      </c>
      <c r="H110" s="197" t="n">
        <v>742.9871826171875</v>
      </c>
      <c r="I110" s="197" t="n">
        <v>260.16552734375</v>
      </c>
      <c r="J110" s="197" t="n">
        <v>529.9459228515625</v>
      </c>
      <c r="K110" s="197" t="n">
        <v>235.2264862060547</v>
      </c>
      <c r="L110" s="197" t="n">
        <v>2844.3291015625</v>
      </c>
      <c r="M110" s="197" t="n">
        <v>2844.3291015625</v>
      </c>
      <c r="N110" s="197" t="n">
        <v>1808.385986328125</v>
      </c>
      <c r="O110" s="197" t="n">
        <v>1808.385986328125</v>
      </c>
      <c r="P110" s="197" t="n">
        <v>1808.385986328125</v>
      </c>
      <c r="Q110" s="197" t="n">
        <v>7137.982421875</v>
      </c>
      <c r="R110" s="197" t="n">
        <v>1872.8319091796875</v>
      </c>
      <c r="S110" s="197" t="n">
        <v>0.0</v>
      </c>
      <c r="T110" s="197" t="n">
        <v>0.0</v>
      </c>
      <c r="U110" s="197" t="n">
        <v>-53.999874114990234</v>
      </c>
      <c r="V110" s="197" t="n">
        <v>109.36225891113281</v>
      </c>
      <c r="W110" s="197" t="n">
        <v>0.0</v>
      </c>
      <c r="X110" s="197" t="n">
        <v>0.0</v>
      </c>
      <c r="Y110" s="197" t="n">
        <v>0.0</v>
      </c>
      <c r="Z110" s="197" t="n">
        <v>3500.0</v>
      </c>
      <c r="AA110" s="197" t="n">
        <v>0.0</v>
      </c>
      <c r="AB110" s="197" t="n">
        <v>0.0</v>
      </c>
      <c r="AC110" s="197" t="n">
        <v>0.0</v>
      </c>
      <c r="AD110" s="197" t="n">
        <v>0.6499999761581421</v>
      </c>
      <c r="AE110" s="197" t="n">
        <v>5983.4248046875</v>
      </c>
      <c r="AF110" s="197" t="n">
        <v>205.74021911621094</v>
      </c>
      <c r="AG110" s="197" t="n">
        <v>1549.5623779296875</v>
      </c>
      <c r="AH110" s="197" t="n">
        <v>975.637451171875</v>
      </c>
      <c r="AI110" s="197" t="n">
        <v>0.0</v>
      </c>
      <c r="AJ110" s="197" t="n">
        <v>0.0</v>
      </c>
      <c r="AK110" s="197" t="n">
        <v>0.3465467691421509</v>
      </c>
      <c r="AL110" s="197" t="n">
        <v>6680.0</v>
      </c>
      <c r="AM110" s="197" t="n">
        <v>4216.1533203125</v>
      </c>
      <c r="AN110" s="197" t="n">
        <v>0.0</v>
      </c>
      <c r="AO110" s="197" t="n">
        <v>0.0</v>
      </c>
      <c r="AP110" s="197" t="n">
        <v>0.0</v>
      </c>
      <c r="AQ110" s="197" t="n">
        <v>90.0</v>
      </c>
      <c r="AR110" s="197" t="n">
        <v>182.074462890625</v>
      </c>
      <c r="AS110" s="197" t="n">
        <v>0.0</v>
      </c>
      <c r="AT110" s="197" t="n">
        <v>999999.0</v>
      </c>
      <c r="AU110" s="197" t="n">
        <v>0.0</v>
      </c>
      <c r="AV110" s="197" t="n">
        <v>999999.0</v>
      </c>
      <c r="AW110" s="197" t="n">
        <v>0.0</v>
      </c>
      <c r="AX110" s="197" t="n">
        <v>0.0</v>
      </c>
      <c r="AY110" s="197" t="n">
        <v>999999.0</v>
      </c>
      <c r="AZ110" s="197" t="n">
        <v>0.0</v>
      </c>
      <c r="BA110" s="197" t="n">
        <v>999999.0</v>
      </c>
      <c r="BB110" s="197" t="n">
        <v>0.0</v>
      </c>
      <c r="BC110" s="197" t="n">
        <v>0.0</v>
      </c>
      <c r="BD110" s="197" t="n">
        <v>0.6006861925125122</v>
      </c>
      <c r="BE110" s="197" t="n">
        <v>0.743222713470459</v>
      </c>
      <c r="BF110" s="197" t="n">
        <v>999998.0</v>
      </c>
      <c r="BG110" s="197" t="n">
        <v>1200.6070556640625</v>
      </c>
      <c r="BH110" s="197" t="n">
        <v>-651.6654052734375</v>
      </c>
      <c r="BI110" s="197" t="n">
        <v>0.0</v>
      </c>
      <c r="BJ110" s="197" t="n">
        <v>999999.0</v>
      </c>
      <c r="BK110" s="197" t="n">
        <v>5503.134765625</v>
      </c>
      <c r="BL110" s="197" t="n">
        <v>4671.806640625</v>
      </c>
      <c r="BM110" s="197" t="n">
        <v>0.0</v>
      </c>
      <c r="BN110" s="197" t="n">
        <v>2219.302978515625</v>
      </c>
      <c r="BO110" s="197" t="n">
        <v>3609.3623046875</v>
      </c>
      <c r="BP110" s="197" t="n">
        <v>1.3195981979370117</v>
      </c>
      <c r="BQ110" s="197" t="n">
        <v>91.0448989868164</v>
      </c>
      <c r="BR110" s="197" t="n">
        <v>0.0</v>
      </c>
      <c r="BS110" s="197" t="n">
        <v>999999.0</v>
      </c>
      <c r="BT110" s="197" t="n">
        <v>0.0</v>
      </c>
      <c r="BU110" s="197" t="n">
        <v>2585.39794921875</v>
      </c>
      <c r="BV110" s="197" t="n">
        <v>2372.654541015625</v>
      </c>
      <c r="BW110" s="197" t="n">
        <v>99000.0</v>
      </c>
      <c r="BX110" s="197" t="n">
        <v>3510.435302734375</v>
      </c>
      <c r="BY110" s="197" t="n">
        <v>3298.74755859375</v>
      </c>
      <c r="BZ110" s="197" t="n">
        <v>99000.0</v>
      </c>
      <c r="CA110" s="197" t="n">
        <v>865.759765625</v>
      </c>
      <c r="CB110" s="197" t="n">
        <v>728.8648681640625</v>
      </c>
      <c r="CC110" s="197" t="n">
        <v>964.9122924804688</v>
      </c>
      <c r="CD110" s="197" t="n">
        <v>10787.08984375</v>
      </c>
      <c r="CE110" s="197" t="n">
        <v>9643.0185546875</v>
      </c>
      <c r="CF110" s="197" t="n">
        <v>15500.0</v>
      </c>
      <c r="CG110" s="197" t="n">
        <v>3506.84716796875</v>
      </c>
      <c r="CH110" s="197" t="n">
        <v>1154.7030029296875</v>
      </c>
      <c r="CI110" s="197" t="n">
        <v>800.0</v>
      </c>
      <c r="CJ110" s="197" t="n">
        <v>1954.7030029296875</v>
      </c>
      <c r="CK110" s="197" t="n">
        <v>20000.0</v>
      </c>
      <c r="CL110" s="197" t="n">
        <v>20000.0</v>
      </c>
      <c r="CM110" s="197" t="n">
        <v>20000.0</v>
      </c>
      <c r="CN110" s="197" t="n">
        <v>20000.0</v>
      </c>
      <c r="CO110" s="197" t="n">
        <v>20000.0</v>
      </c>
      <c r="CP110" s="197" t="n">
        <v>20000.0</v>
      </c>
      <c r="CQ110" s="197" t="n">
        <v>20000.0</v>
      </c>
      <c r="CR110" s="197" t="n">
        <v>3500.0</v>
      </c>
      <c r="CS110" s="197" t="n">
        <v>20.0</v>
      </c>
      <c r="CT110" s="197" t="n">
        <v>20.0</v>
      </c>
      <c r="CU110" s="197" t="n">
        <v>1872.8319091796875</v>
      </c>
    </row>
    <row r="111" spans="2:99">
      <c r="B111" s="122" t="s">
        <v>511</v>
      </c>
      <c r="C111" s="197" t="n">
        <v>3348.0</v>
      </c>
      <c r="D111" s="197" t="n">
        <v>2822.0</v>
      </c>
      <c r="E111" s="197" t="n">
        <v>575.0</v>
      </c>
      <c r="F111" s="122" t="s">
        <v>511</v>
      </c>
      <c r="G111" s="197" t="n">
        <v>2543.11962890625</v>
      </c>
      <c r="H111" s="197" t="n">
        <v>1422.224609375</v>
      </c>
      <c r="I111" s="197" t="n">
        <v>329.68560791015625</v>
      </c>
      <c r="J111" s="197" t="n">
        <v>653.700439453125</v>
      </c>
      <c r="K111" s="197" t="n">
        <v>368.7744140625</v>
      </c>
      <c r="L111" s="197" t="n">
        <v>2846.20361328125</v>
      </c>
      <c r="M111" s="197" t="n">
        <v>2846.20361328125</v>
      </c>
      <c r="N111" s="197" t="n">
        <v>2846.20361328125</v>
      </c>
      <c r="O111" s="197" t="n">
        <v>2846.20361328125</v>
      </c>
      <c r="P111" s="197" t="n">
        <v>2846.20361328125</v>
      </c>
      <c r="Q111" s="197" t="n">
        <v>16596.57421875</v>
      </c>
      <c r="R111" s="197" t="n">
        <v>1670.4752197265625</v>
      </c>
      <c r="S111" s="197" t="n">
        <v>0.0</v>
      </c>
      <c r="T111" s="197" t="n">
        <v>0.0</v>
      </c>
      <c r="U111" s="197" t="n">
        <v>1221.0257568359375</v>
      </c>
      <c r="V111" s="197" t="n">
        <v>9900.994140625</v>
      </c>
      <c r="W111" s="197" t="n">
        <v>4321.50390625</v>
      </c>
      <c r="X111" s="197" t="n">
        <v>292.87347412109375</v>
      </c>
      <c r="Y111" s="197" t="n">
        <v>0.0</v>
      </c>
      <c r="Z111" s="197" t="n">
        <v>3500.0</v>
      </c>
      <c r="AA111" s="197" t="n">
        <v>1.0</v>
      </c>
      <c r="AB111" s="197" t="n">
        <v>0.0</v>
      </c>
      <c r="AC111" s="197" t="n">
        <v>0.0</v>
      </c>
      <c r="AD111" s="197" t="n">
        <v>0.6499999761581421</v>
      </c>
      <c r="AE111" s="197" t="n">
        <v>12714.8427734375</v>
      </c>
      <c r="AF111" s="197" t="n">
        <v>2467.32275390625</v>
      </c>
      <c r="AG111" s="197" t="n">
        <v>0.0</v>
      </c>
      <c r="AH111" s="197" t="n">
        <v>1063.225830078125</v>
      </c>
      <c r="AI111" s="197" t="n">
        <v>0.0</v>
      </c>
      <c r="AJ111" s="197" t="n">
        <v>126.85811614990234</v>
      </c>
      <c r="AK111" s="197" t="n">
        <v>1333.985107421875</v>
      </c>
      <c r="AL111" s="197" t="n">
        <v>6985.35546875</v>
      </c>
      <c r="AM111" s="197" t="n">
        <v>4211.09228515625</v>
      </c>
      <c r="AN111" s="197" t="n">
        <v>0.0</v>
      </c>
      <c r="AO111" s="197" t="n">
        <v>0.0</v>
      </c>
      <c r="AP111" s="197" t="n">
        <v>0.0</v>
      </c>
      <c r="AQ111" s="197" t="n">
        <v>90.0</v>
      </c>
      <c r="AR111" s="197" t="n">
        <v>191.40887451171875</v>
      </c>
      <c r="AS111" s="197" t="n">
        <v>0.0</v>
      </c>
      <c r="AT111" s="197" t="n">
        <v>999999.0</v>
      </c>
      <c r="AU111" s="197" t="n">
        <v>0.0</v>
      </c>
      <c r="AV111" s="197" t="n">
        <v>999999.0</v>
      </c>
      <c r="AW111" s="197" t="n">
        <v>0.0</v>
      </c>
      <c r="AX111" s="197" t="n">
        <v>0.0</v>
      </c>
      <c r="AY111" s="197" t="n">
        <v>999999.0</v>
      </c>
      <c r="AZ111" s="197" t="n">
        <v>0.0</v>
      </c>
      <c r="BA111" s="197" t="n">
        <v>999999.0</v>
      </c>
      <c r="BB111" s="197" t="n">
        <v>0.0</v>
      </c>
      <c r="BC111" s="197" t="n">
        <v>0.45908913016319275</v>
      </c>
      <c r="BD111" s="197" t="n">
        <v>0.49318310618400574</v>
      </c>
      <c r="BE111" s="197" t="n">
        <v>0.6601775288581848</v>
      </c>
      <c r="BF111" s="197" t="n">
        <v>1110.8924560546875</v>
      </c>
      <c r="BG111" s="197" t="n">
        <v>779.6765747070312</v>
      </c>
      <c r="BH111" s="197" t="n">
        <v>-2056.3759765625</v>
      </c>
      <c r="BI111" s="197" t="n">
        <v>0.0</v>
      </c>
      <c r="BJ111" s="197" t="n">
        <v>9070.8232421875</v>
      </c>
      <c r="BK111" s="197" t="n">
        <v>9330.74609375</v>
      </c>
      <c r="BL111" s="197" t="n">
        <v>9390.130859375</v>
      </c>
      <c r="BM111" s="197" t="n">
        <v>6708.474609375</v>
      </c>
      <c r="BN111" s="197" t="n">
        <v>7010.46435546875</v>
      </c>
      <c r="BO111" s="197" t="n">
        <v>8786.6171875</v>
      </c>
      <c r="BP111" s="197" t="n">
        <v>1.2627971172332764</v>
      </c>
      <c r="BQ111" s="197" t="n">
        <v>102.5260238647461</v>
      </c>
      <c r="BR111" s="197" t="n">
        <v>0.0</v>
      </c>
      <c r="BS111" s="197" t="n">
        <v>999999.0</v>
      </c>
      <c r="BT111" s="197" t="n">
        <v>0.0</v>
      </c>
      <c r="BU111" s="197" t="n">
        <v>2704.20166015625</v>
      </c>
      <c r="BV111" s="197" t="n">
        <v>2582.639404296875</v>
      </c>
      <c r="BW111" s="197" t="n">
        <v>99000.0</v>
      </c>
      <c r="BX111" s="197" t="n">
        <v>3621.831298828125</v>
      </c>
      <c r="BY111" s="197" t="n">
        <v>3511.01904296875</v>
      </c>
      <c r="BZ111" s="197" t="n">
        <v>99000.0</v>
      </c>
      <c r="CA111" s="197" t="n">
        <v>891.6674194335938</v>
      </c>
      <c r="CB111" s="197" t="n">
        <v>873.4448852539062</v>
      </c>
      <c r="CC111" s="197" t="n">
        <v>964.9122924804688</v>
      </c>
      <c r="CD111" s="197" t="n">
        <v>11309.640625</v>
      </c>
      <c r="CE111" s="197" t="n">
        <v>10823.3193359375</v>
      </c>
      <c r="CF111" s="197" t="n">
        <v>15500.0</v>
      </c>
      <c r="CG111" s="197" t="n">
        <v>4781.10205078125</v>
      </c>
      <c r="CH111" s="197" t="n">
        <v>300.0</v>
      </c>
      <c r="CI111" s="197" t="n">
        <v>800.0</v>
      </c>
      <c r="CJ111" s="197" t="n">
        <v>1100.0</v>
      </c>
      <c r="CK111" s="197" t="n">
        <v>20000.0</v>
      </c>
      <c r="CL111" s="197" t="n">
        <v>20000.0</v>
      </c>
      <c r="CM111" s="197" t="n">
        <v>20000.0</v>
      </c>
      <c r="CN111" s="197" t="n">
        <v>20000.0</v>
      </c>
      <c r="CO111" s="197" t="n">
        <v>20000.0</v>
      </c>
      <c r="CP111" s="197" t="n">
        <v>20000.0</v>
      </c>
      <c r="CQ111" s="197" t="n">
        <v>20000.0</v>
      </c>
      <c r="CR111" s="197" t="n">
        <v>3500.0</v>
      </c>
      <c r="CS111" s="197" t="n">
        <v>2.0</v>
      </c>
      <c r="CT111" s="197" t="n">
        <v>2.0</v>
      </c>
      <c r="CU111" s="197" t="n">
        <v>1670.4752197265625</v>
      </c>
    </row>
    <row r="112" spans="2:99">
      <c r="B112" s="122" t="s">
        <v>512</v>
      </c>
      <c r="C112" s="197" t="n">
        <v>3782.0</v>
      </c>
      <c r="D112" s="197" t="n">
        <v>2927.0</v>
      </c>
      <c r="E112" s="197" t="n">
        <v>575.0</v>
      </c>
      <c r="F112" s="122" t="s">
        <v>512</v>
      </c>
      <c r="G112" s="197" t="n">
        <v>2755.575927734375</v>
      </c>
      <c r="H112" s="197" t="n">
        <v>1617.9854736328125</v>
      </c>
      <c r="I112" s="197" t="n">
        <v>373.400146484375</v>
      </c>
      <c r="J112" s="197" t="n">
        <v>756.2576904296875</v>
      </c>
      <c r="K112" s="197" t="n">
        <v>492.5555725097656</v>
      </c>
      <c r="L112" s="197" t="n">
        <v>2393.260009765625</v>
      </c>
      <c r="M112" s="197" t="n">
        <v>2393.260009765625</v>
      </c>
      <c r="N112" s="197" t="n">
        <v>2393.260009765625</v>
      </c>
      <c r="O112" s="197" t="n">
        <v>2393.260009765625</v>
      </c>
      <c r="P112" s="197" t="n">
        <v>2393.260009765625</v>
      </c>
      <c r="Q112" s="197" t="n">
        <v>22433.26171875</v>
      </c>
      <c r="R112" s="197" t="n">
        <v>1717.23095703125</v>
      </c>
      <c r="S112" s="197" t="n">
        <v>0.0</v>
      </c>
      <c r="T112" s="197" t="n">
        <v>31.357711791992188</v>
      </c>
      <c r="U112" s="197" t="n">
        <v>528.690185546875</v>
      </c>
      <c r="V112" s="197" t="n">
        <v>15304.8173828125</v>
      </c>
      <c r="W112" s="197" t="n">
        <v>8917.71484375</v>
      </c>
      <c r="X112" s="197" t="n">
        <v>6387.10205078125</v>
      </c>
      <c r="Y112" s="197" t="n">
        <v>0.0</v>
      </c>
      <c r="Z112" s="197" t="n">
        <v>6000.0</v>
      </c>
      <c r="AA112" s="197" t="n">
        <v>1.0</v>
      </c>
      <c r="AB112" s="197" t="n">
        <v>0.0</v>
      </c>
      <c r="AC112" s="197" t="n">
        <v>0.0</v>
      </c>
      <c r="AD112" s="197" t="n">
        <v>0.6499999761581421</v>
      </c>
      <c r="AE112" s="197" t="n">
        <v>16382.3134765625</v>
      </c>
      <c r="AF112" s="197" t="n">
        <v>4061.681640625</v>
      </c>
      <c r="AG112" s="197" t="n">
        <v>0.0</v>
      </c>
      <c r="AH112" s="197" t="n">
        <v>1300.3499755859375</v>
      </c>
      <c r="AI112" s="197" t="n">
        <v>0.0</v>
      </c>
      <c r="AJ112" s="197" t="n">
        <v>17.170522689819336</v>
      </c>
      <c r="AK112" s="197" t="n">
        <v>350.1628723144531</v>
      </c>
      <c r="AL112" s="197" t="n">
        <v>7252.41015625</v>
      </c>
      <c r="AM112" s="197" t="n">
        <v>4213.92236328125</v>
      </c>
      <c r="AN112" s="197" t="n">
        <v>0.0</v>
      </c>
      <c r="AO112" s="197" t="n">
        <v>0.0</v>
      </c>
      <c r="AP112" s="197" t="n">
        <v>0.0</v>
      </c>
      <c r="AQ112" s="197" t="n">
        <v>228.19717407226562</v>
      </c>
      <c r="AR112" s="197" t="n">
        <v>133.3333282470703</v>
      </c>
      <c r="AS112" s="197" t="n">
        <v>0.0</v>
      </c>
      <c r="AT112" s="197" t="n">
        <v>999999.0</v>
      </c>
      <c r="AU112" s="197" t="n">
        <v>0.0</v>
      </c>
      <c r="AV112" s="197" t="n">
        <v>999999.0</v>
      </c>
      <c r="AW112" s="197" t="n">
        <v>0.0</v>
      </c>
      <c r="AX112" s="197" t="n">
        <v>0.0</v>
      </c>
      <c r="AY112" s="197" t="n">
        <v>999999.0</v>
      </c>
      <c r="AZ112" s="197" t="n">
        <v>0.0</v>
      </c>
      <c r="BA112" s="197" t="n">
        <v>999999.0</v>
      </c>
      <c r="BB112" s="197" t="n">
        <v>0.0</v>
      </c>
      <c r="BC112" s="197" t="n">
        <v>0.519608736038208</v>
      </c>
      <c r="BD112" s="197" t="n">
        <v>0.5285425782203674</v>
      </c>
      <c r="BE112" s="197" t="n">
        <v>0.54325270652771</v>
      </c>
      <c r="BF112" s="197" t="n">
        <v>9177.9560546875</v>
      </c>
      <c r="BG112" s="197" t="n">
        <v>9129.162109375</v>
      </c>
      <c r="BH112" s="197" t="n">
        <v>9025.73828125</v>
      </c>
      <c r="BI112" s="197" t="n">
        <v>0.0</v>
      </c>
      <c r="BJ112" s="197" t="n">
        <v>21053.302734375</v>
      </c>
      <c r="BK112" s="197" t="n">
        <v>21208.6875</v>
      </c>
      <c r="BL112" s="197" t="n">
        <v>21441.455078125</v>
      </c>
      <c r="BM112" s="197" t="n">
        <v>-9599.6650390625</v>
      </c>
      <c r="BN112" s="197" t="n">
        <v>-9268.2744140625</v>
      </c>
      <c r="BO112" s="197" t="n">
        <v>-8824.0595703125</v>
      </c>
      <c r="BP112" s="197" t="n">
        <v>0.0</v>
      </c>
      <c r="BQ112" s="197" t="n">
        <v>999999.0</v>
      </c>
      <c r="BR112" s="197" t="n">
        <v>0.0</v>
      </c>
      <c r="BS112" s="197" t="n">
        <v>999999.0</v>
      </c>
      <c r="BT112" s="197" t="n">
        <v>0.0</v>
      </c>
      <c r="BU112" s="197" t="n">
        <v>1440.5035400390625</v>
      </c>
      <c r="BV112" s="197" t="n">
        <v>2797.25244140625</v>
      </c>
      <c r="BW112" s="197" t="n">
        <v>99000.0</v>
      </c>
      <c r="BX112" s="197" t="n">
        <v>820.0311279296875</v>
      </c>
      <c r="BY112" s="197" t="n">
        <v>3734.850341796875</v>
      </c>
      <c r="BZ112" s="197" t="n">
        <v>99000.0</v>
      </c>
      <c r="CA112" s="197" t="n">
        <v>863.8816528320312</v>
      </c>
      <c r="CB112" s="197" t="n">
        <v>900.8955078125</v>
      </c>
      <c r="CC112" s="197" t="n">
        <v>778.9473876953125</v>
      </c>
      <c r="CD112" s="197" t="n">
        <v>4186.54931640625</v>
      </c>
      <c r="CE112" s="197" t="n">
        <v>11518.97265625</v>
      </c>
      <c r="CF112" s="197" t="n">
        <v>12500.0</v>
      </c>
      <c r="CG112" s="197" t="n">
        <v>0.0</v>
      </c>
      <c r="CH112" s="197" t="n">
        <v>300.0</v>
      </c>
      <c r="CI112" s="197" t="n">
        <v>800.0</v>
      </c>
      <c r="CJ112" s="197" t="n">
        <v>1100.0</v>
      </c>
      <c r="CK112" s="197" t="n">
        <v>20000.0</v>
      </c>
      <c r="CL112" s="197" t="n">
        <v>20000.0</v>
      </c>
      <c r="CM112" s="197" t="n">
        <v>20000.0</v>
      </c>
      <c r="CN112" s="197" t="n">
        <v>20000.0</v>
      </c>
      <c r="CO112" s="197" t="n">
        <v>20000.0</v>
      </c>
      <c r="CP112" s="197" t="n">
        <v>20000.0</v>
      </c>
      <c r="CQ112" s="197" t="n">
        <v>20000.0</v>
      </c>
      <c r="CR112" s="197" t="n">
        <v>3500.0</v>
      </c>
      <c r="CS112" s="197" t="n">
        <v>0.0</v>
      </c>
      <c r="CT112" s="197" t="n">
        <v>0.0</v>
      </c>
      <c r="CU112" s="197" t="n">
        <v>1717.23095703125</v>
      </c>
    </row>
    <row r="113" spans="2:99">
      <c r="B113" s="122" t="s">
        <v>513</v>
      </c>
      <c r="C113" s="197" t="n">
        <v>4054.0</v>
      </c>
      <c r="D113" s="197" t="n">
        <v>2972.0</v>
      </c>
      <c r="E113" s="197" t="n">
        <v>572.0</v>
      </c>
      <c r="F113" s="122" t="s">
        <v>513</v>
      </c>
      <c r="G113" s="197" t="n">
        <v>3179.018798828125</v>
      </c>
      <c r="H113" s="197" t="n">
        <v>1936.1517333984375</v>
      </c>
      <c r="I113" s="197" t="n">
        <v>412.65911865234375</v>
      </c>
      <c r="J113" s="197" t="n">
        <v>834.1356201171875</v>
      </c>
      <c r="K113" s="197" t="n">
        <v>581.482177734375</v>
      </c>
      <c r="L113" s="197" t="n">
        <v>2449.326171875</v>
      </c>
      <c r="M113" s="197" t="n">
        <v>2449.326171875</v>
      </c>
      <c r="N113" s="197" t="n">
        <v>2449.326171875</v>
      </c>
      <c r="O113" s="197" t="n">
        <v>2449.326171875</v>
      </c>
      <c r="P113" s="197" t="n">
        <v>2449.326171875</v>
      </c>
      <c r="Q113" s="197" t="n">
        <v>16782.984375</v>
      </c>
      <c r="R113" s="197" t="n">
        <v>2182.12353515625</v>
      </c>
      <c r="S113" s="197" t="n">
        <v>0.0</v>
      </c>
      <c r="T113" s="197" t="n">
        <v>38.570777893066406</v>
      </c>
      <c r="U113" s="197" t="n">
        <v>751.6011962890625</v>
      </c>
      <c r="V113" s="197" t="n">
        <v>7265.74560546875</v>
      </c>
      <c r="W113" s="197" t="n">
        <v>200.0</v>
      </c>
      <c r="X113" s="197" t="n">
        <v>856.44873046875</v>
      </c>
      <c r="Y113" s="197" t="n">
        <v>0.0</v>
      </c>
      <c r="Z113" s="197" t="n">
        <v>8593.75</v>
      </c>
      <c r="AA113" s="197" t="n">
        <v>1.0</v>
      </c>
      <c r="AB113" s="197" t="n">
        <v>0.0</v>
      </c>
      <c r="AC113" s="197" t="n">
        <v>0.0</v>
      </c>
      <c r="AD113" s="197" t="n">
        <v>0.3700000047683716</v>
      </c>
      <c r="AE113" s="197" t="n">
        <v>7434.71875</v>
      </c>
      <c r="AF113" s="197" t="n">
        <v>7263.34228515625</v>
      </c>
      <c r="AG113" s="197" t="n">
        <v>0.0</v>
      </c>
      <c r="AH113" s="197" t="n">
        <v>1271.92626953125</v>
      </c>
      <c r="AI113" s="197" t="n">
        <v>0.0</v>
      </c>
      <c r="AJ113" s="197" t="n">
        <v>0.0</v>
      </c>
      <c r="AK113" s="197" t="n">
        <v>256.9510192871094</v>
      </c>
      <c r="AL113" s="197" t="n">
        <v>7407.37451171875</v>
      </c>
      <c r="AM113" s="197" t="n">
        <v>4223.10693359375</v>
      </c>
      <c r="AN113" s="197" t="n">
        <v>0.0</v>
      </c>
      <c r="AO113" s="197" t="n">
        <v>0.0</v>
      </c>
      <c r="AP113" s="197" t="n">
        <v>0.0</v>
      </c>
      <c r="AQ113" s="197" t="n">
        <v>285.2464904785156</v>
      </c>
      <c r="AR113" s="197" t="n">
        <v>166.6666717529297</v>
      </c>
      <c r="AS113" s="197" t="n">
        <v>0.0</v>
      </c>
      <c r="AT113" s="197" t="n">
        <v>999999.0</v>
      </c>
      <c r="AU113" s="197" t="n">
        <v>0.0</v>
      </c>
      <c r="AV113" s="197" t="n">
        <v>999999.0</v>
      </c>
      <c r="AW113" s="197" t="n">
        <v>0.0</v>
      </c>
      <c r="AX113" s="197" t="n">
        <v>0.0</v>
      </c>
      <c r="AY113" s="197" t="n">
        <v>999999.0</v>
      </c>
      <c r="AZ113" s="197" t="n">
        <v>0.0</v>
      </c>
      <c r="BA113" s="197" t="n">
        <v>999999.0</v>
      </c>
      <c r="BB113" s="197" t="n">
        <v>0.0</v>
      </c>
      <c r="BC113" s="197" t="n">
        <v>0.0</v>
      </c>
      <c r="BD113" s="197" t="n">
        <v>0.0</v>
      </c>
      <c r="BE113" s="197" t="n">
        <v>0.0</v>
      </c>
      <c r="BF113" s="197" t="n">
        <v>999999.0</v>
      </c>
      <c r="BG113" s="197" t="n">
        <v>999999.0</v>
      </c>
      <c r="BH113" s="197" t="n">
        <v>999999.0</v>
      </c>
      <c r="BI113" s="197" t="n">
        <v>0.0</v>
      </c>
      <c r="BJ113" s="197" t="n">
        <v>999999.0</v>
      </c>
      <c r="BK113" s="197" t="n">
        <v>999999.0</v>
      </c>
      <c r="BL113" s="197" t="n">
        <v>999999.0</v>
      </c>
      <c r="BM113" s="197" t="n">
        <v>0.0</v>
      </c>
      <c r="BN113" s="197" t="n">
        <v>0.0</v>
      </c>
      <c r="BO113" s="197" t="n">
        <v>0.0</v>
      </c>
      <c r="BP113" s="197" t="n">
        <v>0.0</v>
      </c>
      <c r="BQ113" s="197" t="n">
        <v>999999.0</v>
      </c>
      <c r="BR113" s="197" t="n">
        <v>0.0</v>
      </c>
      <c r="BS113" s="197" t="n">
        <v>999999.0</v>
      </c>
      <c r="BT113" s="197" t="n">
        <v>0.0</v>
      </c>
      <c r="BU113" s="197" t="n">
        <v>361.09954833984375</v>
      </c>
      <c r="BV113" s="197" t="n">
        <v>1429.5335693359375</v>
      </c>
      <c r="BW113" s="197" t="n">
        <v>99000.0</v>
      </c>
      <c r="BX113" s="197" t="n">
        <v>233.56234741210938</v>
      </c>
      <c r="BY113" s="197" t="n">
        <v>792.9425048828125</v>
      </c>
      <c r="BZ113" s="197" t="n">
        <v>99000.0</v>
      </c>
      <c r="CA113" s="197" t="n">
        <v>402.27496337890625</v>
      </c>
      <c r="CB113" s="197" t="n">
        <v>873.6729125976562</v>
      </c>
      <c r="CC113" s="197" t="n">
        <v>659.6491088867188</v>
      </c>
      <c r="CD113" s="197" t="n">
        <v>644.705810546875</v>
      </c>
      <c r="CE113" s="197" t="n">
        <v>4188.54541015625</v>
      </c>
      <c r="CF113" s="197" t="n">
        <v>8000.0</v>
      </c>
      <c r="CG113" s="197" t="n">
        <v>0.0</v>
      </c>
      <c r="CH113" s="197" t="n">
        <v>300.0</v>
      </c>
      <c r="CI113" s="197" t="n">
        <v>800.0</v>
      </c>
      <c r="CJ113" s="197" t="n">
        <v>1100.0</v>
      </c>
      <c r="CK113" s="197" t="n">
        <v>20000.0</v>
      </c>
      <c r="CL113" s="197" t="n">
        <v>20000.0</v>
      </c>
      <c r="CM113" s="197" t="n">
        <v>20000.0</v>
      </c>
      <c r="CN113" s="197" t="n">
        <v>20000.0</v>
      </c>
      <c r="CO113" s="197" t="n">
        <v>20000.0</v>
      </c>
      <c r="CP113" s="197" t="n">
        <v>20000.0</v>
      </c>
      <c r="CQ113" s="197" t="n">
        <v>20000.0</v>
      </c>
      <c r="CR113" s="197" t="n">
        <v>3500.0</v>
      </c>
      <c r="CS113" s="197" t="n">
        <v>0.0</v>
      </c>
      <c r="CT113" s="197" t="n">
        <v>0.0</v>
      </c>
      <c r="CU113" s="197" t="n">
        <v>2182.12353515625</v>
      </c>
    </row>
    <row r="114" spans="2:99">
      <c r="B114" s="122" t="s">
        <v>514</v>
      </c>
      <c r="C114" s="197" t="n">
        <v>4450.0</v>
      </c>
      <c r="D114" s="197" t="n">
        <v>3105.0</v>
      </c>
      <c r="E114" s="197" t="n">
        <v>672.0</v>
      </c>
      <c r="F114" s="122" t="s">
        <v>514</v>
      </c>
      <c r="G114" s="197" t="n">
        <v>3645.58447265625</v>
      </c>
      <c r="H114" s="197" t="n">
        <v>2404.497802734375</v>
      </c>
      <c r="I114" s="197" t="n">
        <v>590.5950927734375</v>
      </c>
      <c r="J114" s="197" t="n">
        <v>853.4246215820312</v>
      </c>
      <c r="K114" s="197" t="n">
        <v>644.6121215820312</v>
      </c>
      <c r="L114" s="197" t="n">
        <v>2331.433349609375</v>
      </c>
      <c r="M114" s="197" t="n">
        <v>2331.433349609375</v>
      </c>
      <c r="N114" s="197" t="n">
        <v>2331.433349609375</v>
      </c>
      <c r="O114" s="197" t="n">
        <v>2331.433349609375</v>
      </c>
      <c r="P114" s="197" t="n">
        <v>2331.433349609375</v>
      </c>
      <c r="Q114" s="197" t="n">
        <v>28964.75</v>
      </c>
      <c r="R114" s="197" t="n">
        <v>2034.885009765625</v>
      </c>
      <c r="S114" s="197" t="n">
        <v>0.0</v>
      </c>
      <c r="T114" s="197" t="n">
        <v>11.62195110321045</v>
      </c>
      <c r="U114" s="197" t="n">
        <v>2694.349853515625</v>
      </c>
      <c r="V114" s="197" t="n">
        <v>19609.314453125</v>
      </c>
      <c r="W114" s="197" t="n">
        <v>0.0</v>
      </c>
      <c r="X114" s="197" t="n">
        <v>756.2440795898438</v>
      </c>
      <c r="Y114" s="197" t="n">
        <v>0.0</v>
      </c>
      <c r="Z114" s="197" t="n">
        <v>10312.5</v>
      </c>
      <c r="AA114" s="197" t="n">
        <v>1.0</v>
      </c>
      <c r="AB114" s="197" t="n">
        <v>0.0</v>
      </c>
      <c r="AC114" s="197" t="n">
        <v>0.0</v>
      </c>
      <c r="AD114" s="197" t="n">
        <v>0.3499999940395355</v>
      </c>
      <c r="AE114" s="197" t="n">
        <v>12119.4794921875</v>
      </c>
      <c r="AF114" s="197" t="n">
        <v>9048.25390625</v>
      </c>
      <c r="AG114" s="197" t="n">
        <v>641.234130859375</v>
      </c>
      <c r="AH114" s="197" t="n">
        <v>1315.2880859375</v>
      </c>
      <c r="AI114" s="197" t="n">
        <v>0.0</v>
      </c>
      <c r="AJ114" s="197" t="n">
        <v>107.30004119873047</v>
      </c>
      <c r="AK114" s="197" t="n">
        <v>371.77093505859375</v>
      </c>
      <c r="AL114" s="197" t="n">
        <v>7008.20703125</v>
      </c>
      <c r="AM114" s="197" t="n">
        <v>4247.33056640625</v>
      </c>
      <c r="AN114" s="197" t="n">
        <v>0.0</v>
      </c>
      <c r="AO114" s="197" t="n">
        <v>0.0</v>
      </c>
      <c r="AP114" s="197" t="n">
        <v>0.0</v>
      </c>
      <c r="AQ114" s="197" t="n">
        <v>248.6264190673828</v>
      </c>
      <c r="AR114" s="197" t="n">
        <v>200.0</v>
      </c>
      <c r="AS114" s="197" t="n">
        <v>0.0</v>
      </c>
      <c r="AT114" s="197" t="n">
        <v>999999.0</v>
      </c>
      <c r="AU114" s="197" t="n">
        <v>0.0</v>
      </c>
      <c r="AV114" s="197" t="n">
        <v>999999.0</v>
      </c>
      <c r="AW114" s="197" t="n">
        <v>0.0</v>
      </c>
      <c r="AX114" s="197" t="n">
        <v>0.0</v>
      </c>
      <c r="AY114" s="197" t="n">
        <v>999999.0</v>
      </c>
      <c r="AZ114" s="197" t="n">
        <v>0.0</v>
      </c>
      <c r="BA114" s="197" t="n">
        <v>999999.0</v>
      </c>
      <c r="BB114" s="197" t="n">
        <v>0.0</v>
      </c>
      <c r="BC114" s="197" t="n">
        <v>0.0</v>
      </c>
      <c r="BD114" s="197" t="n">
        <v>0.0</v>
      </c>
      <c r="BE114" s="197" t="n">
        <v>0.0</v>
      </c>
      <c r="BF114" s="197" t="n">
        <v>999999.0</v>
      </c>
      <c r="BG114" s="197" t="n">
        <v>999999.0</v>
      </c>
      <c r="BH114" s="197" t="n">
        <v>999999.0</v>
      </c>
      <c r="BI114" s="197" t="n">
        <v>0.0</v>
      </c>
      <c r="BJ114" s="197" t="n">
        <v>999999.0</v>
      </c>
      <c r="BK114" s="197" t="n">
        <v>999999.0</v>
      </c>
      <c r="BL114" s="197" t="n">
        <v>999999.0</v>
      </c>
      <c r="BM114" s="197" t="n">
        <v>0.0</v>
      </c>
      <c r="BN114" s="197" t="n">
        <v>0.0</v>
      </c>
      <c r="BO114" s="197" t="n">
        <v>0.0</v>
      </c>
      <c r="BP114" s="197" t="n">
        <v>1.2062681913375854</v>
      </c>
      <c r="BQ114" s="197" t="n">
        <v>7764.0</v>
      </c>
      <c r="BR114" s="197" t="n">
        <v>0.0</v>
      </c>
      <c r="BS114" s="197" t="n">
        <v>999999.0</v>
      </c>
      <c r="BT114" s="197" t="n">
        <v>0.0</v>
      </c>
      <c r="BU114" s="197" t="n">
        <v>266.7090759277344</v>
      </c>
      <c r="BV114" s="197" t="n">
        <v>356.1190185546875</v>
      </c>
      <c r="BW114" s="197" t="n">
        <v>99000.0</v>
      </c>
      <c r="BX114" s="197" t="n">
        <v>209.7174835205078</v>
      </c>
      <c r="BY114" s="197" t="n">
        <v>230.50108337402344</v>
      </c>
      <c r="BZ114" s="197" t="n">
        <v>99000.0</v>
      </c>
      <c r="CA114" s="197" t="n">
        <v>296.40008544921875</v>
      </c>
      <c r="CB114" s="197" t="n">
        <v>398.654296875</v>
      </c>
      <c r="CC114" s="197" t="n">
        <v>631.5789184570312</v>
      </c>
      <c r="CD114" s="197" t="n">
        <v>494.104736328125</v>
      </c>
      <c r="CE114" s="197" t="n">
        <v>608.851806640625</v>
      </c>
      <c r="CF114" s="197" t="n">
        <v>8000.0</v>
      </c>
      <c r="CG114" s="197" t="n">
        <v>0.0</v>
      </c>
      <c r="CH114" s="197" t="n">
        <v>300.0</v>
      </c>
      <c r="CI114" s="197" t="n">
        <v>800.0</v>
      </c>
      <c r="CJ114" s="197" t="n">
        <v>1100.0</v>
      </c>
      <c r="CK114" s="197" t="n">
        <v>20000.0</v>
      </c>
      <c r="CL114" s="197" t="n">
        <v>20000.0</v>
      </c>
      <c r="CM114" s="197" t="n">
        <v>20000.0</v>
      </c>
      <c r="CN114" s="197" t="n">
        <v>20000.0</v>
      </c>
      <c r="CO114" s="197" t="n">
        <v>20000.0</v>
      </c>
      <c r="CP114" s="197" t="n">
        <v>20000.0</v>
      </c>
      <c r="CQ114" s="197" t="n">
        <v>20000.0</v>
      </c>
      <c r="CR114" s="197" t="n">
        <v>4000.0</v>
      </c>
      <c r="CS114" s="197" t="n">
        <v>0.0</v>
      </c>
      <c r="CT114" s="197" t="n">
        <v>0.0</v>
      </c>
      <c r="CU114" s="197" t="n">
        <v>2034.885009765625</v>
      </c>
    </row>
    <row r="115" spans="2:99">
      <c r="B115" s="122" t="s">
        <v>515</v>
      </c>
      <c r="C115" s="197" t="n">
        <v>4552.0</v>
      </c>
      <c r="D115" s="197" t="n">
        <v>3433.0</v>
      </c>
      <c r="E115" s="197" t="n">
        <v>800.0</v>
      </c>
      <c r="F115" s="122" t="s">
        <v>515</v>
      </c>
      <c r="G115" s="197" t="n">
        <v>3857.702392578125</v>
      </c>
      <c r="H115" s="197" t="n">
        <v>2822.545654296875</v>
      </c>
      <c r="I115" s="197" t="n">
        <v>723.164306640625</v>
      </c>
      <c r="J115" s="197" t="n">
        <v>775.0741577148438</v>
      </c>
      <c r="K115" s="197" t="n">
        <v>556.8463134765625</v>
      </c>
      <c r="L115" s="197" t="n">
        <v>1226.452880859375</v>
      </c>
      <c r="M115" s="197" t="n">
        <v>1226.452880859375</v>
      </c>
      <c r="N115" s="197" t="n">
        <v>1226.452880859375</v>
      </c>
      <c r="O115" s="197" t="n">
        <v>1226.452880859375</v>
      </c>
      <c r="P115" s="197" t="n">
        <v>1226.452880859375</v>
      </c>
      <c r="Q115" s="197" t="n">
        <v>12177.0517578125</v>
      </c>
      <c r="R115" s="197" t="n">
        <v>2452.90576171875</v>
      </c>
      <c r="S115" s="197" t="n">
        <v>0.0</v>
      </c>
      <c r="T115" s="197" t="n">
        <v>0.0</v>
      </c>
      <c r="U115" s="197" t="n">
        <v>-60.93086624145508</v>
      </c>
      <c r="V115" s="197" t="n">
        <v>3923.20947265625</v>
      </c>
      <c r="W115" s="197" t="n">
        <v>3477.06298828125</v>
      </c>
      <c r="X115" s="197" t="n">
        <v>369.7715759277344</v>
      </c>
      <c r="Y115" s="197" t="n">
        <v>76.37499237060547</v>
      </c>
      <c r="Z115" s="197" t="n">
        <v>7820.83349609375</v>
      </c>
      <c r="AA115" s="197" t="n">
        <v>1.0</v>
      </c>
      <c r="AB115" s="197" t="n">
        <v>0.0</v>
      </c>
      <c r="AC115" s="197" t="n">
        <v>0.0</v>
      </c>
      <c r="AD115" s="197" t="n">
        <v>0.3499999940395355</v>
      </c>
      <c r="AE115" s="197" t="n">
        <v>5428.56201171875</v>
      </c>
      <c r="AF115" s="197" t="n">
        <v>1435.5830078125</v>
      </c>
      <c r="AG115" s="197" t="n">
        <v>0.0</v>
      </c>
      <c r="AH115" s="197" t="n">
        <v>1228.770263671875</v>
      </c>
      <c r="AI115" s="197" t="n">
        <v>0.0</v>
      </c>
      <c r="AJ115" s="197" t="n">
        <v>0.0</v>
      </c>
      <c r="AK115" s="197" t="n">
        <v>13.103955268859863</v>
      </c>
      <c r="AL115" s="197" t="n">
        <v>6680.0</v>
      </c>
      <c r="AM115" s="197" t="n">
        <v>4368.59423828125</v>
      </c>
      <c r="AN115" s="197" t="n">
        <v>2452.90576171875</v>
      </c>
      <c r="AO115" s="197" t="n">
        <v>1226.452880859375</v>
      </c>
      <c r="AP115" s="197" t="n">
        <v>1226.452880859375</v>
      </c>
      <c r="AQ115" s="197" t="n">
        <v>306.9987487792969</v>
      </c>
      <c r="AR115" s="197" t="n">
        <v>263.8165283203125</v>
      </c>
      <c r="AS115" s="197" t="n">
        <v>0.9174843430519104</v>
      </c>
      <c r="AT115" s="197" t="n">
        <v>2405.344970703125</v>
      </c>
      <c r="AU115" s="197" t="n">
        <v>0.0</v>
      </c>
      <c r="AV115" s="197" t="n">
        <v>13790.4052734375</v>
      </c>
      <c r="AW115" s="197" t="n">
        <v>-371.20001220703125</v>
      </c>
      <c r="AX115" s="197" t="n">
        <v>1.6130995750427246</v>
      </c>
      <c r="AY115" s="197" t="n">
        <v>1101.5684814453125</v>
      </c>
      <c r="AZ115" s="197" t="n">
        <v>0.0</v>
      </c>
      <c r="BA115" s="197" t="n">
        <v>21118.517578125</v>
      </c>
      <c r="BB115" s="197" t="n">
        <v>414.6888427734375</v>
      </c>
      <c r="BC115" s="197" t="n">
        <v>0.0</v>
      </c>
      <c r="BD115" s="197" t="n">
        <v>0.0</v>
      </c>
      <c r="BE115" s="197" t="n">
        <v>0.0</v>
      </c>
      <c r="BF115" s="197" t="n">
        <v>999999.0</v>
      </c>
      <c r="BG115" s="197" t="n">
        <v>999999.0</v>
      </c>
      <c r="BH115" s="197" t="n">
        <v>999999.0</v>
      </c>
      <c r="BI115" s="197" t="n">
        <v>0.0</v>
      </c>
      <c r="BJ115" s="197" t="n">
        <v>999999.0</v>
      </c>
      <c r="BK115" s="197" t="n">
        <v>999999.0</v>
      </c>
      <c r="BL115" s="197" t="n">
        <v>999999.0</v>
      </c>
      <c r="BM115" s="197" t="n">
        <v>0.0</v>
      </c>
      <c r="BN115" s="197" t="n">
        <v>0.0</v>
      </c>
      <c r="BO115" s="197" t="n">
        <v>0.0</v>
      </c>
      <c r="BP115" s="197" t="n">
        <v>0.0</v>
      </c>
      <c r="BQ115" s="197" t="n">
        <v>999999.0</v>
      </c>
      <c r="BR115" s="197" t="n">
        <v>0.0</v>
      </c>
      <c r="BS115" s="197" t="n">
        <v>999999.0</v>
      </c>
      <c r="BT115" s="197" t="n">
        <v>0.0</v>
      </c>
      <c r="BU115" s="197" t="n">
        <v>232.37911987304688</v>
      </c>
      <c r="BV115" s="197" t="n">
        <v>267.1625061035156</v>
      </c>
      <c r="BW115" s="197" t="n">
        <v>450.0</v>
      </c>
      <c r="BX115" s="197" t="n">
        <v>179.85293579101562</v>
      </c>
      <c r="BY115" s="197" t="n">
        <v>210.8472137451172</v>
      </c>
      <c r="BZ115" s="197" t="n">
        <v>450.0</v>
      </c>
      <c r="CA115" s="197" t="n">
        <v>261.4291076660156</v>
      </c>
      <c r="CB115" s="197" t="n">
        <v>295.4013366699219</v>
      </c>
      <c r="CC115" s="197" t="n">
        <v>631.5789184570312</v>
      </c>
      <c r="CD115" s="197" t="n">
        <v>259.3935852050781</v>
      </c>
      <c r="CE115" s="197" t="n">
        <v>513.6822509765625</v>
      </c>
      <c r="CF115" s="197" t="n">
        <v>11000.0</v>
      </c>
      <c r="CG115" s="197" t="n">
        <v>0.0</v>
      </c>
      <c r="CH115" s="197" t="n">
        <v>300.0</v>
      </c>
      <c r="CI115" s="197" t="n">
        <v>800.0</v>
      </c>
      <c r="CJ115" s="197" t="n">
        <v>1100.0</v>
      </c>
      <c r="CK115" s="197" t="n">
        <v>20000.0</v>
      </c>
      <c r="CL115" s="197" t="n">
        <v>1666.6644287109375</v>
      </c>
      <c r="CM115" s="197" t="n">
        <v>20000.0</v>
      </c>
      <c r="CN115" s="197" t="n">
        <v>20000.0</v>
      </c>
      <c r="CO115" s="197" t="n">
        <v>20000.0</v>
      </c>
      <c r="CP115" s="197" t="n">
        <v>20000.0</v>
      </c>
      <c r="CQ115" s="197" t="n">
        <v>20000.0</v>
      </c>
      <c r="CR115" s="197" t="n">
        <v>4000.0</v>
      </c>
      <c r="CS115" s="197" t="n">
        <v>0.0</v>
      </c>
      <c r="CT115" s="197" t="n">
        <v>0.0</v>
      </c>
      <c r="CU115" s="197" t="n">
        <v>2452.90576171875</v>
      </c>
    </row>
    <row r="116" spans="2:99">
      <c r="B116" s="122" t="s">
        <v>516</v>
      </c>
      <c r="C116" s="197" t="n">
        <v>4552.0</v>
      </c>
      <c r="D116" s="197" t="n">
        <v>3538.0</v>
      </c>
      <c r="E116" s="197" t="n">
        <v>975.0</v>
      </c>
      <c r="F116" s="122" t="s">
        <v>516</v>
      </c>
      <c r="G116" s="197" t="n">
        <v>3746.11865234375</v>
      </c>
      <c r="H116" s="197" t="n">
        <v>2925.8671875</v>
      </c>
      <c r="I116" s="197" t="n">
        <v>791.7918090820312</v>
      </c>
      <c r="J116" s="197" t="n">
        <v>628.7203369140625</v>
      </c>
      <c r="K116" s="197" t="n">
        <v>429.1820068359375</v>
      </c>
      <c r="L116" s="197" t="n">
        <v>1194.2044677734375</v>
      </c>
      <c r="M116" s="197" t="n">
        <v>1194.2044677734375</v>
      </c>
      <c r="N116" s="197" t="n">
        <v>1194.2044677734375</v>
      </c>
      <c r="O116" s="197" t="n">
        <v>97.05630493164062</v>
      </c>
      <c r="P116" s="197" t="n">
        <v>1194.2044677734375</v>
      </c>
      <c r="Q116" s="197" t="n">
        <v>9491.732421875</v>
      </c>
      <c r="R116" s="197" t="n">
        <v>2388.408935546875</v>
      </c>
      <c r="S116" s="197" t="n">
        <v>0.0</v>
      </c>
      <c r="T116" s="197" t="n">
        <v>0.0</v>
      </c>
      <c r="U116" s="197" t="n">
        <v>-33.86582946777344</v>
      </c>
      <c r="V116" s="197" t="n">
        <v>581.5814208984375</v>
      </c>
      <c r="W116" s="197" t="n">
        <v>564.5064697265625</v>
      </c>
      <c r="X116" s="197" t="n">
        <v>0.0</v>
      </c>
      <c r="Y116" s="197" t="n">
        <v>0.0</v>
      </c>
      <c r="Z116" s="197" t="n">
        <v>7429.435546875</v>
      </c>
      <c r="AA116" s="197" t="n">
        <v>1.0</v>
      </c>
      <c r="AB116" s="197" t="n">
        <v>1097.1480712890625</v>
      </c>
      <c r="AC116" s="197" t="n">
        <v>0.0</v>
      </c>
      <c r="AD116" s="197" t="n">
        <v>0.3499999940395355</v>
      </c>
      <c r="AE116" s="197" t="n">
        <v>4391.38623046875</v>
      </c>
      <c r="AF116" s="197" t="n">
        <v>0.0</v>
      </c>
      <c r="AG116" s="197" t="n">
        <v>3764.545166015625</v>
      </c>
      <c r="AH116" s="197" t="n">
        <v>1197.6612548828125</v>
      </c>
      <c r="AI116" s="197" t="n">
        <v>0.0</v>
      </c>
      <c r="AJ116" s="197" t="n">
        <v>830.609619140625</v>
      </c>
      <c r="AK116" s="197" t="n">
        <v>741.4544067382812</v>
      </c>
      <c r="AL116" s="197" t="n">
        <v>6680.0</v>
      </c>
      <c r="AM116" s="197" t="n">
        <v>4444.74169921875</v>
      </c>
      <c r="AN116" s="197" t="n">
        <v>2388.408935546875</v>
      </c>
      <c r="AO116" s="197" t="n">
        <v>1194.2044677734375</v>
      </c>
      <c r="AP116" s="197" t="n">
        <v>1194.2044677734375</v>
      </c>
      <c r="AQ116" s="197" t="n">
        <v>568.1114501953125</v>
      </c>
      <c r="AR116" s="197" t="n">
        <v>815.674560546875</v>
      </c>
      <c r="AS116" s="197" t="n">
        <v>0.7986767292022705</v>
      </c>
      <c r="AT116" s="197" t="n">
        <v>-2266.703369140625</v>
      </c>
      <c r="AU116" s="197" t="n">
        <v>2838.07373046875</v>
      </c>
      <c r="AV116" s="197" t="n">
        <v>5530.56591796875</v>
      </c>
      <c r="AW116" s="197" t="n">
        <v>4359.23046875</v>
      </c>
      <c r="AX116" s="197" t="n">
        <v>1.4240845441818237</v>
      </c>
      <c r="AY116" s="197" t="n">
        <v>-9135.23046875</v>
      </c>
      <c r="AZ116" s="197" t="n">
        <v>0.0</v>
      </c>
      <c r="BA116" s="197" t="n">
        <v>4767.72998046875</v>
      </c>
      <c r="BB116" s="197" t="n">
        <v>6622.66162109375</v>
      </c>
      <c r="BC116" s="197" t="n">
        <v>0.0</v>
      </c>
      <c r="BD116" s="197" t="n">
        <v>0.0</v>
      </c>
      <c r="BE116" s="197" t="n">
        <v>0.0</v>
      </c>
      <c r="BF116" s="197" t="n">
        <v>999999.0</v>
      </c>
      <c r="BG116" s="197" t="n">
        <v>999999.0</v>
      </c>
      <c r="BH116" s="197" t="n">
        <v>999999.0</v>
      </c>
      <c r="BI116" s="197" t="n">
        <v>0.0</v>
      </c>
      <c r="BJ116" s="197" t="n">
        <v>999999.0</v>
      </c>
      <c r="BK116" s="197" t="n">
        <v>999999.0</v>
      </c>
      <c r="BL116" s="197" t="n">
        <v>999999.0</v>
      </c>
      <c r="BM116" s="197" t="n">
        <v>0.0</v>
      </c>
      <c r="BN116" s="197" t="n">
        <v>0.0</v>
      </c>
      <c r="BO116" s="197" t="n">
        <v>0.0</v>
      </c>
      <c r="BP116" s="197" t="n">
        <v>0.0</v>
      </c>
      <c r="BQ116" s="197" t="n">
        <v>999999.0</v>
      </c>
      <c r="BR116" s="197" t="n">
        <v>0.0</v>
      </c>
      <c r="BS116" s="197" t="n">
        <v>999999.0</v>
      </c>
      <c r="BT116" s="197" t="n">
        <v>0.0</v>
      </c>
      <c r="BU116" s="197" t="n">
        <v>237.2918243408203</v>
      </c>
      <c r="BV116" s="197" t="n">
        <v>232.27142333984375</v>
      </c>
      <c r="BW116" s="197" t="n">
        <v>450.0</v>
      </c>
      <c r="BX116" s="197" t="n">
        <v>197.1973419189453</v>
      </c>
      <c r="BY116" s="197" t="n">
        <v>179.60218811035156</v>
      </c>
      <c r="BZ116" s="197" t="n">
        <v>450.0</v>
      </c>
      <c r="CA116" s="197" t="n">
        <v>305.48211669921875</v>
      </c>
      <c r="CB116" s="197" t="n">
        <v>262.1055908203125</v>
      </c>
      <c r="CC116" s="197" t="n">
        <v>631.5789184570312</v>
      </c>
      <c r="CD116" s="197" t="n">
        <v>522.7435302734375</v>
      </c>
      <c r="CE116" s="197" t="n">
        <v>253.39459228515625</v>
      </c>
      <c r="CF116" s="197" t="n">
        <v>11000.0</v>
      </c>
      <c r="CG116" s="197" t="n">
        <v>7678.77880859375</v>
      </c>
      <c r="CH116" s="197" t="n">
        <v>1000.0</v>
      </c>
      <c r="CI116" s="197" t="n">
        <v>800.0</v>
      </c>
      <c r="CJ116" s="197" t="n">
        <v>1800.0</v>
      </c>
      <c r="CK116" s="197" t="n">
        <v>20000.0</v>
      </c>
      <c r="CL116" s="197" t="n">
        <v>1911.290283203125</v>
      </c>
      <c r="CM116" s="197" t="n">
        <v>20000.0</v>
      </c>
      <c r="CN116" s="197" t="n">
        <v>20000.0</v>
      </c>
      <c r="CO116" s="197" t="n">
        <v>20000.0</v>
      </c>
      <c r="CP116" s="197" t="n">
        <v>20000.0</v>
      </c>
      <c r="CQ116" s="197" t="n">
        <v>20000.0</v>
      </c>
      <c r="CR116" s="197" t="n">
        <v>4000.0</v>
      </c>
      <c r="CS116" s="197" t="n">
        <v>0.0</v>
      </c>
      <c r="CT116" s="197" t="n">
        <v>0.0</v>
      </c>
      <c r="CU116" s="197" t="n">
        <v>2388.408935546875</v>
      </c>
    </row>
    <row r="117" spans="2:99">
      <c r="B117" s="122" t="s">
        <v>517</v>
      </c>
      <c r="C117" s="197" t="n">
        <v>4500.0</v>
      </c>
      <c r="D117" s="197" t="n">
        <v>3538.0</v>
      </c>
      <c r="E117" s="197" t="n">
        <v>975.0</v>
      </c>
      <c r="F117" s="122" t="s">
        <v>517</v>
      </c>
      <c r="G117" s="197" t="n">
        <v>3342.682373046875</v>
      </c>
      <c r="H117" s="197" t="n">
        <v>2670.238525390625</v>
      </c>
      <c r="I117" s="197" t="n">
        <v>614.8997192382812</v>
      </c>
      <c r="J117" s="197" t="n">
        <v>414.5822448730469</v>
      </c>
      <c r="K117" s="197" t="n">
        <v>248.4552459716797</v>
      </c>
      <c r="L117" s="197" t="n">
        <v>1502.0616455078125</v>
      </c>
      <c r="M117" s="197" t="n">
        <v>1502.0616455078125</v>
      </c>
      <c r="N117" s="197" t="n">
        <v>1502.0616455078125</v>
      </c>
      <c r="O117" s="197" t="n">
        <v>1502.0616455078125</v>
      </c>
      <c r="P117" s="197" t="n">
        <v>1502.0616455078125</v>
      </c>
      <c r="Q117" s="197" t="n">
        <v>13042.1357421875</v>
      </c>
      <c r="R117" s="197" t="n">
        <v>1184.980224609375</v>
      </c>
      <c r="S117" s="197" t="n">
        <v>0.0</v>
      </c>
      <c r="T117" s="197" t="n">
        <v>0.0</v>
      </c>
      <c r="U117" s="197" t="n">
        <v>-34.179935455322266</v>
      </c>
      <c r="V117" s="197" t="n">
        <v>53.878414154052734</v>
      </c>
      <c r="W117" s="197" t="n">
        <v>0.0</v>
      </c>
      <c r="X117" s="197" t="n">
        <v>0.0</v>
      </c>
      <c r="Y117" s="197" t="n">
        <v>0.0</v>
      </c>
      <c r="Z117" s="197" t="n">
        <v>7100.0</v>
      </c>
      <c r="AA117" s="197" t="n">
        <v>0.0</v>
      </c>
      <c r="AB117" s="197" t="n">
        <v>0.0</v>
      </c>
      <c r="AC117" s="197" t="n">
        <v>0.0</v>
      </c>
      <c r="AD117" s="197" t="n">
        <v>0.3499999940395355</v>
      </c>
      <c r="AE117" s="197" t="n">
        <v>5077.24755859375</v>
      </c>
      <c r="AF117" s="197" t="n">
        <v>31.75769805908203</v>
      </c>
      <c r="AG117" s="197" t="n">
        <v>7054.64501953125</v>
      </c>
      <c r="AH117" s="197" t="n">
        <v>4598.57177734375</v>
      </c>
      <c r="AI117" s="197" t="n">
        <v>3250.0</v>
      </c>
      <c r="AJ117" s="197" t="n">
        <v>3597.96435546875</v>
      </c>
      <c r="AK117" s="197" t="n">
        <v>3445.23876953125</v>
      </c>
      <c r="AL117" s="197" t="n">
        <v>6680.0</v>
      </c>
      <c r="AM117" s="197" t="n">
        <v>4455.09033203125</v>
      </c>
      <c r="AN117" s="197" t="n">
        <v>0.0</v>
      </c>
      <c r="AO117" s="197" t="n">
        <v>0.0</v>
      </c>
      <c r="AP117" s="197" t="n">
        <v>0.0</v>
      </c>
      <c r="AQ117" s="197" t="n">
        <v>464.49658203125</v>
      </c>
      <c r="AR117" s="197" t="n">
        <v>747.8179931640625</v>
      </c>
      <c r="AS117" s="197" t="n">
        <v>0.789943277835846</v>
      </c>
      <c r="AT117" s="197" t="n">
        <v>-4261.68017578125</v>
      </c>
      <c r="AU117" s="197" t="n">
        <v>5394.9189453125</v>
      </c>
      <c r="AV117" s="197" t="n">
        <v>6212.38427734375</v>
      </c>
      <c r="AW117" s="197" t="n">
        <v>3320.584228515625</v>
      </c>
      <c r="AX117" s="197" t="n">
        <v>1.299652338027954</v>
      </c>
      <c r="AY117" s="197" t="n">
        <v>-9715.0078125</v>
      </c>
      <c r="AZ117" s="197" t="n">
        <v>0.0</v>
      </c>
      <c r="BA117" s="197" t="n">
        <v>7517.4208984375</v>
      </c>
      <c r="BB117" s="197" t="n">
        <v>3909.269287109375</v>
      </c>
      <c r="BC117" s="197" t="n">
        <v>0.0</v>
      </c>
      <c r="BD117" s="197" t="n">
        <v>0.5094162225723267</v>
      </c>
      <c r="BE117" s="197" t="n">
        <v>0.5489568710327148</v>
      </c>
      <c r="BF117" s="197" t="n">
        <v>999998.0</v>
      </c>
      <c r="BG117" s="197" t="n">
        <v>4254.0849609375</v>
      </c>
      <c r="BH117" s="197" t="n">
        <v>3869.2919921875</v>
      </c>
      <c r="BI117" s="197" t="n">
        <v>0.0</v>
      </c>
      <c r="BJ117" s="197" t="n">
        <v>999999.0</v>
      </c>
      <c r="BK117" s="197" t="n">
        <v>11008.5673828125</v>
      </c>
      <c r="BL117" s="197" t="n">
        <v>11148.0546875</v>
      </c>
      <c r="BM117" s="197" t="n">
        <v>0.0</v>
      </c>
      <c r="BN117" s="197" t="n">
        <v>-8331.0087890625</v>
      </c>
      <c r="BO117" s="197" t="n">
        <v>-7453.318359375</v>
      </c>
      <c r="BP117" s="197" t="n">
        <v>0.0</v>
      </c>
      <c r="BQ117" s="197" t="n">
        <v>999999.0</v>
      </c>
      <c r="BR117" s="197" t="n">
        <v>0.0</v>
      </c>
      <c r="BS117" s="197" t="n">
        <v>999999.0</v>
      </c>
      <c r="BT117" s="197" t="n">
        <v>0.0</v>
      </c>
      <c r="BU117" s="197" t="n">
        <v>296.93817138671875</v>
      </c>
      <c r="BV117" s="197" t="n">
        <v>237.65335083007812</v>
      </c>
      <c r="BW117" s="197" t="n">
        <v>900.0</v>
      </c>
      <c r="BX117" s="197" t="n">
        <v>326.0987243652344</v>
      </c>
      <c r="BY117" s="197" t="n">
        <v>197.6323699951172</v>
      </c>
      <c r="BZ117" s="197" t="n">
        <v>1060.0</v>
      </c>
      <c r="CA117" s="197" t="n">
        <v>309.7494812011719</v>
      </c>
      <c r="CB117" s="197" t="n">
        <v>305.2572937011719</v>
      </c>
      <c r="CC117" s="197" t="n">
        <v>631.5789184570312</v>
      </c>
      <c r="CD117" s="197" t="n">
        <v>1922.584716796875</v>
      </c>
      <c r="CE117" s="197" t="n">
        <v>542.0328369140625</v>
      </c>
      <c r="CF117" s="197" t="n">
        <v>99000.0</v>
      </c>
      <c r="CG117" s="197" t="n">
        <v>11091.5302734375</v>
      </c>
      <c r="CH117" s="197" t="n">
        <v>2500.0</v>
      </c>
      <c r="CI117" s="197" t="n">
        <v>2000.0</v>
      </c>
      <c r="CJ117" s="197" t="n">
        <v>4500.0</v>
      </c>
      <c r="CK117" s="197" t="n">
        <v>20000.0</v>
      </c>
      <c r="CL117" s="197" t="n">
        <v>20000.0</v>
      </c>
      <c r="CM117" s="197" t="n">
        <v>20000.0</v>
      </c>
      <c r="CN117" s="197" t="n">
        <v>20000.0</v>
      </c>
      <c r="CO117" s="197" t="n">
        <v>20000.0</v>
      </c>
      <c r="CP117" s="197" t="n">
        <v>20000.0</v>
      </c>
      <c r="CQ117" s="197" t="n">
        <v>20000.0</v>
      </c>
      <c r="CR117" s="197" t="n">
        <v>4000.0</v>
      </c>
      <c r="CS117" s="197" t="n">
        <v>26.0</v>
      </c>
      <c r="CT117" s="197" t="n">
        <v>26.0</v>
      </c>
      <c r="CU117" s="197" t="n">
        <v>1184.980224609375</v>
      </c>
    </row>
    <row r="118" spans="2:99">
      <c r="B118" s="122" t="s">
        <v>518</v>
      </c>
      <c r="C118" s="197" t="n">
        <v>4150.0</v>
      </c>
      <c r="D118" s="197" t="n">
        <v>3538.0</v>
      </c>
      <c r="E118" s="197" t="n">
        <v>950.0</v>
      </c>
      <c r="F118" s="122" t="s">
        <v>518</v>
      </c>
      <c r="G118" s="197" t="n">
        <v>2698.9794921875</v>
      </c>
      <c r="H118" s="197" t="n">
        <v>2050.985595703125</v>
      </c>
      <c r="I118" s="197" t="n">
        <v>472.3768005371094</v>
      </c>
      <c r="J118" s="197" t="n">
        <v>355.71600341796875</v>
      </c>
      <c r="K118" s="197" t="n">
        <v>358.2272033691406</v>
      </c>
      <c r="L118" s="197" t="n">
        <v>4475.8291015625</v>
      </c>
      <c r="M118" s="197" t="n">
        <v>4475.8291015625</v>
      </c>
      <c r="N118" s="197" t="n">
        <v>6680.0</v>
      </c>
      <c r="O118" s="197" t="n">
        <v>6680.0</v>
      </c>
      <c r="P118" s="197" t="n">
        <v>6680.0</v>
      </c>
      <c r="Q118" s="197" t="n">
        <v>19215.34375</v>
      </c>
      <c r="R118" s="197" t="n">
        <v>1212.95751953125</v>
      </c>
      <c r="S118" s="197" t="n">
        <v>0.0</v>
      </c>
      <c r="T118" s="197" t="n">
        <v>0.0</v>
      </c>
      <c r="U118" s="197" t="n">
        <v>-114.97770690917969</v>
      </c>
      <c r="V118" s="197" t="n">
        <v>102.89791870117188</v>
      </c>
      <c r="W118" s="197" t="n">
        <v>0.05970245972275734</v>
      </c>
      <c r="X118" s="197" t="n">
        <v>0.0</v>
      </c>
      <c r="Y118" s="197" t="n">
        <v>0.0</v>
      </c>
      <c r="Z118" s="197" t="n">
        <v>5000.0</v>
      </c>
      <c r="AA118" s="197" t="n">
        <v>0.0</v>
      </c>
      <c r="AB118" s="197" t="n">
        <v>0.0</v>
      </c>
      <c r="AC118" s="197" t="n">
        <v>0.0</v>
      </c>
      <c r="AD118" s="197" t="n">
        <v>0.6499999761581421</v>
      </c>
      <c r="AE118" s="197" t="n">
        <v>13395.8388671875</v>
      </c>
      <c r="AF118" s="197" t="n">
        <v>3898.997802734375</v>
      </c>
      <c r="AG118" s="197" t="n">
        <v>11746.1142578125</v>
      </c>
      <c r="AH118" s="197" t="n">
        <v>2954.302734375</v>
      </c>
      <c r="AI118" s="197" t="n">
        <v>1603.822998046875</v>
      </c>
      <c r="AJ118" s="197" t="n">
        <v>7853.8076171875</v>
      </c>
      <c r="AK118" s="197" t="n">
        <v>7721.7216796875</v>
      </c>
      <c r="AL118" s="197" t="n">
        <v>6680.0</v>
      </c>
      <c r="AM118" s="197" t="n">
        <v>4475.8291015625</v>
      </c>
      <c r="AN118" s="197" t="n">
        <v>0.0</v>
      </c>
      <c r="AO118" s="197" t="n">
        <v>0.0</v>
      </c>
      <c r="AP118" s="197" t="n">
        <v>0.0</v>
      </c>
      <c r="AQ118" s="197" t="n">
        <v>367.939453125</v>
      </c>
      <c r="AR118" s="197" t="n">
        <v>928.5447387695312</v>
      </c>
      <c r="AS118" s="197" t="n">
        <v>0.7561132907867432</v>
      </c>
      <c r="AT118" s="197" t="n">
        <v>-3227.51318359375</v>
      </c>
      <c r="AU118" s="197" t="n">
        <v>4268.5576171875</v>
      </c>
      <c r="AV118" s="197" t="n">
        <v>11436.849609375</v>
      </c>
      <c r="AW118" s="197" t="n">
        <v>4921.7021484375</v>
      </c>
      <c r="AX118" s="197" t="n">
        <v>1.2759770154953003</v>
      </c>
      <c r="AY118" s="197" t="n">
        <v>-8618.2744140625</v>
      </c>
      <c r="AZ118" s="197" t="n">
        <v>0.0</v>
      </c>
      <c r="BA118" s="197" t="n">
        <v>16128.5322265625</v>
      </c>
      <c r="BB118" s="197" t="n">
        <v>1396.193359375</v>
      </c>
      <c r="BC118" s="197" t="n">
        <v>0.0</v>
      </c>
      <c r="BD118" s="197" t="n">
        <v>0.5472947955131531</v>
      </c>
      <c r="BE118" s="197" t="n">
        <v>0.5922501683235168</v>
      </c>
      <c r="BF118" s="197" t="n">
        <v>999998.0</v>
      </c>
      <c r="BG118" s="197" t="n">
        <v>1554.568603515625</v>
      </c>
      <c r="BH118" s="197" t="n">
        <v>934.7192993164062</v>
      </c>
      <c r="BI118" s="197" t="n">
        <v>0.0</v>
      </c>
      <c r="BJ118" s="197" t="n">
        <v>999999.0</v>
      </c>
      <c r="BK118" s="197" t="n">
        <v>12169.0224609375</v>
      </c>
      <c r="BL118" s="197" t="n">
        <v>12421.0556640625</v>
      </c>
      <c r="BM118" s="197" t="n">
        <v>0.0</v>
      </c>
      <c r="BN118" s="197" t="n">
        <v>3442.092041015625</v>
      </c>
      <c r="BO118" s="197" t="n">
        <v>3157.063232421875</v>
      </c>
      <c r="BP118" s="197" t="n">
        <v>0.0</v>
      </c>
      <c r="BQ118" s="197" t="n">
        <v>999999.0</v>
      </c>
      <c r="BR118" s="197" t="n">
        <v>0.0</v>
      </c>
      <c r="BS118" s="197" t="n">
        <v>999999.0</v>
      </c>
      <c r="BT118" s="197" t="n">
        <v>0.0</v>
      </c>
      <c r="BU118" s="197" t="n">
        <v>497.3929748535156</v>
      </c>
      <c r="BV118" s="197" t="n">
        <v>301.0506591796875</v>
      </c>
      <c r="BW118" s="197" t="n">
        <v>1350.0</v>
      </c>
      <c r="BX118" s="197" t="n">
        <v>558.3643188476562</v>
      </c>
      <c r="BY118" s="197" t="n">
        <v>334.6461181640625</v>
      </c>
      <c r="BZ118" s="197" t="n">
        <v>1670.0</v>
      </c>
      <c r="CA118" s="197" t="n">
        <v>290.1609191894531</v>
      </c>
      <c r="CB118" s="197" t="n">
        <v>312.2751770019531</v>
      </c>
      <c r="CC118" s="197" t="n">
        <v>631.5789184570312</v>
      </c>
      <c r="CD118" s="197" t="n">
        <v>3283.521728515625</v>
      </c>
      <c r="CE118" s="197" t="n">
        <v>1988.665283203125</v>
      </c>
      <c r="CF118" s="197" t="n">
        <v>99000.0</v>
      </c>
      <c r="CG118" s="197" t="n">
        <v>19022.734375</v>
      </c>
      <c r="CH118" s="197" t="n">
        <v>6680.0</v>
      </c>
      <c r="CI118" s="197" t="n">
        <v>4475.8291015625</v>
      </c>
      <c r="CJ118" s="197" t="n">
        <v>11155.8291015625</v>
      </c>
      <c r="CK118" s="197" t="n">
        <v>20000.0</v>
      </c>
      <c r="CL118" s="197" t="n">
        <v>20000.0</v>
      </c>
      <c r="CM118" s="197" t="n">
        <v>20000.0</v>
      </c>
      <c r="CN118" s="197" t="n">
        <v>20000.0</v>
      </c>
      <c r="CO118" s="197" t="n">
        <v>20000.0</v>
      </c>
      <c r="CP118" s="197" t="n">
        <v>20000.0</v>
      </c>
      <c r="CQ118" s="197" t="n">
        <v>20000.0</v>
      </c>
      <c r="CR118" s="197" t="n">
        <v>4000.0</v>
      </c>
      <c r="CS118" s="197" t="n">
        <v>31.0</v>
      </c>
      <c r="CT118" s="197" t="n">
        <v>31.0</v>
      </c>
      <c r="CU118" s="197" t="n">
        <v>1212.95751953125</v>
      </c>
    </row>
    <row r="119" spans="2:99">
      <c r="B119" s="122" t="s">
        <v>519</v>
      </c>
      <c r="C119" s="197" t="n">
        <v>3700.0</v>
      </c>
      <c r="D119" s="197" t="n">
        <v>3538.0</v>
      </c>
      <c r="E119" s="197" t="n">
        <v>800.0</v>
      </c>
      <c r="F119" s="122" t="s">
        <v>519</v>
      </c>
      <c r="G119" s="197" t="n">
        <v>2406.861328125</v>
      </c>
      <c r="H119" s="197" t="n">
        <v>1685.48046875</v>
      </c>
      <c r="I119" s="197" t="n">
        <v>395.5270690917969</v>
      </c>
      <c r="J119" s="197" t="n">
        <v>236.70465087890625</v>
      </c>
      <c r="K119" s="197" t="n">
        <v>372.7794494628906</v>
      </c>
      <c r="L119" s="197" t="n">
        <v>2861.6513671875</v>
      </c>
      <c r="M119" s="197" t="n">
        <v>2861.6513671875</v>
      </c>
      <c r="N119" s="197" t="n">
        <v>5173.69140625</v>
      </c>
      <c r="O119" s="197" t="n">
        <v>4575.6123046875</v>
      </c>
      <c r="P119" s="197" t="n">
        <v>4575.6123046875</v>
      </c>
      <c r="Q119" s="197" t="n">
        <v>13519.8427734375</v>
      </c>
      <c r="R119" s="197" t="n">
        <v>1267.1368408203125</v>
      </c>
      <c r="S119" s="197" t="n">
        <v>0.0</v>
      </c>
      <c r="T119" s="197" t="n">
        <v>0.0</v>
      </c>
      <c r="U119" s="197" t="n">
        <v>-166.82872009277344</v>
      </c>
      <c r="V119" s="197" t="n">
        <v>881.4525756835938</v>
      </c>
      <c r="W119" s="197" t="n">
        <v>0.0</v>
      </c>
      <c r="X119" s="197" t="n">
        <v>0.0</v>
      </c>
      <c r="Y119" s="197" t="n">
        <v>0.04098666459321976</v>
      </c>
      <c r="Z119" s="197" t="n">
        <v>3500.0</v>
      </c>
      <c r="AA119" s="197" t="n">
        <v>0.0</v>
      </c>
      <c r="AB119" s="197" t="n">
        <v>0.0</v>
      </c>
      <c r="AC119" s="197" t="n">
        <v>0.0</v>
      </c>
      <c r="AD119" s="197" t="n">
        <v>0.6499999761581421</v>
      </c>
      <c r="AE119" s="197" t="n">
        <v>9656.4677734375</v>
      </c>
      <c r="AF119" s="197" t="n">
        <v>302.10223388671875</v>
      </c>
      <c r="AG119" s="197" t="n">
        <v>5259.19775390625</v>
      </c>
      <c r="AH119" s="197" t="n">
        <v>1831.1513671875</v>
      </c>
      <c r="AI119" s="197" t="n">
        <v>483.79150390625</v>
      </c>
      <c r="AJ119" s="197" t="n">
        <v>4492.5537109375</v>
      </c>
      <c r="AK119" s="197" t="n">
        <v>4513.96337890625</v>
      </c>
      <c r="AL119" s="197" t="n">
        <v>6680.0</v>
      </c>
      <c r="AM119" s="197" t="n">
        <v>4457.55224609375</v>
      </c>
      <c r="AN119" s="197" t="n">
        <v>0.0</v>
      </c>
      <c r="AO119" s="197" t="n">
        <v>0.0</v>
      </c>
      <c r="AP119" s="197" t="n">
        <v>0.0</v>
      </c>
      <c r="AQ119" s="197" t="n">
        <v>103.37483978271484</v>
      </c>
      <c r="AR119" s="197" t="n">
        <v>818.7728271484375</v>
      </c>
      <c r="AS119" s="197" t="n">
        <v>0.7694751024246216</v>
      </c>
      <c r="AT119" s="197" t="n">
        <v>-2378.261474609375</v>
      </c>
      <c r="AU119" s="197" t="n">
        <v>3090.75830078125</v>
      </c>
      <c r="AV119" s="197" t="n">
        <v>8078.11083984375</v>
      </c>
      <c r="AW119" s="197" t="n">
        <v>4381.41162109375</v>
      </c>
      <c r="AX119" s="197" t="n">
        <v>1.3057793378829956</v>
      </c>
      <c r="AY119" s="197" t="n">
        <v>-7212.611328125</v>
      </c>
      <c r="AZ119" s="197" t="n">
        <v>0.0</v>
      </c>
      <c r="BA119" s="197" t="n">
        <v>10531.5810546875</v>
      </c>
      <c r="BB119" s="197" t="n">
        <v>2525.307373046875</v>
      </c>
      <c r="BC119" s="197" t="n">
        <v>0.0</v>
      </c>
      <c r="BD119" s="197" t="n">
        <v>0.5756756067276001</v>
      </c>
      <c r="BE119" s="197" t="n">
        <v>0.687879204750061</v>
      </c>
      <c r="BF119" s="197" t="n">
        <v>999998.0</v>
      </c>
      <c r="BG119" s="197" t="n">
        <v>1963.181640625</v>
      </c>
      <c r="BH119" s="197" t="n">
        <v>590.0455932617188</v>
      </c>
      <c r="BI119" s="197" t="n">
        <v>0.0</v>
      </c>
      <c r="BJ119" s="197" t="n">
        <v>999999.0</v>
      </c>
      <c r="BK119" s="197" t="n">
        <v>9786.0185546875</v>
      </c>
      <c r="BL119" s="197" t="n">
        <v>9937.61328125</v>
      </c>
      <c r="BM119" s="197" t="n">
        <v>0.0</v>
      </c>
      <c r="BN119" s="197" t="n">
        <v>1395.91162109375</v>
      </c>
      <c r="BO119" s="197" t="n">
        <v>1671.577880859375</v>
      </c>
      <c r="BP119" s="197" t="n">
        <v>0.0</v>
      </c>
      <c r="BQ119" s="197" t="n">
        <v>999999.0</v>
      </c>
      <c r="BR119" s="197" t="n">
        <v>0.0</v>
      </c>
      <c r="BS119" s="197" t="n">
        <v>999999.0</v>
      </c>
      <c r="BT119" s="197" t="n">
        <v>0.0</v>
      </c>
      <c r="BU119" s="197" t="n">
        <v>1405.8790283203125</v>
      </c>
      <c r="BV119" s="197" t="n">
        <v>507.3394775390625</v>
      </c>
      <c r="BW119" s="197" t="n">
        <v>1790.0</v>
      </c>
      <c r="BX119" s="197" t="n">
        <v>857.5548706054688</v>
      </c>
      <c r="BY119" s="197" t="n">
        <v>567.7116088867188</v>
      </c>
      <c r="BZ119" s="197" t="n">
        <v>2240.0</v>
      </c>
      <c r="CA119" s="197" t="n">
        <v>523.776123046875</v>
      </c>
      <c r="CB119" s="197" t="n">
        <v>291.7575378417969</v>
      </c>
      <c r="CC119" s="197" t="n">
        <v>964.9122924804688</v>
      </c>
      <c r="CD119" s="197" t="n">
        <v>4661.69287109375</v>
      </c>
      <c r="CE119" s="197" t="n">
        <v>3314.24560546875</v>
      </c>
      <c r="CF119" s="197" t="n">
        <v>99000.0</v>
      </c>
      <c r="CG119" s="197" t="n">
        <v>12811.6708984375</v>
      </c>
      <c r="CH119" s="197" t="n">
        <v>6680.0</v>
      </c>
      <c r="CI119" s="197" t="n">
        <v>800.0</v>
      </c>
      <c r="CJ119" s="197" t="n">
        <v>7480.0</v>
      </c>
      <c r="CK119" s="197" t="n">
        <v>20000.0</v>
      </c>
      <c r="CL119" s="197" t="n">
        <v>20000.0</v>
      </c>
      <c r="CM119" s="197" t="n">
        <v>20000.0</v>
      </c>
      <c r="CN119" s="197" t="n">
        <v>20000.0</v>
      </c>
      <c r="CO119" s="197" t="n">
        <v>20000.0</v>
      </c>
      <c r="CP119" s="197" t="n">
        <v>20000.0</v>
      </c>
      <c r="CQ119" s="197" t="n">
        <v>20000.0</v>
      </c>
      <c r="CR119" s="197" t="n">
        <v>4000.0</v>
      </c>
      <c r="CS119" s="197" t="n">
        <v>31.0</v>
      </c>
      <c r="CT119" s="197" t="n">
        <v>31.0</v>
      </c>
      <c r="CU119" s="197" t="n">
        <v>1267.1368408203125</v>
      </c>
    </row>
    <row r="120" spans="2:99">
      <c r="B120" s="122" t="s">
        <v>520</v>
      </c>
      <c r="C120" s="197" t="n">
        <v>3400.0</v>
      </c>
      <c r="D120" s="197" t="n">
        <v>3350.0</v>
      </c>
      <c r="E120" s="197" t="n">
        <v>650.0</v>
      </c>
      <c r="F120" s="122" t="s">
        <v>520</v>
      </c>
      <c r="G120" s="197" t="n">
        <v>2354.357421875</v>
      </c>
      <c r="H120" s="197" t="n">
        <v>1555.5418701171875</v>
      </c>
      <c r="I120" s="197" t="n">
        <v>392.15045166015625</v>
      </c>
      <c r="J120" s="197" t="n">
        <v>286.8302001953125</v>
      </c>
      <c r="K120" s="197" t="n">
        <v>448.6813659667969</v>
      </c>
      <c r="L120" s="197" t="n">
        <v>4218.0009765625</v>
      </c>
      <c r="M120" s="197" t="n">
        <v>4218.0009765625</v>
      </c>
      <c r="N120" s="197" t="n">
        <v>4323.08251953125</v>
      </c>
      <c r="O120" s="197" t="n">
        <v>4218.0009765625</v>
      </c>
      <c r="P120" s="197" t="n">
        <v>4218.0009765625</v>
      </c>
      <c r="Q120" s="197" t="n">
        <v>11253.220703125</v>
      </c>
      <c r="R120" s="197" t="n">
        <v>1793.8525390625</v>
      </c>
      <c r="S120" s="197" t="n">
        <v>0.0</v>
      </c>
      <c r="T120" s="197" t="n">
        <v>0.0</v>
      </c>
      <c r="U120" s="197" t="n">
        <v>-161.5817108154297</v>
      </c>
      <c r="V120" s="197" t="n">
        <v>121.10848999023438</v>
      </c>
      <c r="W120" s="197" t="n">
        <v>100.84429931640625</v>
      </c>
      <c r="X120" s="197" t="n">
        <v>0.0</v>
      </c>
      <c r="Y120" s="197" t="n">
        <v>2.4004123210906982</v>
      </c>
      <c r="Z120" s="197" t="n">
        <v>3000.0</v>
      </c>
      <c r="AA120" s="197" t="n">
        <v>1.0</v>
      </c>
      <c r="AB120" s="197" t="n">
        <v>0.0</v>
      </c>
      <c r="AC120" s="197" t="n">
        <v>0.0</v>
      </c>
      <c r="AD120" s="197" t="n">
        <v>0.6499999761581421</v>
      </c>
      <c r="AE120" s="197" t="n">
        <v>8541.0830078125</v>
      </c>
      <c r="AF120" s="197" t="n">
        <v>37.26076889038086</v>
      </c>
      <c r="AG120" s="197" t="n">
        <v>1384.7930908203125</v>
      </c>
      <c r="AH120" s="197" t="n">
        <v>1095.502685546875</v>
      </c>
      <c r="AI120" s="197" t="n">
        <v>68.22443389892578</v>
      </c>
      <c r="AJ120" s="197" t="n">
        <v>2039.7479248046875</v>
      </c>
      <c r="AK120" s="197" t="n">
        <v>2078.180908203125</v>
      </c>
      <c r="AL120" s="197" t="n">
        <v>6680.0</v>
      </c>
      <c r="AM120" s="197" t="n">
        <v>4348.8154296875</v>
      </c>
      <c r="AN120" s="197" t="n">
        <v>0.0</v>
      </c>
      <c r="AO120" s="197" t="n">
        <v>0.0</v>
      </c>
      <c r="AP120" s="197" t="n">
        <v>0.0</v>
      </c>
      <c r="AQ120" s="197" t="n">
        <v>103.37483978271484</v>
      </c>
      <c r="AR120" s="197" t="n">
        <v>795.4804077148438</v>
      </c>
      <c r="AS120" s="197" t="n">
        <v>0.0</v>
      </c>
      <c r="AT120" s="197" t="n">
        <v>999999.0</v>
      </c>
      <c r="AU120" s="197" t="n">
        <v>0.0</v>
      </c>
      <c r="AV120" s="197" t="n">
        <v>999999.0</v>
      </c>
      <c r="AW120" s="197" t="n">
        <v>0.0</v>
      </c>
      <c r="AX120" s="197" t="n">
        <v>0.0</v>
      </c>
      <c r="AY120" s="197" t="n">
        <v>999999.0</v>
      </c>
      <c r="AZ120" s="197" t="n">
        <v>0.0</v>
      </c>
      <c r="BA120" s="197" t="n">
        <v>999999.0</v>
      </c>
      <c r="BB120" s="197" t="n">
        <v>0.0</v>
      </c>
      <c r="BC120" s="197" t="n">
        <v>0.0</v>
      </c>
      <c r="BD120" s="197" t="n">
        <v>0.6030512452125549</v>
      </c>
      <c r="BE120" s="197" t="n">
        <v>0.7182396650314331</v>
      </c>
      <c r="BF120" s="197" t="n">
        <v>999998.0</v>
      </c>
      <c r="BG120" s="197" t="n">
        <v>2861.436279296875</v>
      </c>
      <c r="BH120" s="197" t="n">
        <v>1692.4324951171875</v>
      </c>
      <c r="BI120" s="197" t="n">
        <v>0.0</v>
      </c>
      <c r="BJ120" s="197" t="n">
        <v>999999.0</v>
      </c>
      <c r="BK120" s="197" t="n">
        <v>9700.4873046875</v>
      </c>
      <c r="BL120" s="197" t="n">
        <v>9837.806640625</v>
      </c>
      <c r="BM120" s="197" t="n">
        <v>0.0</v>
      </c>
      <c r="BN120" s="197" t="n">
        <v>1272.03271484375</v>
      </c>
      <c r="BO120" s="197" t="n">
        <v>1389.177734375</v>
      </c>
      <c r="BP120" s="197" t="n">
        <v>0.0</v>
      </c>
      <c r="BQ120" s="197" t="n">
        <v>999999.0</v>
      </c>
      <c r="BR120" s="197" t="n">
        <v>0.0</v>
      </c>
      <c r="BS120" s="197" t="n">
        <v>999999.0</v>
      </c>
      <c r="BT120" s="197" t="n">
        <v>0.0</v>
      </c>
      <c r="BU120" s="197" t="n">
        <v>1812.3525390625</v>
      </c>
      <c r="BV120" s="197" t="n">
        <v>1337.38232421875</v>
      </c>
      <c r="BW120" s="197" t="n">
        <v>99000.0</v>
      </c>
      <c r="BX120" s="197" t="n">
        <v>1485.4627685546875</v>
      </c>
      <c r="BY120" s="197" t="n">
        <v>819.9149169921875</v>
      </c>
      <c r="BZ120" s="197" t="n">
        <v>99000.0</v>
      </c>
      <c r="CA120" s="197" t="n">
        <v>740.7315673828125</v>
      </c>
      <c r="CB120" s="197" t="n">
        <v>504.3177795410156</v>
      </c>
      <c r="CC120" s="197" t="n">
        <v>964.9122924804688</v>
      </c>
      <c r="CD120" s="197" t="n">
        <v>6424.79443359375</v>
      </c>
      <c r="CE120" s="197" t="n">
        <v>4515.01318359375</v>
      </c>
      <c r="CF120" s="197" t="n">
        <v>99000.0</v>
      </c>
      <c r="CG120" s="197" t="n">
        <v>8637.3857421875</v>
      </c>
      <c r="CH120" s="197" t="n">
        <v>6680.0</v>
      </c>
      <c r="CI120" s="197" t="n">
        <v>1216.145263671875</v>
      </c>
      <c r="CJ120" s="197" t="n">
        <v>7896.1455078125</v>
      </c>
      <c r="CK120" s="197" t="n">
        <v>20000.0</v>
      </c>
      <c r="CL120" s="197" t="n">
        <v>20000.0</v>
      </c>
      <c r="CM120" s="197" t="n">
        <v>20000.0</v>
      </c>
      <c r="CN120" s="197" t="n">
        <v>20000.0</v>
      </c>
      <c r="CO120" s="197" t="n">
        <v>20000.0</v>
      </c>
      <c r="CP120" s="197" t="n">
        <v>20000.0</v>
      </c>
      <c r="CQ120" s="197" t="n">
        <v>20000.0</v>
      </c>
      <c r="CR120" s="197" t="n">
        <v>4000.0</v>
      </c>
      <c r="CS120" s="197" t="n">
        <v>30.0</v>
      </c>
      <c r="CT120" s="197" t="n">
        <v>30.0</v>
      </c>
      <c r="CU120" s="197" t="n">
        <v>1793.8525390625</v>
      </c>
    </row>
    <row r="121" spans="2:99">
      <c r="B121" s="122" t="s">
        <v>521</v>
      </c>
      <c r="C121" s="197" t="n">
        <v>3250.0</v>
      </c>
      <c r="D121" s="197" t="n">
        <v>3163.0</v>
      </c>
      <c r="E121" s="197" t="n">
        <v>720.0</v>
      </c>
      <c r="F121" s="122" t="s">
        <v>521</v>
      </c>
      <c r="G121" s="197" t="n">
        <v>2220.892578125</v>
      </c>
      <c r="H121" s="197" t="n">
        <v>1415.458251953125</v>
      </c>
      <c r="I121" s="197" t="n">
        <v>342.0934753417969</v>
      </c>
      <c r="J121" s="197" t="n">
        <v>345.91314697265625</v>
      </c>
      <c r="K121" s="197" t="n">
        <v>487.2928771972656</v>
      </c>
      <c r="L121" s="197" t="n">
        <v>3670.89697265625</v>
      </c>
      <c r="M121" s="197" t="n">
        <v>3670.89697265625</v>
      </c>
      <c r="N121" s="197" t="n">
        <v>2440.43603515625</v>
      </c>
      <c r="O121" s="197" t="n">
        <v>2440.43603515625</v>
      </c>
      <c r="P121" s="197" t="n">
        <v>2440.43603515625</v>
      </c>
      <c r="Q121" s="197" t="n">
        <v>9009.65234375</v>
      </c>
      <c r="R121" s="197" t="n">
        <v>2054.485595703125</v>
      </c>
      <c r="S121" s="197" t="n">
        <v>0.0</v>
      </c>
      <c r="T121" s="197" t="n">
        <v>0.0</v>
      </c>
      <c r="U121" s="197" t="n">
        <v>22.26015281677246</v>
      </c>
      <c r="V121" s="197" t="n">
        <v>1.0785033702850342</v>
      </c>
      <c r="W121" s="197" t="n">
        <v>0.0</v>
      </c>
      <c r="X121" s="197" t="n">
        <v>0.0</v>
      </c>
      <c r="Y121" s="197" t="n">
        <v>0.0</v>
      </c>
      <c r="Z121" s="197" t="n">
        <v>4000.0</v>
      </c>
      <c r="AA121" s="197" t="n">
        <v>1.0</v>
      </c>
      <c r="AB121" s="197" t="n">
        <v>0.0</v>
      </c>
      <c r="AC121" s="197" t="n">
        <v>0.0</v>
      </c>
      <c r="AD121" s="197" t="n">
        <v>0.6499999761581421</v>
      </c>
      <c r="AE121" s="197" t="n">
        <v>7344.1865234375</v>
      </c>
      <c r="AF121" s="197" t="n">
        <v>295.5408630371094</v>
      </c>
      <c r="AG121" s="197" t="n">
        <v>2188.037841796875</v>
      </c>
      <c r="AH121" s="197" t="n">
        <v>892.7625732421875</v>
      </c>
      <c r="AI121" s="197" t="n">
        <v>0.0</v>
      </c>
      <c r="AJ121" s="197" t="n">
        <v>938.7847290039062</v>
      </c>
      <c r="AK121" s="197" t="n">
        <v>931.3251342773438</v>
      </c>
      <c r="AL121" s="197" t="n">
        <v>6680.0</v>
      </c>
      <c r="AM121" s="197" t="n">
        <v>4270.4755859375</v>
      </c>
      <c r="AN121" s="197" t="n">
        <v>0.0</v>
      </c>
      <c r="AO121" s="197" t="n">
        <v>0.0</v>
      </c>
      <c r="AP121" s="197" t="n">
        <v>0.0</v>
      </c>
      <c r="AQ121" s="197" t="n">
        <v>103.37483978271484</v>
      </c>
      <c r="AR121" s="197" t="n">
        <v>467.0585632324219</v>
      </c>
      <c r="AS121" s="197" t="n">
        <v>0.0</v>
      </c>
      <c r="AT121" s="197" t="n">
        <v>999999.0</v>
      </c>
      <c r="AU121" s="197" t="n">
        <v>0.0</v>
      </c>
      <c r="AV121" s="197" t="n">
        <v>999999.0</v>
      </c>
      <c r="AW121" s="197" t="n">
        <v>0.0</v>
      </c>
      <c r="AX121" s="197" t="n">
        <v>0.0</v>
      </c>
      <c r="AY121" s="197" t="n">
        <v>999999.0</v>
      </c>
      <c r="AZ121" s="197" t="n">
        <v>0.0</v>
      </c>
      <c r="BA121" s="197" t="n">
        <v>999999.0</v>
      </c>
      <c r="BB121" s="197" t="n">
        <v>0.0</v>
      </c>
      <c r="BC121" s="197" t="n">
        <v>0.0</v>
      </c>
      <c r="BD121" s="197" t="n">
        <v>0.5951493382453918</v>
      </c>
      <c r="BE121" s="197" t="n">
        <v>0.716960072517395</v>
      </c>
      <c r="BF121" s="197" t="n">
        <v>999998.0</v>
      </c>
      <c r="BG121" s="197" t="n">
        <v>1629.33544921875</v>
      </c>
      <c r="BH121" s="197" t="n">
        <v>132.13475036621094</v>
      </c>
      <c r="BI121" s="197" t="n">
        <v>0.0</v>
      </c>
      <c r="BJ121" s="197" t="n">
        <v>999999.0</v>
      </c>
      <c r="BK121" s="197" t="n">
        <v>7069.19287109375</v>
      </c>
      <c r="BL121" s="197" t="n">
        <v>6685.3818359375</v>
      </c>
      <c r="BM121" s="197" t="n">
        <v>0.0</v>
      </c>
      <c r="BN121" s="197" t="n">
        <v>2508.703369140625</v>
      </c>
      <c r="BO121" s="197" t="n">
        <v>3317.477294921875</v>
      </c>
      <c r="BP121" s="197" t="n">
        <v>1.1849957704544067</v>
      </c>
      <c r="BQ121" s="197" t="n">
        <v>4113.07080078125</v>
      </c>
      <c r="BR121" s="197" t="n">
        <v>0.0</v>
      </c>
      <c r="BS121" s="197" t="n">
        <v>999999.0</v>
      </c>
      <c r="BT121" s="197" t="n">
        <v>0.0</v>
      </c>
      <c r="BU121" s="197" t="n">
        <v>2387.434814453125</v>
      </c>
      <c r="BV121" s="197" t="n">
        <v>1803.871337890625</v>
      </c>
      <c r="BW121" s="197" t="n">
        <v>99000.0</v>
      </c>
      <c r="BX121" s="197" t="n">
        <v>2255.14404296875</v>
      </c>
      <c r="BY121" s="197" t="n">
        <v>1492.063232421875</v>
      </c>
      <c r="BZ121" s="197" t="n">
        <v>99000.0</v>
      </c>
      <c r="CA121" s="197" t="n">
        <v>793.6718139648438</v>
      </c>
      <c r="CB121" s="197" t="n">
        <v>725.3958740234375</v>
      </c>
      <c r="CC121" s="197" t="n">
        <v>964.9122924804688</v>
      </c>
      <c r="CD121" s="197" t="n">
        <v>8185.9619140625</v>
      </c>
      <c r="CE121" s="197" t="n">
        <v>6437.31396484375</v>
      </c>
      <c r="CF121" s="197" t="n">
        <v>19000.0</v>
      </c>
      <c r="CG121" s="197" t="n">
        <v>4246.00390625</v>
      </c>
      <c r="CH121" s="197" t="n">
        <v>2376.35009765625</v>
      </c>
      <c r="CI121" s="197" t="n">
        <v>800.0</v>
      </c>
      <c r="CJ121" s="197" t="n">
        <v>3176.35009765625</v>
      </c>
      <c r="CK121" s="197" t="n">
        <v>20000.0</v>
      </c>
      <c r="CL121" s="197" t="n">
        <v>20000.0</v>
      </c>
      <c r="CM121" s="197" t="n">
        <v>20000.0</v>
      </c>
      <c r="CN121" s="197" t="n">
        <v>20000.0</v>
      </c>
      <c r="CO121" s="197" t="n">
        <v>20000.0</v>
      </c>
      <c r="CP121" s="197" t="n">
        <v>20000.0</v>
      </c>
      <c r="CQ121" s="197" t="n">
        <v>20000.0</v>
      </c>
      <c r="CR121" s="197" t="n">
        <v>4000.0</v>
      </c>
      <c r="CS121" s="197" t="n">
        <v>31.0</v>
      </c>
      <c r="CT121" s="197" t="n">
        <v>31.0</v>
      </c>
      <c r="CU121" s="197" t="n">
        <v>2054.485595703125</v>
      </c>
    </row>
    <row r="122" spans="2:99">
      <c r="B122" s="122" t="s">
        <v>522</v>
      </c>
      <c r="C122" s="197" t="n">
        <v>3252.0</v>
      </c>
      <c r="D122" s="197" t="n">
        <v>3163.0</v>
      </c>
      <c r="E122" s="197" t="n">
        <v>575.0</v>
      </c>
      <c r="F122" s="122" t="s">
        <v>522</v>
      </c>
      <c r="G122" s="197" t="n">
        <v>2129.732421875</v>
      </c>
      <c r="H122" s="197" t="n">
        <v>1344.368408203125</v>
      </c>
      <c r="I122" s="197" t="n">
        <v>301.1701354980469</v>
      </c>
      <c r="J122" s="197" t="n">
        <v>447.7339782714844</v>
      </c>
      <c r="K122" s="197" t="n">
        <v>513.2028198242188</v>
      </c>
      <c r="L122" s="197" t="n">
        <v>3264.65771484375</v>
      </c>
      <c r="M122" s="197" t="n">
        <v>3264.65771484375</v>
      </c>
      <c r="N122" s="197" t="n">
        <v>1960.748779296875</v>
      </c>
      <c r="O122" s="197" t="n">
        <v>1960.748779296875</v>
      </c>
      <c r="P122" s="197" t="n">
        <v>1960.748779296875</v>
      </c>
      <c r="Q122" s="197" t="n">
        <v>8549.6708984375</v>
      </c>
      <c r="R122" s="197" t="n">
        <v>1900.593505859375</v>
      </c>
      <c r="S122" s="197" t="n">
        <v>0.0</v>
      </c>
      <c r="T122" s="197" t="n">
        <v>0.0</v>
      </c>
      <c r="U122" s="197" t="n">
        <v>-28.525745391845703</v>
      </c>
      <c r="V122" s="197" t="n">
        <v>0.0</v>
      </c>
      <c r="W122" s="197" t="n">
        <v>0.0</v>
      </c>
      <c r="X122" s="197" t="n">
        <v>0.0</v>
      </c>
      <c r="Y122" s="197" t="n">
        <v>0.0</v>
      </c>
      <c r="Z122" s="197" t="n">
        <v>4500.0</v>
      </c>
      <c r="AA122" s="197" t="n">
        <v>1.0</v>
      </c>
      <c r="AB122" s="197" t="n">
        <v>0.0</v>
      </c>
      <c r="AC122" s="197" t="n">
        <v>0.0</v>
      </c>
      <c r="AD122" s="197" t="n">
        <v>0.6499999761581421</v>
      </c>
      <c r="AE122" s="197" t="n">
        <v>6940.07763671875</v>
      </c>
      <c r="AF122" s="197" t="n">
        <v>0.0</v>
      </c>
      <c r="AG122" s="197" t="n">
        <v>1606.180419921875</v>
      </c>
      <c r="AH122" s="197" t="n">
        <v>1016.4863891601562</v>
      </c>
      <c r="AI122" s="197" t="n">
        <v>0.0</v>
      </c>
      <c r="AJ122" s="197" t="n">
        <v>0.0</v>
      </c>
      <c r="AK122" s="197" t="n">
        <v>54.243473052978516</v>
      </c>
      <c r="AL122" s="197" t="n">
        <v>6680.0</v>
      </c>
      <c r="AM122" s="197" t="n">
        <v>4227.01513671875</v>
      </c>
      <c r="AN122" s="197" t="n">
        <v>0.0</v>
      </c>
      <c r="AO122" s="197" t="n">
        <v>0.0</v>
      </c>
      <c r="AP122" s="197" t="n">
        <v>0.0</v>
      </c>
      <c r="AQ122" s="197" t="n">
        <v>134.32725524902344</v>
      </c>
      <c r="AR122" s="197" t="n">
        <v>485.435791015625</v>
      </c>
      <c r="AS122" s="197" t="n">
        <v>0.0</v>
      </c>
      <c r="AT122" s="197" t="n">
        <v>999999.0</v>
      </c>
      <c r="AU122" s="197" t="n">
        <v>0.0</v>
      </c>
      <c r="AV122" s="197" t="n">
        <v>999999.0</v>
      </c>
      <c r="AW122" s="197" t="n">
        <v>0.0</v>
      </c>
      <c r="AX122" s="197" t="n">
        <v>0.0</v>
      </c>
      <c r="AY122" s="197" t="n">
        <v>999999.0</v>
      </c>
      <c r="AZ122" s="197" t="n">
        <v>0.0</v>
      </c>
      <c r="BA122" s="197" t="n">
        <v>999999.0</v>
      </c>
      <c r="BB122" s="197" t="n">
        <v>0.0</v>
      </c>
      <c r="BC122" s="197" t="n">
        <v>0.0</v>
      </c>
      <c r="BD122" s="197" t="n">
        <v>0.5565557479858398</v>
      </c>
      <c r="BE122" s="197" t="n">
        <v>0.6337759494781494</v>
      </c>
      <c r="BF122" s="197" t="n">
        <v>999998.0</v>
      </c>
      <c r="BG122" s="197" t="n">
        <v>3015.731689453125</v>
      </c>
      <c r="BH122" s="197" t="n">
        <v>2179.435546875</v>
      </c>
      <c r="BI122" s="197" t="n">
        <v>0.0</v>
      </c>
      <c r="BJ122" s="197" t="n">
        <v>999999.0</v>
      </c>
      <c r="BK122" s="197" t="n">
        <v>7794.9384765625</v>
      </c>
      <c r="BL122" s="197" t="n">
        <v>7621.74072265625</v>
      </c>
      <c r="BM122" s="197" t="n">
        <v>0.0</v>
      </c>
      <c r="BN122" s="197" t="n">
        <v>-89.78980255126953</v>
      </c>
      <c r="BO122" s="197" t="n">
        <v>746.0125122070312</v>
      </c>
      <c r="BP122" s="197" t="n">
        <v>1.233116865158081</v>
      </c>
      <c r="BQ122" s="197" t="n">
        <v>2006.4029541015625</v>
      </c>
      <c r="BR122" s="197" t="n">
        <v>0.0</v>
      </c>
      <c r="BS122" s="197" t="n">
        <v>999999.0</v>
      </c>
      <c r="BT122" s="197" t="n">
        <v>0.0</v>
      </c>
      <c r="BU122" s="197" t="n">
        <v>2266.744140625</v>
      </c>
      <c r="BV122" s="197" t="n">
        <v>2421.253662109375</v>
      </c>
      <c r="BW122" s="197" t="n">
        <v>99000.0</v>
      </c>
      <c r="BX122" s="197" t="n">
        <v>2752.707275390625</v>
      </c>
      <c r="BY122" s="197" t="n">
        <v>2292.989501953125</v>
      </c>
      <c r="BZ122" s="197" t="n">
        <v>99000.0</v>
      </c>
      <c r="CA122" s="197" t="n">
        <v>863.4319458007812</v>
      </c>
      <c r="CB122" s="197" t="n">
        <v>805.794189453125</v>
      </c>
      <c r="CC122" s="197" t="n">
        <v>964.9122924804688</v>
      </c>
      <c r="CD122" s="197" t="n">
        <v>9467.1328125</v>
      </c>
      <c r="CE122" s="197" t="n">
        <v>8257.5693359375</v>
      </c>
      <c r="CF122" s="197" t="n">
        <v>15500.0</v>
      </c>
      <c r="CG122" s="197" t="n">
        <v>622.4650268554688</v>
      </c>
      <c r="CH122" s="197" t="n">
        <v>1773.9388427734375</v>
      </c>
      <c r="CI122" s="197" t="n">
        <v>800.0</v>
      </c>
      <c r="CJ122" s="197" t="n">
        <v>2573.93896484375</v>
      </c>
      <c r="CK122" s="197" t="n">
        <v>20000.0</v>
      </c>
      <c r="CL122" s="197" t="n">
        <v>20000.0</v>
      </c>
      <c r="CM122" s="197" t="n">
        <v>20000.0</v>
      </c>
      <c r="CN122" s="197" t="n">
        <v>20000.0</v>
      </c>
      <c r="CO122" s="197" t="n">
        <v>20000.0</v>
      </c>
      <c r="CP122" s="197" t="n">
        <v>20000.0</v>
      </c>
      <c r="CQ122" s="197" t="n">
        <v>20000.0</v>
      </c>
      <c r="CR122" s="197" t="n">
        <v>4000.0</v>
      </c>
      <c r="CS122" s="197" t="n">
        <v>20.0</v>
      </c>
      <c r="CT122" s="197" t="n">
        <v>20.0</v>
      </c>
      <c r="CU122" s="197" t="n">
        <v>1900.593505859375</v>
      </c>
    </row>
    <row r="123" spans="2:99">
      <c r="B123" s="122" t="s">
        <v>523</v>
      </c>
      <c r="C123" s="197" t="n">
        <v>3370.0</v>
      </c>
      <c r="D123" s="197" t="n">
        <v>3163.0</v>
      </c>
      <c r="E123" s="197" t="n">
        <v>575.0</v>
      </c>
      <c r="F123" s="122" t="s">
        <v>523</v>
      </c>
      <c r="G123" s="197" t="n">
        <v>2095.414306640625</v>
      </c>
      <c r="H123" s="197" t="n">
        <v>1306.4935302734375</v>
      </c>
      <c r="I123" s="197" t="n">
        <v>243.91041564941406</v>
      </c>
      <c r="J123" s="197" t="n">
        <v>559.3688354492188</v>
      </c>
      <c r="K123" s="197" t="n">
        <v>545.9505615234375</v>
      </c>
      <c r="L123" s="197" t="n">
        <v>2864.1123046875</v>
      </c>
      <c r="M123" s="197" t="n">
        <v>2864.1123046875</v>
      </c>
      <c r="N123" s="197" t="n">
        <v>1765.330078125</v>
      </c>
      <c r="O123" s="197" t="n">
        <v>1765.330078125</v>
      </c>
      <c r="P123" s="197" t="n">
        <v>1765.330078125</v>
      </c>
      <c r="Q123" s="197" t="n">
        <v>8245.6318359375</v>
      </c>
      <c r="R123" s="197" t="n">
        <v>1754.992919921875</v>
      </c>
      <c r="S123" s="197" t="n">
        <v>0.0</v>
      </c>
      <c r="T123" s="197" t="n">
        <v>0.0</v>
      </c>
      <c r="U123" s="197" t="n">
        <v>-9.465258598327637</v>
      </c>
      <c r="V123" s="197" t="n">
        <v>0.0</v>
      </c>
      <c r="W123" s="197" t="n">
        <v>0.0</v>
      </c>
      <c r="X123" s="197" t="n">
        <v>0.0</v>
      </c>
      <c r="Y123" s="197" t="n">
        <v>0.0</v>
      </c>
      <c r="Z123" s="197" t="n">
        <v>4500.0</v>
      </c>
      <c r="AA123" s="197" t="n">
        <v>1.0</v>
      </c>
      <c r="AB123" s="197" t="n">
        <v>0.0</v>
      </c>
      <c r="AC123" s="197" t="n">
        <v>0.0</v>
      </c>
      <c r="AD123" s="197" t="n">
        <v>0.6499999761581421</v>
      </c>
      <c r="AE123" s="197" t="n">
        <v>6627.91650390625</v>
      </c>
      <c r="AF123" s="197" t="n">
        <v>0.0</v>
      </c>
      <c r="AG123" s="197" t="n">
        <v>334.4728088378906</v>
      </c>
      <c r="AH123" s="197" t="n">
        <v>1051.1353759765625</v>
      </c>
      <c r="AI123" s="197" t="n">
        <v>0.0</v>
      </c>
      <c r="AJ123" s="197" t="n">
        <v>0.0</v>
      </c>
      <c r="AK123" s="197" t="n">
        <v>19.461156845092773</v>
      </c>
      <c r="AL123" s="197" t="n">
        <v>7000.80517578125</v>
      </c>
      <c r="AM123" s="197" t="n">
        <v>4214.60009765625</v>
      </c>
      <c r="AN123" s="197" t="n">
        <v>0.0</v>
      </c>
      <c r="AO123" s="197" t="n">
        <v>0.0</v>
      </c>
      <c r="AP123" s="197" t="n">
        <v>0.0</v>
      </c>
      <c r="AQ123" s="197" t="n">
        <v>100.90190124511719</v>
      </c>
      <c r="AR123" s="197" t="n">
        <v>503.81298828125</v>
      </c>
      <c r="AS123" s="197" t="n">
        <v>0.0</v>
      </c>
      <c r="AT123" s="197" t="n">
        <v>999999.0</v>
      </c>
      <c r="AU123" s="197" t="n">
        <v>0.0</v>
      </c>
      <c r="AV123" s="197" t="n">
        <v>999999.0</v>
      </c>
      <c r="AW123" s="197" t="n">
        <v>0.0</v>
      </c>
      <c r="AX123" s="197" t="n">
        <v>0.0</v>
      </c>
      <c r="AY123" s="197" t="n">
        <v>999999.0</v>
      </c>
      <c r="AZ123" s="197" t="n">
        <v>0.0</v>
      </c>
      <c r="BA123" s="197" t="n">
        <v>999999.0</v>
      </c>
      <c r="BB123" s="197" t="n">
        <v>0.0</v>
      </c>
      <c r="BC123" s="197" t="n">
        <v>0.0</v>
      </c>
      <c r="BD123" s="197" t="n">
        <v>0.5283031463623047</v>
      </c>
      <c r="BE123" s="197" t="n">
        <v>0.6061734557151794</v>
      </c>
      <c r="BF123" s="197" t="n">
        <v>999998.0</v>
      </c>
      <c r="BG123" s="197" t="n">
        <v>2012.0433349609375</v>
      </c>
      <c r="BH123" s="197" t="n">
        <v>963.6722412109375</v>
      </c>
      <c r="BI123" s="197" t="n">
        <v>0.0</v>
      </c>
      <c r="BJ123" s="197" t="n">
        <v>999999.0</v>
      </c>
      <c r="BK123" s="197" t="n">
        <v>6381.966796875</v>
      </c>
      <c r="BL123" s="197" t="n">
        <v>5977.70947265625</v>
      </c>
      <c r="BM123" s="197" t="n">
        <v>0.0</v>
      </c>
      <c r="BN123" s="197" t="n">
        <v>1198.2008056640625</v>
      </c>
      <c r="BO123" s="197" t="n">
        <v>2291.244873046875</v>
      </c>
      <c r="BP123" s="197" t="n">
        <v>1.2845464944839478</v>
      </c>
      <c r="BQ123" s="197" t="n">
        <v>988.239013671875</v>
      </c>
      <c r="BR123" s="197" t="n">
        <v>0.0</v>
      </c>
      <c r="BS123" s="197" t="n">
        <v>999999.0</v>
      </c>
      <c r="BT123" s="197" t="n">
        <v>0.0</v>
      </c>
      <c r="BU123" s="197" t="n">
        <v>1915.384033203125</v>
      </c>
      <c r="BV123" s="197" t="n">
        <v>2299.200439453125</v>
      </c>
      <c r="BW123" s="197" t="n">
        <v>99000.0</v>
      </c>
      <c r="BX123" s="197" t="n">
        <v>2579.214599609375</v>
      </c>
      <c r="BY123" s="197" t="n">
        <v>2796.34912109375</v>
      </c>
      <c r="BZ123" s="197" t="n">
        <v>99000.0</v>
      </c>
      <c r="CA123" s="197" t="n">
        <v>691.7880859375</v>
      </c>
      <c r="CB123" s="197" t="n">
        <v>875.194091796875</v>
      </c>
      <c r="CC123" s="197" t="n">
        <v>964.9122924804688</v>
      </c>
      <c r="CD123" s="197" t="n">
        <v>9133.7900390625</v>
      </c>
      <c r="CE123" s="197" t="n">
        <v>9567.65625</v>
      </c>
      <c r="CF123" s="197" t="n">
        <v>15500.0</v>
      </c>
      <c r="CG123" s="197" t="n">
        <v>1937.1553955078125</v>
      </c>
      <c r="CH123" s="197" t="n">
        <v>1337.9244384765625</v>
      </c>
      <c r="CI123" s="197" t="n">
        <v>800.0</v>
      </c>
      <c r="CJ123" s="197" t="n">
        <v>2137.92431640625</v>
      </c>
      <c r="CK123" s="197" t="n">
        <v>20000.0</v>
      </c>
      <c r="CL123" s="197" t="n">
        <v>20000.0</v>
      </c>
      <c r="CM123" s="197" t="n">
        <v>20000.0</v>
      </c>
      <c r="CN123" s="197" t="n">
        <v>20000.0</v>
      </c>
      <c r="CO123" s="197" t="n">
        <v>20000.0</v>
      </c>
      <c r="CP123" s="197" t="n">
        <v>20000.0</v>
      </c>
      <c r="CQ123" s="197" t="n">
        <v>20000.0</v>
      </c>
      <c r="CR123" s="197" t="n">
        <v>4000.0</v>
      </c>
      <c r="CS123" s="197" t="n">
        <v>14.0</v>
      </c>
      <c r="CT123" s="197" t="n">
        <v>14.0</v>
      </c>
      <c r="CU123" s="197" t="n">
        <v>1754.992919921875</v>
      </c>
    </row>
    <row r="124" spans="2:99">
      <c r="B124" s="122" t="s">
        <v>524</v>
      </c>
      <c r="C124" s="197" t="n">
        <v>3828.0</v>
      </c>
      <c r="D124" s="197" t="n">
        <v>3163.0</v>
      </c>
      <c r="E124" s="197" t="n">
        <v>575.0</v>
      </c>
      <c r="F124" s="122" t="s">
        <v>524</v>
      </c>
      <c r="G124" s="197" t="n">
        <v>2190.685302734375</v>
      </c>
      <c r="H124" s="197" t="n">
        <v>1401.754638671875</v>
      </c>
      <c r="I124" s="197" t="n">
        <v>227.38601684570312</v>
      </c>
      <c r="J124" s="197" t="n">
        <v>711.70751953125</v>
      </c>
      <c r="K124" s="197" t="n">
        <v>653.7315673828125</v>
      </c>
      <c r="L124" s="197" t="n">
        <v>3555.011474609375</v>
      </c>
      <c r="M124" s="197" t="n">
        <v>3555.011474609375</v>
      </c>
      <c r="N124" s="197" t="n">
        <v>2408.384765625</v>
      </c>
      <c r="O124" s="197" t="n">
        <v>2408.384765625</v>
      </c>
      <c r="P124" s="197" t="n">
        <v>2408.384765625</v>
      </c>
      <c r="Q124" s="197" t="n">
        <v>13129.396484375</v>
      </c>
      <c r="R124" s="197" t="n">
        <v>1732.7738037109375</v>
      </c>
      <c r="S124" s="197" t="n">
        <v>0.0</v>
      </c>
      <c r="T124" s="197" t="n">
        <v>19.070846557617188</v>
      </c>
      <c r="U124" s="197" t="n">
        <v>566.6858520507812</v>
      </c>
      <c r="V124" s="197" t="n">
        <v>5732.52734375</v>
      </c>
      <c r="W124" s="197" t="n">
        <v>0.0</v>
      </c>
      <c r="X124" s="197" t="n">
        <v>0.0</v>
      </c>
      <c r="Y124" s="197" t="n">
        <v>0.0</v>
      </c>
      <c r="Z124" s="197" t="n">
        <v>4500.0</v>
      </c>
      <c r="AA124" s="197" t="n">
        <v>1.0</v>
      </c>
      <c r="AB124" s="197" t="n">
        <v>0.0</v>
      </c>
      <c r="AC124" s="197" t="n">
        <v>0.0</v>
      </c>
      <c r="AD124" s="197" t="n">
        <v>0.6499999761581421</v>
      </c>
      <c r="AE124" s="197" t="n">
        <v>10090.1201171875</v>
      </c>
      <c r="AF124" s="197" t="n">
        <v>2372.663330078125</v>
      </c>
      <c r="AG124" s="197" t="n">
        <v>0.0</v>
      </c>
      <c r="AH124" s="197" t="n">
        <v>1085.635498046875</v>
      </c>
      <c r="AI124" s="197" t="n">
        <v>0.0</v>
      </c>
      <c r="AJ124" s="197" t="n">
        <v>0.0</v>
      </c>
      <c r="AK124" s="197" t="n">
        <v>94.75468444824219</v>
      </c>
      <c r="AL124" s="197" t="n">
        <v>7257.59130859375</v>
      </c>
      <c r="AM124" s="197" t="n">
        <v>4217.884765625</v>
      </c>
      <c r="AN124" s="197" t="n">
        <v>0.0</v>
      </c>
      <c r="AO124" s="197" t="n">
        <v>0.0</v>
      </c>
      <c r="AP124" s="197" t="n">
        <v>0.0</v>
      </c>
      <c r="AQ124" s="197" t="n">
        <v>90.0</v>
      </c>
      <c r="AR124" s="197" t="n">
        <v>133.3333282470703</v>
      </c>
      <c r="AS124" s="197" t="n">
        <v>0.0</v>
      </c>
      <c r="AT124" s="197" t="n">
        <v>999999.0</v>
      </c>
      <c r="AU124" s="197" t="n">
        <v>0.0</v>
      </c>
      <c r="AV124" s="197" t="n">
        <v>999999.0</v>
      </c>
      <c r="AW124" s="197" t="n">
        <v>0.0</v>
      </c>
      <c r="AX124" s="197" t="n">
        <v>0.0</v>
      </c>
      <c r="AY124" s="197" t="n">
        <v>999999.0</v>
      </c>
      <c r="AZ124" s="197" t="n">
        <v>0.0</v>
      </c>
      <c r="BA124" s="197" t="n">
        <v>999999.0</v>
      </c>
      <c r="BB124" s="197" t="n">
        <v>0.0</v>
      </c>
      <c r="BC124" s="197" t="n">
        <v>0.4742966890335083</v>
      </c>
      <c r="BD124" s="197" t="n">
        <v>0.43316441774368286</v>
      </c>
      <c r="BE124" s="197" t="n">
        <v>0.497742623090744</v>
      </c>
      <c r="BF124" s="197" t="n">
        <v>366.89056396484375</v>
      </c>
      <c r="BG124" s="197" t="n">
        <v>718.4977416992188</v>
      </c>
      <c r="BH124" s="197" t="n">
        <v>-572.1485595703125</v>
      </c>
      <c r="BI124" s="197" t="n">
        <v>0.0</v>
      </c>
      <c r="BJ124" s="197" t="n">
        <v>6755.58984375</v>
      </c>
      <c r="BK124" s="197" t="n">
        <v>6553.15185546875</v>
      </c>
      <c r="BL124" s="197" t="n">
        <v>6132.36328125</v>
      </c>
      <c r="BM124" s="197" t="n">
        <v>8840.099609375</v>
      </c>
      <c r="BN124" s="197" t="n">
        <v>9191.41796875</v>
      </c>
      <c r="BO124" s="197" t="n">
        <v>10232.52734375</v>
      </c>
      <c r="BP124" s="197" t="n">
        <v>1.1233969926834106</v>
      </c>
      <c r="BQ124" s="197" t="n">
        <v>556.9606323242188</v>
      </c>
      <c r="BR124" s="197" t="n">
        <v>0.0</v>
      </c>
      <c r="BS124" s="197" t="n">
        <v>999999.0</v>
      </c>
      <c r="BT124" s="197" t="n">
        <v>0.0</v>
      </c>
      <c r="BU124" s="197" t="n">
        <v>1973.1204833984375</v>
      </c>
      <c r="BV124" s="197" t="n">
        <v>1939.177978515625</v>
      </c>
      <c r="BW124" s="197" t="n">
        <v>99000.0</v>
      </c>
      <c r="BX124" s="197" t="n">
        <v>2451.355224609375</v>
      </c>
      <c r="BY124" s="197" t="n">
        <v>2605.683837890625</v>
      </c>
      <c r="BZ124" s="197" t="n">
        <v>99000.0</v>
      </c>
      <c r="CA124" s="197" t="n">
        <v>789.4334716796875</v>
      </c>
      <c r="CB124" s="197" t="n">
        <v>699.8201293945312</v>
      </c>
      <c r="CC124" s="197" t="n">
        <v>778.9473876953125</v>
      </c>
      <c r="CD124" s="197" t="n">
        <v>9148.19140625</v>
      </c>
      <c r="CE124" s="197" t="n">
        <v>9220.025390625</v>
      </c>
      <c r="CF124" s="197" t="n">
        <v>12500.0</v>
      </c>
      <c r="CG124" s="197" t="n">
        <v>3359.46435546875</v>
      </c>
      <c r="CH124" s="197" t="n">
        <v>300.0</v>
      </c>
      <c r="CI124" s="197" t="n">
        <v>800.0</v>
      </c>
      <c r="CJ124" s="197" t="n">
        <v>1100.0</v>
      </c>
      <c r="CK124" s="197" t="n">
        <v>20000.0</v>
      </c>
      <c r="CL124" s="197" t="n">
        <v>20000.0</v>
      </c>
      <c r="CM124" s="197" t="n">
        <v>20000.0</v>
      </c>
      <c r="CN124" s="197" t="n">
        <v>20000.0</v>
      </c>
      <c r="CO124" s="197" t="n">
        <v>20000.0</v>
      </c>
      <c r="CP124" s="197" t="n">
        <v>20000.0</v>
      </c>
      <c r="CQ124" s="197" t="n">
        <v>20000.0</v>
      </c>
      <c r="CR124" s="197" t="n">
        <v>4000.0</v>
      </c>
      <c r="CS124" s="197" t="n">
        <v>0.0</v>
      </c>
      <c r="CT124" s="197" t="n">
        <v>0.0</v>
      </c>
      <c r="CU124" s="197" t="n">
        <v>1732.7738037109375</v>
      </c>
    </row>
    <row r="125" spans="2:99">
      <c r="B125" s="122" t="s">
        <v>525</v>
      </c>
      <c r="C125" s="197" t="n">
        <v>4256.0</v>
      </c>
      <c r="D125" s="197" t="n">
        <v>3163.0</v>
      </c>
      <c r="E125" s="197" t="n">
        <v>575.0</v>
      </c>
      <c r="F125" s="122" t="s">
        <v>525</v>
      </c>
      <c r="G125" s="197" t="n">
        <v>2288.310302734375</v>
      </c>
      <c r="H125" s="197" t="n">
        <v>1515.7939453125</v>
      </c>
      <c r="I125" s="197" t="n">
        <v>228.47216796875</v>
      </c>
      <c r="J125" s="197" t="n">
        <v>808.5287475585938</v>
      </c>
      <c r="K125" s="197" t="n">
        <v>748.1921997070312</v>
      </c>
      <c r="L125" s="197" t="n">
        <v>3218.58544921875</v>
      </c>
      <c r="M125" s="197" t="n">
        <v>3218.58544921875</v>
      </c>
      <c r="N125" s="197" t="n">
        <v>2481.43798828125</v>
      </c>
      <c r="O125" s="197" t="n">
        <v>2237.53759765625</v>
      </c>
      <c r="P125" s="197" t="n">
        <v>2481.43798828125</v>
      </c>
      <c r="Q125" s="197" t="n">
        <v>11808.7373046875</v>
      </c>
      <c r="R125" s="197" t="n">
        <v>2091.4248046875</v>
      </c>
      <c r="S125" s="197" t="n">
        <v>0.0</v>
      </c>
      <c r="T125" s="197" t="n">
        <v>30.2603759765625</v>
      </c>
      <c r="U125" s="197" t="n">
        <v>-70.5759506225586</v>
      </c>
      <c r="V125" s="197" t="n">
        <v>0.0</v>
      </c>
      <c r="W125" s="197" t="n">
        <v>0.0</v>
      </c>
      <c r="X125" s="197" t="n">
        <v>0.0</v>
      </c>
      <c r="Y125" s="197" t="n">
        <v>0.0</v>
      </c>
      <c r="Z125" s="197" t="n">
        <v>8482.142578125</v>
      </c>
      <c r="AA125" s="197" t="n">
        <v>1.0</v>
      </c>
      <c r="AB125" s="197" t="n">
        <v>243.90054321289062</v>
      </c>
      <c r="AC125" s="197" t="n">
        <v>0.0</v>
      </c>
      <c r="AD125" s="197" t="n">
        <v>0.44999998807907104</v>
      </c>
      <c r="AE125" s="197" t="n">
        <v>6437.1708984375</v>
      </c>
      <c r="AF125" s="197" t="n">
        <v>1572.1065673828125</v>
      </c>
      <c r="AG125" s="197" t="n">
        <v>0.0</v>
      </c>
      <c r="AH125" s="197" t="n">
        <v>863.4216918945312</v>
      </c>
      <c r="AI125" s="197" t="n">
        <v>0.0</v>
      </c>
      <c r="AJ125" s="197" t="n">
        <v>172.6026611328125</v>
      </c>
      <c r="AK125" s="197" t="n">
        <v>270.8285827636719</v>
      </c>
      <c r="AL125" s="197" t="n">
        <v>7377.1416015625</v>
      </c>
      <c r="AM125" s="197" t="n">
        <v>4229.982421875</v>
      </c>
      <c r="AN125" s="197" t="n">
        <v>0.0</v>
      </c>
      <c r="AO125" s="197" t="n">
        <v>0.0</v>
      </c>
      <c r="AP125" s="197" t="n">
        <v>0.0</v>
      </c>
      <c r="AQ125" s="197" t="n">
        <v>123.25125122070312</v>
      </c>
      <c r="AR125" s="197" t="n">
        <v>166.6666717529297</v>
      </c>
      <c r="AS125" s="197" t="n">
        <v>0.0</v>
      </c>
      <c r="AT125" s="197" t="n">
        <v>999999.0</v>
      </c>
      <c r="AU125" s="197" t="n">
        <v>0.0</v>
      </c>
      <c r="AV125" s="197" t="n">
        <v>999999.0</v>
      </c>
      <c r="AW125" s="197" t="n">
        <v>0.0</v>
      </c>
      <c r="AX125" s="197" t="n">
        <v>0.0</v>
      </c>
      <c r="AY125" s="197" t="n">
        <v>999999.0</v>
      </c>
      <c r="AZ125" s="197" t="n">
        <v>0.0</v>
      </c>
      <c r="BA125" s="197" t="n">
        <v>999999.0</v>
      </c>
      <c r="BB125" s="197" t="n">
        <v>0.0</v>
      </c>
      <c r="BC125" s="197" t="n">
        <v>0.5056755542755127</v>
      </c>
      <c r="BD125" s="197" t="n">
        <v>0.4810749292373657</v>
      </c>
      <c r="BE125" s="197" t="n">
        <v>0.4590153694152832</v>
      </c>
      <c r="BF125" s="197" t="n">
        <v>6362.6611328125</v>
      </c>
      <c r="BG125" s="197" t="n">
        <v>6515.1943359375</v>
      </c>
      <c r="BH125" s="197" t="n">
        <v>6745.5546875</v>
      </c>
      <c r="BI125" s="197" t="n">
        <v>0.0</v>
      </c>
      <c r="BJ125" s="197" t="n">
        <v>12366.1064453125</v>
      </c>
      <c r="BK125" s="197" t="n">
        <v>12226.578125</v>
      </c>
      <c r="BL125" s="197" t="n">
        <v>12195.0439453125</v>
      </c>
      <c r="BM125" s="197" t="n">
        <v>-4632.9150390625</v>
      </c>
      <c r="BN125" s="197" t="n">
        <v>-5073.02587890625</v>
      </c>
      <c r="BO125" s="197" t="n">
        <v>-5626.05712890625</v>
      </c>
      <c r="BP125" s="197" t="n">
        <v>1.1849290132522583</v>
      </c>
      <c r="BQ125" s="197" t="n">
        <v>-126.08580017089844</v>
      </c>
      <c r="BR125" s="197" t="n">
        <v>0.0</v>
      </c>
      <c r="BS125" s="197" t="n">
        <v>999999.0</v>
      </c>
      <c r="BT125" s="197" t="n">
        <v>0.0</v>
      </c>
      <c r="BU125" s="197" t="n">
        <v>1459.7843017578125</v>
      </c>
      <c r="BV125" s="197" t="n">
        <v>2023.0941162109375</v>
      </c>
      <c r="BW125" s="197" t="n">
        <v>99000.0</v>
      </c>
      <c r="BX125" s="197" t="n">
        <v>975.3395385742188</v>
      </c>
      <c r="BY125" s="197" t="n">
        <v>2505.296142578125</v>
      </c>
      <c r="BZ125" s="197" t="n">
        <v>99000.0</v>
      </c>
      <c r="CA125" s="197" t="n">
        <v>816.4484252929688</v>
      </c>
      <c r="CB125" s="197" t="n">
        <v>799.6217041015625</v>
      </c>
      <c r="CC125" s="197" t="n">
        <v>631.5789184570312</v>
      </c>
      <c r="CD125" s="197" t="n">
        <v>5333.47607421875</v>
      </c>
      <c r="CE125" s="197" t="n">
        <v>9291.720703125</v>
      </c>
      <c r="CF125" s="197" t="n">
        <v>8000.0</v>
      </c>
      <c r="CG125" s="197" t="n">
        <v>0.0</v>
      </c>
      <c r="CH125" s="197" t="n">
        <v>300.0</v>
      </c>
      <c r="CI125" s="197" t="n">
        <v>800.0</v>
      </c>
      <c r="CJ125" s="197" t="n">
        <v>1100.0</v>
      </c>
      <c r="CK125" s="197" t="n">
        <v>20000.0</v>
      </c>
      <c r="CL125" s="197" t="n">
        <v>20000.0</v>
      </c>
      <c r="CM125" s="197" t="n">
        <v>20000.0</v>
      </c>
      <c r="CN125" s="197" t="n">
        <v>20000.0</v>
      </c>
      <c r="CO125" s="197" t="n">
        <v>20000.0</v>
      </c>
      <c r="CP125" s="197" t="n">
        <v>20000.0</v>
      </c>
      <c r="CQ125" s="197" t="n">
        <v>20000.0</v>
      </c>
      <c r="CR125" s="197" t="n">
        <v>4000.0</v>
      </c>
      <c r="CS125" s="197" t="n">
        <v>0.0</v>
      </c>
      <c r="CT125" s="197" t="n">
        <v>0.0</v>
      </c>
      <c r="CU125" s="197" t="n">
        <v>2091.4248046875</v>
      </c>
    </row>
    <row r="126" spans="2:99">
      <c r="B126" s="122" t="s">
        <v>526</v>
      </c>
      <c r="C126" s="197" t="n">
        <v>4552.0</v>
      </c>
      <c r="D126" s="197" t="n">
        <v>3159.0</v>
      </c>
      <c r="E126" s="197" t="n">
        <v>675.0</v>
      </c>
      <c r="F126" s="122" t="s">
        <v>526</v>
      </c>
      <c r="G126" s="197" t="n">
        <v>2459.739501953125</v>
      </c>
      <c r="H126" s="197" t="n">
        <v>1708.8936767578125</v>
      </c>
      <c r="I126" s="197" t="n">
        <v>287.8258972167969</v>
      </c>
      <c r="J126" s="197" t="n">
        <v>761.1021118164062</v>
      </c>
      <c r="K126" s="197" t="n">
        <v>720.375244140625</v>
      </c>
      <c r="L126" s="197" t="n">
        <v>800.0</v>
      </c>
      <c r="M126" s="197" t="n">
        <v>800.0</v>
      </c>
      <c r="N126" s="197" t="n">
        <v>716.1896362304688</v>
      </c>
      <c r="O126" s="197" t="n">
        <v>716.1896362304688</v>
      </c>
      <c r="P126" s="197" t="n">
        <v>716.1896362304688</v>
      </c>
      <c r="Q126" s="197" t="n">
        <v>7912.39013671875</v>
      </c>
      <c r="R126" s="197" t="n">
        <v>1633.4990234375</v>
      </c>
      <c r="S126" s="197" t="n">
        <v>0.0</v>
      </c>
      <c r="T126" s="197" t="n">
        <v>0.0</v>
      </c>
      <c r="U126" s="197" t="n">
        <v>-28.92911148071289</v>
      </c>
      <c r="V126" s="197" t="n">
        <v>0.0</v>
      </c>
      <c r="W126" s="197" t="n">
        <v>0.0</v>
      </c>
      <c r="X126" s="197" t="n">
        <v>0.0</v>
      </c>
      <c r="Y126" s="197" t="n">
        <v>0.0</v>
      </c>
      <c r="Z126" s="197" t="n">
        <v>7377.41943359375</v>
      </c>
      <c r="AA126" s="197" t="n">
        <v>1.0</v>
      </c>
      <c r="AB126" s="197" t="n">
        <v>0.0</v>
      </c>
      <c r="AC126" s="197" t="n">
        <v>0.0</v>
      </c>
      <c r="AD126" s="197" t="n">
        <v>0.3499999940395355</v>
      </c>
      <c r="AE126" s="197" t="n">
        <v>3493.87744140625</v>
      </c>
      <c r="AF126" s="197" t="n">
        <v>640.19580078125</v>
      </c>
      <c r="AG126" s="197" t="n">
        <v>7.559739589691162</v>
      </c>
      <c r="AH126" s="197" t="n">
        <v>483.6140441894531</v>
      </c>
      <c r="AI126" s="197" t="n">
        <v>0.0</v>
      </c>
      <c r="AJ126" s="197" t="n">
        <v>44.952354431152344</v>
      </c>
      <c r="AK126" s="197" t="n">
        <v>41.857295989990234</v>
      </c>
      <c r="AL126" s="197" t="n">
        <v>6943.4677734375</v>
      </c>
      <c r="AM126" s="197" t="n">
        <v>4236.51220703125</v>
      </c>
      <c r="AN126" s="197" t="n">
        <v>0.0</v>
      </c>
      <c r="AO126" s="197" t="n">
        <v>0.0</v>
      </c>
      <c r="AP126" s="197" t="n">
        <v>0.0</v>
      </c>
      <c r="AQ126" s="197" t="n">
        <v>159.04708862304688</v>
      </c>
      <c r="AR126" s="197" t="n">
        <v>200.0</v>
      </c>
      <c r="AS126" s="197" t="n">
        <v>0.0</v>
      </c>
      <c r="AT126" s="197" t="n">
        <v>999999.0</v>
      </c>
      <c r="AU126" s="197" t="n">
        <v>0.0</v>
      </c>
      <c r="AV126" s="197" t="n">
        <v>999999.0</v>
      </c>
      <c r="AW126" s="197" t="n">
        <v>0.0</v>
      </c>
      <c r="AX126" s="197" t="n">
        <v>0.0</v>
      </c>
      <c r="AY126" s="197" t="n">
        <v>999999.0</v>
      </c>
      <c r="AZ126" s="197" t="n">
        <v>0.0</v>
      </c>
      <c r="BA126" s="197" t="n">
        <v>999999.0</v>
      </c>
      <c r="BB126" s="197" t="n">
        <v>0.0</v>
      </c>
      <c r="BC126" s="197" t="n">
        <v>0.0</v>
      </c>
      <c r="BD126" s="197" t="n">
        <v>0.0</v>
      </c>
      <c r="BE126" s="197" t="n">
        <v>0.47088977694511414</v>
      </c>
      <c r="BF126" s="197" t="n">
        <v>999998.0</v>
      </c>
      <c r="BG126" s="197" t="n">
        <v>999998.0</v>
      </c>
      <c r="BH126" s="197" t="n">
        <v>8061.33642578125</v>
      </c>
      <c r="BI126" s="197" t="n">
        <v>0.0</v>
      </c>
      <c r="BJ126" s="197" t="n">
        <v>999999.0</v>
      </c>
      <c r="BK126" s="197" t="n">
        <v>999999.0</v>
      </c>
      <c r="BL126" s="197" t="n">
        <v>11841.0498046875</v>
      </c>
      <c r="BM126" s="197" t="n">
        <v>0.0</v>
      </c>
      <c r="BN126" s="197" t="n">
        <v>0.0</v>
      </c>
      <c r="BO126" s="197" t="n">
        <v>-14437.25390625</v>
      </c>
      <c r="BP126" s="197" t="n">
        <v>1.1861114501953125</v>
      </c>
      <c r="BQ126" s="197" t="n">
        <v>212.4393310546875</v>
      </c>
      <c r="BR126" s="197" t="n">
        <v>0.0</v>
      </c>
      <c r="BS126" s="197" t="n">
        <v>999999.0</v>
      </c>
      <c r="BT126" s="197" t="n">
        <v>0.0</v>
      </c>
      <c r="BU126" s="197" t="n">
        <v>675.0987548828125</v>
      </c>
      <c r="BV126" s="197" t="n">
        <v>1447.7559814453125</v>
      </c>
      <c r="BW126" s="197" t="n">
        <v>99000.0</v>
      </c>
      <c r="BX126" s="197" t="n">
        <v>551.0277709960938</v>
      </c>
      <c r="BY126" s="197" t="n">
        <v>953.4181518554688</v>
      </c>
      <c r="BZ126" s="197" t="n">
        <v>99000.0</v>
      </c>
      <c r="CA126" s="197" t="n">
        <v>485.493408203125</v>
      </c>
      <c r="CB126" s="197" t="n">
        <v>820.1622314453125</v>
      </c>
      <c r="CC126" s="197" t="n">
        <v>631.5789184570312</v>
      </c>
      <c r="CD126" s="197" t="n">
        <v>3301.177978515625</v>
      </c>
      <c r="CE126" s="197" t="n">
        <v>5264.87890625</v>
      </c>
      <c r="CF126" s="197" t="n">
        <v>8000.0</v>
      </c>
      <c r="CG126" s="197" t="n">
        <v>0.0</v>
      </c>
      <c r="CH126" s="197" t="n">
        <v>300.0</v>
      </c>
      <c r="CI126" s="197" t="n">
        <v>800.0</v>
      </c>
      <c r="CJ126" s="197" t="n">
        <v>1100.0</v>
      </c>
      <c r="CK126" s="197" t="n">
        <v>20000.0</v>
      </c>
      <c r="CL126" s="197" t="n">
        <v>20000.0</v>
      </c>
      <c r="CM126" s="197" t="n">
        <v>20000.0</v>
      </c>
      <c r="CN126" s="197" t="n">
        <v>20000.0</v>
      </c>
      <c r="CO126" s="197" t="n">
        <v>20000.0</v>
      </c>
      <c r="CP126" s="197" t="n">
        <v>20000.0</v>
      </c>
      <c r="CQ126" s="197" t="n">
        <v>20000.0</v>
      </c>
      <c r="CR126" s="197" t="n">
        <v>3500.0</v>
      </c>
      <c r="CS126" s="197" t="n">
        <v>0.0</v>
      </c>
      <c r="CT126" s="197" t="n">
        <v>0.0</v>
      </c>
      <c r="CU126" s="197" t="n">
        <v>1633.4990234375</v>
      </c>
    </row>
    <row r="127" spans="2:99">
      <c r="B127" s="122" t="s">
        <v>527</v>
      </c>
      <c r="C127" s="197" t="n">
        <v>4552.0</v>
      </c>
      <c r="D127" s="197" t="n">
        <v>3459.0</v>
      </c>
      <c r="E127" s="197" t="n">
        <v>800.0</v>
      </c>
      <c r="F127" s="122" t="s">
        <v>527</v>
      </c>
      <c r="G127" s="197" t="n">
        <v>2307.629638671875</v>
      </c>
      <c r="H127" s="197" t="n">
        <v>1669.6240234375</v>
      </c>
      <c r="I127" s="197" t="n">
        <v>330.07855224609375</v>
      </c>
      <c r="J127" s="197" t="n">
        <v>694.5787353515625</v>
      </c>
      <c r="K127" s="197" t="n">
        <v>630.7420654296875</v>
      </c>
      <c r="L127" s="197" t="n">
        <v>800.0</v>
      </c>
      <c r="M127" s="197" t="n">
        <v>800.0</v>
      </c>
      <c r="N127" s="197" t="n">
        <v>300.0</v>
      </c>
      <c r="O127" s="197" t="n">
        <v>300.0</v>
      </c>
      <c r="P127" s="197" t="n">
        <v>300.0</v>
      </c>
      <c r="Q127" s="197" t="n">
        <v>9645.63671875</v>
      </c>
      <c r="R127" s="197" t="n">
        <v>1375.931396484375</v>
      </c>
      <c r="S127" s="197" t="n">
        <v>0.0</v>
      </c>
      <c r="T127" s="197" t="n">
        <v>0.0</v>
      </c>
      <c r="U127" s="197" t="n">
        <v>-57.567264556884766</v>
      </c>
      <c r="V127" s="197" t="n">
        <v>52.24775695800781</v>
      </c>
      <c r="W127" s="197" t="n">
        <v>0.0</v>
      </c>
      <c r="X127" s="197" t="n">
        <v>0.0</v>
      </c>
      <c r="Y127" s="197" t="n">
        <v>0.0</v>
      </c>
      <c r="Z127" s="197" t="n">
        <v>7816.66650390625</v>
      </c>
      <c r="AA127" s="197" t="n">
        <v>0.0</v>
      </c>
      <c r="AB127" s="197" t="n">
        <v>0.0</v>
      </c>
      <c r="AC127" s="197" t="n">
        <v>0.0</v>
      </c>
      <c r="AD127" s="197" t="n">
        <v>0.3499999940395355</v>
      </c>
      <c r="AE127" s="197" t="n">
        <v>3972.350341796875</v>
      </c>
      <c r="AF127" s="197" t="n">
        <v>1909.5740966796875</v>
      </c>
      <c r="AG127" s="197" t="n">
        <v>3259.313720703125</v>
      </c>
      <c r="AH127" s="197" t="n">
        <v>520.1954956054688</v>
      </c>
      <c r="AI127" s="197" t="n">
        <v>0.0</v>
      </c>
      <c r="AJ127" s="197" t="n">
        <v>2582.974853515625</v>
      </c>
      <c r="AK127" s="197" t="n">
        <v>2425.879150390625</v>
      </c>
      <c r="AL127" s="197" t="n">
        <v>6680.0</v>
      </c>
      <c r="AM127" s="197" t="n">
        <v>4306.73681640625</v>
      </c>
      <c r="AN127" s="197" t="n">
        <v>1600.0</v>
      </c>
      <c r="AO127" s="197" t="n">
        <v>300.0</v>
      </c>
      <c r="AP127" s="197" t="n">
        <v>800.0</v>
      </c>
      <c r="AQ127" s="197" t="n">
        <v>176.1842041015625</v>
      </c>
      <c r="AR127" s="197" t="n">
        <v>200.0</v>
      </c>
      <c r="AS127" s="197" t="n">
        <v>0.747146725654602</v>
      </c>
      <c r="AT127" s="197" t="n">
        <v>1270.856201171875</v>
      </c>
      <c r="AU127" s="197" t="n">
        <v>0.0</v>
      </c>
      <c r="AV127" s="197" t="n">
        <v>8611.3564453125</v>
      </c>
      <c r="AW127" s="197" t="n">
        <v>-1994.438720703125</v>
      </c>
      <c r="AX127" s="197" t="n">
        <v>1.5620672702789307</v>
      </c>
      <c r="AY127" s="197" t="n">
        <v>-2052.44091796875</v>
      </c>
      <c r="AZ127" s="197" t="n">
        <v>0.0</v>
      </c>
      <c r="BA127" s="197" t="n">
        <v>13294.41796875</v>
      </c>
      <c r="BB127" s="197" t="n">
        <v>252.3606719970703</v>
      </c>
      <c r="BC127" s="197" t="n">
        <v>0.5234290957450867</v>
      </c>
      <c r="BD127" s="197" t="n">
        <v>0.5181947350502014</v>
      </c>
      <c r="BE127" s="197" t="n">
        <v>0.5137541890144348</v>
      </c>
      <c r="BF127" s="197" t="n">
        <v>7291.7802734375</v>
      </c>
      <c r="BG127" s="197" t="n">
        <v>7322.5576171875</v>
      </c>
      <c r="BH127" s="197" t="n">
        <v>7362.548828125</v>
      </c>
      <c r="BI127" s="197" t="n">
        <v>0.0</v>
      </c>
      <c r="BJ127" s="197" t="n">
        <v>12434.3193359375</v>
      </c>
      <c r="BK127" s="197" t="n">
        <v>12413.6708984375</v>
      </c>
      <c r="BL127" s="197" t="n">
        <v>12410.03515625</v>
      </c>
      <c r="BM127" s="197" t="n">
        <v>-13595.0234375</v>
      </c>
      <c r="BN127" s="197" t="n">
        <v>-13773.9052734375</v>
      </c>
      <c r="BO127" s="197" t="n">
        <v>-13955.537109375</v>
      </c>
      <c r="BP127" s="197" t="n">
        <v>1.1656056642532349</v>
      </c>
      <c r="BQ127" s="197" t="n">
        <v>1720.30859375</v>
      </c>
      <c r="BR127" s="197" t="n">
        <v>0.0</v>
      </c>
      <c r="BS127" s="197" t="n">
        <v>999999.0</v>
      </c>
      <c r="BT127" s="197" t="n">
        <v>0.0</v>
      </c>
      <c r="BU127" s="197" t="n">
        <v>478.0715637207031</v>
      </c>
      <c r="BV127" s="197" t="n">
        <v>663.5182495117188</v>
      </c>
      <c r="BW127" s="197" t="n">
        <v>2200.0</v>
      </c>
      <c r="BX127" s="197" t="n">
        <v>638.2985229492188</v>
      </c>
      <c r="BY127" s="197" t="n">
        <v>543.4071044921875</v>
      </c>
      <c r="BZ127" s="197" t="n">
        <v>2780.0</v>
      </c>
      <c r="CA127" s="197" t="n">
        <v>426.12591552734375</v>
      </c>
      <c r="CB127" s="197" t="n">
        <v>481.7333068847656</v>
      </c>
      <c r="CC127" s="197" t="n">
        <v>631.5789184570312</v>
      </c>
      <c r="CD127" s="197" t="n">
        <v>3164.943359375</v>
      </c>
      <c r="CE127" s="197" t="n">
        <v>3247.49072265625</v>
      </c>
      <c r="CF127" s="197" t="n">
        <v>11000.0</v>
      </c>
      <c r="CG127" s="197" t="n">
        <v>2018.12109375</v>
      </c>
      <c r="CH127" s="197" t="n">
        <v>300.0</v>
      </c>
      <c r="CI127" s="197" t="n">
        <v>800.0</v>
      </c>
      <c r="CJ127" s="197" t="n">
        <v>1100.0</v>
      </c>
      <c r="CK127" s="197" t="n">
        <v>20000.0</v>
      </c>
      <c r="CL127" s="197" t="n">
        <v>1326.8817138671875</v>
      </c>
      <c r="CM127" s="197" t="n">
        <v>20000.0</v>
      </c>
      <c r="CN127" s="197" t="n">
        <v>20000.0</v>
      </c>
      <c r="CO127" s="197" t="n">
        <v>20000.0</v>
      </c>
      <c r="CP127" s="197" t="n">
        <v>20000.0</v>
      </c>
      <c r="CQ127" s="197" t="n">
        <v>20000.0</v>
      </c>
      <c r="CR127" s="197" t="n">
        <v>3500.0</v>
      </c>
      <c r="CS127" s="197" t="n">
        <v>0.0</v>
      </c>
      <c r="CT127" s="197" t="n">
        <v>0.0</v>
      </c>
      <c r="CU127" s="197" t="n">
        <v>1375.931396484375</v>
      </c>
    </row>
    <row r="128" spans="2:99">
      <c r="B128" s="122" t="s">
        <v>528</v>
      </c>
      <c r="C128" s="197" t="n">
        <v>4552.0</v>
      </c>
      <c r="D128" s="197" t="n">
        <v>3538.0</v>
      </c>
      <c r="E128" s="197" t="n">
        <v>975.0</v>
      </c>
      <c r="F128" s="122" t="s">
        <v>528</v>
      </c>
      <c r="G128" s="197" t="n">
        <v>2027.455078125</v>
      </c>
      <c r="H128" s="197" t="n">
        <v>1626.9866943359375</v>
      </c>
      <c r="I128" s="197" t="n">
        <v>346.2291259765625</v>
      </c>
      <c r="J128" s="197" t="n">
        <v>578.7954711914062</v>
      </c>
      <c r="K128" s="197" t="n">
        <v>540.2540893554688</v>
      </c>
      <c r="L128" s="197" t="n">
        <v>800.0</v>
      </c>
      <c r="M128" s="197" t="n">
        <v>800.0</v>
      </c>
      <c r="N128" s="197" t="n">
        <v>700.0</v>
      </c>
      <c r="O128" s="197" t="n">
        <v>0.0</v>
      </c>
      <c r="P128" s="197" t="n">
        <v>700.0</v>
      </c>
      <c r="Q128" s="197" t="n">
        <v>7514.23583984375</v>
      </c>
      <c r="R128" s="197" t="n">
        <v>1475.81982421875</v>
      </c>
      <c r="S128" s="197" t="n">
        <v>0.0</v>
      </c>
      <c r="T128" s="197" t="n">
        <v>0.0</v>
      </c>
      <c r="U128" s="197" t="n">
        <v>-18.76861572265625</v>
      </c>
      <c r="V128" s="197" t="n">
        <v>1079.9388427734375</v>
      </c>
      <c r="W128" s="197" t="n">
        <v>1010.6635131835938</v>
      </c>
      <c r="X128" s="197" t="n">
        <v>0.0</v>
      </c>
      <c r="Y128" s="197" t="n">
        <v>0.0</v>
      </c>
      <c r="Z128" s="197" t="n">
        <v>4000.0</v>
      </c>
      <c r="AA128" s="197" t="n">
        <v>0.0</v>
      </c>
      <c r="AB128" s="197" t="n">
        <v>700.0</v>
      </c>
      <c r="AC128" s="197" t="n">
        <v>0.0</v>
      </c>
      <c r="AD128" s="197" t="n">
        <v>0.3499999940395355</v>
      </c>
      <c r="AE128" s="197" t="n">
        <v>3226.34423828125</v>
      </c>
      <c r="AF128" s="197" t="n">
        <v>17.98094367980957</v>
      </c>
      <c r="AG128" s="197" t="n">
        <v>4500.5185546875</v>
      </c>
      <c r="AH128" s="197" t="n">
        <v>496.3007507324219</v>
      </c>
      <c r="AI128" s="197" t="n">
        <v>0.0</v>
      </c>
      <c r="AJ128" s="197" t="n">
        <v>964.7507934570312</v>
      </c>
      <c r="AK128" s="197" t="n">
        <v>915.9332885742188</v>
      </c>
      <c r="AL128" s="197" t="n">
        <v>6680.0</v>
      </c>
      <c r="AM128" s="197" t="n">
        <v>4354.66943359375</v>
      </c>
      <c r="AN128" s="197" t="n">
        <v>1600.0</v>
      </c>
      <c r="AO128" s="197" t="n">
        <v>700.0</v>
      </c>
      <c r="AP128" s="197" t="n">
        <v>800.0</v>
      </c>
      <c r="AQ128" s="197" t="n">
        <v>166.13084411621094</v>
      </c>
      <c r="AR128" s="197" t="n">
        <v>546.2579345703125</v>
      </c>
      <c r="AS128" s="197" t="n">
        <v>0.7983406782150269</v>
      </c>
      <c r="AT128" s="197" t="n">
        <v>943.7448120117188</v>
      </c>
      <c r="AU128" s="197" t="n">
        <v>0.0</v>
      </c>
      <c r="AV128" s="197" t="n">
        <v>7096.17919921875</v>
      </c>
      <c r="AW128" s="197" t="n">
        <v>-1728.4632568359375</v>
      </c>
      <c r="AX128" s="197" t="n">
        <v>1.4726929664611816</v>
      </c>
      <c r="AY128" s="197" t="n">
        <v>-2774.433837890625</v>
      </c>
      <c r="AZ128" s="197" t="n">
        <v>0.0</v>
      </c>
      <c r="BA128" s="197" t="n">
        <v>8574.9150390625</v>
      </c>
      <c r="BB128" s="197" t="n">
        <v>477.2334899902344</v>
      </c>
      <c r="BC128" s="197" t="n">
        <v>0.4992496073246002</v>
      </c>
      <c r="BD128" s="197" t="n">
        <v>0.500381350517273</v>
      </c>
      <c r="BE128" s="197" t="n">
        <v>0.5041231513023376</v>
      </c>
      <c r="BF128" s="197" t="n">
        <v>7322.689453125</v>
      </c>
      <c r="BG128" s="197" t="n">
        <v>7315.98388671875</v>
      </c>
      <c r="BH128" s="197" t="n">
        <v>7282.3095703125</v>
      </c>
      <c r="BI128" s="197" t="n">
        <v>0.0</v>
      </c>
      <c r="BJ128" s="197" t="n">
        <v>11170.169921875</v>
      </c>
      <c r="BK128" s="197" t="n">
        <v>11172.1865234375</v>
      </c>
      <c r="BL128" s="197" t="n">
        <v>11167.3486328125</v>
      </c>
      <c r="BM128" s="197" t="n">
        <v>-14088.1103515625</v>
      </c>
      <c r="BN128" s="197" t="n">
        <v>-14048.330078125</v>
      </c>
      <c r="BO128" s="197" t="n">
        <v>-13895.26171875</v>
      </c>
      <c r="BP128" s="197" t="n">
        <v>1.139914631843567</v>
      </c>
      <c r="BQ128" s="197" t="n">
        <v>2542.0625</v>
      </c>
      <c r="BR128" s="197" t="n">
        <v>0.0</v>
      </c>
      <c r="BS128" s="197" t="n">
        <v>999999.0</v>
      </c>
      <c r="BT128" s="197" t="n">
        <v>0.0</v>
      </c>
      <c r="BU128" s="197" t="n">
        <v>430.85455322265625</v>
      </c>
      <c r="BV128" s="197" t="n">
        <v>483.0999450683594</v>
      </c>
      <c r="BW128" s="197" t="n">
        <v>2200.0</v>
      </c>
      <c r="BX128" s="197" t="n">
        <v>576.7802734375</v>
      </c>
      <c r="BY128" s="197" t="n">
        <v>650.3815307617188</v>
      </c>
      <c r="BZ128" s="197" t="n">
        <v>2780.0</v>
      </c>
      <c r="CA128" s="197" t="n">
        <v>368.8240661621094</v>
      </c>
      <c r="CB128" s="197" t="n">
        <v>425.24786376953125</v>
      </c>
      <c r="CC128" s="197" t="n">
        <v>631.5789184570312</v>
      </c>
      <c r="CD128" s="197" t="n">
        <v>3211.95703125</v>
      </c>
      <c r="CE128" s="197" t="n">
        <v>3232.60400390625</v>
      </c>
      <c r="CF128" s="197" t="n">
        <v>11000.0</v>
      </c>
      <c r="CG128" s="197" t="n">
        <v>2801.885498046875</v>
      </c>
      <c r="CH128" s="197" t="n">
        <v>551.8834838867188</v>
      </c>
      <c r="CI128" s="197" t="n">
        <v>800.0</v>
      </c>
      <c r="CJ128" s="197" t="n">
        <v>1351.8834228515625</v>
      </c>
      <c r="CK128" s="197" t="n">
        <v>20000.0</v>
      </c>
      <c r="CL128" s="197" t="n">
        <v>1911.290283203125</v>
      </c>
      <c r="CM128" s="197" t="n">
        <v>20000.0</v>
      </c>
      <c r="CN128" s="197" t="n">
        <v>20000.0</v>
      </c>
      <c r="CO128" s="197" t="n">
        <v>20000.0</v>
      </c>
      <c r="CP128" s="197" t="n">
        <v>20000.0</v>
      </c>
      <c r="CQ128" s="197" t="n">
        <v>20000.0</v>
      </c>
      <c r="CR128" s="197" t="n">
        <v>3500.0</v>
      </c>
      <c r="CS128" s="197" t="n">
        <v>0.0</v>
      </c>
      <c r="CT128" s="197" t="n">
        <v>0.0</v>
      </c>
      <c r="CU128" s="197" t="n">
        <v>1475.81982421875</v>
      </c>
    </row>
    <row r="129" spans="2:99">
      <c r="B129" s="122" t="s">
        <v>529</v>
      </c>
      <c r="C129" s="197" t="n">
        <v>4500.0</v>
      </c>
      <c r="D129" s="197" t="n">
        <v>3538.0</v>
      </c>
      <c r="E129" s="197" t="n">
        <v>975.0</v>
      </c>
      <c r="F129" s="122" t="s">
        <v>529</v>
      </c>
      <c r="G129" s="197" t="n">
        <v>1663.0799560546875</v>
      </c>
      <c r="H129" s="197" t="n">
        <v>1457.2923583984375</v>
      </c>
      <c r="I129" s="197" t="n">
        <v>348.6146545410156</v>
      </c>
      <c r="J129" s="197" t="n">
        <v>403.7865295410156</v>
      </c>
      <c r="K129" s="197" t="n">
        <v>397.0685729980469</v>
      </c>
      <c r="L129" s="197" t="n">
        <v>800.0</v>
      </c>
      <c r="M129" s="197" t="n">
        <v>800.0</v>
      </c>
      <c r="N129" s="197" t="n">
        <v>561.5809326171875</v>
      </c>
      <c r="O129" s="197" t="n">
        <v>561.5809326171875</v>
      </c>
      <c r="P129" s="197" t="n">
        <v>561.5809326171875</v>
      </c>
      <c r="Q129" s="197" t="n">
        <v>8130.7060546875</v>
      </c>
      <c r="R129" s="197" t="n">
        <v>1077.4666748046875</v>
      </c>
      <c r="S129" s="197" t="n">
        <v>0.0</v>
      </c>
      <c r="T129" s="197" t="n">
        <v>0.0</v>
      </c>
      <c r="U129" s="197" t="n">
        <v>-88.78802490234375</v>
      </c>
      <c r="V129" s="197" t="n">
        <v>40.336971282958984</v>
      </c>
      <c r="W129" s="197" t="n">
        <v>0.0</v>
      </c>
      <c r="X129" s="197" t="n">
        <v>0.0</v>
      </c>
      <c r="Y129" s="197" t="n">
        <v>0.0</v>
      </c>
      <c r="Z129" s="197" t="n">
        <v>4000.0</v>
      </c>
      <c r="AA129" s="197" t="n">
        <v>0.0</v>
      </c>
      <c r="AB129" s="197" t="n">
        <v>0.0</v>
      </c>
      <c r="AC129" s="197" t="n">
        <v>0.0</v>
      </c>
      <c r="AD129" s="197" t="n">
        <v>0.3499999940395355</v>
      </c>
      <c r="AE129" s="197" t="n">
        <v>3274.03515625</v>
      </c>
      <c r="AF129" s="197" t="n">
        <v>1246.829345703125</v>
      </c>
      <c r="AG129" s="197" t="n">
        <v>7158.484375</v>
      </c>
      <c r="AH129" s="197" t="n">
        <v>344.73797607421875</v>
      </c>
      <c r="AI129" s="197" t="n">
        <v>80.14058685302734</v>
      </c>
      <c r="AJ129" s="197" t="n">
        <v>2561.15966796875</v>
      </c>
      <c r="AK129" s="197" t="n">
        <v>2386.884521484375</v>
      </c>
      <c r="AL129" s="197" t="n">
        <v>6680.0</v>
      </c>
      <c r="AM129" s="197" t="n">
        <v>4400.8671875</v>
      </c>
      <c r="AN129" s="197" t="n">
        <v>0.0</v>
      </c>
      <c r="AO129" s="197" t="n">
        <v>0.0</v>
      </c>
      <c r="AP129" s="197" t="n">
        <v>0.0</v>
      </c>
      <c r="AQ129" s="197" t="n">
        <v>90.0</v>
      </c>
      <c r="AR129" s="197" t="n">
        <v>636.7459106445312</v>
      </c>
      <c r="AS129" s="197" t="n">
        <v>0.8130726218223572</v>
      </c>
      <c r="AT129" s="197" t="n">
        <v>-2559.557861328125</v>
      </c>
      <c r="AU129" s="197" t="n">
        <v>3148.006591796875</v>
      </c>
      <c r="AV129" s="197" t="n">
        <v>4167.44580078125</v>
      </c>
      <c r="AW129" s="197" t="n">
        <v>743.2112426757812</v>
      </c>
      <c r="AX129" s="197" t="n">
        <v>1.3556475639343262</v>
      </c>
      <c r="AY129" s="197" t="n">
        <v>-7305.537109375</v>
      </c>
      <c r="AZ129" s="197" t="n">
        <v>0.0</v>
      </c>
      <c r="BA129" s="197" t="n">
        <v>3910.49267578125</v>
      </c>
      <c r="BB129" s="197" t="n">
        <v>2313.934326171875</v>
      </c>
      <c r="BC129" s="197" t="n">
        <v>0.0</v>
      </c>
      <c r="BD129" s="197" t="n">
        <v>0.5204251408576965</v>
      </c>
      <c r="BE129" s="197" t="n">
        <v>0.5629802346229553</v>
      </c>
      <c r="BF129" s="197" t="n">
        <v>999998.0</v>
      </c>
      <c r="BG129" s="197" t="n">
        <v>2506.51806640625</v>
      </c>
      <c r="BH129" s="197" t="n">
        <v>1951.13916015625</v>
      </c>
      <c r="BI129" s="197" t="n">
        <v>0.0</v>
      </c>
      <c r="BJ129" s="197" t="n">
        <v>999999.0</v>
      </c>
      <c r="BK129" s="197" t="n">
        <v>6812.28564453125</v>
      </c>
      <c r="BL129" s="197" t="n">
        <v>6608.9892578125</v>
      </c>
      <c r="BM129" s="197" t="n">
        <v>0.0</v>
      </c>
      <c r="BN129" s="197" t="n">
        <v>-6279.41064453125</v>
      </c>
      <c r="BO129" s="197" t="n">
        <v>-5126.61669921875</v>
      </c>
      <c r="BP129" s="197" t="n">
        <v>0.0</v>
      </c>
      <c r="BQ129" s="197" t="n">
        <v>999999.0</v>
      </c>
      <c r="BR129" s="197" t="n">
        <v>0.0</v>
      </c>
      <c r="BS129" s="197" t="n">
        <v>999999.0</v>
      </c>
      <c r="BT129" s="197" t="n">
        <v>0.0</v>
      </c>
      <c r="BU129" s="197" t="n">
        <v>601.3900146484375</v>
      </c>
      <c r="BV129" s="197" t="n">
        <v>431.73193359375</v>
      </c>
      <c r="BW129" s="197" t="n">
        <v>2200.0</v>
      </c>
      <c r="BX129" s="197" t="n">
        <v>929.6790161132812</v>
      </c>
      <c r="BY129" s="197" t="n">
        <v>576.8243408203125</v>
      </c>
      <c r="BZ129" s="197" t="n">
        <v>2780.0</v>
      </c>
      <c r="CA129" s="197" t="n">
        <v>330.4826354980469</v>
      </c>
      <c r="CB129" s="197" t="n">
        <v>368.8704833984375</v>
      </c>
      <c r="CC129" s="197" t="n">
        <v>631.5789184570312</v>
      </c>
      <c r="CD129" s="197" t="n">
        <v>4612.73291015625</v>
      </c>
      <c r="CE129" s="197" t="n">
        <v>3201.932373046875</v>
      </c>
      <c r="CF129" s="197" t="n">
        <v>99000.0</v>
      </c>
      <c r="CG129" s="197" t="n">
        <v>7823.2255859375</v>
      </c>
      <c r="CH129" s="197" t="n">
        <v>2500.0</v>
      </c>
      <c r="CI129" s="197" t="n">
        <v>800.0</v>
      </c>
      <c r="CJ129" s="197" t="n">
        <v>3300.0</v>
      </c>
      <c r="CK129" s="197" t="n">
        <v>20000.0</v>
      </c>
      <c r="CL129" s="197" t="n">
        <v>20000.0</v>
      </c>
      <c r="CM129" s="197" t="n">
        <v>20000.0</v>
      </c>
      <c r="CN129" s="197" t="n">
        <v>20000.0</v>
      </c>
      <c r="CO129" s="197" t="n">
        <v>20000.0</v>
      </c>
      <c r="CP129" s="197" t="n">
        <v>20000.0</v>
      </c>
      <c r="CQ129" s="197" t="n">
        <v>20000.0</v>
      </c>
      <c r="CR129" s="197" t="n">
        <v>3500.0</v>
      </c>
      <c r="CS129" s="197" t="n">
        <v>26.0</v>
      </c>
      <c r="CT129" s="197" t="n">
        <v>26.0</v>
      </c>
      <c r="CU129" s="197" t="n">
        <v>1077.4666748046875</v>
      </c>
    </row>
    <row r="130" spans="2:99">
      <c r="B130" s="122" t="s">
        <v>530</v>
      </c>
      <c r="C130" s="197" t="n">
        <v>4150.0</v>
      </c>
      <c r="D130" s="197" t="n">
        <v>3538.0</v>
      </c>
      <c r="E130" s="197" t="n">
        <v>950.0</v>
      </c>
      <c r="F130" s="122" t="s">
        <v>530</v>
      </c>
      <c r="G130" s="197" t="n">
        <v>1140.2762451171875</v>
      </c>
      <c r="H130" s="197" t="n">
        <v>924.298583984375</v>
      </c>
      <c r="I130" s="197" t="n">
        <v>330.115478515625</v>
      </c>
      <c r="J130" s="197" t="n">
        <v>209.26043701171875</v>
      </c>
      <c r="K130" s="197" t="n">
        <v>530.7905883789062</v>
      </c>
      <c r="L130" s="197" t="n">
        <v>800.0</v>
      </c>
      <c r="M130" s="197" t="n">
        <v>800.0</v>
      </c>
      <c r="N130" s="197" t="n">
        <v>5698.57861328125</v>
      </c>
      <c r="O130" s="197" t="n">
        <v>5296.775390625</v>
      </c>
      <c r="P130" s="197" t="n">
        <v>5296.775390625</v>
      </c>
      <c r="Q130" s="197" t="n">
        <v>14411.875</v>
      </c>
      <c r="R130" s="197" t="n">
        <v>1108.3792724609375</v>
      </c>
      <c r="S130" s="197" t="n">
        <v>0.0</v>
      </c>
      <c r="T130" s="197" t="n">
        <v>0.0</v>
      </c>
      <c r="U130" s="197" t="n">
        <v>-143.27296447753906</v>
      </c>
      <c r="V130" s="197" t="n">
        <v>79.4789810180664</v>
      </c>
      <c r="W130" s="197" t="n">
        <v>0.0</v>
      </c>
      <c r="X130" s="197" t="n">
        <v>0.0</v>
      </c>
      <c r="Y130" s="197" t="n">
        <v>0.0</v>
      </c>
      <c r="Z130" s="197" t="n">
        <v>4000.0</v>
      </c>
      <c r="AA130" s="197" t="n">
        <v>0.0</v>
      </c>
      <c r="AB130" s="197" t="n">
        <v>0.0</v>
      </c>
      <c r="AC130" s="197" t="n">
        <v>0.0</v>
      </c>
      <c r="AD130" s="197" t="n">
        <v>0.6499999761581421</v>
      </c>
      <c r="AE130" s="197" t="n">
        <v>10177.7197265625</v>
      </c>
      <c r="AF130" s="197" t="n">
        <v>3440.046875</v>
      </c>
      <c r="AG130" s="197" t="n">
        <v>9907.21875</v>
      </c>
      <c r="AH130" s="197" t="n">
        <v>579.9904174804688</v>
      </c>
      <c r="AI130" s="197" t="n">
        <v>321.7950744628906</v>
      </c>
      <c r="AJ130" s="197" t="n">
        <v>7160.8720703125</v>
      </c>
      <c r="AK130" s="197" t="n">
        <v>6937.658203125</v>
      </c>
      <c r="AL130" s="197" t="n">
        <v>6680.0</v>
      </c>
      <c r="AM130" s="197" t="n">
        <v>4443.54052734375</v>
      </c>
      <c r="AN130" s="197" t="n">
        <v>0.0</v>
      </c>
      <c r="AO130" s="197" t="n">
        <v>0.0</v>
      </c>
      <c r="AP130" s="197" t="n">
        <v>0.0</v>
      </c>
      <c r="AQ130" s="197" t="n">
        <v>90.0</v>
      </c>
      <c r="AR130" s="197" t="n">
        <v>530.7905883789062</v>
      </c>
      <c r="AS130" s="197" t="n">
        <v>0.7566410303115845</v>
      </c>
      <c r="AT130" s="197" t="n">
        <v>-4276.42138671875</v>
      </c>
      <c r="AU130" s="197" t="n">
        <v>5651.849609375</v>
      </c>
      <c r="AV130" s="197" t="n">
        <v>6732.44189453125</v>
      </c>
      <c r="AW130" s="197" t="n">
        <v>3919.5888671875</v>
      </c>
      <c r="AX130" s="197" t="n">
        <v>1.2855350971221924</v>
      </c>
      <c r="AY130" s="197" t="n">
        <v>-9835.80859375</v>
      </c>
      <c r="AZ130" s="197" t="n">
        <v>0.0</v>
      </c>
      <c r="BA130" s="197" t="n">
        <v>8868.279296875</v>
      </c>
      <c r="BB130" s="197" t="n">
        <v>2385.31298828125</v>
      </c>
      <c r="BC130" s="197" t="n">
        <v>0.5475153923034668</v>
      </c>
      <c r="BD130" s="197" t="n">
        <v>0.5582891702651978</v>
      </c>
      <c r="BE130" s="197" t="n">
        <v>0.6158768534660339</v>
      </c>
      <c r="BF130" s="197" t="n">
        <v>-395.34771728515625</v>
      </c>
      <c r="BG130" s="197" t="n">
        <v>-521.9771728515625</v>
      </c>
      <c r="BH130" s="197" t="n">
        <v>-1521.605224609375</v>
      </c>
      <c r="BI130" s="197" t="n">
        <v>722.0759887695312</v>
      </c>
      <c r="BJ130" s="197" t="n">
        <v>7570.810546875</v>
      </c>
      <c r="BK130" s="197" t="n">
        <v>7600.93603515625</v>
      </c>
      <c r="BL130" s="197" t="n">
        <v>7439.1884765625</v>
      </c>
      <c r="BM130" s="197" t="n">
        <v>2270.310302734375</v>
      </c>
      <c r="BN130" s="197" t="n">
        <v>2254.14208984375</v>
      </c>
      <c r="BO130" s="197" t="n">
        <v>2701.400634765625</v>
      </c>
      <c r="BP130" s="197" t="n">
        <v>0.0</v>
      </c>
      <c r="BQ130" s="197" t="n">
        <v>999999.0</v>
      </c>
      <c r="BR130" s="197" t="n">
        <v>0.0</v>
      </c>
      <c r="BS130" s="197" t="n">
        <v>999999.0</v>
      </c>
      <c r="BT130" s="197" t="n">
        <v>0.0</v>
      </c>
      <c r="BU130" s="197" t="n">
        <v>1122.83544921875</v>
      </c>
      <c r="BV130" s="197" t="n">
        <v>604.1053466796875</v>
      </c>
      <c r="BW130" s="197" t="n">
        <v>2200.0</v>
      </c>
      <c r="BX130" s="197" t="n">
        <v>1840.644775390625</v>
      </c>
      <c r="BY130" s="197" t="n">
        <v>938.140869140625</v>
      </c>
      <c r="BZ130" s="197" t="n">
        <v>2780.0</v>
      </c>
      <c r="CA130" s="197" t="n">
        <v>402.6703796386719</v>
      </c>
      <c r="CB130" s="197" t="n">
        <v>330.6499328613281</v>
      </c>
      <c r="CC130" s="197" t="n">
        <v>778.9473876953125</v>
      </c>
      <c r="CD130" s="197" t="n">
        <v>7100.51708984375</v>
      </c>
      <c r="CE130" s="197" t="n">
        <v>4641.03564453125</v>
      </c>
      <c r="CF130" s="197" t="n">
        <v>99000.0</v>
      </c>
      <c r="CG130" s="197" t="n">
        <v>13484.736328125</v>
      </c>
      <c r="CH130" s="197" t="n">
        <v>5126.68310546875</v>
      </c>
      <c r="CI130" s="197" t="n">
        <v>800.0</v>
      </c>
      <c r="CJ130" s="197" t="n">
        <v>5926.68310546875</v>
      </c>
      <c r="CK130" s="197" t="n">
        <v>20000.0</v>
      </c>
      <c r="CL130" s="197" t="n">
        <v>20000.0</v>
      </c>
      <c r="CM130" s="197" t="n">
        <v>20000.0</v>
      </c>
      <c r="CN130" s="197" t="n">
        <v>20000.0</v>
      </c>
      <c r="CO130" s="197" t="n">
        <v>20000.0</v>
      </c>
      <c r="CP130" s="197" t="n">
        <v>20000.0</v>
      </c>
      <c r="CQ130" s="197" t="n">
        <v>20000.0</v>
      </c>
      <c r="CR130" s="197" t="n">
        <v>3500.0</v>
      </c>
      <c r="CS130" s="197" t="n">
        <v>31.0</v>
      </c>
      <c r="CT130" s="197" t="n">
        <v>31.0</v>
      </c>
      <c r="CU130" s="197" t="n">
        <v>1108.3792724609375</v>
      </c>
    </row>
    <row r="131" spans="2:99">
      <c r="B131" s="122" t="s">
        <v>531</v>
      </c>
      <c r="C131" s="197" t="n">
        <v>3700.0</v>
      </c>
      <c r="D131" s="197" t="n">
        <v>3538.0</v>
      </c>
      <c r="E131" s="197" t="n">
        <v>800.0</v>
      </c>
      <c r="F131" s="122" t="s">
        <v>531</v>
      </c>
      <c r="G131" s="197" t="n">
        <v>793.6921997070312</v>
      </c>
      <c r="H131" s="197" t="n">
        <v>860.802490234375</v>
      </c>
      <c r="I131" s="197" t="n">
        <v>311.8046569824219</v>
      </c>
      <c r="J131" s="197" t="n">
        <v>90.0</v>
      </c>
      <c r="K131" s="197" t="n">
        <v>390.5252685546875</v>
      </c>
      <c r="L131" s="197" t="n">
        <v>1597.4871826171875</v>
      </c>
      <c r="M131" s="197" t="n">
        <v>1597.4871826171875</v>
      </c>
      <c r="N131" s="197" t="n">
        <v>300.0</v>
      </c>
      <c r="O131" s="197" t="n">
        <v>0.0</v>
      </c>
      <c r="P131" s="197" t="n">
        <v>300.0</v>
      </c>
      <c r="Q131" s="197" t="n">
        <v>7836.6376953125</v>
      </c>
      <c r="R131" s="197" t="n">
        <v>1128.17578125</v>
      </c>
      <c r="S131" s="197" t="n">
        <v>0.0</v>
      </c>
      <c r="T131" s="197" t="n">
        <v>0.0</v>
      </c>
      <c r="U131" s="197" t="n">
        <v>-162.7057647705078</v>
      </c>
      <c r="V131" s="197" t="n">
        <v>901.2290649414062</v>
      </c>
      <c r="W131" s="197" t="n">
        <v>0.0</v>
      </c>
      <c r="X131" s="197" t="n">
        <v>0.0</v>
      </c>
      <c r="Y131" s="197" t="n">
        <v>0.0</v>
      </c>
      <c r="Z131" s="197" t="n">
        <v>3000.0</v>
      </c>
      <c r="AA131" s="197" t="n">
        <v>0.0</v>
      </c>
      <c r="AB131" s="197" t="n">
        <v>300.0</v>
      </c>
      <c r="AC131" s="197" t="n">
        <v>0.0</v>
      </c>
      <c r="AD131" s="197" t="n">
        <v>0.6499999761581421</v>
      </c>
      <c r="AE131" s="197" t="n">
        <v>5863.09765625</v>
      </c>
      <c r="AF131" s="197" t="n">
        <v>1341.30078125</v>
      </c>
      <c r="AG131" s="197" t="n">
        <v>5767.580078125</v>
      </c>
      <c r="AH131" s="197" t="n">
        <v>514.896728515625</v>
      </c>
      <c r="AI131" s="197" t="n">
        <v>255.8850555419922</v>
      </c>
      <c r="AJ131" s="197" t="n">
        <v>794.373046875</v>
      </c>
      <c r="AK131" s="197" t="n">
        <v>813.3430786132812</v>
      </c>
      <c r="AL131" s="197" t="n">
        <v>6680.0</v>
      </c>
      <c r="AM131" s="197" t="n">
        <v>4401.31494140625</v>
      </c>
      <c r="AN131" s="197" t="n">
        <v>0.0</v>
      </c>
      <c r="AO131" s="197" t="n">
        <v>0.0</v>
      </c>
      <c r="AP131" s="197" t="n">
        <v>0.0</v>
      </c>
      <c r="AQ131" s="197" t="n">
        <v>90.0</v>
      </c>
      <c r="AR131" s="197" t="n">
        <v>137.9744415283203</v>
      </c>
      <c r="AS131" s="197" t="n">
        <v>0.7282015085220337</v>
      </c>
      <c r="AT131" s="197" t="n">
        <v>-2785.68798828125</v>
      </c>
      <c r="AU131" s="197" t="n">
        <v>3825.435791015625</v>
      </c>
      <c r="AV131" s="197" t="n">
        <v>2960.691162109375</v>
      </c>
      <c r="AW131" s="197" t="n">
        <v>2482.158935546875</v>
      </c>
      <c r="AX131" s="197" t="n">
        <v>1.2909249067306519</v>
      </c>
      <c r="AY131" s="197" t="n">
        <v>-8211.298828125</v>
      </c>
      <c r="AZ131" s="197" t="n">
        <v>0.0</v>
      </c>
      <c r="BA131" s="197" t="n">
        <v>1975.6396484375</v>
      </c>
      <c r="BB131" s="197" t="n">
        <v>3881.66015625</v>
      </c>
      <c r="BC131" s="197" t="n">
        <v>0.5727090835571289</v>
      </c>
      <c r="BD131" s="197" t="n">
        <v>0.6774928569793701</v>
      </c>
      <c r="BE131" s="197" t="n">
        <v>0.847183108329773</v>
      </c>
      <c r="BF131" s="197" t="n">
        <v>132.074462890625</v>
      </c>
      <c r="BG131" s="197" t="n">
        <v>-797.6622924804688</v>
      </c>
      <c r="BH131" s="197" t="n">
        <v>-3226.76953125</v>
      </c>
      <c r="BI131" s="197" t="n">
        <v>0.0</v>
      </c>
      <c r="BJ131" s="197" t="n">
        <v>4651.43310546875</v>
      </c>
      <c r="BK131" s="197" t="n">
        <v>4548.5654296875</v>
      </c>
      <c r="BL131" s="197" t="n">
        <v>3458.5166015625</v>
      </c>
      <c r="BM131" s="197" t="n">
        <v>-866.429443359375</v>
      </c>
      <c r="BN131" s="197" t="n">
        <v>29.12843132019043</v>
      </c>
      <c r="BO131" s="197" t="n">
        <v>2099.58837890625</v>
      </c>
      <c r="BP131" s="197" t="n">
        <v>0.0</v>
      </c>
      <c r="BQ131" s="197" t="n">
        <v>999999.0</v>
      </c>
      <c r="BR131" s="197" t="n">
        <v>0.0</v>
      </c>
      <c r="BS131" s="197" t="n">
        <v>999999.0</v>
      </c>
      <c r="BT131" s="197" t="n">
        <v>0.0</v>
      </c>
      <c r="BU131" s="197" t="n">
        <v>2236.5703125</v>
      </c>
      <c r="BV131" s="197" t="n">
        <v>1150.6458740234375</v>
      </c>
      <c r="BW131" s="197" t="n">
        <v>2200.0</v>
      </c>
      <c r="BX131" s="197" t="n">
        <v>1999.3841552734375</v>
      </c>
      <c r="BY131" s="197" t="n">
        <v>1885.2332763671875</v>
      </c>
      <c r="BZ131" s="197" t="n">
        <v>2780.0</v>
      </c>
      <c r="CA131" s="197" t="n">
        <v>672.8173217773438</v>
      </c>
      <c r="CB131" s="197" t="n">
        <v>405.0482177734375</v>
      </c>
      <c r="CC131" s="197" t="n">
        <v>964.9122924804688</v>
      </c>
      <c r="CD131" s="197" t="n">
        <v>8145.84375</v>
      </c>
      <c r="CE131" s="197" t="n">
        <v>7208.373046875</v>
      </c>
      <c r="CF131" s="197" t="n">
        <v>99000.0</v>
      </c>
      <c r="CG131" s="197" t="n">
        <v>7836.6376953125</v>
      </c>
      <c r="CH131" s="197" t="n">
        <v>300.0</v>
      </c>
      <c r="CI131" s="197" t="n">
        <v>1605.2115478515625</v>
      </c>
      <c r="CJ131" s="197" t="n">
        <v>1905.2115478515625</v>
      </c>
      <c r="CK131" s="197" t="n">
        <v>20000.0</v>
      </c>
      <c r="CL131" s="197" t="n">
        <v>20000.0</v>
      </c>
      <c r="CM131" s="197" t="n">
        <v>20000.0</v>
      </c>
      <c r="CN131" s="197" t="n">
        <v>20000.0</v>
      </c>
      <c r="CO131" s="197" t="n">
        <v>20000.0</v>
      </c>
      <c r="CP131" s="197" t="n">
        <v>20000.0</v>
      </c>
      <c r="CQ131" s="197" t="n">
        <v>20000.0</v>
      </c>
      <c r="CR131" s="197" t="n">
        <v>3500.0</v>
      </c>
      <c r="CS131" s="197" t="n">
        <v>31.0</v>
      </c>
      <c r="CT131" s="197" t="n">
        <v>31.0</v>
      </c>
      <c r="CU131" s="197" t="n">
        <v>1128.17578125</v>
      </c>
    </row>
    <row r="132" spans="2:99">
      <c r="B132" s="122" t="s">
        <v>532</v>
      </c>
      <c r="C132" s="197" t="n">
        <v>3400.0</v>
      </c>
      <c r="D132" s="197" t="n">
        <v>3350.0</v>
      </c>
      <c r="E132" s="197" t="n">
        <v>650.0</v>
      </c>
      <c r="F132" s="122" t="s">
        <v>532</v>
      </c>
      <c r="G132" s="197" t="n">
        <v>638.4427490234375</v>
      </c>
      <c r="H132" s="197" t="n">
        <v>843.171630859375</v>
      </c>
      <c r="I132" s="197" t="n">
        <v>275.72979736328125</v>
      </c>
      <c r="J132" s="197" t="n">
        <v>121.3841323852539</v>
      </c>
      <c r="K132" s="197" t="n">
        <v>373.55255126953125</v>
      </c>
      <c r="L132" s="197" t="n">
        <v>3083.821533203125</v>
      </c>
      <c r="M132" s="197" t="n">
        <v>3083.821533203125</v>
      </c>
      <c r="N132" s="197" t="n">
        <v>1454.970703125</v>
      </c>
      <c r="O132" s="197" t="n">
        <v>707.199951171875</v>
      </c>
      <c r="P132" s="197" t="n">
        <v>1454.970703125</v>
      </c>
      <c r="Q132" s="197" t="n">
        <v>7855.6806640625</v>
      </c>
      <c r="R132" s="197" t="n">
        <v>1507.16455078125</v>
      </c>
      <c r="S132" s="197" t="n">
        <v>0.0</v>
      </c>
      <c r="T132" s="197" t="n">
        <v>0.0</v>
      </c>
      <c r="U132" s="197" t="n">
        <v>17.300033569335938</v>
      </c>
      <c r="V132" s="197" t="n">
        <v>11.666196823120117</v>
      </c>
      <c r="W132" s="197" t="n">
        <v>0.0</v>
      </c>
      <c r="X132" s="197" t="n">
        <v>0.0</v>
      </c>
      <c r="Y132" s="197" t="n">
        <v>0.0</v>
      </c>
      <c r="Z132" s="197" t="n">
        <v>3000.0</v>
      </c>
      <c r="AA132" s="197" t="n">
        <v>1.0</v>
      </c>
      <c r="AB132" s="197" t="n">
        <v>747.7706909179688</v>
      </c>
      <c r="AC132" s="197" t="n">
        <v>0.0</v>
      </c>
      <c r="AD132" s="197" t="n">
        <v>0.6499999761581421</v>
      </c>
      <c r="AE132" s="197" t="n">
        <v>6193.52392578125</v>
      </c>
      <c r="AF132" s="197" t="n">
        <v>860.8836669921875</v>
      </c>
      <c r="AG132" s="197" t="n">
        <v>2003.2069091796875</v>
      </c>
      <c r="AH132" s="197" t="n">
        <v>536.9935302734375</v>
      </c>
      <c r="AI132" s="197" t="n">
        <v>351.16375732421875</v>
      </c>
      <c r="AJ132" s="197" t="n">
        <v>17.63747787475586</v>
      </c>
      <c r="AK132" s="197" t="n">
        <v>7.471185207366943</v>
      </c>
      <c r="AL132" s="197" t="n">
        <v>6680.0</v>
      </c>
      <c r="AM132" s="197" t="n">
        <v>4293.3916015625</v>
      </c>
      <c r="AN132" s="197" t="n">
        <v>0.0</v>
      </c>
      <c r="AO132" s="197" t="n">
        <v>0.0</v>
      </c>
      <c r="AP132" s="197" t="n">
        <v>0.0</v>
      </c>
      <c r="AQ132" s="197" t="n">
        <v>90.0</v>
      </c>
      <c r="AR132" s="197" t="n">
        <v>110.0</v>
      </c>
      <c r="AS132" s="197" t="n">
        <v>0.0</v>
      </c>
      <c r="AT132" s="197" t="n">
        <v>999999.0</v>
      </c>
      <c r="AU132" s="197" t="n">
        <v>0.0</v>
      </c>
      <c r="AV132" s="197" t="n">
        <v>999999.0</v>
      </c>
      <c r="AW132" s="197" t="n">
        <v>0.0</v>
      </c>
      <c r="AX132" s="197" t="n">
        <v>0.0</v>
      </c>
      <c r="AY132" s="197" t="n">
        <v>999999.0</v>
      </c>
      <c r="AZ132" s="197" t="n">
        <v>0.0</v>
      </c>
      <c r="BA132" s="197" t="n">
        <v>999999.0</v>
      </c>
      <c r="BB132" s="197" t="n">
        <v>0.0</v>
      </c>
      <c r="BC132" s="197" t="n">
        <v>0.0</v>
      </c>
      <c r="BD132" s="197" t="n">
        <v>0.5866581797599792</v>
      </c>
      <c r="BE132" s="197" t="n">
        <v>0.6964185833930969</v>
      </c>
      <c r="BF132" s="197" t="n">
        <v>999998.0</v>
      </c>
      <c r="BG132" s="197" t="n">
        <v>3751.5009765625</v>
      </c>
      <c r="BH132" s="197" t="n">
        <v>2759.74072265625</v>
      </c>
      <c r="BI132" s="197" t="n">
        <v>0.0</v>
      </c>
      <c r="BJ132" s="197" t="n">
        <v>999999.0</v>
      </c>
      <c r="BK132" s="197" t="n">
        <v>8454.748046875</v>
      </c>
      <c r="BL132" s="197" t="n">
        <v>8342.9384765625</v>
      </c>
      <c r="BM132" s="197" t="n">
        <v>0.0</v>
      </c>
      <c r="BN132" s="197" t="n">
        <v>-3491.059814453125</v>
      </c>
      <c r="BO132" s="197" t="n">
        <v>-2278.480712890625</v>
      </c>
      <c r="BP132" s="197" t="n">
        <v>0.0</v>
      </c>
      <c r="BQ132" s="197" t="n">
        <v>999999.0</v>
      </c>
      <c r="BR132" s="197" t="n">
        <v>0.0</v>
      </c>
      <c r="BS132" s="197" t="n">
        <v>999999.0</v>
      </c>
      <c r="BT132" s="197" t="n">
        <v>0.0</v>
      </c>
      <c r="BU132" s="197" t="n">
        <v>1684.9215087890625</v>
      </c>
      <c r="BV132" s="197" t="n">
        <v>2125.365966796875</v>
      </c>
      <c r="BW132" s="197" t="n">
        <v>99000.0</v>
      </c>
      <c r="BX132" s="197" t="n">
        <v>2782.638916015625</v>
      </c>
      <c r="BY132" s="197" t="n">
        <v>1898.2490234375</v>
      </c>
      <c r="BZ132" s="197" t="n">
        <v>99000.0</v>
      </c>
      <c r="CA132" s="197" t="n">
        <v>786.45947265625</v>
      </c>
      <c r="CB132" s="197" t="n">
        <v>658.9344482421875</v>
      </c>
      <c r="CC132" s="197" t="n">
        <v>964.9122924804688</v>
      </c>
      <c r="CD132" s="197" t="n">
        <v>8531.5380859375</v>
      </c>
      <c r="CE132" s="197" t="n">
        <v>7889.66015625</v>
      </c>
      <c r="CF132" s="197" t="n">
        <v>99000.0</v>
      </c>
      <c r="CG132" s="197" t="n">
        <v>210.4674530029297</v>
      </c>
      <c r="CH132" s="197" t="n">
        <v>300.0</v>
      </c>
      <c r="CI132" s="197" t="n">
        <v>2606.314208984375</v>
      </c>
      <c r="CJ132" s="197" t="n">
        <v>2906.314208984375</v>
      </c>
      <c r="CK132" s="197" t="n">
        <v>20000.0</v>
      </c>
      <c r="CL132" s="197" t="n">
        <v>20000.0</v>
      </c>
      <c r="CM132" s="197" t="n">
        <v>20000.0</v>
      </c>
      <c r="CN132" s="197" t="n">
        <v>20000.0</v>
      </c>
      <c r="CO132" s="197" t="n">
        <v>20000.0</v>
      </c>
      <c r="CP132" s="197" t="n">
        <v>20000.0</v>
      </c>
      <c r="CQ132" s="197" t="n">
        <v>20000.0</v>
      </c>
      <c r="CR132" s="197" t="n">
        <v>3500.0</v>
      </c>
      <c r="CS132" s="197" t="n">
        <v>30.0</v>
      </c>
      <c r="CT132" s="197" t="n">
        <v>30.0</v>
      </c>
      <c r="CU132" s="197" t="n">
        <v>1507.16455078125</v>
      </c>
    </row>
    <row r="133" spans="2:99">
      <c r="B133" s="122" t="s">
        <v>533</v>
      </c>
      <c r="C133" s="197" t="n">
        <v>3250.0</v>
      </c>
      <c r="D133" s="197" t="n">
        <v>3163.0</v>
      </c>
      <c r="E133" s="197" t="n">
        <v>720.0</v>
      </c>
      <c r="F133" s="122" t="s">
        <v>533</v>
      </c>
      <c r="G133" s="197" t="n">
        <v>588.7022094726562</v>
      </c>
      <c r="H133" s="197" t="n">
        <v>802.941650390625</v>
      </c>
      <c r="I133" s="197" t="n">
        <v>171.274658203125</v>
      </c>
      <c r="J133" s="197" t="n">
        <v>178.01841735839844</v>
      </c>
      <c r="K133" s="197" t="n">
        <v>430.47906494140625</v>
      </c>
      <c r="L133" s="197" t="n">
        <v>2970.03564453125</v>
      </c>
      <c r="M133" s="197" t="n">
        <v>2970.03564453125</v>
      </c>
      <c r="N133" s="197" t="n">
        <v>1769.1768798828125</v>
      </c>
      <c r="O133" s="197" t="n">
        <v>905.9033813476562</v>
      </c>
      <c r="P133" s="197" t="n">
        <v>1769.1768798828125</v>
      </c>
      <c r="Q133" s="197" t="n">
        <v>7586.37255859375</v>
      </c>
      <c r="R133" s="197" t="n">
        <v>1396.2618408203125</v>
      </c>
      <c r="S133" s="197" t="n">
        <v>0.0</v>
      </c>
      <c r="T133" s="197" t="n">
        <v>0.0</v>
      </c>
      <c r="U133" s="197" t="n">
        <v>51.152748107910156</v>
      </c>
      <c r="V133" s="197" t="n">
        <v>0.0</v>
      </c>
      <c r="W133" s="197" t="n">
        <v>0.0</v>
      </c>
      <c r="X133" s="197" t="n">
        <v>0.0</v>
      </c>
      <c r="Y133" s="197" t="n">
        <v>0.0</v>
      </c>
      <c r="Z133" s="197" t="n">
        <v>3000.0</v>
      </c>
      <c r="AA133" s="197" t="n">
        <v>1.0</v>
      </c>
      <c r="AB133" s="197" t="n">
        <v>863.2734375</v>
      </c>
      <c r="AC133" s="197" t="n">
        <v>0.0</v>
      </c>
      <c r="AD133" s="197" t="n">
        <v>0.6499999761581421</v>
      </c>
      <c r="AE133" s="197" t="n">
        <v>5940.0712890625</v>
      </c>
      <c r="AF133" s="197" t="n">
        <v>0.0</v>
      </c>
      <c r="AG133" s="197" t="n">
        <v>1630.369140625</v>
      </c>
      <c r="AH133" s="197" t="n">
        <v>1696.957275390625</v>
      </c>
      <c r="AI133" s="197" t="n">
        <v>1379.8343505859375</v>
      </c>
      <c r="AJ133" s="197" t="n">
        <v>0.0</v>
      </c>
      <c r="AK133" s="197" t="n">
        <v>0.0</v>
      </c>
      <c r="AL133" s="197" t="n">
        <v>6680.0</v>
      </c>
      <c r="AM133" s="197" t="n">
        <v>4245.3349609375</v>
      </c>
      <c r="AN133" s="197" t="n">
        <v>0.0</v>
      </c>
      <c r="AO133" s="197" t="n">
        <v>0.0</v>
      </c>
      <c r="AP133" s="197" t="n">
        <v>0.0</v>
      </c>
      <c r="AQ133" s="197" t="n">
        <v>90.0</v>
      </c>
      <c r="AR133" s="197" t="n">
        <v>380.9315490722656</v>
      </c>
      <c r="AS133" s="197" t="n">
        <v>0.0</v>
      </c>
      <c r="AT133" s="197" t="n">
        <v>999999.0</v>
      </c>
      <c r="AU133" s="197" t="n">
        <v>0.0</v>
      </c>
      <c r="AV133" s="197" t="n">
        <v>999999.0</v>
      </c>
      <c r="AW133" s="197" t="n">
        <v>0.0</v>
      </c>
      <c r="AX133" s="197" t="n">
        <v>0.0</v>
      </c>
      <c r="AY133" s="197" t="n">
        <v>999999.0</v>
      </c>
      <c r="AZ133" s="197" t="n">
        <v>0.0</v>
      </c>
      <c r="BA133" s="197" t="n">
        <v>999999.0</v>
      </c>
      <c r="BB133" s="197" t="n">
        <v>0.0</v>
      </c>
      <c r="BC133" s="197" t="n">
        <v>0.0</v>
      </c>
      <c r="BD133" s="197" t="n">
        <v>0.6204720139503479</v>
      </c>
      <c r="BE133" s="197" t="n">
        <v>0.7895221710205078</v>
      </c>
      <c r="BF133" s="197" t="n">
        <v>999998.0</v>
      </c>
      <c r="BG133" s="197" t="n">
        <v>1739.2635498046875</v>
      </c>
      <c r="BH133" s="197" t="n">
        <v>-211.83319091796875</v>
      </c>
      <c r="BI133" s="197" t="n">
        <v>0.0</v>
      </c>
      <c r="BJ133" s="197" t="n">
        <v>999999.0</v>
      </c>
      <c r="BK133" s="197" t="n">
        <v>6521.62548828125</v>
      </c>
      <c r="BL133" s="197" t="n">
        <v>5873.50390625</v>
      </c>
      <c r="BM133" s="197" t="n">
        <v>0.0</v>
      </c>
      <c r="BN133" s="197" t="n">
        <v>234.98895263671875</v>
      </c>
      <c r="BO133" s="197" t="n">
        <v>1670.9814453125</v>
      </c>
      <c r="BP133" s="197" t="n">
        <v>1.9160809516906738</v>
      </c>
      <c r="BQ133" s="197" t="n">
        <v>3541.01220703125</v>
      </c>
      <c r="BR133" s="197" t="n">
        <v>0.0</v>
      </c>
      <c r="BS133" s="197" t="n">
        <v>999999.0</v>
      </c>
      <c r="BT133" s="197" t="n">
        <v>0.0</v>
      </c>
      <c r="BU133" s="197" t="n">
        <v>2129.57861328125</v>
      </c>
      <c r="BV133" s="197" t="n">
        <v>1698.7608642578125</v>
      </c>
      <c r="BW133" s="197" t="n">
        <v>99000.0</v>
      </c>
      <c r="BX133" s="197" t="n">
        <v>3004.60009765625</v>
      </c>
      <c r="BY133" s="197" t="n">
        <v>2824.037841796875</v>
      </c>
      <c r="BZ133" s="197" t="n">
        <v>99000.0</v>
      </c>
      <c r="CA133" s="197" t="n">
        <v>666.4387817382812</v>
      </c>
      <c r="CB133" s="197" t="n">
        <v>767.5167846679688</v>
      </c>
      <c r="CC133" s="197" t="n">
        <v>964.9122924804688</v>
      </c>
      <c r="CD133" s="197" t="n">
        <v>9159.23828125</v>
      </c>
      <c r="CE133" s="197" t="n">
        <v>8595.9287109375</v>
      </c>
      <c r="CF133" s="197" t="n">
        <v>19000.0</v>
      </c>
      <c r="CG133" s="197" t="n">
        <v>3686.977783203125</v>
      </c>
      <c r="CH133" s="197" t="n">
        <v>1145.483154296875</v>
      </c>
      <c r="CI133" s="197" t="n">
        <v>1553.6343994140625</v>
      </c>
      <c r="CJ133" s="197" t="n">
        <v>2699.11767578125</v>
      </c>
      <c r="CK133" s="197" t="n">
        <v>20000.0</v>
      </c>
      <c r="CL133" s="197" t="n">
        <v>20000.0</v>
      </c>
      <c r="CM133" s="197" t="n">
        <v>20000.0</v>
      </c>
      <c r="CN133" s="197" t="n">
        <v>20000.0</v>
      </c>
      <c r="CO133" s="197" t="n">
        <v>20000.0</v>
      </c>
      <c r="CP133" s="197" t="n">
        <v>20000.0</v>
      </c>
      <c r="CQ133" s="197" t="n">
        <v>20000.0</v>
      </c>
      <c r="CR133" s="197" t="n">
        <v>3500.0</v>
      </c>
      <c r="CS133" s="197" t="n">
        <v>31.0</v>
      </c>
      <c r="CT133" s="197" t="n">
        <v>31.0</v>
      </c>
      <c r="CU133" s="197" t="n">
        <v>1396.2618408203125</v>
      </c>
    </row>
    <row r="134" spans="2:99">
      <c r="B134" s="122" t="s">
        <v>534</v>
      </c>
      <c r="C134" s="197" t="n">
        <v>3252.0</v>
      </c>
      <c r="D134" s="197" t="n">
        <v>3163.0</v>
      </c>
      <c r="E134" s="197" t="n">
        <v>575.0</v>
      </c>
      <c r="F134" s="122" t="s">
        <v>534</v>
      </c>
      <c r="G134" s="197" t="n">
        <v>588.3994140625</v>
      </c>
      <c r="H134" s="197" t="n">
        <v>779.2071533203125</v>
      </c>
      <c r="I134" s="197" t="n">
        <v>170.63880920410156</v>
      </c>
      <c r="J134" s="197" t="n">
        <v>275.9609069824219</v>
      </c>
      <c r="K134" s="197" t="n">
        <v>491.09173583984375</v>
      </c>
      <c r="L134" s="197" t="n">
        <v>2827.556396484375</v>
      </c>
      <c r="M134" s="197" t="n">
        <v>2827.556396484375</v>
      </c>
      <c r="N134" s="197" t="n">
        <v>1647.1611328125</v>
      </c>
      <c r="O134" s="197" t="n">
        <v>1647.1611328125</v>
      </c>
      <c r="P134" s="197" t="n">
        <v>1647.1611328125</v>
      </c>
      <c r="Q134" s="197" t="n">
        <v>7098.58544921875</v>
      </c>
      <c r="R134" s="197" t="n">
        <v>1639.616455078125</v>
      </c>
      <c r="S134" s="197" t="n">
        <v>0.0</v>
      </c>
      <c r="T134" s="197" t="n">
        <v>0.0</v>
      </c>
      <c r="U134" s="197" t="n">
        <v>-50.815155029296875</v>
      </c>
      <c r="V134" s="197" t="n">
        <v>36.183841705322266</v>
      </c>
      <c r="W134" s="197" t="n">
        <v>0.0</v>
      </c>
      <c r="X134" s="197" t="n">
        <v>0.0</v>
      </c>
      <c r="Y134" s="197" t="n">
        <v>0.0</v>
      </c>
      <c r="Z134" s="197" t="n">
        <v>3500.0</v>
      </c>
      <c r="AA134" s="197" t="n">
        <v>1.0</v>
      </c>
      <c r="AB134" s="197" t="n">
        <v>0.0</v>
      </c>
      <c r="AC134" s="197" t="n">
        <v>0.0</v>
      </c>
      <c r="AD134" s="197" t="n">
        <v>0.6499999761581421</v>
      </c>
      <c r="AE134" s="197" t="n">
        <v>5773.52490234375</v>
      </c>
      <c r="AF134" s="197" t="n">
        <v>0.0</v>
      </c>
      <c r="AG134" s="197" t="n">
        <v>1197.975830078125</v>
      </c>
      <c r="AH134" s="197" t="n">
        <v>380.12103271484375</v>
      </c>
      <c r="AI134" s="197" t="n">
        <v>19.56420135498047</v>
      </c>
      <c r="AJ134" s="197" t="n">
        <v>0.0</v>
      </c>
      <c r="AK134" s="197" t="n">
        <v>0.0</v>
      </c>
      <c r="AL134" s="197" t="n">
        <v>6680.0</v>
      </c>
      <c r="AM134" s="197" t="n">
        <v>4219.08642578125</v>
      </c>
      <c r="AN134" s="197" t="n">
        <v>0.0</v>
      </c>
      <c r="AO134" s="197" t="n">
        <v>0.0</v>
      </c>
      <c r="AP134" s="197" t="n">
        <v>0.0</v>
      </c>
      <c r="AQ134" s="197" t="n">
        <v>90.0</v>
      </c>
      <c r="AR134" s="197" t="n">
        <v>388.310546875</v>
      </c>
      <c r="AS134" s="197" t="n">
        <v>0.0</v>
      </c>
      <c r="AT134" s="197" t="n">
        <v>999999.0</v>
      </c>
      <c r="AU134" s="197" t="n">
        <v>0.0</v>
      </c>
      <c r="AV134" s="197" t="n">
        <v>999999.0</v>
      </c>
      <c r="AW134" s="197" t="n">
        <v>0.0</v>
      </c>
      <c r="AX134" s="197" t="n">
        <v>0.0</v>
      </c>
      <c r="AY134" s="197" t="n">
        <v>999999.0</v>
      </c>
      <c r="AZ134" s="197" t="n">
        <v>0.0</v>
      </c>
      <c r="BA134" s="197" t="n">
        <v>999999.0</v>
      </c>
      <c r="BB134" s="197" t="n">
        <v>0.0</v>
      </c>
      <c r="BC134" s="197" t="n">
        <v>0.0</v>
      </c>
      <c r="BD134" s="197" t="n">
        <v>0.6095927357673645</v>
      </c>
      <c r="BE134" s="197" t="n">
        <v>0.7972504496574402</v>
      </c>
      <c r="BF134" s="197" t="n">
        <v>999998.0</v>
      </c>
      <c r="BG134" s="197" t="n">
        <v>1201.0567626953125</v>
      </c>
      <c r="BH134" s="197" t="n">
        <v>-1180.7049560546875</v>
      </c>
      <c r="BI134" s="197" t="n">
        <v>0.0</v>
      </c>
      <c r="BJ134" s="197" t="n">
        <v>999999.0</v>
      </c>
      <c r="BK134" s="197" t="n">
        <v>5545.55322265625</v>
      </c>
      <c r="BL134" s="197" t="n">
        <v>4501.2060546875</v>
      </c>
      <c r="BM134" s="197" t="n">
        <v>0.0</v>
      </c>
      <c r="BN134" s="197" t="n">
        <v>1812.7674560546875</v>
      </c>
      <c r="BO134" s="197" t="n">
        <v>3536.183837890625</v>
      </c>
      <c r="BP134" s="197" t="n">
        <v>1.2293809652328491</v>
      </c>
      <c r="BQ134" s="197" t="n">
        <v>869.245849609375</v>
      </c>
      <c r="BR134" s="197" t="n">
        <v>0.0</v>
      </c>
      <c r="BS134" s="197" t="n">
        <v>999999.0</v>
      </c>
      <c r="BT134" s="197" t="n">
        <v>0.0</v>
      </c>
      <c r="BU134" s="197" t="n">
        <v>2600.1123046875</v>
      </c>
      <c r="BV134" s="197" t="n">
        <v>2159.039794921875</v>
      </c>
      <c r="BW134" s="197" t="n">
        <v>99000.0</v>
      </c>
      <c r="BX134" s="197" t="n">
        <v>3541.914794921875</v>
      </c>
      <c r="BY134" s="197" t="n">
        <v>3047.129638671875</v>
      </c>
      <c r="BZ134" s="197" t="n">
        <v>99000.0</v>
      </c>
      <c r="CA134" s="197" t="n">
        <v>815.0823364257812</v>
      </c>
      <c r="CB134" s="197" t="n">
        <v>673.1065063476562</v>
      </c>
      <c r="CC134" s="197" t="n">
        <v>964.9122924804688</v>
      </c>
      <c r="CD134" s="197" t="n">
        <v>9490.2919921875</v>
      </c>
      <c r="CE134" s="197" t="n">
        <v>9215.2041015625</v>
      </c>
      <c r="CF134" s="197" t="n">
        <v>15500.0</v>
      </c>
      <c r="CG134" s="197" t="n">
        <v>2609.85107421875</v>
      </c>
      <c r="CH134" s="197" t="n">
        <v>300.0</v>
      </c>
      <c r="CI134" s="197" t="n">
        <v>600.0</v>
      </c>
      <c r="CJ134" s="197" t="n">
        <v>900.0</v>
      </c>
      <c r="CK134" s="197" t="n">
        <v>20000.0</v>
      </c>
      <c r="CL134" s="197" t="n">
        <v>20000.0</v>
      </c>
      <c r="CM134" s="197" t="n">
        <v>20000.0</v>
      </c>
      <c r="CN134" s="197" t="n">
        <v>20000.0</v>
      </c>
      <c r="CO134" s="197" t="n">
        <v>20000.0</v>
      </c>
      <c r="CP134" s="197" t="n">
        <v>20000.0</v>
      </c>
      <c r="CQ134" s="197" t="n">
        <v>20000.0</v>
      </c>
      <c r="CR134" s="197" t="n">
        <v>3500.0</v>
      </c>
      <c r="CS134" s="197" t="n">
        <v>20.0</v>
      </c>
      <c r="CT134" s="197" t="n">
        <v>20.0</v>
      </c>
      <c r="CU134" s="197" t="n">
        <v>1639.616455078125</v>
      </c>
    </row>
    <row r="135" spans="2:99">
      <c r="B135" s="122" t="s">
        <v>535</v>
      </c>
      <c r="C135" s="197" t="n">
        <v>3359.0</v>
      </c>
      <c r="D135" s="197" t="n">
        <v>2788.0</v>
      </c>
      <c r="E135" s="197" t="n">
        <v>575.0</v>
      </c>
      <c r="F135" s="122" t="s">
        <v>535</v>
      </c>
      <c r="G135" s="197" t="n">
        <v>795.198974609375</v>
      </c>
      <c r="H135" s="197" t="n">
        <v>909.2450561523438</v>
      </c>
      <c r="I135" s="197" t="n">
        <v>313.3169860839844</v>
      </c>
      <c r="J135" s="197" t="n">
        <v>428.8534240722656</v>
      </c>
      <c r="K135" s="197" t="n">
        <v>659.7632446289062</v>
      </c>
      <c r="L135" s="197" t="n">
        <v>3271.00146484375</v>
      </c>
      <c r="M135" s="197" t="n">
        <v>3271.00146484375</v>
      </c>
      <c r="N135" s="197" t="n">
        <v>3271.00146484375</v>
      </c>
      <c r="O135" s="197" t="n">
        <v>3271.00146484375</v>
      </c>
      <c r="P135" s="197" t="n">
        <v>3271.00146484375</v>
      </c>
      <c r="Q135" s="197" t="n">
        <v>15132.6484375</v>
      </c>
      <c r="R135" s="197" t="n">
        <v>2706.6630859375</v>
      </c>
      <c r="S135" s="197" t="n">
        <v>0.0</v>
      </c>
      <c r="T135" s="197" t="n">
        <v>62.69321060180664</v>
      </c>
      <c r="U135" s="197" t="n">
        <v>2617.833984375</v>
      </c>
      <c r="V135" s="197" t="n">
        <v>13019.1142578125</v>
      </c>
      <c r="W135" s="197" t="n">
        <v>5986.7138671875</v>
      </c>
      <c r="X135" s="197" t="n">
        <v>7032.400390625</v>
      </c>
      <c r="Y135" s="197" t="n">
        <v>0.0</v>
      </c>
      <c r="Z135" s="197" t="n">
        <v>3500.0</v>
      </c>
      <c r="AA135" s="197" t="n">
        <v>1.0</v>
      </c>
      <c r="AB135" s="197" t="n">
        <v>0.0</v>
      </c>
      <c r="AC135" s="197" t="n">
        <v>0.0</v>
      </c>
      <c r="AD135" s="197" t="n">
        <v>0.6499999761581421</v>
      </c>
      <c r="AE135" s="197" t="n">
        <v>13210.8642578125</v>
      </c>
      <c r="AF135" s="197" t="n">
        <v>3546.082275390625</v>
      </c>
      <c r="AG135" s="197" t="n">
        <v>0.0</v>
      </c>
      <c r="AH135" s="197" t="n">
        <v>353.36749267578125</v>
      </c>
      <c r="AI135" s="197" t="n">
        <v>0.0</v>
      </c>
      <c r="AJ135" s="197" t="n">
        <v>99.70553588867188</v>
      </c>
      <c r="AK135" s="197" t="n">
        <v>884.9505615234375</v>
      </c>
      <c r="AL135" s="197" t="n">
        <v>7174.7666015625</v>
      </c>
      <c r="AM135" s="197" t="n">
        <v>4212.03955078125</v>
      </c>
      <c r="AN135" s="197" t="n">
        <v>0.0</v>
      </c>
      <c r="AO135" s="197" t="n">
        <v>0.0</v>
      </c>
      <c r="AP135" s="197" t="n">
        <v>0.0</v>
      </c>
      <c r="AQ135" s="197" t="n">
        <v>90.0</v>
      </c>
      <c r="AR135" s="197" t="n">
        <v>395.68951416015625</v>
      </c>
      <c r="AS135" s="197" t="n">
        <v>0.0</v>
      </c>
      <c r="AT135" s="197" t="n">
        <v>999999.0</v>
      </c>
      <c r="AU135" s="197" t="n">
        <v>0.0</v>
      </c>
      <c r="AV135" s="197" t="n">
        <v>999999.0</v>
      </c>
      <c r="AW135" s="197" t="n">
        <v>0.0</v>
      </c>
      <c r="AX135" s="197" t="n">
        <v>0.0</v>
      </c>
      <c r="AY135" s="197" t="n">
        <v>999999.0</v>
      </c>
      <c r="AZ135" s="197" t="n">
        <v>0.0</v>
      </c>
      <c r="BA135" s="197" t="n">
        <v>999999.0</v>
      </c>
      <c r="BB135" s="197" t="n">
        <v>0.0</v>
      </c>
      <c r="BC135" s="197" t="n">
        <v>0.0</v>
      </c>
      <c r="BD135" s="197" t="n">
        <v>0.0</v>
      </c>
      <c r="BE135" s="197" t="n">
        <v>0.441087007522583</v>
      </c>
      <c r="BF135" s="197" t="n">
        <v>999998.0</v>
      </c>
      <c r="BG135" s="197" t="n">
        <v>999998.0</v>
      </c>
      <c r="BH135" s="197" t="n">
        <v>6174.5634765625</v>
      </c>
      <c r="BI135" s="197" t="n">
        <v>0.0</v>
      </c>
      <c r="BJ135" s="197" t="n">
        <v>999999.0</v>
      </c>
      <c r="BK135" s="197" t="n">
        <v>999999.0</v>
      </c>
      <c r="BL135" s="197" t="n">
        <v>13488.7333984375</v>
      </c>
      <c r="BM135" s="197" t="n">
        <v>0.0</v>
      </c>
      <c r="BN135" s="197" t="n">
        <v>0.0</v>
      </c>
      <c r="BO135" s="197" t="n">
        <v>2254.941162109375</v>
      </c>
      <c r="BP135" s="197" t="n">
        <v>1.1405349969863892</v>
      </c>
      <c r="BQ135" s="197" t="n">
        <v>5390.2333984375</v>
      </c>
      <c r="BR135" s="197" t="n">
        <v>0.0</v>
      </c>
      <c r="BS135" s="197" t="n">
        <v>999999.0</v>
      </c>
      <c r="BT135" s="197" t="n">
        <v>0.0</v>
      </c>
      <c r="BU135" s="197" t="n">
        <v>2773.975341796875</v>
      </c>
      <c r="BV135" s="197" t="n">
        <v>2609.41943359375</v>
      </c>
      <c r="BW135" s="197" t="n">
        <v>99000.0</v>
      </c>
      <c r="BX135" s="197" t="n">
        <v>3680.885498046875</v>
      </c>
      <c r="BY135" s="197" t="n">
        <v>3550.508056640625</v>
      </c>
      <c r="BZ135" s="197" t="n">
        <v>99000.0</v>
      </c>
      <c r="CA135" s="197" t="n">
        <v>885.2780151367188</v>
      </c>
      <c r="CB135" s="197" t="n">
        <v>821.458251953125</v>
      </c>
      <c r="CC135" s="197" t="n">
        <v>964.9122924804688</v>
      </c>
      <c r="CD135" s="197" t="n">
        <v>11106.474609375</v>
      </c>
      <c r="CE135" s="197" t="n">
        <v>9538.3369140625</v>
      </c>
      <c r="CF135" s="197" t="n">
        <v>15500.0</v>
      </c>
      <c r="CG135" s="197" t="n">
        <v>0.0</v>
      </c>
      <c r="CH135" s="197" t="n">
        <v>300.0</v>
      </c>
      <c r="CI135" s="197" t="n">
        <v>600.0</v>
      </c>
      <c r="CJ135" s="197" t="n">
        <v>900.0</v>
      </c>
      <c r="CK135" s="197" t="n">
        <v>20000.0</v>
      </c>
      <c r="CL135" s="197" t="n">
        <v>20000.0</v>
      </c>
      <c r="CM135" s="197" t="n">
        <v>20000.0</v>
      </c>
      <c r="CN135" s="197" t="n">
        <v>20000.0</v>
      </c>
      <c r="CO135" s="197" t="n">
        <v>20000.0</v>
      </c>
      <c r="CP135" s="197" t="n">
        <v>20000.0</v>
      </c>
      <c r="CQ135" s="197" t="n">
        <v>20000.0</v>
      </c>
      <c r="CR135" s="197" t="n">
        <v>3500.0</v>
      </c>
      <c r="CS135" s="197" t="n">
        <v>0.0</v>
      </c>
      <c r="CT135" s="197" t="n">
        <v>0.0</v>
      </c>
      <c r="CU135" s="197" t="n">
        <v>2706.6630859375</v>
      </c>
    </row>
    <row r="136" spans="2:99">
      <c r="B136" s="122" t="s">
        <v>536</v>
      </c>
      <c r="C136" s="197" t="n">
        <v>3818.0</v>
      </c>
      <c r="D136" s="197" t="n">
        <v>2931.0</v>
      </c>
      <c r="E136" s="197" t="n">
        <v>575.0</v>
      </c>
      <c r="F136" s="122" t="s">
        <v>536</v>
      </c>
      <c r="G136" s="197" t="n">
        <v>941.2974853515625</v>
      </c>
      <c r="H136" s="197" t="n">
        <v>1068.953125</v>
      </c>
      <c r="I136" s="197" t="n">
        <v>449.90814208984375</v>
      </c>
      <c r="J136" s="197" t="n">
        <v>593.3641967773438</v>
      </c>
      <c r="K136" s="197" t="n">
        <v>845.6148071289062</v>
      </c>
      <c r="L136" s="197" t="n">
        <v>3432.58056640625</v>
      </c>
      <c r="M136" s="197" t="n">
        <v>3432.58056640625</v>
      </c>
      <c r="N136" s="197" t="n">
        <v>3432.58056640625</v>
      </c>
      <c r="O136" s="197" t="n">
        <v>3432.58056640625</v>
      </c>
      <c r="P136" s="197" t="n">
        <v>3432.58056640625</v>
      </c>
      <c r="Q136" s="197" t="n">
        <v>20575.732421875</v>
      </c>
      <c r="R136" s="197" t="n">
        <v>2147.0791015625</v>
      </c>
      <c r="S136" s="197" t="n">
        <v>0.0</v>
      </c>
      <c r="T136" s="197" t="n">
        <v>48.15398406982422</v>
      </c>
      <c r="U136" s="197" t="n">
        <v>306.4580383300781</v>
      </c>
      <c r="V136" s="197" t="n">
        <v>11646.6806640625</v>
      </c>
      <c r="W136" s="197" t="n">
        <v>6057.9326171875</v>
      </c>
      <c r="X136" s="197" t="n">
        <v>5588.748046875</v>
      </c>
      <c r="Y136" s="197" t="n">
        <v>0.0</v>
      </c>
      <c r="Z136" s="197" t="n">
        <v>6000.0</v>
      </c>
      <c r="AA136" s="197" t="n">
        <v>1.0</v>
      </c>
      <c r="AB136" s="197" t="n">
        <v>0.0</v>
      </c>
      <c r="AC136" s="197" t="n">
        <v>0.0</v>
      </c>
      <c r="AD136" s="197" t="n">
        <v>0.6499999761581421</v>
      </c>
      <c r="AE136" s="197" t="n">
        <v>15411.451171875</v>
      </c>
      <c r="AF136" s="197" t="n">
        <v>3400.788330078125</v>
      </c>
      <c r="AG136" s="197" t="n">
        <v>0.0</v>
      </c>
      <c r="AH136" s="197" t="n">
        <v>508.17120361328125</v>
      </c>
      <c r="AI136" s="197" t="n">
        <v>0.0</v>
      </c>
      <c r="AJ136" s="197" t="n">
        <v>0.0</v>
      </c>
      <c r="AK136" s="197" t="n">
        <v>60.47895431518555</v>
      </c>
      <c r="AL136" s="197" t="n">
        <v>7395.69287109375</v>
      </c>
      <c r="AM136" s="197" t="n">
        <v>4214.9921875</v>
      </c>
      <c r="AN136" s="197" t="n">
        <v>0.0</v>
      </c>
      <c r="AO136" s="197" t="n">
        <v>0.0</v>
      </c>
      <c r="AP136" s="197" t="n">
        <v>0.0</v>
      </c>
      <c r="AQ136" s="197" t="n">
        <v>90.0</v>
      </c>
      <c r="AR136" s="197" t="n">
        <v>133.3333282470703</v>
      </c>
      <c r="AS136" s="197" t="n">
        <v>0.0</v>
      </c>
      <c r="AT136" s="197" t="n">
        <v>999999.0</v>
      </c>
      <c r="AU136" s="197" t="n">
        <v>0.0</v>
      </c>
      <c r="AV136" s="197" t="n">
        <v>999999.0</v>
      </c>
      <c r="AW136" s="197" t="n">
        <v>0.0</v>
      </c>
      <c r="AX136" s="197" t="n">
        <v>0.0</v>
      </c>
      <c r="AY136" s="197" t="n">
        <v>999999.0</v>
      </c>
      <c r="AZ136" s="197" t="n">
        <v>0.0</v>
      </c>
      <c r="BA136" s="197" t="n">
        <v>999999.0</v>
      </c>
      <c r="BB136" s="197" t="n">
        <v>0.0</v>
      </c>
      <c r="BC136" s="197" t="n">
        <v>0.5266559720039368</v>
      </c>
      <c r="BD136" s="197" t="n">
        <v>0.5322526097297668</v>
      </c>
      <c r="BE136" s="197" t="n">
        <v>0.5411282181739807</v>
      </c>
      <c r="BF136" s="197" t="n">
        <v>9058.2890625</v>
      </c>
      <c r="BG136" s="197" t="n">
        <v>9027.62890625</v>
      </c>
      <c r="BH136" s="197" t="n">
        <v>8964.5615234375</v>
      </c>
      <c r="BI136" s="197" t="n">
        <v>0.0</v>
      </c>
      <c r="BJ136" s="197" t="n">
        <v>20013.28125</v>
      </c>
      <c r="BK136" s="197" t="n">
        <v>20099.03515625</v>
      </c>
      <c r="BL136" s="197" t="n">
        <v>20220.58984375</v>
      </c>
      <c r="BM136" s="197" t="n">
        <v>-7126.8623046875</v>
      </c>
      <c r="BN136" s="197" t="n">
        <v>-6901.203125</v>
      </c>
      <c r="BO136" s="197" t="n">
        <v>-6669.8623046875</v>
      </c>
      <c r="BP136" s="197" t="n">
        <v>0.0</v>
      </c>
      <c r="BQ136" s="197" t="n">
        <v>999999.0</v>
      </c>
      <c r="BR136" s="197" t="n">
        <v>0.0</v>
      </c>
      <c r="BS136" s="197" t="n">
        <v>999999.0</v>
      </c>
      <c r="BT136" s="197" t="n">
        <v>0.0</v>
      </c>
      <c r="BU136" s="197" t="n">
        <v>1301.3397216796875</v>
      </c>
      <c r="BV136" s="197" t="n">
        <v>2861.288818359375</v>
      </c>
      <c r="BW136" s="197" t="n">
        <v>99000.0</v>
      </c>
      <c r="BX136" s="197" t="n">
        <v>634.8806762695312</v>
      </c>
      <c r="BY136" s="197" t="n">
        <v>3789.663330078125</v>
      </c>
      <c r="BZ136" s="197" t="n">
        <v>99000.0</v>
      </c>
      <c r="CA136" s="197" t="n">
        <v>737.4468383789062</v>
      </c>
      <c r="CB136" s="197" t="n">
        <v>895.573486328125</v>
      </c>
      <c r="CC136" s="197" t="n">
        <v>778.9473876953125</v>
      </c>
      <c r="CD136" s="197" t="n">
        <v>3683.70947265625</v>
      </c>
      <c r="CE136" s="197" t="n">
        <v>11336.3173828125</v>
      </c>
      <c r="CF136" s="197" t="n">
        <v>12500.0</v>
      </c>
      <c r="CG136" s="197" t="n">
        <v>0.0</v>
      </c>
      <c r="CH136" s="197" t="n">
        <v>300.0</v>
      </c>
      <c r="CI136" s="197" t="n">
        <v>600.0</v>
      </c>
      <c r="CJ136" s="197" t="n">
        <v>900.0</v>
      </c>
      <c r="CK136" s="197" t="n">
        <v>20000.0</v>
      </c>
      <c r="CL136" s="197" t="n">
        <v>20000.0</v>
      </c>
      <c r="CM136" s="197" t="n">
        <v>20000.0</v>
      </c>
      <c r="CN136" s="197" t="n">
        <v>20000.0</v>
      </c>
      <c r="CO136" s="197" t="n">
        <v>20000.0</v>
      </c>
      <c r="CP136" s="197" t="n">
        <v>20000.0</v>
      </c>
      <c r="CQ136" s="197" t="n">
        <v>20000.0</v>
      </c>
      <c r="CR136" s="197" t="n">
        <v>3500.0</v>
      </c>
      <c r="CS136" s="197" t="n">
        <v>0.0</v>
      </c>
      <c r="CT136" s="197" t="n">
        <v>0.0</v>
      </c>
      <c r="CU136" s="197" t="n">
        <v>2147.0791015625</v>
      </c>
    </row>
    <row r="137" spans="2:99">
      <c r="B137" s="122" t="s">
        <v>537</v>
      </c>
      <c r="C137" s="197" t="n">
        <v>4251.0</v>
      </c>
      <c r="D137" s="197" t="n">
        <v>3120.0</v>
      </c>
      <c r="E137" s="197" t="n">
        <v>575.0</v>
      </c>
      <c r="F137" s="122" t="s">
        <v>537</v>
      </c>
      <c r="G137" s="197" t="n">
        <v>1075.3839111328125</v>
      </c>
      <c r="H137" s="197" t="n">
        <v>1245.64208984375</v>
      </c>
      <c r="I137" s="197" t="n">
        <v>575.0</v>
      </c>
      <c r="J137" s="197" t="n">
        <v>775.008056640625</v>
      </c>
      <c r="K137" s="197" t="n">
        <v>1032.5750732421875</v>
      </c>
      <c r="L137" s="197" t="n">
        <v>4165.3505859375</v>
      </c>
      <c r="M137" s="197" t="n">
        <v>4165.3505859375</v>
      </c>
      <c r="N137" s="197" t="n">
        <v>4165.3505859375</v>
      </c>
      <c r="O137" s="197" t="n">
        <v>4165.3505859375</v>
      </c>
      <c r="P137" s="197" t="n">
        <v>4165.3505859375</v>
      </c>
      <c r="Q137" s="197" t="n">
        <v>17369.4609375</v>
      </c>
      <c r="R137" s="197" t="n">
        <v>4634.69189453125</v>
      </c>
      <c r="S137" s="197" t="n">
        <v>0.0</v>
      </c>
      <c r="T137" s="197" t="n">
        <v>73.01399230957031</v>
      </c>
      <c r="U137" s="197" t="n">
        <v>56.98142623901367</v>
      </c>
      <c r="V137" s="197" t="n">
        <v>6940.56396484375</v>
      </c>
      <c r="W137" s="197" t="n">
        <v>0.0</v>
      </c>
      <c r="X137" s="197" t="n">
        <v>5.4949116706848145</v>
      </c>
      <c r="Y137" s="197" t="n">
        <v>0.0</v>
      </c>
      <c r="Z137" s="197" t="n">
        <v>10094.8271484375</v>
      </c>
      <c r="AA137" s="197" t="n">
        <v>1.0</v>
      </c>
      <c r="AB137" s="197" t="n">
        <v>0.0</v>
      </c>
      <c r="AC137" s="197" t="n">
        <v>0.0</v>
      </c>
      <c r="AD137" s="197" t="n">
        <v>0.3799999952316284</v>
      </c>
      <c r="AE137" s="197" t="n">
        <v>9077.240234375</v>
      </c>
      <c r="AF137" s="197" t="n">
        <v>2539.513427734375</v>
      </c>
      <c r="AG137" s="197" t="n">
        <v>0.0</v>
      </c>
      <c r="AH137" s="197" t="n">
        <v>2992.482421875</v>
      </c>
      <c r="AI137" s="197" t="n">
        <v>2400.101806640625</v>
      </c>
      <c r="AJ137" s="197" t="n">
        <v>0.0</v>
      </c>
      <c r="AK137" s="197" t="n">
        <v>65.83299255371094</v>
      </c>
      <c r="AL137" s="197" t="n">
        <v>8171.625</v>
      </c>
      <c r="AM137" s="197" t="n">
        <v>4224.1025390625</v>
      </c>
      <c r="AN137" s="197" t="n">
        <v>0.0</v>
      </c>
      <c r="AO137" s="197" t="n">
        <v>0.0</v>
      </c>
      <c r="AP137" s="197" t="n">
        <v>0.0</v>
      </c>
      <c r="AQ137" s="197" t="n">
        <v>90.0</v>
      </c>
      <c r="AR137" s="197" t="n">
        <v>204.4704132080078</v>
      </c>
      <c r="AS137" s="197" t="n">
        <v>0.0</v>
      </c>
      <c r="AT137" s="197" t="n">
        <v>999999.0</v>
      </c>
      <c r="AU137" s="197" t="n">
        <v>0.0</v>
      </c>
      <c r="AV137" s="197" t="n">
        <v>999999.0</v>
      </c>
      <c r="AW137" s="197" t="n">
        <v>0.0</v>
      </c>
      <c r="AX137" s="197" t="n">
        <v>0.0</v>
      </c>
      <c r="AY137" s="197" t="n">
        <v>999999.0</v>
      </c>
      <c r="AZ137" s="197" t="n">
        <v>0.0</v>
      </c>
      <c r="BA137" s="197" t="n">
        <v>999999.0</v>
      </c>
      <c r="BB137" s="197" t="n">
        <v>0.0</v>
      </c>
      <c r="BC137" s="197" t="n">
        <v>0.0</v>
      </c>
      <c r="BD137" s="197" t="n">
        <v>0.0</v>
      </c>
      <c r="BE137" s="197" t="n">
        <v>0.0</v>
      </c>
      <c r="BF137" s="197" t="n">
        <v>999999.0</v>
      </c>
      <c r="BG137" s="197" t="n">
        <v>999999.0</v>
      </c>
      <c r="BH137" s="197" t="n">
        <v>999999.0</v>
      </c>
      <c r="BI137" s="197" t="n">
        <v>0.0</v>
      </c>
      <c r="BJ137" s="197" t="n">
        <v>999999.0</v>
      </c>
      <c r="BK137" s="197" t="n">
        <v>999999.0</v>
      </c>
      <c r="BL137" s="197" t="n">
        <v>999999.0</v>
      </c>
      <c r="BM137" s="197" t="n">
        <v>0.0</v>
      </c>
      <c r="BN137" s="197" t="n">
        <v>0.0</v>
      </c>
      <c r="BO137" s="197" t="n">
        <v>0.0</v>
      </c>
      <c r="BP137" s="197" t="n">
        <v>0.0</v>
      </c>
      <c r="BQ137" s="197" t="n">
        <v>999999.0</v>
      </c>
      <c r="BR137" s="197" t="n">
        <v>0.0</v>
      </c>
      <c r="BS137" s="197" t="n">
        <v>999999.0</v>
      </c>
      <c r="BT137" s="197" t="n">
        <v>0.0</v>
      </c>
      <c r="BU137" s="197" t="n">
        <v>309.22210693359375</v>
      </c>
      <c r="BV137" s="197" t="n">
        <v>1287.5677490234375</v>
      </c>
      <c r="BW137" s="197" t="n">
        <v>99000.0</v>
      </c>
      <c r="BX137" s="197" t="n">
        <v>230.24954223632812</v>
      </c>
      <c r="BY137" s="197" t="n">
        <v>618.0721435546875</v>
      </c>
      <c r="BZ137" s="197" t="n">
        <v>99000.0</v>
      </c>
      <c r="CA137" s="197" t="n">
        <v>338.970458984375</v>
      </c>
      <c r="CB137" s="197" t="n">
        <v>745.9667358398438</v>
      </c>
      <c r="CC137" s="197" t="n">
        <v>659.6491088867188</v>
      </c>
      <c r="CD137" s="197" t="n">
        <v>651.9227905273438</v>
      </c>
      <c r="CE137" s="197" t="n">
        <v>3586.867919921875</v>
      </c>
      <c r="CF137" s="197" t="n">
        <v>8000.0</v>
      </c>
      <c r="CG137" s="197" t="n">
        <v>0.0</v>
      </c>
      <c r="CH137" s="197" t="n">
        <v>300.0</v>
      </c>
      <c r="CI137" s="197" t="n">
        <v>600.0</v>
      </c>
      <c r="CJ137" s="197" t="n">
        <v>900.0</v>
      </c>
      <c r="CK137" s="197" t="n">
        <v>20000.0</v>
      </c>
      <c r="CL137" s="197" t="n">
        <v>20000.0</v>
      </c>
      <c r="CM137" s="197" t="n">
        <v>20000.0</v>
      </c>
      <c r="CN137" s="197" t="n">
        <v>20000.0</v>
      </c>
      <c r="CO137" s="197" t="n">
        <v>20000.0</v>
      </c>
      <c r="CP137" s="197" t="n">
        <v>20000.0</v>
      </c>
      <c r="CQ137" s="197" t="n">
        <v>20000.0</v>
      </c>
      <c r="CR137" s="197" t="n">
        <v>3500.0</v>
      </c>
      <c r="CS137" s="197" t="n">
        <v>0.0</v>
      </c>
      <c r="CT137" s="197" t="n">
        <v>0.0</v>
      </c>
      <c r="CU137" s="197" t="n">
        <v>1158.6729736328125</v>
      </c>
    </row>
    <row r="138" spans="2:99">
      <c r="B138" s="122" t="s">
        <v>538</v>
      </c>
      <c r="C138" s="197" t="n">
        <v>4439.0</v>
      </c>
      <c r="D138" s="197" t="n">
        <v>3163.0</v>
      </c>
      <c r="E138" s="197" t="n">
        <v>673.0</v>
      </c>
      <c r="F138" s="122" t="s">
        <v>538</v>
      </c>
      <c r="G138" s="197" t="n">
        <v>1570.6048583984375</v>
      </c>
      <c r="H138" s="197" t="n">
        <v>1640.345458984375</v>
      </c>
      <c r="I138" s="197" t="n">
        <v>673.0</v>
      </c>
      <c r="J138" s="197" t="n">
        <v>730.1586303710938</v>
      </c>
      <c r="K138" s="197" t="n">
        <v>1067.0</v>
      </c>
      <c r="L138" s="197" t="n">
        <v>848.5119018554688</v>
      </c>
      <c r="M138" s="197" t="n">
        <v>848.5119018554688</v>
      </c>
      <c r="N138" s="197" t="n">
        <v>2257.287353515625</v>
      </c>
      <c r="O138" s="197" t="n">
        <v>2257.287353515625</v>
      </c>
      <c r="P138" s="197" t="n">
        <v>2257.287353515625</v>
      </c>
      <c r="Q138" s="197" t="n">
        <v>10739.935546875</v>
      </c>
      <c r="R138" s="197" t="n">
        <v>2766.34521484375</v>
      </c>
      <c r="S138" s="197" t="n">
        <v>0.0</v>
      </c>
      <c r="T138" s="197" t="n">
        <v>0.0</v>
      </c>
      <c r="U138" s="197" t="n">
        <v>-9.252091407775879</v>
      </c>
      <c r="V138" s="197" t="n">
        <v>0.0</v>
      </c>
      <c r="W138" s="197" t="n">
        <v>0.0</v>
      </c>
      <c r="X138" s="197" t="n">
        <v>0.0</v>
      </c>
      <c r="Y138" s="197" t="n">
        <v>0.0</v>
      </c>
      <c r="Z138" s="197" t="n">
        <v>10312.5</v>
      </c>
      <c r="AA138" s="197" t="n">
        <v>1.0</v>
      </c>
      <c r="AB138" s="197" t="n">
        <v>0.0</v>
      </c>
      <c r="AC138" s="197" t="n">
        <v>0.0</v>
      </c>
      <c r="AD138" s="197" t="n">
        <v>0.3499999940395355</v>
      </c>
      <c r="AE138" s="197" t="n">
        <v>5028.9208984375</v>
      </c>
      <c r="AF138" s="197" t="n">
        <v>3069.07861328125</v>
      </c>
      <c r="AG138" s="197" t="n">
        <v>0.0</v>
      </c>
      <c r="AH138" s="197" t="n">
        <v>2131.376708984375</v>
      </c>
      <c r="AI138" s="197" t="n">
        <v>1649.5751953125</v>
      </c>
      <c r="AJ138" s="197" t="n">
        <v>48.00951385498047</v>
      </c>
      <c r="AK138" s="197" t="n">
        <v>86.37748718261719</v>
      </c>
      <c r="AL138" s="197" t="n">
        <v>7126.1845703125</v>
      </c>
      <c r="AM138" s="197" t="n">
        <v>4236.88623046875</v>
      </c>
      <c r="AN138" s="197" t="n">
        <v>0.0</v>
      </c>
      <c r="AO138" s="197" t="n">
        <v>0.0</v>
      </c>
      <c r="AP138" s="197" t="n">
        <v>0.0</v>
      </c>
      <c r="AQ138" s="197" t="n">
        <v>90.0</v>
      </c>
      <c r="AR138" s="197" t="n">
        <v>243.7710723876953</v>
      </c>
      <c r="AS138" s="197" t="n">
        <v>0.0</v>
      </c>
      <c r="AT138" s="197" t="n">
        <v>999999.0</v>
      </c>
      <c r="AU138" s="197" t="n">
        <v>0.0</v>
      </c>
      <c r="AV138" s="197" t="n">
        <v>999999.0</v>
      </c>
      <c r="AW138" s="197" t="n">
        <v>0.0</v>
      </c>
      <c r="AX138" s="197" t="n">
        <v>0.0</v>
      </c>
      <c r="AY138" s="197" t="n">
        <v>999999.0</v>
      </c>
      <c r="AZ138" s="197" t="n">
        <v>0.0</v>
      </c>
      <c r="BA138" s="197" t="n">
        <v>999999.0</v>
      </c>
      <c r="BB138" s="197" t="n">
        <v>0.0</v>
      </c>
      <c r="BC138" s="197" t="n">
        <v>0.7595824003219604</v>
      </c>
      <c r="BD138" s="197" t="n">
        <v>0.7365512847900391</v>
      </c>
      <c r="BE138" s="197" t="n">
        <v>0.7106015682220459</v>
      </c>
      <c r="BF138" s="197" t="n">
        <v>7243.71875</v>
      </c>
      <c r="BG138" s="197" t="n">
        <v>7369.29931640625</v>
      </c>
      <c r="BH138" s="197" t="n">
        <v>7551.86767578125</v>
      </c>
      <c r="BI138" s="197" t="n">
        <v>0.0</v>
      </c>
      <c r="BJ138" s="197" t="n">
        <v>15449.208984375</v>
      </c>
      <c r="BK138" s="197" t="n">
        <v>15325.9921875</v>
      </c>
      <c r="BL138" s="197" t="n">
        <v>15228.2353515625</v>
      </c>
      <c r="BM138" s="197" t="n">
        <v>-5865.15478515625</v>
      </c>
      <c r="BN138" s="197" t="n">
        <v>-6188.263671875</v>
      </c>
      <c r="BO138" s="197" t="n">
        <v>-6656.5673828125</v>
      </c>
      <c r="BP138" s="197" t="n">
        <v>1.1466898918151855</v>
      </c>
      <c r="BQ138" s="197" t="n">
        <v>7657.17578125</v>
      </c>
      <c r="BR138" s="197" t="n">
        <v>0.0</v>
      </c>
      <c r="BS138" s="197" t="n">
        <v>999999.0</v>
      </c>
      <c r="BT138" s="197" t="n">
        <v>0.0</v>
      </c>
      <c r="BU138" s="197" t="n">
        <v>283.7834777832031</v>
      </c>
      <c r="BV138" s="197" t="n">
        <v>306.34429931640625</v>
      </c>
      <c r="BW138" s="197" t="n">
        <v>99000.0</v>
      </c>
      <c r="BX138" s="197" t="n">
        <v>206.49400329589844</v>
      </c>
      <c r="BY138" s="197" t="n">
        <v>227.99302673339844</v>
      </c>
      <c r="BZ138" s="197" t="n">
        <v>99000.0</v>
      </c>
      <c r="CA138" s="197" t="n">
        <v>243.58160400390625</v>
      </c>
      <c r="CB138" s="197" t="n">
        <v>335.2064514160156</v>
      </c>
      <c r="CC138" s="197" t="n">
        <v>631.5789184570312</v>
      </c>
      <c r="CD138" s="197" t="n">
        <v>536.6585693359375</v>
      </c>
      <c r="CE138" s="197" t="n">
        <v>629.48046875</v>
      </c>
      <c r="CF138" s="197" t="n">
        <v>8000.0</v>
      </c>
      <c r="CG138" s="197" t="n">
        <v>0.0</v>
      </c>
      <c r="CH138" s="197" t="n">
        <v>300.0</v>
      </c>
      <c r="CI138" s="197" t="n">
        <v>600.0</v>
      </c>
      <c r="CJ138" s="197" t="n">
        <v>900.0</v>
      </c>
      <c r="CK138" s="197" t="n">
        <v>20000.0</v>
      </c>
      <c r="CL138" s="197" t="n">
        <v>20000.0</v>
      </c>
      <c r="CM138" s="197" t="n">
        <v>20000.0</v>
      </c>
      <c r="CN138" s="197" t="n">
        <v>20000.0</v>
      </c>
      <c r="CO138" s="197" t="n">
        <v>20000.0</v>
      </c>
      <c r="CP138" s="197" t="n">
        <v>20000.0</v>
      </c>
      <c r="CQ138" s="197" t="n">
        <v>20000.0</v>
      </c>
      <c r="CR138" s="197" t="n">
        <v>3500.0</v>
      </c>
      <c r="CS138" s="197" t="n">
        <v>0.0</v>
      </c>
      <c r="CT138" s="197" t="n">
        <v>0.0</v>
      </c>
      <c r="CU138" s="197" t="n">
        <v>691.5863037109375</v>
      </c>
    </row>
    <row r="139" spans="2:99">
      <c r="B139" s="122" t="s">
        <v>539</v>
      </c>
      <c r="C139" s="197" t="n">
        <v>4552.0</v>
      </c>
      <c r="D139" s="197" t="n">
        <v>3433.0</v>
      </c>
      <c r="E139" s="197" t="n">
        <v>800.0</v>
      </c>
      <c r="F139" s="122" t="s">
        <v>539</v>
      </c>
      <c r="G139" s="197" t="n">
        <v>1818.3043212890625</v>
      </c>
      <c r="H139" s="197" t="n">
        <v>1966.55322265625</v>
      </c>
      <c r="I139" s="197" t="n">
        <v>800.0</v>
      </c>
      <c r="J139" s="197" t="n">
        <v>664.320556640625</v>
      </c>
      <c r="K139" s="197" t="n">
        <v>941.8623657226562</v>
      </c>
      <c r="L139" s="197" t="n">
        <v>800.0</v>
      </c>
      <c r="M139" s="197" t="n">
        <v>800.0</v>
      </c>
      <c r="N139" s="197" t="n">
        <v>300.0</v>
      </c>
      <c r="O139" s="197" t="n">
        <v>300.0</v>
      </c>
      <c r="P139" s="197" t="n">
        <v>300.0</v>
      </c>
      <c r="Q139" s="197" t="n">
        <v>10331.1875</v>
      </c>
      <c r="R139" s="197" t="n">
        <v>3425.513916015625</v>
      </c>
      <c r="S139" s="197" t="n">
        <v>0.0</v>
      </c>
      <c r="T139" s="197" t="n">
        <v>0.0</v>
      </c>
      <c r="U139" s="197" t="n">
        <v>-89.84782409667969</v>
      </c>
      <c r="V139" s="197" t="n">
        <v>869.73388671875</v>
      </c>
      <c r="W139" s="197" t="n">
        <v>811.0540161132812</v>
      </c>
      <c r="X139" s="197" t="n">
        <v>0.0</v>
      </c>
      <c r="Y139" s="197" t="n">
        <v>58.679874420166016</v>
      </c>
      <c r="Z139" s="197" t="n">
        <v>11153.3330078125</v>
      </c>
      <c r="AA139" s="197" t="n">
        <v>1.0</v>
      </c>
      <c r="AB139" s="197" t="n">
        <v>0.0</v>
      </c>
      <c r="AC139" s="197" t="n">
        <v>0.0</v>
      </c>
      <c r="AD139" s="197" t="n">
        <v>0.3499999940395355</v>
      </c>
      <c r="AE139" s="197" t="n">
        <v>5152.150390625</v>
      </c>
      <c r="AF139" s="197" t="n">
        <v>457.12896728515625</v>
      </c>
      <c r="AG139" s="197" t="n">
        <v>0.0</v>
      </c>
      <c r="AH139" s="197" t="n">
        <v>2306.517822265625</v>
      </c>
      <c r="AI139" s="197" t="n">
        <v>1849.4012451171875</v>
      </c>
      <c r="AJ139" s="197" t="n">
        <v>403.6741943359375</v>
      </c>
      <c r="AK139" s="197" t="n">
        <v>367.1012268066406</v>
      </c>
      <c r="AL139" s="197" t="n">
        <v>6680.0</v>
      </c>
      <c r="AM139" s="197" t="n">
        <v>4308.31884765625</v>
      </c>
      <c r="AN139" s="197" t="n">
        <v>1600.0</v>
      </c>
      <c r="AO139" s="197" t="n">
        <v>300.0</v>
      </c>
      <c r="AP139" s="197" t="n">
        <v>800.0</v>
      </c>
      <c r="AQ139" s="197" t="n">
        <v>90.0</v>
      </c>
      <c r="AR139" s="197" t="n">
        <v>265.130126953125</v>
      </c>
      <c r="AS139" s="197" t="n">
        <v>0.6327046751976013</v>
      </c>
      <c r="AT139" s="197" t="n">
        <v>114.76115417480469</v>
      </c>
      <c r="AU139" s="197" t="n">
        <v>0.0</v>
      </c>
      <c r="AV139" s="197" t="n">
        <v>6773.00146484375</v>
      </c>
      <c r="AW139" s="197" t="n">
        <v>3260.0087890625</v>
      </c>
      <c r="AX139" s="197" t="n">
        <v>1.5220389366149902</v>
      </c>
      <c r="AY139" s="197" t="n">
        <v>-9060.1455078125</v>
      </c>
      <c r="AZ139" s="197" t="n">
        <v>0.0</v>
      </c>
      <c r="BA139" s="197" t="n">
        <v>6956.96484375</v>
      </c>
      <c r="BB139" s="197" t="n">
        <v>8378.1748046875</v>
      </c>
      <c r="BC139" s="197" t="n">
        <v>0.0</v>
      </c>
      <c r="BD139" s="197" t="n">
        <v>0.0</v>
      </c>
      <c r="BE139" s="197" t="n">
        <v>0.0</v>
      </c>
      <c r="BF139" s="197" t="n">
        <v>999999.0</v>
      </c>
      <c r="BG139" s="197" t="n">
        <v>999999.0</v>
      </c>
      <c r="BH139" s="197" t="n">
        <v>999999.0</v>
      </c>
      <c r="BI139" s="197" t="n">
        <v>0.0</v>
      </c>
      <c r="BJ139" s="197" t="n">
        <v>999999.0</v>
      </c>
      <c r="BK139" s="197" t="n">
        <v>999999.0</v>
      </c>
      <c r="BL139" s="197" t="n">
        <v>999999.0</v>
      </c>
      <c r="BM139" s="197" t="n">
        <v>0.0</v>
      </c>
      <c r="BN139" s="197" t="n">
        <v>0.0</v>
      </c>
      <c r="BO139" s="197" t="n">
        <v>0.0</v>
      </c>
      <c r="BP139" s="197" t="n">
        <v>0.0</v>
      </c>
      <c r="BQ139" s="197" t="n">
        <v>999999.0</v>
      </c>
      <c r="BR139" s="197" t="n">
        <v>0.0</v>
      </c>
      <c r="BS139" s="197" t="n">
        <v>999999.0</v>
      </c>
      <c r="BT139" s="197" t="n">
        <v>0.0</v>
      </c>
      <c r="BU139" s="197" t="n">
        <v>267.9783935546875</v>
      </c>
      <c r="BV139" s="197" t="n">
        <v>282.38702392578125</v>
      </c>
      <c r="BW139" s="197" t="n">
        <v>450.0</v>
      </c>
      <c r="BX139" s="197" t="n">
        <v>214.7027130126953</v>
      </c>
      <c r="BY139" s="197" t="n">
        <v>205.8967742919922</v>
      </c>
      <c r="BZ139" s="197" t="n">
        <v>450.0</v>
      </c>
      <c r="CA139" s="197" t="n">
        <v>336.1006164550781</v>
      </c>
      <c r="CB139" s="197" t="n">
        <v>243.91680908203125</v>
      </c>
      <c r="CC139" s="197" t="n">
        <v>631.5789184570312</v>
      </c>
      <c r="CD139" s="197" t="n">
        <v>912.7501220703125</v>
      </c>
      <c r="CE139" s="197" t="n">
        <v>525.2498168945312</v>
      </c>
      <c r="CF139" s="197" t="n">
        <v>11000.0</v>
      </c>
      <c r="CG139" s="197" t="n">
        <v>6675.35205078125</v>
      </c>
      <c r="CH139" s="197" t="n">
        <v>300.0</v>
      </c>
      <c r="CI139" s="197" t="n">
        <v>800.0</v>
      </c>
      <c r="CJ139" s="197" t="n">
        <v>1100.0</v>
      </c>
      <c r="CK139" s="197" t="n">
        <v>20000.0</v>
      </c>
      <c r="CL139" s="197" t="n">
        <v>1200.0</v>
      </c>
      <c r="CM139" s="197" t="n">
        <v>20000.0</v>
      </c>
      <c r="CN139" s="197" t="n">
        <v>20000.0</v>
      </c>
      <c r="CO139" s="197" t="n">
        <v>20000.0</v>
      </c>
      <c r="CP139" s="197" t="n">
        <v>20000.0</v>
      </c>
      <c r="CQ139" s="197" t="n">
        <v>20000.0</v>
      </c>
      <c r="CR139" s="197" t="n">
        <v>3500.0</v>
      </c>
      <c r="CS139" s="197" t="n">
        <v>0.0</v>
      </c>
      <c r="CT139" s="197" t="n">
        <v>0.0</v>
      </c>
      <c r="CU139" s="197" t="n">
        <v>856.3784790039062</v>
      </c>
    </row>
    <row r="140" spans="2:99">
      <c r="B140" s="122" t="s">
        <v>540</v>
      </c>
      <c r="C140" s="197" t="n">
        <v>4552.0</v>
      </c>
      <c r="D140" s="197" t="n">
        <v>3538.0</v>
      </c>
      <c r="E140" s="197" t="n">
        <v>975.0</v>
      </c>
      <c r="F140" s="122" t="s">
        <v>540</v>
      </c>
      <c r="G140" s="197" t="n">
        <v>1939.4530029296875</v>
      </c>
      <c r="H140" s="197" t="n">
        <v>2301.96337890625</v>
      </c>
      <c r="I140" s="197" t="n">
        <v>975.0</v>
      </c>
      <c r="J140" s="197" t="n">
        <v>548.9976196289062</v>
      </c>
      <c r="K140" s="197" t="n">
        <v>784.6724853515625</v>
      </c>
      <c r="L140" s="197" t="n">
        <v>800.0</v>
      </c>
      <c r="M140" s="197" t="n">
        <v>800.0</v>
      </c>
      <c r="N140" s="197" t="n">
        <v>700.0</v>
      </c>
      <c r="O140" s="197" t="n">
        <v>700.0</v>
      </c>
      <c r="P140" s="197" t="n">
        <v>700.0</v>
      </c>
      <c r="Q140" s="197" t="n">
        <v>12546.9140625</v>
      </c>
      <c r="R140" s="197" t="n">
        <v>3740.399169921875</v>
      </c>
      <c r="S140" s="197" t="n">
        <v>0.0</v>
      </c>
      <c r="T140" s="197" t="n">
        <v>0.0</v>
      </c>
      <c r="U140" s="197" t="n">
        <v>-57.20402145385742</v>
      </c>
      <c r="V140" s="197" t="n">
        <v>4972.3251953125</v>
      </c>
      <c r="W140" s="197" t="n">
        <v>3448.1220703125</v>
      </c>
      <c r="X140" s="197" t="n">
        <v>1433.211669921875</v>
      </c>
      <c r="Y140" s="197" t="n">
        <v>90.99127960205078</v>
      </c>
      <c r="Z140" s="197" t="n">
        <v>8535.4833984375</v>
      </c>
      <c r="AA140" s="197" t="n">
        <v>1.0</v>
      </c>
      <c r="AB140" s="197" t="n">
        <v>0.0</v>
      </c>
      <c r="AC140" s="197" t="n">
        <v>0.0</v>
      </c>
      <c r="AD140" s="197" t="n">
        <v>0.3499999940395355</v>
      </c>
      <c r="AE140" s="197" t="n">
        <v>6116.6767578125</v>
      </c>
      <c r="AF140" s="197" t="n">
        <v>0.0</v>
      </c>
      <c r="AG140" s="197" t="n">
        <v>2215.71044921875</v>
      </c>
      <c r="AH140" s="197" t="n">
        <v>3709.95166015625</v>
      </c>
      <c r="AI140" s="197" t="n">
        <v>3281.56591796875</v>
      </c>
      <c r="AJ140" s="197" t="n">
        <v>0.0</v>
      </c>
      <c r="AK140" s="197" t="n">
        <v>37.76311111450195</v>
      </c>
      <c r="AL140" s="197" t="n">
        <v>6680.0</v>
      </c>
      <c r="AM140" s="197" t="n">
        <v>4356.97509765625</v>
      </c>
      <c r="AN140" s="197" t="n">
        <v>1600.0</v>
      </c>
      <c r="AO140" s="197" t="n">
        <v>700.0</v>
      </c>
      <c r="AP140" s="197" t="n">
        <v>800.0</v>
      </c>
      <c r="AQ140" s="197" t="n">
        <v>90.0</v>
      </c>
      <c r="AR140" s="197" t="n">
        <v>818.4301147460938</v>
      </c>
      <c r="AS140" s="197" t="n">
        <v>0.5850430130958557</v>
      </c>
      <c r="AT140" s="197" t="n">
        <v>182.8900909423828</v>
      </c>
      <c r="AU140" s="197" t="n">
        <v>0.0</v>
      </c>
      <c r="AV140" s="197" t="n">
        <v>7640.025390625</v>
      </c>
      <c r="AW140" s="197" t="n">
        <v>3223.613037109375</v>
      </c>
      <c r="AX140" s="197" t="n">
        <v>1.3629074096679688</v>
      </c>
      <c r="AY140" s="197" t="n">
        <v>-7445.91357421875</v>
      </c>
      <c r="AZ140" s="197" t="n">
        <v>0.0</v>
      </c>
      <c r="BA140" s="197" t="n">
        <v>9926.1171875</v>
      </c>
      <c r="BB140" s="197" t="n">
        <v>7536.154296875</v>
      </c>
      <c r="BC140" s="197" t="n">
        <v>0.0</v>
      </c>
      <c r="BD140" s="197" t="n">
        <v>0.0</v>
      </c>
      <c r="BE140" s="197" t="n">
        <v>0.4795270562171936</v>
      </c>
      <c r="BF140" s="197" t="n">
        <v>999998.0</v>
      </c>
      <c r="BG140" s="197" t="n">
        <v>999998.0</v>
      </c>
      <c r="BH140" s="197" t="n">
        <v>11556.3427734375</v>
      </c>
      <c r="BI140" s="197" t="n">
        <v>0.0</v>
      </c>
      <c r="BJ140" s="197" t="n">
        <v>999999.0</v>
      </c>
      <c r="BK140" s="197" t="n">
        <v>999999.0</v>
      </c>
      <c r="BL140" s="197" t="n">
        <v>17668.541015625</v>
      </c>
      <c r="BM140" s="197" t="n">
        <v>0.0</v>
      </c>
      <c r="BN140" s="197" t="n">
        <v>0.0</v>
      </c>
      <c r="BO140" s="197" t="n">
        <v>-19999.068359375</v>
      </c>
      <c r="BP140" s="197" t="n">
        <v>0.0</v>
      </c>
      <c r="BQ140" s="197" t="n">
        <v>999999.0</v>
      </c>
      <c r="BR140" s="197" t="n">
        <v>0.0</v>
      </c>
      <c r="BS140" s="197" t="n">
        <v>999999.0</v>
      </c>
      <c r="BT140" s="197" t="n">
        <v>0.0</v>
      </c>
      <c r="BU140" s="197" t="n">
        <v>275.4691162109375</v>
      </c>
      <c r="BV140" s="197" t="n">
        <v>270.1768493652344</v>
      </c>
      <c r="BW140" s="197" t="n">
        <v>450.0</v>
      </c>
      <c r="BX140" s="197" t="n">
        <v>251.81423950195312</v>
      </c>
      <c r="BY140" s="197" t="n">
        <v>217.38433837890625</v>
      </c>
      <c r="BZ140" s="197" t="n">
        <v>450.0</v>
      </c>
      <c r="CA140" s="197" t="n">
        <v>379.4653015136719</v>
      </c>
      <c r="CB140" s="197" t="n">
        <v>338.3122863769531</v>
      </c>
      <c r="CC140" s="197" t="n">
        <v>631.5789184570312</v>
      </c>
      <c r="CD140" s="197" t="n">
        <v>1168.4100341796875</v>
      </c>
      <c r="CE140" s="197" t="n">
        <v>941.4791259765625</v>
      </c>
      <c r="CF140" s="197" t="n">
        <v>11000.0</v>
      </c>
      <c r="CG140" s="197" t="n">
        <v>6783.96337890625</v>
      </c>
      <c r="CH140" s="197" t="n">
        <v>1000.0</v>
      </c>
      <c r="CI140" s="197" t="n">
        <v>800.0</v>
      </c>
      <c r="CJ140" s="197" t="n">
        <v>1800.0</v>
      </c>
      <c r="CK140" s="197" t="n">
        <v>20000.0</v>
      </c>
      <c r="CL140" s="197" t="n">
        <v>1911.290283203125</v>
      </c>
      <c r="CM140" s="197" t="n">
        <v>20000.0</v>
      </c>
      <c r="CN140" s="197" t="n">
        <v>20000.0</v>
      </c>
      <c r="CO140" s="197" t="n">
        <v>20000.0</v>
      </c>
      <c r="CP140" s="197" t="n">
        <v>20000.0</v>
      </c>
      <c r="CQ140" s="197" t="n">
        <v>20000.0</v>
      </c>
      <c r="CR140" s="197" t="n">
        <v>3500.0</v>
      </c>
      <c r="CS140" s="197" t="n">
        <v>0.0</v>
      </c>
      <c r="CT140" s="197" t="n">
        <v>0.0</v>
      </c>
      <c r="CU140" s="197" t="n">
        <v>935.0997924804688</v>
      </c>
    </row>
    <row r="141" spans="2:99">
      <c r="B141" s="122" t="s">
        <v>541</v>
      </c>
      <c r="C141" s="197" t="n">
        <v>4500.0</v>
      </c>
      <c r="D141" s="197" t="n">
        <v>3538.0</v>
      </c>
      <c r="E141" s="197" t="n">
        <v>975.0</v>
      </c>
      <c r="F141" s="122" t="s">
        <v>541</v>
      </c>
      <c r="G141" s="197" t="n">
        <v>1654.606689453125</v>
      </c>
      <c r="H141" s="197" t="n">
        <v>2233.171142578125</v>
      </c>
      <c r="I141" s="197" t="n">
        <v>975.0</v>
      </c>
      <c r="J141" s="197" t="n">
        <v>372.8274230957031</v>
      </c>
      <c r="K141" s="197" t="n">
        <v>540.226318359375</v>
      </c>
      <c r="L141" s="197" t="n">
        <v>800.0</v>
      </c>
      <c r="M141" s="197" t="n">
        <v>800.0</v>
      </c>
      <c r="N141" s="197" t="n">
        <v>394.38104248046875</v>
      </c>
      <c r="O141" s="197" t="n">
        <v>0.0</v>
      </c>
      <c r="P141" s="197" t="n">
        <v>394.38104248046875</v>
      </c>
      <c r="Q141" s="197" t="n">
        <v>13576.001953125</v>
      </c>
      <c r="R141" s="197" t="n">
        <v>2118.658447265625</v>
      </c>
      <c r="S141" s="197" t="n">
        <v>0.0</v>
      </c>
      <c r="T141" s="197" t="n">
        <v>0.0</v>
      </c>
      <c r="U141" s="197" t="n">
        <v>-149.86334228515625</v>
      </c>
      <c r="V141" s="197" t="n">
        <v>677.1500854492188</v>
      </c>
      <c r="W141" s="197" t="n">
        <v>569.1930541992188</v>
      </c>
      <c r="X141" s="197" t="n">
        <v>0.0</v>
      </c>
      <c r="Y141" s="197" t="n">
        <v>0.0</v>
      </c>
      <c r="Z141" s="197" t="n">
        <v>9920.0</v>
      </c>
      <c r="AA141" s="197" t="n">
        <v>0.0</v>
      </c>
      <c r="AB141" s="197" t="n">
        <v>394.38104248046875</v>
      </c>
      <c r="AC141" s="197" t="n">
        <v>0.0</v>
      </c>
      <c r="AD141" s="197" t="n">
        <v>0.3499999940395355</v>
      </c>
      <c r="AE141" s="197" t="n">
        <v>5685.5615234375</v>
      </c>
      <c r="AF141" s="197" t="n">
        <v>58.430870056152344</v>
      </c>
      <c r="AG141" s="197" t="n">
        <v>5607.65576171875</v>
      </c>
      <c r="AH141" s="197" t="n">
        <v>4761.94091796875</v>
      </c>
      <c r="AI141" s="197" t="n">
        <v>3414.31005859375</v>
      </c>
      <c r="AJ141" s="197" t="n">
        <v>1853.008056640625</v>
      </c>
      <c r="AK141" s="197" t="n">
        <v>1644.3138427734375</v>
      </c>
      <c r="AL141" s="197" t="n">
        <v>6680.0</v>
      </c>
      <c r="AM141" s="197" t="n">
        <v>4403.69873046875</v>
      </c>
      <c r="AN141" s="197" t="n">
        <v>0.0</v>
      </c>
      <c r="AO141" s="197" t="n">
        <v>0.0</v>
      </c>
      <c r="AP141" s="197" t="n">
        <v>0.0</v>
      </c>
      <c r="AQ141" s="197" t="n">
        <v>90.0</v>
      </c>
      <c r="AR141" s="197" t="n">
        <v>625.1891479492188</v>
      </c>
      <c r="AS141" s="197" t="n">
        <v>0.8618856072425842</v>
      </c>
      <c r="AT141" s="197" t="n">
        <v>-1804.009521484375</v>
      </c>
      <c r="AU141" s="197" t="n">
        <v>2093.09619140625</v>
      </c>
      <c r="AV141" s="197" t="n">
        <v>10019.1337890625</v>
      </c>
      <c r="AW141" s="197" t="n">
        <v>510.9831237792969</v>
      </c>
      <c r="AX141" s="197" t="n">
        <v>1.2533352375030518</v>
      </c>
      <c r="AY141" s="197" t="n">
        <v>-4785.2568359375</v>
      </c>
      <c r="AZ141" s="197" t="n">
        <v>0.0</v>
      </c>
      <c r="BA141" s="197" t="n">
        <v>12407.7001953125</v>
      </c>
      <c r="BB141" s="197" t="n">
        <v>1803.0908203125</v>
      </c>
      <c r="BC141" s="197" t="n">
        <v>0.5249669551849365</v>
      </c>
      <c r="BD141" s="197" t="n">
        <v>0.534441351890564</v>
      </c>
      <c r="BE141" s="197" t="n">
        <v>0.5500045418739319</v>
      </c>
      <c r="BF141" s="197" t="n">
        <v>8421.974609375</v>
      </c>
      <c r="BG141" s="197" t="n">
        <v>8368.8603515625</v>
      </c>
      <c r="BH141" s="197" t="n">
        <v>8249.5849609375</v>
      </c>
      <c r="BI141" s="197" t="n">
        <v>0.0</v>
      </c>
      <c r="BJ141" s="197" t="n">
        <v>15623.3486328125</v>
      </c>
      <c r="BK141" s="197" t="n">
        <v>15700.2001953125</v>
      </c>
      <c r="BL141" s="197" t="n">
        <v>15794.41796875</v>
      </c>
      <c r="BM141" s="197" t="n">
        <v>-16735.6015625</v>
      </c>
      <c r="BN141" s="197" t="n">
        <v>-16392.1484375</v>
      </c>
      <c r="BO141" s="197" t="n">
        <v>-15795.427734375</v>
      </c>
      <c r="BP141" s="197" t="n">
        <v>0.0</v>
      </c>
      <c r="BQ141" s="197" t="n">
        <v>999999.0</v>
      </c>
      <c r="BR141" s="197" t="n">
        <v>0.0</v>
      </c>
      <c r="BS141" s="197" t="n">
        <v>999999.0</v>
      </c>
      <c r="BT141" s="197" t="n">
        <v>0.0</v>
      </c>
      <c r="BU141" s="197" t="n">
        <v>238.04791259765625</v>
      </c>
      <c r="BV141" s="197" t="n">
        <v>276.5618591308594</v>
      </c>
      <c r="BW141" s="197" t="n">
        <v>900.0</v>
      </c>
      <c r="BX141" s="197" t="n">
        <v>231.8423614501953</v>
      </c>
      <c r="BY141" s="197" t="n">
        <v>254.88787841796875</v>
      </c>
      <c r="BZ141" s="197" t="n">
        <v>1060.0</v>
      </c>
      <c r="CA141" s="197" t="n">
        <v>376.08111572265625</v>
      </c>
      <c r="CB141" s="197" t="n">
        <v>378.08843994140625</v>
      </c>
      <c r="CC141" s="197" t="n">
        <v>631.5789184570312</v>
      </c>
      <c r="CD141" s="197" t="n">
        <v>1033.1182861328125</v>
      </c>
      <c r="CE141" s="197" t="n">
        <v>1189.5445556640625</v>
      </c>
      <c r="CF141" s="197" t="n">
        <v>99000.0</v>
      </c>
      <c r="CG141" s="197" t="n">
        <v>5800.28173828125</v>
      </c>
      <c r="CH141" s="197" t="n">
        <v>1684.440185546875</v>
      </c>
      <c r="CI141" s="197" t="n">
        <v>800.0</v>
      </c>
      <c r="CJ141" s="197" t="n">
        <v>2484.440185546875</v>
      </c>
      <c r="CK141" s="197" t="n">
        <v>20000.0</v>
      </c>
      <c r="CL141" s="197" t="n">
        <v>20000.0</v>
      </c>
      <c r="CM141" s="197" t="n">
        <v>20000.0</v>
      </c>
      <c r="CN141" s="197" t="n">
        <v>20000.0</v>
      </c>
      <c r="CO141" s="197" t="n">
        <v>20000.0</v>
      </c>
      <c r="CP141" s="197" t="n">
        <v>20000.0</v>
      </c>
      <c r="CQ141" s="197" t="n">
        <v>20000.0</v>
      </c>
      <c r="CR141" s="197" t="n">
        <v>3500.0</v>
      </c>
      <c r="CS141" s="197" t="n">
        <v>26.0</v>
      </c>
      <c r="CT141" s="197" t="n">
        <v>26.0</v>
      </c>
      <c r="CU141" s="197" t="n">
        <v>529.6646118164062</v>
      </c>
    </row>
    <row r="142" spans="2:99">
      <c r="B142" s="122" t="s">
        <v>542</v>
      </c>
      <c r="C142" s="197" t="n">
        <v>4150.0</v>
      </c>
      <c r="D142" s="197" t="n">
        <v>3538.0</v>
      </c>
      <c r="E142" s="197" t="n">
        <v>950.0</v>
      </c>
      <c r="F142" s="122" t="s">
        <v>542</v>
      </c>
      <c r="G142" s="197" t="n">
        <v>1307.3321533203125</v>
      </c>
      <c r="H142" s="197" t="n">
        <v>1685.03466796875</v>
      </c>
      <c r="I142" s="197" t="n">
        <v>789.5525512695312</v>
      </c>
      <c r="J142" s="197" t="n">
        <v>348.34326171875</v>
      </c>
      <c r="K142" s="197" t="n">
        <v>636.773681640625</v>
      </c>
      <c r="L142" s="197" t="n">
        <v>3579.5849609375</v>
      </c>
      <c r="M142" s="197" t="n">
        <v>3579.5849609375</v>
      </c>
      <c r="N142" s="197" t="n">
        <v>6680.0</v>
      </c>
      <c r="O142" s="197" t="n">
        <v>6432.873046875</v>
      </c>
      <c r="P142" s="197" t="n">
        <v>6432.873046875</v>
      </c>
      <c r="Q142" s="197" t="n">
        <v>17938.2578125</v>
      </c>
      <c r="R142" s="197" t="n">
        <v>2034.5875244140625</v>
      </c>
      <c r="S142" s="197" t="n">
        <v>0.0</v>
      </c>
      <c r="T142" s="197" t="n">
        <v>0.0</v>
      </c>
      <c r="U142" s="197" t="n">
        <v>-85.12654113769531</v>
      </c>
      <c r="V142" s="197" t="n">
        <v>62.61162567138672</v>
      </c>
      <c r="W142" s="197" t="n">
        <v>0.0</v>
      </c>
      <c r="X142" s="197" t="n">
        <v>0.0</v>
      </c>
      <c r="Y142" s="197" t="n">
        <v>0.0</v>
      </c>
      <c r="Z142" s="197" t="n">
        <v>5000.0</v>
      </c>
      <c r="AA142" s="197" t="n">
        <v>0.0</v>
      </c>
      <c r="AB142" s="197" t="n">
        <v>0.0</v>
      </c>
      <c r="AC142" s="197" t="n">
        <v>0.0</v>
      </c>
      <c r="AD142" s="197" t="n">
        <v>0.6499999761581421</v>
      </c>
      <c r="AE142" s="197" t="n">
        <v>13083.326171875</v>
      </c>
      <c r="AF142" s="197" t="n">
        <v>1563.135009765625</v>
      </c>
      <c r="AG142" s="197" t="n">
        <v>7831.92041015625</v>
      </c>
      <c r="AH142" s="197" t="n">
        <v>4589.5283203125</v>
      </c>
      <c r="AI142" s="197" t="n">
        <v>3250.0</v>
      </c>
      <c r="AJ142" s="197" t="n">
        <v>6701.56396484375</v>
      </c>
      <c r="AK142" s="197" t="n">
        <v>6579.7841796875</v>
      </c>
      <c r="AL142" s="197" t="n">
        <v>6680.0</v>
      </c>
      <c r="AM142" s="197" t="n">
        <v>4444.3662109375</v>
      </c>
      <c r="AN142" s="197" t="n">
        <v>0.0</v>
      </c>
      <c r="AO142" s="197" t="n">
        <v>0.0</v>
      </c>
      <c r="AP142" s="197" t="n">
        <v>0.0</v>
      </c>
      <c r="AQ142" s="197" t="n">
        <v>90.0</v>
      </c>
      <c r="AR142" s="197" t="n">
        <v>636.773681640625</v>
      </c>
      <c r="AS142" s="197" t="n">
        <v>0.8501537442207336</v>
      </c>
      <c r="AT142" s="197" t="n">
        <v>-1899.0067138671875</v>
      </c>
      <c r="AU142" s="197" t="n">
        <v>2233.721435546875</v>
      </c>
      <c r="AV142" s="197" t="n">
        <v>13473.662109375</v>
      </c>
      <c r="AW142" s="197" t="n">
        <v>1437.407958984375</v>
      </c>
      <c r="AX142" s="197" t="n">
        <v>1.282659649848938</v>
      </c>
      <c r="AY142" s="197" t="n">
        <v>-5172.02587890625</v>
      </c>
      <c r="AZ142" s="197" t="n">
        <v>0.0</v>
      </c>
      <c r="BA142" s="197" t="n">
        <v>18021.310546875</v>
      </c>
      <c r="BB142" s="197" t="n">
        <v>-833.28271484375</v>
      </c>
      <c r="BC142" s="197" t="n">
        <v>0.0</v>
      </c>
      <c r="BD142" s="197" t="n">
        <v>0.5352829694747925</v>
      </c>
      <c r="BE142" s="197" t="n">
        <v>0.5645988583564758</v>
      </c>
      <c r="BF142" s="197" t="n">
        <v>999998.0</v>
      </c>
      <c r="BG142" s="197" t="n">
        <v>4979.01953125</v>
      </c>
      <c r="BH142" s="197" t="n">
        <v>4739.453125</v>
      </c>
      <c r="BI142" s="197" t="n">
        <v>0.0</v>
      </c>
      <c r="BJ142" s="197" t="n">
        <v>999999.0</v>
      </c>
      <c r="BK142" s="197" t="n">
        <v>14658.125</v>
      </c>
      <c r="BL142" s="197" t="n">
        <v>14948.6552734375</v>
      </c>
      <c r="BM142" s="197" t="n">
        <v>0.0</v>
      </c>
      <c r="BN142" s="197" t="n">
        <v>-2999.232666015625</v>
      </c>
      <c r="BO142" s="197" t="n">
        <v>-3087.14404296875</v>
      </c>
      <c r="BP142" s="197" t="n">
        <v>0.0</v>
      </c>
      <c r="BQ142" s="197" t="n">
        <v>999999.0</v>
      </c>
      <c r="BR142" s="197" t="n">
        <v>0.0</v>
      </c>
      <c r="BS142" s="197" t="n">
        <v>999999.0</v>
      </c>
      <c r="BT142" s="197" t="n">
        <v>0.0</v>
      </c>
      <c r="BU142" s="197" t="n">
        <v>247.57144165039062</v>
      </c>
      <c r="BV142" s="197" t="n">
        <v>237.31597900390625</v>
      </c>
      <c r="BW142" s="197" t="n">
        <v>1350.0</v>
      </c>
      <c r="BX142" s="197" t="n">
        <v>255.00079345703125</v>
      </c>
      <c r="BY142" s="197" t="n">
        <v>231.3966064453125</v>
      </c>
      <c r="BZ142" s="197" t="n">
        <v>1670.0</v>
      </c>
      <c r="CA142" s="197" t="n">
        <v>278.7740783691406</v>
      </c>
      <c r="CB142" s="197" t="n">
        <v>378.1717224121094</v>
      </c>
      <c r="CC142" s="197" t="n">
        <v>631.5789184570312</v>
      </c>
      <c r="CD142" s="197" t="n">
        <v>1489.3668212890625</v>
      </c>
      <c r="CE142" s="197" t="n">
        <v>1019.8243408203125</v>
      </c>
      <c r="CF142" s="197" t="n">
        <v>99000.0</v>
      </c>
      <c r="CG142" s="197" t="n">
        <v>10571.3779296875</v>
      </c>
      <c r="CH142" s="197" t="n">
        <v>6288.2900390625</v>
      </c>
      <c r="CI142" s="197" t="n">
        <v>800.0</v>
      </c>
      <c r="CJ142" s="197" t="n">
        <v>7088.2900390625</v>
      </c>
      <c r="CK142" s="197" t="n">
        <v>20000.0</v>
      </c>
      <c r="CL142" s="197" t="n">
        <v>20000.0</v>
      </c>
      <c r="CM142" s="197" t="n">
        <v>20000.0</v>
      </c>
      <c r="CN142" s="197" t="n">
        <v>20000.0</v>
      </c>
      <c r="CO142" s="197" t="n">
        <v>20000.0</v>
      </c>
      <c r="CP142" s="197" t="n">
        <v>20000.0</v>
      </c>
      <c r="CQ142" s="197" t="n">
        <v>20000.0</v>
      </c>
      <c r="CR142" s="197" t="n">
        <v>3500.0</v>
      </c>
      <c r="CS142" s="197" t="n">
        <v>31.0</v>
      </c>
      <c r="CT142" s="197" t="n">
        <v>31.0</v>
      </c>
      <c r="CU142" s="197" t="n">
        <v>508.6468811035156</v>
      </c>
    </row>
    <row r="143" spans="2:99">
      <c r="B143" s="122" t="s">
        <v>543</v>
      </c>
      <c r="C143" s="197" t="n">
        <v>3700.0</v>
      </c>
      <c r="D143" s="197" t="n">
        <v>3538.0</v>
      </c>
      <c r="E143" s="197" t="n">
        <v>800.0</v>
      </c>
      <c r="F143" s="122" t="s">
        <v>543</v>
      </c>
      <c r="G143" s="197" t="n">
        <v>1053.2930908203125</v>
      </c>
      <c r="H143" s="197" t="n">
        <v>1351.5836181640625</v>
      </c>
      <c r="I143" s="197" t="n">
        <v>771.9253540039062</v>
      </c>
      <c r="J143" s="197" t="n">
        <v>257.6622314453125</v>
      </c>
      <c r="K143" s="197" t="n">
        <v>633.1504516601562</v>
      </c>
      <c r="L143" s="197" t="n">
        <v>2096.323974609375</v>
      </c>
      <c r="M143" s="197" t="n">
        <v>2096.323974609375</v>
      </c>
      <c r="N143" s="197" t="n">
        <v>4412.1318359375</v>
      </c>
      <c r="O143" s="197" t="n">
        <v>4249.83447265625</v>
      </c>
      <c r="P143" s="197" t="n">
        <v>4249.83447265625</v>
      </c>
      <c r="Q143" s="197" t="n">
        <v>11555.28125</v>
      </c>
      <c r="R143" s="197" t="n">
        <v>1647.6190185546875</v>
      </c>
      <c r="S143" s="197" t="n">
        <v>0.0</v>
      </c>
      <c r="T143" s="197" t="n">
        <v>0.0</v>
      </c>
      <c r="U143" s="197" t="n">
        <v>-107.89252471923828</v>
      </c>
      <c r="V143" s="197" t="n">
        <v>100.29107666015625</v>
      </c>
      <c r="W143" s="197" t="n">
        <v>0.0</v>
      </c>
      <c r="X143" s="197" t="n">
        <v>0.0</v>
      </c>
      <c r="Y143" s="197" t="n">
        <v>0.0</v>
      </c>
      <c r="Z143" s="197" t="n">
        <v>3500.0</v>
      </c>
      <c r="AA143" s="197" t="n">
        <v>0.0</v>
      </c>
      <c r="AB143" s="197" t="n">
        <v>0.0</v>
      </c>
      <c r="AC143" s="197" t="n">
        <v>0.0</v>
      </c>
      <c r="AD143" s="197" t="n">
        <v>0.6499999761581421</v>
      </c>
      <c r="AE143" s="197" t="n">
        <v>8670.3515625</v>
      </c>
      <c r="AF143" s="197" t="n">
        <v>0.0</v>
      </c>
      <c r="AG143" s="197" t="n">
        <v>4523.939453125</v>
      </c>
      <c r="AH143" s="197" t="n">
        <v>1507.42431640625</v>
      </c>
      <c r="AI143" s="197" t="n">
        <v>162.2974853515625</v>
      </c>
      <c r="AJ143" s="197" t="n">
        <v>3822.96875</v>
      </c>
      <c r="AK143" s="197" t="n">
        <v>3821.691650390625</v>
      </c>
      <c r="AL143" s="197" t="n">
        <v>6680.0</v>
      </c>
      <c r="AM143" s="197" t="n">
        <v>4404.2314453125</v>
      </c>
      <c r="AN143" s="197" t="n">
        <v>0.0</v>
      </c>
      <c r="AO143" s="197" t="n">
        <v>0.0</v>
      </c>
      <c r="AP143" s="197" t="n">
        <v>0.0</v>
      </c>
      <c r="AQ143" s="197" t="n">
        <v>90.0</v>
      </c>
      <c r="AR143" s="197" t="n">
        <v>540.226318359375</v>
      </c>
      <c r="AS143" s="197" t="n">
        <v>0.8086057901382446</v>
      </c>
      <c r="AT143" s="197" t="n">
        <v>-2035.305419921875</v>
      </c>
      <c r="AU143" s="197" t="n">
        <v>2517.05517578125</v>
      </c>
      <c r="AV143" s="197" t="n">
        <v>7418.4150390625</v>
      </c>
      <c r="AW143" s="197" t="n">
        <v>2622.465087890625</v>
      </c>
      <c r="AX143" s="197" t="n">
        <v>1.3066858053207397</v>
      </c>
      <c r="AY143" s="197" t="n">
        <v>-6287.65869140625</v>
      </c>
      <c r="AZ143" s="197" t="n">
        <v>0.0</v>
      </c>
      <c r="BA143" s="197" t="n">
        <v>8989.306640625</v>
      </c>
      <c r="BB143" s="197" t="n">
        <v>1849.226318359375</v>
      </c>
      <c r="BC143" s="197" t="n">
        <v>0.0</v>
      </c>
      <c r="BD143" s="197" t="n">
        <v>0.5558114647865295</v>
      </c>
      <c r="BE143" s="197" t="n">
        <v>0.638274073600769</v>
      </c>
      <c r="BF143" s="197" t="n">
        <v>999998.0</v>
      </c>
      <c r="BG143" s="197" t="n">
        <v>3587.597900390625</v>
      </c>
      <c r="BH143" s="197" t="n">
        <v>2773.944091796875</v>
      </c>
      <c r="BI143" s="197" t="n">
        <v>0.0</v>
      </c>
      <c r="BJ143" s="197" t="n">
        <v>999999.0</v>
      </c>
      <c r="BK143" s="197" t="n">
        <v>10085.802734375</v>
      </c>
      <c r="BL143" s="197" t="n">
        <v>10236.2509765625</v>
      </c>
      <c r="BM143" s="197" t="n">
        <v>0.0</v>
      </c>
      <c r="BN143" s="197" t="n">
        <v>-2688.451416015625</v>
      </c>
      <c r="BO143" s="197" t="n">
        <v>-2092.621826171875</v>
      </c>
      <c r="BP143" s="197" t="n">
        <v>0.0</v>
      </c>
      <c r="BQ143" s="197" t="n">
        <v>999999.0</v>
      </c>
      <c r="BR143" s="197" t="n">
        <v>0.0</v>
      </c>
      <c r="BS143" s="197" t="n">
        <v>999999.0</v>
      </c>
      <c r="BT143" s="197" t="n">
        <v>0.0</v>
      </c>
      <c r="BU143" s="197" t="n">
        <v>708.3538208007812</v>
      </c>
      <c r="BV143" s="197" t="n">
        <v>248.82733154296875</v>
      </c>
      <c r="BW143" s="197" t="n">
        <v>1790.0</v>
      </c>
      <c r="BX143" s="197" t="n">
        <v>563.5856323242188</v>
      </c>
      <c r="BY143" s="197" t="n">
        <v>255.6839141845703</v>
      </c>
      <c r="BZ143" s="197" t="n">
        <v>2240.0</v>
      </c>
      <c r="CA143" s="197" t="n">
        <v>274.0332946777344</v>
      </c>
      <c r="CB143" s="197" t="n">
        <v>277.85150146484375</v>
      </c>
      <c r="CC143" s="197" t="n">
        <v>964.9122924804688</v>
      </c>
      <c r="CD143" s="197" t="n">
        <v>3523.482177734375</v>
      </c>
      <c r="CE143" s="197" t="n">
        <v>1505.2227783203125</v>
      </c>
      <c r="CF143" s="197" t="n">
        <v>99000.0</v>
      </c>
      <c r="CG143" s="197" t="n">
        <v>7276.4716796875</v>
      </c>
      <c r="CH143" s="197" t="n">
        <v>2620.40380859375</v>
      </c>
      <c r="CI143" s="197" t="n">
        <v>600.0</v>
      </c>
      <c r="CJ143" s="197" t="n">
        <v>3220.40380859375</v>
      </c>
      <c r="CK143" s="197" t="n">
        <v>20000.0</v>
      </c>
      <c r="CL143" s="197" t="n">
        <v>20000.0</v>
      </c>
      <c r="CM143" s="197" t="n">
        <v>20000.0</v>
      </c>
      <c r="CN143" s="197" t="n">
        <v>20000.0</v>
      </c>
      <c r="CO143" s="197" t="n">
        <v>20000.0</v>
      </c>
      <c r="CP143" s="197" t="n">
        <v>20000.0</v>
      </c>
      <c r="CQ143" s="197" t="n">
        <v>20000.0</v>
      </c>
      <c r="CR143" s="197" t="n">
        <v>3500.0</v>
      </c>
      <c r="CS143" s="197" t="n">
        <v>31.0</v>
      </c>
      <c r="CT143" s="197" t="n">
        <v>31.0</v>
      </c>
      <c r="CU143" s="197" t="n">
        <v>411.9047546386719</v>
      </c>
    </row>
    <row r="144" spans="2:99">
      <c r="B144" s="122" t="s">
        <v>544</v>
      </c>
      <c r="C144" s="197" t="n">
        <v>3400.0</v>
      </c>
      <c r="D144" s="197" t="n">
        <v>3350.0</v>
      </c>
      <c r="E144" s="197" t="n">
        <v>650.0</v>
      </c>
      <c r="F144" s="122" t="s">
        <v>544</v>
      </c>
      <c r="G144" s="197" t="n">
        <v>932.7049560546875</v>
      </c>
      <c r="H144" s="197" t="n">
        <v>1151.1348876953125</v>
      </c>
      <c r="I144" s="197" t="n">
        <v>650.0</v>
      </c>
      <c r="J144" s="197" t="n">
        <v>358.81927490234375</v>
      </c>
      <c r="K144" s="197" t="n">
        <v>756.6885986328125</v>
      </c>
      <c r="L144" s="197" t="n">
        <v>4294.80908203125</v>
      </c>
      <c r="M144" s="197" t="n">
        <v>4294.80908203125</v>
      </c>
      <c r="N144" s="197" t="n">
        <v>5016.611328125</v>
      </c>
      <c r="O144" s="197" t="n">
        <v>4071.23046875</v>
      </c>
      <c r="P144" s="197" t="n">
        <v>5016.611328125</v>
      </c>
      <c r="Q144" s="197" t="n">
        <v>12368.810546875</v>
      </c>
      <c r="R144" s="197" t="n">
        <v>1975.7984619140625</v>
      </c>
      <c r="S144" s="197" t="n">
        <v>0.0</v>
      </c>
      <c r="T144" s="197" t="n">
        <v>0.0</v>
      </c>
      <c r="U144" s="197" t="n">
        <v>-213.24322509765625</v>
      </c>
      <c r="V144" s="197" t="n">
        <v>30.200714111328125</v>
      </c>
      <c r="W144" s="197" t="n">
        <v>0.0</v>
      </c>
      <c r="X144" s="197" t="n">
        <v>0.0</v>
      </c>
      <c r="Y144" s="197" t="n">
        <v>0.0</v>
      </c>
      <c r="Z144" s="197" t="n">
        <v>3000.0</v>
      </c>
      <c r="AA144" s="197" t="n">
        <v>1.0</v>
      </c>
      <c r="AB144" s="197" t="n">
        <v>945.3810424804688</v>
      </c>
      <c r="AC144" s="197" t="n">
        <v>0.0</v>
      </c>
      <c r="AD144" s="197" t="n">
        <v>0.6499999761581421</v>
      </c>
      <c r="AE144" s="197" t="n">
        <v>9358.259765625</v>
      </c>
      <c r="AF144" s="197" t="n">
        <v>9.93697738647461</v>
      </c>
      <c r="AG144" s="197" t="n">
        <v>1553.1431884765625</v>
      </c>
      <c r="AH144" s="197" t="n">
        <v>3115.996337890625</v>
      </c>
      <c r="AI144" s="197" t="n">
        <v>2093.578857421875</v>
      </c>
      <c r="AJ144" s="197" t="n">
        <v>3048.875244140625</v>
      </c>
      <c r="AK144" s="197" t="n">
        <v>3018.98291015625</v>
      </c>
      <c r="AL144" s="197" t="n">
        <v>6680.0</v>
      </c>
      <c r="AM144" s="197" t="n">
        <v>4294.80908203125</v>
      </c>
      <c r="AN144" s="197" t="n">
        <v>0.0</v>
      </c>
      <c r="AO144" s="197" t="n">
        <v>0.0</v>
      </c>
      <c r="AP144" s="197" t="n">
        <v>0.0</v>
      </c>
      <c r="AQ144" s="197" t="n">
        <v>90.0</v>
      </c>
      <c r="AR144" s="197" t="n">
        <v>461.5836486816406</v>
      </c>
      <c r="AS144" s="197" t="n">
        <v>0.0</v>
      </c>
      <c r="AT144" s="197" t="n">
        <v>999999.0</v>
      </c>
      <c r="AU144" s="197" t="n">
        <v>0.0</v>
      </c>
      <c r="AV144" s="197" t="n">
        <v>999999.0</v>
      </c>
      <c r="AW144" s="197" t="n">
        <v>0.0</v>
      </c>
      <c r="AX144" s="197" t="n">
        <v>0.0</v>
      </c>
      <c r="AY144" s="197" t="n">
        <v>999999.0</v>
      </c>
      <c r="AZ144" s="197" t="n">
        <v>0.0</v>
      </c>
      <c r="BA144" s="197" t="n">
        <v>999999.0</v>
      </c>
      <c r="BB144" s="197" t="n">
        <v>0.0</v>
      </c>
      <c r="BC144" s="197" t="n">
        <v>0.0</v>
      </c>
      <c r="BD144" s="197" t="n">
        <v>0.6040636897087097</v>
      </c>
      <c r="BE144" s="197" t="n">
        <v>0.7306668758392334</v>
      </c>
      <c r="BF144" s="197" t="n">
        <v>999998.0</v>
      </c>
      <c r="BG144" s="197" t="n">
        <v>2662.615966796875</v>
      </c>
      <c r="BH144" s="197" t="n">
        <v>1343.17236328125</v>
      </c>
      <c r="BI144" s="197" t="n">
        <v>0.0</v>
      </c>
      <c r="BJ144" s="197" t="n">
        <v>999999.0</v>
      </c>
      <c r="BK144" s="197" t="n">
        <v>10162.66796875</v>
      </c>
      <c r="BL144" s="197" t="n">
        <v>10415.1298828125</v>
      </c>
      <c r="BM144" s="197" t="n">
        <v>0.0</v>
      </c>
      <c r="BN144" s="197" t="n">
        <v>1654.145751953125</v>
      </c>
      <c r="BO144" s="197" t="n">
        <v>1552.797607421875</v>
      </c>
      <c r="BP144" s="197" t="n">
        <v>0.0</v>
      </c>
      <c r="BQ144" s="197" t="n">
        <v>999999.0</v>
      </c>
      <c r="BR144" s="197" t="n">
        <v>0.0</v>
      </c>
      <c r="BS144" s="197" t="n">
        <v>999999.0</v>
      </c>
      <c r="BT144" s="197" t="n">
        <v>0.0</v>
      </c>
      <c r="BU144" s="197" t="n">
        <v>1572.7401123046875</v>
      </c>
      <c r="BV144" s="197" t="n">
        <v>676.6704711914062</v>
      </c>
      <c r="BW144" s="197" t="n">
        <v>99000.0</v>
      </c>
      <c r="BX144" s="197" t="n">
        <v>1531.514404296875</v>
      </c>
      <c r="BY144" s="197" t="n">
        <v>546.0750122070312</v>
      </c>
      <c r="BZ144" s="197" t="n">
        <v>99000.0</v>
      </c>
      <c r="CA144" s="197" t="n">
        <v>496.10455322265625</v>
      </c>
      <c r="CB144" s="197" t="n">
        <v>270.0359191894531</v>
      </c>
      <c r="CC144" s="197" t="n">
        <v>964.9122924804688</v>
      </c>
      <c r="CD144" s="197" t="n">
        <v>6272.0380859375</v>
      </c>
      <c r="CE144" s="197" t="n">
        <v>3421.69677734375</v>
      </c>
      <c r="CF144" s="197" t="n">
        <v>99000.0</v>
      </c>
      <c r="CG144" s="197" t="n">
        <v>0.0</v>
      </c>
      <c r="CH144" s="197" t="n">
        <v>300.0</v>
      </c>
      <c r="CI144" s="197" t="n">
        <v>600.0</v>
      </c>
      <c r="CJ144" s="197" t="n">
        <v>900.0</v>
      </c>
      <c r="CK144" s="197" t="n">
        <v>20000.0</v>
      </c>
      <c r="CL144" s="197" t="n">
        <v>20000.0</v>
      </c>
      <c r="CM144" s="197" t="n">
        <v>20000.0</v>
      </c>
      <c r="CN144" s="197" t="n">
        <v>20000.0</v>
      </c>
      <c r="CO144" s="197" t="n">
        <v>20000.0</v>
      </c>
      <c r="CP144" s="197" t="n">
        <v>20000.0</v>
      </c>
      <c r="CQ144" s="197" t="n">
        <v>20000.0</v>
      </c>
      <c r="CR144" s="197" t="n">
        <v>3500.0</v>
      </c>
      <c r="CS144" s="197" t="n">
        <v>30.0</v>
      </c>
      <c r="CT144" s="197" t="n">
        <v>30.0</v>
      </c>
      <c r="CU144" s="197" t="n">
        <v>493.9496154785156</v>
      </c>
    </row>
    <row r="145" spans="2:99">
      <c r="B145" s="122" t="s">
        <v>545</v>
      </c>
      <c r="C145" s="197" t="n">
        <v>3250.0</v>
      </c>
      <c r="D145" s="197" t="n">
        <v>3163.0</v>
      </c>
      <c r="E145" s="197" t="n">
        <v>720.0</v>
      </c>
      <c r="F145" s="122" t="s">
        <v>545</v>
      </c>
      <c r="G145" s="197" t="n">
        <v>817.4183959960938</v>
      </c>
      <c r="H145" s="197" t="n">
        <v>1115.0057373046875</v>
      </c>
      <c r="I145" s="197" t="n">
        <v>498.2784118652344</v>
      </c>
      <c r="J145" s="197" t="n">
        <v>457.24560546875</v>
      </c>
      <c r="K145" s="197" t="n">
        <v>775.2388305664062</v>
      </c>
      <c r="L145" s="197" t="n">
        <v>3668.745361328125</v>
      </c>
      <c r="M145" s="197" t="n">
        <v>3668.745361328125</v>
      </c>
      <c r="N145" s="197" t="n">
        <v>2101.00537109375</v>
      </c>
      <c r="O145" s="197" t="n">
        <v>1174.9749755859375</v>
      </c>
      <c r="P145" s="197" t="n">
        <v>2101.00537109375</v>
      </c>
      <c r="Q145" s="197" t="n">
        <v>9234.8359375</v>
      </c>
      <c r="R145" s="197" t="n">
        <v>2502.90478515625</v>
      </c>
      <c r="S145" s="197" t="n">
        <v>0.0</v>
      </c>
      <c r="T145" s="197" t="n">
        <v>0.0</v>
      </c>
      <c r="U145" s="197" t="n">
        <v>-95.43135070800781</v>
      </c>
      <c r="V145" s="197" t="n">
        <v>717.4688720703125</v>
      </c>
      <c r="W145" s="197" t="n">
        <v>0.0</v>
      </c>
      <c r="X145" s="197" t="n">
        <v>0.0</v>
      </c>
      <c r="Y145" s="197" t="n">
        <v>0.0</v>
      </c>
      <c r="Z145" s="197" t="n">
        <v>4000.0</v>
      </c>
      <c r="AA145" s="197" t="n">
        <v>0.0</v>
      </c>
      <c r="AB145" s="197" t="n">
        <v>926.030517578125</v>
      </c>
      <c r="AC145" s="197" t="n">
        <v>0.0</v>
      </c>
      <c r="AD145" s="197" t="n">
        <v>0.6499999761581421</v>
      </c>
      <c r="AE145" s="197" t="n">
        <v>7723.78515625</v>
      </c>
      <c r="AF145" s="197" t="n">
        <v>0.0</v>
      </c>
      <c r="AG145" s="197" t="n">
        <v>1556.6759033203125</v>
      </c>
      <c r="AH145" s="197" t="n">
        <v>2878.827880859375</v>
      </c>
      <c r="AI145" s="197" t="n">
        <v>1989.5107421875</v>
      </c>
      <c r="AJ145" s="197" t="n">
        <v>0.0</v>
      </c>
      <c r="AK145" s="197" t="n">
        <v>37.133323669433594</v>
      </c>
      <c r="AL145" s="197" t="n">
        <v>6680.0</v>
      </c>
      <c r="AM145" s="197" t="n">
        <v>4245.97802734375</v>
      </c>
      <c r="AN145" s="197" t="n">
        <v>0.0</v>
      </c>
      <c r="AO145" s="197" t="n">
        <v>0.0</v>
      </c>
      <c r="AP145" s="197" t="n">
        <v>0.0</v>
      </c>
      <c r="AQ145" s="197" t="n">
        <v>90.0</v>
      </c>
      <c r="AR145" s="197" t="n">
        <v>775.2388305664062</v>
      </c>
      <c r="AS145" s="197" t="n">
        <v>0.0</v>
      </c>
      <c r="AT145" s="197" t="n">
        <v>999999.0</v>
      </c>
      <c r="AU145" s="197" t="n">
        <v>0.0</v>
      </c>
      <c r="AV145" s="197" t="n">
        <v>999999.0</v>
      </c>
      <c r="AW145" s="197" t="n">
        <v>0.0</v>
      </c>
      <c r="AX145" s="197" t="n">
        <v>0.0</v>
      </c>
      <c r="AY145" s="197" t="n">
        <v>999999.0</v>
      </c>
      <c r="AZ145" s="197" t="n">
        <v>0.0</v>
      </c>
      <c r="BA145" s="197" t="n">
        <v>999999.0</v>
      </c>
      <c r="BB145" s="197" t="n">
        <v>0.0</v>
      </c>
      <c r="BC145" s="197" t="n">
        <v>0.0</v>
      </c>
      <c r="BD145" s="197" t="n">
        <v>0.6202573776245117</v>
      </c>
      <c r="BE145" s="197" t="n">
        <v>0.8617348670959473</v>
      </c>
      <c r="BF145" s="197" t="n">
        <v>999998.0</v>
      </c>
      <c r="BG145" s="197" t="n">
        <v>898.5321044921875</v>
      </c>
      <c r="BH145" s="197" t="n">
        <v>-2197.044921875</v>
      </c>
      <c r="BI145" s="197" t="n">
        <v>0.0</v>
      </c>
      <c r="BJ145" s="197" t="n">
        <v>999999.0</v>
      </c>
      <c r="BK145" s="197" t="n">
        <v>6640.4287109375</v>
      </c>
      <c r="BL145" s="197" t="n">
        <v>5780.2763671875</v>
      </c>
      <c r="BM145" s="197" t="n">
        <v>0.0</v>
      </c>
      <c r="BN145" s="197" t="n">
        <v>3322.592041015625</v>
      </c>
      <c r="BO145" s="197" t="n">
        <v>4714.1142578125</v>
      </c>
      <c r="BP145" s="197" t="n">
        <v>1.4518882036209106</v>
      </c>
      <c r="BQ145" s="197" t="n">
        <v>3601.36279296875</v>
      </c>
      <c r="BR145" s="197" t="n">
        <v>0.0</v>
      </c>
      <c r="BS145" s="197" t="n">
        <v>999999.0</v>
      </c>
      <c r="BT145" s="197" t="n">
        <v>0.0</v>
      </c>
      <c r="BU145" s="197" t="n">
        <v>2598.793701171875</v>
      </c>
      <c r="BV145" s="197" t="n">
        <v>1604.484375</v>
      </c>
      <c r="BW145" s="197" t="n">
        <v>99000.0</v>
      </c>
      <c r="BX145" s="197" t="n">
        <v>2238.8671875</v>
      </c>
      <c r="BY145" s="197" t="n">
        <v>1570.5391845703125</v>
      </c>
      <c r="BZ145" s="197" t="n">
        <v>99000.0</v>
      </c>
      <c r="CA145" s="197" t="n">
        <v>825.7015380859375</v>
      </c>
      <c r="CB145" s="197" t="n">
        <v>496.59002685546875</v>
      </c>
      <c r="CC145" s="197" t="n">
        <v>964.9122924804688</v>
      </c>
      <c r="CD145" s="197" t="n">
        <v>8041.7548828125</v>
      </c>
      <c r="CE145" s="197" t="n">
        <v>6370.70654296875</v>
      </c>
      <c r="CF145" s="197" t="n">
        <v>19000.0</v>
      </c>
      <c r="CG145" s="197" t="n">
        <v>5983.2509765625</v>
      </c>
      <c r="CH145" s="197" t="n">
        <v>2358.93115234375</v>
      </c>
      <c r="CI145" s="197" t="n">
        <v>600.0</v>
      </c>
      <c r="CJ145" s="197" t="n">
        <v>2958.93115234375</v>
      </c>
      <c r="CK145" s="197" t="n">
        <v>20000.0</v>
      </c>
      <c r="CL145" s="197" t="n">
        <v>20000.0</v>
      </c>
      <c r="CM145" s="197" t="n">
        <v>20000.0</v>
      </c>
      <c r="CN145" s="197" t="n">
        <v>20000.0</v>
      </c>
      <c r="CO145" s="197" t="n">
        <v>20000.0</v>
      </c>
      <c r="CP145" s="197" t="n">
        <v>20000.0</v>
      </c>
      <c r="CQ145" s="197" t="n">
        <v>20000.0</v>
      </c>
      <c r="CR145" s="197" t="n">
        <v>3500.0</v>
      </c>
      <c r="CS145" s="197" t="n">
        <v>31.0</v>
      </c>
      <c r="CT145" s="197" t="n">
        <v>31.0</v>
      </c>
      <c r="CU145" s="197" t="n">
        <v>625.7261962890625</v>
      </c>
    </row>
    <row r="146" spans="2:99">
      <c r="B146" s="122" t="s">
        <v>546</v>
      </c>
      <c r="C146" s="197" t="n">
        <v>3252.0</v>
      </c>
      <c r="D146" s="197" t="n">
        <v>3163.0</v>
      </c>
      <c r="E146" s="197" t="n">
        <v>575.0</v>
      </c>
      <c r="F146" s="122" t="s">
        <v>546</v>
      </c>
      <c r="G146" s="197" t="n">
        <v>736.9653930664062</v>
      </c>
      <c r="H146" s="197" t="n">
        <v>1023.271484375</v>
      </c>
      <c r="I146" s="197" t="n">
        <v>356.56549072265625</v>
      </c>
      <c r="J146" s="197" t="n">
        <v>587.6874389648438</v>
      </c>
      <c r="K146" s="197" t="n">
        <v>793.7891235351562</v>
      </c>
      <c r="L146" s="197" t="n">
        <v>3384.89404296875</v>
      </c>
      <c r="M146" s="197" t="n">
        <v>3384.89404296875</v>
      </c>
      <c r="N146" s="197" t="n">
        <v>1821.82568359375</v>
      </c>
      <c r="O146" s="197" t="n">
        <v>1418.7611083984375</v>
      </c>
      <c r="P146" s="197" t="n">
        <v>1821.82568359375</v>
      </c>
      <c r="Q146" s="197" t="n">
        <v>8513.7763671875</v>
      </c>
      <c r="R146" s="197" t="n">
        <v>2064.100830078125</v>
      </c>
      <c r="S146" s="197" t="n">
        <v>0.0</v>
      </c>
      <c r="T146" s="197" t="n">
        <v>0.0</v>
      </c>
      <c r="U146" s="197" t="n">
        <v>-10.488354682922363</v>
      </c>
      <c r="V146" s="197" t="n">
        <v>0.0</v>
      </c>
      <c r="W146" s="197" t="n">
        <v>0.0</v>
      </c>
      <c r="X146" s="197" t="n">
        <v>0.0</v>
      </c>
      <c r="Y146" s="197" t="n">
        <v>0.0</v>
      </c>
      <c r="Z146" s="197" t="n">
        <v>4500.0</v>
      </c>
      <c r="AA146" s="197" t="n">
        <v>0.0</v>
      </c>
      <c r="AB146" s="197" t="n">
        <v>403.06451416015625</v>
      </c>
      <c r="AC146" s="197" t="n">
        <v>0.0</v>
      </c>
      <c r="AD146" s="197" t="n">
        <v>0.6499999761581421</v>
      </c>
      <c r="AE146" s="197" t="n">
        <v>7038.5595703125</v>
      </c>
      <c r="AF146" s="197" t="n">
        <v>0.0</v>
      </c>
      <c r="AG146" s="197" t="n">
        <v>1518.0306396484375</v>
      </c>
      <c r="AH146" s="197" t="n">
        <v>2758.0859375</v>
      </c>
      <c r="AI146" s="197" t="n">
        <v>1409.6624755859375</v>
      </c>
      <c r="AJ146" s="197" t="n">
        <v>0.0</v>
      </c>
      <c r="AK146" s="197" t="n">
        <v>0.8376609683036804</v>
      </c>
      <c r="AL146" s="197" t="n">
        <v>6680.0</v>
      </c>
      <c r="AM146" s="197" t="n">
        <v>4219.2890625</v>
      </c>
      <c r="AN146" s="197" t="n">
        <v>0.0</v>
      </c>
      <c r="AO146" s="197" t="n">
        <v>0.0</v>
      </c>
      <c r="AP146" s="197" t="n">
        <v>0.0</v>
      </c>
      <c r="AQ146" s="197" t="n">
        <v>90.0</v>
      </c>
      <c r="AR146" s="197" t="n">
        <v>793.7891235351562</v>
      </c>
      <c r="AS146" s="197" t="n">
        <v>0.0</v>
      </c>
      <c r="AT146" s="197" t="n">
        <v>999999.0</v>
      </c>
      <c r="AU146" s="197" t="n">
        <v>0.0</v>
      </c>
      <c r="AV146" s="197" t="n">
        <v>999999.0</v>
      </c>
      <c r="AW146" s="197" t="n">
        <v>0.0</v>
      </c>
      <c r="AX146" s="197" t="n">
        <v>0.0</v>
      </c>
      <c r="AY146" s="197" t="n">
        <v>999999.0</v>
      </c>
      <c r="AZ146" s="197" t="n">
        <v>0.0</v>
      </c>
      <c r="BA146" s="197" t="n">
        <v>999999.0</v>
      </c>
      <c r="BB146" s="197" t="n">
        <v>0.0</v>
      </c>
      <c r="BC146" s="197" t="n">
        <v>0.0</v>
      </c>
      <c r="BD146" s="197" t="n">
        <v>0.5387433767318726</v>
      </c>
      <c r="BE146" s="197" t="n">
        <v>0.6214666962623596</v>
      </c>
      <c r="BF146" s="197" t="n">
        <v>999998.0</v>
      </c>
      <c r="BG146" s="197" t="n">
        <v>4101.74609375</v>
      </c>
      <c r="BH146" s="197" t="n">
        <v>3329.786376953125</v>
      </c>
      <c r="BI146" s="197" t="n">
        <v>0.0</v>
      </c>
      <c r="BJ146" s="197" t="n">
        <v>999999.0</v>
      </c>
      <c r="BK146" s="197" t="n">
        <v>8704.1279296875</v>
      </c>
      <c r="BL146" s="197" t="n">
        <v>8638.857421875</v>
      </c>
      <c r="BM146" s="197" t="n">
        <v>0.0</v>
      </c>
      <c r="BN146" s="197" t="n">
        <v>-1926.6405029296875</v>
      </c>
      <c r="BO146" s="197" t="n">
        <v>-957.4937744140625</v>
      </c>
      <c r="BP146" s="197" t="n">
        <v>1.259921908378601</v>
      </c>
      <c r="BQ146" s="197" t="n">
        <v>2742.948974609375</v>
      </c>
      <c r="BR146" s="197" t="n">
        <v>0.0</v>
      </c>
      <c r="BS146" s="197" t="n">
        <v>999999.0</v>
      </c>
      <c r="BT146" s="197" t="n">
        <v>0.0</v>
      </c>
      <c r="BU146" s="197" t="n">
        <v>2030.2645263671875</v>
      </c>
      <c r="BV146" s="197" t="n">
        <v>2613.551025390625</v>
      </c>
      <c r="BW146" s="197" t="n">
        <v>99000.0</v>
      </c>
      <c r="BX146" s="197" t="n">
        <v>2614.235595703125</v>
      </c>
      <c r="BY146" s="197" t="n">
        <v>2249.69677734375</v>
      </c>
      <c r="BZ146" s="197" t="n">
        <v>99000.0</v>
      </c>
      <c r="CA146" s="197" t="n">
        <v>896.5359497070312</v>
      </c>
      <c r="CB146" s="197" t="n">
        <v>838.9344482421875</v>
      </c>
      <c r="CC146" s="197" t="n">
        <v>964.9122924804688</v>
      </c>
      <c r="CD146" s="197" t="n">
        <v>8977.2265625</v>
      </c>
      <c r="CE146" s="197" t="n">
        <v>8035.501953125</v>
      </c>
      <c r="CF146" s="197" t="n">
        <v>15500.0</v>
      </c>
      <c r="CG146" s="197" t="n">
        <v>0.0</v>
      </c>
      <c r="CH146" s="197" t="n">
        <v>2098.25634765625</v>
      </c>
      <c r="CI146" s="197" t="n">
        <v>600.0</v>
      </c>
      <c r="CJ146" s="197" t="n">
        <v>2698.25634765625</v>
      </c>
      <c r="CK146" s="197" t="n">
        <v>20000.0</v>
      </c>
      <c r="CL146" s="197" t="n">
        <v>20000.0</v>
      </c>
      <c r="CM146" s="197" t="n">
        <v>20000.0</v>
      </c>
      <c r="CN146" s="197" t="n">
        <v>20000.0</v>
      </c>
      <c r="CO146" s="197" t="n">
        <v>20000.0</v>
      </c>
      <c r="CP146" s="197" t="n">
        <v>20000.0</v>
      </c>
      <c r="CQ146" s="197" t="n">
        <v>20000.0</v>
      </c>
      <c r="CR146" s="197" t="n">
        <v>3500.0</v>
      </c>
      <c r="CS146" s="197" t="n">
        <v>20.0</v>
      </c>
      <c r="CT146" s="197" t="n">
        <v>20.0</v>
      </c>
      <c r="CU146" s="197" t="n">
        <v>516.0252075195312</v>
      </c>
    </row>
    <row r="147" spans="2:99">
      <c r="B147" s="122" t="s">
        <v>547</v>
      </c>
      <c r="C147" s="197" t="n">
        <v>3370.0</v>
      </c>
      <c r="D147" s="197" t="n">
        <v>3163.0</v>
      </c>
      <c r="E147" s="197" t="n">
        <v>575.0</v>
      </c>
      <c r="F147" s="122" t="s">
        <v>547</v>
      </c>
      <c r="G147" s="197" t="n">
        <v>727.1705932617188</v>
      </c>
      <c r="H147" s="197" t="n">
        <v>994.9598999023438</v>
      </c>
      <c r="I147" s="197" t="n">
        <v>300.5227966308594</v>
      </c>
      <c r="J147" s="197" t="n">
        <v>781.0494384765625</v>
      </c>
      <c r="K147" s="197" t="n">
        <v>901.739990234375</v>
      </c>
      <c r="L147" s="197" t="n">
        <v>3932.186767578125</v>
      </c>
      <c r="M147" s="197" t="n">
        <v>3932.186767578125</v>
      </c>
      <c r="N147" s="197" t="n">
        <v>2968.352783203125</v>
      </c>
      <c r="O147" s="197" t="n">
        <v>2954.807861328125</v>
      </c>
      <c r="P147" s="197" t="n">
        <v>2968.352783203125</v>
      </c>
      <c r="Q147" s="197" t="n">
        <v>9799.7578125</v>
      </c>
      <c r="R147" s="197" t="n">
        <v>1837.60546875</v>
      </c>
      <c r="S147" s="197" t="n">
        <v>0.0</v>
      </c>
      <c r="T147" s="197" t="n">
        <v>0.0</v>
      </c>
      <c r="U147" s="197" t="n">
        <v>416.1457824707031</v>
      </c>
      <c r="V147" s="197" t="n">
        <v>0.0</v>
      </c>
      <c r="W147" s="197" t="n">
        <v>0.0</v>
      </c>
      <c r="X147" s="197" t="n">
        <v>0.0</v>
      </c>
      <c r="Y147" s="197" t="n">
        <v>0.0</v>
      </c>
      <c r="Z147" s="197" t="n">
        <v>4500.0</v>
      </c>
      <c r="AA147" s="197" t="n">
        <v>1.0</v>
      </c>
      <c r="AB147" s="197" t="n">
        <v>13.545064926147461</v>
      </c>
      <c r="AC147" s="197" t="n">
        <v>0.0</v>
      </c>
      <c r="AD147" s="197" t="n">
        <v>0.6499999761581421</v>
      </c>
      <c r="AE147" s="197" t="n">
        <v>7864.37353515625</v>
      </c>
      <c r="AF147" s="197" t="n">
        <v>39.99734115600586</v>
      </c>
      <c r="AG147" s="197" t="n">
        <v>0.0</v>
      </c>
      <c r="AH147" s="197" t="n">
        <v>1461.572021484375</v>
      </c>
      <c r="AI147" s="197" t="n">
        <v>0.0</v>
      </c>
      <c r="AJ147" s="197" t="n">
        <v>0.0</v>
      </c>
      <c r="AK147" s="197" t="n">
        <v>209.8402099609375</v>
      </c>
      <c r="AL147" s="197" t="n">
        <v>7015.90625</v>
      </c>
      <c r="AM147" s="197" t="n">
        <v>4212.10498046875</v>
      </c>
      <c r="AN147" s="197" t="n">
        <v>0.0</v>
      </c>
      <c r="AO147" s="197" t="n">
        <v>0.0</v>
      </c>
      <c r="AP147" s="197" t="n">
        <v>0.0</v>
      </c>
      <c r="AQ147" s="197" t="n">
        <v>90.0</v>
      </c>
      <c r="AR147" s="197" t="n">
        <v>812.33935546875</v>
      </c>
      <c r="AS147" s="197" t="n">
        <v>0.0</v>
      </c>
      <c r="AT147" s="197" t="n">
        <v>999999.0</v>
      </c>
      <c r="AU147" s="197" t="n">
        <v>0.0</v>
      </c>
      <c r="AV147" s="197" t="n">
        <v>999999.0</v>
      </c>
      <c r="AW147" s="197" t="n">
        <v>0.0</v>
      </c>
      <c r="AX147" s="197" t="n">
        <v>0.0</v>
      </c>
      <c r="AY147" s="197" t="n">
        <v>999999.0</v>
      </c>
      <c r="AZ147" s="197" t="n">
        <v>0.0</v>
      </c>
      <c r="BA147" s="197" t="n">
        <v>999999.0</v>
      </c>
      <c r="BB147" s="197" t="n">
        <v>0.0</v>
      </c>
      <c r="BC147" s="197" t="n">
        <v>0.0</v>
      </c>
      <c r="BD147" s="197" t="n">
        <v>0.5100784301757812</v>
      </c>
      <c r="BE147" s="197" t="n">
        <v>0.5855057239532471</v>
      </c>
      <c r="BF147" s="197" t="n">
        <v>999998.0</v>
      </c>
      <c r="BG147" s="197" t="n">
        <v>3055.071044921875</v>
      </c>
      <c r="BH147" s="197" t="n">
        <v>2165.063720703125</v>
      </c>
      <c r="BI147" s="197" t="n">
        <v>0.0</v>
      </c>
      <c r="BJ147" s="197" t="n">
        <v>999999.0</v>
      </c>
      <c r="BK147" s="197" t="n">
        <v>8173.21484375</v>
      </c>
      <c r="BL147" s="197" t="n">
        <v>8040.04736328125</v>
      </c>
      <c r="BM147" s="197" t="n">
        <v>0.0</v>
      </c>
      <c r="BN147" s="197" t="n">
        <v>2242.653076171875</v>
      </c>
      <c r="BO147" s="197" t="n">
        <v>2791.51708984375</v>
      </c>
      <c r="BP147" s="197" t="n">
        <v>1.198681116104126</v>
      </c>
      <c r="BQ147" s="197" t="n">
        <v>1928.3968505859375</v>
      </c>
      <c r="BR147" s="197" t="n">
        <v>0.0</v>
      </c>
      <c r="BS147" s="197" t="n">
        <v>999999.0</v>
      </c>
      <c r="BT147" s="197" t="n">
        <v>0.0</v>
      </c>
      <c r="BU147" s="197" t="n">
        <v>1697.19775390625</v>
      </c>
      <c r="BV147" s="197" t="n">
        <v>2040.697021484375</v>
      </c>
      <c r="BW147" s="197" t="n">
        <v>99000.0</v>
      </c>
      <c r="BX147" s="197" t="n">
        <v>2436.84375</v>
      </c>
      <c r="BY147" s="197" t="n">
        <v>2641.02978515625</v>
      </c>
      <c r="BZ147" s="197" t="n">
        <v>99000.0</v>
      </c>
      <c r="CA147" s="197" t="n">
        <v>592.029052734375</v>
      </c>
      <c r="CB147" s="197" t="n">
        <v>899.9918212890625</v>
      </c>
      <c r="CC147" s="197" t="n">
        <v>964.9122924804688</v>
      </c>
      <c r="CD147" s="197" t="n">
        <v>8741.43359375</v>
      </c>
      <c r="CE147" s="197" t="n">
        <v>9033.6416015625</v>
      </c>
      <c r="CF147" s="197" t="n">
        <v>15500.0</v>
      </c>
      <c r="CG147" s="197" t="n">
        <v>385.8389892578125</v>
      </c>
      <c r="CH147" s="197" t="n">
        <v>1790.974609375</v>
      </c>
      <c r="CI147" s="197" t="n">
        <v>600.0</v>
      </c>
      <c r="CJ147" s="197" t="n">
        <v>2390.974609375</v>
      </c>
      <c r="CK147" s="197" t="n">
        <v>20000.0</v>
      </c>
      <c r="CL147" s="197" t="n">
        <v>20000.0</v>
      </c>
      <c r="CM147" s="197" t="n">
        <v>20000.0</v>
      </c>
      <c r="CN147" s="197" t="n">
        <v>20000.0</v>
      </c>
      <c r="CO147" s="197" t="n">
        <v>20000.0</v>
      </c>
      <c r="CP147" s="197" t="n">
        <v>20000.0</v>
      </c>
      <c r="CQ147" s="197" t="n">
        <v>20000.0</v>
      </c>
      <c r="CR147" s="197" t="n">
        <v>3500.0</v>
      </c>
      <c r="CS147" s="197" t="n">
        <v>14.0</v>
      </c>
      <c r="CT147" s="197" t="n">
        <v>14.0</v>
      </c>
      <c r="CU147" s="197" t="n">
        <v>459.4013671875</v>
      </c>
    </row>
    <row r="148" spans="2:99">
      <c r="B148" s="122" t="s">
        <v>548</v>
      </c>
      <c r="C148" s="197" t="n">
        <v>3828.0</v>
      </c>
      <c r="D148" s="197" t="n">
        <v>2956.0</v>
      </c>
      <c r="E148" s="197" t="n">
        <v>575.0</v>
      </c>
      <c r="F148" s="122" t="s">
        <v>548</v>
      </c>
      <c r="G148" s="197" t="n">
        <v>758.6756591796875</v>
      </c>
      <c r="H148" s="197" t="n">
        <v>1059.1900634765625</v>
      </c>
      <c r="I148" s="197" t="n">
        <v>260.4308776855469</v>
      </c>
      <c r="J148" s="197" t="n">
        <v>936.7218017578125</v>
      </c>
      <c r="K148" s="197" t="n">
        <v>1063.209228515625</v>
      </c>
      <c r="L148" s="197" t="n">
        <v>3293.433349609375</v>
      </c>
      <c r="M148" s="197" t="n">
        <v>3293.433349609375</v>
      </c>
      <c r="N148" s="197" t="n">
        <v>3293.433349609375</v>
      </c>
      <c r="O148" s="197" t="n">
        <v>3293.433349609375</v>
      </c>
      <c r="P148" s="197" t="n">
        <v>3293.433349609375</v>
      </c>
      <c r="Q148" s="197" t="n">
        <v>13294.2529296875</v>
      </c>
      <c r="R148" s="197" t="n">
        <v>1987.564697265625</v>
      </c>
      <c r="S148" s="197" t="n">
        <v>0.0</v>
      </c>
      <c r="T148" s="197" t="n">
        <v>22.076658248901367</v>
      </c>
      <c r="U148" s="197" t="n">
        <v>213.39791870117188</v>
      </c>
      <c r="V148" s="197" t="n">
        <v>5597.31884765625</v>
      </c>
      <c r="W148" s="197" t="n">
        <v>2691.77978515625</v>
      </c>
      <c r="X148" s="197" t="n">
        <v>507.00714111328125</v>
      </c>
      <c r="Y148" s="197" t="n">
        <v>0.0</v>
      </c>
      <c r="Z148" s="197" t="n">
        <v>4500.0</v>
      </c>
      <c r="AA148" s="197" t="n">
        <v>1.0</v>
      </c>
      <c r="AB148" s="197" t="n">
        <v>0.0</v>
      </c>
      <c r="AC148" s="197" t="n">
        <v>0.0</v>
      </c>
      <c r="AD148" s="197" t="n">
        <v>0.6499999761581421</v>
      </c>
      <c r="AE148" s="197" t="n">
        <v>10284.2138671875</v>
      </c>
      <c r="AF148" s="197" t="n">
        <v>1913.702392578125</v>
      </c>
      <c r="AG148" s="197" t="n">
        <v>0.0</v>
      </c>
      <c r="AH148" s="197" t="n">
        <v>1412.77490234375</v>
      </c>
      <c r="AI148" s="197" t="n">
        <v>0.0</v>
      </c>
      <c r="AJ148" s="197" t="n">
        <v>0.0</v>
      </c>
      <c r="AK148" s="197" t="n">
        <v>187.09268188476562</v>
      </c>
      <c r="AL148" s="197" t="n">
        <v>7342.521484375</v>
      </c>
      <c r="AM148" s="197" t="n">
        <v>4215.06640625</v>
      </c>
      <c r="AN148" s="197" t="n">
        <v>0.0</v>
      </c>
      <c r="AO148" s="197" t="n">
        <v>0.0</v>
      </c>
      <c r="AP148" s="197" t="n">
        <v>0.0</v>
      </c>
      <c r="AQ148" s="197" t="n">
        <v>90.0</v>
      </c>
      <c r="AR148" s="197" t="n">
        <v>133.3333282470703</v>
      </c>
      <c r="AS148" s="197" t="n">
        <v>0.0</v>
      </c>
      <c r="AT148" s="197" t="n">
        <v>999999.0</v>
      </c>
      <c r="AU148" s="197" t="n">
        <v>0.0</v>
      </c>
      <c r="AV148" s="197" t="n">
        <v>999999.0</v>
      </c>
      <c r="AW148" s="197" t="n">
        <v>0.0</v>
      </c>
      <c r="AX148" s="197" t="n">
        <v>0.0</v>
      </c>
      <c r="AY148" s="197" t="n">
        <v>999999.0</v>
      </c>
      <c r="AZ148" s="197" t="n">
        <v>0.0</v>
      </c>
      <c r="BA148" s="197" t="n">
        <v>999999.0</v>
      </c>
      <c r="BB148" s="197" t="n">
        <v>0.0</v>
      </c>
      <c r="BC148" s="197" t="n">
        <v>0.0</v>
      </c>
      <c r="BD148" s="197" t="n">
        <v>0.4430082142353058</v>
      </c>
      <c r="BE148" s="197" t="n">
        <v>0.5361054539680481</v>
      </c>
      <c r="BF148" s="197" t="n">
        <v>0.0</v>
      </c>
      <c r="BG148" s="197" t="n">
        <v>2565.545166015625</v>
      </c>
      <c r="BH148" s="197" t="n">
        <v>1154.8359375</v>
      </c>
      <c r="BI148" s="197" t="n">
        <v>0.0</v>
      </c>
      <c r="BJ148" s="197" t="n">
        <v>999999.0</v>
      </c>
      <c r="BK148" s="197" t="n">
        <v>8569.3486328125</v>
      </c>
      <c r="BL148" s="197" t="n">
        <v>8420.326171875</v>
      </c>
      <c r="BM148" s="197" t="n">
        <v>0.0</v>
      </c>
      <c r="BN148" s="197" t="n">
        <v>5821.36962890625</v>
      </c>
      <c r="BO148" s="197" t="n">
        <v>6898.53173828125</v>
      </c>
      <c r="BP148" s="197" t="n">
        <v>1.2484158277511597</v>
      </c>
      <c r="BQ148" s="197" t="n">
        <v>416.8199157714844</v>
      </c>
      <c r="BR148" s="197" t="n">
        <v>0.0</v>
      </c>
      <c r="BS148" s="197" t="n">
        <v>999999.0</v>
      </c>
      <c r="BT148" s="197" t="n">
        <v>0.0</v>
      </c>
      <c r="BU148" s="197" t="n">
        <v>2316.71728515625</v>
      </c>
      <c r="BV148" s="197" t="n">
        <v>1732.43603515625</v>
      </c>
      <c r="BW148" s="197" t="n">
        <v>99000.0</v>
      </c>
      <c r="BX148" s="197" t="n">
        <v>2318.92041015625</v>
      </c>
      <c r="BY148" s="197" t="n">
        <v>2481.74072265625</v>
      </c>
      <c r="BZ148" s="197" t="n">
        <v>99000.0</v>
      </c>
      <c r="CA148" s="197" t="n">
        <v>793.2797241210938</v>
      </c>
      <c r="CB148" s="197" t="n">
        <v>597.7777099609375</v>
      </c>
      <c r="CC148" s="197" t="n">
        <v>778.9473876953125</v>
      </c>
      <c r="CD148" s="197" t="n">
        <v>8976.6337890625</v>
      </c>
      <c r="CE148" s="197" t="n">
        <v>8847.837890625</v>
      </c>
      <c r="CF148" s="197" t="n">
        <v>12500.0</v>
      </c>
      <c r="CG148" s="197" t="n">
        <v>643.836181640625</v>
      </c>
      <c r="CH148" s="197" t="n">
        <v>300.0</v>
      </c>
      <c r="CI148" s="197" t="n">
        <v>600.0</v>
      </c>
      <c r="CJ148" s="197" t="n">
        <v>1500.0</v>
      </c>
      <c r="CK148" s="197" t="n">
        <v>20000.0</v>
      </c>
      <c r="CL148" s="197" t="n">
        <v>20000.0</v>
      </c>
      <c r="CM148" s="197" t="n">
        <v>20000.0</v>
      </c>
      <c r="CN148" s="197" t="n">
        <v>20000.0</v>
      </c>
      <c r="CO148" s="197" t="n">
        <v>20000.0</v>
      </c>
      <c r="CP148" s="197" t="n">
        <v>20000.0</v>
      </c>
      <c r="CQ148" s="197" t="n">
        <v>20000.0</v>
      </c>
      <c r="CR148" s="197" t="n">
        <v>3500.0</v>
      </c>
      <c r="CS148" s="197" t="n">
        <v>0.0</v>
      </c>
      <c r="CT148" s="197" t="n">
        <v>0.0</v>
      </c>
      <c r="CU148" s="197" t="n">
        <v>496.89117431640625</v>
      </c>
    </row>
    <row r="149" spans="2:99">
      <c r="B149" s="122" t="s">
        <v>549</v>
      </c>
      <c r="C149" s="197" t="n">
        <v>4256.0</v>
      </c>
      <c r="D149" s="197" t="n">
        <v>3135.0</v>
      </c>
      <c r="E149" s="197" t="n">
        <v>575.0</v>
      </c>
      <c r="F149" s="122" t="s">
        <v>549</v>
      </c>
      <c r="G149" s="197" t="n">
        <v>798.8677978515625</v>
      </c>
      <c r="H149" s="197" t="n">
        <v>1140.9208984375</v>
      </c>
      <c r="I149" s="197" t="n">
        <v>238.20843505859375</v>
      </c>
      <c r="J149" s="197" t="n">
        <v>972.0</v>
      </c>
      <c r="K149" s="197" t="n">
        <v>1067.0</v>
      </c>
      <c r="L149" s="197" t="n">
        <v>1686.419921875</v>
      </c>
      <c r="M149" s="197" t="n">
        <v>1686.419921875</v>
      </c>
      <c r="N149" s="197" t="n">
        <v>4432.69873046875</v>
      </c>
      <c r="O149" s="197" t="n">
        <v>2109.980712890625</v>
      </c>
      <c r="P149" s="197" t="n">
        <v>4432.69873046875</v>
      </c>
      <c r="Q149" s="197" t="n">
        <v>12100.572265625</v>
      </c>
      <c r="R149" s="197" t="n">
        <v>2260.283935546875</v>
      </c>
      <c r="S149" s="197" t="n">
        <v>0.0</v>
      </c>
      <c r="T149" s="197" t="n">
        <v>0.0</v>
      </c>
      <c r="U149" s="197" t="n">
        <v>-13.346148490905762</v>
      </c>
      <c r="V149" s="197" t="n">
        <v>0.0</v>
      </c>
      <c r="W149" s="197" t="n">
        <v>0.0</v>
      </c>
      <c r="X149" s="197" t="n">
        <v>0.0</v>
      </c>
      <c r="Y149" s="197" t="n">
        <v>0.0</v>
      </c>
      <c r="Z149" s="197" t="n">
        <v>8175.0</v>
      </c>
      <c r="AA149" s="197" t="n">
        <v>1.0</v>
      </c>
      <c r="AB149" s="197" t="n">
        <v>2322.7177734375</v>
      </c>
      <c r="AC149" s="197" t="n">
        <v>0.0</v>
      </c>
      <c r="AD149" s="197" t="n">
        <v>0.44999998807907104</v>
      </c>
      <c r="AE149" s="197" t="n">
        <v>6646.8818359375</v>
      </c>
      <c r="AF149" s="197" t="n">
        <v>1322.6519775390625</v>
      </c>
      <c r="AG149" s="197" t="n">
        <v>0.0</v>
      </c>
      <c r="AH149" s="197" t="n">
        <v>1134.481689453125</v>
      </c>
      <c r="AI149" s="197" t="n">
        <v>0.0</v>
      </c>
      <c r="AJ149" s="197" t="n">
        <v>0.0</v>
      </c>
      <c r="AK149" s="197" t="n">
        <v>21.105297088623047</v>
      </c>
      <c r="AL149" s="197" t="n">
        <v>7433.427734375</v>
      </c>
      <c r="AM149" s="197" t="n">
        <v>4225.091796875</v>
      </c>
      <c r="AN149" s="197" t="n">
        <v>0.0</v>
      </c>
      <c r="AO149" s="197" t="n">
        <v>0.0</v>
      </c>
      <c r="AP149" s="197" t="n">
        <v>0.0</v>
      </c>
      <c r="AQ149" s="197" t="n">
        <v>90.0</v>
      </c>
      <c r="AR149" s="197" t="n">
        <v>166.6666717529297</v>
      </c>
      <c r="AS149" s="197" t="n">
        <v>0.0</v>
      </c>
      <c r="AT149" s="197" t="n">
        <v>999999.0</v>
      </c>
      <c r="AU149" s="197" t="n">
        <v>0.0</v>
      </c>
      <c r="AV149" s="197" t="n">
        <v>999999.0</v>
      </c>
      <c r="AW149" s="197" t="n">
        <v>0.0</v>
      </c>
      <c r="AX149" s="197" t="n">
        <v>0.0</v>
      </c>
      <c r="AY149" s="197" t="n">
        <v>999999.0</v>
      </c>
      <c r="AZ149" s="197" t="n">
        <v>0.0</v>
      </c>
      <c r="BA149" s="197" t="n">
        <v>999999.0</v>
      </c>
      <c r="BB149" s="197" t="n">
        <v>0.0</v>
      </c>
      <c r="BC149" s="197" t="n">
        <v>0.6808522939682007</v>
      </c>
      <c r="BD149" s="197" t="n">
        <v>0.556969940662384</v>
      </c>
      <c r="BE149" s="197" t="n">
        <v>0.4883595407009125</v>
      </c>
      <c r="BF149" s="197" t="n">
        <v>3341.966552734375</v>
      </c>
      <c r="BG149" s="197" t="n">
        <v>4147.2333984375</v>
      </c>
      <c r="BH149" s="197" t="n">
        <v>4963.57080078125</v>
      </c>
      <c r="BI149" s="197" t="n">
        <v>0.0</v>
      </c>
      <c r="BJ149" s="197" t="n">
        <v>11687.470703125</v>
      </c>
      <c r="BK149" s="197" t="n">
        <v>10974.2578125</v>
      </c>
      <c r="BL149" s="197" t="n">
        <v>10949.607421875</v>
      </c>
      <c r="BM149" s="197" t="n">
        <v>160.5161895751953</v>
      </c>
      <c r="BN149" s="197" t="n">
        <v>-423.26953125</v>
      </c>
      <c r="BO149" s="197" t="n">
        <v>-1597.4674072265625</v>
      </c>
      <c r="BP149" s="197" t="n">
        <v>1.1972750425338745</v>
      </c>
      <c r="BQ149" s="197" t="n">
        <v>-1148.4312744140625</v>
      </c>
      <c r="BR149" s="197" t="n">
        <v>0.0</v>
      </c>
      <c r="BS149" s="197" t="n">
        <v>999999.0</v>
      </c>
      <c r="BT149" s="197" t="n">
        <v>0.0</v>
      </c>
      <c r="BU149" s="197" t="n">
        <v>1468.856689453125</v>
      </c>
      <c r="BV149" s="197" t="n">
        <v>2352.83447265625</v>
      </c>
      <c r="BW149" s="197" t="n">
        <v>99000.0</v>
      </c>
      <c r="BX149" s="197" t="n">
        <v>915.47900390625</v>
      </c>
      <c r="BY149" s="197" t="n">
        <v>2343.629150390625</v>
      </c>
      <c r="BZ149" s="197" t="n">
        <v>99000.0</v>
      </c>
      <c r="CA149" s="197" t="n">
        <v>987.377197265625</v>
      </c>
      <c r="CB149" s="197" t="n">
        <v>804.76171875</v>
      </c>
      <c r="CC149" s="197" t="n">
        <v>631.5789184570312</v>
      </c>
      <c r="CD149" s="197" t="n">
        <v>5105.677734375</v>
      </c>
      <c r="CE149" s="197" t="n">
        <v>9047.908203125</v>
      </c>
      <c r="CF149" s="197" t="n">
        <v>8000.0</v>
      </c>
      <c r="CG149" s="197" t="n">
        <v>0.0</v>
      </c>
      <c r="CH149" s="197" t="n">
        <v>300.0</v>
      </c>
      <c r="CI149" s="197" t="n">
        <v>600.0</v>
      </c>
      <c r="CJ149" s="197" t="n">
        <v>900.0</v>
      </c>
      <c r="CK149" s="197" t="n">
        <v>20000.0</v>
      </c>
      <c r="CL149" s="197" t="n">
        <v>20000.0</v>
      </c>
      <c r="CM149" s="197" t="n">
        <v>20000.0</v>
      </c>
      <c r="CN149" s="197" t="n">
        <v>20000.0</v>
      </c>
      <c r="CO149" s="197" t="n">
        <v>20000.0</v>
      </c>
      <c r="CP149" s="197" t="n">
        <v>20000.0</v>
      </c>
      <c r="CQ149" s="197" t="n">
        <v>20000.0</v>
      </c>
      <c r="CR149" s="197" t="n">
        <v>3500.0</v>
      </c>
      <c r="CS149" s="197" t="n">
        <v>0.0</v>
      </c>
      <c r="CT149" s="197" t="n">
        <v>0.0</v>
      </c>
      <c r="CU149" s="197" t="n">
        <v>1130.1419677734375</v>
      </c>
    </row>
    <row r="150" spans="2:99">
      <c r="B150" s="122" t="s">
        <v>550</v>
      </c>
      <c r="C150" s="197" t="n">
        <v>4310.0</v>
      </c>
      <c r="D150" s="197" t="n">
        <v>3081.0</v>
      </c>
      <c r="E150" s="197" t="n">
        <v>675.0</v>
      </c>
      <c r="F150" s="122" t="s">
        <v>550</v>
      </c>
      <c r="G150" s="197" t="n">
        <v>1364.50341796875</v>
      </c>
      <c r="H150" s="197" t="n">
        <v>1337.6795654296875</v>
      </c>
      <c r="I150" s="197" t="n">
        <v>288.583740234375</v>
      </c>
      <c r="J150" s="197" t="n">
        <v>930.0872192382812</v>
      </c>
      <c r="K150" s="197" t="n">
        <v>1067.0</v>
      </c>
      <c r="L150" s="197" t="n">
        <v>600.0</v>
      </c>
      <c r="M150" s="197" t="n">
        <v>0.0</v>
      </c>
      <c r="N150" s="197" t="n">
        <v>2218.61474609375</v>
      </c>
      <c r="O150" s="197" t="n">
        <v>2218.61474609375</v>
      </c>
      <c r="P150" s="197" t="n">
        <v>2218.61474609375</v>
      </c>
      <c r="Q150" s="197" t="n">
        <v>10182.3623046875</v>
      </c>
      <c r="R150" s="197" t="n">
        <v>2183.3017578125</v>
      </c>
      <c r="S150" s="197" t="n">
        <v>0.0</v>
      </c>
      <c r="T150" s="197" t="n">
        <v>0.0</v>
      </c>
      <c r="U150" s="197" t="n">
        <v>-85.9056625366211</v>
      </c>
      <c r="V150" s="197" t="n">
        <v>2275.989990234375</v>
      </c>
      <c r="W150" s="197" t="n">
        <v>0.0</v>
      </c>
      <c r="X150" s="197" t="n">
        <v>2275.989990234375</v>
      </c>
      <c r="Y150" s="197" t="n">
        <v>0.0</v>
      </c>
      <c r="Z150" s="197" t="n">
        <v>7238.70947265625</v>
      </c>
      <c r="AA150" s="197" t="n">
        <v>1.0</v>
      </c>
      <c r="AB150" s="197" t="n">
        <v>0.0</v>
      </c>
      <c r="AC150" s="197" t="n">
        <v>600.0</v>
      </c>
      <c r="AD150" s="197" t="n">
        <v>0.3499999940395355</v>
      </c>
      <c r="AE150" s="197" t="n">
        <v>4517.8388671875</v>
      </c>
      <c r="AF150" s="197" t="n">
        <v>4605.4013671875</v>
      </c>
      <c r="AG150" s="197" t="n">
        <v>680.1663208007812</v>
      </c>
      <c r="AH150" s="197" t="n">
        <v>1127.2431640625</v>
      </c>
      <c r="AI150" s="197" t="n">
        <v>0.0</v>
      </c>
      <c r="AJ150" s="197" t="n">
        <v>63.100364685058594</v>
      </c>
      <c r="AK150" s="197" t="n">
        <v>133.94578552246094</v>
      </c>
      <c r="AL150" s="197" t="n">
        <v>7032.1455078125</v>
      </c>
      <c r="AM150" s="197" t="n">
        <v>4219.59423828125</v>
      </c>
      <c r="AN150" s="197" t="n">
        <v>0.0</v>
      </c>
      <c r="AO150" s="197" t="n">
        <v>0.0</v>
      </c>
      <c r="AP150" s="197" t="n">
        <v>0.0</v>
      </c>
      <c r="AQ150" s="197" t="n">
        <v>90.0</v>
      </c>
      <c r="AR150" s="197" t="n">
        <v>213.8097381591797</v>
      </c>
      <c r="AS150" s="197" t="n">
        <v>0.0</v>
      </c>
      <c r="AT150" s="197" t="n">
        <v>999999.0</v>
      </c>
      <c r="AU150" s="197" t="n">
        <v>0.0</v>
      </c>
      <c r="AV150" s="197" t="n">
        <v>999999.0</v>
      </c>
      <c r="AW150" s="197" t="n">
        <v>0.0</v>
      </c>
      <c r="AX150" s="197" t="n">
        <v>0.0</v>
      </c>
      <c r="AY150" s="197" t="n">
        <v>999999.0</v>
      </c>
      <c r="AZ150" s="197" t="n">
        <v>0.0</v>
      </c>
      <c r="BA150" s="197" t="n">
        <v>999999.0</v>
      </c>
      <c r="BB150" s="197" t="n">
        <v>0.0</v>
      </c>
      <c r="BC150" s="197" t="n">
        <v>0.4688289165496826</v>
      </c>
      <c r="BD150" s="197" t="n">
        <v>0.4661785960197449</v>
      </c>
      <c r="BE150" s="197" t="n">
        <v>0.4632145166397095</v>
      </c>
      <c r="BF150" s="197" t="n">
        <v>9802.796875</v>
      </c>
      <c r="BG150" s="197" t="n">
        <v>9817.2216796875</v>
      </c>
      <c r="BH150" s="197" t="n">
        <v>9837.9111328125</v>
      </c>
      <c r="BI150" s="197" t="n">
        <v>0.0</v>
      </c>
      <c r="BJ150" s="197" t="n">
        <v>14611.96875</v>
      </c>
      <c r="BK150" s="197" t="n">
        <v>14599.20703125</v>
      </c>
      <c r="BL150" s="197" t="n">
        <v>14589.4912109375</v>
      </c>
      <c r="BM150" s="197" t="n">
        <v>-15553.8447265625</v>
      </c>
      <c r="BN150" s="197" t="n">
        <v>-15651.3818359375</v>
      </c>
      <c r="BO150" s="197" t="n">
        <v>-15792.111328125</v>
      </c>
      <c r="BP150" s="197" t="n">
        <v>1.183010458946228</v>
      </c>
      <c r="BQ150" s="197" t="n">
        <v>1407.341552734375</v>
      </c>
      <c r="BR150" s="197" t="n">
        <v>0.0</v>
      </c>
      <c r="BS150" s="197" t="n">
        <v>999999.0</v>
      </c>
      <c r="BT150" s="197" t="n">
        <v>0.0</v>
      </c>
      <c r="BU150" s="197" t="n">
        <v>707.0626831054688</v>
      </c>
      <c r="BV150" s="197" t="n">
        <v>1452.255126953125</v>
      </c>
      <c r="BW150" s="197" t="n">
        <v>99000.0</v>
      </c>
      <c r="BX150" s="197" t="n">
        <v>534.209716796875</v>
      </c>
      <c r="BY150" s="197" t="n">
        <v>896.9777221679688</v>
      </c>
      <c r="BZ150" s="197" t="n">
        <v>99000.0</v>
      </c>
      <c r="CA150" s="197" t="n">
        <v>536.7703857421875</v>
      </c>
      <c r="CB150" s="197" t="n">
        <v>988.4559326171875</v>
      </c>
      <c r="CC150" s="197" t="n">
        <v>631.5789184570312</v>
      </c>
      <c r="CD150" s="197" t="n">
        <v>3427.004638671875</v>
      </c>
      <c r="CE150" s="197" t="n">
        <v>5013.189453125</v>
      </c>
      <c r="CF150" s="197" t="n">
        <v>8000.0</v>
      </c>
      <c r="CG150" s="197" t="n">
        <v>0.0</v>
      </c>
      <c r="CH150" s="197" t="n">
        <v>300.0</v>
      </c>
      <c r="CI150" s="197" t="n">
        <v>600.0</v>
      </c>
      <c r="CJ150" s="197" t="n">
        <v>900.0</v>
      </c>
      <c r="CK150" s="197" t="n">
        <v>20000.0</v>
      </c>
      <c r="CL150" s="197" t="n">
        <v>20000.0</v>
      </c>
      <c r="CM150" s="197" t="n">
        <v>20000.0</v>
      </c>
      <c r="CN150" s="197" t="n">
        <v>20000.0</v>
      </c>
      <c r="CO150" s="197" t="n">
        <v>20000.0</v>
      </c>
      <c r="CP150" s="197" t="n">
        <v>20000.0</v>
      </c>
      <c r="CQ150" s="197" t="n">
        <v>20000.0</v>
      </c>
      <c r="CR150" s="197" t="n">
        <v>3250.0</v>
      </c>
      <c r="CS150" s="197" t="n">
        <v>0.0</v>
      </c>
      <c r="CT150" s="197" t="n">
        <v>0.0</v>
      </c>
      <c r="CU150" s="197" t="n">
        <v>1091.65087890625</v>
      </c>
    </row>
    <row r="151" spans="2:99">
      <c r="B151" s="122" t="s">
        <v>551</v>
      </c>
      <c r="C151" s="197" t="n">
        <v>4552.0</v>
      </c>
      <c r="D151" s="197" t="n">
        <v>3459.0</v>
      </c>
      <c r="E151" s="197" t="n">
        <v>800.0</v>
      </c>
      <c r="F151" s="122" t="s">
        <v>551</v>
      </c>
      <c r="G151" s="197" t="n">
        <v>1542.639404296875</v>
      </c>
      <c r="H151" s="197" t="n">
        <v>1472.782958984375</v>
      </c>
      <c r="I151" s="197" t="n">
        <v>348.25079345703125</v>
      </c>
      <c r="J151" s="197" t="n">
        <v>866.6126098632812</v>
      </c>
      <c r="K151" s="197" t="n">
        <v>986.3251953125</v>
      </c>
      <c r="L151" s="197" t="n">
        <v>600.0</v>
      </c>
      <c r="M151" s="197" t="n">
        <v>501.71429443359375</v>
      </c>
      <c r="N151" s="197" t="n">
        <v>750.0</v>
      </c>
      <c r="O151" s="197" t="n">
        <v>750.0</v>
      </c>
      <c r="P151" s="197" t="n">
        <v>750.0</v>
      </c>
      <c r="Q151" s="197" t="n">
        <v>10032.9599609375</v>
      </c>
      <c r="R151" s="197" t="n">
        <v>2565.74267578125</v>
      </c>
      <c r="S151" s="197" t="n">
        <v>0.0</v>
      </c>
      <c r="T151" s="197" t="n">
        <v>0.0</v>
      </c>
      <c r="U151" s="197" t="n">
        <v>-142.91110229492188</v>
      </c>
      <c r="V151" s="197" t="n">
        <v>90.59153747558594</v>
      </c>
      <c r="W151" s="197" t="n">
        <v>0.0</v>
      </c>
      <c r="X151" s="197" t="n">
        <v>0.0</v>
      </c>
      <c r="Y151" s="197" t="n">
        <v>70.0</v>
      </c>
      <c r="Z151" s="197" t="n">
        <v>9673.3330078125</v>
      </c>
      <c r="AA151" s="197" t="n">
        <v>1.0</v>
      </c>
      <c r="AB151" s="197" t="n">
        <v>0.0</v>
      </c>
      <c r="AC151" s="197" t="n">
        <v>98.28571319580078</v>
      </c>
      <c r="AD151" s="197" t="n">
        <v>0.3499999940395355</v>
      </c>
      <c r="AE151" s="197" t="n">
        <v>4649.9638671875</v>
      </c>
      <c r="AF151" s="197" t="n">
        <v>2575.8779296875</v>
      </c>
      <c r="AG151" s="197" t="n">
        <v>1860.5538330078125</v>
      </c>
      <c r="AH151" s="197" t="n">
        <v>1688.6435546875</v>
      </c>
      <c r="AI151" s="197" t="n">
        <v>588.171630859375</v>
      </c>
      <c r="AJ151" s="197" t="n">
        <v>36.36730194091797</v>
      </c>
      <c r="AK151" s="197" t="n">
        <v>0.0</v>
      </c>
      <c r="AL151" s="197" t="n">
        <v>6680.0</v>
      </c>
      <c r="AM151" s="197" t="n">
        <v>4261.8310546875</v>
      </c>
      <c r="AN151" s="197" t="n">
        <v>1500.0</v>
      </c>
      <c r="AO151" s="197" t="n">
        <v>750.0</v>
      </c>
      <c r="AP151" s="197" t="n">
        <v>600.0</v>
      </c>
      <c r="AQ151" s="197" t="n">
        <v>90.0</v>
      </c>
      <c r="AR151" s="197" t="n">
        <v>213.8097381591797</v>
      </c>
      <c r="AS151" s="197" t="n">
        <v>0.852959930896759</v>
      </c>
      <c r="AT151" s="197" t="n">
        <v>2961.839111328125</v>
      </c>
      <c r="AU151" s="197" t="n">
        <v>0.0</v>
      </c>
      <c r="AV151" s="197" t="n">
        <v>11695.1328125</v>
      </c>
      <c r="AW151" s="197" t="n">
        <v>-2147.774169921875</v>
      </c>
      <c r="AX151" s="197" t="n">
        <v>1.5628657341003418</v>
      </c>
      <c r="AY151" s="197" t="n">
        <v>1032.30126953125</v>
      </c>
      <c r="AZ151" s="197" t="n">
        <v>0.0</v>
      </c>
      <c r="BA151" s="197" t="n">
        <v>17034.185546875</v>
      </c>
      <c r="BB151" s="197" t="n">
        <v>-54.793922424316406</v>
      </c>
      <c r="BC151" s="197" t="n">
        <v>0.5116036534309387</v>
      </c>
      <c r="BD151" s="197" t="n">
        <v>0.5121911764144897</v>
      </c>
      <c r="BE151" s="197" t="n">
        <v>0.5136563777923584</v>
      </c>
      <c r="BF151" s="197" t="n">
        <v>10257.89453125</v>
      </c>
      <c r="BG151" s="197" t="n">
        <v>10254.806640625</v>
      </c>
      <c r="BH151" s="197" t="n">
        <v>10245.8310546875</v>
      </c>
      <c r="BI151" s="197" t="n">
        <v>0.0</v>
      </c>
      <c r="BJ151" s="197" t="n">
        <v>15496.107421875</v>
      </c>
      <c r="BK151" s="197" t="n">
        <v>15499.03515625</v>
      </c>
      <c r="BL151" s="197" t="n">
        <v>15505.060546875</v>
      </c>
      <c r="BM151" s="197" t="n">
        <v>-17669.78515625</v>
      </c>
      <c r="BN151" s="197" t="n">
        <v>-17643.78125</v>
      </c>
      <c r="BO151" s="197" t="n">
        <v>-17576.71484375</v>
      </c>
      <c r="BP151" s="197" t="n">
        <v>1.1642695665359497</v>
      </c>
      <c r="BQ151" s="197" t="n">
        <v>4998.1728515625</v>
      </c>
      <c r="BR151" s="197" t="n">
        <v>0.0</v>
      </c>
      <c r="BS151" s="197" t="n">
        <v>999999.0</v>
      </c>
      <c r="BT151" s="197" t="n">
        <v>0.0</v>
      </c>
      <c r="BU151" s="197" t="n">
        <v>450.2255554199219</v>
      </c>
      <c r="BV151" s="197" t="n">
        <v>699.3040161132812</v>
      </c>
      <c r="BW151" s="197" t="n">
        <v>2200.0</v>
      </c>
      <c r="BX151" s="197" t="n">
        <v>466.48992919921875</v>
      </c>
      <c r="BY151" s="197" t="n">
        <v>530.1566772460938</v>
      </c>
      <c r="BZ151" s="197" t="n">
        <v>2780.0</v>
      </c>
      <c r="CA151" s="197" t="n">
        <v>393.4249572753906</v>
      </c>
      <c r="CB151" s="197" t="n">
        <v>532.4744873046875</v>
      </c>
      <c r="CC151" s="197" t="n">
        <v>631.5789184570312</v>
      </c>
      <c r="CD151" s="197" t="n">
        <v>2439.048095703125</v>
      </c>
      <c r="CE151" s="197" t="n">
        <v>3400.33642578125</v>
      </c>
      <c r="CF151" s="197" t="n">
        <v>11000.0</v>
      </c>
      <c r="CG151" s="197" t="n">
        <v>0.0</v>
      </c>
      <c r="CH151" s="197" t="n">
        <v>300.0</v>
      </c>
      <c r="CI151" s="197" t="n">
        <v>600.0</v>
      </c>
      <c r="CJ151" s="197" t="n">
        <v>900.0</v>
      </c>
      <c r="CK151" s="197" t="n">
        <v>20000.0</v>
      </c>
      <c r="CL151" s="197" t="n">
        <v>1484.9915771484375</v>
      </c>
      <c r="CM151" s="197" t="n">
        <v>20000.0</v>
      </c>
      <c r="CN151" s="197" t="n">
        <v>20000.0</v>
      </c>
      <c r="CO151" s="197" t="n">
        <v>20000.0</v>
      </c>
      <c r="CP151" s="197" t="n">
        <v>20000.0</v>
      </c>
      <c r="CQ151" s="197" t="n">
        <v>20000.0</v>
      </c>
      <c r="CR151" s="197" t="n">
        <v>3250.0</v>
      </c>
      <c r="CS151" s="197" t="n">
        <v>0.0</v>
      </c>
      <c r="CT151" s="197" t="n">
        <v>0.0</v>
      </c>
      <c r="CU151" s="197" t="n">
        <v>1282.871337890625</v>
      </c>
    </row>
    <row r="152" spans="2:99">
      <c r="B152" s="122" t="s">
        <v>552</v>
      </c>
      <c r="C152" s="197" t="n">
        <v>4552.0</v>
      </c>
      <c r="D152" s="197" t="n">
        <v>3538.0</v>
      </c>
      <c r="E152" s="197" t="n">
        <v>975.0</v>
      </c>
      <c r="F152" s="122" t="s">
        <v>552</v>
      </c>
      <c r="G152" s="197" t="n">
        <v>1612.682373046875</v>
      </c>
      <c r="H152" s="197" t="n">
        <v>1608.06689453125</v>
      </c>
      <c r="I152" s="197" t="n">
        <v>487.2267761230469</v>
      </c>
      <c r="J152" s="197" t="n">
        <v>772.8888549804688</v>
      </c>
      <c r="K152" s="197" t="n">
        <v>834.8568115234375</v>
      </c>
      <c r="L152" s="197" t="n">
        <v>800.0</v>
      </c>
      <c r="M152" s="197" t="n">
        <v>416.96722412109375</v>
      </c>
      <c r="N152" s="197" t="n">
        <v>700.0</v>
      </c>
      <c r="O152" s="197" t="n">
        <v>700.0</v>
      </c>
      <c r="P152" s="197" t="n">
        <v>700.0</v>
      </c>
      <c r="Q152" s="197" t="n">
        <v>7602.2490234375</v>
      </c>
      <c r="R152" s="197" t="n">
        <v>2580.7314453125</v>
      </c>
      <c r="S152" s="197" t="n">
        <v>0.0</v>
      </c>
      <c r="T152" s="197" t="n">
        <v>0.0</v>
      </c>
      <c r="U152" s="197" t="n">
        <v>-63.12800979614258</v>
      </c>
      <c r="V152" s="197" t="n">
        <v>82.45226287841797</v>
      </c>
      <c r="W152" s="197" t="n">
        <v>0.0</v>
      </c>
      <c r="X152" s="197" t="n">
        <v>0.0</v>
      </c>
      <c r="Y152" s="197" t="n">
        <v>82.45226287841797</v>
      </c>
      <c r="Z152" s="197" t="n">
        <v>7172.17724609375</v>
      </c>
      <c r="AA152" s="197" t="n">
        <v>1.0</v>
      </c>
      <c r="AB152" s="197" t="n">
        <v>0.0</v>
      </c>
      <c r="AC152" s="197" t="n">
        <v>383.03277587890625</v>
      </c>
      <c r="AD152" s="197" t="n">
        <v>0.3499999940395355</v>
      </c>
      <c r="AE152" s="197" t="n">
        <v>3842.927001953125</v>
      </c>
      <c r="AF152" s="197" t="n">
        <v>0.0</v>
      </c>
      <c r="AG152" s="197" t="n">
        <v>2575.554443359375</v>
      </c>
      <c r="AH152" s="197" t="n">
        <v>1262.322998046875</v>
      </c>
      <c r="AI152" s="197" t="n">
        <v>187.01002502441406</v>
      </c>
      <c r="AJ152" s="197" t="n">
        <v>27.40985107421875</v>
      </c>
      <c r="AK152" s="197" t="n">
        <v>0.0</v>
      </c>
      <c r="AL152" s="197" t="n">
        <v>6680.0</v>
      </c>
      <c r="AM152" s="197" t="n">
        <v>4289.22021484375</v>
      </c>
      <c r="AN152" s="197" t="n">
        <v>1500.0</v>
      </c>
      <c r="AO152" s="197" t="n">
        <v>4105.88525390625</v>
      </c>
      <c r="AP152" s="197" t="n">
        <v>3032.336669921875</v>
      </c>
      <c r="AQ152" s="197" t="n">
        <v>90.0</v>
      </c>
      <c r="AR152" s="197" t="n">
        <v>759.291748046875</v>
      </c>
      <c r="AS152" s="197" t="n">
        <v>0.9350262880325317</v>
      </c>
      <c r="AT152" s="197" t="n">
        <v>2929.60498046875</v>
      </c>
      <c r="AU152" s="197" t="n">
        <v>0.0</v>
      </c>
      <c r="AV152" s="197" t="n">
        <v>10220.16015625</v>
      </c>
      <c r="AW152" s="197" t="n">
        <v>-1865.1510009765625</v>
      </c>
      <c r="AX152" s="197" t="n">
        <v>1.5608327388763428</v>
      </c>
      <c r="AY152" s="197" t="n">
        <v>264.3929443359375</v>
      </c>
      <c r="AZ152" s="197" t="n">
        <v>0.0</v>
      </c>
      <c r="BA152" s="197" t="n">
        <v>12434.46484375</v>
      </c>
      <c r="BB152" s="197" t="n">
        <v>455.42852783203125</v>
      </c>
      <c r="BC152" s="197" t="n">
        <v>0.48897889256477356</v>
      </c>
      <c r="BD152" s="197" t="n">
        <v>0.4913506805896759</v>
      </c>
      <c r="BE152" s="197" t="n">
        <v>0.4951525628566742</v>
      </c>
      <c r="BF152" s="197" t="n">
        <v>10425.0234375</v>
      </c>
      <c r="BG152" s="197" t="n">
        <v>10412.560546875</v>
      </c>
      <c r="BH152" s="197" t="n">
        <v>10389.2626953125</v>
      </c>
      <c r="BI152" s="197" t="n">
        <v>0.0</v>
      </c>
      <c r="BJ152" s="197" t="n">
        <v>14237.6728515625</v>
      </c>
      <c r="BK152" s="197" t="n">
        <v>14243.7041015625</v>
      </c>
      <c r="BL152" s="197" t="n">
        <v>14250.0498046875</v>
      </c>
      <c r="BM152" s="197" t="n">
        <v>-18588.572265625</v>
      </c>
      <c r="BN152" s="197" t="n">
        <v>-18475.10546875</v>
      </c>
      <c r="BO152" s="197" t="n">
        <v>-18288.779296875</v>
      </c>
      <c r="BP152" s="197" t="n">
        <v>1.1737995147705078</v>
      </c>
      <c r="BQ152" s="197" t="n">
        <v>6687.62451171875</v>
      </c>
      <c r="BR152" s="197" t="n">
        <v>0.0</v>
      </c>
      <c r="BS152" s="197" t="n">
        <v>999999.0</v>
      </c>
      <c r="BT152" s="197" t="n">
        <v>0.0</v>
      </c>
      <c r="BU152" s="197" t="n">
        <v>323.7080993652344</v>
      </c>
      <c r="BV152" s="197" t="n">
        <v>451.8691711425781</v>
      </c>
      <c r="BW152" s="197" t="n">
        <v>2200.0</v>
      </c>
      <c r="BX152" s="197" t="n">
        <v>350.4562683105469</v>
      </c>
      <c r="BY152" s="197" t="n">
        <v>469.693603515625</v>
      </c>
      <c r="BZ152" s="197" t="n">
        <v>2780.0</v>
      </c>
      <c r="CA152" s="197" t="n">
        <v>384.0436706542969</v>
      </c>
      <c r="CB152" s="197" t="n">
        <v>392.5230407714844</v>
      </c>
      <c r="CC152" s="197" t="n">
        <v>631.5789184570312</v>
      </c>
      <c r="CD152" s="197" t="n">
        <v>2125.492431640625</v>
      </c>
      <c r="CE152" s="197" t="n">
        <v>2462.56005859375</v>
      </c>
      <c r="CF152" s="197" t="n">
        <v>11000.0</v>
      </c>
      <c r="CG152" s="197" t="n">
        <v>535.3598022460938</v>
      </c>
      <c r="CH152" s="197" t="n">
        <v>300.0</v>
      </c>
      <c r="CI152" s="197" t="n">
        <v>800.0</v>
      </c>
      <c r="CJ152" s="197" t="n">
        <v>1100.0</v>
      </c>
      <c r="CK152" s="197" t="n">
        <v>20000.0</v>
      </c>
      <c r="CL152" s="197" t="n">
        <v>1911.290283203125</v>
      </c>
      <c r="CM152" s="197" t="n">
        <v>20000.0</v>
      </c>
      <c r="CN152" s="197" t="n">
        <v>20000.0</v>
      </c>
      <c r="CO152" s="197" t="n">
        <v>20000.0</v>
      </c>
      <c r="CP152" s="197" t="n">
        <v>20000.0</v>
      </c>
      <c r="CQ152" s="197" t="n">
        <v>20000.0</v>
      </c>
      <c r="CR152" s="197" t="n">
        <v>3250.0</v>
      </c>
      <c r="CS152" s="197" t="n">
        <v>0.0</v>
      </c>
      <c r="CT152" s="197" t="n">
        <v>0.0</v>
      </c>
      <c r="CU152" s="197" t="n">
        <v>1290.36572265625</v>
      </c>
    </row>
    <row r="153" spans="2:99">
      <c r="B153" s="122" t="s">
        <v>553</v>
      </c>
      <c r="C153" s="197" t="n">
        <v>4500.0</v>
      </c>
      <c r="D153" s="197" t="n">
        <v>3538.0</v>
      </c>
      <c r="E153" s="197" t="n">
        <v>975.0</v>
      </c>
      <c r="F153" s="122" t="s">
        <v>553</v>
      </c>
      <c r="G153" s="197" t="n">
        <v>1439.148193359375</v>
      </c>
      <c r="H153" s="197" t="n">
        <v>1490.7113037109375</v>
      </c>
      <c r="I153" s="197" t="n">
        <v>422.3358459472656</v>
      </c>
      <c r="J153" s="197" t="n">
        <v>630.1049194335938</v>
      </c>
      <c r="K153" s="197" t="n">
        <v>608.5436401367188</v>
      </c>
      <c r="L153" s="197" t="n">
        <v>800.0</v>
      </c>
      <c r="M153" s="197" t="n">
        <v>800.0</v>
      </c>
      <c r="N153" s="197" t="n">
        <v>612.143798828125</v>
      </c>
      <c r="O153" s="197" t="n">
        <v>612.143798828125</v>
      </c>
      <c r="P153" s="197" t="n">
        <v>612.143798828125</v>
      </c>
      <c r="Q153" s="197" t="n">
        <v>10974.0400390625</v>
      </c>
      <c r="R153" s="197" t="n">
        <v>1528.2171630859375</v>
      </c>
      <c r="S153" s="197" t="n">
        <v>0.0</v>
      </c>
      <c r="T153" s="197" t="n">
        <v>0.0</v>
      </c>
      <c r="U153" s="197" t="n">
        <v>-103.53497314453125</v>
      </c>
      <c r="V153" s="197" t="n">
        <v>99.678955078125</v>
      </c>
      <c r="W153" s="197" t="n">
        <v>0.0</v>
      </c>
      <c r="X153" s="197" t="n">
        <v>0.0</v>
      </c>
      <c r="Y153" s="197" t="n">
        <v>0.0</v>
      </c>
      <c r="Z153" s="197" t="n">
        <v>7243.33349609375</v>
      </c>
      <c r="AA153" s="197" t="n">
        <v>0.0</v>
      </c>
      <c r="AB153" s="197" t="n">
        <v>0.0</v>
      </c>
      <c r="AC153" s="197" t="n">
        <v>0.0</v>
      </c>
      <c r="AD153" s="197" t="n">
        <v>0.3499999940395355</v>
      </c>
      <c r="AE153" s="197" t="n">
        <v>4526.82958984375</v>
      </c>
      <c r="AF153" s="197" t="n">
        <v>0.0</v>
      </c>
      <c r="AG153" s="197" t="n">
        <v>5043.25390625</v>
      </c>
      <c r="AH153" s="197" t="n">
        <v>4387.33837890625</v>
      </c>
      <c r="AI153" s="197" t="n">
        <v>3648.177978515625</v>
      </c>
      <c r="AJ153" s="197" t="n">
        <v>2452.506591796875</v>
      </c>
      <c r="AK153" s="197" t="n">
        <v>2297.270263671875</v>
      </c>
      <c r="AL153" s="197" t="n">
        <v>6680.0</v>
      </c>
      <c r="AM153" s="197" t="n">
        <v>4320.5146484375</v>
      </c>
      <c r="AN153" s="197" t="n">
        <v>0.0</v>
      </c>
      <c r="AO153" s="197" t="n">
        <v>0.0</v>
      </c>
      <c r="AP153" s="197" t="n">
        <v>0.0</v>
      </c>
      <c r="AQ153" s="197" t="n">
        <v>90.0</v>
      </c>
      <c r="AR153" s="197" t="n">
        <v>575.4767456054688</v>
      </c>
      <c r="AS153" s="197" t="n">
        <v>0.8128657937049866</v>
      </c>
      <c r="AT153" s="197" t="n">
        <v>-752.5758056640625</v>
      </c>
      <c r="AU153" s="197" t="n">
        <v>925.830322265625</v>
      </c>
      <c r="AV153" s="197" t="n">
        <v>8289.1318359375</v>
      </c>
      <c r="AW153" s="197" t="n">
        <v>-956.9947509765625</v>
      </c>
      <c r="AX153" s="197" t="n">
        <v>1.348449945449829</v>
      </c>
      <c r="AY153" s="197" t="n">
        <v>-4782.47216796875</v>
      </c>
      <c r="AZ153" s="197" t="n">
        <v>0.0</v>
      </c>
      <c r="BA153" s="197" t="n">
        <v>10216.671875</v>
      </c>
      <c r="BB153" s="197" t="n">
        <v>973.8126831054688</v>
      </c>
      <c r="BC153" s="197" t="n">
        <v>0.0</v>
      </c>
      <c r="BD153" s="197" t="n">
        <v>0.5302476286888123</v>
      </c>
      <c r="BE153" s="197" t="n">
        <v>0.5687854290008545</v>
      </c>
      <c r="BF153" s="197" t="n">
        <v>999998.0</v>
      </c>
      <c r="BG153" s="197" t="n">
        <v>4045.491455078125</v>
      </c>
      <c r="BH153" s="197" t="n">
        <v>3666.883056640625</v>
      </c>
      <c r="BI153" s="197" t="n">
        <v>0.0</v>
      </c>
      <c r="BJ153" s="197" t="n">
        <v>999999.0</v>
      </c>
      <c r="BK153" s="197" t="n">
        <v>9943.5673828125</v>
      </c>
      <c r="BL153" s="197" t="n">
        <v>9993.6240234375</v>
      </c>
      <c r="BM153" s="197" t="n">
        <v>0.0</v>
      </c>
      <c r="BN153" s="197" t="n">
        <v>-8586.326171875</v>
      </c>
      <c r="BO153" s="197" t="n">
        <v>-7584.19580078125</v>
      </c>
      <c r="BP153" s="197" t="n">
        <v>0.0</v>
      </c>
      <c r="BQ153" s="197" t="n">
        <v>999999.0</v>
      </c>
      <c r="BR153" s="197" t="n">
        <v>0.0</v>
      </c>
      <c r="BS153" s="197" t="n">
        <v>999999.0</v>
      </c>
      <c r="BT153" s="197" t="n">
        <v>0.0</v>
      </c>
      <c r="BU153" s="197" t="n">
        <v>387.14691162109375</v>
      </c>
      <c r="BV153" s="197" t="n">
        <v>323.6194763183594</v>
      </c>
      <c r="BW153" s="197" t="n">
        <v>2200.0</v>
      </c>
      <c r="BX153" s="197" t="n">
        <v>531.5746459960938</v>
      </c>
      <c r="BY153" s="197" t="n">
        <v>349.97161865234375</v>
      </c>
      <c r="BZ153" s="197" t="n">
        <v>2780.0</v>
      </c>
      <c r="CA153" s="197" t="n">
        <v>368.1729736328125</v>
      </c>
      <c r="CB153" s="197" t="n">
        <v>384.4764404296875</v>
      </c>
      <c r="CC153" s="197" t="n">
        <v>631.5789184570312</v>
      </c>
      <c r="CD153" s="197" t="n">
        <v>2947.416015625</v>
      </c>
      <c r="CE153" s="197" t="n">
        <v>2117.036376953125</v>
      </c>
      <c r="CF153" s="197" t="n">
        <v>99000.0</v>
      </c>
      <c r="CG153" s="197" t="n">
        <v>4362.3955078125</v>
      </c>
      <c r="CH153" s="197" t="n">
        <v>300.0</v>
      </c>
      <c r="CI153" s="197" t="n">
        <v>800.0</v>
      </c>
      <c r="CJ153" s="197" t="n">
        <v>1100.0</v>
      </c>
      <c r="CK153" s="197" t="n">
        <v>20000.0</v>
      </c>
      <c r="CL153" s="197" t="n">
        <v>20000.0</v>
      </c>
      <c r="CM153" s="197" t="n">
        <v>20000.0</v>
      </c>
      <c r="CN153" s="197" t="n">
        <v>20000.0</v>
      </c>
      <c r="CO153" s="197" t="n">
        <v>20000.0</v>
      </c>
      <c r="CP153" s="197" t="n">
        <v>20000.0</v>
      </c>
      <c r="CQ153" s="197" t="n">
        <v>20000.0</v>
      </c>
      <c r="CR153" s="197" t="n">
        <v>3250.0</v>
      </c>
      <c r="CS153" s="197" t="n">
        <v>26.0</v>
      </c>
      <c r="CT153" s="197" t="n">
        <v>26.0</v>
      </c>
      <c r="CU153" s="197" t="n">
        <v>764.1085815429688</v>
      </c>
    </row>
    <row r="154" spans="2:99">
      <c r="B154" s="122" t="s">
        <v>554</v>
      </c>
      <c r="C154" s="197" t="n">
        <v>4150.0</v>
      </c>
      <c r="D154" s="197" t="n">
        <v>3538.0</v>
      </c>
      <c r="E154" s="197" t="n">
        <v>950.0</v>
      </c>
      <c r="F154" s="122" t="s">
        <v>554</v>
      </c>
      <c r="G154" s="197" t="n">
        <v>1117.00830078125</v>
      </c>
      <c r="H154" s="197" t="n">
        <v>1056.5115966796875</v>
      </c>
      <c r="I154" s="197" t="n">
        <v>205.00592041015625</v>
      </c>
      <c r="J154" s="197" t="n">
        <v>462.7178649902344</v>
      </c>
      <c r="K154" s="197" t="n">
        <v>568.4563598632812</v>
      </c>
      <c r="L154" s="197" t="n">
        <v>600.0</v>
      </c>
      <c r="M154" s="197" t="n">
        <v>600.0</v>
      </c>
      <c r="N154" s="197" t="n">
        <v>4250.63525390625</v>
      </c>
      <c r="O154" s="197" t="n">
        <v>4065.143310546875</v>
      </c>
      <c r="P154" s="197" t="n">
        <v>4065.143310546875</v>
      </c>
      <c r="Q154" s="197" t="n">
        <v>12723.8564453125</v>
      </c>
      <c r="R154" s="197" t="n">
        <v>1254.53515625</v>
      </c>
      <c r="S154" s="197" t="n">
        <v>0.0</v>
      </c>
      <c r="T154" s="197" t="n">
        <v>0.0</v>
      </c>
      <c r="U154" s="197" t="n">
        <v>-85.34618377685547</v>
      </c>
      <c r="V154" s="197" t="n">
        <v>87.84591674804688</v>
      </c>
      <c r="W154" s="197" t="n">
        <v>0.0</v>
      </c>
      <c r="X154" s="197" t="n">
        <v>0.0</v>
      </c>
      <c r="Y154" s="197" t="n">
        <v>0.0</v>
      </c>
      <c r="Z154" s="197" t="n">
        <v>4000.0</v>
      </c>
      <c r="AA154" s="197" t="n">
        <v>0.0</v>
      </c>
      <c r="AB154" s="197" t="n">
        <v>0.0</v>
      </c>
      <c r="AC154" s="197" t="n">
        <v>0.0</v>
      </c>
      <c r="AD154" s="197" t="n">
        <v>0.6499999761581421</v>
      </c>
      <c r="AE154" s="197" t="n">
        <v>9182.712890625</v>
      </c>
      <c r="AF154" s="197" t="n">
        <v>85.3203125</v>
      </c>
      <c r="AG154" s="197" t="n">
        <v>5909.05810546875</v>
      </c>
      <c r="AH154" s="197" t="n">
        <v>4184.166015625</v>
      </c>
      <c r="AI154" s="197" t="n">
        <v>3451.2783203125</v>
      </c>
      <c r="AJ154" s="197" t="n">
        <v>4719.77587890625</v>
      </c>
      <c r="AK154" s="197" t="n">
        <v>4600.412109375</v>
      </c>
      <c r="AL154" s="197" t="n">
        <v>6680.0</v>
      </c>
      <c r="AM154" s="197" t="n">
        <v>4353.0546875</v>
      </c>
      <c r="AN154" s="197" t="n">
        <v>0.0</v>
      </c>
      <c r="AO154" s="197" t="n">
        <v>0.0</v>
      </c>
      <c r="AP154" s="197" t="n">
        <v>0.0</v>
      </c>
      <c r="AQ154" s="197" t="n">
        <v>90.0</v>
      </c>
      <c r="AR154" s="197" t="n">
        <v>568.4563598632812</v>
      </c>
      <c r="AS154" s="197" t="n">
        <v>0.8065791130065918</v>
      </c>
      <c r="AT154" s="197" t="n">
        <v>-2459.8935546875</v>
      </c>
      <c r="AU154" s="197" t="n">
        <v>3049.785888671875</v>
      </c>
      <c r="AV154" s="197" t="n">
        <v>7919.0341796875</v>
      </c>
      <c r="AW154" s="197" t="n">
        <v>439.027099609375</v>
      </c>
      <c r="AX154" s="197" t="n">
        <v>1.3341994285583496</v>
      </c>
      <c r="AY154" s="197" t="n">
        <v>-6662.11328125</v>
      </c>
      <c r="AZ154" s="197" t="n">
        <v>0.0</v>
      </c>
      <c r="BA154" s="197" t="n">
        <v>10506.146484375</v>
      </c>
      <c r="BB154" s="197" t="n">
        <v>4.360636234283447</v>
      </c>
      <c r="BC154" s="197" t="n">
        <v>0.0</v>
      </c>
      <c r="BD154" s="197" t="n">
        <v>0.5592494606971741</v>
      </c>
      <c r="BE154" s="197" t="n">
        <v>0.6183537244796753</v>
      </c>
      <c r="BF154" s="197" t="n">
        <v>999998.0</v>
      </c>
      <c r="BG154" s="197" t="n">
        <v>2332.354736328125</v>
      </c>
      <c r="BH154" s="197" t="n">
        <v>1619.089599609375</v>
      </c>
      <c r="BI154" s="197" t="n">
        <v>0.0</v>
      </c>
      <c r="BJ154" s="197" t="n">
        <v>999999.0</v>
      </c>
      <c r="BK154" s="197" t="n">
        <v>9528.685546875</v>
      </c>
      <c r="BL154" s="197" t="n">
        <v>9575.9638671875</v>
      </c>
      <c r="BM154" s="197" t="n">
        <v>0.0</v>
      </c>
      <c r="BN154" s="197" t="n">
        <v>-4121.63134765625</v>
      </c>
      <c r="BO154" s="197" t="n">
        <v>-3398.548583984375</v>
      </c>
      <c r="BP154" s="197" t="n">
        <v>0.0</v>
      </c>
      <c r="BQ154" s="197" t="n">
        <v>999999.0</v>
      </c>
      <c r="BR154" s="197" t="n">
        <v>0.0</v>
      </c>
      <c r="BS154" s="197" t="n">
        <v>999999.0</v>
      </c>
      <c r="BT154" s="197" t="n">
        <v>0.0</v>
      </c>
      <c r="BU154" s="197" t="n">
        <v>506.14599609375</v>
      </c>
      <c r="BV154" s="197" t="n">
        <v>389.94049072265625</v>
      </c>
      <c r="BW154" s="197" t="n">
        <v>2200.0</v>
      </c>
      <c r="BX154" s="197" t="n">
        <v>708.0250244140625</v>
      </c>
      <c r="BY154" s="197" t="n">
        <v>540.4132080078125</v>
      </c>
      <c r="BZ154" s="197" t="n">
        <v>2780.0</v>
      </c>
      <c r="CA154" s="197" t="n">
        <v>329.6042785644531</v>
      </c>
      <c r="CB154" s="197" t="n">
        <v>369.2854919433594</v>
      </c>
      <c r="CC154" s="197" t="n">
        <v>778.9473876953125</v>
      </c>
      <c r="CD154" s="197" t="n">
        <v>3811.0966796875</v>
      </c>
      <c r="CE154" s="197" t="n">
        <v>2989.903076171875</v>
      </c>
      <c r="CF154" s="197" t="n">
        <v>99000.0</v>
      </c>
      <c r="CG154" s="197" t="n">
        <v>8644.626953125</v>
      </c>
      <c r="CH154" s="197" t="n">
        <v>3912.681396484375</v>
      </c>
      <c r="CI154" s="197" t="n">
        <v>600.0</v>
      </c>
      <c r="CJ154" s="197" t="n">
        <v>4512.681640625</v>
      </c>
      <c r="CK154" s="197" t="n">
        <v>20000.0</v>
      </c>
      <c r="CL154" s="197" t="n">
        <v>20000.0</v>
      </c>
      <c r="CM154" s="197" t="n">
        <v>20000.0</v>
      </c>
      <c r="CN154" s="197" t="n">
        <v>20000.0</v>
      </c>
      <c r="CO154" s="197" t="n">
        <v>20000.0</v>
      </c>
      <c r="CP154" s="197" t="n">
        <v>20000.0</v>
      </c>
      <c r="CQ154" s="197" t="n">
        <v>20000.0</v>
      </c>
      <c r="CR154" s="197" t="n">
        <v>3250.0</v>
      </c>
      <c r="CS154" s="197" t="n">
        <v>31.0</v>
      </c>
      <c r="CT154" s="197" t="n">
        <v>31.0</v>
      </c>
      <c r="CU154" s="197" t="n">
        <v>627.267578125</v>
      </c>
    </row>
    <row r="155" spans="2:99">
      <c r="B155" s="122" t="s">
        <v>555</v>
      </c>
      <c r="C155" s="197" t="n">
        <v>3700.0</v>
      </c>
      <c r="D155" s="197" t="n">
        <v>3538.0</v>
      </c>
      <c r="E155" s="197" t="n">
        <v>800.0</v>
      </c>
      <c r="F155" s="122" t="s">
        <v>555</v>
      </c>
      <c r="G155" s="197" t="n">
        <v>817.9649047851562</v>
      </c>
      <c r="H155" s="197" t="n">
        <v>989.9833374023438</v>
      </c>
      <c r="I155" s="197" t="n">
        <v>195.50767517089844</v>
      </c>
      <c r="J155" s="197" t="n">
        <v>310.0811767578125</v>
      </c>
      <c r="K155" s="197" t="n">
        <v>337.3777160644531</v>
      </c>
      <c r="L155" s="197" t="n">
        <v>600.0</v>
      </c>
      <c r="M155" s="197" t="n">
        <v>600.0</v>
      </c>
      <c r="N155" s="197" t="n">
        <v>300.0</v>
      </c>
      <c r="O155" s="197" t="n">
        <v>57.0748291015625</v>
      </c>
      <c r="P155" s="197" t="n">
        <v>300.0</v>
      </c>
      <c r="Q155" s="197" t="n">
        <v>6132.224609375</v>
      </c>
      <c r="R155" s="197" t="n">
        <v>1340.91845703125</v>
      </c>
      <c r="S155" s="197" t="n">
        <v>0.0</v>
      </c>
      <c r="T155" s="197" t="n">
        <v>0.0</v>
      </c>
      <c r="U155" s="197" t="n">
        <v>-226.46981811523438</v>
      </c>
      <c r="V155" s="197" t="n">
        <v>543.4002685546875</v>
      </c>
      <c r="W155" s="197" t="n">
        <v>0.0</v>
      </c>
      <c r="X155" s="197" t="n">
        <v>0.0</v>
      </c>
      <c r="Y155" s="197" t="n">
        <v>0.0</v>
      </c>
      <c r="Z155" s="197" t="n">
        <v>3000.0</v>
      </c>
      <c r="AA155" s="197" t="n">
        <v>0.0</v>
      </c>
      <c r="AB155" s="197" t="n">
        <v>242.9251708984375</v>
      </c>
      <c r="AC155" s="197" t="n">
        <v>0.0</v>
      </c>
      <c r="AD155" s="197" t="n">
        <v>0.6499999761581421</v>
      </c>
      <c r="AE155" s="197" t="n">
        <v>4884.701171875</v>
      </c>
      <c r="AF155" s="197" t="n">
        <v>204.9178009033203</v>
      </c>
      <c r="AG155" s="197" t="n">
        <v>4718.3505859375</v>
      </c>
      <c r="AH155" s="197" t="n">
        <v>739.3212280273438</v>
      </c>
      <c r="AI155" s="197" t="n">
        <v>0.0</v>
      </c>
      <c r="AJ155" s="197" t="n">
        <v>0.0</v>
      </c>
      <c r="AK155" s="197" t="n">
        <v>66.96504974365234</v>
      </c>
      <c r="AL155" s="197" t="n">
        <v>6680.0</v>
      </c>
      <c r="AM155" s="197" t="n">
        <v>4318.54443359375</v>
      </c>
      <c r="AN155" s="197" t="n">
        <v>0.0</v>
      </c>
      <c r="AO155" s="197" t="n">
        <v>0.0</v>
      </c>
      <c r="AP155" s="197" t="n">
        <v>0.0</v>
      </c>
      <c r="AQ155" s="197" t="n">
        <v>90.0</v>
      </c>
      <c r="AR155" s="197" t="n">
        <v>196.41856384277344</v>
      </c>
      <c r="AS155" s="197" t="n">
        <v>0.7277606129646301</v>
      </c>
      <c r="AT155" s="197" t="n">
        <v>-1807.6568603515625</v>
      </c>
      <c r="AU155" s="197" t="n">
        <v>2483.862060546875</v>
      </c>
      <c r="AV155" s="197" t="n">
        <v>2685.54150390625</v>
      </c>
      <c r="AW155" s="197" t="n">
        <v>1143.123046875</v>
      </c>
      <c r="AX155" s="197" t="n">
        <v>1.3112561702728271</v>
      </c>
      <c r="AY155" s="197" t="n">
        <v>-7031.60107421875</v>
      </c>
      <c r="AZ155" s="197" t="n">
        <v>0.0</v>
      </c>
      <c r="BA155" s="197" t="n">
        <v>1064.102783203125</v>
      </c>
      <c r="BB155" s="197" t="n">
        <v>3471.447509765625</v>
      </c>
      <c r="BC155" s="197" t="n">
        <v>0.0</v>
      </c>
      <c r="BD155" s="197" t="n">
        <v>0.5872877836227417</v>
      </c>
      <c r="BE155" s="197" t="n">
        <v>0.6922113299369812</v>
      </c>
      <c r="BF155" s="197" t="n">
        <v>999998.0</v>
      </c>
      <c r="BG155" s="197" t="n">
        <v>2386.660888671875</v>
      </c>
      <c r="BH155" s="197" t="n">
        <v>1202.8302001953125</v>
      </c>
      <c r="BI155" s="197" t="n">
        <v>0.0</v>
      </c>
      <c r="BJ155" s="197" t="n">
        <v>999999.0</v>
      </c>
      <c r="BK155" s="197" t="n">
        <v>6012.57958984375</v>
      </c>
      <c r="BL155" s="197" t="n">
        <v>5476.54736328125</v>
      </c>
      <c r="BM155" s="197" t="n">
        <v>0.0</v>
      </c>
      <c r="BN155" s="197" t="n">
        <v>-5108.810546875</v>
      </c>
      <c r="BO155" s="197" t="n">
        <v>-3014.8916015625</v>
      </c>
      <c r="BP155" s="197" t="n">
        <v>0.0</v>
      </c>
      <c r="BQ155" s="197" t="n">
        <v>999999.0</v>
      </c>
      <c r="BR155" s="197" t="n">
        <v>0.0</v>
      </c>
      <c r="BS155" s="197" t="n">
        <v>999999.0</v>
      </c>
      <c r="BT155" s="197" t="n">
        <v>0.0</v>
      </c>
      <c r="BU155" s="197" t="n">
        <v>1086.9949951171875</v>
      </c>
      <c r="BV155" s="197" t="n">
        <v>506.96124267578125</v>
      </c>
      <c r="BW155" s="197" t="n">
        <v>2200.0</v>
      </c>
      <c r="BX155" s="197" t="n">
        <v>1229.782958984375</v>
      </c>
      <c r="BY155" s="197" t="n">
        <v>708.172607421875</v>
      </c>
      <c r="BZ155" s="197" t="n">
        <v>2780.0</v>
      </c>
      <c r="CA155" s="197" t="n">
        <v>360.3965148925781</v>
      </c>
      <c r="CB155" s="197" t="n">
        <v>329.78448486328125</v>
      </c>
      <c r="CC155" s="197" t="n">
        <v>964.9122924804688</v>
      </c>
      <c r="CD155" s="197" t="n">
        <v>5732.736328125</v>
      </c>
      <c r="CE155" s="197" t="n">
        <v>3801.803466796875</v>
      </c>
      <c r="CF155" s="197" t="n">
        <v>99000.0</v>
      </c>
      <c r="CG155" s="197" t="n">
        <v>6048.85693359375</v>
      </c>
      <c r="CH155" s="197" t="n">
        <v>300.0</v>
      </c>
      <c r="CI155" s="197" t="n">
        <v>600.0</v>
      </c>
      <c r="CJ155" s="197" t="n">
        <v>900.0</v>
      </c>
      <c r="CK155" s="197" t="n">
        <v>20000.0</v>
      </c>
      <c r="CL155" s="197" t="n">
        <v>20000.0</v>
      </c>
      <c r="CM155" s="197" t="n">
        <v>20000.0</v>
      </c>
      <c r="CN155" s="197" t="n">
        <v>20000.0</v>
      </c>
      <c r="CO155" s="197" t="n">
        <v>20000.0</v>
      </c>
      <c r="CP155" s="197" t="n">
        <v>20000.0</v>
      </c>
      <c r="CQ155" s="197" t="n">
        <v>20000.0</v>
      </c>
      <c r="CR155" s="197" t="n">
        <v>3250.0</v>
      </c>
      <c r="CS155" s="197" t="n">
        <v>31.0</v>
      </c>
      <c r="CT155" s="197" t="n">
        <v>31.0</v>
      </c>
      <c r="CU155" s="197" t="n">
        <v>670.459228515625</v>
      </c>
    </row>
    <row r="156" spans="2:99">
      <c r="B156" s="122" t="s">
        <v>556</v>
      </c>
      <c r="C156" s="197" t="n">
        <v>3400.0</v>
      </c>
      <c r="D156" s="197" t="n">
        <v>3350.0</v>
      </c>
      <c r="E156" s="197" t="n">
        <v>650.0</v>
      </c>
      <c r="F156" s="122" t="s">
        <v>556</v>
      </c>
      <c r="G156" s="197" t="n">
        <v>596.4107666015625</v>
      </c>
      <c r="H156" s="197" t="n">
        <v>959.9964599609375</v>
      </c>
      <c r="I156" s="197" t="n">
        <v>175.53855895996094</v>
      </c>
      <c r="J156" s="197" t="n">
        <v>366.983154296875</v>
      </c>
      <c r="K156" s="197" t="n">
        <v>288.00146484375</v>
      </c>
      <c r="L156" s="197" t="n">
        <v>3359.216064453125</v>
      </c>
      <c r="M156" s="197" t="n">
        <v>3359.216064453125</v>
      </c>
      <c r="N156" s="197" t="n">
        <v>1906.611572265625</v>
      </c>
      <c r="O156" s="197" t="n">
        <v>743.0892944335938</v>
      </c>
      <c r="P156" s="197" t="n">
        <v>1906.611572265625</v>
      </c>
      <c r="Q156" s="197" t="n">
        <v>8650.40625</v>
      </c>
      <c r="R156" s="197" t="n">
        <v>1695.7362060546875</v>
      </c>
      <c r="S156" s="197" t="n">
        <v>0.0</v>
      </c>
      <c r="T156" s="197" t="n">
        <v>0.0</v>
      </c>
      <c r="U156" s="197" t="n">
        <v>-181.3537139892578</v>
      </c>
      <c r="V156" s="197" t="n">
        <v>49.700748443603516</v>
      </c>
      <c r="W156" s="197" t="n">
        <v>0.0</v>
      </c>
      <c r="X156" s="197" t="n">
        <v>0.0</v>
      </c>
      <c r="Y156" s="197" t="n">
        <v>0.0</v>
      </c>
      <c r="Z156" s="197" t="n">
        <v>3000.0</v>
      </c>
      <c r="AA156" s="197" t="n">
        <v>1.0</v>
      </c>
      <c r="AB156" s="197" t="n">
        <v>1163.5223388671875</v>
      </c>
      <c r="AC156" s="197" t="n">
        <v>0.0</v>
      </c>
      <c r="AD156" s="197" t="n">
        <v>0.6499999761581421</v>
      </c>
      <c r="AE156" s="197" t="n">
        <v>6771.607421875</v>
      </c>
      <c r="AF156" s="197" t="n">
        <v>9.19571304321289</v>
      </c>
      <c r="AG156" s="197" t="n">
        <v>3263.78125</v>
      </c>
      <c r="AH156" s="197" t="n">
        <v>634.0783081054688</v>
      </c>
      <c r="AI156" s="197" t="n">
        <v>0.0</v>
      </c>
      <c r="AJ156" s="197" t="n">
        <v>26.41132164001465</v>
      </c>
      <c r="AK156" s="197" t="n">
        <v>0.0</v>
      </c>
      <c r="AL156" s="197" t="n">
        <v>6680.0</v>
      </c>
      <c r="AM156" s="197" t="n">
        <v>4253.15673828125</v>
      </c>
      <c r="AN156" s="197" t="n">
        <v>0.0</v>
      </c>
      <c r="AO156" s="197" t="n">
        <v>0.0</v>
      </c>
      <c r="AP156" s="197" t="n">
        <v>0.0</v>
      </c>
      <c r="AQ156" s="197" t="n">
        <v>90.0</v>
      </c>
      <c r="AR156" s="197" t="n">
        <v>110.0</v>
      </c>
      <c r="AS156" s="197" t="n">
        <v>0.0</v>
      </c>
      <c r="AT156" s="197" t="n">
        <v>999999.0</v>
      </c>
      <c r="AU156" s="197" t="n">
        <v>0.0</v>
      </c>
      <c r="AV156" s="197" t="n">
        <v>999999.0</v>
      </c>
      <c r="AW156" s="197" t="n">
        <v>0.0</v>
      </c>
      <c r="AX156" s="197" t="n">
        <v>0.0</v>
      </c>
      <c r="AY156" s="197" t="n">
        <v>999999.0</v>
      </c>
      <c r="AZ156" s="197" t="n">
        <v>0.0</v>
      </c>
      <c r="BA156" s="197" t="n">
        <v>999999.0</v>
      </c>
      <c r="BB156" s="197" t="n">
        <v>0.0</v>
      </c>
      <c r="BC156" s="197" t="n">
        <v>0.0</v>
      </c>
      <c r="BD156" s="197" t="n">
        <v>0.5815519094467163</v>
      </c>
      <c r="BE156" s="197" t="n">
        <v>0.6745855808258057</v>
      </c>
      <c r="BF156" s="197" t="n">
        <v>999998.0</v>
      </c>
      <c r="BG156" s="197" t="n">
        <v>4334.533203125</v>
      </c>
      <c r="BH156" s="197" t="n">
        <v>3558.759765625</v>
      </c>
      <c r="BI156" s="197" t="n">
        <v>0.0</v>
      </c>
      <c r="BJ156" s="197" t="n">
        <v>999999.0</v>
      </c>
      <c r="BK156" s="197" t="n">
        <v>9403.68359375</v>
      </c>
      <c r="BL156" s="197" t="n">
        <v>9438.84765625</v>
      </c>
      <c r="BM156" s="197" t="n">
        <v>0.0</v>
      </c>
      <c r="BN156" s="197" t="n">
        <v>-3988.34765625</v>
      </c>
      <c r="BO156" s="197" t="n">
        <v>-3059.2001953125</v>
      </c>
      <c r="BP156" s="197" t="n">
        <v>0.0</v>
      </c>
      <c r="BQ156" s="197" t="n">
        <v>999999.0</v>
      </c>
      <c r="BR156" s="197" t="n">
        <v>0.0</v>
      </c>
      <c r="BS156" s="197" t="n">
        <v>999999.0</v>
      </c>
      <c r="BT156" s="197" t="n">
        <v>0.0</v>
      </c>
      <c r="BU156" s="197" t="n">
        <v>1393.33740234375</v>
      </c>
      <c r="BV156" s="197" t="n">
        <v>1044.9228515625</v>
      </c>
      <c r="BW156" s="197" t="n">
        <v>99000.0</v>
      </c>
      <c r="BX156" s="197" t="n">
        <v>2692.375244140625</v>
      </c>
      <c r="BY156" s="197" t="n">
        <v>1189.2313232421875</v>
      </c>
      <c r="BZ156" s="197" t="n">
        <v>99000.0</v>
      </c>
      <c r="CA156" s="197" t="n">
        <v>509.53485107421875</v>
      </c>
      <c r="CB156" s="197" t="n">
        <v>355.5722961425781</v>
      </c>
      <c r="CC156" s="197" t="n">
        <v>964.9122924804688</v>
      </c>
      <c r="CD156" s="197" t="n">
        <v>8021.37109375</v>
      </c>
      <c r="CE156" s="197" t="n">
        <v>5599.17138671875</v>
      </c>
      <c r="CF156" s="197" t="n">
        <v>99000.0</v>
      </c>
      <c r="CG156" s="197" t="n">
        <v>0.0</v>
      </c>
      <c r="CH156" s="197" t="n">
        <v>300.0</v>
      </c>
      <c r="CI156" s="197" t="n">
        <v>600.0</v>
      </c>
      <c r="CJ156" s="197" t="n">
        <v>900.0</v>
      </c>
      <c r="CK156" s="197" t="n">
        <v>20000.0</v>
      </c>
      <c r="CL156" s="197" t="n">
        <v>20000.0</v>
      </c>
      <c r="CM156" s="197" t="n">
        <v>20000.0</v>
      </c>
      <c r="CN156" s="197" t="n">
        <v>20000.0</v>
      </c>
      <c r="CO156" s="197" t="n">
        <v>20000.0</v>
      </c>
      <c r="CP156" s="197" t="n">
        <v>20000.0</v>
      </c>
      <c r="CQ156" s="197" t="n">
        <v>20000.0</v>
      </c>
      <c r="CR156" s="197" t="n">
        <v>3250.0</v>
      </c>
      <c r="CS156" s="197" t="n">
        <v>30.0</v>
      </c>
      <c r="CT156" s="197" t="n">
        <v>30.0</v>
      </c>
      <c r="CU156" s="197" t="n">
        <v>847.8681030273438</v>
      </c>
    </row>
    <row r="157" spans="2:99">
      <c r="B157" s="122" t="s">
        <v>557</v>
      </c>
      <c r="C157" s="197" t="n">
        <v>3250.0</v>
      </c>
      <c r="D157" s="197" t="n">
        <v>3115.0</v>
      </c>
      <c r="E157" s="197" t="n">
        <v>720.0</v>
      </c>
      <c r="F157" s="122" t="s">
        <v>557</v>
      </c>
      <c r="G157" s="197" t="n">
        <v>550.1672973632812</v>
      </c>
      <c r="H157" s="197" t="n">
        <v>873.8200073242188</v>
      </c>
      <c r="I157" s="197" t="n">
        <v>90.351318359375</v>
      </c>
      <c r="J157" s="197" t="n">
        <v>434.8619384765625</v>
      </c>
      <c r="K157" s="197" t="n">
        <v>317.55987548828125</v>
      </c>
      <c r="L157" s="197" t="n">
        <v>3059.96337890625</v>
      </c>
      <c r="M157" s="197" t="n">
        <v>3059.96337890625</v>
      </c>
      <c r="N157" s="197" t="n">
        <v>2065.51220703125</v>
      </c>
      <c r="O157" s="197" t="n">
        <v>1713.40478515625</v>
      </c>
      <c r="P157" s="197" t="n">
        <v>2065.51220703125</v>
      </c>
      <c r="Q157" s="197" t="n">
        <v>7469.857421875</v>
      </c>
      <c r="R157" s="197" t="n">
        <v>1694.7462158203125</v>
      </c>
      <c r="S157" s="197" t="n">
        <v>0.0</v>
      </c>
      <c r="T157" s="197" t="n">
        <v>0.0</v>
      </c>
      <c r="U157" s="197" t="n">
        <v>129.41348266601562</v>
      </c>
      <c r="V157" s="197" t="n">
        <v>0.0</v>
      </c>
      <c r="W157" s="197" t="n">
        <v>0.0</v>
      </c>
      <c r="X157" s="197" t="n">
        <v>0.0</v>
      </c>
      <c r="Y157" s="197" t="n">
        <v>0.0</v>
      </c>
      <c r="Z157" s="197" t="n">
        <v>3000.0</v>
      </c>
      <c r="AA157" s="197" t="n">
        <v>1.0</v>
      </c>
      <c r="AB157" s="197" t="n">
        <v>352.1074523925781</v>
      </c>
      <c r="AC157" s="197" t="n">
        <v>0.0</v>
      </c>
      <c r="AD157" s="197" t="n">
        <v>0.6499999761581421</v>
      </c>
      <c r="AE157" s="197" t="n">
        <v>6119.9267578125</v>
      </c>
      <c r="AF157" s="197" t="n">
        <v>0.0</v>
      </c>
      <c r="AG157" s="197" t="n">
        <v>1280.66064453125</v>
      </c>
      <c r="AH157" s="197" t="n">
        <v>1475.3109130859375</v>
      </c>
      <c r="AI157" s="197" t="n">
        <v>1283.1715087890625</v>
      </c>
      <c r="AJ157" s="197" t="n">
        <v>54.04990768432617</v>
      </c>
      <c r="AK157" s="197" t="n">
        <v>0.0</v>
      </c>
      <c r="AL157" s="197" t="n">
        <v>6680.0</v>
      </c>
      <c r="AM157" s="197" t="n">
        <v>4227.083984375</v>
      </c>
      <c r="AN157" s="197" t="n">
        <v>0.0</v>
      </c>
      <c r="AO157" s="197" t="n">
        <v>0.0</v>
      </c>
      <c r="AP157" s="197" t="n">
        <v>0.0</v>
      </c>
      <c r="AQ157" s="197" t="n">
        <v>90.0</v>
      </c>
      <c r="AR157" s="197" t="n">
        <v>303.0785217285156</v>
      </c>
      <c r="AS157" s="197" t="n">
        <v>0.0</v>
      </c>
      <c r="AT157" s="197" t="n">
        <v>999999.0</v>
      </c>
      <c r="AU157" s="197" t="n">
        <v>0.0</v>
      </c>
      <c r="AV157" s="197" t="n">
        <v>999999.0</v>
      </c>
      <c r="AW157" s="197" t="n">
        <v>0.0</v>
      </c>
      <c r="AX157" s="197" t="n">
        <v>0.0</v>
      </c>
      <c r="AY157" s="197" t="n">
        <v>999999.0</v>
      </c>
      <c r="AZ157" s="197" t="n">
        <v>0.0</v>
      </c>
      <c r="BA157" s="197" t="n">
        <v>999999.0</v>
      </c>
      <c r="BB157" s="197" t="n">
        <v>0.0</v>
      </c>
      <c r="BC157" s="197" t="n">
        <v>0.0</v>
      </c>
      <c r="BD157" s="197" t="n">
        <v>0.6253769397735596</v>
      </c>
      <c r="BE157" s="197" t="n">
        <v>0.8243488669395447</v>
      </c>
      <c r="BF157" s="197" t="n">
        <v>999998.0</v>
      </c>
      <c r="BG157" s="197" t="n">
        <v>1591.9732666015625</v>
      </c>
      <c r="BH157" s="197" t="n">
        <v>-738.6002807617188</v>
      </c>
      <c r="BI157" s="197" t="n">
        <v>0.0</v>
      </c>
      <c r="BJ157" s="197" t="n">
        <v>999999.0</v>
      </c>
      <c r="BK157" s="197" t="n">
        <v>6355.21044921875</v>
      </c>
      <c r="BL157" s="197" t="n">
        <v>5540.12353515625</v>
      </c>
      <c r="BM157" s="197" t="n">
        <v>0.0</v>
      </c>
      <c r="BN157" s="197" t="n">
        <v>1166.5579833984375</v>
      </c>
      <c r="BO157" s="197" t="n">
        <v>2629.947021484375</v>
      </c>
      <c r="BP157" s="197" t="n">
        <v>1.3234049081802368</v>
      </c>
      <c r="BQ157" s="197" t="n">
        <v>4741.798828125</v>
      </c>
      <c r="BR157" s="197" t="n">
        <v>0.0</v>
      </c>
      <c r="BS157" s="197" t="n">
        <v>999999.0</v>
      </c>
      <c r="BT157" s="197" t="n">
        <v>0.0</v>
      </c>
      <c r="BU157" s="197" t="n">
        <v>2157.583984375</v>
      </c>
      <c r="BV157" s="197" t="n">
        <v>1438.4820556640625</v>
      </c>
      <c r="BW157" s="197" t="n">
        <v>99000.0</v>
      </c>
      <c r="BX157" s="197" t="n">
        <v>2861.481689453125</v>
      </c>
      <c r="BY157" s="197" t="n">
        <v>2791.193115234375</v>
      </c>
      <c r="BZ157" s="197" t="n">
        <v>99000.0</v>
      </c>
      <c r="CA157" s="197" t="n">
        <v>610.2273559570312</v>
      </c>
      <c r="CB157" s="197" t="n">
        <v>506.3203430175781</v>
      </c>
      <c r="CC157" s="197" t="n">
        <v>964.9122924804688</v>
      </c>
      <c r="CD157" s="197" t="n">
        <v>8806.5869140625</v>
      </c>
      <c r="CE157" s="197" t="n">
        <v>8185.26904296875</v>
      </c>
      <c r="CF157" s="197" t="n">
        <v>19000.0</v>
      </c>
      <c r="CG157" s="197" t="n">
        <v>4131.236328125</v>
      </c>
      <c r="CH157" s="197" t="n">
        <v>2066.979736328125</v>
      </c>
      <c r="CI157" s="197" t="n">
        <v>600.0</v>
      </c>
      <c r="CJ157" s="197" t="n">
        <v>2666.979736328125</v>
      </c>
      <c r="CK157" s="197" t="n">
        <v>20000.0</v>
      </c>
      <c r="CL157" s="197" t="n">
        <v>20000.0</v>
      </c>
      <c r="CM157" s="197" t="n">
        <v>20000.0</v>
      </c>
      <c r="CN157" s="197" t="n">
        <v>20000.0</v>
      </c>
      <c r="CO157" s="197" t="n">
        <v>20000.0</v>
      </c>
      <c r="CP157" s="197" t="n">
        <v>20000.0</v>
      </c>
      <c r="CQ157" s="197" t="n">
        <v>20000.0</v>
      </c>
      <c r="CR157" s="197" t="n">
        <v>3250.0</v>
      </c>
      <c r="CS157" s="197" t="n">
        <v>31.0</v>
      </c>
      <c r="CT157" s="197" t="n">
        <v>31.0</v>
      </c>
      <c r="CU157" s="197" t="n">
        <v>847.3731079101562</v>
      </c>
    </row>
    <row r="158" spans="2:99">
      <c r="B158" s="122" t="s">
        <v>558</v>
      </c>
      <c r="C158" s="197" t="n">
        <v>3252.0</v>
      </c>
      <c r="D158" s="197" t="n">
        <v>3163.0</v>
      </c>
      <c r="E158" s="197" t="n">
        <v>575.0</v>
      </c>
      <c r="F158" s="122" t="s">
        <v>558</v>
      </c>
      <c r="G158" s="197" t="n">
        <v>550.0</v>
      </c>
      <c r="H158" s="197" t="n">
        <v>774.816650390625</v>
      </c>
      <c r="I158" s="197" t="n">
        <v>90.0</v>
      </c>
      <c r="J158" s="197" t="n">
        <v>519.5914306640625</v>
      </c>
      <c r="K158" s="197" t="n">
        <v>347.8890380859375</v>
      </c>
      <c r="L158" s="197" t="n">
        <v>2513.076171875</v>
      </c>
      <c r="M158" s="197" t="n">
        <v>2513.076171875</v>
      </c>
      <c r="N158" s="197" t="n">
        <v>1778.9661865234375</v>
      </c>
      <c r="O158" s="197" t="n">
        <v>1778.9661865234375</v>
      </c>
      <c r="P158" s="197" t="n">
        <v>1778.9661865234375</v>
      </c>
      <c r="Q158" s="197" t="n">
        <v>7068.58251953125</v>
      </c>
      <c r="R158" s="197" t="n">
        <v>1802.9444580078125</v>
      </c>
      <c r="S158" s="197" t="n">
        <v>0.0</v>
      </c>
      <c r="T158" s="197" t="n">
        <v>0.0</v>
      </c>
      <c r="U158" s="197" t="n">
        <v>-73.28594207763672</v>
      </c>
      <c r="V158" s="197" t="n">
        <v>290.3157653808594</v>
      </c>
      <c r="W158" s="197" t="n">
        <v>70.81379699707031</v>
      </c>
      <c r="X158" s="197" t="n">
        <v>0.0</v>
      </c>
      <c r="Y158" s="197" t="n">
        <v>0.0</v>
      </c>
      <c r="Z158" s="197" t="n">
        <v>3500.0</v>
      </c>
      <c r="AA158" s="197" t="n">
        <v>1.0</v>
      </c>
      <c r="AB158" s="197" t="n">
        <v>0.0</v>
      </c>
      <c r="AC158" s="197" t="n">
        <v>0.0</v>
      </c>
      <c r="AD158" s="197" t="n">
        <v>0.6499999761581421</v>
      </c>
      <c r="AE158" s="197" t="n">
        <v>5908.6552734375</v>
      </c>
      <c r="AF158" s="197" t="n">
        <v>404.56884765625</v>
      </c>
      <c r="AG158" s="197" t="n">
        <v>1981.3370361328125</v>
      </c>
      <c r="AH158" s="197" t="n">
        <v>365.21917724609375</v>
      </c>
      <c r="AI158" s="197" t="n">
        <v>138.6331787109375</v>
      </c>
      <c r="AJ158" s="197" t="n">
        <v>11.351381301879883</v>
      </c>
      <c r="AK158" s="197" t="n">
        <v>0.0</v>
      </c>
      <c r="AL158" s="197" t="n">
        <v>6680.0</v>
      </c>
      <c r="AM158" s="197" t="n">
        <v>4213.330078125</v>
      </c>
      <c r="AN158" s="197" t="n">
        <v>0.0</v>
      </c>
      <c r="AO158" s="197" t="n">
        <v>0.0</v>
      </c>
      <c r="AP158" s="197" t="n">
        <v>0.0</v>
      </c>
      <c r="AQ158" s="197" t="n">
        <v>90.0</v>
      </c>
      <c r="AR158" s="197" t="n">
        <v>318.15557861328125</v>
      </c>
      <c r="AS158" s="197" t="n">
        <v>0.0</v>
      </c>
      <c r="AT158" s="197" t="n">
        <v>999999.0</v>
      </c>
      <c r="AU158" s="197" t="n">
        <v>0.0</v>
      </c>
      <c r="AV158" s="197" t="n">
        <v>999999.0</v>
      </c>
      <c r="AW158" s="197" t="n">
        <v>0.0</v>
      </c>
      <c r="AX158" s="197" t="n">
        <v>0.0</v>
      </c>
      <c r="AY158" s="197" t="n">
        <v>999999.0</v>
      </c>
      <c r="AZ158" s="197" t="n">
        <v>0.0</v>
      </c>
      <c r="BA158" s="197" t="n">
        <v>999999.0</v>
      </c>
      <c r="BB158" s="197" t="n">
        <v>0.0</v>
      </c>
      <c r="BC158" s="197" t="n">
        <v>0.0</v>
      </c>
      <c r="BD158" s="197" t="n">
        <v>0.601442277431488</v>
      </c>
      <c r="BE158" s="197" t="n">
        <v>0.783782422542572</v>
      </c>
      <c r="BF158" s="197" t="n">
        <v>999998.0</v>
      </c>
      <c r="BG158" s="197" t="n">
        <v>1123.8155517578125</v>
      </c>
      <c r="BH158" s="197" t="n">
        <v>-1254.7069091796875</v>
      </c>
      <c r="BI158" s="197" t="n">
        <v>0.0</v>
      </c>
      <c r="BJ158" s="197" t="n">
        <v>999999.0</v>
      </c>
      <c r="BK158" s="197" t="n">
        <v>5380.162109375</v>
      </c>
      <c r="BL158" s="197" t="n">
        <v>4292.0419921875</v>
      </c>
      <c r="BM158" s="197" t="n">
        <v>0.0</v>
      </c>
      <c r="BN158" s="197" t="n">
        <v>1910.317626953125</v>
      </c>
      <c r="BO158" s="197" t="n">
        <v>3719.501953125</v>
      </c>
      <c r="BP158" s="197" t="n">
        <v>1.2997492551803589</v>
      </c>
      <c r="BQ158" s="197" t="n">
        <v>811.208740234375</v>
      </c>
      <c r="BR158" s="197" t="n">
        <v>0.0</v>
      </c>
      <c r="BS158" s="197" t="n">
        <v>999999.0</v>
      </c>
      <c r="BT158" s="197" t="n">
        <v>0.0</v>
      </c>
      <c r="BU158" s="197" t="n">
        <v>2621.23779296875</v>
      </c>
      <c r="BV158" s="197" t="n">
        <v>2156.365966796875</v>
      </c>
      <c r="BW158" s="197" t="n">
        <v>99000.0</v>
      </c>
      <c r="BX158" s="197" t="n">
        <v>3520.250732421875</v>
      </c>
      <c r="BY158" s="197" t="n">
        <v>2864.800537109375</v>
      </c>
      <c r="BZ158" s="197" t="n">
        <v>99000.0</v>
      </c>
      <c r="CA158" s="197" t="n">
        <v>869.099365234375</v>
      </c>
      <c r="CB158" s="197" t="n">
        <v>620.5344848632812</v>
      </c>
      <c r="CC158" s="197" t="n">
        <v>964.9122924804688</v>
      </c>
      <c r="CD158" s="197" t="n">
        <v>9938.8818359375</v>
      </c>
      <c r="CE158" s="197" t="n">
        <v>8834.3916015625</v>
      </c>
      <c r="CF158" s="197" t="n">
        <v>15500.0</v>
      </c>
      <c r="CG158" s="197" t="n">
        <v>4360.99853515625</v>
      </c>
      <c r="CH158" s="197" t="n">
        <v>1563.3670654296875</v>
      </c>
      <c r="CI158" s="197" t="n">
        <v>600.0</v>
      </c>
      <c r="CJ158" s="197" t="n">
        <v>2163.366943359375</v>
      </c>
      <c r="CK158" s="197" t="n">
        <v>20000.0</v>
      </c>
      <c r="CL158" s="197" t="n">
        <v>20000.0</v>
      </c>
      <c r="CM158" s="197" t="n">
        <v>20000.0</v>
      </c>
      <c r="CN158" s="197" t="n">
        <v>20000.0</v>
      </c>
      <c r="CO158" s="197" t="n">
        <v>20000.0</v>
      </c>
      <c r="CP158" s="197" t="n">
        <v>20000.0</v>
      </c>
      <c r="CQ158" s="197" t="n">
        <v>20000.0</v>
      </c>
      <c r="CR158" s="197" t="n">
        <v>3250.0</v>
      </c>
      <c r="CS158" s="197" t="n">
        <v>20.0</v>
      </c>
      <c r="CT158" s="197" t="n">
        <v>20.0</v>
      </c>
      <c r="CU158" s="197" t="n">
        <v>901.4722290039062</v>
      </c>
    </row>
    <row r="159" spans="2:99">
      <c r="B159" s="122" t="s">
        <v>559</v>
      </c>
      <c r="C159" s="197" t="n">
        <v>3368.0</v>
      </c>
      <c r="D159" s="197" t="n">
        <v>2941.0</v>
      </c>
      <c r="E159" s="197" t="n">
        <v>575.0</v>
      </c>
      <c r="F159" s="122" t="s">
        <v>559</v>
      </c>
      <c r="G159" s="197" t="n">
        <v>690.537841796875</v>
      </c>
      <c r="H159" s="197" t="n">
        <v>837.9927368164062</v>
      </c>
      <c r="I159" s="197" t="n">
        <v>165.31561279296875</v>
      </c>
      <c r="J159" s="197" t="n">
        <v>643.4716186523438</v>
      </c>
      <c r="K159" s="197" t="n">
        <v>538.143798828125</v>
      </c>
      <c r="L159" s="197" t="n">
        <v>2674.019287109375</v>
      </c>
      <c r="M159" s="197" t="n">
        <v>2674.019287109375</v>
      </c>
      <c r="N159" s="197" t="n">
        <v>4094.882568359375</v>
      </c>
      <c r="O159" s="197" t="n">
        <v>4094.882568359375</v>
      </c>
      <c r="P159" s="197" t="n">
        <v>4094.882568359375</v>
      </c>
      <c r="Q159" s="197" t="n">
        <v>11710.01953125</v>
      </c>
      <c r="R159" s="197" t="n">
        <v>1882.758056640625</v>
      </c>
      <c r="S159" s="197" t="n">
        <v>0.0</v>
      </c>
      <c r="T159" s="197" t="n">
        <v>17.595657348632812</v>
      </c>
      <c r="U159" s="197" t="n">
        <v>1830.763671875</v>
      </c>
      <c r="V159" s="197" t="n">
        <v>5171.12939453125</v>
      </c>
      <c r="W159" s="197" t="n">
        <v>0.0</v>
      </c>
      <c r="X159" s="197" t="n">
        <v>0.0</v>
      </c>
      <c r="Y159" s="197" t="n">
        <v>0.0</v>
      </c>
      <c r="Z159" s="197" t="n">
        <v>3500.0</v>
      </c>
      <c r="AA159" s="197" t="n">
        <v>1.0</v>
      </c>
      <c r="AB159" s="197" t="n">
        <v>0.0</v>
      </c>
      <c r="AC159" s="197" t="n">
        <v>0.0</v>
      </c>
      <c r="AD159" s="197" t="n">
        <v>0.6499999761581421</v>
      </c>
      <c r="AE159" s="197" t="n">
        <v>9831.953125</v>
      </c>
      <c r="AF159" s="197" t="n">
        <v>1562.9566650390625</v>
      </c>
      <c r="AG159" s="197" t="n">
        <v>0.0</v>
      </c>
      <c r="AH159" s="197" t="n">
        <v>309.7624816894531</v>
      </c>
      <c r="AI159" s="197" t="n">
        <v>0.0</v>
      </c>
      <c r="AJ159" s="197" t="n">
        <v>95.55585479736328</v>
      </c>
      <c r="AK159" s="197" t="n">
        <v>622.6256103515625</v>
      </c>
      <c r="AL159" s="197" t="n">
        <v>7024.16015625</v>
      </c>
      <c r="AM159" s="197" t="n">
        <v>4210.1806640625</v>
      </c>
      <c r="AN159" s="197" t="n">
        <v>0.0</v>
      </c>
      <c r="AO159" s="197" t="n">
        <v>0.0</v>
      </c>
      <c r="AP159" s="197" t="n">
        <v>0.0</v>
      </c>
      <c r="AQ159" s="197" t="n">
        <v>90.0</v>
      </c>
      <c r="AR159" s="197" t="n">
        <v>333.2326354980469</v>
      </c>
      <c r="AS159" s="197" t="n">
        <v>0.0</v>
      </c>
      <c r="AT159" s="197" t="n">
        <v>999999.0</v>
      </c>
      <c r="AU159" s="197" t="n">
        <v>0.0</v>
      </c>
      <c r="AV159" s="197" t="n">
        <v>999999.0</v>
      </c>
      <c r="AW159" s="197" t="n">
        <v>0.0</v>
      </c>
      <c r="AX159" s="197" t="n">
        <v>0.0</v>
      </c>
      <c r="AY159" s="197" t="n">
        <v>999999.0</v>
      </c>
      <c r="AZ159" s="197" t="n">
        <v>0.0</v>
      </c>
      <c r="BA159" s="197" t="n">
        <v>999999.0</v>
      </c>
      <c r="BB159" s="197" t="n">
        <v>0.0</v>
      </c>
      <c r="BC159" s="197" t="n">
        <v>0.0</v>
      </c>
      <c r="BD159" s="197" t="n">
        <v>0.4769810140132904</v>
      </c>
      <c r="BE159" s="197" t="n">
        <v>0.6499235033988953</v>
      </c>
      <c r="BF159" s="197" t="n">
        <v>999998.0</v>
      </c>
      <c r="BG159" s="197" t="n">
        <v>1756.12060546875</v>
      </c>
      <c r="BH159" s="197" t="n">
        <v>-924.5032348632812</v>
      </c>
      <c r="BI159" s="197" t="n">
        <v>0.0</v>
      </c>
      <c r="BJ159" s="197" t="n">
        <v>999999.0</v>
      </c>
      <c r="BK159" s="197" t="n">
        <v>7813.10595703125</v>
      </c>
      <c r="BL159" s="197" t="n">
        <v>7328.60791015625</v>
      </c>
      <c r="BM159" s="197" t="n">
        <v>0.0</v>
      </c>
      <c r="BN159" s="197" t="n">
        <v>7325.52685546875</v>
      </c>
      <c r="BO159" s="197" t="n">
        <v>8671.12890625</v>
      </c>
      <c r="BP159" s="197" t="n">
        <v>1.2985868453979492</v>
      </c>
      <c r="BQ159" s="197" t="n">
        <v>586.3486938476562</v>
      </c>
      <c r="BR159" s="197" t="n">
        <v>0.0</v>
      </c>
      <c r="BS159" s="197" t="n">
        <v>999999.0</v>
      </c>
      <c r="BT159" s="197" t="n">
        <v>0.0</v>
      </c>
      <c r="BU159" s="197" t="n">
        <v>2654.212646484375</v>
      </c>
      <c r="BV159" s="197" t="n">
        <v>2618.5205078125</v>
      </c>
      <c r="BW159" s="197" t="n">
        <v>99000.0</v>
      </c>
      <c r="BX159" s="197" t="n">
        <v>3606.085693359375</v>
      </c>
      <c r="BY159" s="197" t="n">
        <v>3518.934326171875</v>
      </c>
      <c r="BZ159" s="197" t="n">
        <v>99000.0</v>
      </c>
      <c r="CA159" s="197" t="n">
        <v>897.3377075195312</v>
      </c>
      <c r="CB159" s="197" t="n">
        <v>870.8719482421875</v>
      </c>
      <c r="CC159" s="197" t="n">
        <v>964.9122924804688</v>
      </c>
      <c r="CD159" s="197" t="n">
        <v>10656.353515625</v>
      </c>
      <c r="CE159" s="197" t="n">
        <v>9954.0849609375</v>
      </c>
      <c r="CF159" s="197" t="n">
        <v>15500.0</v>
      </c>
      <c r="CG159" s="197" t="n">
        <v>3949.3037109375</v>
      </c>
      <c r="CH159" s="197" t="n">
        <v>1042.2420654296875</v>
      </c>
      <c r="CI159" s="197" t="n">
        <v>600.0</v>
      </c>
      <c r="CJ159" s="197" t="n">
        <v>1642.2420654296875</v>
      </c>
      <c r="CK159" s="197" t="n">
        <v>20000.0</v>
      </c>
      <c r="CL159" s="197" t="n">
        <v>20000.0</v>
      </c>
      <c r="CM159" s="197" t="n">
        <v>20000.0</v>
      </c>
      <c r="CN159" s="197" t="n">
        <v>20000.0</v>
      </c>
      <c r="CO159" s="197" t="n">
        <v>20000.0</v>
      </c>
      <c r="CP159" s="197" t="n">
        <v>20000.0</v>
      </c>
      <c r="CQ159" s="197" t="n">
        <v>20000.0</v>
      </c>
      <c r="CR159" s="197" t="n">
        <v>3250.0</v>
      </c>
      <c r="CS159" s="197" t="n">
        <v>9.0</v>
      </c>
      <c r="CT159" s="197" t="n">
        <v>9.0</v>
      </c>
      <c r="CU159" s="197" t="n">
        <v>941.3790283203125</v>
      </c>
    </row>
    <row r="160" spans="2:99">
      <c r="B160" s="122" t="s">
        <v>560</v>
      </c>
      <c r="C160" s="197" t="n">
        <v>3814.0</v>
      </c>
      <c r="D160" s="197" t="n">
        <v>3108.0</v>
      </c>
      <c r="E160" s="197" t="n">
        <v>575.0</v>
      </c>
      <c r="F160" s="122" t="s">
        <v>560</v>
      </c>
      <c r="G160" s="197" t="n">
        <v>982.131103515625</v>
      </c>
      <c r="H160" s="197" t="n">
        <v>1018.1477661132812</v>
      </c>
      <c r="I160" s="197" t="n">
        <v>274.0138244628906</v>
      </c>
      <c r="J160" s="197" t="n">
        <v>814.4534301757812</v>
      </c>
      <c r="K160" s="197" t="n">
        <v>706.4970703125</v>
      </c>
      <c r="L160" s="197" t="n">
        <v>3344.80908203125</v>
      </c>
      <c r="M160" s="197" t="n">
        <v>3344.80908203125</v>
      </c>
      <c r="N160" s="197" t="n">
        <v>3344.80908203125</v>
      </c>
      <c r="O160" s="197" t="n">
        <v>3344.80908203125</v>
      </c>
      <c r="P160" s="197" t="n">
        <v>3344.80908203125</v>
      </c>
      <c r="Q160" s="197" t="n">
        <v>16973.001953125</v>
      </c>
      <c r="R160" s="197" t="n">
        <v>1829.1739501953125</v>
      </c>
      <c r="S160" s="197" t="n">
        <v>0.0</v>
      </c>
      <c r="T160" s="197" t="n">
        <v>0.0</v>
      </c>
      <c r="U160" s="197" t="n">
        <v>441.0841369628906</v>
      </c>
      <c r="V160" s="197" t="n">
        <v>7629.6240234375</v>
      </c>
      <c r="W160" s="197" t="n">
        <v>3232.379638671875</v>
      </c>
      <c r="X160" s="197" t="n">
        <v>4397.24462890625</v>
      </c>
      <c r="Y160" s="197" t="n">
        <v>0.0</v>
      </c>
      <c r="Z160" s="197" t="n">
        <v>6000.0</v>
      </c>
      <c r="AA160" s="197" t="n">
        <v>1.0</v>
      </c>
      <c r="AB160" s="197" t="n">
        <v>0.0</v>
      </c>
      <c r="AC160" s="197" t="n">
        <v>0.0</v>
      </c>
      <c r="AD160" s="197" t="n">
        <v>0.6499999761581421</v>
      </c>
      <c r="AE160" s="197" t="n">
        <v>12895.857421875</v>
      </c>
      <c r="AF160" s="197" t="n">
        <v>2711.04052734375</v>
      </c>
      <c r="AG160" s="197" t="n">
        <v>0.0</v>
      </c>
      <c r="AH160" s="197" t="n">
        <v>521.7605590820312</v>
      </c>
      <c r="AI160" s="197" t="n">
        <v>0.0</v>
      </c>
      <c r="AJ160" s="197" t="n">
        <v>0.0</v>
      </c>
      <c r="AK160" s="197" t="n">
        <v>106.32959747314453</v>
      </c>
      <c r="AL160" s="197" t="n">
        <v>7289.724609375</v>
      </c>
      <c r="AM160" s="197" t="n">
        <v>4212.89208984375</v>
      </c>
      <c r="AN160" s="197" t="n">
        <v>0.0</v>
      </c>
      <c r="AO160" s="197" t="n">
        <v>0.0</v>
      </c>
      <c r="AP160" s="197" t="n">
        <v>0.0</v>
      </c>
      <c r="AQ160" s="197" t="n">
        <v>90.0</v>
      </c>
      <c r="AR160" s="197" t="n">
        <v>133.3333282470703</v>
      </c>
      <c r="AS160" s="197" t="n">
        <v>0.0</v>
      </c>
      <c r="AT160" s="197" t="n">
        <v>999999.0</v>
      </c>
      <c r="AU160" s="197" t="n">
        <v>0.0</v>
      </c>
      <c r="AV160" s="197" t="n">
        <v>999999.0</v>
      </c>
      <c r="AW160" s="197" t="n">
        <v>0.0</v>
      </c>
      <c r="AX160" s="197" t="n">
        <v>0.0</v>
      </c>
      <c r="AY160" s="197" t="n">
        <v>999999.0</v>
      </c>
      <c r="AZ160" s="197" t="n">
        <v>0.0</v>
      </c>
      <c r="BA160" s="197" t="n">
        <v>999999.0</v>
      </c>
      <c r="BB160" s="197" t="n">
        <v>0.0</v>
      </c>
      <c r="BC160" s="197" t="n">
        <v>0.5230022668838501</v>
      </c>
      <c r="BD160" s="197" t="n">
        <v>0.5320727825164795</v>
      </c>
      <c r="BE160" s="197" t="n">
        <v>0.5818036198616028</v>
      </c>
      <c r="BF160" s="197" t="n">
        <v>3973.08935546875</v>
      </c>
      <c r="BG160" s="197" t="n">
        <v>3914.33740234375</v>
      </c>
      <c r="BH160" s="197" t="n">
        <v>3355.116455078125</v>
      </c>
      <c r="BI160" s="197" t="n">
        <v>0.0</v>
      </c>
      <c r="BJ160" s="197" t="n">
        <v>12943.841796875</v>
      </c>
      <c r="BK160" s="197" t="n">
        <v>13040.6708984375</v>
      </c>
      <c r="BL160" s="197" t="n">
        <v>13334.4541015625</v>
      </c>
      <c r="BM160" s="197" t="n">
        <v>1544.3673095703125</v>
      </c>
      <c r="BN160" s="197" t="n">
        <v>1774.497314453125</v>
      </c>
      <c r="BO160" s="197" t="n">
        <v>2289.836181640625</v>
      </c>
      <c r="BP160" s="197" t="n">
        <v>1.3125128746032715</v>
      </c>
      <c r="BQ160" s="197" t="n">
        <v>3775.095703125</v>
      </c>
      <c r="BR160" s="197" t="n">
        <v>0.0</v>
      </c>
      <c r="BS160" s="197" t="n">
        <v>999999.0</v>
      </c>
      <c r="BT160" s="197" t="n">
        <v>0.0</v>
      </c>
      <c r="BU160" s="197" t="n">
        <v>2022.9483642578125</v>
      </c>
      <c r="BV160" s="197" t="n">
        <v>2704.622314453125</v>
      </c>
      <c r="BW160" s="197" t="n">
        <v>99000.0</v>
      </c>
      <c r="BX160" s="197" t="n">
        <v>1449.909423828125</v>
      </c>
      <c r="BY160" s="197" t="n">
        <v>3672.221923828125</v>
      </c>
      <c r="BZ160" s="197" t="n">
        <v>99000.0</v>
      </c>
      <c r="CA160" s="197" t="n">
        <v>938.6422729492188</v>
      </c>
      <c r="CB160" s="197" t="n">
        <v>902.6785888671875</v>
      </c>
      <c r="CC160" s="197" t="n">
        <v>778.9473876953125</v>
      </c>
      <c r="CD160" s="197" t="n">
        <v>6652.689453125</v>
      </c>
      <c r="CE160" s="197" t="n">
        <v>10787.650390625</v>
      </c>
      <c r="CF160" s="197" t="n">
        <v>12500.0</v>
      </c>
      <c r="CG160" s="197" t="n">
        <v>0.0</v>
      </c>
      <c r="CH160" s="197" t="n">
        <v>300.0</v>
      </c>
      <c r="CI160" s="197" t="n">
        <v>600.0</v>
      </c>
      <c r="CJ160" s="197" t="n">
        <v>900.0</v>
      </c>
      <c r="CK160" s="197" t="n">
        <v>20000.0</v>
      </c>
      <c r="CL160" s="197" t="n">
        <v>20000.0</v>
      </c>
      <c r="CM160" s="197" t="n">
        <v>20000.0</v>
      </c>
      <c r="CN160" s="197" t="n">
        <v>20000.0</v>
      </c>
      <c r="CO160" s="197" t="n">
        <v>20000.0</v>
      </c>
      <c r="CP160" s="197" t="n">
        <v>20000.0</v>
      </c>
      <c r="CQ160" s="197" t="n">
        <v>20000.0</v>
      </c>
      <c r="CR160" s="197" t="n">
        <v>3250.0</v>
      </c>
      <c r="CS160" s="197" t="n">
        <v>0.0</v>
      </c>
      <c r="CT160" s="197" t="n">
        <v>0.0</v>
      </c>
      <c r="CU160" s="197" t="n">
        <v>914.5869750976562</v>
      </c>
    </row>
    <row r="161" spans="2:99">
      <c r="B161" s="122" t="s">
        <v>561</v>
      </c>
      <c r="C161" s="197" t="n">
        <v>4091.0</v>
      </c>
      <c r="D161" s="197" t="n">
        <v>3009.0</v>
      </c>
      <c r="E161" s="197" t="n">
        <v>574.0</v>
      </c>
      <c r="F161" s="122" t="s">
        <v>561</v>
      </c>
      <c r="G161" s="197" t="n">
        <v>1304.4884033203125</v>
      </c>
      <c r="H161" s="197" t="n">
        <v>1261.001953125</v>
      </c>
      <c r="I161" s="197" t="n">
        <v>380.70489501953125</v>
      </c>
      <c r="J161" s="197" t="n">
        <v>919.7581176757812</v>
      </c>
      <c r="K161" s="197" t="n">
        <v>816.2838134765625</v>
      </c>
      <c r="L161" s="197" t="n">
        <v>2711.78662109375</v>
      </c>
      <c r="M161" s="197" t="n">
        <v>2711.78662109375</v>
      </c>
      <c r="N161" s="197" t="n">
        <v>2711.78662109375</v>
      </c>
      <c r="O161" s="197" t="n">
        <v>2711.78662109375</v>
      </c>
      <c r="P161" s="197" t="n">
        <v>2711.78662109375</v>
      </c>
      <c r="Q161" s="197" t="n">
        <v>14213.3447265625</v>
      </c>
      <c r="R161" s="197" t="n">
        <v>2212.07421875</v>
      </c>
      <c r="S161" s="197" t="n">
        <v>0.0</v>
      </c>
      <c r="T161" s="197" t="n">
        <v>60.48238754272461</v>
      </c>
      <c r="U161" s="197" t="n">
        <v>381.9109191894531</v>
      </c>
      <c r="V161" s="197" t="n">
        <v>2020.499755859375</v>
      </c>
      <c r="W161" s="197" t="n">
        <v>304.4631652832031</v>
      </c>
      <c r="X161" s="197" t="n">
        <v>1716.0364990234375</v>
      </c>
      <c r="Y161" s="197" t="n">
        <v>0.0</v>
      </c>
      <c r="Z161" s="197" t="n">
        <v>11400.0</v>
      </c>
      <c r="AA161" s="197" t="n">
        <v>1.0</v>
      </c>
      <c r="AB161" s="197" t="n">
        <v>0.0</v>
      </c>
      <c r="AC161" s="197" t="n">
        <v>0.0</v>
      </c>
      <c r="AD161" s="197" t="n">
        <v>0.36000001430511475</v>
      </c>
      <c r="AE161" s="197" t="n">
        <v>6325.8564453125</v>
      </c>
      <c r="AF161" s="197" t="n">
        <v>5518.111328125</v>
      </c>
      <c r="AG161" s="197" t="n">
        <v>0.0</v>
      </c>
      <c r="AH161" s="197" t="n">
        <v>524.3048706054688</v>
      </c>
      <c r="AI161" s="197" t="n">
        <v>0.0</v>
      </c>
      <c r="AJ161" s="197" t="n">
        <v>0.0</v>
      </c>
      <c r="AK161" s="197" t="n">
        <v>190.42153930664062</v>
      </c>
      <c r="AL161" s="197" t="n">
        <v>7417.35791015625</v>
      </c>
      <c r="AM161" s="197" t="n">
        <v>4221.31982421875</v>
      </c>
      <c r="AN161" s="197" t="n">
        <v>0.0</v>
      </c>
      <c r="AO161" s="197" t="n">
        <v>0.0</v>
      </c>
      <c r="AP161" s="197" t="n">
        <v>0.0</v>
      </c>
      <c r="AQ161" s="197" t="n">
        <v>90.0</v>
      </c>
      <c r="AR161" s="197" t="n">
        <v>166.6666717529297</v>
      </c>
      <c r="AS161" s="197" t="n">
        <v>0.0</v>
      </c>
      <c r="AT161" s="197" t="n">
        <v>999999.0</v>
      </c>
      <c r="AU161" s="197" t="n">
        <v>0.0</v>
      </c>
      <c r="AV161" s="197" t="n">
        <v>999999.0</v>
      </c>
      <c r="AW161" s="197" t="n">
        <v>0.0</v>
      </c>
      <c r="AX161" s="197" t="n">
        <v>0.0</v>
      </c>
      <c r="AY161" s="197" t="n">
        <v>999999.0</v>
      </c>
      <c r="AZ161" s="197" t="n">
        <v>0.0</v>
      </c>
      <c r="BA161" s="197" t="n">
        <v>999999.0</v>
      </c>
      <c r="BB161" s="197" t="n">
        <v>0.0</v>
      </c>
      <c r="BC161" s="197" t="n">
        <v>0.0</v>
      </c>
      <c r="BD161" s="197" t="n">
        <v>0.0</v>
      </c>
      <c r="BE161" s="197" t="n">
        <v>0.0</v>
      </c>
      <c r="BF161" s="197" t="n">
        <v>999999.0</v>
      </c>
      <c r="BG161" s="197" t="n">
        <v>999999.0</v>
      </c>
      <c r="BH161" s="197" t="n">
        <v>999999.0</v>
      </c>
      <c r="BI161" s="197" t="n">
        <v>0.0</v>
      </c>
      <c r="BJ161" s="197" t="n">
        <v>999999.0</v>
      </c>
      <c r="BK161" s="197" t="n">
        <v>999999.0</v>
      </c>
      <c r="BL161" s="197" t="n">
        <v>999999.0</v>
      </c>
      <c r="BM161" s="197" t="n">
        <v>0.0</v>
      </c>
      <c r="BN161" s="197" t="n">
        <v>0.0</v>
      </c>
      <c r="BO161" s="197" t="n">
        <v>0.0</v>
      </c>
      <c r="BP161" s="197" t="n">
        <v>1.1767438650131226</v>
      </c>
      <c r="BQ161" s="197" t="n">
        <v>4978.22119140625</v>
      </c>
      <c r="BR161" s="197" t="n">
        <v>0.0</v>
      </c>
      <c r="BS161" s="197" t="n">
        <v>999999.0</v>
      </c>
      <c r="BT161" s="197" t="n">
        <v>0.0</v>
      </c>
      <c r="BU161" s="197" t="n">
        <v>790.8649291992188</v>
      </c>
      <c r="BV161" s="197" t="n">
        <v>2022.70458984375</v>
      </c>
      <c r="BW161" s="197" t="n">
        <v>99000.0</v>
      </c>
      <c r="BX161" s="197" t="n">
        <v>429.0048828125</v>
      </c>
      <c r="BY161" s="197" t="n">
        <v>1438.0966796875</v>
      </c>
      <c r="BZ161" s="197" t="n">
        <v>99000.0</v>
      </c>
      <c r="CA161" s="197" t="n">
        <v>610.4508056640625</v>
      </c>
      <c r="CB161" s="197" t="n">
        <v>944.936767578125</v>
      </c>
      <c r="CC161" s="197" t="n">
        <v>631.5789184570312</v>
      </c>
      <c r="CD161" s="197" t="n">
        <v>2280.836669921875</v>
      </c>
      <c r="CE161" s="197" t="n">
        <v>6660.66015625</v>
      </c>
      <c r="CF161" s="197" t="n">
        <v>8000.0</v>
      </c>
      <c r="CG161" s="197" t="n">
        <v>0.0</v>
      </c>
      <c r="CH161" s="197" t="n">
        <v>300.0</v>
      </c>
      <c r="CI161" s="197" t="n">
        <v>600.0</v>
      </c>
      <c r="CJ161" s="197" t="n">
        <v>900.0</v>
      </c>
      <c r="CK161" s="197" t="n">
        <v>20000.0</v>
      </c>
      <c r="CL161" s="197" t="n">
        <v>20000.0</v>
      </c>
      <c r="CM161" s="197" t="n">
        <v>20000.0</v>
      </c>
      <c r="CN161" s="197" t="n">
        <v>20000.0</v>
      </c>
      <c r="CO161" s="197" t="n">
        <v>20000.0</v>
      </c>
      <c r="CP161" s="197" t="n">
        <v>20000.0</v>
      </c>
      <c r="CQ161" s="197" t="n">
        <v>20000.0</v>
      </c>
      <c r="CR161" s="197" t="n">
        <v>3250.0</v>
      </c>
      <c r="CS161" s="197" t="n">
        <v>0.0</v>
      </c>
      <c r="CT161" s="197" t="n">
        <v>0.0</v>
      </c>
      <c r="CU161" s="197" t="n">
        <v>2212.07421875</v>
      </c>
    </row>
    <row r="162" spans="2:99">
      <c r="B162" s="122" t="s">
        <v>562</v>
      </c>
      <c r="C162" s="197" t="n">
        <v>4552.0</v>
      </c>
      <c r="D162" s="197" t="n">
        <v>3095.0</v>
      </c>
      <c r="E162" s="197" t="n">
        <v>670.0</v>
      </c>
      <c r="F162" s="122" t="s">
        <v>562</v>
      </c>
      <c r="G162" s="197" t="n">
        <v>1568.235107421875</v>
      </c>
      <c r="H162" s="197" t="n">
        <v>1484.394287109375</v>
      </c>
      <c r="I162" s="197" t="n">
        <v>472.704833984375</v>
      </c>
      <c r="J162" s="197" t="n">
        <v>861.61767578125</v>
      </c>
      <c r="K162" s="197" t="n">
        <v>803.0772094726562</v>
      </c>
      <c r="L162" s="197" t="n">
        <v>600.0</v>
      </c>
      <c r="M162" s="197" t="n">
        <v>600.0</v>
      </c>
      <c r="N162" s="197" t="n">
        <v>1010.2675170898438</v>
      </c>
      <c r="O162" s="197" t="n">
        <v>1010.2675170898438</v>
      </c>
      <c r="P162" s="197" t="n">
        <v>1010.2675170898438</v>
      </c>
      <c r="Q162" s="197" t="n">
        <v>11828.1865234375</v>
      </c>
      <c r="R162" s="197" t="n">
        <v>1853.0496826171875</v>
      </c>
      <c r="S162" s="197" t="n">
        <v>0.0</v>
      </c>
      <c r="T162" s="197" t="n">
        <v>0.0</v>
      </c>
      <c r="U162" s="197" t="n">
        <v>17.433792114257812</v>
      </c>
      <c r="V162" s="197" t="n">
        <v>0.0</v>
      </c>
      <c r="W162" s="197" t="n">
        <v>0.0</v>
      </c>
      <c r="X162" s="197" t="n">
        <v>0.0</v>
      </c>
      <c r="Y162" s="197" t="n">
        <v>0.0</v>
      </c>
      <c r="Z162" s="197" t="n">
        <v>11400.0</v>
      </c>
      <c r="AA162" s="197" t="n">
        <v>1.0</v>
      </c>
      <c r="AB162" s="197" t="n">
        <v>0.0</v>
      </c>
      <c r="AC162" s="197" t="n">
        <v>0.0</v>
      </c>
      <c r="AD162" s="197" t="n">
        <v>0.3499999940395355</v>
      </c>
      <c r="AE162" s="197" t="n">
        <v>5000.87451171875</v>
      </c>
      <c r="AF162" s="197" t="n">
        <v>2606.856689453125</v>
      </c>
      <c r="AG162" s="197" t="n">
        <v>0.0</v>
      </c>
      <c r="AH162" s="197" t="n">
        <v>1079.9683837890625</v>
      </c>
      <c r="AI162" s="197" t="n">
        <v>596.1905517578125</v>
      </c>
      <c r="AJ162" s="197" t="n">
        <v>48.1471061706543</v>
      </c>
      <c r="AK162" s="197" t="n">
        <v>65.88316345214844</v>
      </c>
      <c r="AL162" s="197" t="n">
        <v>6978.87890625</v>
      </c>
      <c r="AM162" s="197" t="n">
        <v>4234.630859375</v>
      </c>
      <c r="AN162" s="197" t="n">
        <v>0.0</v>
      </c>
      <c r="AO162" s="197" t="n">
        <v>0.0</v>
      </c>
      <c r="AP162" s="197" t="n">
        <v>0.0</v>
      </c>
      <c r="AQ162" s="197" t="n">
        <v>90.0</v>
      </c>
      <c r="AR162" s="197" t="n">
        <v>200.0</v>
      </c>
      <c r="AS162" s="197" t="n">
        <v>0.0</v>
      </c>
      <c r="AT162" s="197" t="n">
        <v>999999.0</v>
      </c>
      <c r="AU162" s="197" t="n">
        <v>0.0</v>
      </c>
      <c r="AV162" s="197" t="n">
        <v>999999.0</v>
      </c>
      <c r="AW162" s="197" t="n">
        <v>0.0</v>
      </c>
      <c r="AX162" s="197" t="n">
        <v>0.0</v>
      </c>
      <c r="AY162" s="197" t="n">
        <v>999999.0</v>
      </c>
      <c r="AZ162" s="197" t="n">
        <v>0.0</v>
      </c>
      <c r="BA162" s="197" t="n">
        <v>999999.0</v>
      </c>
      <c r="BB162" s="197" t="n">
        <v>0.0</v>
      </c>
      <c r="BC162" s="197" t="n">
        <v>0.0</v>
      </c>
      <c r="BD162" s="197" t="n">
        <v>0.0</v>
      </c>
      <c r="BE162" s="197" t="n">
        <v>0.56022709608078</v>
      </c>
      <c r="BF162" s="197" t="n">
        <v>999998.0</v>
      </c>
      <c r="BG162" s="197" t="n">
        <v>999998.0</v>
      </c>
      <c r="BH162" s="197" t="n">
        <v>9824.3984375</v>
      </c>
      <c r="BI162" s="197" t="n">
        <v>0.0</v>
      </c>
      <c r="BJ162" s="197" t="n">
        <v>999999.0</v>
      </c>
      <c r="BK162" s="197" t="n">
        <v>999999.0</v>
      </c>
      <c r="BL162" s="197" t="n">
        <v>16468.75390625</v>
      </c>
      <c r="BM162" s="197" t="n">
        <v>0.0</v>
      </c>
      <c r="BN162" s="197" t="n">
        <v>0.0</v>
      </c>
      <c r="BO162" s="197" t="n">
        <v>-15012.8642578125</v>
      </c>
      <c r="BP162" s="197" t="n">
        <v>1.1771366596221924</v>
      </c>
      <c r="BQ162" s="197" t="n">
        <v>2843.197509765625</v>
      </c>
      <c r="BR162" s="197" t="n">
        <v>0.0</v>
      </c>
      <c r="BS162" s="197" t="n">
        <v>999999.0</v>
      </c>
      <c r="BT162" s="197" t="n">
        <v>0.0</v>
      </c>
      <c r="BU162" s="197" t="n">
        <v>379.28253173828125</v>
      </c>
      <c r="BV162" s="197" t="n">
        <v>773.4622192382812</v>
      </c>
      <c r="BW162" s="197" t="n">
        <v>99000.0</v>
      </c>
      <c r="BX162" s="197" t="n">
        <v>276.42510986328125</v>
      </c>
      <c r="BY162" s="197" t="n">
        <v>416.2638854980469</v>
      </c>
      <c r="BZ162" s="197" t="n">
        <v>99000.0</v>
      </c>
      <c r="CA162" s="197" t="n">
        <v>360.1832580566406</v>
      </c>
      <c r="CB162" s="197" t="n">
        <v>604.8839111328125</v>
      </c>
      <c r="CC162" s="197" t="n">
        <v>631.5789184570312</v>
      </c>
      <c r="CD162" s="197" t="n">
        <v>1248.8603515625</v>
      </c>
      <c r="CE162" s="197" t="n">
        <v>2186.494140625</v>
      </c>
      <c r="CF162" s="197" t="n">
        <v>8000.0</v>
      </c>
      <c r="CG162" s="197" t="n">
        <v>0.0</v>
      </c>
      <c r="CH162" s="197" t="n">
        <v>300.0</v>
      </c>
      <c r="CI162" s="197" t="n">
        <v>600.0</v>
      </c>
      <c r="CJ162" s="197" t="n">
        <v>900.0</v>
      </c>
      <c r="CK162" s="197" t="n">
        <v>20000.0</v>
      </c>
      <c r="CL162" s="197" t="n">
        <v>20000.0</v>
      </c>
      <c r="CM162" s="197" t="n">
        <v>20000.0</v>
      </c>
      <c r="CN162" s="197" t="n">
        <v>20000.0</v>
      </c>
      <c r="CO162" s="197" t="n">
        <v>20000.0</v>
      </c>
      <c r="CP162" s="197" t="n">
        <v>20000.0</v>
      </c>
      <c r="CQ162" s="197" t="n">
        <v>20000.0</v>
      </c>
      <c r="CR162" s="197" t="n">
        <v>3500.0</v>
      </c>
      <c r="CS162" s="197" t="n">
        <v>0.0</v>
      </c>
      <c r="CT162" s="197" t="n">
        <v>0.0</v>
      </c>
      <c r="CU162" s="197" t="n">
        <v>1853.0496826171875</v>
      </c>
    </row>
    <row r="163" spans="2:99">
      <c r="B163" s="122" t="s">
        <v>563</v>
      </c>
      <c r="C163" s="197" t="n">
        <v>4552.0</v>
      </c>
      <c r="D163" s="197" t="n">
        <v>3459.0</v>
      </c>
      <c r="E163" s="197" t="n">
        <v>800.0</v>
      </c>
      <c r="F163" s="122" t="s">
        <v>563</v>
      </c>
      <c r="G163" s="197" t="n">
        <v>1698.7607421875</v>
      </c>
      <c r="H163" s="197" t="n">
        <v>1525.211669921875</v>
      </c>
      <c r="I163" s="197" t="n">
        <v>354.3803405761719</v>
      </c>
      <c r="J163" s="197" t="n">
        <v>797.4611206054688</v>
      </c>
      <c r="K163" s="197" t="n">
        <v>702.8153686523438</v>
      </c>
      <c r="L163" s="197" t="n">
        <v>800.0</v>
      </c>
      <c r="M163" s="197" t="n">
        <v>800.0</v>
      </c>
      <c r="N163" s="197" t="n">
        <v>300.0</v>
      </c>
      <c r="O163" s="197" t="n">
        <v>300.0</v>
      </c>
      <c r="P163" s="197" t="n">
        <v>300.0</v>
      </c>
      <c r="Q163" s="197" t="n">
        <v>11083.5673828125</v>
      </c>
      <c r="R163" s="197" t="n">
        <v>1659.5438232421875</v>
      </c>
      <c r="S163" s="197" t="n">
        <v>0.0</v>
      </c>
      <c r="T163" s="197" t="n">
        <v>0.0</v>
      </c>
      <c r="U163" s="197" t="n">
        <v>-47.39909362792969</v>
      </c>
      <c r="V163" s="197" t="n">
        <v>0.0</v>
      </c>
      <c r="W163" s="197" t="n">
        <v>0.0</v>
      </c>
      <c r="X163" s="197" t="n">
        <v>0.0</v>
      </c>
      <c r="Y163" s="197" t="n">
        <v>0.0</v>
      </c>
      <c r="Z163" s="197" t="n">
        <v>9673.3330078125</v>
      </c>
      <c r="AA163" s="197" t="n">
        <v>1.0</v>
      </c>
      <c r="AB163" s="197" t="n">
        <v>0.0</v>
      </c>
      <c r="AC163" s="197" t="n">
        <v>0.0</v>
      </c>
      <c r="AD163" s="197" t="n">
        <v>0.3499999940395355</v>
      </c>
      <c r="AE163" s="197" t="n">
        <v>4625.18798828125</v>
      </c>
      <c r="AF163" s="197" t="n">
        <v>368.6029052734375</v>
      </c>
      <c r="AG163" s="197" t="n">
        <v>0.0</v>
      </c>
      <c r="AH163" s="197" t="n">
        <v>3597.63232421875</v>
      </c>
      <c r="AI163" s="197" t="n">
        <v>3083.227294921875</v>
      </c>
      <c r="AJ163" s="197" t="n">
        <v>1544.958740234375</v>
      </c>
      <c r="AK163" s="197" t="n">
        <v>1432.9677734375</v>
      </c>
      <c r="AL163" s="197" t="n">
        <v>6680.0</v>
      </c>
      <c r="AM163" s="197" t="n">
        <v>4298.771484375</v>
      </c>
      <c r="AN163" s="197" t="n">
        <v>1600.0</v>
      </c>
      <c r="AO163" s="197" t="n">
        <v>300.0</v>
      </c>
      <c r="AP163" s="197" t="n">
        <v>800.0</v>
      </c>
      <c r="AQ163" s="197" t="n">
        <v>90.0</v>
      </c>
      <c r="AR163" s="197" t="n">
        <v>200.0</v>
      </c>
      <c r="AS163" s="197" t="n">
        <v>0.865398645401001</v>
      </c>
      <c r="AT163" s="197" t="n">
        <v>3275.033203125</v>
      </c>
      <c r="AU163" s="197" t="n">
        <v>0.0</v>
      </c>
      <c r="AV163" s="197" t="n">
        <v>13041.896484375</v>
      </c>
      <c r="AW163" s="197" t="n">
        <v>-3919.688720703125</v>
      </c>
      <c r="AX163" s="197" t="n">
        <v>1.6149457693099976</v>
      </c>
      <c r="AY163" s="197" t="n">
        <v>1559.0806884765625</v>
      </c>
      <c r="AZ163" s="197" t="n">
        <v>0.0</v>
      </c>
      <c r="BA163" s="197" t="n">
        <v>19785.3125</v>
      </c>
      <c r="BB163" s="197" t="n">
        <v>-1690.6279296875</v>
      </c>
      <c r="BC163" s="197" t="n">
        <v>0.5140659809112549</v>
      </c>
      <c r="BD163" s="197" t="n">
        <v>0.5151945948600769</v>
      </c>
      <c r="BE163" s="197" t="n">
        <v>0.5164067149162292</v>
      </c>
      <c r="BF163" s="197" t="n">
        <v>10803.064453125</v>
      </c>
      <c r="BG163" s="197" t="n">
        <v>10797.26953125</v>
      </c>
      <c r="BH163" s="197" t="n">
        <v>10790.5439453125</v>
      </c>
      <c r="BI163" s="197" t="n">
        <v>0.0</v>
      </c>
      <c r="BJ163" s="197" t="n">
        <v>16604.796875</v>
      </c>
      <c r="BK163" s="197" t="n">
        <v>16611.740234375</v>
      </c>
      <c r="BL163" s="197" t="n">
        <v>16618.6953125</v>
      </c>
      <c r="BM163" s="197" t="n">
        <v>-20281.490234375</v>
      </c>
      <c r="BN163" s="197" t="n">
        <v>-20228.896484375</v>
      </c>
      <c r="BO163" s="197" t="n">
        <v>-20171.69140625</v>
      </c>
      <c r="BP163" s="197" t="n">
        <v>1.1864526271820068</v>
      </c>
      <c r="BQ163" s="197" t="n">
        <v>6445.59423828125</v>
      </c>
      <c r="BR163" s="197" t="n">
        <v>0.0</v>
      </c>
      <c r="BS163" s="197" t="n">
        <v>999999.0</v>
      </c>
      <c r="BT163" s="197" t="n">
        <v>0.0</v>
      </c>
      <c r="BU163" s="197" t="n">
        <v>285.4892272949219</v>
      </c>
      <c r="BV163" s="197" t="n">
        <v>376.21246337890625</v>
      </c>
      <c r="BW163" s="197" t="n">
        <v>2200.0</v>
      </c>
      <c r="BX163" s="197" t="n">
        <v>250.23779296875</v>
      </c>
      <c r="BY163" s="197" t="n">
        <v>275.3542175292969</v>
      </c>
      <c r="BZ163" s="197" t="n">
        <v>2780.0</v>
      </c>
      <c r="CA163" s="197" t="n">
        <v>371.2201232910156</v>
      </c>
      <c r="CB163" s="197" t="n">
        <v>356.8297424316406</v>
      </c>
      <c r="CC163" s="197" t="n">
        <v>631.5789184570312</v>
      </c>
      <c r="CD163" s="197" t="n">
        <v>1126.834716796875</v>
      </c>
      <c r="CE163" s="197" t="n">
        <v>1240.7431640625</v>
      </c>
      <c r="CF163" s="197" t="n">
        <v>11000.0</v>
      </c>
      <c r="CG163" s="197" t="n">
        <v>0.0</v>
      </c>
      <c r="CH163" s="197" t="n">
        <v>300.0</v>
      </c>
      <c r="CI163" s="197" t="n">
        <v>800.0</v>
      </c>
      <c r="CJ163" s="197" t="n">
        <v>1100.0</v>
      </c>
      <c r="CK163" s="197" t="n">
        <v>20000.0</v>
      </c>
      <c r="CL163" s="197" t="n">
        <v>1479.2105712890625</v>
      </c>
      <c r="CM163" s="197" t="n">
        <v>20000.0</v>
      </c>
      <c r="CN163" s="197" t="n">
        <v>20000.0</v>
      </c>
      <c r="CO163" s="197" t="n">
        <v>20000.0</v>
      </c>
      <c r="CP163" s="197" t="n">
        <v>20000.0</v>
      </c>
      <c r="CQ163" s="197" t="n">
        <v>20000.0</v>
      </c>
      <c r="CR163" s="197" t="n">
        <v>3500.0</v>
      </c>
      <c r="CS163" s="197" t="n">
        <v>0.0</v>
      </c>
      <c r="CT163" s="197" t="n">
        <v>0.0</v>
      </c>
      <c r="CU163" s="197" t="n">
        <v>1659.5438232421875</v>
      </c>
    </row>
    <row r="164" spans="2:99">
      <c r="B164" s="122" t="s">
        <v>564</v>
      </c>
      <c r="C164" s="197" t="n">
        <v>4552.0</v>
      </c>
      <c r="D164" s="197" t="n">
        <v>3538.0</v>
      </c>
      <c r="E164" s="197" t="n">
        <v>975.0</v>
      </c>
      <c r="F164" s="122" t="s">
        <v>564</v>
      </c>
      <c r="G164" s="197" t="n">
        <v>1409.91943359375</v>
      </c>
      <c r="H164" s="197" t="n">
        <v>1419.189697265625</v>
      </c>
      <c r="I164" s="197" t="n">
        <v>344.1302795410156</v>
      </c>
      <c r="J164" s="197" t="n">
        <v>685.583740234375</v>
      </c>
      <c r="K164" s="197" t="n">
        <v>573.8820190429688</v>
      </c>
      <c r="L164" s="197" t="n">
        <v>800.0</v>
      </c>
      <c r="M164" s="197" t="n">
        <v>800.0</v>
      </c>
      <c r="N164" s="197" t="n">
        <v>300.0</v>
      </c>
      <c r="O164" s="197" t="n">
        <v>300.0</v>
      </c>
      <c r="P164" s="197" t="n">
        <v>300.0</v>
      </c>
      <c r="Q164" s="197" t="n">
        <v>8709.6552734375</v>
      </c>
      <c r="R164" s="197" t="n">
        <v>1653.3837890625</v>
      </c>
      <c r="S164" s="197" t="n">
        <v>0.0</v>
      </c>
      <c r="T164" s="197" t="n">
        <v>0.0</v>
      </c>
      <c r="U164" s="197" t="n">
        <v>-30.802471160888672</v>
      </c>
      <c r="V164" s="197" t="n">
        <v>74.71796417236328</v>
      </c>
      <c r="W164" s="197" t="n">
        <v>0.0</v>
      </c>
      <c r="X164" s="197" t="n">
        <v>0.0</v>
      </c>
      <c r="Y164" s="197" t="n">
        <v>0.0</v>
      </c>
      <c r="Z164" s="197" t="n">
        <v>6718.75</v>
      </c>
      <c r="AA164" s="197" t="n">
        <v>0.0</v>
      </c>
      <c r="AB164" s="197" t="n">
        <v>0.0</v>
      </c>
      <c r="AC164" s="197" t="n">
        <v>0.0</v>
      </c>
      <c r="AD164" s="197" t="n">
        <v>0.3499999940395355</v>
      </c>
      <c r="AE164" s="197" t="n">
        <v>3755.539306640625</v>
      </c>
      <c r="AF164" s="197" t="n">
        <v>967.30126953125</v>
      </c>
      <c r="AG164" s="197" t="n">
        <v>5641.373046875</v>
      </c>
      <c r="AH164" s="197" t="n">
        <v>763.4083862304688</v>
      </c>
      <c r="AI164" s="197" t="n">
        <v>271.4565124511719</v>
      </c>
      <c r="AJ164" s="197" t="n">
        <v>1050.4591064453125</v>
      </c>
      <c r="AK164" s="197" t="n">
        <v>1002.5786743164062</v>
      </c>
      <c r="AL164" s="197" t="n">
        <v>6680.0</v>
      </c>
      <c r="AM164" s="197" t="n">
        <v>4343.060546875</v>
      </c>
      <c r="AN164" s="197" t="n">
        <v>1600.0</v>
      </c>
      <c r="AO164" s="197" t="n">
        <v>300.0</v>
      </c>
      <c r="AP164" s="197" t="n">
        <v>800.0</v>
      </c>
      <c r="AQ164" s="197" t="n">
        <v>90.0</v>
      </c>
      <c r="AR164" s="197" t="n">
        <v>500.6593322753906</v>
      </c>
      <c r="AS164" s="197" t="n">
        <v>0.8048053979873657</v>
      </c>
      <c r="AT164" s="197" t="n">
        <v>2054.036376953125</v>
      </c>
      <c r="AU164" s="197" t="n">
        <v>0.0</v>
      </c>
      <c r="AV164" s="197" t="n">
        <v>9217.55859375</v>
      </c>
      <c r="AW164" s="197" t="n">
        <v>-3090.19775390625</v>
      </c>
      <c r="AX164" s="197" t="n">
        <v>1.4796792268753052</v>
      </c>
      <c r="AY164" s="197" t="n">
        <v>-1161.4390869140625</v>
      </c>
      <c r="AZ164" s="197" t="n">
        <v>0.0</v>
      </c>
      <c r="BA164" s="197" t="n">
        <v>12009.0927734375</v>
      </c>
      <c r="BB164" s="197" t="n">
        <v>-376.442138671875</v>
      </c>
      <c r="BC164" s="197" t="n">
        <v>0.4911492168903351</v>
      </c>
      <c r="BD164" s="197" t="n">
        <v>0.4944819509983063</v>
      </c>
      <c r="BE164" s="197" t="n">
        <v>0.500368595123291</v>
      </c>
      <c r="BF164" s="197" t="n">
        <v>8363.109375</v>
      </c>
      <c r="BG164" s="197" t="n">
        <v>8344.076171875</v>
      </c>
      <c r="BH164" s="197" t="n">
        <v>8296.318359375</v>
      </c>
      <c r="BI164" s="197" t="n">
        <v>0.0</v>
      </c>
      <c r="BJ164" s="197" t="n">
        <v>12734.796875</v>
      </c>
      <c r="BK164" s="197" t="n">
        <v>12745.4287109375</v>
      </c>
      <c r="BL164" s="197" t="n">
        <v>12750.0673828125</v>
      </c>
      <c r="BM164" s="197" t="n">
        <v>-16692.76171875</v>
      </c>
      <c r="BN164" s="197" t="n">
        <v>-16554.6015625</v>
      </c>
      <c r="BO164" s="197" t="n">
        <v>-16286.806640625</v>
      </c>
      <c r="BP164" s="197" t="n">
        <v>1.0910511016845703</v>
      </c>
      <c r="BQ164" s="197" t="n">
        <v>5489.35302734375</v>
      </c>
      <c r="BR164" s="197" t="n">
        <v>0.0</v>
      </c>
      <c r="BS164" s="197" t="n">
        <v>999999.0</v>
      </c>
      <c r="BT164" s="197" t="n">
        <v>0.0</v>
      </c>
      <c r="BU164" s="197" t="n">
        <v>280.38604736328125</v>
      </c>
      <c r="BV164" s="197" t="n">
        <v>286.1299743652344</v>
      </c>
      <c r="BW164" s="197" t="n">
        <v>2200.0</v>
      </c>
      <c r="BX164" s="197" t="n">
        <v>288.4029541015625</v>
      </c>
      <c r="BY164" s="197" t="n">
        <v>251.34031677246094</v>
      </c>
      <c r="BZ164" s="197" t="n">
        <v>2780.0</v>
      </c>
      <c r="CA164" s="197" t="n">
        <v>346.0246887207031</v>
      </c>
      <c r="CB164" s="197" t="n">
        <v>371.3454284667969</v>
      </c>
      <c r="CC164" s="197" t="n">
        <v>631.5789184570312</v>
      </c>
      <c r="CD164" s="197" t="n">
        <v>1558.4034423828125</v>
      </c>
      <c r="CE164" s="197" t="n">
        <v>1137.6656494140625</v>
      </c>
      <c r="CF164" s="197" t="n">
        <v>11000.0</v>
      </c>
      <c r="CG164" s="197" t="n">
        <v>1528.3306884765625</v>
      </c>
      <c r="CH164" s="197" t="n">
        <v>300.0</v>
      </c>
      <c r="CI164" s="197" t="n">
        <v>800.0</v>
      </c>
      <c r="CJ164" s="197" t="n">
        <v>1100.0</v>
      </c>
      <c r="CK164" s="197" t="n">
        <v>20000.0</v>
      </c>
      <c r="CL164" s="197" t="n">
        <v>1911.290283203125</v>
      </c>
      <c r="CM164" s="197" t="n">
        <v>20000.0</v>
      </c>
      <c r="CN164" s="197" t="n">
        <v>20000.0</v>
      </c>
      <c r="CO164" s="197" t="n">
        <v>20000.0</v>
      </c>
      <c r="CP164" s="197" t="n">
        <v>20000.0</v>
      </c>
      <c r="CQ164" s="197" t="n">
        <v>20000.0</v>
      </c>
      <c r="CR164" s="197" t="n">
        <v>3500.0</v>
      </c>
      <c r="CS164" s="197" t="n">
        <v>0.0</v>
      </c>
      <c r="CT164" s="197" t="n">
        <v>0.0</v>
      </c>
      <c r="CU164" s="197" t="n">
        <v>1653.3837890625</v>
      </c>
    </row>
    <row r="165" spans="2:99">
      <c r="B165" s="122" t="s">
        <v>565</v>
      </c>
      <c r="C165" s="197" t="n">
        <v>4500.0</v>
      </c>
      <c r="D165" s="197" t="n">
        <v>3538.0</v>
      </c>
      <c r="E165" s="197" t="n">
        <v>975.0</v>
      </c>
      <c r="F165" s="122" t="s">
        <v>565</v>
      </c>
      <c r="G165" s="197" t="n">
        <v>897.2799682617188</v>
      </c>
      <c r="H165" s="197" t="n">
        <v>1180.8916015625</v>
      </c>
      <c r="I165" s="197" t="n">
        <v>316.16839599609375</v>
      </c>
      <c r="J165" s="197" t="n">
        <v>503.9121398925781</v>
      </c>
      <c r="K165" s="197" t="n">
        <v>412.1990661621094</v>
      </c>
      <c r="L165" s="197" t="n">
        <v>600.0</v>
      </c>
      <c r="M165" s="197" t="n">
        <v>600.0</v>
      </c>
      <c r="N165" s="197" t="n">
        <v>600.0</v>
      </c>
      <c r="O165" s="197" t="n">
        <v>600.0</v>
      </c>
      <c r="P165" s="197" t="n">
        <v>600.0</v>
      </c>
      <c r="Q165" s="197" t="n">
        <v>11254.8017578125</v>
      </c>
      <c r="R165" s="197" t="n">
        <v>1094.6397705078125</v>
      </c>
      <c r="S165" s="197" t="n">
        <v>0.0</v>
      </c>
      <c r="T165" s="197" t="n">
        <v>0.0</v>
      </c>
      <c r="U165" s="197" t="n">
        <v>-93.79469299316406</v>
      </c>
      <c r="V165" s="197" t="n">
        <v>292.2023010253906</v>
      </c>
      <c r="W165" s="197" t="n">
        <v>200.0</v>
      </c>
      <c r="X165" s="197" t="n">
        <v>0.0</v>
      </c>
      <c r="Y165" s="197" t="n">
        <v>0.0</v>
      </c>
      <c r="Z165" s="197" t="n">
        <v>7100.0</v>
      </c>
      <c r="AA165" s="197" t="n">
        <v>0.0</v>
      </c>
      <c r="AB165" s="197" t="n">
        <v>0.0</v>
      </c>
      <c r="AC165" s="197" t="n">
        <v>0.0</v>
      </c>
      <c r="AD165" s="197" t="n">
        <v>0.3499999940395355</v>
      </c>
      <c r="AE165" s="197" t="n">
        <v>4382.80810546875</v>
      </c>
      <c r="AF165" s="197" t="n">
        <v>3792.1962890625</v>
      </c>
      <c r="AG165" s="197" t="n">
        <v>10177.083984375</v>
      </c>
      <c r="AH165" s="197" t="n">
        <v>911.0970458984375</v>
      </c>
      <c r="AI165" s="197" t="n">
        <v>664.8004150390625</v>
      </c>
      <c r="AJ165" s="197" t="n">
        <v>2594.328857421875</v>
      </c>
      <c r="AK165" s="197" t="n">
        <v>2451.44921875</v>
      </c>
      <c r="AL165" s="197" t="n">
        <v>6680.0</v>
      </c>
      <c r="AM165" s="197" t="n">
        <v>4386.615234375</v>
      </c>
      <c r="AN165" s="197" t="n">
        <v>0.0</v>
      </c>
      <c r="AO165" s="197" t="n">
        <v>0.0</v>
      </c>
      <c r="AP165" s="197" t="n">
        <v>0.0</v>
      </c>
      <c r="AQ165" s="197" t="n">
        <v>90.0</v>
      </c>
      <c r="AR165" s="197" t="n">
        <v>529.189697265625</v>
      </c>
      <c r="AS165" s="197" t="n">
        <v>0.8657853007316589</v>
      </c>
      <c r="AT165" s="197" t="n">
        <v>-1898.5789794921875</v>
      </c>
      <c r="AU165" s="197" t="n">
        <v>2192.898193359375</v>
      </c>
      <c r="AV165" s="197" t="n">
        <v>7974.95849609375</v>
      </c>
      <c r="AW165" s="197" t="n">
        <v>-272.7141418457031</v>
      </c>
      <c r="AX165" s="197" t="n">
        <v>1.3385425806045532</v>
      </c>
      <c r="AY165" s="197" t="n">
        <v>-5528.30810546875</v>
      </c>
      <c r="AZ165" s="197" t="n">
        <v>0.0</v>
      </c>
      <c r="BA165" s="197" t="n">
        <v>9736.6201171875</v>
      </c>
      <c r="BB165" s="197" t="n">
        <v>1174.955078125</v>
      </c>
      <c r="BC165" s="197" t="n">
        <v>0.0</v>
      </c>
      <c r="BD165" s="197" t="n">
        <v>0.5014398694038391</v>
      </c>
      <c r="BE165" s="197" t="n">
        <v>0.5494384765625</v>
      </c>
      <c r="BF165" s="197" t="n">
        <v>999998.0</v>
      </c>
      <c r="BG165" s="197" t="n">
        <v>4239.552734375</v>
      </c>
      <c r="BH165" s="197" t="n">
        <v>3762.01416015625</v>
      </c>
      <c r="BI165" s="197" t="n">
        <v>0.0</v>
      </c>
      <c r="BJ165" s="197" t="n">
        <v>999999.0</v>
      </c>
      <c r="BK165" s="197" t="n">
        <v>9958.0439453125</v>
      </c>
      <c r="BL165" s="197" t="n">
        <v>10027.8876953125</v>
      </c>
      <c r="BM165" s="197" t="n">
        <v>0.0</v>
      </c>
      <c r="BN165" s="197" t="n">
        <v>-9913.287109375</v>
      </c>
      <c r="BO165" s="197" t="n">
        <v>-8514.60546875</v>
      </c>
      <c r="BP165" s="197" t="n">
        <v>0.0</v>
      </c>
      <c r="BQ165" s="197" t="n">
        <v>999999.0</v>
      </c>
      <c r="BR165" s="197" t="n">
        <v>0.0</v>
      </c>
      <c r="BS165" s="197" t="n">
        <v>999999.0</v>
      </c>
      <c r="BT165" s="197" t="n">
        <v>0.0</v>
      </c>
      <c r="BU165" s="197" t="n">
        <v>370.5072937011719</v>
      </c>
      <c r="BV165" s="197" t="n">
        <v>280.78765869140625</v>
      </c>
      <c r="BW165" s="197" t="n">
        <v>2200.0</v>
      </c>
      <c r="BX165" s="197" t="n">
        <v>507.5127258300781</v>
      </c>
      <c r="BY165" s="197" t="n">
        <v>289.3743896484375</v>
      </c>
      <c r="BZ165" s="197" t="n">
        <v>2780.0</v>
      </c>
      <c r="CA165" s="197" t="n">
        <v>300.01092529296875</v>
      </c>
      <c r="CB165" s="197" t="n">
        <v>345.74713134765625</v>
      </c>
      <c r="CC165" s="197" t="n">
        <v>631.5789184570312</v>
      </c>
      <c r="CD165" s="197" t="n">
        <v>3092.537109375</v>
      </c>
      <c r="CE165" s="197" t="n">
        <v>1560.6075439453125</v>
      </c>
      <c r="CF165" s="197" t="n">
        <v>99000.0</v>
      </c>
      <c r="CG165" s="197" t="n">
        <v>6406.31591796875</v>
      </c>
      <c r="CH165" s="197" t="n">
        <v>2446.818603515625</v>
      </c>
      <c r="CI165" s="197" t="n">
        <v>600.0</v>
      </c>
      <c r="CJ165" s="197" t="n">
        <v>3046.818603515625</v>
      </c>
      <c r="CK165" s="197" t="n">
        <v>20000.0</v>
      </c>
      <c r="CL165" s="197" t="n">
        <v>20000.0</v>
      </c>
      <c r="CM165" s="197" t="n">
        <v>20000.0</v>
      </c>
      <c r="CN165" s="197" t="n">
        <v>20000.0</v>
      </c>
      <c r="CO165" s="197" t="n">
        <v>20000.0</v>
      </c>
      <c r="CP165" s="197" t="n">
        <v>20000.0</v>
      </c>
      <c r="CQ165" s="197" t="n">
        <v>20000.0</v>
      </c>
      <c r="CR165" s="197" t="n">
        <v>3500.0</v>
      </c>
      <c r="CS165" s="197" t="n">
        <v>26.0</v>
      </c>
      <c r="CT165" s="197" t="n">
        <v>26.0</v>
      </c>
      <c r="CU165" s="197" t="n">
        <v>1094.6397705078125</v>
      </c>
    </row>
    <row r="166" spans="2:99">
      <c r="B166" s="122" t="s">
        <v>566</v>
      </c>
      <c r="C166" s="197" t="n">
        <v>4150.0</v>
      </c>
      <c r="D166" s="197" t="n">
        <v>3538.0</v>
      </c>
      <c r="E166" s="197" t="n">
        <v>950.0</v>
      </c>
      <c r="F166" s="122" t="s">
        <v>566</v>
      </c>
      <c r="G166" s="197" t="n">
        <v>569.7014770507812</v>
      </c>
      <c r="H166" s="197" t="n">
        <v>1059.1104736328125</v>
      </c>
      <c r="I166" s="197" t="n">
        <v>131.37306213378906</v>
      </c>
      <c r="J166" s="197" t="n">
        <v>304.3766784667969</v>
      </c>
      <c r="K166" s="197" t="n">
        <v>218.94166564941406</v>
      </c>
      <c r="L166" s="197" t="n">
        <v>600.0</v>
      </c>
      <c r="M166" s="197" t="n">
        <v>600.0</v>
      </c>
      <c r="N166" s="197" t="n">
        <v>663.435791015625</v>
      </c>
      <c r="O166" s="197" t="n">
        <v>0.0</v>
      </c>
      <c r="P166" s="197" t="n">
        <v>300.0</v>
      </c>
      <c r="Q166" s="197" t="n">
        <v>8875.2939453125</v>
      </c>
      <c r="R166" s="197" t="n">
        <v>1015.8766479492188</v>
      </c>
      <c r="S166" s="197" t="n">
        <v>0.0</v>
      </c>
      <c r="T166" s="197" t="n">
        <v>0.0</v>
      </c>
      <c r="U166" s="197" t="n">
        <v>-38.2050895690918</v>
      </c>
      <c r="V166" s="197" t="n">
        <v>11.41828727722168</v>
      </c>
      <c r="W166" s="197" t="n">
        <v>0.0</v>
      </c>
      <c r="X166" s="197" t="n">
        <v>0.0</v>
      </c>
      <c r="Y166" s="197" t="n">
        <v>0.0</v>
      </c>
      <c r="Z166" s="197" t="n">
        <v>4000.0</v>
      </c>
      <c r="AA166" s="197" t="n">
        <v>0.0</v>
      </c>
      <c r="AB166" s="197" t="n">
        <v>300.0</v>
      </c>
      <c r="AC166" s="197" t="n">
        <v>0.0</v>
      </c>
      <c r="AD166" s="197" t="n">
        <v>0.6499999761581421</v>
      </c>
      <c r="AE166" s="197" t="n">
        <v>6521.88427734375</v>
      </c>
      <c r="AF166" s="197" t="n">
        <v>95.38027954101562</v>
      </c>
      <c r="AG166" s="197" t="n">
        <v>5760.73291015625</v>
      </c>
      <c r="AH166" s="197" t="n">
        <v>3612.037841796875</v>
      </c>
      <c r="AI166" s="197" t="n">
        <v>3374.5751953125</v>
      </c>
      <c r="AJ166" s="197" t="n">
        <v>231.89244079589844</v>
      </c>
      <c r="AK166" s="197" t="n">
        <v>251.24005126953125</v>
      </c>
      <c r="AL166" s="197" t="n">
        <v>6680.0</v>
      </c>
      <c r="AM166" s="197" t="n">
        <v>4439.3828125</v>
      </c>
      <c r="AN166" s="197" t="n">
        <v>0.0</v>
      </c>
      <c r="AO166" s="197" t="n">
        <v>0.0</v>
      </c>
      <c r="AP166" s="197" t="n">
        <v>0.0</v>
      </c>
      <c r="AQ166" s="197" t="n">
        <v>90.0</v>
      </c>
      <c r="AR166" s="197" t="n">
        <v>290.8915710449219</v>
      </c>
      <c r="AS166" s="197" t="n">
        <v>0.8411670327186584</v>
      </c>
      <c r="AT166" s="197" t="n">
        <v>-3095.5673828125</v>
      </c>
      <c r="AU166" s="197" t="n">
        <v>3680.08642578125</v>
      </c>
      <c r="AV166" s="197" t="n">
        <v>4489.9013671875</v>
      </c>
      <c r="AW166" s="197" t="n">
        <v>329.6287841796875</v>
      </c>
      <c r="AX166" s="197" t="n">
        <v>1.2894394397735596</v>
      </c>
      <c r="AY166" s="197" t="n">
        <v>-6569.52685546875</v>
      </c>
      <c r="AZ166" s="197" t="n">
        <v>0.0</v>
      </c>
      <c r="BA166" s="197" t="n">
        <v>5058.36865234375</v>
      </c>
      <c r="BB166" s="197" t="n">
        <v>1222.242919921875</v>
      </c>
      <c r="BC166" s="197" t="n">
        <v>0.0</v>
      </c>
      <c r="BD166" s="197" t="n">
        <v>0.5347572565078735</v>
      </c>
      <c r="BE166" s="197" t="n">
        <v>0.594718873500824</v>
      </c>
      <c r="BF166" s="197" t="n">
        <v>999998.0</v>
      </c>
      <c r="BG166" s="197" t="n">
        <v>2599.524658203125</v>
      </c>
      <c r="BH166" s="197" t="n">
        <v>1872.90869140625</v>
      </c>
      <c r="BI166" s="197" t="n">
        <v>0.0</v>
      </c>
      <c r="BJ166" s="197" t="n">
        <v>999999.0</v>
      </c>
      <c r="BK166" s="197" t="n">
        <v>7421.85400390625</v>
      </c>
      <c r="BL166" s="197" t="n">
        <v>7235.9599609375</v>
      </c>
      <c r="BM166" s="197" t="n">
        <v>0.0</v>
      </c>
      <c r="BN166" s="197" t="n">
        <v>-7350.95703125</v>
      </c>
      <c r="BO166" s="197" t="n">
        <v>-5877.26953125</v>
      </c>
      <c r="BP166" s="197" t="n">
        <v>0.0</v>
      </c>
      <c r="BQ166" s="197" t="n">
        <v>999999.0</v>
      </c>
      <c r="BR166" s="197" t="n">
        <v>0.0</v>
      </c>
      <c r="BS166" s="197" t="n">
        <v>999999.0</v>
      </c>
      <c r="BT166" s="197" t="n">
        <v>0.0</v>
      </c>
      <c r="BU166" s="197" t="n">
        <v>536.244384765625</v>
      </c>
      <c r="BV166" s="197" t="n">
        <v>374.3045959472656</v>
      </c>
      <c r="BW166" s="197" t="n">
        <v>2200.0</v>
      </c>
      <c r="BX166" s="197" t="n">
        <v>703.5950927734375</v>
      </c>
      <c r="BY166" s="197" t="n">
        <v>516.6385498046875</v>
      </c>
      <c r="BZ166" s="197" t="n">
        <v>2780.0</v>
      </c>
      <c r="CA166" s="197" t="n">
        <v>326.3038330078125</v>
      </c>
      <c r="CB166" s="197" t="n">
        <v>300.3822937011719</v>
      </c>
      <c r="CC166" s="197" t="n">
        <v>778.9473876953125</v>
      </c>
      <c r="CD166" s="197" t="n">
        <v>3999.08251953125</v>
      </c>
      <c r="CE166" s="197" t="n">
        <v>3139.112548828125</v>
      </c>
      <c r="CF166" s="197" t="n">
        <v>99000.0</v>
      </c>
      <c r="CG166" s="197" t="n">
        <v>6603.93212890625</v>
      </c>
      <c r="CH166" s="197" t="n">
        <v>1345.8431396484375</v>
      </c>
      <c r="CI166" s="197" t="n">
        <v>600.0</v>
      </c>
      <c r="CJ166" s="197" t="n">
        <v>1945.8431396484375</v>
      </c>
      <c r="CK166" s="197" t="n">
        <v>20000.0</v>
      </c>
      <c r="CL166" s="197" t="n">
        <v>20000.0</v>
      </c>
      <c r="CM166" s="197" t="n">
        <v>20000.0</v>
      </c>
      <c r="CN166" s="197" t="n">
        <v>20000.0</v>
      </c>
      <c r="CO166" s="197" t="n">
        <v>20000.0</v>
      </c>
      <c r="CP166" s="197" t="n">
        <v>20000.0</v>
      </c>
      <c r="CQ166" s="197" t="n">
        <v>20000.0</v>
      </c>
      <c r="CR166" s="197" t="n">
        <v>3500.0</v>
      </c>
      <c r="CS166" s="197" t="n">
        <v>31.0</v>
      </c>
      <c r="CT166" s="197" t="n">
        <v>31.0</v>
      </c>
      <c r="CU166" s="197" t="n">
        <v>1015.8766479492188</v>
      </c>
    </row>
    <row r="167" spans="2:99">
      <c r="B167" s="122" t="s">
        <v>567</v>
      </c>
      <c r="C167" s="197" t="n">
        <v>3700.0</v>
      </c>
      <c r="D167" s="197" t="n">
        <v>3538.0</v>
      </c>
      <c r="E167" s="197" t="n">
        <v>800.0</v>
      </c>
      <c r="F167" s="122" t="s">
        <v>567</v>
      </c>
      <c r="G167" s="197" t="n">
        <v>550.0</v>
      </c>
      <c r="H167" s="197" t="n">
        <v>830.8004760742188</v>
      </c>
      <c r="I167" s="197" t="n">
        <v>90.0</v>
      </c>
      <c r="J167" s="197" t="n">
        <v>128.4098663330078</v>
      </c>
      <c r="K167" s="197" t="n">
        <v>164.99197387695312</v>
      </c>
      <c r="L167" s="197" t="n">
        <v>600.0</v>
      </c>
      <c r="M167" s="197" t="n">
        <v>461.4382629394531</v>
      </c>
      <c r="N167" s="197" t="n">
        <v>1962.46826171875</v>
      </c>
      <c r="O167" s="197" t="n">
        <v>1962.46826171875</v>
      </c>
      <c r="P167" s="197" t="n">
        <v>1962.46826171875</v>
      </c>
      <c r="Q167" s="197" t="n">
        <v>7635.302734375</v>
      </c>
      <c r="R167" s="197" t="n">
        <v>1084.4892578125</v>
      </c>
      <c r="S167" s="197" t="n">
        <v>0.0</v>
      </c>
      <c r="T167" s="197" t="n">
        <v>0.0</v>
      </c>
      <c r="U167" s="197" t="n">
        <v>-236.89178466796875</v>
      </c>
      <c r="V167" s="197" t="n">
        <v>89.93341064453125</v>
      </c>
      <c r="W167" s="197" t="n">
        <v>0.0</v>
      </c>
      <c r="X167" s="197" t="n">
        <v>0.0</v>
      </c>
      <c r="Y167" s="197" t="n">
        <v>0.0</v>
      </c>
      <c r="Z167" s="197" t="n">
        <v>3000.0</v>
      </c>
      <c r="AA167" s="197" t="n">
        <v>0.0</v>
      </c>
      <c r="AB167" s="197" t="n">
        <v>0.0</v>
      </c>
      <c r="AC167" s="197" t="n">
        <v>138.56175231933594</v>
      </c>
      <c r="AD167" s="197" t="n">
        <v>0.6499999761581421</v>
      </c>
      <c r="AE167" s="197" t="n">
        <v>5692.55908203125</v>
      </c>
      <c r="AF167" s="197" t="n">
        <v>0.0</v>
      </c>
      <c r="AG167" s="197" t="n">
        <v>3358.24609375</v>
      </c>
      <c r="AH167" s="197" t="n">
        <v>1272.603515625</v>
      </c>
      <c r="AI167" s="197" t="n">
        <v>1031.263671875</v>
      </c>
      <c r="AJ167" s="197" t="n">
        <v>1817.4525146484375</v>
      </c>
      <c r="AK167" s="197" t="n">
        <v>1723.29248046875</v>
      </c>
      <c r="AL167" s="197" t="n">
        <v>6680.0</v>
      </c>
      <c r="AM167" s="197" t="n">
        <v>4386.6337890625</v>
      </c>
      <c r="AN167" s="197" t="n">
        <v>0.0</v>
      </c>
      <c r="AO167" s="197" t="n">
        <v>0.0</v>
      </c>
      <c r="AP167" s="197" t="n">
        <v>0.0</v>
      </c>
      <c r="AQ167" s="197" t="n">
        <v>90.0</v>
      </c>
      <c r="AR167" s="197" t="n">
        <v>169.1104278564453</v>
      </c>
      <c r="AS167" s="197" t="n">
        <v>0.7375685572624207</v>
      </c>
      <c r="AT167" s="197" t="n">
        <v>-2077.123779296875</v>
      </c>
      <c r="AU167" s="197" t="n">
        <v>2816.17724609375</v>
      </c>
      <c r="AV167" s="197" t="n">
        <v>3582.456787109375</v>
      </c>
      <c r="AW167" s="197" t="n">
        <v>1731.4332275390625</v>
      </c>
      <c r="AX167" s="197" t="n">
        <v>1.2768737077713013</v>
      </c>
      <c r="AY167" s="197" t="n">
        <v>-7204.1953125</v>
      </c>
      <c r="AZ167" s="197" t="n">
        <v>0.0</v>
      </c>
      <c r="BA167" s="197" t="n">
        <v>2593.632080078125</v>
      </c>
      <c r="BB167" s="197" t="n">
        <v>3089.933349609375</v>
      </c>
      <c r="BC167" s="197" t="n">
        <v>0.0</v>
      </c>
      <c r="BD167" s="197" t="n">
        <v>0.5737951397895813</v>
      </c>
      <c r="BE167" s="197" t="n">
        <v>0.670848548412323</v>
      </c>
      <c r="BF167" s="197" t="n">
        <v>999998.0</v>
      </c>
      <c r="BG167" s="197" t="n">
        <v>2818.578857421875</v>
      </c>
      <c r="BH167" s="197" t="n">
        <v>1772.5279541015625</v>
      </c>
      <c r="BI167" s="197" t="n">
        <v>0.0</v>
      </c>
      <c r="BJ167" s="197" t="n">
        <v>999999.0</v>
      </c>
      <c r="BK167" s="197" t="n">
        <v>7221.4775390625</v>
      </c>
      <c r="BL167" s="197" t="n">
        <v>6920.14599609375</v>
      </c>
      <c r="BM167" s="197" t="n">
        <v>0.0</v>
      </c>
      <c r="BN167" s="197" t="n">
        <v>-5005.29931640625</v>
      </c>
      <c r="BO167" s="197" t="n">
        <v>-3381.43017578125</v>
      </c>
      <c r="BP167" s="197" t="n">
        <v>0.0</v>
      </c>
      <c r="BQ167" s="197" t="n">
        <v>999999.0</v>
      </c>
      <c r="BR167" s="197" t="n">
        <v>0.0</v>
      </c>
      <c r="BS167" s="197" t="n">
        <v>999999.0</v>
      </c>
      <c r="BT167" s="197" t="n">
        <v>0.0</v>
      </c>
      <c r="BU167" s="197" t="n">
        <v>988.9765625</v>
      </c>
      <c r="BV167" s="197" t="n">
        <v>532.4663696289062</v>
      </c>
      <c r="BW167" s="197" t="n">
        <v>2200.0</v>
      </c>
      <c r="BX167" s="197" t="n">
        <v>1486.898193359375</v>
      </c>
      <c r="BY167" s="197" t="n">
        <v>697.2125854492188</v>
      </c>
      <c r="BZ167" s="197" t="n">
        <v>2780.0</v>
      </c>
      <c r="CA167" s="197" t="n">
        <v>359.21417236328125</v>
      </c>
      <c r="CB167" s="197" t="n">
        <v>327.05609130859375</v>
      </c>
      <c r="CC167" s="197" t="n">
        <v>964.9122924804688</v>
      </c>
      <c r="CD167" s="197" t="n">
        <v>6241.77294921875</v>
      </c>
      <c r="CE167" s="197" t="n">
        <v>3967.281982421875</v>
      </c>
      <c r="CF167" s="197" t="n">
        <v>99000.0</v>
      </c>
      <c r="CG167" s="197" t="n">
        <v>7635.302734375</v>
      </c>
      <c r="CH167" s="197" t="n">
        <v>1993.6322021484375</v>
      </c>
      <c r="CI167" s="197" t="n">
        <v>600.0</v>
      </c>
      <c r="CJ167" s="197" t="n">
        <v>2593.632080078125</v>
      </c>
      <c r="CK167" s="197" t="n">
        <v>20000.0</v>
      </c>
      <c r="CL167" s="197" t="n">
        <v>20000.0</v>
      </c>
      <c r="CM167" s="197" t="n">
        <v>20000.0</v>
      </c>
      <c r="CN167" s="197" t="n">
        <v>20000.0</v>
      </c>
      <c r="CO167" s="197" t="n">
        <v>20000.0</v>
      </c>
      <c r="CP167" s="197" t="n">
        <v>20000.0</v>
      </c>
      <c r="CQ167" s="197" t="n">
        <v>20000.0</v>
      </c>
      <c r="CR167" s="197" t="n">
        <v>3500.0</v>
      </c>
      <c r="CS167" s="197" t="n">
        <v>31.0</v>
      </c>
      <c r="CT167" s="197" t="n">
        <v>31.0</v>
      </c>
      <c r="CU167" s="197" t="n">
        <v>1084.4892578125</v>
      </c>
    </row>
    <row r="168" spans="2:99">
      <c r="B168" s="122" t="s">
        <v>568</v>
      </c>
      <c r="C168" s="197" t="n">
        <v>3400.0</v>
      </c>
      <c r="D168" s="197" t="n">
        <v>3350.0</v>
      </c>
      <c r="E168" s="197" t="n">
        <v>650.0</v>
      </c>
      <c r="F168" s="122" t="s">
        <v>568</v>
      </c>
      <c r="G168" s="197" t="n">
        <v>526.1068115234375</v>
      </c>
      <c r="H168" s="197" t="n">
        <v>803.1766967773438</v>
      </c>
      <c r="I168" s="197" t="n">
        <v>90.0</v>
      </c>
      <c r="J168" s="197" t="n">
        <v>81.37242889404297</v>
      </c>
      <c r="K168" s="197" t="n">
        <v>118.6444320678711</v>
      </c>
      <c r="L168" s="197" t="n">
        <v>1739.570556640625</v>
      </c>
      <c r="M168" s="197" t="n">
        <v>1739.570556640625</v>
      </c>
      <c r="N168" s="197" t="n">
        <v>1144.6014404296875</v>
      </c>
      <c r="O168" s="197" t="n">
        <v>1144.6014404296875</v>
      </c>
      <c r="P168" s="197" t="n">
        <v>1144.6014404296875</v>
      </c>
      <c r="Q168" s="197" t="n">
        <v>5961.33642578125</v>
      </c>
      <c r="R168" s="197" t="n">
        <v>1419.6280517578125</v>
      </c>
      <c r="S168" s="197" t="n">
        <v>0.0</v>
      </c>
      <c r="T168" s="197" t="n">
        <v>0.0</v>
      </c>
      <c r="U168" s="197" t="n">
        <v>202.4031219482422</v>
      </c>
      <c r="V168" s="197" t="n">
        <v>0.0</v>
      </c>
      <c r="W168" s="197" t="n">
        <v>0.0</v>
      </c>
      <c r="X168" s="197" t="n">
        <v>0.0</v>
      </c>
      <c r="Y168" s="197" t="n">
        <v>0.0</v>
      </c>
      <c r="Z168" s="197" t="n">
        <v>3000.0</v>
      </c>
      <c r="AA168" s="197" t="n">
        <v>1.0</v>
      </c>
      <c r="AB168" s="197" t="n">
        <v>0.0</v>
      </c>
      <c r="AC168" s="197" t="n">
        <v>0.0</v>
      </c>
      <c r="AD168" s="197" t="n">
        <v>0.6499999761581421</v>
      </c>
      <c r="AE168" s="197" t="n">
        <v>4910.52392578125</v>
      </c>
      <c r="AF168" s="197" t="n">
        <v>0.0</v>
      </c>
      <c r="AG168" s="197" t="n">
        <v>0.0</v>
      </c>
      <c r="AH168" s="197" t="n">
        <v>170.3411865234375</v>
      </c>
      <c r="AI168" s="197" t="n">
        <v>0.0</v>
      </c>
      <c r="AJ168" s="197" t="n">
        <v>17.293333053588867</v>
      </c>
      <c r="AK168" s="197" t="n">
        <v>0.0</v>
      </c>
      <c r="AL168" s="197" t="n">
        <v>6680.0</v>
      </c>
      <c r="AM168" s="197" t="n">
        <v>4286.25537109375</v>
      </c>
      <c r="AN168" s="197" t="n">
        <v>0.0</v>
      </c>
      <c r="AO168" s="197" t="n">
        <v>0.0</v>
      </c>
      <c r="AP168" s="197" t="n">
        <v>0.0</v>
      </c>
      <c r="AQ168" s="197" t="n">
        <v>90.0</v>
      </c>
      <c r="AR168" s="197" t="n">
        <v>110.0</v>
      </c>
      <c r="AS168" s="197" t="n">
        <v>0.0</v>
      </c>
      <c r="AT168" s="197" t="n">
        <v>999999.0</v>
      </c>
      <c r="AU168" s="197" t="n">
        <v>0.0</v>
      </c>
      <c r="AV168" s="197" t="n">
        <v>999999.0</v>
      </c>
      <c r="AW168" s="197" t="n">
        <v>0.0</v>
      </c>
      <c r="AX168" s="197" t="n">
        <v>0.0</v>
      </c>
      <c r="AY168" s="197" t="n">
        <v>999999.0</v>
      </c>
      <c r="AZ168" s="197" t="n">
        <v>0.0</v>
      </c>
      <c r="BA168" s="197" t="n">
        <v>999999.0</v>
      </c>
      <c r="BB168" s="197" t="n">
        <v>0.0</v>
      </c>
      <c r="BC168" s="197" t="n">
        <v>0.0</v>
      </c>
      <c r="BD168" s="197" t="n">
        <v>0.6052141785621643</v>
      </c>
      <c r="BE168" s="197" t="n">
        <v>0.7244751453399658</v>
      </c>
      <c r="BF168" s="197" t="n">
        <v>999998.0</v>
      </c>
      <c r="BG168" s="197" t="n">
        <v>2869.220458984375</v>
      </c>
      <c r="BH168" s="197" t="n">
        <v>1664.8731689453125</v>
      </c>
      <c r="BI168" s="197" t="n">
        <v>0.0</v>
      </c>
      <c r="BJ168" s="197" t="n">
        <v>999999.0</v>
      </c>
      <c r="BK168" s="197" t="n">
        <v>6578.8779296875</v>
      </c>
      <c r="BL168" s="197" t="n">
        <v>6105.5400390625</v>
      </c>
      <c r="BM168" s="197" t="n">
        <v>0.0</v>
      </c>
      <c r="BN168" s="197" t="n">
        <v>-2950.670166015625</v>
      </c>
      <c r="BO168" s="197" t="n">
        <v>-1292.36474609375</v>
      </c>
      <c r="BP168" s="197" t="n">
        <v>0.0</v>
      </c>
      <c r="BQ168" s="197" t="n">
        <v>999999.0</v>
      </c>
      <c r="BR168" s="197" t="n">
        <v>0.0</v>
      </c>
      <c r="BS168" s="197" t="n">
        <v>999999.0</v>
      </c>
      <c r="BT168" s="197" t="n">
        <v>0.0</v>
      </c>
      <c r="BU168" s="197" t="n">
        <v>1698.997802734375</v>
      </c>
      <c r="BV168" s="197" t="n">
        <v>993.1939086914062</v>
      </c>
      <c r="BW168" s="197" t="n">
        <v>99000.0</v>
      </c>
      <c r="BX168" s="197" t="n">
        <v>2784.8642578125</v>
      </c>
      <c r="BY168" s="197" t="n">
        <v>1492.7518310546875</v>
      </c>
      <c r="BZ168" s="197" t="n">
        <v>99000.0</v>
      </c>
      <c r="CA168" s="197" t="n">
        <v>479.80877685546875</v>
      </c>
      <c r="CB168" s="197" t="n">
        <v>358.7381896972656</v>
      </c>
      <c r="CC168" s="197" t="n">
        <v>964.9122924804688</v>
      </c>
      <c r="CD168" s="197" t="n">
        <v>8415.4677734375</v>
      </c>
      <c r="CE168" s="197" t="n">
        <v>6260.43115234375</v>
      </c>
      <c r="CF168" s="197" t="n">
        <v>99000.0</v>
      </c>
      <c r="CG168" s="197" t="n">
        <v>1439.5870361328125</v>
      </c>
      <c r="CH168" s="197" t="n">
        <v>904.79345703125</v>
      </c>
      <c r="CI168" s="197" t="n">
        <v>1924.8514404296875</v>
      </c>
      <c r="CJ168" s="197" t="n">
        <v>2829.64501953125</v>
      </c>
      <c r="CK168" s="197" t="n">
        <v>20000.0</v>
      </c>
      <c r="CL168" s="197" t="n">
        <v>20000.0</v>
      </c>
      <c r="CM168" s="197" t="n">
        <v>20000.0</v>
      </c>
      <c r="CN168" s="197" t="n">
        <v>20000.0</v>
      </c>
      <c r="CO168" s="197" t="n">
        <v>20000.0</v>
      </c>
      <c r="CP168" s="197" t="n">
        <v>20000.0</v>
      </c>
      <c r="CQ168" s="197" t="n">
        <v>20000.0</v>
      </c>
      <c r="CR168" s="197" t="n">
        <v>3288.584716796875</v>
      </c>
      <c r="CS168" s="197" t="n">
        <v>30.0</v>
      </c>
      <c r="CT168" s="197" t="n">
        <v>30.0</v>
      </c>
      <c r="CU168" s="197" t="n">
        <v>1419.6280517578125</v>
      </c>
    </row>
    <row r="169" spans="2:99">
      <c r="B169" s="122" t="s">
        <v>569</v>
      </c>
      <c r="C169" s="197" t="n">
        <v>3250.0</v>
      </c>
      <c r="D169" s="197" t="n">
        <v>3163.0</v>
      </c>
      <c r="E169" s="197" t="n">
        <v>720.0</v>
      </c>
      <c r="F169" s="122" t="s">
        <v>569</v>
      </c>
      <c r="G169" s="197" t="n">
        <v>525.0160522460938</v>
      </c>
      <c r="H169" s="197" t="n">
        <v>761.7025146484375</v>
      </c>
      <c r="I169" s="197" t="n">
        <v>90.0</v>
      </c>
      <c r="J169" s="197" t="n">
        <v>45.0</v>
      </c>
      <c r="K169" s="197" t="n">
        <v>158.8767852783203</v>
      </c>
      <c r="L169" s="197" t="n">
        <v>1175.031494140625</v>
      </c>
      <c r="M169" s="197" t="n">
        <v>1175.031494140625</v>
      </c>
      <c r="N169" s="197" t="n">
        <v>1600.7955322265625</v>
      </c>
      <c r="O169" s="197" t="n">
        <v>1600.7955322265625</v>
      </c>
      <c r="P169" s="197" t="n">
        <v>1600.7955322265625</v>
      </c>
      <c r="Q169" s="197" t="n">
        <v>5406.99658203125</v>
      </c>
      <c r="R169" s="197" t="n">
        <v>1446.23681640625</v>
      </c>
      <c r="S169" s="197" t="n">
        <v>0.0</v>
      </c>
      <c r="T169" s="197" t="n">
        <v>0.0</v>
      </c>
      <c r="U169" s="197" t="n">
        <v>138.2786865234375</v>
      </c>
      <c r="V169" s="197" t="n">
        <v>0.0</v>
      </c>
      <c r="W169" s="197" t="n">
        <v>0.0</v>
      </c>
      <c r="X169" s="197" t="n">
        <v>0.0</v>
      </c>
      <c r="Y169" s="197" t="n">
        <v>0.0</v>
      </c>
      <c r="Z169" s="197" t="n">
        <v>3000.0</v>
      </c>
      <c r="AA169" s="197" t="n">
        <v>1.0</v>
      </c>
      <c r="AB169" s="197" t="n">
        <v>0.0</v>
      </c>
      <c r="AC169" s="197" t="n">
        <v>0.0</v>
      </c>
      <c r="AD169" s="197" t="n">
        <v>0.6499999761581421</v>
      </c>
      <c r="AE169" s="197" t="n">
        <v>4623.25390625</v>
      </c>
      <c r="AF169" s="197" t="n">
        <v>0.0</v>
      </c>
      <c r="AG169" s="197" t="n">
        <v>0.0</v>
      </c>
      <c r="AH169" s="197" t="n">
        <v>315.9713439941406</v>
      </c>
      <c r="AI169" s="197" t="n">
        <v>0.0</v>
      </c>
      <c r="AJ169" s="197" t="n">
        <v>0.0</v>
      </c>
      <c r="AK169" s="197" t="n">
        <v>0.0</v>
      </c>
      <c r="AL169" s="197" t="n">
        <v>6680.0</v>
      </c>
      <c r="AM169" s="197" t="n">
        <v>4242.09765625</v>
      </c>
      <c r="AN169" s="197" t="n">
        <v>0.0</v>
      </c>
      <c r="AO169" s="197" t="n">
        <v>0.0</v>
      </c>
      <c r="AP169" s="197" t="n">
        <v>0.0</v>
      </c>
      <c r="AQ169" s="197" t="n">
        <v>90.0</v>
      </c>
      <c r="AR169" s="197" t="n">
        <v>126.96788024902344</v>
      </c>
      <c r="AS169" s="197" t="n">
        <v>0.0</v>
      </c>
      <c r="AT169" s="197" t="n">
        <v>999999.0</v>
      </c>
      <c r="AU169" s="197" t="n">
        <v>0.0</v>
      </c>
      <c r="AV169" s="197" t="n">
        <v>999999.0</v>
      </c>
      <c r="AW169" s="197" t="n">
        <v>0.0</v>
      </c>
      <c r="AX169" s="197" t="n">
        <v>0.0</v>
      </c>
      <c r="AY169" s="197" t="n">
        <v>999999.0</v>
      </c>
      <c r="AZ169" s="197" t="n">
        <v>0.0</v>
      </c>
      <c r="BA169" s="197" t="n">
        <v>999999.0</v>
      </c>
      <c r="BB169" s="197" t="n">
        <v>0.0</v>
      </c>
      <c r="BC169" s="197" t="n">
        <v>0.0</v>
      </c>
      <c r="BD169" s="197" t="n">
        <v>0.666534960269928</v>
      </c>
      <c r="BE169" s="197" t="n">
        <v>0.8441823720932007</v>
      </c>
      <c r="BF169" s="197" t="n">
        <v>999998.0</v>
      </c>
      <c r="BG169" s="197" t="n">
        <v>1223.12744140625</v>
      </c>
      <c r="BH169" s="197" t="n">
        <v>-827.892822265625</v>
      </c>
      <c r="BI169" s="197" t="n">
        <v>0.0</v>
      </c>
      <c r="BJ169" s="197" t="n">
        <v>999999.0</v>
      </c>
      <c r="BK169" s="197" t="n">
        <v>4913.49560546875</v>
      </c>
      <c r="BL169" s="197" t="n">
        <v>3846.046630859375</v>
      </c>
      <c r="BM169" s="197" t="n">
        <v>0.0</v>
      </c>
      <c r="BN169" s="197" t="n">
        <v>-91.11076354980469</v>
      </c>
      <c r="BO169" s="197" t="n">
        <v>1848.2672119140625</v>
      </c>
      <c r="BP169" s="197" t="n">
        <v>1.1980785131454468</v>
      </c>
      <c r="BQ169" s="197" t="n">
        <v>3509.8154296875</v>
      </c>
      <c r="BR169" s="197" t="n">
        <v>0.0</v>
      </c>
      <c r="BS169" s="197" t="n">
        <v>999999.0</v>
      </c>
      <c r="BT169" s="197" t="n">
        <v>0.0</v>
      </c>
      <c r="BU169" s="197" t="n">
        <v>2212.657470703125</v>
      </c>
      <c r="BV169" s="197" t="n">
        <v>1711.1480712890625</v>
      </c>
      <c r="BW169" s="197" t="n">
        <v>99000.0</v>
      </c>
      <c r="BX169" s="197" t="n">
        <v>3535.161376953125</v>
      </c>
      <c r="BY169" s="197" t="n">
        <v>2807.583740234375</v>
      </c>
      <c r="BZ169" s="197" t="n">
        <v>99000.0</v>
      </c>
      <c r="CA169" s="197" t="n">
        <v>691.1416015625</v>
      </c>
      <c r="CB169" s="197" t="n">
        <v>481.5889587402344</v>
      </c>
      <c r="CC169" s="197" t="n">
        <v>964.9122924804688</v>
      </c>
      <c r="CD169" s="197" t="n">
        <v>9962.716796875</v>
      </c>
      <c r="CE169" s="197" t="n">
        <v>8460.06640625</v>
      </c>
      <c r="CF169" s="197" t="n">
        <v>19000.0</v>
      </c>
      <c r="CG169" s="197" t="n">
        <v>4969.95556640625</v>
      </c>
      <c r="CH169" s="197" t="n">
        <v>1295.600830078125</v>
      </c>
      <c r="CI169" s="197" t="n">
        <v>2181.503173828125</v>
      </c>
      <c r="CJ169" s="197" t="n">
        <v>3477.104248046875</v>
      </c>
      <c r="CK169" s="197" t="n">
        <v>20000.0</v>
      </c>
      <c r="CL169" s="197" t="n">
        <v>20000.0</v>
      </c>
      <c r="CM169" s="197" t="n">
        <v>20000.0</v>
      </c>
      <c r="CN169" s="197" t="n">
        <v>20000.0</v>
      </c>
      <c r="CO169" s="197" t="n">
        <v>20000.0</v>
      </c>
      <c r="CP169" s="197" t="n">
        <v>20000.0</v>
      </c>
      <c r="CQ169" s="197" t="n">
        <v>20000.0</v>
      </c>
      <c r="CR169" s="197" t="n">
        <v>2774.4443359375</v>
      </c>
      <c r="CS169" s="197" t="n">
        <v>31.0</v>
      </c>
      <c r="CT169" s="197" t="n">
        <v>31.0</v>
      </c>
      <c r="CU169" s="197" t="n">
        <v>1446.23681640625</v>
      </c>
    </row>
    <row r="170" spans="2:99">
      <c r="B170" s="122" t="s">
        <v>570</v>
      </c>
      <c r="C170" s="197" t="n">
        <v>3252.0</v>
      </c>
      <c r="D170" s="197" t="n">
        <v>3045.0</v>
      </c>
      <c r="E170" s="197" t="n">
        <v>575.0</v>
      </c>
      <c r="F170" s="122" t="s">
        <v>570</v>
      </c>
      <c r="G170" s="197" t="n">
        <v>625.2899780273438</v>
      </c>
      <c r="H170" s="197" t="n">
        <v>772.6779174804688</v>
      </c>
      <c r="I170" s="197" t="n">
        <v>125.12457275390625</v>
      </c>
      <c r="J170" s="197" t="n">
        <v>149.0304718017578</v>
      </c>
      <c r="K170" s="197" t="n">
        <v>383.1363525390625</v>
      </c>
      <c r="L170" s="197" t="n">
        <v>2911.243408203125</v>
      </c>
      <c r="M170" s="197" t="n">
        <v>2911.243408203125</v>
      </c>
      <c r="N170" s="197" t="n">
        <v>4472.412109375</v>
      </c>
      <c r="O170" s="197" t="n">
        <v>4472.412109375</v>
      </c>
      <c r="P170" s="197" t="n">
        <v>4472.412109375</v>
      </c>
      <c r="Q170" s="197" t="n">
        <v>9574.5</v>
      </c>
      <c r="R170" s="197" t="n">
        <v>1786.4053955078125</v>
      </c>
      <c r="S170" s="197" t="n">
        <v>0.0</v>
      </c>
      <c r="T170" s="197" t="n">
        <v>2.293039321899414</v>
      </c>
      <c r="U170" s="197" t="n">
        <v>145.83216857910156</v>
      </c>
      <c r="V170" s="197" t="n">
        <v>120.7225112915039</v>
      </c>
      <c r="W170" s="197" t="n">
        <v>0.0</v>
      </c>
      <c r="X170" s="197" t="n">
        <v>0.0</v>
      </c>
      <c r="Y170" s="197" t="n">
        <v>0.0</v>
      </c>
      <c r="Z170" s="197" t="n">
        <v>3500.0</v>
      </c>
      <c r="AA170" s="197" t="n">
        <v>1.0</v>
      </c>
      <c r="AB170" s="197" t="n">
        <v>0.0</v>
      </c>
      <c r="AC170" s="197" t="n">
        <v>0.0</v>
      </c>
      <c r="AD170" s="197" t="n">
        <v>0.6499999761581421</v>
      </c>
      <c r="AE170" s="197" t="n">
        <v>7675.181640625</v>
      </c>
      <c r="AF170" s="197" t="n">
        <v>477.03814697265625</v>
      </c>
      <c r="AG170" s="197" t="n">
        <v>0.0</v>
      </c>
      <c r="AH170" s="197" t="n">
        <v>388.6122131347656</v>
      </c>
      <c r="AI170" s="197" t="n">
        <v>0.0</v>
      </c>
      <c r="AJ170" s="197" t="n">
        <v>0.0</v>
      </c>
      <c r="AK170" s="197" t="n">
        <v>33.042545318603516</v>
      </c>
      <c r="AL170" s="197" t="n">
        <v>6680.0</v>
      </c>
      <c r="AM170" s="197" t="n">
        <v>4218.0654296875</v>
      </c>
      <c r="AN170" s="197" t="n">
        <v>0.0</v>
      </c>
      <c r="AO170" s="197" t="n">
        <v>0.0</v>
      </c>
      <c r="AP170" s="197" t="n">
        <v>0.0</v>
      </c>
      <c r="AQ170" s="197" t="n">
        <v>90.0</v>
      </c>
      <c r="AR170" s="197" t="n">
        <v>135.29132080078125</v>
      </c>
      <c r="AS170" s="197" t="n">
        <v>0.0</v>
      </c>
      <c r="AT170" s="197" t="n">
        <v>999999.0</v>
      </c>
      <c r="AU170" s="197" t="n">
        <v>0.0</v>
      </c>
      <c r="AV170" s="197" t="n">
        <v>999999.0</v>
      </c>
      <c r="AW170" s="197" t="n">
        <v>0.0</v>
      </c>
      <c r="AX170" s="197" t="n">
        <v>0.0</v>
      </c>
      <c r="AY170" s="197" t="n">
        <v>999999.0</v>
      </c>
      <c r="AZ170" s="197" t="n">
        <v>0.0</v>
      </c>
      <c r="BA170" s="197" t="n">
        <v>999999.0</v>
      </c>
      <c r="BB170" s="197" t="n">
        <v>0.0</v>
      </c>
      <c r="BC170" s="197" t="n">
        <v>0.0</v>
      </c>
      <c r="BD170" s="197" t="n">
        <v>0.6125829219818115</v>
      </c>
      <c r="BE170" s="197" t="n">
        <v>0.796542227268219</v>
      </c>
      <c r="BF170" s="197" t="n">
        <v>999998.0</v>
      </c>
      <c r="BG170" s="197" t="n">
        <v>1888.8028564453125</v>
      </c>
      <c r="BH170" s="197" t="n">
        <v>-238.3734130859375</v>
      </c>
      <c r="BI170" s="197" t="n">
        <v>0.0</v>
      </c>
      <c r="BJ170" s="197" t="n">
        <v>999999.0</v>
      </c>
      <c r="BK170" s="197" t="n">
        <v>7858.62841796875</v>
      </c>
      <c r="BL170" s="197" t="n">
        <v>7524.197265625</v>
      </c>
      <c r="BM170" s="197" t="n">
        <v>0.0</v>
      </c>
      <c r="BN170" s="197" t="n">
        <v>3019.508056640625</v>
      </c>
      <c r="BO170" s="197" t="n">
        <v>3620.722412109375</v>
      </c>
      <c r="BP170" s="197" t="n">
        <v>1.3475526571273804</v>
      </c>
      <c r="BQ170" s="197" t="n">
        <v>2092.55615234375</v>
      </c>
      <c r="BR170" s="197" t="n">
        <v>0.0</v>
      </c>
      <c r="BS170" s="197" t="n">
        <v>999999.0</v>
      </c>
      <c r="BT170" s="197" t="n">
        <v>0.0</v>
      </c>
      <c r="BU170" s="197" t="n">
        <v>2391.22607421875</v>
      </c>
      <c r="BV170" s="197" t="n">
        <v>2232.921630859375</v>
      </c>
      <c r="BW170" s="197" t="n">
        <v>99000.0</v>
      </c>
      <c r="BX170" s="197" t="n">
        <v>3993.68603515625</v>
      </c>
      <c r="BY170" s="197" t="n">
        <v>3571.70263671875</v>
      </c>
      <c r="BZ170" s="197" t="n">
        <v>99000.0</v>
      </c>
      <c r="CA170" s="197" t="n">
        <v>833.724853515625</v>
      </c>
      <c r="CB170" s="197" t="n">
        <v>696.207763671875</v>
      </c>
      <c r="CC170" s="197" t="n">
        <v>964.9122924804688</v>
      </c>
      <c r="CD170" s="197" t="n">
        <v>10965.9716796875</v>
      </c>
      <c r="CE170" s="197" t="n">
        <v>10032.1103515625</v>
      </c>
      <c r="CF170" s="197" t="n">
        <v>15500.0</v>
      </c>
      <c r="CG170" s="197" t="n">
        <v>3267.230224609375</v>
      </c>
      <c r="CH170" s="197" t="n">
        <v>543.305419921875</v>
      </c>
      <c r="CI170" s="197" t="n">
        <v>1956.885498046875</v>
      </c>
      <c r="CJ170" s="197" t="n">
        <v>2500.19091796875</v>
      </c>
      <c r="CK170" s="197" t="n">
        <v>20000.0</v>
      </c>
      <c r="CL170" s="197" t="n">
        <v>20000.0</v>
      </c>
      <c r="CM170" s="197" t="n">
        <v>20000.0</v>
      </c>
      <c r="CN170" s="197" t="n">
        <v>20000.0</v>
      </c>
      <c r="CO170" s="197" t="n">
        <v>20000.0</v>
      </c>
      <c r="CP170" s="197" t="n">
        <v>20000.0</v>
      </c>
      <c r="CQ170" s="197" t="n">
        <v>20000.0</v>
      </c>
      <c r="CR170" s="197" t="n">
        <v>3500.0</v>
      </c>
      <c r="CS170" s="197" t="n">
        <v>20.0</v>
      </c>
      <c r="CT170" s="197" t="n">
        <v>20.0</v>
      </c>
      <c r="CU170" s="197" t="n">
        <v>1786.4053955078125</v>
      </c>
    </row>
    <row r="171" spans="2:99">
      <c r="B171" s="122" t="s">
        <v>571</v>
      </c>
      <c r="C171" s="197" t="n">
        <v>3370.0</v>
      </c>
      <c r="D171" s="197" t="n">
        <v>3055.0</v>
      </c>
      <c r="E171" s="197" t="n">
        <v>575.0</v>
      </c>
      <c r="F171" s="122" t="s">
        <v>571</v>
      </c>
      <c r="G171" s="197" t="n">
        <v>664.6495971679688</v>
      </c>
      <c r="H171" s="197" t="n">
        <v>793.1716918945312</v>
      </c>
      <c r="I171" s="197" t="n">
        <v>165.05715942382812</v>
      </c>
      <c r="J171" s="197" t="n">
        <v>139.04141235351562</v>
      </c>
      <c r="K171" s="197" t="n">
        <v>421.3987731933594</v>
      </c>
      <c r="L171" s="197" t="n">
        <v>600.0</v>
      </c>
      <c r="M171" s="197" t="n">
        <v>559.681640625</v>
      </c>
      <c r="N171" s="197" t="n">
        <v>1213.42041015625</v>
      </c>
      <c r="O171" s="197" t="n">
        <v>1213.42041015625</v>
      </c>
      <c r="P171" s="197" t="n">
        <v>1213.42041015625</v>
      </c>
      <c r="Q171" s="197" t="n">
        <v>8571.568359375</v>
      </c>
      <c r="R171" s="197" t="n">
        <v>1823.207275390625</v>
      </c>
      <c r="S171" s="197" t="n">
        <v>0.0</v>
      </c>
      <c r="T171" s="197" t="n">
        <v>17.479061126708984</v>
      </c>
      <c r="U171" s="197" t="n">
        <v>73.6640396118164</v>
      </c>
      <c r="V171" s="197" t="n">
        <v>4921.69873046875</v>
      </c>
      <c r="W171" s="197" t="n">
        <v>0.0</v>
      </c>
      <c r="X171" s="197" t="n">
        <v>0.0</v>
      </c>
      <c r="Y171" s="197" t="n">
        <v>0.0</v>
      </c>
      <c r="Z171" s="197" t="n">
        <v>3500.0</v>
      </c>
      <c r="AA171" s="197" t="n">
        <v>1.0</v>
      </c>
      <c r="AB171" s="197" t="n">
        <v>0.0</v>
      </c>
      <c r="AC171" s="197" t="n">
        <v>40.318355560302734</v>
      </c>
      <c r="AD171" s="197" t="n">
        <v>0.6499999761581421</v>
      </c>
      <c r="AE171" s="197" t="n">
        <v>7023.7001953125</v>
      </c>
      <c r="AF171" s="197" t="n">
        <v>611.59326171875</v>
      </c>
      <c r="AG171" s="197" t="n">
        <v>0.0</v>
      </c>
      <c r="AH171" s="197" t="n">
        <v>258.88055419921875</v>
      </c>
      <c r="AI171" s="197" t="n">
        <v>0.0</v>
      </c>
      <c r="AJ171" s="197" t="n">
        <v>0.0</v>
      </c>
      <c r="AK171" s="197" t="n">
        <v>0.0</v>
      </c>
      <c r="AL171" s="197" t="n">
        <v>7013.2744140625</v>
      </c>
      <c r="AM171" s="197" t="n">
        <v>4211.7099609375</v>
      </c>
      <c r="AN171" s="197" t="n">
        <v>0.0</v>
      </c>
      <c r="AO171" s="197" t="n">
        <v>0.0</v>
      </c>
      <c r="AP171" s="197" t="n">
        <v>0.0</v>
      </c>
      <c r="AQ171" s="197" t="n">
        <v>90.0</v>
      </c>
      <c r="AR171" s="197" t="n">
        <v>143.61476135253906</v>
      </c>
      <c r="AS171" s="197" t="n">
        <v>0.0</v>
      </c>
      <c r="AT171" s="197" t="n">
        <v>999999.0</v>
      </c>
      <c r="AU171" s="197" t="n">
        <v>0.0</v>
      </c>
      <c r="AV171" s="197" t="n">
        <v>999999.0</v>
      </c>
      <c r="AW171" s="197" t="n">
        <v>0.0</v>
      </c>
      <c r="AX171" s="197" t="n">
        <v>0.0</v>
      </c>
      <c r="AY171" s="197" t="n">
        <v>999999.0</v>
      </c>
      <c r="AZ171" s="197" t="n">
        <v>0.0</v>
      </c>
      <c r="BA171" s="197" t="n">
        <v>999999.0</v>
      </c>
      <c r="BB171" s="197" t="n">
        <v>0.0</v>
      </c>
      <c r="BC171" s="197" t="n">
        <v>0.3004055917263031</v>
      </c>
      <c r="BD171" s="197" t="n">
        <v>0.30272096395492554</v>
      </c>
      <c r="BE171" s="197" t="n">
        <v>0.0</v>
      </c>
      <c r="BF171" s="197" t="n">
        <v>-628.78564453125</v>
      </c>
      <c r="BG171" s="197" t="n">
        <v>-782.3248291015625</v>
      </c>
      <c r="BH171" s="197" t="n">
        <v>999998.0</v>
      </c>
      <c r="BI171" s="197" t="n">
        <v>2093.122314453125</v>
      </c>
      <c r="BJ171" s="197" t="n">
        <v>1980.64111328125</v>
      </c>
      <c r="BK171" s="197" t="n">
        <v>1847.2139892578125</v>
      </c>
      <c r="BL171" s="197" t="n">
        <v>999999.0</v>
      </c>
      <c r="BM171" s="197" t="n">
        <v>7949.44921875</v>
      </c>
      <c r="BN171" s="197" t="n">
        <v>8421.69921875</v>
      </c>
      <c r="BO171" s="197" t="n">
        <v>0.0</v>
      </c>
      <c r="BP171" s="197" t="n">
        <v>1.198451042175293</v>
      </c>
      <c r="BQ171" s="197" t="n">
        <v>100.71190643310547</v>
      </c>
      <c r="BR171" s="197" t="n">
        <v>0.0</v>
      </c>
      <c r="BS171" s="197" t="n">
        <v>999999.0</v>
      </c>
      <c r="BT171" s="197" t="n">
        <v>0.0</v>
      </c>
      <c r="BU171" s="197" t="n">
        <v>3237.600830078125</v>
      </c>
      <c r="BV171" s="197" t="n">
        <v>2445.4765625</v>
      </c>
      <c r="BW171" s="197" t="n">
        <v>99000.0</v>
      </c>
      <c r="BX171" s="197" t="n">
        <v>3193.62646484375</v>
      </c>
      <c r="BY171" s="197" t="n">
        <v>4077.429931640625</v>
      </c>
      <c r="BZ171" s="197" t="n">
        <v>99000.0</v>
      </c>
      <c r="CA171" s="197" t="n">
        <v>929.487548828125</v>
      </c>
      <c r="CB171" s="197" t="n">
        <v>841.9234008789062</v>
      </c>
      <c r="CC171" s="197" t="n">
        <v>964.9122924804688</v>
      </c>
      <c r="CD171" s="197" t="n">
        <v>10676.5966796875</v>
      </c>
      <c r="CE171" s="197" t="n">
        <v>11129.4423828125</v>
      </c>
      <c r="CF171" s="197" t="n">
        <v>15500.0</v>
      </c>
      <c r="CG171" s="197" t="n">
        <v>5442.568359375</v>
      </c>
      <c r="CH171" s="197" t="n">
        <v>300.0</v>
      </c>
      <c r="CI171" s="197" t="n">
        <v>600.0</v>
      </c>
      <c r="CJ171" s="197" t="n">
        <v>900.0</v>
      </c>
      <c r="CK171" s="197" t="n">
        <v>20000.0</v>
      </c>
      <c r="CL171" s="197" t="n">
        <v>20000.0</v>
      </c>
      <c r="CM171" s="197" t="n">
        <v>20000.0</v>
      </c>
      <c r="CN171" s="197" t="n">
        <v>20000.0</v>
      </c>
      <c r="CO171" s="197" t="n">
        <v>20000.0</v>
      </c>
      <c r="CP171" s="197" t="n">
        <v>20000.0</v>
      </c>
      <c r="CQ171" s="197" t="n">
        <v>20000.0</v>
      </c>
      <c r="CR171" s="197" t="n">
        <v>3500.0</v>
      </c>
      <c r="CS171" s="197" t="n">
        <v>14.0</v>
      </c>
      <c r="CT171" s="197" t="n">
        <v>14.0</v>
      </c>
      <c r="CU171" s="197" t="n">
        <v>1823.207275390625</v>
      </c>
    </row>
    <row r="172" spans="2:99">
      <c r="B172" s="122" t="s">
        <v>572</v>
      </c>
      <c r="C172" s="197" t="n">
        <v>3788.0</v>
      </c>
      <c r="D172" s="197" t="n">
        <v>2965.0</v>
      </c>
      <c r="E172" s="197" t="n">
        <v>575.0</v>
      </c>
      <c r="F172" s="122" t="s">
        <v>572</v>
      </c>
      <c r="G172" s="197" t="n">
        <v>965.1240234375</v>
      </c>
      <c r="H172" s="197" t="n">
        <v>986.3681030273438</v>
      </c>
      <c r="I172" s="197" t="n">
        <v>300.71319580078125</v>
      </c>
      <c r="J172" s="197" t="n">
        <v>313.6026916503906</v>
      </c>
      <c r="K172" s="197" t="n">
        <v>620.5518798828125</v>
      </c>
      <c r="L172" s="197" t="n">
        <v>3562.69091796875</v>
      </c>
      <c r="M172" s="197" t="n">
        <v>3562.69091796875</v>
      </c>
      <c r="N172" s="197" t="n">
        <v>3562.69091796875</v>
      </c>
      <c r="O172" s="197" t="n">
        <v>3562.69091796875</v>
      </c>
      <c r="P172" s="197" t="n">
        <v>3562.69091796875</v>
      </c>
      <c r="Q172" s="197" t="n">
        <v>28245.46875</v>
      </c>
      <c r="R172" s="197" t="n">
        <v>2482.388916015625</v>
      </c>
      <c r="S172" s="197" t="n">
        <v>0.0</v>
      </c>
      <c r="T172" s="197" t="n">
        <v>56.70707321166992</v>
      </c>
      <c r="U172" s="197" t="n">
        <v>3630.8271484375</v>
      </c>
      <c r="V172" s="197" t="n">
        <v>25527.208984375</v>
      </c>
      <c r="W172" s="197" t="n">
        <v>12914.794921875</v>
      </c>
      <c r="X172" s="197" t="n">
        <v>12612.4130859375</v>
      </c>
      <c r="Y172" s="197" t="n">
        <v>0.0</v>
      </c>
      <c r="Z172" s="197" t="n">
        <v>4500.0</v>
      </c>
      <c r="AA172" s="197" t="n">
        <v>1.0</v>
      </c>
      <c r="AB172" s="197" t="n">
        <v>0.0</v>
      </c>
      <c r="AC172" s="197" t="n">
        <v>0.0</v>
      </c>
      <c r="AD172" s="197" t="n">
        <v>0.6499999761581421</v>
      </c>
      <c r="AE172" s="197" t="n">
        <v>22196.529296875</v>
      </c>
      <c r="AF172" s="197" t="n">
        <v>6435.6435546875</v>
      </c>
      <c r="AG172" s="197" t="n">
        <v>0.0</v>
      </c>
      <c r="AH172" s="197" t="n">
        <v>577.8633422851562</v>
      </c>
      <c r="AI172" s="197" t="n">
        <v>0.0</v>
      </c>
      <c r="AJ172" s="197" t="n">
        <v>86.38127899169922</v>
      </c>
      <c r="AK172" s="197" t="n">
        <v>761.7037353515625</v>
      </c>
      <c r="AL172" s="197" t="n">
        <v>7507.462890625</v>
      </c>
      <c r="AM172" s="197" t="n">
        <v>4214.61962890625</v>
      </c>
      <c r="AN172" s="197" t="n">
        <v>0.0</v>
      </c>
      <c r="AO172" s="197" t="n">
        <v>0.0</v>
      </c>
      <c r="AP172" s="197" t="n">
        <v>0.0</v>
      </c>
      <c r="AQ172" s="197" t="n">
        <v>90.0</v>
      </c>
      <c r="AR172" s="197" t="n">
        <v>133.3333282470703</v>
      </c>
      <c r="AS172" s="197" t="n">
        <v>0.0</v>
      </c>
      <c r="AT172" s="197" t="n">
        <v>999999.0</v>
      </c>
      <c r="AU172" s="197" t="n">
        <v>0.0</v>
      </c>
      <c r="AV172" s="197" t="n">
        <v>999999.0</v>
      </c>
      <c r="AW172" s="197" t="n">
        <v>0.0</v>
      </c>
      <c r="AX172" s="197" t="n">
        <v>0.0</v>
      </c>
      <c r="AY172" s="197" t="n">
        <v>999999.0</v>
      </c>
      <c r="AZ172" s="197" t="n">
        <v>0.0</v>
      </c>
      <c r="BA172" s="197" t="n">
        <v>999999.0</v>
      </c>
      <c r="BB172" s="197" t="n">
        <v>0.0</v>
      </c>
      <c r="BC172" s="197" t="n">
        <v>0.49497562646865845</v>
      </c>
      <c r="BD172" s="197" t="n">
        <v>0.5025216341018677</v>
      </c>
      <c r="BE172" s="197" t="n">
        <v>0.5140026211738586</v>
      </c>
      <c r="BF172" s="197" t="n">
        <v>10136.1826171875</v>
      </c>
      <c r="BG172" s="197" t="n">
        <v>10096.158203125</v>
      </c>
      <c r="BH172" s="197" t="n">
        <v>10023.37109375</v>
      </c>
      <c r="BI172" s="197" t="n">
        <v>0.0</v>
      </c>
      <c r="BJ172" s="197" t="n">
        <v>25180.890625</v>
      </c>
      <c r="BK172" s="197" t="n">
        <v>25370.224609375</v>
      </c>
      <c r="BL172" s="197" t="n">
        <v>25646.400390625</v>
      </c>
      <c r="BM172" s="197" t="n">
        <v>-4484.3955078125</v>
      </c>
      <c r="BN172" s="197" t="n">
        <v>-3881.272705078125</v>
      </c>
      <c r="BO172" s="197" t="n">
        <v>-3550.910400390625</v>
      </c>
      <c r="BP172" s="197" t="n">
        <v>1.2835694551467896</v>
      </c>
      <c r="BQ172" s="197" t="n">
        <v>6386.48779296875</v>
      </c>
      <c r="BR172" s="197" t="n">
        <v>0.0</v>
      </c>
      <c r="BS172" s="197" t="n">
        <v>999999.0</v>
      </c>
      <c r="BT172" s="197" t="n">
        <v>0.0</v>
      </c>
      <c r="BU172" s="197" t="n">
        <v>1525.7330322265625</v>
      </c>
      <c r="BV172" s="197" t="n">
        <v>3169.486083984375</v>
      </c>
      <c r="BW172" s="197" t="n">
        <v>99000.0</v>
      </c>
      <c r="BX172" s="197" t="n">
        <v>1811.4759521484375</v>
      </c>
      <c r="BY172" s="197" t="n">
        <v>3122.208740234375</v>
      </c>
      <c r="BZ172" s="197" t="n">
        <v>99000.0</v>
      </c>
      <c r="CA172" s="197" t="n">
        <v>985.6876220703125</v>
      </c>
      <c r="CB172" s="197" t="n">
        <v>930.5870361328125</v>
      </c>
      <c r="CC172" s="197" t="n">
        <v>964.9122924804688</v>
      </c>
      <c r="CD172" s="197" t="n">
        <v>7256.66943359375</v>
      </c>
      <c r="CE172" s="197" t="n">
        <v>10561.751953125</v>
      </c>
      <c r="CF172" s="197" t="n">
        <v>12500.0</v>
      </c>
      <c r="CG172" s="197" t="n">
        <v>0.0</v>
      </c>
      <c r="CH172" s="197" t="n">
        <v>300.0</v>
      </c>
      <c r="CI172" s="197" t="n">
        <v>600.0</v>
      </c>
      <c r="CJ172" s="197" t="n">
        <v>900.0</v>
      </c>
      <c r="CK172" s="197" t="n">
        <v>20000.0</v>
      </c>
      <c r="CL172" s="197" t="n">
        <v>20000.0</v>
      </c>
      <c r="CM172" s="197" t="n">
        <v>20000.0</v>
      </c>
      <c r="CN172" s="197" t="n">
        <v>20000.0</v>
      </c>
      <c r="CO172" s="197" t="n">
        <v>20000.0</v>
      </c>
      <c r="CP172" s="197" t="n">
        <v>20000.0</v>
      </c>
      <c r="CQ172" s="197" t="n">
        <v>20000.0</v>
      </c>
      <c r="CR172" s="197" t="n">
        <v>3500.0</v>
      </c>
      <c r="CS172" s="197" t="n">
        <v>0.0</v>
      </c>
      <c r="CT172" s="197" t="n">
        <v>0.0</v>
      </c>
      <c r="CU172" s="197" t="n">
        <v>2482.388916015625</v>
      </c>
    </row>
    <row r="173" spans="2:99">
      <c r="B173" s="122" t="s">
        <v>573</v>
      </c>
      <c r="C173" s="197" t="n">
        <v>4123.0</v>
      </c>
      <c r="D173" s="197" t="n">
        <v>3002.0</v>
      </c>
      <c r="E173" s="197" t="n">
        <v>575.0</v>
      </c>
      <c r="F173" s="122" t="s">
        <v>573</v>
      </c>
      <c r="G173" s="197" t="n">
        <v>1303.047119140625</v>
      </c>
      <c r="H173" s="197" t="n">
        <v>1179.5418701171875</v>
      </c>
      <c r="I173" s="197" t="n">
        <v>395.6027526855469</v>
      </c>
      <c r="J173" s="197" t="n">
        <v>437.8442687988281</v>
      </c>
      <c r="K173" s="197" t="n">
        <v>755.9063110351562</v>
      </c>
      <c r="L173" s="197" t="n">
        <v>3239.467529296875</v>
      </c>
      <c r="M173" s="197" t="n">
        <v>3239.467529296875</v>
      </c>
      <c r="N173" s="197" t="n">
        <v>3239.467529296875</v>
      </c>
      <c r="O173" s="197" t="n">
        <v>3239.467529296875</v>
      </c>
      <c r="P173" s="197" t="n">
        <v>3239.467529296875</v>
      </c>
      <c r="Q173" s="197" t="n">
        <v>15237.30859375</v>
      </c>
      <c r="R173" s="197" t="n">
        <v>2474.80810546875</v>
      </c>
      <c r="S173" s="197" t="n">
        <v>0.0</v>
      </c>
      <c r="T173" s="197" t="n">
        <v>0.0</v>
      </c>
      <c r="U173" s="197" t="n">
        <v>132.25552368164062</v>
      </c>
      <c r="V173" s="197" t="n">
        <v>6042.47021484375</v>
      </c>
      <c r="W173" s="197" t="n">
        <v>2061.983642578125</v>
      </c>
      <c r="X173" s="197" t="n">
        <v>3980.486328125</v>
      </c>
      <c r="Y173" s="197" t="n">
        <v>0.0</v>
      </c>
      <c r="Z173" s="197" t="n">
        <v>5781.25</v>
      </c>
      <c r="AA173" s="197" t="n">
        <v>1.0</v>
      </c>
      <c r="AB173" s="197" t="n">
        <v>0.0</v>
      </c>
      <c r="AC173" s="197" t="n">
        <v>0.0</v>
      </c>
      <c r="AD173" s="197" t="n">
        <v>0.3499999940395355</v>
      </c>
      <c r="AE173" s="197" t="n">
        <v>6478.93505859375</v>
      </c>
      <c r="AF173" s="197" t="n">
        <v>5129.923828125</v>
      </c>
      <c r="AG173" s="197" t="n">
        <v>0.0</v>
      </c>
      <c r="AH173" s="197" t="n">
        <v>508.3516540527344</v>
      </c>
      <c r="AI173" s="197" t="n">
        <v>0.0</v>
      </c>
      <c r="AJ173" s="197" t="n">
        <v>3.212397575378418</v>
      </c>
      <c r="AK173" s="197" t="n">
        <v>241.23239135742188</v>
      </c>
      <c r="AL173" s="197" t="n">
        <v>7504.93603515625</v>
      </c>
      <c r="AM173" s="197" t="n">
        <v>4224.31689453125</v>
      </c>
      <c r="AN173" s="197" t="n">
        <v>0.0</v>
      </c>
      <c r="AO173" s="197" t="n">
        <v>0.0</v>
      </c>
      <c r="AP173" s="197" t="n">
        <v>0.0</v>
      </c>
      <c r="AQ173" s="197" t="n">
        <v>90.0</v>
      </c>
      <c r="AR173" s="197" t="n">
        <v>166.6666717529297</v>
      </c>
      <c r="AS173" s="197" t="n">
        <v>0.0</v>
      </c>
      <c r="AT173" s="197" t="n">
        <v>999999.0</v>
      </c>
      <c r="AU173" s="197" t="n">
        <v>0.0</v>
      </c>
      <c r="AV173" s="197" t="n">
        <v>999999.0</v>
      </c>
      <c r="AW173" s="197" t="n">
        <v>0.0</v>
      </c>
      <c r="AX173" s="197" t="n">
        <v>0.0</v>
      </c>
      <c r="AY173" s="197" t="n">
        <v>999999.0</v>
      </c>
      <c r="AZ173" s="197" t="n">
        <v>0.0</v>
      </c>
      <c r="BA173" s="197" t="n">
        <v>999999.0</v>
      </c>
      <c r="BB173" s="197" t="n">
        <v>0.0</v>
      </c>
      <c r="BC173" s="197" t="n">
        <v>0.0</v>
      </c>
      <c r="BD173" s="197" t="n">
        <v>0.0</v>
      </c>
      <c r="BE173" s="197" t="n">
        <v>0.0</v>
      </c>
      <c r="BF173" s="197" t="n">
        <v>999999.0</v>
      </c>
      <c r="BG173" s="197" t="n">
        <v>999999.0</v>
      </c>
      <c r="BH173" s="197" t="n">
        <v>999999.0</v>
      </c>
      <c r="BI173" s="197" t="n">
        <v>0.0</v>
      </c>
      <c r="BJ173" s="197" t="n">
        <v>999999.0</v>
      </c>
      <c r="BK173" s="197" t="n">
        <v>999999.0</v>
      </c>
      <c r="BL173" s="197" t="n">
        <v>999999.0</v>
      </c>
      <c r="BM173" s="197" t="n">
        <v>0.0</v>
      </c>
      <c r="BN173" s="197" t="n">
        <v>0.0</v>
      </c>
      <c r="BO173" s="197" t="n">
        <v>0.0</v>
      </c>
      <c r="BP173" s="197" t="n">
        <v>0.0</v>
      </c>
      <c r="BQ173" s="197" t="n">
        <v>999999.0</v>
      </c>
      <c r="BR173" s="197" t="n">
        <v>0.0</v>
      </c>
      <c r="BS173" s="197" t="n">
        <v>999999.0</v>
      </c>
      <c r="BT173" s="197" t="n">
        <v>0.0</v>
      </c>
      <c r="BU173" s="197" t="n">
        <v>464.43255615234375</v>
      </c>
      <c r="BV173" s="197" t="n">
        <v>1564.12109375</v>
      </c>
      <c r="BW173" s="197" t="n">
        <v>99000.0</v>
      </c>
      <c r="BX173" s="197" t="n">
        <v>258.2853698730469</v>
      </c>
      <c r="BY173" s="197" t="n">
        <v>1914.1075439453125</v>
      </c>
      <c r="BZ173" s="197" t="n">
        <v>99000.0</v>
      </c>
      <c r="CA173" s="197" t="n">
        <v>455.0891418457031</v>
      </c>
      <c r="CB173" s="197" t="n">
        <v>976.7091674804688</v>
      </c>
      <c r="CC173" s="197" t="n">
        <v>631.5789184570312</v>
      </c>
      <c r="CD173" s="197" t="n">
        <v>1086.4898681640625</v>
      </c>
      <c r="CE173" s="197" t="n">
        <v>7594.78466796875</v>
      </c>
      <c r="CF173" s="197" t="n">
        <v>8000.0</v>
      </c>
      <c r="CG173" s="197" t="n">
        <v>0.0</v>
      </c>
      <c r="CH173" s="197" t="n">
        <v>300.0</v>
      </c>
      <c r="CI173" s="197" t="n">
        <v>600.0</v>
      </c>
      <c r="CJ173" s="197" t="n">
        <v>900.0</v>
      </c>
      <c r="CK173" s="197" t="n">
        <v>20000.0</v>
      </c>
      <c r="CL173" s="197" t="n">
        <v>20000.0</v>
      </c>
      <c r="CM173" s="197" t="n">
        <v>20000.0</v>
      </c>
      <c r="CN173" s="197" t="n">
        <v>20000.0</v>
      </c>
      <c r="CO173" s="197" t="n">
        <v>20000.0</v>
      </c>
      <c r="CP173" s="197" t="n">
        <v>20000.0</v>
      </c>
      <c r="CQ173" s="197" t="n">
        <v>20000.0</v>
      </c>
      <c r="CR173" s="197" t="n">
        <v>3500.0</v>
      </c>
      <c r="CS173" s="197" t="n">
        <v>0.0</v>
      </c>
      <c r="CT173" s="197" t="n">
        <v>0.0</v>
      </c>
      <c r="CU173" s="197" t="n">
        <v>618.7020263671875</v>
      </c>
    </row>
    <row r="174" spans="2:99">
      <c r="B174" s="122" t="s">
        <v>574</v>
      </c>
      <c r="C174" s="197" t="n">
        <v>4482.0</v>
      </c>
      <c r="D174" s="197" t="n">
        <v>3027.0</v>
      </c>
      <c r="E174" s="197" t="n">
        <v>675.0</v>
      </c>
      <c r="F174" s="122" t="s">
        <v>574</v>
      </c>
      <c r="G174" s="197" t="n">
        <v>1707.253173828125</v>
      </c>
      <c r="H174" s="197" t="n">
        <v>1443.6954345703125</v>
      </c>
      <c r="I174" s="197" t="n">
        <v>545.7423706054688</v>
      </c>
      <c r="J174" s="197" t="n">
        <v>484.56494140625</v>
      </c>
      <c r="K174" s="197" t="n">
        <v>815.221435546875</v>
      </c>
      <c r="L174" s="197" t="n">
        <v>2259.587646484375</v>
      </c>
      <c r="M174" s="197" t="n">
        <v>2259.587646484375</v>
      </c>
      <c r="N174" s="197" t="n">
        <v>2259.587646484375</v>
      </c>
      <c r="O174" s="197" t="n">
        <v>2259.587646484375</v>
      </c>
      <c r="P174" s="197" t="n">
        <v>2259.587646484375</v>
      </c>
      <c r="Q174" s="197" t="n">
        <v>25371.708984375</v>
      </c>
      <c r="R174" s="197" t="n">
        <v>2778.4150390625</v>
      </c>
      <c r="S174" s="197" t="n">
        <v>0.0</v>
      </c>
      <c r="T174" s="197" t="n">
        <v>47.41740417480469</v>
      </c>
      <c r="U174" s="197" t="n">
        <v>1480.3739013671875</v>
      </c>
      <c r="V174" s="197" t="n">
        <v>15350.1455078125</v>
      </c>
      <c r="W174" s="197" t="n">
        <v>6935.21435546875</v>
      </c>
      <c r="X174" s="197" t="n">
        <v>8414.931640625</v>
      </c>
      <c r="Y174" s="197" t="n">
        <v>0.0</v>
      </c>
      <c r="Z174" s="197" t="n">
        <v>11400.0</v>
      </c>
      <c r="AA174" s="197" t="n">
        <v>1.0</v>
      </c>
      <c r="AB174" s="197" t="n">
        <v>0.0</v>
      </c>
      <c r="AC174" s="197" t="n">
        <v>0.0</v>
      </c>
      <c r="AD174" s="197" t="n">
        <v>0.3499999940395355</v>
      </c>
      <c r="AE174" s="197" t="n">
        <v>10709.21875</v>
      </c>
      <c r="AF174" s="197" t="n">
        <v>7502.8388671875</v>
      </c>
      <c r="AG174" s="197" t="n">
        <v>0.0</v>
      </c>
      <c r="AH174" s="197" t="n">
        <v>535.6948852539062</v>
      </c>
      <c r="AI174" s="197" t="n">
        <v>0.0</v>
      </c>
      <c r="AJ174" s="197" t="n">
        <v>168.81179809570312</v>
      </c>
      <c r="AK174" s="197" t="n">
        <v>474.345458984375</v>
      </c>
      <c r="AL174" s="197" t="n">
        <v>7128.13134765625</v>
      </c>
      <c r="AM174" s="197" t="n">
        <v>4216.8076171875</v>
      </c>
      <c r="AN174" s="197" t="n">
        <v>0.0</v>
      </c>
      <c r="AO174" s="197" t="n">
        <v>0.0</v>
      </c>
      <c r="AP174" s="197" t="n">
        <v>0.0</v>
      </c>
      <c r="AQ174" s="197" t="n">
        <v>90.0</v>
      </c>
      <c r="AR174" s="197" t="n">
        <v>200.0</v>
      </c>
      <c r="AS174" s="197" t="n">
        <v>0.0</v>
      </c>
      <c r="AT174" s="197" t="n">
        <v>999999.0</v>
      </c>
      <c r="AU174" s="197" t="n">
        <v>0.0</v>
      </c>
      <c r="AV174" s="197" t="n">
        <v>999999.0</v>
      </c>
      <c r="AW174" s="197" t="n">
        <v>0.0</v>
      </c>
      <c r="AX174" s="197" t="n">
        <v>0.0</v>
      </c>
      <c r="AY174" s="197" t="n">
        <v>999999.0</v>
      </c>
      <c r="AZ174" s="197" t="n">
        <v>0.0</v>
      </c>
      <c r="BA174" s="197" t="n">
        <v>999999.0</v>
      </c>
      <c r="BB174" s="197" t="n">
        <v>0.0</v>
      </c>
      <c r="BC174" s="197" t="n">
        <v>0.0</v>
      </c>
      <c r="BD174" s="197" t="n">
        <v>0.0</v>
      </c>
      <c r="BE174" s="197" t="n">
        <v>0.0</v>
      </c>
      <c r="BF174" s="197" t="n">
        <v>999999.0</v>
      </c>
      <c r="BG174" s="197" t="n">
        <v>999999.0</v>
      </c>
      <c r="BH174" s="197" t="n">
        <v>999999.0</v>
      </c>
      <c r="BI174" s="197" t="n">
        <v>0.0</v>
      </c>
      <c r="BJ174" s="197" t="n">
        <v>999999.0</v>
      </c>
      <c r="BK174" s="197" t="n">
        <v>999999.0</v>
      </c>
      <c r="BL174" s="197" t="n">
        <v>999999.0</v>
      </c>
      <c r="BM174" s="197" t="n">
        <v>0.0</v>
      </c>
      <c r="BN174" s="197" t="n">
        <v>0.0</v>
      </c>
      <c r="BO174" s="197" t="n">
        <v>0.0</v>
      </c>
      <c r="BP174" s="197" t="n">
        <v>0.0</v>
      </c>
      <c r="BQ174" s="197" t="n">
        <v>999999.0</v>
      </c>
      <c r="BR174" s="197" t="n">
        <v>0.0</v>
      </c>
      <c r="BS174" s="197" t="n">
        <v>999999.0</v>
      </c>
      <c r="BT174" s="197" t="n">
        <v>0.0</v>
      </c>
      <c r="BU174" s="197" t="n">
        <v>231.671875</v>
      </c>
      <c r="BV174" s="197" t="n">
        <v>460.0546569824219</v>
      </c>
      <c r="BW174" s="197" t="n">
        <v>99000.0</v>
      </c>
      <c r="BX174" s="197" t="n">
        <v>195.67539978027344</v>
      </c>
      <c r="BY174" s="197" t="n">
        <v>248.91146850585938</v>
      </c>
      <c r="BZ174" s="197" t="n">
        <v>99000.0</v>
      </c>
      <c r="CA174" s="197" t="n">
        <v>263.3376770019531</v>
      </c>
      <c r="CB174" s="197" t="n">
        <v>461.4112243652344</v>
      </c>
      <c r="CC174" s="197" t="n">
        <v>631.5789184570312</v>
      </c>
      <c r="CD174" s="197" t="n">
        <v>498.41986083984375</v>
      </c>
      <c r="CE174" s="197" t="n">
        <v>942.8582153320312</v>
      </c>
      <c r="CF174" s="197" t="n">
        <v>8000.0</v>
      </c>
      <c r="CG174" s="197" t="n">
        <v>0.0</v>
      </c>
      <c r="CH174" s="197" t="n">
        <v>300.0</v>
      </c>
      <c r="CI174" s="197" t="n">
        <v>600.0</v>
      </c>
      <c r="CJ174" s="197" t="n">
        <v>900.0</v>
      </c>
      <c r="CK174" s="197" t="n">
        <v>20000.0</v>
      </c>
      <c r="CL174" s="197" t="n">
        <v>20000.0</v>
      </c>
      <c r="CM174" s="197" t="n">
        <v>20000.0</v>
      </c>
      <c r="CN174" s="197" t="n">
        <v>20000.0</v>
      </c>
      <c r="CO174" s="197" t="n">
        <v>20000.0</v>
      </c>
      <c r="CP174" s="197" t="n">
        <v>20000.0</v>
      </c>
      <c r="CQ174" s="197" t="n">
        <v>20000.0</v>
      </c>
      <c r="CR174" s="197" t="n">
        <v>3250.0</v>
      </c>
      <c r="CS174" s="197" t="n">
        <v>0.0</v>
      </c>
      <c r="CT174" s="197" t="n">
        <v>0.0</v>
      </c>
      <c r="CU174" s="197" t="n">
        <v>694.603759765625</v>
      </c>
    </row>
    <row r="175" spans="2:99">
      <c r="B175" s="122" t="s">
        <v>575</v>
      </c>
      <c r="C175" s="197" t="n">
        <v>4491.0</v>
      </c>
      <c r="D175" s="197" t="n">
        <v>3234.0</v>
      </c>
      <c r="E175" s="197" t="n">
        <v>800.0</v>
      </c>
      <c r="F175" s="122" t="s">
        <v>575</v>
      </c>
      <c r="G175" s="197" t="n">
        <v>2913.41064453125</v>
      </c>
      <c r="H175" s="197" t="n">
        <v>2495.28466796875</v>
      </c>
      <c r="I175" s="197" t="n">
        <v>800.0</v>
      </c>
      <c r="J175" s="197" t="n">
        <v>432.525146484375</v>
      </c>
      <c r="K175" s="197" t="n">
        <v>621.9883422851562</v>
      </c>
      <c r="L175" s="197" t="n">
        <v>800.0</v>
      </c>
      <c r="M175" s="197" t="n">
        <v>800.0</v>
      </c>
      <c r="N175" s="197" t="n">
        <v>700.0</v>
      </c>
      <c r="O175" s="197" t="n">
        <v>700.0</v>
      </c>
      <c r="P175" s="197" t="n">
        <v>700.0</v>
      </c>
      <c r="Q175" s="197" t="n">
        <v>36140.296875</v>
      </c>
      <c r="R175" s="197" t="n">
        <v>5872.19140625</v>
      </c>
      <c r="S175" s="197" t="n">
        <v>0.0</v>
      </c>
      <c r="T175" s="197" t="n">
        <v>32.02708435058594</v>
      </c>
      <c r="U175" s="197" t="n">
        <v>1999.34814453125</v>
      </c>
      <c r="V175" s="197" t="n">
        <v>39478.62109375</v>
      </c>
      <c r="W175" s="197" t="n">
        <v>20762.4296875</v>
      </c>
      <c r="X175" s="197" t="n">
        <v>18715.986328125</v>
      </c>
      <c r="Y175" s="197" t="n">
        <v>0.0</v>
      </c>
      <c r="Z175" s="197" t="n">
        <v>6496.875</v>
      </c>
      <c r="AA175" s="197" t="n">
        <v>1.0</v>
      </c>
      <c r="AB175" s="197" t="n">
        <v>0.0</v>
      </c>
      <c r="AC175" s="197" t="n">
        <v>0.0</v>
      </c>
      <c r="AD175" s="197" t="n">
        <v>0.3499999940395355</v>
      </c>
      <c r="AE175" s="197" t="n">
        <v>16509.650390625</v>
      </c>
      <c r="AF175" s="197" t="n">
        <v>9847.1826171875</v>
      </c>
      <c r="AG175" s="197" t="n">
        <v>0.0</v>
      </c>
      <c r="AH175" s="197" t="n">
        <v>6770.92578125</v>
      </c>
      <c r="AI175" s="197" t="n">
        <v>6164.4951171875</v>
      </c>
      <c r="AJ175" s="197" t="n">
        <v>0.0</v>
      </c>
      <c r="AK175" s="197" t="n">
        <v>184.64524841308594</v>
      </c>
      <c r="AL175" s="197" t="n">
        <v>6680.0</v>
      </c>
      <c r="AM175" s="197" t="n">
        <v>4223.3232421875</v>
      </c>
      <c r="AN175" s="197" t="n">
        <v>1600.0</v>
      </c>
      <c r="AO175" s="197" t="n">
        <v>700.0</v>
      </c>
      <c r="AP175" s="197" t="n">
        <v>800.0</v>
      </c>
      <c r="AQ175" s="197" t="n">
        <v>90.0</v>
      </c>
      <c r="AR175" s="197" t="n">
        <v>635.3728637695312</v>
      </c>
      <c r="AS175" s="197" t="n">
        <v>1.0109076499938965</v>
      </c>
      <c r="AT175" s="197" t="n">
        <v>7092.896484375</v>
      </c>
      <c r="AU175" s="197" t="n">
        <v>0.0</v>
      </c>
      <c r="AV175" s="197" t="n">
        <v>999999.0</v>
      </c>
      <c r="AW175" s="197" t="n">
        <v>0.0</v>
      </c>
      <c r="AX175" s="197" t="n">
        <v>0.0</v>
      </c>
      <c r="AY175" s="197" t="n">
        <v>999999.0</v>
      </c>
      <c r="AZ175" s="197" t="n">
        <v>0.0</v>
      </c>
      <c r="BA175" s="197" t="n">
        <v>999999.0</v>
      </c>
      <c r="BB175" s="197" t="n">
        <v>0.0</v>
      </c>
      <c r="BC175" s="197" t="n">
        <v>0.0</v>
      </c>
      <c r="BD175" s="197" t="n">
        <v>0.0</v>
      </c>
      <c r="BE175" s="197" t="n">
        <v>0.0</v>
      </c>
      <c r="BF175" s="197" t="n">
        <v>999999.0</v>
      </c>
      <c r="BG175" s="197" t="n">
        <v>999999.0</v>
      </c>
      <c r="BH175" s="197" t="n">
        <v>999999.0</v>
      </c>
      <c r="BI175" s="197" t="n">
        <v>0.0</v>
      </c>
      <c r="BJ175" s="197" t="n">
        <v>999999.0</v>
      </c>
      <c r="BK175" s="197" t="n">
        <v>999999.0</v>
      </c>
      <c r="BL175" s="197" t="n">
        <v>999999.0</v>
      </c>
      <c r="BM175" s="197" t="n">
        <v>0.0</v>
      </c>
      <c r="BN175" s="197" t="n">
        <v>0.0</v>
      </c>
      <c r="BO175" s="197" t="n">
        <v>0.0</v>
      </c>
      <c r="BP175" s="197" t="n">
        <v>0.0</v>
      </c>
      <c r="BQ175" s="197" t="n">
        <v>999999.0</v>
      </c>
      <c r="BR175" s="197" t="n">
        <v>0.0</v>
      </c>
      <c r="BS175" s="197" t="n">
        <v>999999.0</v>
      </c>
      <c r="BT175" s="197" t="n">
        <v>0.0</v>
      </c>
      <c r="BU175" s="197" t="n">
        <v>252.2096710205078</v>
      </c>
      <c r="BV175" s="197" t="n">
        <v>233.1779022216797</v>
      </c>
      <c r="BW175" s="197" t="n">
        <v>450.0</v>
      </c>
      <c r="BX175" s="197" t="n">
        <v>191.6033477783203</v>
      </c>
      <c r="BY175" s="197" t="n">
        <v>196.5989532470703</v>
      </c>
      <c r="BZ175" s="197" t="n">
        <v>450.0</v>
      </c>
      <c r="CA175" s="197" t="n">
        <v>272.2691345214844</v>
      </c>
      <c r="CB175" s="197" t="n">
        <v>262.1639709472656</v>
      </c>
      <c r="CC175" s="197" t="n">
        <v>631.5789184570312</v>
      </c>
      <c r="CD175" s="197" t="n">
        <v>353.3984375</v>
      </c>
      <c r="CE175" s="197" t="n">
        <v>527.5392456054688</v>
      </c>
      <c r="CF175" s="197" t="n">
        <v>11000.0</v>
      </c>
      <c r="CG175" s="197" t="n">
        <v>0.0</v>
      </c>
      <c r="CH175" s="197" t="n">
        <v>562.76171875</v>
      </c>
      <c r="CI175" s="197" t="n">
        <v>800.0</v>
      </c>
      <c r="CJ175" s="197" t="n">
        <v>1362.76171875</v>
      </c>
      <c r="CK175" s="197" t="n">
        <v>20000.0</v>
      </c>
      <c r="CL175" s="197" t="n">
        <v>1200.0</v>
      </c>
      <c r="CM175" s="197" t="n">
        <v>20000.0</v>
      </c>
      <c r="CN175" s="197" t="n">
        <v>20000.0</v>
      </c>
      <c r="CO175" s="197" t="n">
        <v>20000.0</v>
      </c>
      <c r="CP175" s="197" t="n">
        <v>20000.0</v>
      </c>
      <c r="CQ175" s="197" t="n">
        <v>20000.0</v>
      </c>
      <c r="CR175" s="197" t="n">
        <v>3250.0</v>
      </c>
      <c r="CS175" s="197" t="n">
        <v>0.0</v>
      </c>
      <c r="CT175" s="197" t="n">
        <v>0.0</v>
      </c>
      <c r="CU175" s="197" t="n">
        <v>1468.0478515625</v>
      </c>
    </row>
    <row r="176" spans="2:99">
      <c r="B176" s="122" t="s">
        <v>576</v>
      </c>
      <c r="C176" s="197" t="n">
        <v>4552.0</v>
      </c>
      <c r="D176" s="197" t="n">
        <v>3538.0</v>
      </c>
      <c r="E176" s="197" t="n">
        <v>975.0</v>
      </c>
      <c r="F176" s="122" t="s">
        <v>576</v>
      </c>
      <c r="G176" s="197" t="n">
        <v>3294.03857421875</v>
      </c>
      <c r="H176" s="197" t="n">
        <v>2997.982666015625</v>
      </c>
      <c r="I176" s="197" t="n">
        <v>975.0</v>
      </c>
      <c r="J176" s="197" t="n">
        <v>316.5545349121094</v>
      </c>
      <c r="K176" s="197" t="n">
        <v>388.31060791015625</v>
      </c>
      <c r="L176" s="197" t="n">
        <v>800.0</v>
      </c>
      <c r="M176" s="197" t="n">
        <v>800.0</v>
      </c>
      <c r="N176" s="197" t="n">
        <v>700.0</v>
      </c>
      <c r="O176" s="197" t="n">
        <v>700.0</v>
      </c>
      <c r="P176" s="197" t="n">
        <v>700.0</v>
      </c>
      <c r="Q176" s="197" t="n">
        <v>16145.599609375</v>
      </c>
      <c r="R176" s="197" t="n">
        <v>5183.84228515625</v>
      </c>
      <c r="S176" s="197" t="n">
        <v>0.0</v>
      </c>
      <c r="T176" s="197" t="n">
        <v>0.0</v>
      </c>
      <c r="U176" s="197" t="n">
        <v>-136.98487854003906</v>
      </c>
      <c r="V176" s="197" t="n">
        <v>7129.65869140625</v>
      </c>
      <c r="W176" s="197" t="n">
        <v>4212.61669921875</v>
      </c>
      <c r="X176" s="197" t="n">
        <v>2792.517822265625</v>
      </c>
      <c r="Y176" s="197" t="n">
        <v>0.0</v>
      </c>
      <c r="Z176" s="197" t="n">
        <v>11659.2744140625</v>
      </c>
      <c r="AA176" s="197" t="n">
        <v>1.0</v>
      </c>
      <c r="AB176" s="197" t="n">
        <v>0.0</v>
      </c>
      <c r="AC176" s="197" t="n">
        <v>0.0</v>
      </c>
      <c r="AD176" s="197" t="n">
        <v>0.3499999940395355</v>
      </c>
      <c r="AE176" s="197" t="n">
        <v>7943.94287109375</v>
      </c>
      <c r="AF176" s="197" t="n">
        <v>0.0</v>
      </c>
      <c r="AG176" s="197" t="n">
        <v>0.0</v>
      </c>
      <c r="AH176" s="197" t="n">
        <v>3546.289306640625</v>
      </c>
      <c r="AI176" s="197" t="n">
        <v>3112.294189453125</v>
      </c>
      <c r="AJ176" s="197" t="n">
        <v>24.992721557617188</v>
      </c>
      <c r="AK176" s="197" t="n">
        <v>0.0</v>
      </c>
      <c r="AL176" s="197" t="n">
        <v>6680.0</v>
      </c>
      <c r="AM176" s="197" t="n">
        <v>4286.61572265625</v>
      </c>
      <c r="AN176" s="197" t="n">
        <v>1600.0</v>
      </c>
      <c r="AO176" s="197" t="n">
        <v>700.0</v>
      </c>
      <c r="AP176" s="197" t="n">
        <v>800.0</v>
      </c>
      <c r="AQ176" s="197" t="n">
        <v>289.4558410644531</v>
      </c>
      <c r="AR176" s="197" t="n">
        <v>1067.0</v>
      </c>
      <c r="AS176" s="197" t="n">
        <v>1.6866259574890137</v>
      </c>
      <c r="AT176" s="197" t="n">
        <v>1663.2130126953125</v>
      </c>
      <c r="AU176" s="197" t="n">
        <v>0.0</v>
      </c>
      <c r="AV176" s="197" t="n">
        <v>999999.0</v>
      </c>
      <c r="AW176" s="197" t="n">
        <v>0.0</v>
      </c>
      <c r="AX176" s="197" t="n">
        <v>0.0</v>
      </c>
      <c r="AY176" s="197" t="n">
        <v>999999.0</v>
      </c>
      <c r="AZ176" s="197" t="n">
        <v>0.0</v>
      </c>
      <c r="BA176" s="197" t="n">
        <v>999999.0</v>
      </c>
      <c r="BB176" s="197" t="n">
        <v>0.0</v>
      </c>
      <c r="BC176" s="197" t="n">
        <v>0.0</v>
      </c>
      <c r="BD176" s="197" t="n">
        <v>0.0</v>
      </c>
      <c r="BE176" s="197" t="n">
        <v>0.0</v>
      </c>
      <c r="BF176" s="197" t="n">
        <v>999999.0</v>
      </c>
      <c r="BG176" s="197" t="n">
        <v>999999.0</v>
      </c>
      <c r="BH176" s="197" t="n">
        <v>999999.0</v>
      </c>
      <c r="BI176" s="197" t="n">
        <v>0.0</v>
      </c>
      <c r="BJ176" s="197" t="n">
        <v>999999.0</v>
      </c>
      <c r="BK176" s="197" t="n">
        <v>999999.0</v>
      </c>
      <c r="BL176" s="197" t="n">
        <v>999999.0</v>
      </c>
      <c r="BM176" s="197" t="n">
        <v>0.0</v>
      </c>
      <c r="BN176" s="197" t="n">
        <v>0.0</v>
      </c>
      <c r="BO176" s="197" t="n">
        <v>0.0</v>
      </c>
      <c r="BP176" s="197" t="n">
        <v>0.0</v>
      </c>
      <c r="BQ176" s="197" t="n">
        <v>999999.0</v>
      </c>
      <c r="BR176" s="197" t="n">
        <v>0.0</v>
      </c>
      <c r="BS176" s="197" t="n">
        <v>999999.0</v>
      </c>
      <c r="BT176" s="197" t="n">
        <v>0.0</v>
      </c>
      <c r="BU176" s="197" t="n">
        <v>259.5865783691406</v>
      </c>
      <c r="BV176" s="197" t="n">
        <v>252.38768005371094</v>
      </c>
      <c r="BW176" s="197" t="n">
        <v>450.0</v>
      </c>
      <c r="BX176" s="197" t="n">
        <v>217.76425170898438</v>
      </c>
      <c r="BY176" s="197" t="n">
        <v>191.9414825439453</v>
      </c>
      <c r="BZ176" s="197" t="n">
        <v>450.0</v>
      </c>
      <c r="CA176" s="197" t="n">
        <v>464.80950927734375</v>
      </c>
      <c r="CB176" s="197" t="n">
        <v>272.3315124511719</v>
      </c>
      <c r="CC176" s="197" t="n">
        <v>631.5789184570312</v>
      </c>
      <c r="CD176" s="197" t="n">
        <v>210.620849609375</v>
      </c>
      <c r="CE176" s="197" t="n">
        <v>351.2184143066406</v>
      </c>
      <c r="CF176" s="197" t="n">
        <v>11000.0</v>
      </c>
      <c r="CG176" s="197" t="n">
        <v>0.0</v>
      </c>
      <c r="CH176" s="197" t="n">
        <v>1000.0</v>
      </c>
      <c r="CI176" s="197" t="n">
        <v>800.0</v>
      </c>
      <c r="CJ176" s="197" t="n">
        <v>1800.0</v>
      </c>
      <c r="CK176" s="197" t="n">
        <v>20000.0</v>
      </c>
      <c r="CL176" s="197" t="n">
        <v>1911.290283203125</v>
      </c>
      <c r="CM176" s="197" t="n">
        <v>20000.0</v>
      </c>
      <c r="CN176" s="197" t="n">
        <v>20000.0</v>
      </c>
      <c r="CO176" s="197" t="n">
        <v>20000.0</v>
      </c>
      <c r="CP176" s="197" t="n">
        <v>20000.0</v>
      </c>
      <c r="CQ176" s="197" t="n">
        <v>20000.0</v>
      </c>
      <c r="CR176" s="197" t="n">
        <v>3250.0</v>
      </c>
      <c r="CS176" s="197" t="n">
        <v>0.0</v>
      </c>
      <c r="CT176" s="197" t="n">
        <v>0.0</v>
      </c>
      <c r="CU176" s="197" t="n">
        <v>1295.9605712890625</v>
      </c>
    </row>
    <row r="177" spans="2:99">
      <c r="B177" s="122" t="s">
        <v>577</v>
      </c>
      <c r="C177" s="197" t="n">
        <v>4500.0</v>
      </c>
      <c r="D177" s="197" t="n">
        <v>3538.0</v>
      </c>
      <c r="E177" s="197" t="n">
        <v>975.0</v>
      </c>
      <c r="F177" s="122" t="s">
        <v>577</v>
      </c>
      <c r="G177" s="197" t="n">
        <v>3066.920654296875</v>
      </c>
      <c r="H177" s="197" t="n">
        <v>2914.385986328125</v>
      </c>
      <c r="I177" s="197" t="n">
        <v>975.0</v>
      </c>
      <c r="J177" s="197" t="n">
        <v>198.81521606445312</v>
      </c>
      <c r="K177" s="197" t="n">
        <v>230.35092163085938</v>
      </c>
      <c r="L177" s="197" t="n">
        <v>1741.6749267578125</v>
      </c>
      <c r="M177" s="197" t="n">
        <v>1741.6749267578125</v>
      </c>
      <c r="N177" s="197" t="n">
        <v>3373.16845703125</v>
      </c>
      <c r="O177" s="197" t="n">
        <v>1466.9837646484375</v>
      </c>
      <c r="P177" s="197" t="n">
        <v>3373.16845703125</v>
      </c>
      <c r="Q177" s="197" t="n">
        <v>15203.7734375</v>
      </c>
      <c r="R177" s="197" t="n">
        <v>2514.2666015625</v>
      </c>
      <c r="S177" s="197" t="n">
        <v>0.0</v>
      </c>
      <c r="T177" s="197" t="n">
        <v>0.0</v>
      </c>
      <c r="U177" s="197" t="n">
        <v>-101.47437286376953</v>
      </c>
      <c r="V177" s="197" t="n">
        <v>103.18505096435547</v>
      </c>
      <c r="W177" s="197" t="n">
        <v>0.0</v>
      </c>
      <c r="X177" s="197" t="n">
        <v>0.0</v>
      </c>
      <c r="Y177" s="197" t="n">
        <v>0.0</v>
      </c>
      <c r="Z177" s="197" t="n">
        <v>8223.3330078125</v>
      </c>
      <c r="AA177" s="197" t="n">
        <v>1.0</v>
      </c>
      <c r="AB177" s="197" t="n">
        <v>1906.1846923828125</v>
      </c>
      <c r="AC177" s="197" t="n">
        <v>0.0</v>
      </c>
      <c r="AD177" s="197" t="n">
        <v>0.3499999940395355</v>
      </c>
      <c r="AE177" s="197" t="n">
        <v>6428.43701171875</v>
      </c>
      <c r="AF177" s="197" t="n">
        <v>0.0</v>
      </c>
      <c r="AG177" s="197" t="n">
        <v>5228.048828125</v>
      </c>
      <c r="AH177" s="197" t="n">
        <v>5227.7548828125</v>
      </c>
      <c r="AI177" s="197" t="n">
        <v>3882.288330078125</v>
      </c>
      <c r="AJ177" s="197" t="n">
        <v>2410.92724609375</v>
      </c>
      <c r="AK177" s="197" t="n">
        <v>2245.1044921875</v>
      </c>
      <c r="AL177" s="197" t="n">
        <v>6680.0</v>
      </c>
      <c r="AM177" s="197" t="n">
        <v>4317.31640625</v>
      </c>
      <c r="AN177" s="197" t="n">
        <v>0.0</v>
      </c>
      <c r="AO177" s="197" t="n">
        <v>0.0</v>
      </c>
      <c r="AP177" s="197" t="n">
        <v>0.0</v>
      </c>
      <c r="AQ177" s="197" t="n">
        <v>198.81521606445312</v>
      </c>
      <c r="AR177" s="197" t="n">
        <v>834.2560424804688</v>
      </c>
      <c r="AS177" s="197" t="n">
        <v>1.1344033479690552</v>
      </c>
      <c r="AT177" s="197" t="n">
        <v>-3714.609375</v>
      </c>
      <c r="AU177" s="197" t="n">
        <v>0.0</v>
      </c>
      <c r="AV177" s="197" t="n">
        <v>999999.0</v>
      </c>
      <c r="AW177" s="197" t="n">
        <v>0.0</v>
      </c>
      <c r="AX177" s="197" t="n">
        <v>1.370208978652954</v>
      </c>
      <c r="AY177" s="197" t="n">
        <v>-3571.509521484375</v>
      </c>
      <c r="AZ177" s="197" t="n">
        <v>0.0</v>
      </c>
      <c r="BA177" s="197" t="n">
        <v>17571.326171875</v>
      </c>
      <c r="BB177" s="197" t="n">
        <v>-526.8564453125</v>
      </c>
      <c r="BC177" s="197" t="n">
        <v>0.0</v>
      </c>
      <c r="BD177" s="197" t="n">
        <v>0.0</v>
      </c>
      <c r="BE177" s="197" t="n">
        <v>0.0</v>
      </c>
      <c r="BF177" s="197" t="n">
        <v>999999.0</v>
      </c>
      <c r="BG177" s="197" t="n">
        <v>999999.0</v>
      </c>
      <c r="BH177" s="197" t="n">
        <v>999999.0</v>
      </c>
      <c r="BI177" s="197" t="n">
        <v>0.0</v>
      </c>
      <c r="BJ177" s="197" t="n">
        <v>999999.0</v>
      </c>
      <c r="BK177" s="197" t="n">
        <v>999999.0</v>
      </c>
      <c r="BL177" s="197" t="n">
        <v>999999.0</v>
      </c>
      <c r="BM177" s="197" t="n">
        <v>0.0</v>
      </c>
      <c r="BN177" s="197" t="n">
        <v>0.0</v>
      </c>
      <c r="BO177" s="197" t="n">
        <v>0.0</v>
      </c>
      <c r="BP177" s="197" t="n">
        <v>0.0</v>
      </c>
      <c r="BQ177" s="197" t="n">
        <v>999999.0</v>
      </c>
      <c r="BR177" s="197" t="n">
        <v>0.0</v>
      </c>
      <c r="BS177" s="197" t="n">
        <v>999999.0</v>
      </c>
      <c r="BT177" s="197" t="n">
        <v>0.0</v>
      </c>
      <c r="BU177" s="197" t="n">
        <v>240.60467529296875</v>
      </c>
      <c r="BV177" s="197" t="n">
        <v>259.6890563964844</v>
      </c>
      <c r="BW177" s="197" t="n">
        <v>550.0</v>
      </c>
      <c r="BX177" s="197" t="n">
        <v>208.3381805419922</v>
      </c>
      <c r="BY177" s="197" t="n">
        <v>218.16091918945312</v>
      </c>
      <c r="BZ177" s="197" t="n">
        <v>680.0</v>
      </c>
      <c r="CA177" s="197" t="n">
        <v>487.61981201171875</v>
      </c>
      <c r="CB177" s="197" t="n">
        <v>466.11480712890625</v>
      </c>
      <c r="CC177" s="197" t="n">
        <v>631.5789184570312</v>
      </c>
      <c r="CD177" s="197" t="n">
        <v>258.17156982421875</v>
      </c>
      <c r="CE177" s="197" t="n">
        <v>210.06797790527344</v>
      </c>
      <c r="CF177" s="197" t="n">
        <v>99000.0</v>
      </c>
      <c r="CG177" s="197" t="n">
        <v>5671.82568359375</v>
      </c>
      <c r="CH177" s="197" t="n">
        <v>2500.0</v>
      </c>
      <c r="CI177" s="197" t="n">
        <v>1700.0767822265625</v>
      </c>
      <c r="CJ177" s="197" t="n">
        <v>4200.07666015625</v>
      </c>
      <c r="CK177" s="197" t="n">
        <v>20000.0</v>
      </c>
      <c r="CL177" s="197" t="n">
        <v>20000.0</v>
      </c>
      <c r="CM177" s="197" t="n">
        <v>20000.0</v>
      </c>
      <c r="CN177" s="197" t="n">
        <v>20000.0</v>
      </c>
      <c r="CO177" s="197" t="n">
        <v>20000.0</v>
      </c>
      <c r="CP177" s="197" t="n">
        <v>20000.0</v>
      </c>
      <c r="CQ177" s="197" t="n">
        <v>20000.0</v>
      </c>
      <c r="CR177" s="197" t="n">
        <v>3250.0</v>
      </c>
      <c r="CS177" s="197" t="n">
        <v>26.0</v>
      </c>
      <c r="CT177" s="197" t="n">
        <v>26.0</v>
      </c>
      <c r="CU177" s="197" t="n">
        <v>628.566650390625</v>
      </c>
    </row>
    <row r="178" spans="2:99">
      <c r="B178" s="122" t="s">
        <v>578</v>
      </c>
      <c r="C178" s="197" t="n">
        <v>4150.0</v>
      </c>
      <c r="D178" s="197" t="n">
        <v>3538.0</v>
      </c>
      <c r="E178" s="197" t="n">
        <v>950.0</v>
      </c>
      <c r="F178" s="122" t="s">
        <v>578</v>
      </c>
      <c r="G178" s="197" t="n">
        <v>2648.08349609375</v>
      </c>
      <c r="H178" s="197" t="n">
        <v>2324.6103515625</v>
      </c>
      <c r="I178" s="197" t="n">
        <v>763.2887573242188</v>
      </c>
      <c r="J178" s="197" t="n">
        <v>128.9575653076172</v>
      </c>
      <c r="K178" s="197" t="n">
        <v>260.3866271972656</v>
      </c>
      <c r="L178" s="197" t="n">
        <v>2686.718505859375</v>
      </c>
      <c r="M178" s="197" t="n">
        <v>2686.718505859375</v>
      </c>
      <c r="N178" s="197" t="n">
        <v>6680.0</v>
      </c>
      <c r="O178" s="197" t="n">
        <v>6680.0</v>
      </c>
      <c r="P178" s="197" t="n">
        <v>6680.0</v>
      </c>
      <c r="Q178" s="197" t="n">
        <v>18664.44921875</v>
      </c>
      <c r="R178" s="197" t="n">
        <v>1962.2711181640625</v>
      </c>
      <c r="S178" s="197" t="n">
        <v>0.0</v>
      </c>
      <c r="T178" s="197" t="n">
        <v>0.0</v>
      </c>
      <c r="U178" s="197" t="n">
        <v>-56.9156608581543</v>
      </c>
      <c r="V178" s="197" t="n">
        <v>126.76121520996094</v>
      </c>
      <c r="W178" s="197" t="n">
        <v>0.0</v>
      </c>
      <c r="X178" s="197" t="n">
        <v>0.0</v>
      </c>
      <c r="Y178" s="197" t="n">
        <v>0.0</v>
      </c>
      <c r="Z178" s="197" t="n">
        <v>6500.0</v>
      </c>
      <c r="AA178" s="197" t="n">
        <v>0.0</v>
      </c>
      <c r="AB178" s="197" t="n">
        <v>0.0</v>
      </c>
      <c r="AC178" s="197" t="n">
        <v>0.0</v>
      </c>
      <c r="AD178" s="197" t="n">
        <v>0.6499999761581421</v>
      </c>
      <c r="AE178" s="197" t="n">
        <v>13527.4501953125</v>
      </c>
      <c r="AF178" s="197" t="n">
        <v>1695.244140625</v>
      </c>
      <c r="AG178" s="197" t="n">
        <v>7870.39404296875</v>
      </c>
      <c r="AH178" s="197" t="n">
        <v>4588.29345703125</v>
      </c>
      <c r="AI178" s="197" t="n">
        <v>3250.0</v>
      </c>
      <c r="AJ178" s="197" t="n">
        <v>7390.22802734375</v>
      </c>
      <c r="AK178" s="197" t="n">
        <v>7238.20166015625</v>
      </c>
      <c r="AL178" s="197" t="n">
        <v>6680.0</v>
      </c>
      <c r="AM178" s="197" t="n">
        <v>4348.6044921875</v>
      </c>
      <c r="AN178" s="197" t="n">
        <v>0.0</v>
      </c>
      <c r="AO178" s="197" t="n">
        <v>0.0</v>
      </c>
      <c r="AP178" s="197" t="n">
        <v>0.0</v>
      </c>
      <c r="AQ178" s="197" t="n">
        <v>128.9575653076172</v>
      </c>
      <c r="AR178" s="197" t="n">
        <v>946.6490478515625</v>
      </c>
      <c r="AS178" s="197" t="n">
        <v>0.8081715703010559</v>
      </c>
      <c r="AT178" s="197" t="n">
        <v>-4393.65283203125</v>
      </c>
      <c r="AU178" s="197" t="n">
        <v>5436.53466796875</v>
      </c>
      <c r="AV178" s="197" t="n">
        <v>10830.3955078125</v>
      </c>
      <c r="AW178" s="197" t="n">
        <v>5000.2744140625</v>
      </c>
      <c r="AX178" s="197" t="n">
        <v>1.2702094316482544</v>
      </c>
      <c r="AY178" s="197" t="n">
        <v>-7426.40576171875</v>
      </c>
      <c r="AZ178" s="197" t="n">
        <v>0.0</v>
      </c>
      <c r="BA178" s="197" t="n">
        <v>16501.345703125</v>
      </c>
      <c r="BB178" s="197" t="n">
        <v>1194.4803466796875</v>
      </c>
      <c r="BC178" s="197" t="n">
        <v>0.0</v>
      </c>
      <c r="BD178" s="197" t="n">
        <v>0.5417725443840027</v>
      </c>
      <c r="BE178" s="197" t="n">
        <v>0.5667319893836975</v>
      </c>
      <c r="BF178" s="197" t="n">
        <v>999998.0</v>
      </c>
      <c r="BG178" s="197" t="n">
        <v>3338.99853515625</v>
      </c>
      <c r="BH178" s="197" t="n">
        <v>3070.358642578125</v>
      </c>
      <c r="BI178" s="197" t="n">
        <v>0.0</v>
      </c>
      <c r="BJ178" s="197" t="n">
        <v>999999.0</v>
      </c>
      <c r="BK178" s="197" t="n">
        <v>13544.716796875</v>
      </c>
      <c r="BL178" s="197" t="n">
        <v>13746.25390625</v>
      </c>
      <c r="BM178" s="197" t="n">
        <v>0.0</v>
      </c>
      <c r="BN178" s="197" t="n">
        <v>-900.3485107421875</v>
      </c>
      <c r="BO178" s="197" t="n">
        <v>-916.3298950195312</v>
      </c>
      <c r="BP178" s="197" t="n">
        <v>0.0</v>
      </c>
      <c r="BQ178" s="197" t="n">
        <v>999999.0</v>
      </c>
      <c r="BR178" s="197" t="n">
        <v>0.0</v>
      </c>
      <c r="BS178" s="197" t="n">
        <v>999999.0</v>
      </c>
      <c r="BT178" s="197" t="n">
        <v>0.0</v>
      </c>
      <c r="BU178" s="197" t="n">
        <v>179.20680236816406</v>
      </c>
      <c r="BV178" s="197" t="n">
        <v>240.5838623046875</v>
      </c>
      <c r="BW178" s="197" t="n">
        <v>740.0</v>
      </c>
      <c r="BX178" s="197" t="n">
        <v>244.69569396972656</v>
      </c>
      <c r="BY178" s="197" t="n">
        <v>208.26612854003906</v>
      </c>
      <c r="BZ178" s="197" t="n">
        <v>1140.0</v>
      </c>
      <c r="CA178" s="197" t="n">
        <v>249.80982971191406</v>
      </c>
      <c r="CB178" s="197" t="n">
        <v>490.4017028808594</v>
      </c>
      <c r="CC178" s="197" t="n">
        <v>631.5789184570312</v>
      </c>
      <c r="CD178" s="197" t="n">
        <v>1233.767333984375</v>
      </c>
      <c r="CE178" s="197" t="n">
        <v>262.4718933105469</v>
      </c>
      <c r="CF178" s="197" t="n">
        <v>99000.0</v>
      </c>
      <c r="CG178" s="197" t="n">
        <v>16977.5546875</v>
      </c>
      <c r="CH178" s="197" t="n">
        <v>6680.0</v>
      </c>
      <c r="CI178" s="197" t="n">
        <v>2647.12451171875</v>
      </c>
      <c r="CJ178" s="197" t="n">
        <v>9327.125</v>
      </c>
      <c r="CK178" s="197" t="n">
        <v>20000.0</v>
      </c>
      <c r="CL178" s="197" t="n">
        <v>20000.0</v>
      </c>
      <c r="CM178" s="197" t="n">
        <v>20000.0</v>
      </c>
      <c r="CN178" s="197" t="n">
        <v>20000.0</v>
      </c>
      <c r="CO178" s="197" t="n">
        <v>20000.0</v>
      </c>
      <c r="CP178" s="197" t="n">
        <v>20000.0</v>
      </c>
      <c r="CQ178" s="197" t="n">
        <v>20000.0</v>
      </c>
      <c r="CR178" s="197" t="n">
        <v>3250.0</v>
      </c>
      <c r="CS178" s="197" t="n">
        <v>31.0</v>
      </c>
      <c r="CT178" s="197" t="n">
        <v>31.0</v>
      </c>
      <c r="CU178" s="197" t="n">
        <v>490.5677795410156</v>
      </c>
    </row>
    <row r="179" spans="2:99">
      <c r="B179" s="122" t="s">
        <v>579</v>
      </c>
      <c r="C179" s="197" t="n">
        <v>3700.0</v>
      </c>
      <c r="D179" s="197" t="n">
        <v>3538.0</v>
      </c>
      <c r="E179" s="197" t="n">
        <v>800.0</v>
      </c>
      <c r="F179" s="122" t="s">
        <v>579</v>
      </c>
      <c r="G179" s="197" t="n">
        <v>2336.08349609375</v>
      </c>
      <c r="H179" s="197" t="n">
        <v>1842.2535400390625</v>
      </c>
      <c r="I179" s="197" t="n">
        <v>562.5134887695312</v>
      </c>
      <c r="J179" s="197" t="n">
        <v>171.31900024414062</v>
      </c>
      <c r="K179" s="197" t="n">
        <v>292.563232421875</v>
      </c>
      <c r="L179" s="197" t="n">
        <v>4315.25048828125</v>
      </c>
      <c r="M179" s="197" t="n">
        <v>4315.25048828125</v>
      </c>
      <c r="N179" s="197" t="n">
        <v>6624.05322265625</v>
      </c>
      <c r="O179" s="197" t="n">
        <v>6447.16943359375</v>
      </c>
      <c r="P179" s="197" t="n">
        <v>6447.16943359375</v>
      </c>
      <c r="Q179" s="197" t="n">
        <v>16675.12890625</v>
      </c>
      <c r="R179" s="197" t="n">
        <v>1666.1787109375</v>
      </c>
      <c r="S179" s="197" t="n">
        <v>0.0</v>
      </c>
      <c r="T179" s="197" t="n">
        <v>0.0</v>
      </c>
      <c r="U179" s="197" t="n">
        <v>-107.44209289550781</v>
      </c>
      <c r="V179" s="197" t="n">
        <v>138.46044921875</v>
      </c>
      <c r="W179" s="197" t="n">
        <v>0.6348845958709717</v>
      </c>
      <c r="X179" s="197" t="n">
        <v>0.0</v>
      </c>
      <c r="Y179" s="197" t="n">
        <v>0.0</v>
      </c>
      <c r="Z179" s="197" t="n">
        <v>4000.0</v>
      </c>
      <c r="AA179" s="197" t="n">
        <v>0.0</v>
      </c>
      <c r="AB179" s="197" t="n">
        <v>0.0</v>
      </c>
      <c r="AC179" s="197" t="n">
        <v>0.0</v>
      </c>
      <c r="AD179" s="197" t="n">
        <v>0.6499999761581421</v>
      </c>
      <c r="AE179" s="197" t="n">
        <v>12013.2490234375</v>
      </c>
      <c r="AF179" s="197" t="n">
        <v>52.14748764038086</v>
      </c>
      <c r="AG179" s="197" t="n">
        <v>4608.92529296875</v>
      </c>
      <c r="AH179" s="197" t="n">
        <v>4439.82568359375</v>
      </c>
      <c r="AI179" s="197" t="n">
        <v>3099.737060546875</v>
      </c>
      <c r="AJ179" s="197" t="n">
        <v>6090.4453125</v>
      </c>
      <c r="AK179" s="197" t="n">
        <v>6045.14990234375</v>
      </c>
      <c r="AL179" s="197" t="n">
        <v>6680.0</v>
      </c>
      <c r="AM179" s="197" t="n">
        <v>4315.25048828125</v>
      </c>
      <c r="AN179" s="197" t="n">
        <v>0.0</v>
      </c>
      <c r="AO179" s="197" t="n">
        <v>0.0</v>
      </c>
      <c r="AP179" s="197" t="n">
        <v>0.0</v>
      </c>
      <c r="AQ179" s="197" t="n">
        <v>90.0</v>
      </c>
      <c r="AR179" s="197" t="n">
        <v>916.6134033203125</v>
      </c>
      <c r="AS179" s="197" t="n">
        <v>0.7453277707099915</v>
      </c>
      <c r="AT179" s="197" t="n">
        <v>-1422.94873046875</v>
      </c>
      <c r="AU179" s="197" t="n">
        <v>1909.158203125</v>
      </c>
      <c r="AV179" s="197" t="n">
        <v>11107.8681640625</v>
      </c>
      <c r="AW179" s="197" t="n">
        <v>4061.074462890625</v>
      </c>
      <c r="AX179" s="197" t="n">
        <v>1.2470155954360962</v>
      </c>
      <c r="AY179" s="197" t="n">
        <v>-5273.4443359375</v>
      </c>
      <c r="AZ179" s="197" t="n">
        <v>0.0</v>
      </c>
      <c r="BA179" s="197" t="n">
        <v>15691.994140625</v>
      </c>
      <c r="BB179" s="197" t="n">
        <v>475.984375</v>
      </c>
      <c r="BC179" s="197" t="n">
        <v>0.0</v>
      </c>
      <c r="BD179" s="197" t="n">
        <v>0.529784083366394</v>
      </c>
      <c r="BE179" s="197" t="n">
        <v>0.5979183316230774</v>
      </c>
      <c r="BF179" s="197" t="n">
        <v>999998.0</v>
      </c>
      <c r="BG179" s="197" t="n">
        <v>4436.88330078125</v>
      </c>
      <c r="BH179" s="197" t="n">
        <v>3827.823974609375</v>
      </c>
      <c r="BI179" s="197" t="n">
        <v>0.0</v>
      </c>
      <c r="BJ179" s="197" t="n">
        <v>999999.0</v>
      </c>
      <c r="BK179" s="197" t="n">
        <v>13343.873046875</v>
      </c>
      <c r="BL179" s="197" t="n">
        <v>13880.3203125</v>
      </c>
      <c r="BM179" s="197" t="n">
        <v>0.0</v>
      </c>
      <c r="BN179" s="197" t="n">
        <v>-251.53765869140625</v>
      </c>
      <c r="BO179" s="197" t="n">
        <v>-631.5242309570312</v>
      </c>
      <c r="BP179" s="197" t="n">
        <v>0.0</v>
      </c>
      <c r="BQ179" s="197" t="n">
        <v>999999.0</v>
      </c>
      <c r="BR179" s="197" t="n">
        <v>0.0</v>
      </c>
      <c r="BS179" s="197" t="n">
        <v>999999.0</v>
      </c>
      <c r="BT179" s="197" t="n">
        <v>0.0</v>
      </c>
      <c r="BU179" s="197" t="n">
        <v>595.392333984375</v>
      </c>
      <c r="BV179" s="197" t="n">
        <v>184.33555603027344</v>
      </c>
      <c r="BW179" s="197" t="n">
        <v>1490.0</v>
      </c>
      <c r="BX179" s="197" t="n">
        <v>463.0474853515625</v>
      </c>
      <c r="BY179" s="197" t="n">
        <v>247.1833953857422</v>
      </c>
      <c r="BZ179" s="197" t="n">
        <v>1990.0</v>
      </c>
      <c r="CA179" s="197" t="n">
        <v>297.87591552734375</v>
      </c>
      <c r="CB179" s="197" t="n">
        <v>249.4076385498047</v>
      </c>
      <c r="CC179" s="197" t="n">
        <v>964.9122924804688</v>
      </c>
      <c r="CD179" s="197" t="n">
        <v>2927.987060546875</v>
      </c>
      <c r="CE179" s="197" t="n">
        <v>1279.1488037109375</v>
      </c>
      <c r="CF179" s="197" t="n">
        <v>99000.0</v>
      </c>
      <c r="CG179" s="197" t="n">
        <v>14849.4912109375</v>
      </c>
      <c r="CH179" s="197" t="n">
        <v>6680.0</v>
      </c>
      <c r="CI179" s="197" t="n">
        <v>2964.78955078125</v>
      </c>
      <c r="CJ179" s="197" t="n">
        <v>9644.7900390625</v>
      </c>
      <c r="CK179" s="197" t="n">
        <v>20000.0</v>
      </c>
      <c r="CL179" s="197" t="n">
        <v>20000.0</v>
      </c>
      <c r="CM179" s="197" t="n">
        <v>20000.0</v>
      </c>
      <c r="CN179" s="197" t="n">
        <v>20000.0</v>
      </c>
      <c r="CO179" s="197" t="n">
        <v>20000.0</v>
      </c>
      <c r="CP179" s="197" t="n">
        <v>20000.0</v>
      </c>
      <c r="CQ179" s="197" t="n">
        <v>20000.0</v>
      </c>
      <c r="CR179" s="197" t="n">
        <v>3250.0</v>
      </c>
      <c r="CS179" s="197" t="n">
        <v>31.0</v>
      </c>
      <c r="CT179" s="197" t="n">
        <v>31.0</v>
      </c>
      <c r="CU179" s="197" t="n">
        <v>416.544677734375</v>
      </c>
    </row>
    <row r="180" spans="2:99">
      <c r="B180" s="122" t="s">
        <v>580</v>
      </c>
      <c r="C180" s="197" t="n">
        <v>3400.0</v>
      </c>
      <c r="D180" s="197" t="n">
        <v>3350.0</v>
      </c>
      <c r="E180" s="197" t="n">
        <v>650.0</v>
      </c>
      <c r="F180" s="122" t="s">
        <v>580</v>
      </c>
      <c r="G180" s="197" t="n">
        <v>2240.875</v>
      </c>
      <c r="H180" s="197" t="n">
        <v>1632.23828125</v>
      </c>
      <c r="I180" s="197" t="n">
        <v>509.05908203125</v>
      </c>
      <c r="J180" s="197" t="n">
        <v>247.7108612060547</v>
      </c>
      <c r="K180" s="197" t="n">
        <v>327.57342529296875</v>
      </c>
      <c r="L180" s="197" t="n">
        <v>4251.5556640625</v>
      </c>
      <c r="M180" s="197" t="n">
        <v>4251.5556640625</v>
      </c>
      <c r="N180" s="197" t="n">
        <v>4835.27197265625</v>
      </c>
      <c r="O180" s="197" t="n">
        <v>4835.27197265625</v>
      </c>
      <c r="P180" s="197" t="n">
        <v>4835.27197265625</v>
      </c>
      <c r="Q180" s="197" t="n">
        <v>11967.4794921875</v>
      </c>
      <c r="R180" s="197" t="n">
        <v>2054.579345703125</v>
      </c>
      <c r="S180" s="197" t="n">
        <v>0.0</v>
      </c>
      <c r="T180" s="197" t="n">
        <v>0.0</v>
      </c>
      <c r="U180" s="197" t="n">
        <v>-205.12091064453125</v>
      </c>
      <c r="V180" s="197" t="n">
        <v>68.16051483154297</v>
      </c>
      <c r="W180" s="197" t="n">
        <v>0.0</v>
      </c>
      <c r="X180" s="197" t="n">
        <v>0.0</v>
      </c>
      <c r="Y180" s="197" t="n">
        <v>0.0</v>
      </c>
      <c r="Z180" s="197" t="n">
        <v>3000.0</v>
      </c>
      <c r="AA180" s="197" t="n">
        <v>1.0</v>
      </c>
      <c r="AB180" s="197" t="n">
        <v>0.0</v>
      </c>
      <c r="AC180" s="197" t="n">
        <v>0.0</v>
      </c>
      <c r="AD180" s="197" t="n">
        <v>0.6499999761581421</v>
      </c>
      <c r="AE180" s="197" t="n">
        <v>9155.99609375</v>
      </c>
      <c r="AF180" s="197" t="n">
        <v>94.53490447998047</v>
      </c>
      <c r="AG180" s="197" t="n">
        <v>1129.3231201171875</v>
      </c>
      <c r="AH180" s="197" t="n">
        <v>1966.3118896484375</v>
      </c>
      <c r="AI180" s="197" t="n">
        <v>943.474609375</v>
      </c>
      <c r="AJ180" s="197" t="n">
        <v>2967.742431640625</v>
      </c>
      <c r="AK180" s="197" t="n">
        <v>3000.535888671875</v>
      </c>
      <c r="AL180" s="197" t="n">
        <v>6680.0</v>
      </c>
      <c r="AM180" s="197" t="n">
        <v>4251.5556640625</v>
      </c>
      <c r="AN180" s="197" t="n">
        <v>0.0</v>
      </c>
      <c r="AO180" s="197" t="n">
        <v>0.0</v>
      </c>
      <c r="AP180" s="197" t="n">
        <v>0.0</v>
      </c>
      <c r="AQ180" s="197" t="n">
        <v>90.0</v>
      </c>
      <c r="AR180" s="197" t="n">
        <v>884.436767578125</v>
      </c>
      <c r="AS180" s="197" t="n">
        <v>0.0</v>
      </c>
      <c r="AT180" s="197" t="n">
        <v>999999.0</v>
      </c>
      <c r="AU180" s="197" t="n">
        <v>0.0</v>
      </c>
      <c r="AV180" s="197" t="n">
        <v>999999.0</v>
      </c>
      <c r="AW180" s="197" t="n">
        <v>0.0</v>
      </c>
      <c r="AX180" s="197" t="n">
        <v>0.0</v>
      </c>
      <c r="AY180" s="197" t="n">
        <v>999999.0</v>
      </c>
      <c r="AZ180" s="197" t="n">
        <v>0.0</v>
      </c>
      <c r="BA180" s="197" t="n">
        <v>999999.0</v>
      </c>
      <c r="BB180" s="197" t="n">
        <v>0.0</v>
      </c>
      <c r="BC180" s="197" t="n">
        <v>0.0</v>
      </c>
      <c r="BD180" s="197" t="n">
        <v>0.6147517561912537</v>
      </c>
      <c r="BE180" s="197" t="n">
        <v>0.7505322694778442</v>
      </c>
      <c r="BF180" s="197" t="n">
        <v>999998.0</v>
      </c>
      <c r="BG180" s="197" t="n">
        <v>2798.811767578125</v>
      </c>
      <c r="BH180" s="197" t="n">
        <v>1438.2071533203125</v>
      </c>
      <c r="BI180" s="197" t="n">
        <v>0.0</v>
      </c>
      <c r="BJ180" s="197" t="n">
        <v>999999.0</v>
      </c>
      <c r="BK180" s="197" t="n">
        <v>10191.8408203125</v>
      </c>
      <c r="BL180" s="197" t="n">
        <v>10464.1376953125</v>
      </c>
      <c r="BM180" s="197" t="n">
        <v>0.0</v>
      </c>
      <c r="BN180" s="197" t="n">
        <v>1315.1871337890625</v>
      </c>
      <c r="BO180" s="197" t="n">
        <v>1277.5706787109375</v>
      </c>
      <c r="BP180" s="197" t="n">
        <v>0.0</v>
      </c>
      <c r="BQ180" s="197" t="n">
        <v>999999.0</v>
      </c>
      <c r="BR180" s="197" t="n">
        <v>0.0</v>
      </c>
      <c r="BS180" s="197" t="n">
        <v>999999.0</v>
      </c>
      <c r="BT180" s="197" t="n">
        <v>0.0</v>
      </c>
      <c r="BU180" s="197" t="n">
        <v>1526.296630859375</v>
      </c>
      <c r="BV180" s="197" t="n">
        <v>600.1608276367188</v>
      </c>
      <c r="BW180" s="197" t="n">
        <v>99000.0</v>
      </c>
      <c r="BX180" s="197" t="n">
        <v>956.8156127929688</v>
      </c>
      <c r="BY180" s="197" t="n">
        <v>461.72845458984375</v>
      </c>
      <c r="BZ180" s="197" t="n">
        <v>99000.0</v>
      </c>
      <c r="CA180" s="197" t="n">
        <v>552.7965698242188</v>
      </c>
      <c r="CB180" s="197" t="n">
        <v>298.0926208496094</v>
      </c>
      <c r="CC180" s="197" t="n">
        <v>964.9122924804688</v>
      </c>
      <c r="CD180" s="197" t="n">
        <v>5153.548828125</v>
      </c>
      <c r="CE180" s="197" t="n">
        <v>2913.087646484375</v>
      </c>
      <c r="CF180" s="197" t="n">
        <v>99000.0</v>
      </c>
      <c r="CG180" s="197" t="n">
        <v>9146.8056640625</v>
      </c>
      <c r="CH180" s="197" t="n">
        <v>6680.0</v>
      </c>
      <c r="CI180" s="197" t="n">
        <v>1623.18017578125</v>
      </c>
      <c r="CJ180" s="197" t="n">
        <v>8303.1806640625</v>
      </c>
      <c r="CK180" s="197" t="n">
        <v>20000.0</v>
      </c>
      <c r="CL180" s="197" t="n">
        <v>20000.0</v>
      </c>
      <c r="CM180" s="197" t="n">
        <v>20000.0</v>
      </c>
      <c r="CN180" s="197" t="n">
        <v>20000.0</v>
      </c>
      <c r="CO180" s="197" t="n">
        <v>20000.0</v>
      </c>
      <c r="CP180" s="197" t="n">
        <v>20000.0</v>
      </c>
      <c r="CQ180" s="197" t="n">
        <v>20000.0</v>
      </c>
      <c r="CR180" s="197" t="n">
        <v>3250.0</v>
      </c>
      <c r="CS180" s="197" t="n">
        <v>30.0</v>
      </c>
      <c r="CT180" s="197" t="n">
        <v>30.0</v>
      </c>
      <c r="CU180" s="197" t="n">
        <v>513.6448364257812</v>
      </c>
    </row>
    <row r="181" spans="2:99">
      <c r="B181" s="122" t="s">
        <v>581</v>
      </c>
      <c r="C181" s="197" t="n">
        <v>3250.0</v>
      </c>
      <c r="D181" s="197" t="n">
        <v>3163.0</v>
      </c>
      <c r="E181" s="197" t="n">
        <v>720.0</v>
      </c>
      <c r="F181" s="122" t="s">
        <v>581</v>
      </c>
      <c r="G181" s="197" t="n">
        <v>2194.294189453125</v>
      </c>
      <c r="H181" s="197" t="n">
        <v>1422.843994140625</v>
      </c>
      <c r="I181" s="197" t="n">
        <v>409.92584228515625</v>
      </c>
      <c r="J181" s="197" t="n">
        <v>320.3166198730469</v>
      </c>
      <c r="K181" s="197" t="n">
        <v>394.99322509765625</v>
      </c>
      <c r="L181" s="197" t="n">
        <v>3628.2216796875</v>
      </c>
      <c r="M181" s="197" t="n">
        <v>3628.2216796875</v>
      </c>
      <c r="N181" s="197" t="n">
        <v>4181.8427734375</v>
      </c>
      <c r="O181" s="197" t="n">
        <v>4181.8427734375</v>
      </c>
      <c r="P181" s="197" t="n">
        <v>4181.8427734375</v>
      </c>
      <c r="Q181" s="197" t="n">
        <v>10535.61328125</v>
      </c>
      <c r="R181" s="197" t="n">
        <v>2164.526123046875</v>
      </c>
      <c r="S181" s="197" t="n">
        <v>0.0</v>
      </c>
      <c r="T181" s="197" t="n">
        <v>0.0</v>
      </c>
      <c r="U181" s="197" t="n">
        <v>-115.64364624023438</v>
      </c>
      <c r="V181" s="197" t="n">
        <v>0.0</v>
      </c>
      <c r="W181" s="197" t="n">
        <v>0.0</v>
      </c>
      <c r="X181" s="197" t="n">
        <v>0.0</v>
      </c>
      <c r="Y181" s="197" t="n">
        <v>0.0</v>
      </c>
      <c r="Z181" s="197" t="n">
        <v>4000.0</v>
      </c>
      <c r="AA181" s="197" t="n">
        <v>1.0</v>
      </c>
      <c r="AB181" s="197" t="n">
        <v>0.0</v>
      </c>
      <c r="AC181" s="197" t="n">
        <v>0.0</v>
      </c>
      <c r="AD181" s="197" t="n">
        <v>0.6499999761581421</v>
      </c>
      <c r="AE181" s="197" t="n">
        <v>8363.685546875</v>
      </c>
      <c r="AF181" s="197" t="n">
        <v>0.0</v>
      </c>
      <c r="AG181" s="197" t="n">
        <v>252.80264282226562</v>
      </c>
      <c r="AH181" s="197" t="n">
        <v>2020.25</v>
      </c>
      <c r="AI181" s="197" t="n">
        <v>1126.3099365234375</v>
      </c>
      <c r="AJ181" s="197" t="n">
        <v>1438.720947265625</v>
      </c>
      <c r="AK181" s="197" t="n">
        <v>1429.6231689453125</v>
      </c>
      <c r="AL181" s="197" t="n">
        <v>6680.0</v>
      </c>
      <c r="AM181" s="197" t="n">
        <v>4226.357421875</v>
      </c>
      <c r="AN181" s="197" t="n">
        <v>0.0</v>
      </c>
      <c r="AO181" s="197" t="n">
        <v>0.0</v>
      </c>
      <c r="AP181" s="197" t="n">
        <v>0.0</v>
      </c>
      <c r="AQ181" s="197" t="n">
        <v>90.0</v>
      </c>
      <c r="AR181" s="197" t="n">
        <v>428.2791442871094</v>
      </c>
      <c r="AS181" s="197" t="n">
        <v>0.0</v>
      </c>
      <c r="AT181" s="197" t="n">
        <v>999999.0</v>
      </c>
      <c r="AU181" s="197" t="n">
        <v>0.0</v>
      </c>
      <c r="AV181" s="197" t="n">
        <v>999999.0</v>
      </c>
      <c r="AW181" s="197" t="n">
        <v>0.0</v>
      </c>
      <c r="AX181" s="197" t="n">
        <v>0.0</v>
      </c>
      <c r="AY181" s="197" t="n">
        <v>999999.0</v>
      </c>
      <c r="AZ181" s="197" t="n">
        <v>0.0</v>
      </c>
      <c r="BA181" s="197" t="n">
        <v>999999.0</v>
      </c>
      <c r="BB181" s="197" t="n">
        <v>0.0</v>
      </c>
      <c r="BC181" s="197" t="n">
        <v>0.0</v>
      </c>
      <c r="BD181" s="197" t="n">
        <v>0.5620431900024414</v>
      </c>
      <c r="BE181" s="197" t="n">
        <v>0.7303354144096375</v>
      </c>
      <c r="BF181" s="197" t="n">
        <v>999998.0</v>
      </c>
      <c r="BG181" s="197" t="n">
        <v>2137.6171875</v>
      </c>
      <c r="BH181" s="197" t="n">
        <v>91.34187316894531</v>
      </c>
      <c r="BI181" s="197" t="n">
        <v>0.0</v>
      </c>
      <c r="BJ181" s="197" t="n">
        <v>999999.0</v>
      </c>
      <c r="BK181" s="197" t="n">
        <v>8077.7041015625</v>
      </c>
      <c r="BL181" s="197" t="n">
        <v>7810.064453125</v>
      </c>
      <c r="BM181" s="197" t="n">
        <v>0.0</v>
      </c>
      <c r="BN181" s="197" t="n">
        <v>3388.316650390625</v>
      </c>
      <c r="BO181" s="197" t="n">
        <v>3864.5068359375</v>
      </c>
      <c r="BP181" s="197" t="n">
        <v>1.3081457614898682</v>
      </c>
      <c r="BQ181" s="197" t="n">
        <v>3884.925537109375</v>
      </c>
      <c r="BR181" s="197" t="n">
        <v>0.0</v>
      </c>
      <c r="BS181" s="197" t="n">
        <v>999999.0</v>
      </c>
      <c r="BT181" s="197" t="n">
        <v>0.0</v>
      </c>
      <c r="BU181" s="197" t="n">
        <v>2292.0947265625</v>
      </c>
      <c r="BV181" s="197" t="n">
        <v>1513.8597412109375</v>
      </c>
      <c r="BW181" s="197" t="n">
        <v>99000.0</v>
      </c>
      <c r="BX181" s="197" t="n">
        <v>1978.6890869140625</v>
      </c>
      <c r="BY181" s="197" t="n">
        <v>951.2024536132812</v>
      </c>
      <c r="BZ181" s="197" t="n">
        <v>99000.0</v>
      </c>
      <c r="CA181" s="197" t="n">
        <v>806.8602294921875</v>
      </c>
      <c r="CB181" s="197" t="n">
        <v>545.7999267578125</v>
      </c>
      <c r="CC181" s="197" t="n">
        <v>964.9122924804688</v>
      </c>
      <c r="CD181" s="197" t="n">
        <v>7585.60302734375</v>
      </c>
      <c r="CE181" s="197" t="n">
        <v>5140.6416015625</v>
      </c>
      <c r="CF181" s="197" t="n">
        <v>19000.0</v>
      </c>
      <c r="CG181" s="197" t="n">
        <v>7879.13720703125</v>
      </c>
      <c r="CH181" s="197" t="n">
        <v>5045.7548828125</v>
      </c>
      <c r="CI181" s="197" t="n">
        <v>800.0</v>
      </c>
      <c r="CJ181" s="197" t="n">
        <v>5845.7548828125</v>
      </c>
      <c r="CK181" s="197" t="n">
        <v>20000.0</v>
      </c>
      <c r="CL181" s="197" t="n">
        <v>20000.0</v>
      </c>
      <c r="CM181" s="197" t="n">
        <v>20000.0</v>
      </c>
      <c r="CN181" s="197" t="n">
        <v>20000.0</v>
      </c>
      <c r="CO181" s="197" t="n">
        <v>20000.0</v>
      </c>
      <c r="CP181" s="197" t="n">
        <v>20000.0</v>
      </c>
      <c r="CQ181" s="197" t="n">
        <v>20000.0</v>
      </c>
      <c r="CR181" s="197" t="n">
        <v>3250.0</v>
      </c>
      <c r="CS181" s="197" t="n">
        <v>31.0</v>
      </c>
      <c r="CT181" s="197" t="n">
        <v>31.0</v>
      </c>
      <c r="CU181" s="197" t="n">
        <v>541.1315307617188</v>
      </c>
    </row>
    <row r="182" spans="2:99">
      <c r="B182" s="122" t="s">
        <v>582</v>
      </c>
      <c r="C182" s="197" t="n">
        <v>3252.0</v>
      </c>
      <c r="D182" s="197" t="n">
        <v>3163.0</v>
      </c>
      <c r="E182" s="197" t="n">
        <v>575.0</v>
      </c>
      <c r="F182" s="122" t="s">
        <v>582</v>
      </c>
      <c r="G182" s="197" t="n">
        <v>2128.134521484375</v>
      </c>
      <c r="H182" s="197" t="n">
        <v>1247.978759765625</v>
      </c>
      <c r="I182" s="197" t="n">
        <v>362.8134460449219</v>
      </c>
      <c r="J182" s="197" t="n">
        <v>423.010009765625</v>
      </c>
      <c r="K182" s="197" t="n">
        <v>451.0625305175781</v>
      </c>
      <c r="L182" s="197" t="n">
        <v>3060.167236328125</v>
      </c>
      <c r="M182" s="197" t="n">
        <v>3060.167236328125</v>
      </c>
      <c r="N182" s="197" t="n">
        <v>3710.37451171875</v>
      </c>
      <c r="O182" s="197" t="n">
        <v>3710.37451171875</v>
      </c>
      <c r="P182" s="197" t="n">
        <v>3710.37451171875</v>
      </c>
      <c r="Q182" s="197" t="n">
        <v>9409.9033203125</v>
      </c>
      <c r="R182" s="197" t="n">
        <v>2154.47900390625</v>
      </c>
      <c r="S182" s="197" t="n">
        <v>0.0</v>
      </c>
      <c r="T182" s="197" t="n">
        <v>302.856201171875</v>
      </c>
      <c r="U182" s="197" t="n">
        <v>-45.85483932495117</v>
      </c>
      <c r="V182" s="197" t="n">
        <v>0.0</v>
      </c>
      <c r="W182" s="197" t="n">
        <v>0.0</v>
      </c>
      <c r="X182" s="197" t="n">
        <v>0.0</v>
      </c>
      <c r="Y182" s="197" t="n">
        <v>0.0</v>
      </c>
      <c r="Z182" s="197" t="n">
        <v>4500.0</v>
      </c>
      <c r="AA182" s="197" t="n">
        <v>1.0</v>
      </c>
      <c r="AB182" s="197" t="n">
        <v>0.0</v>
      </c>
      <c r="AC182" s="197" t="n">
        <v>0.0</v>
      </c>
      <c r="AD182" s="197" t="n">
        <v>0.6499999761581421</v>
      </c>
      <c r="AE182" s="197" t="n">
        <v>7879.90673828125</v>
      </c>
      <c r="AF182" s="197" t="n">
        <v>0.0</v>
      </c>
      <c r="AG182" s="197" t="n">
        <v>615.1285400390625</v>
      </c>
      <c r="AH182" s="197" t="n">
        <v>1353.72607421875</v>
      </c>
      <c r="AI182" s="197" t="n">
        <v>0.0</v>
      </c>
      <c r="AJ182" s="197" t="n">
        <v>800.0</v>
      </c>
      <c r="AK182" s="197" t="n">
        <v>813.1799926757812</v>
      </c>
      <c r="AL182" s="197" t="n">
        <v>6680.0</v>
      </c>
      <c r="AM182" s="197" t="n">
        <v>4213.10107421875</v>
      </c>
      <c r="AN182" s="197" t="n">
        <v>0.0</v>
      </c>
      <c r="AO182" s="197" t="n">
        <v>0.0</v>
      </c>
      <c r="AP182" s="197" t="n">
        <v>0.0</v>
      </c>
      <c r="AQ182" s="197" t="n">
        <v>110.32987213134766</v>
      </c>
      <c r="AR182" s="197" t="n">
        <v>528.9848022460938</v>
      </c>
      <c r="AS182" s="197" t="n">
        <v>0.0</v>
      </c>
      <c r="AT182" s="197" t="n">
        <v>999999.0</v>
      </c>
      <c r="AU182" s="197" t="n">
        <v>0.0</v>
      </c>
      <c r="AV182" s="197" t="n">
        <v>999999.0</v>
      </c>
      <c r="AW182" s="197" t="n">
        <v>0.0</v>
      </c>
      <c r="AX182" s="197" t="n">
        <v>0.0</v>
      </c>
      <c r="AY182" s="197" t="n">
        <v>999999.0</v>
      </c>
      <c r="AZ182" s="197" t="n">
        <v>0.0</v>
      </c>
      <c r="BA182" s="197" t="n">
        <v>999999.0</v>
      </c>
      <c r="BB182" s="197" t="n">
        <v>0.0</v>
      </c>
      <c r="BC182" s="197" t="n">
        <v>0.0</v>
      </c>
      <c r="BD182" s="197" t="n">
        <v>0.5174921154975891</v>
      </c>
      <c r="BE182" s="197" t="n">
        <v>0.632365345954895</v>
      </c>
      <c r="BF182" s="197" t="n">
        <v>999998.0</v>
      </c>
      <c r="BG182" s="197" t="n">
        <v>3360.530029296875</v>
      </c>
      <c r="BH182" s="197" t="n">
        <v>2106.345703125</v>
      </c>
      <c r="BI182" s="197" t="n">
        <v>0.0</v>
      </c>
      <c r="BJ182" s="197" t="n">
        <v>999999.0</v>
      </c>
      <c r="BK182" s="197" t="n">
        <v>8248.9404296875</v>
      </c>
      <c r="BL182" s="197" t="n">
        <v>8079.88916015625</v>
      </c>
      <c r="BM182" s="197" t="n">
        <v>0.0</v>
      </c>
      <c r="BN182" s="197" t="n">
        <v>1212.9063720703125</v>
      </c>
      <c r="BO182" s="197" t="n">
        <v>2302.060546875</v>
      </c>
      <c r="BP182" s="197" t="n">
        <v>1.1900016069412231</v>
      </c>
      <c r="BQ182" s="197" t="n">
        <v>2024.0198974609375</v>
      </c>
      <c r="BR182" s="197" t="n">
        <v>0.0</v>
      </c>
      <c r="BS182" s="197" t="n">
        <v>999999.0</v>
      </c>
      <c r="BT182" s="197" t="n">
        <v>0.0</v>
      </c>
      <c r="BU182" s="197" t="n">
        <v>2631.83837890625</v>
      </c>
      <c r="BV182" s="197" t="n">
        <v>2337.713134765625</v>
      </c>
      <c r="BW182" s="197" t="n">
        <v>99000.0</v>
      </c>
      <c r="BX182" s="197" t="n">
        <v>2636.019775390625</v>
      </c>
      <c r="BY182" s="197" t="n">
        <v>2026.2498779296875</v>
      </c>
      <c r="BZ182" s="197" t="n">
        <v>99000.0</v>
      </c>
      <c r="CA182" s="197" t="n">
        <v>933.94873046875</v>
      </c>
      <c r="CB182" s="197" t="n">
        <v>817.8250122070312</v>
      </c>
      <c r="CC182" s="197" t="n">
        <v>964.9122924804688</v>
      </c>
      <c r="CD182" s="197" t="n">
        <v>9583.3134765625</v>
      </c>
      <c r="CE182" s="197" t="n">
        <v>7681.2861328125</v>
      </c>
      <c r="CF182" s="197" t="n">
        <v>15500.0</v>
      </c>
      <c r="CG182" s="197" t="n">
        <v>6344.8701171875</v>
      </c>
      <c r="CH182" s="197" t="n">
        <v>5318.62158203125</v>
      </c>
      <c r="CI182" s="197" t="n">
        <v>800.0</v>
      </c>
      <c r="CJ182" s="197" t="n">
        <v>6118.62158203125</v>
      </c>
      <c r="CK182" s="197" t="n">
        <v>20000.0</v>
      </c>
      <c r="CL182" s="197" t="n">
        <v>20000.0</v>
      </c>
      <c r="CM182" s="197" t="n">
        <v>20000.0</v>
      </c>
      <c r="CN182" s="197" t="n">
        <v>20000.0</v>
      </c>
      <c r="CO182" s="197" t="n">
        <v>20000.0</v>
      </c>
      <c r="CP182" s="197" t="n">
        <v>20000.0</v>
      </c>
      <c r="CQ182" s="197" t="n">
        <v>20000.0</v>
      </c>
      <c r="CR182" s="197" t="n">
        <v>3250.0</v>
      </c>
      <c r="CS182" s="197" t="n">
        <v>20.0</v>
      </c>
      <c r="CT182" s="197" t="n">
        <v>20.0</v>
      </c>
      <c r="CU182" s="197" t="n">
        <v>538.6197509765625</v>
      </c>
    </row>
    <row r="183" spans="2:99">
      <c r="B183" s="122" t="s">
        <v>583</v>
      </c>
      <c r="C183" s="197" t="n">
        <v>3370.0</v>
      </c>
      <c r="D183" s="197" t="n">
        <v>3143.0</v>
      </c>
      <c r="E183" s="197" t="n">
        <v>575.0</v>
      </c>
      <c r="F183" s="122" t="s">
        <v>583</v>
      </c>
      <c r="G183" s="197" t="n">
        <v>2129.926025390625</v>
      </c>
      <c r="H183" s="197" t="n">
        <v>1228.1763916015625</v>
      </c>
      <c r="I183" s="197" t="n">
        <v>308.3189392089844</v>
      </c>
      <c r="J183" s="197" t="n">
        <v>618.9822387695312</v>
      </c>
      <c r="K183" s="197" t="n">
        <v>517.9384765625</v>
      </c>
      <c r="L183" s="197" t="n">
        <v>3953.317626953125</v>
      </c>
      <c r="M183" s="197" t="n">
        <v>3953.317626953125</v>
      </c>
      <c r="N183" s="197" t="n">
        <v>3525.69921875</v>
      </c>
      <c r="O183" s="197" t="n">
        <v>3525.69921875</v>
      </c>
      <c r="P183" s="197" t="n">
        <v>3525.69921875</v>
      </c>
      <c r="Q183" s="197" t="n">
        <v>10792.3681640625</v>
      </c>
      <c r="R183" s="197" t="n">
        <v>2003.3402099609375</v>
      </c>
      <c r="S183" s="197" t="n">
        <v>0.0</v>
      </c>
      <c r="T183" s="197" t="n">
        <v>0.0</v>
      </c>
      <c r="U183" s="197" t="n">
        <v>-23.951080322265625</v>
      </c>
      <c r="V183" s="197" t="n">
        <v>290.1667175292969</v>
      </c>
      <c r="W183" s="197" t="n">
        <v>93.94850158691406</v>
      </c>
      <c r="X183" s="197" t="n">
        <v>0.0</v>
      </c>
      <c r="Y183" s="197" t="n">
        <v>0.0</v>
      </c>
      <c r="Z183" s="197" t="n">
        <v>4500.0</v>
      </c>
      <c r="AA183" s="197" t="n">
        <v>1.0</v>
      </c>
      <c r="AB183" s="197" t="n">
        <v>0.0</v>
      </c>
      <c r="AC183" s="197" t="n">
        <v>0.0</v>
      </c>
      <c r="AD183" s="197" t="n">
        <v>0.6499999761581421</v>
      </c>
      <c r="AE183" s="197" t="n">
        <v>8494.8720703125</v>
      </c>
      <c r="AF183" s="197" t="n">
        <v>935.8981323242188</v>
      </c>
      <c r="AG183" s="197" t="n">
        <v>0.0</v>
      </c>
      <c r="AH183" s="197" t="n">
        <v>1448.068603515625</v>
      </c>
      <c r="AI183" s="197" t="n">
        <v>0.0</v>
      </c>
      <c r="AJ183" s="197" t="n">
        <v>0.0</v>
      </c>
      <c r="AK183" s="197" t="n">
        <v>90.17086791992188</v>
      </c>
      <c r="AL183" s="197" t="n">
        <v>7046.2021484375</v>
      </c>
      <c r="AM183" s="197" t="n">
        <v>4210.1064453125</v>
      </c>
      <c r="AN183" s="197" t="n">
        <v>0.0</v>
      </c>
      <c r="AO183" s="197" t="n">
        <v>0.0</v>
      </c>
      <c r="AP183" s="197" t="n">
        <v>0.0</v>
      </c>
      <c r="AQ183" s="197" t="n">
        <v>100.31600952148438</v>
      </c>
      <c r="AR183" s="197" t="n">
        <v>629.6904907226562</v>
      </c>
      <c r="AS183" s="197" t="n">
        <v>0.0</v>
      </c>
      <c r="AT183" s="197" t="n">
        <v>999999.0</v>
      </c>
      <c r="AU183" s="197" t="n">
        <v>0.0</v>
      </c>
      <c r="AV183" s="197" t="n">
        <v>999999.0</v>
      </c>
      <c r="AW183" s="197" t="n">
        <v>0.0</v>
      </c>
      <c r="AX183" s="197" t="n">
        <v>0.0</v>
      </c>
      <c r="AY183" s="197" t="n">
        <v>999999.0</v>
      </c>
      <c r="AZ183" s="197" t="n">
        <v>0.0</v>
      </c>
      <c r="BA183" s="197" t="n">
        <v>999999.0</v>
      </c>
      <c r="BB183" s="197" t="n">
        <v>0.0</v>
      </c>
      <c r="BC183" s="197" t="n">
        <v>0.0</v>
      </c>
      <c r="BD183" s="197" t="n">
        <v>0.4941939413547516</v>
      </c>
      <c r="BE183" s="197" t="n">
        <v>0.5821298956871033</v>
      </c>
      <c r="BF183" s="197" t="n">
        <v>999998.0</v>
      </c>
      <c r="BG183" s="197" t="n">
        <v>2370.049560546875</v>
      </c>
      <c r="BH183" s="197" t="n">
        <v>1171.3060302734375</v>
      </c>
      <c r="BI183" s="197" t="n">
        <v>0.0</v>
      </c>
      <c r="BJ183" s="197" t="n">
        <v>999999.0</v>
      </c>
      <c r="BK183" s="197" t="n">
        <v>7724.923828125</v>
      </c>
      <c r="BL183" s="197" t="n">
        <v>7479.0166015625</v>
      </c>
      <c r="BM183" s="197" t="n">
        <v>0.0</v>
      </c>
      <c r="BN183" s="197" t="n">
        <v>4198.6259765625</v>
      </c>
      <c r="BO183" s="197" t="n">
        <v>4696.21826171875</v>
      </c>
      <c r="BP183" s="197" t="n">
        <v>1.2377830743789673</v>
      </c>
      <c r="BQ183" s="197" t="n">
        <v>1403.756103515625</v>
      </c>
      <c r="BR183" s="197" t="n">
        <v>0.0</v>
      </c>
      <c r="BS183" s="197" t="n">
        <v>999999.0</v>
      </c>
      <c r="BT183" s="197" t="n">
        <v>0.0</v>
      </c>
      <c r="BU183" s="197" t="n">
        <v>2337.933837890625</v>
      </c>
      <c r="BV183" s="197" t="n">
        <v>2679.026123046875</v>
      </c>
      <c r="BW183" s="197" t="n">
        <v>99000.0</v>
      </c>
      <c r="BX183" s="197" t="n">
        <v>2563.44921875</v>
      </c>
      <c r="BY183" s="197" t="n">
        <v>2680.945556640625</v>
      </c>
      <c r="BZ183" s="197" t="n">
        <v>99000.0</v>
      </c>
      <c r="CA183" s="197" t="n">
        <v>804.9216918945312</v>
      </c>
      <c r="CB183" s="197" t="n">
        <v>951.8462524414062</v>
      </c>
      <c r="CC183" s="197" t="n">
        <v>964.9122924804688</v>
      </c>
      <c r="CD183" s="197" t="n">
        <v>9739.5009765625</v>
      </c>
      <c r="CE183" s="197" t="n">
        <v>9702.443359375</v>
      </c>
      <c r="CF183" s="197" t="n">
        <v>15500.0</v>
      </c>
      <c r="CG183" s="197" t="n">
        <v>7092.39306640625</v>
      </c>
      <c r="CH183" s="197" t="n">
        <v>4500.0</v>
      </c>
      <c r="CI183" s="197" t="n">
        <v>800.0</v>
      </c>
      <c r="CJ183" s="197" t="n">
        <v>5300.0</v>
      </c>
      <c r="CK183" s="197" t="n">
        <v>20000.0</v>
      </c>
      <c r="CL183" s="197" t="n">
        <v>20000.0</v>
      </c>
      <c r="CM183" s="197" t="n">
        <v>20000.0</v>
      </c>
      <c r="CN183" s="197" t="n">
        <v>20000.0</v>
      </c>
      <c r="CO183" s="197" t="n">
        <v>20000.0</v>
      </c>
      <c r="CP183" s="197" t="n">
        <v>20000.0</v>
      </c>
      <c r="CQ183" s="197" t="n">
        <v>20000.0</v>
      </c>
      <c r="CR183" s="197" t="n">
        <v>3250.0</v>
      </c>
      <c r="CS183" s="197" t="n">
        <v>14.0</v>
      </c>
      <c r="CT183" s="197" t="n">
        <v>14.0</v>
      </c>
      <c r="CU183" s="197" t="n">
        <v>500.8350524902344</v>
      </c>
    </row>
    <row r="184" spans="2:99">
      <c r="B184" s="122" t="s">
        <v>584</v>
      </c>
      <c r="C184" s="197" t="n">
        <v>3698.0</v>
      </c>
      <c r="D184" s="197" t="n">
        <v>2950.0</v>
      </c>
      <c r="E184" s="197" t="n">
        <v>575.0</v>
      </c>
      <c r="F184" s="122" t="s">
        <v>584</v>
      </c>
      <c r="G184" s="197" t="n">
        <v>2822.783447265625</v>
      </c>
      <c r="H184" s="197" t="n">
        <v>1686.6234130859375</v>
      </c>
      <c r="I184" s="197" t="n">
        <v>575.0</v>
      </c>
      <c r="J184" s="197" t="n">
        <v>715.8529663085938</v>
      </c>
      <c r="K184" s="197" t="n">
        <v>508.14849853515625</v>
      </c>
      <c r="L184" s="197" t="n">
        <v>2199.771728515625</v>
      </c>
      <c r="M184" s="197" t="n">
        <v>2199.771728515625</v>
      </c>
      <c r="N184" s="197" t="n">
        <v>2199.771728515625</v>
      </c>
      <c r="O184" s="197" t="n">
        <v>2199.771728515625</v>
      </c>
      <c r="P184" s="197" t="n">
        <v>2199.771728515625</v>
      </c>
      <c r="Q184" s="197" t="n">
        <v>34435.60546875</v>
      </c>
      <c r="R184" s="197" t="n">
        <v>2167.093505859375</v>
      </c>
      <c r="S184" s="197" t="n">
        <v>0.0</v>
      </c>
      <c r="T184" s="197" t="n">
        <v>359.4314880371094</v>
      </c>
      <c r="U184" s="197" t="n">
        <v>2617.2861328125</v>
      </c>
      <c r="V184" s="197" t="n">
        <v>33085.48828125</v>
      </c>
      <c r="W184" s="197" t="n">
        <v>11993.26171875</v>
      </c>
      <c r="X184" s="197" t="n">
        <v>14671.71875</v>
      </c>
      <c r="Y184" s="197" t="n">
        <v>0.0</v>
      </c>
      <c r="Z184" s="197" t="n">
        <v>4500.0</v>
      </c>
      <c r="AA184" s="197" t="n">
        <v>1.0</v>
      </c>
      <c r="AB184" s="197" t="n">
        <v>0.0</v>
      </c>
      <c r="AC184" s="197" t="n">
        <v>0.0</v>
      </c>
      <c r="AD184" s="197" t="n">
        <v>0.6499999761581421</v>
      </c>
      <c r="AE184" s="197" t="n">
        <v>26438.27734375</v>
      </c>
      <c r="AF184" s="197" t="n">
        <v>6096.78955078125</v>
      </c>
      <c r="AG184" s="197" t="n">
        <v>0.0</v>
      </c>
      <c r="AH184" s="197" t="n">
        <v>2052.98681640625</v>
      </c>
      <c r="AI184" s="197" t="n">
        <v>572.9539184570312</v>
      </c>
      <c r="AJ184" s="197" t="n">
        <v>0.0</v>
      </c>
      <c r="AK184" s="197" t="n">
        <v>440.7138977050781</v>
      </c>
      <c r="AL184" s="197" t="n">
        <v>7402.36474609375</v>
      </c>
      <c r="AM184" s="197" t="n">
        <v>4212.80859375</v>
      </c>
      <c r="AN184" s="197" t="n">
        <v>0.0</v>
      </c>
      <c r="AO184" s="197" t="n">
        <v>0.0</v>
      </c>
      <c r="AP184" s="197" t="n">
        <v>0.0</v>
      </c>
      <c r="AQ184" s="197" t="n">
        <v>100.97290802001953</v>
      </c>
      <c r="AR184" s="197" t="n">
        <v>133.3333282470703</v>
      </c>
      <c r="AS184" s="197" t="n">
        <v>0.0</v>
      </c>
      <c r="AT184" s="197" t="n">
        <v>999999.0</v>
      </c>
      <c r="AU184" s="197" t="n">
        <v>0.0</v>
      </c>
      <c r="AV184" s="197" t="n">
        <v>999999.0</v>
      </c>
      <c r="AW184" s="197" t="n">
        <v>0.0</v>
      </c>
      <c r="AX184" s="197" t="n">
        <v>0.0</v>
      </c>
      <c r="AY184" s="197" t="n">
        <v>999999.0</v>
      </c>
      <c r="AZ184" s="197" t="n">
        <v>0.0</v>
      </c>
      <c r="BA184" s="197" t="n">
        <v>999999.0</v>
      </c>
      <c r="BB184" s="197" t="n">
        <v>0.0</v>
      </c>
      <c r="BC184" s="197" t="n">
        <v>0.0</v>
      </c>
      <c r="BD184" s="197" t="n">
        <v>0.41734203696250916</v>
      </c>
      <c r="BE184" s="197" t="n">
        <v>0.5842427611351013</v>
      </c>
      <c r="BF184" s="197" t="n">
        <v>999998.0</v>
      </c>
      <c r="BG184" s="197" t="n">
        <v>2691.489501953125</v>
      </c>
      <c r="BH184" s="197" t="n">
        <v>100.71846008300781</v>
      </c>
      <c r="BI184" s="197" t="n">
        <v>0.0</v>
      </c>
      <c r="BJ184" s="197" t="n">
        <v>999999.0</v>
      </c>
      <c r="BK184" s="197" t="n">
        <v>17888.294921875</v>
      </c>
      <c r="BL184" s="197" t="n">
        <v>21374.931640625</v>
      </c>
      <c r="BM184" s="197" t="n">
        <v>0.0</v>
      </c>
      <c r="BN184" s="197" t="n">
        <v>7295.830078125</v>
      </c>
      <c r="BO184" s="197" t="n">
        <v>10920.509765625</v>
      </c>
      <c r="BP184" s="197" t="n">
        <v>1.1947187185287476</v>
      </c>
      <c r="BQ184" s="197" t="n">
        <v>3990.365478515625</v>
      </c>
      <c r="BR184" s="197" t="n">
        <v>0.0</v>
      </c>
      <c r="BS184" s="197" t="n">
        <v>999999.0</v>
      </c>
      <c r="BT184" s="197" t="n">
        <v>0.0</v>
      </c>
      <c r="BU184" s="197" t="n">
        <v>2587.14990234375</v>
      </c>
      <c r="BV184" s="197" t="n">
        <v>2381.095458984375</v>
      </c>
      <c r="BW184" s="197" t="n">
        <v>99000.0</v>
      </c>
      <c r="BX184" s="197" t="n">
        <v>2258.685546875</v>
      </c>
      <c r="BY184" s="197" t="n">
        <v>2607.009033203125</v>
      </c>
      <c r="BZ184" s="197" t="n">
        <v>99000.0</v>
      </c>
      <c r="CA184" s="197" t="n">
        <v>979.8726806640625</v>
      </c>
      <c r="CB184" s="197" t="n">
        <v>817.4548950195312</v>
      </c>
      <c r="CC184" s="197" t="n">
        <v>964.9122924804688</v>
      </c>
      <c r="CD184" s="197" t="n">
        <v>8777.5107421875</v>
      </c>
      <c r="CE184" s="197" t="n">
        <v>9865.35546875</v>
      </c>
      <c r="CF184" s="197" t="n">
        <v>12500.0</v>
      </c>
      <c r="CG184" s="197" t="n">
        <v>1710.3875732421875</v>
      </c>
      <c r="CH184" s="197" t="n">
        <v>300.0</v>
      </c>
      <c r="CI184" s="197" t="n">
        <v>800.0</v>
      </c>
      <c r="CJ184" s="197" t="n">
        <v>1100.0</v>
      </c>
      <c r="CK184" s="197" t="n">
        <v>20000.0</v>
      </c>
      <c r="CL184" s="197" t="n">
        <v>20000.0</v>
      </c>
      <c r="CM184" s="197" t="n">
        <v>20000.0</v>
      </c>
      <c r="CN184" s="197" t="n">
        <v>20000.0</v>
      </c>
      <c r="CO184" s="197" t="n">
        <v>20000.0</v>
      </c>
      <c r="CP184" s="197" t="n">
        <v>20000.0</v>
      </c>
      <c r="CQ184" s="197" t="n">
        <v>20000.0</v>
      </c>
      <c r="CR184" s="197" t="n">
        <v>3250.0</v>
      </c>
      <c r="CS184" s="197" t="n">
        <v>0.0</v>
      </c>
      <c r="CT184" s="197" t="n">
        <v>0.0</v>
      </c>
      <c r="CU184" s="197" t="n">
        <v>541.7733764648438</v>
      </c>
    </row>
    <row r="185" spans="2:99">
      <c r="B185" s="122" t="s">
        <v>585</v>
      </c>
      <c r="C185" s="197" t="n">
        <v>3588.0</v>
      </c>
      <c r="D185" s="197" t="n">
        <v>2788.0</v>
      </c>
      <c r="E185" s="197" t="n">
        <v>570.0</v>
      </c>
      <c r="F185" s="122" t="s">
        <v>585</v>
      </c>
      <c r="G185" s="197" t="n">
        <v>3588.0</v>
      </c>
      <c r="H185" s="197" t="n">
        <v>2455.106201171875</v>
      </c>
      <c r="I185" s="197" t="n">
        <v>570.0</v>
      </c>
      <c r="J185" s="197" t="n">
        <v>936.39697265625</v>
      </c>
      <c r="K185" s="197" t="n">
        <v>683.1354370117188</v>
      </c>
      <c r="L185" s="197" t="n">
        <v>4220.4443359375</v>
      </c>
      <c r="M185" s="197" t="n">
        <v>4220.4443359375</v>
      </c>
      <c r="N185" s="197" t="n">
        <v>5780.5810546875</v>
      </c>
      <c r="O185" s="197" t="n">
        <v>5780.5810546875</v>
      </c>
      <c r="P185" s="197" t="n">
        <v>5780.5810546875</v>
      </c>
      <c r="Q185" s="197" t="n">
        <v>61922.62890625</v>
      </c>
      <c r="R185" s="197" t="n">
        <v>10880.1162109375</v>
      </c>
      <c r="S185" s="197" t="n">
        <v>0.0</v>
      </c>
      <c r="T185" s="197" t="n">
        <v>3072.071044921875</v>
      </c>
      <c r="U185" s="197" t="n">
        <v>9220.431640625</v>
      </c>
      <c r="V185" s="197" t="n">
        <v>71897.0703125</v>
      </c>
      <c r="W185" s="197" t="n">
        <v>42661.32421875</v>
      </c>
      <c r="X185" s="197" t="n">
        <v>29235.75</v>
      </c>
      <c r="Y185" s="197" t="n">
        <v>0.0</v>
      </c>
      <c r="Z185" s="197" t="n">
        <v>13752.1552734375</v>
      </c>
      <c r="AA185" s="197" t="n">
        <v>1.0</v>
      </c>
      <c r="AB185" s="197" t="n">
        <v>0.0</v>
      </c>
      <c r="AC185" s="197" t="n">
        <v>0.0</v>
      </c>
      <c r="AD185" s="197" t="n">
        <v>0.3499999940395355</v>
      </c>
      <c r="AE185" s="197" t="n">
        <v>31746.021484375</v>
      </c>
      <c r="AF185" s="197" t="n">
        <v>12026.603515625</v>
      </c>
      <c r="AG185" s="197" t="n">
        <v>2703.3369140625</v>
      </c>
      <c r="AH185" s="197" t="n">
        <v>13968.1240234375</v>
      </c>
      <c r="AI185" s="197" t="n">
        <v>12259.6357421875</v>
      </c>
      <c r="AJ185" s="197" t="n">
        <v>0.0</v>
      </c>
      <c r="AK185" s="197" t="n">
        <v>1466.092529296875</v>
      </c>
      <c r="AL185" s="197" t="n">
        <v>8437.2412109375</v>
      </c>
      <c r="AM185" s="197" t="n">
        <v>4220.4443359375</v>
      </c>
      <c r="AN185" s="197" t="n">
        <v>0.0</v>
      </c>
      <c r="AO185" s="197" t="n">
        <v>0.0</v>
      </c>
      <c r="AP185" s="197" t="n">
        <v>0.0</v>
      </c>
      <c r="AQ185" s="197" t="n">
        <v>275.8246765136719</v>
      </c>
      <c r="AR185" s="197" t="n">
        <v>166.6666717529297</v>
      </c>
      <c r="AS185" s="197" t="n">
        <v>0.0</v>
      </c>
      <c r="AT185" s="197" t="n">
        <v>999999.0</v>
      </c>
      <c r="AU185" s="197" t="n">
        <v>0.0</v>
      </c>
      <c r="AV185" s="197" t="n">
        <v>999999.0</v>
      </c>
      <c r="AW185" s="197" t="n">
        <v>0.0</v>
      </c>
      <c r="AX185" s="197" t="n">
        <v>0.0</v>
      </c>
      <c r="AY185" s="197" t="n">
        <v>999999.0</v>
      </c>
      <c r="AZ185" s="197" t="n">
        <v>0.0</v>
      </c>
      <c r="BA185" s="197" t="n">
        <v>999999.0</v>
      </c>
      <c r="BB185" s="197" t="n">
        <v>0.0</v>
      </c>
      <c r="BC185" s="197" t="n">
        <v>0.0</v>
      </c>
      <c r="BD185" s="197" t="n">
        <v>0.0</v>
      </c>
      <c r="BE185" s="197" t="n">
        <v>0.0</v>
      </c>
      <c r="BF185" s="197" t="n">
        <v>999999.0</v>
      </c>
      <c r="BG185" s="197" t="n">
        <v>999999.0</v>
      </c>
      <c r="BH185" s="197" t="n">
        <v>999999.0</v>
      </c>
      <c r="BI185" s="197" t="n">
        <v>0.0</v>
      </c>
      <c r="BJ185" s="197" t="n">
        <v>999999.0</v>
      </c>
      <c r="BK185" s="197" t="n">
        <v>999999.0</v>
      </c>
      <c r="BL185" s="197" t="n">
        <v>999999.0</v>
      </c>
      <c r="BM185" s="197" t="n">
        <v>0.0</v>
      </c>
      <c r="BN185" s="197" t="n">
        <v>0.0</v>
      </c>
      <c r="BO185" s="197" t="n">
        <v>0.0</v>
      </c>
      <c r="BP185" s="197" t="n">
        <v>0.0</v>
      </c>
      <c r="BQ185" s="197" t="n">
        <v>999999.0</v>
      </c>
      <c r="BR185" s="197" t="n">
        <v>0.0</v>
      </c>
      <c r="BS185" s="197" t="n">
        <v>999999.0</v>
      </c>
      <c r="BT185" s="197" t="n">
        <v>0.0</v>
      </c>
      <c r="BU185" s="197" t="n">
        <v>722.897216796875</v>
      </c>
      <c r="BV185" s="197" t="n">
        <v>2784.836181640625</v>
      </c>
      <c r="BW185" s="197" t="n">
        <v>99000.0</v>
      </c>
      <c r="BX185" s="197" t="n">
        <v>286.1430969238281</v>
      </c>
      <c r="BY185" s="197" t="n">
        <v>2434.39404296875</v>
      </c>
      <c r="BZ185" s="197" t="n">
        <v>99000.0</v>
      </c>
      <c r="CA185" s="197" t="n">
        <v>778.9803466796875</v>
      </c>
      <c r="CB185" s="197" t="n">
        <v>1026.809326171875</v>
      </c>
      <c r="CC185" s="197" t="n">
        <v>631.5789184570312</v>
      </c>
      <c r="CD185" s="197" t="n">
        <v>1141.2462158203125</v>
      </c>
      <c r="CE185" s="197" t="n">
        <v>9248.54296875</v>
      </c>
      <c r="CF185" s="197" t="n">
        <v>8000.0</v>
      </c>
      <c r="CG185" s="197" t="n">
        <v>0.0</v>
      </c>
      <c r="CH185" s="197" t="n">
        <v>300.0</v>
      </c>
      <c r="CI185" s="197" t="n">
        <v>800.0</v>
      </c>
      <c r="CJ185" s="197" t="n">
        <v>1100.0</v>
      </c>
      <c r="CK185" s="197" t="n">
        <v>20000.0</v>
      </c>
      <c r="CL185" s="197" t="n">
        <v>20000.0</v>
      </c>
      <c r="CM185" s="197" t="n">
        <v>20000.0</v>
      </c>
      <c r="CN185" s="197" t="n">
        <v>20000.0</v>
      </c>
      <c r="CO185" s="197" t="n">
        <v>20000.0</v>
      </c>
      <c r="CP185" s="197" t="n">
        <v>20000.0</v>
      </c>
      <c r="CQ185" s="197" t="n">
        <v>20000.0</v>
      </c>
      <c r="CR185" s="197" t="n">
        <v>3250.0</v>
      </c>
      <c r="CS185" s="197" t="n">
        <v>0.0</v>
      </c>
      <c r="CT185" s="197" t="n">
        <v>0.0</v>
      </c>
      <c r="CU185" s="197" t="n">
        <v>2720.029052734375</v>
      </c>
    </row>
    <row r="186" spans="2:99">
      <c r="B186" s="122" t="s">
        <v>586</v>
      </c>
      <c r="C186" s="197" t="n">
        <v>4410.0</v>
      </c>
      <c r="D186" s="197" t="n">
        <v>2954.0</v>
      </c>
      <c r="E186" s="197" t="n">
        <v>667.0</v>
      </c>
      <c r="F186" s="122" t="s">
        <v>586</v>
      </c>
      <c r="G186" s="197" t="n">
        <v>3883.059814453125</v>
      </c>
      <c r="H186" s="197" t="n">
        <v>2869.61669921875</v>
      </c>
      <c r="I186" s="197" t="n">
        <v>667.0</v>
      </c>
      <c r="J186" s="197" t="n">
        <v>972.0</v>
      </c>
      <c r="K186" s="197" t="n">
        <v>830.6786499023438</v>
      </c>
      <c r="L186" s="197" t="n">
        <v>3072.92431640625</v>
      </c>
      <c r="M186" s="197" t="n">
        <v>3072.92431640625</v>
      </c>
      <c r="N186" s="197" t="n">
        <v>5640.8330078125</v>
      </c>
      <c r="O186" s="197" t="n">
        <v>5640.8330078125</v>
      </c>
      <c r="P186" s="197" t="n">
        <v>5640.8330078125</v>
      </c>
      <c r="Q186" s="197" t="n">
        <v>29994.935546875</v>
      </c>
      <c r="R186" s="197" t="n">
        <v>6852.54248046875</v>
      </c>
      <c r="S186" s="197" t="n">
        <v>0.0</v>
      </c>
      <c r="T186" s="197" t="n">
        <v>21.287519454956055</v>
      </c>
      <c r="U186" s="197" t="n">
        <v>-300.2451477050781</v>
      </c>
      <c r="V186" s="197" t="n">
        <v>8856.5966796875</v>
      </c>
      <c r="W186" s="197" t="n">
        <v>5623.98291015625</v>
      </c>
      <c r="X186" s="197" t="n">
        <v>0.0</v>
      </c>
      <c r="Y186" s="197" t="n">
        <v>0.0</v>
      </c>
      <c r="Z186" s="197" t="n">
        <v>20286.291015625</v>
      </c>
      <c r="AA186" s="197" t="n">
        <v>1.0</v>
      </c>
      <c r="AB186" s="197" t="n">
        <v>0.0</v>
      </c>
      <c r="AC186" s="197" t="n">
        <v>0.0</v>
      </c>
      <c r="AD186" s="197" t="n">
        <v>0.3499999940395355</v>
      </c>
      <c r="AE186" s="197" t="n">
        <v>13468.185546875</v>
      </c>
      <c r="AF186" s="197" t="n">
        <v>4240.837890625</v>
      </c>
      <c r="AG186" s="197" t="n">
        <v>0.0</v>
      </c>
      <c r="AH186" s="197" t="n">
        <v>4578.42431640625</v>
      </c>
      <c r="AI186" s="197" t="n">
        <v>3179.25390625</v>
      </c>
      <c r="AJ186" s="197" t="n">
        <v>0.0</v>
      </c>
      <c r="AK186" s="197" t="n">
        <v>105.07048797607422</v>
      </c>
      <c r="AL186" s="197" t="n">
        <v>7560.64501953125</v>
      </c>
      <c r="AM186" s="197" t="n">
        <v>4282.51318359375</v>
      </c>
      <c r="AN186" s="197" t="n">
        <v>0.0</v>
      </c>
      <c r="AO186" s="197" t="n">
        <v>0.0</v>
      </c>
      <c r="AP186" s="197" t="n">
        <v>0.0</v>
      </c>
      <c r="AQ186" s="197" t="n">
        <v>854.129638671875</v>
      </c>
      <c r="AR186" s="197" t="n">
        <v>661.9122314453125</v>
      </c>
      <c r="AS186" s="197" t="n">
        <v>0.0</v>
      </c>
      <c r="AT186" s="197" t="n">
        <v>999999.0</v>
      </c>
      <c r="AU186" s="197" t="n">
        <v>0.0</v>
      </c>
      <c r="AV186" s="197" t="n">
        <v>999999.0</v>
      </c>
      <c r="AW186" s="197" t="n">
        <v>0.0</v>
      </c>
      <c r="AX186" s="197" t="n">
        <v>0.0</v>
      </c>
      <c r="AY186" s="197" t="n">
        <v>999999.0</v>
      </c>
      <c r="AZ186" s="197" t="n">
        <v>0.0</v>
      </c>
      <c r="BA186" s="197" t="n">
        <v>999999.0</v>
      </c>
      <c r="BB186" s="197" t="n">
        <v>0.0</v>
      </c>
      <c r="BC186" s="197" t="n">
        <v>0.0</v>
      </c>
      <c r="BD186" s="197" t="n">
        <v>0.0</v>
      </c>
      <c r="BE186" s="197" t="n">
        <v>0.0</v>
      </c>
      <c r="BF186" s="197" t="n">
        <v>999995.0</v>
      </c>
      <c r="BG186" s="197" t="n">
        <v>999995.0</v>
      </c>
      <c r="BH186" s="197" t="n">
        <v>999995.0</v>
      </c>
      <c r="BI186" s="197" t="n">
        <v>0.0</v>
      </c>
      <c r="BJ186" s="197" t="n">
        <v>999999.0</v>
      </c>
      <c r="BK186" s="197" t="n">
        <v>999999.0</v>
      </c>
      <c r="BL186" s="197" t="n">
        <v>999999.0</v>
      </c>
      <c r="BM186" s="197" t="n">
        <v>0.0</v>
      </c>
      <c r="BN186" s="197" t="n">
        <v>0.0</v>
      </c>
      <c r="BO186" s="197" t="n">
        <v>0.0</v>
      </c>
      <c r="BP186" s="197" t="n">
        <v>0.0</v>
      </c>
      <c r="BQ186" s="197" t="n">
        <v>999999.0</v>
      </c>
      <c r="BR186" s="197" t="n">
        <v>0.0</v>
      </c>
      <c r="BS186" s="197" t="n">
        <v>999999.0</v>
      </c>
      <c r="BT186" s="197" t="n">
        <v>0.0</v>
      </c>
      <c r="BU186" s="197" t="n">
        <v>263.0731201171875</v>
      </c>
      <c r="BV186" s="197" t="n">
        <v>727.5792236328125</v>
      </c>
      <c r="BW186" s="197" t="n">
        <v>99000.0</v>
      </c>
      <c r="BX186" s="197" t="n">
        <v>184.19683837890625</v>
      </c>
      <c r="BY186" s="197" t="n">
        <v>273.3792724609375</v>
      </c>
      <c r="BZ186" s="197" t="n">
        <v>99000.0</v>
      </c>
      <c r="CA186" s="197" t="n">
        <v>522.3195190429688</v>
      </c>
      <c r="CB186" s="197" t="n">
        <v>791.9722290039062</v>
      </c>
      <c r="CC186" s="197" t="n">
        <v>631.5789184570312</v>
      </c>
      <c r="CD186" s="197" t="n">
        <v>206.9394073486328</v>
      </c>
      <c r="CE186" s="197" t="n">
        <v>1044.143798828125</v>
      </c>
      <c r="CF186" s="197" t="n">
        <v>8000.0</v>
      </c>
      <c r="CG186" s="197" t="n">
        <v>0.0</v>
      </c>
      <c r="CH186" s="197" t="n">
        <v>2637.939453125</v>
      </c>
      <c r="CI186" s="197" t="n">
        <v>1274.6331787109375</v>
      </c>
      <c r="CJ186" s="197" t="n">
        <v>3912.572509765625</v>
      </c>
      <c r="CK186" s="197" t="n">
        <v>20000.0</v>
      </c>
      <c r="CL186" s="197" t="n">
        <v>20000.0</v>
      </c>
      <c r="CM186" s="197" t="n">
        <v>20000.0</v>
      </c>
      <c r="CN186" s="197" t="n">
        <v>20000.0</v>
      </c>
      <c r="CO186" s="197" t="n">
        <v>20000.0</v>
      </c>
      <c r="CP186" s="197" t="n">
        <v>20000.0</v>
      </c>
      <c r="CQ186" s="197" t="n">
        <v>20000.0</v>
      </c>
      <c r="CR186" s="197" t="n">
        <v>5000.0</v>
      </c>
      <c r="CS186" s="197" t="n">
        <v>0.0</v>
      </c>
      <c r="CT186" s="197" t="n">
        <v>0.0</v>
      </c>
      <c r="CU186" s="197" t="n">
        <v>1713.1356201171875</v>
      </c>
    </row>
    <row r="187" spans="2:99">
      <c r="B187" s="122" t="s">
        <v>587</v>
      </c>
      <c r="C187" s="197" t="n">
        <v>4552.0</v>
      </c>
      <c r="D187" s="197" t="n">
        <v>3408.0</v>
      </c>
      <c r="E187" s="197" t="n">
        <v>800.0</v>
      </c>
      <c r="F187" s="122" t="s">
        <v>587</v>
      </c>
      <c r="G187" s="197" t="n">
        <v>4114.9716796875</v>
      </c>
      <c r="H187" s="197" t="n">
        <v>3336.6416015625</v>
      </c>
      <c r="I187" s="197" t="n">
        <v>800.0</v>
      </c>
      <c r="J187" s="197" t="n">
        <v>905.5023193359375</v>
      </c>
      <c r="K187" s="197" t="n">
        <v>655.9791870117188</v>
      </c>
      <c r="L187" s="197" t="n">
        <v>932.3846435546875</v>
      </c>
      <c r="M187" s="197" t="n">
        <v>932.3846435546875</v>
      </c>
      <c r="N187" s="197" t="n">
        <v>932.3846435546875</v>
      </c>
      <c r="O187" s="197" t="n">
        <v>932.3846435546875</v>
      </c>
      <c r="P187" s="197" t="n">
        <v>932.3846435546875</v>
      </c>
      <c r="Q187" s="197" t="n">
        <v>23212.251953125</v>
      </c>
      <c r="R187" s="197" t="n">
        <v>7459.0771484375</v>
      </c>
      <c r="S187" s="197" t="n">
        <v>0.0</v>
      </c>
      <c r="T187" s="197" t="n">
        <v>0.0</v>
      </c>
      <c r="U187" s="197" t="n">
        <v>550.5816650390625</v>
      </c>
      <c r="V187" s="197" t="n">
        <v>22573.345703125</v>
      </c>
      <c r="W187" s="197" t="n">
        <v>13976.76953125</v>
      </c>
      <c r="X187" s="197" t="n">
        <v>8592.7939453125</v>
      </c>
      <c r="Y187" s="197" t="n">
        <v>0.0</v>
      </c>
      <c r="Z187" s="197" t="n">
        <v>7458.33349609375</v>
      </c>
      <c r="AA187" s="197" t="n">
        <v>1.0</v>
      </c>
      <c r="AB187" s="197" t="n">
        <v>0.0</v>
      </c>
      <c r="AC187" s="197" t="n">
        <v>0.0</v>
      </c>
      <c r="AD187" s="197" t="n">
        <v>0.3499999940395355</v>
      </c>
      <c r="AE187" s="197" t="n">
        <v>11665.6396484375</v>
      </c>
      <c r="AF187" s="197" t="n">
        <v>1730.765625</v>
      </c>
      <c r="AG187" s="197" t="n">
        <v>0.0</v>
      </c>
      <c r="AH187" s="197" t="n">
        <v>5975.5869140625</v>
      </c>
      <c r="AI187" s="197" t="n">
        <v>4569.478515625</v>
      </c>
      <c r="AJ187" s="197" t="n">
        <v>0.0</v>
      </c>
      <c r="AK187" s="197" t="n">
        <v>134.357421875</v>
      </c>
      <c r="AL187" s="197" t="n">
        <v>6680.0</v>
      </c>
      <c r="AM187" s="197" t="n">
        <v>4461.96337890625</v>
      </c>
      <c r="AN187" s="197" t="n">
        <v>1864.769287109375</v>
      </c>
      <c r="AO187" s="197" t="n">
        <v>932.3846435546875</v>
      </c>
      <c r="AP187" s="197" t="n">
        <v>932.3846435546875</v>
      </c>
      <c r="AQ187" s="197" t="n">
        <v>881.4525756835938</v>
      </c>
      <c r="AR187" s="197" t="n">
        <v>654.1943969726562</v>
      </c>
      <c r="AS187" s="197" t="n">
        <v>0.0</v>
      </c>
      <c r="AT187" s="197" t="n">
        <v>999999.0</v>
      </c>
      <c r="AU187" s="197" t="n">
        <v>0.0</v>
      </c>
      <c r="AV187" s="197" t="n">
        <v>999999.0</v>
      </c>
      <c r="AW187" s="197" t="n">
        <v>0.0</v>
      </c>
      <c r="AX187" s="197" t="n">
        <v>0.0</v>
      </c>
      <c r="AY187" s="197" t="n">
        <v>999999.0</v>
      </c>
      <c r="AZ187" s="197" t="n">
        <v>0.0</v>
      </c>
      <c r="BA187" s="197" t="n">
        <v>999999.0</v>
      </c>
      <c r="BB187" s="197" t="n">
        <v>0.0</v>
      </c>
      <c r="BC187" s="197" t="n">
        <v>0.0</v>
      </c>
      <c r="BD187" s="197" t="n">
        <v>0.0</v>
      </c>
      <c r="BE187" s="197" t="n">
        <v>0.0</v>
      </c>
      <c r="BF187" s="197" t="n">
        <v>999999.0</v>
      </c>
      <c r="BG187" s="197" t="n">
        <v>999999.0</v>
      </c>
      <c r="BH187" s="197" t="n">
        <v>999999.0</v>
      </c>
      <c r="BI187" s="197" t="n">
        <v>0.0</v>
      </c>
      <c r="BJ187" s="197" t="n">
        <v>999999.0</v>
      </c>
      <c r="BK187" s="197" t="n">
        <v>999999.0</v>
      </c>
      <c r="BL187" s="197" t="n">
        <v>999999.0</v>
      </c>
      <c r="BM187" s="197" t="n">
        <v>0.0</v>
      </c>
      <c r="BN187" s="197" t="n">
        <v>0.0</v>
      </c>
      <c r="BO187" s="197" t="n">
        <v>0.0</v>
      </c>
      <c r="BP187" s="197" t="n">
        <v>0.0</v>
      </c>
      <c r="BQ187" s="197" t="n">
        <v>999999.0</v>
      </c>
      <c r="BR187" s="197" t="n">
        <v>0.0</v>
      </c>
      <c r="BS187" s="197" t="n">
        <v>999999.0</v>
      </c>
      <c r="BT187" s="197" t="n">
        <v>0.0</v>
      </c>
      <c r="BU187" s="197" t="n">
        <v>231.0415496826172</v>
      </c>
      <c r="BV187" s="197" t="n">
        <v>263.7872314453125</v>
      </c>
      <c r="BW187" s="197" t="n">
        <v>450.0</v>
      </c>
      <c r="BX187" s="197" t="n">
        <v>187.10935974121094</v>
      </c>
      <c r="BY187" s="197" t="n">
        <v>184.4403076171875</v>
      </c>
      <c r="BZ187" s="197" t="n">
        <v>450.0</v>
      </c>
      <c r="CA187" s="197" t="n">
        <v>497.0423889160156</v>
      </c>
      <c r="CB187" s="197" t="n">
        <v>531.1732788085938</v>
      </c>
      <c r="CC187" s="197" t="n">
        <v>631.5789184570312</v>
      </c>
      <c r="CD187" s="197" t="n">
        <v>209.65228271484375</v>
      </c>
      <c r="CE187" s="197" t="n">
        <v>206.82293701171875</v>
      </c>
      <c r="CF187" s="197" t="n">
        <v>11000.0</v>
      </c>
      <c r="CG187" s="197" t="n">
        <v>0.0</v>
      </c>
      <c r="CH187" s="197" t="n">
        <v>502.38824462890625</v>
      </c>
      <c r="CI187" s="197" t="n">
        <v>800.0</v>
      </c>
      <c r="CJ187" s="197" t="n">
        <v>1302.3883056640625</v>
      </c>
      <c r="CK187" s="197" t="n">
        <v>20000.0</v>
      </c>
      <c r="CL187" s="197" t="n">
        <v>1732.3846435546875</v>
      </c>
      <c r="CM187" s="197" t="n">
        <v>20000.0</v>
      </c>
      <c r="CN187" s="197" t="n">
        <v>20000.0</v>
      </c>
      <c r="CO187" s="197" t="n">
        <v>20000.0</v>
      </c>
      <c r="CP187" s="197" t="n">
        <v>20000.0</v>
      </c>
      <c r="CQ187" s="197" t="n">
        <v>20000.0</v>
      </c>
      <c r="CR187" s="197" t="n">
        <v>5000.0</v>
      </c>
      <c r="CS187" s="197" t="n">
        <v>0.0</v>
      </c>
      <c r="CT187" s="197" t="n">
        <v>0.0</v>
      </c>
      <c r="CU187" s="197" t="n">
        <v>1864.769287109375</v>
      </c>
    </row>
    <row r="188" spans="2:99">
      <c r="B188" s="122" t="s">
        <v>588</v>
      </c>
      <c r="C188" s="197" t="n">
        <v>4552.0</v>
      </c>
      <c r="D188" s="197" t="n">
        <v>3538.0</v>
      </c>
      <c r="E188" s="197" t="n">
        <v>975.0</v>
      </c>
      <c r="F188" s="122" t="s">
        <v>588</v>
      </c>
      <c r="G188" s="197" t="n">
        <v>3957.3984375</v>
      </c>
      <c r="H188" s="197" t="n">
        <v>3499.489501953125</v>
      </c>
      <c r="I188" s="197" t="n">
        <v>975.0</v>
      </c>
      <c r="J188" s="197" t="n">
        <v>767.969970703125</v>
      </c>
      <c r="K188" s="197" t="n">
        <v>431.65576171875</v>
      </c>
      <c r="L188" s="197" t="n">
        <v>800.0</v>
      </c>
      <c r="M188" s="197" t="n">
        <v>800.0</v>
      </c>
      <c r="N188" s="197" t="n">
        <v>700.0</v>
      </c>
      <c r="O188" s="197" t="n">
        <v>700.0</v>
      </c>
      <c r="P188" s="197" t="n">
        <v>700.0</v>
      </c>
      <c r="Q188" s="197" t="n">
        <v>14832.765625</v>
      </c>
      <c r="R188" s="197" t="n">
        <v>5618.1494140625</v>
      </c>
      <c r="S188" s="197" t="n">
        <v>0.0</v>
      </c>
      <c r="T188" s="197" t="n">
        <v>0.0</v>
      </c>
      <c r="U188" s="197" t="n">
        <v>-126.1208267211914</v>
      </c>
      <c r="V188" s="197" t="n">
        <v>10284.876953125</v>
      </c>
      <c r="W188" s="197" t="n">
        <v>6939.3125</v>
      </c>
      <c r="X188" s="197" t="n">
        <v>3334.955322265625</v>
      </c>
      <c r="Y188" s="197" t="n">
        <v>0.0</v>
      </c>
      <c r="Z188" s="197" t="n">
        <v>8568.548828125</v>
      </c>
      <c r="AA188" s="197" t="n">
        <v>1.0</v>
      </c>
      <c r="AB188" s="197" t="n">
        <v>0.0</v>
      </c>
      <c r="AC188" s="197" t="n">
        <v>0.0</v>
      </c>
      <c r="AD188" s="197" t="n">
        <v>0.3499999940395355</v>
      </c>
      <c r="AE188" s="197" t="n">
        <v>7927.26806640625</v>
      </c>
      <c r="AF188" s="197" t="n">
        <v>0.0</v>
      </c>
      <c r="AG188" s="197" t="n">
        <v>4670.8115234375</v>
      </c>
      <c r="AH188" s="197" t="n">
        <v>3156.370361328125</v>
      </c>
      <c r="AI188" s="197" t="n">
        <v>1826.5509033203125</v>
      </c>
      <c r="AJ188" s="197" t="n">
        <v>35.772857666015625</v>
      </c>
      <c r="AK188" s="197" t="n">
        <v>0.0</v>
      </c>
      <c r="AL188" s="197" t="n">
        <v>6680.0</v>
      </c>
      <c r="AM188" s="197" t="n">
        <v>4489.2236328125</v>
      </c>
      <c r="AN188" s="197" t="n">
        <v>1600.0</v>
      </c>
      <c r="AO188" s="197" t="n">
        <v>700.0</v>
      </c>
      <c r="AP188" s="197" t="n">
        <v>800.0</v>
      </c>
      <c r="AQ188" s="197" t="n">
        <v>666.7507934570312</v>
      </c>
      <c r="AR188" s="197" t="n">
        <v>1067.0</v>
      </c>
      <c r="AS188" s="197" t="n">
        <v>0.9767730832099915</v>
      </c>
      <c r="AT188" s="197" t="n">
        <v>5343.04248046875</v>
      </c>
      <c r="AU188" s="197" t="n">
        <v>0.0</v>
      </c>
      <c r="AV188" s="197" t="n">
        <v>19992.857421875</v>
      </c>
      <c r="AW188" s="197" t="n">
        <v>97.57986450195312</v>
      </c>
      <c r="AX188" s="197" t="n">
        <v>0.0</v>
      </c>
      <c r="AY188" s="197" t="n">
        <v>999999.0</v>
      </c>
      <c r="AZ188" s="197" t="n">
        <v>0.0</v>
      </c>
      <c r="BA188" s="197" t="n">
        <v>999999.0</v>
      </c>
      <c r="BB188" s="197" t="n">
        <v>0.0</v>
      </c>
      <c r="BC188" s="197" t="n">
        <v>0.0</v>
      </c>
      <c r="BD188" s="197" t="n">
        <v>0.0</v>
      </c>
      <c r="BE188" s="197" t="n">
        <v>0.0</v>
      </c>
      <c r="BF188" s="197" t="n">
        <v>999999.0</v>
      </c>
      <c r="BG188" s="197" t="n">
        <v>999999.0</v>
      </c>
      <c r="BH188" s="197" t="n">
        <v>999999.0</v>
      </c>
      <c r="BI188" s="197" t="n">
        <v>0.0</v>
      </c>
      <c r="BJ188" s="197" t="n">
        <v>999999.0</v>
      </c>
      <c r="BK188" s="197" t="n">
        <v>999999.0</v>
      </c>
      <c r="BL188" s="197" t="n">
        <v>999999.0</v>
      </c>
      <c r="BM188" s="197" t="n">
        <v>0.0</v>
      </c>
      <c r="BN188" s="197" t="n">
        <v>0.0</v>
      </c>
      <c r="BO188" s="197" t="n">
        <v>0.0</v>
      </c>
      <c r="BP188" s="197" t="n">
        <v>0.0</v>
      </c>
      <c r="BQ188" s="197" t="n">
        <v>999999.0</v>
      </c>
      <c r="BR188" s="197" t="n">
        <v>0.0</v>
      </c>
      <c r="BS188" s="197" t="n">
        <v>999999.0</v>
      </c>
      <c r="BT188" s="197" t="n">
        <v>0.0</v>
      </c>
      <c r="BU188" s="197" t="n">
        <v>241.96409606933594</v>
      </c>
      <c r="BV188" s="197" t="n">
        <v>231.00038146972656</v>
      </c>
      <c r="BW188" s="197" t="n">
        <v>450.0</v>
      </c>
      <c r="BX188" s="197" t="n">
        <v>200.35189819335938</v>
      </c>
      <c r="BY188" s="197" t="n">
        <v>187.16571044921875</v>
      </c>
      <c r="BZ188" s="197" t="n">
        <v>450.0</v>
      </c>
      <c r="CA188" s="197" t="n">
        <v>314.21014404296875</v>
      </c>
      <c r="CB188" s="197" t="n">
        <v>502.1245422363281</v>
      </c>
      <c r="CC188" s="197" t="n">
        <v>631.5789184570312</v>
      </c>
      <c r="CD188" s="197" t="n">
        <v>220.24473571777344</v>
      </c>
      <c r="CE188" s="197" t="n">
        <v>209.93601989746094</v>
      </c>
      <c r="CF188" s="197" t="n">
        <v>11000.0</v>
      </c>
      <c r="CG188" s="197" t="n">
        <v>0.0</v>
      </c>
      <c r="CH188" s="197" t="n">
        <v>1000.0</v>
      </c>
      <c r="CI188" s="197" t="n">
        <v>800.0</v>
      </c>
      <c r="CJ188" s="197" t="n">
        <v>1800.0</v>
      </c>
      <c r="CK188" s="197" t="n">
        <v>20000.0</v>
      </c>
      <c r="CL188" s="197" t="n">
        <v>2274.193603515625</v>
      </c>
      <c r="CM188" s="197" t="n">
        <v>20000.0</v>
      </c>
      <c r="CN188" s="197" t="n">
        <v>20000.0</v>
      </c>
      <c r="CO188" s="197" t="n">
        <v>20000.0</v>
      </c>
      <c r="CP188" s="197" t="n">
        <v>20000.0</v>
      </c>
      <c r="CQ188" s="197" t="n">
        <v>20000.0</v>
      </c>
      <c r="CR188" s="197" t="n">
        <v>5000.0</v>
      </c>
      <c r="CS188" s="197" t="n">
        <v>0.0</v>
      </c>
      <c r="CT188" s="197" t="n">
        <v>0.0</v>
      </c>
      <c r="CU188" s="197" t="n">
        <v>1404.537353515625</v>
      </c>
    </row>
    <row r="189" spans="2:99">
      <c r="B189" s="122" t="s">
        <v>589</v>
      </c>
      <c r="C189" s="197" t="n">
        <v>4500.0</v>
      </c>
      <c r="D189" s="197" t="n">
        <v>3538.0</v>
      </c>
      <c r="E189" s="197" t="n">
        <v>975.0</v>
      </c>
      <c r="F189" s="122" t="s">
        <v>589</v>
      </c>
      <c r="G189" s="197" t="n">
        <v>3681.150390625</v>
      </c>
      <c r="H189" s="197" t="n">
        <v>3523.98681640625</v>
      </c>
      <c r="I189" s="197" t="n">
        <v>975.0</v>
      </c>
      <c r="J189" s="197" t="n">
        <v>549.1129150390625</v>
      </c>
      <c r="K189" s="197" t="n">
        <v>229.02740478515625</v>
      </c>
      <c r="L189" s="197" t="n">
        <v>3172.394775390625</v>
      </c>
      <c r="M189" s="197" t="n">
        <v>3172.394775390625</v>
      </c>
      <c r="N189" s="197" t="n">
        <v>2361.199951171875</v>
      </c>
      <c r="O189" s="197" t="n">
        <v>1762.1607666015625</v>
      </c>
      <c r="P189" s="197" t="n">
        <v>2361.199951171875</v>
      </c>
      <c r="Q189" s="197" t="n">
        <v>13656.650390625</v>
      </c>
      <c r="R189" s="197" t="n">
        <v>2861.0</v>
      </c>
      <c r="S189" s="197" t="n">
        <v>0.0</v>
      </c>
      <c r="T189" s="197" t="n">
        <v>0.0</v>
      </c>
      <c r="U189" s="197" t="n">
        <v>-72.353759765625</v>
      </c>
      <c r="V189" s="197" t="n">
        <v>3161.027587890625</v>
      </c>
      <c r="W189" s="197" t="n">
        <v>3161.027587890625</v>
      </c>
      <c r="X189" s="197" t="n">
        <v>0.0</v>
      </c>
      <c r="Y189" s="197" t="n">
        <v>0.0</v>
      </c>
      <c r="Z189" s="197" t="n">
        <v>5343.33349609375</v>
      </c>
      <c r="AA189" s="197" t="n">
        <v>1.0</v>
      </c>
      <c r="AB189" s="197" t="n">
        <v>599.0391845703125</v>
      </c>
      <c r="AC189" s="197" t="n">
        <v>0.0</v>
      </c>
      <c r="AD189" s="197" t="n">
        <v>0.3499999940395355</v>
      </c>
      <c r="AE189" s="197" t="n">
        <v>6344.78955078125</v>
      </c>
      <c r="AF189" s="197" t="n">
        <v>0.0</v>
      </c>
      <c r="AG189" s="197" t="n">
        <v>6168.3935546875</v>
      </c>
      <c r="AH189" s="197" t="n">
        <v>4341.8603515625</v>
      </c>
      <c r="AI189" s="197" t="n">
        <v>2993.13671875</v>
      </c>
      <c r="AJ189" s="197" t="n">
        <v>84.21581268310547</v>
      </c>
      <c r="AK189" s="197" t="n">
        <v>0.0</v>
      </c>
      <c r="AL189" s="197" t="n">
        <v>6680.0</v>
      </c>
      <c r="AM189" s="197" t="n">
        <v>4509.861328125</v>
      </c>
      <c r="AN189" s="197" t="n">
        <v>0.0</v>
      </c>
      <c r="AO189" s="197" t="n">
        <v>0.0</v>
      </c>
      <c r="AP189" s="197" t="n">
        <v>0.0</v>
      </c>
      <c r="AQ189" s="197" t="n">
        <v>580.6187744140625</v>
      </c>
      <c r="AR189" s="197" t="n">
        <v>814.0208129882812</v>
      </c>
      <c r="AS189" s="197" t="n">
        <v>0.9180501699447632</v>
      </c>
      <c r="AT189" s="197" t="n">
        <v>-1177.6536865234375</v>
      </c>
      <c r="AU189" s="197" t="n">
        <v>1282.777099609375</v>
      </c>
      <c r="AV189" s="197" t="n">
        <v>11528.9580078125</v>
      </c>
      <c r="AW189" s="197" t="n">
        <v>2169.001708984375</v>
      </c>
      <c r="AX189" s="197" t="n">
        <v>1.516441822052002</v>
      </c>
      <c r="AY189" s="197" t="n">
        <v>-1345.1456298828125</v>
      </c>
      <c r="AZ189" s="197" t="n">
        <v>0.0</v>
      </c>
      <c r="BA189" s="197" t="n">
        <v>19643.724609375</v>
      </c>
      <c r="BB189" s="197" t="n">
        <v>-605.22119140625</v>
      </c>
      <c r="BC189" s="197" t="n">
        <v>0.0</v>
      </c>
      <c r="BD189" s="197" t="n">
        <v>0.0</v>
      </c>
      <c r="BE189" s="197" t="n">
        <v>0.0</v>
      </c>
      <c r="BF189" s="197" t="n">
        <v>999999.0</v>
      </c>
      <c r="BG189" s="197" t="n">
        <v>999999.0</v>
      </c>
      <c r="BH189" s="197" t="n">
        <v>999999.0</v>
      </c>
      <c r="BI189" s="197" t="n">
        <v>0.0</v>
      </c>
      <c r="BJ189" s="197" t="n">
        <v>999999.0</v>
      </c>
      <c r="BK189" s="197" t="n">
        <v>999999.0</v>
      </c>
      <c r="BL189" s="197" t="n">
        <v>999999.0</v>
      </c>
      <c r="BM189" s="197" t="n">
        <v>0.0</v>
      </c>
      <c r="BN189" s="197" t="n">
        <v>0.0</v>
      </c>
      <c r="BO189" s="197" t="n">
        <v>0.0</v>
      </c>
      <c r="BP189" s="197" t="n">
        <v>0.0</v>
      </c>
      <c r="BQ189" s="197" t="n">
        <v>999999.0</v>
      </c>
      <c r="BR189" s="197" t="n">
        <v>0.0</v>
      </c>
      <c r="BS189" s="197" t="n">
        <v>999999.0</v>
      </c>
      <c r="BT189" s="197" t="n">
        <v>0.0</v>
      </c>
      <c r="BU189" s="197" t="n">
        <v>241.3016815185547</v>
      </c>
      <c r="BV189" s="197" t="n">
        <v>241.81092834472656</v>
      </c>
      <c r="BW189" s="197" t="n">
        <v>550.0</v>
      </c>
      <c r="BX189" s="197" t="n">
        <v>202.83404541015625</v>
      </c>
      <c r="BY189" s="197" t="n">
        <v>200.6319122314453</v>
      </c>
      <c r="BZ189" s="197" t="n">
        <v>680.0</v>
      </c>
      <c r="CA189" s="197" t="n">
        <v>437.2479553222656</v>
      </c>
      <c r="CB189" s="197" t="n">
        <v>310.8279113769531</v>
      </c>
      <c r="CC189" s="197" t="n">
        <v>631.5789184570312</v>
      </c>
      <c r="CD189" s="197" t="n">
        <v>290.3511657714844</v>
      </c>
      <c r="CE189" s="197" t="n">
        <v>220.65478515625</v>
      </c>
      <c r="CF189" s="197" t="n">
        <v>99000.0</v>
      </c>
      <c r="CG189" s="197" t="n">
        <v>6184.4697265625</v>
      </c>
      <c r="CH189" s="197" t="n">
        <v>2500.0</v>
      </c>
      <c r="CI189" s="197" t="n">
        <v>2000.0</v>
      </c>
      <c r="CJ189" s="197" t="n">
        <v>4500.0</v>
      </c>
      <c r="CK189" s="197" t="n">
        <v>20000.0</v>
      </c>
      <c r="CL189" s="197" t="n">
        <v>20000.0</v>
      </c>
      <c r="CM189" s="197" t="n">
        <v>20000.0</v>
      </c>
      <c r="CN189" s="197" t="n">
        <v>20000.0</v>
      </c>
      <c r="CO189" s="197" t="n">
        <v>20000.0</v>
      </c>
      <c r="CP189" s="197" t="n">
        <v>20000.0</v>
      </c>
      <c r="CQ189" s="197" t="n">
        <v>20000.0</v>
      </c>
      <c r="CR189" s="197" t="n">
        <v>5000.0</v>
      </c>
      <c r="CS189" s="197" t="n">
        <v>26.0</v>
      </c>
      <c r="CT189" s="197" t="n">
        <v>26.0</v>
      </c>
      <c r="CU189" s="197" t="n">
        <v>715.25</v>
      </c>
    </row>
    <row r="190" spans="2:99">
      <c r="B190" s="122" t="s">
        <v>590</v>
      </c>
      <c r="C190" s="197" t="n">
        <v>4150.0</v>
      </c>
      <c r="D190" s="197" t="n">
        <v>3538.0</v>
      </c>
      <c r="E190" s="197" t="n">
        <v>950.0</v>
      </c>
      <c r="F190" s="122" t="s">
        <v>590</v>
      </c>
      <c r="G190" s="197" t="n">
        <v>3071.238037109375</v>
      </c>
      <c r="H190" s="197" t="n">
        <v>2918.819091796875</v>
      </c>
      <c r="I190" s="197" t="n">
        <v>781.6697998046875</v>
      </c>
      <c r="J190" s="197" t="n">
        <v>365.1750183105469</v>
      </c>
      <c r="K190" s="197" t="n">
        <v>279.6712341308594</v>
      </c>
      <c r="L190" s="197" t="n">
        <v>4551.21875</v>
      </c>
      <c r="M190" s="197" t="n">
        <v>4551.21875</v>
      </c>
      <c r="N190" s="197" t="n">
        <v>6680.0</v>
      </c>
      <c r="O190" s="197" t="n">
        <v>6680.0</v>
      </c>
      <c r="P190" s="197" t="n">
        <v>6680.0</v>
      </c>
      <c r="Q190" s="197" t="n">
        <v>19962.1015625</v>
      </c>
      <c r="R190" s="197" t="n">
        <v>2017.494384765625</v>
      </c>
      <c r="S190" s="197" t="n">
        <v>0.0</v>
      </c>
      <c r="T190" s="197" t="n">
        <v>0.0</v>
      </c>
      <c r="U190" s="197" t="n">
        <v>-80.01066589355469</v>
      </c>
      <c r="V190" s="197" t="n">
        <v>7.983698844909668</v>
      </c>
      <c r="W190" s="197" t="n">
        <v>0.0</v>
      </c>
      <c r="X190" s="197" t="n">
        <v>0.0</v>
      </c>
      <c r="Y190" s="197" t="n">
        <v>0.0</v>
      </c>
      <c r="Z190" s="197" t="n">
        <v>6500.0</v>
      </c>
      <c r="AA190" s="197" t="n">
        <v>0.0</v>
      </c>
      <c r="AB190" s="197" t="n">
        <v>0.0</v>
      </c>
      <c r="AC190" s="197" t="n">
        <v>0.0</v>
      </c>
      <c r="AD190" s="197" t="n">
        <v>0.6499999761581421</v>
      </c>
      <c r="AE190" s="197" t="n">
        <v>14737.076171875</v>
      </c>
      <c r="AF190" s="197" t="n">
        <v>1658.757568359375</v>
      </c>
      <c r="AG190" s="197" t="n">
        <v>10621.8701171875</v>
      </c>
      <c r="AH190" s="197" t="n">
        <v>4588.7216796875</v>
      </c>
      <c r="AI190" s="197" t="n">
        <v>3250.0</v>
      </c>
      <c r="AJ190" s="197" t="n">
        <v>7304.56396484375</v>
      </c>
      <c r="AK190" s="197" t="n">
        <v>7104.88427734375</v>
      </c>
      <c r="AL190" s="197" t="n">
        <v>6680.0</v>
      </c>
      <c r="AM190" s="197" t="n">
        <v>4551.21875</v>
      </c>
      <c r="AN190" s="197" t="n">
        <v>0.0</v>
      </c>
      <c r="AO190" s="197" t="n">
        <v>0.0</v>
      </c>
      <c r="AP190" s="197" t="n">
        <v>0.0</v>
      </c>
      <c r="AQ190" s="197" t="n">
        <v>470.7779235839844</v>
      </c>
      <c r="AR190" s="197" t="n">
        <v>947.9725952148438</v>
      </c>
      <c r="AS190" s="197" t="n">
        <v>0.7701606750488281</v>
      </c>
      <c r="AT190" s="197" t="n">
        <v>-3647.34521484375</v>
      </c>
      <c r="AU190" s="197" t="n">
        <v>4735.82373046875</v>
      </c>
      <c r="AV190" s="197" t="n">
        <v>11841.181640625</v>
      </c>
      <c r="AW190" s="197" t="n">
        <v>5876.07568359375</v>
      </c>
      <c r="AX190" s="197" t="n">
        <v>1.3410887718200684</v>
      </c>
      <c r="AY190" s="197" t="n">
        <v>-7160.97705078125</v>
      </c>
      <c r="AZ190" s="197" t="n">
        <v>0.0</v>
      </c>
      <c r="BA190" s="197" t="n">
        <v>19809.35546875</v>
      </c>
      <c r="BB190" s="197" t="n">
        <v>271.67291259765625</v>
      </c>
      <c r="BC190" s="197" t="n">
        <v>0.0</v>
      </c>
      <c r="BD190" s="197" t="n">
        <v>0.5593382120132446</v>
      </c>
      <c r="BE190" s="197" t="n">
        <v>0.5731080770492554</v>
      </c>
      <c r="BF190" s="197" t="n">
        <v>999998.0</v>
      </c>
      <c r="BG190" s="197" t="n">
        <v>4113.88427734375</v>
      </c>
      <c r="BH190" s="197" t="n">
        <v>3982.75537109375</v>
      </c>
      <c r="BI190" s="197" t="n">
        <v>0.0</v>
      </c>
      <c r="BJ190" s="197" t="n">
        <v>999999.0</v>
      </c>
      <c r="BK190" s="197" t="n">
        <v>15362.607421875</v>
      </c>
      <c r="BL190" s="197" t="n">
        <v>15508.40234375</v>
      </c>
      <c r="BM190" s="197" t="n">
        <v>0.0</v>
      </c>
      <c r="BN190" s="197" t="n">
        <v>-718.13916015625</v>
      </c>
      <c r="BO190" s="197" t="n">
        <v>-795.0654296875</v>
      </c>
      <c r="BP190" s="197" t="n">
        <v>0.0</v>
      </c>
      <c r="BQ190" s="197" t="n">
        <v>999999.0</v>
      </c>
      <c r="BR190" s="197" t="n">
        <v>0.0</v>
      </c>
      <c r="BS190" s="197" t="n">
        <v>999999.0</v>
      </c>
      <c r="BT190" s="197" t="n">
        <v>0.0</v>
      </c>
      <c r="BU190" s="197" t="n">
        <v>241.7992401123047</v>
      </c>
      <c r="BV190" s="197" t="n">
        <v>241.15638732910156</v>
      </c>
      <c r="BW190" s="197" t="n">
        <v>740.0</v>
      </c>
      <c r="BX190" s="197" t="n">
        <v>260.4113464355469</v>
      </c>
      <c r="BY190" s="197" t="n">
        <v>202.97413635253906</v>
      </c>
      <c r="BZ190" s="197" t="n">
        <v>1140.0</v>
      </c>
      <c r="CA190" s="197" t="n">
        <v>249.8313446044922</v>
      </c>
      <c r="CB190" s="197" t="n">
        <v>436.27056884765625</v>
      </c>
      <c r="CC190" s="197" t="n">
        <v>631.5789184570312</v>
      </c>
      <c r="CD190" s="197" t="n">
        <v>1320.950439453125</v>
      </c>
      <c r="CE190" s="197" t="n">
        <v>293.3023376464844</v>
      </c>
      <c r="CF190" s="197" t="n">
        <v>99000.0</v>
      </c>
      <c r="CG190" s="197" t="n">
        <v>19318.779296875</v>
      </c>
      <c r="CH190" s="197" t="n">
        <v>6680.0</v>
      </c>
      <c r="CI190" s="197" t="n">
        <v>4551.21875</v>
      </c>
      <c r="CJ190" s="197" t="n">
        <v>11231.21875</v>
      </c>
      <c r="CK190" s="197" t="n">
        <v>20000.0</v>
      </c>
      <c r="CL190" s="197" t="n">
        <v>20000.0</v>
      </c>
      <c r="CM190" s="197" t="n">
        <v>20000.0</v>
      </c>
      <c r="CN190" s="197" t="n">
        <v>20000.0</v>
      </c>
      <c r="CO190" s="197" t="n">
        <v>20000.0</v>
      </c>
      <c r="CP190" s="197" t="n">
        <v>20000.0</v>
      </c>
      <c r="CQ190" s="197" t="n">
        <v>20000.0</v>
      </c>
      <c r="CR190" s="197" t="n">
        <v>5000.0</v>
      </c>
      <c r="CS190" s="197" t="n">
        <v>31.0</v>
      </c>
      <c r="CT190" s="197" t="n">
        <v>31.0</v>
      </c>
      <c r="CU190" s="197" t="n">
        <v>504.37359619140625</v>
      </c>
    </row>
    <row r="191" spans="2:99">
      <c r="B191" s="122" t="s">
        <v>591</v>
      </c>
      <c r="C191" s="197" t="n">
        <v>3700.0</v>
      </c>
      <c r="D191" s="197" t="n">
        <v>3538.0</v>
      </c>
      <c r="E191" s="197" t="n">
        <v>800.0</v>
      </c>
      <c r="F191" s="122" t="s">
        <v>591</v>
      </c>
      <c r="G191" s="197" t="n">
        <v>2658.875</v>
      </c>
      <c r="H191" s="197" t="n">
        <v>2431.212890625</v>
      </c>
      <c r="I191" s="197" t="n">
        <v>756.9703979492188</v>
      </c>
      <c r="J191" s="197" t="n">
        <v>253.91888427734375</v>
      </c>
      <c r="K191" s="197" t="n">
        <v>340.2891845703125</v>
      </c>
      <c r="L191" s="197" t="n">
        <v>4514.7705078125</v>
      </c>
      <c r="M191" s="197" t="n">
        <v>4514.7705078125</v>
      </c>
      <c r="N191" s="197" t="n">
        <v>6680.0</v>
      </c>
      <c r="O191" s="197" t="n">
        <v>6680.0</v>
      </c>
      <c r="P191" s="197" t="n">
        <v>6680.0</v>
      </c>
      <c r="Q191" s="197" t="n">
        <v>15571.0927734375</v>
      </c>
      <c r="R191" s="197" t="n">
        <v>2403.134521484375</v>
      </c>
      <c r="S191" s="197" t="n">
        <v>0.0</v>
      </c>
      <c r="T191" s="197" t="n">
        <v>0.0</v>
      </c>
      <c r="U191" s="197" t="n">
        <v>-97.70280456542969</v>
      </c>
      <c r="V191" s="197" t="n">
        <v>28.925777435302734</v>
      </c>
      <c r="W191" s="197" t="n">
        <v>0.024104584008455276</v>
      </c>
      <c r="X191" s="197" t="n">
        <v>0.0</v>
      </c>
      <c r="Y191" s="197" t="n">
        <v>0.0</v>
      </c>
      <c r="Z191" s="197" t="n">
        <v>4000.0</v>
      </c>
      <c r="AA191" s="197" t="n">
        <v>0.0</v>
      </c>
      <c r="AB191" s="197" t="n">
        <v>0.0</v>
      </c>
      <c r="AC191" s="197" t="n">
        <v>0.0</v>
      </c>
      <c r="AD191" s="197" t="n">
        <v>0.6499999761581421</v>
      </c>
      <c r="AE191" s="197" t="n">
        <v>12103.5927734375</v>
      </c>
      <c r="AF191" s="197" t="n">
        <v>0.0</v>
      </c>
      <c r="AG191" s="197" t="n">
        <v>6842.45703125</v>
      </c>
      <c r="AH191" s="197" t="n">
        <v>1782.567626953125</v>
      </c>
      <c r="AI191" s="197" t="n">
        <v>438.45843505859375</v>
      </c>
      <c r="AJ191" s="197" t="n">
        <v>6096.59765625</v>
      </c>
      <c r="AK191" s="197" t="n">
        <v>6052.9609375</v>
      </c>
      <c r="AL191" s="197" t="n">
        <v>6680.0</v>
      </c>
      <c r="AM191" s="197" t="n">
        <v>4514.7705078125</v>
      </c>
      <c r="AN191" s="197" t="n">
        <v>0.0</v>
      </c>
      <c r="AO191" s="197" t="n">
        <v>0.0</v>
      </c>
      <c r="AP191" s="197" t="n">
        <v>0.0</v>
      </c>
      <c r="AQ191" s="197" t="n">
        <v>171.4984588623047</v>
      </c>
      <c r="AR191" s="197" t="n">
        <v>897.3287353515625</v>
      </c>
      <c r="AS191" s="197" t="n">
        <v>0.7437915205955505</v>
      </c>
      <c r="AT191" s="197" t="n">
        <v>-317.4258728027344</v>
      </c>
      <c r="AU191" s="197" t="n">
        <v>426.76727294921875</v>
      </c>
      <c r="AV191" s="197" t="n">
        <v>11366.8134765625</v>
      </c>
      <c r="AW191" s="197" t="n">
        <v>3946.9677734375</v>
      </c>
      <c r="AX191" s="197" t="n">
        <v>1.291199803352356</v>
      </c>
      <c r="AY191" s="197" t="n">
        <v>-4182.33837890625</v>
      </c>
      <c r="AZ191" s="197" t="n">
        <v>0.0</v>
      </c>
      <c r="BA191" s="197" t="n">
        <v>16101.1513671875</v>
      </c>
      <c r="BB191" s="197" t="n">
        <v>378.41107177734375</v>
      </c>
      <c r="BC191" s="197" t="n">
        <v>0.0</v>
      </c>
      <c r="BD191" s="197" t="n">
        <v>0.5574653744697571</v>
      </c>
      <c r="BE191" s="197" t="n">
        <v>0.6252356171607971</v>
      </c>
      <c r="BF191" s="197" t="n">
        <v>999998.0</v>
      </c>
      <c r="BG191" s="197" t="n">
        <v>4934.20849609375</v>
      </c>
      <c r="BH191" s="197" t="n">
        <v>4404.2958984375</v>
      </c>
      <c r="BI191" s="197" t="n">
        <v>0.0</v>
      </c>
      <c r="BJ191" s="197" t="n">
        <v>999999.0</v>
      </c>
      <c r="BK191" s="197" t="n">
        <v>13691.4462890625</v>
      </c>
      <c r="BL191" s="197" t="n">
        <v>14226.1376953125</v>
      </c>
      <c r="BM191" s="197" t="n">
        <v>0.0</v>
      </c>
      <c r="BN191" s="197" t="n">
        <v>-300.34735107421875</v>
      </c>
      <c r="BO191" s="197" t="n">
        <v>-670.0867919921875</v>
      </c>
      <c r="BP191" s="197" t="n">
        <v>0.0</v>
      </c>
      <c r="BQ191" s="197" t="n">
        <v>999999.0</v>
      </c>
      <c r="BR191" s="197" t="n">
        <v>0.0</v>
      </c>
      <c r="BS191" s="197" t="n">
        <v>999999.0</v>
      </c>
      <c r="BT191" s="197" t="n">
        <v>0.0</v>
      </c>
      <c r="BU191" s="197" t="n">
        <v>706.2371826171875</v>
      </c>
      <c r="BV191" s="197" t="n">
        <v>246.25576782226562</v>
      </c>
      <c r="BW191" s="197" t="n">
        <v>1490.0</v>
      </c>
      <c r="BX191" s="197" t="n">
        <v>433.4644470214844</v>
      </c>
      <c r="BY191" s="197" t="n">
        <v>263.6896667480469</v>
      </c>
      <c r="BZ191" s="197" t="n">
        <v>1990.0</v>
      </c>
      <c r="CA191" s="197" t="n">
        <v>288.77618408203125</v>
      </c>
      <c r="CB191" s="197" t="n">
        <v>248.55909729003906</v>
      </c>
      <c r="CC191" s="197" t="n">
        <v>964.9122924804688</v>
      </c>
      <c r="CD191" s="197" t="n">
        <v>3093.781494140625</v>
      </c>
      <c r="CE191" s="197" t="n">
        <v>1371.349365234375</v>
      </c>
      <c r="CF191" s="197" t="n">
        <v>99000.0</v>
      </c>
      <c r="CG191" s="197" t="n">
        <v>13890.5615234375</v>
      </c>
      <c r="CH191" s="197" t="n">
        <v>6680.0</v>
      </c>
      <c r="CI191" s="197" t="n">
        <v>3334.255859375</v>
      </c>
      <c r="CJ191" s="197" t="n">
        <v>10014.255859375</v>
      </c>
      <c r="CK191" s="197" t="n">
        <v>20000.0</v>
      </c>
      <c r="CL191" s="197" t="n">
        <v>20000.0</v>
      </c>
      <c r="CM191" s="197" t="n">
        <v>20000.0</v>
      </c>
      <c r="CN191" s="197" t="n">
        <v>20000.0</v>
      </c>
      <c r="CO191" s="197" t="n">
        <v>20000.0</v>
      </c>
      <c r="CP191" s="197" t="n">
        <v>20000.0</v>
      </c>
      <c r="CQ191" s="197" t="n">
        <v>20000.0</v>
      </c>
      <c r="CR191" s="197" t="n">
        <v>5000.0</v>
      </c>
      <c r="CS191" s="197" t="n">
        <v>31.0</v>
      </c>
      <c r="CT191" s="197" t="n">
        <v>31.0</v>
      </c>
      <c r="CU191" s="197" t="n">
        <v>600.7836303710938</v>
      </c>
    </row>
    <row r="192" spans="2:99">
      <c r="B192" s="122" t="s">
        <v>592</v>
      </c>
      <c r="C192" s="197" t="n">
        <v>3400.0</v>
      </c>
      <c r="D192" s="197" t="n">
        <v>3350.0</v>
      </c>
      <c r="E192" s="197" t="n">
        <v>650.0</v>
      </c>
      <c r="F192" s="122" t="s">
        <v>592</v>
      </c>
      <c r="G192" s="197" t="n">
        <v>2482.908447265625</v>
      </c>
      <c r="H192" s="197" t="n">
        <v>2270.934326171875</v>
      </c>
      <c r="I192" s="197" t="n">
        <v>650.0</v>
      </c>
      <c r="J192" s="197" t="n">
        <v>286.29583740234375</v>
      </c>
      <c r="K192" s="197" t="n">
        <v>492.04150390625</v>
      </c>
      <c r="L192" s="197" t="n">
        <v>4460.52197265625</v>
      </c>
      <c r="M192" s="197" t="n">
        <v>4460.52197265625</v>
      </c>
      <c r="N192" s="197" t="n">
        <v>6680.0</v>
      </c>
      <c r="O192" s="197" t="n">
        <v>4230.3837890625</v>
      </c>
      <c r="P192" s="197" t="n">
        <v>6680.0</v>
      </c>
      <c r="Q192" s="197" t="n">
        <v>14101.4384765625</v>
      </c>
      <c r="R192" s="197" t="n">
        <v>2459.5947265625</v>
      </c>
      <c r="S192" s="197" t="n">
        <v>0.0</v>
      </c>
      <c r="T192" s="197" t="n">
        <v>0.0</v>
      </c>
      <c r="U192" s="197" t="n">
        <v>-178.81407165527344</v>
      </c>
      <c r="V192" s="197" t="n">
        <v>1198.89599609375</v>
      </c>
      <c r="W192" s="197" t="n">
        <v>709.0347290039062</v>
      </c>
      <c r="X192" s="197" t="n">
        <v>0.0</v>
      </c>
      <c r="Y192" s="197" t="n">
        <v>0.0</v>
      </c>
      <c r="Z192" s="197" t="n">
        <v>3000.0</v>
      </c>
      <c r="AA192" s="197" t="n">
        <v>1.0</v>
      </c>
      <c r="AB192" s="197" t="n">
        <v>2449.6162109375</v>
      </c>
      <c r="AC192" s="197" t="n">
        <v>0.0</v>
      </c>
      <c r="AD192" s="197" t="n">
        <v>0.6499999761581421</v>
      </c>
      <c r="AE192" s="197" t="n">
        <v>11143.6865234375</v>
      </c>
      <c r="AF192" s="197" t="n">
        <v>7.073044300079346</v>
      </c>
      <c r="AG192" s="197" t="n">
        <v>3113.854248046875</v>
      </c>
      <c r="AH192" s="197" t="n">
        <v>3120.63623046875</v>
      </c>
      <c r="AI192" s="197" t="n">
        <v>2098.233642578125</v>
      </c>
      <c r="AJ192" s="197" t="n">
        <v>2272.420166015625</v>
      </c>
      <c r="AK192" s="197" t="n">
        <v>2321.74951171875</v>
      </c>
      <c r="AL192" s="197" t="n">
        <v>6680.0</v>
      </c>
      <c r="AM192" s="197" t="n">
        <v>4460.52197265625</v>
      </c>
      <c r="AN192" s="197" t="n">
        <v>0.0</v>
      </c>
      <c r="AO192" s="197" t="n">
        <v>0.0</v>
      </c>
      <c r="AP192" s="197" t="n">
        <v>0.0</v>
      </c>
      <c r="AQ192" s="197" t="n">
        <v>171.4984588623047</v>
      </c>
      <c r="AR192" s="197" t="n">
        <v>836.7108154296875</v>
      </c>
      <c r="AS192" s="197" t="n">
        <v>0.0</v>
      </c>
      <c r="AT192" s="197" t="n">
        <v>999999.0</v>
      </c>
      <c r="AU192" s="197" t="n">
        <v>0.0</v>
      </c>
      <c r="AV192" s="197" t="n">
        <v>999999.0</v>
      </c>
      <c r="AW192" s="197" t="n">
        <v>0.0</v>
      </c>
      <c r="AX192" s="197" t="n">
        <v>0.0</v>
      </c>
      <c r="AY192" s="197" t="n">
        <v>999999.0</v>
      </c>
      <c r="AZ192" s="197" t="n">
        <v>0.0</v>
      </c>
      <c r="BA192" s="197" t="n">
        <v>999999.0</v>
      </c>
      <c r="BB192" s="197" t="n">
        <v>0.0</v>
      </c>
      <c r="BC192" s="197" t="n">
        <v>0.0</v>
      </c>
      <c r="BD192" s="197" t="n">
        <v>0.5741774439811707</v>
      </c>
      <c r="BE192" s="197" t="n">
        <v>0.6907411813735962</v>
      </c>
      <c r="BF192" s="197" t="n">
        <v>999998.0</v>
      </c>
      <c r="BG192" s="197" t="n">
        <v>3445.56396484375</v>
      </c>
      <c r="BH192" s="197" t="n">
        <v>2309.35302734375</v>
      </c>
      <c r="BI192" s="197" t="n">
        <v>0.0</v>
      </c>
      <c r="BJ192" s="197" t="n">
        <v>999999.0</v>
      </c>
      <c r="BK192" s="197" t="n">
        <v>11582.7880859375</v>
      </c>
      <c r="BL192" s="197" t="n">
        <v>12098.515625</v>
      </c>
      <c r="BM192" s="197" t="n">
        <v>0.0</v>
      </c>
      <c r="BN192" s="197" t="n">
        <v>3485.126953125</v>
      </c>
      <c r="BO192" s="197" t="n">
        <v>2868.481689453125</v>
      </c>
      <c r="BP192" s="197" t="n">
        <v>0.0</v>
      </c>
      <c r="BQ192" s="197" t="n">
        <v>999999.0</v>
      </c>
      <c r="BR192" s="197" t="n">
        <v>0.0</v>
      </c>
      <c r="BS192" s="197" t="n">
        <v>999999.0</v>
      </c>
      <c r="BT192" s="197" t="n">
        <v>0.0</v>
      </c>
      <c r="BU192" s="197" t="n">
        <v>1516.2481689453125</v>
      </c>
      <c r="BV192" s="197" t="n">
        <v>692.7028198242188</v>
      </c>
      <c r="BW192" s="197" t="n">
        <v>99000.0</v>
      </c>
      <c r="BX192" s="197" t="n">
        <v>969.2113037109375</v>
      </c>
      <c r="BY192" s="197" t="n">
        <v>427.27471923828125</v>
      </c>
      <c r="BZ192" s="197" t="n">
        <v>99000.0</v>
      </c>
      <c r="CA192" s="197" t="n">
        <v>562.7923583984375</v>
      </c>
      <c r="CB192" s="197" t="n">
        <v>287.10113525390625</v>
      </c>
      <c r="CC192" s="197" t="n">
        <v>964.9122924804688</v>
      </c>
      <c r="CD192" s="197" t="n">
        <v>5058.279296875</v>
      </c>
      <c r="CE192" s="197" t="n">
        <v>3027.30322265625</v>
      </c>
      <c r="CF192" s="197" t="n">
        <v>99000.0</v>
      </c>
      <c r="CG192" s="197" t="n">
        <v>10300.5595703125</v>
      </c>
      <c r="CH192" s="197" t="n">
        <v>6680.0</v>
      </c>
      <c r="CI192" s="197" t="n">
        <v>2679.9130859375</v>
      </c>
      <c r="CJ192" s="197" t="n">
        <v>9359.9130859375</v>
      </c>
      <c r="CK192" s="197" t="n">
        <v>20000.0</v>
      </c>
      <c r="CL192" s="197" t="n">
        <v>20000.0</v>
      </c>
      <c r="CM192" s="197" t="n">
        <v>20000.0</v>
      </c>
      <c r="CN192" s="197" t="n">
        <v>20000.0</v>
      </c>
      <c r="CO192" s="197" t="n">
        <v>20000.0</v>
      </c>
      <c r="CP192" s="197" t="n">
        <v>20000.0</v>
      </c>
      <c r="CQ192" s="197" t="n">
        <v>20000.0</v>
      </c>
      <c r="CR192" s="197" t="n">
        <v>5000.0</v>
      </c>
      <c r="CS192" s="197" t="n">
        <v>30.0</v>
      </c>
      <c r="CT192" s="197" t="n">
        <v>30.0</v>
      </c>
      <c r="CU192" s="197" t="n">
        <v>614.898681640625</v>
      </c>
    </row>
    <row r="193" spans="2:99">
      <c r="B193" s="122" t="s">
        <v>593</v>
      </c>
      <c r="C193" s="197" t="n">
        <v>3250.0</v>
      </c>
      <c r="D193" s="197" t="n">
        <v>3163.0</v>
      </c>
      <c r="E193" s="197" t="n">
        <v>720.0</v>
      </c>
      <c r="F193" s="122" t="s">
        <v>593</v>
      </c>
      <c r="G193" s="197" t="n">
        <v>2267.481201171875</v>
      </c>
      <c r="H193" s="197" t="n">
        <v>2008.7073974609375</v>
      </c>
      <c r="I193" s="197" t="n">
        <v>512.3147583007812</v>
      </c>
      <c r="J193" s="197" t="n">
        <v>364.78765869140625</v>
      </c>
      <c r="K193" s="197" t="n">
        <v>611.4973754882812</v>
      </c>
      <c r="L193" s="197" t="n">
        <v>4329.17578125</v>
      </c>
      <c r="M193" s="197" t="n">
        <v>4329.17578125</v>
      </c>
      <c r="N193" s="197" t="n">
        <v>6403.20166015625</v>
      </c>
      <c r="O193" s="197" t="n">
        <v>4599.470703125</v>
      </c>
      <c r="P193" s="197" t="n">
        <v>5007.71533203125</v>
      </c>
      <c r="Q193" s="197" t="n">
        <v>13283.3369140625</v>
      </c>
      <c r="R193" s="197" t="n">
        <v>3003.929443359375</v>
      </c>
      <c r="S193" s="197" t="n">
        <v>0.0</v>
      </c>
      <c r="T193" s="197" t="n">
        <v>0.0</v>
      </c>
      <c r="U193" s="197" t="n">
        <v>-120.6804428100586</v>
      </c>
      <c r="V193" s="197" t="n">
        <v>550.7994995117188</v>
      </c>
      <c r="W193" s="197" t="n">
        <v>4.214011278236285E-5</v>
      </c>
      <c r="X193" s="197" t="n">
        <v>0.0</v>
      </c>
      <c r="Y193" s="197" t="n">
        <v>550.7994995117188</v>
      </c>
      <c r="Z193" s="197" t="n">
        <v>4000.0</v>
      </c>
      <c r="AA193" s="197" t="n">
        <v>1.0</v>
      </c>
      <c r="AB193" s="197" t="n">
        <v>408.2448425292969</v>
      </c>
      <c r="AC193" s="197" t="n">
        <v>0.0</v>
      </c>
      <c r="AD193" s="197" t="n">
        <v>0.6499999761581421</v>
      </c>
      <c r="AE193" s="197" t="n">
        <v>10732.376953125</v>
      </c>
      <c r="AF193" s="197" t="n">
        <v>0.0</v>
      </c>
      <c r="AG193" s="197" t="n">
        <v>2347.378662109375</v>
      </c>
      <c r="AH193" s="197" t="n">
        <v>2837.403564453125</v>
      </c>
      <c r="AI193" s="197" t="n">
        <v>1946.285400390625</v>
      </c>
      <c r="AJ193" s="197" t="n">
        <v>2061.06787109375</v>
      </c>
      <c r="AK193" s="197" t="n">
        <v>2017.72119140625</v>
      </c>
      <c r="AL193" s="197" t="n">
        <v>6680.0</v>
      </c>
      <c r="AM193" s="197" t="n">
        <v>4329.17578125</v>
      </c>
      <c r="AN193" s="197" t="n">
        <v>0.0</v>
      </c>
      <c r="AO193" s="197" t="n">
        <v>0.0</v>
      </c>
      <c r="AP193" s="197" t="n">
        <v>0.0</v>
      </c>
      <c r="AQ193" s="197" t="n">
        <v>171.4984588623047</v>
      </c>
      <c r="AR193" s="197" t="n">
        <v>611.4973754882812</v>
      </c>
      <c r="AS193" s="197" t="n">
        <v>0.0</v>
      </c>
      <c r="AT193" s="197" t="n">
        <v>999999.0</v>
      </c>
      <c r="AU193" s="197" t="n">
        <v>0.0</v>
      </c>
      <c r="AV193" s="197" t="n">
        <v>999999.0</v>
      </c>
      <c r="AW193" s="197" t="n">
        <v>0.0</v>
      </c>
      <c r="AX193" s="197" t="n">
        <v>0.0</v>
      </c>
      <c r="AY193" s="197" t="n">
        <v>999999.0</v>
      </c>
      <c r="AZ193" s="197" t="n">
        <v>0.0</v>
      </c>
      <c r="BA193" s="197" t="n">
        <v>999999.0</v>
      </c>
      <c r="BB193" s="197" t="n">
        <v>0.0</v>
      </c>
      <c r="BC193" s="197" t="n">
        <v>0.0</v>
      </c>
      <c r="BD193" s="197" t="n">
        <v>0.5724223852157593</v>
      </c>
      <c r="BE193" s="197" t="n">
        <v>0.7110651731491089</v>
      </c>
      <c r="BF193" s="197" t="n">
        <v>999998.0</v>
      </c>
      <c r="BG193" s="197" t="n">
        <v>3686.36865234375</v>
      </c>
      <c r="BH193" s="197" t="n">
        <v>2382.962158203125</v>
      </c>
      <c r="BI193" s="197" t="n">
        <v>0.0</v>
      </c>
      <c r="BJ193" s="197" t="n">
        <v>999999.0</v>
      </c>
      <c r="BK193" s="197" t="n">
        <v>11311.0908203125</v>
      </c>
      <c r="BL193" s="197" t="n">
        <v>11854.419921875</v>
      </c>
      <c r="BM193" s="197" t="n">
        <v>0.0</v>
      </c>
      <c r="BN193" s="197" t="n">
        <v>3562.980224609375</v>
      </c>
      <c r="BO193" s="197" t="n">
        <v>2995.996337890625</v>
      </c>
      <c r="BP193" s="197" t="n">
        <v>1.4712255001068115</v>
      </c>
      <c r="BQ193" s="197" t="n">
        <v>6338.19384765625</v>
      </c>
      <c r="BR193" s="197" t="n">
        <v>0.0</v>
      </c>
      <c r="BS193" s="197" t="n">
        <v>999999.0</v>
      </c>
      <c r="BT193" s="197" t="n">
        <v>0.0</v>
      </c>
      <c r="BU193" s="197" t="n">
        <v>2152.1455078125</v>
      </c>
      <c r="BV193" s="197" t="n">
        <v>1514.825439453125</v>
      </c>
      <c r="BW193" s="197" t="n">
        <v>99000.0</v>
      </c>
      <c r="BX193" s="197" t="n">
        <v>1484.023681640625</v>
      </c>
      <c r="BY193" s="197" t="n">
        <v>972.802001953125</v>
      </c>
      <c r="BZ193" s="197" t="n">
        <v>99000.0</v>
      </c>
      <c r="CA193" s="197" t="n">
        <v>841.860107421875</v>
      </c>
      <c r="CB193" s="197" t="n">
        <v>558.6133422851562</v>
      </c>
      <c r="CC193" s="197" t="n">
        <v>964.9122924804688</v>
      </c>
      <c r="CD193" s="197" t="n">
        <v>5692.365234375</v>
      </c>
      <c r="CE193" s="197" t="n">
        <v>5077.43505859375</v>
      </c>
      <c r="CF193" s="197" t="n">
        <v>19000.0</v>
      </c>
      <c r="CG193" s="197" t="n">
        <v>5872.87353515625</v>
      </c>
      <c r="CH193" s="197" t="n">
        <v>5299.75830078125</v>
      </c>
      <c r="CI193" s="197" t="n">
        <v>1259.2000732421875</v>
      </c>
      <c r="CJ193" s="197" t="n">
        <v>6558.9580078125</v>
      </c>
      <c r="CK193" s="197" t="n">
        <v>20000.0</v>
      </c>
      <c r="CL193" s="197" t="n">
        <v>20000.0</v>
      </c>
      <c r="CM193" s="197" t="n">
        <v>20000.0</v>
      </c>
      <c r="CN193" s="197" t="n">
        <v>20000.0</v>
      </c>
      <c r="CO193" s="197" t="n">
        <v>20000.0</v>
      </c>
      <c r="CP193" s="197" t="n">
        <v>20000.0</v>
      </c>
      <c r="CQ193" s="197" t="n">
        <v>20000.0</v>
      </c>
      <c r="CR193" s="197" t="n">
        <v>5000.0</v>
      </c>
      <c r="CS193" s="197" t="n">
        <v>31.0</v>
      </c>
      <c r="CT193" s="197" t="n">
        <v>31.0</v>
      </c>
      <c r="CU193" s="197" t="n">
        <v>750.9823608398438</v>
      </c>
    </row>
    <row r="194" spans="2:99">
      <c r="B194" s="122" t="s">
        <v>594</v>
      </c>
      <c r="C194" s="197" t="n">
        <v>3252.0</v>
      </c>
      <c r="D194" s="197" t="n">
        <v>3163.0</v>
      </c>
      <c r="E194" s="197" t="n">
        <v>575.0</v>
      </c>
      <c r="F194" s="122" t="s">
        <v>594</v>
      </c>
      <c r="G194" s="197" t="n">
        <v>2046.779296875</v>
      </c>
      <c r="H194" s="197" t="n">
        <v>1810.4735107421875</v>
      </c>
      <c r="I194" s="197" t="n">
        <v>457.36529541015625</v>
      </c>
      <c r="J194" s="197" t="n">
        <v>508.585205078125</v>
      </c>
      <c r="K194" s="197" t="n">
        <v>651.0918579101562</v>
      </c>
      <c r="L194" s="197" t="n">
        <v>4245.52783203125</v>
      </c>
      <c r="M194" s="197" t="n">
        <v>4245.52783203125</v>
      </c>
      <c r="N194" s="197" t="n">
        <v>3401.69287109375</v>
      </c>
      <c r="O194" s="197" t="n">
        <v>3158.42626953125</v>
      </c>
      <c r="P194" s="197" t="n">
        <v>3401.69287109375</v>
      </c>
      <c r="Q194" s="197" t="n">
        <v>10436.2880859375</v>
      </c>
      <c r="R194" s="197" t="n">
        <v>2219.186279296875</v>
      </c>
      <c r="S194" s="197" t="n">
        <v>0.0</v>
      </c>
      <c r="T194" s="197" t="n">
        <v>188.49923706054688</v>
      </c>
      <c r="U194" s="197" t="n">
        <v>-79.86546325683594</v>
      </c>
      <c r="V194" s="197" t="n">
        <v>0.0</v>
      </c>
      <c r="W194" s="197" t="n">
        <v>0.0</v>
      </c>
      <c r="X194" s="197" t="n">
        <v>0.0</v>
      </c>
      <c r="Y194" s="197" t="n">
        <v>0.0</v>
      </c>
      <c r="Z194" s="197" t="n">
        <v>4500.0</v>
      </c>
      <c r="AA194" s="197" t="n">
        <v>0.0</v>
      </c>
      <c r="AB194" s="197" t="n">
        <v>243.2665557861328</v>
      </c>
      <c r="AC194" s="197" t="n">
        <v>0.0</v>
      </c>
      <c r="AD194" s="197" t="n">
        <v>0.6499999761581421</v>
      </c>
      <c r="AE194" s="197" t="n">
        <v>8530.701171875</v>
      </c>
      <c r="AF194" s="197" t="n">
        <v>0.0</v>
      </c>
      <c r="AG194" s="197" t="n">
        <v>2906.500732421875</v>
      </c>
      <c r="AH194" s="197" t="n">
        <v>1350.619140625</v>
      </c>
      <c r="AI194" s="197" t="n">
        <v>0.0</v>
      </c>
      <c r="AJ194" s="197" t="n">
        <v>800.0</v>
      </c>
      <c r="AK194" s="197" t="n">
        <v>815.5918579101562</v>
      </c>
      <c r="AL194" s="197" t="n">
        <v>6680.0</v>
      </c>
      <c r="AM194" s="197" t="n">
        <v>4245.52783203125</v>
      </c>
      <c r="AN194" s="197" t="n">
        <v>0.0</v>
      </c>
      <c r="AO194" s="197" t="n">
        <v>0.0</v>
      </c>
      <c r="AP194" s="197" t="n">
        <v>0.0</v>
      </c>
      <c r="AQ194" s="197" t="n">
        <v>151.40980529785156</v>
      </c>
      <c r="AR194" s="197" t="n">
        <v>730.9532470703125</v>
      </c>
      <c r="AS194" s="197" t="n">
        <v>0.0</v>
      </c>
      <c r="AT194" s="197" t="n">
        <v>999999.0</v>
      </c>
      <c r="AU194" s="197" t="n">
        <v>0.0</v>
      </c>
      <c r="AV194" s="197" t="n">
        <v>999999.0</v>
      </c>
      <c r="AW194" s="197" t="n">
        <v>0.0</v>
      </c>
      <c r="AX194" s="197" t="n">
        <v>0.0</v>
      </c>
      <c r="AY194" s="197" t="n">
        <v>999999.0</v>
      </c>
      <c r="AZ194" s="197" t="n">
        <v>0.0</v>
      </c>
      <c r="BA194" s="197" t="n">
        <v>999999.0</v>
      </c>
      <c r="BB194" s="197" t="n">
        <v>0.0</v>
      </c>
      <c r="BC194" s="197" t="n">
        <v>0.0</v>
      </c>
      <c r="BD194" s="197" t="n">
        <v>0.5096434354782104</v>
      </c>
      <c r="BE194" s="197" t="n">
        <v>0.5899240970611572</v>
      </c>
      <c r="BF194" s="197" t="n">
        <v>999998.0</v>
      </c>
      <c r="BG194" s="197" t="n">
        <v>3491.76123046875</v>
      </c>
      <c r="BH194" s="197" t="n">
        <v>2617.10791015625</v>
      </c>
      <c r="BI194" s="197" t="n">
        <v>0.0</v>
      </c>
      <c r="BJ194" s="197" t="n">
        <v>999999.0</v>
      </c>
      <c r="BK194" s="197" t="n">
        <v>8823.2587890625</v>
      </c>
      <c r="BL194" s="197" t="n">
        <v>8788.4404296875</v>
      </c>
      <c r="BM194" s="197" t="n">
        <v>0.0</v>
      </c>
      <c r="BN194" s="197" t="n">
        <v>2000.8819580078125</v>
      </c>
      <c r="BO194" s="197" t="n">
        <v>2562.4326171875</v>
      </c>
      <c r="BP194" s="197" t="n">
        <v>1.2553077936172485</v>
      </c>
      <c r="BQ194" s="197" t="n">
        <v>3329.5166015625</v>
      </c>
      <c r="BR194" s="197" t="n">
        <v>0.0</v>
      </c>
      <c r="BS194" s="197" t="n">
        <v>999999.0</v>
      </c>
      <c r="BT194" s="197" t="n">
        <v>0.0</v>
      </c>
      <c r="BU194" s="197" t="n">
        <v>2161.134521484375</v>
      </c>
      <c r="BV194" s="197" t="n">
        <v>2182.616455078125</v>
      </c>
      <c r="BW194" s="197" t="n">
        <v>99000.0</v>
      </c>
      <c r="BX194" s="197" t="n">
        <v>1735.662841796875</v>
      </c>
      <c r="BY194" s="197" t="n">
        <v>1508.0955810546875</v>
      </c>
      <c r="BZ194" s="197" t="n">
        <v>99000.0</v>
      </c>
      <c r="CA194" s="197" t="n">
        <v>831.4838256835938</v>
      </c>
      <c r="CB194" s="197" t="n">
        <v>854.107177734375</v>
      </c>
      <c r="CC194" s="197" t="n">
        <v>964.9122924804688</v>
      </c>
      <c r="CD194" s="197" t="n">
        <v>7066.44921875</v>
      </c>
      <c r="CE194" s="197" t="n">
        <v>5698.54736328125</v>
      </c>
      <c r="CF194" s="197" t="n">
        <v>15500.0</v>
      </c>
      <c r="CG194" s="197" t="n">
        <v>5463.1162109375</v>
      </c>
      <c r="CH194" s="197" t="n">
        <v>5039.93212890625</v>
      </c>
      <c r="CI194" s="197" t="n">
        <v>800.0</v>
      </c>
      <c r="CJ194" s="197" t="n">
        <v>5839.93212890625</v>
      </c>
      <c r="CK194" s="197" t="n">
        <v>20000.0</v>
      </c>
      <c r="CL194" s="197" t="n">
        <v>20000.0</v>
      </c>
      <c r="CM194" s="197" t="n">
        <v>20000.0</v>
      </c>
      <c r="CN194" s="197" t="n">
        <v>20000.0</v>
      </c>
      <c r="CO194" s="197" t="n">
        <v>20000.0</v>
      </c>
      <c r="CP194" s="197" t="n">
        <v>20000.0</v>
      </c>
      <c r="CQ194" s="197" t="n">
        <v>20000.0</v>
      </c>
      <c r="CR194" s="197" t="n">
        <v>5000.0</v>
      </c>
      <c r="CS194" s="197" t="n">
        <v>20.0</v>
      </c>
      <c r="CT194" s="197" t="n">
        <v>20.0</v>
      </c>
      <c r="CU194" s="197" t="n">
        <v>554.7965698242188</v>
      </c>
    </row>
    <row r="195" spans="2:99">
      <c r="B195" s="122" t="s">
        <v>595</v>
      </c>
      <c r="C195" s="197" t="n">
        <v>3370.0</v>
      </c>
      <c r="D195" s="197" t="n">
        <v>3143.0</v>
      </c>
      <c r="E195" s="197" t="n">
        <v>575.0</v>
      </c>
      <c r="F195" s="122" t="s">
        <v>595</v>
      </c>
      <c r="G195" s="197" t="n">
        <v>1961.694580078125</v>
      </c>
      <c r="H195" s="197" t="n">
        <v>1627.8997802734375</v>
      </c>
      <c r="I195" s="197" t="n">
        <v>401.5204162597656</v>
      </c>
      <c r="J195" s="197" t="n">
        <v>681.2198486328125</v>
      </c>
      <c r="K195" s="197" t="n">
        <v>804.262451171875</v>
      </c>
      <c r="L195" s="197" t="n">
        <v>4220.5791015625</v>
      </c>
      <c r="M195" s="197" t="n">
        <v>4220.5791015625</v>
      </c>
      <c r="N195" s="197" t="n">
        <v>4936.68359375</v>
      </c>
      <c r="O195" s="197" t="n">
        <v>4675.4296875</v>
      </c>
      <c r="P195" s="197" t="n">
        <v>4936.68359375</v>
      </c>
      <c r="Q195" s="197" t="n">
        <v>12893.6796875</v>
      </c>
      <c r="R195" s="197" t="n">
        <v>2168.405517578125</v>
      </c>
      <c r="S195" s="197" t="n">
        <v>0.0</v>
      </c>
      <c r="T195" s="197" t="n">
        <v>22.96579933166504</v>
      </c>
      <c r="U195" s="197" t="n">
        <v>190.62075805664062</v>
      </c>
      <c r="V195" s="197" t="n">
        <v>1291.6884765625</v>
      </c>
      <c r="W195" s="197" t="n">
        <v>0.0</v>
      </c>
      <c r="X195" s="197" t="n">
        <v>0.0</v>
      </c>
      <c r="Y195" s="197" t="n">
        <v>0.0</v>
      </c>
      <c r="Z195" s="197" t="n">
        <v>4500.0</v>
      </c>
      <c r="AA195" s="197" t="n">
        <v>1.0</v>
      </c>
      <c r="AB195" s="197" t="n">
        <v>261.2538146972656</v>
      </c>
      <c r="AC195" s="197" t="n">
        <v>0.0</v>
      </c>
      <c r="AD195" s="197" t="n">
        <v>0.6499999761581421</v>
      </c>
      <c r="AE195" s="197" t="n">
        <v>10117.2880859375</v>
      </c>
      <c r="AF195" s="197" t="n">
        <v>0.0</v>
      </c>
      <c r="AG195" s="197" t="n">
        <v>894.7138061523438</v>
      </c>
      <c r="AH195" s="197" t="n">
        <v>1474.737548828125</v>
      </c>
      <c r="AI195" s="197" t="n">
        <v>0.0</v>
      </c>
      <c r="AJ195" s="197" t="n">
        <v>1579.69921875</v>
      </c>
      <c r="AK195" s="197" t="n">
        <v>1739.8916015625</v>
      </c>
      <c r="AL195" s="197" t="n">
        <v>7076.375</v>
      </c>
      <c r="AM195" s="197" t="n">
        <v>4220.5791015625</v>
      </c>
      <c r="AN195" s="197" t="n">
        <v>0.0</v>
      </c>
      <c r="AO195" s="197" t="n">
        <v>0.0</v>
      </c>
      <c r="AP195" s="197" t="n">
        <v>0.0</v>
      </c>
      <c r="AQ195" s="197" t="n">
        <v>90.0</v>
      </c>
      <c r="AR195" s="197" t="n">
        <v>850.4090576171875</v>
      </c>
      <c r="AS195" s="197" t="n">
        <v>0.0</v>
      </c>
      <c r="AT195" s="197" t="n">
        <v>999999.0</v>
      </c>
      <c r="AU195" s="197" t="n">
        <v>0.0</v>
      </c>
      <c r="AV195" s="197" t="n">
        <v>999999.0</v>
      </c>
      <c r="AW195" s="197" t="n">
        <v>0.0</v>
      </c>
      <c r="AX195" s="197" t="n">
        <v>0.0</v>
      </c>
      <c r="AY195" s="197" t="n">
        <v>999999.0</v>
      </c>
      <c r="AZ195" s="197" t="n">
        <v>0.0</v>
      </c>
      <c r="BA195" s="197" t="n">
        <v>999999.0</v>
      </c>
      <c r="BB195" s="197" t="n">
        <v>0.0</v>
      </c>
      <c r="BC195" s="197" t="n">
        <v>0.0</v>
      </c>
      <c r="BD195" s="197" t="n">
        <v>0.4935973286628723</v>
      </c>
      <c r="BE195" s="197" t="n">
        <v>0.5616923570632935</v>
      </c>
      <c r="BF195" s="197" t="n">
        <v>999998.0</v>
      </c>
      <c r="BG195" s="197" t="n">
        <v>2767.779052734375</v>
      </c>
      <c r="BH195" s="197" t="n">
        <v>1899.20703125</v>
      </c>
      <c r="BI195" s="197" t="n">
        <v>0.0</v>
      </c>
      <c r="BJ195" s="197" t="n">
        <v>999999.0</v>
      </c>
      <c r="BK195" s="197" t="n">
        <v>9220.51171875</v>
      </c>
      <c r="BL195" s="197" t="n">
        <v>9242.13671875</v>
      </c>
      <c r="BM195" s="197" t="n">
        <v>0.0</v>
      </c>
      <c r="BN195" s="197" t="n">
        <v>5791.6884765625</v>
      </c>
      <c r="BO195" s="197" t="n">
        <v>5791.6884765625</v>
      </c>
      <c r="BP195" s="197" t="n">
        <v>1.1954751014709473</v>
      </c>
      <c r="BQ195" s="197" t="n">
        <v>2192.17626953125</v>
      </c>
      <c r="BR195" s="197" t="n">
        <v>0.0</v>
      </c>
      <c r="BS195" s="197" t="n">
        <v>999999.0</v>
      </c>
      <c r="BT195" s="197" t="n">
        <v>0.0</v>
      </c>
      <c r="BU195" s="197" t="n">
        <v>2066.953857421875</v>
      </c>
      <c r="BV195" s="197" t="n">
        <v>2154.635986328125</v>
      </c>
      <c r="BW195" s="197" t="n">
        <v>99000.0</v>
      </c>
      <c r="BX195" s="197" t="n">
        <v>2121.98681640625</v>
      </c>
      <c r="BY195" s="197" t="n">
        <v>1731.5579833984375</v>
      </c>
      <c r="BZ195" s="197" t="n">
        <v>99000.0</v>
      </c>
      <c r="CA195" s="197" t="n">
        <v>771.3995971679688</v>
      </c>
      <c r="CB195" s="197" t="n">
        <v>834.8034057617188</v>
      </c>
      <c r="CC195" s="197" t="n">
        <v>964.9122924804688</v>
      </c>
      <c r="CD195" s="197" t="n">
        <v>7998.361328125</v>
      </c>
      <c r="CE195" s="197" t="n">
        <v>7081.205078125</v>
      </c>
      <c r="CF195" s="197" t="n">
        <v>15500.0</v>
      </c>
      <c r="CG195" s="197" t="n">
        <v>6054.54736328125</v>
      </c>
      <c r="CH195" s="197" t="n">
        <v>4500.0</v>
      </c>
      <c r="CI195" s="197" t="n">
        <v>800.0</v>
      </c>
      <c r="CJ195" s="197" t="n">
        <v>5300.0</v>
      </c>
      <c r="CK195" s="197" t="n">
        <v>20000.0</v>
      </c>
      <c r="CL195" s="197" t="n">
        <v>20000.0</v>
      </c>
      <c r="CM195" s="197" t="n">
        <v>20000.0</v>
      </c>
      <c r="CN195" s="197" t="n">
        <v>20000.0</v>
      </c>
      <c r="CO195" s="197" t="n">
        <v>20000.0</v>
      </c>
      <c r="CP195" s="197" t="n">
        <v>20000.0</v>
      </c>
      <c r="CQ195" s="197" t="n">
        <v>20000.0</v>
      </c>
      <c r="CR195" s="197" t="n">
        <v>5000.0</v>
      </c>
      <c r="CS195" s="197" t="n">
        <v>14.0</v>
      </c>
      <c r="CT195" s="197" t="n">
        <v>14.0</v>
      </c>
      <c r="CU195" s="197" t="n">
        <v>542.1013793945312</v>
      </c>
    </row>
    <row r="196" spans="2:99">
      <c r="B196" s="122" t="s">
        <v>596</v>
      </c>
      <c r="C196" s="197" t="n">
        <v>3828.0</v>
      </c>
      <c r="D196" s="197" t="n">
        <v>3013.0</v>
      </c>
      <c r="E196" s="197" t="n">
        <v>575.0</v>
      </c>
      <c r="F196" s="122" t="s">
        <v>596</v>
      </c>
      <c r="G196" s="197" t="n">
        <v>1941.031494140625</v>
      </c>
      <c r="H196" s="197" t="n">
        <v>1631.9052734375</v>
      </c>
      <c r="I196" s="197" t="n">
        <v>369.2349853515625</v>
      </c>
      <c r="J196" s="197" t="n">
        <v>814.8090209960938</v>
      </c>
      <c r="K196" s="197" t="n">
        <v>852.7778930664062</v>
      </c>
      <c r="L196" s="197" t="n">
        <v>3583.34375</v>
      </c>
      <c r="M196" s="197" t="n">
        <v>3583.34375</v>
      </c>
      <c r="N196" s="197" t="n">
        <v>3583.34375</v>
      </c>
      <c r="O196" s="197" t="n">
        <v>3583.34375</v>
      </c>
      <c r="P196" s="197" t="n">
        <v>3583.34375</v>
      </c>
      <c r="Q196" s="197" t="n">
        <v>12565.515625</v>
      </c>
      <c r="R196" s="197" t="n">
        <v>2995.0478515625</v>
      </c>
      <c r="S196" s="197" t="n">
        <v>0.0</v>
      </c>
      <c r="T196" s="197" t="n">
        <v>86.56937408447266</v>
      </c>
      <c r="U196" s="197" t="n">
        <v>-21.01058578491211</v>
      </c>
      <c r="V196" s="197" t="n">
        <v>5193.5205078125</v>
      </c>
      <c r="W196" s="197" t="n">
        <v>3706.186767578125</v>
      </c>
      <c r="X196" s="197" t="n">
        <v>1487.333984375</v>
      </c>
      <c r="Y196" s="197" t="n">
        <v>0.0</v>
      </c>
      <c r="Z196" s="197" t="n">
        <v>4500.0</v>
      </c>
      <c r="AA196" s="197" t="n">
        <v>1.0</v>
      </c>
      <c r="AB196" s="197" t="n">
        <v>0.0</v>
      </c>
      <c r="AC196" s="197" t="n">
        <v>0.0</v>
      </c>
      <c r="AD196" s="197" t="n">
        <v>0.6499999761581421</v>
      </c>
      <c r="AE196" s="197" t="n">
        <v>10529.6396484375</v>
      </c>
      <c r="AF196" s="197" t="n">
        <v>42.74821472167969</v>
      </c>
      <c r="AG196" s="197" t="n">
        <v>0.0</v>
      </c>
      <c r="AH196" s="197" t="n">
        <v>1411.6185302734375</v>
      </c>
      <c r="AI196" s="197" t="n">
        <v>0.0</v>
      </c>
      <c r="AJ196" s="197" t="n">
        <v>0.0</v>
      </c>
      <c r="AK196" s="197" t="n">
        <v>108.58667755126953</v>
      </c>
      <c r="AL196" s="197" t="n">
        <v>7678.34912109375</v>
      </c>
      <c r="AM196" s="197" t="n">
        <v>4224.63916015625</v>
      </c>
      <c r="AN196" s="197" t="n">
        <v>0.0</v>
      </c>
      <c r="AO196" s="197" t="n">
        <v>0.0</v>
      </c>
      <c r="AP196" s="197" t="n">
        <v>0.0</v>
      </c>
      <c r="AQ196" s="197" t="n">
        <v>90.0</v>
      </c>
      <c r="AR196" s="197" t="n">
        <v>133.3333282470703</v>
      </c>
      <c r="AS196" s="197" t="n">
        <v>0.0</v>
      </c>
      <c r="AT196" s="197" t="n">
        <v>999999.0</v>
      </c>
      <c r="AU196" s="197" t="n">
        <v>0.0</v>
      </c>
      <c r="AV196" s="197" t="n">
        <v>999999.0</v>
      </c>
      <c r="AW196" s="197" t="n">
        <v>0.0</v>
      </c>
      <c r="AX196" s="197" t="n">
        <v>0.0</v>
      </c>
      <c r="AY196" s="197" t="n">
        <v>999999.0</v>
      </c>
      <c r="AZ196" s="197" t="n">
        <v>0.0</v>
      </c>
      <c r="BA196" s="197" t="n">
        <v>999999.0</v>
      </c>
      <c r="BB196" s="197" t="n">
        <v>0.0</v>
      </c>
      <c r="BC196" s="197" t="n">
        <v>0.46567246317863464</v>
      </c>
      <c r="BD196" s="197" t="n">
        <v>0.4829465448856354</v>
      </c>
      <c r="BE196" s="197" t="n">
        <v>0.5386834144592285</v>
      </c>
      <c r="BF196" s="197" t="n">
        <v>4667.19677734375</v>
      </c>
      <c r="BG196" s="197" t="n">
        <v>4554.4833984375</v>
      </c>
      <c r="BH196" s="197" t="n">
        <v>3912.46484375</v>
      </c>
      <c r="BI196" s="197" t="n">
        <v>0.0</v>
      </c>
      <c r="BJ196" s="197" t="n">
        <v>10576.5537109375</v>
      </c>
      <c r="BK196" s="197" t="n">
        <v>10683.0478515625</v>
      </c>
      <c r="BL196" s="197" t="n">
        <v>10748.3271484375</v>
      </c>
      <c r="BM196" s="197" t="n">
        <v>2472.373291015625</v>
      </c>
      <c r="BN196" s="197" t="n">
        <v>2431.769775390625</v>
      </c>
      <c r="BO196" s="197" t="n">
        <v>3150.517578125</v>
      </c>
      <c r="BP196" s="197" t="n">
        <v>1.2513809204101562</v>
      </c>
      <c r="BQ196" s="197" t="n">
        <v>2961.108154296875</v>
      </c>
      <c r="BR196" s="197" t="n">
        <v>0.0</v>
      </c>
      <c r="BS196" s="197" t="n">
        <v>999999.0</v>
      </c>
      <c r="BT196" s="197" t="n">
        <v>0.0</v>
      </c>
      <c r="BU196" s="197" t="n">
        <v>2299.75634765625</v>
      </c>
      <c r="BV196" s="197" t="n">
        <v>2122.7958984375</v>
      </c>
      <c r="BW196" s="197" t="n">
        <v>99000.0</v>
      </c>
      <c r="BX196" s="197" t="n">
        <v>1679.701904296875</v>
      </c>
      <c r="BY196" s="197" t="n">
        <v>2182.887939453125</v>
      </c>
      <c r="BZ196" s="197" t="n">
        <v>99000.0</v>
      </c>
      <c r="CA196" s="197" t="n">
        <v>963.9406127929688</v>
      </c>
      <c r="CB196" s="197" t="n">
        <v>781.4981689453125</v>
      </c>
      <c r="CC196" s="197" t="n">
        <v>964.9122924804688</v>
      </c>
      <c r="CD196" s="197" t="n">
        <v>7738.146484375</v>
      </c>
      <c r="CE196" s="197" t="n">
        <v>8119.984375</v>
      </c>
      <c r="CF196" s="197" t="n">
        <v>12500.0</v>
      </c>
      <c r="CG196" s="197" t="n">
        <v>0.0</v>
      </c>
      <c r="CH196" s="197" t="n">
        <v>300.0</v>
      </c>
      <c r="CI196" s="197" t="n">
        <v>800.0</v>
      </c>
      <c r="CJ196" s="197" t="n">
        <v>1100.0</v>
      </c>
      <c r="CK196" s="197" t="n">
        <v>20000.0</v>
      </c>
      <c r="CL196" s="197" t="n">
        <v>20000.0</v>
      </c>
      <c r="CM196" s="197" t="n">
        <v>20000.0</v>
      </c>
      <c r="CN196" s="197" t="n">
        <v>20000.0</v>
      </c>
      <c r="CO196" s="197" t="n">
        <v>20000.0</v>
      </c>
      <c r="CP196" s="197" t="n">
        <v>20000.0</v>
      </c>
      <c r="CQ196" s="197" t="n">
        <v>20000.0</v>
      </c>
      <c r="CR196" s="197" t="n">
        <v>5000.0</v>
      </c>
      <c r="CS196" s="197" t="n">
        <v>0.0</v>
      </c>
      <c r="CT196" s="197" t="n">
        <v>0.0</v>
      </c>
      <c r="CU196" s="197" t="n">
        <v>748.761962890625</v>
      </c>
    </row>
    <row r="197" spans="2:99">
      <c r="B197" s="122" t="s">
        <v>597</v>
      </c>
      <c r="C197" s="197" t="n">
        <v>4256.0</v>
      </c>
      <c r="D197" s="197" t="n">
        <v>2900.0</v>
      </c>
      <c r="E197" s="197" t="n">
        <v>575.0</v>
      </c>
      <c r="F197" s="122" t="s">
        <v>597</v>
      </c>
      <c r="G197" s="197" t="n">
        <v>1956.7242431640625</v>
      </c>
      <c r="H197" s="197" t="n">
        <v>1801.9970703125</v>
      </c>
      <c r="I197" s="197" t="n">
        <v>575.0</v>
      </c>
      <c r="J197" s="197" t="n">
        <v>960.0216064453125</v>
      </c>
      <c r="K197" s="197" t="n">
        <v>1067.0</v>
      </c>
      <c r="L197" s="197" t="n">
        <v>4241.70166015625</v>
      </c>
      <c r="M197" s="197" t="n">
        <v>4241.70166015625</v>
      </c>
      <c r="N197" s="197" t="n">
        <v>8500.0</v>
      </c>
      <c r="O197" s="197" t="n">
        <v>8500.0</v>
      </c>
      <c r="P197" s="197" t="n">
        <v>8500.0</v>
      </c>
      <c r="Q197" s="197" t="n">
        <v>34911.23828125</v>
      </c>
      <c r="R197" s="197" t="n">
        <v>15663.677734375</v>
      </c>
      <c r="S197" s="197" t="n">
        <v>0.0</v>
      </c>
      <c r="T197" s="197" t="n">
        <v>1648.1009521484375</v>
      </c>
      <c r="U197" s="197" t="n">
        <v>6436.09228515625</v>
      </c>
      <c r="V197" s="197" t="n">
        <v>42700.65234375</v>
      </c>
      <c r="W197" s="197" t="n">
        <v>26143.990234375</v>
      </c>
      <c r="X197" s="197" t="n">
        <v>16556.662109375</v>
      </c>
      <c r="Y197" s="197" t="n">
        <v>0.0</v>
      </c>
      <c r="Z197" s="197" t="n">
        <v>7867.85693359375</v>
      </c>
      <c r="AA197" s="197" t="n">
        <v>1.0</v>
      </c>
      <c r="AB197" s="197" t="n">
        <v>0.0</v>
      </c>
      <c r="AC197" s="197" t="n">
        <v>0.0</v>
      </c>
      <c r="AD197" s="197" t="n">
        <v>0.44999998807907104</v>
      </c>
      <c r="AE197" s="197" t="n">
        <v>27098.337890625</v>
      </c>
      <c r="AF197" s="197" t="n">
        <v>7302.9951171875</v>
      </c>
      <c r="AG197" s="197" t="n">
        <v>1557.12353515625</v>
      </c>
      <c r="AH197" s="197" t="n">
        <v>2009.595458984375</v>
      </c>
      <c r="AI197" s="197" t="n">
        <v>664.2473754882812</v>
      </c>
      <c r="AJ197" s="197" t="n">
        <v>0.0</v>
      </c>
      <c r="AK197" s="197" t="n">
        <v>765.0198364257812</v>
      </c>
      <c r="AL197" s="197" t="n">
        <v>8500.0</v>
      </c>
      <c r="AM197" s="197" t="n">
        <v>4241.70166015625</v>
      </c>
      <c r="AN197" s="197" t="n">
        <v>0.0</v>
      </c>
      <c r="AO197" s="197" t="n">
        <v>0.0</v>
      </c>
      <c r="AP197" s="197" t="n">
        <v>0.0</v>
      </c>
      <c r="AQ197" s="197" t="n">
        <v>90.0</v>
      </c>
      <c r="AR197" s="197" t="n">
        <v>166.6666717529297</v>
      </c>
      <c r="AS197" s="197" t="n">
        <v>0.0</v>
      </c>
      <c r="AT197" s="197" t="n">
        <v>999999.0</v>
      </c>
      <c r="AU197" s="197" t="n">
        <v>0.0</v>
      </c>
      <c r="AV197" s="197" t="n">
        <v>999999.0</v>
      </c>
      <c r="AW197" s="197" t="n">
        <v>0.0</v>
      </c>
      <c r="AX197" s="197" t="n">
        <v>0.0</v>
      </c>
      <c r="AY197" s="197" t="n">
        <v>999999.0</v>
      </c>
      <c r="AZ197" s="197" t="n">
        <v>0.0</v>
      </c>
      <c r="BA197" s="197" t="n">
        <v>999999.0</v>
      </c>
      <c r="BB197" s="197" t="n">
        <v>0.0</v>
      </c>
      <c r="BC197" s="197" t="n">
        <v>0.0</v>
      </c>
      <c r="BD197" s="197" t="n">
        <v>0.0</v>
      </c>
      <c r="BE197" s="197" t="n">
        <v>0.0</v>
      </c>
      <c r="BF197" s="197" t="n">
        <v>999999.0</v>
      </c>
      <c r="BG197" s="197" t="n">
        <v>999999.0</v>
      </c>
      <c r="BH197" s="197" t="n">
        <v>999999.0</v>
      </c>
      <c r="BI197" s="197" t="n">
        <v>0.0</v>
      </c>
      <c r="BJ197" s="197" t="n">
        <v>999999.0</v>
      </c>
      <c r="BK197" s="197" t="n">
        <v>999999.0</v>
      </c>
      <c r="BL197" s="197" t="n">
        <v>999999.0</v>
      </c>
      <c r="BM197" s="197" t="n">
        <v>0.0</v>
      </c>
      <c r="BN197" s="197" t="n">
        <v>0.0</v>
      </c>
      <c r="BO197" s="197" t="n">
        <v>0.0</v>
      </c>
      <c r="BP197" s="197" t="n">
        <v>0.0</v>
      </c>
      <c r="BQ197" s="197" t="n">
        <v>999999.0</v>
      </c>
      <c r="BR197" s="197" t="n">
        <v>0.0</v>
      </c>
      <c r="BS197" s="197" t="n">
        <v>999999.0</v>
      </c>
      <c r="BT197" s="197" t="n">
        <v>0.0</v>
      </c>
      <c r="BU197" s="197" t="n">
        <v>1278.9169921875</v>
      </c>
      <c r="BV197" s="197" t="n">
        <v>2319.204833984375</v>
      </c>
      <c r="BW197" s="197" t="n">
        <v>99000.0</v>
      </c>
      <c r="BX197" s="197" t="n">
        <v>771.2587280273438</v>
      </c>
      <c r="BY197" s="197" t="n">
        <v>1682.2535400390625</v>
      </c>
      <c r="BZ197" s="197" t="n">
        <v>99000.0</v>
      </c>
      <c r="CA197" s="197" t="n">
        <v>899.93505859375</v>
      </c>
      <c r="CB197" s="197" t="n">
        <v>977.3778076171875</v>
      </c>
      <c r="CC197" s="197" t="n">
        <v>631.5789184570312</v>
      </c>
      <c r="CD197" s="197" t="n">
        <v>4331.9853515625</v>
      </c>
      <c r="CE197" s="197" t="n">
        <v>7762.009765625</v>
      </c>
      <c r="CF197" s="197" t="n">
        <v>8000.0</v>
      </c>
      <c r="CG197" s="197" t="n">
        <v>0.0</v>
      </c>
      <c r="CH197" s="197" t="n">
        <v>300.0</v>
      </c>
      <c r="CI197" s="197" t="n">
        <v>800.0</v>
      </c>
      <c r="CJ197" s="197" t="n">
        <v>1100.0</v>
      </c>
      <c r="CK197" s="197" t="n">
        <v>20000.0</v>
      </c>
      <c r="CL197" s="197" t="n">
        <v>20000.0</v>
      </c>
      <c r="CM197" s="197" t="n">
        <v>20000.0</v>
      </c>
      <c r="CN197" s="197" t="n">
        <v>20000.0</v>
      </c>
      <c r="CO197" s="197" t="n">
        <v>20000.0</v>
      </c>
      <c r="CP197" s="197" t="n">
        <v>20000.0</v>
      </c>
      <c r="CQ197" s="197" t="n">
        <v>20000.0</v>
      </c>
      <c r="CR197" s="197" t="n">
        <v>5000.0</v>
      </c>
      <c r="CS197" s="197" t="n">
        <v>0.0</v>
      </c>
      <c r="CT197" s="197" t="n">
        <v>0.0</v>
      </c>
      <c r="CU197" s="197" t="n">
        <v>3915.91943359375</v>
      </c>
    </row>
    <row r="198" spans="2:99">
      <c r="B198" s="122" t="s">
        <v>598</v>
      </c>
      <c r="C198" s="197" t="n">
        <v>4279.0</v>
      </c>
      <c r="D198" s="197" t="n">
        <v>2904.0</v>
      </c>
      <c r="E198" s="197" t="n">
        <v>675.0</v>
      </c>
      <c r="F198" s="122" t="s">
        <v>598</v>
      </c>
      <c r="G198" s="197" t="n">
        <v>2634.048095703125</v>
      </c>
      <c r="H198" s="197" t="n">
        <v>2149.56787109375</v>
      </c>
      <c r="I198" s="197" t="n">
        <v>675.0</v>
      </c>
      <c r="J198" s="197" t="n">
        <v>972.0</v>
      </c>
      <c r="K198" s="197" t="n">
        <v>1067.0</v>
      </c>
      <c r="L198" s="197" t="n">
        <v>628.747802734375</v>
      </c>
      <c r="M198" s="197" t="n">
        <v>628.747802734375</v>
      </c>
      <c r="N198" s="197" t="n">
        <v>6326.314453125</v>
      </c>
      <c r="O198" s="197" t="n">
        <v>6326.314453125</v>
      </c>
      <c r="P198" s="197" t="n">
        <v>6326.314453125</v>
      </c>
      <c r="Q198" s="197" t="n">
        <v>39665.1015625</v>
      </c>
      <c r="R198" s="197" t="n">
        <v>10716.541015625</v>
      </c>
      <c r="S198" s="197" t="n">
        <v>0.0</v>
      </c>
      <c r="T198" s="197" t="n">
        <v>1194.9239501953125</v>
      </c>
      <c r="U198" s="197" t="n">
        <v>4282.640625</v>
      </c>
      <c r="V198" s="197" t="n">
        <v>45049.6484375</v>
      </c>
      <c r="W198" s="197" t="n">
        <v>25362.568359375</v>
      </c>
      <c r="X198" s="197" t="n">
        <v>19687.080078125</v>
      </c>
      <c r="Y198" s="197" t="n">
        <v>0.0</v>
      </c>
      <c r="Z198" s="197" t="n">
        <v>9294.3544921875</v>
      </c>
      <c r="AA198" s="197" t="n">
        <v>1.0</v>
      </c>
      <c r="AB198" s="197" t="n">
        <v>0.0</v>
      </c>
      <c r="AC198" s="197" t="n">
        <v>0.0</v>
      </c>
      <c r="AD198" s="197" t="n">
        <v>0.3499999940395355</v>
      </c>
      <c r="AE198" s="197" t="n">
        <v>20426.72265625</v>
      </c>
      <c r="AF198" s="197" t="n">
        <v>10514.8232421875</v>
      </c>
      <c r="AG198" s="197" t="n">
        <v>0.0</v>
      </c>
      <c r="AH198" s="197" t="n">
        <v>4331.10400390625</v>
      </c>
      <c r="AI198" s="197" t="n">
        <v>3003.755859375</v>
      </c>
      <c r="AJ198" s="197" t="n">
        <v>0.0</v>
      </c>
      <c r="AK198" s="197" t="n">
        <v>759.8768920898438</v>
      </c>
      <c r="AL198" s="197" t="n">
        <v>7560.64501953125</v>
      </c>
      <c r="AM198" s="197" t="n">
        <v>4216.8076171875</v>
      </c>
      <c r="AN198" s="197" t="n">
        <v>0.0</v>
      </c>
      <c r="AO198" s="197" t="n">
        <v>0.0</v>
      </c>
      <c r="AP198" s="197" t="n">
        <v>0.0</v>
      </c>
      <c r="AQ198" s="197" t="n">
        <v>90.0</v>
      </c>
      <c r="AR198" s="197" t="n">
        <v>552.7545776367188</v>
      </c>
      <c r="AS198" s="197" t="n">
        <v>0.0</v>
      </c>
      <c r="AT198" s="197" t="n">
        <v>999999.0</v>
      </c>
      <c r="AU198" s="197" t="n">
        <v>0.0</v>
      </c>
      <c r="AV198" s="197" t="n">
        <v>999999.0</v>
      </c>
      <c r="AW198" s="197" t="n">
        <v>0.0</v>
      </c>
      <c r="AX198" s="197" t="n">
        <v>0.0</v>
      </c>
      <c r="AY198" s="197" t="n">
        <v>999999.0</v>
      </c>
      <c r="AZ198" s="197" t="n">
        <v>0.0</v>
      </c>
      <c r="BA198" s="197" t="n">
        <v>999999.0</v>
      </c>
      <c r="BB198" s="197" t="n">
        <v>0.0</v>
      </c>
      <c r="BC198" s="197" t="n">
        <v>0.0</v>
      </c>
      <c r="BD198" s="197" t="n">
        <v>0.0</v>
      </c>
      <c r="BE198" s="197" t="n">
        <v>0.0</v>
      </c>
      <c r="BF198" s="197" t="n">
        <v>999999.0</v>
      </c>
      <c r="BG198" s="197" t="n">
        <v>999999.0</v>
      </c>
      <c r="BH198" s="197" t="n">
        <v>999999.0</v>
      </c>
      <c r="BI198" s="197" t="n">
        <v>0.0</v>
      </c>
      <c r="BJ198" s="197" t="n">
        <v>999999.0</v>
      </c>
      <c r="BK198" s="197" t="n">
        <v>999999.0</v>
      </c>
      <c r="BL198" s="197" t="n">
        <v>999999.0</v>
      </c>
      <c r="BM198" s="197" t="n">
        <v>0.0</v>
      </c>
      <c r="BN198" s="197" t="n">
        <v>0.0</v>
      </c>
      <c r="BO198" s="197" t="n">
        <v>0.0</v>
      </c>
      <c r="BP198" s="197" t="n">
        <v>0.0</v>
      </c>
      <c r="BQ198" s="197" t="n">
        <v>999999.0</v>
      </c>
      <c r="BR198" s="197" t="n">
        <v>0.0</v>
      </c>
      <c r="BS198" s="197" t="n">
        <v>999999.0</v>
      </c>
      <c r="BT198" s="197" t="n">
        <v>0.0</v>
      </c>
      <c r="BU198" s="197" t="n">
        <v>364.3043518066406</v>
      </c>
      <c r="BV198" s="197" t="n">
        <v>1356.072998046875</v>
      </c>
      <c r="BW198" s="197" t="n">
        <v>99000.0</v>
      </c>
      <c r="BX198" s="197" t="n">
        <v>199.47769165039062</v>
      </c>
      <c r="BY198" s="197" t="n">
        <v>835.9854736328125</v>
      </c>
      <c r="BZ198" s="197" t="n">
        <v>99000.0</v>
      </c>
      <c r="CA198" s="197" t="n">
        <v>465.40228271484375</v>
      </c>
      <c r="CB198" s="197" t="n">
        <v>906.0980224609375</v>
      </c>
      <c r="CC198" s="197" t="n">
        <v>631.5789184570312</v>
      </c>
      <c r="CD198" s="197" t="n">
        <v>352.635009765625</v>
      </c>
      <c r="CE198" s="197" t="n">
        <v>4716.884765625</v>
      </c>
      <c r="CF198" s="197" t="n">
        <v>8000.0</v>
      </c>
      <c r="CG198" s="197" t="n">
        <v>0.0</v>
      </c>
      <c r="CH198" s="197" t="n">
        <v>300.0</v>
      </c>
      <c r="CI198" s="197" t="n">
        <v>800.0</v>
      </c>
      <c r="CJ198" s="197" t="n">
        <v>1100.0</v>
      </c>
      <c r="CK198" s="197" t="n">
        <v>20000.0</v>
      </c>
      <c r="CL198" s="197" t="n">
        <v>20000.0</v>
      </c>
      <c r="CM198" s="197" t="n">
        <v>20000.0</v>
      </c>
      <c r="CN198" s="197" t="n">
        <v>20000.0</v>
      </c>
      <c r="CO198" s="197" t="n">
        <v>20000.0</v>
      </c>
      <c r="CP198" s="197" t="n">
        <v>20000.0</v>
      </c>
      <c r="CQ198" s="197" t="n">
        <v>20000.0</v>
      </c>
      <c r="CR198" s="197" t="n">
        <v>3250.0</v>
      </c>
      <c r="CS198" s="197" t="n">
        <v>0.0</v>
      </c>
      <c r="CT198" s="197" t="n">
        <v>0.0</v>
      </c>
      <c r="CU198" s="197" t="n">
        <v>2679.13525390625</v>
      </c>
    </row>
    <row r="199" spans="2:99">
      <c r="B199" s="122" t="s">
        <v>599</v>
      </c>
      <c r="C199" s="197" t="n">
        <v>4552.0</v>
      </c>
      <c r="D199" s="197" t="n">
        <v>3385.0</v>
      </c>
      <c r="E199" s="197" t="n">
        <v>800.0</v>
      </c>
      <c r="F199" s="122" t="s">
        <v>599</v>
      </c>
      <c r="G199" s="197" t="n">
        <v>3340.764404296875</v>
      </c>
      <c r="H199" s="197" t="n">
        <v>2615.90966796875</v>
      </c>
      <c r="I199" s="197" t="n">
        <v>800.0</v>
      </c>
      <c r="J199" s="197" t="n">
        <v>972.0</v>
      </c>
      <c r="K199" s="197" t="n">
        <v>887.4024047851562</v>
      </c>
      <c r="L199" s="197" t="n">
        <v>1124.26904296875</v>
      </c>
      <c r="M199" s="197" t="n">
        <v>1124.26904296875</v>
      </c>
      <c r="N199" s="197" t="n">
        <v>1165.6094970703125</v>
      </c>
      <c r="O199" s="197" t="n">
        <v>1165.6094970703125</v>
      </c>
      <c r="P199" s="197" t="n">
        <v>1165.6094970703125</v>
      </c>
      <c r="Q199" s="197" t="n">
        <v>20132.3359375</v>
      </c>
      <c r="R199" s="197" t="n">
        <v>9324.8759765625</v>
      </c>
      <c r="S199" s="197" t="n">
        <v>0.0</v>
      </c>
      <c r="T199" s="197" t="n">
        <v>0.0</v>
      </c>
      <c r="U199" s="197" t="n">
        <v>-175.47203063964844</v>
      </c>
      <c r="V199" s="197" t="n">
        <v>12543.212890625</v>
      </c>
      <c r="W199" s="197" t="n">
        <v>4955.67724609375</v>
      </c>
      <c r="X199" s="197" t="n">
        <v>7523.06884765625</v>
      </c>
      <c r="Y199" s="197" t="n">
        <v>0.0</v>
      </c>
      <c r="Z199" s="197" t="n">
        <v>15125.0</v>
      </c>
      <c r="AA199" s="197" t="n">
        <v>1.0</v>
      </c>
      <c r="AB199" s="197" t="n">
        <v>0.0</v>
      </c>
      <c r="AC199" s="197" t="n">
        <v>0.0</v>
      </c>
      <c r="AD199" s="197" t="n">
        <v>0.3499999940395355</v>
      </c>
      <c r="AE199" s="197" t="n">
        <v>11050.4677734375</v>
      </c>
      <c r="AF199" s="197" t="n">
        <v>4542.25</v>
      </c>
      <c r="AG199" s="197" t="n">
        <v>0.0</v>
      </c>
      <c r="AH199" s="197" t="n">
        <v>4588.60400390625</v>
      </c>
      <c r="AI199" s="197" t="n">
        <v>3467.03076171875</v>
      </c>
      <c r="AJ199" s="197" t="n">
        <v>0.0</v>
      </c>
      <c r="AK199" s="197" t="n">
        <v>58.75685119628906</v>
      </c>
      <c r="AL199" s="197" t="n">
        <v>6680.0</v>
      </c>
      <c r="AM199" s="197" t="n">
        <v>4328.1455078125</v>
      </c>
      <c r="AN199" s="197" t="n">
        <v>2331.218994140625</v>
      </c>
      <c r="AO199" s="197" t="n">
        <v>1165.6094970703125</v>
      </c>
      <c r="AP199" s="197" t="n">
        <v>1124.26904296875</v>
      </c>
      <c r="AQ199" s="197" t="n">
        <v>197.18992614746094</v>
      </c>
      <c r="AR199" s="197" t="n">
        <v>1067.0</v>
      </c>
      <c r="AS199" s="197" t="n">
        <v>0.0</v>
      </c>
      <c r="AT199" s="197" t="n">
        <v>999999.0</v>
      </c>
      <c r="AU199" s="197" t="n">
        <v>0.0</v>
      </c>
      <c r="AV199" s="197" t="n">
        <v>999999.0</v>
      </c>
      <c r="AW199" s="197" t="n">
        <v>0.0</v>
      </c>
      <c r="AX199" s="197" t="n">
        <v>0.0</v>
      </c>
      <c r="AY199" s="197" t="n">
        <v>999999.0</v>
      </c>
      <c r="AZ199" s="197" t="n">
        <v>0.0</v>
      </c>
      <c r="BA199" s="197" t="n">
        <v>999999.0</v>
      </c>
      <c r="BB199" s="197" t="n">
        <v>0.0</v>
      </c>
      <c r="BC199" s="197" t="n">
        <v>0.0</v>
      </c>
      <c r="BD199" s="197" t="n">
        <v>0.0</v>
      </c>
      <c r="BE199" s="197" t="n">
        <v>0.0</v>
      </c>
      <c r="BF199" s="197" t="n">
        <v>999999.0</v>
      </c>
      <c r="BG199" s="197" t="n">
        <v>999999.0</v>
      </c>
      <c r="BH199" s="197" t="n">
        <v>999999.0</v>
      </c>
      <c r="BI199" s="197" t="n">
        <v>0.0</v>
      </c>
      <c r="BJ199" s="197" t="n">
        <v>999999.0</v>
      </c>
      <c r="BK199" s="197" t="n">
        <v>999999.0</v>
      </c>
      <c r="BL199" s="197" t="n">
        <v>999999.0</v>
      </c>
      <c r="BM199" s="197" t="n">
        <v>0.0</v>
      </c>
      <c r="BN199" s="197" t="n">
        <v>0.0</v>
      </c>
      <c r="BO199" s="197" t="n">
        <v>0.0</v>
      </c>
      <c r="BP199" s="197" t="n">
        <v>0.0</v>
      </c>
      <c r="BQ199" s="197" t="n">
        <v>999999.0</v>
      </c>
      <c r="BR199" s="197" t="n">
        <v>0.0</v>
      </c>
      <c r="BS199" s="197" t="n">
        <v>999999.0</v>
      </c>
      <c r="BT199" s="197" t="n">
        <v>0.0</v>
      </c>
      <c r="BU199" s="197" t="n">
        <v>263.6256408691406</v>
      </c>
      <c r="BV199" s="197" t="n">
        <v>360.5647888183594</v>
      </c>
      <c r="BW199" s="197" t="n">
        <v>450.0</v>
      </c>
      <c r="BX199" s="197" t="n">
        <v>197.17965698242188</v>
      </c>
      <c r="BY199" s="197" t="n">
        <v>197.0430908203125</v>
      </c>
      <c r="BZ199" s="197" t="n">
        <v>450.0</v>
      </c>
      <c r="CA199" s="197" t="n">
        <v>505.02777099609375</v>
      </c>
      <c r="CB199" s="197" t="n">
        <v>483.859375</v>
      </c>
      <c r="CC199" s="197" t="n">
        <v>631.5789184570312</v>
      </c>
      <c r="CD199" s="197" t="n">
        <v>206.95152282714844</v>
      </c>
      <c r="CE199" s="197" t="n">
        <v>295.21014404296875</v>
      </c>
      <c r="CF199" s="197" t="n">
        <v>11000.0</v>
      </c>
      <c r="CG199" s="197" t="n">
        <v>0.0</v>
      </c>
      <c r="CH199" s="197" t="n">
        <v>1000.0</v>
      </c>
      <c r="CI199" s="197" t="n">
        <v>800.0</v>
      </c>
      <c r="CJ199" s="197" t="n">
        <v>1800.0</v>
      </c>
      <c r="CK199" s="197" t="n">
        <v>20000.0</v>
      </c>
      <c r="CL199" s="197" t="n">
        <v>2467.192626953125</v>
      </c>
      <c r="CM199" s="197" t="n">
        <v>20000.0</v>
      </c>
      <c r="CN199" s="197" t="n">
        <v>20000.0</v>
      </c>
      <c r="CO199" s="197" t="n">
        <v>20000.0</v>
      </c>
      <c r="CP199" s="197" t="n">
        <v>20000.0</v>
      </c>
      <c r="CQ199" s="197" t="n">
        <v>20000.0</v>
      </c>
      <c r="CR199" s="197" t="n">
        <v>3500.0</v>
      </c>
      <c r="CS199" s="197" t="n">
        <v>0.0</v>
      </c>
      <c r="CT199" s="197" t="n">
        <v>0.0</v>
      </c>
      <c r="CU199" s="197" t="n">
        <v>2331.218994140625</v>
      </c>
    </row>
    <row r="200" spans="2:99">
      <c r="B200" s="122" t="s">
        <v>600</v>
      </c>
      <c r="C200" s="197" t="n">
        <v>4552.0</v>
      </c>
      <c r="D200" s="197" t="n">
        <v>3538.0</v>
      </c>
      <c r="E200" s="197" t="n">
        <v>975.0</v>
      </c>
      <c r="F200" s="122" t="s">
        <v>600</v>
      </c>
      <c r="G200" s="197" t="n">
        <v>3568.603759765625</v>
      </c>
      <c r="H200" s="197" t="n">
        <v>2990.908935546875</v>
      </c>
      <c r="I200" s="197" t="n">
        <v>975.0</v>
      </c>
      <c r="J200" s="197" t="n">
        <v>933.4874267578125</v>
      </c>
      <c r="K200" s="197" t="n">
        <v>689.5341796875</v>
      </c>
      <c r="L200" s="197" t="n">
        <v>1200.7723388671875</v>
      </c>
      <c r="M200" s="197" t="n">
        <v>1200.7723388671875</v>
      </c>
      <c r="N200" s="197" t="n">
        <v>1200.7723388671875</v>
      </c>
      <c r="O200" s="197" t="n">
        <v>1200.7723388671875</v>
      </c>
      <c r="P200" s="197" t="n">
        <v>1200.7723388671875</v>
      </c>
      <c r="Q200" s="197" t="n">
        <v>14616.7412109375</v>
      </c>
      <c r="R200" s="197" t="n">
        <v>9606.1787109375</v>
      </c>
      <c r="S200" s="197" t="n">
        <v>0.0</v>
      </c>
      <c r="T200" s="197" t="n">
        <v>0.0</v>
      </c>
      <c r="U200" s="197" t="n">
        <v>-143.1673126220703</v>
      </c>
      <c r="V200" s="197" t="n">
        <v>13263.896484375</v>
      </c>
      <c r="W200" s="197" t="n">
        <v>7699.48779296875</v>
      </c>
      <c r="X200" s="197" t="n">
        <v>5469.83056640625</v>
      </c>
      <c r="Y200" s="197" t="n">
        <v>0.0</v>
      </c>
      <c r="Z200" s="197" t="n">
        <v>7773.185546875</v>
      </c>
      <c r="AA200" s="197" t="n">
        <v>1.0</v>
      </c>
      <c r="AB200" s="197" t="n">
        <v>0.0</v>
      </c>
      <c r="AC200" s="197" t="n">
        <v>0.0</v>
      </c>
      <c r="AD200" s="197" t="n">
        <v>0.3499999940395355</v>
      </c>
      <c r="AE200" s="197" t="n">
        <v>9172.9169921875</v>
      </c>
      <c r="AF200" s="197" t="n">
        <v>0.0</v>
      </c>
      <c r="AG200" s="197" t="n">
        <v>2203.129150390625</v>
      </c>
      <c r="AH200" s="197" t="n">
        <v>3672.9697265625</v>
      </c>
      <c r="AI200" s="197" t="n">
        <v>2596.88525390625</v>
      </c>
      <c r="AJ200" s="197" t="n">
        <v>22.9180965423584</v>
      </c>
      <c r="AK200" s="197" t="n">
        <v>0.0</v>
      </c>
      <c r="AL200" s="197" t="n">
        <v>6680.0</v>
      </c>
      <c r="AM200" s="197" t="n">
        <v>4420.1201171875</v>
      </c>
      <c r="AN200" s="197" t="n">
        <v>2401.544677734375</v>
      </c>
      <c r="AO200" s="197" t="n">
        <v>1200.7723388671875</v>
      </c>
      <c r="AP200" s="197" t="n">
        <v>1200.7723388671875</v>
      </c>
      <c r="AQ200" s="197" t="n">
        <v>673.6773681640625</v>
      </c>
      <c r="AR200" s="197" t="n">
        <v>1067.0</v>
      </c>
      <c r="AS200" s="197" t="n">
        <v>0.0</v>
      </c>
      <c r="AT200" s="197" t="n">
        <v>999999.0</v>
      </c>
      <c r="AU200" s="197" t="n">
        <v>0.0</v>
      </c>
      <c r="AV200" s="197" t="n">
        <v>999999.0</v>
      </c>
      <c r="AW200" s="197" t="n">
        <v>0.0</v>
      </c>
      <c r="AX200" s="197" t="n">
        <v>0.0</v>
      </c>
      <c r="AY200" s="197" t="n">
        <v>999999.0</v>
      </c>
      <c r="AZ200" s="197" t="n">
        <v>0.0</v>
      </c>
      <c r="BA200" s="197" t="n">
        <v>999999.0</v>
      </c>
      <c r="BB200" s="197" t="n">
        <v>0.0</v>
      </c>
      <c r="BC200" s="197" t="n">
        <v>0.0</v>
      </c>
      <c r="BD200" s="197" t="n">
        <v>0.0</v>
      </c>
      <c r="BE200" s="197" t="n">
        <v>0.0</v>
      </c>
      <c r="BF200" s="197" t="n">
        <v>999999.0</v>
      </c>
      <c r="BG200" s="197" t="n">
        <v>999999.0</v>
      </c>
      <c r="BH200" s="197" t="n">
        <v>999999.0</v>
      </c>
      <c r="BI200" s="197" t="n">
        <v>0.0</v>
      </c>
      <c r="BJ200" s="197" t="n">
        <v>999999.0</v>
      </c>
      <c r="BK200" s="197" t="n">
        <v>999999.0</v>
      </c>
      <c r="BL200" s="197" t="n">
        <v>999999.0</v>
      </c>
      <c r="BM200" s="197" t="n">
        <v>0.0</v>
      </c>
      <c r="BN200" s="197" t="n">
        <v>0.0</v>
      </c>
      <c r="BO200" s="197" t="n">
        <v>0.0</v>
      </c>
      <c r="BP200" s="197" t="n">
        <v>0.0</v>
      </c>
      <c r="BQ200" s="197" t="n">
        <v>999999.0</v>
      </c>
      <c r="BR200" s="197" t="n">
        <v>0.0</v>
      </c>
      <c r="BS200" s="197" t="n">
        <v>999999.0</v>
      </c>
      <c r="BT200" s="197" t="n">
        <v>0.0</v>
      </c>
      <c r="BU200" s="197" t="n">
        <v>257.9214172363281</v>
      </c>
      <c r="BV200" s="197" t="n">
        <v>263.7105407714844</v>
      </c>
      <c r="BW200" s="197" t="n">
        <v>450.0</v>
      </c>
      <c r="BX200" s="197" t="n">
        <v>221.7543487548828</v>
      </c>
      <c r="BY200" s="197" t="n">
        <v>197.2534637451172</v>
      </c>
      <c r="BZ200" s="197" t="n">
        <v>450.0</v>
      </c>
      <c r="CA200" s="197" t="n">
        <v>405.9984436035156</v>
      </c>
      <c r="CB200" s="197" t="n">
        <v>506.4289855957031</v>
      </c>
      <c r="CC200" s="197" t="n">
        <v>631.5789184570312</v>
      </c>
      <c r="CD200" s="197" t="n">
        <v>215.98829650878906</v>
      </c>
      <c r="CE200" s="197" t="n">
        <v>206.9134063720703</v>
      </c>
      <c r="CF200" s="197" t="n">
        <v>11000.0</v>
      </c>
      <c r="CG200" s="197" t="n">
        <v>0.0</v>
      </c>
      <c r="CH200" s="197" t="n">
        <v>1000.0</v>
      </c>
      <c r="CI200" s="197" t="n">
        <v>800.0</v>
      </c>
      <c r="CJ200" s="197" t="n">
        <v>1800.0</v>
      </c>
      <c r="CK200" s="197" t="n">
        <v>20000.0</v>
      </c>
      <c r="CL200" s="197" t="n">
        <v>2846.36181640625</v>
      </c>
      <c r="CM200" s="197" t="n">
        <v>20000.0</v>
      </c>
      <c r="CN200" s="197" t="n">
        <v>20000.0</v>
      </c>
      <c r="CO200" s="197" t="n">
        <v>20000.0</v>
      </c>
      <c r="CP200" s="197" t="n">
        <v>20000.0</v>
      </c>
      <c r="CQ200" s="197" t="n">
        <v>20000.0</v>
      </c>
      <c r="CR200" s="197" t="n">
        <v>4000.0</v>
      </c>
      <c r="CS200" s="197" t="n">
        <v>0.0</v>
      </c>
      <c r="CT200" s="197" t="n">
        <v>0.0</v>
      </c>
      <c r="CU200" s="197" t="n">
        <v>2401.544677734375</v>
      </c>
    </row>
    <row r="201" spans="2:99">
      <c r="B201" s="122" t="s">
        <v>601</v>
      </c>
      <c r="C201" s="197" t="n">
        <v>4500.0</v>
      </c>
      <c r="D201" s="197" t="n">
        <v>3538.0</v>
      </c>
      <c r="E201" s="197" t="n">
        <v>975.0</v>
      </c>
      <c r="F201" s="122" t="s">
        <v>601</v>
      </c>
      <c r="G201" s="197" t="n">
        <v>3425.348388671875</v>
      </c>
      <c r="H201" s="197" t="n">
        <v>2827.7392578125</v>
      </c>
      <c r="I201" s="197" t="n">
        <v>954.9423828125</v>
      </c>
      <c r="J201" s="197" t="n">
        <v>898.8934326171875</v>
      </c>
      <c r="K201" s="197" t="n">
        <v>504.4495544433594</v>
      </c>
      <c r="L201" s="197" t="n">
        <v>2933.679931640625</v>
      </c>
      <c r="M201" s="197" t="n">
        <v>2933.679931640625</v>
      </c>
      <c r="N201" s="197" t="n">
        <v>2933.679931640625</v>
      </c>
      <c r="O201" s="197" t="n">
        <v>2933.679931640625</v>
      </c>
      <c r="P201" s="197" t="n">
        <v>2933.679931640625</v>
      </c>
      <c r="Q201" s="197" t="n">
        <v>14278.9169921875</v>
      </c>
      <c r="R201" s="197" t="n">
        <v>3377.0</v>
      </c>
      <c r="S201" s="197" t="n">
        <v>0.0</v>
      </c>
      <c r="T201" s="197" t="n">
        <v>0.0</v>
      </c>
      <c r="U201" s="197" t="n">
        <v>-55.662052154541016</v>
      </c>
      <c r="V201" s="197" t="n">
        <v>0.0</v>
      </c>
      <c r="W201" s="197" t="n">
        <v>0.0</v>
      </c>
      <c r="X201" s="197" t="n">
        <v>0.0</v>
      </c>
      <c r="Y201" s="197" t="n">
        <v>0.0</v>
      </c>
      <c r="Z201" s="197" t="n">
        <v>8716.6669921875</v>
      </c>
      <c r="AA201" s="197" t="n">
        <v>1.0</v>
      </c>
      <c r="AB201" s="197" t="n">
        <v>0.0</v>
      </c>
      <c r="AC201" s="197" t="n">
        <v>0.0</v>
      </c>
      <c r="AD201" s="197" t="n">
        <v>0.3499999940395355</v>
      </c>
      <c r="AE201" s="197" t="n">
        <v>6583.3984375</v>
      </c>
      <c r="AF201" s="197" t="n">
        <v>0.0</v>
      </c>
      <c r="AG201" s="197" t="n">
        <v>4605.35986328125</v>
      </c>
      <c r="AH201" s="197" t="n">
        <v>3474.412109375</v>
      </c>
      <c r="AI201" s="197" t="n">
        <v>2128.311767578125</v>
      </c>
      <c r="AJ201" s="197" t="n">
        <v>3415.4453125</v>
      </c>
      <c r="AK201" s="197" t="n">
        <v>3279.883544921875</v>
      </c>
      <c r="AL201" s="197" t="n">
        <v>6680.0</v>
      </c>
      <c r="AM201" s="197" t="n">
        <v>4448.662109375</v>
      </c>
      <c r="AN201" s="197" t="n">
        <v>0.0</v>
      </c>
      <c r="AO201" s="197" t="n">
        <v>0.0</v>
      </c>
      <c r="AP201" s="197" t="n">
        <v>0.0</v>
      </c>
      <c r="AQ201" s="197" t="n">
        <v>702.79638671875</v>
      </c>
      <c r="AR201" s="197" t="n">
        <v>985.1769409179688</v>
      </c>
      <c r="AS201" s="197" t="n">
        <v>0.8908030390739441</v>
      </c>
      <c r="AT201" s="197" t="n">
        <v>573.1762084960938</v>
      </c>
      <c r="AU201" s="197" t="n">
        <v>0.0</v>
      </c>
      <c r="AV201" s="197" t="n">
        <v>13476.46875</v>
      </c>
      <c r="AW201" s="197" t="n">
        <v>391.87109375</v>
      </c>
      <c r="AX201" s="197" t="n">
        <v>1.5518258810043335</v>
      </c>
      <c r="AY201" s="197" t="n">
        <v>-729.60791015625</v>
      </c>
      <c r="AZ201" s="197" t="n">
        <v>0.0</v>
      </c>
      <c r="BA201" s="197" t="n">
        <v>21748.607421875</v>
      </c>
      <c r="BB201" s="197" t="n">
        <v>-1300.1871337890625</v>
      </c>
      <c r="BC201" s="197" t="n">
        <v>0.0</v>
      </c>
      <c r="BD201" s="197" t="n">
        <v>0.0</v>
      </c>
      <c r="BE201" s="197" t="n">
        <v>0.0</v>
      </c>
      <c r="BF201" s="197" t="n">
        <v>999999.0</v>
      </c>
      <c r="BG201" s="197" t="n">
        <v>999999.0</v>
      </c>
      <c r="BH201" s="197" t="n">
        <v>999999.0</v>
      </c>
      <c r="BI201" s="197" t="n">
        <v>0.0</v>
      </c>
      <c r="BJ201" s="197" t="n">
        <v>999999.0</v>
      </c>
      <c r="BK201" s="197" t="n">
        <v>999999.0</v>
      </c>
      <c r="BL201" s="197" t="n">
        <v>999999.0</v>
      </c>
      <c r="BM201" s="197" t="n">
        <v>0.0</v>
      </c>
      <c r="BN201" s="197" t="n">
        <v>0.0</v>
      </c>
      <c r="BO201" s="197" t="n">
        <v>0.0</v>
      </c>
      <c r="BP201" s="197" t="n">
        <v>0.0</v>
      </c>
      <c r="BQ201" s="197" t="n">
        <v>999999.0</v>
      </c>
      <c r="BR201" s="197" t="n">
        <v>0.0</v>
      </c>
      <c r="BS201" s="197" t="n">
        <v>999999.0</v>
      </c>
      <c r="BT201" s="197" t="n">
        <v>0.0</v>
      </c>
      <c r="BU201" s="197" t="n">
        <v>235.30450439453125</v>
      </c>
      <c r="BV201" s="197" t="n">
        <v>257.8225402832031</v>
      </c>
      <c r="BW201" s="197" t="n">
        <v>550.0</v>
      </c>
      <c r="BX201" s="197" t="n">
        <v>189.9296875</v>
      </c>
      <c r="BY201" s="197" t="n">
        <v>221.5699920654297</v>
      </c>
      <c r="BZ201" s="197" t="n">
        <v>680.0</v>
      </c>
      <c r="CA201" s="197" t="n">
        <v>451.0033264160156</v>
      </c>
      <c r="CB201" s="197" t="n">
        <v>403.5727844238281</v>
      </c>
      <c r="CC201" s="197" t="n">
        <v>631.5789184570312</v>
      </c>
      <c r="CD201" s="197" t="n">
        <v>249.3229522705078</v>
      </c>
      <c r="CE201" s="197" t="n">
        <v>216.82882690429688</v>
      </c>
      <c r="CF201" s="197" t="n">
        <v>99000.0</v>
      </c>
      <c r="CG201" s="197" t="n">
        <v>3061.0849609375</v>
      </c>
      <c r="CH201" s="197" t="n">
        <v>2500.0</v>
      </c>
      <c r="CI201" s="197" t="n">
        <v>800.0</v>
      </c>
      <c r="CJ201" s="197" t="n">
        <v>3300.0</v>
      </c>
      <c r="CK201" s="197" t="n">
        <v>20000.0</v>
      </c>
      <c r="CL201" s="197" t="n">
        <v>20000.0</v>
      </c>
      <c r="CM201" s="197" t="n">
        <v>20000.0</v>
      </c>
      <c r="CN201" s="197" t="n">
        <v>20000.0</v>
      </c>
      <c r="CO201" s="197" t="n">
        <v>20000.0</v>
      </c>
      <c r="CP201" s="197" t="n">
        <v>20000.0</v>
      </c>
      <c r="CQ201" s="197" t="n">
        <v>20000.0</v>
      </c>
      <c r="CR201" s="197" t="n">
        <v>4000.0</v>
      </c>
      <c r="CS201" s="197" t="n">
        <v>26.0</v>
      </c>
      <c r="CT201" s="197" t="n">
        <v>26.0</v>
      </c>
      <c r="CU201" s="197" t="n">
        <v>844.25</v>
      </c>
    </row>
    <row r="202" spans="2:99">
      <c r="B202" s="122" t="s">
        <v>602</v>
      </c>
      <c r="C202" s="197" t="n">
        <v>4150.0</v>
      </c>
      <c r="D202" s="197" t="n">
        <v>3538.0</v>
      </c>
      <c r="E202" s="197" t="n">
        <v>950.0</v>
      </c>
      <c r="F202" s="122" t="s">
        <v>602</v>
      </c>
      <c r="G202" s="197" t="n">
        <v>3033.446533203125</v>
      </c>
      <c r="H202" s="197" t="n">
        <v>2236.187255859375</v>
      </c>
      <c r="I202" s="197" t="n">
        <v>733.5924072265625</v>
      </c>
      <c r="J202" s="197" t="n">
        <v>748.8532104492188</v>
      </c>
      <c r="K202" s="197" t="n">
        <v>519.6683959960938</v>
      </c>
      <c r="L202" s="197" t="n">
        <v>2790.40771484375</v>
      </c>
      <c r="M202" s="197" t="n">
        <v>2790.40771484375</v>
      </c>
      <c r="N202" s="197" t="n">
        <v>6680.0</v>
      </c>
      <c r="O202" s="197" t="n">
        <v>6680.0</v>
      </c>
      <c r="P202" s="197" t="n">
        <v>6680.0</v>
      </c>
      <c r="Q202" s="197" t="n">
        <v>18043.96875</v>
      </c>
      <c r="R202" s="197" t="n">
        <v>2319.990234375</v>
      </c>
      <c r="S202" s="197" t="n">
        <v>0.0</v>
      </c>
      <c r="T202" s="197" t="n">
        <v>0.0</v>
      </c>
      <c r="U202" s="197" t="n">
        <v>-54.61214065551758</v>
      </c>
      <c r="V202" s="197" t="n">
        <v>77.66387939453125</v>
      </c>
      <c r="W202" s="197" t="n">
        <v>0.0</v>
      </c>
      <c r="X202" s="197" t="n">
        <v>0.0</v>
      </c>
      <c r="Y202" s="197" t="n">
        <v>0.0</v>
      </c>
      <c r="Z202" s="197" t="n">
        <v>6500.0</v>
      </c>
      <c r="AA202" s="197" t="n">
        <v>0.0</v>
      </c>
      <c r="AB202" s="197" t="n">
        <v>0.0</v>
      </c>
      <c r="AC202" s="197" t="n">
        <v>0.0</v>
      </c>
      <c r="AD202" s="197" t="n">
        <v>0.6499999761581421</v>
      </c>
      <c r="AE202" s="197" t="n">
        <v>13603.50390625</v>
      </c>
      <c r="AF202" s="197" t="n">
        <v>626.8834228515625</v>
      </c>
      <c r="AG202" s="197" t="n">
        <v>7933.39990234375</v>
      </c>
      <c r="AH202" s="197" t="n">
        <v>4588.35400390625</v>
      </c>
      <c r="AI202" s="197" t="n">
        <v>3250.0</v>
      </c>
      <c r="AJ202" s="197" t="n">
        <v>7159.8974609375</v>
      </c>
      <c r="AK202" s="197" t="n">
        <v>7013.2314453125</v>
      </c>
      <c r="AL202" s="197" t="n">
        <v>6680.0</v>
      </c>
      <c r="AM202" s="197" t="n">
        <v>4466.9814453125</v>
      </c>
      <c r="AN202" s="197" t="n">
        <v>0.0</v>
      </c>
      <c r="AO202" s="197" t="n">
        <v>0.0</v>
      </c>
      <c r="AP202" s="197" t="n">
        <v>0.0</v>
      </c>
      <c r="AQ202" s="197" t="n">
        <v>748.8532104492188</v>
      </c>
      <c r="AR202" s="197" t="n">
        <v>672.5504760742188</v>
      </c>
      <c r="AS202" s="197" t="n">
        <v>0.8089047074317932</v>
      </c>
      <c r="AT202" s="197" t="n">
        <v>-3862.78271484375</v>
      </c>
      <c r="AU202" s="197" t="n">
        <v>4775.32470703125</v>
      </c>
      <c r="AV202" s="197" t="n">
        <v>10874.955078125</v>
      </c>
      <c r="AW202" s="197" t="n">
        <v>5028.1279296875</v>
      </c>
      <c r="AX202" s="197" t="n">
        <v>1.3488343954086304</v>
      </c>
      <c r="AY202" s="197" t="n">
        <v>-6650.3515625</v>
      </c>
      <c r="AZ202" s="197" t="n">
        <v>0.0</v>
      </c>
      <c r="BA202" s="197" t="n">
        <v>17924.568359375</v>
      </c>
      <c r="BB202" s="197" t="n">
        <v>496.73260498046875</v>
      </c>
      <c r="BC202" s="197" t="n">
        <v>0.0</v>
      </c>
      <c r="BD202" s="197" t="n">
        <v>0.563971221446991</v>
      </c>
      <c r="BE202" s="197" t="n">
        <v>0.5841308236122131</v>
      </c>
      <c r="BF202" s="197" t="n">
        <v>999998.0</v>
      </c>
      <c r="BG202" s="197" t="n">
        <v>4501.46142578125</v>
      </c>
      <c r="BH202" s="197" t="n">
        <v>4326.92431640625</v>
      </c>
      <c r="BI202" s="197" t="n">
        <v>0.0</v>
      </c>
      <c r="BJ202" s="197" t="n">
        <v>999999.0</v>
      </c>
      <c r="BK202" s="197" t="n">
        <v>14776.6640625</v>
      </c>
      <c r="BL202" s="197" t="n">
        <v>14969.4228515625</v>
      </c>
      <c r="BM202" s="197" t="n">
        <v>0.0</v>
      </c>
      <c r="BN202" s="197" t="n">
        <v>-2644.251220703125</v>
      </c>
      <c r="BO202" s="197" t="n">
        <v>-2649.52734375</v>
      </c>
      <c r="BP202" s="197" t="n">
        <v>0.0</v>
      </c>
      <c r="BQ202" s="197" t="n">
        <v>999999.0</v>
      </c>
      <c r="BR202" s="197" t="n">
        <v>0.0</v>
      </c>
      <c r="BS202" s="197" t="n">
        <v>999999.0</v>
      </c>
      <c r="BT202" s="197" t="n">
        <v>0.0</v>
      </c>
      <c r="BU202" s="197" t="n">
        <v>189.6969451904297</v>
      </c>
      <c r="BV202" s="197" t="n">
        <v>234.93080139160156</v>
      </c>
      <c r="BW202" s="197" t="n">
        <v>740.0</v>
      </c>
      <c r="BX202" s="197" t="n">
        <v>232.44412231445312</v>
      </c>
      <c r="BY202" s="197" t="n">
        <v>189.9591064453125</v>
      </c>
      <c r="BZ202" s="197" t="n">
        <v>1140.0</v>
      </c>
      <c r="CA202" s="197" t="n">
        <v>266.7009582519531</v>
      </c>
      <c r="CB202" s="197" t="n">
        <v>451.9878845214844</v>
      </c>
      <c r="CC202" s="197" t="n">
        <v>631.5789184570312</v>
      </c>
      <c r="CD202" s="197" t="n">
        <v>1078.8670654296875</v>
      </c>
      <c r="CE202" s="197" t="n">
        <v>249.1792449951172</v>
      </c>
      <c r="CF202" s="197" t="n">
        <v>99000.0</v>
      </c>
      <c r="CG202" s="197" t="n">
        <v>16418.140625</v>
      </c>
      <c r="CH202" s="197" t="n">
        <v>6680.0</v>
      </c>
      <c r="CI202" s="197" t="n">
        <v>2737.927978515625</v>
      </c>
      <c r="CJ202" s="197" t="n">
        <v>9417.927734375</v>
      </c>
      <c r="CK202" s="197" t="n">
        <v>20000.0</v>
      </c>
      <c r="CL202" s="197" t="n">
        <v>20000.0</v>
      </c>
      <c r="CM202" s="197" t="n">
        <v>20000.0</v>
      </c>
      <c r="CN202" s="197" t="n">
        <v>20000.0</v>
      </c>
      <c r="CO202" s="197" t="n">
        <v>20000.0</v>
      </c>
      <c r="CP202" s="197" t="n">
        <v>20000.0</v>
      </c>
      <c r="CQ202" s="197" t="n">
        <v>20000.0</v>
      </c>
      <c r="CR202" s="197" t="n">
        <v>4000.0</v>
      </c>
      <c r="CS202" s="197" t="n">
        <v>31.0</v>
      </c>
      <c r="CT202" s="197" t="n">
        <v>31.0</v>
      </c>
      <c r="CU202" s="197" t="n">
        <v>579.99755859375</v>
      </c>
    </row>
    <row r="203" spans="2:99">
      <c r="B203" s="122" t="s">
        <v>603</v>
      </c>
      <c r="C203" s="197" t="n">
        <v>3700.0</v>
      </c>
      <c r="D203" s="197" t="n">
        <v>3538.0</v>
      </c>
      <c r="E203" s="197" t="n">
        <v>800.0</v>
      </c>
      <c r="F203" s="122" t="s">
        <v>603</v>
      </c>
      <c r="G203" s="197" t="n">
        <v>2699.392333984375</v>
      </c>
      <c r="H203" s="197" t="n">
        <v>1789.837158203125</v>
      </c>
      <c r="I203" s="197" t="n">
        <v>594.7843627929688</v>
      </c>
      <c r="J203" s="197" t="n">
        <v>736.1395874023438</v>
      </c>
      <c r="K203" s="197" t="n">
        <v>532.1328125</v>
      </c>
      <c r="L203" s="197" t="n">
        <v>4450.8369140625</v>
      </c>
      <c r="M203" s="197" t="n">
        <v>4450.8369140625</v>
      </c>
      <c r="N203" s="197" t="n">
        <v>6680.0</v>
      </c>
      <c r="O203" s="197" t="n">
        <v>6045.955078125</v>
      </c>
      <c r="P203" s="197" t="n">
        <v>6680.0</v>
      </c>
      <c r="Q203" s="197" t="n">
        <v>15788.47265625</v>
      </c>
      <c r="R203" s="197" t="n">
        <v>2393.387939453125</v>
      </c>
      <c r="S203" s="197" t="n">
        <v>0.0</v>
      </c>
      <c r="T203" s="197" t="n">
        <v>0.0</v>
      </c>
      <c r="U203" s="197" t="n">
        <v>-98.19458770751953</v>
      </c>
      <c r="V203" s="197" t="n">
        <v>105.49630737304688</v>
      </c>
      <c r="W203" s="197" t="n">
        <v>0.030455254018306732</v>
      </c>
      <c r="X203" s="197" t="n">
        <v>0.0</v>
      </c>
      <c r="Y203" s="197" t="n">
        <v>0.0</v>
      </c>
      <c r="Z203" s="197" t="n">
        <v>4000.0</v>
      </c>
      <c r="AA203" s="197" t="n">
        <v>0.0</v>
      </c>
      <c r="AB203" s="197" t="n">
        <v>634.0451049804688</v>
      </c>
      <c r="AC203" s="197" t="n">
        <v>0.0</v>
      </c>
      <c r="AD203" s="197" t="n">
        <v>0.6499999761581421</v>
      </c>
      <c r="AE203" s="197" t="n">
        <v>12160.462890625</v>
      </c>
      <c r="AF203" s="197" t="n">
        <v>17.699106216430664</v>
      </c>
      <c r="AG203" s="197" t="n">
        <v>5626.248046875</v>
      </c>
      <c r="AH203" s="197" t="n">
        <v>3481.536865234375</v>
      </c>
      <c r="AI203" s="197" t="n">
        <v>2140.000732421875</v>
      </c>
      <c r="AJ203" s="197" t="n">
        <v>5519.86962890625</v>
      </c>
      <c r="AK203" s="197" t="n">
        <v>5492.60302734375</v>
      </c>
      <c r="AL203" s="197" t="n">
        <v>6680.0</v>
      </c>
      <c r="AM203" s="197" t="n">
        <v>4450.8369140625</v>
      </c>
      <c r="AN203" s="197" t="n">
        <v>0.0</v>
      </c>
      <c r="AO203" s="197" t="n">
        <v>0.0</v>
      </c>
      <c r="AP203" s="197" t="n">
        <v>0.0</v>
      </c>
      <c r="AQ203" s="197" t="n">
        <v>311.8489990234375</v>
      </c>
      <c r="AR203" s="197" t="n">
        <v>657.3316040039062</v>
      </c>
      <c r="AS203" s="197" t="n">
        <v>0.7400166988372803</v>
      </c>
      <c r="AT203" s="197" t="n">
        <v>-234.72203063964844</v>
      </c>
      <c r="AU203" s="197" t="n">
        <v>317.1847839355469</v>
      </c>
      <c r="AV203" s="197" t="n">
        <v>11564.0185546875</v>
      </c>
      <c r="AW203" s="197" t="n">
        <v>3686.955322265625</v>
      </c>
      <c r="AX203" s="197" t="n">
        <v>1.2743090391159058</v>
      </c>
      <c r="AY203" s="197" t="n">
        <v>-3931.04345703125</v>
      </c>
      <c r="AZ203" s="197" t="n">
        <v>0.0</v>
      </c>
      <c r="BA203" s="197" t="n">
        <v>16386.392578125</v>
      </c>
      <c r="BB203" s="197" t="n">
        <v>148.08404541015625</v>
      </c>
      <c r="BC203" s="197" t="n">
        <v>0.0</v>
      </c>
      <c r="BD203" s="197" t="n">
        <v>0.0</v>
      </c>
      <c r="BE203" s="197" t="n">
        <v>0.593759298324585</v>
      </c>
      <c r="BF203" s="197" t="n">
        <v>999998.0</v>
      </c>
      <c r="BG203" s="197" t="n">
        <v>999998.0</v>
      </c>
      <c r="BH203" s="197" t="n">
        <v>5280.35791015625</v>
      </c>
      <c r="BI203" s="197" t="n">
        <v>0.0</v>
      </c>
      <c r="BJ203" s="197" t="n">
        <v>999999.0</v>
      </c>
      <c r="BK203" s="197" t="n">
        <v>999999.0</v>
      </c>
      <c r="BL203" s="197" t="n">
        <v>14747.1875</v>
      </c>
      <c r="BM203" s="197" t="n">
        <v>0.0</v>
      </c>
      <c r="BN203" s="197" t="n">
        <v>0.0</v>
      </c>
      <c r="BO203" s="197" t="n">
        <v>-1818.277587890625</v>
      </c>
      <c r="BP203" s="197" t="n">
        <v>0.0</v>
      </c>
      <c r="BQ203" s="197" t="n">
        <v>999999.0</v>
      </c>
      <c r="BR203" s="197" t="n">
        <v>0.0</v>
      </c>
      <c r="BS203" s="197" t="n">
        <v>999999.0</v>
      </c>
      <c r="BT203" s="197" t="n">
        <v>0.0</v>
      </c>
      <c r="BU203" s="197" t="n">
        <v>597.5718994140625</v>
      </c>
      <c r="BV203" s="197" t="n">
        <v>191.7256317138672</v>
      </c>
      <c r="BW203" s="197" t="n">
        <v>1490.0</v>
      </c>
      <c r="BX203" s="197" t="n">
        <v>438.5163879394531</v>
      </c>
      <c r="BY203" s="197" t="n">
        <v>234.59869384765625</v>
      </c>
      <c r="BZ203" s="197" t="n">
        <v>1990.0</v>
      </c>
      <c r="CA203" s="197" t="n">
        <v>269.3160095214844</v>
      </c>
      <c r="CB203" s="197" t="n">
        <v>264.4986877441406</v>
      </c>
      <c r="CC203" s="197" t="n">
        <v>964.9122924804688</v>
      </c>
      <c r="CD203" s="197" t="n">
        <v>2776.30224609375</v>
      </c>
      <c r="CE203" s="197" t="n">
        <v>1115.916015625</v>
      </c>
      <c r="CF203" s="197" t="n">
        <v>99000.0</v>
      </c>
      <c r="CG203" s="197" t="n">
        <v>10425.064453125</v>
      </c>
      <c r="CH203" s="197" t="n">
        <v>6680.0</v>
      </c>
      <c r="CI203" s="197" t="n">
        <v>800.0</v>
      </c>
      <c r="CJ203" s="197" t="n">
        <v>7480.0</v>
      </c>
      <c r="CK203" s="197" t="n">
        <v>20000.0</v>
      </c>
      <c r="CL203" s="197" t="n">
        <v>20000.0</v>
      </c>
      <c r="CM203" s="197" t="n">
        <v>20000.0</v>
      </c>
      <c r="CN203" s="197" t="n">
        <v>20000.0</v>
      </c>
      <c r="CO203" s="197" t="n">
        <v>20000.0</v>
      </c>
      <c r="CP203" s="197" t="n">
        <v>20000.0</v>
      </c>
      <c r="CQ203" s="197" t="n">
        <v>20000.0</v>
      </c>
      <c r="CR203" s="197" t="n">
        <v>4000.0</v>
      </c>
      <c r="CS203" s="197" t="n">
        <v>31.0</v>
      </c>
      <c r="CT203" s="197" t="n">
        <v>31.0</v>
      </c>
      <c r="CU203" s="197" t="n">
        <v>598.3469848632812</v>
      </c>
    </row>
    <row r="204" spans="2:99">
      <c r="B204" s="122" t="s">
        <v>604</v>
      </c>
      <c r="C204" s="197" t="n">
        <v>3400.0</v>
      </c>
      <c r="D204" s="197" t="n">
        <v>3350.0</v>
      </c>
      <c r="E204" s="197" t="n">
        <v>650.0</v>
      </c>
      <c r="F204" s="122" t="s">
        <v>604</v>
      </c>
      <c r="G204" s="197" t="n">
        <v>2587.311767578125</v>
      </c>
      <c r="H204" s="197" t="n">
        <v>1619.119873046875</v>
      </c>
      <c r="I204" s="197" t="n">
        <v>544.9301147460938</v>
      </c>
      <c r="J204" s="197" t="n">
        <v>794.4801635742188</v>
      </c>
      <c r="K204" s="197" t="n">
        <v>532.3519897460938</v>
      </c>
      <c r="L204" s="197" t="n">
        <v>4333.6279296875</v>
      </c>
      <c r="M204" s="197" t="n">
        <v>4333.6279296875</v>
      </c>
      <c r="N204" s="197" t="n">
        <v>5355.18994140625</v>
      </c>
      <c r="O204" s="197" t="n">
        <v>4401.0693359375</v>
      </c>
      <c r="P204" s="197" t="n">
        <v>4716.4658203125</v>
      </c>
      <c r="Q204" s="197" t="n">
        <v>11988.689453125</v>
      </c>
      <c r="R204" s="197" t="n">
        <v>2472.244384765625</v>
      </c>
      <c r="S204" s="197" t="n">
        <v>0.0</v>
      </c>
      <c r="T204" s="197" t="n">
        <v>0.0</v>
      </c>
      <c r="U204" s="197" t="n">
        <v>-186.84393310546875</v>
      </c>
      <c r="V204" s="197" t="n">
        <v>301.3875427246094</v>
      </c>
      <c r="W204" s="197" t="n">
        <v>0.0</v>
      </c>
      <c r="X204" s="197" t="n">
        <v>0.0</v>
      </c>
      <c r="Y204" s="197" t="n">
        <v>260.1318054199219</v>
      </c>
      <c r="Z204" s="197" t="n">
        <v>3000.0</v>
      </c>
      <c r="AA204" s="197" t="n">
        <v>1.0</v>
      </c>
      <c r="AB204" s="197" t="n">
        <v>315.39666748046875</v>
      </c>
      <c r="AC204" s="197" t="n">
        <v>0.0</v>
      </c>
      <c r="AD204" s="197" t="n">
        <v>0.6499999761581421</v>
      </c>
      <c r="AE204" s="197" t="n">
        <v>9688.8173828125</v>
      </c>
      <c r="AF204" s="197" t="n">
        <v>65.04280090332031</v>
      </c>
      <c r="AG204" s="197" t="n">
        <v>2031.2220458984375</v>
      </c>
      <c r="AH204" s="197" t="n">
        <v>1914.4222412109375</v>
      </c>
      <c r="AI204" s="197" t="n">
        <v>889.4257202148438</v>
      </c>
      <c r="AJ204" s="197" t="n">
        <v>2322.31640625</v>
      </c>
      <c r="AK204" s="197" t="n">
        <v>2361.803466796875</v>
      </c>
      <c r="AL204" s="197" t="n">
        <v>6680.0</v>
      </c>
      <c r="AM204" s="197" t="n">
        <v>4333.6279296875</v>
      </c>
      <c r="AN204" s="197" t="n">
        <v>0.0</v>
      </c>
      <c r="AO204" s="197" t="n">
        <v>0.0</v>
      </c>
      <c r="AP204" s="197" t="n">
        <v>0.0</v>
      </c>
      <c r="AQ204" s="197" t="n">
        <v>95.67484283447266</v>
      </c>
      <c r="AR204" s="197" t="n">
        <v>456.77288818359375</v>
      </c>
      <c r="AS204" s="197" t="n">
        <v>0.0</v>
      </c>
      <c r="AT204" s="197" t="n">
        <v>999999.0</v>
      </c>
      <c r="AU204" s="197" t="n">
        <v>0.0</v>
      </c>
      <c r="AV204" s="197" t="n">
        <v>999999.0</v>
      </c>
      <c r="AW204" s="197" t="n">
        <v>0.0</v>
      </c>
      <c r="AX204" s="197" t="n">
        <v>0.0</v>
      </c>
      <c r="AY204" s="197" t="n">
        <v>999999.0</v>
      </c>
      <c r="AZ204" s="197" t="n">
        <v>0.0</v>
      </c>
      <c r="BA204" s="197" t="n">
        <v>999999.0</v>
      </c>
      <c r="BB204" s="197" t="n">
        <v>0.0</v>
      </c>
      <c r="BC204" s="197" t="n">
        <v>0.0</v>
      </c>
      <c r="BD204" s="197" t="n">
        <v>0.6019351482391357</v>
      </c>
      <c r="BE204" s="197" t="n">
        <v>0.7254199981689453</v>
      </c>
      <c r="BF204" s="197" t="n">
        <v>999998.0</v>
      </c>
      <c r="BG204" s="197" t="n">
        <v>3584.2548828125</v>
      </c>
      <c r="BH204" s="197" t="n">
        <v>2459.813720703125</v>
      </c>
      <c r="BI204" s="197" t="n">
        <v>0.0</v>
      </c>
      <c r="BJ204" s="197" t="n">
        <v>999999.0</v>
      </c>
      <c r="BK204" s="197" t="n">
        <v>10843.71875</v>
      </c>
      <c r="BL204" s="197" t="n">
        <v>11208.5302734375</v>
      </c>
      <c r="BM204" s="197" t="n">
        <v>0.0</v>
      </c>
      <c r="BN204" s="197" t="n">
        <v>1440.2225341796875</v>
      </c>
      <c r="BO204" s="197" t="n">
        <v>1263.927490234375</v>
      </c>
      <c r="BP204" s="197" t="n">
        <v>0.0</v>
      </c>
      <c r="BQ204" s="197" t="n">
        <v>999999.0</v>
      </c>
      <c r="BR204" s="197" t="n">
        <v>0.0</v>
      </c>
      <c r="BS204" s="197" t="n">
        <v>999999.0</v>
      </c>
      <c r="BT204" s="197" t="n">
        <v>0.0</v>
      </c>
      <c r="BU204" s="197" t="n">
        <v>1448.2095947265625</v>
      </c>
      <c r="BV204" s="197" t="n">
        <v>597.2984008789062</v>
      </c>
      <c r="BW204" s="197" t="n">
        <v>99000.0</v>
      </c>
      <c r="BX204" s="197" t="n">
        <v>933.0324096679688</v>
      </c>
      <c r="BY204" s="197" t="n">
        <v>438.12725830078125</v>
      </c>
      <c r="BZ204" s="197" t="n">
        <v>99000.0</v>
      </c>
      <c r="CA204" s="197" t="n">
        <v>468.5962829589844</v>
      </c>
      <c r="CB204" s="197" t="n">
        <v>269.5150146484375</v>
      </c>
      <c r="CC204" s="197" t="n">
        <v>964.9122924804688</v>
      </c>
      <c r="CD204" s="197" t="n">
        <v>4987.02294921875</v>
      </c>
      <c r="CE204" s="197" t="n">
        <v>2759.052978515625</v>
      </c>
      <c r="CF204" s="197" t="n">
        <v>99000.0</v>
      </c>
      <c r="CG204" s="197" t="n">
        <v>2337.6259765625</v>
      </c>
      <c r="CH204" s="197" t="n">
        <v>3355.574462890625</v>
      </c>
      <c r="CI204" s="197" t="n">
        <v>800.0</v>
      </c>
      <c r="CJ204" s="197" t="n">
        <v>4155.57421875</v>
      </c>
      <c r="CK204" s="197" t="n">
        <v>20000.0</v>
      </c>
      <c r="CL204" s="197" t="n">
        <v>20000.0</v>
      </c>
      <c r="CM204" s="197" t="n">
        <v>20000.0</v>
      </c>
      <c r="CN204" s="197" t="n">
        <v>20000.0</v>
      </c>
      <c r="CO204" s="197" t="n">
        <v>20000.0</v>
      </c>
      <c r="CP204" s="197" t="n">
        <v>20000.0</v>
      </c>
      <c r="CQ204" s="197" t="n">
        <v>20000.0</v>
      </c>
      <c r="CR204" s="197" t="n">
        <v>4000.0</v>
      </c>
      <c r="CS204" s="197" t="n">
        <v>30.0</v>
      </c>
      <c r="CT204" s="197" t="n">
        <v>30.0</v>
      </c>
      <c r="CU204" s="197" t="n">
        <v>618.0610961914062</v>
      </c>
    </row>
    <row r="205" spans="2:99">
      <c r="B205" s="122" t="s">
        <v>605</v>
      </c>
      <c r="C205" s="197" t="n">
        <v>3250.0</v>
      </c>
      <c r="D205" s="197" t="n">
        <v>3163.0</v>
      </c>
      <c r="E205" s="197" t="n">
        <v>720.0</v>
      </c>
      <c r="F205" s="122" t="s">
        <v>605</v>
      </c>
      <c r="G205" s="197" t="n">
        <v>2517.149169921875</v>
      </c>
      <c r="H205" s="197" t="n">
        <v>1399.3150634765625</v>
      </c>
      <c r="I205" s="197" t="n">
        <v>449.5279846191406</v>
      </c>
      <c r="J205" s="197" t="n">
        <v>891.045654296875</v>
      </c>
      <c r="K205" s="197" t="n">
        <v>631.15185546875</v>
      </c>
      <c r="L205" s="197" t="n">
        <v>4263.58642578125</v>
      </c>
      <c r="M205" s="197" t="n">
        <v>4263.58642578125</v>
      </c>
      <c r="N205" s="197" t="n">
        <v>5212.18212890625</v>
      </c>
      <c r="O205" s="197" t="n">
        <v>4780.0751953125</v>
      </c>
      <c r="P205" s="197" t="n">
        <v>5212.18212890625</v>
      </c>
      <c r="Q205" s="197" t="n">
        <v>11775.171875</v>
      </c>
      <c r="R205" s="197" t="n">
        <v>2710.96923828125</v>
      </c>
      <c r="S205" s="197" t="n">
        <v>0.0</v>
      </c>
      <c r="T205" s="197" t="n">
        <v>0.0</v>
      </c>
      <c r="U205" s="197" t="n">
        <v>-92.49208068847656</v>
      </c>
      <c r="V205" s="197" t="n">
        <v>4.189981700619683E-5</v>
      </c>
      <c r="W205" s="197" t="n">
        <v>4.189982792013325E-5</v>
      </c>
      <c r="X205" s="197" t="n">
        <v>0.0</v>
      </c>
      <c r="Y205" s="197" t="n">
        <v>0.0</v>
      </c>
      <c r="Z205" s="197" t="n">
        <v>4000.0</v>
      </c>
      <c r="AA205" s="197" t="n">
        <v>1.0</v>
      </c>
      <c r="AB205" s="197" t="n">
        <v>432.1072692871094</v>
      </c>
      <c r="AC205" s="197" t="n">
        <v>0.0</v>
      </c>
      <c r="AD205" s="197" t="n">
        <v>0.6499999761581421</v>
      </c>
      <c r="AE205" s="197" t="n">
        <v>9560.150390625</v>
      </c>
      <c r="AF205" s="197" t="n">
        <v>0.0</v>
      </c>
      <c r="AG205" s="197" t="n">
        <v>453.660400390625</v>
      </c>
      <c r="AH205" s="197" t="n">
        <v>1924.894287109375</v>
      </c>
      <c r="AI205" s="197" t="n">
        <v>1034.099853515625</v>
      </c>
      <c r="AJ205" s="197" t="n">
        <v>1693.262939453125</v>
      </c>
      <c r="AK205" s="197" t="n">
        <v>1690.5576171875</v>
      </c>
      <c r="AL205" s="197" t="n">
        <v>6680.0</v>
      </c>
      <c r="AM205" s="197" t="n">
        <v>4263.58642578125</v>
      </c>
      <c r="AN205" s="197" t="n">
        <v>0.0</v>
      </c>
      <c r="AO205" s="197" t="n">
        <v>0.0</v>
      </c>
      <c r="AP205" s="197" t="n">
        <v>0.0</v>
      </c>
      <c r="AQ205" s="197" t="n">
        <v>106.177734375</v>
      </c>
      <c r="AR205" s="197" t="n">
        <v>723.6239624023438</v>
      </c>
      <c r="AS205" s="197" t="n">
        <v>0.0</v>
      </c>
      <c r="AT205" s="197" t="n">
        <v>999999.0</v>
      </c>
      <c r="AU205" s="197" t="n">
        <v>0.0</v>
      </c>
      <c r="AV205" s="197" t="n">
        <v>999999.0</v>
      </c>
      <c r="AW205" s="197" t="n">
        <v>0.0</v>
      </c>
      <c r="AX205" s="197" t="n">
        <v>0.0</v>
      </c>
      <c r="AY205" s="197" t="n">
        <v>999999.0</v>
      </c>
      <c r="AZ205" s="197" t="n">
        <v>0.0</v>
      </c>
      <c r="BA205" s="197" t="n">
        <v>999999.0</v>
      </c>
      <c r="BB205" s="197" t="n">
        <v>0.0</v>
      </c>
      <c r="BC205" s="197" t="n">
        <v>0.0</v>
      </c>
      <c r="BD205" s="197" t="n">
        <v>0.5620461106300354</v>
      </c>
      <c r="BE205" s="197" t="n">
        <v>0.7211587429046631</v>
      </c>
      <c r="BF205" s="197" t="n">
        <v>999998.0</v>
      </c>
      <c r="BG205" s="197" t="n">
        <v>2849.685546875</v>
      </c>
      <c r="BH205" s="197" t="n">
        <v>1112.505126953125</v>
      </c>
      <c r="BI205" s="197" t="n">
        <v>0.0</v>
      </c>
      <c r="BJ205" s="197" t="n">
        <v>999999.0</v>
      </c>
      <c r="BK205" s="197" t="n">
        <v>9486.0546875</v>
      </c>
      <c r="BL205" s="197" t="n">
        <v>9627.599609375</v>
      </c>
      <c r="BM205" s="197" t="n">
        <v>0.0</v>
      </c>
      <c r="BN205" s="197" t="n">
        <v>4000.0</v>
      </c>
      <c r="BO205" s="197" t="n">
        <v>3807.763671875</v>
      </c>
      <c r="BP205" s="197" t="n">
        <v>1.4219809770584106</v>
      </c>
      <c r="BQ205" s="197" t="n">
        <v>5106.51025390625</v>
      </c>
      <c r="BR205" s="197" t="n">
        <v>0.0</v>
      </c>
      <c r="BS205" s="197" t="n">
        <v>999999.0</v>
      </c>
      <c r="BT205" s="197" t="n">
        <v>0.0</v>
      </c>
      <c r="BU205" s="197" t="n">
        <v>2243.63818359375</v>
      </c>
      <c r="BV205" s="197" t="n">
        <v>1440.836181640625</v>
      </c>
      <c r="BW205" s="197" t="n">
        <v>99000.0</v>
      </c>
      <c r="BX205" s="197" t="n">
        <v>1877.02734375</v>
      </c>
      <c r="BY205" s="197" t="n">
        <v>931.0847778320312</v>
      </c>
      <c r="BZ205" s="197" t="n">
        <v>99000.0</v>
      </c>
      <c r="CA205" s="197" t="n">
        <v>785.6607666015625</v>
      </c>
      <c r="CB205" s="197" t="n">
        <v>465.5522766113281</v>
      </c>
      <c r="CC205" s="197" t="n">
        <v>964.9122924804688</v>
      </c>
      <c r="CD205" s="197" t="n">
        <v>7210.9482421875</v>
      </c>
      <c r="CE205" s="197" t="n">
        <v>4981.501953125</v>
      </c>
      <c r="CF205" s="197" t="n">
        <v>19000.0</v>
      </c>
      <c r="CG205" s="197" t="n">
        <v>8829.533203125</v>
      </c>
      <c r="CH205" s="197" t="n">
        <v>6680.0</v>
      </c>
      <c r="CI205" s="197" t="n">
        <v>800.0</v>
      </c>
      <c r="CJ205" s="197" t="n">
        <v>7480.0</v>
      </c>
      <c r="CK205" s="197" t="n">
        <v>20000.0</v>
      </c>
      <c r="CL205" s="197" t="n">
        <v>20000.0</v>
      </c>
      <c r="CM205" s="197" t="n">
        <v>20000.0</v>
      </c>
      <c r="CN205" s="197" t="n">
        <v>20000.0</v>
      </c>
      <c r="CO205" s="197" t="n">
        <v>20000.0</v>
      </c>
      <c r="CP205" s="197" t="n">
        <v>20000.0</v>
      </c>
      <c r="CQ205" s="197" t="n">
        <v>20000.0</v>
      </c>
      <c r="CR205" s="197" t="n">
        <v>4000.0</v>
      </c>
      <c r="CS205" s="197" t="n">
        <v>31.0</v>
      </c>
      <c r="CT205" s="197" t="n">
        <v>31.0</v>
      </c>
      <c r="CU205" s="197" t="n">
        <v>677.7423095703125</v>
      </c>
    </row>
    <row r="206" spans="2:99">
      <c r="B206" s="122" t="s">
        <v>606</v>
      </c>
      <c r="C206" s="197" t="n">
        <v>3252.0</v>
      </c>
      <c r="D206" s="197" t="n">
        <v>2865.0</v>
      </c>
      <c r="E206" s="197" t="n">
        <v>575.0</v>
      </c>
      <c r="F206" s="122" t="s">
        <v>606</v>
      </c>
      <c r="G206" s="197" t="n">
        <v>3067.600830078125</v>
      </c>
      <c r="H206" s="197" t="n">
        <v>1500.2667236328125</v>
      </c>
      <c r="I206" s="197" t="n">
        <v>421.28704833984375</v>
      </c>
      <c r="J206" s="197" t="n">
        <v>972.0</v>
      </c>
      <c r="K206" s="197" t="n">
        <v>835.2145385742188</v>
      </c>
      <c r="L206" s="197" t="n">
        <v>2890.767822265625</v>
      </c>
      <c r="M206" s="197" t="n">
        <v>2890.767822265625</v>
      </c>
      <c r="N206" s="197" t="n">
        <v>6680.0</v>
      </c>
      <c r="O206" s="197" t="n">
        <v>6680.0</v>
      </c>
      <c r="P206" s="197" t="n">
        <v>6680.0</v>
      </c>
      <c r="Q206" s="197" t="n">
        <v>22836.802734375</v>
      </c>
      <c r="R206" s="197" t="n">
        <v>2427.43505859375</v>
      </c>
      <c r="S206" s="197" t="n">
        <v>0.0</v>
      </c>
      <c r="T206" s="197" t="n">
        <v>0.0</v>
      </c>
      <c r="U206" s="197" t="n">
        <v>1273.6097412109375</v>
      </c>
      <c r="V206" s="197" t="n">
        <v>12050.556640625</v>
      </c>
      <c r="W206" s="197" t="n">
        <v>5507.34033203125</v>
      </c>
      <c r="X206" s="197" t="n">
        <v>5468.39306640625</v>
      </c>
      <c r="Y206" s="197" t="n">
        <v>0.0</v>
      </c>
      <c r="Z206" s="197" t="n">
        <v>4500.0</v>
      </c>
      <c r="AA206" s="197" t="n">
        <v>1.0</v>
      </c>
      <c r="AB206" s="197" t="n">
        <v>0.0</v>
      </c>
      <c r="AC206" s="197" t="n">
        <v>0.0</v>
      </c>
      <c r="AD206" s="197" t="n">
        <v>0.6499999761581421</v>
      </c>
      <c r="AE206" s="197" t="n">
        <v>17545.337890625</v>
      </c>
      <c r="AF206" s="197" t="n">
        <v>6546.4658203125</v>
      </c>
      <c r="AG206" s="197" t="n">
        <v>398.0981140136719</v>
      </c>
      <c r="AH206" s="197" t="n">
        <v>1380.06787109375</v>
      </c>
      <c r="AI206" s="197" t="n">
        <v>0.0</v>
      </c>
      <c r="AJ206" s="197" t="n">
        <v>0.0</v>
      </c>
      <c r="AK206" s="197" t="n">
        <v>560.8726196289062</v>
      </c>
      <c r="AL206" s="197" t="n">
        <v>6680.0</v>
      </c>
      <c r="AM206" s="197" t="n">
        <v>4224.84228515625</v>
      </c>
      <c r="AN206" s="197" t="n">
        <v>0.0</v>
      </c>
      <c r="AO206" s="197" t="n">
        <v>0.0</v>
      </c>
      <c r="AP206" s="197" t="n">
        <v>0.0</v>
      </c>
      <c r="AQ206" s="197" t="n">
        <v>212.35546875</v>
      </c>
      <c r="AR206" s="197" t="n">
        <v>914.8959350585938</v>
      </c>
      <c r="AS206" s="197" t="n">
        <v>0.0</v>
      </c>
      <c r="AT206" s="197" t="n">
        <v>999999.0</v>
      </c>
      <c r="AU206" s="197" t="n">
        <v>0.0</v>
      </c>
      <c r="AV206" s="197" t="n">
        <v>999999.0</v>
      </c>
      <c r="AW206" s="197" t="n">
        <v>0.0</v>
      </c>
      <c r="AX206" s="197" t="n">
        <v>0.0</v>
      </c>
      <c r="AY206" s="197" t="n">
        <v>999999.0</v>
      </c>
      <c r="AZ206" s="197" t="n">
        <v>0.0</v>
      </c>
      <c r="BA206" s="197" t="n">
        <v>999999.0</v>
      </c>
      <c r="BB206" s="197" t="n">
        <v>0.0</v>
      </c>
      <c r="BC206" s="197" t="n">
        <v>0.0</v>
      </c>
      <c r="BD206" s="197" t="n">
        <v>0.4944709837436676</v>
      </c>
      <c r="BE206" s="197" t="n">
        <v>0.5899977087974548</v>
      </c>
      <c r="BF206" s="197" t="n">
        <v>999998.0</v>
      </c>
      <c r="BG206" s="197" t="n">
        <v>3839.13623046875</v>
      </c>
      <c r="BH206" s="197" t="n">
        <v>2828.968994140625</v>
      </c>
      <c r="BI206" s="197" t="n">
        <v>0.0</v>
      </c>
      <c r="BJ206" s="197" t="n">
        <v>999999.0</v>
      </c>
      <c r="BK206" s="197" t="n">
        <v>15700.248046875</v>
      </c>
      <c r="BL206" s="197" t="n">
        <v>16981.52734375</v>
      </c>
      <c r="BM206" s="197" t="n">
        <v>0.0</v>
      </c>
      <c r="BN206" s="197" t="n">
        <v>5549.82275390625</v>
      </c>
      <c r="BO206" s="197" t="n">
        <v>5385.203125</v>
      </c>
      <c r="BP206" s="197" t="n">
        <v>1.2275469303131104</v>
      </c>
      <c r="BQ206" s="197" t="n">
        <v>2719.826904296875</v>
      </c>
      <c r="BR206" s="197" t="n">
        <v>0.0</v>
      </c>
      <c r="BS206" s="197" t="n">
        <v>999999.0</v>
      </c>
      <c r="BT206" s="197" t="n">
        <v>0.0</v>
      </c>
      <c r="BU206" s="197" t="n">
        <v>2517.7646484375</v>
      </c>
      <c r="BV206" s="197" t="n">
        <v>2293.948974609375</v>
      </c>
      <c r="BW206" s="197" t="n">
        <v>99000.0</v>
      </c>
      <c r="BX206" s="197" t="n">
        <v>2247.43310546875</v>
      </c>
      <c r="BY206" s="197" t="n">
        <v>1925.44482421875</v>
      </c>
      <c r="BZ206" s="197" t="n">
        <v>99000.0</v>
      </c>
      <c r="CA206" s="197" t="n">
        <v>916.418212890625</v>
      </c>
      <c r="CB206" s="197" t="n">
        <v>798.5379638671875</v>
      </c>
      <c r="CC206" s="197" t="n">
        <v>964.9122924804688</v>
      </c>
      <c r="CD206" s="197" t="n">
        <v>8435.9208984375</v>
      </c>
      <c r="CE206" s="197" t="n">
        <v>7302.6787109375</v>
      </c>
      <c r="CF206" s="197" t="n">
        <v>15500.0</v>
      </c>
      <c r="CG206" s="197" t="n">
        <v>7883.13427734375</v>
      </c>
      <c r="CH206" s="197" t="n">
        <v>6680.0</v>
      </c>
      <c r="CI206" s="197" t="n">
        <v>800.0</v>
      </c>
      <c r="CJ206" s="197" t="n">
        <v>7480.0</v>
      </c>
      <c r="CK206" s="197" t="n">
        <v>20000.0</v>
      </c>
      <c r="CL206" s="197" t="n">
        <v>20000.0</v>
      </c>
      <c r="CM206" s="197" t="n">
        <v>20000.0</v>
      </c>
      <c r="CN206" s="197" t="n">
        <v>20000.0</v>
      </c>
      <c r="CO206" s="197" t="n">
        <v>20000.0</v>
      </c>
      <c r="CP206" s="197" t="n">
        <v>20000.0</v>
      </c>
      <c r="CQ206" s="197" t="n">
        <v>20000.0</v>
      </c>
      <c r="CR206" s="197" t="n">
        <v>4000.0</v>
      </c>
      <c r="CS206" s="197" t="n">
        <v>0.0</v>
      </c>
      <c r="CT206" s="197" t="n">
        <v>0.0</v>
      </c>
      <c r="CU206" s="197" t="n">
        <v>606.8587646484375</v>
      </c>
    </row>
    <row r="207" spans="2:99">
      <c r="B207" s="122" t="s">
        <v>607</v>
      </c>
      <c r="C207" s="197" t="n">
        <v>3310.0</v>
      </c>
      <c r="D207" s="197" t="n">
        <v>2867.0</v>
      </c>
      <c r="E207" s="197" t="n">
        <v>575.0</v>
      </c>
      <c r="F207" s="122" t="s">
        <v>607</v>
      </c>
      <c r="G207" s="197" t="n">
        <v>3310.0</v>
      </c>
      <c r="H207" s="197" t="n">
        <v>2377.166259765625</v>
      </c>
      <c r="I207" s="197" t="n">
        <v>575.0</v>
      </c>
      <c r="J207" s="197" t="n">
        <v>972.0</v>
      </c>
      <c r="K207" s="197" t="n">
        <v>1067.0</v>
      </c>
      <c r="L207" s="197" t="n">
        <v>755.9437255859375</v>
      </c>
      <c r="M207" s="197" t="n">
        <v>755.9437255859375</v>
      </c>
      <c r="N207" s="197" t="n">
        <v>7678.064453125</v>
      </c>
      <c r="O207" s="197" t="n">
        <v>7678.064453125</v>
      </c>
      <c r="P207" s="197" t="n">
        <v>7678.064453125</v>
      </c>
      <c r="Q207" s="197" t="n">
        <v>53199.08984375</v>
      </c>
      <c r="R207" s="197" t="n">
        <v>6564.517578125</v>
      </c>
      <c r="S207" s="197" t="n">
        <v>0.0</v>
      </c>
      <c r="T207" s="197" t="n">
        <v>244.0780029296875</v>
      </c>
      <c r="U207" s="197" t="n">
        <v>5908.36083984375</v>
      </c>
      <c r="V207" s="197" t="n">
        <v>54791.6015625</v>
      </c>
      <c r="W207" s="197" t="n">
        <v>38919.73828125</v>
      </c>
      <c r="X207" s="197" t="n">
        <v>15871.8662109375</v>
      </c>
      <c r="Y207" s="197" t="n">
        <v>0.0</v>
      </c>
      <c r="Z207" s="197" t="n">
        <v>4500.0</v>
      </c>
      <c r="AA207" s="197" t="n">
        <v>1.0</v>
      </c>
      <c r="AB207" s="197" t="n">
        <v>0.0</v>
      </c>
      <c r="AC207" s="197" t="n">
        <v>0.0</v>
      </c>
      <c r="AD207" s="197" t="n">
        <v>0.6499999761581421</v>
      </c>
      <c r="AE207" s="197" t="n">
        <v>43447.39453125</v>
      </c>
      <c r="AF207" s="197" t="n">
        <v>3177.7666015625</v>
      </c>
      <c r="AG207" s="197" t="n">
        <v>11290.9326171875</v>
      </c>
      <c r="AH207" s="197" t="n">
        <v>3521.50732421875</v>
      </c>
      <c r="AI207" s="197" t="n">
        <v>2015.8280029296875</v>
      </c>
      <c r="AJ207" s="197" t="n">
        <v>0.0</v>
      </c>
      <c r="AK207" s="197" t="n">
        <v>681.8449096679688</v>
      </c>
      <c r="AL207" s="197" t="n">
        <v>7678.064453125</v>
      </c>
      <c r="AM207" s="197" t="n">
        <v>4213.8984375</v>
      </c>
      <c r="AN207" s="197" t="n">
        <v>0.0</v>
      </c>
      <c r="AO207" s="197" t="n">
        <v>0.0</v>
      </c>
      <c r="AP207" s="197" t="n">
        <v>0.0</v>
      </c>
      <c r="AQ207" s="197" t="n">
        <v>318.533203125</v>
      </c>
      <c r="AR207" s="197" t="n">
        <v>1067.0</v>
      </c>
      <c r="AS207" s="197" t="n">
        <v>0.0</v>
      </c>
      <c r="AT207" s="197" t="n">
        <v>999999.0</v>
      </c>
      <c r="AU207" s="197" t="n">
        <v>0.0</v>
      </c>
      <c r="AV207" s="197" t="n">
        <v>999999.0</v>
      </c>
      <c r="AW207" s="197" t="n">
        <v>0.0</v>
      </c>
      <c r="AX207" s="197" t="n">
        <v>0.0</v>
      </c>
      <c r="AY207" s="197" t="n">
        <v>999999.0</v>
      </c>
      <c r="AZ207" s="197" t="n">
        <v>0.0</v>
      </c>
      <c r="BA207" s="197" t="n">
        <v>999999.0</v>
      </c>
      <c r="BB207" s="197" t="n">
        <v>0.0</v>
      </c>
      <c r="BC207" s="197" t="n">
        <v>0.0</v>
      </c>
      <c r="BD207" s="197" t="n">
        <v>0.0</v>
      </c>
      <c r="BE207" s="197" t="n">
        <v>0.0</v>
      </c>
      <c r="BF207" s="197" t="n">
        <v>999999.0</v>
      </c>
      <c r="BG207" s="197" t="n">
        <v>999999.0</v>
      </c>
      <c r="BH207" s="197" t="n">
        <v>999999.0</v>
      </c>
      <c r="BI207" s="197" t="n">
        <v>0.0</v>
      </c>
      <c r="BJ207" s="197" t="n">
        <v>999999.0</v>
      </c>
      <c r="BK207" s="197" t="n">
        <v>999999.0</v>
      </c>
      <c r="BL207" s="197" t="n">
        <v>999999.0</v>
      </c>
      <c r="BM207" s="197" t="n">
        <v>0.0</v>
      </c>
      <c r="BN207" s="197" t="n">
        <v>0.0</v>
      </c>
      <c r="BO207" s="197" t="n">
        <v>0.0</v>
      </c>
      <c r="BP207" s="197" t="n">
        <v>0.0</v>
      </c>
      <c r="BQ207" s="197" t="n">
        <v>999999.0</v>
      </c>
      <c r="BR207" s="197" t="n">
        <v>0.0</v>
      </c>
      <c r="BS207" s="197" t="n">
        <v>999999.0</v>
      </c>
      <c r="BT207" s="197" t="n">
        <v>0.0</v>
      </c>
      <c r="BU207" s="197" t="n">
        <v>1475.7103271484375</v>
      </c>
      <c r="BV207" s="197" t="n">
        <v>2634.40087890625</v>
      </c>
      <c r="BW207" s="197" t="n">
        <v>99000.0</v>
      </c>
      <c r="BX207" s="197" t="n">
        <v>478.65374755859375</v>
      </c>
      <c r="BY207" s="197" t="n">
        <v>2356.736328125</v>
      </c>
      <c r="BZ207" s="197" t="n">
        <v>99000.0</v>
      </c>
      <c r="CA207" s="197" t="n">
        <v>807.5160522460938</v>
      </c>
      <c r="CB207" s="197" t="n">
        <v>950.4088745117188</v>
      </c>
      <c r="CC207" s="197" t="n">
        <v>964.9122924804688</v>
      </c>
      <c r="CD207" s="197" t="n">
        <v>2650.06396484375</v>
      </c>
      <c r="CE207" s="197" t="n">
        <v>8686.8427734375</v>
      </c>
      <c r="CF207" s="197" t="n">
        <v>15500.0</v>
      </c>
      <c r="CG207" s="197" t="n">
        <v>0.0</v>
      </c>
      <c r="CH207" s="197" t="n">
        <v>4500.0</v>
      </c>
      <c r="CI207" s="197" t="n">
        <v>800.0</v>
      </c>
      <c r="CJ207" s="197" t="n">
        <v>5300.0</v>
      </c>
      <c r="CK207" s="197" t="n">
        <v>20000.0</v>
      </c>
      <c r="CL207" s="197" t="n">
        <v>20000.0</v>
      </c>
      <c r="CM207" s="197" t="n">
        <v>20000.0</v>
      </c>
      <c r="CN207" s="197" t="n">
        <v>20000.0</v>
      </c>
      <c r="CO207" s="197" t="n">
        <v>20000.0</v>
      </c>
      <c r="CP207" s="197" t="n">
        <v>20000.0</v>
      </c>
      <c r="CQ207" s="197" t="n">
        <v>20000.0</v>
      </c>
      <c r="CR207" s="197" t="n">
        <v>4000.0</v>
      </c>
      <c r="CS207" s="197" t="n">
        <v>0.0</v>
      </c>
      <c r="CT207" s="197" t="n">
        <v>0.0</v>
      </c>
      <c r="CU207" s="197" t="n">
        <v>1641.12939453125</v>
      </c>
    </row>
    <row r="208" spans="2:99">
      <c r="B208" s="122" t="s">
        <v>608</v>
      </c>
      <c r="C208" s="197" t="n">
        <v>3668.0</v>
      </c>
      <c r="D208" s="197" t="n">
        <v>2924.0</v>
      </c>
      <c r="E208" s="197" t="n">
        <v>575.0</v>
      </c>
      <c r="F208" s="122" t="s">
        <v>608</v>
      </c>
      <c r="G208" s="197" t="n">
        <v>3668.0</v>
      </c>
      <c r="H208" s="197" t="n">
        <v>2603.361328125</v>
      </c>
      <c r="I208" s="197" t="n">
        <v>575.0</v>
      </c>
      <c r="J208" s="197" t="n">
        <v>972.0</v>
      </c>
      <c r="K208" s="197" t="n">
        <v>1067.0</v>
      </c>
      <c r="L208" s="197" t="n">
        <v>757.4810180664062</v>
      </c>
      <c r="M208" s="197" t="n">
        <v>757.4810180664062</v>
      </c>
      <c r="N208" s="197" t="n">
        <v>6653.85498046875</v>
      </c>
      <c r="O208" s="197" t="n">
        <v>6653.85498046875</v>
      </c>
      <c r="P208" s="197" t="n">
        <v>6653.85498046875</v>
      </c>
      <c r="Q208" s="197" t="n">
        <v>29357.318359375</v>
      </c>
      <c r="R208" s="197" t="n">
        <v>5983.56640625</v>
      </c>
      <c r="S208" s="197" t="n">
        <v>0.0</v>
      </c>
      <c r="T208" s="197" t="n">
        <v>81.7616958618164</v>
      </c>
      <c r="U208" s="197" t="n">
        <v>406.13226318359375</v>
      </c>
      <c r="V208" s="197" t="n">
        <v>24015.18359375</v>
      </c>
      <c r="W208" s="197" t="n">
        <v>15934.2099609375</v>
      </c>
      <c r="X208" s="197" t="n">
        <v>8080.97412109375</v>
      </c>
      <c r="Y208" s="197" t="n">
        <v>0.0</v>
      </c>
      <c r="Z208" s="197" t="n">
        <v>6000.0</v>
      </c>
      <c r="AA208" s="197" t="n">
        <v>1.0</v>
      </c>
      <c r="AB208" s="197" t="n">
        <v>0.0</v>
      </c>
      <c r="AC208" s="197" t="n">
        <v>0.0</v>
      </c>
      <c r="AD208" s="197" t="n">
        <v>0.6499999761581421</v>
      </c>
      <c r="AE208" s="197" t="n">
        <v>23655.623046875</v>
      </c>
      <c r="AF208" s="197" t="n">
        <v>6361.8828125</v>
      </c>
      <c r="AG208" s="197" t="n">
        <v>103.82477569580078</v>
      </c>
      <c r="AH208" s="197" t="n">
        <v>2801.247802734375</v>
      </c>
      <c r="AI208" s="197" t="n">
        <v>1336.7470703125</v>
      </c>
      <c r="AJ208" s="197" t="n">
        <v>0.0</v>
      </c>
      <c r="AK208" s="197" t="n">
        <v>345.43292236328125</v>
      </c>
      <c r="AL208" s="197" t="n">
        <v>8500.0</v>
      </c>
      <c r="AM208" s="197" t="n">
        <v>4217.09228515625</v>
      </c>
      <c r="AN208" s="197" t="n">
        <v>0.0</v>
      </c>
      <c r="AO208" s="197" t="n">
        <v>0.0</v>
      </c>
      <c r="AP208" s="197" t="n">
        <v>0.0</v>
      </c>
      <c r="AQ208" s="197" t="n">
        <v>424.7109375</v>
      </c>
      <c r="AR208" s="197" t="n">
        <v>711.3333129882812</v>
      </c>
      <c r="AS208" s="197" t="n">
        <v>0.0</v>
      </c>
      <c r="AT208" s="197" t="n">
        <v>999999.0</v>
      </c>
      <c r="AU208" s="197" t="n">
        <v>0.0</v>
      </c>
      <c r="AV208" s="197" t="n">
        <v>999999.0</v>
      </c>
      <c r="AW208" s="197" t="n">
        <v>0.0</v>
      </c>
      <c r="AX208" s="197" t="n">
        <v>0.0</v>
      </c>
      <c r="AY208" s="197" t="n">
        <v>999999.0</v>
      </c>
      <c r="AZ208" s="197" t="n">
        <v>0.0</v>
      </c>
      <c r="BA208" s="197" t="n">
        <v>999999.0</v>
      </c>
      <c r="BB208" s="197" t="n">
        <v>0.0</v>
      </c>
      <c r="BC208" s="197" t="n">
        <v>0.0</v>
      </c>
      <c r="BD208" s="197" t="n">
        <v>0.0</v>
      </c>
      <c r="BE208" s="197" t="n">
        <v>0.0</v>
      </c>
      <c r="BF208" s="197" t="n">
        <v>999999.0</v>
      </c>
      <c r="BG208" s="197" t="n">
        <v>999999.0</v>
      </c>
      <c r="BH208" s="197" t="n">
        <v>999999.0</v>
      </c>
      <c r="BI208" s="197" t="n">
        <v>0.0</v>
      </c>
      <c r="BJ208" s="197" t="n">
        <v>999999.0</v>
      </c>
      <c r="BK208" s="197" t="n">
        <v>999999.0</v>
      </c>
      <c r="BL208" s="197" t="n">
        <v>999999.0</v>
      </c>
      <c r="BM208" s="197" t="n">
        <v>0.0</v>
      </c>
      <c r="BN208" s="197" t="n">
        <v>0.0</v>
      </c>
      <c r="BO208" s="197" t="n">
        <v>0.0</v>
      </c>
      <c r="BP208" s="197" t="n">
        <v>0.0</v>
      </c>
      <c r="BQ208" s="197" t="n">
        <v>999999.0</v>
      </c>
      <c r="BR208" s="197" t="n">
        <v>0.0</v>
      </c>
      <c r="BS208" s="197" t="n">
        <v>999999.0</v>
      </c>
      <c r="BT208" s="197" t="n">
        <v>0.0</v>
      </c>
      <c r="BU208" s="197" t="n">
        <v>311.55792236328125</v>
      </c>
      <c r="BV208" s="197" t="n">
        <v>1502.1781005859375</v>
      </c>
      <c r="BW208" s="197" t="n">
        <v>99000.0</v>
      </c>
      <c r="BX208" s="197" t="n">
        <v>196.2532501220703</v>
      </c>
      <c r="BY208" s="197" t="n">
        <v>474.0716857910156</v>
      </c>
      <c r="BZ208" s="197" t="n">
        <v>99000.0</v>
      </c>
      <c r="CA208" s="197" t="n">
        <v>417.5846252441406</v>
      </c>
      <c r="CB208" s="197" t="n">
        <v>831.7534790039062</v>
      </c>
      <c r="CC208" s="197" t="n">
        <v>631.5789184570312</v>
      </c>
      <c r="CD208" s="197" t="n">
        <v>244.12103271484375</v>
      </c>
      <c r="CE208" s="197" t="n">
        <v>2746.978759765625</v>
      </c>
      <c r="CF208" s="197" t="n">
        <v>12500.0</v>
      </c>
      <c r="CG208" s="197" t="n">
        <v>0.0</v>
      </c>
      <c r="CH208" s="197" t="n">
        <v>300.0</v>
      </c>
      <c r="CI208" s="197" t="n">
        <v>800.0</v>
      </c>
      <c r="CJ208" s="197" t="n">
        <v>1100.0</v>
      </c>
      <c r="CK208" s="197" t="n">
        <v>20000.0</v>
      </c>
      <c r="CL208" s="197" t="n">
        <v>20000.0</v>
      </c>
      <c r="CM208" s="197" t="n">
        <v>20000.0</v>
      </c>
      <c r="CN208" s="197" t="n">
        <v>20000.0</v>
      </c>
      <c r="CO208" s="197" t="n">
        <v>20000.0</v>
      </c>
      <c r="CP208" s="197" t="n">
        <v>20000.0</v>
      </c>
      <c r="CQ208" s="197" t="n">
        <v>20000.0</v>
      </c>
      <c r="CR208" s="197" t="n">
        <v>4000.0</v>
      </c>
      <c r="CS208" s="197" t="n">
        <v>0.0</v>
      </c>
      <c r="CT208" s="197" t="n">
        <v>0.0</v>
      </c>
      <c r="CU208" s="197" t="n">
        <v>1495.8916015625</v>
      </c>
    </row>
    <row r="209" spans="2:99">
      <c r="B209" s="122" t="s">
        <v>609</v>
      </c>
      <c r="C209" s="197" t="n">
        <v>3560.0</v>
      </c>
      <c r="D209" s="197" t="n">
        <v>2788.0</v>
      </c>
      <c r="E209" s="197" t="n">
        <v>575.0</v>
      </c>
      <c r="F209" s="122" t="s">
        <v>609</v>
      </c>
      <c r="G209" s="197" t="n">
        <v>3560.0</v>
      </c>
      <c r="H209" s="197" t="n">
        <v>2788.0</v>
      </c>
      <c r="I209" s="197" t="n">
        <v>575.0</v>
      </c>
      <c r="J209" s="197" t="n">
        <v>972.0</v>
      </c>
      <c r="K209" s="197" t="n">
        <v>1067.0</v>
      </c>
      <c r="L209" s="197" t="n">
        <v>847.8067016601562</v>
      </c>
      <c r="M209" s="197" t="n">
        <v>847.8067016601562</v>
      </c>
      <c r="N209" s="197" t="n">
        <v>6826.93798828125</v>
      </c>
      <c r="O209" s="197" t="n">
        <v>6826.93798828125</v>
      </c>
      <c r="P209" s="197" t="n">
        <v>6826.93798828125</v>
      </c>
      <c r="Q209" s="197" t="n">
        <v>72130.2109375</v>
      </c>
      <c r="R209" s="197" t="n">
        <v>23645.3046875</v>
      </c>
      <c r="S209" s="197" t="n">
        <v>0.0</v>
      </c>
      <c r="T209" s="197" t="n">
        <v>2790.165771484375</v>
      </c>
      <c r="U209" s="197" t="n">
        <v>52196.73828125</v>
      </c>
      <c r="V209" s="197" t="n">
        <v>135530.578125</v>
      </c>
      <c r="W209" s="197" t="n">
        <v>13406.25390625</v>
      </c>
      <c r="X209" s="197" t="n">
        <v>0.0</v>
      </c>
      <c r="Y209" s="197" t="n">
        <v>0.0</v>
      </c>
      <c r="Z209" s="197" t="n">
        <v>16991.072265625</v>
      </c>
      <c r="AA209" s="197" t="n">
        <v>1.0</v>
      </c>
      <c r="AB209" s="197" t="n">
        <v>0.0</v>
      </c>
      <c r="AC209" s="197" t="n">
        <v>0.0</v>
      </c>
      <c r="AD209" s="197" t="n">
        <v>0.3499999940395355</v>
      </c>
      <c r="AE209" s="197" t="n">
        <v>53889.8359375</v>
      </c>
      <c r="AF209" s="197" t="n">
        <v>13942.416015625</v>
      </c>
      <c r="AG209" s="197" t="n">
        <v>26186.4609375</v>
      </c>
      <c r="AH209" s="197" t="n">
        <v>9855.298828125</v>
      </c>
      <c r="AI209" s="197" t="n">
        <v>8098.64697265625</v>
      </c>
      <c r="AJ209" s="197" t="n">
        <v>7313.70556640625</v>
      </c>
      <c r="AK209" s="197" t="n">
        <v>8577.748046875</v>
      </c>
      <c r="AL209" s="197" t="n">
        <v>8500.0</v>
      </c>
      <c r="AM209" s="197" t="n">
        <v>4228.60693359375</v>
      </c>
      <c r="AN209" s="197" t="n">
        <v>0.0</v>
      </c>
      <c r="AO209" s="197" t="n">
        <v>0.0</v>
      </c>
      <c r="AP209" s="197" t="n">
        <v>0.0</v>
      </c>
      <c r="AQ209" s="197" t="n">
        <v>530.888671875</v>
      </c>
      <c r="AR209" s="197" t="n">
        <v>889.1666870117188</v>
      </c>
      <c r="AS209" s="197" t="n">
        <v>0.0</v>
      </c>
      <c r="AT209" s="197" t="n">
        <v>999999.0</v>
      </c>
      <c r="AU209" s="197" t="n">
        <v>0.0</v>
      </c>
      <c r="AV209" s="197" t="n">
        <v>999999.0</v>
      </c>
      <c r="AW209" s="197" t="n">
        <v>0.0</v>
      </c>
      <c r="AX209" s="197" t="n">
        <v>0.0</v>
      </c>
      <c r="AY209" s="197" t="n">
        <v>999999.0</v>
      </c>
      <c r="AZ209" s="197" t="n">
        <v>0.0</v>
      </c>
      <c r="BA209" s="197" t="n">
        <v>999999.0</v>
      </c>
      <c r="BB209" s="197" t="n">
        <v>0.0</v>
      </c>
      <c r="BC209" s="197" t="n">
        <v>0.0</v>
      </c>
      <c r="BD209" s="197" t="n">
        <v>0.0</v>
      </c>
      <c r="BE209" s="197" t="n">
        <v>0.0</v>
      </c>
      <c r="BF209" s="197" t="n">
        <v>999999.0</v>
      </c>
      <c r="BG209" s="197" t="n">
        <v>999999.0</v>
      </c>
      <c r="BH209" s="197" t="n">
        <v>999999.0</v>
      </c>
      <c r="BI209" s="197" t="n">
        <v>0.0</v>
      </c>
      <c r="BJ209" s="197" t="n">
        <v>999999.0</v>
      </c>
      <c r="BK209" s="197" t="n">
        <v>999999.0</v>
      </c>
      <c r="BL209" s="197" t="n">
        <v>999999.0</v>
      </c>
      <c r="BM209" s="197" t="n">
        <v>0.0</v>
      </c>
      <c r="BN209" s="197" t="n">
        <v>0.0</v>
      </c>
      <c r="BO209" s="197" t="n">
        <v>0.0</v>
      </c>
      <c r="BP209" s="197" t="n">
        <v>0.0</v>
      </c>
      <c r="BQ209" s="197" t="n">
        <v>999999.0</v>
      </c>
      <c r="BR209" s="197" t="n">
        <v>0.0</v>
      </c>
      <c r="BS209" s="197" t="n">
        <v>999999.0</v>
      </c>
      <c r="BT209" s="197" t="n">
        <v>0.0</v>
      </c>
      <c r="BU209" s="197" t="n">
        <v>244.3348846435547</v>
      </c>
      <c r="BV209" s="197" t="n">
        <v>313.07012939453125</v>
      </c>
      <c r="BW209" s="197" t="n">
        <v>99000.0</v>
      </c>
      <c r="BX209" s="197" t="n">
        <v>186.8262481689453</v>
      </c>
      <c r="BY209" s="197" t="n">
        <v>195.97164916992188</v>
      </c>
      <c r="BZ209" s="197" t="n">
        <v>99000.0</v>
      </c>
      <c r="CA209" s="197" t="n">
        <v>373.78887939453125</v>
      </c>
      <c r="CB209" s="197" t="n">
        <v>426.24261474609375</v>
      </c>
      <c r="CC209" s="197" t="n">
        <v>631.5789184570312</v>
      </c>
      <c r="CD209" s="197" t="n">
        <v>209.48992919921875</v>
      </c>
      <c r="CE209" s="197" t="n">
        <v>230.72320556640625</v>
      </c>
      <c r="CF209" s="197" t="n">
        <v>8000.0</v>
      </c>
      <c r="CG209" s="197" t="n">
        <v>0.0</v>
      </c>
      <c r="CH209" s="197" t="n">
        <v>1157.0494384765625</v>
      </c>
      <c r="CI209" s="197" t="n">
        <v>800.0</v>
      </c>
      <c r="CJ209" s="197" t="n">
        <v>1957.0494384765625</v>
      </c>
      <c r="CK209" s="197" t="n">
        <v>20000.0</v>
      </c>
      <c r="CL209" s="197" t="n">
        <v>20000.0</v>
      </c>
      <c r="CM209" s="197" t="n">
        <v>20000.0</v>
      </c>
      <c r="CN209" s="197" t="n">
        <v>20000.0</v>
      </c>
      <c r="CO209" s="197" t="n">
        <v>20000.0</v>
      </c>
      <c r="CP209" s="197" t="n">
        <v>20000.0</v>
      </c>
      <c r="CQ209" s="197" t="n">
        <v>20000.0</v>
      </c>
      <c r="CR209" s="197" t="n">
        <v>4000.0</v>
      </c>
      <c r="CS209" s="197" t="n">
        <v>0.0</v>
      </c>
      <c r="CT209" s="197" t="n">
        <v>0.0</v>
      </c>
      <c r="CU209" s="197" t="n">
        <v>999999.0</v>
      </c>
    </row>
    <row r="210" spans="2:99">
      <c r="B210" s="122" t="s">
        <v>610</v>
      </c>
      <c r="C210" s="197" t="n">
        <v>3416.0</v>
      </c>
      <c r="D210" s="197" t="n">
        <v>2788.0</v>
      </c>
      <c r="E210" s="197" t="n">
        <v>674.0</v>
      </c>
      <c r="F210" s="122" t="s">
        <v>610</v>
      </c>
      <c r="G210" s="197" t="n">
        <v>3416.0</v>
      </c>
      <c r="H210" s="197" t="n">
        <v>2788.0</v>
      </c>
      <c r="I210" s="197" t="n">
        <v>674.0</v>
      </c>
      <c r="J210" s="197" t="n">
        <v>972.0</v>
      </c>
      <c r="K210" s="197" t="n">
        <v>1067.0</v>
      </c>
      <c r="L210" s="197" t="n">
        <v>1989.134521484375</v>
      </c>
      <c r="M210" s="197" t="n">
        <v>1989.134521484375</v>
      </c>
      <c r="N210" s="197" t="n">
        <v>6578.3447265625</v>
      </c>
      <c r="O210" s="197" t="n">
        <v>6578.3447265625</v>
      </c>
      <c r="P210" s="197" t="n">
        <v>6578.3447265625</v>
      </c>
      <c r="Q210" s="197" t="n">
        <v>72489.15625</v>
      </c>
      <c r="R210" s="197" t="n">
        <v>29715.45703125</v>
      </c>
      <c r="S210" s="197" t="n">
        <v>0.0</v>
      </c>
      <c r="T210" s="197" t="n">
        <v>1911.2237548828125</v>
      </c>
      <c r="U210" s="197" t="n">
        <v>63596.62890625</v>
      </c>
      <c r="V210" s="197" t="n">
        <v>155150.71875</v>
      </c>
      <c r="W210" s="197" t="n">
        <v>6647.52783203125</v>
      </c>
      <c r="X210" s="197" t="n">
        <v>0.0</v>
      </c>
      <c r="Y210" s="197" t="n">
        <v>0.0</v>
      </c>
      <c r="Z210" s="197" t="n">
        <v>11074.5966796875</v>
      </c>
      <c r="AA210" s="197" t="n">
        <v>1.0</v>
      </c>
      <c r="AB210" s="197" t="n">
        <v>0.0</v>
      </c>
      <c r="AC210" s="197" t="n">
        <v>0.0</v>
      </c>
      <c r="AD210" s="197" t="n">
        <v>0.3499999940395355</v>
      </c>
      <c r="AE210" s="197" t="n">
        <v>60546.94921875</v>
      </c>
      <c r="AF210" s="197" t="n">
        <v>9567.3759765625</v>
      </c>
      <c r="AG210" s="197" t="n">
        <v>30452.533203125</v>
      </c>
      <c r="AH210" s="197" t="n">
        <v>11010.015625</v>
      </c>
      <c r="AI210" s="197" t="n">
        <v>9427.5048828125</v>
      </c>
      <c r="AJ210" s="197" t="n">
        <v>18172.44921875</v>
      </c>
      <c r="AK210" s="197" t="n">
        <v>18342.982421875</v>
      </c>
      <c r="AL210" s="197" t="n">
        <v>7560.64501953125</v>
      </c>
      <c r="AM210" s="197" t="n">
        <v>4318.89697265625</v>
      </c>
      <c r="AN210" s="197" t="n">
        <v>0.0</v>
      </c>
      <c r="AO210" s="197" t="n">
        <v>0.0</v>
      </c>
      <c r="AP210" s="197" t="n">
        <v>0.0</v>
      </c>
      <c r="AQ210" s="197" t="n">
        <v>971.0</v>
      </c>
      <c r="AR210" s="197" t="n">
        <v>1067.0</v>
      </c>
      <c r="AS210" s="197" t="n">
        <v>0.0</v>
      </c>
      <c r="AT210" s="197" t="n">
        <v>999999.0</v>
      </c>
      <c r="AU210" s="197" t="n">
        <v>0.0</v>
      </c>
      <c r="AV210" s="197" t="n">
        <v>999999.0</v>
      </c>
      <c r="AW210" s="197" t="n">
        <v>0.0</v>
      </c>
      <c r="AX210" s="197" t="n">
        <v>0.0</v>
      </c>
      <c r="AY210" s="197" t="n">
        <v>999999.0</v>
      </c>
      <c r="AZ210" s="197" t="n">
        <v>0.0</v>
      </c>
      <c r="BA210" s="197" t="n">
        <v>999999.0</v>
      </c>
      <c r="BB210" s="197" t="n">
        <v>0.0</v>
      </c>
      <c r="BC210" s="197" t="n">
        <v>0.0</v>
      </c>
      <c r="BD210" s="197" t="n">
        <v>0.0</v>
      </c>
      <c r="BE210" s="197" t="n">
        <v>0.0</v>
      </c>
      <c r="BF210" s="197" t="n">
        <v>999993.0</v>
      </c>
      <c r="BG210" s="197" t="n">
        <v>999993.0</v>
      </c>
      <c r="BH210" s="197" t="n">
        <v>999993.0</v>
      </c>
      <c r="BI210" s="197" t="n">
        <v>0.0</v>
      </c>
      <c r="BJ210" s="197" t="n">
        <v>999999.0</v>
      </c>
      <c r="BK210" s="197" t="n">
        <v>999999.0</v>
      </c>
      <c r="BL210" s="197" t="n">
        <v>999999.0</v>
      </c>
      <c r="BM210" s="197" t="n">
        <v>0.0</v>
      </c>
      <c r="BN210" s="197" t="n">
        <v>0.0</v>
      </c>
      <c r="BO210" s="197" t="n">
        <v>0.0</v>
      </c>
      <c r="BP210" s="197" t="n">
        <v>0.0</v>
      </c>
      <c r="BQ210" s="197" t="n">
        <v>999999.0</v>
      </c>
      <c r="BR210" s="197" t="n">
        <v>0.0</v>
      </c>
      <c r="BS210" s="197" t="n">
        <v>999999.0</v>
      </c>
      <c r="BT210" s="197" t="n">
        <v>0.0</v>
      </c>
      <c r="BU210" s="197" t="n">
        <v>269.86474609375</v>
      </c>
      <c r="BV210" s="197" t="n">
        <v>244.20248413085938</v>
      </c>
      <c r="BW210" s="197" t="n">
        <v>99000.0</v>
      </c>
      <c r="BX210" s="197" t="n">
        <v>189.61648559570312</v>
      </c>
      <c r="BY210" s="197" t="n">
        <v>187.1603546142578</v>
      </c>
      <c r="BZ210" s="197" t="n">
        <v>99000.0</v>
      </c>
      <c r="CA210" s="197" t="n">
        <v>575.4124145507812</v>
      </c>
      <c r="CB210" s="197" t="n">
        <v>364.5913391113281</v>
      </c>
      <c r="CC210" s="197" t="n">
        <v>631.5789184570312</v>
      </c>
      <c r="CD210" s="197" t="n">
        <v>207.23593139648438</v>
      </c>
      <c r="CE210" s="197" t="n">
        <v>210.36328125</v>
      </c>
      <c r="CF210" s="197" t="n">
        <v>8000.0</v>
      </c>
      <c r="CG210" s="197" t="n">
        <v>0.0</v>
      </c>
      <c r="CH210" s="197" t="n">
        <v>2516.89501953125</v>
      </c>
      <c r="CI210" s="197" t="n">
        <v>2134.24951171875</v>
      </c>
      <c r="CJ210" s="197" t="n">
        <v>4651.14453125</v>
      </c>
      <c r="CK210" s="197" t="n">
        <v>20000.0</v>
      </c>
      <c r="CL210" s="197" t="n">
        <v>20000.0</v>
      </c>
      <c r="CM210" s="197" t="n">
        <v>20000.0</v>
      </c>
      <c r="CN210" s="197" t="n">
        <v>20000.0</v>
      </c>
      <c r="CO210" s="197" t="n">
        <v>20000.0</v>
      </c>
      <c r="CP210" s="197" t="n">
        <v>20000.0</v>
      </c>
      <c r="CQ210" s="197" t="n">
        <v>20000.0</v>
      </c>
      <c r="CR210" s="197" t="n">
        <v>5000.0</v>
      </c>
      <c r="CS210" s="197" t="n">
        <v>0.0</v>
      </c>
      <c r="CT210" s="197" t="n">
        <v>0.0</v>
      </c>
      <c r="CU210" s="197" t="n">
        <v>999999.0</v>
      </c>
    </row>
    <row r="211" spans="2:99">
      <c r="B211" s="122" t="s">
        <v>611</v>
      </c>
      <c r="C211" s="197" t="n">
        <v>4058.0</v>
      </c>
      <c r="D211" s="197" t="n">
        <v>3277.0</v>
      </c>
      <c r="E211" s="197" t="n">
        <v>800.0</v>
      </c>
      <c r="F211" s="122" t="s">
        <v>611</v>
      </c>
      <c r="G211" s="197" t="n">
        <v>4058.0</v>
      </c>
      <c r="H211" s="197" t="n">
        <v>3277.0</v>
      </c>
      <c r="I211" s="197" t="n">
        <v>800.0</v>
      </c>
      <c r="J211" s="197" t="n">
        <v>948.930419921875</v>
      </c>
      <c r="K211" s="197" t="n">
        <v>1009.9253540039062</v>
      </c>
      <c r="L211" s="197" t="n">
        <v>2352.247314453125</v>
      </c>
      <c r="M211" s="197" t="n">
        <v>2352.247314453125</v>
      </c>
      <c r="N211" s="197" t="n">
        <v>2352.247314453125</v>
      </c>
      <c r="O211" s="197" t="n">
        <v>2352.247314453125</v>
      </c>
      <c r="P211" s="197" t="n">
        <v>2352.247314453125</v>
      </c>
      <c r="Q211" s="197" t="n">
        <v>56957.18359375</v>
      </c>
      <c r="R211" s="197" t="n">
        <v>18817.978515625</v>
      </c>
      <c r="S211" s="197" t="n">
        <v>0.0</v>
      </c>
      <c r="T211" s="197" t="n">
        <v>0.0</v>
      </c>
      <c r="U211" s="197" t="n">
        <v>4006.946533203125</v>
      </c>
      <c r="V211" s="197" t="n">
        <v>70363.3984375</v>
      </c>
      <c r="W211" s="197" t="n">
        <v>0.0</v>
      </c>
      <c r="X211" s="197" t="n">
        <v>1925.9248046875</v>
      </c>
      <c r="Y211" s="197" t="n">
        <v>0.0</v>
      </c>
      <c r="Z211" s="197" t="n">
        <v>8289.5830078125</v>
      </c>
      <c r="AA211" s="197" t="n">
        <v>1.0</v>
      </c>
      <c r="AB211" s="197" t="n">
        <v>0.0</v>
      </c>
      <c r="AC211" s="197" t="n">
        <v>0.0</v>
      </c>
      <c r="AD211" s="197" t="n">
        <v>0.3499999940395355</v>
      </c>
      <c r="AE211" s="197" t="n">
        <v>29607.265625</v>
      </c>
      <c r="AF211" s="197" t="n">
        <v>12655.5849609375</v>
      </c>
      <c r="AG211" s="197" t="n">
        <v>7722.56884765625</v>
      </c>
      <c r="AH211" s="197" t="n">
        <v>8217.6181640625</v>
      </c>
      <c r="AI211" s="197" t="n">
        <v>6793.4951171875</v>
      </c>
      <c r="AJ211" s="197" t="n">
        <v>12818.08984375</v>
      </c>
      <c r="AK211" s="197" t="n">
        <v>13032.236328125</v>
      </c>
      <c r="AL211" s="197" t="n">
        <v>6680.0</v>
      </c>
      <c r="AM211" s="197" t="n">
        <v>4492.43408203125</v>
      </c>
      <c r="AN211" s="197" t="n">
        <v>4704.49462890625</v>
      </c>
      <c r="AO211" s="197" t="n">
        <v>2352.247314453125</v>
      </c>
      <c r="AP211" s="197" t="n">
        <v>2352.247314453125</v>
      </c>
      <c r="AQ211" s="197" t="n">
        <v>971.0</v>
      </c>
      <c r="AR211" s="197" t="n">
        <v>1067.0</v>
      </c>
      <c r="AS211" s="197" t="n">
        <v>0.0</v>
      </c>
      <c r="AT211" s="197" t="n">
        <v>999999.0</v>
      </c>
      <c r="AU211" s="197" t="n">
        <v>0.0</v>
      </c>
      <c r="AV211" s="197" t="n">
        <v>999999.0</v>
      </c>
      <c r="AW211" s="197" t="n">
        <v>0.0</v>
      </c>
      <c r="AX211" s="197" t="n">
        <v>0.0</v>
      </c>
      <c r="AY211" s="197" t="n">
        <v>999999.0</v>
      </c>
      <c r="AZ211" s="197" t="n">
        <v>0.0</v>
      </c>
      <c r="BA211" s="197" t="n">
        <v>999999.0</v>
      </c>
      <c r="BB211" s="197" t="n">
        <v>0.0</v>
      </c>
      <c r="BC211" s="197" t="n">
        <v>0.0</v>
      </c>
      <c r="BD211" s="197" t="n">
        <v>0.0</v>
      </c>
      <c r="BE211" s="197" t="n">
        <v>0.0</v>
      </c>
      <c r="BF211" s="197" t="n">
        <v>999993.0</v>
      </c>
      <c r="BG211" s="197" t="n">
        <v>999993.0</v>
      </c>
      <c r="BH211" s="197" t="n">
        <v>999993.0</v>
      </c>
      <c r="BI211" s="197" t="n">
        <v>0.0</v>
      </c>
      <c r="BJ211" s="197" t="n">
        <v>999999.0</v>
      </c>
      <c r="BK211" s="197" t="n">
        <v>999999.0</v>
      </c>
      <c r="BL211" s="197" t="n">
        <v>999999.0</v>
      </c>
      <c r="BM211" s="197" t="n">
        <v>0.0</v>
      </c>
      <c r="BN211" s="197" t="n">
        <v>0.0</v>
      </c>
      <c r="BO211" s="197" t="n">
        <v>0.0</v>
      </c>
      <c r="BP211" s="197" t="n">
        <v>0.0</v>
      </c>
      <c r="BQ211" s="197" t="n">
        <v>999999.0</v>
      </c>
      <c r="BR211" s="197" t="n">
        <v>0.0</v>
      </c>
      <c r="BS211" s="197" t="n">
        <v>999999.0</v>
      </c>
      <c r="BT211" s="197" t="n">
        <v>0.0</v>
      </c>
      <c r="BU211" s="197" t="n">
        <v>267.5160217285156</v>
      </c>
      <c r="BV211" s="197" t="n">
        <v>270.2550964355469</v>
      </c>
      <c r="BW211" s="197" t="n">
        <v>450.0</v>
      </c>
      <c r="BX211" s="197" t="n">
        <v>187.60647583007812</v>
      </c>
      <c r="BY211" s="197" t="n">
        <v>190.18043518066406</v>
      </c>
      <c r="BZ211" s="197" t="n">
        <v>450.0</v>
      </c>
      <c r="CA211" s="197" t="n">
        <v>374.3467712402344</v>
      </c>
      <c r="CB211" s="197" t="n">
        <v>580.6923217773438</v>
      </c>
      <c r="CC211" s="197" t="n">
        <v>631.5789184570312</v>
      </c>
      <c r="CD211" s="197" t="n">
        <v>207.0367431640625</v>
      </c>
      <c r="CE211" s="197" t="n">
        <v>207.07275390625</v>
      </c>
      <c r="CF211" s="197" t="n">
        <v>11000.0</v>
      </c>
      <c r="CG211" s="197" t="n">
        <v>0.0</v>
      </c>
      <c r="CH211" s="197" t="n">
        <v>1000.0</v>
      </c>
      <c r="CI211" s="197" t="n">
        <v>1000.0</v>
      </c>
      <c r="CJ211" s="197" t="n">
        <v>2000.0</v>
      </c>
      <c r="CK211" s="197" t="n">
        <v>20000.0</v>
      </c>
      <c r="CL211" s="197" t="n">
        <v>5078.73828125</v>
      </c>
      <c r="CM211" s="197" t="n">
        <v>20000.0</v>
      </c>
      <c r="CN211" s="197" t="n">
        <v>20000.0</v>
      </c>
      <c r="CO211" s="197" t="n">
        <v>20000.0</v>
      </c>
      <c r="CP211" s="197" t="n">
        <v>20000.0</v>
      </c>
      <c r="CQ211" s="197" t="n">
        <v>20000.0</v>
      </c>
      <c r="CR211" s="197" t="n">
        <v>5000.0</v>
      </c>
      <c r="CS211" s="197" t="n">
        <v>0.0</v>
      </c>
      <c r="CT211" s="197" t="n">
        <v>0.0</v>
      </c>
      <c r="CU211" s="197" t="n">
        <v>4704.49462890625</v>
      </c>
    </row>
    <row r="212" spans="2:99">
      <c r="B212" s="122" t="s">
        <v>612</v>
      </c>
      <c r="C212" s="197" t="n">
        <v>4552.0</v>
      </c>
      <c r="D212" s="197" t="n">
        <v>3538.0</v>
      </c>
      <c r="E212" s="197" t="n">
        <v>975.0</v>
      </c>
      <c r="F212" s="122" t="s">
        <v>612</v>
      </c>
      <c r="G212" s="197" t="n">
        <v>4552.0</v>
      </c>
      <c r="H212" s="197" t="n">
        <v>3538.0</v>
      </c>
      <c r="I212" s="197" t="n">
        <v>975.0</v>
      </c>
      <c r="J212" s="197" t="n">
        <v>962.78173828125</v>
      </c>
      <c r="K212" s="197" t="n">
        <v>1067.0</v>
      </c>
      <c r="L212" s="197" t="n">
        <v>4190.8466796875</v>
      </c>
      <c r="M212" s="197" t="n">
        <v>4190.8466796875</v>
      </c>
      <c r="N212" s="197" t="n">
        <v>6176.7744140625</v>
      </c>
      <c r="O212" s="197" t="n">
        <v>5640.0</v>
      </c>
      <c r="P212" s="197" t="n">
        <v>6176.7744140625</v>
      </c>
      <c r="Q212" s="197" t="n">
        <v>53925.30859375</v>
      </c>
      <c r="R212" s="197" t="n">
        <v>21937.1328125</v>
      </c>
      <c r="S212" s="197" t="n">
        <v>0.0</v>
      </c>
      <c r="T212" s="197" t="n">
        <v>0.0</v>
      </c>
      <c r="U212" s="197" t="n">
        <v>456.5846252441406</v>
      </c>
      <c r="V212" s="197" t="n">
        <v>55393.6796875</v>
      </c>
      <c r="W212" s="197" t="n">
        <v>0.0</v>
      </c>
      <c r="X212" s="197" t="n">
        <v>3050.4072265625</v>
      </c>
      <c r="Y212" s="197" t="n">
        <v>0.0</v>
      </c>
      <c r="Z212" s="197" t="n">
        <v>12828.62890625</v>
      </c>
      <c r="AA212" s="197" t="n">
        <v>1.0</v>
      </c>
      <c r="AB212" s="197" t="n">
        <v>536.774169921875</v>
      </c>
      <c r="AC212" s="197" t="n">
        <v>0.0</v>
      </c>
      <c r="AD212" s="197" t="n">
        <v>0.3499999940395355</v>
      </c>
      <c r="AE212" s="197" t="n">
        <v>28383.435546875</v>
      </c>
      <c r="AF212" s="197" t="n">
        <v>8090.6171875</v>
      </c>
      <c r="AG212" s="197" t="n">
        <v>5291.37353515625</v>
      </c>
      <c r="AH212" s="197" t="n">
        <v>9453.064453125</v>
      </c>
      <c r="AI212" s="197" t="n">
        <v>8074.34765625</v>
      </c>
      <c r="AJ212" s="197" t="n">
        <v>16255.1328125</v>
      </c>
      <c r="AK212" s="197" t="n">
        <v>16154.8671875</v>
      </c>
      <c r="AL212" s="197" t="n">
        <v>6680.0</v>
      </c>
      <c r="AM212" s="197" t="n">
        <v>4533.10009765625</v>
      </c>
      <c r="AN212" s="197" t="n">
        <v>11280.0</v>
      </c>
      <c r="AO212" s="197" t="n">
        <v>6176.7744140625</v>
      </c>
      <c r="AP212" s="197" t="n">
        <v>5103.2255859375</v>
      </c>
      <c r="AQ212" s="197" t="n">
        <v>672.6773681640625</v>
      </c>
      <c r="AR212" s="197" t="n">
        <v>1067.0</v>
      </c>
      <c r="AS212" s="197" t="n">
        <v>0.0</v>
      </c>
      <c r="AT212" s="197" t="n">
        <v>999999.0</v>
      </c>
      <c r="AU212" s="197" t="n">
        <v>0.0</v>
      </c>
      <c r="AV212" s="197" t="n">
        <v>999999.0</v>
      </c>
      <c r="AW212" s="197" t="n">
        <v>0.0</v>
      </c>
      <c r="AX212" s="197" t="n">
        <v>0.0</v>
      </c>
      <c r="AY212" s="197" t="n">
        <v>999999.0</v>
      </c>
      <c r="AZ212" s="197" t="n">
        <v>0.0</v>
      </c>
      <c r="BA212" s="197" t="n">
        <v>999999.0</v>
      </c>
      <c r="BB212" s="197" t="n">
        <v>0.0</v>
      </c>
      <c r="BC212" s="197" t="n">
        <v>0.0</v>
      </c>
      <c r="BD212" s="197" t="n">
        <v>0.0</v>
      </c>
      <c r="BE212" s="197" t="n">
        <v>0.0</v>
      </c>
      <c r="BF212" s="197" t="n">
        <v>999999.0</v>
      </c>
      <c r="BG212" s="197" t="n">
        <v>999999.0</v>
      </c>
      <c r="BH212" s="197" t="n">
        <v>999999.0</v>
      </c>
      <c r="BI212" s="197" t="n">
        <v>0.0</v>
      </c>
      <c r="BJ212" s="197" t="n">
        <v>999999.0</v>
      </c>
      <c r="BK212" s="197" t="n">
        <v>999999.0</v>
      </c>
      <c r="BL212" s="197" t="n">
        <v>999999.0</v>
      </c>
      <c r="BM212" s="197" t="n">
        <v>0.0</v>
      </c>
      <c r="BN212" s="197" t="n">
        <v>0.0</v>
      </c>
      <c r="BO212" s="197" t="n">
        <v>0.0</v>
      </c>
      <c r="BP212" s="197" t="n">
        <v>0.0</v>
      </c>
      <c r="BQ212" s="197" t="n">
        <v>999999.0</v>
      </c>
      <c r="BR212" s="197" t="n">
        <v>0.0</v>
      </c>
      <c r="BS212" s="197" t="n">
        <v>999999.0</v>
      </c>
      <c r="BT212" s="197" t="n">
        <v>0.0</v>
      </c>
      <c r="BU212" s="197" t="n">
        <v>257.5792541503906</v>
      </c>
      <c r="BV212" s="197" t="n">
        <v>267.869873046875</v>
      </c>
      <c r="BW212" s="197" t="n">
        <v>450.0</v>
      </c>
      <c r="BX212" s="197" t="n">
        <v>186.60862731933594</v>
      </c>
      <c r="BY212" s="197" t="n">
        <v>187.77398681640625</v>
      </c>
      <c r="BZ212" s="197" t="n">
        <v>450.0</v>
      </c>
      <c r="CA212" s="197" t="n">
        <v>244.440673828125</v>
      </c>
      <c r="CB212" s="197" t="n">
        <v>372.3797302246094</v>
      </c>
      <c r="CC212" s="197" t="n">
        <v>631.5789184570312</v>
      </c>
      <c r="CD212" s="197" t="n">
        <v>204.948486328125</v>
      </c>
      <c r="CE212" s="197" t="n">
        <v>207.03347778320312</v>
      </c>
      <c r="CF212" s="197" t="n">
        <v>11000.0</v>
      </c>
      <c r="CG212" s="197" t="n">
        <v>0.0</v>
      </c>
      <c r="CH212" s="197" t="n">
        <v>1000.0</v>
      </c>
      <c r="CI212" s="197" t="n">
        <v>800.0</v>
      </c>
      <c r="CJ212" s="197" t="n">
        <v>1800.0</v>
      </c>
      <c r="CK212" s="197" t="n">
        <v>20000.0</v>
      </c>
      <c r="CL212" s="197" t="n">
        <v>3000.0</v>
      </c>
      <c r="CM212" s="197" t="n">
        <v>20000.0</v>
      </c>
      <c r="CN212" s="197" t="n">
        <v>20000.0</v>
      </c>
      <c r="CO212" s="197" t="n">
        <v>20000.0</v>
      </c>
      <c r="CP212" s="197" t="n">
        <v>20000.0</v>
      </c>
      <c r="CQ212" s="197" t="n">
        <v>20000.0</v>
      </c>
      <c r="CR212" s="197" t="n">
        <v>5000.0</v>
      </c>
      <c r="CS212" s="197" t="n">
        <v>0.0</v>
      </c>
      <c r="CT212" s="197" t="n">
        <v>0.0</v>
      </c>
      <c r="CU212" s="197" t="n">
        <v>999999.0</v>
      </c>
    </row>
    <row r="213" spans="2:99">
      <c r="B213" s="122" t="s">
        <v>613</v>
      </c>
      <c r="C213" s="197" t="n">
        <v>4500.0</v>
      </c>
      <c r="D213" s="197" t="n">
        <v>3538.0</v>
      </c>
      <c r="E213" s="197" t="n">
        <v>975.0</v>
      </c>
      <c r="F213" s="122" t="s">
        <v>613</v>
      </c>
      <c r="G213" s="197" t="n">
        <v>4500.0</v>
      </c>
      <c r="H213" s="197" t="n">
        <v>3538.0</v>
      </c>
      <c r="I213" s="197" t="n">
        <v>975.0</v>
      </c>
      <c r="J213" s="197" t="n">
        <v>865.9519653320312</v>
      </c>
      <c r="K213" s="197" t="n">
        <v>1067.0</v>
      </c>
      <c r="L213" s="197" t="n">
        <v>4563.88623046875</v>
      </c>
      <c r="M213" s="197" t="n">
        <v>4563.88623046875</v>
      </c>
      <c r="N213" s="197" t="n">
        <v>6680.0</v>
      </c>
      <c r="O213" s="197" t="n">
        <v>6680.0</v>
      </c>
      <c r="P213" s="197" t="n">
        <v>6680.0</v>
      </c>
      <c r="Q213" s="197" t="n">
        <v>33541.33984375</v>
      </c>
      <c r="R213" s="197" t="n">
        <v>17681.7421875</v>
      </c>
      <c r="S213" s="197" t="n">
        <v>0.0</v>
      </c>
      <c r="T213" s="197" t="n">
        <v>0.0</v>
      </c>
      <c r="U213" s="197" t="n">
        <v>-147.1260986328125</v>
      </c>
      <c r="V213" s="197" t="n">
        <v>22231.01953125</v>
      </c>
      <c r="W213" s="197" t="n">
        <v>3970.720703125</v>
      </c>
      <c r="X213" s="197" t="n">
        <v>0.0</v>
      </c>
      <c r="Y213" s="197" t="n">
        <v>0.0</v>
      </c>
      <c r="Z213" s="197" t="n">
        <v>15868.75</v>
      </c>
      <c r="AA213" s="197" t="n">
        <v>1.0</v>
      </c>
      <c r="AB213" s="197" t="n">
        <v>0.0</v>
      </c>
      <c r="AC213" s="197" t="n">
        <v>0.0</v>
      </c>
      <c r="AD213" s="197" t="n">
        <v>0.3499999940395355</v>
      </c>
      <c r="AE213" s="197" t="n">
        <v>18849.326171875</v>
      </c>
      <c r="AF213" s="197" t="n">
        <v>42.71612548828125</v>
      </c>
      <c r="AG213" s="197" t="n">
        <v>5475.86767578125</v>
      </c>
      <c r="AH213" s="197" t="n">
        <v>8888.8515625</v>
      </c>
      <c r="AI213" s="197" t="n">
        <v>7546.47119140625</v>
      </c>
      <c r="AJ213" s="197" t="n">
        <v>7466.703125</v>
      </c>
      <c r="AK213" s="197" t="n">
        <v>7626.98681640625</v>
      </c>
      <c r="AL213" s="197" t="n">
        <v>6680.0</v>
      </c>
      <c r="AM213" s="197" t="n">
        <v>4563.88623046875</v>
      </c>
      <c r="AN213" s="197" t="n">
        <v>0.0</v>
      </c>
      <c r="AO213" s="197" t="n">
        <v>0.0</v>
      </c>
      <c r="AP213" s="197" t="n">
        <v>0.0</v>
      </c>
      <c r="AQ213" s="197" t="n">
        <v>732.0906982421875</v>
      </c>
      <c r="AR213" s="197" t="n">
        <v>1067.0</v>
      </c>
      <c r="AS213" s="197" t="n">
        <v>0.0</v>
      </c>
      <c r="AT213" s="197" t="n">
        <v>999999.0</v>
      </c>
      <c r="AU213" s="197" t="n">
        <v>0.0</v>
      </c>
      <c r="AV213" s="197" t="n">
        <v>999999.0</v>
      </c>
      <c r="AW213" s="197" t="n">
        <v>0.0</v>
      </c>
      <c r="AX213" s="197" t="n">
        <v>0.0</v>
      </c>
      <c r="AY213" s="197" t="n">
        <v>999993.0</v>
      </c>
      <c r="AZ213" s="197" t="n">
        <v>0.0</v>
      </c>
      <c r="BA213" s="197" t="n">
        <v>999999.0</v>
      </c>
      <c r="BB213" s="197" t="n">
        <v>0.0</v>
      </c>
      <c r="BC213" s="197" t="n">
        <v>0.0</v>
      </c>
      <c r="BD213" s="197" t="n">
        <v>0.0</v>
      </c>
      <c r="BE213" s="197" t="n">
        <v>0.0</v>
      </c>
      <c r="BF213" s="197" t="n">
        <v>999999.0</v>
      </c>
      <c r="BG213" s="197" t="n">
        <v>999999.0</v>
      </c>
      <c r="BH213" s="197" t="n">
        <v>999999.0</v>
      </c>
      <c r="BI213" s="197" t="n">
        <v>0.0</v>
      </c>
      <c r="BJ213" s="197" t="n">
        <v>999999.0</v>
      </c>
      <c r="BK213" s="197" t="n">
        <v>999999.0</v>
      </c>
      <c r="BL213" s="197" t="n">
        <v>999999.0</v>
      </c>
      <c r="BM213" s="197" t="n">
        <v>0.0</v>
      </c>
      <c r="BN213" s="197" t="n">
        <v>0.0</v>
      </c>
      <c r="BO213" s="197" t="n">
        <v>0.0</v>
      </c>
      <c r="BP213" s="197" t="n">
        <v>0.0</v>
      </c>
      <c r="BQ213" s="197" t="n">
        <v>999999.0</v>
      </c>
      <c r="BR213" s="197" t="n">
        <v>0.0</v>
      </c>
      <c r="BS213" s="197" t="n">
        <v>999999.0</v>
      </c>
      <c r="BT213" s="197" t="n">
        <v>0.0</v>
      </c>
      <c r="BU213" s="197" t="n">
        <v>231.50534057617188</v>
      </c>
      <c r="BV213" s="197" t="n">
        <v>257.3253173828125</v>
      </c>
      <c r="BW213" s="197" t="n">
        <v>450.0</v>
      </c>
      <c r="BX213" s="197" t="n">
        <v>183.3804931640625</v>
      </c>
      <c r="BY213" s="197" t="n">
        <v>186.52841186523438</v>
      </c>
      <c r="BZ213" s="197" t="n">
        <v>450.0</v>
      </c>
      <c r="CA213" s="197" t="n">
        <v>279.9449768066406</v>
      </c>
      <c r="CB213" s="197" t="n">
        <v>244.1106414794922</v>
      </c>
      <c r="CC213" s="197" t="n">
        <v>631.5789184570312</v>
      </c>
      <c r="CD213" s="197" t="n">
        <v>207.34786987304688</v>
      </c>
      <c r="CE213" s="197" t="n">
        <v>204.9711456298828</v>
      </c>
      <c r="CF213" s="197" t="n">
        <v>99000.0</v>
      </c>
      <c r="CG213" s="197" t="n">
        <v>0.0</v>
      </c>
      <c r="CH213" s="197" t="n">
        <v>2500.0</v>
      </c>
      <c r="CI213" s="197" t="n">
        <v>2000.0</v>
      </c>
      <c r="CJ213" s="197" t="n">
        <v>4500.0</v>
      </c>
      <c r="CK213" s="197" t="n">
        <v>20000.0</v>
      </c>
      <c r="CL213" s="197" t="n">
        <v>20000.0</v>
      </c>
      <c r="CM213" s="197" t="n">
        <v>20000.0</v>
      </c>
      <c r="CN213" s="197" t="n">
        <v>20000.0</v>
      </c>
      <c r="CO213" s="197" t="n">
        <v>20000.0</v>
      </c>
      <c r="CP213" s="197" t="n">
        <v>20000.0</v>
      </c>
      <c r="CQ213" s="197" t="n">
        <v>20000.0</v>
      </c>
      <c r="CR213" s="197" t="n">
        <v>5000.0</v>
      </c>
      <c r="CS213" s="197" t="n">
        <v>0.0</v>
      </c>
      <c r="CT213" s="197" t="n">
        <v>26.0</v>
      </c>
      <c r="CU213" s="197" t="n">
        <v>4420.435546875</v>
      </c>
    </row>
    <row r="214" spans="2:99">
      <c r="B214" s="122" t="s">
        <v>614</v>
      </c>
      <c r="C214" s="197" t="n">
        <v>4150.0</v>
      </c>
      <c r="D214" s="197" t="n">
        <v>3538.0</v>
      </c>
      <c r="E214" s="197" t="n">
        <v>950.0</v>
      </c>
      <c r="F214" s="122" t="s">
        <v>614</v>
      </c>
      <c r="G214" s="197" t="n">
        <v>4092.732421875</v>
      </c>
      <c r="H214" s="197" t="n">
        <v>3538.0</v>
      </c>
      <c r="I214" s="197" t="n">
        <v>942.0805053710938</v>
      </c>
      <c r="J214" s="197" t="n">
        <v>660.8932495117188</v>
      </c>
      <c r="K214" s="197" t="n">
        <v>1067.0</v>
      </c>
      <c r="L214" s="197" t="n">
        <v>4600.0</v>
      </c>
      <c r="M214" s="197" t="n">
        <v>4600.0</v>
      </c>
      <c r="N214" s="197" t="n">
        <v>6680.0</v>
      </c>
      <c r="O214" s="197" t="n">
        <v>2077.554443359375</v>
      </c>
      <c r="P214" s="197" t="n">
        <v>6522.875</v>
      </c>
      <c r="Q214" s="197" t="n">
        <v>14299.2841796875</v>
      </c>
      <c r="R214" s="197" t="n">
        <v>8682.306640625</v>
      </c>
      <c r="S214" s="197" t="n">
        <v>0.0</v>
      </c>
      <c r="T214" s="197" t="n">
        <v>0.0</v>
      </c>
      <c r="U214" s="197" t="n">
        <v>-173.24838256835938</v>
      </c>
      <c r="V214" s="197" t="n">
        <v>0.0</v>
      </c>
      <c r="W214" s="197" t="n">
        <v>0.0</v>
      </c>
      <c r="X214" s="197" t="n">
        <v>0.0</v>
      </c>
      <c r="Y214" s="197" t="n">
        <v>0.0</v>
      </c>
      <c r="Z214" s="197" t="n">
        <v>8000.0</v>
      </c>
      <c r="AA214" s="197" t="n">
        <v>1.0</v>
      </c>
      <c r="AB214" s="197" t="n">
        <v>4445.32080078125</v>
      </c>
      <c r="AC214" s="197" t="n">
        <v>0.0</v>
      </c>
      <c r="AD214" s="197" t="n">
        <v>0.6499999761581421</v>
      </c>
      <c r="AE214" s="197" t="n">
        <v>15492.978515625</v>
      </c>
      <c r="AF214" s="197" t="n">
        <v>0.0</v>
      </c>
      <c r="AG214" s="197" t="n">
        <v>7988.15478515625</v>
      </c>
      <c r="AH214" s="197" t="n">
        <v>2704.33251953125</v>
      </c>
      <c r="AI214" s="197" t="n">
        <v>1362.916748046875</v>
      </c>
      <c r="AJ214" s="197" t="n">
        <v>171.79193115234375</v>
      </c>
      <c r="AK214" s="197" t="n">
        <v>294.08172607421875</v>
      </c>
      <c r="AL214" s="197" t="n">
        <v>6680.0</v>
      </c>
      <c r="AM214" s="197" t="n">
        <v>4600.0</v>
      </c>
      <c r="AN214" s="197" t="n">
        <v>0.0</v>
      </c>
      <c r="AO214" s="197" t="n">
        <v>0.0</v>
      </c>
      <c r="AP214" s="197" t="n">
        <v>0.0</v>
      </c>
      <c r="AQ214" s="197" t="n">
        <v>731.2178344726562</v>
      </c>
      <c r="AR214" s="197" t="n">
        <v>1067.0</v>
      </c>
      <c r="AS214" s="197" t="n">
        <v>1.1772292852401733</v>
      </c>
      <c r="AT214" s="197" t="n">
        <v>4057.9052734375</v>
      </c>
      <c r="AU214" s="197" t="n">
        <v>0.0</v>
      </c>
      <c r="AV214" s="197" t="n">
        <v>999999.0</v>
      </c>
      <c r="AW214" s="197" t="n">
        <v>0.0</v>
      </c>
      <c r="AX214" s="197" t="n">
        <v>0.0</v>
      </c>
      <c r="AY214" s="197" t="n">
        <v>999999.0</v>
      </c>
      <c r="AZ214" s="197" t="n">
        <v>0.0</v>
      </c>
      <c r="BA214" s="197" t="n">
        <v>999999.0</v>
      </c>
      <c r="BB214" s="197" t="n">
        <v>0.0</v>
      </c>
      <c r="BC214" s="197" t="n">
        <v>0.0</v>
      </c>
      <c r="BD214" s="197" t="n">
        <v>0.0</v>
      </c>
      <c r="BE214" s="197" t="n">
        <v>0.0</v>
      </c>
      <c r="BF214" s="197" t="n">
        <v>999999.0</v>
      </c>
      <c r="BG214" s="197" t="n">
        <v>999999.0</v>
      </c>
      <c r="BH214" s="197" t="n">
        <v>999999.0</v>
      </c>
      <c r="BI214" s="197" t="n">
        <v>0.0</v>
      </c>
      <c r="BJ214" s="197" t="n">
        <v>999999.0</v>
      </c>
      <c r="BK214" s="197" t="n">
        <v>999999.0</v>
      </c>
      <c r="BL214" s="197" t="n">
        <v>999999.0</v>
      </c>
      <c r="BM214" s="197" t="n">
        <v>0.0</v>
      </c>
      <c r="BN214" s="197" t="n">
        <v>0.0</v>
      </c>
      <c r="BO214" s="197" t="n">
        <v>0.0</v>
      </c>
      <c r="BP214" s="197" t="n">
        <v>0.0</v>
      </c>
      <c r="BQ214" s="197" t="n">
        <v>999999.0</v>
      </c>
      <c r="BR214" s="197" t="n">
        <v>0.0</v>
      </c>
      <c r="BS214" s="197" t="n">
        <v>999999.0</v>
      </c>
      <c r="BT214" s="197" t="n">
        <v>0.0</v>
      </c>
      <c r="BU214" s="197" t="n">
        <v>211.5943145751953</v>
      </c>
      <c r="BV214" s="197" t="n">
        <v>231.39566040039062</v>
      </c>
      <c r="BW214" s="197" t="n">
        <v>450.0</v>
      </c>
      <c r="BX214" s="197" t="n">
        <v>188.53936767578125</v>
      </c>
      <c r="BY214" s="197" t="n">
        <v>183.4783477783203</v>
      </c>
      <c r="BZ214" s="197" t="n">
        <v>450.0</v>
      </c>
      <c r="CA214" s="197" t="n">
        <v>273.9677734375</v>
      </c>
      <c r="CB214" s="197" t="n">
        <v>281.82330322265625</v>
      </c>
      <c r="CC214" s="197" t="n">
        <v>631.5789184570312</v>
      </c>
      <c r="CD214" s="197" t="n">
        <v>209.25457763671875</v>
      </c>
      <c r="CE214" s="197" t="n">
        <v>207.3537139892578</v>
      </c>
      <c r="CF214" s="197" t="n">
        <v>99000.0</v>
      </c>
      <c r="CG214" s="197" t="n">
        <v>0.0</v>
      </c>
      <c r="CH214" s="197" t="n">
        <v>6288.013671875</v>
      </c>
      <c r="CI214" s="197" t="n">
        <v>4600.0</v>
      </c>
      <c r="CJ214" s="197" t="n">
        <v>10888.013671875</v>
      </c>
      <c r="CK214" s="197" t="n">
        <v>20000.0</v>
      </c>
      <c r="CL214" s="197" t="n">
        <v>20000.0</v>
      </c>
      <c r="CM214" s="197" t="n">
        <v>20000.0</v>
      </c>
      <c r="CN214" s="197" t="n">
        <v>20000.0</v>
      </c>
      <c r="CO214" s="197" t="n">
        <v>20000.0</v>
      </c>
      <c r="CP214" s="197" t="n">
        <v>20000.0</v>
      </c>
      <c r="CQ214" s="197" t="n">
        <v>20000.0</v>
      </c>
      <c r="CR214" s="197" t="n">
        <v>5000.0</v>
      </c>
      <c r="CS214" s="197" t="n">
        <v>31.0</v>
      </c>
      <c r="CT214" s="197" t="n">
        <v>31.0</v>
      </c>
      <c r="CU214" s="197" t="n">
        <v>2170.57666015625</v>
      </c>
    </row>
    <row r="215" spans="2:99">
      <c r="B215" s="122" t="s">
        <v>615</v>
      </c>
      <c r="C215" s="197" t="n">
        <v>3700.0</v>
      </c>
      <c r="D215" s="197" t="n">
        <v>3538.0</v>
      </c>
      <c r="E215" s="197" t="n">
        <v>800.0</v>
      </c>
      <c r="F215" s="122" t="s">
        <v>615</v>
      </c>
      <c r="G215" s="197" t="n">
        <v>3700.0</v>
      </c>
      <c r="H215" s="197" t="n">
        <v>3515.491455078125</v>
      </c>
      <c r="I215" s="197" t="n">
        <v>800.0</v>
      </c>
      <c r="J215" s="197" t="n">
        <v>461.1887512207031</v>
      </c>
      <c r="K215" s="197" t="n">
        <v>1067.0</v>
      </c>
      <c r="L215" s="197" t="n">
        <v>4571.208984375</v>
      </c>
      <c r="M215" s="197" t="n">
        <v>4571.208984375</v>
      </c>
      <c r="N215" s="197" t="n">
        <v>6680.0</v>
      </c>
      <c r="O215" s="197" t="n">
        <v>1197.2022705078125</v>
      </c>
      <c r="P215" s="197" t="n">
        <v>6680.0</v>
      </c>
      <c r="Q215" s="197" t="n">
        <v>13863.1787109375</v>
      </c>
      <c r="R215" s="197" t="n">
        <v>4391.3486328125</v>
      </c>
      <c r="S215" s="197" t="n">
        <v>0.0</v>
      </c>
      <c r="T215" s="197" t="n">
        <v>0.0</v>
      </c>
      <c r="U215" s="197" t="n">
        <v>-102.8485107421875</v>
      </c>
      <c r="V215" s="197" t="n">
        <v>672.3280639648438</v>
      </c>
      <c r="W215" s="197" t="n">
        <v>672.3280639648438</v>
      </c>
      <c r="X215" s="197" t="n">
        <v>0.0</v>
      </c>
      <c r="Y215" s="197" t="n">
        <v>0.0</v>
      </c>
      <c r="Z215" s="197" t="n">
        <v>4000.0</v>
      </c>
      <c r="AA215" s="197" t="n">
        <v>1.0</v>
      </c>
      <c r="AB215" s="197" t="n">
        <v>5482.7978515625</v>
      </c>
      <c r="AC215" s="197" t="n">
        <v>0.0</v>
      </c>
      <c r="AD215" s="197" t="n">
        <v>0.6499999761581421</v>
      </c>
      <c r="AE215" s="197" t="n">
        <v>12388.4560546875</v>
      </c>
      <c r="AF215" s="197" t="n">
        <v>984.7804565429688</v>
      </c>
      <c r="AG215" s="197" t="n">
        <v>8232.8896484375</v>
      </c>
      <c r="AH215" s="197" t="n">
        <v>3780.362060546875</v>
      </c>
      <c r="AI215" s="197" t="n">
        <v>2439.0947265625</v>
      </c>
      <c r="AJ215" s="197" t="n">
        <v>31.140283584594727</v>
      </c>
      <c r="AK215" s="197" t="n">
        <v>0.0</v>
      </c>
      <c r="AL215" s="197" t="n">
        <v>6680.0</v>
      </c>
      <c r="AM215" s="197" t="n">
        <v>4571.208984375</v>
      </c>
      <c r="AN215" s="197" t="n">
        <v>0.0</v>
      </c>
      <c r="AO215" s="197" t="n">
        <v>0.0</v>
      </c>
      <c r="AP215" s="197" t="n">
        <v>0.0</v>
      </c>
      <c r="AQ215" s="197" t="n">
        <v>294.2135925292969</v>
      </c>
      <c r="AR215" s="197" t="n">
        <v>1067.0</v>
      </c>
      <c r="AS215" s="197" t="n">
        <v>0.9173209071159363</v>
      </c>
      <c r="AT215" s="197" t="n">
        <v>2244.7822265625</v>
      </c>
      <c r="AU215" s="197" t="n">
        <v>0.0</v>
      </c>
      <c r="AV215" s="197" t="n">
        <v>15090.62109375</v>
      </c>
      <c r="AW215" s="197" t="n">
        <v>638.7506713867188</v>
      </c>
      <c r="AX215" s="197" t="n">
        <v>1.3409748077392578</v>
      </c>
      <c r="AY215" s="197" t="n">
        <v>1155.5224609375</v>
      </c>
      <c r="AZ215" s="197" t="n">
        <v>0.0</v>
      </c>
      <c r="BA215" s="197" t="n">
        <v>19934.060546875</v>
      </c>
      <c r="BB215" s="197" t="n">
        <v>-1650.8173828125</v>
      </c>
      <c r="BC215" s="197" t="n">
        <v>0.0</v>
      </c>
      <c r="BD215" s="197" t="n">
        <v>0.0</v>
      </c>
      <c r="BE215" s="197" t="n">
        <v>0.5114408731460571</v>
      </c>
      <c r="BF215" s="197" t="n">
        <v>999998.0</v>
      </c>
      <c r="BG215" s="197" t="n">
        <v>999998.0</v>
      </c>
      <c r="BH215" s="197" t="n">
        <v>10787.728515625</v>
      </c>
      <c r="BI215" s="197" t="n">
        <v>0.0</v>
      </c>
      <c r="BJ215" s="197" t="n">
        <v>999999.0</v>
      </c>
      <c r="BK215" s="197" t="n">
        <v>999999.0</v>
      </c>
      <c r="BL215" s="197" t="n">
        <v>17949.767578125</v>
      </c>
      <c r="BM215" s="197" t="n">
        <v>0.0</v>
      </c>
      <c r="BN215" s="197" t="n">
        <v>0.0</v>
      </c>
      <c r="BO215" s="197" t="n">
        <v>-8273.2109375</v>
      </c>
      <c r="BP215" s="197" t="n">
        <v>0.0</v>
      </c>
      <c r="BQ215" s="197" t="n">
        <v>999999.0</v>
      </c>
      <c r="BR215" s="197" t="n">
        <v>0.0</v>
      </c>
      <c r="BS215" s="197" t="n">
        <v>999999.0</v>
      </c>
      <c r="BT215" s="197" t="n">
        <v>0.0</v>
      </c>
      <c r="BU215" s="197" t="n">
        <v>227.62542724609375</v>
      </c>
      <c r="BV215" s="197" t="n">
        <v>211.53355407714844</v>
      </c>
      <c r="BW215" s="197" t="n">
        <v>1350.0</v>
      </c>
      <c r="BX215" s="197" t="n">
        <v>208.93080139160156</v>
      </c>
      <c r="BY215" s="197" t="n">
        <v>188.60325622558594</v>
      </c>
      <c r="BZ215" s="197" t="n">
        <v>1650.0</v>
      </c>
      <c r="CA215" s="197" t="n">
        <v>238.69442749023438</v>
      </c>
      <c r="CB215" s="197" t="n">
        <v>274.0927429199219</v>
      </c>
      <c r="CC215" s="197" t="n">
        <v>631.5789184570312</v>
      </c>
      <c r="CD215" s="197" t="n">
        <v>869.8286743164062</v>
      </c>
      <c r="CE215" s="197" t="n">
        <v>209.3223114013672</v>
      </c>
      <c r="CF215" s="197" t="n">
        <v>99000.0</v>
      </c>
      <c r="CG215" s="197" t="n">
        <v>6804.99951171875</v>
      </c>
      <c r="CH215" s="197" t="n">
        <v>6367.625</v>
      </c>
      <c r="CI215" s="197" t="n">
        <v>2119.525634765625</v>
      </c>
      <c r="CJ215" s="197" t="n">
        <v>8487.150390625</v>
      </c>
      <c r="CK215" s="197" t="n">
        <v>20000.0</v>
      </c>
      <c r="CL215" s="197" t="n">
        <v>20000.0</v>
      </c>
      <c r="CM215" s="197" t="n">
        <v>20000.0</v>
      </c>
      <c r="CN215" s="197" t="n">
        <v>20000.0</v>
      </c>
      <c r="CO215" s="197" t="n">
        <v>20000.0</v>
      </c>
      <c r="CP215" s="197" t="n">
        <v>20000.0</v>
      </c>
      <c r="CQ215" s="197" t="n">
        <v>20000.0</v>
      </c>
      <c r="CR215" s="197" t="n">
        <v>5000.0</v>
      </c>
      <c r="CS215" s="197" t="n">
        <v>31.0</v>
      </c>
      <c r="CT215" s="197" t="n">
        <v>31.0</v>
      </c>
      <c r="CU215" s="197" t="n">
        <v>1097.837158203125</v>
      </c>
    </row>
    <row r="216" spans="2:99">
      <c r="B216" s="122" t="s">
        <v>616</v>
      </c>
      <c r="C216" s="197" t="n">
        <v>3400.0</v>
      </c>
      <c r="D216" s="197" t="n">
        <v>3350.0</v>
      </c>
      <c r="E216" s="197" t="n">
        <v>650.0</v>
      </c>
      <c r="F216" s="122" t="s">
        <v>616</v>
      </c>
      <c r="G216" s="197" t="n">
        <v>3400.0</v>
      </c>
      <c r="H216" s="197" t="n">
        <v>3097.945068359375</v>
      </c>
      <c r="I216" s="197" t="n">
        <v>650.0</v>
      </c>
      <c r="J216" s="197" t="n">
        <v>464.70037841796875</v>
      </c>
      <c r="K216" s="197" t="n">
        <v>1067.0</v>
      </c>
      <c r="L216" s="197" t="n">
        <v>4490.28369140625</v>
      </c>
      <c r="M216" s="197" t="n">
        <v>4490.28369140625</v>
      </c>
      <c r="N216" s="197" t="n">
        <v>5246.59375</v>
      </c>
      <c r="O216" s="197" t="n">
        <v>5072.00732421875</v>
      </c>
      <c r="P216" s="197" t="n">
        <v>5246.59375</v>
      </c>
      <c r="Q216" s="197" t="n">
        <v>25000.0</v>
      </c>
      <c r="R216" s="197" t="n">
        <v>4344.47509765625</v>
      </c>
      <c r="S216" s="197" t="n">
        <v>0.0</v>
      </c>
      <c r="T216" s="197" t="n">
        <v>0.0</v>
      </c>
      <c r="U216" s="197" t="n">
        <v>-128.88409423828125</v>
      </c>
      <c r="V216" s="197" t="n">
        <v>0.0</v>
      </c>
      <c r="W216" s="197" t="n">
        <v>0.0</v>
      </c>
      <c r="X216" s="197" t="n">
        <v>0.0</v>
      </c>
      <c r="Y216" s="197" t="n">
        <v>0.0</v>
      </c>
      <c r="Z216" s="197" t="n">
        <v>18437.5</v>
      </c>
      <c r="AA216" s="197" t="n">
        <v>0.0</v>
      </c>
      <c r="AB216" s="197" t="n">
        <v>174.58627319335938</v>
      </c>
      <c r="AC216" s="197" t="n">
        <v>0.0</v>
      </c>
      <c r="AD216" s="197" t="n">
        <v>0.6499999761581421</v>
      </c>
      <c r="AE216" s="197" t="n">
        <v>19555.64453125</v>
      </c>
      <c r="AF216" s="197" t="n">
        <v>4338.201171875</v>
      </c>
      <c r="AG216" s="197" t="n">
        <v>7913.61181640625</v>
      </c>
      <c r="AH216" s="197" t="n">
        <v>3878.88916015625</v>
      </c>
      <c r="AI216" s="197" t="n">
        <v>2857.79638671875</v>
      </c>
      <c r="AJ216" s="197" t="n">
        <v>8016.58447265625</v>
      </c>
      <c r="AK216" s="197" t="n">
        <v>7905.2021484375</v>
      </c>
      <c r="AL216" s="197" t="n">
        <v>6680.0</v>
      </c>
      <c r="AM216" s="197" t="n">
        <v>4490.28369140625</v>
      </c>
      <c r="AN216" s="197" t="n">
        <v>0.0</v>
      </c>
      <c r="AO216" s="197" t="n">
        <v>0.0</v>
      </c>
      <c r="AP216" s="197" t="n">
        <v>0.0</v>
      </c>
      <c r="AQ216" s="197" t="n">
        <v>237.3887939453125</v>
      </c>
      <c r="AR216" s="197" t="n">
        <v>1067.0</v>
      </c>
      <c r="AS216" s="197" t="n">
        <v>0.0</v>
      </c>
      <c r="AT216" s="197" t="n">
        <v>999999.0</v>
      </c>
      <c r="AU216" s="197" t="n">
        <v>0.0</v>
      </c>
      <c r="AV216" s="197" t="n">
        <v>999999.0</v>
      </c>
      <c r="AW216" s="197" t="n">
        <v>0.0</v>
      </c>
      <c r="AX216" s="197" t="n">
        <v>0.0</v>
      </c>
      <c r="AY216" s="197" t="n">
        <v>999999.0</v>
      </c>
      <c r="AZ216" s="197" t="n">
        <v>0.0</v>
      </c>
      <c r="BA216" s="197" t="n">
        <v>999999.0</v>
      </c>
      <c r="BB216" s="197" t="n">
        <v>0.0</v>
      </c>
      <c r="BC216" s="197" t="n">
        <v>0.0</v>
      </c>
      <c r="BD216" s="197" t="n">
        <v>0.0</v>
      </c>
      <c r="BE216" s="197" t="n">
        <v>0.4917425811290741</v>
      </c>
      <c r="BF216" s="197" t="n">
        <v>999998.0</v>
      </c>
      <c r="BG216" s="197" t="n">
        <v>999998.0</v>
      </c>
      <c r="BH216" s="197" t="n">
        <v>8653.421875</v>
      </c>
      <c r="BI216" s="197" t="n">
        <v>0.0</v>
      </c>
      <c r="BJ216" s="197" t="n">
        <v>999999.0</v>
      </c>
      <c r="BK216" s="197" t="n">
        <v>999999.0</v>
      </c>
      <c r="BL216" s="197" t="n">
        <v>20983.673828125</v>
      </c>
      <c r="BM216" s="197" t="n">
        <v>0.0</v>
      </c>
      <c r="BN216" s="197" t="n">
        <v>0.0</v>
      </c>
      <c r="BO216" s="197" t="n">
        <v>-4348.2392578125</v>
      </c>
      <c r="BP216" s="197" t="n">
        <v>0.0</v>
      </c>
      <c r="BQ216" s="197" t="n">
        <v>999999.0</v>
      </c>
      <c r="BR216" s="197" t="n">
        <v>0.0</v>
      </c>
      <c r="BS216" s="197" t="n">
        <v>999999.0</v>
      </c>
      <c r="BT216" s="197" t="n">
        <v>0.0</v>
      </c>
      <c r="BU216" s="197" t="n">
        <v>645.0364990234375</v>
      </c>
      <c r="BV216" s="197" t="n">
        <v>231.40525817871094</v>
      </c>
      <c r="BW216" s="197" t="n">
        <v>99000.0</v>
      </c>
      <c r="BX216" s="197" t="n">
        <v>457.79388427734375</v>
      </c>
      <c r="BY216" s="197" t="n">
        <v>210.4108123779297</v>
      </c>
      <c r="BZ216" s="197" t="n">
        <v>99000.0</v>
      </c>
      <c r="CA216" s="197" t="n">
        <v>243.97579956054688</v>
      </c>
      <c r="CB216" s="197" t="n">
        <v>239.42483520507812</v>
      </c>
      <c r="CC216" s="197" t="n">
        <v>964.9122924804688</v>
      </c>
      <c r="CD216" s="197" t="n">
        <v>3096.34375</v>
      </c>
      <c r="CE216" s="197" t="n">
        <v>950.8430786132812</v>
      </c>
      <c r="CF216" s="197" t="n">
        <v>99000.0</v>
      </c>
      <c r="CG216" s="197" t="n">
        <v>0.0</v>
      </c>
      <c r="CH216" s="197" t="n">
        <v>4500.369140625</v>
      </c>
      <c r="CI216" s="197" t="n">
        <v>880.1776733398438</v>
      </c>
      <c r="CJ216" s="197" t="n">
        <v>5380.546875</v>
      </c>
      <c r="CK216" s="197" t="n">
        <v>20000.0</v>
      </c>
      <c r="CL216" s="197" t="n">
        <v>20000.0</v>
      </c>
      <c r="CM216" s="197" t="n">
        <v>20000.0</v>
      </c>
      <c r="CN216" s="197" t="n">
        <v>20000.0</v>
      </c>
      <c r="CO216" s="197" t="n">
        <v>20000.0</v>
      </c>
      <c r="CP216" s="197" t="n">
        <v>20000.0</v>
      </c>
      <c r="CQ216" s="197" t="n">
        <v>20000.0</v>
      </c>
      <c r="CR216" s="197" t="n">
        <v>5000.0</v>
      </c>
      <c r="CS216" s="197" t="n">
        <v>0.0</v>
      </c>
      <c r="CT216" s="197" t="n">
        <v>30.0</v>
      </c>
      <c r="CU216" s="197" t="n">
        <v>1086.1187744140625</v>
      </c>
    </row>
    <row r="217" spans="2:99">
      <c r="B217" s="122" t="s">
        <v>617</v>
      </c>
      <c r="C217" s="197" t="n">
        <v>3250.0</v>
      </c>
      <c r="D217" s="197" t="n">
        <v>3163.0</v>
      </c>
      <c r="E217" s="197" t="n">
        <v>720.0</v>
      </c>
      <c r="F217" s="122" t="s">
        <v>617</v>
      </c>
      <c r="G217" s="197" t="n">
        <v>3250.0</v>
      </c>
      <c r="H217" s="197" t="n">
        <v>3098.81005859375</v>
      </c>
      <c r="I217" s="197" t="n">
        <v>624.0211181640625</v>
      </c>
      <c r="J217" s="197" t="n">
        <v>502.5765380859375</v>
      </c>
      <c r="K217" s="197" t="n">
        <v>1067.0</v>
      </c>
      <c r="L217" s="197" t="n">
        <v>3985.720703125</v>
      </c>
      <c r="M217" s="197" t="n">
        <v>3985.720703125</v>
      </c>
      <c r="N217" s="197" t="n">
        <v>3985.720703125</v>
      </c>
      <c r="O217" s="197" t="n">
        <v>1327.748046875</v>
      </c>
      <c r="P217" s="197" t="n">
        <v>3717.950927734375</v>
      </c>
      <c r="Q217" s="197" t="n">
        <v>14370.595703125</v>
      </c>
      <c r="R217" s="197" t="n">
        <v>3798.10009765625</v>
      </c>
      <c r="S217" s="197" t="n">
        <v>0.0</v>
      </c>
      <c r="T217" s="197" t="n">
        <v>0.0</v>
      </c>
      <c r="U217" s="197" t="n">
        <v>-103.62667083740234</v>
      </c>
      <c r="V217" s="197" t="n">
        <v>0.0</v>
      </c>
      <c r="W217" s="197" t="n">
        <v>0.0</v>
      </c>
      <c r="X217" s="197" t="n">
        <v>0.0</v>
      </c>
      <c r="Y217" s="197" t="n">
        <v>0.0</v>
      </c>
      <c r="Z217" s="197" t="n">
        <v>9218.75</v>
      </c>
      <c r="AA217" s="197" t="n">
        <v>1.0</v>
      </c>
      <c r="AB217" s="197" t="n">
        <v>2390.202880859375</v>
      </c>
      <c r="AC217" s="197" t="n">
        <v>0.0</v>
      </c>
      <c r="AD217" s="197" t="n">
        <v>0.6499999761581421</v>
      </c>
      <c r="AE217" s="197" t="n">
        <v>11957.9013671875</v>
      </c>
      <c r="AF217" s="197" t="n">
        <v>3443.14453125</v>
      </c>
      <c r="AG217" s="197" t="n">
        <v>5548.99658203125</v>
      </c>
      <c r="AH217" s="197" t="n">
        <v>1154.08837890625</v>
      </c>
      <c r="AI217" s="197" t="n">
        <v>262.9173889160156</v>
      </c>
      <c r="AJ217" s="197" t="n">
        <v>0.0</v>
      </c>
      <c r="AK217" s="197" t="n">
        <v>50.461036682128906</v>
      </c>
      <c r="AL217" s="197" t="n">
        <v>6680.0</v>
      </c>
      <c r="AM217" s="197" t="n">
        <v>4387.076171875</v>
      </c>
      <c r="AN217" s="197" t="n">
        <v>0.0</v>
      </c>
      <c r="AO217" s="197" t="n">
        <v>0.0</v>
      </c>
      <c r="AP217" s="197" t="n">
        <v>0.0</v>
      </c>
      <c r="AQ217" s="197" t="n">
        <v>237.3887939453125</v>
      </c>
      <c r="AR217" s="197" t="n">
        <v>1067.0</v>
      </c>
      <c r="AS217" s="197" t="n">
        <v>0.0</v>
      </c>
      <c r="AT217" s="197" t="n">
        <v>999999.0</v>
      </c>
      <c r="AU217" s="197" t="n">
        <v>0.0</v>
      </c>
      <c r="AV217" s="197" t="n">
        <v>999999.0</v>
      </c>
      <c r="AW217" s="197" t="n">
        <v>0.0</v>
      </c>
      <c r="AX217" s="197" t="n">
        <v>0.0</v>
      </c>
      <c r="AY217" s="197" t="n">
        <v>999999.0</v>
      </c>
      <c r="AZ217" s="197" t="n">
        <v>0.0</v>
      </c>
      <c r="BA217" s="197" t="n">
        <v>999999.0</v>
      </c>
      <c r="BB217" s="197" t="n">
        <v>0.0</v>
      </c>
      <c r="BC217" s="197" t="n">
        <v>0.0</v>
      </c>
      <c r="BD217" s="197" t="n">
        <v>0.0</v>
      </c>
      <c r="BE217" s="197" t="n">
        <v>0.0</v>
      </c>
      <c r="BF217" s="197" t="n">
        <v>999999.0</v>
      </c>
      <c r="BG217" s="197" t="n">
        <v>999999.0</v>
      </c>
      <c r="BH217" s="197" t="n">
        <v>999999.0</v>
      </c>
      <c r="BI217" s="197" t="n">
        <v>0.0</v>
      </c>
      <c r="BJ217" s="197" t="n">
        <v>999999.0</v>
      </c>
      <c r="BK217" s="197" t="n">
        <v>999999.0</v>
      </c>
      <c r="BL217" s="197" t="n">
        <v>999999.0</v>
      </c>
      <c r="BM217" s="197" t="n">
        <v>0.0</v>
      </c>
      <c r="BN217" s="197" t="n">
        <v>0.0</v>
      </c>
      <c r="BO217" s="197" t="n">
        <v>0.0</v>
      </c>
      <c r="BP217" s="197" t="n">
        <v>0.0</v>
      </c>
      <c r="BQ217" s="197" t="n">
        <v>999999.0</v>
      </c>
      <c r="BR217" s="197" t="n">
        <v>0.0</v>
      </c>
      <c r="BS217" s="197" t="n">
        <v>999999.0</v>
      </c>
      <c r="BT217" s="197" t="n">
        <v>0.0</v>
      </c>
      <c r="BU217" s="197" t="n">
        <v>429.4841003417969</v>
      </c>
      <c r="BV217" s="197" t="n">
        <v>699.5840454101562</v>
      </c>
      <c r="BW217" s="197" t="n">
        <v>99000.0</v>
      </c>
      <c r="BX217" s="197" t="n">
        <v>290.0513610839844</v>
      </c>
      <c r="BY217" s="197" t="n">
        <v>495.8398132324219</v>
      </c>
      <c r="BZ217" s="197" t="n">
        <v>99000.0</v>
      </c>
      <c r="CA217" s="197" t="n">
        <v>277.4043273925781</v>
      </c>
      <c r="CB217" s="197" t="n">
        <v>248.63414001464844</v>
      </c>
      <c r="CC217" s="197" t="n">
        <v>964.9122924804688</v>
      </c>
      <c r="CD217" s="197" t="n">
        <v>1242.2171630859375</v>
      </c>
      <c r="CE217" s="197" t="n">
        <v>3328.88818359375</v>
      </c>
      <c r="CF217" s="197" t="n">
        <v>19000.0</v>
      </c>
      <c r="CG217" s="197" t="n">
        <v>0.0</v>
      </c>
      <c r="CH217" s="197" t="n">
        <v>3744.262451171875</v>
      </c>
      <c r="CI217" s="197" t="n">
        <v>800.0</v>
      </c>
      <c r="CJ217" s="197" t="n">
        <v>4544.26220703125</v>
      </c>
      <c r="CK217" s="197" t="n">
        <v>20000.0</v>
      </c>
      <c r="CL217" s="197" t="n">
        <v>20000.0</v>
      </c>
      <c r="CM217" s="197" t="n">
        <v>20000.0</v>
      </c>
      <c r="CN217" s="197" t="n">
        <v>20000.0</v>
      </c>
      <c r="CO217" s="197" t="n">
        <v>20000.0</v>
      </c>
      <c r="CP217" s="197" t="n">
        <v>20000.0</v>
      </c>
      <c r="CQ217" s="197" t="n">
        <v>20000.0</v>
      </c>
      <c r="CR217" s="197" t="n">
        <v>5000.0</v>
      </c>
      <c r="CS217" s="197" t="n">
        <v>12.0</v>
      </c>
      <c r="CT217" s="197" t="n">
        <v>12.0</v>
      </c>
      <c r="CU217" s="197" t="n">
        <v>949.5250244140625</v>
      </c>
    </row>
    <row r="218" spans="2:99">
      <c r="B218" s="122" t="s">
        <v>618</v>
      </c>
      <c r="C218" s="197" t="n">
        <v>3252.0</v>
      </c>
      <c r="D218" s="197" t="n">
        <v>3163.0</v>
      </c>
      <c r="E218" s="197" t="n">
        <v>575.0</v>
      </c>
      <c r="F218" s="122" t="s">
        <v>618</v>
      </c>
      <c r="G218" s="197" t="n">
        <v>3131.7041015625</v>
      </c>
      <c r="H218" s="197" t="n">
        <v>3034.08056640625</v>
      </c>
      <c r="I218" s="197" t="n">
        <v>557.926025390625</v>
      </c>
      <c r="J218" s="197" t="n">
        <v>426.54339599609375</v>
      </c>
      <c r="K218" s="197" t="n">
        <v>927.3326416015625</v>
      </c>
      <c r="L218" s="197" t="n">
        <v>800.0</v>
      </c>
      <c r="M218" s="197" t="n">
        <v>800.0</v>
      </c>
      <c r="N218" s="197" t="n">
        <v>2304.398193359375</v>
      </c>
      <c r="O218" s="197" t="n">
        <v>592.3446044921875</v>
      </c>
      <c r="P218" s="197" t="n">
        <v>592.3446044921875</v>
      </c>
      <c r="Q218" s="197" t="n">
        <v>13874.9072265625</v>
      </c>
      <c r="R218" s="197" t="n">
        <v>2726.969970703125</v>
      </c>
      <c r="S218" s="197" t="n">
        <v>0.0</v>
      </c>
      <c r="T218" s="197" t="n">
        <v>451.8720703125</v>
      </c>
      <c r="U218" s="197" t="n">
        <v>-55.68621063232422</v>
      </c>
      <c r="V218" s="197" t="n">
        <v>0.0</v>
      </c>
      <c r="W218" s="197" t="n">
        <v>0.0</v>
      </c>
      <c r="X218" s="197" t="n">
        <v>0.0</v>
      </c>
      <c r="Y218" s="197" t="n">
        <v>0.0</v>
      </c>
      <c r="Z218" s="197" t="n">
        <v>13303.6474609375</v>
      </c>
      <c r="AA218" s="197" t="n">
        <v>0.0</v>
      </c>
      <c r="AB218" s="197" t="n">
        <v>0.0</v>
      </c>
      <c r="AC218" s="197" t="n">
        <v>0.0</v>
      </c>
      <c r="AD218" s="197" t="n">
        <v>0.6499999761581421</v>
      </c>
      <c r="AE218" s="197" t="n">
        <v>11292.6162109375</v>
      </c>
      <c r="AF218" s="197" t="n">
        <v>2488.578369140625</v>
      </c>
      <c r="AG218" s="197" t="n">
        <v>3995.96484375</v>
      </c>
      <c r="AH218" s="197" t="n">
        <v>1800.3251953125</v>
      </c>
      <c r="AI218" s="197" t="n">
        <v>446.9209899902344</v>
      </c>
      <c r="AJ218" s="197" t="n">
        <v>800.0</v>
      </c>
      <c r="AK218" s="197" t="n">
        <v>809.6057739257812</v>
      </c>
      <c r="AL218" s="197" t="n">
        <v>6680.0</v>
      </c>
      <c r="AM218" s="197" t="n">
        <v>4263.78857421875</v>
      </c>
      <c r="AN218" s="197" t="n">
        <v>0.0</v>
      </c>
      <c r="AO218" s="197" t="n">
        <v>0.0</v>
      </c>
      <c r="AP218" s="197" t="n">
        <v>0.0</v>
      </c>
      <c r="AQ218" s="197" t="n">
        <v>323.6666564941406</v>
      </c>
      <c r="AR218" s="197" t="n">
        <v>1067.0</v>
      </c>
      <c r="AS218" s="197" t="n">
        <v>0.0</v>
      </c>
      <c r="AT218" s="197" t="n">
        <v>999999.0</v>
      </c>
      <c r="AU218" s="197" t="n">
        <v>0.0</v>
      </c>
      <c r="AV218" s="197" t="n">
        <v>999999.0</v>
      </c>
      <c r="AW218" s="197" t="n">
        <v>0.0</v>
      </c>
      <c r="AX218" s="197" t="n">
        <v>0.0</v>
      </c>
      <c r="AY218" s="197" t="n">
        <v>999999.0</v>
      </c>
      <c r="AZ218" s="197" t="n">
        <v>0.0</v>
      </c>
      <c r="BA218" s="197" t="n">
        <v>999999.0</v>
      </c>
      <c r="BB218" s="197" t="n">
        <v>0.0</v>
      </c>
      <c r="BC218" s="197" t="n">
        <v>0.0</v>
      </c>
      <c r="BD218" s="197" t="n">
        <v>0.0</v>
      </c>
      <c r="BE218" s="197" t="n">
        <v>0.0</v>
      </c>
      <c r="BF218" s="197" t="n">
        <v>999999.0</v>
      </c>
      <c r="BG218" s="197" t="n">
        <v>999999.0</v>
      </c>
      <c r="BH218" s="197" t="n">
        <v>999999.0</v>
      </c>
      <c r="BI218" s="197" t="n">
        <v>0.0</v>
      </c>
      <c r="BJ218" s="197" t="n">
        <v>999999.0</v>
      </c>
      <c r="BK218" s="197" t="n">
        <v>999999.0</v>
      </c>
      <c r="BL218" s="197" t="n">
        <v>999999.0</v>
      </c>
      <c r="BM218" s="197" t="n">
        <v>0.0</v>
      </c>
      <c r="BN218" s="197" t="n">
        <v>0.0</v>
      </c>
      <c r="BO218" s="197" t="n">
        <v>0.0</v>
      </c>
      <c r="BP218" s="197" t="n">
        <v>0.0</v>
      </c>
      <c r="BQ218" s="197" t="n">
        <v>999999.0</v>
      </c>
      <c r="BR218" s="197" t="n">
        <v>0.0</v>
      </c>
      <c r="BS218" s="197" t="n">
        <v>999999.0</v>
      </c>
      <c r="BT218" s="197" t="n">
        <v>0.0</v>
      </c>
      <c r="BU218" s="197" t="n">
        <v>270.9422607421875</v>
      </c>
      <c r="BV218" s="197" t="n">
        <v>423.9487609863281</v>
      </c>
      <c r="BW218" s="197" t="n">
        <v>99000.0</v>
      </c>
      <c r="BX218" s="197" t="n">
        <v>274.6748046875</v>
      </c>
      <c r="BY218" s="197" t="n">
        <v>285.3468322753906</v>
      </c>
      <c r="BZ218" s="197" t="n">
        <v>99000.0</v>
      </c>
      <c r="CA218" s="197" t="n">
        <v>257.898193359375</v>
      </c>
      <c r="CB218" s="197" t="n">
        <v>283.18255615234375</v>
      </c>
      <c r="CC218" s="197" t="n">
        <v>964.9122924804688</v>
      </c>
      <c r="CD218" s="197" t="n">
        <v>1476.63623046875</v>
      </c>
      <c r="CE218" s="197" t="n">
        <v>1182.8946533203125</v>
      </c>
      <c r="CF218" s="197" t="n">
        <v>15500.0</v>
      </c>
      <c r="CG218" s="197" t="n">
        <v>0.0</v>
      </c>
      <c r="CH218" s="197" t="n">
        <v>3368.093505859375</v>
      </c>
      <c r="CI218" s="197" t="n">
        <v>800.0</v>
      </c>
      <c r="CJ218" s="197" t="n">
        <v>4168.09326171875</v>
      </c>
      <c r="CK218" s="197" t="n">
        <v>20000.0</v>
      </c>
      <c r="CL218" s="197" t="n">
        <v>20000.0</v>
      </c>
      <c r="CM218" s="197" t="n">
        <v>20000.0</v>
      </c>
      <c r="CN218" s="197" t="n">
        <v>20000.0</v>
      </c>
      <c r="CO218" s="197" t="n">
        <v>20000.0</v>
      </c>
      <c r="CP218" s="197" t="n">
        <v>20000.0</v>
      </c>
      <c r="CQ218" s="197" t="n">
        <v>20000.0</v>
      </c>
      <c r="CR218" s="197" t="n">
        <v>5000.0</v>
      </c>
      <c r="CS218" s="197" t="n">
        <v>17.0</v>
      </c>
      <c r="CT218" s="197" t="n">
        <v>17.0</v>
      </c>
      <c r="CU218" s="197" t="n">
        <v>681.7424926757812</v>
      </c>
    </row>
    <row r="219" spans="2:99">
      <c r="B219" s="122" t="s">
        <v>619</v>
      </c>
      <c r="C219" s="197" t="n">
        <v>3370.0</v>
      </c>
      <c r="D219" s="197" t="n">
        <v>3163.0</v>
      </c>
      <c r="E219" s="197" t="n">
        <v>575.0</v>
      </c>
      <c r="F219" s="122" t="s">
        <v>619</v>
      </c>
      <c r="G219" s="197" t="n">
        <v>3269.5234375</v>
      </c>
      <c r="H219" s="197" t="n">
        <v>3061.6875</v>
      </c>
      <c r="I219" s="197" t="n">
        <v>516.7453002929688</v>
      </c>
      <c r="J219" s="197" t="n">
        <v>578.701904296875</v>
      </c>
      <c r="K219" s="197" t="n">
        <v>1067.0</v>
      </c>
      <c r="L219" s="197" t="n">
        <v>4226.4765625</v>
      </c>
      <c r="M219" s="197" t="n">
        <v>4226.4765625</v>
      </c>
      <c r="N219" s="197" t="n">
        <v>5079.9208984375</v>
      </c>
      <c r="O219" s="197" t="n">
        <v>4393.76025390625</v>
      </c>
      <c r="P219" s="197" t="n">
        <v>5079.9208984375</v>
      </c>
      <c r="Q219" s="197" t="n">
        <v>12139.5361328125</v>
      </c>
      <c r="R219" s="197" t="n">
        <v>2284.09912109375</v>
      </c>
      <c r="S219" s="197" t="n">
        <v>0.0</v>
      </c>
      <c r="T219" s="197" t="n">
        <v>31.20684051513672</v>
      </c>
      <c r="U219" s="197" t="n">
        <v>-24.585708618164062</v>
      </c>
      <c r="V219" s="197" t="n">
        <v>0.0</v>
      </c>
      <c r="W219" s="197" t="n">
        <v>0.0</v>
      </c>
      <c r="X219" s="197" t="n">
        <v>0.0</v>
      </c>
      <c r="Y219" s="197" t="n">
        <v>0.0</v>
      </c>
      <c r="Z219" s="197" t="n">
        <v>4500.0</v>
      </c>
      <c r="AA219" s="197" t="n">
        <v>1.0</v>
      </c>
      <c r="AB219" s="197" t="n">
        <v>686.1607055664062</v>
      </c>
      <c r="AC219" s="197" t="n">
        <v>0.0</v>
      </c>
      <c r="AD219" s="197" t="n">
        <v>0.6499999761581421</v>
      </c>
      <c r="AE219" s="197" t="n">
        <v>9611.53515625</v>
      </c>
      <c r="AF219" s="197" t="n">
        <v>452.206298828125</v>
      </c>
      <c r="AG219" s="197" t="n">
        <v>0.0</v>
      </c>
      <c r="AH219" s="197" t="n">
        <v>1437.6822509765625</v>
      </c>
      <c r="AI219" s="197" t="n">
        <v>0.0</v>
      </c>
      <c r="AJ219" s="197" t="n">
        <v>198.20591735839844</v>
      </c>
      <c r="AK219" s="197" t="n">
        <v>205.1827850341797</v>
      </c>
      <c r="AL219" s="197" t="n">
        <v>7097.5234375</v>
      </c>
      <c r="AM219" s="197" t="n">
        <v>4226.4765625</v>
      </c>
      <c r="AN219" s="197" t="n">
        <v>0.0</v>
      </c>
      <c r="AO219" s="197" t="n">
        <v>0.0</v>
      </c>
      <c r="AP219" s="197" t="n">
        <v>0.0</v>
      </c>
      <c r="AQ219" s="197" t="n">
        <v>485.5</v>
      </c>
      <c r="AR219" s="197" t="n">
        <v>1067.0</v>
      </c>
      <c r="AS219" s="197" t="n">
        <v>0.0</v>
      </c>
      <c r="AT219" s="197" t="n">
        <v>999999.0</v>
      </c>
      <c r="AU219" s="197" t="n">
        <v>0.0</v>
      </c>
      <c r="AV219" s="197" t="n">
        <v>999999.0</v>
      </c>
      <c r="AW219" s="197" t="n">
        <v>0.0</v>
      </c>
      <c r="AX219" s="197" t="n">
        <v>0.0</v>
      </c>
      <c r="AY219" s="197" t="n">
        <v>999999.0</v>
      </c>
      <c r="AZ219" s="197" t="n">
        <v>0.0</v>
      </c>
      <c r="BA219" s="197" t="n">
        <v>999999.0</v>
      </c>
      <c r="BB219" s="197" t="n">
        <v>0.0</v>
      </c>
      <c r="BC219" s="197" t="n">
        <v>0.0</v>
      </c>
      <c r="BD219" s="197" t="n">
        <v>0.0</v>
      </c>
      <c r="BE219" s="197" t="n">
        <v>0.39514726400375366</v>
      </c>
      <c r="BF219" s="197" t="n">
        <v>999998.0</v>
      </c>
      <c r="BG219" s="197" t="n">
        <v>999998.0</v>
      </c>
      <c r="BH219" s="197" t="n">
        <v>11122.76953125</v>
      </c>
      <c r="BI219" s="197" t="n">
        <v>0.0</v>
      </c>
      <c r="BJ219" s="197" t="n">
        <v>999999.0</v>
      </c>
      <c r="BK219" s="197" t="n">
        <v>999999.0</v>
      </c>
      <c r="BL219" s="197" t="n">
        <v>15930.3408203125</v>
      </c>
      <c r="BM219" s="197" t="n">
        <v>0.0</v>
      </c>
      <c r="BN219" s="197" t="n">
        <v>0.0</v>
      </c>
      <c r="BO219" s="197" t="n">
        <v>-12197.064453125</v>
      </c>
      <c r="BP219" s="197" t="n">
        <v>0.0</v>
      </c>
      <c r="BQ219" s="197" t="n">
        <v>999999.0</v>
      </c>
      <c r="BR219" s="197" t="n">
        <v>0.0</v>
      </c>
      <c r="BS219" s="197" t="n">
        <v>999999.0</v>
      </c>
      <c r="BT219" s="197" t="n">
        <v>0.0</v>
      </c>
      <c r="BU219" s="197" t="n">
        <v>322.0101013183594</v>
      </c>
      <c r="BV219" s="197" t="n">
        <v>272.6438293457031</v>
      </c>
      <c r="BW219" s="197" t="n">
        <v>99000.0</v>
      </c>
      <c r="BX219" s="197" t="n">
        <v>269.93524169921875</v>
      </c>
      <c r="BY219" s="197" t="n">
        <v>276.8533935546875</v>
      </c>
      <c r="BZ219" s="197" t="n">
        <v>99000.0</v>
      </c>
      <c r="CA219" s="197" t="n">
        <v>335.60107421875</v>
      </c>
      <c r="CB219" s="197" t="n">
        <v>257.90142822265625</v>
      </c>
      <c r="CC219" s="197" t="n">
        <v>964.9122924804688</v>
      </c>
      <c r="CD219" s="197" t="n">
        <v>1523.7989501953125</v>
      </c>
      <c r="CE219" s="197" t="n">
        <v>1507.9425048828125</v>
      </c>
      <c r="CF219" s="197" t="n">
        <v>15500.0</v>
      </c>
      <c r="CG219" s="197" t="n">
        <v>0.0</v>
      </c>
      <c r="CH219" s="197" t="n">
        <v>4500.0</v>
      </c>
      <c r="CI219" s="197" t="n">
        <v>2772.35693359375</v>
      </c>
      <c r="CJ219" s="197" t="n">
        <v>7272.35693359375</v>
      </c>
      <c r="CK219" s="197" t="n">
        <v>20000.0</v>
      </c>
      <c r="CL219" s="197" t="n">
        <v>20000.0</v>
      </c>
      <c r="CM219" s="197" t="n">
        <v>20000.0</v>
      </c>
      <c r="CN219" s="197" t="n">
        <v>20000.0</v>
      </c>
      <c r="CO219" s="197" t="n">
        <v>20000.0</v>
      </c>
      <c r="CP219" s="197" t="n">
        <v>20000.0</v>
      </c>
      <c r="CQ219" s="197" t="n">
        <v>20000.0</v>
      </c>
      <c r="CR219" s="197" t="n">
        <v>5000.0</v>
      </c>
      <c r="CS219" s="197" t="n">
        <v>13.0</v>
      </c>
      <c r="CT219" s="197" t="n">
        <v>13.0</v>
      </c>
      <c r="CU219" s="197" t="n">
        <v>571.0247802734375</v>
      </c>
    </row>
    <row r="220" spans="2:99">
      <c r="B220" s="122" t="s">
        <v>620</v>
      </c>
      <c r="C220" s="197" t="n">
        <v>3828.0</v>
      </c>
      <c r="D220" s="197" t="n">
        <v>3134.0</v>
      </c>
      <c r="E220" s="197" t="n">
        <v>575.0</v>
      </c>
      <c r="F220" s="122" t="s">
        <v>620</v>
      </c>
      <c r="G220" s="197" t="n">
        <v>3483.55419921875</v>
      </c>
      <c r="H220" s="197" t="n">
        <v>3116.255126953125</v>
      </c>
      <c r="I220" s="197" t="n">
        <v>490.8221740722656</v>
      </c>
      <c r="J220" s="197" t="n">
        <v>650.0531616210938</v>
      </c>
      <c r="K220" s="197" t="n">
        <v>995.7722778320312</v>
      </c>
      <c r="L220" s="197" t="n">
        <v>3406.865966796875</v>
      </c>
      <c r="M220" s="197" t="n">
        <v>3406.865966796875</v>
      </c>
      <c r="N220" s="197" t="n">
        <v>3406.865966796875</v>
      </c>
      <c r="O220" s="197" t="n">
        <v>3406.865966796875</v>
      </c>
      <c r="P220" s="197" t="n">
        <v>3406.865966796875</v>
      </c>
      <c r="Q220" s="197" t="n">
        <v>10658.6044921875</v>
      </c>
      <c r="R220" s="197" t="n">
        <v>2425.93310546875</v>
      </c>
      <c r="S220" s="197" t="n">
        <v>0.0</v>
      </c>
      <c r="T220" s="197" t="n">
        <v>0.0</v>
      </c>
      <c r="U220" s="197" t="n">
        <v>-121.70730590820312</v>
      </c>
      <c r="V220" s="197" t="n">
        <v>2292.167724609375</v>
      </c>
      <c r="W220" s="197" t="n">
        <v>1452.2203369140625</v>
      </c>
      <c r="X220" s="197" t="n">
        <v>839.9473266601562</v>
      </c>
      <c r="Y220" s="197" t="n">
        <v>0.0</v>
      </c>
      <c r="Z220" s="197" t="n">
        <v>4500.0</v>
      </c>
      <c r="AA220" s="197" t="n">
        <v>1.0</v>
      </c>
      <c r="AB220" s="197" t="n">
        <v>0.0</v>
      </c>
      <c r="AC220" s="197" t="n">
        <v>0.0</v>
      </c>
      <c r="AD220" s="197" t="n">
        <v>0.6499999761581421</v>
      </c>
      <c r="AE220" s="197" t="n">
        <v>8790.44140625</v>
      </c>
      <c r="AF220" s="197" t="n">
        <v>58.22124481201172</v>
      </c>
      <c r="AG220" s="197" t="n">
        <v>0.0</v>
      </c>
      <c r="AH220" s="197" t="n">
        <v>1395.437255859375</v>
      </c>
      <c r="AI220" s="197" t="n">
        <v>0.0</v>
      </c>
      <c r="AJ220" s="197" t="n">
        <v>0.0</v>
      </c>
      <c r="AK220" s="197" t="n">
        <v>37.7312126159668</v>
      </c>
      <c r="AL220" s="197" t="n">
        <v>7488.64453125</v>
      </c>
      <c r="AM220" s="197" t="n">
        <v>4231.30126953125</v>
      </c>
      <c r="AN220" s="197" t="n">
        <v>0.0</v>
      </c>
      <c r="AO220" s="197" t="n">
        <v>0.0</v>
      </c>
      <c r="AP220" s="197" t="n">
        <v>0.0</v>
      </c>
      <c r="AQ220" s="197" t="n">
        <v>647.3333129882812</v>
      </c>
      <c r="AR220" s="197" t="n">
        <v>711.3333129882812</v>
      </c>
      <c r="AS220" s="197" t="n">
        <v>0.0</v>
      </c>
      <c r="AT220" s="197" t="n">
        <v>999999.0</v>
      </c>
      <c r="AU220" s="197" t="n">
        <v>0.0</v>
      </c>
      <c r="AV220" s="197" t="n">
        <v>999999.0</v>
      </c>
      <c r="AW220" s="197" t="n">
        <v>0.0</v>
      </c>
      <c r="AX220" s="197" t="n">
        <v>0.0</v>
      </c>
      <c r="AY220" s="197" t="n">
        <v>999999.0</v>
      </c>
      <c r="AZ220" s="197" t="n">
        <v>0.0</v>
      </c>
      <c r="BA220" s="197" t="n">
        <v>999999.0</v>
      </c>
      <c r="BB220" s="197" t="n">
        <v>0.0</v>
      </c>
      <c r="BC220" s="197" t="n">
        <v>0.460593581199646</v>
      </c>
      <c r="BD220" s="197" t="n">
        <v>0.4657856822013855</v>
      </c>
      <c r="BE220" s="197" t="n">
        <v>0.47858256101608276</v>
      </c>
      <c r="BF220" s="197" t="n">
        <v>5550.39892578125</v>
      </c>
      <c r="BG220" s="197" t="n">
        <v>5516.92431640625</v>
      </c>
      <c r="BH220" s="197" t="n">
        <v>5372.98681640625</v>
      </c>
      <c r="BI220" s="197" t="n">
        <v>0.0</v>
      </c>
      <c r="BJ220" s="197" t="n">
        <v>10494.232421875</v>
      </c>
      <c r="BK220" s="197" t="n">
        <v>10516.4873046875</v>
      </c>
      <c r="BL220" s="197" t="n">
        <v>10509.90625</v>
      </c>
      <c r="BM220" s="197" t="n">
        <v>-1117.9537353515625</v>
      </c>
      <c r="BN220" s="197" t="n">
        <v>-1057.380859375</v>
      </c>
      <c r="BO220" s="197" t="n">
        <v>-831.068603515625</v>
      </c>
      <c r="BP220" s="197" t="n">
        <v>1.1345044374465942</v>
      </c>
      <c r="BQ220" s="197" t="n">
        <v>5163.58837890625</v>
      </c>
      <c r="BR220" s="197" t="n">
        <v>0.0</v>
      </c>
      <c r="BS220" s="197" t="n">
        <v>999999.0</v>
      </c>
      <c r="BT220" s="197" t="n">
        <v>0.0</v>
      </c>
      <c r="BU220" s="197" t="n">
        <v>786.8020629882812</v>
      </c>
      <c r="BV220" s="197" t="n">
        <v>327.2010192871094</v>
      </c>
      <c r="BW220" s="197" t="n">
        <v>99000.0</v>
      </c>
      <c r="BX220" s="197" t="n">
        <v>545.815673828125</v>
      </c>
      <c r="BY220" s="197" t="n">
        <v>272.5147399902344</v>
      </c>
      <c r="BZ220" s="197" t="n">
        <v>99000.0</v>
      </c>
      <c r="CA220" s="197" t="n">
        <v>290.0271301269531</v>
      </c>
      <c r="CB220" s="197" t="n">
        <v>336.68829345703125</v>
      </c>
      <c r="CC220" s="197" t="n">
        <v>778.9473876953125</v>
      </c>
      <c r="CD220" s="197" t="n">
        <v>3235.036865234375</v>
      </c>
      <c r="CE220" s="197" t="n">
        <v>1551.5689697265625</v>
      </c>
      <c r="CF220" s="197" t="n">
        <v>12500.0</v>
      </c>
      <c r="CG220" s="197" t="n">
        <v>0.0</v>
      </c>
      <c r="CH220" s="197" t="n">
        <v>347.9417724609375</v>
      </c>
      <c r="CI220" s="197" t="n">
        <v>3000.0</v>
      </c>
      <c r="CJ220" s="197" t="n">
        <v>3347.94189453125</v>
      </c>
      <c r="CK220" s="197" t="n">
        <v>20000.0</v>
      </c>
      <c r="CL220" s="197" t="n">
        <v>20000.0</v>
      </c>
      <c r="CM220" s="197" t="n">
        <v>20000.0</v>
      </c>
      <c r="CN220" s="197" t="n">
        <v>20000.0</v>
      </c>
      <c r="CO220" s="197" t="n">
        <v>20000.0</v>
      </c>
      <c r="CP220" s="197" t="n">
        <v>20000.0</v>
      </c>
      <c r="CQ220" s="197" t="n">
        <v>20000.0</v>
      </c>
      <c r="CR220" s="197" t="n">
        <v>5000.0</v>
      </c>
      <c r="CS220" s="197" t="n">
        <v>0.0</v>
      </c>
      <c r="CT220" s="197" t="n">
        <v>0.0</v>
      </c>
      <c r="CU220" s="197" t="n">
        <v>606.4832763671875</v>
      </c>
    </row>
    <row r="221" spans="2:99">
      <c r="B221" s="122" t="s">
        <v>621</v>
      </c>
      <c r="C221" s="197" t="n">
        <v>4256.0</v>
      </c>
      <c r="D221" s="197" t="n">
        <v>3163.0</v>
      </c>
      <c r="E221" s="197" t="n">
        <v>575.0</v>
      </c>
      <c r="F221" s="122" t="s">
        <v>621</v>
      </c>
      <c r="G221" s="197" t="n">
        <v>3620.54931640625</v>
      </c>
      <c r="H221" s="197" t="n">
        <v>3163.0</v>
      </c>
      <c r="I221" s="197" t="n">
        <v>491.90423583984375</v>
      </c>
      <c r="J221" s="197" t="n">
        <v>680.8707885742188</v>
      </c>
      <c r="K221" s="197" t="n">
        <v>912.5999145507812</v>
      </c>
      <c r="L221" s="197" t="n">
        <v>3463.3017578125</v>
      </c>
      <c r="M221" s="197" t="n">
        <v>3463.3017578125</v>
      </c>
      <c r="N221" s="197" t="n">
        <v>3463.3017578125</v>
      </c>
      <c r="O221" s="197" t="n">
        <v>3463.3017578125</v>
      </c>
      <c r="P221" s="197" t="n">
        <v>3463.3017578125</v>
      </c>
      <c r="Q221" s="197" t="n">
        <v>11804.8408203125</v>
      </c>
      <c r="R221" s="197" t="n">
        <v>3051.99951171875</v>
      </c>
      <c r="S221" s="197" t="n">
        <v>0.0</v>
      </c>
      <c r="T221" s="197" t="n">
        <v>4.531856060028076</v>
      </c>
      <c r="U221" s="197" t="n">
        <v>-184.34559631347656</v>
      </c>
      <c r="V221" s="197" t="n">
        <v>212.1697540283203</v>
      </c>
      <c r="W221" s="197" t="n">
        <v>3.2838055631145835E-4</v>
      </c>
      <c r="X221" s="197" t="n">
        <v>212.16941833496094</v>
      </c>
      <c r="Y221" s="197" t="n">
        <v>0.0</v>
      </c>
      <c r="Z221" s="197" t="n">
        <v>8011.3837890625</v>
      </c>
      <c r="AA221" s="197" t="n">
        <v>1.0</v>
      </c>
      <c r="AB221" s="197" t="n">
        <v>0.0</v>
      </c>
      <c r="AC221" s="197" t="n">
        <v>0.0</v>
      </c>
      <c r="AD221" s="197" t="n">
        <v>0.44999998807907104</v>
      </c>
      <c r="AE221" s="197" t="n">
        <v>6926.603515625</v>
      </c>
      <c r="AF221" s="197" t="n">
        <v>426.76812744140625</v>
      </c>
      <c r="AG221" s="197" t="n">
        <v>9.797013282775879</v>
      </c>
      <c r="AH221" s="197" t="n">
        <v>1136.1602783203125</v>
      </c>
      <c r="AI221" s="197" t="n">
        <v>0.0</v>
      </c>
      <c r="AJ221" s="197" t="n">
        <v>633.4728393554688</v>
      </c>
      <c r="AK221" s="197" t="n">
        <v>631.29638671875</v>
      </c>
      <c r="AL221" s="197" t="n">
        <v>7697.3330078125</v>
      </c>
      <c r="AM221" s="197" t="n">
        <v>4253.26123046875</v>
      </c>
      <c r="AN221" s="197" t="n">
        <v>0.0</v>
      </c>
      <c r="AO221" s="197" t="n">
        <v>0.0</v>
      </c>
      <c r="AP221" s="197" t="n">
        <v>0.0</v>
      </c>
      <c r="AQ221" s="197" t="n">
        <v>809.1666870117188</v>
      </c>
      <c r="AR221" s="197" t="n">
        <v>883.1219482421875</v>
      </c>
      <c r="AS221" s="197" t="n">
        <v>0.0</v>
      </c>
      <c r="AT221" s="197" t="n">
        <v>999999.0</v>
      </c>
      <c r="AU221" s="197" t="n">
        <v>0.0</v>
      </c>
      <c r="AV221" s="197" t="n">
        <v>999999.0</v>
      </c>
      <c r="AW221" s="197" t="n">
        <v>0.0</v>
      </c>
      <c r="AX221" s="197" t="n">
        <v>0.0</v>
      </c>
      <c r="AY221" s="197" t="n">
        <v>999999.0</v>
      </c>
      <c r="AZ221" s="197" t="n">
        <v>0.0</v>
      </c>
      <c r="BA221" s="197" t="n">
        <v>999999.0</v>
      </c>
      <c r="BB221" s="197" t="n">
        <v>0.0</v>
      </c>
      <c r="BC221" s="197" t="n">
        <v>0.5706713795661926</v>
      </c>
      <c r="BD221" s="197" t="n">
        <v>0.52137690782547</v>
      </c>
      <c r="BE221" s="197" t="n">
        <v>0.48990222811698914</v>
      </c>
      <c r="BF221" s="197" t="n">
        <v>5617.37744140625</v>
      </c>
      <c r="BG221" s="197" t="n">
        <v>5923.0478515625</v>
      </c>
      <c r="BH221" s="197" t="n">
        <v>6255.03857421875</v>
      </c>
      <c r="BI221" s="197" t="n">
        <v>0.0</v>
      </c>
      <c r="BJ221" s="197" t="n">
        <v>12403.7705078125</v>
      </c>
      <c r="BK221" s="197" t="n">
        <v>12123.2333984375</v>
      </c>
      <c r="BL221" s="197" t="n">
        <v>12080.9296875</v>
      </c>
      <c r="BM221" s="197" t="n">
        <v>-1280.1314697265625</v>
      </c>
      <c r="BN221" s="197" t="n">
        <v>-1651.83251953125</v>
      </c>
      <c r="BO221" s="197" t="n">
        <v>-2201.30419921875</v>
      </c>
      <c r="BP221" s="197" t="n">
        <v>1.1910085678100586</v>
      </c>
      <c r="BQ221" s="197" t="n">
        <v>-616.557373046875</v>
      </c>
      <c r="BR221" s="197" t="n">
        <v>0.0</v>
      </c>
      <c r="BS221" s="197" t="n">
        <v>999999.0</v>
      </c>
      <c r="BT221" s="197" t="n">
        <v>0.0</v>
      </c>
      <c r="BU221" s="197" t="n">
        <v>1142.4375</v>
      </c>
      <c r="BV221" s="197" t="n">
        <v>794.609619140625</v>
      </c>
      <c r="BW221" s="197" t="n">
        <v>99000.0</v>
      </c>
      <c r="BX221" s="197" t="n">
        <v>1005.2111206054688</v>
      </c>
      <c r="BY221" s="197" t="n">
        <v>550.841552734375</v>
      </c>
      <c r="BZ221" s="197" t="n">
        <v>99000.0</v>
      </c>
      <c r="CA221" s="197" t="n">
        <v>568.8492431640625</v>
      </c>
      <c r="CB221" s="197" t="n">
        <v>291.3843994140625</v>
      </c>
      <c r="CC221" s="197" t="n">
        <v>659.6491088867188</v>
      </c>
      <c r="CD221" s="197" t="n">
        <v>4640.62939453125</v>
      </c>
      <c r="CE221" s="197" t="n">
        <v>3249.384521484375</v>
      </c>
      <c r="CF221" s="197" t="n">
        <v>8000.0</v>
      </c>
      <c r="CG221" s="197" t="n">
        <v>1984.7193603515625</v>
      </c>
      <c r="CH221" s="197" t="n">
        <v>4250.0</v>
      </c>
      <c r="CI221" s="197" t="n">
        <v>2500.0</v>
      </c>
      <c r="CJ221" s="197" t="n">
        <v>6750.0</v>
      </c>
      <c r="CK221" s="197" t="n">
        <v>20000.0</v>
      </c>
      <c r="CL221" s="197" t="n">
        <v>20000.0</v>
      </c>
      <c r="CM221" s="197" t="n">
        <v>20000.0</v>
      </c>
      <c r="CN221" s="197" t="n">
        <v>20000.0</v>
      </c>
      <c r="CO221" s="197" t="n">
        <v>20000.0</v>
      </c>
      <c r="CP221" s="197" t="n">
        <v>20000.0</v>
      </c>
      <c r="CQ221" s="197" t="n">
        <v>20000.0</v>
      </c>
      <c r="CR221" s="197" t="n">
        <v>5000.0</v>
      </c>
      <c r="CS221" s="197" t="n">
        <v>0.0</v>
      </c>
      <c r="CT221" s="197" t="n">
        <v>0.0</v>
      </c>
      <c r="CU221" s="197" t="n">
        <v>1525.999755859375</v>
      </c>
    </row>
    <row r="222" spans="2:99">
      <c r="B222" s="122" t="s">
        <v>622</v>
      </c>
      <c r="C222" s="197" t="n">
        <v>4495.0</v>
      </c>
      <c r="D222" s="197" t="n">
        <v>3133.0</v>
      </c>
      <c r="E222" s="197" t="n">
        <v>675.0</v>
      </c>
      <c r="F222" s="122" t="s">
        <v>622</v>
      </c>
      <c r="G222" s="197" t="n">
        <v>4041.644287109375</v>
      </c>
      <c r="H222" s="197" t="n">
        <v>3133.0</v>
      </c>
      <c r="I222" s="197" t="n">
        <v>640.8148193359375</v>
      </c>
      <c r="J222" s="197" t="n">
        <v>602.3980102539062</v>
      </c>
      <c r="K222" s="197" t="n">
        <v>753.3031616210938</v>
      </c>
      <c r="L222" s="197" t="n">
        <v>800.0</v>
      </c>
      <c r="M222" s="197" t="n">
        <v>663.6082763671875</v>
      </c>
      <c r="N222" s="197" t="n">
        <v>2419.499267578125</v>
      </c>
      <c r="O222" s="197" t="n">
        <v>2419.499267578125</v>
      </c>
      <c r="P222" s="197" t="n">
        <v>2419.499267578125</v>
      </c>
      <c r="Q222" s="197" t="n">
        <v>13437.935546875</v>
      </c>
      <c r="R222" s="197" t="n">
        <v>3085.064697265625</v>
      </c>
      <c r="S222" s="197" t="n">
        <v>0.0</v>
      </c>
      <c r="T222" s="197" t="n">
        <v>7.970658779144287</v>
      </c>
      <c r="U222" s="197" t="n">
        <v>-80.96416473388672</v>
      </c>
      <c r="V222" s="197" t="n">
        <v>6155.46240234375</v>
      </c>
      <c r="W222" s="197" t="n">
        <v>52.212703704833984</v>
      </c>
      <c r="X222" s="197" t="n">
        <v>6098.6025390625</v>
      </c>
      <c r="Y222" s="197" t="n">
        <v>0.0</v>
      </c>
      <c r="Z222" s="197" t="n">
        <v>7516.12890625</v>
      </c>
      <c r="AA222" s="197" t="n">
        <v>1.0</v>
      </c>
      <c r="AB222" s="197" t="n">
        <v>0.0</v>
      </c>
      <c r="AC222" s="197" t="n">
        <v>136.3917236328125</v>
      </c>
      <c r="AD222" s="197" t="n">
        <v>0.3499999940395355</v>
      </c>
      <c r="AE222" s="197" t="n">
        <v>6081.802734375</v>
      </c>
      <c r="AF222" s="197" t="n">
        <v>912.7119750976562</v>
      </c>
      <c r="AG222" s="197" t="n">
        <v>0.0</v>
      </c>
      <c r="AH222" s="197" t="n">
        <v>544.35009765625</v>
      </c>
      <c r="AI222" s="197" t="n">
        <v>0.0</v>
      </c>
      <c r="AJ222" s="197" t="n">
        <v>3331.72314453125</v>
      </c>
      <c r="AK222" s="197" t="n">
        <v>3324.48046875</v>
      </c>
      <c r="AL222" s="197" t="n">
        <v>7177.59130859375</v>
      </c>
      <c r="AM222" s="197" t="n">
        <v>4251.66845703125</v>
      </c>
      <c r="AN222" s="197" t="n">
        <v>0.0</v>
      </c>
      <c r="AO222" s="197" t="n">
        <v>0.0</v>
      </c>
      <c r="AP222" s="197" t="n">
        <v>0.0</v>
      </c>
      <c r="AQ222" s="197" t="n">
        <v>315.3551940917969</v>
      </c>
      <c r="AR222" s="197" t="n">
        <v>884.1343994140625</v>
      </c>
      <c r="AS222" s="197" t="n">
        <v>0.0</v>
      </c>
      <c r="AT222" s="197" t="n">
        <v>999999.0</v>
      </c>
      <c r="AU222" s="197" t="n">
        <v>0.0</v>
      </c>
      <c r="AV222" s="197" t="n">
        <v>999999.0</v>
      </c>
      <c r="AW222" s="197" t="n">
        <v>0.0</v>
      </c>
      <c r="AX222" s="197" t="n">
        <v>0.0</v>
      </c>
      <c r="AY222" s="197" t="n">
        <v>999999.0</v>
      </c>
      <c r="AZ222" s="197" t="n">
        <v>0.0</v>
      </c>
      <c r="BA222" s="197" t="n">
        <v>999999.0</v>
      </c>
      <c r="BB222" s="197" t="n">
        <v>0.0</v>
      </c>
      <c r="BC222" s="197" t="n">
        <v>0.0</v>
      </c>
      <c r="BD222" s="197" t="n">
        <v>0.0</v>
      </c>
      <c r="BE222" s="197" t="n">
        <v>0.0</v>
      </c>
      <c r="BF222" s="197" t="n">
        <v>999999.0</v>
      </c>
      <c r="BG222" s="197" t="n">
        <v>999999.0</v>
      </c>
      <c r="BH222" s="197" t="n">
        <v>999999.0</v>
      </c>
      <c r="BI222" s="197" t="n">
        <v>0.0</v>
      </c>
      <c r="BJ222" s="197" t="n">
        <v>999999.0</v>
      </c>
      <c r="BK222" s="197" t="n">
        <v>999999.0</v>
      </c>
      <c r="BL222" s="197" t="n">
        <v>999999.0</v>
      </c>
      <c r="BM222" s="197" t="n">
        <v>0.0</v>
      </c>
      <c r="BN222" s="197" t="n">
        <v>0.0</v>
      </c>
      <c r="BO222" s="197" t="n">
        <v>0.0</v>
      </c>
      <c r="BP222" s="197" t="n">
        <v>1.169305443763733</v>
      </c>
      <c r="BQ222" s="197" t="n">
        <v>3072.668212890625</v>
      </c>
      <c r="BR222" s="197" t="n">
        <v>0.0</v>
      </c>
      <c r="BS222" s="197" t="n">
        <v>999999.0</v>
      </c>
      <c r="BT222" s="197" t="n">
        <v>0.0</v>
      </c>
      <c r="BU222" s="197" t="n">
        <v>866.8296508789062</v>
      </c>
      <c r="BV222" s="197" t="n">
        <v>1163.1142578125</v>
      </c>
      <c r="BW222" s="197" t="n">
        <v>99000.0</v>
      </c>
      <c r="BX222" s="197" t="n">
        <v>733.7418823242188</v>
      </c>
      <c r="BY222" s="197" t="n">
        <v>1023.0059814453125</v>
      </c>
      <c r="BZ222" s="197" t="n">
        <v>99000.0</v>
      </c>
      <c r="CA222" s="197" t="n">
        <v>542.8575439453125</v>
      </c>
      <c r="CB222" s="197" t="n">
        <v>574.70654296875</v>
      </c>
      <c r="CC222" s="197" t="n">
        <v>631.5789184570312</v>
      </c>
      <c r="CD222" s="197" t="n">
        <v>4064.012939453125</v>
      </c>
      <c r="CE222" s="197" t="n">
        <v>4697.154296875</v>
      </c>
      <c r="CF222" s="197" t="n">
        <v>8000.0</v>
      </c>
      <c r="CG222" s="197" t="n">
        <v>0.0</v>
      </c>
      <c r="CH222" s="197" t="n">
        <v>4172.86083984375</v>
      </c>
      <c r="CI222" s="197" t="n">
        <v>800.0</v>
      </c>
      <c r="CJ222" s="197" t="n">
        <v>4972.86083984375</v>
      </c>
      <c r="CK222" s="197" t="n">
        <v>20000.0</v>
      </c>
      <c r="CL222" s="197" t="n">
        <v>20000.0</v>
      </c>
      <c r="CM222" s="197" t="n">
        <v>20000.0</v>
      </c>
      <c r="CN222" s="197" t="n">
        <v>20000.0</v>
      </c>
      <c r="CO222" s="197" t="n">
        <v>20000.0</v>
      </c>
      <c r="CP222" s="197" t="n">
        <v>20000.0</v>
      </c>
      <c r="CQ222" s="197" t="n">
        <v>20000.0</v>
      </c>
      <c r="CR222" s="197" t="n">
        <v>4000.0</v>
      </c>
      <c r="CS222" s="197" t="n">
        <v>0.0</v>
      </c>
      <c r="CT222" s="197" t="n">
        <v>0.0</v>
      </c>
      <c r="CU222" s="197" t="n">
        <v>1542.5323486328125</v>
      </c>
    </row>
    <row r="223" spans="2:99">
      <c r="B223" s="122" t="s">
        <v>623</v>
      </c>
      <c r="C223" s="197" t="n">
        <v>4552.0</v>
      </c>
      <c r="D223" s="197" t="n">
        <v>3459.0</v>
      </c>
      <c r="E223" s="197" t="n">
        <v>800.0</v>
      </c>
      <c r="F223" s="122" t="s">
        <v>623</v>
      </c>
      <c r="G223" s="197" t="n">
        <v>4028.01318359375</v>
      </c>
      <c r="H223" s="197" t="n">
        <v>3247.32861328125</v>
      </c>
      <c r="I223" s="197" t="n">
        <v>786.3396606445312</v>
      </c>
      <c r="J223" s="197" t="n">
        <v>519.1936645507812</v>
      </c>
      <c r="K223" s="197" t="n">
        <v>559.9777221679688</v>
      </c>
      <c r="L223" s="197" t="n">
        <v>1106.7164306640625</v>
      </c>
      <c r="M223" s="197" t="n">
        <v>1106.7164306640625</v>
      </c>
      <c r="N223" s="197" t="n">
        <v>988.9788208007812</v>
      </c>
      <c r="O223" s="197" t="n">
        <v>988.9788208007812</v>
      </c>
      <c r="P223" s="197" t="n">
        <v>988.9788208007812</v>
      </c>
      <c r="Q223" s="197" t="n">
        <v>9105.1787109375</v>
      </c>
      <c r="R223" s="197" t="n">
        <v>4426.86572265625</v>
      </c>
      <c r="S223" s="197" t="n">
        <v>0.0</v>
      </c>
      <c r="T223" s="197" t="n">
        <v>0.0</v>
      </c>
      <c r="U223" s="197" t="n">
        <v>-146.10293579101562</v>
      </c>
      <c r="V223" s="197" t="n">
        <v>226.82513427734375</v>
      </c>
      <c r="W223" s="197" t="n">
        <v>203.1387939453125</v>
      </c>
      <c r="X223" s="197" t="n">
        <v>0.0</v>
      </c>
      <c r="Y223" s="197" t="n">
        <v>0.9295135140419006</v>
      </c>
      <c r="Z223" s="197" t="n">
        <v>9673.3330078125</v>
      </c>
      <c r="AA223" s="197" t="n">
        <v>1.0</v>
      </c>
      <c r="AB223" s="197" t="n">
        <v>0.0</v>
      </c>
      <c r="AC223" s="197" t="n">
        <v>0.0</v>
      </c>
      <c r="AD223" s="197" t="n">
        <v>0.3499999940395355</v>
      </c>
      <c r="AE223" s="197" t="n">
        <v>4982.009765625</v>
      </c>
      <c r="AF223" s="197" t="n">
        <v>0.0</v>
      </c>
      <c r="AG223" s="197" t="n">
        <v>2660.212646484375</v>
      </c>
      <c r="AH223" s="197" t="n">
        <v>547.7266235351562</v>
      </c>
      <c r="AI223" s="197" t="n">
        <v>0.0</v>
      </c>
      <c r="AJ223" s="197" t="n">
        <v>1292.6805419921875</v>
      </c>
      <c r="AK223" s="197" t="n">
        <v>1285.0120849609375</v>
      </c>
      <c r="AL223" s="197" t="n">
        <v>6680.0</v>
      </c>
      <c r="AM223" s="197" t="n">
        <v>4365.37060546875</v>
      </c>
      <c r="AN223" s="197" t="n">
        <v>2213.432861328125</v>
      </c>
      <c r="AO223" s="197" t="n">
        <v>988.9788208007812</v>
      </c>
      <c r="AP223" s="197" t="n">
        <v>1106.7164306640625</v>
      </c>
      <c r="AQ223" s="197" t="n">
        <v>295.28485107421875</v>
      </c>
      <c r="AR223" s="197" t="n">
        <v>559.9777221679688</v>
      </c>
      <c r="AS223" s="197" t="n">
        <v>0.586128294467926</v>
      </c>
      <c r="AT223" s="197" t="n">
        <v>1006.3690795898438</v>
      </c>
      <c r="AU223" s="197" t="n">
        <v>0.0</v>
      </c>
      <c r="AV223" s="197" t="n">
        <v>6472.82958984375</v>
      </c>
      <c r="AW223" s="197" t="n">
        <v>2664.453125</v>
      </c>
      <c r="AX223" s="197" t="n">
        <v>1.3442742824554443</v>
      </c>
      <c r="AY223" s="197" t="n">
        <v>-5492.98388671875</v>
      </c>
      <c r="AZ223" s="197" t="n">
        <v>0.0</v>
      </c>
      <c r="BA223" s="197" t="n">
        <v>7044.24072265625</v>
      </c>
      <c r="BB223" s="197" t="n">
        <v>6451.12841796875</v>
      </c>
      <c r="BC223" s="197" t="n">
        <v>0.0</v>
      </c>
      <c r="BD223" s="197" t="n">
        <v>0.0</v>
      </c>
      <c r="BE223" s="197" t="n">
        <v>0.0</v>
      </c>
      <c r="BF223" s="197" t="n">
        <v>999999.0</v>
      </c>
      <c r="BG223" s="197" t="n">
        <v>999999.0</v>
      </c>
      <c r="BH223" s="197" t="n">
        <v>999999.0</v>
      </c>
      <c r="BI223" s="197" t="n">
        <v>0.0</v>
      </c>
      <c r="BJ223" s="197" t="n">
        <v>999999.0</v>
      </c>
      <c r="BK223" s="197" t="n">
        <v>999999.0</v>
      </c>
      <c r="BL223" s="197" t="n">
        <v>999999.0</v>
      </c>
      <c r="BM223" s="197" t="n">
        <v>0.0</v>
      </c>
      <c r="BN223" s="197" t="n">
        <v>0.0</v>
      </c>
      <c r="BO223" s="197" t="n">
        <v>0.0</v>
      </c>
      <c r="BP223" s="197" t="n">
        <v>0.0</v>
      </c>
      <c r="BQ223" s="197" t="n">
        <v>999999.0</v>
      </c>
      <c r="BR223" s="197" t="n">
        <v>0.0</v>
      </c>
      <c r="BS223" s="197" t="n">
        <v>999999.0</v>
      </c>
      <c r="BT223" s="197" t="n">
        <v>0.0</v>
      </c>
      <c r="BU223" s="197" t="n">
        <v>403.17974853515625</v>
      </c>
      <c r="BV223" s="197" t="n">
        <v>869.7499389648438</v>
      </c>
      <c r="BW223" s="197" t="n">
        <v>450.0</v>
      </c>
      <c r="BX223" s="197" t="n">
        <v>336.5608215332031</v>
      </c>
      <c r="BY223" s="197" t="n">
        <v>734.4041748046875</v>
      </c>
      <c r="BZ223" s="197" t="n">
        <v>450.0</v>
      </c>
      <c r="CA223" s="197" t="n">
        <v>461.3099060058594</v>
      </c>
      <c r="CB223" s="197" t="n">
        <v>547.807373046875</v>
      </c>
      <c r="CC223" s="197" t="n">
        <v>631.5789184570312</v>
      </c>
      <c r="CD223" s="197" t="n">
        <v>1541.781005859375</v>
      </c>
      <c r="CE223" s="197" t="n">
        <v>4065.239013671875</v>
      </c>
      <c r="CF223" s="197" t="n">
        <v>11000.0</v>
      </c>
      <c r="CG223" s="197" t="n">
        <v>4904.4931640625</v>
      </c>
      <c r="CH223" s="197" t="n">
        <v>300.0</v>
      </c>
      <c r="CI223" s="197" t="n">
        <v>800.0</v>
      </c>
      <c r="CJ223" s="197" t="n">
        <v>1100.0</v>
      </c>
      <c r="CK223" s="197" t="n">
        <v>20000.0</v>
      </c>
      <c r="CL223" s="197" t="n">
        <v>1706.7164306640625</v>
      </c>
      <c r="CM223" s="197" t="n">
        <v>20000.0</v>
      </c>
      <c r="CN223" s="197" t="n">
        <v>20000.0</v>
      </c>
      <c r="CO223" s="197" t="n">
        <v>20000.0</v>
      </c>
      <c r="CP223" s="197" t="n">
        <v>20000.0</v>
      </c>
      <c r="CQ223" s="197" t="n">
        <v>20000.0</v>
      </c>
      <c r="CR223" s="197" t="n">
        <v>4500.0</v>
      </c>
      <c r="CS223" s="197" t="n">
        <v>0.0</v>
      </c>
      <c r="CT223" s="197" t="n">
        <v>0.0</v>
      </c>
      <c r="CU223" s="197" t="n">
        <v>2213.432861328125</v>
      </c>
    </row>
    <row r="224" spans="2:99">
      <c r="B224" s="122" t="s">
        <v>624</v>
      </c>
      <c r="C224" s="197" t="n">
        <v>4552.0</v>
      </c>
      <c r="D224" s="197" t="n">
        <v>3538.0</v>
      </c>
      <c r="E224" s="197" t="n">
        <v>975.0</v>
      </c>
      <c r="F224" s="122" t="s">
        <v>624</v>
      </c>
      <c r="G224" s="197" t="n">
        <v>3779.582763671875</v>
      </c>
      <c r="H224" s="197" t="n">
        <v>3132.35595703125</v>
      </c>
      <c r="I224" s="197" t="n">
        <v>824.1602783203125</v>
      </c>
      <c r="J224" s="197" t="n">
        <v>357.0863952636719</v>
      </c>
      <c r="K224" s="197" t="n">
        <v>330.84222412109375</v>
      </c>
      <c r="L224" s="197" t="n">
        <v>929.3505859375</v>
      </c>
      <c r="M224" s="197" t="n">
        <v>929.3505859375</v>
      </c>
      <c r="N224" s="197" t="n">
        <v>929.3505859375</v>
      </c>
      <c r="O224" s="197" t="n">
        <v>929.3505859375</v>
      </c>
      <c r="P224" s="197" t="n">
        <v>929.3505859375</v>
      </c>
      <c r="Q224" s="197" t="n">
        <v>9850.1640625</v>
      </c>
      <c r="R224" s="197" t="n">
        <v>3717.40234375</v>
      </c>
      <c r="S224" s="197" t="n">
        <v>0.0</v>
      </c>
      <c r="T224" s="197" t="n">
        <v>0.0</v>
      </c>
      <c r="U224" s="197" t="n">
        <v>-174.57266235351562</v>
      </c>
      <c r="V224" s="197" t="n">
        <v>5205.86083984375</v>
      </c>
      <c r="W224" s="197" t="n">
        <v>837.4996337890625</v>
      </c>
      <c r="X224" s="197" t="n">
        <v>0.0</v>
      </c>
      <c r="Y224" s="197" t="n">
        <v>0.0</v>
      </c>
      <c r="Z224" s="197" t="n">
        <v>4000.0</v>
      </c>
      <c r="AA224" s="197" t="n">
        <v>0.0</v>
      </c>
      <c r="AB224" s="197" t="n">
        <v>0.0</v>
      </c>
      <c r="AC224" s="197" t="n">
        <v>0.0</v>
      </c>
      <c r="AD224" s="197" t="n">
        <v>0.3499999940395355</v>
      </c>
      <c r="AE224" s="197" t="n">
        <v>4874.6826171875</v>
      </c>
      <c r="AF224" s="197" t="n">
        <v>0.0</v>
      </c>
      <c r="AG224" s="197" t="n">
        <v>5624.248046875</v>
      </c>
      <c r="AH224" s="197" t="n">
        <v>519.3081665039062</v>
      </c>
      <c r="AI224" s="197" t="n">
        <v>0.0</v>
      </c>
      <c r="AJ224" s="197" t="n">
        <v>2230.239013671875</v>
      </c>
      <c r="AK224" s="197" t="n">
        <v>2101.565185546875</v>
      </c>
      <c r="AL224" s="197" t="n">
        <v>6680.0</v>
      </c>
      <c r="AM224" s="197" t="n">
        <v>4442.16357421875</v>
      </c>
      <c r="AN224" s="197" t="n">
        <v>1858.701171875</v>
      </c>
      <c r="AO224" s="197" t="n">
        <v>929.3505859375</v>
      </c>
      <c r="AP224" s="197" t="n">
        <v>929.3505859375</v>
      </c>
      <c r="AQ224" s="197" t="n">
        <v>359.95867919921875</v>
      </c>
      <c r="AR224" s="197" t="n">
        <v>1067.0</v>
      </c>
      <c r="AS224" s="197" t="n">
        <v>0.5252222418785095</v>
      </c>
      <c r="AT224" s="197" t="n">
        <v>-764.9172973632812</v>
      </c>
      <c r="AU224" s="197" t="n">
        <v>1456.3687744140625</v>
      </c>
      <c r="AV224" s="197" t="n">
        <v>4477.22119140625</v>
      </c>
      <c r="AW224" s="197" t="n">
        <v>4349.6328125</v>
      </c>
      <c r="AX224" s="197" t="n">
        <v>1.3523383140563965</v>
      </c>
      <c r="AY224" s="197" t="n">
        <v>-10331.251953125</v>
      </c>
      <c r="AZ224" s="197" t="n">
        <v>0.0</v>
      </c>
      <c r="BA224" s="197" t="n">
        <v>3166.16748046875</v>
      </c>
      <c r="BB224" s="197" t="n">
        <v>8368.361328125</v>
      </c>
      <c r="BC224" s="197" t="n">
        <v>0.0</v>
      </c>
      <c r="BD224" s="197" t="n">
        <v>0.0</v>
      </c>
      <c r="BE224" s="197" t="n">
        <v>0.0</v>
      </c>
      <c r="BF224" s="197" t="n">
        <v>999999.0</v>
      </c>
      <c r="BG224" s="197" t="n">
        <v>999999.0</v>
      </c>
      <c r="BH224" s="197" t="n">
        <v>999999.0</v>
      </c>
      <c r="BI224" s="197" t="n">
        <v>0.0</v>
      </c>
      <c r="BJ224" s="197" t="n">
        <v>999999.0</v>
      </c>
      <c r="BK224" s="197" t="n">
        <v>999999.0</v>
      </c>
      <c r="BL224" s="197" t="n">
        <v>999999.0</v>
      </c>
      <c r="BM224" s="197" t="n">
        <v>0.0</v>
      </c>
      <c r="BN224" s="197" t="n">
        <v>0.0</v>
      </c>
      <c r="BO224" s="197" t="n">
        <v>0.0</v>
      </c>
      <c r="BP224" s="197" t="n">
        <v>0.0</v>
      </c>
      <c r="BQ224" s="197" t="n">
        <v>999999.0</v>
      </c>
      <c r="BR224" s="197" t="n">
        <v>0.0</v>
      </c>
      <c r="BS224" s="197" t="n">
        <v>999999.0</v>
      </c>
      <c r="BT224" s="197" t="n">
        <v>0.0</v>
      </c>
      <c r="BU224" s="197" t="n">
        <v>265.7613525390625</v>
      </c>
      <c r="BV224" s="197" t="n">
        <v>401.3410339355469</v>
      </c>
      <c r="BW224" s="197" t="n">
        <v>450.0</v>
      </c>
      <c r="BX224" s="197" t="n">
        <v>269.19744873046875</v>
      </c>
      <c r="BY224" s="197" t="n">
        <v>332.6456298828125</v>
      </c>
      <c r="BZ224" s="197" t="n">
        <v>450.0</v>
      </c>
      <c r="CA224" s="197" t="n">
        <v>432.6839294433594</v>
      </c>
      <c r="CB224" s="197" t="n">
        <v>461.3961486816406</v>
      </c>
      <c r="CC224" s="197" t="n">
        <v>631.5789184570312</v>
      </c>
      <c r="CD224" s="197" t="n">
        <v>1440.197265625</v>
      </c>
      <c r="CE224" s="197" t="n">
        <v>1514.3184814453125</v>
      </c>
      <c r="CF224" s="197" t="n">
        <v>11000.0</v>
      </c>
      <c r="CG224" s="197" t="n">
        <v>9111.8857421875</v>
      </c>
      <c r="CH224" s="197" t="n">
        <v>1000.0</v>
      </c>
      <c r="CI224" s="197" t="n">
        <v>991.1002807617188</v>
      </c>
      <c r="CJ224" s="197" t="n">
        <v>1991.100341796875</v>
      </c>
      <c r="CK224" s="197" t="n">
        <v>20000.0</v>
      </c>
      <c r="CL224" s="197" t="n">
        <v>2092.741943359375</v>
      </c>
      <c r="CM224" s="197" t="n">
        <v>20000.0</v>
      </c>
      <c r="CN224" s="197" t="n">
        <v>20000.0</v>
      </c>
      <c r="CO224" s="197" t="n">
        <v>20000.0</v>
      </c>
      <c r="CP224" s="197" t="n">
        <v>20000.0</v>
      </c>
      <c r="CQ224" s="197" t="n">
        <v>20000.0</v>
      </c>
      <c r="CR224" s="197" t="n">
        <v>4500.0</v>
      </c>
      <c r="CS224" s="197" t="n">
        <v>0.0</v>
      </c>
      <c r="CT224" s="197" t="n">
        <v>0.0</v>
      </c>
      <c r="CU224" s="197" t="n">
        <v>1858.701171875</v>
      </c>
    </row>
    <row r="225" spans="2:99">
      <c r="B225" s="122" t="s">
        <v>625</v>
      </c>
      <c r="C225" s="197" t="n">
        <v>4500.0</v>
      </c>
      <c r="D225" s="197" t="n">
        <v>3538.0</v>
      </c>
      <c r="E225" s="197" t="n">
        <v>975.0</v>
      </c>
      <c r="F225" s="122" t="s">
        <v>625</v>
      </c>
      <c r="G225" s="197" t="n">
        <v>3396.4921875</v>
      </c>
      <c r="H225" s="197" t="n">
        <v>2959.755126953125</v>
      </c>
      <c r="I225" s="197" t="n">
        <v>791.1165161132812</v>
      </c>
      <c r="J225" s="197" t="n">
        <v>103.90209197998047</v>
      </c>
      <c r="K225" s="197" t="n">
        <v>55.0</v>
      </c>
      <c r="L225" s="197" t="n">
        <v>800.0</v>
      </c>
      <c r="M225" s="197" t="n">
        <v>800.0</v>
      </c>
      <c r="N225" s="197" t="n">
        <v>413.0821533203125</v>
      </c>
      <c r="O225" s="197" t="n">
        <v>413.0821533203125</v>
      </c>
      <c r="P225" s="197" t="n">
        <v>413.0821533203125</v>
      </c>
      <c r="Q225" s="197" t="n">
        <v>8442.5517578125</v>
      </c>
      <c r="R225" s="197" t="n">
        <v>1529.0255126953125</v>
      </c>
      <c r="S225" s="197" t="n">
        <v>0.0</v>
      </c>
      <c r="T225" s="197" t="n">
        <v>0.0</v>
      </c>
      <c r="U225" s="197" t="n">
        <v>-174.67198181152344</v>
      </c>
      <c r="V225" s="197" t="n">
        <v>263.96142578125</v>
      </c>
      <c r="W225" s="197" t="n">
        <v>192.55592346191406</v>
      </c>
      <c r="X225" s="197" t="n">
        <v>0.0</v>
      </c>
      <c r="Y225" s="197" t="n">
        <v>0.0</v>
      </c>
      <c r="Z225" s="197" t="n">
        <v>4000.0</v>
      </c>
      <c r="AA225" s="197" t="n">
        <v>0.0</v>
      </c>
      <c r="AB225" s="197" t="n">
        <v>0.0</v>
      </c>
      <c r="AC225" s="197" t="n">
        <v>0.0</v>
      </c>
      <c r="AD225" s="197" t="n">
        <v>0.3499999940395355</v>
      </c>
      <c r="AE225" s="197" t="n">
        <v>3538.096435546875</v>
      </c>
      <c r="AF225" s="197" t="n">
        <v>0.0</v>
      </c>
      <c r="AG225" s="197" t="n">
        <v>7437.21875</v>
      </c>
      <c r="AH225" s="197" t="n">
        <v>1073.1885986328125</v>
      </c>
      <c r="AI225" s="197" t="n">
        <v>614.0538330078125</v>
      </c>
      <c r="AJ225" s="197" t="n">
        <v>2322.980712890625</v>
      </c>
      <c r="AK225" s="197" t="n">
        <v>2140.18359375</v>
      </c>
      <c r="AL225" s="197" t="n">
        <v>6680.0</v>
      </c>
      <c r="AM225" s="197" t="n">
        <v>4454.39794921875</v>
      </c>
      <c r="AN225" s="197" t="n">
        <v>0.0</v>
      </c>
      <c r="AO225" s="197" t="n">
        <v>0.0</v>
      </c>
      <c r="AP225" s="197" t="n">
        <v>0.0</v>
      </c>
      <c r="AQ225" s="197" t="n">
        <v>230.4582977294922</v>
      </c>
      <c r="AR225" s="197" t="n">
        <v>863.2848510742188</v>
      </c>
      <c r="AS225" s="197" t="n">
        <v>0.7853398323059082</v>
      </c>
      <c r="AT225" s="197" t="n">
        <v>-3609.954345703125</v>
      </c>
      <c r="AU225" s="197" t="n">
        <v>4596.677734375</v>
      </c>
      <c r="AV225" s="197" t="n">
        <v>3121.522216796875</v>
      </c>
      <c r="AW225" s="197" t="n">
        <v>1973.708740234375</v>
      </c>
      <c r="AX225" s="197" t="n">
        <v>1.3142938613891602</v>
      </c>
      <c r="AY225" s="197" t="n">
        <v>-9612.541015625</v>
      </c>
      <c r="AZ225" s="197" t="n">
        <v>0.0</v>
      </c>
      <c r="BA225" s="197" t="n">
        <v>1652.8223876953125</v>
      </c>
      <c r="BB225" s="197" t="n">
        <v>4069.207763671875</v>
      </c>
      <c r="BC225" s="197" t="n">
        <v>0.529899537563324</v>
      </c>
      <c r="BD225" s="197" t="n">
        <v>0.5437266826629639</v>
      </c>
      <c r="BE225" s="197" t="n">
        <v>0.5750807523727417</v>
      </c>
      <c r="BF225" s="197" t="n">
        <v>4929.10888671875</v>
      </c>
      <c r="BG225" s="197" t="n">
        <v>4842.30908203125</v>
      </c>
      <c r="BH225" s="197" t="n">
        <v>4512.00537109375</v>
      </c>
      <c r="BI225" s="197" t="n">
        <v>0.0</v>
      </c>
      <c r="BJ225" s="197" t="n">
        <v>9471.099609375</v>
      </c>
      <c r="BK225" s="197" t="n">
        <v>9502.818359375</v>
      </c>
      <c r="BL225" s="197" t="n">
        <v>9441.263671875</v>
      </c>
      <c r="BM225" s="197" t="n">
        <v>-11180.3291015625</v>
      </c>
      <c r="BN225" s="197" t="n">
        <v>-10842.3544921875</v>
      </c>
      <c r="BO225" s="197" t="n">
        <v>-9904.080078125</v>
      </c>
      <c r="BP225" s="197" t="n">
        <v>0.0</v>
      </c>
      <c r="BQ225" s="197" t="n">
        <v>999999.0</v>
      </c>
      <c r="BR225" s="197" t="n">
        <v>0.0</v>
      </c>
      <c r="BS225" s="197" t="n">
        <v>999999.0</v>
      </c>
      <c r="BT225" s="197" t="n">
        <v>0.0</v>
      </c>
      <c r="BU225" s="197" t="n">
        <v>313.923095703125</v>
      </c>
      <c r="BV225" s="197" t="n">
        <v>266.05224609375</v>
      </c>
      <c r="BW225" s="197" t="n">
        <v>900.0</v>
      </c>
      <c r="BX225" s="197" t="n">
        <v>371.5961608886719</v>
      </c>
      <c r="BY225" s="197" t="n">
        <v>270.59429931640625</v>
      </c>
      <c r="BZ225" s="197" t="n">
        <v>1060.0</v>
      </c>
      <c r="CA225" s="197" t="n">
        <v>418.603271484375</v>
      </c>
      <c r="CB225" s="197" t="n">
        <v>433.5003356933594</v>
      </c>
      <c r="CC225" s="197" t="n">
        <v>631.5789184570312</v>
      </c>
      <c r="CD225" s="197" t="n">
        <v>2121.724609375</v>
      </c>
      <c r="CE225" s="197" t="n">
        <v>1455.9237060546875</v>
      </c>
      <c r="CF225" s="197" t="n">
        <v>99000.0</v>
      </c>
      <c r="CG225" s="197" t="n">
        <v>8442.5517578125</v>
      </c>
      <c r="CH225" s="197" t="n">
        <v>2500.0</v>
      </c>
      <c r="CI225" s="197" t="n">
        <v>2000.0</v>
      </c>
      <c r="CJ225" s="197" t="n">
        <v>4500.0</v>
      </c>
      <c r="CK225" s="197" t="n">
        <v>20000.0</v>
      </c>
      <c r="CL225" s="197" t="n">
        <v>20000.0</v>
      </c>
      <c r="CM225" s="197" t="n">
        <v>20000.0</v>
      </c>
      <c r="CN225" s="197" t="n">
        <v>20000.0</v>
      </c>
      <c r="CO225" s="197" t="n">
        <v>20000.0</v>
      </c>
      <c r="CP225" s="197" t="n">
        <v>20000.0</v>
      </c>
      <c r="CQ225" s="197" t="n">
        <v>20000.0</v>
      </c>
      <c r="CR225" s="197" t="n">
        <v>4500.0</v>
      </c>
      <c r="CS225" s="197" t="n">
        <v>26.0</v>
      </c>
      <c r="CT225" s="197" t="n">
        <v>26.0</v>
      </c>
      <c r="CU225" s="197" t="n">
        <v>764.5127563476562</v>
      </c>
    </row>
    <row r="226" spans="2:99">
      <c r="B226" s="122" t="s">
        <v>626</v>
      </c>
      <c r="C226" s="197" t="n">
        <v>4150.0</v>
      </c>
      <c r="D226" s="197" t="n">
        <v>3538.0</v>
      </c>
      <c r="E226" s="197" t="n">
        <v>950.0</v>
      </c>
      <c r="F226" s="122" t="s">
        <v>626</v>
      </c>
      <c r="G226" s="197" t="n">
        <v>2847.47607421875</v>
      </c>
      <c r="H226" s="197" t="n">
        <v>2313.479736328125</v>
      </c>
      <c r="I226" s="197" t="n">
        <v>525.0028076171875</v>
      </c>
      <c r="J226" s="197" t="n">
        <v>49.66453170776367</v>
      </c>
      <c r="K226" s="197" t="n">
        <v>56.00518798828125</v>
      </c>
      <c r="L226" s="197" t="n">
        <v>4474.8759765625</v>
      </c>
      <c r="M226" s="197" t="n">
        <v>4474.8759765625</v>
      </c>
      <c r="N226" s="197" t="n">
        <v>6424.9189453125</v>
      </c>
      <c r="O226" s="197" t="n">
        <v>6421.99462890625</v>
      </c>
      <c r="P226" s="197" t="n">
        <v>6421.99462890625</v>
      </c>
      <c r="Q226" s="197" t="n">
        <v>21250.908203125</v>
      </c>
      <c r="R226" s="197" t="n">
        <v>1312.2030029296875</v>
      </c>
      <c r="S226" s="197" t="n">
        <v>0.0</v>
      </c>
      <c r="T226" s="197" t="n">
        <v>0.0</v>
      </c>
      <c r="U226" s="197" t="n">
        <v>-168.7232208251953</v>
      </c>
      <c r="V226" s="197" t="n">
        <v>2071.44091796875</v>
      </c>
      <c r="W226" s="197" t="n">
        <v>0.6361258029937744</v>
      </c>
      <c r="X226" s="197" t="n">
        <v>0.0</v>
      </c>
      <c r="Y226" s="197" t="n">
        <v>0.0</v>
      </c>
      <c r="Z226" s="197" t="n">
        <v>5000.0</v>
      </c>
      <c r="AA226" s="197" t="n">
        <v>0.0</v>
      </c>
      <c r="AB226" s="197" t="n">
        <v>0.0</v>
      </c>
      <c r="AC226" s="197" t="n">
        <v>0.0</v>
      </c>
      <c r="AD226" s="197" t="n">
        <v>0.6499999761581421</v>
      </c>
      <c r="AE226" s="197" t="n">
        <v>14746.32421875</v>
      </c>
      <c r="AF226" s="197" t="n">
        <v>3009.01904296875</v>
      </c>
      <c r="AG226" s="197" t="n">
        <v>11750.0</v>
      </c>
      <c r="AH226" s="197" t="n">
        <v>4667.01220703125</v>
      </c>
      <c r="AI226" s="197" t="n">
        <v>4200.0</v>
      </c>
      <c r="AJ226" s="197" t="n">
        <v>9000.0</v>
      </c>
      <c r="AK226" s="197" t="n">
        <v>8774.2451171875</v>
      </c>
      <c r="AL226" s="197" t="n">
        <v>6680.0</v>
      </c>
      <c r="AM226" s="197" t="n">
        <v>4474.8759765625</v>
      </c>
      <c r="AN226" s="197" t="n">
        <v>0.0</v>
      </c>
      <c r="AO226" s="197" t="n">
        <v>0.0</v>
      </c>
      <c r="AP226" s="197" t="n">
        <v>0.0</v>
      </c>
      <c r="AQ226" s="197" t="n">
        <v>153.84539794921875</v>
      </c>
      <c r="AR226" s="197" t="n">
        <v>1067.0</v>
      </c>
      <c r="AS226" s="197" t="n">
        <v>0.7123458385467529</v>
      </c>
      <c r="AT226" s="197" t="n">
        <v>-4229.6171875</v>
      </c>
      <c r="AU226" s="197" t="n">
        <v>5937.58935546875</v>
      </c>
      <c r="AV226" s="197" t="n">
        <v>10996.3837890625</v>
      </c>
      <c r="AW226" s="197" t="n">
        <v>7070.8046875</v>
      </c>
      <c r="AX226" s="197" t="n">
        <v>1.2826346158981323</v>
      </c>
      <c r="AY226" s="197" t="n">
        <v>-11029.18359375</v>
      </c>
      <c r="AZ226" s="197" t="n">
        <v>0.0</v>
      </c>
      <c r="BA226" s="197" t="n">
        <v>16386.42578125</v>
      </c>
      <c r="BB226" s="197" t="n">
        <v>2928.771728515625</v>
      </c>
      <c r="BC226" s="197" t="n">
        <v>0.5450806021690369</v>
      </c>
      <c r="BD226" s="197" t="n">
        <v>0.5421953797340393</v>
      </c>
      <c r="BE226" s="197" t="n">
        <v>0.5706750750541687</v>
      </c>
      <c r="BF226" s="197" t="n">
        <v>942.3975219726562</v>
      </c>
      <c r="BG226" s="197" t="n">
        <v>954.336669921875</v>
      </c>
      <c r="BH226" s="197" t="n">
        <v>518.4877319335938</v>
      </c>
      <c r="BI226" s="197" t="n">
        <v>0.0</v>
      </c>
      <c r="BJ226" s="197" t="n">
        <v>12593.1953125</v>
      </c>
      <c r="BK226" s="197" t="n">
        <v>12543.46484375</v>
      </c>
      <c r="BL226" s="197" t="n">
        <v>12716.3544921875</v>
      </c>
      <c r="BM226" s="197" t="n">
        <v>4099.69921875</v>
      </c>
      <c r="BN226" s="197" t="n">
        <v>4174.88818359375</v>
      </c>
      <c r="BO226" s="197" t="n">
        <v>4023.22119140625</v>
      </c>
      <c r="BP226" s="197" t="n">
        <v>0.0</v>
      </c>
      <c r="BQ226" s="197" t="n">
        <v>999999.0</v>
      </c>
      <c r="BR226" s="197" t="n">
        <v>0.0</v>
      </c>
      <c r="BS226" s="197" t="n">
        <v>999999.0</v>
      </c>
      <c r="BT226" s="197" t="n">
        <v>0.0</v>
      </c>
      <c r="BU226" s="197" t="n">
        <v>584.125732421875</v>
      </c>
      <c r="BV226" s="197" t="n">
        <v>313.2472229003906</v>
      </c>
      <c r="BW226" s="197" t="n">
        <v>1350.0</v>
      </c>
      <c r="BX226" s="197" t="n">
        <v>937.3492431640625</v>
      </c>
      <c r="BY226" s="197" t="n">
        <v>370.8260803222656</v>
      </c>
      <c r="BZ226" s="197" t="n">
        <v>1670.0</v>
      </c>
      <c r="CA226" s="197" t="n">
        <v>329.3955993652344</v>
      </c>
      <c r="CB226" s="197" t="n">
        <v>421.6065673828125</v>
      </c>
      <c r="CC226" s="197" t="n">
        <v>631.5789184570312</v>
      </c>
      <c r="CD226" s="197" t="n">
        <v>4527.48779296875</v>
      </c>
      <c r="CE226" s="197" t="n">
        <v>2110.84521484375</v>
      </c>
      <c r="CF226" s="197" t="n">
        <v>99000.0</v>
      </c>
      <c r="CG226" s="197" t="n">
        <v>21247.984375</v>
      </c>
      <c r="CH226" s="197" t="n">
        <v>6680.0</v>
      </c>
      <c r="CI226" s="197" t="n">
        <v>4474.8759765625</v>
      </c>
      <c r="CJ226" s="197" t="n">
        <v>11154.8759765625</v>
      </c>
      <c r="CK226" s="197" t="n">
        <v>20000.0</v>
      </c>
      <c r="CL226" s="197" t="n">
        <v>20000.0</v>
      </c>
      <c r="CM226" s="197" t="n">
        <v>20000.0</v>
      </c>
      <c r="CN226" s="197" t="n">
        <v>20000.0</v>
      </c>
      <c r="CO226" s="197" t="n">
        <v>20000.0</v>
      </c>
      <c r="CP226" s="197" t="n">
        <v>20000.0</v>
      </c>
      <c r="CQ226" s="197" t="n">
        <v>20000.0</v>
      </c>
      <c r="CR226" s="197" t="n">
        <v>4500.0</v>
      </c>
      <c r="CS226" s="197" t="n">
        <v>31.0</v>
      </c>
      <c r="CT226" s="197" t="n">
        <v>31.0</v>
      </c>
      <c r="CU226" s="197" t="n">
        <v>656.1015014648438</v>
      </c>
    </row>
    <row r="227" spans="2:99">
      <c r="B227" s="122" t="s">
        <v>627</v>
      </c>
      <c r="C227" s="197" t="n">
        <v>3700.0</v>
      </c>
      <c r="D227" s="197" t="n">
        <v>3538.0</v>
      </c>
      <c r="E227" s="197" t="n">
        <v>800.0</v>
      </c>
      <c r="F227" s="122" t="s">
        <v>627</v>
      </c>
      <c r="G227" s="197" t="n">
        <v>2517.81884765625</v>
      </c>
      <c r="H227" s="197" t="n">
        <v>1786.669189453125</v>
      </c>
      <c r="I227" s="197" t="n">
        <v>443.04681396484375</v>
      </c>
      <c r="J227" s="197" t="n">
        <v>45.0</v>
      </c>
      <c r="K227" s="197" t="n">
        <v>130.18357849121094</v>
      </c>
      <c r="L227" s="197" t="n">
        <v>4456.82861328125</v>
      </c>
      <c r="M227" s="197" t="n">
        <v>4456.82861328125</v>
      </c>
      <c r="N227" s="197" t="n">
        <v>6680.0</v>
      </c>
      <c r="O227" s="197" t="n">
        <v>6673.8359375</v>
      </c>
      <c r="P227" s="197" t="n">
        <v>6673.8359375</v>
      </c>
      <c r="Q227" s="197" t="n">
        <v>16293.13671875</v>
      </c>
      <c r="R227" s="197" t="n">
        <v>1440.6531982421875</v>
      </c>
      <c r="S227" s="197" t="n">
        <v>0.0</v>
      </c>
      <c r="T227" s="197" t="n">
        <v>0.0</v>
      </c>
      <c r="U227" s="197" t="n">
        <v>-106.45812225341797</v>
      </c>
      <c r="V227" s="197" t="n">
        <v>73.96537017822266</v>
      </c>
      <c r="W227" s="197" t="n">
        <v>0.0</v>
      </c>
      <c r="X227" s="197" t="n">
        <v>0.0</v>
      </c>
      <c r="Y227" s="197" t="n">
        <v>0.0</v>
      </c>
      <c r="Z227" s="197" t="n">
        <v>3500.0</v>
      </c>
      <c r="AA227" s="197" t="n">
        <v>0.0</v>
      </c>
      <c r="AB227" s="197" t="n">
        <v>0.0</v>
      </c>
      <c r="AC227" s="197" t="n">
        <v>0.0</v>
      </c>
      <c r="AD227" s="197" t="n">
        <v>0.6499999761581421</v>
      </c>
      <c r="AE227" s="197" t="n">
        <v>11613.0732421875</v>
      </c>
      <c r="AF227" s="197" t="n">
        <v>1466.3065185546875</v>
      </c>
      <c r="AG227" s="197" t="n">
        <v>7885.6728515625</v>
      </c>
      <c r="AH227" s="197" t="n">
        <v>1661.75244140625</v>
      </c>
      <c r="AI227" s="197" t="n">
        <v>1204.2984619140625</v>
      </c>
      <c r="AJ227" s="197" t="n">
        <v>7434.25</v>
      </c>
      <c r="AK227" s="197" t="n">
        <v>7337.70263671875</v>
      </c>
      <c r="AL227" s="197" t="n">
        <v>6680.0</v>
      </c>
      <c r="AM227" s="197" t="n">
        <v>4456.82861328125</v>
      </c>
      <c r="AN227" s="197" t="n">
        <v>0.0</v>
      </c>
      <c r="AO227" s="197" t="n">
        <v>0.0</v>
      </c>
      <c r="AP227" s="197" t="n">
        <v>0.0</v>
      </c>
      <c r="AQ227" s="197" t="n">
        <v>102.54529571533203</v>
      </c>
      <c r="AR227" s="197" t="n">
        <v>838.66650390625</v>
      </c>
      <c r="AS227" s="197" t="n">
        <v>0.8055779933929443</v>
      </c>
      <c r="AT227" s="197" t="n">
        <v>-1979.3680419921875</v>
      </c>
      <c r="AU227" s="197" t="n">
        <v>2457.078125</v>
      </c>
      <c r="AV227" s="197" t="n">
        <v>11252.7451171875</v>
      </c>
      <c r="AW227" s="197" t="n">
        <v>3573.96533203125</v>
      </c>
      <c r="AX227" s="197" t="n">
        <v>1.2863823175430298</v>
      </c>
      <c r="AY227" s="197" t="n">
        <v>-5851.427734375</v>
      </c>
      <c r="AZ227" s="197" t="n">
        <v>0.0</v>
      </c>
      <c r="BA227" s="197" t="n">
        <v>15278.1904296875</v>
      </c>
      <c r="BB227" s="197" t="n">
        <v>498.47064208984375</v>
      </c>
      <c r="BC227" s="197" t="n">
        <v>0.0</v>
      </c>
      <c r="BD227" s="197" t="n">
        <v>0.5806179046630859</v>
      </c>
      <c r="BE227" s="197" t="n">
        <v>0.6986339688301086</v>
      </c>
      <c r="BF227" s="197" t="n">
        <v>999998.0</v>
      </c>
      <c r="BG227" s="197" t="n">
        <v>3421.188720703125</v>
      </c>
      <c r="BH227" s="197" t="n">
        <v>2281.107177734375</v>
      </c>
      <c r="BI227" s="197" t="n">
        <v>0.0</v>
      </c>
      <c r="BJ227" s="197" t="n">
        <v>999999.0</v>
      </c>
      <c r="BK227" s="197" t="n">
        <v>12958.1943359375</v>
      </c>
      <c r="BL227" s="197" t="n">
        <v>13756.5986328125</v>
      </c>
      <c r="BM227" s="197" t="n">
        <v>0.0</v>
      </c>
      <c r="BN227" s="197" t="n">
        <v>580.914306640625</v>
      </c>
      <c r="BO227" s="197" t="n">
        <v>-31.98911476135254</v>
      </c>
      <c r="BP227" s="197" t="n">
        <v>0.0</v>
      </c>
      <c r="BQ227" s="197" t="n">
        <v>999999.0</v>
      </c>
      <c r="BR227" s="197" t="n">
        <v>0.0</v>
      </c>
      <c r="BS227" s="197" t="n">
        <v>999999.0</v>
      </c>
      <c r="BT227" s="197" t="n">
        <v>0.0</v>
      </c>
      <c r="BU227" s="197" t="n">
        <v>1438.343017578125</v>
      </c>
      <c r="BV227" s="197" t="n">
        <v>624.1085815429688</v>
      </c>
      <c r="BW227" s="197" t="n">
        <v>1790.0</v>
      </c>
      <c r="BX227" s="197" t="n">
        <v>845.6498413085938</v>
      </c>
      <c r="BY227" s="197" t="n">
        <v>992.3076782226562</v>
      </c>
      <c r="BZ227" s="197" t="n">
        <v>2240.0</v>
      </c>
      <c r="CA227" s="197" t="n">
        <v>493.475341796875</v>
      </c>
      <c r="CB227" s="197" t="n">
        <v>329.7075500488281</v>
      </c>
      <c r="CC227" s="197" t="n">
        <v>964.9122924804688</v>
      </c>
      <c r="CD227" s="197" t="n">
        <v>4660.19873046875</v>
      </c>
      <c r="CE227" s="197" t="n">
        <v>4701.3056640625</v>
      </c>
      <c r="CF227" s="197" t="n">
        <v>99000.0</v>
      </c>
      <c r="CG227" s="197" t="n">
        <v>16149.244140625</v>
      </c>
      <c r="CH227" s="197" t="n">
        <v>6680.0</v>
      </c>
      <c r="CI227" s="197" t="n">
        <v>4456.82861328125</v>
      </c>
      <c r="CJ227" s="197" t="n">
        <v>11136.828125</v>
      </c>
      <c r="CK227" s="197" t="n">
        <v>20000.0</v>
      </c>
      <c r="CL227" s="197" t="n">
        <v>20000.0</v>
      </c>
      <c r="CM227" s="197" t="n">
        <v>20000.0</v>
      </c>
      <c r="CN227" s="197" t="n">
        <v>20000.0</v>
      </c>
      <c r="CO227" s="197" t="n">
        <v>20000.0</v>
      </c>
      <c r="CP227" s="197" t="n">
        <v>20000.0</v>
      </c>
      <c r="CQ227" s="197" t="n">
        <v>20000.0</v>
      </c>
      <c r="CR227" s="197" t="n">
        <v>4500.0</v>
      </c>
      <c r="CS227" s="197" t="n">
        <v>31.0</v>
      </c>
      <c r="CT227" s="197" t="n">
        <v>31.0</v>
      </c>
      <c r="CU227" s="197" t="n">
        <v>720.3265991210938</v>
      </c>
    </row>
    <row r="228" spans="2:99">
      <c r="B228" s="122" t="s">
        <v>628</v>
      </c>
      <c r="C228" s="197" t="n">
        <v>3400.0</v>
      </c>
      <c r="D228" s="197" t="n">
        <v>3350.0</v>
      </c>
      <c r="E228" s="197" t="n">
        <v>650.0</v>
      </c>
      <c r="F228" s="122" t="s">
        <v>628</v>
      </c>
      <c r="G228" s="197" t="n">
        <v>2366.24462890625</v>
      </c>
      <c r="H228" s="197" t="n">
        <v>1484.11572265625</v>
      </c>
      <c r="I228" s="197" t="n">
        <v>383.28057861328125</v>
      </c>
      <c r="J228" s="197" t="n">
        <v>104.17620086669922</v>
      </c>
      <c r="K228" s="197" t="n">
        <v>294.5924072265625</v>
      </c>
      <c r="L228" s="197" t="n">
        <v>4347.17919921875</v>
      </c>
      <c r="M228" s="197" t="n">
        <v>4347.17919921875</v>
      </c>
      <c r="N228" s="197" t="n">
        <v>6680.0</v>
      </c>
      <c r="O228" s="197" t="n">
        <v>5480.82421875</v>
      </c>
      <c r="P228" s="197" t="n">
        <v>6614.46923828125</v>
      </c>
      <c r="Q228" s="197" t="n">
        <v>14905.275390625</v>
      </c>
      <c r="R228" s="197" t="n">
        <v>1989.53076171875</v>
      </c>
      <c r="S228" s="197" t="n">
        <v>0.0</v>
      </c>
      <c r="T228" s="197" t="n">
        <v>0.0</v>
      </c>
      <c r="U228" s="197" t="n">
        <v>-198.39219665527344</v>
      </c>
      <c r="V228" s="197" t="n">
        <v>1095.7315673828125</v>
      </c>
      <c r="W228" s="197" t="n">
        <v>45.5898323059082</v>
      </c>
      <c r="X228" s="197" t="n">
        <v>0.0</v>
      </c>
      <c r="Y228" s="197" t="n">
        <v>0.0</v>
      </c>
      <c r="Z228" s="197" t="n">
        <v>3000.0</v>
      </c>
      <c r="AA228" s="197" t="n">
        <v>1.0</v>
      </c>
      <c r="AB228" s="197" t="n">
        <v>1133.6451416015625</v>
      </c>
      <c r="AC228" s="197" t="n">
        <v>0.0</v>
      </c>
      <c r="AD228" s="197" t="n">
        <v>0.6499999761581421</v>
      </c>
      <c r="AE228" s="197" t="n">
        <v>11027.1787109375</v>
      </c>
      <c r="AF228" s="197" t="n">
        <v>1201.877685546875</v>
      </c>
      <c r="AG228" s="197" t="n">
        <v>3596.987548828125</v>
      </c>
      <c r="AH228" s="197" t="n">
        <v>1032.656005859375</v>
      </c>
      <c r="AI228" s="197" t="n">
        <v>647.193115234375</v>
      </c>
      <c r="AJ228" s="197" t="n">
        <v>4655.54833984375</v>
      </c>
      <c r="AK228" s="197" t="n">
        <v>4657.60400390625</v>
      </c>
      <c r="AL228" s="197" t="n">
        <v>6680.0</v>
      </c>
      <c r="AM228" s="197" t="n">
        <v>4347.17919921875</v>
      </c>
      <c r="AN228" s="197" t="n">
        <v>0.0</v>
      </c>
      <c r="AO228" s="197" t="n">
        <v>0.0</v>
      </c>
      <c r="AP228" s="197" t="n">
        <v>0.0</v>
      </c>
      <c r="AQ228" s="197" t="n">
        <v>102.54529571533203</v>
      </c>
      <c r="AR228" s="197" t="n">
        <v>311.85589599609375</v>
      </c>
      <c r="AS228" s="197" t="n">
        <v>0.0</v>
      </c>
      <c r="AT228" s="197" t="n">
        <v>999999.0</v>
      </c>
      <c r="AU228" s="197" t="n">
        <v>0.0</v>
      </c>
      <c r="AV228" s="197" t="n">
        <v>999999.0</v>
      </c>
      <c r="AW228" s="197" t="n">
        <v>0.0</v>
      </c>
      <c r="AX228" s="197" t="n">
        <v>0.0</v>
      </c>
      <c r="AY228" s="197" t="n">
        <v>999999.0</v>
      </c>
      <c r="AZ228" s="197" t="n">
        <v>0.0</v>
      </c>
      <c r="BA228" s="197" t="n">
        <v>999999.0</v>
      </c>
      <c r="BB228" s="197" t="n">
        <v>0.0</v>
      </c>
      <c r="BC228" s="197" t="n">
        <v>0.0</v>
      </c>
      <c r="BD228" s="197" t="n">
        <v>0.6819363236427307</v>
      </c>
      <c r="BE228" s="197" t="n">
        <v>0.8900532126426697</v>
      </c>
      <c r="BF228" s="197" t="n">
        <v>999998.0</v>
      </c>
      <c r="BG228" s="197" t="n">
        <v>887.4581298828125</v>
      </c>
      <c r="BH228" s="197" t="n">
        <v>-1533.6129150390625</v>
      </c>
      <c r="BI228" s="197" t="n">
        <v>0.0</v>
      </c>
      <c r="BJ228" s="197" t="n">
        <v>999999.0</v>
      </c>
      <c r="BK228" s="197" t="n">
        <v>11095.9296875</v>
      </c>
      <c r="BL228" s="197" t="n">
        <v>11790.3330078125</v>
      </c>
      <c r="BM228" s="197" t="n">
        <v>0.0</v>
      </c>
      <c r="BN228" s="197" t="n">
        <v>4045.42138671875</v>
      </c>
      <c r="BO228" s="197" t="n">
        <v>3288.812255859375</v>
      </c>
      <c r="BP228" s="197" t="n">
        <v>0.0</v>
      </c>
      <c r="BQ228" s="197" t="n">
        <v>999999.0</v>
      </c>
      <c r="BR228" s="197" t="n">
        <v>0.0</v>
      </c>
      <c r="BS228" s="197" t="n">
        <v>999999.0</v>
      </c>
      <c r="BT228" s="197" t="n">
        <v>0.0</v>
      </c>
      <c r="BU228" s="197" t="n">
        <v>1832.428955078125</v>
      </c>
      <c r="BV228" s="197" t="n">
        <v>1367.4322509765625</v>
      </c>
      <c r="BW228" s="197" t="n">
        <v>99000.0</v>
      </c>
      <c r="BX228" s="197" t="n">
        <v>1172.2008056640625</v>
      </c>
      <c r="BY228" s="197" t="n">
        <v>797.501953125</v>
      </c>
      <c r="BZ228" s="197" t="n">
        <v>99000.0</v>
      </c>
      <c r="CA228" s="197" t="n">
        <v>683.6994018554688</v>
      </c>
      <c r="CB228" s="197" t="n">
        <v>483.62030029296875</v>
      </c>
      <c r="CC228" s="197" t="n">
        <v>964.9122924804688</v>
      </c>
      <c r="CD228" s="197" t="n">
        <v>5822.08154296875</v>
      </c>
      <c r="CE228" s="197" t="n">
        <v>4490.3466796875</v>
      </c>
      <c r="CF228" s="197" t="n">
        <v>99000.0</v>
      </c>
      <c r="CG228" s="197" t="n">
        <v>14804.458984375</v>
      </c>
      <c r="CH228" s="197" t="n">
        <v>6680.0</v>
      </c>
      <c r="CI228" s="197" t="n">
        <v>4347.17919921875</v>
      </c>
      <c r="CJ228" s="197" t="n">
        <v>11027.1787109375</v>
      </c>
      <c r="CK228" s="197" t="n">
        <v>20000.0</v>
      </c>
      <c r="CL228" s="197" t="n">
        <v>20000.0</v>
      </c>
      <c r="CM228" s="197" t="n">
        <v>20000.0</v>
      </c>
      <c r="CN228" s="197" t="n">
        <v>20000.0</v>
      </c>
      <c r="CO228" s="197" t="n">
        <v>20000.0</v>
      </c>
      <c r="CP228" s="197" t="n">
        <v>20000.0</v>
      </c>
      <c r="CQ228" s="197" t="n">
        <v>20000.0</v>
      </c>
      <c r="CR228" s="197" t="n">
        <v>4500.0</v>
      </c>
      <c r="CS228" s="197" t="n">
        <v>30.0</v>
      </c>
      <c r="CT228" s="197" t="n">
        <v>30.0</v>
      </c>
      <c r="CU228" s="197" t="n">
        <v>994.765380859375</v>
      </c>
    </row>
    <row r="229" spans="2:99">
      <c r="B229" s="122" t="s">
        <v>629</v>
      </c>
      <c r="C229" s="197" t="n">
        <v>3250.0</v>
      </c>
      <c r="D229" s="197" t="n">
        <v>3163.0</v>
      </c>
      <c r="E229" s="197" t="n">
        <v>720.0</v>
      </c>
      <c r="F229" s="122" t="s">
        <v>629</v>
      </c>
      <c r="G229" s="197" t="n">
        <v>2200.683349609375</v>
      </c>
      <c r="H229" s="197" t="n">
        <v>1278.5426025390625</v>
      </c>
      <c r="I229" s="197" t="n">
        <v>335.8258972167969</v>
      </c>
      <c r="J229" s="197" t="n">
        <v>198.33750915527344</v>
      </c>
      <c r="K229" s="197" t="n">
        <v>366.52703857421875</v>
      </c>
      <c r="L229" s="197" t="n">
        <v>4230.34033203125</v>
      </c>
      <c r="M229" s="197" t="n">
        <v>4230.34033203125</v>
      </c>
      <c r="N229" s="197" t="n">
        <v>4679.41357421875</v>
      </c>
      <c r="O229" s="197" t="n">
        <v>4060.944091796875</v>
      </c>
      <c r="P229" s="197" t="n">
        <v>4060.944091796875</v>
      </c>
      <c r="Q229" s="197" t="n">
        <v>11497.13671875</v>
      </c>
      <c r="R229" s="197" t="n">
        <v>2486.419921875</v>
      </c>
      <c r="S229" s="197" t="n">
        <v>0.0</v>
      </c>
      <c r="T229" s="197" t="n">
        <v>0.0</v>
      </c>
      <c r="U229" s="197" t="n">
        <v>-93.776611328125</v>
      </c>
      <c r="V229" s="197" t="n">
        <v>0.0</v>
      </c>
      <c r="W229" s="197" t="n">
        <v>0.0</v>
      </c>
      <c r="X229" s="197" t="n">
        <v>0.0</v>
      </c>
      <c r="Y229" s="197" t="n">
        <v>0.0</v>
      </c>
      <c r="Z229" s="197" t="n">
        <v>4000.0</v>
      </c>
      <c r="AA229" s="197" t="n">
        <v>1.0</v>
      </c>
      <c r="AB229" s="197" t="n">
        <v>0.0</v>
      </c>
      <c r="AC229" s="197" t="n">
        <v>0.0</v>
      </c>
      <c r="AD229" s="197" t="n">
        <v>0.6499999761581421</v>
      </c>
      <c r="AE229" s="197" t="n">
        <v>9210.806640625</v>
      </c>
      <c r="AF229" s="197" t="n">
        <v>609.8934326171875</v>
      </c>
      <c r="AG229" s="197" t="n">
        <v>2592.187255859375</v>
      </c>
      <c r="AH229" s="197" t="n">
        <v>1017.7760620117188</v>
      </c>
      <c r="AI229" s="197" t="n">
        <v>0.0</v>
      </c>
      <c r="AJ229" s="197" t="n">
        <v>2190.0224609375</v>
      </c>
      <c r="AK229" s="197" t="n">
        <v>2178.8671875</v>
      </c>
      <c r="AL229" s="197" t="n">
        <v>6680.0</v>
      </c>
      <c r="AM229" s="197" t="n">
        <v>4269.7333984375</v>
      </c>
      <c r="AN229" s="197" t="n">
        <v>0.0</v>
      </c>
      <c r="AO229" s="197" t="n">
        <v>0.0</v>
      </c>
      <c r="AP229" s="197" t="n">
        <v>0.0</v>
      </c>
      <c r="AQ229" s="197" t="n">
        <v>102.54529571533203</v>
      </c>
      <c r="AR229" s="197" t="n">
        <v>366.52703857421875</v>
      </c>
      <c r="AS229" s="197" t="n">
        <v>0.0</v>
      </c>
      <c r="AT229" s="197" t="n">
        <v>999999.0</v>
      </c>
      <c r="AU229" s="197" t="n">
        <v>0.0</v>
      </c>
      <c r="AV229" s="197" t="n">
        <v>999999.0</v>
      </c>
      <c r="AW229" s="197" t="n">
        <v>0.0</v>
      </c>
      <c r="AX229" s="197" t="n">
        <v>0.0</v>
      </c>
      <c r="AY229" s="197" t="n">
        <v>999999.0</v>
      </c>
      <c r="AZ229" s="197" t="n">
        <v>0.0</v>
      </c>
      <c r="BA229" s="197" t="n">
        <v>999999.0</v>
      </c>
      <c r="BB229" s="197" t="n">
        <v>0.0</v>
      </c>
      <c r="BC229" s="197" t="n">
        <v>0.0</v>
      </c>
      <c r="BD229" s="197" t="n">
        <v>0.5534346699714661</v>
      </c>
      <c r="BE229" s="197" t="n">
        <v>0.7395015358924866</v>
      </c>
      <c r="BF229" s="197" t="n">
        <v>999998.0</v>
      </c>
      <c r="BG229" s="197" t="n">
        <v>3028.218505859375</v>
      </c>
      <c r="BH229" s="197" t="n">
        <v>1028.4085693359375</v>
      </c>
      <c r="BI229" s="197" t="n">
        <v>0.0</v>
      </c>
      <c r="BJ229" s="197" t="n">
        <v>999999.0</v>
      </c>
      <c r="BK229" s="197" t="n">
        <v>9407.5224609375</v>
      </c>
      <c r="BL229" s="197" t="n">
        <v>9552.4599609375</v>
      </c>
      <c r="BM229" s="197" t="n">
        <v>0.0</v>
      </c>
      <c r="BN229" s="197" t="n">
        <v>3116.543701171875</v>
      </c>
      <c r="BO229" s="197" t="n">
        <v>3146.854736328125</v>
      </c>
      <c r="BP229" s="197" t="n">
        <v>1.3116143941879272</v>
      </c>
      <c r="BQ229" s="197" t="n">
        <v>4971.42626953125</v>
      </c>
      <c r="BR229" s="197" t="n">
        <v>0.0</v>
      </c>
      <c r="BS229" s="197" t="n">
        <v>999999.0</v>
      </c>
      <c r="BT229" s="197" t="n">
        <v>0.0</v>
      </c>
      <c r="BU229" s="197" t="n">
        <v>2521.29443359375</v>
      </c>
      <c r="BV229" s="197" t="n">
        <v>1800.6871337890625</v>
      </c>
      <c r="BW229" s="197" t="n">
        <v>99000.0</v>
      </c>
      <c r="BX229" s="197" t="n">
        <v>1655.3634033203125</v>
      </c>
      <c r="BY229" s="197" t="n">
        <v>1161.0889892578125</v>
      </c>
      <c r="BZ229" s="197" t="n">
        <v>99000.0</v>
      </c>
      <c r="CA229" s="197" t="n">
        <v>899.3115234375</v>
      </c>
      <c r="CB229" s="197" t="n">
        <v>664.8021850585938</v>
      </c>
      <c r="CC229" s="197" t="n">
        <v>964.9122924804688</v>
      </c>
      <c r="CD229" s="197" t="n">
        <v>7156.134765625</v>
      </c>
      <c r="CE229" s="197" t="n">
        <v>5784.013671875</v>
      </c>
      <c r="CF229" s="197" t="n">
        <v>19000.0</v>
      </c>
      <c r="CG229" s="197" t="n">
        <v>7806.36865234375</v>
      </c>
      <c r="CH229" s="197" t="n">
        <v>4113.29052734375</v>
      </c>
      <c r="CI229" s="197" t="n">
        <v>2709.840576171875</v>
      </c>
      <c r="CJ229" s="197" t="n">
        <v>6823.130859375</v>
      </c>
      <c r="CK229" s="197" t="n">
        <v>20000.0</v>
      </c>
      <c r="CL229" s="197" t="n">
        <v>20000.0</v>
      </c>
      <c r="CM229" s="197" t="n">
        <v>20000.0</v>
      </c>
      <c r="CN229" s="197" t="n">
        <v>20000.0</v>
      </c>
      <c r="CO229" s="197" t="n">
        <v>20000.0</v>
      </c>
      <c r="CP229" s="197" t="n">
        <v>20000.0</v>
      </c>
      <c r="CQ229" s="197" t="n">
        <v>20000.0</v>
      </c>
      <c r="CR229" s="197" t="n">
        <v>4500.0</v>
      </c>
      <c r="CS229" s="197" t="n">
        <v>31.0</v>
      </c>
      <c r="CT229" s="197" t="n">
        <v>31.0</v>
      </c>
      <c r="CU229" s="197" t="n">
        <v>1243.2099609375</v>
      </c>
    </row>
    <row r="230" spans="2:99">
      <c r="B230" s="122" t="s">
        <v>630</v>
      </c>
      <c r="C230" s="197" t="n">
        <v>3252.0</v>
      </c>
      <c r="D230" s="197" t="n">
        <v>3163.0</v>
      </c>
      <c r="E230" s="197" t="n">
        <v>575.0</v>
      </c>
      <c r="F230" s="122" t="s">
        <v>630</v>
      </c>
      <c r="G230" s="197" t="n">
        <v>2043.0406494140625</v>
      </c>
      <c r="H230" s="197" t="n">
        <v>1080.736328125</v>
      </c>
      <c r="I230" s="197" t="n">
        <v>300.0</v>
      </c>
      <c r="J230" s="197" t="n">
        <v>287.46307373046875</v>
      </c>
      <c r="K230" s="197" t="n">
        <v>409.9642333984375</v>
      </c>
      <c r="L230" s="197" t="n">
        <v>3046.05224609375</v>
      </c>
      <c r="M230" s="197" t="n">
        <v>3046.05224609375</v>
      </c>
      <c r="N230" s="197" t="n">
        <v>3127.7255859375</v>
      </c>
      <c r="O230" s="197" t="n">
        <v>3127.7255859375</v>
      </c>
      <c r="P230" s="197" t="n">
        <v>3127.7255859375</v>
      </c>
      <c r="Q230" s="197" t="n">
        <v>9515.3916015625</v>
      </c>
      <c r="R230" s="197" t="n">
        <v>1967.8282470703125</v>
      </c>
      <c r="S230" s="197" t="n">
        <v>0.0</v>
      </c>
      <c r="T230" s="197" t="n">
        <v>0.0</v>
      </c>
      <c r="U230" s="197" t="n">
        <v>-43.4799919128418</v>
      </c>
      <c r="V230" s="197" t="n">
        <v>0.0</v>
      </c>
      <c r="W230" s="197" t="n">
        <v>0.0</v>
      </c>
      <c r="X230" s="197" t="n">
        <v>0.0</v>
      </c>
      <c r="Y230" s="197" t="n">
        <v>0.0</v>
      </c>
      <c r="Z230" s="197" t="n">
        <v>4500.0</v>
      </c>
      <c r="AA230" s="197" t="n">
        <v>0.0</v>
      </c>
      <c r="AB230" s="197" t="n">
        <v>0.0</v>
      </c>
      <c r="AC230" s="197" t="n">
        <v>0.0</v>
      </c>
      <c r="AD230" s="197" t="n">
        <v>0.6499999761581421</v>
      </c>
      <c r="AE230" s="197" t="n">
        <v>7602.4501953125</v>
      </c>
      <c r="AF230" s="197" t="n">
        <v>0.0</v>
      </c>
      <c r="AG230" s="197" t="n">
        <v>2400.724365234375</v>
      </c>
      <c r="AH230" s="197" t="n">
        <v>1059.6915283203125</v>
      </c>
      <c r="AI230" s="197" t="n">
        <v>0.0</v>
      </c>
      <c r="AJ230" s="197" t="n">
        <v>1300.0</v>
      </c>
      <c r="AK230" s="197" t="n">
        <v>1301.811279296875</v>
      </c>
      <c r="AL230" s="197" t="n">
        <v>6680.0</v>
      </c>
      <c r="AM230" s="197" t="n">
        <v>4226.78125</v>
      </c>
      <c r="AN230" s="197" t="n">
        <v>0.0</v>
      </c>
      <c r="AO230" s="197" t="n">
        <v>0.0</v>
      </c>
      <c r="AP230" s="197" t="n">
        <v>0.0</v>
      </c>
      <c r="AQ230" s="197" t="n">
        <v>126.91724395751953</v>
      </c>
      <c r="AR230" s="197" t="n">
        <v>438.4616394042969</v>
      </c>
      <c r="AS230" s="197" t="n">
        <v>0.0</v>
      </c>
      <c r="AT230" s="197" t="n">
        <v>999999.0</v>
      </c>
      <c r="AU230" s="197" t="n">
        <v>0.0</v>
      </c>
      <c r="AV230" s="197" t="n">
        <v>999999.0</v>
      </c>
      <c r="AW230" s="197" t="n">
        <v>0.0</v>
      </c>
      <c r="AX230" s="197" t="n">
        <v>0.0</v>
      </c>
      <c r="AY230" s="197" t="n">
        <v>999999.0</v>
      </c>
      <c r="AZ230" s="197" t="n">
        <v>0.0</v>
      </c>
      <c r="BA230" s="197" t="n">
        <v>999999.0</v>
      </c>
      <c r="BB230" s="197" t="n">
        <v>0.0</v>
      </c>
      <c r="BC230" s="197" t="n">
        <v>0.0</v>
      </c>
      <c r="BD230" s="197" t="n">
        <v>0.5093808770179749</v>
      </c>
      <c r="BE230" s="197" t="n">
        <v>0.6147106289863586</v>
      </c>
      <c r="BF230" s="197" t="n">
        <v>999998.0</v>
      </c>
      <c r="BG230" s="197" t="n">
        <v>3133.3505859375</v>
      </c>
      <c r="BH230" s="197" t="n">
        <v>1917.838134765625</v>
      </c>
      <c r="BI230" s="197" t="n">
        <v>0.0</v>
      </c>
      <c r="BJ230" s="197" t="n">
        <v>999999.0</v>
      </c>
      <c r="BK230" s="197" t="n">
        <v>7993.30029296875</v>
      </c>
      <c r="BL230" s="197" t="n">
        <v>7782.72705078125</v>
      </c>
      <c r="BM230" s="197" t="n">
        <v>0.0</v>
      </c>
      <c r="BN230" s="197" t="n">
        <v>960.3005981445312</v>
      </c>
      <c r="BO230" s="197" t="n">
        <v>1914.91796875</v>
      </c>
      <c r="BP230" s="197" t="n">
        <v>1.1726480722427368</v>
      </c>
      <c r="BQ230" s="197" t="n">
        <v>1305.6041259765625</v>
      </c>
      <c r="BR230" s="197" t="n">
        <v>0.0</v>
      </c>
      <c r="BS230" s="197" t="n">
        <v>999999.0</v>
      </c>
      <c r="BT230" s="197" t="n">
        <v>0.0</v>
      </c>
      <c r="BU230" s="197" t="n">
        <v>2348.32177734375</v>
      </c>
      <c r="BV230" s="197" t="n">
        <v>2524.56201171875</v>
      </c>
      <c r="BW230" s="197" t="n">
        <v>99000.0</v>
      </c>
      <c r="BX230" s="197" t="n">
        <v>2130.397216796875</v>
      </c>
      <c r="BY230" s="197" t="n">
        <v>1661.2569580078125</v>
      </c>
      <c r="BZ230" s="197" t="n">
        <v>99000.0</v>
      </c>
      <c r="CA230" s="197" t="n">
        <v>878.2581787109375</v>
      </c>
      <c r="CB230" s="197" t="n">
        <v>901.868896484375</v>
      </c>
      <c r="CC230" s="197" t="n">
        <v>964.9122924804688</v>
      </c>
      <c r="CD230" s="197" t="n">
        <v>8395.7685546875</v>
      </c>
      <c r="CE230" s="197" t="n">
        <v>7147.474609375</v>
      </c>
      <c r="CF230" s="197" t="n">
        <v>15500.0</v>
      </c>
      <c r="CG230" s="197" t="n">
        <v>4388.146484375</v>
      </c>
      <c r="CH230" s="197" t="n">
        <v>3830.955322265625</v>
      </c>
      <c r="CI230" s="197" t="n">
        <v>800.0</v>
      </c>
      <c r="CJ230" s="197" t="n">
        <v>4630.955078125</v>
      </c>
      <c r="CK230" s="197" t="n">
        <v>20000.0</v>
      </c>
      <c r="CL230" s="197" t="n">
        <v>20000.0</v>
      </c>
      <c r="CM230" s="197" t="n">
        <v>20000.0</v>
      </c>
      <c r="CN230" s="197" t="n">
        <v>20000.0</v>
      </c>
      <c r="CO230" s="197" t="n">
        <v>20000.0</v>
      </c>
      <c r="CP230" s="197" t="n">
        <v>20000.0</v>
      </c>
      <c r="CQ230" s="197" t="n">
        <v>20000.0</v>
      </c>
      <c r="CR230" s="197" t="n">
        <v>4500.0</v>
      </c>
      <c r="CS230" s="197" t="n">
        <v>20.0</v>
      </c>
      <c r="CT230" s="197" t="n">
        <v>20.0</v>
      </c>
      <c r="CU230" s="197" t="n">
        <v>983.9141235351562</v>
      </c>
    </row>
    <row r="231" spans="2:99">
      <c r="B231" s="122" t="s">
        <v>631</v>
      </c>
      <c r="C231" s="197" t="n">
        <v>3370.0</v>
      </c>
      <c r="D231" s="197" t="n">
        <v>3154.0</v>
      </c>
      <c r="E231" s="197" t="n">
        <v>575.0</v>
      </c>
      <c r="F231" s="122" t="s">
        <v>631</v>
      </c>
      <c r="G231" s="197" t="n">
        <v>2134.16796875</v>
      </c>
      <c r="H231" s="197" t="n">
        <v>1093.3167724609375</v>
      </c>
      <c r="I231" s="197" t="n">
        <v>268.3480529785156</v>
      </c>
      <c r="J231" s="197" t="n">
        <v>427.71661376953125</v>
      </c>
      <c r="K231" s="197" t="n">
        <v>529.5585327148438</v>
      </c>
      <c r="L231" s="197" t="n">
        <v>3326.0517578125</v>
      </c>
      <c r="M231" s="197" t="n">
        <v>3326.0517578125</v>
      </c>
      <c r="N231" s="197" t="n">
        <v>3950.798828125</v>
      </c>
      <c r="O231" s="197" t="n">
        <v>3950.798828125</v>
      </c>
      <c r="P231" s="197" t="n">
        <v>3950.798828125</v>
      </c>
      <c r="Q231" s="197" t="n">
        <v>10614.8740234375</v>
      </c>
      <c r="R231" s="197" t="n">
        <v>1819.37060546875</v>
      </c>
      <c r="S231" s="197" t="n">
        <v>0.0</v>
      </c>
      <c r="T231" s="197" t="n">
        <v>0.0</v>
      </c>
      <c r="U231" s="197" t="n">
        <v>27.485803604125977</v>
      </c>
      <c r="V231" s="197" t="n">
        <v>0.9536076188087463</v>
      </c>
      <c r="W231" s="197" t="n">
        <v>0.9536076188087463</v>
      </c>
      <c r="X231" s="197" t="n">
        <v>0.0</v>
      </c>
      <c r="Y231" s="197" t="n">
        <v>0.0</v>
      </c>
      <c r="Z231" s="197" t="n">
        <v>4500.0</v>
      </c>
      <c r="AA231" s="197" t="n">
        <v>1.0</v>
      </c>
      <c r="AB231" s="197" t="n">
        <v>0.0</v>
      </c>
      <c r="AC231" s="197" t="n">
        <v>0.0</v>
      </c>
      <c r="AD231" s="197" t="n">
        <v>0.6499999761581421</v>
      </c>
      <c r="AE231" s="197" t="n">
        <v>8237.091796875</v>
      </c>
      <c r="AF231" s="197" t="n">
        <v>0.0</v>
      </c>
      <c r="AG231" s="197" t="n">
        <v>1053.4261474609375</v>
      </c>
      <c r="AH231" s="197" t="n">
        <v>946.5960693359375</v>
      </c>
      <c r="AI231" s="197" t="n">
        <v>0.0</v>
      </c>
      <c r="AJ231" s="197" t="n">
        <v>0.0</v>
      </c>
      <c r="AK231" s="197" t="n">
        <v>46.1800651550293</v>
      </c>
      <c r="AL231" s="197" t="n">
        <v>7012.5732421875</v>
      </c>
      <c r="AM231" s="197" t="n">
        <v>4214.5244140625</v>
      </c>
      <c r="AN231" s="197" t="n">
        <v>0.0</v>
      </c>
      <c r="AO231" s="197" t="n">
        <v>0.0</v>
      </c>
      <c r="AP231" s="197" t="n">
        <v>0.0</v>
      </c>
      <c r="AQ231" s="197" t="n">
        <v>90.0</v>
      </c>
      <c r="AR231" s="197" t="n">
        <v>510.3962707519531</v>
      </c>
      <c r="AS231" s="197" t="n">
        <v>0.0</v>
      </c>
      <c r="AT231" s="197" t="n">
        <v>999999.0</v>
      </c>
      <c r="AU231" s="197" t="n">
        <v>0.0</v>
      </c>
      <c r="AV231" s="197" t="n">
        <v>999999.0</v>
      </c>
      <c r="AW231" s="197" t="n">
        <v>0.0</v>
      </c>
      <c r="AX231" s="197" t="n">
        <v>0.0</v>
      </c>
      <c r="AY231" s="197" t="n">
        <v>999999.0</v>
      </c>
      <c r="AZ231" s="197" t="n">
        <v>0.0</v>
      </c>
      <c r="BA231" s="197" t="n">
        <v>999999.0</v>
      </c>
      <c r="BB231" s="197" t="n">
        <v>0.0</v>
      </c>
      <c r="BC231" s="197" t="n">
        <v>0.0</v>
      </c>
      <c r="BD231" s="197" t="n">
        <v>0.4909156560897827</v>
      </c>
      <c r="BE231" s="197" t="n">
        <v>0.5716009736061096</v>
      </c>
      <c r="BF231" s="197" t="n">
        <v>999998.0</v>
      </c>
      <c r="BG231" s="197" t="n">
        <v>2803.565185546875</v>
      </c>
      <c r="BH231" s="197" t="n">
        <v>1772.1182861328125</v>
      </c>
      <c r="BI231" s="197" t="n">
        <v>0.0</v>
      </c>
      <c r="BJ231" s="197" t="n">
        <v>999999.0</v>
      </c>
      <c r="BK231" s="197" t="n">
        <v>8025.70166015625</v>
      </c>
      <c r="BL231" s="197" t="n">
        <v>7852.54833984375</v>
      </c>
      <c r="BM231" s="197" t="n">
        <v>0.0</v>
      </c>
      <c r="BN231" s="197" t="n">
        <v>3032.26025390625</v>
      </c>
      <c r="BO231" s="197" t="n">
        <v>3550.509521484375</v>
      </c>
      <c r="BP231" s="197" t="n">
        <v>1.1690465211868286</v>
      </c>
      <c r="BQ231" s="197" t="n">
        <v>1543.478271484375</v>
      </c>
      <c r="BR231" s="197" t="n">
        <v>0.0</v>
      </c>
      <c r="BS231" s="197" t="n">
        <v>999999.0</v>
      </c>
      <c r="BT231" s="197" t="n">
        <v>0.0</v>
      </c>
      <c r="BU231" s="197" t="n">
        <v>2114.08447265625</v>
      </c>
      <c r="BV231" s="197" t="n">
        <v>2365.91357421875</v>
      </c>
      <c r="BW231" s="197" t="n">
        <v>99000.0</v>
      </c>
      <c r="BX231" s="197" t="n">
        <v>2491.4638671875</v>
      </c>
      <c r="BY231" s="197" t="n">
        <v>2153.15966796875</v>
      </c>
      <c r="BZ231" s="197" t="n">
        <v>99000.0</v>
      </c>
      <c r="CA231" s="197" t="n">
        <v>738.6026000976562</v>
      </c>
      <c r="CB231" s="197" t="n">
        <v>883.31494140625</v>
      </c>
      <c r="CC231" s="197" t="n">
        <v>964.9122924804688</v>
      </c>
      <c r="CD231" s="197" t="n">
        <v>9304.572265625</v>
      </c>
      <c r="CE231" s="197" t="n">
        <v>8487.5302734375</v>
      </c>
      <c r="CF231" s="197" t="n">
        <v>15500.0</v>
      </c>
      <c r="CG231" s="197" t="n">
        <v>5042.5234375</v>
      </c>
      <c r="CH231" s="197" t="n">
        <v>3867.38720703125</v>
      </c>
      <c r="CI231" s="197" t="n">
        <v>800.0</v>
      </c>
      <c r="CJ231" s="197" t="n">
        <v>4667.38720703125</v>
      </c>
      <c r="CK231" s="197" t="n">
        <v>20000.0</v>
      </c>
      <c r="CL231" s="197" t="n">
        <v>20000.0</v>
      </c>
      <c r="CM231" s="197" t="n">
        <v>20000.0</v>
      </c>
      <c r="CN231" s="197" t="n">
        <v>20000.0</v>
      </c>
      <c r="CO231" s="197" t="n">
        <v>20000.0</v>
      </c>
      <c r="CP231" s="197" t="n">
        <v>20000.0</v>
      </c>
      <c r="CQ231" s="197" t="n">
        <v>20000.0</v>
      </c>
      <c r="CR231" s="197" t="n">
        <v>4500.0</v>
      </c>
      <c r="CS231" s="197" t="n">
        <v>14.0</v>
      </c>
      <c r="CT231" s="197" t="n">
        <v>14.0</v>
      </c>
      <c r="CU231" s="197" t="n">
        <v>909.685302734375</v>
      </c>
    </row>
    <row r="232" spans="2:99">
      <c r="B232" s="122" t="s">
        <v>632</v>
      </c>
      <c r="C232" s="197" t="n">
        <v>3629.0</v>
      </c>
      <c r="D232" s="197" t="n">
        <v>2870.0</v>
      </c>
      <c r="E232" s="197" t="n">
        <v>572.0</v>
      </c>
      <c r="F232" s="122" t="s">
        <v>632</v>
      </c>
      <c r="G232" s="197" t="n">
        <v>2466.794189453125</v>
      </c>
      <c r="H232" s="197" t="n">
        <v>1592.588623046875</v>
      </c>
      <c r="I232" s="197" t="n">
        <v>572.0</v>
      </c>
      <c r="J232" s="197" t="n">
        <v>524.7012329101562</v>
      </c>
      <c r="K232" s="197" t="n">
        <v>584.403564453125</v>
      </c>
      <c r="L232" s="197" t="n">
        <v>2648.4326171875</v>
      </c>
      <c r="M232" s="197" t="n">
        <v>2648.4326171875</v>
      </c>
      <c r="N232" s="197" t="n">
        <v>2648.4326171875</v>
      </c>
      <c r="O232" s="197" t="n">
        <v>2648.4326171875</v>
      </c>
      <c r="P232" s="197" t="n">
        <v>2648.4326171875</v>
      </c>
      <c r="Q232" s="197" t="n">
        <v>36296.7890625</v>
      </c>
      <c r="R232" s="197" t="n">
        <v>3283.345947265625</v>
      </c>
      <c r="S232" s="197" t="n">
        <v>0.0</v>
      </c>
      <c r="T232" s="197" t="n">
        <v>71.07878875732422</v>
      </c>
      <c r="U232" s="197" t="n">
        <v>7138.41796875</v>
      </c>
      <c r="V232" s="197" t="n">
        <v>41099.98828125</v>
      </c>
      <c r="W232" s="197" t="n">
        <v>22679.978515625</v>
      </c>
      <c r="X232" s="197" t="n">
        <v>18420.009765625</v>
      </c>
      <c r="Y232" s="197" t="n">
        <v>0.0</v>
      </c>
      <c r="Z232" s="197" t="n">
        <v>4500.0</v>
      </c>
      <c r="AA232" s="197" t="n">
        <v>1.0</v>
      </c>
      <c r="AB232" s="197" t="n">
        <v>0.0</v>
      </c>
      <c r="AC232" s="197" t="n">
        <v>0.0</v>
      </c>
      <c r="AD232" s="197" t="n">
        <v>0.6499999761581421</v>
      </c>
      <c r="AE232" s="197" t="n">
        <v>30922.20703125</v>
      </c>
      <c r="AF232" s="197" t="n">
        <v>4764.6005859375</v>
      </c>
      <c r="AG232" s="197" t="n">
        <v>9622.6767578125</v>
      </c>
      <c r="AH232" s="197" t="n">
        <v>1939.2784423828125</v>
      </c>
      <c r="AI232" s="197" t="n">
        <v>802.150146484375</v>
      </c>
      <c r="AJ232" s="197" t="n">
        <v>0.0</v>
      </c>
      <c r="AK232" s="197" t="n">
        <v>1255.4232177734375</v>
      </c>
      <c r="AL232" s="197" t="n">
        <v>7774.44873046875</v>
      </c>
      <c r="AM232" s="197" t="n">
        <v>4217.79931640625</v>
      </c>
      <c r="AN232" s="197" t="n">
        <v>0.0</v>
      </c>
      <c r="AO232" s="197" t="n">
        <v>0.0</v>
      </c>
      <c r="AP232" s="197" t="n">
        <v>0.0</v>
      </c>
      <c r="AQ232" s="197" t="n">
        <v>102.52821350097656</v>
      </c>
      <c r="AR232" s="197" t="n">
        <v>133.3333282470703</v>
      </c>
      <c r="AS232" s="197" t="n">
        <v>0.0</v>
      </c>
      <c r="AT232" s="197" t="n">
        <v>999999.0</v>
      </c>
      <c r="AU232" s="197" t="n">
        <v>0.0</v>
      </c>
      <c r="AV232" s="197" t="n">
        <v>999999.0</v>
      </c>
      <c r="AW232" s="197" t="n">
        <v>0.0</v>
      </c>
      <c r="AX232" s="197" t="n">
        <v>0.0</v>
      </c>
      <c r="AY232" s="197" t="n">
        <v>999999.0</v>
      </c>
      <c r="AZ232" s="197" t="n">
        <v>0.0</v>
      </c>
      <c r="BA232" s="197" t="n">
        <v>999999.0</v>
      </c>
      <c r="BB232" s="197" t="n">
        <v>0.0</v>
      </c>
      <c r="BC232" s="197" t="n">
        <v>0.0</v>
      </c>
      <c r="BD232" s="197" t="n">
        <v>0.0</v>
      </c>
      <c r="BE232" s="197" t="n">
        <v>0.3166559636592865</v>
      </c>
      <c r="BF232" s="197" t="n">
        <v>999998.0</v>
      </c>
      <c r="BG232" s="197" t="n">
        <v>999998.0</v>
      </c>
      <c r="BH232" s="197" t="n">
        <v>7575.1240234375</v>
      </c>
      <c r="BI232" s="197" t="n">
        <v>0.0</v>
      </c>
      <c r="BJ232" s="197" t="n">
        <v>999999.0</v>
      </c>
      <c r="BK232" s="197" t="n">
        <v>999999.0</v>
      </c>
      <c r="BL232" s="197" t="n">
        <v>20878.279296875</v>
      </c>
      <c r="BM232" s="197" t="n">
        <v>0.0</v>
      </c>
      <c r="BN232" s="197" t="n">
        <v>0.0</v>
      </c>
      <c r="BO232" s="197" t="n">
        <v>2520.2578125</v>
      </c>
      <c r="BP232" s="197" t="n">
        <v>1.2087785005569458</v>
      </c>
      <c r="BQ232" s="197" t="n">
        <v>6820.646484375</v>
      </c>
      <c r="BR232" s="197" t="n">
        <v>0.0</v>
      </c>
      <c r="BS232" s="197" t="n">
        <v>999999.0</v>
      </c>
      <c r="BT232" s="197" t="n">
        <v>0.0</v>
      </c>
      <c r="BU232" s="197" t="n">
        <v>2478.526123046875</v>
      </c>
      <c r="BV232" s="197" t="n">
        <v>2177.18310546875</v>
      </c>
      <c r="BW232" s="197" t="n">
        <v>99000.0</v>
      </c>
      <c r="BX232" s="197" t="n">
        <v>2292.913818359375</v>
      </c>
      <c r="BY232" s="197" t="n">
        <v>2557.097412109375</v>
      </c>
      <c r="BZ232" s="197" t="n">
        <v>99000.0</v>
      </c>
      <c r="CA232" s="197" t="n">
        <v>867.2217407226562</v>
      </c>
      <c r="CB232" s="197" t="n">
        <v>750.4938354492188</v>
      </c>
      <c r="CC232" s="197" t="n">
        <v>964.9122924804688</v>
      </c>
      <c r="CD232" s="197" t="n">
        <v>9007.18359375</v>
      </c>
      <c r="CE232" s="197" t="n">
        <v>9468.365234375</v>
      </c>
      <c r="CF232" s="197" t="n">
        <v>12500.0</v>
      </c>
      <c r="CG232" s="197" t="n">
        <v>0.0</v>
      </c>
      <c r="CH232" s="197" t="n">
        <v>300.0</v>
      </c>
      <c r="CI232" s="197" t="n">
        <v>800.0</v>
      </c>
      <c r="CJ232" s="197" t="n">
        <v>1100.0</v>
      </c>
      <c r="CK232" s="197" t="n">
        <v>20000.0</v>
      </c>
      <c r="CL232" s="197" t="n">
        <v>20000.0</v>
      </c>
      <c r="CM232" s="197" t="n">
        <v>20000.0</v>
      </c>
      <c r="CN232" s="197" t="n">
        <v>20000.0</v>
      </c>
      <c r="CO232" s="197" t="n">
        <v>20000.0</v>
      </c>
      <c r="CP232" s="197" t="n">
        <v>20000.0</v>
      </c>
      <c r="CQ232" s="197" t="n">
        <v>20000.0</v>
      </c>
      <c r="CR232" s="197" t="n">
        <v>4500.0</v>
      </c>
      <c r="CS232" s="197" t="n">
        <v>0.0</v>
      </c>
      <c r="CT232" s="197" t="n">
        <v>0.0</v>
      </c>
      <c r="CU232" s="197" t="n">
        <v>1641.6729736328125</v>
      </c>
    </row>
    <row r="233" spans="2:99">
      <c r="B233" s="122" t="s">
        <v>633</v>
      </c>
      <c r="C233" s="197" t="n">
        <v>3252.0</v>
      </c>
      <c r="D233" s="197" t="n">
        <v>2788.0</v>
      </c>
      <c r="E233" s="197" t="n">
        <v>559.0</v>
      </c>
      <c r="F233" s="122" t="s">
        <v>633</v>
      </c>
      <c r="G233" s="197" t="n">
        <v>3252.0</v>
      </c>
      <c r="H233" s="197" t="n">
        <v>2587.520263671875</v>
      </c>
      <c r="I233" s="197" t="n">
        <v>559.0</v>
      </c>
      <c r="J233" s="197" t="n">
        <v>693.711669921875</v>
      </c>
      <c r="K233" s="197" t="n">
        <v>700.6218872070312</v>
      </c>
      <c r="L233" s="197" t="n">
        <v>4155.119140625</v>
      </c>
      <c r="M233" s="197" t="n">
        <v>4155.119140625</v>
      </c>
      <c r="N233" s="197" t="n">
        <v>4155.119140625</v>
      </c>
      <c r="O233" s="197" t="n">
        <v>4155.119140625</v>
      </c>
      <c r="P233" s="197" t="n">
        <v>4155.119140625</v>
      </c>
      <c r="Q233" s="197" t="n">
        <v>50883.9921875</v>
      </c>
      <c r="R233" s="197" t="n">
        <v>3952.029296875</v>
      </c>
      <c r="S233" s="197" t="n">
        <v>0.0</v>
      </c>
      <c r="T233" s="197" t="n">
        <v>560.3469848632812</v>
      </c>
      <c r="U233" s="197" t="n">
        <v>9102.478515625</v>
      </c>
      <c r="V233" s="197" t="n">
        <v>50192.73046875</v>
      </c>
      <c r="W233" s="197" t="n">
        <v>31874.755859375</v>
      </c>
      <c r="X233" s="197" t="n">
        <v>18317.97265625</v>
      </c>
      <c r="Y233" s="197" t="n">
        <v>0.0</v>
      </c>
      <c r="Z233" s="197" t="n">
        <v>12741.37890625</v>
      </c>
      <c r="AA233" s="197" t="n">
        <v>1.0</v>
      </c>
      <c r="AB233" s="197" t="n">
        <v>0.0</v>
      </c>
      <c r="AC233" s="197" t="n">
        <v>0.0</v>
      </c>
      <c r="AD233" s="197" t="n">
        <v>0.3499999940395355</v>
      </c>
      <c r="AE233" s="197" t="n">
        <v>23005.671875</v>
      </c>
      <c r="AF233" s="197" t="n">
        <v>2888.904052734375</v>
      </c>
      <c r="AG233" s="197" t="n">
        <v>13375.86328125</v>
      </c>
      <c r="AH233" s="197" t="n">
        <v>11102.57421875</v>
      </c>
      <c r="AI233" s="197" t="n">
        <v>9952.349609375</v>
      </c>
      <c r="AJ233" s="197" t="n">
        <v>0.0</v>
      </c>
      <c r="AK233" s="197" t="n">
        <v>1132.1163330078125</v>
      </c>
      <c r="AL233" s="197" t="n">
        <v>7951.91748046875</v>
      </c>
      <c r="AM233" s="197" t="n">
        <v>4228.8056640625</v>
      </c>
      <c r="AN233" s="197" t="n">
        <v>0.0</v>
      </c>
      <c r="AO233" s="197" t="n">
        <v>0.0</v>
      </c>
      <c r="AP233" s="197" t="n">
        <v>0.0</v>
      </c>
      <c r="AQ233" s="197" t="n">
        <v>377.26959228515625</v>
      </c>
      <c r="AR233" s="197" t="n">
        <v>166.6666717529297</v>
      </c>
      <c r="AS233" s="197" t="n">
        <v>0.0</v>
      </c>
      <c r="AT233" s="197" t="n">
        <v>999999.0</v>
      </c>
      <c r="AU233" s="197" t="n">
        <v>0.0</v>
      </c>
      <c r="AV233" s="197" t="n">
        <v>999999.0</v>
      </c>
      <c r="AW233" s="197" t="n">
        <v>0.0</v>
      </c>
      <c r="AX233" s="197" t="n">
        <v>0.0</v>
      </c>
      <c r="AY233" s="197" t="n">
        <v>999999.0</v>
      </c>
      <c r="AZ233" s="197" t="n">
        <v>0.0</v>
      </c>
      <c r="BA233" s="197" t="n">
        <v>999999.0</v>
      </c>
      <c r="BB233" s="197" t="n">
        <v>0.0</v>
      </c>
      <c r="BC233" s="197" t="n">
        <v>0.0</v>
      </c>
      <c r="BD233" s="197" t="n">
        <v>0.0</v>
      </c>
      <c r="BE233" s="197" t="n">
        <v>0.0</v>
      </c>
      <c r="BF233" s="197" t="n">
        <v>999999.0</v>
      </c>
      <c r="BG233" s="197" t="n">
        <v>999999.0</v>
      </c>
      <c r="BH233" s="197" t="n">
        <v>999999.0</v>
      </c>
      <c r="BI233" s="197" t="n">
        <v>0.0</v>
      </c>
      <c r="BJ233" s="197" t="n">
        <v>999999.0</v>
      </c>
      <c r="BK233" s="197" t="n">
        <v>999999.0</v>
      </c>
      <c r="BL233" s="197" t="n">
        <v>999999.0</v>
      </c>
      <c r="BM233" s="197" t="n">
        <v>0.0</v>
      </c>
      <c r="BN233" s="197" t="n">
        <v>0.0</v>
      </c>
      <c r="BO233" s="197" t="n">
        <v>0.0</v>
      </c>
      <c r="BP233" s="197" t="n">
        <v>0.0</v>
      </c>
      <c r="BQ233" s="197" t="n">
        <v>999999.0</v>
      </c>
      <c r="BR233" s="197" t="n">
        <v>0.0</v>
      </c>
      <c r="BS233" s="197" t="n">
        <v>999999.0</v>
      </c>
      <c r="BT233" s="197" t="n">
        <v>0.0</v>
      </c>
      <c r="BU233" s="197" t="n">
        <v>689.59033203125</v>
      </c>
      <c r="BV233" s="197" t="n">
        <v>2739.046630859375</v>
      </c>
      <c r="BW233" s="197" t="n">
        <v>99000.0</v>
      </c>
      <c r="BX233" s="197" t="n">
        <v>272.8874816894531</v>
      </c>
      <c r="BY233" s="197" t="n">
        <v>2509.35595703125</v>
      </c>
      <c r="BZ233" s="197" t="n">
        <v>99000.0</v>
      </c>
      <c r="CA233" s="197" t="n">
        <v>789.5711059570312</v>
      </c>
      <c r="CB233" s="197" t="n">
        <v>921.8943481445312</v>
      </c>
      <c r="CC233" s="197" t="n">
        <v>631.5789184570312</v>
      </c>
      <c r="CD233" s="197" t="n">
        <v>837.3162231445312</v>
      </c>
      <c r="CE233" s="197" t="n">
        <v>9470.275390625</v>
      </c>
      <c r="CF233" s="197" t="n">
        <v>8000.0</v>
      </c>
      <c r="CG233" s="197" t="n">
        <v>0.0</v>
      </c>
      <c r="CH233" s="197" t="n">
        <v>300.0</v>
      </c>
      <c r="CI233" s="197" t="n">
        <v>800.0</v>
      </c>
      <c r="CJ233" s="197" t="n">
        <v>1100.0</v>
      </c>
      <c r="CK233" s="197" t="n">
        <v>20000.0</v>
      </c>
      <c r="CL233" s="197" t="n">
        <v>20000.0</v>
      </c>
      <c r="CM233" s="197" t="n">
        <v>20000.0</v>
      </c>
      <c r="CN233" s="197" t="n">
        <v>20000.0</v>
      </c>
      <c r="CO233" s="197" t="n">
        <v>20000.0</v>
      </c>
      <c r="CP233" s="197" t="n">
        <v>20000.0</v>
      </c>
      <c r="CQ233" s="197" t="n">
        <v>20000.0</v>
      </c>
      <c r="CR233" s="197" t="n">
        <v>4500.0</v>
      </c>
      <c r="CS233" s="197" t="n">
        <v>0.0</v>
      </c>
      <c r="CT233" s="197" t="n">
        <v>0.0</v>
      </c>
      <c r="CU233" s="197" t="n">
        <v>988.00732421875</v>
      </c>
    </row>
    <row r="234" spans="2:99">
      <c r="B234" s="122" t="s">
        <v>634</v>
      </c>
      <c r="C234" s="197" t="n">
        <v>3435.0</v>
      </c>
      <c r="D234" s="197" t="n">
        <v>2788.0</v>
      </c>
      <c r="E234" s="197" t="n">
        <v>618.0</v>
      </c>
      <c r="F234" s="122" t="s">
        <v>634</v>
      </c>
      <c r="G234" s="197" t="n">
        <v>3435.0</v>
      </c>
      <c r="H234" s="197" t="n">
        <v>2788.0</v>
      </c>
      <c r="I234" s="197" t="n">
        <v>618.0</v>
      </c>
      <c r="J234" s="197" t="n">
        <v>822.079345703125</v>
      </c>
      <c r="K234" s="197" t="n">
        <v>830.3018798828125</v>
      </c>
      <c r="L234" s="197" t="n">
        <v>4259.703125</v>
      </c>
      <c r="M234" s="197" t="n">
        <v>4259.703125</v>
      </c>
      <c r="N234" s="197" t="n">
        <v>5239.55615234375</v>
      </c>
      <c r="O234" s="197" t="n">
        <v>5239.55615234375</v>
      </c>
      <c r="P234" s="197" t="n">
        <v>5239.55615234375</v>
      </c>
      <c r="Q234" s="197" t="n">
        <v>67354.53125</v>
      </c>
      <c r="R234" s="197" t="n">
        <v>8198.755859375</v>
      </c>
      <c r="S234" s="197" t="n">
        <v>0.0</v>
      </c>
      <c r="T234" s="197" t="n">
        <v>531.4869384765625</v>
      </c>
      <c r="U234" s="197" t="n">
        <v>35762.3828125</v>
      </c>
      <c r="V234" s="197" t="n">
        <v>82795.578125</v>
      </c>
      <c r="W234" s="197" t="n">
        <v>46480.828125</v>
      </c>
      <c r="X234" s="197" t="n">
        <v>36314.75</v>
      </c>
      <c r="Y234" s="197" t="n">
        <v>0.0</v>
      </c>
      <c r="Z234" s="197" t="n">
        <v>23352.822265625</v>
      </c>
      <c r="AA234" s="197" t="n">
        <v>1.0</v>
      </c>
      <c r="AB234" s="197" t="n">
        <v>0.0</v>
      </c>
      <c r="AC234" s="197" t="n">
        <v>0.0</v>
      </c>
      <c r="AD234" s="197" t="n">
        <v>0.3499999940395355</v>
      </c>
      <c r="AE234" s="197" t="n">
        <v>40201.51171875</v>
      </c>
      <c r="AF234" s="197" t="n">
        <v>7221.634765625</v>
      </c>
      <c r="AG234" s="197" t="n">
        <v>16857.498046875</v>
      </c>
      <c r="AH234" s="197" t="n">
        <v>11325.3515625</v>
      </c>
      <c r="AI234" s="197" t="n">
        <v>10260.6220703125</v>
      </c>
      <c r="AJ234" s="197" t="n">
        <v>17452.794921875</v>
      </c>
      <c r="AK234" s="197" t="n">
        <v>18047.5078125</v>
      </c>
      <c r="AL234" s="197" t="n">
        <v>7560.64501953125</v>
      </c>
      <c r="AM234" s="197" t="n">
        <v>4259.703125</v>
      </c>
      <c r="AN234" s="197" t="n">
        <v>0.0</v>
      </c>
      <c r="AO234" s="197" t="n">
        <v>0.0</v>
      </c>
      <c r="AP234" s="197" t="n">
        <v>0.0</v>
      </c>
      <c r="AQ234" s="197" t="n">
        <v>438.9607238769531</v>
      </c>
      <c r="AR234" s="197" t="n">
        <v>682.04052734375</v>
      </c>
      <c r="AS234" s="197" t="n">
        <v>0.0</v>
      </c>
      <c r="AT234" s="197" t="n">
        <v>999999.0</v>
      </c>
      <c r="AU234" s="197" t="n">
        <v>0.0</v>
      </c>
      <c r="AV234" s="197" t="n">
        <v>999999.0</v>
      </c>
      <c r="AW234" s="197" t="n">
        <v>0.0</v>
      </c>
      <c r="AX234" s="197" t="n">
        <v>0.0</v>
      </c>
      <c r="AY234" s="197" t="n">
        <v>999999.0</v>
      </c>
      <c r="AZ234" s="197" t="n">
        <v>0.0</v>
      </c>
      <c r="BA234" s="197" t="n">
        <v>999999.0</v>
      </c>
      <c r="BB234" s="197" t="n">
        <v>0.0</v>
      </c>
      <c r="BC234" s="197" t="n">
        <v>0.0</v>
      </c>
      <c r="BD234" s="197" t="n">
        <v>0.0</v>
      </c>
      <c r="BE234" s="197" t="n">
        <v>0.0</v>
      </c>
      <c r="BF234" s="197" t="n">
        <v>999999.0</v>
      </c>
      <c r="BG234" s="197" t="n">
        <v>999999.0</v>
      </c>
      <c r="BH234" s="197" t="n">
        <v>999999.0</v>
      </c>
      <c r="BI234" s="197" t="n">
        <v>0.0</v>
      </c>
      <c r="BJ234" s="197" t="n">
        <v>999999.0</v>
      </c>
      <c r="BK234" s="197" t="n">
        <v>999999.0</v>
      </c>
      <c r="BL234" s="197" t="n">
        <v>999999.0</v>
      </c>
      <c r="BM234" s="197" t="n">
        <v>0.0</v>
      </c>
      <c r="BN234" s="197" t="n">
        <v>0.0</v>
      </c>
      <c r="BO234" s="197" t="n">
        <v>0.0</v>
      </c>
      <c r="BP234" s="197" t="n">
        <v>0.0</v>
      </c>
      <c r="BQ234" s="197" t="n">
        <v>999999.0</v>
      </c>
      <c r="BR234" s="197" t="n">
        <v>0.0</v>
      </c>
      <c r="BS234" s="197" t="n">
        <v>999999.0</v>
      </c>
      <c r="BT234" s="197" t="n">
        <v>0.0</v>
      </c>
      <c r="BU234" s="197" t="n">
        <v>256.3669738769531</v>
      </c>
      <c r="BV234" s="197" t="n">
        <v>693.1220092773438</v>
      </c>
      <c r="BW234" s="197" t="n">
        <v>99000.0</v>
      </c>
      <c r="BX234" s="197" t="n">
        <v>177.5068359375</v>
      </c>
      <c r="BY234" s="197" t="n">
        <v>260.21929931640625</v>
      </c>
      <c r="BZ234" s="197" t="n">
        <v>99000.0</v>
      </c>
      <c r="CA234" s="197" t="n">
        <v>354.9718933105469</v>
      </c>
      <c r="CB234" s="197" t="n">
        <v>824.2725830078125</v>
      </c>
      <c r="CC234" s="197" t="n">
        <v>631.5789184570312</v>
      </c>
      <c r="CD234" s="197" t="n">
        <v>207.18533325195312</v>
      </c>
      <c r="CE234" s="197" t="n">
        <v>760.718505859375</v>
      </c>
      <c r="CF234" s="197" t="n">
        <v>8000.0</v>
      </c>
      <c r="CG234" s="197" t="n">
        <v>0.0</v>
      </c>
      <c r="CH234" s="197" t="n">
        <v>2541.7451171875</v>
      </c>
      <c r="CI234" s="197" t="n">
        <v>800.0</v>
      </c>
      <c r="CJ234" s="197" t="n">
        <v>3341.7451171875</v>
      </c>
      <c r="CK234" s="197" t="n">
        <v>20000.0</v>
      </c>
      <c r="CL234" s="197" t="n">
        <v>20000.0</v>
      </c>
      <c r="CM234" s="197" t="n">
        <v>20000.0</v>
      </c>
      <c r="CN234" s="197" t="n">
        <v>20000.0</v>
      </c>
      <c r="CO234" s="197" t="n">
        <v>20000.0</v>
      </c>
      <c r="CP234" s="197" t="n">
        <v>20000.0</v>
      </c>
      <c r="CQ234" s="197" t="n">
        <v>20000.0</v>
      </c>
      <c r="CR234" s="197" t="n">
        <v>5000.0</v>
      </c>
      <c r="CS234" s="197" t="n">
        <v>0.0</v>
      </c>
      <c r="CT234" s="197" t="n">
        <v>0.0</v>
      </c>
      <c r="CU234" s="197" t="n">
        <v>2049.68896484375</v>
      </c>
    </row>
    <row r="235" spans="2:99">
      <c r="B235" s="122" t="s">
        <v>635</v>
      </c>
      <c r="C235" s="197" t="n">
        <v>4534.0</v>
      </c>
      <c r="D235" s="197" t="n">
        <v>3238.0</v>
      </c>
      <c r="E235" s="197" t="n">
        <v>800.0</v>
      </c>
      <c r="F235" s="122" t="s">
        <v>635</v>
      </c>
      <c r="G235" s="197" t="n">
        <v>4369.640625</v>
      </c>
      <c r="H235" s="197" t="n">
        <v>3238.0</v>
      </c>
      <c r="I235" s="197" t="n">
        <v>800.0</v>
      </c>
      <c r="J235" s="197" t="n">
        <v>706.8839721679688</v>
      </c>
      <c r="K235" s="197" t="n">
        <v>659.5595092773438</v>
      </c>
      <c r="L235" s="197" t="n">
        <v>981.1796264648438</v>
      </c>
      <c r="M235" s="197" t="n">
        <v>981.1796264648438</v>
      </c>
      <c r="N235" s="197" t="n">
        <v>981.1796264648438</v>
      </c>
      <c r="O235" s="197" t="n">
        <v>981.1796264648438</v>
      </c>
      <c r="P235" s="197" t="n">
        <v>981.1796264648438</v>
      </c>
      <c r="Q235" s="197" t="n">
        <v>36365.66015625</v>
      </c>
      <c r="R235" s="197" t="n">
        <v>7849.43701171875</v>
      </c>
      <c r="S235" s="197" t="n">
        <v>0.0</v>
      </c>
      <c r="T235" s="197" t="n">
        <v>0.0</v>
      </c>
      <c r="U235" s="197" t="n">
        <v>1134.3104248046875</v>
      </c>
      <c r="V235" s="197" t="n">
        <v>30464.064453125</v>
      </c>
      <c r="W235" s="197" t="n">
        <v>12490.033203125</v>
      </c>
      <c r="X235" s="197" t="n">
        <v>17974.03125</v>
      </c>
      <c r="Y235" s="197" t="n">
        <v>0.0</v>
      </c>
      <c r="Z235" s="197" t="n">
        <v>13759.375</v>
      </c>
      <c r="AA235" s="197" t="n">
        <v>1.0</v>
      </c>
      <c r="AB235" s="197" t="n">
        <v>0.0</v>
      </c>
      <c r="AC235" s="197" t="n">
        <v>0.0</v>
      </c>
      <c r="AD235" s="197" t="n">
        <v>0.3499999940395355</v>
      </c>
      <c r="AE235" s="197" t="n">
        <v>16699.203125</v>
      </c>
      <c r="AF235" s="197" t="n">
        <v>10072.1044921875</v>
      </c>
      <c r="AG235" s="197" t="n">
        <v>0.0</v>
      </c>
      <c r="AH235" s="197" t="n">
        <v>5426.609375</v>
      </c>
      <c r="AI235" s="197" t="n">
        <v>4463.4736328125</v>
      </c>
      <c r="AJ235" s="197" t="n">
        <v>3724.25341796875</v>
      </c>
      <c r="AK235" s="197" t="n">
        <v>4019.5439453125</v>
      </c>
      <c r="AL235" s="197" t="n">
        <v>6680.0</v>
      </c>
      <c r="AM235" s="197" t="n">
        <v>4442.8603515625</v>
      </c>
      <c r="AN235" s="197" t="n">
        <v>1962.3592529296875</v>
      </c>
      <c r="AO235" s="197" t="n">
        <v>981.1796264648438</v>
      </c>
      <c r="AP235" s="197" t="n">
        <v>981.1796264648438</v>
      </c>
      <c r="AQ235" s="197" t="n">
        <v>577.8331298828125</v>
      </c>
      <c r="AR235" s="197" t="n">
        <v>653.735595703125</v>
      </c>
      <c r="AS235" s="197" t="n">
        <v>0.0</v>
      </c>
      <c r="AT235" s="197" t="n">
        <v>999999.0</v>
      </c>
      <c r="AU235" s="197" t="n">
        <v>0.0</v>
      </c>
      <c r="AV235" s="197" t="n">
        <v>999999.0</v>
      </c>
      <c r="AW235" s="197" t="n">
        <v>0.0</v>
      </c>
      <c r="AX235" s="197" t="n">
        <v>0.0</v>
      </c>
      <c r="AY235" s="197" t="n">
        <v>999999.0</v>
      </c>
      <c r="AZ235" s="197" t="n">
        <v>0.0</v>
      </c>
      <c r="BA235" s="197" t="n">
        <v>999999.0</v>
      </c>
      <c r="BB235" s="197" t="n">
        <v>0.0</v>
      </c>
      <c r="BC235" s="197" t="n">
        <v>0.0</v>
      </c>
      <c r="BD235" s="197" t="n">
        <v>0.0</v>
      </c>
      <c r="BE235" s="197" t="n">
        <v>0.0</v>
      </c>
      <c r="BF235" s="197" t="n">
        <v>999999.0</v>
      </c>
      <c r="BG235" s="197" t="n">
        <v>999999.0</v>
      </c>
      <c r="BH235" s="197" t="n">
        <v>999999.0</v>
      </c>
      <c r="BI235" s="197" t="n">
        <v>0.0</v>
      </c>
      <c r="BJ235" s="197" t="n">
        <v>999999.0</v>
      </c>
      <c r="BK235" s="197" t="n">
        <v>999999.0</v>
      </c>
      <c r="BL235" s="197" t="n">
        <v>999999.0</v>
      </c>
      <c r="BM235" s="197" t="n">
        <v>0.0</v>
      </c>
      <c r="BN235" s="197" t="n">
        <v>0.0</v>
      </c>
      <c r="BO235" s="197" t="n">
        <v>0.0</v>
      </c>
      <c r="BP235" s="197" t="n">
        <v>0.0</v>
      </c>
      <c r="BQ235" s="197" t="n">
        <v>999999.0</v>
      </c>
      <c r="BR235" s="197" t="n">
        <v>0.0</v>
      </c>
      <c r="BS235" s="197" t="n">
        <v>999999.0</v>
      </c>
      <c r="BT235" s="197" t="n">
        <v>0.0</v>
      </c>
      <c r="BU235" s="197" t="n">
        <v>233.0592498779297</v>
      </c>
      <c r="BV235" s="197" t="n">
        <v>256.2927551269531</v>
      </c>
      <c r="BW235" s="197" t="n">
        <v>450.0</v>
      </c>
      <c r="BX235" s="197" t="n">
        <v>182.0729522705078</v>
      </c>
      <c r="BY235" s="197" t="n">
        <v>177.3631591796875</v>
      </c>
      <c r="BZ235" s="197" t="n">
        <v>450.0</v>
      </c>
      <c r="CA235" s="197" t="n">
        <v>378.96002197265625</v>
      </c>
      <c r="CB235" s="197" t="n">
        <v>353.8463439941406</v>
      </c>
      <c r="CC235" s="197" t="n">
        <v>631.5789184570312</v>
      </c>
      <c r="CD235" s="197" t="n">
        <v>207.1756134033203</v>
      </c>
      <c r="CE235" s="197" t="n">
        <v>207.1712646484375</v>
      </c>
      <c r="CF235" s="197" t="n">
        <v>11000.0</v>
      </c>
      <c r="CG235" s="197" t="n">
        <v>0.0</v>
      </c>
      <c r="CH235" s="197" t="n">
        <v>498.2017517089844</v>
      </c>
      <c r="CI235" s="197" t="n">
        <v>800.0</v>
      </c>
      <c r="CJ235" s="197" t="n">
        <v>1298.2017822265625</v>
      </c>
      <c r="CK235" s="197" t="n">
        <v>20000.0</v>
      </c>
      <c r="CL235" s="197" t="n">
        <v>981.1796264648438</v>
      </c>
      <c r="CM235" s="197" t="n">
        <v>20000.0</v>
      </c>
      <c r="CN235" s="197" t="n">
        <v>20000.0</v>
      </c>
      <c r="CO235" s="197" t="n">
        <v>20000.0</v>
      </c>
      <c r="CP235" s="197" t="n">
        <v>20000.0</v>
      </c>
      <c r="CQ235" s="197" t="n">
        <v>20000.0</v>
      </c>
      <c r="CR235" s="197" t="n">
        <v>5000.0</v>
      </c>
      <c r="CS235" s="197" t="n">
        <v>0.0</v>
      </c>
      <c r="CT235" s="197" t="n">
        <v>0.0</v>
      </c>
      <c r="CU235" s="197" t="n">
        <v>1962.3592529296875</v>
      </c>
    </row>
    <row r="236" spans="2:99">
      <c r="B236" s="122" t="s">
        <v>636</v>
      </c>
      <c r="C236" s="197" t="n">
        <v>4552.0</v>
      </c>
      <c r="D236" s="197" t="n">
        <v>3538.0</v>
      </c>
      <c r="E236" s="197" t="n">
        <v>975.0</v>
      </c>
      <c r="F236" s="122" t="s">
        <v>636</v>
      </c>
      <c r="G236" s="197" t="n">
        <v>4423.5869140625</v>
      </c>
      <c r="H236" s="197" t="n">
        <v>3393.331787109375</v>
      </c>
      <c r="I236" s="197" t="n">
        <v>975.0</v>
      </c>
      <c r="J236" s="197" t="n">
        <v>542.6292114257812</v>
      </c>
      <c r="K236" s="197" t="n">
        <v>434.922607421875</v>
      </c>
      <c r="L236" s="197" t="n">
        <v>800.0</v>
      </c>
      <c r="M236" s="197" t="n">
        <v>800.0</v>
      </c>
      <c r="N236" s="197" t="n">
        <v>700.0</v>
      </c>
      <c r="O236" s="197" t="n">
        <v>700.0</v>
      </c>
      <c r="P236" s="197" t="n">
        <v>700.0</v>
      </c>
      <c r="Q236" s="197" t="n">
        <v>16870.134765625</v>
      </c>
      <c r="R236" s="197" t="n">
        <v>5876.6171875</v>
      </c>
      <c r="S236" s="197" t="n">
        <v>0.0</v>
      </c>
      <c r="T236" s="197" t="n">
        <v>0.0</v>
      </c>
      <c r="U236" s="197" t="n">
        <v>-10.067903518676758</v>
      </c>
      <c r="V236" s="197" t="n">
        <v>12018.6181640625</v>
      </c>
      <c r="W236" s="197" t="n">
        <v>6254.83740234375</v>
      </c>
      <c r="X236" s="197" t="n">
        <v>5763.7802734375</v>
      </c>
      <c r="Y236" s="197" t="n">
        <v>0.0</v>
      </c>
      <c r="Z236" s="197" t="n">
        <v>8588.7099609375</v>
      </c>
      <c r="AA236" s="197" t="n">
        <v>1.0</v>
      </c>
      <c r="AB236" s="197" t="n">
        <v>0.0</v>
      </c>
      <c r="AC236" s="197" t="n">
        <v>0.0</v>
      </c>
      <c r="AD236" s="197" t="n">
        <v>0.3499999940395355</v>
      </c>
      <c r="AE236" s="197" t="n">
        <v>8644.3447265625</v>
      </c>
      <c r="AF236" s="197" t="n">
        <v>0.0</v>
      </c>
      <c r="AG236" s="197" t="n">
        <v>2572.10009765625</v>
      </c>
      <c r="AH236" s="197" t="n">
        <v>2775.10595703125</v>
      </c>
      <c r="AI236" s="197" t="n">
        <v>1857.095703125</v>
      </c>
      <c r="AJ236" s="197" t="n">
        <v>0.0</v>
      </c>
      <c r="AK236" s="197" t="n">
        <v>87.44087982177734</v>
      </c>
      <c r="AL236" s="197" t="n">
        <v>6680.0</v>
      </c>
      <c r="AM236" s="197" t="n">
        <v>4467.14599609375</v>
      </c>
      <c r="AN236" s="197" t="n">
        <v>1600.0</v>
      </c>
      <c r="AO236" s="197" t="n">
        <v>700.0</v>
      </c>
      <c r="AP236" s="197" t="n">
        <v>800.0</v>
      </c>
      <c r="AQ236" s="197" t="n">
        <v>512.6403198242188</v>
      </c>
      <c r="AR236" s="197" t="n">
        <v>1067.0</v>
      </c>
      <c r="AS236" s="197" t="n">
        <v>2.1767187118530273</v>
      </c>
      <c r="AT236" s="197" t="n">
        <v>-100.21562957763672</v>
      </c>
      <c r="AU236" s="197" t="n">
        <v>0.0</v>
      </c>
      <c r="AV236" s="197" t="n">
        <v>999999.0</v>
      </c>
      <c r="AW236" s="197" t="n">
        <v>0.0</v>
      </c>
      <c r="AX236" s="197" t="n">
        <v>0.0</v>
      </c>
      <c r="AY236" s="197" t="n">
        <v>999993.0</v>
      </c>
      <c r="AZ236" s="197" t="n">
        <v>0.0</v>
      </c>
      <c r="BA236" s="197" t="n">
        <v>999999.0</v>
      </c>
      <c r="BB236" s="197" t="n">
        <v>0.0</v>
      </c>
      <c r="BC236" s="197" t="n">
        <v>0.0</v>
      </c>
      <c r="BD236" s="197" t="n">
        <v>0.0</v>
      </c>
      <c r="BE236" s="197" t="n">
        <v>0.0</v>
      </c>
      <c r="BF236" s="197" t="n">
        <v>999999.0</v>
      </c>
      <c r="BG236" s="197" t="n">
        <v>999999.0</v>
      </c>
      <c r="BH236" s="197" t="n">
        <v>999999.0</v>
      </c>
      <c r="BI236" s="197" t="n">
        <v>0.0</v>
      </c>
      <c r="BJ236" s="197" t="n">
        <v>999999.0</v>
      </c>
      <c r="BK236" s="197" t="n">
        <v>999999.0</v>
      </c>
      <c r="BL236" s="197" t="n">
        <v>999999.0</v>
      </c>
      <c r="BM236" s="197" t="n">
        <v>0.0</v>
      </c>
      <c r="BN236" s="197" t="n">
        <v>0.0</v>
      </c>
      <c r="BO236" s="197" t="n">
        <v>0.0</v>
      </c>
      <c r="BP236" s="197" t="n">
        <v>0.0</v>
      </c>
      <c r="BQ236" s="197" t="n">
        <v>999999.0</v>
      </c>
      <c r="BR236" s="197" t="n">
        <v>0.0</v>
      </c>
      <c r="BS236" s="197" t="n">
        <v>999999.0</v>
      </c>
      <c r="BT236" s="197" t="n">
        <v>0.0</v>
      </c>
      <c r="BU236" s="197" t="n">
        <v>244.54910278320312</v>
      </c>
      <c r="BV236" s="197" t="n">
        <v>233.25064086914062</v>
      </c>
      <c r="BW236" s="197" t="n">
        <v>450.0</v>
      </c>
      <c r="BX236" s="197" t="n">
        <v>197.3500518798828</v>
      </c>
      <c r="BY236" s="197" t="n">
        <v>182.1436004638672</v>
      </c>
      <c r="BZ236" s="197" t="n">
        <v>450.0</v>
      </c>
      <c r="CA236" s="197" t="n">
        <v>352.0637512207031</v>
      </c>
      <c r="CB236" s="197" t="n">
        <v>381.00079345703125</v>
      </c>
      <c r="CC236" s="197" t="n">
        <v>631.5789184570312</v>
      </c>
      <c r="CD236" s="197" t="n">
        <v>207.58567810058594</v>
      </c>
      <c r="CE236" s="197" t="n">
        <v>207.16494750976562</v>
      </c>
      <c r="CF236" s="197" t="n">
        <v>11000.0</v>
      </c>
      <c r="CG236" s="197" t="n">
        <v>0.0</v>
      </c>
      <c r="CH236" s="197" t="n">
        <v>1000.0</v>
      </c>
      <c r="CI236" s="197" t="n">
        <v>800.0</v>
      </c>
      <c r="CJ236" s="197" t="n">
        <v>1800.0</v>
      </c>
      <c r="CK236" s="197" t="n">
        <v>20000.0</v>
      </c>
      <c r="CL236" s="197" t="n">
        <v>1911.290283203125</v>
      </c>
      <c r="CM236" s="197" t="n">
        <v>20000.0</v>
      </c>
      <c r="CN236" s="197" t="n">
        <v>20000.0</v>
      </c>
      <c r="CO236" s="197" t="n">
        <v>20000.0</v>
      </c>
      <c r="CP236" s="197" t="n">
        <v>20000.0</v>
      </c>
      <c r="CQ236" s="197" t="n">
        <v>20000.0</v>
      </c>
      <c r="CR236" s="197" t="n">
        <v>5000.0</v>
      </c>
      <c r="CS236" s="197" t="n">
        <v>0.0</v>
      </c>
      <c r="CT236" s="197" t="n">
        <v>0.0</v>
      </c>
      <c r="CU236" s="197" t="n">
        <v>1469.154296875</v>
      </c>
    </row>
    <row r="237" spans="2:99">
      <c r="B237" s="122" t="s">
        <v>637</v>
      </c>
      <c r="C237" s="197" t="n">
        <v>4500.0</v>
      </c>
      <c r="D237" s="197" t="n">
        <v>3538.0</v>
      </c>
      <c r="E237" s="197" t="n">
        <v>975.0</v>
      </c>
      <c r="F237" s="122" t="s">
        <v>637</v>
      </c>
      <c r="G237" s="197" t="n">
        <v>4055.369873046875</v>
      </c>
      <c r="H237" s="197" t="n">
        <v>3331.2431640625</v>
      </c>
      <c r="I237" s="197" t="n">
        <v>975.0</v>
      </c>
      <c r="J237" s="197" t="n">
        <v>347.16473388671875</v>
      </c>
      <c r="K237" s="197" t="n">
        <v>250.324951171875</v>
      </c>
      <c r="L237" s="197" t="n">
        <v>2682.840576171875</v>
      </c>
      <c r="M237" s="197" t="n">
        <v>2682.840576171875</v>
      </c>
      <c r="N237" s="197" t="n">
        <v>2682.840576171875</v>
      </c>
      <c r="O237" s="197" t="n">
        <v>560.7415161132812</v>
      </c>
      <c r="P237" s="197" t="n">
        <v>2682.840576171875</v>
      </c>
      <c r="Q237" s="197" t="n">
        <v>11269.40625</v>
      </c>
      <c r="R237" s="197" t="n">
        <v>3027.400634765625</v>
      </c>
      <c r="S237" s="197" t="n">
        <v>0.0</v>
      </c>
      <c r="T237" s="197" t="n">
        <v>0.0</v>
      </c>
      <c r="U237" s="197" t="n">
        <v>-120.50404357910156</v>
      </c>
      <c r="V237" s="197" t="n">
        <v>18.281238555908203</v>
      </c>
      <c r="W237" s="197" t="n">
        <v>18.281238555908203</v>
      </c>
      <c r="X237" s="197" t="n">
        <v>0.0</v>
      </c>
      <c r="Y237" s="197" t="n">
        <v>0.0</v>
      </c>
      <c r="Z237" s="197" t="n">
        <v>5136.66650390625</v>
      </c>
      <c r="AA237" s="197" t="n">
        <v>0.0</v>
      </c>
      <c r="AB237" s="197" t="n">
        <v>2122.09912109375</v>
      </c>
      <c r="AC237" s="197" t="n">
        <v>0.0</v>
      </c>
      <c r="AD237" s="197" t="n">
        <v>0.3499999940395355</v>
      </c>
      <c r="AE237" s="197" t="n">
        <v>5365.68115234375</v>
      </c>
      <c r="AF237" s="197" t="n">
        <v>0.0</v>
      </c>
      <c r="AG237" s="197" t="n">
        <v>7258.68603515625</v>
      </c>
      <c r="AH237" s="197" t="n">
        <v>2336.451904296875</v>
      </c>
      <c r="AI237" s="197" t="n">
        <v>988.0167846679688</v>
      </c>
      <c r="AJ237" s="197" t="n">
        <v>667.4584350585938</v>
      </c>
      <c r="AK237" s="197" t="n">
        <v>530.913330078125</v>
      </c>
      <c r="AL237" s="197" t="n">
        <v>6680.0</v>
      </c>
      <c r="AM237" s="197" t="n">
        <v>4482.6767578125</v>
      </c>
      <c r="AN237" s="197" t="n">
        <v>0.0</v>
      </c>
      <c r="AO237" s="197" t="n">
        <v>0.0</v>
      </c>
      <c r="AP237" s="197" t="n">
        <v>0.0</v>
      </c>
      <c r="AQ237" s="197" t="n">
        <v>387.658935546875</v>
      </c>
      <c r="AR237" s="197" t="n">
        <v>811.7889404296875</v>
      </c>
      <c r="AS237" s="197" t="n">
        <v>0.971703052520752</v>
      </c>
      <c r="AT237" s="197" t="n">
        <v>-3798.14013671875</v>
      </c>
      <c r="AU237" s="197" t="n">
        <v>3908.74560546875</v>
      </c>
      <c r="AV237" s="197" t="n">
        <v>7316.23291015625</v>
      </c>
      <c r="AW237" s="197" t="n">
        <v>3327.18505859375</v>
      </c>
      <c r="AX237" s="197" t="n">
        <v>0.0</v>
      </c>
      <c r="AY237" s="197" t="n">
        <v>999993.5</v>
      </c>
      <c r="AZ237" s="197" t="n">
        <v>0.0</v>
      </c>
      <c r="BA237" s="197" t="n">
        <v>999999.0</v>
      </c>
      <c r="BB237" s="197" t="n">
        <v>0.0</v>
      </c>
      <c r="BC237" s="197" t="n">
        <v>0.0</v>
      </c>
      <c r="BD237" s="197" t="n">
        <v>0.0</v>
      </c>
      <c r="BE237" s="197" t="n">
        <v>0.0</v>
      </c>
      <c r="BF237" s="197" t="n">
        <v>999999.0</v>
      </c>
      <c r="BG237" s="197" t="n">
        <v>999999.0</v>
      </c>
      <c r="BH237" s="197" t="n">
        <v>999999.0</v>
      </c>
      <c r="BI237" s="197" t="n">
        <v>0.0</v>
      </c>
      <c r="BJ237" s="197" t="n">
        <v>999999.0</v>
      </c>
      <c r="BK237" s="197" t="n">
        <v>999999.0</v>
      </c>
      <c r="BL237" s="197" t="n">
        <v>999999.0</v>
      </c>
      <c r="BM237" s="197" t="n">
        <v>0.0</v>
      </c>
      <c r="BN237" s="197" t="n">
        <v>0.0</v>
      </c>
      <c r="BO237" s="197" t="n">
        <v>0.0</v>
      </c>
      <c r="BP237" s="197" t="n">
        <v>0.0</v>
      </c>
      <c r="BQ237" s="197" t="n">
        <v>999999.0</v>
      </c>
      <c r="BR237" s="197" t="n">
        <v>0.0</v>
      </c>
      <c r="BS237" s="197" t="n">
        <v>999999.0</v>
      </c>
      <c r="BT237" s="197" t="n">
        <v>0.0</v>
      </c>
      <c r="BU237" s="197" t="n">
        <v>244.8092803955078</v>
      </c>
      <c r="BV237" s="197" t="n">
        <v>244.50723266601562</v>
      </c>
      <c r="BW237" s="197" t="n">
        <v>450.0</v>
      </c>
      <c r="BX237" s="197" t="n">
        <v>208.05657958984375</v>
      </c>
      <c r="BY237" s="197" t="n">
        <v>197.91940307617188</v>
      </c>
      <c r="BZ237" s="197" t="n">
        <v>450.0</v>
      </c>
      <c r="CA237" s="197" t="n">
        <v>436.6399230957031</v>
      </c>
      <c r="CB237" s="197" t="n">
        <v>352.4476013183594</v>
      </c>
      <c r="CC237" s="197" t="n">
        <v>631.5789184570312</v>
      </c>
      <c r="CD237" s="197" t="n">
        <v>269.721435546875</v>
      </c>
      <c r="CE237" s="197" t="n">
        <v>207.62123107910156</v>
      </c>
      <c r="CF237" s="197" t="n">
        <v>99000.0</v>
      </c>
      <c r="CG237" s="197" t="n">
        <v>8371.162109375</v>
      </c>
      <c r="CH237" s="197" t="n">
        <v>2500.0</v>
      </c>
      <c r="CI237" s="197" t="n">
        <v>2000.0</v>
      </c>
      <c r="CJ237" s="197" t="n">
        <v>4500.0</v>
      </c>
      <c r="CK237" s="197" t="n">
        <v>20000.0</v>
      </c>
      <c r="CL237" s="197" t="n">
        <v>20000.0</v>
      </c>
      <c r="CM237" s="197" t="n">
        <v>20000.0</v>
      </c>
      <c r="CN237" s="197" t="n">
        <v>20000.0</v>
      </c>
      <c r="CO237" s="197" t="n">
        <v>20000.0</v>
      </c>
      <c r="CP237" s="197" t="n">
        <v>20000.0</v>
      </c>
      <c r="CQ237" s="197" t="n">
        <v>20000.0</v>
      </c>
      <c r="CR237" s="197" t="n">
        <v>5000.0</v>
      </c>
      <c r="CS237" s="197" t="n">
        <v>26.0</v>
      </c>
      <c r="CT237" s="197" t="n">
        <v>26.0</v>
      </c>
      <c r="CU237" s="197" t="n">
        <v>756.8501586914062</v>
      </c>
    </row>
    <row r="238" spans="2:99">
      <c r="B238" s="122" t="s">
        <v>638</v>
      </c>
      <c r="C238" s="197" t="n">
        <v>4150.0</v>
      </c>
      <c r="D238" s="197" t="n">
        <v>3538.0</v>
      </c>
      <c r="E238" s="197" t="n">
        <v>950.0</v>
      </c>
      <c r="F238" s="122" t="s">
        <v>638</v>
      </c>
      <c r="G238" s="197" t="n">
        <v>3432.2490234375</v>
      </c>
      <c r="H238" s="197" t="n">
        <v>2696.126220703125</v>
      </c>
      <c r="I238" s="197" t="n">
        <v>749.021240234375</v>
      </c>
      <c r="J238" s="197" t="n">
        <v>171.2655487060547</v>
      </c>
      <c r="K238" s="197" t="n">
        <v>286.2861328125</v>
      </c>
      <c r="L238" s="197" t="n">
        <v>3595.649658203125</v>
      </c>
      <c r="M238" s="197" t="n">
        <v>3595.649658203125</v>
      </c>
      <c r="N238" s="197" t="n">
        <v>6411.76611328125</v>
      </c>
      <c r="O238" s="197" t="n">
        <v>6411.76611328125</v>
      </c>
      <c r="P238" s="197" t="n">
        <v>6411.76611328125</v>
      </c>
      <c r="Q238" s="197" t="n">
        <v>22705.84375</v>
      </c>
      <c r="R238" s="197" t="n">
        <v>1828.1143798828125</v>
      </c>
      <c r="S238" s="197" t="n">
        <v>0.0</v>
      </c>
      <c r="T238" s="197" t="n">
        <v>0.0</v>
      </c>
      <c r="U238" s="197" t="n">
        <v>-169.1359100341797</v>
      </c>
      <c r="V238" s="197" t="n">
        <v>2342.8662109375</v>
      </c>
      <c r="W238" s="197" t="n">
        <v>0.0</v>
      </c>
      <c r="X238" s="197" t="n">
        <v>0.0</v>
      </c>
      <c r="Y238" s="197" t="n">
        <v>0.0</v>
      </c>
      <c r="Z238" s="197" t="n">
        <v>8000.0</v>
      </c>
      <c r="AA238" s="197" t="n">
        <v>0.0</v>
      </c>
      <c r="AB238" s="197" t="n">
        <v>0.0</v>
      </c>
      <c r="AC238" s="197" t="n">
        <v>0.0</v>
      </c>
      <c r="AD238" s="197" t="n">
        <v>0.6499999761581421</v>
      </c>
      <c r="AE238" s="197" t="n">
        <v>16242.32421875</v>
      </c>
      <c r="AF238" s="197" t="n">
        <v>2626.267822265625</v>
      </c>
      <c r="AG238" s="197" t="n">
        <v>11750.0</v>
      </c>
      <c r="AH238" s="197" t="n">
        <v>4588.1240234375</v>
      </c>
      <c r="AI238" s="197" t="n">
        <v>3250.0</v>
      </c>
      <c r="AJ238" s="197" t="n">
        <v>9000.0</v>
      </c>
      <c r="AK238" s="197" t="n">
        <v>8792.263671875</v>
      </c>
      <c r="AL238" s="197" t="n">
        <v>6680.0</v>
      </c>
      <c r="AM238" s="197" t="n">
        <v>4513.80029296875</v>
      </c>
      <c r="AN238" s="197" t="n">
        <v>0.0</v>
      </c>
      <c r="AO238" s="197" t="n">
        <v>0.0</v>
      </c>
      <c r="AP238" s="197" t="n">
        <v>0.0</v>
      </c>
      <c r="AQ238" s="197" t="n">
        <v>296.41680908203125</v>
      </c>
      <c r="AR238" s="197" t="n">
        <v>926.675048828125</v>
      </c>
      <c r="AS238" s="197" t="n">
        <v>0.7023665308952332</v>
      </c>
      <c r="AT238" s="197" t="n">
        <v>-5949.951171875</v>
      </c>
      <c r="AU238" s="197" t="n">
        <v>8471.291015625</v>
      </c>
      <c r="AV238" s="197" t="n">
        <v>10076.3916015625</v>
      </c>
      <c r="AW238" s="197" t="n">
        <v>10342.8662109375</v>
      </c>
      <c r="AX238" s="197" t="n">
        <v>1.363241195678711</v>
      </c>
      <c r="AY238" s="197" t="n">
        <v>-13975.9482421875</v>
      </c>
      <c r="AZ238" s="197" t="n">
        <v>0.0</v>
      </c>
      <c r="BA238" s="197" t="n">
        <v>17129.990234375</v>
      </c>
      <c r="BB238" s="197" t="n">
        <v>5216.33544921875</v>
      </c>
      <c r="BC238" s="197" t="n">
        <v>0.0</v>
      </c>
      <c r="BD238" s="197" t="n">
        <v>0.516035258769989</v>
      </c>
      <c r="BE238" s="197" t="n">
        <v>0.5449568033218384</v>
      </c>
      <c r="BF238" s="197" t="n">
        <v>999998.0</v>
      </c>
      <c r="BG238" s="197" t="n">
        <v>3826.58154296875</v>
      </c>
      <c r="BH238" s="197" t="n">
        <v>3528.64599609375</v>
      </c>
      <c r="BI238" s="197" t="n">
        <v>0.0</v>
      </c>
      <c r="BJ238" s="197" t="n">
        <v>999999.0</v>
      </c>
      <c r="BK238" s="197" t="n">
        <v>15601.28515625</v>
      </c>
      <c r="BL238" s="197" t="n">
        <v>15963.2705078125</v>
      </c>
      <c r="BM238" s="197" t="n">
        <v>0.0</v>
      </c>
      <c r="BN238" s="197" t="n">
        <v>-399.0205993652344</v>
      </c>
      <c r="BO238" s="197" t="n">
        <v>-487.96978759765625</v>
      </c>
      <c r="BP238" s="197" t="n">
        <v>0.0</v>
      </c>
      <c r="BQ238" s="197" t="n">
        <v>999999.0</v>
      </c>
      <c r="BR238" s="197" t="n">
        <v>0.0</v>
      </c>
      <c r="BS238" s="197" t="n">
        <v>999999.0</v>
      </c>
      <c r="BT238" s="197" t="n">
        <v>0.0</v>
      </c>
      <c r="BU238" s="197" t="n">
        <v>345.103515625</v>
      </c>
      <c r="BV238" s="197" t="n">
        <v>244.5767364501953</v>
      </c>
      <c r="BW238" s="197" t="n">
        <v>450.0</v>
      </c>
      <c r="BX238" s="197" t="n">
        <v>289.1959228515625</v>
      </c>
      <c r="BY238" s="197" t="n">
        <v>208.51589965820312</v>
      </c>
      <c r="BZ238" s="197" t="n">
        <v>630.0</v>
      </c>
      <c r="CA238" s="197" t="n">
        <v>289.8740539550781</v>
      </c>
      <c r="CB238" s="197" t="n">
        <v>438.1932067871094</v>
      </c>
      <c r="CC238" s="197" t="n">
        <v>631.5789184570312</v>
      </c>
      <c r="CD238" s="197" t="n">
        <v>1748.185302734375</v>
      </c>
      <c r="CE238" s="197" t="n">
        <v>275.73089599609375</v>
      </c>
      <c r="CF238" s="197" t="n">
        <v>99000.0</v>
      </c>
      <c r="CG238" s="197" t="n">
        <v>22705.84375</v>
      </c>
      <c r="CH238" s="197" t="n">
        <v>6680.0</v>
      </c>
      <c r="CI238" s="197" t="n">
        <v>4513.80029296875</v>
      </c>
      <c r="CJ238" s="197" t="n">
        <v>11193.80078125</v>
      </c>
      <c r="CK238" s="197" t="n">
        <v>20000.0</v>
      </c>
      <c r="CL238" s="197" t="n">
        <v>20000.0</v>
      </c>
      <c r="CM238" s="197" t="n">
        <v>20000.0</v>
      </c>
      <c r="CN238" s="197" t="n">
        <v>20000.0</v>
      </c>
      <c r="CO238" s="197" t="n">
        <v>20000.0</v>
      </c>
      <c r="CP238" s="197" t="n">
        <v>20000.0</v>
      </c>
      <c r="CQ238" s="197" t="n">
        <v>20000.0</v>
      </c>
      <c r="CR238" s="197" t="n">
        <v>5000.0</v>
      </c>
      <c r="CS238" s="197" t="n">
        <v>31.0</v>
      </c>
      <c r="CT238" s="197" t="n">
        <v>31.0</v>
      </c>
      <c r="CU238" s="197" t="n">
        <v>457.0285949707031</v>
      </c>
    </row>
    <row r="239" spans="2:99">
      <c r="B239" s="122" t="s">
        <v>639</v>
      </c>
      <c r="C239" s="197" t="n">
        <v>3700.0</v>
      </c>
      <c r="D239" s="197" t="n">
        <v>3538.0</v>
      </c>
      <c r="E239" s="197" t="n">
        <v>800.0</v>
      </c>
      <c r="F239" s="122" t="s">
        <v>639</v>
      </c>
      <c r="G239" s="197" t="n">
        <v>3117.14501953125</v>
      </c>
      <c r="H239" s="197" t="n">
        <v>2216.3466796875</v>
      </c>
      <c r="I239" s="197" t="n">
        <v>703.6192626953125</v>
      </c>
      <c r="J239" s="197" t="n">
        <v>107.55887603759766</v>
      </c>
      <c r="K239" s="197" t="n">
        <v>347.5178527832031</v>
      </c>
      <c r="L239" s="197" t="n">
        <v>4486.37109375</v>
      </c>
      <c r="M239" s="197" t="n">
        <v>4486.37109375</v>
      </c>
      <c r="N239" s="197" t="n">
        <v>6680.0</v>
      </c>
      <c r="O239" s="197" t="n">
        <v>6680.0</v>
      </c>
      <c r="P239" s="197" t="n">
        <v>6680.0</v>
      </c>
      <c r="Q239" s="197" t="n">
        <v>16332.751953125</v>
      </c>
      <c r="R239" s="197" t="n">
        <v>1714.0626220703125</v>
      </c>
      <c r="S239" s="197" t="n">
        <v>0.0</v>
      </c>
      <c r="T239" s="197" t="n">
        <v>0.0</v>
      </c>
      <c r="U239" s="197" t="n">
        <v>-89.36984252929688</v>
      </c>
      <c r="V239" s="197" t="n">
        <v>0.0</v>
      </c>
      <c r="W239" s="197" t="n">
        <v>0.0</v>
      </c>
      <c r="X239" s="197" t="n">
        <v>0.0</v>
      </c>
      <c r="Y239" s="197" t="n">
        <v>0.0</v>
      </c>
      <c r="Z239" s="197" t="n">
        <v>4000.0</v>
      </c>
      <c r="AA239" s="197" t="n">
        <v>0.0</v>
      </c>
      <c r="AB239" s="197" t="n">
        <v>0.0</v>
      </c>
      <c r="AC239" s="197" t="n">
        <v>0.0</v>
      </c>
      <c r="AD239" s="197" t="n">
        <v>0.6499999761581421</v>
      </c>
      <c r="AE239" s="197" t="n">
        <v>12030.0625</v>
      </c>
      <c r="AF239" s="197" t="n">
        <v>0.0</v>
      </c>
      <c r="AG239" s="197" t="n">
        <v>6826.6533203125</v>
      </c>
      <c r="AH239" s="197" t="n">
        <v>1460.2833251953125</v>
      </c>
      <c r="AI239" s="197" t="n">
        <v>115.98739624023438</v>
      </c>
      <c r="AJ239" s="197" t="n">
        <v>6787.29150390625</v>
      </c>
      <c r="AK239" s="197" t="n">
        <v>6767.2587890625</v>
      </c>
      <c r="AL239" s="197" t="n">
        <v>6680.0</v>
      </c>
      <c r="AM239" s="197" t="n">
        <v>4486.37109375</v>
      </c>
      <c r="AN239" s="197" t="n">
        <v>0.0</v>
      </c>
      <c r="AO239" s="197" t="n">
        <v>0.0</v>
      </c>
      <c r="AP239" s="197" t="n">
        <v>0.0</v>
      </c>
      <c r="AQ239" s="197" t="n">
        <v>136.4856719970703</v>
      </c>
      <c r="AR239" s="197" t="n">
        <v>890.7138671875</v>
      </c>
      <c r="AS239" s="197" t="n">
        <v>0.7572609782218933</v>
      </c>
      <c r="AT239" s="197" t="n">
        <v>-193.78016662597656</v>
      </c>
      <c r="AU239" s="197" t="n">
        <v>255.89614868164062</v>
      </c>
      <c r="AV239" s="197" t="n">
        <v>12279.8740234375</v>
      </c>
      <c r="AW239" s="197" t="n">
        <v>2676.5771484375</v>
      </c>
      <c r="AX239" s="197" t="n">
        <v>1.2426917552947998</v>
      </c>
      <c r="AY239" s="197" t="n">
        <v>-3194.39794921875</v>
      </c>
      <c r="AZ239" s="197" t="n">
        <v>0.0</v>
      </c>
      <c r="BA239" s="197" t="n">
        <v>17275.3046875</v>
      </c>
      <c r="BB239" s="197" t="n">
        <v>-768.8760986328125</v>
      </c>
      <c r="BC239" s="197" t="n">
        <v>0.0</v>
      </c>
      <c r="BD239" s="197" t="n">
        <v>0.0</v>
      </c>
      <c r="BE239" s="197" t="n">
        <v>0.5868442058563232</v>
      </c>
      <c r="BF239" s="197" t="n">
        <v>999998.0</v>
      </c>
      <c r="BG239" s="197" t="n">
        <v>999998.0</v>
      </c>
      <c r="BH239" s="197" t="n">
        <v>4979.5830078125</v>
      </c>
      <c r="BI239" s="197" t="n">
        <v>0.0</v>
      </c>
      <c r="BJ239" s="197" t="n">
        <v>999999.0</v>
      </c>
      <c r="BK239" s="197" t="n">
        <v>999999.0</v>
      </c>
      <c r="BL239" s="197" t="n">
        <v>14646.1201171875</v>
      </c>
      <c r="BM239" s="197" t="n">
        <v>0.0</v>
      </c>
      <c r="BN239" s="197" t="n">
        <v>0.0</v>
      </c>
      <c r="BO239" s="197" t="n">
        <v>-1782.5841064453125</v>
      </c>
      <c r="BP239" s="197" t="n">
        <v>0.0</v>
      </c>
      <c r="BQ239" s="197" t="n">
        <v>999999.0</v>
      </c>
      <c r="BR239" s="197" t="n">
        <v>0.0</v>
      </c>
      <c r="BS239" s="197" t="n">
        <v>999999.0</v>
      </c>
      <c r="BT239" s="197" t="n">
        <v>0.0</v>
      </c>
      <c r="BU239" s="197" t="n">
        <v>463.2655029296875</v>
      </c>
      <c r="BV239" s="197" t="n">
        <v>365.91796875</v>
      </c>
      <c r="BW239" s="197" t="n">
        <v>1350.0</v>
      </c>
      <c r="BX239" s="197" t="n">
        <v>383.37506103515625</v>
      </c>
      <c r="BY239" s="197" t="n">
        <v>297.8073425292969</v>
      </c>
      <c r="BZ239" s="197" t="n">
        <v>1740.0</v>
      </c>
      <c r="CA239" s="197" t="n">
        <v>252.7819061279297</v>
      </c>
      <c r="CB239" s="197" t="n">
        <v>289.8868408203125</v>
      </c>
      <c r="CC239" s="197" t="n">
        <v>705.26318359375</v>
      </c>
      <c r="CD239" s="197" t="n">
        <v>2328.286376953125</v>
      </c>
      <c r="CE239" s="197" t="n">
        <v>1887.0675048828125</v>
      </c>
      <c r="CF239" s="197" t="n">
        <v>99000.0</v>
      </c>
      <c r="CG239" s="197" t="n">
        <v>14862.31640625</v>
      </c>
      <c r="CH239" s="197" t="n">
        <v>6680.0</v>
      </c>
      <c r="CI239" s="197" t="n">
        <v>4486.37109375</v>
      </c>
      <c r="CJ239" s="197" t="n">
        <v>11166.37109375</v>
      </c>
      <c r="CK239" s="197" t="n">
        <v>20000.0</v>
      </c>
      <c r="CL239" s="197" t="n">
        <v>20000.0</v>
      </c>
      <c r="CM239" s="197" t="n">
        <v>20000.0</v>
      </c>
      <c r="CN239" s="197" t="n">
        <v>20000.0</v>
      </c>
      <c r="CO239" s="197" t="n">
        <v>20000.0</v>
      </c>
      <c r="CP239" s="197" t="n">
        <v>20000.0</v>
      </c>
      <c r="CQ239" s="197" t="n">
        <v>20000.0</v>
      </c>
      <c r="CR239" s="197" t="n">
        <v>5000.0</v>
      </c>
      <c r="CS239" s="197" t="n">
        <v>31.0</v>
      </c>
      <c r="CT239" s="197" t="n">
        <v>31.0</v>
      </c>
      <c r="CU239" s="197" t="n">
        <v>428.5156555175781</v>
      </c>
    </row>
    <row r="240" spans="2:99">
      <c r="B240" s="122" t="s">
        <v>640</v>
      </c>
      <c r="C240" s="197" t="n">
        <v>3400.0</v>
      </c>
      <c r="D240" s="197" t="n">
        <v>3350.0</v>
      </c>
      <c r="E240" s="197" t="n">
        <v>650.0</v>
      </c>
      <c r="F240" s="122" t="s">
        <v>640</v>
      </c>
      <c r="G240" s="197" t="n">
        <v>3030.088134765625</v>
      </c>
      <c r="H240" s="197" t="n">
        <v>1798.414794921875</v>
      </c>
      <c r="I240" s="197" t="n">
        <v>551.4537353515625</v>
      </c>
      <c r="J240" s="197" t="n">
        <v>136.4856719970703</v>
      </c>
      <c r="K240" s="197" t="n">
        <v>480.67218017578125</v>
      </c>
      <c r="L240" s="197" t="n">
        <v>4097.9150390625</v>
      </c>
      <c r="M240" s="197" t="n">
        <v>4097.9150390625</v>
      </c>
      <c r="N240" s="197" t="n">
        <v>6363.921875</v>
      </c>
      <c r="O240" s="197" t="n">
        <v>6363.921875</v>
      </c>
      <c r="P240" s="197" t="n">
        <v>6363.921875</v>
      </c>
      <c r="Q240" s="197" t="n">
        <v>21238.888671875</v>
      </c>
      <c r="R240" s="197" t="n">
        <v>2411.230224609375</v>
      </c>
      <c r="S240" s="197" t="n">
        <v>0.0</v>
      </c>
      <c r="T240" s="197" t="n">
        <v>0.0</v>
      </c>
      <c r="U240" s="197" t="n">
        <v>-84.1404037475586</v>
      </c>
      <c r="V240" s="197" t="n">
        <v>0.15882880985736847</v>
      </c>
      <c r="W240" s="197" t="n">
        <v>0.15882880985736847</v>
      </c>
      <c r="X240" s="197" t="n">
        <v>0.0</v>
      </c>
      <c r="Y240" s="197" t="n">
        <v>0.0</v>
      </c>
      <c r="Z240" s="197" t="n">
        <v>11718.75</v>
      </c>
      <c r="AA240" s="197" t="n">
        <v>0.0</v>
      </c>
      <c r="AB240" s="197" t="n">
        <v>0.0</v>
      </c>
      <c r="AC240" s="197" t="n">
        <v>0.0</v>
      </c>
      <c r="AD240" s="197" t="n">
        <v>0.6499999761581421</v>
      </c>
      <c r="AE240" s="197" t="n">
        <v>15644.4072265625</v>
      </c>
      <c r="AF240" s="197" t="n">
        <v>278.3355407714844</v>
      </c>
      <c r="AG240" s="197" t="n">
        <v>3349.46533203125</v>
      </c>
      <c r="AH240" s="197" t="n">
        <v>3651.221435546875</v>
      </c>
      <c r="AI240" s="197" t="n">
        <v>2627.60791015625</v>
      </c>
      <c r="AJ240" s="197" t="n">
        <v>7777.478515625</v>
      </c>
      <c r="AK240" s="197" t="n">
        <v>7840.1259765625</v>
      </c>
      <c r="AL240" s="197" t="n">
        <v>6680.0</v>
      </c>
      <c r="AM240" s="197" t="n">
        <v>4413.9931640625</v>
      </c>
      <c r="AN240" s="197" t="n">
        <v>0.0</v>
      </c>
      <c r="AO240" s="197" t="n">
        <v>0.0</v>
      </c>
      <c r="AP240" s="197" t="n">
        <v>0.0</v>
      </c>
      <c r="AQ240" s="197" t="n">
        <v>136.4856719970703</v>
      </c>
      <c r="AR240" s="197" t="n">
        <v>829.4821166992188</v>
      </c>
      <c r="AS240" s="197" t="n">
        <v>0.0</v>
      </c>
      <c r="AT240" s="197" t="n">
        <v>999999.0</v>
      </c>
      <c r="AU240" s="197" t="n">
        <v>0.0</v>
      </c>
      <c r="AV240" s="197" t="n">
        <v>999999.0</v>
      </c>
      <c r="AW240" s="197" t="n">
        <v>0.0</v>
      </c>
      <c r="AX240" s="197" t="n">
        <v>0.0</v>
      </c>
      <c r="AY240" s="197" t="n">
        <v>999999.0</v>
      </c>
      <c r="AZ240" s="197" t="n">
        <v>0.0</v>
      </c>
      <c r="BA240" s="197" t="n">
        <v>999999.0</v>
      </c>
      <c r="BB240" s="197" t="n">
        <v>0.0</v>
      </c>
      <c r="BC240" s="197" t="n">
        <v>0.0</v>
      </c>
      <c r="BD240" s="197" t="n">
        <v>0.5722531080245972</v>
      </c>
      <c r="BE240" s="197" t="n">
        <v>0.6618103981018066</v>
      </c>
      <c r="BF240" s="197" t="n">
        <v>999998.0</v>
      </c>
      <c r="BG240" s="197" t="n">
        <v>4707.9658203125</v>
      </c>
      <c r="BH240" s="197" t="n">
        <v>3997.411376953125</v>
      </c>
      <c r="BI240" s="197" t="n">
        <v>0.0</v>
      </c>
      <c r="BJ240" s="197" t="n">
        <v>999999.0</v>
      </c>
      <c r="BK240" s="197" t="n">
        <v>16913.18359375</v>
      </c>
      <c r="BL240" s="197" t="n">
        <v>18112.73828125</v>
      </c>
      <c r="BM240" s="197" t="n">
        <v>0.0</v>
      </c>
      <c r="BN240" s="197" t="n">
        <v>520.748046875</v>
      </c>
      <c r="BO240" s="197" t="n">
        <v>233.77296447753906</v>
      </c>
      <c r="BP240" s="197" t="n">
        <v>0.0</v>
      </c>
      <c r="BQ240" s="197" t="n">
        <v>999999.0</v>
      </c>
      <c r="BR240" s="197" t="n">
        <v>0.0</v>
      </c>
      <c r="BS240" s="197" t="n">
        <v>999999.0</v>
      </c>
      <c r="BT240" s="197" t="n">
        <v>0.0</v>
      </c>
      <c r="BU240" s="197" t="n">
        <v>1139.7156982421875</v>
      </c>
      <c r="BV240" s="197" t="n">
        <v>450.8962097167969</v>
      </c>
      <c r="BW240" s="197" t="n">
        <v>99000.0</v>
      </c>
      <c r="BX240" s="197" t="n">
        <v>684.0209350585938</v>
      </c>
      <c r="BY240" s="197" t="n">
        <v>377.98077392578125</v>
      </c>
      <c r="BZ240" s="197" t="n">
        <v>99000.0</v>
      </c>
      <c r="CA240" s="197" t="n">
        <v>371.4317932128906</v>
      </c>
      <c r="CB240" s="197" t="n">
        <v>252.72645568847656</v>
      </c>
      <c r="CC240" s="197" t="n">
        <v>964.9122924804688</v>
      </c>
      <c r="CD240" s="197" t="n">
        <v>4236.265625</v>
      </c>
      <c r="CE240" s="197" t="n">
        <v>2243.573974609375</v>
      </c>
      <c r="CF240" s="197" t="n">
        <v>99000.0</v>
      </c>
      <c r="CG240" s="197" t="n">
        <v>10744.0703125</v>
      </c>
      <c r="CH240" s="197" t="n">
        <v>6680.0</v>
      </c>
      <c r="CI240" s="197" t="n">
        <v>4227.4912109375</v>
      </c>
      <c r="CJ240" s="197" t="n">
        <v>10907.4912109375</v>
      </c>
      <c r="CK240" s="197" t="n">
        <v>20000.0</v>
      </c>
      <c r="CL240" s="197" t="n">
        <v>20000.0</v>
      </c>
      <c r="CM240" s="197" t="n">
        <v>20000.0</v>
      </c>
      <c r="CN240" s="197" t="n">
        <v>20000.0</v>
      </c>
      <c r="CO240" s="197" t="n">
        <v>20000.0</v>
      </c>
      <c r="CP240" s="197" t="n">
        <v>20000.0</v>
      </c>
      <c r="CQ240" s="197" t="n">
        <v>20000.0</v>
      </c>
      <c r="CR240" s="197" t="n">
        <v>5000.0</v>
      </c>
      <c r="CS240" s="197" t="n">
        <v>30.0</v>
      </c>
      <c r="CT240" s="197" t="n">
        <v>30.0</v>
      </c>
      <c r="CU240" s="197" t="n">
        <v>602.8075561523438</v>
      </c>
    </row>
    <row r="241" spans="2:99">
      <c r="B241" s="122" t="s">
        <v>641</v>
      </c>
      <c r="C241" s="197" t="n">
        <v>3250.0</v>
      </c>
      <c r="D241" s="197" t="n">
        <v>3163.0</v>
      </c>
      <c r="E241" s="197" t="n">
        <v>720.0</v>
      </c>
      <c r="F241" s="122" t="s">
        <v>641</v>
      </c>
      <c r="G241" s="197" t="n">
        <v>2944.93701171875</v>
      </c>
      <c r="H241" s="197" t="n">
        <v>1611.670654296875</v>
      </c>
      <c r="I241" s="197" t="n">
        <v>518.5286254882812</v>
      </c>
      <c r="J241" s="197" t="n">
        <v>179.8118133544922</v>
      </c>
      <c r="K241" s="197" t="n">
        <v>527.1973876953125</v>
      </c>
      <c r="L241" s="197" t="n">
        <v>3565.1298828125</v>
      </c>
      <c r="M241" s="197" t="n">
        <v>3565.1298828125</v>
      </c>
      <c r="N241" s="197" t="n">
        <v>3827.6650390625</v>
      </c>
      <c r="O241" s="197" t="n">
        <v>3827.6650390625</v>
      </c>
      <c r="P241" s="197" t="n">
        <v>3827.6650390625</v>
      </c>
      <c r="Q241" s="197" t="n">
        <v>12415.181640625</v>
      </c>
      <c r="R241" s="197" t="n">
        <v>2806.0625</v>
      </c>
      <c r="S241" s="197" t="n">
        <v>0.0</v>
      </c>
      <c r="T241" s="197" t="n">
        <v>0.0</v>
      </c>
      <c r="U241" s="197" t="n">
        <v>-67.30326843261719</v>
      </c>
      <c r="V241" s="197" t="n">
        <v>0.0</v>
      </c>
      <c r="W241" s="197" t="n">
        <v>0.0</v>
      </c>
      <c r="X241" s="197" t="n">
        <v>0.0</v>
      </c>
      <c r="Y241" s="197" t="n">
        <v>0.0</v>
      </c>
      <c r="Z241" s="197" t="n">
        <v>6562.5</v>
      </c>
      <c r="AA241" s="197" t="n">
        <v>1.0</v>
      </c>
      <c r="AB241" s="197" t="n">
        <v>0.0</v>
      </c>
      <c r="AC241" s="197" t="n">
        <v>0.0</v>
      </c>
      <c r="AD241" s="197" t="n">
        <v>0.6499999761581421</v>
      </c>
      <c r="AE241" s="197" t="n">
        <v>10043.103515625</v>
      </c>
      <c r="AF241" s="197" t="n">
        <v>0.0</v>
      </c>
      <c r="AG241" s="197" t="n">
        <v>1828.9678955078125</v>
      </c>
      <c r="AH241" s="197" t="n">
        <v>895.769287109375</v>
      </c>
      <c r="AI241" s="197" t="n">
        <v>0.0</v>
      </c>
      <c r="AJ241" s="197" t="n">
        <v>2037.4649658203125</v>
      </c>
      <c r="AK241" s="197" t="n">
        <v>2034.1402587890625</v>
      </c>
      <c r="AL241" s="197" t="n">
        <v>6680.0</v>
      </c>
      <c r="AM241" s="197" t="n">
        <v>4300.041015625</v>
      </c>
      <c r="AN241" s="197" t="n">
        <v>0.0</v>
      </c>
      <c r="AO241" s="197" t="n">
        <v>0.0</v>
      </c>
      <c r="AP241" s="197" t="n">
        <v>0.0</v>
      </c>
      <c r="AQ241" s="197" t="n">
        <v>161.8333282470703</v>
      </c>
      <c r="AR241" s="197" t="n">
        <v>602.1444702148438</v>
      </c>
      <c r="AS241" s="197" t="n">
        <v>0.0</v>
      </c>
      <c r="AT241" s="197" t="n">
        <v>999999.0</v>
      </c>
      <c r="AU241" s="197" t="n">
        <v>0.0</v>
      </c>
      <c r="AV241" s="197" t="n">
        <v>999999.0</v>
      </c>
      <c r="AW241" s="197" t="n">
        <v>0.0</v>
      </c>
      <c r="AX241" s="197" t="n">
        <v>0.0</v>
      </c>
      <c r="AY241" s="197" t="n">
        <v>999999.0</v>
      </c>
      <c r="AZ241" s="197" t="n">
        <v>0.0</v>
      </c>
      <c r="BA241" s="197" t="n">
        <v>999999.0</v>
      </c>
      <c r="BB241" s="197" t="n">
        <v>0.0</v>
      </c>
      <c r="BC241" s="197" t="n">
        <v>0.5663784146308899</v>
      </c>
      <c r="BD241" s="197" t="n">
        <v>0.5806834101676941</v>
      </c>
      <c r="BE241" s="197" t="n">
        <v>0.6029254794120789</v>
      </c>
      <c r="BF241" s="197" t="n">
        <v>8939.4990234375</v>
      </c>
      <c r="BG241" s="197" t="n">
        <v>8861.974609375</v>
      </c>
      <c r="BH241" s="197" t="n">
        <v>8709.662109375</v>
      </c>
      <c r="BI241" s="197" t="n">
        <v>0.0</v>
      </c>
      <c r="BJ241" s="197" t="n">
        <v>15993.892578125</v>
      </c>
      <c r="BK241" s="197" t="n">
        <v>16094.5419921875</v>
      </c>
      <c r="BL241" s="197" t="n">
        <v>16219.259765625</v>
      </c>
      <c r="BM241" s="197" t="n">
        <v>-8599.033203125</v>
      </c>
      <c r="BN241" s="197" t="n">
        <v>-8398.25390625</v>
      </c>
      <c r="BO241" s="197" t="n">
        <v>-8052.29541015625</v>
      </c>
      <c r="BP241" s="197" t="n">
        <v>0.0</v>
      </c>
      <c r="BQ241" s="197" t="n">
        <v>999999.0</v>
      </c>
      <c r="BR241" s="197" t="n">
        <v>0.0</v>
      </c>
      <c r="BS241" s="197" t="n">
        <v>999999.0</v>
      </c>
      <c r="BT241" s="197" t="n">
        <v>0.0</v>
      </c>
      <c r="BU241" s="197" t="n">
        <v>899.9066772460938</v>
      </c>
      <c r="BV241" s="197" t="n">
        <v>1167.8558349609375</v>
      </c>
      <c r="BW241" s="197" t="n">
        <v>99000.0</v>
      </c>
      <c r="BX241" s="197" t="n">
        <v>479.33416748046875</v>
      </c>
      <c r="BY241" s="197" t="n">
        <v>700.8997192382812</v>
      </c>
      <c r="BZ241" s="197" t="n">
        <v>99000.0</v>
      </c>
      <c r="CA241" s="197" t="n">
        <v>498.7241516113281</v>
      </c>
      <c r="CB241" s="197" t="n">
        <v>373.7586364746094</v>
      </c>
      <c r="CC241" s="197" t="n">
        <v>964.9122924804688</v>
      </c>
      <c r="CD241" s="197" t="n">
        <v>2825.36572265625</v>
      </c>
      <c r="CE241" s="197" t="n">
        <v>4320.43212890625</v>
      </c>
      <c r="CF241" s="197" t="n">
        <v>19000.0</v>
      </c>
      <c r="CG241" s="197" t="n">
        <v>0.0</v>
      </c>
      <c r="CH241" s="197" t="n">
        <v>5336.6181640625</v>
      </c>
      <c r="CI241" s="197" t="n">
        <v>3332.70654296875</v>
      </c>
      <c r="CJ241" s="197" t="n">
        <v>8669.3251953125</v>
      </c>
      <c r="CK241" s="197" t="n">
        <v>20000.0</v>
      </c>
      <c r="CL241" s="197" t="n">
        <v>20000.0</v>
      </c>
      <c r="CM241" s="197" t="n">
        <v>20000.0</v>
      </c>
      <c r="CN241" s="197" t="n">
        <v>20000.0</v>
      </c>
      <c r="CO241" s="197" t="n">
        <v>20000.0</v>
      </c>
      <c r="CP241" s="197" t="n">
        <v>20000.0</v>
      </c>
      <c r="CQ241" s="197" t="n">
        <v>20000.0</v>
      </c>
      <c r="CR241" s="197" t="n">
        <v>5000.0</v>
      </c>
      <c r="CS241" s="197" t="n">
        <v>31.0</v>
      </c>
      <c r="CT241" s="197" t="n">
        <v>31.0</v>
      </c>
      <c r="CU241" s="197" t="n">
        <v>701.515625</v>
      </c>
    </row>
    <row r="242" spans="2:99">
      <c r="B242" s="122" t="s">
        <v>642</v>
      </c>
      <c r="C242" s="197" t="n">
        <v>3252.0</v>
      </c>
      <c r="D242" s="197" t="n">
        <v>3163.0</v>
      </c>
      <c r="E242" s="197" t="n">
        <v>575.0</v>
      </c>
      <c r="F242" s="122" t="s">
        <v>642</v>
      </c>
      <c r="G242" s="197" t="n">
        <v>2767.932861328125</v>
      </c>
      <c r="H242" s="197" t="n">
        <v>1501.3447265625</v>
      </c>
      <c r="I242" s="197" t="n">
        <v>436.1212463378906</v>
      </c>
      <c r="J242" s="197" t="n">
        <v>323.6666564941406</v>
      </c>
      <c r="K242" s="197" t="n">
        <v>489.8311767578125</v>
      </c>
      <c r="L242" s="197" t="n">
        <v>4087.60888671875</v>
      </c>
      <c r="M242" s="197" t="n">
        <v>4087.60888671875</v>
      </c>
      <c r="N242" s="197" t="n">
        <v>3199.903076171875</v>
      </c>
      <c r="O242" s="197" t="n">
        <v>2114.7177734375</v>
      </c>
      <c r="P242" s="197" t="n">
        <v>2114.7177734375</v>
      </c>
      <c r="Q242" s="197" t="n">
        <v>15777.0869140625</v>
      </c>
      <c r="R242" s="197" t="n">
        <v>2158.9267578125</v>
      </c>
      <c r="S242" s="197" t="n">
        <v>0.0</v>
      </c>
      <c r="T242" s="197" t="n">
        <v>697.5073852539062</v>
      </c>
      <c r="U242" s="197" t="n">
        <v>-32.711299896240234</v>
      </c>
      <c r="V242" s="197" t="n">
        <v>0.0</v>
      </c>
      <c r="W242" s="197" t="n">
        <v>0.0</v>
      </c>
      <c r="X242" s="197" t="n">
        <v>0.0</v>
      </c>
      <c r="Y242" s="197" t="n">
        <v>0.0</v>
      </c>
      <c r="Z242" s="197" t="n">
        <v>10625.0</v>
      </c>
      <c r="AA242" s="197" t="n">
        <v>1.0</v>
      </c>
      <c r="AB242" s="197" t="n">
        <v>0.0</v>
      </c>
      <c r="AC242" s="197" t="n">
        <v>0.0</v>
      </c>
      <c r="AD242" s="197" t="n">
        <v>0.6499999761581421</v>
      </c>
      <c r="AE242" s="197" t="n">
        <v>12332.3173828125</v>
      </c>
      <c r="AF242" s="197" t="n">
        <v>2938.39111328125</v>
      </c>
      <c r="AG242" s="197" t="n">
        <v>3599.245361328125</v>
      </c>
      <c r="AH242" s="197" t="n">
        <v>2145.927734375</v>
      </c>
      <c r="AI242" s="197" t="n">
        <v>789.5845947265625</v>
      </c>
      <c r="AJ242" s="197" t="n">
        <v>800.0</v>
      </c>
      <c r="AK242" s="197" t="n">
        <v>862.00341796875</v>
      </c>
      <c r="AL242" s="197" t="n">
        <v>6680.0</v>
      </c>
      <c r="AM242" s="197" t="n">
        <v>4236.33935546875</v>
      </c>
      <c r="AN242" s="197" t="n">
        <v>0.0</v>
      </c>
      <c r="AO242" s="197" t="n">
        <v>0.0</v>
      </c>
      <c r="AP242" s="197" t="n">
        <v>0.0</v>
      </c>
      <c r="AQ242" s="197" t="n">
        <v>323.6666564941406</v>
      </c>
      <c r="AR242" s="197" t="n">
        <v>723.61669921875</v>
      </c>
      <c r="AS242" s="197" t="n">
        <v>0.0</v>
      </c>
      <c r="AT242" s="197" t="n">
        <v>999999.0</v>
      </c>
      <c r="AU242" s="197" t="n">
        <v>0.0</v>
      </c>
      <c r="AV242" s="197" t="n">
        <v>999999.0</v>
      </c>
      <c r="AW242" s="197" t="n">
        <v>0.0</v>
      </c>
      <c r="AX242" s="197" t="n">
        <v>0.0</v>
      </c>
      <c r="AY242" s="197" t="n">
        <v>999999.0</v>
      </c>
      <c r="AZ242" s="197" t="n">
        <v>0.0</v>
      </c>
      <c r="BA242" s="197" t="n">
        <v>999999.0</v>
      </c>
      <c r="BB242" s="197" t="n">
        <v>0.0</v>
      </c>
      <c r="BC242" s="197" t="n">
        <v>0.0</v>
      </c>
      <c r="BD242" s="197" t="n">
        <v>0.0</v>
      </c>
      <c r="BE242" s="197" t="n">
        <v>0.5295798182487488</v>
      </c>
      <c r="BF242" s="197" t="n">
        <v>999998.0</v>
      </c>
      <c r="BG242" s="197" t="n">
        <v>999998.0</v>
      </c>
      <c r="BH242" s="197" t="n">
        <v>7350.3359375</v>
      </c>
      <c r="BI242" s="197" t="n">
        <v>0.0</v>
      </c>
      <c r="BJ242" s="197" t="n">
        <v>999999.0</v>
      </c>
      <c r="BK242" s="197" t="n">
        <v>999999.0</v>
      </c>
      <c r="BL242" s="197" t="n">
        <v>15724.765625</v>
      </c>
      <c r="BM242" s="197" t="n">
        <v>0.0</v>
      </c>
      <c r="BN242" s="197" t="n">
        <v>0.0</v>
      </c>
      <c r="BO242" s="197" t="n">
        <v>-5274.1748046875</v>
      </c>
      <c r="BP242" s="197" t="n">
        <v>0.0</v>
      </c>
      <c r="BQ242" s="197" t="n">
        <v>999999.0</v>
      </c>
      <c r="BR242" s="197" t="n">
        <v>0.0</v>
      </c>
      <c r="BS242" s="197" t="n">
        <v>999999.0</v>
      </c>
      <c r="BT242" s="197" t="n">
        <v>0.0</v>
      </c>
      <c r="BU242" s="197" t="n">
        <v>527.5574951171875</v>
      </c>
      <c r="BV242" s="197" t="n">
        <v>889.8943481445312</v>
      </c>
      <c r="BW242" s="197" t="n">
        <v>99000.0</v>
      </c>
      <c r="BX242" s="197" t="n">
        <v>491.5271911621094</v>
      </c>
      <c r="BY242" s="197" t="n">
        <v>468.2807922363281</v>
      </c>
      <c r="BZ242" s="197" t="n">
        <v>99000.0</v>
      </c>
      <c r="CA242" s="197" t="n">
        <v>273.6773681640625</v>
      </c>
      <c r="CB242" s="197" t="n">
        <v>503.3106994628906</v>
      </c>
      <c r="CC242" s="197" t="n">
        <v>964.9122924804688</v>
      </c>
      <c r="CD242" s="197" t="n">
        <v>3237.992431640625</v>
      </c>
      <c r="CE242" s="197" t="n">
        <v>2752.3408203125</v>
      </c>
      <c r="CF242" s="197" t="n">
        <v>15500.0</v>
      </c>
      <c r="CG242" s="197" t="n">
        <v>5938.52099609375</v>
      </c>
      <c r="CH242" s="197" t="n">
        <v>6338.9013671875</v>
      </c>
      <c r="CI242" s="197" t="n">
        <v>4156.35546875</v>
      </c>
      <c r="CJ242" s="197" t="n">
        <v>10495.2568359375</v>
      </c>
      <c r="CK242" s="197" t="n">
        <v>20000.0</v>
      </c>
      <c r="CL242" s="197" t="n">
        <v>20000.0</v>
      </c>
      <c r="CM242" s="197" t="n">
        <v>20000.0</v>
      </c>
      <c r="CN242" s="197" t="n">
        <v>20000.0</v>
      </c>
      <c r="CO242" s="197" t="n">
        <v>20000.0</v>
      </c>
      <c r="CP242" s="197" t="n">
        <v>20000.0</v>
      </c>
      <c r="CQ242" s="197" t="n">
        <v>20000.0</v>
      </c>
      <c r="CR242" s="197" t="n">
        <v>5000.0</v>
      </c>
      <c r="CS242" s="197" t="n">
        <v>12.0</v>
      </c>
      <c r="CT242" s="197" t="n">
        <v>12.0</v>
      </c>
      <c r="CU242" s="197" t="n">
        <v>539.731689453125</v>
      </c>
    </row>
    <row r="243" spans="2:99">
      <c r="B243" s="122" t="s">
        <v>643</v>
      </c>
      <c r="C243" s="197" t="n">
        <v>3293.0</v>
      </c>
      <c r="D243" s="197" t="n">
        <v>2788.0</v>
      </c>
      <c r="E243" s="197" t="n">
        <v>575.0</v>
      </c>
      <c r="F243" s="122" t="s">
        <v>643</v>
      </c>
      <c r="G243" s="197" t="n">
        <v>3293.0</v>
      </c>
      <c r="H243" s="197" t="n">
        <v>1996.265625</v>
      </c>
      <c r="I243" s="197" t="n">
        <v>575.0</v>
      </c>
      <c r="J243" s="197" t="n">
        <v>518.3328857421875</v>
      </c>
      <c r="K243" s="197" t="n">
        <v>615.8854370117188</v>
      </c>
      <c r="L243" s="197" t="n">
        <v>4217.611328125</v>
      </c>
      <c r="M243" s="197" t="n">
        <v>4217.611328125</v>
      </c>
      <c r="N243" s="197" t="n">
        <v>4511.6787109375</v>
      </c>
      <c r="O243" s="197" t="n">
        <v>4511.6787109375</v>
      </c>
      <c r="P243" s="197" t="n">
        <v>4511.6787109375</v>
      </c>
      <c r="Q243" s="197" t="n">
        <v>38634.8828125</v>
      </c>
      <c r="R243" s="197" t="n">
        <v>3909.647705078125</v>
      </c>
      <c r="S243" s="197" t="n">
        <v>0.0</v>
      </c>
      <c r="T243" s="197" t="n">
        <v>311.703857421875</v>
      </c>
      <c r="U243" s="197" t="n">
        <v>9830.431640625</v>
      </c>
      <c r="V243" s="197" t="n">
        <v>41625.70703125</v>
      </c>
      <c r="W243" s="197" t="n">
        <v>22997.20703125</v>
      </c>
      <c r="X243" s="197" t="n">
        <v>18628.5</v>
      </c>
      <c r="Y243" s="197" t="n">
        <v>0.0</v>
      </c>
      <c r="Z243" s="197" t="n">
        <v>4500.0</v>
      </c>
      <c r="AA243" s="197" t="n">
        <v>1.0</v>
      </c>
      <c r="AB243" s="197" t="n">
        <v>0.0</v>
      </c>
      <c r="AC243" s="197" t="n">
        <v>0.0</v>
      </c>
      <c r="AD243" s="197" t="n">
        <v>0.6499999761581421</v>
      </c>
      <c r="AE243" s="197" t="n">
        <v>33507.95703125</v>
      </c>
      <c r="AF243" s="197" t="n">
        <v>5687.53076171875</v>
      </c>
      <c r="AG243" s="197" t="n">
        <v>7417.40625</v>
      </c>
      <c r="AH243" s="197" t="n">
        <v>1884.9302978515625</v>
      </c>
      <c r="AI243" s="197" t="n">
        <v>285.01715087890625</v>
      </c>
      <c r="AJ243" s="197" t="n">
        <v>0.0</v>
      </c>
      <c r="AK243" s="197" t="n">
        <v>1487.5587158203125</v>
      </c>
      <c r="AL243" s="197" t="n">
        <v>7394.6669921875</v>
      </c>
      <c r="AM243" s="197" t="n">
        <v>4217.611328125</v>
      </c>
      <c r="AN243" s="197" t="n">
        <v>0.0</v>
      </c>
      <c r="AO243" s="197" t="n">
        <v>0.0</v>
      </c>
      <c r="AP243" s="197" t="n">
        <v>0.0</v>
      </c>
      <c r="AQ243" s="197" t="n">
        <v>485.5</v>
      </c>
      <c r="AR243" s="197" t="n">
        <v>845.0889282226562</v>
      </c>
      <c r="AS243" s="197" t="n">
        <v>0.0</v>
      </c>
      <c r="AT243" s="197" t="n">
        <v>999999.0</v>
      </c>
      <c r="AU243" s="197" t="n">
        <v>0.0</v>
      </c>
      <c r="AV243" s="197" t="n">
        <v>999999.0</v>
      </c>
      <c r="AW243" s="197" t="n">
        <v>0.0</v>
      </c>
      <c r="AX243" s="197" t="n">
        <v>0.0</v>
      </c>
      <c r="AY243" s="197" t="n">
        <v>999999.0</v>
      </c>
      <c r="AZ243" s="197" t="n">
        <v>0.0</v>
      </c>
      <c r="BA243" s="197" t="n">
        <v>999999.0</v>
      </c>
      <c r="BB243" s="197" t="n">
        <v>0.0</v>
      </c>
      <c r="BC243" s="197" t="n">
        <v>0.4455921947956085</v>
      </c>
      <c r="BD243" s="197" t="n">
        <v>0.44566091895103455</v>
      </c>
      <c r="BE243" s="197" t="n">
        <v>0.4472748935222626</v>
      </c>
      <c r="BF243" s="197" t="n">
        <v>11572.162109375</v>
      </c>
      <c r="BG243" s="197" t="n">
        <v>11571.8154296875</v>
      </c>
      <c r="BH243" s="197" t="n">
        <v>11563.4287109375</v>
      </c>
      <c r="BI243" s="197" t="n">
        <v>0.0</v>
      </c>
      <c r="BJ243" s="197" t="n">
        <v>31918.564453125</v>
      </c>
      <c r="BK243" s="197" t="n">
        <v>31921.35546875</v>
      </c>
      <c r="BL243" s="197" t="n">
        <v>31986.666015625</v>
      </c>
      <c r="BM243" s="197" t="n">
        <v>747.8445434570312</v>
      </c>
      <c r="BN243" s="197" t="n">
        <v>1349.7943115234375</v>
      </c>
      <c r="BO243" s="197" t="n">
        <v>1703.262939453125</v>
      </c>
      <c r="BP243" s="197" t="n">
        <v>0.0</v>
      </c>
      <c r="BQ243" s="197" t="n">
        <v>999999.0</v>
      </c>
      <c r="BR243" s="197" t="n">
        <v>0.0</v>
      </c>
      <c r="BS243" s="197" t="n">
        <v>999999.0</v>
      </c>
      <c r="BT243" s="197" t="n">
        <v>0.0</v>
      </c>
      <c r="BU243" s="197" t="n">
        <v>487.84979248046875</v>
      </c>
      <c r="BV243" s="197" t="n">
        <v>541.072265625</v>
      </c>
      <c r="BW243" s="197" t="n">
        <v>99000.0</v>
      </c>
      <c r="BX243" s="197" t="n">
        <v>457.64678955078125</v>
      </c>
      <c r="BY243" s="197" t="n">
        <v>507.4751281738281</v>
      </c>
      <c r="BZ243" s="197" t="n">
        <v>99000.0</v>
      </c>
      <c r="CA243" s="197" t="n">
        <v>282.35125732421875</v>
      </c>
      <c r="CB243" s="197" t="n">
        <v>272.234375</v>
      </c>
      <c r="CC243" s="197" t="n">
        <v>964.9122924804688</v>
      </c>
      <c r="CD243" s="197" t="n">
        <v>2807.97802734375</v>
      </c>
      <c r="CE243" s="197" t="n">
        <v>3333.356689453125</v>
      </c>
      <c r="CF243" s="197" t="n">
        <v>15500.0</v>
      </c>
      <c r="CG243" s="197" t="n">
        <v>0.0</v>
      </c>
      <c r="CH243" s="197" t="n">
        <v>4500.0</v>
      </c>
      <c r="CI243" s="197" t="n">
        <v>3730.2861328125</v>
      </c>
      <c r="CJ243" s="197" t="n">
        <v>8230.2861328125</v>
      </c>
      <c r="CK243" s="197" t="n">
        <v>20000.0</v>
      </c>
      <c r="CL243" s="197" t="n">
        <v>20000.0</v>
      </c>
      <c r="CM243" s="197" t="n">
        <v>20000.0</v>
      </c>
      <c r="CN243" s="197" t="n">
        <v>20000.0</v>
      </c>
      <c r="CO243" s="197" t="n">
        <v>20000.0</v>
      </c>
      <c r="CP243" s="197" t="n">
        <v>20000.0</v>
      </c>
      <c r="CQ243" s="197" t="n">
        <v>20000.0</v>
      </c>
      <c r="CR243" s="197" t="n">
        <v>5000.0</v>
      </c>
      <c r="CS243" s="197" t="n">
        <v>0.0</v>
      </c>
      <c r="CT243" s="197" t="n">
        <v>0.0</v>
      </c>
      <c r="CU243" s="197" t="n">
        <v>977.4119262695312</v>
      </c>
    </row>
    <row r="244" spans="2:99">
      <c r="B244" s="122" t="s">
        <v>644</v>
      </c>
      <c r="C244" s="197" t="n">
        <v>3317.0</v>
      </c>
      <c r="D244" s="197" t="n">
        <v>2788.0</v>
      </c>
      <c r="E244" s="197" t="n">
        <v>575.0</v>
      </c>
      <c r="F244" s="122" t="s">
        <v>644</v>
      </c>
      <c r="G244" s="197" t="n">
        <v>3317.0</v>
      </c>
      <c r="H244" s="197" t="n">
        <v>2540.169921875</v>
      </c>
      <c r="I244" s="197" t="n">
        <v>575.0</v>
      </c>
      <c r="J244" s="197" t="n">
        <v>696.3605346679688</v>
      </c>
      <c r="K244" s="197" t="n">
        <v>646.5496215820312</v>
      </c>
      <c r="L244" s="197" t="n">
        <v>4004.9169921875</v>
      </c>
      <c r="M244" s="197" t="n">
        <v>4004.9169921875</v>
      </c>
      <c r="N244" s="197" t="n">
        <v>4004.9169921875</v>
      </c>
      <c r="O244" s="197" t="n">
        <v>4004.9169921875</v>
      </c>
      <c r="P244" s="197" t="n">
        <v>4004.9169921875</v>
      </c>
      <c r="Q244" s="197" t="n">
        <v>64048.59375</v>
      </c>
      <c r="R244" s="197" t="n">
        <v>4594.15478515625</v>
      </c>
      <c r="S244" s="197" t="n">
        <v>0.0</v>
      </c>
      <c r="T244" s="197" t="n">
        <v>281.1922912597656</v>
      </c>
      <c r="U244" s="197" t="n">
        <v>37440.35546875</v>
      </c>
      <c r="V244" s="197" t="n">
        <v>97062.4921875</v>
      </c>
      <c r="W244" s="197" t="n">
        <v>58451.82421875</v>
      </c>
      <c r="X244" s="197" t="n">
        <v>38610.66796875</v>
      </c>
      <c r="Y244" s="197" t="n">
        <v>0.0</v>
      </c>
      <c r="Z244" s="197" t="n">
        <v>6000.0</v>
      </c>
      <c r="AA244" s="197" t="n">
        <v>1.0</v>
      </c>
      <c r="AB244" s="197" t="n">
        <v>0.0</v>
      </c>
      <c r="AC244" s="197" t="n">
        <v>0.0</v>
      </c>
      <c r="AD244" s="197" t="n">
        <v>0.6499999761581421</v>
      </c>
      <c r="AE244" s="197" t="n">
        <v>69783.296875</v>
      </c>
      <c r="AF244" s="197" t="n">
        <v>7778.72021484375</v>
      </c>
      <c r="AG244" s="197" t="n">
        <v>20868.484375</v>
      </c>
      <c r="AH244" s="197" t="n">
        <v>5895.96435546875</v>
      </c>
      <c r="AI244" s="197" t="n">
        <v>4384.3583984375</v>
      </c>
      <c r="AJ244" s="197" t="n">
        <v>0.0</v>
      </c>
      <c r="AK244" s="197" t="n">
        <v>847.6991577148438</v>
      </c>
      <c r="AL244" s="197" t="n">
        <v>8211.384765625</v>
      </c>
      <c r="AM244" s="197" t="n">
        <v>4221.28662109375</v>
      </c>
      <c r="AN244" s="197" t="n">
        <v>0.0</v>
      </c>
      <c r="AO244" s="197" t="n">
        <v>0.0</v>
      </c>
      <c r="AP244" s="197" t="n">
        <v>0.0</v>
      </c>
      <c r="AQ244" s="197" t="n">
        <v>647.3333129882812</v>
      </c>
      <c r="AR244" s="197" t="n">
        <v>607.4305419921875</v>
      </c>
      <c r="AS244" s="197" t="n">
        <v>0.0</v>
      </c>
      <c r="AT244" s="197" t="n">
        <v>999999.0</v>
      </c>
      <c r="AU244" s="197" t="n">
        <v>0.0</v>
      </c>
      <c r="AV244" s="197" t="n">
        <v>999999.0</v>
      </c>
      <c r="AW244" s="197" t="n">
        <v>0.0</v>
      </c>
      <c r="AX244" s="197" t="n">
        <v>0.0</v>
      </c>
      <c r="AY244" s="197" t="n">
        <v>999999.0</v>
      </c>
      <c r="AZ244" s="197" t="n">
        <v>0.0</v>
      </c>
      <c r="BA244" s="197" t="n">
        <v>999999.0</v>
      </c>
      <c r="BB244" s="197" t="n">
        <v>0.0</v>
      </c>
      <c r="BC244" s="197" t="n">
        <v>0.0</v>
      </c>
      <c r="BD244" s="197" t="n">
        <v>0.0</v>
      </c>
      <c r="BE244" s="197" t="n">
        <v>0.0</v>
      </c>
      <c r="BF244" s="197" t="n">
        <v>999999.0</v>
      </c>
      <c r="BG244" s="197" t="n">
        <v>999999.0</v>
      </c>
      <c r="BH244" s="197" t="n">
        <v>999999.0</v>
      </c>
      <c r="BI244" s="197" t="n">
        <v>0.0</v>
      </c>
      <c r="BJ244" s="197" t="n">
        <v>999999.0</v>
      </c>
      <c r="BK244" s="197" t="n">
        <v>999999.0</v>
      </c>
      <c r="BL244" s="197" t="n">
        <v>999999.0</v>
      </c>
      <c r="BM244" s="197" t="n">
        <v>0.0</v>
      </c>
      <c r="BN244" s="197" t="n">
        <v>0.0</v>
      </c>
      <c r="BO244" s="197" t="n">
        <v>0.0</v>
      </c>
      <c r="BP244" s="197" t="n">
        <v>0.0</v>
      </c>
      <c r="BQ244" s="197" t="n">
        <v>999999.0</v>
      </c>
      <c r="BR244" s="197" t="n">
        <v>0.0</v>
      </c>
      <c r="BS244" s="197" t="n">
        <v>999999.0</v>
      </c>
      <c r="BT244" s="197" t="n">
        <v>0.0</v>
      </c>
      <c r="BU244" s="197" t="n">
        <v>358.0119323730469</v>
      </c>
      <c r="BV244" s="197" t="n">
        <v>529.0402221679688</v>
      </c>
      <c r="BW244" s="197" t="n">
        <v>99000.0</v>
      </c>
      <c r="BX244" s="197" t="n">
        <v>214.41197204589844</v>
      </c>
      <c r="BY244" s="197" t="n">
        <v>484.3596496582031</v>
      </c>
      <c r="BZ244" s="197" t="n">
        <v>99000.0</v>
      </c>
      <c r="CA244" s="197" t="n">
        <v>311.2204284667969</v>
      </c>
      <c r="CB244" s="197" t="n">
        <v>288.9189453125</v>
      </c>
      <c r="CC244" s="197" t="n">
        <v>631.5789184570312</v>
      </c>
      <c r="CD244" s="197" t="n">
        <v>344.75604248046875</v>
      </c>
      <c r="CE244" s="197" t="n">
        <v>2941.826904296875</v>
      </c>
      <c r="CF244" s="197" t="n">
        <v>12500.0</v>
      </c>
      <c r="CG244" s="197" t="n">
        <v>0.0</v>
      </c>
      <c r="CH244" s="197" t="n">
        <v>3542.7373046875</v>
      </c>
      <c r="CI244" s="197" t="n">
        <v>3000.0</v>
      </c>
      <c r="CJ244" s="197" t="n">
        <v>6542.7373046875</v>
      </c>
      <c r="CK244" s="197" t="n">
        <v>20000.0</v>
      </c>
      <c r="CL244" s="197" t="n">
        <v>20000.0</v>
      </c>
      <c r="CM244" s="197" t="n">
        <v>20000.0</v>
      </c>
      <c r="CN244" s="197" t="n">
        <v>20000.0</v>
      </c>
      <c r="CO244" s="197" t="n">
        <v>20000.0</v>
      </c>
      <c r="CP244" s="197" t="n">
        <v>20000.0</v>
      </c>
      <c r="CQ244" s="197" t="n">
        <v>20000.0</v>
      </c>
      <c r="CR244" s="197" t="n">
        <v>5000.0</v>
      </c>
      <c r="CS244" s="197" t="n">
        <v>0.0</v>
      </c>
      <c r="CT244" s="197" t="n">
        <v>0.0</v>
      </c>
      <c r="CU244" s="197" t="n">
        <v>1148.5386962890625</v>
      </c>
    </row>
    <row r="245" spans="2:99">
      <c r="B245" s="122" t="s">
        <v>645</v>
      </c>
      <c r="C245" s="197" t="n">
        <v>3423.0</v>
      </c>
      <c r="D245" s="197" t="n">
        <v>2788.0</v>
      </c>
      <c r="E245" s="197" t="n">
        <v>574.0</v>
      </c>
      <c r="F245" s="122" t="s">
        <v>645</v>
      </c>
      <c r="G245" s="197" t="n">
        <v>3423.0</v>
      </c>
      <c r="H245" s="197" t="n">
        <v>2788.0</v>
      </c>
      <c r="I245" s="197" t="n">
        <v>574.0</v>
      </c>
      <c r="J245" s="197" t="n">
        <v>860.7804565429688</v>
      </c>
      <c r="K245" s="197" t="n">
        <v>894.9844970703125</v>
      </c>
      <c r="L245" s="197" t="n">
        <v>4235.88525390625</v>
      </c>
      <c r="M245" s="197" t="n">
        <v>4235.88525390625</v>
      </c>
      <c r="N245" s="197" t="n">
        <v>8500.0</v>
      </c>
      <c r="O245" s="197" t="n">
        <v>8500.0</v>
      </c>
      <c r="P245" s="197" t="n">
        <v>8500.0</v>
      </c>
      <c r="Q245" s="197" t="n">
        <v>67983.8515625</v>
      </c>
      <c r="R245" s="197" t="n">
        <v>15580.2392578125</v>
      </c>
      <c r="S245" s="197" t="n">
        <v>0.0</v>
      </c>
      <c r="T245" s="197" t="n">
        <v>711.5685424804688</v>
      </c>
      <c r="U245" s="197" t="n">
        <v>48436.73046875</v>
      </c>
      <c r="V245" s="197" t="n">
        <v>107823.078125</v>
      </c>
      <c r="W245" s="197" t="n">
        <v>63661.46875</v>
      </c>
      <c r="X245" s="197" t="n">
        <v>44161.60546875</v>
      </c>
      <c r="Y245" s="197" t="n">
        <v>0.0</v>
      </c>
      <c r="Z245" s="197" t="n">
        <v>17354.46484375</v>
      </c>
      <c r="AA245" s="197" t="n">
        <v>1.0</v>
      </c>
      <c r="AB245" s="197" t="n">
        <v>0.0</v>
      </c>
      <c r="AC245" s="197" t="n">
        <v>0.0</v>
      </c>
      <c r="AD245" s="197" t="n">
        <v>0.3499999940395355</v>
      </c>
      <c r="AE245" s="197" t="n">
        <v>47128.03125</v>
      </c>
      <c r="AF245" s="197" t="n">
        <v>5858.07373046875</v>
      </c>
      <c r="AG245" s="197" t="n">
        <v>18352.16796875</v>
      </c>
      <c r="AH245" s="197" t="n">
        <v>8902.3583984375</v>
      </c>
      <c r="AI245" s="197" t="n">
        <v>7353.85693359375</v>
      </c>
      <c r="AJ245" s="197" t="n">
        <v>12130.5224609375</v>
      </c>
      <c r="AK245" s="197" t="n">
        <v>12832.125</v>
      </c>
      <c r="AL245" s="197" t="n">
        <v>8500.0</v>
      </c>
      <c r="AM245" s="197" t="n">
        <v>4235.88525390625</v>
      </c>
      <c r="AN245" s="197" t="n">
        <v>0.0</v>
      </c>
      <c r="AO245" s="197" t="n">
        <v>0.0</v>
      </c>
      <c r="AP245" s="197" t="n">
        <v>0.0</v>
      </c>
      <c r="AQ245" s="197" t="n">
        <v>809.1666870117188</v>
      </c>
      <c r="AR245" s="197" t="n">
        <v>870.7987060546875</v>
      </c>
      <c r="AS245" s="197" t="n">
        <v>0.0</v>
      </c>
      <c r="AT245" s="197" t="n">
        <v>999999.0</v>
      </c>
      <c r="AU245" s="197" t="n">
        <v>0.0</v>
      </c>
      <c r="AV245" s="197" t="n">
        <v>999999.0</v>
      </c>
      <c r="AW245" s="197" t="n">
        <v>0.0</v>
      </c>
      <c r="AX245" s="197" t="n">
        <v>0.0</v>
      </c>
      <c r="AY245" s="197" t="n">
        <v>999999.0</v>
      </c>
      <c r="AZ245" s="197" t="n">
        <v>0.0</v>
      </c>
      <c r="BA245" s="197" t="n">
        <v>999999.0</v>
      </c>
      <c r="BB245" s="197" t="n">
        <v>0.0</v>
      </c>
      <c r="BC245" s="197" t="n">
        <v>0.0</v>
      </c>
      <c r="BD245" s="197" t="n">
        <v>0.0</v>
      </c>
      <c r="BE245" s="197" t="n">
        <v>0.0</v>
      </c>
      <c r="BF245" s="197" t="n">
        <v>999999.0</v>
      </c>
      <c r="BG245" s="197" t="n">
        <v>999999.0</v>
      </c>
      <c r="BH245" s="197" t="n">
        <v>999999.0</v>
      </c>
      <c r="BI245" s="197" t="n">
        <v>0.0</v>
      </c>
      <c r="BJ245" s="197" t="n">
        <v>999999.0</v>
      </c>
      <c r="BK245" s="197" t="n">
        <v>999999.0</v>
      </c>
      <c r="BL245" s="197" t="n">
        <v>999999.0</v>
      </c>
      <c r="BM245" s="197" t="n">
        <v>0.0</v>
      </c>
      <c r="BN245" s="197" t="n">
        <v>0.0</v>
      </c>
      <c r="BO245" s="197" t="n">
        <v>0.0</v>
      </c>
      <c r="BP245" s="197" t="n">
        <v>0.0</v>
      </c>
      <c r="BQ245" s="197" t="n">
        <v>999999.0</v>
      </c>
      <c r="BR245" s="197" t="n">
        <v>0.0</v>
      </c>
      <c r="BS245" s="197" t="n">
        <v>999999.0</v>
      </c>
      <c r="BT245" s="197" t="n">
        <v>0.0</v>
      </c>
      <c r="BU245" s="197" t="n">
        <v>235.27542114257812</v>
      </c>
      <c r="BV245" s="197" t="n">
        <v>360.54974365234375</v>
      </c>
      <c r="BW245" s="197" t="n">
        <v>99000.0</v>
      </c>
      <c r="BX245" s="197" t="n">
        <v>176.4154510498047</v>
      </c>
      <c r="BY245" s="197" t="n">
        <v>212.47854614257812</v>
      </c>
      <c r="BZ245" s="197" t="n">
        <v>99000.0</v>
      </c>
      <c r="CA245" s="197" t="n">
        <v>326.9937438964844</v>
      </c>
      <c r="CB245" s="197" t="n">
        <v>316.07769775390625</v>
      </c>
      <c r="CC245" s="197" t="n">
        <v>631.5789184570312</v>
      </c>
      <c r="CD245" s="197" t="n">
        <v>206.96087646484375</v>
      </c>
      <c r="CE245" s="197" t="n">
        <v>330.2908630371094</v>
      </c>
      <c r="CF245" s="197" t="n">
        <v>8000.0</v>
      </c>
      <c r="CG245" s="197" t="n">
        <v>0.0</v>
      </c>
      <c r="CH245" s="197" t="n">
        <v>4250.0</v>
      </c>
      <c r="CI245" s="197" t="n">
        <v>2500.0</v>
      </c>
      <c r="CJ245" s="197" t="n">
        <v>6750.0</v>
      </c>
      <c r="CK245" s="197" t="n">
        <v>20000.0</v>
      </c>
      <c r="CL245" s="197" t="n">
        <v>20000.0</v>
      </c>
      <c r="CM245" s="197" t="n">
        <v>20000.0</v>
      </c>
      <c r="CN245" s="197" t="n">
        <v>20000.0</v>
      </c>
      <c r="CO245" s="197" t="n">
        <v>20000.0</v>
      </c>
      <c r="CP245" s="197" t="n">
        <v>20000.0</v>
      </c>
      <c r="CQ245" s="197" t="n">
        <v>20000.0</v>
      </c>
      <c r="CR245" s="197" t="n">
        <v>5000.0</v>
      </c>
      <c r="CS245" s="197" t="n">
        <v>0.0</v>
      </c>
      <c r="CT245" s="197" t="n">
        <v>0.0</v>
      </c>
      <c r="CU245" s="197" t="n">
        <v>3895.059814453125</v>
      </c>
    </row>
    <row r="246" spans="2:99">
      <c r="B246" s="122" t="s">
        <v>646</v>
      </c>
      <c r="C246" s="197" t="n">
        <v>3940.0</v>
      </c>
      <c r="D246" s="197" t="n">
        <v>2918.0</v>
      </c>
      <c r="E246" s="197" t="n">
        <v>672.0</v>
      </c>
      <c r="F246" s="122" t="s">
        <v>646</v>
      </c>
      <c r="G246" s="197" t="n">
        <v>3940.0</v>
      </c>
      <c r="H246" s="197" t="n">
        <v>2918.0</v>
      </c>
      <c r="I246" s="197" t="n">
        <v>672.0</v>
      </c>
      <c r="J246" s="197" t="n">
        <v>972.0</v>
      </c>
      <c r="K246" s="197" t="n">
        <v>1067.0</v>
      </c>
      <c r="L246" s="197" t="n">
        <v>4225.8017578125</v>
      </c>
      <c r="M246" s="197" t="n">
        <v>4225.8017578125</v>
      </c>
      <c r="N246" s="197" t="n">
        <v>7560.64501953125</v>
      </c>
      <c r="O246" s="197" t="n">
        <v>7560.64501953125</v>
      </c>
      <c r="P246" s="197" t="n">
        <v>7560.64501953125</v>
      </c>
      <c r="Q246" s="197" t="n">
        <v>61803.47265625</v>
      </c>
      <c r="R246" s="197" t="n">
        <v>12983.123046875</v>
      </c>
      <c r="S246" s="197" t="n">
        <v>0.0</v>
      </c>
      <c r="T246" s="197" t="n">
        <v>656.1616821289062</v>
      </c>
      <c r="U246" s="197" t="n">
        <v>25130.55859375</v>
      </c>
      <c r="V246" s="197" t="n">
        <v>79193.9765625</v>
      </c>
      <c r="W246" s="197" t="n">
        <v>42462.53125</v>
      </c>
      <c r="X246" s="197" t="n">
        <v>36731.44921875</v>
      </c>
      <c r="Y246" s="197" t="n">
        <v>0.0</v>
      </c>
      <c r="Z246" s="197" t="n">
        <v>11829.0322265625</v>
      </c>
      <c r="AA246" s="197" t="n">
        <v>1.0</v>
      </c>
      <c r="AB246" s="197" t="n">
        <v>0.0</v>
      </c>
      <c r="AC246" s="197" t="n">
        <v>0.0</v>
      </c>
      <c r="AD246" s="197" t="n">
        <v>0.3499999940395355</v>
      </c>
      <c r="AE246" s="197" t="n">
        <v>35891.38671875</v>
      </c>
      <c r="AF246" s="197" t="n">
        <v>6872.029296875</v>
      </c>
      <c r="AG246" s="197" t="n">
        <v>8788.732421875</v>
      </c>
      <c r="AH246" s="197" t="n">
        <v>5008.875</v>
      </c>
      <c r="AI246" s="197" t="n">
        <v>3517.404541015625</v>
      </c>
      <c r="AJ246" s="197" t="n">
        <v>10002.97265625</v>
      </c>
      <c r="AK246" s="197" t="n">
        <v>10261.091796875</v>
      </c>
      <c r="AL246" s="197" t="n">
        <v>7560.64501953125</v>
      </c>
      <c r="AM246" s="197" t="n">
        <v>4291.765625</v>
      </c>
      <c r="AN246" s="197" t="n">
        <v>0.0</v>
      </c>
      <c r="AO246" s="197" t="n">
        <v>0.0</v>
      </c>
      <c r="AP246" s="197" t="n">
        <v>0.0</v>
      </c>
      <c r="AQ246" s="197" t="n">
        <v>946.72021484375</v>
      </c>
      <c r="AR246" s="197" t="n">
        <v>1067.0</v>
      </c>
      <c r="AS246" s="197" t="n">
        <v>0.0</v>
      </c>
      <c r="AT246" s="197" t="n">
        <v>999999.0</v>
      </c>
      <c r="AU246" s="197" t="n">
        <v>0.0</v>
      </c>
      <c r="AV246" s="197" t="n">
        <v>999999.0</v>
      </c>
      <c r="AW246" s="197" t="n">
        <v>0.0</v>
      </c>
      <c r="AX246" s="197" t="n">
        <v>0.0</v>
      </c>
      <c r="AY246" s="197" t="n">
        <v>999999.0</v>
      </c>
      <c r="AZ246" s="197" t="n">
        <v>0.0</v>
      </c>
      <c r="BA246" s="197" t="n">
        <v>999999.0</v>
      </c>
      <c r="BB246" s="197" t="n">
        <v>0.0</v>
      </c>
      <c r="BC246" s="197" t="n">
        <v>0.0</v>
      </c>
      <c r="BD246" s="197" t="n">
        <v>0.0</v>
      </c>
      <c r="BE246" s="197" t="n">
        <v>0.0</v>
      </c>
      <c r="BF246" s="197" t="n">
        <v>999999.0</v>
      </c>
      <c r="BG246" s="197" t="n">
        <v>999999.0</v>
      </c>
      <c r="BH246" s="197" t="n">
        <v>999999.0</v>
      </c>
      <c r="BI246" s="197" t="n">
        <v>0.0</v>
      </c>
      <c r="BJ246" s="197" t="n">
        <v>999999.0</v>
      </c>
      <c r="BK246" s="197" t="n">
        <v>999999.0</v>
      </c>
      <c r="BL246" s="197" t="n">
        <v>999999.0</v>
      </c>
      <c r="BM246" s="197" t="n">
        <v>0.0</v>
      </c>
      <c r="BN246" s="197" t="n">
        <v>0.0</v>
      </c>
      <c r="BO246" s="197" t="n">
        <v>0.0</v>
      </c>
      <c r="BP246" s="197" t="n">
        <v>0.0</v>
      </c>
      <c r="BQ246" s="197" t="n">
        <v>999999.0</v>
      </c>
      <c r="BR246" s="197" t="n">
        <v>0.0</v>
      </c>
      <c r="BS246" s="197" t="n">
        <v>999999.0</v>
      </c>
      <c r="BT246" s="197" t="n">
        <v>0.0</v>
      </c>
      <c r="BU246" s="197" t="n">
        <v>246.06033325195312</v>
      </c>
      <c r="BV246" s="197" t="n">
        <v>234.95538330078125</v>
      </c>
      <c r="BW246" s="197" t="n">
        <v>99000.0</v>
      </c>
      <c r="BX246" s="197" t="n">
        <v>181.45481872558594</v>
      </c>
      <c r="BY246" s="197" t="n">
        <v>176.1204071044922</v>
      </c>
      <c r="BZ246" s="197" t="n">
        <v>99000.0</v>
      </c>
      <c r="CA246" s="197" t="n">
        <v>375.03387451171875</v>
      </c>
      <c r="CB246" s="197" t="n">
        <v>324.5464172363281</v>
      </c>
      <c r="CC246" s="197" t="n">
        <v>631.5789184570312</v>
      </c>
      <c r="CD246" s="197" t="n">
        <v>207.04429626464844</v>
      </c>
      <c r="CE246" s="197" t="n">
        <v>206.97311401367188</v>
      </c>
      <c r="CF246" s="197" t="n">
        <v>8000.0</v>
      </c>
      <c r="CG246" s="197" t="n">
        <v>0.0</v>
      </c>
      <c r="CH246" s="197" t="n">
        <v>4250.0</v>
      </c>
      <c r="CI246" s="197" t="n">
        <v>2500.0</v>
      </c>
      <c r="CJ246" s="197" t="n">
        <v>6750.0</v>
      </c>
      <c r="CK246" s="197" t="n">
        <v>20000.0</v>
      </c>
      <c r="CL246" s="197" t="n">
        <v>20000.0</v>
      </c>
      <c r="CM246" s="197" t="n">
        <v>20000.0</v>
      </c>
      <c r="CN246" s="197" t="n">
        <v>20000.0</v>
      </c>
      <c r="CO246" s="197" t="n">
        <v>20000.0</v>
      </c>
      <c r="CP246" s="197" t="n">
        <v>20000.0</v>
      </c>
      <c r="CQ246" s="197" t="n">
        <v>20000.0</v>
      </c>
      <c r="CR246" s="197" t="n">
        <v>5000.0</v>
      </c>
      <c r="CS246" s="197" t="n">
        <v>0.0</v>
      </c>
      <c r="CT246" s="197" t="n">
        <v>0.0</v>
      </c>
      <c r="CU246" s="197" t="n">
        <v>3245.78076171875</v>
      </c>
    </row>
    <row r="247" spans="2:99">
      <c r="B247" s="122" t="s">
        <v>647</v>
      </c>
      <c r="C247" s="197" t="n">
        <v>4456.0</v>
      </c>
      <c r="D247" s="197" t="n">
        <v>3334.0</v>
      </c>
      <c r="E247" s="197" t="n">
        <v>800.0</v>
      </c>
      <c r="F247" s="122" t="s">
        <v>647</v>
      </c>
      <c r="G247" s="197" t="n">
        <v>4456.0</v>
      </c>
      <c r="H247" s="197" t="n">
        <v>3334.0</v>
      </c>
      <c r="I247" s="197" t="n">
        <v>800.0</v>
      </c>
      <c r="J247" s="197" t="n">
        <v>906.2340698242188</v>
      </c>
      <c r="K247" s="197" t="n">
        <v>939.8840942382812</v>
      </c>
      <c r="L247" s="197" t="n">
        <v>1303.365234375</v>
      </c>
      <c r="M247" s="197" t="n">
        <v>1303.365234375</v>
      </c>
      <c r="N247" s="197" t="n">
        <v>1303.365234375</v>
      </c>
      <c r="O247" s="197" t="n">
        <v>1303.365234375</v>
      </c>
      <c r="P247" s="197" t="n">
        <v>1303.365234375</v>
      </c>
      <c r="Q247" s="197" t="n">
        <v>55659.890625</v>
      </c>
      <c r="R247" s="197" t="n">
        <v>10426.921875</v>
      </c>
      <c r="S247" s="197" t="n">
        <v>0.0</v>
      </c>
      <c r="T247" s="197" t="n">
        <v>17.035306930541992</v>
      </c>
      <c r="U247" s="197" t="n">
        <v>16338.875</v>
      </c>
      <c r="V247" s="197" t="n">
        <v>72477.140625</v>
      </c>
      <c r="W247" s="197" t="n">
        <v>38942.10546875</v>
      </c>
      <c r="X247" s="197" t="n">
        <v>33535.03515625</v>
      </c>
      <c r="Y247" s="197" t="n">
        <v>0.0</v>
      </c>
      <c r="Z247" s="197" t="n">
        <v>9425.0</v>
      </c>
      <c r="AA247" s="197" t="n">
        <v>1.0</v>
      </c>
      <c r="AB247" s="197" t="n">
        <v>0.0</v>
      </c>
      <c r="AC247" s="197" t="n">
        <v>0.0</v>
      </c>
      <c r="AD247" s="197" t="n">
        <v>0.3499999940395355</v>
      </c>
      <c r="AE247" s="197" t="n">
        <v>29393.779296875</v>
      </c>
      <c r="AF247" s="197" t="n">
        <v>11491.9951171875</v>
      </c>
      <c r="AG247" s="197" t="n">
        <v>9169.7548828125</v>
      </c>
      <c r="AH247" s="197" t="n">
        <v>3990.69091796875</v>
      </c>
      <c r="AI247" s="197" t="n">
        <v>2491.28662109375</v>
      </c>
      <c r="AJ247" s="197" t="n">
        <v>3287.30419921875</v>
      </c>
      <c r="AK247" s="197" t="n">
        <v>3975.687744140625</v>
      </c>
      <c r="AL247" s="197" t="n">
        <v>6680.0</v>
      </c>
      <c r="AM247" s="197" t="n">
        <v>4477.4931640625</v>
      </c>
      <c r="AN247" s="197" t="n">
        <v>2606.73046875</v>
      </c>
      <c r="AO247" s="197" t="n">
        <v>1303.365234375</v>
      </c>
      <c r="AP247" s="197" t="n">
        <v>1303.365234375</v>
      </c>
      <c r="AQ247" s="197" t="n">
        <v>971.0</v>
      </c>
      <c r="AR247" s="197" t="n">
        <v>1067.0</v>
      </c>
      <c r="AS247" s="197" t="n">
        <v>0.0</v>
      </c>
      <c r="AT247" s="197" t="n">
        <v>999999.0</v>
      </c>
      <c r="AU247" s="197" t="n">
        <v>0.0</v>
      </c>
      <c r="AV247" s="197" t="n">
        <v>999999.0</v>
      </c>
      <c r="AW247" s="197" t="n">
        <v>0.0</v>
      </c>
      <c r="AX247" s="197" t="n">
        <v>0.0</v>
      </c>
      <c r="AY247" s="197" t="n">
        <v>999999.0</v>
      </c>
      <c r="AZ247" s="197" t="n">
        <v>0.0</v>
      </c>
      <c r="BA247" s="197" t="n">
        <v>999999.0</v>
      </c>
      <c r="BB247" s="197" t="n">
        <v>0.0</v>
      </c>
      <c r="BC247" s="197" t="n">
        <v>0.0</v>
      </c>
      <c r="BD247" s="197" t="n">
        <v>0.0</v>
      </c>
      <c r="BE247" s="197" t="n">
        <v>0.0</v>
      </c>
      <c r="BF247" s="197" t="n">
        <v>999999.0</v>
      </c>
      <c r="BG247" s="197" t="n">
        <v>999999.0</v>
      </c>
      <c r="BH247" s="197" t="n">
        <v>999999.0</v>
      </c>
      <c r="BI247" s="197" t="n">
        <v>0.0</v>
      </c>
      <c r="BJ247" s="197" t="n">
        <v>999999.0</v>
      </c>
      <c r="BK247" s="197" t="n">
        <v>999999.0</v>
      </c>
      <c r="BL247" s="197" t="n">
        <v>999999.0</v>
      </c>
      <c r="BM247" s="197" t="n">
        <v>0.0</v>
      </c>
      <c r="BN247" s="197" t="n">
        <v>0.0</v>
      </c>
      <c r="BO247" s="197" t="n">
        <v>0.0</v>
      </c>
      <c r="BP247" s="197" t="n">
        <v>0.0</v>
      </c>
      <c r="BQ247" s="197" t="n">
        <v>999999.0</v>
      </c>
      <c r="BR247" s="197" t="n">
        <v>0.0</v>
      </c>
      <c r="BS247" s="197" t="n">
        <v>999999.0</v>
      </c>
      <c r="BT247" s="197" t="n">
        <v>0.0</v>
      </c>
      <c r="BU247" s="197" t="n">
        <v>222.41912841796875</v>
      </c>
      <c r="BV247" s="197" t="n">
        <v>246.6577911376953</v>
      </c>
      <c r="BW247" s="197" t="n">
        <v>450.0</v>
      </c>
      <c r="BX247" s="197" t="n">
        <v>184.9815216064453</v>
      </c>
      <c r="BY247" s="197" t="n">
        <v>181.79100036621094</v>
      </c>
      <c r="BZ247" s="197" t="n">
        <v>450.0</v>
      </c>
      <c r="CA247" s="197" t="n">
        <v>319.8023681640625</v>
      </c>
      <c r="CB247" s="197" t="n">
        <v>377.29168701171875</v>
      </c>
      <c r="CC247" s="197" t="n">
        <v>631.5789184570312</v>
      </c>
      <c r="CD247" s="197" t="n">
        <v>207.0758056640625</v>
      </c>
      <c r="CE247" s="197" t="n">
        <v>207.04417419433594</v>
      </c>
      <c r="CF247" s="197" t="n">
        <v>11000.0</v>
      </c>
      <c r="CG247" s="197" t="n">
        <v>0.0</v>
      </c>
      <c r="CH247" s="197" t="n">
        <v>1000.0</v>
      </c>
      <c r="CI247" s="197" t="n">
        <v>1000.0</v>
      </c>
      <c r="CJ247" s="197" t="n">
        <v>2000.0</v>
      </c>
      <c r="CK247" s="197" t="n">
        <v>20000.0</v>
      </c>
      <c r="CL247" s="197" t="n">
        <v>3959.930908203125</v>
      </c>
      <c r="CM247" s="197" t="n">
        <v>20000.0</v>
      </c>
      <c r="CN247" s="197" t="n">
        <v>20000.0</v>
      </c>
      <c r="CO247" s="197" t="n">
        <v>20000.0</v>
      </c>
      <c r="CP247" s="197" t="n">
        <v>20000.0</v>
      </c>
      <c r="CQ247" s="197" t="n">
        <v>20000.0</v>
      </c>
      <c r="CR247" s="197" t="n">
        <v>5000.0</v>
      </c>
      <c r="CS247" s="197" t="n">
        <v>0.0</v>
      </c>
      <c r="CT247" s="197" t="n">
        <v>0.0</v>
      </c>
      <c r="CU247" s="197" t="n">
        <v>2606.73046875</v>
      </c>
    </row>
    <row r="248" spans="2:99">
      <c r="B248" s="122" t="s">
        <v>648</v>
      </c>
      <c r="C248" s="197" t="n">
        <v>4552.0</v>
      </c>
      <c r="D248" s="197" t="n">
        <v>3538.0</v>
      </c>
      <c r="E248" s="197" t="n">
        <v>975.0</v>
      </c>
      <c r="F248" s="122" t="s">
        <v>648</v>
      </c>
      <c r="G248" s="197" t="n">
        <v>4552.0</v>
      </c>
      <c r="H248" s="197" t="n">
        <v>3538.0</v>
      </c>
      <c r="I248" s="197" t="n">
        <v>975.0</v>
      </c>
      <c r="J248" s="197" t="n">
        <v>746.6914672851562</v>
      </c>
      <c r="K248" s="197" t="n">
        <v>789.6022338867188</v>
      </c>
      <c r="L248" s="197" t="n">
        <v>1281.060546875</v>
      </c>
      <c r="M248" s="197" t="n">
        <v>1281.060546875</v>
      </c>
      <c r="N248" s="197" t="n">
        <v>1281.060546875</v>
      </c>
      <c r="O248" s="197" t="n">
        <v>1281.060546875</v>
      </c>
      <c r="P248" s="197" t="n">
        <v>1281.060546875</v>
      </c>
      <c r="Q248" s="197" t="n">
        <v>39674.9296875</v>
      </c>
      <c r="R248" s="197" t="n">
        <v>10248.484375</v>
      </c>
      <c r="S248" s="197" t="n">
        <v>0.0</v>
      </c>
      <c r="T248" s="197" t="n">
        <v>0.0</v>
      </c>
      <c r="U248" s="197" t="n">
        <v>1925.2974853515625</v>
      </c>
      <c r="V248" s="197" t="n">
        <v>41369.53515625</v>
      </c>
      <c r="W248" s="197" t="n">
        <v>22916.65625</v>
      </c>
      <c r="X248" s="197" t="n">
        <v>18452.880859375</v>
      </c>
      <c r="Y248" s="197" t="n">
        <v>0.0</v>
      </c>
      <c r="Z248" s="197" t="n">
        <v>8036.29052734375</v>
      </c>
      <c r="AA248" s="197" t="n">
        <v>1.0</v>
      </c>
      <c r="AB248" s="197" t="n">
        <v>0.0</v>
      </c>
      <c r="AC248" s="197" t="n">
        <v>0.0</v>
      </c>
      <c r="AD248" s="197" t="n">
        <v>0.3499999940395355</v>
      </c>
      <c r="AE248" s="197" t="n">
        <v>18884.7109375</v>
      </c>
      <c r="AF248" s="197" t="n">
        <v>10635.87109375</v>
      </c>
      <c r="AG248" s="197" t="n">
        <v>8782.8212890625</v>
      </c>
      <c r="AH248" s="197" t="n">
        <v>4750.5791015625</v>
      </c>
      <c r="AI248" s="197" t="n">
        <v>3361.4716796875</v>
      </c>
      <c r="AJ248" s="197" t="n">
        <v>7312.37548828125</v>
      </c>
      <c r="AK248" s="197" t="n">
        <v>7219.1953125</v>
      </c>
      <c r="AL248" s="197" t="n">
        <v>6680.0</v>
      </c>
      <c r="AM248" s="197" t="n">
        <v>4515.6357421875</v>
      </c>
      <c r="AN248" s="197" t="n">
        <v>2562.12109375</v>
      </c>
      <c r="AO248" s="197" t="n">
        <v>1281.060546875</v>
      </c>
      <c r="AP248" s="197" t="n">
        <v>1281.060546875</v>
      </c>
      <c r="AQ248" s="197" t="n">
        <v>699.2468872070312</v>
      </c>
      <c r="AR248" s="197" t="n">
        <v>1067.0</v>
      </c>
      <c r="AS248" s="197" t="n">
        <v>0.0</v>
      </c>
      <c r="AT248" s="197" t="n">
        <v>999999.0</v>
      </c>
      <c r="AU248" s="197" t="n">
        <v>0.0</v>
      </c>
      <c r="AV248" s="197" t="n">
        <v>999999.0</v>
      </c>
      <c r="AW248" s="197" t="n">
        <v>0.0</v>
      </c>
      <c r="AX248" s="197" t="n">
        <v>0.0</v>
      </c>
      <c r="AY248" s="197" t="n">
        <v>999999.0</v>
      </c>
      <c r="AZ248" s="197" t="n">
        <v>0.0</v>
      </c>
      <c r="BA248" s="197" t="n">
        <v>999999.0</v>
      </c>
      <c r="BB248" s="197" t="n">
        <v>0.0</v>
      </c>
      <c r="BC248" s="197" t="n">
        <v>0.0</v>
      </c>
      <c r="BD248" s="197" t="n">
        <v>0.0</v>
      </c>
      <c r="BE248" s="197" t="n">
        <v>0.0</v>
      </c>
      <c r="BF248" s="197" t="n">
        <v>999993.0</v>
      </c>
      <c r="BG248" s="197" t="n">
        <v>999993.0</v>
      </c>
      <c r="BH248" s="197" t="n">
        <v>999993.0</v>
      </c>
      <c r="BI248" s="197" t="n">
        <v>0.0</v>
      </c>
      <c r="BJ248" s="197" t="n">
        <v>999999.0</v>
      </c>
      <c r="BK248" s="197" t="n">
        <v>999999.0</v>
      </c>
      <c r="BL248" s="197" t="n">
        <v>999999.0</v>
      </c>
      <c r="BM248" s="197" t="n">
        <v>0.0</v>
      </c>
      <c r="BN248" s="197" t="n">
        <v>0.0</v>
      </c>
      <c r="BO248" s="197" t="n">
        <v>0.0</v>
      </c>
      <c r="BP248" s="197" t="n">
        <v>0.0</v>
      </c>
      <c r="BQ248" s="197" t="n">
        <v>999999.0</v>
      </c>
      <c r="BR248" s="197" t="n">
        <v>0.0</v>
      </c>
      <c r="BS248" s="197" t="n">
        <v>999999.0</v>
      </c>
      <c r="BT248" s="197" t="n">
        <v>0.0</v>
      </c>
      <c r="BU248" s="197" t="n">
        <v>250.73016357421875</v>
      </c>
      <c r="BV248" s="197" t="n">
        <v>222.45481872558594</v>
      </c>
      <c r="BW248" s="197" t="n">
        <v>450.0</v>
      </c>
      <c r="BX248" s="197" t="n">
        <v>196.20533752441406</v>
      </c>
      <c r="BY248" s="197" t="n">
        <v>185.0298309326172</v>
      </c>
      <c r="BZ248" s="197" t="n">
        <v>450.0</v>
      </c>
      <c r="CA248" s="197" t="n">
        <v>250.91058349609375</v>
      </c>
      <c r="CB248" s="197" t="n">
        <v>319.51171875</v>
      </c>
      <c r="CC248" s="197" t="n">
        <v>631.5789184570312</v>
      </c>
      <c r="CD248" s="197" t="n">
        <v>207.5085906982422</v>
      </c>
      <c r="CE248" s="197" t="n">
        <v>207.07330322265625</v>
      </c>
      <c r="CF248" s="197" t="n">
        <v>11000.0</v>
      </c>
      <c r="CG248" s="197" t="n">
        <v>0.0</v>
      </c>
      <c r="CH248" s="197" t="n">
        <v>1000.0</v>
      </c>
      <c r="CI248" s="197" t="n">
        <v>800.0</v>
      </c>
      <c r="CJ248" s="197" t="n">
        <v>1800.0</v>
      </c>
      <c r="CK248" s="197" t="n">
        <v>20000.0</v>
      </c>
      <c r="CL248" s="197" t="n">
        <v>2847.778564453125</v>
      </c>
      <c r="CM248" s="197" t="n">
        <v>20000.0</v>
      </c>
      <c r="CN248" s="197" t="n">
        <v>20000.0</v>
      </c>
      <c r="CO248" s="197" t="n">
        <v>20000.0</v>
      </c>
      <c r="CP248" s="197" t="n">
        <v>20000.0</v>
      </c>
      <c r="CQ248" s="197" t="n">
        <v>20000.0</v>
      </c>
      <c r="CR248" s="197" t="n">
        <v>5000.0</v>
      </c>
      <c r="CS248" s="197" t="n">
        <v>0.0</v>
      </c>
      <c r="CT248" s="197" t="n">
        <v>0.0</v>
      </c>
      <c r="CU248" s="197" t="n">
        <v>2562.12109375</v>
      </c>
    </row>
    <row r="249" spans="2:99">
      <c r="B249" s="122" t="s">
        <v>649</v>
      </c>
      <c r="C249" s="197" t="n">
        <v>4500.0</v>
      </c>
      <c r="D249" s="197" t="n">
        <v>3538.0</v>
      </c>
      <c r="E249" s="197" t="n">
        <v>975.0</v>
      </c>
      <c r="F249" s="122" t="s">
        <v>649</v>
      </c>
      <c r="G249" s="197" t="n">
        <v>4500.0</v>
      </c>
      <c r="H249" s="197" t="n">
        <v>3538.0</v>
      </c>
      <c r="I249" s="197" t="n">
        <v>975.0</v>
      </c>
      <c r="J249" s="197" t="n">
        <v>590.5314331054688</v>
      </c>
      <c r="K249" s="197" t="n">
        <v>716.3802490234375</v>
      </c>
      <c r="L249" s="197" t="n">
        <v>3857.146240234375</v>
      </c>
      <c r="M249" s="197" t="n">
        <v>3857.146240234375</v>
      </c>
      <c r="N249" s="197" t="n">
        <v>3857.146240234375</v>
      </c>
      <c r="O249" s="197" t="n">
        <v>3857.146240234375</v>
      </c>
      <c r="P249" s="197" t="n">
        <v>3857.146240234375</v>
      </c>
      <c r="Q249" s="197" t="n">
        <v>20354.150390625</v>
      </c>
      <c r="R249" s="197" t="n">
        <v>7569.38916015625</v>
      </c>
      <c r="S249" s="197" t="n">
        <v>0.0</v>
      </c>
      <c r="T249" s="197" t="n">
        <v>0.0</v>
      </c>
      <c r="U249" s="197" t="n">
        <v>136.77947998046875</v>
      </c>
      <c r="V249" s="197" t="n">
        <v>6285.7255859375</v>
      </c>
      <c r="W249" s="197" t="n">
        <v>4294.8271484375</v>
      </c>
      <c r="X249" s="197" t="n">
        <v>1990.898681640625</v>
      </c>
      <c r="Y249" s="197" t="n">
        <v>0.0</v>
      </c>
      <c r="Z249" s="197" t="n">
        <v>11572.9169921875</v>
      </c>
      <c r="AA249" s="197" t="n">
        <v>1.0</v>
      </c>
      <c r="AB249" s="197" t="n">
        <v>0.0</v>
      </c>
      <c r="AC249" s="197" t="n">
        <v>0.0</v>
      </c>
      <c r="AD249" s="197" t="n">
        <v>0.3499999940395355</v>
      </c>
      <c r="AE249" s="197" t="n">
        <v>10418.625</v>
      </c>
      <c r="AF249" s="197" t="n">
        <v>1502.484375</v>
      </c>
      <c r="AG249" s="197" t="n">
        <v>6095.94873046875</v>
      </c>
      <c r="AH249" s="197" t="n">
        <v>3426.50439453125</v>
      </c>
      <c r="AI249" s="197" t="n">
        <v>2078.913818359375</v>
      </c>
      <c r="AJ249" s="197" t="n">
        <v>2483.009033203125</v>
      </c>
      <c r="AK249" s="197" t="n">
        <v>2553.099609375</v>
      </c>
      <c r="AL249" s="197" t="n">
        <v>6680.0</v>
      </c>
      <c r="AM249" s="197" t="n">
        <v>4542.38232421875</v>
      </c>
      <c r="AN249" s="197" t="n">
        <v>0.0</v>
      </c>
      <c r="AO249" s="197" t="n">
        <v>0.0</v>
      </c>
      <c r="AP249" s="197" t="n">
        <v>0.0</v>
      </c>
      <c r="AQ249" s="197" t="n">
        <v>535.33056640625</v>
      </c>
      <c r="AR249" s="197" t="n">
        <v>1067.0</v>
      </c>
      <c r="AS249" s="197" t="n">
        <v>1.013000726699829</v>
      </c>
      <c r="AT249" s="197" t="n">
        <v>3844.109619140625</v>
      </c>
      <c r="AU249" s="197" t="n">
        <v>0.0</v>
      </c>
      <c r="AV249" s="197" t="n">
        <v>999999.0</v>
      </c>
      <c r="AW249" s="197" t="n">
        <v>0.0</v>
      </c>
      <c r="AX249" s="197" t="n">
        <v>0.0</v>
      </c>
      <c r="AY249" s="197" t="n">
        <v>999993.0</v>
      </c>
      <c r="AZ249" s="197" t="n">
        <v>0.0</v>
      </c>
      <c r="BA249" s="197" t="n">
        <v>999999.0</v>
      </c>
      <c r="BB249" s="197" t="n">
        <v>0.0</v>
      </c>
      <c r="BC249" s="197" t="n">
        <v>0.0</v>
      </c>
      <c r="BD249" s="197" t="n">
        <v>0.0</v>
      </c>
      <c r="BE249" s="197" t="n">
        <v>0.0</v>
      </c>
      <c r="BF249" s="197" t="n">
        <v>999999.0</v>
      </c>
      <c r="BG249" s="197" t="n">
        <v>999999.0</v>
      </c>
      <c r="BH249" s="197" t="n">
        <v>999999.0</v>
      </c>
      <c r="BI249" s="197" t="n">
        <v>0.0</v>
      </c>
      <c r="BJ249" s="197" t="n">
        <v>999999.0</v>
      </c>
      <c r="BK249" s="197" t="n">
        <v>999999.0</v>
      </c>
      <c r="BL249" s="197" t="n">
        <v>999999.0</v>
      </c>
      <c r="BM249" s="197" t="n">
        <v>0.0</v>
      </c>
      <c r="BN249" s="197" t="n">
        <v>0.0</v>
      </c>
      <c r="BO249" s="197" t="n">
        <v>0.0</v>
      </c>
      <c r="BP249" s="197" t="n">
        <v>0.0</v>
      </c>
      <c r="BQ249" s="197" t="n">
        <v>999999.0</v>
      </c>
      <c r="BR249" s="197" t="n">
        <v>0.0</v>
      </c>
      <c r="BS249" s="197" t="n">
        <v>999999.0</v>
      </c>
      <c r="BT249" s="197" t="n">
        <v>0.0</v>
      </c>
      <c r="BU249" s="197" t="n">
        <v>247.0048065185547</v>
      </c>
      <c r="BV249" s="197" t="n">
        <v>250.63072204589844</v>
      </c>
      <c r="BW249" s="197" t="n">
        <v>450.0</v>
      </c>
      <c r="BX249" s="197" t="n">
        <v>227.5254364013672</v>
      </c>
      <c r="BY249" s="197" t="n">
        <v>196.30967712402344</v>
      </c>
      <c r="BZ249" s="197" t="n">
        <v>450.0</v>
      </c>
      <c r="CA249" s="197" t="n">
        <v>237.76651000976562</v>
      </c>
      <c r="CB249" s="197" t="n">
        <v>249.7005157470703</v>
      </c>
      <c r="CC249" s="197" t="n">
        <v>631.5789184570312</v>
      </c>
      <c r="CD249" s="197" t="n">
        <v>208.4686279296875</v>
      </c>
      <c r="CE249" s="197" t="n">
        <v>207.53375244140625</v>
      </c>
      <c r="CF249" s="197" t="n">
        <v>99000.0</v>
      </c>
      <c r="CG249" s="197" t="n">
        <v>0.0</v>
      </c>
      <c r="CH249" s="197" t="n">
        <v>2500.0</v>
      </c>
      <c r="CI249" s="197" t="n">
        <v>2000.0</v>
      </c>
      <c r="CJ249" s="197" t="n">
        <v>4500.0</v>
      </c>
      <c r="CK249" s="197" t="n">
        <v>20000.0</v>
      </c>
      <c r="CL249" s="197" t="n">
        <v>20000.0</v>
      </c>
      <c r="CM249" s="197" t="n">
        <v>20000.0</v>
      </c>
      <c r="CN249" s="197" t="n">
        <v>20000.0</v>
      </c>
      <c r="CO249" s="197" t="n">
        <v>20000.0</v>
      </c>
      <c r="CP249" s="197" t="n">
        <v>20000.0</v>
      </c>
      <c r="CQ249" s="197" t="n">
        <v>20000.0</v>
      </c>
      <c r="CR249" s="197" t="n">
        <v>5000.0</v>
      </c>
      <c r="CS249" s="197" t="n">
        <v>26.0</v>
      </c>
      <c r="CT249" s="197" t="n">
        <v>26.0</v>
      </c>
      <c r="CU249" s="197" t="n">
        <v>1892.3472900390625</v>
      </c>
    </row>
    <row r="250" spans="2:99">
      <c r="B250" s="122" t="s">
        <v>650</v>
      </c>
      <c r="C250" s="197" t="n">
        <v>4150.0</v>
      </c>
      <c r="D250" s="197" t="n">
        <v>3538.0</v>
      </c>
      <c r="E250" s="197" t="n">
        <v>950.0</v>
      </c>
      <c r="F250" s="122" t="s">
        <v>650</v>
      </c>
      <c r="G250" s="197" t="n">
        <v>4150.0</v>
      </c>
      <c r="H250" s="197" t="n">
        <v>3371.198974609375</v>
      </c>
      <c r="I250" s="197" t="n">
        <v>950.0</v>
      </c>
      <c r="J250" s="197" t="n">
        <v>333.282470703125</v>
      </c>
      <c r="K250" s="197" t="n">
        <v>787.2129516601562</v>
      </c>
      <c r="L250" s="197" t="n">
        <v>4595.982421875</v>
      </c>
      <c r="M250" s="197" t="n">
        <v>4595.982421875</v>
      </c>
      <c r="N250" s="197" t="n">
        <v>6680.0</v>
      </c>
      <c r="O250" s="197" t="n">
        <v>2510.9580078125</v>
      </c>
      <c r="P250" s="197" t="n">
        <v>6680.0</v>
      </c>
      <c r="Q250" s="197" t="n">
        <v>16514.623046875</v>
      </c>
      <c r="R250" s="197" t="n">
        <v>6463.66845703125</v>
      </c>
      <c r="S250" s="197" t="n">
        <v>0.0</v>
      </c>
      <c r="T250" s="197" t="n">
        <v>0.0</v>
      </c>
      <c r="U250" s="197" t="n">
        <v>15.712077140808105</v>
      </c>
      <c r="V250" s="197" t="n">
        <v>0.0</v>
      </c>
      <c r="W250" s="197" t="n">
        <v>0.0</v>
      </c>
      <c r="X250" s="197" t="n">
        <v>0.0</v>
      </c>
      <c r="Y250" s="197" t="n">
        <v>0.0</v>
      </c>
      <c r="Z250" s="197" t="n">
        <v>8000.0</v>
      </c>
      <c r="AA250" s="197" t="n">
        <v>1.0</v>
      </c>
      <c r="AB250" s="197" t="n">
        <v>4169.0419921875</v>
      </c>
      <c r="AC250" s="197" t="n">
        <v>0.0</v>
      </c>
      <c r="AD250" s="197" t="n">
        <v>0.6499999761581421</v>
      </c>
      <c r="AE250" s="197" t="n">
        <v>15492.0830078125</v>
      </c>
      <c r="AF250" s="197" t="n">
        <v>2474.119873046875</v>
      </c>
      <c r="AG250" s="197" t="n">
        <v>10733.4755859375</v>
      </c>
      <c r="AH250" s="197" t="n">
        <v>1584.69482421875</v>
      </c>
      <c r="AI250" s="197" t="n">
        <v>242.73550415039062</v>
      </c>
      <c r="AJ250" s="197" t="n">
        <v>2383.9990234375</v>
      </c>
      <c r="AK250" s="197" t="n">
        <v>2348.138916015625</v>
      </c>
      <c r="AL250" s="197" t="n">
        <v>6680.0</v>
      </c>
      <c r="AM250" s="197" t="n">
        <v>4595.982421875</v>
      </c>
      <c r="AN250" s="197" t="n">
        <v>0.0</v>
      </c>
      <c r="AO250" s="197" t="n">
        <v>0.0</v>
      </c>
      <c r="AP250" s="197" t="n">
        <v>0.0</v>
      </c>
      <c r="AQ250" s="197" t="n">
        <v>466.9000244140625</v>
      </c>
      <c r="AR250" s="197" t="n">
        <v>1067.0</v>
      </c>
      <c r="AS250" s="197" t="n">
        <v>0.9884685277938843</v>
      </c>
      <c r="AT250" s="197" t="n">
        <v>-1161.5211181640625</v>
      </c>
      <c r="AU250" s="197" t="n">
        <v>1175.0714111328125</v>
      </c>
      <c r="AV250" s="197" t="n">
        <v>15427.20703125</v>
      </c>
      <c r="AW250" s="197" t="n">
        <v>4079.392333984375</v>
      </c>
      <c r="AX250" s="197" t="n">
        <v>1.382216215133667</v>
      </c>
      <c r="AY250" s="197" t="n">
        <v>-1341.794921875</v>
      </c>
      <c r="AZ250" s="197" t="n">
        <v>0.0</v>
      </c>
      <c r="BA250" s="197" t="n">
        <v>21854.90625</v>
      </c>
      <c r="BB250" s="197" t="n">
        <v>625.4494018554688</v>
      </c>
      <c r="BC250" s="197" t="n">
        <v>0.0</v>
      </c>
      <c r="BD250" s="197" t="n">
        <v>0.0</v>
      </c>
      <c r="BE250" s="197" t="n">
        <v>0.0</v>
      </c>
      <c r="BF250" s="197" t="n">
        <v>999999.0</v>
      </c>
      <c r="BG250" s="197" t="n">
        <v>999999.0</v>
      </c>
      <c r="BH250" s="197" t="n">
        <v>999999.0</v>
      </c>
      <c r="BI250" s="197" t="n">
        <v>0.0</v>
      </c>
      <c r="BJ250" s="197" t="n">
        <v>999999.0</v>
      </c>
      <c r="BK250" s="197" t="n">
        <v>999999.0</v>
      </c>
      <c r="BL250" s="197" t="n">
        <v>999999.0</v>
      </c>
      <c r="BM250" s="197" t="n">
        <v>0.0</v>
      </c>
      <c r="BN250" s="197" t="n">
        <v>0.0</v>
      </c>
      <c r="BO250" s="197" t="n">
        <v>0.0</v>
      </c>
      <c r="BP250" s="197" t="n">
        <v>0.0</v>
      </c>
      <c r="BQ250" s="197" t="n">
        <v>999999.0</v>
      </c>
      <c r="BR250" s="197" t="n">
        <v>0.0</v>
      </c>
      <c r="BS250" s="197" t="n">
        <v>999999.0</v>
      </c>
      <c r="BT250" s="197" t="n">
        <v>0.0</v>
      </c>
      <c r="BU250" s="197" t="n">
        <v>194.25889587402344</v>
      </c>
      <c r="BV250" s="197" t="n">
        <v>246.95765686035156</v>
      </c>
      <c r="BW250" s="197" t="n">
        <v>450.0</v>
      </c>
      <c r="BX250" s="197" t="n">
        <v>227.91893005371094</v>
      </c>
      <c r="BY250" s="197" t="n">
        <v>228.12353515625</v>
      </c>
      <c r="BZ250" s="197" t="n">
        <v>450.0</v>
      </c>
      <c r="CA250" s="197" t="n">
        <v>246.19859313964844</v>
      </c>
      <c r="CB250" s="197" t="n">
        <v>238.77992248535156</v>
      </c>
      <c r="CC250" s="197" t="n">
        <v>631.5789184570312</v>
      </c>
      <c r="CD250" s="197" t="n">
        <v>264.30291748046875</v>
      </c>
      <c r="CE250" s="197" t="n">
        <v>208.48231506347656</v>
      </c>
      <c r="CF250" s="197" t="n">
        <v>99000.0</v>
      </c>
      <c r="CG250" s="197" t="n">
        <v>12314.9697265625</v>
      </c>
      <c r="CH250" s="197" t="n">
        <v>6680.0</v>
      </c>
      <c r="CI250" s="197" t="n">
        <v>4595.982421875</v>
      </c>
      <c r="CJ250" s="197" t="n">
        <v>11275.982421875</v>
      </c>
      <c r="CK250" s="197" t="n">
        <v>20000.0</v>
      </c>
      <c r="CL250" s="197" t="n">
        <v>20000.0</v>
      </c>
      <c r="CM250" s="197" t="n">
        <v>20000.0</v>
      </c>
      <c r="CN250" s="197" t="n">
        <v>20000.0</v>
      </c>
      <c r="CO250" s="197" t="n">
        <v>20000.0</v>
      </c>
      <c r="CP250" s="197" t="n">
        <v>20000.0</v>
      </c>
      <c r="CQ250" s="197" t="n">
        <v>20000.0</v>
      </c>
      <c r="CR250" s="197" t="n">
        <v>5000.0</v>
      </c>
      <c r="CS250" s="197" t="n">
        <v>31.0</v>
      </c>
      <c r="CT250" s="197" t="n">
        <v>31.0</v>
      </c>
      <c r="CU250" s="197" t="n">
        <v>1615.9171142578125</v>
      </c>
    </row>
    <row r="251" spans="2:99">
      <c r="B251" s="122" t="s">
        <v>651</v>
      </c>
      <c r="C251" s="197" t="n">
        <v>3700.0</v>
      </c>
      <c r="D251" s="197" t="n">
        <v>3538.0</v>
      </c>
      <c r="E251" s="197" t="n">
        <v>800.0</v>
      </c>
      <c r="F251" s="122" t="s">
        <v>651</v>
      </c>
      <c r="G251" s="197" t="n">
        <v>3700.0</v>
      </c>
      <c r="H251" s="197" t="n">
        <v>3348.675537109375</v>
      </c>
      <c r="I251" s="197" t="n">
        <v>800.0</v>
      </c>
      <c r="J251" s="197" t="n">
        <v>169.57350158691406</v>
      </c>
      <c r="K251" s="197" t="n">
        <v>855.0570678710938</v>
      </c>
      <c r="L251" s="197" t="n">
        <v>4548.74462890625</v>
      </c>
      <c r="M251" s="197" t="n">
        <v>4548.74462890625</v>
      </c>
      <c r="N251" s="197" t="n">
        <v>6680.0</v>
      </c>
      <c r="O251" s="197" t="n">
        <v>1070.933837890625</v>
      </c>
      <c r="P251" s="197" t="n">
        <v>6680.0</v>
      </c>
      <c r="Q251" s="197" t="n">
        <v>16406.283203125</v>
      </c>
      <c r="R251" s="197" t="n">
        <v>2958.363525390625</v>
      </c>
      <c r="S251" s="197" t="n">
        <v>0.0</v>
      </c>
      <c r="T251" s="197" t="n">
        <v>0.0</v>
      </c>
      <c r="U251" s="197" t="n">
        <v>-10.989051818847656</v>
      </c>
      <c r="V251" s="197" t="n">
        <v>2173.476318359375</v>
      </c>
      <c r="W251" s="197" t="n">
        <v>2173.476318359375</v>
      </c>
      <c r="X251" s="197" t="n">
        <v>0.0</v>
      </c>
      <c r="Y251" s="197" t="n">
        <v>0.0</v>
      </c>
      <c r="Z251" s="197" t="n">
        <v>4000.0</v>
      </c>
      <c r="AA251" s="197" t="n">
        <v>1.0</v>
      </c>
      <c r="AB251" s="197" t="n">
        <v>5609.06640625</v>
      </c>
      <c r="AC251" s="197" t="n">
        <v>0.0</v>
      </c>
      <c r="AD251" s="197" t="n">
        <v>0.6499999761581421</v>
      </c>
      <c r="AE251" s="197" t="n">
        <v>13082.32421875</v>
      </c>
      <c r="AF251" s="197" t="n">
        <v>3117.75390625</v>
      </c>
      <c r="AG251" s="197" t="n">
        <v>10116.4306640625</v>
      </c>
      <c r="AH251" s="197" t="n">
        <v>3716.117919921875</v>
      </c>
      <c r="AI251" s="197" t="n">
        <v>2374.85498046875</v>
      </c>
      <c r="AJ251" s="197" t="n">
        <v>0.0</v>
      </c>
      <c r="AK251" s="197" t="n">
        <v>4.233184337615967</v>
      </c>
      <c r="AL251" s="197" t="n">
        <v>6680.0</v>
      </c>
      <c r="AM251" s="197" t="n">
        <v>4548.74462890625</v>
      </c>
      <c r="AN251" s="197" t="n">
        <v>0.0</v>
      </c>
      <c r="AO251" s="197" t="n">
        <v>0.0</v>
      </c>
      <c r="AP251" s="197" t="n">
        <v>0.0</v>
      </c>
      <c r="AQ251" s="197" t="n">
        <v>211.63006591796875</v>
      </c>
      <c r="AR251" s="197" t="n">
        <v>1067.0</v>
      </c>
      <c r="AS251" s="197" t="n">
        <v>0.8208466172218323</v>
      </c>
      <c r="AT251" s="197" t="n">
        <v>1315.3050537109375</v>
      </c>
      <c r="AU251" s="197" t="n">
        <v>0.0</v>
      </c>
      <c r="AV251" s="197" t="n">
        <v>14939.75390625</v>
      </c>
      <c r="AW251" s="197" t="n">
        <v>1855.698974609375</v>
      </c>
      <c r="AX251" s="197" t="n">
        <v>1.247648000717163</v>
      </c>
      <c r="AY251" s="197" t="n">
        <v>-1134.853271484375</v>
      </c>
      <c r="AZ251" s="197" t="n">
        <v>0.0</v>
      </c>
      <c r="BA251" s="197" t="n">
        <v>19573.6640625</v>
      </c>
      <c r="BB251" s="197" t="n">
        <v>-311.8684997558594</v>
      </c>
      <c r="BC251" s="197" t="n">
        <v>0.0</v>
      </c>
      <c r="BD251" s="197" t="n">
        <v>0.0</v>
      </c>
      <c r="BE251" s="197" t="n">
        <v>0.515240490436554</v>
      </c>
      <c r="BF251" s="197" t="n">
        <v>999998.0</v>
      </c>
      <c r="BG251" s="197" t="n">
        <v>999998.0</v>
      </c>
      <c r="BH251" s="197" t="n">
        <v>6653.64892578125</v>
      </c>
      <c r="BI251" s="197" t="n">
        <v>0.0</v>
      </c>
      <c r="BJ251" s="197" t="n">
        <v>999999.0</v>
      </c>
      <c r="BK251" s="197" t="n">
        <v>999999.0</v>
      </c>
      <c r="BL251" s="197" t="n">
        <v>15205.6337890625</v>
      </c>
      <c r="BM251" s="197" t="n">
        <v>0.0</v>
      </c>
      <c r="BN251" s="197" t="n">
        <v>0.0</v>
      </c>
      <c r="BO251" s="197" t="n">
        <v>-1341.858642578125</v>
      </c>
      <c r="BP251" s="197" t="n">
        <v>0.0</v>
      </c>
      <c r="BQ251" s="197" t="n">
        <v>999999.0</v>
      </c>
      <c r="BR251" s="197" t="n">
        <v>0.0</v>
      </c>
      <c r="BS251" s="197" t="n">
        <v>999999.0</v>
      </c>
      <c r="BT251" s="197" t="n">
        <v>0.0</v>
      </c>
      <c r="BU251" s="197" t="n">
        <v>260.9041442871094</v>
      </c>
      <c r="BV251" s="197" t="n">
        <v>194.08718872070312</v>
      </c>
      <c r="BW251" s="197" t="n">
        <v>1350.0</v>
      </c>
      <c r="BX251" s="197" t="n">
        <v>245.10716247558594</v>
      </c>
      <c r="BY251" s="197" t="n">
        <v>228.47731018066406</v>
      </c>
      <c r="BZ251" s="197" t="n">
        <v>1650.0</v>
      </c>
      <c r="CA251" s="197" t="n">
        <v>212.2748565673828</v>
      </c>
      <c r="CB251" s="197" t="n">
        <v>245.59754943847656</v>
      </c>
      <c r="CC251" s="197" t="n">
        <v>631.5789184570312</v>
      </c>
      <c r="CD251" s="197" t="n">
        <v>1468.72802734375</v>
      </c>
      <c r="CE251" s="197" t="n">
        <v>269.4397888183594</v>
      </c>
      <c r="CF251" s="197" t="n">
        <v>99000.0</v>
      </c>
      <c r="CG251" s="197" t="n">
        <v>11885.3310546875</v>
      </c>
      <c r="CH251" s="197" t="n">
        <v>6680.0</v>
      </c>
      <c r="CI251" s="197" t="n">
        <v>4548.74462890625</v>
      </c>
      <c r="CJ251" s="197" t="n">
        <v>11228.744140625</v>
      </c>
      <c r="CK251" s="197" t="n">
        <v>20000.0</v>
      </c>
      <c r="CL251" s="197" t="n">
        <v>20000.0</v>
      </c>
      <c r="CM251" s="197" t="n">
        <v>20000.0</v>
      </c>
      <c r="CN251" s="197" t="n">
        <v>20000.0</v>
      </c>
      <c r="CO251" s="197" t="n">
        <v>20000.0</v>
      </c>
      <c r="CP251" s="197" t="n">
        <v>20000.0</v>
      </c>
      <c r="CQ251" s="197" t="n">
        <v>20000.0</v>
      </c>
      <c r="CR251" s="197" t="n">
        <v>5000.0</v>
      </c>
      <c r="CS251" s="197" t="n">
        <v>31.0</v>
      </c>
      <c r="CT251" s="197" t="n">
        <v>31.0</v>
      </c>
      <c r="CU251" s="197" t="n">
        <v>739.5908813476562</v>
      </c>
    </row>
    <row r="252" spans="2:99">
      <c r="B252" s="122" t="s">
        <v>652</v>
      </c>
      <c r="C252" s="197" t="n">
        <v>3400.0</v>
      </c>
      <c r="D252" s="197" t="n">
        <v>3350.0</v>
      </c>
      <c r="E252" s="197" t="n">
        <v>650.0</v>
      </c>
      <c r="F252" s="122" t="s">
        <v>652</v>
      </c>
      <c r="G252" s="197" t="n">
        <v>3400.0</v>
      </c>
      <c r="H252" s="197" t="n">
        <v>2865.121337890625</v>
      </c>
      <c r="I252" s="197" t="n">
        <v>649.9520263671875</v>
      </c>
      <c r="J252" s="197" t="n">
        <v>185.20840454101562</v>
      </c>
      <c r="K252" s="197" t="n">
        <v>979.9413452148438</v>
      </c>
      <c r="L252" s="197" t="n">
        <v>4478.4375</v>
      </c>
      <c r="M252" s="197" t="n">
        <v>4478.4375</v>
      </c>
      <c r="N252" s="197" t="n">
        <v>6083.21923828125</v>
      </c>
      <c r="O252" s="197" t="n">
        <v>6083.21923828125</v>
      </c>
      <c r="P252" s="197" t="n">
        <v>6083.21923828125</v>
      </c>
      <c r="Q252" s="197" t="n">
        <v>27141.146484375</v>
      </c>
      <c r="R252" s="197" t="n">
        <v>2714.022705078125</v>
      </c>
      <c r="S252" s="197" t="n">
        <v>0.0</v>
      </c>
      <c r="T252" s="197" t="n">
        <v>0.0</v>
      </c>
      <c r="U252" s="197" t="n">
        <v>-55.61528396606445</v>
      </c>
      <c r="V252" s="197" t="n">
        <v>0.0</v>
      </c>
      <c r="W252" s="197" t="n">
        <v>0.0</v>
      </c>
      <c r="X252" s="197" t="n">
        <v>0.0</v>
      </c>
      <c r="Y252" s="197" t="n">
        <v>0.0</v>
      </c>
      <c r="Z252" s="197" t="n">
        <v>18125.0</v>
      </c>
      <c r="AA252" s="197" t="n">
        <v>0.0</v>
      </c>
      <c r="AB252" s="197" t="n">
        <v>0.0</v>
      </c>
      <c r="AC252" s="197" t="n">
        <v>0.0</v>
      </c>
      <c r="AD252" s="197" t="n">
        <v>0.6499999761581421</v>
      </c>
      <c r="AE252" s="197" t="n">
        <v>19859.630859375</v>
      </c>
      <c r="AF252" s="197" t="n">
        <v>4867.18505859375</v>
      </c>
      <c r="AG252" s="197" t="n">
        <v>8476.7578125</v>
      </c>
      <c r="AH252" s="197" t="n">
        <v>3689.786376953125</v>
      </c>
      <c r="AI252" s="197" t="n">
        <v>2668.599609375</v>
      </c>
      <c r="AJ252" s="197" t="n">
        <v>9000.0</v>
      </c>
      <c r="AK252" s="197" t="n">
        <v>8956.9912109375</v>
      </c>
      <c r="AL252" s="197" t="n">
        <v>6680.0</v>
      </c>
      <c r="AM252" s="197" t="n">
        <v>4478.4375</v>
      </c>
      <c r="AN252" s="197" t="n">
        <v>0.0</v>
      </c>
      <c r="AO252" s="197" t="n">
        <v>0.0</v>
      </c>
      <c r="AP252" s="197" t="n">
        <v>0.0</v>
      </c>
      <c r="AQ252" s="197" t="n">
        <v>211.63006591796875</v>
      </c>
      <c r="AR252" s="197" t="n">
        <v>1067.0</v>
      </c>
      <c r="AS252" s="197" t="n">
        <v>0.0</v>
      </c>
      <c r="AT252" s="197" t="n">
        <v>999999.0</v>
      </c>
      <c r="AU252" s="197" t="n">
        <v>0.0</v>
      </c>
      <c r="AV252" s="197" t="n">
        <v>999999.0</v>
      </c>
      <c r="AW252" s="197" t="n">
        <v>0.0</v>
      </c>
      <c r="AX252" s="197" t="n">
        <v>0.0</v>
      </c>
      <c r="AY252" s="197" t="n">
        <v>999999.0</v>
      </c>
      <c r="AZ252" s="197" t="n">
        <v>0.0</v>
      </c>
      <c r="BA252" s="197" t="n">
        <v>999999.0</v>
      </c>
      <c r="BB252" s="197" t="n">
        <v>0.0</v>
      </c>
      <c r="BC252" s="197" t="n">
        <v>0.0</v>
      </c>
      <c r="BD252" s="197" t="n">
        <v>0.0</v>
      </c>
      <c r="BE252" s="197" t="n">
        <v>0.5770186185836792</v>
      </c>
      <c r="BF252" s="197" t="n">
        <v>999998.0</v>
      </c>
      <c r="BG252" s="197" t="n">
        <v>999998.0</v>
      </c>
      <c r="BH252" s="197" t="n">
        <v>6549.85791015625</v>
      </c>
      <c r="BI252" s="197" t="n">
        <v>0.0</v>
      </c>
      <c r="BJ252" s="197" t="n">
        <v>999999.0</v>
      </c>
      <c r="BK252" s="197" t="n">
        <v>999999.0</v>
      </c>
      <c r="BL252" s="197" t="n">
        <v>22280.365234375</v>
      </c>
      <c r="BM252" s="197" t="n">
        <v>0.0</v>
      </c>
      <c r="BN252" s="197" t="n">
        <v>0.0</v>
      </c>
      <c r="BO252" s="197" t="n">
        <v>-2077.551025390625</v>
      </c>
      <c r="BP252" s="197" t="n">
        <v>0.0</v>
      </c>
      <c r="BQ252" s="197" t="n">
        <v>999999.0</v>
      </c>
      <c r="BR252" s="197" t="n">
        <v>0.0</v>
      </c>
      <c r="BS252" s="197" t="n">
        <v>999999.0</v>
      </c>
      <c r="BT252" s="197" t="n">
        <v>0.0</v>
      </c>
      <c r="BU252" s="197" t="n">
        <v>647.5408325195312</v>
      </c>
      <c r="BV252" s="197" t="n">
        <v>264.94525146484375</v>
      </c>
      <c r="BW252" s="197" t="n">
        <v>99000.0</v>
      </c>
      <c r="BX252" s="197" t="n">
        <v>475.1764221191406</v>
      </c>
      <c r="BY252" s="197" t="n">
        <v>247.4061737060547</v>
      </c>
      <c r="BZ252" s="197" t="n">
        <v>99000.0</v>
      </c>
      <c r="CA252" s="197" t="n">
        <v>284.45587158203125</v>
      </c>
      <c r="CB252" s="197" t="n">
        <v>212.6729278564453</v>
      </c>
      <c r="CC252" s="197" t="n">
        <v>964.9122924804688</v>
      </c>
      <c r="CD252" s="197" t="n">
        <v>3196.772705078125</v>
      </c>
      <c r="CE252" s="197" t="n">
        <v>1501.614990234375</v>
      </c>
      <c r="CF252" s="197" t="n">
        <v>99000.0</v>
      </c>
      <c r="CG252" s="197" t="n">
        <v>7866.328125</v>
      </c>
      <c r="CH252" s="197" t="n">
        <v>6680.0</v>
      </c>
      <c r="CI252" s="197" t="n">
        <v>4478.4375</v>
      </c>
      <c r="CJ252" s="197" t="n">
        <v>11158.4375</v>
      </c>
      <c r="CK252" s="197" t="n">
        <v>20000.0</v>
      </c>
      <c r="CL252" s="197" t="n">
        <v>20000.0</v>
      </c>
      <c r="CM252" s="197" t="n">
        <v>20000.0</v>
      </c>
      <c r="CN252" s="197" t="n">
        <v>20000.0</v>
      </c>
      <c r="CO252" s="197" t="n">
        <v>20000.0</v>
      </c>
      <c r="CP252" s="197" t="n">
        <v>20000.0</v>
      </c>
      <c r="CQ252" s="197" t="n">
        <v>20000.0</v>
      </c>
      <c r="CR252" s="197" t="n">
        <v>5000.0</v>
      </c>
      <c r="CS252" s="197" t="n">
        <v>0.0</v>
      </c>
      <c r="CT252" s="197" t="n">
        <v>30.0</v>
      </c>
      <c r="CU252" s="197" t="n">
        <v>678.5056762695312</v>
      </c>
    </row>
    <row r="253" spans="2:99">
      <c r="B253" s="122" t="s">
        <v>653</v>
      </c>
      <c r="C253" s="197" t="n">
        <v>3250.0</v>
      </c>
      <c r="D253" s="197" t="n">
        <v>3163.0</v>
      </c>
      <c r="E253" s="197" t="n">
        <v>720.0</v>
      </c>
      <c r="F253" s="122" t="s">
        <v>653</v>
      </c>
      <c r="G253" s="197" t="n">
        <v>3250.0</v>
      </c>
      <c r="H253" s="197" t="n">
        <v>2766.444580078125</v>
      </c>
      <c r="I253" s="197" t="n">
        <v>621.4619140625</v>
      </c>
      <c r="J253" s="197" t="n">
        <v>254.290283203125</v>
      </c>
      <c r="K253" s="197" t="n">
        <v>1067.0</v>
      </c>
      <c r="L253" s="197" t="n">
        <v>4364.029296875</v>
      </c>
      <c r="M253" s="197" t="n">
        <v>4364.029296875</v>
      </c>
      <c r="N253" s="197" t="n">
        <v>4393.02392578125</v>
      </c>
      <c r="O253" s="197" t="n">
        <v>2593.10986328125</v>
      </c>
      <c r="P253" s="197" t="n">
        <v>4393.02392578125</v>
      </c>
      <c r="Q253" s="197" t="n">
        <v>15886.666015625</v>
      </c>
      <c r="R253" s="197" t="n">
        <v>3242.866455078125</v>
      </c>
      <c r="S253" s="197" t="n">
        <v>0.0</v>
      </c>
      <c r="T253" s="197" t="n">
        <v>0.0</v>
      </c>
      <c r="U253" s="197" t="n">
        <v>219.38902282714844</v>
      </c>
      <c r="V253" s="197" t="n">
        <v>0.0</v>
      </c>
      <c r="W253" s="197" t="n">
        <v>0.0</v>
      </c>
      <c r="X253" s="197" t="n">
        <v>0.0</v>
      </c>
      <c r="Y253" s="197" t="n">
        <v>0.0</v>
      </c>
      <c r="Z253" s="197" t="n">
        <v>9687.5</v>
      </c>
      <c r="AA253" s="197" t="n">
        <v>1.0</v>
      </c>
      <c r="AB253" s="197" t="n">
        <v>1799.9140625</v>
      </c>
      <c r="AC253" s="197" t="n">
        <v>0.0</v>
      </c>
      <c r="AD253" s="197" t="n">
        <v>0.6499999761581421</v>
      </c>
      <c r="AE253" s="197" t="n">
        <v>12680.71484375</v>
      </c>
      <c r="AF253" s="197" t="n">
        <v>3295.434814453125</v>
      </c>
      <c r="AG253" s="197" t="n">
        <v>4531.50439453125</v>
      </c>
      <c r="AH253" s="197" t="n">
        <v>894.0551147460938</v>
      </c>
      <c r="AI253" s="197" t="n">
        <v>0.0</v>
      </c>
      <c r="AJ253" s="197" t="n">
        <v>1391.0775146484375</v>
      </c>
      <c r="AK253" s="197" t="n">
        <v>1428.468017578125</v>
      </c>
      <c r="AL253" s="197" t="n">
        <v>6680.0</v>
      </c>
      <c r="AM253" s="197" t="n">
        <v>4364.029296875</v>
      </c>
      <c r="AN253" s="197" t="n">
        <v>0.0</v>
      </c>
      <c r="AO253" s="197" t="n">
        <v>0.0</v>
      </c>
      <c r="AP253" s="197" t="n">
        <v>0.0</v>
      </c>
      <c r="AQ253" s="197" t="n">
        <v>211.63006591796875</v>
      </c>
      <c r="AR253" s="197" t="n">
        <v>1067.0</v>
      </c>
      <c r="AS253" s="197" t="n">
        <v>0.0</v>
      </c>
      <c r="AT253" s="197" t="n">
        <v>999999.0</v>
      </c>
      <c r="AU253" s="197" t="n">
        <v>0.0</v>
      </c>
      <c r="AV253" s="197" t="n">
        <v>999999.0</v>
      </c>
      <c r="AW253" s="197" t="n">
        <v>0.0</v>
      </c>
      <c r="AX253" s="197" t="n">
        <v>0.0</v>
      </c>
      <c r="AY253" s="197" t="n">
        <v>999999.0</v>
      </c>
      <c r="AZ253" s="197" t="n">
        <v>0.0</v>
      </c>
      <c r="BA253" s="197" t="n">
        <v>999999.0</v>
      </c>
      <c r="BB253" s="197" t="n">
        <v>0.0</v>
      </c>
      <c r="BC253" s="197" t="n">
        <v>0.0</v>
      </c>
      <c r="BD253" s="197" t="n">
        <v>0.0</v>
      </c>
      <c r="BE253" s="197" t="n">
        <v>0.0</v>
      </c>
      <c r="BF253" s="197" t="n">
        <v>999999.0</v>
      </c>
      <c r="BG253" s="197" t="n">
        <v>999999.0</v>
      </c>
      <c r="BH253" s="197" t="n">
        <v>999999.0</v>
      </c>
      <c r="BI253" s="197" t="n">
        <v>0.0</v>
      </c>
      <c r="BJ253" s="197" t="n">
        <v>999999.0</v>
      </c>
      <c r="BK253" s="197" t="n">
        <v>999999.0</v>
      </c>
      <c r="BL253" s="197" t="n">
        <v>999999.0</v>
      </c>
      <c r="BM253" s="197" t="n">
        <v>0.0</v>
      </c>
      <c r="BN253" s="197" t="n">
        <v>0.0</v>
      </c>
      <c r="BO253" s="197" t="n">
        <v>0.0</v>
      </c>
      <c r="BP253" s="197" t="n">
        <v>0.0</v>
      </c>
      <c r="BQ253" s="197" t="n">
        <v>999999.0</v>
      </c>
      <c r="BR253" s="197" t="n">
        <v>0.0</v>
      </c>
      <c r="BS253" s="197" t="n">
        <v>999999.0</v>
      </c>
      <c r="BT253" s="197" t="n">
        <v>0.0</v>
      </c>
      <c r="BU253" s="197" t="n">
        <v>603.4268188476562</v>
      </c>
      <c r="BV253" s="197" t="n">
        <v>687.7179565429688</v>
      </c>
      <c r="BW253" s="197" t="n">
        <v>99000.0</v>
      </c>
      <c r="BX253" s="197" t="n">
        <v>270.01617431640625</v>
      </c>
      <c r="BY253" s="197" t="n">
        <v>498.67376708984375</v>
      </c>
      <c r="BZ253" s="197" t="n">
        <v>99000.0</v>
      </c>
      <c r="CA253" s="197" t="n">
        <v>362.41162109375</v>
      </c>
      <c r="CB253" s="197" t="n">
        <v>293.82440185546875</v>
      </c>
      <c r="CC253" s="197" t="n">
        <v>964.9122924804688</v>
      </c>
      <c r="CD253" s="197" t="n">
        <v>1339.709228515625</v>
      </c>
      <c r="CE253" s="197" t="n">
        <v>3337.5517578125</v>
      </c>
      <c r="CF253" s="197" t="n">
        <v>19000.0</v>
      </c>
      <c r="CG253" s="197" t="n">
        <v>0.0</v>
      </c>
      <c r="CH253" s="197" t="n">
        <v>4631.2841796875</v>
      </c>
      <c r="CI253" s="197" t="n">
        <v>3780.884521484375</v>
      </c>
      <c r="CJ253" s="197" t="n">
        <v>8412.1689453125</v>
      </c>
      <c r="CK253" s="197" t="n">
        <v>20000.0</v>
      </c>
      <c r="CL253" s="197" t="n">
        <v>20000.0</v>
      </c>
      <c r="CM253" s="197" t="n">
        <v>20000.0</v>
      </c>
      <c r="CN253" s="197" t="n">
        <v>20000.0</v>
      </c>
      <c r="CO253" s="197" t="n">
        <v>20000.0</v>
      </c>
      <c r="CP253" s="197" t="n">
        <v>20000.0</v>
      </c>
      <c r="CQ253" s="197" t="n">
        <v>20000.0</v>
      </c>
      <c r="CR253" s="197" t="n">
        <v>5000.0</v>
      </c>
      <c r="CS253" s="197" t="n">
        <v>13.0</v>
      </c>
      <c r="CT253" s="197" t="n">
        <v>13.0</v>
      </c>
      <c r="CU253" s="197" t="n">
        <v>810.7166137695312</v>
      </c>
    </row>
    <row r="254" spans="2:99">
      <c r="B254" s="122" t="s">
        <v>654</v>
      </c>
      <c r="C254" s="197" t="n">
        <v>3252.0</v>
      </c>
      <c r="D254" s="197" t="n">
        <v>3163.0</v>
      </c>
      <c r="E254" s="197" t="n">
        <v>575.0</v>
      </c>
      <c r="F254" s="122" t="s">
        <v>654</v>
      </c>
      <c r="G254" s="197" t="n">
        <v>3088.440673828125</v>
      </c>
      <c r="H254" s="197" t="n">
        <v>2724.154541015625</v>
      </c>
      <c r="I254" s="197" t="n">
        <v>547.1101684570312</v>
      </c>
      <c r="J254" s="197" t="n">
        <v>323.6666564941406</v>
      </c>
      <c r="K254" s="197" t="n">
        <v>956.454833984375</v>
      </c>
      <c r="L254" s="197" t="n">
        <v>3152.805908203125</v>
      </c>
      <c r="M254" s="197" t="n">
        <v>3152.805908203125</v>
      </c>
      <c r="N254" s="197" t="n">
        <v>2611.5400390625</v>
      </c>
      <c r="O254" s="197" t="n">
        <v>742.680908203125</v>
      </c>
      <c r="P254" s="197" t="n">
        <v>742.680908203125</v>
      </c>
      <c r="Q254" s="197" t="n">
        <v>16222.9306640625</v>
      </c>
      <c r="R254" s="197" t="n">
        <v>2796.264892578125</v>
      </c>
      <c r="S254" s="197" t="n">
        <v>0.0</v>
      </c>
      <c r="T254" s="197" t="n">
        <v>561.7953491210938</v>
      </c>
      <c r="U254" s="197" t="n">
        <v>-27.51764678955078</v>
      </c>
      <c r="V254" s="197" t="n">
        <v>0.0</v>
      </c>
      <c r="W254" s="197" t="n">
        <v>0.0</v>
      </c>
      <c r="X254" s="197" t="n">
        <v>0.0</v>
      </c>
      <c r="Y254" s="197" t="n">
        <v>0.0</v>
      </c>
      <c r="Z254" s="197" t="n">
        <v>13361.458984375</v>
      </c>
      <c r="AA254" s="197" t="n">
        <v>1.0</v>
      </c>
      <c r="AB254" s="197" t="n">
        <v>0.0</v>
      </c>
      <c r="AC254" s="197" t="n">
        <v>0.0</v>
      </c>
      <c r="AD254" s="197" t="n">
        <v>0.6499999761581421</v>
      </c>
      <c r="AE254" s="197" t="n">
        <v>12958.15234375</v>
      </c>
      <c r="AF254" s="197" t="n">
        <v>3545.055419921875</v>
      </c>
      <c r="AG254" s="197" t="n">
        <v>4195.01171875</v>
      </c>
      <c r="AH254" s="197" t="n">
        <v>1964.9488525390625</v>
      </c>
      <c r="AI254" s="197" t="n">
        <v>615.0756225585938</v>
      </c>
      <c r="AJ254" s="197" t="n">
        <v>800.0</v>
      </c>
      <c r="AK254" s="197" t="n">
        <v>894.0664672851562</v>
      </c>
      <c r="AL254" s="197" t="n">
        <v>6680.0</v>
      </c>
      <c r="AM254" s="197" t="n">
        <v>4256.52001953125</v>
      </c>
      <c r="AN254" s="197" t="n">
        <v>0.0</v>
      </c>
      <c r="AO254" s="197" t="n">
        <v>0.0</v>
      </c>
      <c r="AP254" s="197" t="n">
        <v>0.0</v>
      </c>
      <c r="AQ254" s="197" t="n">
        <v>323.6666564941406</v>
      </c>
      <c r="AR254" s="197" t="n">
        <v>1067.0</v>
      </c>
      <c r="AS254" s="197" t="n">
        <v>0.0</v>
      </c>
      <c r="AT254" s="197" t="n">
        <v>999999.0</v>
      </c>
      <c r="AU254" s="197" t="n">
        <v>0.0</v>
      </c>
      <c r="AV254" s="197" t="n">
        <v>999999.0</v>
      </c>
      <c r="AW254" s="197" t="n">
        <v>0.0</v>
      </c>
      <c r="AX254" s="197" t="n">
        <v>0.0</v>
      </c>
      <c r="AY254" s="197" t="n">
        <v>999999.0</v>
      </c>
      <c r="AZ254" s="197" t="n">
        <v>0.0</v>
      </c>
      <c r="BA254" s="197" t="n">
        <v>999999.0</v>
      </c>
      <c r="BB254" s="197" t="n">
        <v>0.0</v>
      </c>
      <c r="BC254" s="197" t="n">
        <v>0.0</v>
      </c>
      <c r="BD254" s="197" t="n">
        <v>0.0</v>
      </c>
      <c r="BE254" s="197" t="n">
        <v>0.0</v>
      </c>
      <c r="BF254" s="197" t="n">
        <v>999999.0</v>
      </c>
      <c r="BG254" s="197" t="n">
        <v>999999.0</v>
      </c>
      <c r="BH254" s="197" t="n">
        <v>999999.0</v>
      </c>
      <c r="BI254" s="197" t="n">
        <v>0.0</v>
      </c>
      <c r="BJ254" s="197" t="n">
        <v>999999.0</v>
      </c>
      <c r="BK254" s="197" t="n">
        <v>999999.0</v>
      </c>
      <c r="BL254" s="197" t="n">
        <v>999999.0</v>
      </c>
      <c r="BM254" s="197" t="n">
        <v>0.0</v>
      </c>
      <c r="BN254" s="197" t="n">
        <v>0.0</v>
      </c>
      <c r="BO254" s="197" t="n">
        <v>0.0</v>
      </c>
      <c r="BP254" s="197" t="n">
        <v>0.0</v>
      </c>
      <c r="BQ254" s="197" t="n">
        <v>999999.0</v>
      </c>
      <c r="BR254" s="197" t="n">
        <v>0.0</v>
      </c>
      <c r="BS254" s="197" t="n">
        <v>999999.0</v>
      </c>
      <c r="BT254" s="197" t="n">
        <v>0.0</v>
      </c>
      <c r="BU254" s="197" t="n">
        <v>323.6217041015625</v>
      </c>
      <c r="BV254" s="197" t="n">
        <v>600.8509521484375</v>
      </c>
      <c r="BW254" s="197" t="n">
        <v>99000.0</v>
      </c>
      <c r="BX254" s="197" t="n">
        <v>261.80694580078125</v>
      </c>
      <c r="BY254" s="197" t="n">
        <v>264.24237060546875</v>
      </c>
      <c r="BZ254" s="197" t="n">
        <v>99000.0</v>
      </c>
      <c r="CA254" s="197" t="n">
        <v>290.56854248046875</v>
      </c>
      <c r="CB254" s="197" t="n">
        <v>369.8609619140625</v>
      </c>
      <c r="CC254" s="197" t="n">
        <v>964.9122924804688</v>
      </c>
      <c r="CD254" s="197" t="n">
        <v>1253.838134765625</v>
      </c>
      <c r="CE254" s="197" t="n">
        <v>1269.2374267578125</v>
      </c>
      <c r="CF254" s="197" t="n">
        <v>15500.0</v>
      </c>
      <c r="CG254" s="197" t="n">
        <v>0.0</v>
      </c>
      <c r="CH254" s="197" t="n">
        <v>2881.111083984375</v>
      </c>
      <c r="CI254" s="197" t="n">
        <v>3244.254638671875</v>
      </c>
      <c r="CJ254" s="197" t="n">
        <v>6125.36572265625</v>
      </c>
      <c r="CK254" s="197" t="n">
        <v>20000.0</v>
      </c>
      <c r="CL254" s="197" t="n">
        <v>20000.0</v>
      </c>
      <c r="CM254" s="197" t="n">
        <v>20000.0</v>
      </c>
      <c r="CN254" s="197" t="n">
        <v>20000.0</v>
      </c>
      <c r="CO254" s="197" t="n">
        <v>20000.0</v>
      </c>
      <c r="CP254" s="197" t="n">
        <v>20000.0</v>
      </c>
      <c r="CQ254" s="197" t="n">
        <v>20000.0</v>
      </c>
      <c r="CR254" s="197" t="n">
        <v>5000.0</v>
      </c>
      <c r="CS254" s="197" t="n">
        <v>13.0</v>
      </c>
      <c r="CT254" s="197" t="n">
        <v>13.0</v>
      </c>
      <c r="CU254" s="197" t="n">
        <v>699.0662231445312</v>
      </c>
    </row>
    <row r="255" spans="2:99">
      <c r="B255" s="122" t="s">
        <v>655</v>
      </c>
      <c r="C255" s="197" t="n">
        <v>3316.0</v>
      </c>
      <c r="D255" s="197" t="n">
        <v>2788.0</v>
      </c>
      <c r="E255" s="197" t="n">
        <v>575.0</v>
      </c>
      <c r="F255" s="122" t="s">
        <v>655</v>
      </c>
      <c r="G255" s="197" t="n">
        <v>3316.0</v>
      </c>
      <c r="H255" s="197" t="n">
        <v>2788.0</v>
      </c>
      <c r="I255" s="197" t="n">
        <v>575.0</v>
      </c>
      <c r="J255" s="197" t="n">
        <v>493.4689025878906</v>
      </c>
      <c r="K255" s="197" t="n">
        <v>1067.0</v>
      </c>
      <c r="L255" s="197" t="n">
        <v>4224.12890625</v>
      </c>
      <c r="M255" s="197" t="n">
        <v>4224.12890625</v>
      </c>
      <c r="N255" s="197" t="n">
        <v>4246.1630859375</v>
      </c>
      <c r="O255" s="197" t="n">
        <v>4246.1630859375</v>
      </c>
      <c r="P255" s="197" t="n">
        <v>4246.1630859375</v>
      </c>
      <c r="Q255" s="197" t="n">
        <v>45079.9140625</v>
      </c>
      <c r="R255" s="197" t="n">
        <v>3863.636474609375</v>
      </c>
      <c r="S255" s="197" t="n">
        <v>0.0</v>
      </c>
      <c r="T255" s="197" t="n">
        <v>250.0122528076172</v>
      </c>
      <c r="U255" s="197" t="n">
        <v>10795.6943359375</v>
      </c>
      <c r="V255" s="197" t="n">
        <v>47960.87109375</v>
      </c>
      <c r="W255" s="197" t="n">
        <v>25504.4296875</v>
      </c>
      <c r="X255" s="197" t="n">
        <v>22456.44140625</v>
      </c>
      <c r="Y255" s="197" t="n">
        <v>0.0</v>
      </c>
      <c r="Z255" s="197" t="n">
        <v>4500.0</v>
      </c>
      <c r="AA255" s="197" t="n">
        <v>1.0</v>
      </c>
      <c r="AB255" s="197" t="n">
        <v>0.0</v>
      </c>
      <c r="AC255" s="197" t="n">
        <v>0.0</v>
      </c>
      <c r="AD255" s="197" t="n">
        <v>0.6499999761581421</v>
      </c>
      <c r="AE255" s="197" t="n">
        <v>39491.55859375</v>
      </c>
      <c r="AF255" s="197" t="n">
        <v>8818.8896484375</v>
      </c>
      <c r="AG255" s="197" t="n">
        <v>10551.7900390625</v>
      </c>
      <c r="AH255" s="197" t="n">
        <v>4195.38037109375</v>
      </c>
      <c r="AI255" s="197" t="n">
        <v>2661.3056640625</v>
      </c>
      <c r="AJ255" s="197" t="n">
        <v>9792.5185546875</v>
      </c>
      <c r="AK255" s="197" t="n">
        <v>10269.5986328125</v>
      </c>
      <c r="AL255" s="197" t="n">
        <v>7386.25634765625</v>
      </c>
      <c r="AM255" s="197" t="n">
        <v>4224.12890625</v>
      </c>
      <c r="AN255" s="197" t="n">
        <v>0.0</v>
      </c>
      <c r="AO255" s="197" t="n">
        <v>0.0</v>
      </c>
      <c r="AP255" s="197" t="n">
        <v>0.0</v>
      </c>
      <c r="AQ255" s="197" t="n">
        <v>485.5</v>
      </c>
      <c r="AR255" s="197" t="n">
        <v>1067.0</v>
      </c>
      <c r="AS255" s="197" t="n">
        <v>0.0</v>
      </c>
      <c r="AT255" s="197" t="n">
        <v>999999.0</v>
      </c>
      <c r="AU255" s="197" t="n">
        <v>0.0</v>
      </c>
      <c r="AV255" s="197" t="n">
        <v>999999.0</v>
      </c>
      <c r="AW255" s="197" t="n">
        <v>0.0</v>
      </c>
      <c r="AX255" s="197" t="n">
        <v>0.0</v>
      </c>
      <c r="AY255" s="197" t="n">
        <v>999999.0</v>
      </c>
      <c r="AZ255" s="197" t="n">
        <v>0.0</v>
      </c>
      <c r="BA255" s="197" t="n">
        <v>999999.0</v>
      </c>
      <c r="BB255" s="197" t="n">
        <v>0.0</v>
      </c>
      <c r="BC255" s="197" t="n">
        <v>0.0</v>
      </c>
      <c r="BD255" s="197" t="n">
        <v>0.0</v>
      </c>
      <c r="BE255" s="197" t="n">
        <v>0.0</v>
      </c>
      <c r="BF255" s="197" t="n">
        <v>999999.0</v>
      </c>
      <c r="BG255" s="197" t="n">
        <v>999999.0</v>
      </c>
      <c r="BH255" s="197" t="n">
        <v>999999.0</v>
      </c>
      <c r="BI255" s="197" t="n">
        <v>0.0</v>
      </c>
      <c r="BJ255" s="197" t="n">
        <v>999999.0</v>
      </c>
      <c r="BK255" s="197" t="n">
        <v>999999.0</v>
      </c>
      <c r="BL255" s="197" t="n">
        <v>999999.0</v>
      </c>
      <c r="BM255" s="197" t="n">
        <v>0.0</v>
      </c>
      <c r="BN255" s="197" t="n">
        <v>0.0</v>
      </c>
      <c r="BO255" s="197" t="n">
        <v>0.0</v>
      </c>
      <c r="BP255" s="197" t="n">
        <v>0.0</v>
      </c>
      <c r="BQ255" s="197" t="n">
        <v>999999.0</v>
      </c>
      <c r="BR255" s="197" t="n">
        <v>0.0</v>
      </c>
      <c r="BS255" s="197" t="n">
        <v>999999.0</v>
      </c>
      <c r="BT255" s="197" t="n">
        <v>0.0</v>
      </c>
      <c r="BU255" s="197" t="n">
        <v>318.17608642578125</v>
      </c>
      <c r="BV255" s="197" t="n">
        <v>323.90399169921875</v>
      </c>
      <c r="BW255" s="197" t="n">
        <v>99000.0</v>
      </c>
      <c r="BX255" s="197" t="n">
        <v>268.6483154296875</v>
      </c>
      <c r="BY255" s="197" t="n">
        <v>264.0712585449219</v>
      </c>
      <c r="BZ255" s="197" t="n">
        <v>99000.0</v>
      </c>
      <c r="CA255" s="197" t="n">
        <v>306.7308654785156</v>
      </c>
      <c r="CB255" s="197" t="n">
        <v>288.14117431640625</v>
      </c>
      <c r="CC255" s="197" t="n">
        <v>964.9122924804688</v>
      </c>
      <c r="CD255" s="197" t="n">
        <v>1351.4158935546875</v>
      </c>
      <c r="CE255" s="197" t="n">
        <v>1284.3175048828125</v>
      </c>
      <c r="CF255" s="197" t="n">
        <v>15500.0</v>
      </c>
      <c r="CG255" s="197" t="n">
        <v>0.0</v>
      </c>
      <c r="CH255" s="197" t="n">
        <v>4377.71923828125</v>
      </c>
      <c r="CI255" s="197" t="n">
        <v>3750.0</v>
      </c>
      <c r="CJ255" s="197" t="n">
        <v>8127.71923828125</v>
      </c>
      <c r="CK255" s="197" t="n">
        <v>20000.0</v>
      </c>
      <c r="CL255" s="197" t="n">
        <v>20000.0</v>
      </c>
      <c r="CM255" s="197" t="n">
        <v>20000.0</v>
      </c>
      <c r="CN255" s="197" t="n">
        <v>20000.0</v>
      </c>
      <c r="CO255" s="197" t="n">
        <v>20000.0</v>
      </c>
      <c r="CP255" s="197" t="n">
        <v>20000.0</v>
      </c>
      <c r="CQ255" s="197" t="n">
        <v>20000.0</v>
      </c>
      <c r="CR255" s="197" t="n">
        <v>5000.0</v>
      </c>
      <c r="CS255" s="197" t="n">
        <v>0.0</v>
      </c>
      <c r="CT255" s="197" t="n">
        <v>0.0</v>
      </c>
      <c r="CU255" s="197" t="n">
        <v>965.9091186523438</v>
      </c>
    </row>
    <row r="256" spans="2:99">
      <c r="B256" s="122" t="s">
        <v>656</v>
      </c>
      <c r="C256" s="197" t="n">
        <v>3389.0</v>
      </c>
      <c r="D256" s="197" t="n">
        <v>2788.0</v>
      </c>
      <c r="E256" s="197" t="n">
        <v>572.0</v>
      </c>
      <c r="F256" s="122" t="s">
        <v>656</v>
      </c>
      <c r="G256" s="197" t="n">
        <v>3389.0</v>
      </c>
      <c r="H256" s="197" t="n">
        <v>2788.0</v>
      </c>
      <c r="I256" s="197" t="n">
        <v>572.0</v>
      </c>
      <c r="J256" s="197" t="n">
        <v>645.2838134765625</v>
      </c>
      <c r="K256" s="197" t="n">
        <v>1067.0</v>
      </c>
      <c r="L256" s="197" t="n">
        <v>4228.6494140625</v>
      </c>
      <c r="M256" s="197" t="n">
        <v>4228.6494140625</v>
      </c>
      <c r="N256" s="197" t="n">
        <v>5677.23046875</v>
      </c>
      <c r="O256" s="197" t="n">
        <v>5677.23046875</v>
      </c>
      <c r="P256" s="197" t="n">
        <v>5677.23046875</v>
      </c>
      <c r="Q256" s="197" t="n">
        <v>57604.72265625</v>
      </c>
      <c r="R256" s="197" t="n">
        <v>7781.71142578125</v>
      </c>
      <c r="S256" s="197" t="n">
        <v>0.0</v>
      </c>
      <c r="T256" s="197" t="n">
        <v>1002.174072265625</v>
      </c>
      <c r="U256" s="197" t="n">
        <v>16936.310546875</v>
      </c>
      <c r="V256" s="197" t="n">
        <v>73812.953125</v>
      </c>
      <c r="W256" s="197" t="n">
        <v>41342.5390625</v>
      </c>
      <c r="X256" s="197" t="n">
        <v>32470.412109375</v>
      </c>
      <c r="Y256" s="197" t="n">
        <v>0.0</v>
      </c>
      <c r="Z256" s="197" t="n">
        <v>6000.0</v>
      </c>
      <c r="AA256" s="197" t="n">
        <v>1.0</v>
      </c>
      <c r="AB256" s="197" t="n">
        <v>0.0</v>
      </c>
      <c r="AC256" s="197" t="n">
        <v>0.0</v>
      </c>
      <c r="AD256" s="197" t="n">
        <v>0.6499999761581421</v>
      </c>
      <c r="AE256" s="197" t="n">
        <v>56001.5</v>
      </c>
      <c r="AF256" s="197" t="n">
        <v>9159.646484375</v>
      </c>
      <c r="AG256" s="197" t="n">
        <v>13796.5517578125</v>
      </c>
      <c r="AH256" s="197" t="n">
        <v>9439.8115234375</v>
      </c>
      <c r="AI256" s="197" t="n">
        <v>7864.578125</v>
      </c>
      <c r="AJ256" s="197" t="n">
        <v>12472.6708984375</v>
      </c>
      <c r="AK256" s="197" t="n">
        <v>12878.9345703125</v>
      </c>
      <c r="AL256" s="197" t="n">
        <v>8500.0</v>
      </c>
      <c r="AM256" s="197" t="n">
        <v>4228.6494140625</v>
      </c>
      <c r="AN256" s="197" t="n">
        <v>0.0</v>
      </c>
      <c r="AO256" s="197" t="n">
        <v>0.0</v>
      </c>
      <c r="AP256" s="197" t="n">
        <v>0.0</v>
      </c>
      <c r="AQ256" s="197" t="n">
        <v>647.3333129882812</v>
      </c>
      <c r="AR256" s="197" t="n">
        <v>711.3333129882812</v>
      </c>
      <c r="AS256" s="197" t="n">
        <v>0.0</v>
      </c>
      <c r="AT256" s="197" t="n">
        <v>999999.0</v>
      </c>
      <c r="AU256" s="197" t="n">
        <v>0.0</v>
      </c>
      <c r="AV256" s="197" t="n">
        <v>999999.0</v>
      </c>
      <c r="AW256" s="197" t="n">
        <v>0.0</v>
      </c>
      <c r="AX256" s="197" t="n">
        <v>0.0</v>
      </c>
      <c r="AY256" s="197" t="n">
        <v>999999.0</v>
      </c>
      <c r="AZ256" s="197" t="n">
        <v>0.0</v>
      </c>
      <c r="BA256" s="197" t="n">
        <v>999999.0</v>
      </c>
      <c r="BB256" s="197" t="n">
        <v>0.0</v>
      </c>
      <c r="BC256" s="197" t="n">
        <v>0.0</v>
      </c>
      <c r="BD256" s="197" t="n">
        <v>0.0</v>
      </c>
      <c r="BE256" s="197" t="n">
        <v>0.0</v>
      </c>
      <c r="BF256" s="197" t="n">
        <v>999999.0</v>
      </c>
      <c r="BG256" s="197" t="n">
        <v>999999.0</v>
      </c>
      <c r="BH256" s="197" t="n">
        <v>999999.0</v>
      </c>
      <c r="BI256" s="197" t="n">
        <v>0.0</v>
      </c>
      <c r="BJ256" s="197" t="n">
        <v>999999.0</v>
      </c>
      <c r="BK256" s="197" t="n">
        <v>999999.0</v>
      </c>
      <c r="BL256" s="197" t="n">
        <v>999999.0</v>
      </c>
      <c r="BM256" s="197" t="n">
        <v>0.0</v>
      </c>
      <c r="BN256" s="197" t="n">
        <v>0.0</v>
      </c>
      <c r="BO256" s="197" t="n">
        <v>0.0</v>
      </c>
      <c r="BP256" s="197" t="n">
        <v>0.0</v>
      </c>
      <c r="BQ256" s="197" t="n">
        <v>999999.0</v>
      </c>
      <c r="BR256" s="197" t="n">
        <v>0.0</v>
      </c>
      <c r="BS256" s="197" t="n">
        <v>999999.0</v>
      </c>
      <c r="BT256" s="197" t="n">
        <v>0.0</v>
      </c>
      <c r="BU256" s="197" t="n">
        <v>233.7793426513672</v>
      </c>
      <c r="BV256" s="197" t="n">
        <v>331.1134338378906</v>
      </c>
      <c r="BW256" s="197" t="n">
        <v>99000.0</v>
      </c>
      <c r="BX256" s="197" t="n">
        <v>192.82778930664062</v>
      </c>
      <c r="BY256" s="197" t="n">
        <v>278.3147888183594</v>
      </c>
      <c r="BZ256" s="197" t="n">
        <v>99000.0</v>
      </c>
      <c r="CA256" s="197" t="n">
        <v>329.37420654296875</v>
      </c>
      <c r="CB256" s="197" t="n">
        <v>307.3628234863281</v>
      </c>
      <c r="CC256" s="197" t="n">
        <v>631.5789184570312</v>
      </c>
      <c r="CD256" s="197" t="n">
        <v>269.88800048828125</v>
      </c>
      <c r="CE256" s="197" t="n">
        <v>1468.5709228515625</v>
      </c>
      <c r="CF256" s="197" t="n">
        <v>12500.0</v>
      </c>
      <c r="CG256" s="197" t="n">
        <v>0.0</v>
      </c>
      <c r="CH256" s="197" t="n">
        <v>300.0</v>
      </c>
      <c r="CI256" s="197" t="n">
        <v>3000.0</v>
      </c>
      <c r="CJ256" s="197" t="n">
        <v>3300.0</v>
      </c>
      <c r="CK256" s="197" t="n">
        <v>20000.0</v>
      </c>
      <c r="CL256" s="197" t="n">
        <v>20000.0</v>
      </c>
      <c r="CM256" s="197" t="n">
        <v>20000.0</v>
      </c>
      <c r="CN256" s="197" t="n">
        <v>20000.0</v>
      </c>
      <c r="CO256" s="197" t="n">
        <v>20000.0</v>
      </c>
      <c r="CP256" s="197" t="n">
        <v>20000.0</v>
      </c>
      <c r="CQ256" s="197" t="n">
        <v>20000.0</v>
      </c>
      <c r="CR256" s="197" t="n">
        <v>5000.0</v>
      </c>
      <c r="CS256" s="197" t="n">
        <v>0.0</v>
      </c>
      <c r="CT256" s="197" t="n">
        <v>0.0</v>
      </c>
      <c r="CU256" s="197" t="n">
        <v>1945.4278564453125</v>
      </c>
    </row>
    <row r="257" spans="2:99">
      <c r="B257" s="122" t="s">
        <v>657</v>
      </c>
      <c r="C257" s="197" t="n">
        <v>3516.0</v>
      </c>
      <c r="D257" s="197" t="n">
        <v>2806.0</v>
      </c>
      <c r="E257" s="197" t="n">
        <v>563.0</v>
      </c>
      <c r="F257" s="122" t="s">
        <v>657</v>
      </c>
      <c r="G257" s="197" t="n">
        <v>3516.0</v>
      </c>
      <c r="H257" s="197" t="n">
        <v>2806.0</v>
      </c>
      <c r="I257" s="197" t="n">
        <v>563.0</v>
      </c>
      <c r="J257" s="197" t="n">
        <v>762.7086791992188</v>
      </c>
      <c r="K257" s="197" t="n">
        <v>1067.0</v>
      </c>
      <c r="L257" s="197" t="n">
        <v>4248.66015625</v>
      </c>
      <c r="M257" s="197" t="n">
        <v>4248.66015625</v>
      </c>
      <c r="N257" s="197" t="n">
        <v>5444.25537109375</v>
      </c>
      <c r="O257" s="197" t="n">
        <v>5444.25537109375</v>
      </c>
      <c r="P257" s="197" t="n">
        <v>5444.25537109375</v>
      </c>
      <c r="Q257" s="197" t="n">
        <v>68798.8828125</v>
      </c>
      <c r="R257" s="197" t="n">
        <v>8297.0712890625</v>
      </c>
      <c r="S257" s="197" t="n">
        <v>0.0</v>
      </c>
      <c r="T257" s="197" t="n">
        <v>564.0617065429688</v>
      </c>
      <c r="U257" s="197" t="n">
        <v>67591.125</v>
      </c>
      <c r="V257" s="197" t="n">
        <v>119354.046875</v>
      </c>
      <c r="W257" s="197" t="n">
        <v>65929.5546875</v>
      </c>
      <c r="X257" s="197" t="n">
        <v>53424.49609375</v>
      </c>
      <c r="Y257" s="197" t="n">
        <v>0.0</v>
      </c>
      <c r="Z257" s="197" t="n">
        <v>19872.767578125</v>
      </c>
      <c r="AA257" s="197" t="n">
        <v>1.0</v>
      </c>
      <c r="AB257" s="197" t="n">
        <v>0.0</v>
      </c>
      <c r="AC257" s="197" t="n">
        <v>0.0</v>
      </c>
      <c r="AD257" s="197" t="n">
        <v>0.3499999940395355</v>
      </c>
      <c r="AE257" s="197" t="n">
        <v>51860.62890625</v>
      </c>
      <c r="AF257" s="197" t="n">
        <v>7431.73583984375</v>
      </c>
      <c r="AG257" s="197" t="n">
        <v>23143.5625</v>
      </c>
      <c r="AH257" s="197" t="n">
        <v>10076.732421875</v>
      </c>
      <c r="AI257" s="197" t="n">
        <v>8528.1533203125</v>
      </c>
      <c r="AJ257" s="197" t="n">
        <v>16407.65234375</v>
      </c>
      <c r="AK257" s="197" t="n">
        <v>17337.197265625</v>
      </c>
      <c r="AL257" s="197" t="n">
        <v>8500.0</v>
      </c>
      <c r="AM257" s="197" t="n">
        <v>4248.66015625</v>
      </c>
      <c r="AN257" s="197" t="n">
        <v>0.0</v>
      </c>
      <c r="AO257" s="197" t="n">
        <v>0.0</v>
      </c>
      <c r="AP257" s="197" t="n">
        <v>0.0</v>
      </c>
      <c r="AQ257" s="197" t="n">
        <v>809.1666870117188</v>
      </c>
      <c r="AR257" s="197" t="n">
        <v>889.1666870117188</v>
      </c>
      <c r="AS257" s="197" t="n">
        <v>0.0</v>
      </c>
      <c r="AT257" s="197" t="n">
        <v>999999.0</v>
      </c>
      <c r="AU257" s="197" t="n">
        <v>0.0</v>
      </c>
      <c r="AV257" s="197" t="n">
        <v>999999.0</v>
      </c>
      <c r="AW257" s="197" t="n">
        <v>0.0</v>
      </c>
      <c r="AX257" s="197" t="n">
        <v>0.0</v>
      </c>
      <c r="AY257" s="197" t="n">
        <v>999999.0</v>
      </c>
      <c r="AZ257" s="197" t="n">
        <v>0.0</v>
      </c>
      <c r="BA257" s="197" t="n">
        <v>999999.0</v>
      </c>
      <c r="BB257" s="197" t="n">
        <v>0.0</v>
      </c>
      <c r="BC257" s="197" t="n">
        <v>0.0</v>
      </c>
      <c r="BD257" s="197" t="n">
        <v>0.0</v>
      </c>
      <c r="BE257" s="197" t="n">
        <v>0.0</v>
      </c>
      <c r="BF257" s="197" t="n">
        <v>999999.0</v>
      </c>
      <c r="BG257" s="197" t="n">
        <v>999999.0</v>
      </c>
      <c r="BH257" s="197" t="n">
        <v>999999.0</v>
      </c>
      <c r="BI257" s="197" t="n">
        <v>0.0</v>
      </c>
      <c r="BJ257" s="197" t="n">
        <v>999999.0</v>
      </c>
      <c r="BK257" s="197" t="n">
        <v>999999.0</v>
      </c>
      <c r="BL257" s="197" t="n">
        <v>999999.0</v>
      </c>
      <c r="BM257" s="197" t="n">
        <v>0.0</v>
      </c>
      <c r="BN257" s="197" t="n">
        <v>0.0</v>
      </c>
      <c r="BO257" s="197" t="n">
        <v>0.0</v>
      </c>
      <c r="BP257" s="197" t="n">
        <v>0.0</v>
      </c>
      <c r="BQ257" s="197" t="n">
        <v>999999.0</v>
      </c>
      <c r="BR257" s="197" t="n">
        <v>0.0</v>
      </c>
      <c r="BS257" s="197" t="n">
        <v>999999.0</v>
      </c>
      <c r="BT257" s="197" t="n">
        <v>0.0</v>
      </c>
      <c r="BU257" s="197" t="n">
        <v>226.20880126953125</v>
      </c>
      <c r="BV257" s="197" t="n">
        <v>234.33775329589844</v>
      </c>
      <c r="BW257" s="197" t="n">
        <v>99000.0</v>
      </c>
      <c r="BX257" s="197" t="n">
        <v>177.2646484375</v>
      </c>
      <c r="BY257" s="197" t="n">
        <v>192.2762451171875</v>
      </c>
      <c r="BZ257" s="197" t="n">
        <v>99000.0</v>
      </c>
      <c r="CA257" s="197" t="n">
        <v>419.23126220703125</v>
      </c>
      <c r="CB257" s="197" t="n">
        <v>332.0972900390625</v>
      </c>
      <c r="CC257" s="197" t="n">
        <v>631.5789184570312</v>
      </c>
      <c r="CD257" s="197" t="n">
        <v>207.11654663085938</v>
      </c>
      <c r="CE257" s="197" t="n">
        <v>258.1546630859375</v>
      </c>
      <c r="CF257" s="197" t="n">
        <v>8000.0</v>
      </c>
      <c r="CG257" s="197" t="n">
        <v>0.0</v>
      </c>
      <c r="CH257" s="197" t="n">
        <v>1477.0377197265625</v>
      </c>
      <c r="CI257" s="197" t="n">
        <v>2500.0</v>
      </c>
      <c r="CJ257" s="197" t="n">
        <v>3977.037841796875</v>
      </c>
      <c r="CK257" s="197" t="n">
        <v>20000.0</v>
      </c>
      <c r="CL257" s="197" t="n">
        <v>20000.0</v>
      </c>
      <c r="CM257" s="197" t="n">
        <v>20000.0</v>
      </c>
      <c r="CN257" s="197" t="n">
        <v>20000.0</v>
      </c>
      <c r="CO257" s="197" t="n">
        <v>20000.0</v>
      </c>
      <c r="CP257" s="197" t="n">
        <v>20000.0</v>
      </c>
      <c r="CQ257" s="197" t="n">
        <v>20000.0</v>
      </c>
      <c r="CR257" s="197" t="n">
        <v>5000.0</v>
      </c>
      <c r="CS257" s="197" t="n">
        <v>0.0</v>
      </c>
      <c r="CT257" s="197" t="n">
        <v>0.0</v>
      </c>
      <c r="CU257" s="197" t="n">
        <v>2074.267822265625</v>
      </c>
    </row>
    <row r="258" spans="2:99">
      <c r="B258" s="122" t="s">
        <v>658</v>
      </c>
      <c r="C258" s="197" t="n">
        <v>4360.0</v>
      </c>
      <c r="D258" s="197" t="n">
        <v>3058.0</v>
      </c>
      <c r="E258" s="197" t="n">
        <v>665.0</v>
      </c>
      <c r="F258" s="122" t="s">
        <v>658</v>
      </c>
      <c r="G258" s="197" t="n">
        <v>3895.69580078125</v>
      </c>
      <c r="H258" s="197" t="n">
        <v>3058.0</v>
      </c>
      <c r="I258" s="197" t="n">
        <v>665.0</v>
      </c>
      <c r="J258" s="197" t="n">
        <v>859.1808471679688</v>
      </c>
      <c r="K258" s="197" t="n">
        <v>1067.0</v>
      </c>
      <c r="L258" s="197" t="n">
        <v>4291.90283203125</v>
      </c>
      <c r="M258" s="197" t="n">
        <v>4291.90283203125</v>
      </c>
      <c r="N258" s="197" t="n">
        <v>4875.5810546875</v>
      </c>
      <c r="O258" s="197" t="n">
        <v>4875.5810546875</v>
      </c>
      <c r="P258" s="197" t="n">
        <v>4875.5810546875</v>
      </c>
      <c r="Q258" s="197" t="n">
        <v>26605.8984375</v>
      </c>
      <c r="R258" s="197" t="n">
        <v>7447.00146484375</v>
      </c>
      <c r="S258" s="197" t="n">
        <v>0.0</v>
      </c>
      <c r="T258" s="197" t="n">
        <v>145.1512451171875</v>
      </c>
      <c r="U258" s="197" t="n">
        <v>969.8290405273438</v>
      </c>
      <c r="V258" s="197" t="n">
        <v>17785.98046875</v>
      </c>
      <c r="W258" s="197" t="n">
        <v>9930.1591796875</v>
      </c>
      <c r="X258" s="197" t="n">
        <v>7855.8212890625</v>
      </c>
      <c r="Y258" s="197" t="n">
        <v>0.0</v>
      </c>
      <c r="Z258" s="197" t="n">
        <v>8854.8388671875</v>
      </c>
      <c r="AA258" s="197" t="n">
        <v>1.0</v>
      </c>
      <c r="AB258" s="197" t="n">
        <v>0.0</v>
      </c>
      <c r="AC258" s="197" t="n">
        <v>0.0</v>
      </c>
      <c r="AD258" s="197" t="n">
        <v>0.3499999940395355</v>
      </c>
      <c r="AE258" s="197" t="n">
        <v>12704.251953125</v>
      </c>
      <c r="AF258" s="197" t="n">
        <v>5774.0869140625</v>
      </c>
      <c r="AG258" s="197" t="n">
        <v>0.0</v>
      </c>
      <c r="AH258" s="197" t="n">
        <v>2688.814697265625</v>
      </c>
      <c r="AI258" s="197" t="n">
        <v>1189.9627685546875</v>
      </c>
      <c r="AJ258" s="197" t="n">
        <v>936.310546875</v>
      </c>
      <c r="AK258" s="197" t="n">
        <v>1465.69580078125</v>
      </c>
      <c r="AL258" s="197" t="n">
        <v>7560.64501953125</v>
      </c>
      <c r="AM258" s="197" t="n">
        <v>4291.90283203125</v>
      </c>
      <c r="AN258" s="197" t="n">
        <v>0.0</v>
      </c>
      <c r="AO258" s="197" t="n">
        <v>0.0</v>
      </c>
      <c r="AP258" s="197" t="n">
        <v>0.0</v>
      </c>
      <c r="AQ258" s="197" t="n">
        <v>948.0926513671875</v>
      </c>
      <c r="AR258" s="197" t="n">
        <v>1067.0</v>
      </c>
      <c r="AS258" s="197" t="n">
        <v>0.0</v>
      </c>
      <c r="AT258" s="197" t="n">
        <v>999999.0</v>
      </c>
      <c r="AU258" s="197" t="n">
        <v>0.0</v>
      </c>
      <c r="AV258" s="197" t="n">
        <v>999999.0</v>
      </c>
      <c r="AW258" s="197" t="n">
        <v>0.0</v>
      </c>
      <c r="AX258" s="197" t="n">
        <v>0.0</v>
      </c>
      <c r="AY258" s="197" t="n">
        <v>999999.0</v>
      </c>
      <c r="AZ258" s="197" t="n">
        <v>0.0</v>
      </c>
      <c r="BA258" s="197" t="n">
        <v>999999.0</v>
      </c>
      <c r="BB258" s="197" t="n">
        <v>0.0</v>
      </c>
      <c r="BC258" s="197" t="n">
        <v>0.0</v>
      </c>
      <c r="BD258" s="197" t="n">
        <v>0.0</v>
      </c>
      <c r="BE258" s="197" t="n">
        <v>0.0</v>
      </c>
      <c r="BF258" s="197" t="n">
        <v>999999.0</v>
      </c>
      <c r="BG258" s="197" t="n">
        <v>999999.0</v>
      </c>
      <c r="BH258" s="197" t="n">
        <v>999999.0</v>
      </c>
      <c r="BI258" s="197" t="n">
        <v>0.0</v>
      </c>
      <c r="BJ258" s="197" t="n">
        <v>999999.0</v>
      </c>
      <c r="BK258" s="197" t="n">
        <v>999999.0</v>
      </c>
      <c r="BL258" s="197" t="n">
        <v>999999.0</v>
      </c>
      <c r="BM258" s="197" t="n">
        <v>0.0</v>
      </c>
      <c r="BN258" s="197" t="n">
        <v>0.0</v>
      </c>
      <c r="BO258" s="197" t="n">
        <v>0.0</v>
      </c>
      <c r="BP258" s="197" t="n">
        <v>0.0</v>
      </c>
      <c r="BQ258" s="197" t="n">
        <v>999999.0</v>
      </c>
      <c r="BR258" s="197" t="n">
        <v>0.0</v>
      </c>
      <c r="BS258" s="197" t="n">
        <v>999999.0</v>
      </c>
      <c r="BT258" s="197" t="n">
        <v>0.0</v>
      </c>
      <c r="BU258" s="197" t="n">
        <v>229.30130004882812</v>
      </c>
      <c r="BV258" s="197" t="n">
        <v>226.42721557617188</v>
      </c>
      <c r="BW258" s="197" t="n">
        <v>99000.0</v>
      </c>
      <c r="BX258" s="197" t="n">
        <v>180.91392517089844</v>
      </c>
      <c r="BY258" s="197" t="n">
        <v>177.3205108642578</v>
      </c>
      <c r="BZ258" s="197" t="n">
        <v>99000.0</v>
      </c>
      <c r="CA258" s="197" t="n">
        <v>341.8570861816406</v>
      </c>
      <c r="CB258" s="197" t="n">
        <v>421.69842529296875</v>
      </c>
      <c r="CC258" s="197" t="n">
        <v>631.5789184570312</v>
      </c>
      <c r="CD258" s="197" t="n">
        <v>207.03866577148438</v>
      </c>
      <c r="CE258" s="197" t="n">
        <v>207.11111450195312</v>
      </c>
      <c r="CF258" s="197" t="n">
        <v>8000.0</v>
      </c>
      <c r="CG258" s="197" t="n">
        <v>0.0</v>
      </c>
      <c r="CH258" s="197" t="n">
        <v>2670.5810546875</v>
      </c>
      <c r="CI258" s="197" t="n">
        <v>2500.0</v>
      </c>
      <c r="CJ258" s="197" t="n">
        <v>5170.5810546875</v>
      </c>
      <c r="CK258" s="197" t="n">
        <v>20000.0</v>
      </c>
      <c r="CL258" s="197" t="n">
        <v>20000.0</v>
      </c>
      <c r="CM258" s="197" t="n">
        <v>20000.0</v>
      </c>
      <c r="CN258" s="197" t="n">
        <v>20000.0</v>
      </c>
      <c r="CO258" s="197" t="n">
        <v>20000.0</v>
      </c>
      <c r="CP258" s="197" t="n">
        <v>20000.0</v>
      </c>
      <c r="CQ258" s="197" t="n">
        <v>20000.0</v>
      </c>
      <c r="CR258" s="197" t="n">
        <v>5000.0</v>
      </c>
      <c r="CS258" s="197" t="n">
        <v>0.0</v>
      </c>
      <c r="CT258" s="197" t="n">
        <v>0.0</v>
      </c>
      <c r="CU258" s="197" t="n">
        <v>1861.7503662109375</v>
      </c>
    </row>
    <row r="259" spans="2:99">
      <c r="B259" s="122" t="s">
        <v>659</v>
      </c>
      <c r="C259" s="197" t="n">
        <v>4552.0</v>
      </c>
      <c r="D259" s="197" t="n">
        <v>3281.0</v>
      </c>
      <c r="E259" s="197" t="n">
        <v>800.0</v>
      </c>
      <c r="F259" s="122" t="s">
        <v>659</v>
      </c>
      <c r="G259" s="197" t="n">
        <v>4536.8349609375</v>
      </c>
      <c r="H259" s="197" t="n">
        <v>3281.0</v>
      </c>
      <c r="I259" s="197" t="n">
        <v>800.0</v>
      </c>
      <c r="J259" s="197" t="n">
        <v>715.8916625976562</v>
      </c>
      <c r="K259" s="197" t="n">
        <v>895.0991821289062</v>
      </c>
      <c r="L259" s="197" t="n">
        <v>1082.71875</v>
      </c>
      <c r="M259" s="197" t="n">
        <v>1082.71875</v>
      </c>
      <c r="N259" s="197" t="n">
        <v>1082.71875</v>
      </c>
      <c r="O259" s="197" t="n">
        <v>1082.71875</v>
      </c>
      <c r="P259" s="197" t="n">
        <v>1082.71875</v>
      </c>
      <c r="Q259" s="197" t="n">
        <v>42726.484375</v>
      </c>
      <c r="R259" s="197" t="n">
        <v>8661.75</v>
      </c>
      <c r="S259" s="197" t="n">
        <v>0.0</v>
      </c>
      <c r="T259" s="197" t="n">
        <v>15.564356803894043</v>
      </c>
      <c r="U259" s="197" t="n">
        <v>3087.013427734375</v>
      </c>
      <c r="V259" s="197" t="n">
        <v>47374.92578125</v>
      </c>
      <c r="W259" s="197" t="n">
        <v>22355.1484375</v>
      </c>
      <c r="X259" s="197" t="n">
        <v>25019.779296875</v>
      </c>
      <c r="Y259" s="197" t="n">
        <v>0.0</v>
      </c>
      <c r="Z259" s="197" t="n">
        <v>7139.58349609375</v>
      </c>
      <c r="AA259" s="197" t="n">
        <v>1.0</v>
      </c>
      <c r="AB259" s="197" t="n">
        <v>0.0</v>
      </c>
      <c r="AC259" s="197" t="n">
        <v>0.0</v>
      </c>
      <c r="AD259" s="197" t="n">
        <v>0.3499999940395355</v>
      </c>
      <c r="AE259" s="197" t="n">
        <v>19735.30078125</v>
      </c>
      <c r="AF259" s="197" t="n">
        <v>6960.3583984375</v>
      </c>
      <c r="AG259" s="197" t="n">
        <v>0.0</v>
      </c>
      <c r="AH259" s="197" t="n">
        <v>6280.3935546875</v>
      </c>
      <c r="AI259" s="197" t="n">
        <v>4799.490234375</v>
      </c>
      <c r="AJ259" s="197" t="n">
        <v>9784.0673828125</v>
      </c>
      <c r="AK259" s="197" t="n">
        <v>9883.412109375</v>
      </c>
      <c r="AL259" s="197" t="n">
        <v>6680.0</v>
      </c>
      <c r="AM259" s="197" t="n">
        <v>4476.52294921875</v>
      </c>
      <c r="AN259" s="197" t="n">
        <v>2165.4375</v>
      </c>
      <c r="AO259" s="197" t="n">
        <v>1082.71875</v>
      </c>
      <c r="AP259" s="197" t="n">
        <v>1082.71875</v>
      </c>
      <c r="AQ259" s="197" t="n">
        <v>971.0</v>
      </c>
      <c r="AR259" s="197" t="n">
        <v>1067.0</v>
      </c>
      <c r="AS259" s="197" t="n">
        <v>1.0993425846099854</v>
      </c>
      <c r="AT259" s="197" t="n">
        <v>6130.8447265625</v>
      </c>
      <c r="AU259" s="197" t="n">
        <v>0.0</v>
      </c>
      <c r="AV259" s="197" t="n">
        <v>999999.0</v>
      </c>
      <c r="AW259" s="197" t="n">
        <v>0.0</v>
      </c>
      <c r="AX259" s="197" t="n">
        <v>0.0</v>
      </c>
      <c r="AY259" s="197" t="n">
        <v>999999.0</v>
      </c>
      <c r="AZ259" s="197" t="n">
        <v>0.0</v>
      </c>
      <c r="BA259" s="197" t="n">
        <v>999999.0</v>
      </c>
      <c r="BB259" s="197" t="n">
        <v>0.0</v>
      </c>
      <c r="BC259" s="197" t="n">
        <v>0.0</v>
      </c>
      <c r="BD259" s="197" t="n">
        <v>0.0</v>
      </c>
      <c r="BE259" s="197" t="n">
        <v>0.0</v>
      </c>
      <c r="BF259" s="197" t="n">
        <v>999999.0</v>
      </c>
      <c r="BG259" s="197" t="n">
        <v>999999.0</v>
      </c>
      <c r="BH259" s="197" t="n">
        <v>999999.0</v>
      </c>
      <c r="BI259" s="197" t="n">
        <v>0.0</v>
      </c>
      <c r="BJ259" s="197" t="n">
        <v>999999.0</v>
      </c>
      <c r="BK259" s="197" t="n">
        <v>999999.0</v>
      </c>
      <c r="BL259" s="197" t="n">
        <v>999999.0</v>
      </c>
      <c r="BM259" s="197" t="n">
        <v>0.0</v>
      </c>
      <c r="BN259" s="197" t="n">
        <v>0.0</v>
      </c>
      <c r="BO259" s="197" t="n">
        <v>0.0</v>
      </c>
      <c r="BP259" s="197" t="n">
        <v>0.0</v>
      </c>
      <c r="BQ259" s="197" t="n">
        <v>999999.0</v>
      </c>
      <c r="BR259" s="197" t="n">
        <v>0.0</v>
      </c>
      <c r="BS259" s="197" t="n">
        <v>999999.0</v>
      </c>
      <c r="BT259" s="197" t="n">
        <v>0.0</v>
      </c>
      <c r="BU259" s="197" t="n">
        <v>221.9205322265625</v>
      </c>
      <c r="BV259" s="197" t="n">
        <v>229.441650390625</v>
      </c>
      <c r="BW259" s="197" t="n">
        <v>450.0</v>
      </c>
      <c r="BX259" s="197" t="n">
        <v>186.75558471679688</v>
      </c>
      <c r="BY259" s="197" t="n">
        <v>180.9095001220703</v>
      </c>
      <c r="BZ259" s="197" t="n">
        <v>450.0</v>
      </c>
      <c r="CA259" s="197" t="n">
        <v>299.6610107421875</v>
      </c>
      <c r="CB259" s="197" t="n">
        <v>342.41339111328125</v>
      </c>
      <c r="CC259" s="197" t="n">
        <v>631.5789184570312</v>
      </c>
      <c r="CD259" s="197" t="n">
        <v>212.98898315429688</v>
      </c>
      <c r="CE259" s="197" t="n">
        <v>207.03713989257812</v>
      </c>
      <c r="CF259" s="197" t="n">
        <v>11000.0</v>
      </c>
      <c r="CG259" s="197" t="n">
        <v>0.0</v>
      </c>
      <c r="CH259" s="197" t="n">
        <v>1000.0</v>
      </c>
      <c r="CI259" s="197" t="n">
        <v>1000.0</v>
      </c>
      <c r="CJ259" s="197" t="n">
        <v>2000.0</v>
      </c>
      <c r="CK259" s="197" t="n">
        <v>20000.0</v>
      </c>
      <c r="CL259" s="197" t="n">
        <v>1482.71875</v>
      </c>
      <c r="CM259" s="197" t="n">
        <v>20000.0</v>
      </c>
      <c r="CN259" s="197" t="n">
        <v>20000.0</v>
      </c>
      <c r="CO259" s="197" t="n">
        <v>20000.0</v>
      </c>
      <c r="CP259" s="197" t="n">
        <v>20000.0</v>
      </c>
      <c r="CQ259" s="197" t="n">
        <v>20000.0</v>
      </c>
      <c r="CR259" s="197" t="n">
        <v>5000.0</v>
      </c>
      <c r="CS259" s="197" t="n">
        <v>0.0</v>
      </c>
      <c r="CT259" s="197" t="n">
        <v>0.0</v>
      </c>
      <c r="CU259" s="197" t="n">
        <v>2165.4375</v>
      </c>
    </row>
    <row r="260" spans="2:99">
      <c r="B260" s="122" t="s">
        <v>660</v>
      </c>
      <c r="C260" s="197" t="n">
        <v>4552.0</v>
      </c>
      <c r="D260" s="197" t="n">
        <v>3538.0</v>
      </c>
      <c r="E260" s="197" t="n">
        <v>975.0</v>
      </c>
      <c r="F260" s="122" t="s">
        <v>660</v>
      </c>
      <c r="G260" s="197" t="n">
        <v>4552.0</v>
      </c>
      <c r="H260" s="197" t="n">
        <v>3538.0</v>
      </c>
      <c r="I260" s="197" t="n">
        <v>975.0</v>
      </c>
      <c r="J260" s="197" t="n">
        <v>506.0959167480469</v>
      </c>
      <c r="K260" s="197" t="n">
        <v>681.6166381835938</v>
      </c>
      <c r="L260" s="197" t="n">
        <v>1184.475341796875</v>
      </c>
      <c r="M260" s="197" t="n">
        <v>1184.475341796875</v>
      </c>
      <c r="N260" s="197" t="n">
        <v>1184.475341796875</v>
      </c>
      <c r="O260" s="197" t="n">
        <v>1184.475341796875</v>
      </c>
      <c r="P260" s="197" t="n">
        <v>1184.475341796875</v>
      </c>
      <c r="Q260" s="197" t="n">
        <v>33927.4296875</v>
      </c>
      <c r="R260" s="197" t="n">
        <v>9475.802734375</v>
      </c>
      <c r="S260" s="197" t="n">
        <v>0.0</v>
      </c>
      <c r="T260" s="197" t="n">
        <v>0.0</v>
      </c>
      <c r="U260" s="197" t="n">
        <v>545.615966796875</v>
      </c>
      <c r="V260" s="197" t="n">
        <v>33186.2265625</v>
      </c>
      <c r="W260" s="197" t="n">
        <v>19197.275390625</v>
      </c>
      <c r="X260" s="197" t="n">
        <v>13988.9501953125</v>
      </c>
      <c r="Y260" s="197" t="n">
        <v>0.0</v>
      </c>
      <c r="Z260" s="197" t="n">
        <v>10032.2578125</v>
      </c>
      <c r="AA260" s="197" t="n">
        <v>1.0</v>
      </c>
      <c r="AB260" s="197" t="n">
        <v>0.0</v>
      </c>
      <c r="AC260" s="197" t="n">
        <v>0.0</v>
      </c>
      <c r="AD260" s="197" t="n">
        <v>0.3499999940395355</v>
      </c>
      <c r="AE260" s="197" t="n">
        <v>16634.111328125</v>
      </c>
      <c r="AF260" s="197" t="n">
        <v>7402.701171875</v>
      </c>
      <c r="AG260" s="197" t="n">
        <v>8376.1298828125</v>
      </c>
      <c r="AH260" s="197" t="n">
        <v>5472.6162109375</v>
      </c>
      <c r="AI260" s="197" t="n">
        <v>4082.52197265625</v>
      </c>
      <c r="AJ260" s="197" t="n">
        <v>4637.0849609375</v>
      </c>
      <c r="AK260" s="197" t="n">
        <v>4737.58056640625</v>
      </c>
      <c r="AL260" s="197" t="n">
        <v>6680.0</v>
      </c>
      <c r="AM260" s="197" t="n">
        <v>4504.55908203125</v>
      </c>
      <c r="AN260" s="197" t="n">
        <v>2368.95068359375</v>
      </c>
      <c r="AO260" s="197" t="n">
        <v>1184.475341796875</v>
      </c>
      <c r="AP260" s="197" t="n">
        <v>1184.475341796875</v>
      </c>
      <c r="AQ260" s="197" t="n">
        <v>716.0978393554688</v>
      </c>
      <c r="AR260" s="197" t="n">
        <v>1067.0</v>
      </c>
      <c r="AS260" s="197" t="n">
        <v>0.0</v>
      </c>
      <c r="AT260" s="197" t="n">
        <v>999999.0</v>
      </c>
      <c r="AU260" s="197" t="n">
        <v>0.0</v>
      </c>
      <c r="AV260" s="197" t="n">
        <v>999999.0</v>
      </c>
      <c r="AW260" s="197" t="n">
        <v>0.0</v>
      </c>
      <c r="AX260" s="197" t="n">
        <v>0.0</v>
      </c>
      <c r="AY260" s="197" t="n">
        <v>999993.0</v>
      </c>
      <c r="AZ260" s="197" t="n">
        <v>0.0</v>
      </c>
      <c r="BA260" s="197" t="n">
        <v>999999.0</v>
      </c>
      <c r="BB260" s="197" t="n">
        <v>0.0</v>
      </c>
      <c r="BC260" s="197" t="n">
        <v>0.0</v>
      </c>
      <c r="BD260" s="197" t="n">
        <v>0.0</v>
      </c>
      <c r="BE260" s="197" t="n">
        <v>0.0</v>
      </c>
      <c r="BF260" s="197" t="n">
        <v>999993.0</v>
      </c>
      <c r="BG260" s="197" t="n">
        <v>999993.0</v>
      </c>
      <c r="BH260" s="197" t="n">
        <v>999993.0</v>
      </c>
      <c r="BI260" s="197" t="n">
        <v>0.0</v>
      </c>
      <c r="BJ260" s="197" t="n">
        <v>999999.0</v>
      </c>
      <c r="BK260" s="197" t="n">
        <v>999999.0</v>
      </c>
      <c r="BL260" s="197" t="n">
        <v>999999.0</v>
      </c>
      <c r="BM260" s="197" t="n">
        <v>0.0</v>
      </c>
      <c r="BN260" s="197" t="n">
        <v>0.0</v>
      </c>
      <c r="BO260" s="197" t="n">
        <v>0.0</v>
      </c>
      <c r="BP260" s="197" t="n">
        <v>0.0</v>
      </c>
      <c r="BQ260" s="197" t="n">
        <v>999999.0</v>
      </c>
      <c r="BR260" s="197" t="n">
        <v>0.0</v>
      </c>
      <c r="BS260" s="197" t="n">
        <v>999999.0</v>
      </c>
      <c r="BT260" s="197" t="n">
        <v>0.0</v>
      </c>
      <c r="BU260" s="197" t="n">
        <v>243.797119140625</v>
      </c>
      <c r="BV260" s="197" t="n">
        <v>221.6706085205078</v>
      </c>
      <c r="BW260" s="197" t="n">
        <v>450.0</v>
      </c>
      <c r="BX260" s="197" t="n">
        <v>206.36631774902344</v>
      </c>
      <c r="BY260" s="197" t="n">
        <v>187.06423950195312</v>
      </c>
      <c r="BZ260" s="197" t="n">
        <v>450.0</v>
      </c>
      <c r="CA260" s="197" t="n">
        <v>388.2159423828125</v>
      </c>
      <c r="CB260" s="197" t="n">
        <v>298.41925048828125</v>
      </c>
      <c r="CC260" s="197" t="n">
        <v>631.5789184570312</v>
      </c>
      <c r="CD260" s="197" t="n">
        <v>210.61264038085938</v>
      </c>
      <c r="CE260" s="197" t="n">
        <v>214.3179473876953</v>
      </c>
      <c r="CF260" s="197" t="n">
        <v>11000.0</v>
      </c>
      <c r="CG260" s="197" t="n">
        <v>0.0</v>
      </c>
      <c r="CH260" s="197" t="n">
        <v>1000.0</v>
      </c>
      <c r="CI260" s="197" t="n">
        <v>1000.0</v>
      </c>
      <c r="CJ260" s="197" t="n">
        <v>2000.0</v>
      </c>
      <c r="CK260" s="197" t="n">
        <v>20000.0</v>
      </c>
      <c r="CL260" s="197" t="n">
        <v>2683.427734375</v>
      </c>
      <c r="CM260" s="197" t="n">
        <v>20000.0</v>
      </c>
      <c r="CN260" s="197" t="n">
        <v>20000.0</v>
      </c>
      <c r="CO260" s="197" t="n">
        <v>20000.0</v>
      </c>
      <c r="CP260" s="197" t="n">
        <v>20000.0</v>
      </c>
      <c r="CQ260" s="197" t="n">
        <v>20000.0</v>
      </c>
      <c r="CR260" s="197" t="n">
        <v>5000.0</v>
      </c>
      <c r="CS260" s="197" t="n">
        <v>0.0</v>
      </c>
      <c r="CT260" s="197" t="n">
        <v>0.0</v>
      </c>
      <c r="CU260" s="197" t="n">
        <v>2368.95068359375</v>
      </c>
    </row>
    <row r="261" spans="2:99">
      <c r="B261" s="122" t="s">
        <v>661</v>
      </c>
      <c r="C261" s="197" t="n">
        <v>4500.0</v>
      </c>
      <c r="D261" s="197" t="n">
        <v>3538.0</v>
      </c>
      <c r="E261" s="197" t="n">
        <v>975.0</v>
      </c>
      <c r="F261" s="122" t="s">
        <v>661</v>
      </c>
      <c r="G261" s="197" t="n">
        <v>4500.0</v>
      </c>
      <c r="H261" s="197" t="n">
        <v>3538.0</v>
      </c>
      <c r="I261" s="197" t="n">
        <v>975.0</v>
      </c>
      <c r="J261" s="197" t="n">
        <v>397.2917785644531</v>
      </c>
      <c r="K261" s="197" t="n">
        <v>540.8168334960938</v>
      </c>
      <c r="L261" s="197" t="n">
        <v>3890.330078125</v>
      </c>
      <c r="M261" s="197" t="n">
        <v>3890.330078125</v>
      </c>
      <c r="N261" s="197" t="n">
        <v>3890.330078125</v>
      </c>
      <c r="O261" s="197" t="n">
        <v>3890.330078125</v>
      </c>
      <c r="P261" s="197" t="n">
        <v>3890.330078125</v>
      </c>
      <c r="Q261" s="197" t="n">
        <v>26804.44921875</v>
      </c>
      <c r="R261" s="197" t="n">
        <v>8004.45849609375</v>
      </c>
      <c r="S261" s="197" t="n">
        <v>0.0</v>
      </c>
      <c r="T261" s="197" t="n">
        <v>0.0</v>
      </c>
      <c r="U261" s="197" t="n">
        <v>72.52506256103516</v>
      </c>
      <c r="V261" s="197" t="n">
        <v>14991.7265625</v>
      </c>
      <c r="W261" s="197" t="n">
        <v>8855.0673828125</v>
      </c>
      <c r="X261" s="197" t="n">
        <v>6136.6591796875</v>
      </c>
      <c r="Y261" s="197" t="n">
        <v>0.0</v>
      </c>
      <c r="Z261" s="197" t="n">
        <v>10166.6669921875</v>
      </c>
      <c r="AA261" s="197" t="n">
        <v>1.0</v>
      </c>
      <c r="AB261" s="197" t="n">
        <v>0.0</v>
      </c>
      <c r="AC261" s="197" t="n">
        <v>0.0</v>
      </c>
      <c r="AD261" s="197" t="n">
        <v>0.3499999940395355</v>
      </c>
      <c r="AE261" s="197" t="n">
        <v>13103.4326171875</v>
      </c>
      <c r="AF261" s="197" t="n">
        <v>783.9337768554688</v>
      </c>
      <c r="AG261" s="197" t="n">
        <v>5298.00341796875</v>
      </c>
      <c r="AH261" s="197" t="n">
        <v>7490.01513671875</v>
      </c>
      <c r="AI261" s="197" t="n">
        <v>6144.82421875</v>
      </c>
      <c r="AJ261" s="197" t="n">
        <v>5293.853515625</v>
      </c>
      <c r="AK261" s="197" t="n">
        <v>5253.1171875</v>
      </c>
      <c r="AL261" s="197" t="n">
        <v>6680.0</v>
      </c>
      <c r="AM261" s="197" t="n">
        <v>4528.744140625</v>
      </c>
      <c r="AN261" s="197" t="n">
        <v>0.0</v>
      </c>
      <c r="AO261" s="197" t="n">
        <v>0.0</v>
      </c>
      <c r="AP261" s="197" t="n">
        <v>0.0</v>
      </c>
      <c r="AQ261" s="197" t="n">
        <v>516.99658203125</v>
      </c>
      <c r="AR261" s="197" t="n">
        <v>1067.0</v>
      </c>
      <c r="AS261" s="197" t="n">
        <v>1.729966402053833</v>
      </c>
      <c r="AT261" s="197" t="n">
        <v>3719.2421875</v>
      </c>
      <c r="AU261" s="197" t="n">
        <v>0.0</v>
      </c>
      <c r="AV261" s="197" t="n">
        <v>999999.0</v>
      </c>
      <c r="AW261" s="197" t="n">
        <v>0.0</v>
      </c>
      <c r="AX261" s="197" t="n">
        <v>0.0</v>
      </c>
      <c r="AY261" s="197" t="n">
        <v>999999.0</v>
      </c>
      <c r="AZ261" s="197" t="n">
        <v>0.0</v>
      </c>
      <c r="BA261" s="197" t="n">
        <v>999999.0</v>
      </c>
      <c r="BB261" s="197" t="n">
        <v>0.0</v>
      </c>
      <c r="BC261" s="197" t="n">
        <v>0.0</v>
      </c>
      <c r="BD261" s="197" t="n">
        <v>0.0</v>
      </c>
      <c r="BE261" s="197" t="n">
        <v>0.0</v>
      </c>
      <c r="BF261" s="197" t="n">
        <v>999999.0</v>
      </c>
      <c r="BG261" s="197" t="n">
        <v>999999.0</v>
      </c>
      <c r="BH261" s="197" t="n">
        <v>999999.0</v>
      </c>
      <c r="BI261" s="197" t="n">
        <v>0.0</v>
      </c>
      <c r="BJ261" s="197" t="n">
        <v>999999.0</v>
      </c>
      <c r="BK261" s="197" t="n">
        <v>999999.0</v>
      </c>
      <c r="BL261" s="197" t="n">
        <v>999999.0</v>
      </c>
      <c r="BM261" s="197" t="n">
        <v>0.0</v>
      </c>
      <c r="BN261" s="197" t="n">
        <v>0.0</v>
      </c>
      <c r="BO261" s="197" t="n">
        <v>0.0</v>
      </c>
      <c r="BP261" s="197" t="n">
        <v>0.0</v>
      </c>
      <c r="BQ261" s="197" t="n">
        <v>999999.0</v>
      </c>
      <c r="BR261" s="197" t="n">
        <v>0.0</v>
      </c>
      <c r="BS261" s="197" t="n">
        <v>999999.0</v>
      </c>
      <c r="BT261" s="197" t="n">
        <v>0.0</v>
      </c>
      <c r="BU261" s="197" t="n">
        <v>246.51881408691406</v>
      </c>
      <c r="BV261" s="197" t="n">
        <v>243.73013305664062</v>
      </c>
      <c r="BW261" s="197" t="n">
        <v>450.0</v>
      </c>
      <c r="BX261" s="197" t="n">
        <v>213.92929077148438</v>
      </c>
      <c r="BY261" s="197" t="n">
        <v>206.32122802734375</v>
      </c>
      <c r="BZ261" s="197" t="n">
        <v>450.0</v>
      </c>
      <c r="CA261" s="197" t="n">
        <v>246.9597625732422</v>
      </c>
      <c r="CB261" s="197" t="n">
        <v>387.57958984375</v>
      </c>
      <c r="CC261" s="197" t="n">
        <v>631.5789184570312</v>
      </c>
      <c r="CD261" s="197" t="n">
        <v>209.31454467773438</v>
      </c>
      <c r="CE261" s="197" t="n">
        <v>210.5044708251953</v>
      </c>
      <c r="CF261" s="197" t="n">
        <v>99000.0</v>
      </c>
      <c r="CG261" s="197" t="n">
        <v>0.0</v>
      </c>
      <c r="CH261" s="197" t="n">
        <v>2500.0</v>
      </c>
      <c r="CI261" s="197" t="n">
        <v>2000.0</v>
      </c>
      <c r="CJ261" s="197" t="n">
        <v>4500.0</v>
      </c>
      <c r="CK261" s="197" t="n">
        <v>20000.0</v>
      </c>
      <c r="CL261" s="197" t="n">
        <v>20000.0</v>
      </c>
      <c r="CM261" s="197" t="n">
        <v>20000.0</v>
      </c>
      <c r="CN261" s="197" t="n">
        <v>20000.0</v>
      </c>
      <c r="CO261" s="197" t="n">
        <v>20000.0</v>
      </c>
      <c r="CP261" s="197" t="n">
        <v>20000.0</v>
      </c>
      <c r="CQ261" s="197" t="n">
        <v>20000.0</v>
      </c>
      <c r="CR261" s="197" t="n">
        <v>5000.0</v>
      </c>
      <c r="CS261" s="197" t="n">
        <v>0.0</v>
      </c>
      <c r="CT261" s="197" t="n">
        <v>26.0</v>
      </c>
      <c r="CU261" s="197" t="n">
        <v>2001.1146240234375</v>
      </c>
    </row>
    <row r="262" spans="2:99">
      <c r="B262" s="122" t="s">
        <v>662</v>
      </c>
      <c r="C262" s="197" t="n">
        <v>4150.0</v>
      </c>
      <c r="D262" s="197" t="n">
        <v>3538.0</v>
      </c>
      <c r="E262" s="197" t="n">
        <v>950.0</v>
      </c>
      <c r="F262" s="122" t="s">
        <v>662</v>
      </c>
      <c r="G262" s="197" t="n">
        <v>4132.16845703125</v>
      </c>
      <c r="H262" s="197" t="n">
        <v>3343.590576171875</v>
      </c>
      <c r="I262" s="197" t="n">
        <v>950.0</v>
      </c>
      <c r="J262" s="197" t="n">
        <v>171.26895141601562</v>
      </c>
      <c r="K262" s="197" t="n">
        <v>572.2474975585938</v>
      </c>
      <c r="L262" s="197" t="n">
        <v>4577.2099609375</v>
      </c>
      <c r="M262" s="197" t="n">
        <v>4577.2099609375</v>
      </c>
      <c r="N262" s="197" t="n">
        <v>6680.0</v>
      </c>
      <c r="O262" s="197" t="n">
        <v>3875.296142578125</v>
      </c>
      <c r="P262" s="197" t="n">
        <v>6680.0</v>
      </c>
      <c r="Q262" s="197" t="n">
        <v>15782.7451171875</v>
      </c>
      <c r="R262" s="197" t="n">
        <v>7039.72802734375</v>
      </c>
      <c r="S262" s="197" t="n">
        <v>0.0</v>
      </c>
      <c r="T262" s="197" t="n">
        <v>0.0</v>
      </c>
      <c r="U262" s="197" t="n">
        <v>-17.207103729248047</v>
      </c>
      <c r="V262" s="197" t="n">
        <v>0.0</v>
      </c>
      <c r="W262" s="197" t="n">
        <v>0.0</v>
      </c>
      <c r="X262" s="197" t="n">
        <v>0.0</v>
      </c>
      <c r="Y262" s="197" t="n">
        <v>0.0</v>
      </c>
      <c r="Z262" s="197" t="n">
        <v>8000.0</v>
      </c>
      <c r="AA262" s="197" t="n">
        <v>1.0</v>
      </c>
      <c r="AB262" s="197" t="n">
        <v>2804.703857421875</v>
      </c>
      <c r="AC262" s="197" t="n">
        <v>0.0</v>
      </c>
      <c r="AD262" s="197" t="n">
        <v>0.6499999761581421</v>
      </c>
      <c r="AE262" s="197" t="n">
        <v>15477.654296875</v>
      </c>
      <c r="AF262" s="197" t="n">
        <v>0.0</v>
      </c>
      <c r="AG262" s="197" t="n">
        <v>7790.2666015625</v>
      </c>
      <c r="AH262" s="197" t="n">
        <v>2722.466064453125</v>
      </c>
      <c r="AI262" s="197" t="n">
        <v>1381.657470703125</v>
      </c>
      <c r="AJ262" s="197" t="n">
        <v>3162.286376953125</v>
      </c>
      <c r="AK262" s="197" t="n">
        <v>3157.07421875</v>
      </c>
      <c r="AL262" s="197" t="n">
        <v>6680.0</v>
      </c>
      <c r="AM262" s="197" t="n">
        <v>4577.2099609375</v>
      </c>
      <c r="AN262" s="197" t="n">
        <v>0.0</v>
      </c>
      <c r="AO262" s="197" t="n">
        <v>0.0</v>
      </c>
      <c r="AP262" s="197" t="n">
        <v>0.0</v>
      </c>
      <c r="AQ262" s="197" t="n">
        <v>400.4067687988281</v>
      </c>
      <c r="AR262" s="197" t="n">
        <v>820.4390258789062</v>
      </c>
      <c r="AS262" s="197" t="n">
        <v>1.1172174215316772</v>
      </c>
      <c r="AT262" s="197" t="n">
        <v>2394.698974609375</v>
      </c>
      <c r="AU262" s="197" t="n">
        <v>0.0</v>
      </c>
      <c r="AV262" s="197" t="n">
        <v>999999.0</v>
      </c>
      <c r="AW262" s="197" t="n">
        <v>0.0</v>
      </c>
      <c r="AX262" s="197" t="n">
        <v>1.8450778722763062</v>
      </c>
      <c r="AY262" s="197" t="n">
        <v>-1386.613037109375</v>
      </c>
      <c r="AZ262" s="197" t="n">
        <v>0.0</v>
      </c>
      <c r="BA262" s="197" t="n">
        <v>28222.146484375</v>
      </c>
      <c r="BB262" s="197" t="n">
        <v>-918.5990600585938</v>
      </c>
      <c r="BC262" s="197" t="n">
        <v>0.0</v>
      </c>
      <c r="BD262" s="197" t="n">
        <v>0.0</v>
      </c>
      <c r="BE262" s="197" t="n">
        <v>0.0</v>
      </c>
      <c r="BF262" s="197" t="n">
        <v>999999.0</v>
      </c>
      <c r="BG262" s="197" t="n">
        <v>999999.0</v>
      </c>
      <c r="BH262" s="197" t="n">
        <v>999999.0</v>
      </c>
      <c r="BI262" s="197" t="n">
        <v>0.0</v>
      </c>
      <c r="BJ262" s="197" t="n">
        <v>999999.0</v>
      </c>
      <c r="BK262" s="197" t="n">
        <v>999999.0</v>
      </c>
      <c r="BL262" s="197" t="n">
        <v>999999.0</v>
      </c>
      <c r="BM262" s="197" t="n">
        <v>0.0</v>
      </c>
      <c r="BN262" s="197" t="n">
        <v>0.0</v>
      </c>
      <c r="BO262" s="197" t="n">
        <v>0.0</v>
      </c>
      <c r="BP262" s="197" t="n">
        <v>0.0</v>
      </c>
      <c r="BQ262" s="197" t="n">
        <v>999999.0</v>
      </c>
      <c r="BR262" s="197" t="n">
        <v>0.0</v>
      </c>
      <c r="BS262" s="197" t="n">
        <v>999999.0</v>
      </c>
      <c r="BT262" s="197" t="n">
        <v>0.0</v>
      </c>
      <c r="BU262" s="197" t="n">
        <v>213.14834594726562</v>
      </c>
      <c r="BV262" s="197" t="n">
        <v>246.6262664794922</v>
      </c>
      <c r="BW262" s="197" t="n">
        <v>450.0</v>
      </c>
      <c r="BX262" s="197" t="n">
        <v>201.134033203125</v>
      </c>
      <c r="BY262" s="197" t="n">
        <v>213.9901580810547</v>
      </c>
      <c r="BZ262" s="197" t="n">
        <v>450.0</v>
      </c>
      <c r="CA262" s="197" t="n">
        <v>342.85504150390625</v>
      </c>
      <c r="CB262" s="197" t="n">
        <v>246.41644287109375</v>
      </c>
      <c r="CC262" s="197" t="n">
        <v>631.5789184570312</v>
      </c>
      <c r="CD262" s="197" t="n">
        <v>222.8338165283203</v>
      </c>
      <c r="CE262" s="197" t="n">
        <v>209.34962463378906</v>
      </c>
      <c r="CF262" s="197" t="n">
        <v>99000.0</v>
      </c>
      <c r="CG262" s="197" t="n">
        <v>6852.7314453125</v>
      </c>
      <c r="CH262" s="197" t="n">
        <v>6680.0</v>
      </c>
      <c r="CI262" s="197" t="n">
        <v>4577.2099609375</v>
      </c>
      <c r="CJ262" s="197" t="n">
        <v>11257.2099609375</v>
      </c>
      <c r="CK262" s="197" t="n">
        <v>20000.0</v>
      </c>
      <c r="CL262" s="197" t="n">
        <v>20000.0</v>
      </c>
      <c r="CM262" s="197" t="n">
        <v>20000.0</v>
      </c>
      <c r="CN262" s="197" t="n">
        <v>20000.0</v>
      </c>
      <c r="CO262" s="197" t="n">
        <v>20000.0</v>
      </c>
      <c r="CP262" s="197" t="n">
        <v>20000.0</v>
      </c>
      <c r="CQ262" s="197" t="n">
        <v>20000.0</v>
      </c>
      <c r="CR262" s="197" t="n">
        <v>5000.0</v>
      </c>
      <c r="CS262" s="197" t="n">
        <v>31.0</v>
      </c>
      <c r="CT262" s="197" t="n">
        <v>31.0</v>
      </c>
      <c r="CU262" s="197" t="n">
        <v>1759.9320068359375</v>
      </c>
    </row>
    <row r="263" spans="2:99">
      <c r="B263" s="122" t="s">
        <v>663</v>
      </c>
      <c r="C263" s="197" t="n">
        <v>3700.0</v>
      </c>
      <c r="D263" s="197" t="n">
        <v>3538.0</v>
      </c>
      <c r="E263" s="197" t="n">
        <v>800.0</v>
      </c>
      <c r="F263" s="122" t="s">
        <v>663</v>
      </c>
      <c r="G263" s="197" t="n">
        <v>3700.0</v>
      </c>
      <c r="H263" s="197" t="n">
        <v>3316.626220703125</v>
      </c>
      <c r="I263" s="197" t="n">
        <v>800.0</v>
      </c>
      <c r="J263" s="197" t="n">
        <v>45.0</v>
      </c>
      <c r="K263" s="197" t="n">
        <v>600.4920043945312</v>
      </c>
      <c r="L263" s="197" t="n">
        <v>4534.49658203125</v>
      </c>
      <c r="M263" s="197" t="n">
        <v>4534.49658203125</v>
      </c>
      <c r="N263" s="197" t="n">
        <v>6680.0</v>
      </c>
      <c r="O263" s="197" t="n">
        <v>601.1414184570312</v>
      </c>
      <c r="P263" s="197" t="n">
        <v>6680.0</v>
      </c>
      <c r="Q263" s="197" t="n">
        <v>14867.3349609375</v>
      </c>
      <c r="R263" s="197" t="n">
        <v>3004.034423828125</v>
      </c>
      <c r="S263" s="197" t="n">
        <v>0.0</v>
      </c>
      <c r="T263" s="197" t="n">
        <v>0.0</v>
      </c>
      <c r="U263" s="197" t="n">
        <v>-42.28864288330078</v>
      </c>
      <c r="V263" s="197" t="n">
        <v>389.62139892578125</v>
      </c>
      <c r="W263" s="197" t="n">
        <v>389.62139892578125</v>
      </c>
      <c r="X263" s="197" t="n">
        <v>0.0</v>
      </c>
      <c r="Y263" s="197" t="n">
        <v>0.0</v>
      </c>
      <c r="Z263" s="197" t="n">
        <v>4000.0</v>
      </c>
      <c r="AA263" s="197" t="n">
        <v>1.0</v>
      </c>
      <c r="AB263" s="197" t="n">
        <v>6078.8583984375</v>
      </c>
      <c r="AC263" s="197" t="n">
        <v>0.0</v>
      </c>
      <c r="AD263" s="197" t="n">
        <v>0.6499999761581421</v>
      </c>
      <c r="AE263" s="197" t="n">
        <v>12164.4814453125</v>
      </c>
      <c r="AF263" s="197" t="n">
        <v>1870.9815673828125</v>
      </c>
      <c r="AG263" s="197" t="n">
        <v>9212.1416015625</v>
      </c>
      <c r="AH263" s="197" t="n">
        <v>3860.71435546875</v>
      </c>
      <c r="AI263" s="197" t="n">
        <v>2520.1748046875</v>
      </c>
      <c r="AJ263" s="197" t="n">
        <v>0.0</v>
      </c>
      <c r="AK263" s="197" t="n">
        <v>35.6870231628418</v>
      </c>
      <c r="AL263" s="197" t="n">
        <v>6680.0</v>
      </c>
      <c r="AM263" s="197" t="n">
        <v>4534.49658203125</v>
      </c>
      <c r="AN263" s="197" t="n">
        <v>0.0</v>
      </c>
      <c r="AO263" s="197" t="n">
        <v>0.0</v>
      </c>
      <c r="AP263" s="197" t="n">
        <v>0.0</v>
      </c>
      <c r="AQ263" s="197" t="n">
        <v>195.29327392578125</v>
      </c>
      <c r="AR263" s="197" t="n">
        <v>604.7525024414062</v>
      </c>
      <c r="AS263" s="197" t="n">
        <v>0.9250221252441406</v>
      </c>
      <c r="AT263" s="197" t="n">
        <v>-27.7725772857666</v>
      </c>
      <c r="AU263" s="197" t="n">
        <v>30.023691177368164</v>
      </c>
      <c r="AV263" s="197" t="n">
        <v>13900.546875</v>
      </c>
      <c r="AW263" s="197" t="n">
        <v>1687.216552734375</v>
      </c>
      <c r="AX263" s="197" t="n">
        <v>1.2781167030334473</v>
      </c>
      <c r="AY263" s="197" t="n">
        <v>-1189.99462890625</v>
      </c>
      <c r="AZ263" s="197" t="n">
        <v>0.0</v>
      </c>
      <c r="BA263" s="197" t="n">
        <v>18054.970703125</v>
      </c>
      <c r="BB263" s="197" t="n">
        <v>-761.0092163085938</v>
      </c>
      <c r="BC263" s="197" t="n">
        <v>0.0</v>
      </c>
      <c r="BD263" s="197" t="n">
        <v>0.0</v>
      </c>
      <c r="BE263" s="197" t="n">
        <v>0.5378651022911072</v>
      </c>
      <c r="BF263" s="197" t="n">
        <v>999998.0</v>
      </c>
      <c r="BG263" s="197" t="n">
        <v>999998.0</v>
      </c>
      <c r="BH263" s="197" t="n">
        <v>7265.76318359375</v>
      </c>
      <c r="BI263" s="197" t="n">
        <v>0.0</v>
      </c>
      <c r="BJ263" s="197" t="n">
        <v>999999.0</v>
      </c>
      <c r="BK263" s="197" t="n">
        <v>999999.0</v>
      </c>
      <c r="BL263" s="197" t="n">
        <v>15364.5498046875</v>
      </c>
      <c r="BM263" s="197" t="n">
        <v>0.0</v>
      </c>
      <c r="BN263" s="197" t="n">
        <v>0.0</v>
      </c>
      <c r="BO263" s="197" t="n">
        <v>-3124.802978515625</v>
      </c>
      <c r="BP263" s="197" t="n">
        <v>0.0</v>
      </c>
      <c r="BQ263" s="197" t="n">
        <v>999999.0</v>
      </c>
      <c r="BR263" s="197" t="n">
        <v>0.0</v>
      </c>
      <c r="BS263" s="197" t="n">
        <v>999999.0</v>
      </c>
      <c r="BT263" s="197" t="n">
        <v>0.0</v>
      </c>
      <c r="BU263" s="197" t="n">
        <v>230.11001586914062</v>
      </c>
      <c r="BV263" s="197" t="n">
        <v>213.20928955078125</v>
      </c>
      <c r="BW263" s="197" t="n">
        <v>1350.0</v>
      </c>
      <c r="BX263" s="197" t="n">
        <v>229.0046844482422</v>
      </c>
      <c r="BY263" s="197" t="n">
        <v>201.0251007080078</v>
      </c>
      <c r="BZ263" s="197" t="n">
        <v>1650.0</v>
      </c>
      <c r="CA263" s="197" t="n">
        <v>239.5620880126953</v>
      </c>
      <c r="CB263" s="197" t="n">
        <v>343.6697082519531</v>
      </c>
      <c r="CC263" s="197" t="n">
        <v>631.5789184570312</v>
      </c>
      <c r="CD263" s="197" t="n">
        <v>978.8561401367188</v>
      </c>
      <c r="CE263" s="197" t="n">
        <v>223.0093231201172</v>
      </c>
      <c r="CF263" s="197" t="n">
        <v>99000.0</v>
      </c>
      <c r="CG263" s="197" t="n">
        <v>12086.880859375</v>
      </c>
      <c r="CH263" s="197" t="n">
        <v>6618.3623046875</v>
      </c>
      <c r="CI263" s="197" t="n">
        <v>4534.49658203125</v>
      </c>
      <c r="CJ263" s="197" t="n">
        <v>11152.859375</v>
      </c>
      <c r="CK263" s="197" t="n">
        <v>20000.0</v>
      </c>
      <c r="CL263" s="197" t="n">
        <v>20000.0</v>
      </c>
      <c r="CM263" s="197" t="n">
        <v>20000.0</v>
      </c>
      <c r="CN263" s="197" t="n">
        <v>20000.0</v>
      </c>
      <c r="CO263" s="197" t="n">
        <v>20000.0</v>
      </c>
      <c r="CP263" s="197" t="n">
        <v>20000.0</v>
      </c>
      <c r="CQ263" s="197" t="n">
        <v>20000.0</v>
      </c>
      <c r="CR263" s="197" t="n">
        <v>5000.0</v>
      </c>
      <c r="CS263" s="197" t="n">
        <v>31.0</v>
      </c>
      <c r="CT263" s="197" t="n">
        <v>31.0</v>
      </c>
      <c r="CU263" s="197" t="n">
        <v>751.0086059570312</v>
      </c>
    </row>
    <row r="264" spans="2:99">
      <c r="B264" s="122" t="s">
        <v>664</v>
      </c>
      <c r="C264" s="197" t="n">
        <v>3400.0</v>
      </c>
      <c r="D264" s="197" t="n">
        <v>3350.0</v>
      </c>
      <c r="E264" s="197" t="n">
        <v>650.0</v>
      </c>
      <c r="F264" s="122" t="s">
        <v>664</v>
      </c>
      <c r="G264" s="197" t="n">
        <v>3399.250732421875</v>
      </c>
      <c r="H264" s="197" t="n">
        <v>2833.0244140625</v>
      </c>
      <c r="I264" s="197" t="n">
        <v>611.1180419921875</v>
      </c>
      <c r="J264" s="197" t="n">
        <v>68.68077850341797</v>
      </c>
      <c r="K264" s="197" t="n">
        <v>685.5425415039062</v>
      </c>
      <c r="L264" s="197" t="n">
        <v>4470.92431640625</v>
      </c>
      <c r="M264" s="197" t="n">
        <v>4470.92431640625</v>
      </c>
      <c r="N264" s="197" t="n">
        <v>5927.92529296875</v>
      </c>
      <c r="O264" s="197" t="n">
        <v>5927.92529296875</v>
      </c>
      <c r="P264" s="197" t="n">
        <v>5927.92529296875</v>
      </c>
      <c r="Q264" s="197" t="n">
        <v>26918.27734375</v>
      </c>
      <c r="R264" s="197" t="n">
        <v>3419.43896484375</v>
      </c>
      <c r="S264" s="197" t="n">
        <v>0.0</v>
      </c>
      <c r="T264" s="197" t="n">
        <v>0.0</v>
      </c>
      <c r="U264" s="197" t="n">
        <v>-57.80231475830078</v>
      </c>
      <c r="V264" s="197" t="n">
        <v>0.0</v>
      </c>
      <c r="W264" s="197" t="n">
        <v>0.0</v>
      </c>
      <c r="X264" s="197" t="n">
        <v>0.0</v>
      </c>
      <c r="Y264" s="197" t="n">
        <v>0.0</v>
      </c>
      <c r="Z264" s="197" t="n">
        <v>18906.25</v>
      </c>
      <c r="AA264" s="197" t="n">
        <v>0.0</v>
      </c>
      <c r="AB264" s="197" t="n">
        <v>0.0</v>
      </c>
      <c r="AC264" s="197" t="n">
        <v>0.0</v>
      </c>
      <c r="AD264" s="197" t="n">
        <v>0.6499999761581421</v>
      </c>
      <c r="AE264" s="197" t="n">
        <v>20220.611328125</v>
      </c>
      <c r="AF264" s="197" t="n">
        <v>4550.16357421875</v>
      </c>
      <c r="AG264" s="197" t="n">
        <v>8130.30126953125</v>
      </c>
      <c r="AH264" s="197" t="n">
        <v>4487.08203125</v>
      </c>
      <c r="AI264" s="197" t="n">
        <v>3466.666748046875</v>
      </c>
      <c r="AJ264" s="197" t="n">
        <v>9000.0</v>
      </c>
      <c r="AK264" s="197" t="n">
        <v>8972.4150390625</v>
      </c>
      <c r="AL264" s="197" t="n">
        <v>6680.0</v>
      </c>
      <c r="AM264" s="197" t="n">
        <v>4470.92431640625</v>
      </c>
      <c r="AN264" s="197" t="n">
        <v>0.0</v>
      </c>
      <c r="AO264" s="197" t="n">
        <v>0.0</v>
      </c>
      <c r="AP264" s="197" t="n">
        <v>0.0</v>
      </c>
      <c r="AQ264" s="197" t="n">
        <v>195.29327392578125</v>
      </c>
      <c r="AR264" s="197" t="n">
        <v>576.5079956054688</v>
      </c>
      <c r="AS264" s="197" t="n">
        <v>0.0</v>
      </c>
      <c r="AT264" s="197" t="n">
        <v>999999.0</v>
      </c>
      <c r="AU264" s="197" t="n">
        <v>0.0</v>
      </c>
      <c r="AV264" s="197" t="n">
        <v>999999.0</v>
      </c>
      <c r="AW264" s="197" t="n">
        <v>0.0</v>
      </c>
      <c r="AX264" s="197" t="n">
        <v>0.0</v>
      </c>
      <c r="AY264" s="197" t="n">
        <v>999999.0</v>
      </c>
      <c r="AZ264" s="197" t="n">
        <v>0.0</v>
      </c>
      <c r="BA264" s="197" t="n">
        <v>999999.0</v>
      </c>
      <c r="BB264" s="197" t="n">
        <v>0.0</v>
      </c>
      <c r="BC264" s="197" t="n">
        <v>0.0</v>
      </c>
      <c r="BD264" s="197" t="n">
        <v>0.0</v>
      </c>
      <c r="BE264" s="197" t="n">
        <v>0.5169562101364136</v>
      </c>
      <c r="BF264" s="197" t="n">
        <v>999998.0</v>
      </c>
      <c r="BG264" s="197" t="n">
        <v>999998.0</v>
      </c>
      <c r="BH264" s="197" t="n">
        <v>6998.9111328125</v>
      </c>
      <c r="BI264" s="197" t="n">
        <v>0.0</v>
      </c>
      <c r="BJ264" s="197" t="n">
        <v>999999.0</v>
      </c>
      <c r="BK264" s="197" t="n">
        <v>999999.0</v>
      </c>
      <c r="BL264" s="197" t="n">
        <v>20974.076171875</v>
      </c>
      <c r="BM264" s="197" t="n">
        <v>0.0</v>
      </c>
      <c r="BN264" s="197" t="n">
        <v>0.0</v>
      </c>
      <c r="BO264" s="197" t="n">
        <v>-1449.2232666015625</v>
      </c>
      <c r="BP264" s="197" t="n">
        <v>0.0</v>
      </c>
      <c r="BQ264" s="197" t="n">
        <v>999999.0</v>
      </c>
      <c r="BR264" s="197" t="n">
        <v>0.0</v>
      </c>
      <c r="BS264" s="197" t="n">
        <v>999999.0</v>
      </c>
      <c r="BT264" s="197" t="n">
        <v>0.0</v>
      </c>
      <c r="BU264" s="197" t="n">
        <v>819.6837768554688</v>
      </c>
      <c r="BV264" s="197" t="n">
        <v>231.56678771972656</v>
      </c>
      <c r="BW264" s="197" t="n">
        <v>99000.0</v>
      </c>
      <c r="BX264" s="197" t="n">
        <v>559.386474609375</v>
      </c>
      <c r="BY264" s="197" t="n">
        <v>230.8398895263672</v>
      </c>
      <c r="BZ264" s="197" t="n">
        <v>99000.0</v>
      </c>
      <c r="CA264" s="197" t="n">
        <v>274.1689453125</v>
      </c>
      <c r="CB264" s="197" t="n">
        <v>239.36068725585938</v>
      </c>
      <c r="CC264" s="197" t="n">
        <v>964.9122924804688</v>
      </c>
      <c r="CD264" s="197" t="n">
        <v>3692.02294921875</v>
      </c>
      <c r="CE264" s="197" t="n">
        <v>1011.8067016601562</v>
      </c>
      <c r="CF264" s="197" t="n">
        <v>99000.0</v>
      </c>
      <c r="CG264" s="197" t="n">
        <v>2818.857421875</v>
      </c>
      <c r="CH264" s="197" t="n">
        <v>3985.212646484375</v>
      </c>
      <c r="CI264" s="197" t="n">
        <v>4470.92431640625</v>
      </c>
      <c r="CJ264" s="197" t="n">
        <v>8456.13671875</v>
      </c>
      <c r="CK264" s="197" t="n">
        <v>20000.0</v>
      </c>
      <c r="CL264" s="197" t="n">
        <v>20000.0</v>
      </c>
      <c r="CM264" s="197" t="n">
        <v>20000.0</v>
      </c>
      <c r="CN264" s="197" t="n">
        <v>20000.0</v>
      </c>
      <c r="CO264" s="197" t="n">
        <v>20000.0</v>
      </c>
      <c r="CP264" s="197" t="n">
        <v>20000.0</v>
      </c>
      <c r="CQ264" s="197" t="n">
        <v>20000.0</v>
      </c>
      <c r="CR264" s="197" t="n">
        <v>5000.0</v>
      </c>
      <c r="CS264" s="197" t="n">
        <v>0.0</v>
      </c>
      <c r="CT264" s="197" t="n">
        <v>30.0</v>
      </c>
      <c r="CU264" s="197" t="n">
        <v>854.8597412109375</v>
      </c>
    </row>
    <row r="265" spans="2:99">
      <c r="B265" s="122" t="s">
        <v>665</v>
      </c>
      <c r="C265" s="197" t="n">
        <v>3250.0</v>
      </c>
      <c r="D265" s="197" t="n">
        <v>3163.0</v>
      </c>
      <c r="E265" s="197" t="n">
        <v>720.0</v>
      </c>
      <c r="F265" s="122" t="s">
        <v>665</v>
      </c>
      <c r="G265" s="197" t="n">
        <v>3250.0</v>
      </c>
      <c r="H265" s="197" t="n">
        <v>2666.512939453125</v>
      </c>
      <c r="I265" s="197" t="n">
        <v>588.2388305664062</v>
      </c>
      <c r="J265" s="197" t="n">
        <v>120.9021224975586</v>
      </c>
      <c r="K265" s="197" t="n">
        <v>722.4190063476562</v>
      </c>
      <c r="L265" s="197" t="n">
        <v>4005.22998046875</v>
      </c>
      <c r="M265" s="197" t="n">
        <v>4005.22998046875</v>
      </c>
      <c r="N265" s="197" t="n">
        <v>4005.22998046875</v>
      </c>
      <c r="O265" s="197" t="n">
        <v>2983.195556640625</v>
      </c>
      <c r="P265" s="197" t="n">
        <v>4005.22998046875</v>
      </c>
      <c r="Q265" s="197" t="n">
        <v>14972.4716796875</v>
      </c>
      <c r="R265" s="197" t="n">
        <v>3177.756103515625</v>
      </c>
      <c r="S265" s="197" t="n">
        <v>0.0</v>
      </c>
      <c r="T265" s="197" t="n">
        <v>0.0</v>
      </c>
      <c r="U265" s="197" t="n">
        <v>-50.2751579284668</v>
      </c>
      <c r="V265" s="197" t="n">
        <v>0.0</v>
      </c>
      <c r="W265" s="197" t="n">
        <v>0.0</v>
      </c>
      <c r="X265" s="197" t="n">
        <v>0.0</v>
      </c>
      <c r="Y265" s="197" t="n">
        <v>0.0</v>
      </c>
      <c r="Z265" s="197" t="n">
        <v>9062.5</v>
      </c>
      <c r="AA265" s="197" t="n">
        <v>1.0</v>
      </c>
      <c r="AB265" s="197" t="n">
        <v>1022.034423828125</v>
      </c>
      <c r="AC265" s="197" t="n">
        <v>0.0</v>
      </c>
      <c r="AD265" s="197" t="n">
        <v>0.6499999761581421</v>
      </c>
      <c r="AE265" s="197" t="n">
        <v>11959.6845703125</v>
      </c>
      <c r="AF265" s="197" t="n">
        <v>2909.224609375</v>
      </c>
      <c r="AG265" s="197" t="n">
        <v>4293.48486328125</v>
      </c>
      <c r="AH265" s="197" t="n">
        <v>890.3757934570312</v>
      </c>
      <c r="AI265" s="197" t="n">
        <v>0.0</v>
      </c>
      <c r="AJ265" s="197" t="n">
        <v>2300.0</v>
      </c>
      <c r="AK265" s="197" t="n">
        <v>2255.597412109375</v>
      </c>
      <c r="AL265" s="197" t="n">
        <v>6680.0</v>
      </c>
      <c r="AM265" s="197" t="n">
        <v>4349.4130859375</v>
      </c>
      <c r="AN265" s="197" t="n">
        <v>0.0</v>
      </c>
      <c r="AO265" s="197" t="n">
        <v>0.0</v>
      </c>
      <c r="AP265" s="197" t="n">
        <v>0.0</v>
      </c>
      <c r="AQ265" s="197" t="n">
        <v>195.29327392578125</v>
      </c>
      <c r="AR265" s="197" t="n">
        <v>880.9140625</v>
      </c>
      <c r="AS265" s="197" t="n">
        <v>0.0</v>
      </c>
      <c r="AT265" s="197" t="n">
        <v>999999.0</v>
      </c>
      <c r="AU265" s="197" t="n">
        <v>0.0</v>
      </c>
      <c r="AV265" s="197" t="n">
        <v>999999.0</v>
      </c>
      <c r="AW265" s="197" t="n">
        <v>0.0</v>
      </c>
      <c r="AX265" s="197" t="n">
        <v>0.0</v>
      </c>
      <c r="AY265" s="197" t="n">
        <v>999999.0</v>
      </c>
      <c r="AZ265" s="197" t="n">
        <v>0.0</v>
      </c>
      <c r="BA265" s="197" t="n">
        <v>999999.0</v>
      </c>
      <c r="BB265" s="197" t="n">
        <v>0.0</v>
      </c>
      <c r="BC265" s="197" t="n">
        <v>0.0</v>
      </c>
      <c r="BD265" s="197" t="n">
        <v>0.0</v>
      </c>
      <c r="BE265" s="197" t="n">
        <v>0.0</v>
      </c>
      <c r="BF265" s="197" t="n">
        <v>999999.0</v>
      </c>
      <c r="BG265" s="197" t="n">
        <v>999999.0</v>
      </c>
      <c r="BH265" s="197" t="n">
        <v>999999.0</v>
      </c>
      <c r="BI265" s="197" t="n">
        <v>0.0</v>
      </c>
      <c r="BJ265" s="197" t="n">
        <v>999999.0</v>
      </c>
      <c r="BK265" s="197" t="n">
        <v>999999.0</v>
      </c>
      <c r="BL265" s="197" t="n">
        <v>999999.0</v>
      </c>
      <c r="BM265" s="197" t="n">
        <v>0.0</v>
      </c>
      <c r="BN265" s="197" t="n">
        <v>0.0</v>
      </c>
      <c r="BO265" s="197" t="n">
        <v>0.0</v>
      </c>
      <c r="BP265" s="197" t="n">
        <v>0.0</v>
      </c>
      <c r="BQ265" s="197" t="n">
        <v>999999.0</v>
      </c>
      <c r="BR265" s="197" t="n">
        <v>0.0</v>
      </c>
      <c r="BS265" s="197" t="n">
        <v>999999.0</v>
      </c>
      <c r="BT265" s="197" t="n">
        <v>0.0</v>
      </c>
      <c r="BU265" s="197" t="n">
        <v>543.1094970703125</v>
      </c>
      <c r="BV265" s="197" t="n">
        <v>889.2825927734375</v>
      </c>
      <c r="BW265" s="197" t="n">
        <v>99000.0</v>
      </c>
      <c r="BX265" s="197" t="n">
        <v>277.6719970703125</v>
      </c>
      <c r="BY265" s="197" t="n">
        <v>599.5427856445312</v>
      </c>
      <c r="BZ265" s="197" t="n">
        <v>99000.0</v>
      </c>
      <c r="CA265" s="197" t="n">
        <v>374.5830993652344</v>
      </c>
      <c r="CB265" s="197" t="n">
        <v>286.1022033691406</v>
      </c>
      <c r="CC265" s="197" t="n">
        <v>964.9122924804688</v>
      </c>
      <c r="CD265" s="197" t="n">
        <v>1230.28076171875</v>
      </c>
      <c r="CE265" s="197" t="n">
        <v>3898.227294921875</v>
      </c>
      <c r="CF265" s="197" t="n">
        <v>19000.0</v>
      </c>
      <c r="CG265" s="197" t="n">
        <v>0.0</v>
      </c>
      <c r="CH265" s="197" t="n">
        <v>6680.0</v>
      </c>
      <c r="CI265" s="197" t="n">
        <v>4349.4130859375</v>
      </c>
      <c r="CJ265" s="197" t="n">
        <v>11029.4130859375</v>
      </c>
      <c r="CK265" s="197" t="n">
        <v>20000.0</v>
      </c>
      <c r="CL265" s="197" t="n">
        <v>20000.0</v>
      </c>
      <c r="CM265" s="197" t="n">
        <v>20000.0</v>
      </c>
      <c r="CN265" s="197" t="n">
        <v>20000.0</v>
      </c>
      <c r="CO265" s="197" t="n">
        <v>20000.0</v>
      </c>
      <c r="CP265" s="197" t="n">
        <v>20000.0</v>
      </c>
      <c r="CQ265" s="197" t="n">
        <v>20000.0</v>
      </c>
      <c r="CR265" s="197" t="n">
        <v>5000.0</v>
      </c>
      <c r="CS265" s="197" t="n">
        <v>16.0</v>
      </c>
      <c r="CT265" s="197" t="n">
        <v>16.0</v>
      </c>
      <c r="CU265" s="197" t="n">
        <v>794.4390258789062</v>
      </c>
    </row>
    <row r="266" spans="2:99">
      <c r="B266" s="122" t="s">
        <v>666</v>
      </c>
      <c r="C266" s="197" t="n">
        <v>3252.0</v>
      </c>
      <c r="D266" s="197" t="n">
        <v>3085.0</v>
      </c>
      <c r="E266" s="197" t="n">
        <v>575.0</v>
      </c>
      <c r="F266" s="122" t="s">
        <v>666</v>
      </c>
      <c r="G266" s="197" t="n">
        <v>3028.66845703125</v>
      </c>
      <c r="H266" s="197" t="n">
        <v>2691.119140625</v>
      </c>
      <c r="I266" s="197" t="n">
        <v>532.1671142578125</v>
      </c>
      <c r="J266" s="197" t="n">
        <v>259.2940979003906</v>
      </c>
      <c r="K266" s="197" t="n">
        <v>557.7991943359375</v>
      </c>
      <c r="L266" s="197" t="n">
        <v>4251.91015625</v>
      </c>
      <c r="M266" s="197" t="n">
        <v>4251.91015625</v>
      </c>
      <c r="N266" s="197" t="n">
        <v>1989.848388671875</v>
      </c>
      <c r="O266" s="197" t="n">
        <v>0.0</v>
      </c>
      <c r="P266" s="197" t="n">
        <v>300.0</v>
      </c>
      <c r="Q266" s="197" t="n">
        <v>19194.392578125</v>
      </c>
      <c r="R266" s="197" t="n">
        <v>2842.1796875</v>
      </c>
      <c r="S266" s="197" t="n">
        <v>0.0</v>
      </c>
      <c r="T266" s="197" t="n">
        <v>655.3587036132812</v>
      </c>
      <c r="U266" s="197" t="n">
        <v>109.28387451171875</v>
      </c>
      <c r="V266" s="197" t="n">
        <v>0.0</v>
      </c>
      <c r="W266" s="197" t="n">
        <v>0.0</v>
      </c>
      <c r="X266" s="197" t="n">
        <v>0.0</v>
      </c>
      <c r="Y266" s="197" t="n">
        <v>0.0</v>
      </c>
      <c r="Z266" s="197" t="n">
        <v>16764.25</v>
      </c>
      <c r="AA266" s="197" t="n">
        <v>1.0</v>
      </c>
      <c r="AB266" s="197" t="n">
        <v>709.818359375</v>
      </c>
      <c r="AC266" s="197" t="n">
        <v>0.0</v>
      </c>
      <c r="AD266" s="197" t="n">
        <v>0.6499999761581421</v>
      </c>
      <c r="AE266" s="197" t="n">
        <v>15400.2919921875</v>
      </c>
      <c r="AF266" s="197" t="n">
        <v>5429.92529296875</v>
      </c>
      <c r="AG266" s="197" t="n">
        <v>6447.0830078125</v>
      </c>
      <c r="AH266" s="197" t="n">
        <v>3147.1083984375</v>
      </c>
      <c r="AI266" s="197" t="n">
        <v>1787.7838134765625</v>
      </c>
      <c r="AJ266" s="197" t="n">
        <v>800.0</v>
      </c>
      <c r="AK266" s="197" t="n">
        <v>975.2374877929688</v>
      </c>
      <c r="AL266" s="197" t="n">
        <v>6680.0</v>
      </c>
      <c r="AM266" s="197" t="n">
        <v>4251.91015625</v>
      </c>
      <c r="AN266" s="197" t="n">
        <v>0.0</v>
      </c>
      <c r="AO266" s="197" t="n">
        <v>0.0</v>
      </c>
      <c r="AP266" s="197" t="n">
        <v>0.0</v>
      </c>
      <c r="AQ266" s="197" t="n">
        <v>323.6666564941406</v>
      </c>
      <c r="AR266" s="197" t="n">
        <v>1067.0</v>
      </c>
      <c r="AS266" s="197" t="n">
        <v>0.0</v>
      </c>
      <c r="AT266" s="197" t="n">
        <v>999999.0</v>
      </c>
      <c r="AU266" s="197" t="n">
        <v>0.0</v>
      </c>
      <c r="AV266" s="197" t="n">
        <v>999999.0</v>
      </c>
      <c r="AW266" s="197" t="n">
        <v>0.0</v>
      </c>
      <c r="AX266" s="197" t="n">
        <v>0.0</v>
      </c>
      <c r="AY266" s="197" t="n">
        <v>999999.0</v>
      </c>
      <c r="AZ266" s="197" t="n">
        <v>0.0</v>
      </c>
      <c r="BA266" s="197" t="n">
        <v>999999.0</v>
      </c>
      <c r="BB266" s="197" t="n">
        <v>0.0</v>
      </c>
      <c r="BC266" s="197" t="n">
        <v>0.0</v>
      </c>
      <c r="BD266" s="197" t="n">
        <v>0.0</v>
      </c>
      <c r="BE266" s="197" t="n">
        <v>0.0</v>
      </c>
      <c r="BF266" s="197" t="n">
        <v>999999.0</v>
      </c>
      <c r="BG266" s="197" t="n">
        <v>999999.0</v>
      </c>
      <c r="BH266" s="197" t="n">
        <v>999999.0</v>
      </c>
      <c r="BI266" s="197" t="n">
        <v>0.0</v>
      </c>
      <c r="BJ266" s="197" t="n">
        <v>999999.0</v>
      </c>
      <c r="BK266" s="197" t="n">
        <v>999999.0</v>
      </c>
      <c r="BL266" s="197" t="n">
        <v>999999.0</v>
      </c>
      <c r="BM266" s="197" t="n">
        <v>0.0</v>
      </c>
      <c r="BN266" s="197" t="n">
        <v>0.0</v>
      </c>
      <c r="BO266" s="197" t="n">
        <v>0.0</v>
      </c>
      <c r="BP266" s="197" t="n">
        <v>0.0</v>
      </c>
      <c r="BQ266" s="197" t="n">
        <v>999999.0</v>
      </c>
      <c r="BR266" s="197" t="n">
        <v>0.0</v>
      </c>
      <c r="BS266" s="197" t="n">
        <v>999999.0</v>
      </c>
      <c r="BT266" s="197" t="n">
        <v>0.0</v>
      </c>
      <c r="BU266" s="197" t="n">
        <v>297.2239685058594</v>
      </c>
      <c r="BV266" s="197" t="n">
        <v>535.5084228515625</v>
      </c>
      <c r="BW266" s="197" t="n">
        <v>99000.0</v>
      </c>
      <c r="BX266" s="197" t="n">
        <v>261.1752014160156</v>
      </c>
      <c r="BY266" s="197" t="n">
        <v>271.0594482421875</v>
      </c>
      <c r="BZ266" s="197" t="n">
        <v>99000.0</v>
      </c>
      <c r="CA266" s="197" t="n">
        <v>282.3409423828125</v>
      </c>
      <c r="CB266" s="197" t="n">
        <v>386.1392822265625</v>
      </c>
      <c r="CC266" s="197" t="n">
        <v>964.9122924804688</v>
      </c>
      <c r="CD266" s="197" t="n">
        <v>1374.3148193359375</v>
      </c>
      <c r="CE266" s="197" t="n">
        <v>1166.1527099609375</v>
      </c>
      <c r="CF266" s="197" t="n">
        <v>15500.0</v>
      </c>
      <c r="CG266" s="197" t="n">
        <v>0.0</v>
      </c>
      <c r="CH266" s="197" t="n">
        <v>6680.0</v>
      </c>
      <c r="CI266" s="197" t="n">
        <v>4251.91015625</v>
      </c>
      <c r="CJ266" s="197" t="n">
        <v>10931.91015625</v>
      </c>
      <c r="CK266" s="197" t="n">
        <v>20000.0</v>
      </c>
      <c r="CL266" s="197" t="n">
        <v>20000.0</v>
      </c>
      <c r="CM266" s="197" t="n">
        <v>20000.0</v>
      </c>
      <c r="CN266" s="197" t="n">
        <v>20000.0</v>
      </c>
      <c r="CO266" s="197" t="n">
        <v>20000.0</v>
      </c>
      <c r="CP266" s="197" t="n">
        <v>20000.0</v>
      </c>
      <c r="CQ266" s="197" t="n">
        <v>20000.0</v>
      </c>
      <c r="CR266" s="197" t="n">
        <v>5000.0</v>
      </c>
      <c r="CS266" s="197" t="n">
        <v>3.0</v>
      </c>
      <c r="CT266" s="197" t="n">
        <v>3.0</v>
      </c>
      <c r="CU266" s="197" t="n">
        <v>710.544921875</v>
      </c>
    </row>
    <row r="267" spans="2:99">
      <c r="B267" s="122" t="s">
        <v>667</v>
      </c>
      <c r="C267" s="197" t="n">
        <v>3356.0</v>
      </c>
      <c r="D267" s="197" t="n">
        <v>2966.0</v>
      </c>
      <c r="E267" s="197" t="n">
        <v>575.0</v>
      </c>
      <c r="F267" s="122" t="s">
        <v>667</v>
      </c>
      <c r="G267" s="197" t="n">
        <v>3261.621826171875</v>
      </c>
      <c r="H267" s="197" t="n">
        <v>2966.0</v>
      </c>
      <c r="I267" s="197" t="n">
        <v>575.0</v>
      </c>
      <c r="J267" s="197" t="n">
        <v>413.1671142578125</v>
      </c>
      <c r="K267" s="197" t="n">
        <v>634.6304321289062</v>
      </c>
      <c r="L267" s="197" t="n">
        <v>4046.398681640625</v>
      </c>
      <c r="M267" s="197" t="n">
        <v>4046.398681640625</v>
      </c>
      <c r="N267" s="197" t="n">
        <v>4046.398681640625</v>
      </c>
      <c r="O267" s="197" t="n">
        <v>4046.398681640625</v>
      </c>
      <c r="P267" s="197" t="n">
        <v>4046.398681640625</v>
      </c>
      <c r="Q267" s="197" t="n">
        <v>18584.646484375</v>
      </c>
      <c r="R267" s="197" t="n">
        <v>3235.608154296875</v>
      </c>
      <c r="S267" s="197" t="n">
        <v>0.0</v>
      </c>
      <c r="T267" s="197" t="n">
        <v>305.8990783691406</v>
      </c>
      <c r="U267" s="197" t="n">
        <v>190.97540283203125</v>
      </c>
      <c r="V267" s="197" t="n">
        <v>10224.5849609375</v>
      </c>
      <c r="W267" s="197" t="n">
        <v>6693.57373046875</v>
      </c>
      <c r="X267" s="197" t="n">
        <v>3531.010986328125</v>
      </c>
      <c r="Y267" s="197" t="n">
        <v>0.0</v>
      </c>
      <c r="Z267" s="197" t="n">
        <v>4500.0</v>
      </c>
      <c r="AA267" s="197" t="n">
        <v>1.0</v>
      </c>
      <c r="AB267" s="197" t="n">
        <v>0.0</v>
      </c>
      <c r="AC267" s="197" t="n">
        <v>0.0</v>
      </c>
      <c r="AD267" s="197" t="n">
        <v>0.6499999761581421</v>
      </c>
      <c r="AE267" s="197" t="n">
        <v>15202.44140625</v>
      </c>
      <c r="AF267" s="197" t="n">
        <v>798.7277221679688</v>
      </c>
      <c r="AG267" s="197" t="n">
        <v>0.0</v>
      </c>
      <c r="AH267" s="197" t="n">
        <v>3209.5107421875</v>
      </c>
      <c r="AI267" s="197" t="n">
        <v>1722.6199951171875</v>
      </c>
      <c r="AJ267" s="197" t="n">
        <v>50.18994903564453</v>
      </c>
      <c r="AK267" s="197" t="n">
        <v>173.76119995117188</v>
      </c>
      <c r="AL267" s="197" t="n">
        <v>7271.455078125</v>
      </c>
      <c r="AM267" s="197" t="n">
        <v>4222.64013671875</v>
      </c>
      <c r="AN267" s="197" t="n">
        <v>0.0</v>
      </c>
      <c r="AO267" s="197" t="n">
        <v>0.0</v>
      </c>
      <c r="AP267" s="197" t="n">
        <v>0.0</v>
      </c>
      <c r="AQ267" s="197" t="n">
        <v>485.5</v>
      </c>
      <c r="AR267" s="197" t="n">
        <v>1067.0</v>
      </c>
      <c r="AS267" s="197" t="n">
        <v>0.0</v>
      </c>
      <c r="AT267" s="197" t="n">
        <v>999999.0</v>
      </c>
      <c r="AU267" s="197" t="n">
        <v>0.0</v>
      </c>
      <c r="AV267" s="197" t="n">
        <v>999999.0</v>
      </c>
      <c r="AW267" s="197" t="n">
        <v>0.0</v>
      </c>
      <c r="AX267" s="197" t="n">
        <v>0.0</v>
      </c>
      <c r="AY267" s="197" t="n">
        <v>999999.0</v>
      </c>
      <c r="AZ267" s="197" t="n">
        <v>0.0</v>
      </c>
      <c r="BA267" s="197" t="n">
        <v>999999.0</v>
      </c>
      <c r="BB267" s="197" t="n">
        <v>0.0</v>
      </c>
      <c r="BC267" s="197" t="n">
        <v>0.0</v>
      </c>
      <c r="BD267" s="197" t="n">
        <v>0.0</v>
      </c>
      <c r="BE267" s="197" t="n">
        <v>0.0</v>
      </c>
      <c r="BF267" s="197" t="n">
        <v>999999.0</v>
      </c>
      <c r="BG267" s="197" t="n">
        <v>999999.0</v>
      </c>
      <c r="BH267" s="197" t="n">
        <v>999999.0</v>
      </c>
      <c r="BI267" s="197" t="n">
        <v>0.0</v>
      </c>
      <c r="BJ267" s="197" t="n">
        <v>999999.0</v>
      </c>
      <c r="BK267" s="197" t="n">
        <v>999999.0</v>
      </c>
      <c r="BL267" s="197" t="n">
        <v>999999.0</v>
      </c>
      <c r="BM267" s="197" t="n">
        <v>0.0</v>
      </c>
      <c r="BN267" s="197" t="n">
        <v>0.0</v>
      </c>
      <c r="BO267" s="197" t="n">
        <v>0.0</v>
      </c>
      <c r="BP267" s="197" t="n">
        <v>0.0</v>
      </c>
      <c r="BQ267" s="197" t="n">
        <v>999999.0</v>
      </c>
      <c r="BR267" s="197" t="n">
        <v>0.0</v>
      </c>
      <c r="BS267" s="197" t="n">
        <v>999999.0</v>
      </c>
      <c r="BT267" s="197" t="n">
        <v>0.0</v>
      </c>
      <c r="BU267" s="197" t="n">
        <v>309.0935974121094</v>
      </c>
      <c r="BV267" s="197" t="n">
        <v>299.89801025390625</v>
      </c>
      <c r="BW267" s="197" t="n">
        <v>99000.0</v>
      </c>
      <c r="BX267" s="197" t="n">
        <v>237.99903869628906</v>
      </c>
      <c r="BY267" s="197" t="n">
        <v>264.8051452636719</v>
      </c>
      <c r="BZ267" s="197" t="n">
        <v>99000.0</v>
      </c>
      <c r="CA267" s="197" t="n">
        <v>323.7566833496094</v>
      </c>
      <c r="CB267" s="197" t="n">
        <v>280.2968444824219</v>
      </c>
      <c r="CC267" s="197" t="n">
        <v>964.9122924804688</v>
      </c>
      <c r="CD267" s="197" t="n">
        <v>981.0228881835938</v>
      </c>
      <c r="CE267" s="197" t="n">
        <v>1428.6920166015625</v>
      </c>
      <c r="CF267" s="197" t="n">
        <v>15500.0</v>
      </c>
      <c r="CG267" s="197" t="n">
        <v>0.0</v>
      </c>
      <c r="CH267" s="197" t="n">
        <v>4500.0</v>
      </c>
      <c r="CI267" s="197" t="n">
        <v>3750.0</v>
      </c>
      <c r="CJ267" s="197" t="n">
        <v>8250.0</v>
      </c>
      <c r="CK267" s="197" t="n">
        <v>20000.0</v>
      </c>
      <c r="CL267" s="197" t="n">
        <v>20000.0</v>
      </c>
      <c r="CM267" s="197" t="n">
        <v>20000.0</v>
      </c>
      <c r="CN267" s="197" t="n">
        <v>20000.0</v>
      </c>
      <c r="CO267" s="197" t="n">
        <v>20000.0</v>
      </c>
      <c r="CP267" s="197" t="n">
        <v>20000.0</v>
      </c>
      <c r="CQ267" s="197" t="n">
        <v>20000.0</v>
      </c>
      <c r="CR267" s="197" t="n">
        <v>5000.0</v>
      </c>
      <c r="CS267" s="197" t="n">
        <v>8.0</v>
      </c>
      <c r="CT267" s="197" t="n">
        <v>8.0</v>
      </c>
      <c r="CU267" s="197" t="n">
        <v>808.9020385742188</v>
      </c>
    </row>
    <row r="268" spans="2:99">
      <c r="B268" s="122" t="s">
        <v>668</v>
      </c>
      <c r="C268" s="197" t="n">
        <v>3541.0</v>
      </c>
      <c r="D268" s="197" t="n">
        <v>2788.0</v>
      </c>
      <c r="E268" s="197" t="n">
        <v>565.0</v>
      </c>
      <c r="F268" s="122" t="s">
        <v>668</v>
      </c>
      <c r="G268" s="197" t="n">
        <v>3541.0</v>
      </c>
      <c r="H268" s="197" t="n">
        <v>2788.0</v>
      </c>
      <c r="I268" s="197" t="n">
        <v>565.0</v>
      </c>
      <c r="J268" s="197" t="n">
        <v>573.4639892578125</v>
      </c>
      <c r="K268" s="197" t="n">
        <v>761.883056640625</v>
      </c>
      <c r="L268" s="197" t="n">
        <v>4226.9677734375</v>
      </c>
      <c r="M268" s="197" t="n">
        <v>4226.9677734375</v>
      </c>
      <c r="N268" s="197" t="n">
        <v>6562.302734375</v>
      </c>
      <c r="O268" s="197" t="n">
        <v>6562.302734375</v>
      </c>
      <c r="P268" s="197" t="n">
        <v>6562.302734375</v>
      </c>
      <c r="Q268" s="197" t="n">
        <v>61960.98828125</v>
      </c>
      <c r="R268" s="197" t="n">
        <v>13094.412109375</v>
      </c>
      <c r="S268" s="197" t="n">
        <v>0.0</v>
      </c>
      <c r="T268" s="197" t="n">
        <v>901.1420288085938</v>
      </c>
      <c r="U268" s="197" t="n">
        <v>14440.12890625</v>
      </c>
      <c r="V268" s="197" t="n">
        <v>79983.78125</v>
      </c>
      <c r="W268" s="197" t="n">
        <v>42155.88671875</v>
      </c>
      <c r="X268" s="197" t="n">
        <v>37827.89453125</v>
      </c>
      <c r="Y268" s="197" t="n">
        <v>0.0</v>
      </c>
      <c r="Z268" s="197" t="n">
        <v>6000.0</v>
      </c>
      <c r="AA268" s="197" t="n">
        <v>1.0</v>
      </c>
      <c r="AB268" s="197" t="n">
        <v>0.0</v>
      </c>
      <c r="AC268" s="197" t="n">
        <v>0.0</v>
      </c>
      <c r="AD268" s="197" t="n">
        <v>0.6499999761581421</v>
      </c>
      <c r="AE268" s="197" t="n">
        <v>60545.42578125</v>
      </c>
      <c r="AF268" s="197" t="n">
        <v>3506.882568359375</v>
      </c>
      <c r="AG268" s="197" t="n">
        <v>6535.8623046875</v>
      </c>
      <c r="AH268" s="197" t="n">
        <v>11372.7587890625</v>
      </c>
      <c r="AI268" s="197" t="n">
        <v>9742.474609375</v>
      </c>
      <c r="AJ268" s="197" t="n">
        <v>16898.40625</v>
      </c>
      <c r="AK268" s="197" t="n">
        <v>17253.048828125</v>
      </c>
      <c r="AL268" s="197" t="n">
        <v>8500.0</v>
      </c>
      <c r="AM268" s="197" t="n">
        <v>4226.9677734375</v>
      </c>
      <c r="AN268" s="197" t="n">
        <v>0.0</v>
      </c>
      <c r="AO268" s="197" t="n">
        <v>0.0</v>
      </c>
      <c r="AP268" s="197" t="n">
        <v>0.0</v>
      </c>
      <c r="AQ268" s="197" t="n">
        <v>647.3333129882812</v>
      </c>
      <c r="AR268" s="197" t="n">
        <v>711.3333129882812</v>
      </c>
      <c r="AS268" s="197" t="n">
        <v>0.0</v>
      </c>
      <c r="AT268" s="197" t="n">
        <v>999999.0</v>
      </c>
      <c r="AU268" s="197" t="n">
        <v>0.0</v>
      </c>
      <c r="AV268" s="197" t="n">
        <v>999999.0</v>
      </c>
      <c r="AW268" s="197" t="n">
        <v>0.0</v>
      </c>
      <c r="AX268" s="197" t="n">
        <v>0.0</v>
      </c>
      <c r="AY268" s="197" t="n">
        <v>999999.0</v>
      </c>
      <c r="AZ268" s="197" t="n">
        <v>0.0</v>
      </c>
      <c r="BA268" s="197" t="n">
        <v>999999.0</v>
      </c>
      <c r="BB268" s="197" t="n">
        <v>0.0</v>
      </c>
      <c r="BC268" s="197" t="n">
        <v>0.0</v>
      </c>
      <c r="BD268" s="197" t="n">
        <v>0.0</v>
      </c>
      <c r="BE268" s="197" t="n">
        <v>0.0</v>
      </c>
      <c r="BF268" s="197" t="n">
        <v>999999.0</v>
      </c>
      <c r="BG268" s="197" t="n">
        <v>999999.0</v>
      </c>
      <c r="BH268" s="197" t="n">
        <v>999999.0</v>
      </c>
      <c r="BI268" s="197" t="n">
        <v>0.0</v>
      </c>
      <c r="BJ268" s="197" t="n">
        <v>999999.0</v>
      </c>
      <c r="BK268" s="197" t="n">
        <v>999999.0</v>
      </c>
      <c r="BL268" s="197" t="n">
        <v>999999.0</v>
      </c>
      <c r="BM268" s="197" t="n">
        <v>0.0</v>
      </c>
      <c r="BN268" s="197" t="n">
        <v>0.0</v>
      </c>
      <c r="BO268" s="197" t="n">
        <v>0.0</v>
      </c>
      <c r="BP268" s="197" t="n">
        <v>0.0</v>
      </c>
      <c r="BQ268" s="197" t="n">
        <v>999999.0</v>
      </c>
      <c r="BR268" s="197" t="n">
        <v>0.0</v>
      </c>
      <c r="BS268" s="197" t="n">
        <v>999999.0</v>
      </c>
      <c r="BT268" s="197" t="n">
        <v>0.0</v>
      </c>
      <c r="BU268" s="197" t="n">
        <v>251.14022827148438</v>
      </c>
      <c r="BV268" s="197" t="n">
        <v>312.4097595214844</v>
      </c>
      <c r="BW268" s="197" t="n">
        <v>99000.0</v>
      </c>
      <c r="BX268" s="197" t="n">
        <v>225.76145935058594</v>
      </c>
      <c r="BY268" s="197" t="n">
        <v>238.59776306152344</v>
      </c>
      <c r="BZ268" s="197" t="n">
        <v>99000.0</v>
      </c>
      <c r="CA268" s="197" t="n">
        <v>286.61370849609375</v>
      </c>
      <c r="CB268" s="197" t="n">
        <v>325.4832763671875</v>
      </c>
      <c r="CC268" s="197" t="n">
        <v>631.5789184570312</v>
      </c>
      <c r="CD268" s="197" t="n">
        <v>670.4488525390625</v>
      </c>
      <c r="CE268" s="197" t="n">
        <v>984.9768676757812</v>
      </c>
      <c r="CF268" s="197" t="n">
        <v>12500.0</v>
      </c>
      <c r="CG268" s="197" t="n">
        <v>0.0</v>
      </c>
      <c r="CH268" s="197" t="n">
        <v>3750.0</v>
      </c>
      <c r="CI268" s="197" t="n">
        <v>3000.0</v>
      </c>
      <c r="CJ268" s="197" t="n">
        <v>6750.0</v>
      </c>
      <c r="CK268" s="197" t="n">
        <v>20000.0</v>
      </c>
      <c r="CL268" s="197" t="n">
        <v>20000.0</v>
      </c>
      <c r="CM268" s="197" t="n">
        <v>20000.0</v>
      </c>
      <c r="CN268" s="197" t="n">
        <v>20000.0</v>
      </c>
      <c r="CO268" s="197" t="n">
        <v>20000.0</v>
      </c>
      <c r="CP268" s="197" t="n">
        <v>20000.0</v>
      </c>
      <c r="CQ268" s="197" t="n">
        <v>20000.0</v>
      </c>
      <c r="CR268" s="197" t="n">
        <v>5000.0</v>
      </c>
      <c r="CS268" s="197" t="n">
        <v>0.0</v>
      </c>
      <c r="CT268" s="197" t="n">
        <v>0.0</v>
      </c>
      <c r="CU268" s="197" t="n">
        <v>3273.60302734375</v>
      </c>
    </row>
    <row r="269" spans="2:99">
      <c r="B269" s="122" t="s">
        <v>669</v>
      </c>
      <c r="C269" s="197" t="n">
        <v>3848.0</v>
      </c>
      <c r="D269" s="197" t="n">
        <v>2890.0</v>
      </c>
      <c r="E269" s="197" t="n">
        <v>537.0</v>
      </c>
      <c r="F269" s="122" t="s">
        <v>669</v>
      </c>
      <c r="G269" s="197" t="n">
        <v>3848.0</v>
      </c>
      <c r="H269" s="197" t="n">
        <v>2890.0</v>
      </c>
      <c r="I269" s="197" t="n">
        <v>537.0</v>
      </c>
      <c r="J269" s="197" t="n">
        <v>695.0767211914062</v>
      </c>
      <c r="K269" s="197" t="n">
        <v>841.9558715820312</v>
      </c>
      <c r="L269" s="197" t="n">
        <v>4245.7421875</v>
      </c>
      <c r="M269" s="197" t="n">
        <v>4245.7421875</v>
      </c>
      <c r="N269" s="197" t="n">
        <v>6369.32080078125</v>
      </c>
      <c r="O269" s="197" t="n">
        <v>6369.32080078125</v>
      </c>
      <c r="P269" s="197" t="n">
        <v>6369.32080078125</v>
      </c>
      <c r="Q269" s="197" t="n">
        <v>48600.05859375</v>
      </c>
      <c r="R269" s="197" t="n">
        <v>9620.275390625</v>
      </c>
      <c r="S269" s="197" t="n">
        <v>0.0</v>
      </c>
      <c r="T269" s="197" t="n">
        <v>610.9530029296875</v>
      </c>
      <c r="U269" s="197" t="n">
        <v>4899.9482421875</v>
      </c>
      <c r="V269" s="197" t="n">
        <v>38615.21484375</v>
      </c>
      <c r="W269" s="197" t="n">
        <v>21584.65234375</v>
      </c>
      <c r="X269" s="197" t="n">
        <v>17030.5625</v>
      </c>
      <c r="Y269" s="197" t="n">
        <v>0.0</v>
      </c>
      <c r="Z269" s="197" t="n">
        <v>17319.197265625</v>
      </c>
      <c r="AA269" s="197" t="n">
        <v>1.0</v>
      </c>
      <c r="AB269" s="197" t="n">
        <v>0.0</v>
      </c>
      <c r="AC269" s="197" t="n">
        <v>0.0</v>
      </c>
      <c r="AD269" s="197" t="n">
        <v>0.3499999940395355</v>
      </c>
      <c r="AE269" s="197" t="n">
        <v>23292.47265625</v>
      </c>
      <c r="AF269" s="197" t="n">
        <v>13273.2861328125</v>
      </c>
      <c r="AG269" s="197" t="n">
        <v>3368.99365234375</v>
      </c>
      <c r="AH269" s="197" t="n">
        <v>7296.189453125</v>
      </c>
      <c r="AI269" s="197" t="n">
        <v>5828.6728515625</v>
      </c>
      <c r="AJ269" s="197" t="n">
        <v>5788.583984375</v>
      </c>
      <c r="AK269" s="197" t="n">
        <v>6164.10888671875</v>
      </c>
      <c r="AL269" s="197" t="n">
        <v>8500.0</v>
      </c>
      <c r="AM269" s="197" t="n">
        <v>4245.7421875</v>
      </c>
      <c r="AN269" s="197" t="n">
        <v>0.0</v>
      </c>
      <c r="AO269" s="197" t="n">
        <v>0.0</v>
      </c>
      <c r="AP269" s="197" t="n">
        <v>0.0</v>
      </c>
      <c r="AQ269" s="197" t="n">
        <v>809.1666870117188</v>
      </c>
      <c r="AR269" s="197" t="n">
        <v>889.1666870117188</v>
      </c>
      <c r="AS269" s="197" t="n">
        <v>0.0</v>
      </c>
      <c r="AT269" s="197" t="n">
        <v>999999.0</v>
      </c>
      <c r="AU269" s="197" t="n">
        <v>0.0</v>
      </c>
      <c r="AV269" s="197" t="n">
        <v>999999.0</v>
      </c>
      <c r="AW269" s="197" t="n">
        <v>0.0</v>
      </c>
      <c r="AX269" s="197" t="n">
        <v>0.0</v>
      </c>
      <c r="AY269" s="197" t="n">
        <v>999999.0</v>
      </c>
      <c r="AZ269" s="197" t="n">
        <v>0.0</v>
      </c>
      <c r="BA269" s="197" t="n">
        <v>999999.0</v>
      </c>
      <c r="BB269" s="197" t="n">
        <v>0.0</v>
      </c>
      <c r="BC269" s="197" t="n">
        <v>0.0</v>
      </c>
      <c r="BD269" s="197" t="n">
        <v>0.0</v>
      </c>
      <c r="BE269" s="197" t="n">
        <v>0.0</v>
      </c>
      <c r="BF269" s="197" t="n">
        <v>999999.0</v>
      </c>
      <c r="BG269" s="197" t="n">
        <v>999999.0</v>
      </c>
      <c r="BH269" s="197" t="n">
        <v>999999.0</v>
      </c>
      <c r="BI269" s="197" t="n">
        <v>0.0</v>
      </c>
      <c r="BJ269" s="197" t="n">
        <v>999999.0</v>
      </c>
      <c r="BK269" s="197" t="n">
        <v>999999.0</v>
      </c>
      <c r="BL269" s="197" t="n">
        <v>999999.0</v>
      </c>
      <c r="BM269" s="197" t="n">
        <v>0.0</v>
      </c>
      <c r="BN269" s="197" t="n">
        <v>0.0</v>
      </c>
      <c r="BO269" s="197" t="n">
        <v>0.0</v>
      </c>
      <c r="BP269" s="197" t="n">
        <v>0.0</v>
      </c>
      <c r="BQ269" s="197" t="n">
        <v>999999.0</v>
      </c>
      <c r="BR269" s="197" t="n">
        <v>0.0</v>
      </c>
      <c r="BS269" s="197" t="n">
        <v>999999.0</v>
      </c>
      <c r="BT269" s="197" t="n">
        <v>0.0</v>
      </c>
      <c r="BU269" s="197" t="n">
        <v>241.55972290039062</v>
      </c>
      <c r="BV269" s="197" t="n">
        <v>259.9759826660156</v>
      </c>
      <c r="BW269" s="197" t="n">
        <v>99000.0</v>
      </c>
      <c r="BX269" s="197" t="n">
        <v>189.25941467285156</v>
      </c>
      <c r="BY269" s="197" t="n">
        <v>231.5246124267578</v>
      </c>
      <c r="BZ269" s="197" t="n">
        <v>99000.0</v>
      </c>
      <c r="CA269" s="197" t="n">
        <v>429.2349853515625</v>
      </c>
      <c r="CB269" s="197" t="n">
        <v>285.71527099609375</v>
      </c>
      <c r="CC269" s="197" t="n">
        <v>631.5789184570312</v>
      </c>
      <c r="CD269" s="197" t="n">
        <v>228.66983032226562</v>
      </c>
      <c r="CE269" s="197" t="n">
        <v>770.2188720703125</v>
      </c>
      <c r="CF269" s="197" t="n">
        <v>8000.0</v>
      </c>
      <c r="CG269" s="197" t="n">
        <v>0.0</v>
      </c>
      <c r="CH269" s="197" t="n">
        <v>4250.0</v>
      </c>
      <c r="CI269" s="197" t="n">
        <v>2500.0</v>
      </c>
      <c r="CJ269" s="197" t="n">
        <v>6750.0</v>
      </c>
      <c r="CK269" s="197" t="n">
        <v>20000.0</v>
      </c>
      <c r="CL269" s="197" t="n">
        <v>20000.0</v>
      </c>
      <c r="CM269" s="197" t="n">
        <v>20000.0</v>
      </c>
      <c r="CN269" s="197" t="n">
        <v>20000.0</v>
      </c>
      <c r="CO269" s="197" t="n">
        <v>20000.0</v>
      </c>
      <c r="CP269" s="197" t="n">
        <v>20000.0</v>
      </c>
      <c r="CQ269" s="197" t="n">
        <v>20000.0</v>
      </c>
      <c r="CR269" s="197" t="n">
        <v>5000.0</v>
      </c>
      <c r="CS269" s="197" t="n">
        <v>0.0</v>
      </c>
      <c r="CT269" s="197" t="n">
        <v>0.0</v>
      </c>
      <c r="CU269" s="197" t="n">
        <v>2405.06884765625</v>
      </c>
    </row>
    <row r="270" spans="2:99">
      <c r="B270" s="122" t="s">
        <v>670</v>
      </c>
      <c r="C270" s="197" t="n">
        <v>4118.0</v>
      </c>
      <c r="D270" s="197" t="n">
        <v>2937.0</v>
      </c>
      <c r="E270" s="197" t="n">
        <v>618.0</v>
      </c>
      <c r="F270" s="122" t="s">
        <v>670</v>
      </c>
      <c r="G270" s="197" t="n">
        <v>4118.0</v>
      </c>
      <c r="H270" s="197" t="n">
        <v>2937.0</v>
      </c>
      <c r="I270" s="197" t="n">
        <v>618.0</v>
      </c>
      <c r="J270" s="197" t="n">
        <v>857.9579467773438</v>
      </c>
      <c r="K270" s="197" t="n">
        <v>996.494384765625</v>
      </c>
      <c r="L270" s="197" t="n">
        <v>4294.267578125</v>
      </c>
      <c r="M270" s="197" t="n">
        <v>4294.267578125</v>
      </c>
      <c r="N270" s="197" t="n">
        <v>7560.64501953125</v>
      </c>
      <c r="O270" s="197" t="n">
        <v>7560.64501953125</v>
      </c>
      <c r="P270" s="197" t="n">
        <v>7560.64501953125</v>
      </c>
      <c r="Q270" s="197" t="n">
        <v>57308.5234375</v>
      </c>
      <c r="R270" s="197" t="n">
        <v>20047.353515625</v>
      </c>
      <c r="S270" s="197" t="n">
        <v>0.0</v>
      </c>
      <c r="T270" s="197" t="n">
        <v>1636.6273193359375</v>
      </c>
      <c r="U270" s="197" t="n">
        <v>12843.1494140625</v>
      </c>
      <c r="V270" s="197" t="n">
        <v>69917.0546875</v>
      </c>
      <c r="W270" s="197" t="n">
        <v>38507.3125</v>
      </c>
      <c r="X270" s="197" t="n">
        <v>31409.744140625</v>
      </c>
      <c r="Y270" s="197" t="n">
        <v>0.0</v>
      </c>
      <c r="Z270" s="197" t="n">
        <v>16796.37109375</v>
      </c>
      <c r="AA270" s="197" t="n">
        <v>1.0</v>
      </c>
      <c r="AB270" s="197" t="n">
        <v>0.0</v>
      </c>
      <c r="AC270" s="197" t="n">
        <v>0.0</v>
      </c>
      <c r="AD270" s="197" t="n">
        <v>0.3499999940395355</v>
      </c>
      <c r="AE270" s="197" t="n">
        <v>34367.29296875</v>
      </c>
      <c r="AF270" s="197" t="n">
        <v>12342.0029296875</v>
      </c>
      <c r="AG270" s="197" t="n">
        <v>6926.9794921875</v>
      </c>
      <c r="AH270" s="197" t="n">
        <v>12580.65234375</v>
      </c>
      <c r="AI270" s="197" t="n">
        <v>10981.6552734375</v>
      </c>
      <c r="AJ270" s="197" t="n">
        <v>14360.705078125</v>
      </c>
      <c r="AK270" s="197" t="n">
        <v>14501.3779296875</v>
      </c>
      <c r="AL270" s="197" t="n">
        <v>7560.64501953125</v>
      </c>
      <c r="AM270" s="197" t="n">
        <v>4294.267578125</v>
      </c>
      <c r="AN270" s="197" t="n">
        <v>0.0</v>
      </c>
      <c r="AO270" s="197" t="n">
        <v>0.0</v>
      </c>
      <c r="AP270" s="197" t="n">
        <v>0.0</v>
      </c>
      <c r="AQ270" s="197" t="n">
        <v>971.0</v>
      </c>
      <c r="AR270" s="197" t="n">
        <v>1067.0</v>
      </c>
      <c r="AS270" s="197" t="n">
        <v>0.0</v>
      </c>
      <c r="AT270" s="197" t="n">
        <v>999999.0</v>
      </c>
      <c r="AU270" s="197" t="n">
        <v>0.0</v>
      </c>
      <c r="AV270" s="197" t="n">
        <v>999999.0</v>
      </c>
      <c r="AW270" s="197" t="n">
        <v>0.0</v>
      </c>
      <c r="AX270" s="197" t="n">
        <v>0.0</v>
      </c>
      <c r="AY270" s="197" t="n">
        <v>999999.0</v>
      </c>
      <c r="AZ270" s="197" t="n">
        <v>0.0</v>
      </c>
      <c r="BA270" s="197" t="n">
        <v>999999.0</v>
      </c>
      <c r="BB270" s="197" t="n">
        <v>0.0</v>
      </c>
      <c r="BC270" s="197" t="n">
        <v>0.0</v>
      </c>
      <c r="BD270" s="197" t="n">
        <v>0.0</v>
      </c>
      <c r="BE270" s="197" t="n">
        <v>0.0</v>
      </c>
      <c r="BF270" s="197" t="n">
        <v>999999.0</v>
      </c>
      <c r="BG270" s="197" t="n">
        <v>999999.0</v>
      </c>
      <c r="BH270" s="197" t="n">
        <v>999999.0</v>
      </c>
      <c r="BI270" s="197" t="n">
        <v>0.0</v>
      </c>
      <c r="BJ270" s="197" t="n">
        <v>999999.0</v>
      </c>
      <c r="BK270" s="197" t="n">
        <v>999999.0</v>
      </c>
      <c r="BL270" s="197" t="n">
        <v>999999.0</v>
      </c>
      <c r="BM270" s="197" t="n">
        <v>0.0</v>
      </c>
      <c r="BN270" s="197" t="n">
        <v>0.0</v>
      </c>
      <c r="BO270" s="197" t="n">
        <v>0.0</v>
      </c>
      <c r="BP270" s="197" t="n">
        <v>0.0</v>
      </c>
      <c r="BQ270" s="197" t="n">
        <v>999999.0</v>
      </c>
      <c r="BR270" s="197" t="n">
        <v>0.0</v>
      </c>
      <c r="BS270" s="197" t="n">
        <v>999999.0</v>
      </c>
      <c r="BT270" s="197" t="n">
        <v>0.0</v>
      </c>
      <c r="BU270" s="197" t="n">
        <v>223.277099609375</v>
      </c>
      <c r="BV270" s="197" t="n">
        <v>241.56321716308594</v>
      </c>
      <c r="BW270" s="197" t="n">
        <v>99000.0</v>
      </c>
      <c r="BX270" s="197" t="n">
        <v>183.42041015625</v>
      </c>
      <c r="BY270" s="197" t="n">
        <v>189.1304473876953</v>
      </c>
      <c r="BZ270" s="197" t="n">
        <v>99000.0</v>
      </c>
      <c r="CA270" s="197" t="n">
        <v>385.1200866699219</v>
      </c>
      <c r="CB270" s="197" t="n">
        <v>436.2030334472656</v>
      </c>
      <c r="CC270" s="197" t="n">
        <v>631.5789184570312</v>
      </c>
      <c r="CD270" s="197" t="n">
        <v>207.20895385742188</v>
      </c>
      <c r="CE270" s="197" t="n">
        <v>219.70257568359375</v>
      </c>
      <c r="CF270" s="197" t="n">
        <v>8000.0</v>
      </c>
      <c r="CG270" s="197" t="n">
        <v>0.0</v>
      </c>
      <c r="CH270" s="197" t="n">
        <v>4250.0</v>
      </c>
      <c r="CI270" s="197" t="n">
        <v>2500.0</v>
      </c>
      <c r="CJ270" s="197" t="n">
        <v>6750.0</v>
      </c>
      <c r="CK270" s="197" t="n">
        <v>20000.0</v>
      </c>
      <c r="CL270" s="197" t="n">
        <v>20000.0</v>
      </c>
      <c r="CM270" s="197" t="n">
        <v>20000.0</v>
      </c>
      <c r="CN270" s="197" t="n">
        <v>20000.0</v>
      </c>
      <c r="CO270" s="197" t="n">
        <v>20000.0</v>
      </c>
      <c r="CP270" s="197" t="n">
        <v>20000.0</v>
      </c>
      <c r="CQ270" s="197" t="n">
        <v>20000.0</v>
      </c>
      <c r="CR270" s="197" t="n">
        <v>5000.0</v>
      </c>
      <c r="CS270" s="197" t="n">
        <v>0.0</v>
      </c>
      <c r="CT270" s="197" t="n">
        <v>0.0</v>
      </c>
      <c r="CU270" s="197" t="n">
        <v>5011.83837890625</v>
      </c>
    </row>
    <row r="271" spans="2:99">
      <c r="B271" s="122" t="s">
        <v>671</v>
      </c>
      <c r="C271" s="197" t="n">
        <v>4552.0</v>
      </c>
      <c r="D271" s="197" t="n">
        <v>3350.0</v>
      </c>
      <c r="E271" s="197" t="n">
        <v>800.0</v>
      </c>
      <c r="F271" s="122" t="s">
        <v>671</v>
      </c>
      <c r="G271" s="197" t="n">
        <v>4552.0</v>
      </c>
      <c r="H271" s="197" t="n">
        <v>3350.0</v>
      </c>
      <c r="I271" s="197" t="n">
        <v>800.0</v>
      </c>
      <c r="J271" s="197" t="n">
        <v>780.94384765625</v>
      </c>
      <c r="K271" s="197" t="n">
        <v>791.7498168945312</v>
      </c>
      <c r="L271" s="197" t="n">
        <v>1159.522705078125</v>
      </c>
      <c r="M271" s="197" t="n">
        <v>1159.522705078125</v>
      </c>
      <c r="N271" s="197" t="n">
        <v>1159.522705078125</v>
      </c>
      <c r="O271" s="197" t="n">
        <v>1159.522705078125</v>
      </c>
      <c r="P271" s="197" t="n">
        <v>1159.522705078125</v>
      </c>
      <c r="Q271" s="197" t="n">
        <v>30868.4140625</v>
      </c>
      <c r="R271" s="197" t="n">
        <v>9276.181640625</v>
      </c>
      <c r="S271" s="197" t="n">
        <v>0.0</v>
      </c>
      <c r="T271" s="197" t="n">
        <v>0.0</v>
      </c>
      <c r="U271" s="197" t="n">
        <v>244.821533203125</v>
      </c>
      <c r="V271" s="197" t="n">
        <v>26185.826171875</v>
      </c>
      <c r="W271" s="197" t="n">
        <v>13689.087890625</v>
      </c>
      <c r="X271" s="197" t="n">
        <v>12496.73828125</v>
      </c>
      <c r="Y271" s="197" t="n">
        <v>0.0</v>
      </c>
      <c r="Z271" s="197" t="n">
        <v>12906.25</v>
      </c>
      <c r="AA271" s="197" t="n">
        <v>1.0</v>
      </c>
      <c r="AB271" s="197" t="n">
        <v>0.0</v>
      </c>
      <c r="AC271" s="197" t="n">
        <v>0.0</v>
      </c>
      <c r="AD271" s="197" t="n">
        <v>0.3499999940395355</v>
      </c>
      <c r="AE271" s="197" t="n">
        <v>14930.2861328125</v>
      </c>
      <c r="AF271" s="197" t="n">
        <v>5185.01171875</v>
      </c>
      <c r="AG271" s="197" t="n">
        <v>664.1435546875</v>
      </c>
      <c r="AH271" s="197" t="n">
        <v>4790.92919921875</v>
      </c>
      <c r="AI271" s="197" t="n">
        <v>3351.23193359375</v>
      </c>
      <c r="AJ271" s="197" t="n">
        <v>3797.455322265625</v>
      </c>
      <c r="AK271" s="197" t="n">
        <v>4162.08203125</v>
      </c>
      <c r="AL271" s="197" t="n">
        <v>6680.0</v>
      </c>
      <c r="AM271" s="197" t="n">
        <v>4479.4580078125</v>
      </c>
      <c r="AN271" s="197" t="n">
        <v>2319.04541015625</v>
      </c>
      <c r="AO271" s="197" t="n">
        <v>1159.522705078125</v>
      </c>
      <c r="AP271" s="197" t="n">
        <v>1159.522705078125</v>
      </c>
      <c r="AQ271" s="197" t="n">
        <v>971.0</v>
      </c>
      <c r="AR271" s="197" t="n">
        <v>1067.0</v>
      </c>
      <c r="AS271" s="197" t="n">
        <v>0.0</v>
      </c>
      <c r="AT271" s="197" t="n">
        <v>999999.0</v>
      </c>
      <c r="AU271" s="197" t="n">
        <v>0.0</v>
      </c>
      <c r="AV271" s="197" t="n">
        <v>999999.0</v>
      </c>
      <c r="AW271" s="197" t="n">
        <v>0.0</v>
      </c>
      <c r="AX271" s="197" t="n">
        <v>0.0</v>
      </c>
      <c r="AY271" s="197" t="n">
        <v>999999.0</v>
      </c>
      <c r="AZ271" s="197" t="n">
        <v>0.0</v>
      </c>
      <c r="BA271" s="197" t="n">
        <v>999999.0</v>
      </c>
      <c r="BB271" s="197" t="n">
        <v>0.0</v>
      </c>
      <c r="BC271" s="197" t="n">
        <v>0.0</v>
      </c>
      <c r="BD271" s="197" t="n">
        <v>0.0</v>
      </c>
      <c r="BE271" s="197" t="n">
        <v>0.0</v>
      </c>
      <c r="BF271" s="197" t="n">
        <v>999999.0</v>
      </c>
      <c r="BG271" s="197" t="n">
        <v>999999.0</v>
      </c>
      <c r="BH271" s="197" t="n">
        <v>999999.0</v>
      </c>
      <c r="BI271" s="197" t="n">
        <v>0.0</v>
      </c>
      <c r="BJ271" s="197" t="n">
        <v>999999.0</v>
      </c>
      <c r="BK271" s="197" t="n">
        <v>999999.0</v>
      </c>
      <c r="BL271" s="197" t="n">
        <v>999999.0</v>
      </c>
      <c r="BM271" s="197" t="n">
        <v>0.0</v>
      </c>
      <c r="BN271" s="197" t="n">
        <v>0.0</v>
      </c>
      <c r="BO271" s="197" t="n">
        <v>0.0</v>
      </c>
      <c r="BP271" s="197" t="n">
        <v>0.0</v>
      </c>
      <c r="BQ271" s="197" t="n">
        <v>999999.0</v>
      </c>
      <c r="BR271" s="197" t="n">
        <v>0.0</v>
      </c>
      <c r="BS271" s="197" t="n">
        <v>999999.0</v>
      </c>
      <c r="BT271" s="197" t="n">
        <v>0.0</v>
      </c>
      <c r="BU271" s="197" t="n">
        <v>233.12986755371094</v>
      </c>
      <c r="BV271" s="197" t="n">
        <v>223.19322204589844</v>
      </c>
      <c r="BW271" s="197" t="n">
        <v>450.0</v>
      </c>
      <c r="BX271" s="197" t="n">
        <v>186.29727172851562</v>
      </c>
      <c r="BY271" s="197" t="n">
        <v>183.3179931640625</v>
      </c>
      <c r="BZ271" s="197" t="n">
        <v>450.0</v>
      </c>
      <c r="CA271" s="197" t="n">
        <v>393.439697265625</v>
      </c>
      <c r="CB271" s="197" t="n">
        <v>384.0299987792969</v>
      </c>
      <c r="CC271" s="197" t="n">
        <v>631.5789184570312</v>
      </c>
      <c r="CD271" s="197" t="n">
        <v>207.14230346679688</v>
      </c>
      <c r="CE271" s="197" t="n">
        <v>207.20106506347656</v>
      </c>
      <c r="CF271" s="197" t="n">
        <v>11000.0</v>
      </c>
      <c r="CG271" s="197" t="n">
        <v>0.0</v>
      </c>
      <c r="CH271" s="197" t="n">
        <v>1000.0</v>
      </c>
      <c r="CI271" s="197" t="n">
        <v>1000.0</v>
      </c>
      <c r="CJ271" s="197" t="n">
        <v>2000.0</v>
      </c>
      <c r="CK271" s="197" t="n">
        <v>20000.0</v>
      </c>
      <c r="CL271" s="197" t="n">
        <v>3806.498779296875</v>
      </c>
      <c r="CM271" s="197" t="n">
        <v>20000.0</v>
      </c>
      <c r="CN271" s="197" t="n">
        <v>20000.0</v>
      </c>
      <c r="CO271" s="197" t="n">
        <v>20000.0</v>
      </c>
      <c r="CP271" s="197" t="n">
        <v>20000.0</v>
      </c>
      <c r="CQ271" s="197" t="n">
        <v>20000.0</v>
      </c>
      <c r="CR271" s="197" t="n">
        <v>5000.0</v>
      </c>
      <c r="CS271" s="197" t="n">
        <v>0.0</v>
      </c>
      <c r="CT271" s="197" t="n">
        <v>0.0</v>
      </c>
      <c r="CU271" s="197" t="n">
        <v>2319.04541015625</v>
      </c>
    </row>
    <row r="272" spans="2:99">
      <c r="B272" s="122" t="s">
        <v>672</v>
      </c>
      <c r="C272" s="197" t="n">
        <v>4552.0</v>
      </c>
      <c r="D272" s="197" t="n">
        <v>3538.0</v>
      </c>
      <c r="E272" s="197" t="n">
        <v>975.0</v>
      </c>
      <c r="F272" s="122" t="s">
        <v>672</v>
      </c>
      <c r="G272" s="197" t="n">
        <v>4552.0</v>
      </c>
      <c r="H272" s="197" t="n">
        <v>3516.245849609375</v>
      </c>
      <c r="I272" s="197" t="n">
        <v>975.0</v>
      </c>
      <c r="J272" s="197" t="n">
        <v>615.312255859375</v>
      </c>
      <c r="K272" s="197" t="n">
        <v>559.3334350585938</v>
      </c>
      <c r="L272" s="197" t="n">
        <v>805.9678344726562</v>
      </c>
      <c r="M272" s="197" t="n">
        <v>805.9678344726562</v>
      </c>
      <c r="N272" s="197" t="n">
        <v>805.9678344726562</v>
      </c>
      <c r="O272" s="197" t="n">
        <v>805.9678344726562</v>
      </c>
      <c r="P272" s="197" t="n">
        <v>805.9678344726562</v>
      </c>
      <c r="Q272" s="197" t="n">
        <v>15945.0</v>
      </c>
      <c r="R272" s="197" t="n">
        <v>6447.74267578125</v>
      </c>
      <c r="S272" s="197" t="n">
        <v>0.0</v>
      </c>
      <c r="T272" s="197" t="n">
        <v>0.0</v>
      </c>
      <c r="U272" s="197" t="n">
        <v>-39.82389450073242</v>
      </c>
      <c r="V272" s="197" t="n">
        <v>12280.48046875</v>
      </c>
      <c r="W272" s="197" t="n">
        <v>7024.9052734375</v>
      </c>
      <c r="X272" s="197" t="n">
        <v>5255.5751953125</v>
      </c>
      <c r="Y272" s="197" t="n">
        <v>0.0</v>
      </c>
      <c r="Z272" s="197" t="n">
        <v>8145.1611328125</v>
      </c>
      <c r="AA272" s="197" t="n">
        <v>1.0</v>
      </c>
      <c r="AB272" s="197" t="n">
        <v>0.0</v>
      </c>
      <c r="AC272" s="197" t="n">
        <v>0.0</v>
      </c>
      <c r="AD272" s="197" t="n">
        <v>0.3499999940395355</v>
      </c>
      <c r="AE272" s="197" t="n">
        <v>8635.4609375</v>
      </c>
      <c r="AF272" s="197" t="n">
        <v>1125.3603515625</v>
      </c>
      <c r="AG272" s="197" t="n">
        <v>4527.23193359375</v>
      </c>
      <c r="AH272" s="197" t="n">
        <v>2069.061279296875</v>
      </c>
      <c r="AI272" s="197" t="n">
        <v>686.9768676757812</v>
      </c>
      <c r="AJ272" s="197" t="n">
        <v>0.0</v>
      </c>
      <c r="AK272" s="197" t="n">
        <v>66.03723907470703</v>
      </c>
      <c r="AL272" s="197" t="n">
        <v>6680.0</v>
      </c>
      <c r="AM272" s="197" t="n">
        <v>4512.53466796875</v>
      </c>
      <c r="AN272" s="197" t="n">
        <v>1611.9356689453125</v>
      </c>
      <c r="AO272" s="197" t="n">
        <v>805.9678344726562</v>
      </c>
      <c r="AP272" s="197" t="n">
        <v>805.9678344726562</v>
      </c>
      <c r="AQ272" s="197" t="n">
        <v>703.964111328125</v>
      </c>
      <c r="AR272" s="197" t="n">
        <v>1067.0</v>
      </c>
      <c r="AS272" s="197" t="n">
        <v>1.414062261581421</v>
      </c>
      <c r="AT272" s="197" t="n">
        <v>4438.2548828125</v>
      </c>
      <c r="AU272" s="197" t="n">
        <v>0.0</v>
      </c>
      <c r="AV272" s="197" t="n">
        <v>999999.0</v>
      </c>
      <c r="AW272" s="197" t="n">
        <v>0.0</v>
      </c>
      <c r="AX272" s="197" t="n">
        <v>0.0</v>
      </c>
      <c r="AY272" s="197" t="n">
        <v>999999.0</v>
      </c>
      <c r="AZ272" s="197" t="n">
        <v>0.0</v>
      </c>
      <c r="BA272" s="197" t="n">
        <v>999999.0</v>
      </c>
      <c r="BB272" s="197" t="n">
        <v>0.0</v>
      </c>
      <c r="BC272" s="197" t="n">
        <v>0.0</v>
      </c>
      <c r="BD272" s="197" t="n">
        <v>0.0</v>
      </c>
      <c r="BE272" s="197" t="n">
        <v>0.0</v>
      </c>
      <c r="BF272" s="197" t="n">
        <v>999999.0</v>
      </c>
      <c r="BG272" s="197" t="n">
        <v>999999.0</v>
      </c>
      <c r="BH272" s="197" t="n">
        <v>999999.0</v>
      </c>
      <c r="BI272" s="197" t="n">
        <v>0.0</v>
      </c>
      <c r="BJ272" s="197" t="n">
        <v>999999.0</v>
      </c>
      <c r="BK272" s="197" t="n">
        <v>999999.0</v>
      </c>
      <c r="BL272" s="197" t="n">
        <v>999999.0</v>
      </c>
      <c r="BM272" s="197" t="n">
        <v>0.0</v>
      </c>
      <c r="BN272" s="197" t="n">
        <v>0.0</v>
      </c>
      <c r="BO272" s="197" t="n">
        <v>0.0</v>
      </c>
      <c r="BP272" s="197" t="n">
        <v>0.0</v>
      </c>
      <c r="BQ272" s="197" t="n">
        <v>999999.0</v>
      </c>
      <c r="BR272" s="197" t="n">
        <v>0.0</v>
      </c>
      <c r="BS272" s="197" t="n">
        <v>999999.0</v>
      </c>
      <c r="BT272" s="197" t="n">
        <v>0.0</v>
      </c>
      <c r="BU272" s="197" t="n">
        <v>248.31309509277344</v>
      </c>
      <c r="BV272" s="197" t="n">
        <v>233.71572875976562</v>
      </c>
      <c r="BW272" s="197" t="n">
        <v>450.0</v>
      </c>
      <c r="BX272" s="197" t="n">
        <v>191.99288940429688</v>
      </c>
      <c r="BY272" s="197" t="n">
        <v>186.50131225585938</v>
      </c>
      <c r="BZ272" s="197" t="n">
        <v>450.0</v>
      </c>
      <c r="CA272" s="197" t="n">
        <v>402.53045654296875</v>
      </c>
      <c r="CB272" s="197" t="n">
        <v>394.6346130371094</v>
      </c>
      <c r="CC272" s="197" t="n">
        <v>631.5789184570312</v>
      </c>
      <c r="CD272" s="197" t="n">
        <v>207.69827270507812</v>
      </c>
      <c r="CE272" s="197" t="n">
        <v>207.13418579101562</v>
      </c>
      <c r="CF272" s="197" t="n">
        <v>11000.0</v>
      </c>
      <c r="CG272" s="197" t="n">
        <v>0.0</v>
      </c>
      <c r="CH272" s="197" t="n">
        <v>1000.0</v>
      </c>
      <c r="CI272" s="197" t="n">
        <v>1000.0</v>
      </c>
      <c r="CJ272" s="197" t="n">
        <v>2000.0</v>
      </c>
      <c r="CK272" s="197" t="n">
        <v>20000.0</v>
      </c>
      <c r="CL272" s="197" t="n">
        <v>2613.960693359375</v>
      </c>
      <c r="CM272" s="197" t="n">
        <v>20000.0</v>
      </c>
      <c r="CN272" s="197" t="n">
        <v>20000.0</v>
      </c>
      <c r="CO272" s="197" t="n">
        <v>20000.0</v>
      </c>
      <c r="CP272" s="197" t="n">
        <v>20000.0</v>
      </c>
      <c r="CQ272" s="197" t="n">
        <v>20000.0</v>
      </c>
      <c r="CR272" s="197" t="n">
        <v>5000.0</v>
      </c>
      <c r="CS272" s="197" t="n">
        <v>0.0</v>
      </c>
      <c r="CT272" s="197" t="n">
        <v>0.0</v>
      </c>
      <c r="CU272" s="197" t="n">
        <v>1611.9356689453125</v>
      </c>
    </row>
    <row r="273" spans="2:99">
      <c r="B273" s="122" t="s">
        <v>673</v>
      </c>
      <c r="C273" s="197" t="n">
        <v>4500.0</v>
      </c>
      <c r="D273" s="197" t="n">
        <v>3538.0</v>
      </c>
      <c r="E273" s="197" t="n">
        <v>975.0</v>
      </c>
      <c r="F273" s="122" t="s">
        <v>673</v>
      </c>
      <c r="G273" s="197" t="n">
        <v>4350.72802734375</v>
      </c>
      <c r="H273" s="197" t="n">
        <v>3538.0</v>
      </c>
      <c r="I273" s="197" t="n">
        <v>975.0</v>
      </c>
      <c r="J273" s="197" t="n">
        <v>377.04852294921875</v>
      </c>
      <c r="K273" s="197" t="n">
        <v>402.6432800292969</v>
      </c>
      <c r="L273" s="197" t="n">
        <v>3405.04052734375</v>
      </c>
      <c r="M273" s="197" t="n">
        <v>3405.04052734375</v>
      </c>
      <c r="N273" s="197" t="n">
        <v>3049.04638671875</v>
      </c>
      <c r="O273" s="197" t="n">
        <v>2721.10107421875</v>
      </c>
      <c r="P273" s="197" t="n">
        <v>3049.04638671875</v>
      </c>
      <c r="Q273" s="197" t="n">
        <v>13344.2685546875</v>
      </c>
      <c r="R273" s="197" t="n">
        <v>4818.10888671875</v>
      </c>
      <c r="S273" s="197" t="n">
        <v>0.0</v>
      </c>
      <c r="T273" s="197" t="n">
        <v>0.0</v>
      </c>
      <c r="U273" s="197" t="n">
        <v>-82.35189819335938</v>
      </c>
      <c r="V273" s="197" t="n">
        <v>3159.11767578125</v>
      </c>
      <c r="W273" s="197" t="n">
        <v>3159.11767578125</v>
      </c>
      <c r="X273" s="197" t="n">
        <v>0.0</v>
      </c>
      <c r="Y273" s="197" t="n">
        <v>0.0</v>
      </c>
      <c r="Z273" s="197" t="n">
        <v>5653.33349609375</v>
      </c>
      <c r="AA273" s="197" t="n">
        <v>1.0</v>
      </c>
      <c r="AB273" s="197" t="n">
        <v>327.9451599121094</v>
      </c>
      <c r="AC273" s="197" t="n">
        <v>0.0</v>
      </c>
      <c r="AD273" s="197" t="n">
        <v>0.3499999940395355</v>
      </c>
      <c r="AE273" s="197" t="n">
        <v>6810.0810546875</v>
      </c>
      <c r="AF273" s="197" t="n">
        <v>0.0</v>
      </c>
      <c r="AG273" s="197" t="n">
        <v>5940.6240234375</v>
      </c>
      <c r="AH273" s="197" t="n">
        <v>3376.356201171875</v>
      </c>
      <c r="AI273" s="197" t="n">
        <v>2028.319091796875</v>
      </c>
      <c r="AJ273" s="197" t="n">
        <v>974.0665283203125</v>
      </c>
      <c r="AK273" s="197" t="n">
        <v>897.375732421875</v>
      </c>
      <c r="AL273" s="197" t="n">
        <v>6680.0</v>
      </c>
      <c r="AM273" s="197" t="n">
        <v>4538.564453125</v>
      </c>
      <c r="AN273" s="197" t="n">
        <v>0.0</v>
      </c>
      <c r="AO273" s="197" t="n">
        <v>0.0</v>
      </c>
      <c r="AP273" s="197" t="n">
        <v>0.0</v>
      </c>
      <c r="AQ273" s="197" t="n">
        <v>496.03515625</v>
      </c>
      <c r="AR273" s="197" t="n">
        <v>953.84521484375</v>
      </c>
      <c r="AS273" s="197" t="n">
        <v>0.8920981884002686</v>
      </c>
      <c r="AT273" s="197" t="n">
        <v>409.8385925292969</v>
      </c>
      <c r="AU273" s="197" t="n">
        <v>0.0</v>
      </c>
      <c r="AV273" s="197" t="n">
        <v>12496.1171875</v>
      </c>
      <c r="AW273" s="197" t="n">
        <v>2254.4580078125</v>
      </c>
      <c r="AX273" s="197" t="n">
        <v>0.0</v>
      </c>
      <c r="AY273" s="197" t="n">
        <v>999993.5</v>
      </c>
      <c r="AZ273" s="197" t="n">
        <v>0.0</v>
      </c>
      <c r="BA273" s="197" t="n">
        <v>999999.0</v>
      </c>
      <c r="BB273" s="197" t="n">
        <v>0.0</v>
      </c>
      <c r="BC273" s="197" t="n">
        <v>0.0</v>
      </c>
      <c r="BD273" s="197" t="n">
        <v>0.0</v>
      </c>
      <c r="BE273" s="197" t="n">
        <v>0.0</v>
      </c>
      <c r="BF273" s="197" t="n">
        <v>999999.0</v>
      </c>
      <c r="BG273" s="197" t="n">
        <v>999999.0</v>
      </c>
      <c r="BH273" s="197" t="n">
        <v>999999.0</v>
      </c>
      <c r="BI273" s="197" t="n">
        <v>0.0</v>
      </c>
      <c r="BJ273" s="197" t="n">
        <v>999999.0</v>
      </c>
      <c r="BK273" s="197" t="n">
        <v>999999.0</v>
      </c>
      <c r="BL273" s="197" t="n">
        <v>999999.0</v>
      </c>
      <c r="BM273" s="197" t="n">
        <v>0.0</v>
      </c>
      <c r="BN273" s="197" t="n">
        <v>0.0</v>
      </c>
      <c r="BO273" s="197" t="n">
        <v>0.0</v>
      </c>
      <c r="BP273" s="197" t="n">
        <v>0.0</v>
      </c>
      <c r="BQ273" s="197" t="n">
        <v>999999.0</v>
      </c>
      <c r="BR273" s="197" t="n">
        <v>0.0</v>
      </c>
      <c r="BS273" s="197" t="n">
        <v>999999.0</v>
      </c>
      <c r="BT273" s="197" t="n">
        <v>0.0</v>
      </c>
      <c r="BU273" s="197" t="n">
        <v>242.37550354003906</v>
      </c>
      <c r="BV273" s="197" t="n">
        <v>248.0657196044922</v>
      </c>
      <c r="BW273" s="197" t="n">
        <v>450.0</v>
      </c>
      <c r="BX273" s="197" t="n">
        <v>202.65411376953125</v>
      </c>
      <c r="BY273" s="197" t="n">
        <v>191.93014526367188</v>
      </c>
      <c r="BZ273" s="197" t="n">
        <v>450.0</v>
      </c>
      <c r="CA273" s="197" t="n">
        <v>385.1437683105469</v>
      </c>
      <c r="CB273" s="197" t="n">
        <v>399.1729736328125</v>
      </c>
      <c r="CC273" s="197" t="n">
        <v>631.5789184570312</v>
      </c>
      <c r="CD273" s="197" t="n">
        <v>288.5308532714844</v>
      </c>
      <c r="CE273" s="197" t="n">
        <v>207.7938690185547</v>
      </c>
      <c r="CF273" s="197" t="n">
        <v>99000.0</v>
      </c>
      <c r="CG273" s="197" t="n">
        <v>4584.8779296875</v>
      </c>
      <c r="CH273" s="197" t="n">
        <v>2500.0</v>
      </c>
      <c r="CI273" s="197" t="n">
        <v>2000.0</v>
      </c>
      <c r="CJ273" s="197" t="n">
        <v>4500.0</v>
      </c>
      <c r="CK273" s="197" t="n">
        <v>20000.0</v>
      </c>
      <c r="CL273" s="197" t="n">
        <v>20000.0</v>
      </c>
      <c r="CM273" s="197" t="n">
        <v>20000.0</v>
      </c>
      <c r="CN273" s="197" t="n">
        <v>20000.0</v>
      </c>
      <c r="CO273" s="197" t="n">
        <v>20000.0</v>
      </c>
      <c r="CP273" s="197" t="n">
        <v>20000.0</v>
      </c>
      <c r="CQ273" s="197" t="n">
        <v>20000.0</v>
      </c>
      <c r="CR273" s="197" t="n">
        <v>5000.0</v>
      </c>
      <c r="CS273" s="197" t="n">
        <v>26.0</v>
      </c>
      <c r="CT273" s="197" t="n">
        <v>26.0</v>
      </c>
      <c r="CU273" s="197" t="n">
        <v>1204.5272216796875</v>
      </c>
    </row>
    <row r="274" spans="2:99">
      <c r="B274" s="122" t="s">
        <v>674</v>
      </c>
      <c r="C274" s="197" t="n">
        <v>4150.0</v>
      </c>
      <c r="D274" s="197" t="n">
        <v>3538.0</v>
      </c>
      <c r="E274" s="197" t="n">
        <v>950.0</v>
      </c>
      <c r="F274" s="122" t="s">
        <v>674</v>
      </c>
      <c r="G274" s="197" t="n">
        <v>3884.78369140625</v>
      </c>
      <c r="H274" s="197" t="n">
        <v>2960.63671875</v>
      </c>
      <c r="I274" s="197" t="n">
        <v>763.660400390625</v>
      </c>
      <c r="J274" s="197" t="n">
        <v>129.46841430664062</v>
      </c>
      <c r="K274" s="197" t="n">
        <v>438.9403076171875</v>
      </c>
      <c r="L274" s="197" t="n">
        <v>4590.72705078125</v>
      </c>
      <c r="M274" s="197" t="n">
        <v>4590.72705078125</v>
      </c>
      <c r="N274" s="197" t="n">
        <v>6680.0</v>
      </c>
      <c r="O274" s="197" t="n">
        <v>6680.0</v>
      </c>
      <c r="P274" s="197" t="n">
        <v>6680.0</v>
      </c>
      <c r="Q274" s="197" t="n">
        <v>21021.4765625</v>
      </c>
      <c r="R274" s="197" t="n">
        <v>2819.78173828125</v>
      </c>
      <c r="S274" s="197" t="n">
        <v>0.0</v>
      </c>
      <c r="T274" s="197" t="n">
        <v>0.0</v>
      </c>
      <c r="U274" s="197" t="n">
        <v>-163.67166137695312</v>
      </c>
      <c r="V274" s="197" t="n">
        <v>789.8456420898438</v>
      </c>
      <c r="W274" s="197" t="n">
        <v>0.0</v>
      </c>
      <c r="X274" s="197" t="n">
        <v>0.0</v>
      </c>
      <c r="Y274" s="197" t="n">
        <v>0.0</v>
      </c>
      <c r="Z274" s="197" t="n">
        <v>8000.0</v>
      </c>
      <c r="AA274" s="197" t="n">
        <v>0.0</v>
      </c>
      <c r="AB274" s="197" t="n">
        <v>0.0</v>
      </c>
      <c r="AC274" s="197" t="n">
        <v>0.0</v>
      </c>
      <c r="AD274" s="197" t="n">
        <v>0.6499999761581421</v>
      </c>
      <c r="AE274" s="197" t="n">
        <v>15885.416015625</v>
      </c>
      <c r="AF274" s="197" t="n">
        <v>1181.3585205078125</v>
      </c>
      <c r="AG274" s="197" t="n">
        <v>9740.0146484375</v>
      </c>
      <c r="AH274" s="197" t="n">
        <v>4587.2216796875</v>
      </c>
      <c r="AI274" s="197" t="n">
        <v>3250.0</v>
      </c>
      <c r="AJ274" s="197" t="n">
        <v>8314.9140625</v>
      </c>
      <c r="AK274" s="197" t="n">
        <v>8107.6884765625</v>
      </c>
      <c r="AL274" s="197" t="n">
        <v>6680.0</v>
      </c>
      <c r="AM274" s="197" t="n">
        <v>4590.72705078125</v>
      </c>
      <c r="AN274" s="197" t="n">
        <v>0.0</v>
      </c>
      <c r="AO274" s="197" t="n">
        <v>0.0</v>
      </c>
      <c r="AP274" s="197" t="n">
        <v>0.0</v>
      </c>
      <c r="AQ274" s="197" t="n">
        <v>374.37493896484375</v>
      </c>
      <c r="AR274" s="197" t="n">
        <v>774.356689453125</v>
      </c>
      <c r="AS274" s="197" t="n">
        <v>0.7308334112167358</v>
      </c>
      <c r="AT274" s="197" t="n">
        <v>-4102.39794921875</v>
      </c>
      <c r="AU274" s="197" t="n">
        <v>5613.31494140625</v>
      </c>
      <c r="AV274" s="197" t="n">
        <v>11344.51171875</v>
      </c>
      <c r="AW274" s="197" t="n">
        <v>8789.845703125</v>
      </c>
      <c r="AX274" s="197" t="n">
        <v>1.2452518939971924</v>
      </c>
      <c r="AY274" s="197" t="n">
        <v>-12234.2314453125</v>
      </c>
      <c r="AZ274" s="197" t="n">
        <v>0.0</v>
      </c>
      <c r="BA274" s="197" t="n">
        <v>14085.4375</v>
      </c>
      <c r="BB274" s="197" t="n">
        <v>6630.4501953125</v>
      </c>
      <c r="BC274" s="197" t="n">
        <v>0.0</v>
      </c>
      <c r="BD274" s="197" t="n">
        <v>0.0</v>
      </c>
      <c r="BE274" s="197" t="n">
        <v>0.5036062598228455</v>
      </c>
      <c r="BF274" s="197" t="n">
        <v>999998.0</v>
      </c>
      <c r="BG274" s="197" t="n">
        <v>999998.0</v>
      </c>
      <c r="BH274" s="197" t="n">
        <v>6419.6669921875</v>
      </c>
      <c r="BI274" s="197" t="n">
        <v>0.0</v>
      </c>
      <c r="BJ274" s="197" t="n">
        <v>999999.0</v>
      </c>
      <c r="BK274" s="197" t="n">
        <v>999999.0</v>
      </c>
      <c r="BL274" s="197" t="n">
        <v>17063.8984375</v>
      </c>
      <c r="BM274" s="197" t="n">
        <v>0.0</v>
      </c>
      <c r="BN274" s="197" t="n">
        <v>0.0</v>
      </c>
      <c r="BO274" s="197" t="n">
        <v>-2612.570556640625</v>
      </c>
      <c r="BP274" s="197" t="n">
        <v>0.0</v>
      </c>
      <c r="BQ274" s="197" t="n">
        <v>999999.0</v>
      </c>
      <c r="BR274" s="197" t="n">
        <v>0.0</v>
      </c>
      <c r="BS274" s="197" t="n">
        <v>999999.0</v>
      </c>
      <c r="BT274" s="197" t="n">
        <v>0.0</v>
      </c>
      <c r="BU274" s="197" t="n">
        <v>223.83401489257812</v>
      </c>
      <c r="BV274" s="197" t="n">
        <v>242.14329528808594</v>
      </c>
      <c r="BW274" s="197" t="n">
        <v>450.0</v>
      </c>
      <c r="BX274" s="197" t="n">
        <v>262.1408996582031</v>
      </c>
      <c r="BY274" s="197" t="n">
        <v>203.1410675048828</v>
      </c>
      <c r="BZ274" s="197" t="n">
        <v>450.0</v>
      </c>
      <c r="CA274" s="197" t="n">
        <v>269.5740051269531</v>
      </c>
      <c r="CB274" s="197" t="n">
        <v>381.3330993652344</v>
      </c>
      <c r="CC274" s="197" t="n">
        <v>631.5789184570312</v>
      </c>
      <c r="CD274" s="197" t="n">
        <v>1130.3204345703125</v>
      </c>
      <c r="CE274" s="197" t="n">
        <v>294.3783874511719</v>
      </c>
      <c r="CF274" s="197" t="n">
        <v>99000.0</v>
      </c>
      <c r="CG274" s="197" t="n">
        <v>21021.4765625</v>
      </c>
      <c r="CH274" s="197" t="n">
        <v>6680.0</v>
      </c>
      <c r="CI274" s="197" t="n">
        <v>4590.72705078125</v>
      </c>
      <c r="CJ274" s="197" t="n">
        <v>11270.7275390625</v>
      </c>
      <c r="CK274" s="197" t="n">
        <v>20000.0</v>
      </c>
      <c r="CL274" s="197" t="n">
        <v>20000.0</v>
      </c>
      <c r="CM274" s="197" t="n">
        <v>20000.0</v>
      </c>
      <c r="CN274" s="197" t="n">
        <v>20000.0</v>
      </c>
      <c r="CO274" s="197" t="n">
        <v>20000.0</v>
      </c>
      <c r="CP274" s="197" t="n">
        <v>20000.0</v>
      </c>
      <c r="CQ274" s="197" t="n">
        <v>20000.0</v>
      </c>
      <c r="CR274" s="197" t="n">
        <v>5000.0</v>
      </c>
      <c r="CS274" s="197" t="n">
        <v>31.0</v>
      </c>
      <c r="CT274" s="197" t="n">
        <v>31.0</v>
      </c>
      <c r="CU274" s="197" t="n">
        <v>704.9454345703125</v>
      </c>
    </row>
    <row r="275" spans="2:99">
      <c r="B275" s="122" t="s">
        <v>675</v>
      </c>
      <c r="C275" s="197" t="n">
        <v>3700.0</v>
      </c>
      <c r="D275" s="197" t="n">
        <v>3538.0</v>
      </c>
      <c r="E275" s="197" t="n">
        <v>800.0</v>
      </c>
      <c r="F275" s="122" t="s">
        <v>675</v>
      </c>
      <c r="G275" s="197" t="n">
        <v>3585.775146484375</v>
      </c>
      <c r="H275" s="197" t="n">
        <v>2607.8671875</v>
      </c>
      <c r="I275" s="197" t="n">
        <v>752.4946899414062</v>
      </c>
      <c r="J275" s="197" t="n">
        <v>45.0</v>
      </c>
      <c r="K275" s="197" t="n">
        <v>471.9759826660156</v>
      </c>
      <c r="L275" s="197" t="n">
        <v>4544.755859375</v>
      </c>
      <c r="M275" s="197" t="n">
        <v>4544.755859375</v>
      </c>
      <c r="N275" s="197" t="n">
        <v>6680.0</v>
      </c>
      <c r="O275" s="197" t="n">
        <v>5432.86572265625</v>
      </c>
      <c r="P275" s="197" t="n">
        <v>6680.0</v>
      </c>
      <c r="Q275" s="197" t="n">
        <v>14957.240234375</v>
      </c>
      <c r="R275" s="197" t="n">
        <v>2652.05859375</v>
      </c>
      <c r="S275" s="197" t="n">
        <v>0.0</v>
      </c>
      <c r="T275" s="197" t="n">
        <v>0.0</v>
      </c>
      <c r="U275" s="197" t="n">
        <v>-72.49566650390625</v>
      </c>
      <c r="V275" s="197" t="n">
        <v>0.0</v>
      </c>
      <c r="W275" s="197" t="n">
        <v>0.0</v>
      </c>
      <c r="X275" s="197" t="n">
        <v>0.0</v>
      </c>
      <c r="Y275" s="197" t="n">
        <v>0.0</v>
      </c>
      <c r="Z275" s="197" t="n">
        <v>4000.0</v>
      </c>
      <c r="AA275" s="197" t="n">
        <v>0.0</v>
      </c>
      <c r="AB275" s="197" t="n">
        <v>1247.1343994140625</v>
      </c>
      <c r="AC275" s="197" t="n">
        <v>0.0</v>
      </c>
      <c r="AD275" s="197" t="n">
        <v>0.6499999761581421</v>
      </c>
      <c r="AE275" s="197" t="n">
        <v>11835.56640625</v>
      </c>
      <c r="AF275" s="197" t="n">
        <v>0.0</v>
      </c>
      <c r="AG275" s="197" t="n">
        <v>6482.2138671875</v>
      </c>
      <c r="AH275" s="197" t="n">
        <v>1343.0333251953125</v>
      </c>
      <c r="AI275" s="197" t="n">
        <v>0.0</v>
      </c>
      <c r="AJ275" s="197" t="n">
        <v>5032.27880859375</v>
      </c>
      <c r="AK275" s="197" t="n">
        <v>5051.16455078125</v>
      </c>
      <c r="AL275" s="197" t="n">
        <v>6680.0</v>
      </c>
      <c r="AM275" s="197" t="n">
        <v>4544.755859375</v>
      </c>
      <c r="AN275" s="197" t="n">
        <v>0.0</v>
      </c>
      <c r="AO275" s="197" t="n">
        <v>0.0</v>
      </c>
      <c r="AP275" s="197" t="n">
        <v>0.0</v>
      </c>
      <c r="AQ275" s="197" t="n">
        <v>207.05677795410156</v>
      </c>
      <c r="AR275" s="197" t="n">
        <v>738.0596923828125</v>
      </c>
      <c r="AS275" s="197" t="n">
        <v>0.7693405747413635</v>
      </c>
      <c r="AT275" s="197" t="n">
        <v>594.8963623046875</v>
      </c>
      <c r="AU275" s="197" t="n">
        <v>0.0</v>
      </c>
      <c r="AV275" s="197" t="n">
        <v>12222.44140625</v>
      </c>
      <c r="AW275" s="197" t="n">
        <v>2871.019775390625</v>
      </c>
      <c r="AX275" s="197" t="n">
        <v>1.232926607131958</v>
      </c>
      <c r="AY275" s="197" t="n">
        <v>-3188.66748046875</v>
      </c>
      <c r="AZ275" s="197" t="n">
        <v>0.0</v>
      </c>
      <c r="BA275" s="197" t="n">
        <v>15445.35546875</v>
      </c>
      <c r="BB275" s="197" t="n">
        <v>744.5899047851562</v>
      </c>
      <c r="BC275" s="197" t="n">
        <v>0.0</v>
      </c>
      <c r="BD275" s="197" t="n">
        <v>0.0</v>
      </c>
      <c r="BE275" s="197" t="n">
        <v>0.5535775423049927</v>
      </c>
      <c r="BF275" s="197" t="n">
        <v>999998.0</v>
      </c>
      <c r="BG275" s="197" t="n">
        <v>999998.0</v>
      </c>
      <c r="BH275" s="197" t="n">
        <v>5194.6435546875</v>
      </c>
      <c r="BI275" s="197" t="n">
        <v>0.0</v>
      </c>
      <c r="BJ275" s="197" t="n">
        <v>999999.0</v>
      </c>
      <c r="BK275" s="197" t="n">
        <v>999999.0</v>
      </c>
      <c r="BL275" s="197" t="n">
        <v>13561.2216796875</v>
      </c>
      <c r="BM275" s="197" t="n">
        <v>0.0</v>
      </c>
      <c r="BN275" s="197" t="n">
        <v>0.0</v>
      </c>
      <c r="BO275" s="197" t="n">
        <v>-52.83900833129883</v>
      </c>
      <c r="BP275" s="197" t="n">
        <v>0.0</v>
      </c>
      <c r="BQ275" s="197" t="n">
        <v>999999.0</v>
      </c>
      <c r="BR275" s="197" t="n">
        <v>0.0</v>
      </c>
      <c r="BS275" s="197" t="n">
        <v>999999.0</v>
      </c>
      <c r="BT275" s="197" t="n">
        <v>0.0</v>
      </c>
      <c r="BU275" s="197" t="n">
        <v>452.4839172363281</v>
      </c>
      <c r="BV275" s="197" t="n">
        <v>226.33375549316406</v>
      </c>
      <c r="BW275" s="197" t="n">
        <v>1350.0</v>
      </c>
      <c r="BX275" s="197" t="n">
        <v>367.114501953125</v>
      </c>
      <c r="BY275" s="197" t="n">
        <v>266.2738342285156</v>
      </c>
      <c r="BZ275" s="197" t="n">
        <v>1650.0</v>
      </c>
      <c r="CA275" s="197" t="n">
        <v>236.24261474609375</v>
      </c>
      <c r="CB275" s="197" t="n">
        <v>269.1979064941406</v>
      </c>
      <c r="CC275" s="197" t="n">
        <v>631.5789184570312</v>
      </c>
      <c r="CD275" s="197" t="n">
        <v>2431.561279296875</v>
      </c>
      <c r="CE275" s="197" t="n">
        <v>1176.310546875</v>
      </c>
      <c r="CF275" s="197" t="n">
        <v>99000.0</v>
      </c>
      <c r="CG275" s="197" t="n">
        <v>13816.8447265625</v>
      </c>
      <c r="CH275" s="197" t="n">
        <v>6680.0</v>
      </c>
      <c r="CI275" s="197" t="n">
        <v>4544.755859375</v>
      </c>
      <c r="CJ275" s="197" t="n">
        <v>11224.755859375</v>
      </c>
      <c r="CK275" s="197" t="n">
        <v>20000.0</v>
      </c>
      <c r="CL275" s="197" t="n">
        <v>20000.0</v>
      </c>
      <c r="CM275" s="197" t="n">
        <v>20000.0</v>
      </c>
      <c r="CN275" s="197" t="n">
        <v>20000.0</v>
      </c>
      <c r="CO275" s="197" t="n">
        <v>20000.0</v>
      </c>
      <c r="CP275" s="197" t="n">
        <v>20000.0</v>
      </c>
      <c r="CQ275" s="197" t="n">
        <v>20000.0</v>
      </c>
      <c r="CR275" s="197" t="n">
        <v>5000.0</v>
      </c>
      <c r="CS275" s="197" t="n">
        <v>31.0</v>
      </c>
      <c r="CT275" s="197" t="n">
        <v>31.0</v>
      </c>
      <c r="CU275" s="197" t="n">
        <v>663.0146484375</v>
      </c>
    </row>
    <row r="276" spans="2:99">
      <c r="B276" s="122" t="s">
        <v>676</v>
      </c>
      <c r="C276" s="197" t="n">
        <v>3400.0</v>
      </c>
      <c r="D276" s="197" t="n">
        <v>3350.0</v>
      </c>
      <c r="E276" s="197" t="n">
        <v>650.0</v>
      </c>
      <c r="F276" s="122" t="s">
        <v>676</v>
      </c>
      <c r="G276" s="197" t="n">
        <v>3111.2607421875</v>
      </c>
      <c r="H276" s="197" t="n">
        <v>2108.724609375</v>
      </c>
      <c r="I276" s="197" t="n">
        <v>574.6458740234375</v>
      </c>
      <c r="J276" s="197" t="n">
        <v>63.70831298828125</v>
      </c>
      <c r="K276" s="197" t="n">
        <v>539.9815673828125</v>
      </c>
      <c r="L276" s="197" t="n">
        <v>4476.333984375</v>
      </c>
      <c r="M276" s="197" t="n">
        <v>4476.333984375</v>
      </c>
      <c r="N276" s="197" t="n">
        <v>5658.70654296875</v>
      </c>
      <c r="O276" s="197" t="n">
        <v>5658.70654296875</v>
      </c>
      <c r="P276" s="197" t="n">
        <v>5658.70654296875</v>
      </c>
      <c r="Q276" s="197" t="n">
        <v>28479.396484375</v>
      </c>
      <c r="R276" s="197" t="n">
        <v>2570.52978515625</v>
      </c>
      <c r="S276" s="197" t="n">
        <v>0.0</v>
      </c>
      <c r="T276" s="197" t="n">
        <v>0.0</v>
      </c>
      <c r="U276" s="197" t="n">
        <v>-97.13763427734375</v>
      </c>
      <c r="V276" s="197" t="n">
        <v>0.31230390071868896</v>
      </c>
      <c r="W276" s="197" t="n">
        <v>0.31230390071868896</v>
      </c>
      <c r="X276" s="197" t="n">
        <v>0.0</v>
      </c>
      <c r="Y276" s="197" t="n">
        <v>0.0</v>
      </c>
      <c r="Z276" s="197" t="n">
        <v>19531.25</v>
      </c>
      <c r="AA276" s="197" t="n">
        <v>0.0</v>
      </c>
      <c r="AB276" s="197" t="n">
        <v>0.0</v>
      </c>
      <c r="AC276" s="197" t="n">
        <v>0.0</v>
      </c>
      <c r="AD276" s="197" t="n">
        <v>0.6499999761581421</v>
      </c>
      <c r="AE276" s="197" t="n">
        <v>20520.06640625</v>
      </c>
      <c r="AF276" s="197" t="n">
        <v>6459.77099609375</v>
      </c>
      <c r="AG276" s="197" t="n">
        <v>9618.3134765625</v>
      </c>
      <c r="AH276" s="197" t="n">
        <v>4025.40380859375</v>
      </c>
      <c r="AI276" s="197" t="n">
        <v>3004.8271484375</v>
      </c>
      <c r="AJ276" s="197" t="n">
        <v>9000.0</v>
      </c>
      <c r="AK276" s="197" t="n">
        <v>9043.1513671875</v>
      </c>
      <c r="AL276" s="197" t="n">
        <v>6680.0</v>
      </c>
      <c r="AM276" s="197" t="n">
        <v>4476.333984375</v>
      </c>
      <c r="AN276" s="197" t="n">
        <v>0.0</v>
      </c>
      <c r="AO276" s="197" t="n">
        <v>0.0</v>
      </c>
      <c r="AP276" s="197" t="n">
        <v>0.0</v>
      </c>
      <c r="AQ276" s="197" t="n">
        <v>207.05677795410156</v>
      </c>
      <c r="AR276" s="197" t="n">
        <v>705.0240478515625</v>
      </c>
      <c r="AS276" s="197" t="n">
        <v>0.0</v>
      </c>
      <c r="AT276" s="197" t="n">
        <v>999999.0</v>
      </c>
      <c r="AU276" s="197" t="n">
        <v>0.0</v>
      </c>
      <c r="AV276" s="197" t="n">
        <v>999999.0</v>
      </c>
      <c r="AW276" s="197" t="n">
        <v>0.0</v>
      </c>
      <c r="AX276" s="197" t="n">
        <v>0.0</v>
      </c>
      <c r="AY276" s="197" t="n">
        <v>999999.0</v>
      </c>
      <c r="AZ276" s="197" t="n">
        <v>0.0</v>
      </c>
      <c r="BA276" s="197" t="n">
        <v>999999.0</v>
      </c>
      <c r="BB276" s="197" t="n">
        <v>0.0</v>
      </c>
      <c r="BC276" s="197" t="n">
        <v>0.0</v>
      </c>
      <c r="BD276" s="197" t="n">
        <v>0.5534390211105347</v>
      </c>
      <c r="BE276" s="197" t="n">
        <v>0.6163398623466492</v>
      </c>
      <c r="BF276" s="197" t="n">
        <v>999998.0</v>
      </c>
      <c r="BG276" s="197" t="n">
        <v>4599.103515625</v>
      </c>
      <c r="BH276" s="197" t="n">
        <v>4073.45947265625</v>
      </c>
      <c r="BI276" s="197" t="n">
        <v>0.0</v>
      </c>
      <c r="BJ276" s="197" t="n">
        <v>999999.0</v>
      </c>
      <c r="BK276" s="197" t="n">
        <v>20401.7734375</v>
      </c>
      <c r="BL276" s="197" t="n">
        <v>21672.17578125</v>
      </c>
      <c r="BM276" s="197" t="n">
        <v>0.0</v>
      </c>
      <c r="BN276" s="197" t="n">
        <v>1040.9234619140625</v>
      </c>
      <c r="BO276" s="197" t="n">
        <v>872.9309692382812</v>
      </c>
      <c r="BP276" s="197" t="n">
        <v>0.0</v>
      </c>
      <c r="BQ276" s="197" t="n">
        <v>999999.0</v>
      </c>
      <c r="BR276" s="197" t="n">
        <v>0.0</v>
      </c>
      <c r="BS276" s="197" t="n">
        <v>999999.0</v>
      </c>
      <c r="BT276" s="197" t="n">
        <v>0.0</v>
      </c>
      <c r="BU276" s="197" t="n">
        <v>1126.1796875</v>
      </c>
      <c r="BV276" s="197" t="n">
        <v>441.1437683105469</v>
      </c>
      <c r="BW276" s="197" t="n">
        <v>99000.0</v>
      </c>
      <c r="BX276" s="197" t="n">
        <v>833.951904296875</v>
      </c>
      <c r="BY276" s="197" t="n">
        <v>362.6384582519531</v>
      </c>
      <c r="BZ276" s="197" t="n">
        <v>99000.0</v>
      </c>
      <c r="CA276" s="197" t="n">
        <v>390.8134765625</v>
      </c>
      <c r="CB276" s="197" t="n">
        <v>235.30148315429688</v>
      </c>
      <c r="CC276" s="197" t="n">
        <v>964.9122924804688</v>
      </c>
      <c r="CD276" s="197" t="n">
        <v>4461.029296875</v>
      </c>
      <c r="CE276" s="197" t="n">
        <v>2363.632080078125</v>
      </c>
      <c r="CF276" s="197" t="n">
        <v>99000.0</v>
      </c>
      <c r="CG276" s="197" t="n">
        <v>11848.154296875</v>
      </c>
      <c r="CH276" s="197" t="n">
        <v>6680.0</v>
      </c>
      <c r="CI276" s="197" t="n">
        <v>4476.333984375</v>
      </c>
      <c r="CJ276" s="197" t="n">
        <v>11156.333984375</v>
      </c>
      <c r="CK276" s="197" t="n">
        <v>20000.0</v>
      </c>
      <c r="CL276" s="197" t="n">
        <v>20000.0</v>
      </c>
      <c r="CM276" s="197" t="n">
        <v>20000.0</v>
      </c>
      <c r="CN276" s="197" t="n">
        <v>20000.0</v>
      </c>
      <c r="CO276" s="197" t="n">
        <v>20000.0</v>
      </c>
      <c r="CP276" s="197" t="n">
        <v>20000.0</v>
      </c>
      <c r="CQ276" s="197" t="n">
        <v>20000.0</v>
      </c>
      <c r="CR276" s="197" t="n">
        <v>5000.0</v>
      </c>
      <c r="CS276" s="197" t="n">
        <v>0.0</v>
      </c>
      <c r="CT276" s="197" t="n">
        <v>30.0</v>
      </c>
      <c r="CU276" s="197" t="n">
        <v>642.6324462890625</v>
      </c>
    </row>
    <row r="277" spans="2:99">
      <c r="B277" s="122" t="s">
        <v>677</v>
      </c>
      <c r="C277" s="197" t="n">
        <v>3250.0</v>
      </c>
      <c r="D277" s="197" t="n">
        <v>3163.0</v>
      </c>
      <c r="E277" s="197" t="n">
        <v>720.0</v>
      </c>
      <c r="F277" s="122" t="s">
        <v>677</v>
      </c>
      <c r="G277" s="197" t="n">
        <v>2930.39501953125</v>
      </c>
      <c r="H277" s="197" t="n">
        <v>1938.706787109375</v>
      </c>
      <c r="I277" s="197" t="n">
        <v>522.9700317382812</v>
      </c>
      <c r="J277" s="197" t="n">
        <v>80.77047729492188</v>
      </c>
      <c r="K277" s="197" t="n">
        <v>473.6718444824219</v>
      </c>
      <c r="L277" s="197" t="n">
        <v>3484.154541015625</v>
      </c>
      <c r="M277" s="197" t="n">
        <v>3484.154541015625</v>
      </c>
      <c r="N277" s="197" t="n">
        <v>3484.154541015625</v>
      </c>
      <c r="O277" s="197" t="n">
        <v>2608.371337890625</v>
      </c>
      <c r="P277" s="197" t="n">
        <v>2608.371337890625</v>
      </c>
      <c r="Q277" s="197" t="n">
        <v>13851.744140625</v>
      </c>
      <c r="R277" s="197" t="n">
        <v>3075.98681640625</v>
      </c>
      <c r="S277" s="197" t="n">
        <v>0.0</v>
      </c>
      <c r="T277" s="197" t="n">
        <v>0.0</v>
      </c>
      <c r="U277" s="197" t="n">
        <v>-72.59033203125</v>
      </c>
      <c r="V277" s="197" t="n">
        <v>0.0</v>
      </c>
      <c r="W277" s="197" t="n">
        <v>0.0</v>
      </c>
      <c r="X277" s="197" t="n">
        <v>0.0</v>
      </c>
      <c r="Y277" s="197" t="n">
        <v>0.0</v>
      </c>
      <c r="Z277" s="197" t="n">
        <v>8750.0</v>
      </c>
      <c r="AA277" s="197" t="n">
        <v>0.0</v>
      </c>
      <c r="AB277" s="197" t="n">
        <v>0.0</v>
      </c>
      <c r="AC277" s="197" t="n">
        <v>0.0</v>
      </c>
      <c r="AD277" s="197" t="n">
        <v>0.6499999761581421</v>
      </c>
      <c r="AE277" s="197" t="n">
        <v>11152.8017578125</v>
      </c>
      <c r="AF277" s="197" t="n">
        <v>1639.0640869140625</v>
      </c>
      <c r="AG277" s="197" t="n">
        <v>3408.673583984375</v>
      </c>
      <c r="AH277" s="197" t="n">
        <v>1195.7352294921875</v>
      </c>
      <c r="AI277" s="197" t="n">
        <v>305.7448425292969</v>
      </c>
      <c r="AJ277" s="197" t="n">
        <v>2300.0</v>
      </c>
      <c r="AK277" s="197" t="n">
        <v>2260.5302734375</v>
      </c>
      <c r="AL277" s="197" t="n">
        <v>6680.0</v>
      </c>
      <c r="AM277" s="197" t="n">
        <v>4359.9375</v>
      </c>
      <c r="AN277" s="197" t="n">
        <v>0.0</v>
      </c>
      <c r="AO277" s="197" t="n">
        <v>0.0</v>
      </c>
      <c r="AP277" s="197" t="n">
        <v>0.0</v>
      </c>
      <c r="AQ277" s="197" t="n">
        <v>207.05677795410156</v>
      </c>
      <c r="AR277" s="197" t="n">
        <v>725.5740356445312</v>
      </c>
      <c r="AS277" s="197" t="n">
        <v>0.0</v>
      </c>
      <c r="AT277" s="197" t="n">
        <v>999999.0</v>
      </c>
      <c r="AU277" s="197" t="n">
        <v>0.0</v>
      </c>
      <c r="AV277" s="197" t="n">
        <v>999999.0</v>
      </c>
      <c r="AW277" s="197" t="n">
        <v>0.0</v>
      </c>
      <c r="AX277" s="197" t="n">
        <v>0.0</v>
      </c>
      <c r="AY277" s="197" t="n">
        <v>999999.0</v>
      </c>
      <c r="AZ277" s="197" t="n">
        <v>0.0</v>
      </c>
      <c r="BA277" s="197" t="n">
        <v>999999.0</v>
      </c>
      <c r="BB277" s="197" t="n">
        <v>0.0</v>
      </c>
      <c r="BC277" s="197" t="n">
        <v>0.0</v>
      </c>
      <c r="BD277" s="197" t="n">
        <v>0.0</v>
      </c>
      <c r="BE277" s="197" t="n">
        <v>0.0</v>
      </c>
      <c r="BF277" s="197" t="n">
        <v>999999.0</v>
      </c>
      <c r="BG277" s="197" t="n">
        <v>999999.0</v>
      </c>
      <c r="BH277" s="197" t="n">
        <v>999999.0</v>
      </c>
      <c r="BI277" s="197" t="n">
        <v>0.0</v>
      </c>
      <c r="BJ277" s="197" t="n">
        <v>999999.0</v>
      </c>
      <c r="BK277" s="197" t="n">
        <v>999999.0</v>
      </c>
      <c r="BL277" s="197" t="n">
        <v>999999.0</v>
      </c>
      <c r="BM277" s="197" t="n">
        <v>0.0</v>
      </c>
      <c r="BN277" s="197" t="n">
        <v>0.0</v>
      </c>
      <c r="BO277" s="197" t="n">
        <v>0.0</v>
      </c>
      <c r="BP277" s="197" t="n">
        <v>0.0</v>
      </c>
      <c r="BQ277" s="197" t="n">
        <v>999999.0</v>
      </c>
      <c r="BR277" s="197" t="n">
        <v>0.0</v>
      </c>
      <c r="BS277" s="197" t="n">
        <v>999999.0</v>
      </c>
      <c r="BT277" s="197" t="n">
        <v>0.0</v>
      </c>
      <c r="BU277" s="197" t="n">
        <v>908.7227172851562</v>
      </c>
      <c r="BV277" s="197" t="n">
        <v>1187.1376953125</v>
      </c>
      <c r="BW277" s="197" t="n">
        <v>99000.0</v>
      </c>
      <c r="BX277" s="197" t="n">
        <v>297.8216552734375</v>
      </c>
      <c r="BY277" s="197" t="n">
        <v>881.95947265625</v>
      </c>
      <c r="BZ277" s="197" t="n">
        <v>99000.0</v>
      </c>
      <c r="CA277" s="197" t="n">
        <v>558.6615600585938</v>
      </c>
      <c r="CB277" s="197" t="n">
        <v>403.214599609375</v>
      </c>
      <c r="CC277" s="197" t="n">
        <v>964.9122924804688</v>
      </c>
      <c r="CD277" s="197" t="n">
        <v>1405.664306640625</v>
      </c>
      <c r="CE277" s="197" t="n">
        <v>4639.50146484375</v>
      </c>
      <c r="CF277" s="197" t="n">
        <v>19000.0</v>
      </c>
      <c r="CG277" s="197" t="n">
        <v>0.0</v>
      </c>
      <c r="CH277" s="197" t="n">
        <v>6680.0</v>
      </c>
      <c r="CI277" s="197" t="n">
        <v>4359.9375</v>
      </c>
      <c r="CJ277" s="197" t="n">
        <v>11039.9375</v>
      </c>
      <c r="CK277" s="197" t="n">
        <v>20000.0</v>
      </c>
      <c r="CL277" s="197" t="n">
        <v>20000.0</v>
      </c>
      <c r="CM277" s="197" t="n">
        <v>20000.0</v>
      </c>
      <c r="CN277" s="197" t="n">
        <v>20000.0</v>
      </c>
      <c r="CO277" s="197" t="n">
        <v>20000.0</v>
      </c>
      <c r="CP277" s="197" t="n">
        <v>20000.0</v>
      </c>
      <c r="CQ277" s="197" t="n">
        <v>20000.0</v>
      </c>
      <c r="CR277" s="197" t="n">
        <v>5000.0</v>
      </c>
      <c r="CS277" s="197" t="n">
        <v>24.0</v>
      </c>
      <c r="CT277" s="197" t="n">
        <v>24.0</v>
      </c>
      <c r="CU277" s="197" t="n">
        <v>768.9967041015625</v>
      </c>
    </row>
    <row r="278" spans="2:99">
      <c r="B278" s="122" t="s">
        <v>678</v>
      </c>
      <c r="C278" s="197" t="n">
        <v>3252.0</v>
      </c>
      <c r="D278" s="197" t="n">
        <v>3163.0</v>
      </c>
      <c r="E278" s="197" t="n">
        <v>575.0</v>
      </c>
      <c r="F278" s="122" t="s">
        <v>678</v>
      </c>
      <c r="G278" s="197" t="n">
        <v>2617.089599609375</v>
      </c>
      <c r="H278" s="197" t="n">
        <v>1841.6373291015625</v>
      </c>
      <c r="I278" s="197" t="n">
        <v>429.27239990234375</v>
      </c>
      <c r="J278" s="197" t="n">
        <v>216.92327880859375</v>
      </c>
      <c r="K278" s="197" t="n">
        <v>334.01513671875</v>
      </c>
      <c r="L278" s="197" t="n">
        <v>4255.2294921875</v>
      </c>
      <c r="M278" s="197" t="n">
        <v>4255.2294921875</v>
      </c>
      <c r="N278" s="197" t="n">
        <v>1710.0811767578125</v>
      </c>
      <c r="O278" s="197" t="n">
        <v>796.3099365234375</v>
      </c>
      <c r="P278" s="197" t="n">
        <v>796.3099365234375</v>
      </c>
      <c r="Q278" s="197" t="n">
        <v>15999.654296875</v>
      </c>
      <c r="R278" s="197" t="n">
        <v>2585.06201171875</v>
      </c>
      <c r="S278" s="197" t="n">
        <v>0.0</v>
      </c>
      <c r="T278" s="197" t="n">
        <v>103.60477447509766</v>
      </c>
      <c r="U278" s="197" t="n">
        <v>-67.3448715209961</v>
      </c>
      <c r="V278" s="197" t="n">
        <v>0.0</v>
      </c>
      <c r="W278" s="197" t="n">
        <v>0.0</v>
      </c>
      <c r="X278" s="197" t="n">
        <v>0.0</v>
      </c>
      <c r="Y278" s="197" t="n">
        <v>0.0</v>
      </c>
      <c r="Z278" s="197" t="n">
        <v>12071.5029296875</v>
      </c>
      <c r="AA278" s="197" t="n">
        <v>0.0</v>
      </c>
      <c r="AB278" s="197" t="n">
        <v>0.0</v>
      </c>
      <c r="AC278" s="197" t="n">
        <v>0.0</v>
      </c>
      <c r="AD278" s="197" t="n">
        <v>0.6499999761581421</v>
      </c>
      <c r="AE278" s="197" t="n">
        <v>12350.5673828125</v>
      </c>
      <c r="AF278" s="197" t="n">
        <v>4695.04248046875</v>
      </c>
      <c r="AG278" s="197" t="n">
        <v>6146.99658203125</v>
      </c>
      <c r="AH278" s="197" t="n">
        <v>2023.7640380859375</v>
      </c>
      <c r="AI278" s="197" t="n">
        <v>675.2702026367188</v>
      </c>
      <c r="AJ278" s="197" t="n">
        <v>800.0</v>
      </c>
      <c r="AK278" s="197" t="n">
        <v>843.0802612304688</v>
      </c>
      <c r="AL278" s="197" t="n">
        <v>6680.0</v>
      </c>
      <c r="AM278" s="197" t="n">
        <v>4255.2294921875</v>
      </c>
      <c r="AN278" s="197" t="n">
        <v>0.0</v>
      </c>
      <c r="AO278" s="197" t="n">
        <v>0.0</v>
      </c>
      <c r="AP278" s="197" t="n">
        <v>0.0</v>
      </c>
      <c r="AQ278" s="197" t="n">
        <v>323.6666564941406</v>
      </c>
      <c r="AR278" s="197" t="n">
        <v>911.16650390625</v>
      </c>
      <c r="AS278" s="197" t="n">
        <v>0.0</v>
      </c>
      <c r="AT278" s="197" t="n">
        <v>999999.0</v>
      </c>
      <c r="AU278" s="197" t="n">
        <v>0.0</v>
      </c>
      <c r="AV278" s="197" t="n">
        <v>999999.0</v>
      </c>
      <c r="AW278" s="197" t="n">
        <v>0.0</v>
      </c>
      <c r="AX278" s="197" t="n">
        <v>0.0</v>
      </c>
      <c r="AY278" s="197" t="n">
        <v>999999.0</v>
      </c>
      <c r="AZ278" s="197" t="n">
        <v>0.0</v>
      </c>
      <c r="BA278" s="197" t="n">
        <v>999999.0</v>
      </c>
      <c r="BB278" s="197" t="n">
        <v>0.0</v>
      </c>
      <c r="BC278" s="197" t="n">
        <v>0.0</v>
      </c>
      <c r="BD278" s="197" t="n">
        <v>0.0</v>
      </c>
      <c r="BE278" s="197" t="n">
        <v>0.0</v>
      </c>
      <c r="BF278" s="197" t="n">
        <v>999999.0</v>
      </c>
      <c r="BG278" s="197" t="n">
        <v>999999.0</v>
      </c>
      <c r="BH278" s="197" t="n">
        <v>999999.0</v>
      </c>
      <c r="BI278" s="197" t="n">
        <v>0.0</v>
      </c>
      <c r="BJ278" s="197" t="n">
        <v>999999.0</v>
      </c>
      <c r="BK278" s="197" t="n">
        <v>999999.0</v>
      </c>
      <c r="BL278" s="197" t="n">
        <v>999999.0</v>
      </c>
      <c r="BM278" s="197" t="n">
        <v>0.0</v>
      </c>
      <c r="BN278" s="197" t="n">
        <v>0.0</v>
      </c>
      <c r="BO278" s="197" t="n">
        <v>0.0</v>
      </c>
      <c r="BP278" s="197" t="n">
        <v>0.0</v>
      </c>
      <c r="BQ278" s="197" t="n">
        <v>999999.0</v>
      </c>
      <c r="BR278" s="197" t="n">
        <v>0.0</v>
      </c>
      <c r="BS278" s="197" t="n">
        <v>999999.0</v>
      </c>
      <c r="BT278" s="197" t="n">
        <v>0.0</v>
      </c>
      <c r="BU278" s="197" t="n">
        <v>292.34417724609375</v>
      </c>
      <c r="BV278" s="197" t="n">
        <v>897.7817993164062</v>
      </c>
      <c r="BW278" s="197" t="n">
        <v>99000.0</v>
      </c>
      <c r="BX278" s="197" t="n">
        <v>249.10757446289062</v>
      </c>
      <c r="BY278" s="197" t="n">
        <v>287.60101318359375</v>
      </c>
      <c r="BZ278" s="197" t="n">
        <v>99000.0</v>
      </c>
      <c r="CA278" s="197" t="n">
        <v>305.5234375</v>
      </c>
      <c r="CB278" s="197" t="n">
        <v>567.8372802734375</v>
      </c>
      <c r="CC278" s="197" t="n">
        <v>964.9122924804688</v>
      </c>
      <c r="CD278" s="197" t="n">
        <v>1318.1280517578125</v>
      </c>
      <c r="CE278" s="197" t="n">
        <v>1317.001708984375</v>
      </c>
      <c r="CF278" s="197" t="n">
        <v>15500.0</v>
      </c>
      <c r="CG278" s="197" t="n">
        <v>0.0</v>
      </c>
      <c r="CH278" s="197" t="n">
        <v>6680.0</v>
      </c>
      <c r="CI278" s="197" t="n">
        <v>4255.2294921875</v>
      </c>
      <c r="CJ278" s="197" t="n">
        <v>10935.2294921875</v>
      </c>
      <c r="CK278" s="197" t="n">
        <v>20000.0</v>
      </c>
      <c r="CL278" s="197" t="n">
        <v>20000.0</v>
      </c>
      <c r="CM278" s="197" t="n">
        <v>20000.0</v>
      </c>
      <c r="CN278" s="197" t="n">
        <v>20000.0</v>
      </c>
      <c r="CO278" s="197" t="n">
        <v>20000.0</v>
      </c>
      <c r="CP278" s="197" t="n">
        <v>20000.0</v>
      </c>
      <c r="CQ278" s="197" t="n">
        <v>20000.0</v>
      </c>
      <c r="CR278" s="197" t="n">
        <v>5000.0</v>
      </c>
      <c r="CS278" s="197" t="n">
        <v>5.0</v>
      </c>
      <c r="CT278" s="197" t="n">
        <v>5.0</v>
      </c>
      <c r="CU278" s="197" t="n">
        <v>646.2655029296875</v>
      </c>
    </row>
    <row r="279" spans="2:99">
      <c r="B279" s="122" t="s">
        <v>679</v>
      </c>
      <c r="C279" s="197" t="n">
        <v>3370.0</v>
      </c>
      <c r="D279" s="197" t="n">
        <v>3163.0</v>
      </c>
      <c r="E279" s="197" t="n">
        <v>575.0</v>
      </c>
      <c r="F279" s="122" t="s">
        <v>679</v>
      </c>
      <c r="G279" s="197" t="n">
        <v>2576.993408203125</v>
      </c>
      <c r="H279" s="197" t="n">
        <v>1692.307861328125</v>
      </c>
      <c r="I279" s="197" t="n">
        <v>376.8164367675781</v>
      </c>
      <c r="J279" s="197" t="n">
        <v>378.1096496582031</v>
      </c>
      <c r="K279" s="197" t="n">
        <v>520.1341552734375</v>
      </c>
      <c r="L279" s="197" t="n">
        <v>4223.71240234375</v>
      </c>
      <c r="M279" s="197" t="n">
        <v>4223.71240234375</v>
      </c>
      <c r="N279" s="197" t="n">
        <v>5853.18798828125</v>
      </c>
      <c r="O279" s="197" t="n">
        <v>5038.4501953125</v>
      </c>
      <c r="P279" s="197" t="n">
        <v>5853.18798828125</v>
      </c>
      <c r="Q279" s="197" t="n">
        <v>12749.173828125</v>
      </c>
      <c r="R279" s="197" t="n">
        <v>2346.748291015625</v>
      </c>
      <c r="S279" s="197" t="n">
        <v>0.0</v>
      </c>
      <c r="T279" s="197" t="n">
        <v>28.626039505004883</v>
      </c>
      <c r="U279" s="197" t="n">
        <v>10.922038078308105</v>
      </c>
      <c r="V279" s="197" t="n">
        <v>0.0</v>
      </c>
      <c r="W279" s="197" t="n">
        <v>0.0</v>
      </c>
      <c r="X279" s="197" t="n">
        <v>0.0</v>
      </c>
      <c r="Y279" s="197" t="n">
        <v>0.0</v>
      </c>
      <c r="Z279" s="197" t="n">
        <v>4500.0</v>
      </c>
      <c r="AA279" s="197" t="n">
        <v>1.0</v>
      </c>
      <c r="AB279" s="197" t="n">
        <v>814.7379150390625</v>
      </c>
      <c r="AC279" s="197" t="n">
        <v>0.0</v>
      </c>
      <c r="AD279" s="197" t="n">
        <v>0.6499999761581421</v>
      </c>
      <c r="AE279" s="197" t="n">
        <v>10076.900390625</v>
      </c>
      <c r="AF279" s="197" t="n">
        <v>134.0771484375</v>
      </c>
      <c r="AG279" s="197" t="n">
        <v>877.5606689453125</v>
      </c>
      <c r="AH279" s="197" t="n">
        <v>1448.19482421875</v>
      </c>
      <c r="AI279" s="197" t="n">
        <v>0.0</v>
      </c>
      <c r="AJ279" s="197" t="n">
        <v>1523.27001953125</v>
      </c>
      <c r="AK279" s="197" t="n">
        <v>1583.97021484375</v>
      </c>
      <c r="AL279" s="197" t="n">
        <v>7108.9755859375</v>
      </c>
      <c r="AM279" s="197" t="n">
        <v>4223.71240234375</v>
      </c>
      <c r="AN279" s="197" t="n">
        <v>0.0</v>
      </c>
      <c r="AO279" s="197" t="n">
        <v>0.0</v>
      </c>
      <c r="AP279" s="197" t="n">
        <v>0.0</v>
      </c>
      <c r="AQ279" s="197" t="n">
        <v>485.5</v>
      </c>
      <c r="AR279" s="197" t="n">
        <v>1067.0</v>
      </c>
      <c r="AS279" s="197" t="n">
        <v>0.0</v>
      </c>
      <c r="AT279" s="197" t="n">
        <v>999999.0</v>
      </c>
      <c r="AU279" s="197" t="n">
        <v>0.0</v>
      </c>
      <c r="AV279" s="197" t="n">
        <v>999999.0</v>
      </c>
      <c r="AW279" s="197" t="n">
        <v>0.0</v>
      </c>
      <c r="AX279" s="197" t="n">
        <v>0.0</v>
      </c>
      <c r="AY279" s="197" t="n">
        <v>999999.0</v>
      </c>
      <c r="AZ279" s="197" t="n">
        <v>0.0</v>
      </c>
      <c r="BA279" s="197" t="n">
        <v>999999.0</v>
      </c>
      <c r="BB279" s="197" t="n">
        <v>0.0</v>
      </c>
      <c r="BC279" s="197" t="n">
        <v>0.3993322551250458</v>
      </c>
      <c r="BD279" s="197" t="n">
        <v>0.40545475482940674</v>
      </c>
      <c r="BE279" s="197" t="n">
        <v>0.41467639803886414</v>
      </c>
      <c r="BF279" s="197" t="n">
        <v>10697.8408203125</v>
      </c>
      <c r="BG279" s="197" t="n">
        <v>10665.0595703125</v>
      </c>
      <c r="BH279" s="197" t="n">
        <v>10604.544921875</v>
      </c>
      <c r="BI279" s="197" t="n">
        <v>0.0</v>
      </c>
      <c r="BJ279" s="197" t="n">
        <v>15809.4423828125</v>
      </c>
      <c r="BK279" s="197" t="n">
        <v>15855.03125</v>
      </c>
      <c r="BL279" s="197" t="n">
        <v>15912.556640625</v>
      </c>
      <c r="BM279" s="197" t="n">
        <v>-9801.134765625</v>
      </c>
      <c r="BN279" s="197" t="n">
        <v>-9703.224609375</v>
      </c>
      <c r="BO279" s="197" t="n">
        <v>-9496.40625</v>
      </c>
      <c r="BP279" s="197" t="n">
        <v>0.0</v>
      </c>
      <c r="BQ279" s="197" t="n">
        <v>999999.0</v>
      </c>
      <c r="BR279" s="197" t="n">
        <v>0.0</v>
      </c>
      <c r="BS279" s="197" t="n">
        <v>999999.0</v>
      </c>
      <c r="BT279" s="197" t="n">
        <v>0.0</v>
      </c>
      <c r="BU279" s="197" t="n">
        <v>283.0491638183594</v>
      </c>
      <c r="BV279" s="197" t="n">
        <v>294.4559020996094</v>
      </c>
      <c r="BW279" s="197" t="n">
        <v>99000.0</v>
      </c>
      <c r="BX279" s="197" t="n">
        <v>294.6529541015625</v>
      </c>
      <c r="BY279" s="197" t="n">
        <v>251.9652557373047</v>
      </c>
      <c r="BZ279" s="197" t="n">
        <v>99000.0</v>
      </c>
      <c r="CA279" s="197" t="n">
        <v>309.1321716308594</v>
      </c>
      <c r="CB279" s="197" t="n">
        <v>300.5179138183594</v>
      </c>
      <c r="CC279" s="197" t="n">
        <v>964.9122924804688</v>
      </c>
      <c r="CD279" s="197" t="n">
        <v>1585.7645263671875</v>
      </c>
      <c r="CE279" s="197" t="n">
        <v>1372.3143310546875</v>
      </c>
      <c r="CF279" s="197" t="n">
        <v>15500.0</v>
      </c>
      <c r="CG279" s="197" t="n">
        <v>0.0</v>
      </c>
      <c r="CH279" s="197" t="n">
        <v>4500.0</v>
      </c>
      <c r="CI279" s="197" t="n">
        <v>3750.0</v>
      </c>
      <c r="CJ279" s="197" t="n">
        <v>8250.0</v>
      </c>
      <c r="CK279" s="197" t="n">
        <v>20000.0</v>
      </c>
      <c r="CL279" s="197" t="n">
        <v>20000.0</v>
      </c>
      <c r="CM279" s="197" t="n">
        <v>20000.0</v>
      </c>
      <c r="CN279" s="197" t="n">
        <v>20000.0</v>
      </c>
      <c r="CO279" s="197" t="n">
        <v>20000.0</v>
      </c>
      <c r="CP279" s="197" t="n">
        <v>20000.0</v>
      </c>
      <c r="CQ279" s="197" t="n">
        <v>20000.0</v>
      </c>
      <c r="CR279" s="197" t="n">
        <v>5000.0</v>
      </c>
      <c r="CS279" s="197" t="n">
        <v>14.0</v>
      </c>
      <c r="CT279" s="197" t="n">
        <v>14.0</v>
      </c>
      <c r="CU279" s="197" t="n">
        <v>586.6870727539062</v>
      </c>
    </row>
    <row r="280" spans="2:99">
      <c r="B280" s="122" t="s">
        <v>680</v>
      </c>
      <c r="C280" s="197" t="n">
        <v>3828.0</v>
      </c>
      <c r="D280" s="197" t="n">
        <v>3100.0</v>
      </c>
      <c r="E280" s="197" t="n">
        <v>575.0</v>
      </c>
      <c r="F280" s="122" t="s">
        <v>680</v>
      </c>
      <c r="G280" s="197" t="n">
        <v>2801.04736328125</v>
      </c>
      <c r="H280" s="197" t="n">
        <v>1761.43212890625</v>
      </c>
      <c r="I280" s="197" t="n">
        <v>360.8070068359375</v>
      </c>
      <c r="J280" s="197" t="n">
        <v>465.5091247558594</v>
      </c>
      <c r="K280" s="197" t="n">
        <v>511.751953125</v>
      </c>
      <c r="L280" s="197" t="n">
        <v>3405.641357421875</v>
      </c>
      <c r="M280" s="197" t="n">
        <v>3405.641357421875</v>
      </c>
      <c r="N280" s="197" t="n">
        <v>3405.641357421875</v>
      </c>
      <c r="O280" s="197" t="n">
        <v>3405.641357421875</v>
      </c>
      <c r="P280" s="197" t="n">
        <v>3405.641357421875</v>
      </c>
      <c r="Q280" s="197" t="n">
        <v>14013.34765625</v>
      </c>
      <c r="R280" s="197" t="n">
        <v>2392.406494140625</v>
      </c>
      <c r="S280" s="197" t="n">
        <v>0.0</v>
      </c>
      <c r="T280" s="197" t="n">
        <v>8.494773864746094</v>
      </c>
      <c r="U280" s="197" t="n">
        <v>120.70614624023438</v>
      </c>
      <c r="V280" s="197" t="n">
        <v>5869.04638671875</v>
      </c>
      <c r="W280" s="197" t="n">
        <v>4141.54150390625</v>
      </c>
      <c r="X280" s="197" t="n">
        <v>1727.5048828125</v>
      </c>
      <c r="Y280" s="197" t="n">
        <v>0.0</v>
      </c>
      <c r="Z280" s="197" t="n">
        <v>4500.0</v>
      </c>
      <c r="AA280" s="197" t="n">
        <v>1.0</v>
      </c>
      <c r="AB280" s="197" t="n">
        <v>0.0</v>
      </c>
      <c r="AC280" s="197" t="n">
        <v>0.0</v>
      </c>
      <c r="AD280" s="197" t="n">
        <v>0.6499999761581421</v>
      </c>
      <c r="AE280" s="197" t="n">
        <v>11097.55859375</v>
      </c>
      <c r="AF280" s="197" t="n">
        <v>1167.2733154296875</v>
      </c>
      <c r="AG280" s="197" t="n">
        <v>0.0</v>
      </c>
      <c r="AH280" s="197" t="n">
        <v>1399.8724365234375</v>
      </c>
      <c r="AI280" s="197" t="n">
        <v>0.0</v>
      </c>
      <c r="AJ280" s="197" t="n">
        <v>0.0</v>
      </c>
      <c r="AK280" s="197" t="n">
        <v>153.69558715820312</v>
      </c>
      <c r="AL280" s="197" t="n">
        <v>7477.46875</v>
      </c>
      <c r="AM280" s="197" t="n">
        <v>4228.1787109375</v>
      </c>
      <c r="AN280" s="197" t="n">
        <v>0.0</v>
      </c>
      <c r="AO280" s="197" t="n">
        <v>0.0</v>
      </c>
      <c r="AP280" s="197" t="n">
        <v>0.0</v>
      </c>
      <c r="AQ280" s="197" t="n">
        <v>647.3333129882812</v>
      </c>
      <c r="AR280" s="197" t="n">
        <v>133.3333282470703</v>
      </c>
      <c r="AS280" s="197" t="n">
        <v>0.0</v>
      </c>
      <c r="AT280" s="197" t="n">
        <v>999999.0</v>
      </c>
      <c r="AU280" s="197" t="n">
        <v>0.0</v>
      </c>
      <c r="AV280" s="197" t="n">
        <v>999999.0</v>
      </c>
      <c r="AW280" s="197" t="n">
        <v>0.0</v>
      </c>
      <c r="AX280" s="197" t="n">
        <v>0.0</v>
      </c>
      <c r="AY280" s="197" t="n">
        <v>999999.0</v>
      </c>
      <c r="AZ280" s="197" t="n">
        <v>0.0</v>
      </c>
      <c r="BA280" s="197" t="n">
        <v>999999.0</v>
      </c>
      <c r="BB280" s="197" t="n">
        <v>0.0</v>
      </c>
      <c r="BC280" s="197" t="n">
        <v>0.46265530586242676</v>
      </c>
      <c r="BD280" s="197" t="n">
        <v>0.45504388213157654</v>
      </c>
      <c r="BE280" s="197" t="n">
        <v>0.44853705167770386</v>
      </c>
      <c r="BF280" s="197" t="n">
        <v>5523.4814453125</v>
      </c>
      <c r="BG280" s="197" t="n">
        <v>5573.05126953125</v>
      </c>
      <c r="BH280" s="197" t="n">
        <v>5650.77734375</v>
      </c>
      <c r="BI280" s="197" t="n">
        <v>0.0</v>
      </c>
      <c r="BJ280" s="197" t="n">
        <v>12115.9755859375</v>
      </c>
      <c r="BK280" s="197" t="n">
        <v>12057.087890625</v>
      </c>
      <c r="BL280" s="197" t="n">
        <v>12042.0966796875</v>
      </c>
      <c r="BM280" s="197" t="n">
        <v>-857.6630859375</v>
      </c>
      <c r="BN280" s="197" t="n">
        <v>-934.211181640625</v>
      </c>
      <c r="BO280" s="197" t="n">
        <v>-1059.5294189453125</v>
      </c>
      <c r="BP280" s="197" t="n">
        <v>1.2099202871322632</v>
      </c>
      <c r="BQ280" s="197" t="n">
        <v>4513.697265625</v>
      </c>
      <c r="BR280" s="197" t="n">
        <v>0.0</v>
      </c>
      <c r="BS280" s="197" t="n">
        <v>999999.0</v>
      </c>
      <c r="BT280" s="197" t="n">
        <v>0.0</v>
      </c>
      <c r="BU280" s="197" t="n">
        <v>878.6586303710938</v>
      </c>
      <c r="BV280" s="197" t="n">
        <v>286.1354675292969</v>
      </c>
      <c r="BW280" s="197" t="n">
        <v>99000.0</v>
      </c>
      <c r="BX280" s="197" t="n">
        <v>629.4235229492188</v>
      </c>
      <c r="BY280" s="197" t="n">
        <v>297.03997802734375</v>
      </c>
      <c r="BZ280" s="197" t="n">
        <v>99000.0</v>
      </c>
      <c r="CA280" s="197" t="n">
        <v>344.5627136230469</v>
      </c>
      <c r="CB280" s="197" t="n">
        <v>311.119140625</v>
      </c>
      <c r="CC280" s="197" t="n">
        <v>778.9473876953125</v>
      </c>
      <c r="CD280" s="197" t="n">
        <v>3692.1494140625</v>
      </c>
      <c r="CE280" s="197" t="n">
        <v>1596.3724365234375</v>
      </c>
      <c r="CF280" s="197" t="n">
        <v>12500.0</v>
      </c>
      <c r="CG280" s="197" t="n">
        <v>0.0</v>
      </c>
      <c r="CH280" s="197" t="n">
        <v>300.0</v>
      </c>
      <c r="CI280" s="197" t="n">
        <v>3000.0</v>
      </c>
      <c r="CJ280" s="197" t="n">
        <v>3300.0</v>
      </c>
      <c r="CK280" s="197" t="n">
        <v>20000.0</v>
      </c>
      <c r="CL280" s="197" t="n">
        <v>20000.0</v>
      </c>
      <c r="CM280" s="197" t="n">
        <v>20000.0</v>
      </c>
      <c r="CN280" s="197" t="n">
        <v>20000.0</v>
      </c>
      <c r="CO280" s="197" t="n">
        <v>20000.0</v>
      </c>
      <c r="CP280" s="197" t="n">
        <v>20000.0</v>
      </c>
      <c r="CQ280" s="197" t="n">
        <v>20000.0</v>
      </c>
      <c r="CR280" s="197" t="n">
        <v>5000.0</v>
      </c>
      <c r="CS280" s="197" t="n">
        <v>0.0</v>
      </c>
      <c r="CT280" s="197" t="n">
        <v>0.0</v>
      </c>
      <c r="CU280" s="197" t="n">
        <v>598.1016235351562</v>
      </c>
    </row>
    <row r="281" spans="2:99">
      <c r="B281" s="122" t="s">
        <v>681</v>
      </c>
      <c r="C281" s="197" t="n">
        <v>4197.0</v>
      </c>
      <c r="D281" s="197" t="n">
        <v>2916.0</v>
      </c>
      <c r="E281" s="197" t="n">
        <v>575.0</v>
      </c>
      <c r="F281" s="122" t="s">
        <v>681</v>
      </c>
      <c r="G281" s="197" t="n">
        <v>3123.06494140625</v>
      </c>
      <c r="H281" s="197" t="n">
        <v>1938.04736328125</v>
      </c>
      <c r="I281" s="197" t="n">
        <v>436.4774169921875</v>
      </c>
      <c r="J281" s="197" t="n">
        <v>535.4124145507812</v>
      </c>
      <c r="K281" s="197" t="n">
        <v>514.68017578125</v>
      </c>
      <c r="L281" s="197" t="n">
        <v>3705.2392578125</v>
      </c>
      <c r="M281" s="197" t="n">
        <v>3705.2392578125</v>
      </c>
      <c r="N281" s="197" t="n">
        <v>3705.2392578125</v>
      </c>
      <c r="O281" s="197" t="n">
        <v>3705.2392578125</v>
      </c>
      <c r="P281" s="197" t="n">
        <v>3705.2392578125</v>
      </c>
      <c r="Q281" s="197" t="n">
        <v>24841.66796875</v>
      </c>
      <c r="R281" s="197" t="n">
        <v>3078.947021484375</v>
      </c>
      <c r="S281" s="197" t="n">
        <v>0.0</v>
      </c>
      <c r="T281" s="197" t="n">
        <v>119.67401123046875</v>
      </c>
      <c r="U281" s="197" t="n">
        <v>1870.74951171875</v>
      </c>
      <c r="V281" s="197" t="n">
        <v>18455.443359375</v>
      </c>
      <c r="W281" s="197" t="n">
        <v>9197.7080078125</v>
      </c>
      <c r="X281" s="197" t="n">
        <v>9256.3408203125</v>
      </c>
      <c r="Y281" s="197" t="n">
        <v>0.0</v>
      </c>
      <c r="Z281" s="197" t="n">
        <v>6555.17236328125</v>
      </c>
      <c r="AA281" s="197" t="n">
        <v>1.0</v>
      </c>
      <c r="AB281" s="197" t="n">
        <v>0.0</v>
      </c>
      <c r="AC281" s="197" t="n">
        <v>0.0</v>
      </c>
      <c r="AD281" s="197" t="n">
        <v>0.44999998807907104</v>
      </c>
      <c r="AE281" s="197" t="n">
        <v>13677.94140625</v>
      </c>
      <c r="AF281" s="197" t="n">
        <v>2628.443115234375</v>
      </c>
      <c r="AG281" s="197" t="n">
        <v>0.0</v>
      </c>
      <c r="AH281" s="197" t="n">
        <v>1284.750244140625</v>
      </c>
      <c r="AI281" s="197" t="n">
        <v>0.0</v>
      </c>
      <c r="AJ281" s="197" t="n">
        <v>0.0</v>
      </c>
      <c r="AK281" s="197" t="n">
        <v>997.9658813476562</v>
      </c>
      <c r="AL281" s="197" t="n">
        <v>7670.92529296875</v>
      </c>
      <c r="AM281" s="197" t="n">
        <v>4246.193359375</v>
      </c>
      <c r="AN281" s="197" t="n">
        <v>0.0</v>
      </c>
      <c r="AO281" s="197" t="n">
        <v>0.0</v>
      </c>
      <c r="AP281" s="197" t="n">
        <v>0.0</v>
      </c>
      <c r="AQ281" s="197" t="n">
        <v>809.1666870117188</v>
      </c>
      <c r="AR281" s="197" t="n">
        <v>166.6666717529297</v>
      </c>
      <c r="AS281" s="197" t="n">
        <v>0.0</v>
      </c>
      <c r="AT281" s="197" t="n">
        <v>999999.0</v>
      </c>
      <c r="AU281" s="197" t="n">
        <v>0.0</v>
      </c>
      <c r="AV281" s="197" t="n">
        <v>999999.0</v>
      </c>
      <c r="AW281" s="197" t="n">
        <v>0.0</v>
      </c>
      <c r="AX281" s="197" t="n">
        <v>0.0</v>
      </c>
      <c r="AY281" s="197" t="n">
        <v>999999.0</v>
      </c>
      <c r="AZ281" s="197" t="n">
        <v>0.0</v>
      </c>
      <c r="BA281" s="197" t="n">
        <v>999999.0</v>
      </c>
      <c r="BB281" s="197" t="n">
        <v>0.0</v>
      </c>
      <c r="BC281" s="197" t="n">
        <v>0.4214700162410736</v>
      </c>
      <c r="BD281" s="197" t="n">
        <v>0.42441415786743164</v>
      </c>
      <c r="BE281" s="197" t="n">
        <v>0.4296899735927582</v>
      </c>
      <c r="BF281" s="197" t="n">
        <v>10420.9970703125</v>
      </c>
      <c r="BG281" s="197" t="n">
        <v>10405.1484375</v>
      </c>
      <c r="BH281" s="197" t="n">
        <v>10369.9033203125</v>
      </c>
      <c r="BI281" s="197" t="n">
        <v>0.0</v>
      </c>
      <c r="BJ281" s="197" t="n">
        <v>21410.25</v>
      </c>
      <c r="BK281" s="197" t="n">
        <v>21471.1640625</v>
      </c>
      <c r="BL281" s="197" t="n">
        <v>21573.478515625</v>
      </c>
      <c r="BM281" s="197" t="n">
        <v>-7137.8828125</v>
      </c>
      <c r="BN281" s="197" t="n">
        <v>-6879.7109375</v>
      </c>
      <c r="BO281" s="197" t="n">
        <v>-6591.37744140625</v>
      </c>
      <c r="BP281" s="197" t="n">
        <v>1.216825246810913</v>
      </c>
      <c r="BQ281" s="197" t="n">
        <v>4188.83251953125</v>
      </c>
      <c r="BR281" s="197" t="n">
        <v>0.0</v>
      </c>
      <c r="BS281" s="197" t="n">
        <v>999999.0</v>
      </c>
      <c r="BT281" s="197" t="n">
        <v>0.0</v>
      </c>
      <c r="BU281" s="197" t="n">
        <v>1001.372802734375</v>
      </c>
      <c r="BV281" s="197" t="n">
        <v>895.015869140625</v>
      </c>
      <c r="BW281" s="197" t="n">
        <v>99000.0</v>
      </c>
      <c r="BX281" s="197" t="n">
        <v>626.8755493164062</v>
      </c>
      <c r="BY281" s="197" t="n">
        <v>639.3374633789062</v>
      </c>
      <c r="BZ281" s="197" t="n">
        <v>99000.0</v>
      </c>
      <c r="CA281" s="197" t="n">
        <v>511.20684814453125</v>
      </c>
      <c r="CB281" s="197" t="n">
        <v>347.7611389160156</v>
      </c>
      <c r="CC281" s="197" t="n">
        <v>659.6491088867188</v>
      </c>
      <c r="CD281" s="197" t="n">
        <v>3426.90576171875</v>
      </c>
      <c r="CE281" s="197" t="n">
        <v>3738.21728515625</v>
      </c>
      <c r="CF281" s="197" t="n">
        <v>8000.0</v>
      </c>
      <c r="CG281" s="197" t="n">
        <v>0.0</v>
      </c>
      <c r="CH281" s="197" t="n">
        <v>300.0</v>
      </c>
      <c r="CI281" s="197" t="n">
        <v>2500.0</v>
      </c>
      <c r="CJ281" s="197" t="n">
        <v>2800.0</v>
      </c>
      <c r="CK281" s="197" t="n">
        <v>20000.0</v>
      </c>
      <c r="CL281" s="197" t="n">
        <v>20000.0</v>
      </c>
      <c r="CM281" s="197" t="n">
        <v>20000.0</v>
      </c>
      <c r="CN281" s="197" t="n">
        <v>20000.0</v>
      </c>
      <c r="CO281" s="197" t="n">
        <v>20000.0</v>
      </c>
      <c r="CP281" s="197" t="n">
        <v>20000.0</v>
      </c>
      <c r="CQ281" s="197" t="n">
        <v>20000.0</v>
      </c>
      <c r="CR281" s="197" t="n">
        <v>5000.0</v>
      </c>
      <c r="CS281" s="197" t="n">
        <v>0.0</v>
      </c>
      <c r="CT281" s="197" t="n">
        <v>0.0</v>
      </c>
      <c r="CU281" s="197" t="n">
        <v>1026.315673828125</v>
      </c>
    </row>
    <row r="282" spans="2:99">
      <c r="B282" s="122" t="s">
        <v>682</v>
      </c>
      <c r="C282" s="197" t="n">
        <v>4552.0</v>
      </c>
      <c r="D282" s="197" t="n">
        <v>3069.0</v>
      </c>
      <c r="E282" s="197" t="n">
        <v>675.0</v>
      </c>
      <c r="F282" s="122" t="s">
        <v>682</v>
      </c>
      <c r="G282" s="197" t="n">
        <v>3446.66845703125</v>
      </c>
      <c r="H282" s="197" t="n">
        <v>2178.23095703125</v>
      </c>
      <c r="I282" s="197" t="n">
        <v>570.32177734375</v>
      </c>
      <c r="J282" s="197" t="n">
        <v>552.2449951171875</v>
      </c>
      <c r="K282" s="197" t="n">
        <v>508.0301818847656</v>
      </c>
      <c r="L282" s="197" t="n">
        <v>2267.140380859375</v>
      </c>
      <c r="M282" s="197" t="n">
        <v>2267.140380859375</v>
      </c>
      <c r="N282" s="197" t="n">
        <v>2267.140380859375</v>
      </c>
      <c r="O282" s="197" t="n">
        <v>2267.140380859375</v>
      </c>
      <c r="P282" s="197" t="n">
        <v>2267.140380859375</v>
      </c>
      <c r="Q282" s="197" t="n">
        <v>18949.291015625</v>
      </c>
      <c r="R282" s="197" t="n">
        <v>3094.746337890625</v>
      </c>
      <c r="S282" s="197" t="n">
        <v>0.0</v>
      </c>
      <c r="T282" s="197" t="n">
        <v>0.0</v>
      </c>
      <c r="U282" s="197" t="n">
        <v>137.10836791992188</v>
      </c>
      <c r="V282" s="197" t="n">
        <v>10252.3095703125</v>
      </c>
      <c r="W282" s="197" t="n">
        <v>4654.2939453125</v>
      </c>
      <c r="X282" s="197" t="n">
        <v>5598.015625</v>
      </c>
      <c r="Y282" s="197" t="n">
        <v>0.0</v>
      </c>
      <c r="Z282" s="197" t="n">
        <v>7500.0</v>
      </c>
      <c r="AA282" s="197" t="n">
        <v>1.0</v>
      </c>
      <c r="AB282" s="197" t="n">
        <v>0.0</v>
      </c>
      <c r="AC282" s="197" t="n">
        <v>0.0</v>
      </c>
      <c r="AD282" s="197" t="n">
        <v>0.3499999940395355</v>
      </c>
      <c r="AE282" s="197" t="n">
        <v>8178.4580078125</v>
      </c>
      <c r="AF282" s="197" t="n">
        <v>2848.51025390625</v>
      </c>
      <c r="AG282" s="197" t="n">
        <v>0.0</v>
      </c>
      <c r="AH282" s="197" t="n">
        <v>1188.6949462890625</v>
      </c>
      <c r="AI282" s="197" t="n">
        <v>0.0</v>
      </c>
      <c r="AJ282" s="197" t="n">
        <v>0.0</v>
      </c>
      <c r="AK282" s="197" t="n">
        <v>182.53929138183594</v>
      </c>
      <c r="AL282" s="197" t="n">
        <v>7179.15283203125</v>
      </c>
      <c r="AM282" s="197" t="n">
        <v>4246.02392578125</v>
      </c>
      <c r="AN282" s="197" t="n">
        <v>0.0</v>
      </c>
      <c r="AO282" s="197" t="n">
        <v>0.0</v>
      </c>
      <c r="AP282" s="197" t="n">
        <v>0.0</v>
      </c>
      <c r="AQ282" s="197" t="n">
        <v>228.52239990234375</v>
      </c>
      <c r="AR282" s="197" t="n">
        <v>200.0</v>
      </c>
      <c r="AS282" s="197" t="n">
        <v>0.0</v>
      </c>
      <c r="AT282" s="197" t="n">
        <v>999999.0</v>
      </c>
      <c r="AU282" s="197" t="n">
        <v>0.0</v>
      </c>
      <c r="AV282" s="197" t="n">
        <v>999999.0</v>
      </c>
      <c r="AW282" s="197" t="n">
        <v>0.0</v>
      </c>
      <c r="AX282" s="197" t="n">
        <v>0.0</v>
      </c>
      <c r="AY282" s="197" t="n">
        <v>999999.0</v>
      </c>
      <c r="AZ282" s="197" t="n">
        <v>0.0</v>
      </c>
      <c r="BA282" s="197" t="n">
        <v>999999.0</v>
      </c>
      <c r="BB282" s="197" t="n">
        <v>0.0</v>
      </c>
      <c r="BC282" s="197" t="n">
        <v>0.0</v>
      </c>
      <c r="BD282" s="197" t="n">
        <v>0.0</v>
      </c>
      <c r="BE282" s="197" t="n">
        <v>0.0</v>
      </c>
      <c r="BF282" s="197" t="n">
        <v>999999.0</v>
      </c>
      <c r="BG282" s="197" t="n">
        <v>999999.0</v>
      </c>
      <c r="BH282" s="197" t="n">
        <v>999999.0</v>
      </c>
      <c r="BI282" s="197" t="n">
        <v>0.0</v>
      </c>
      <c r="BJ282" s="197" t="n">
        <v>999999.0</v>
      </c>
      <c r="BK282" s="197" t="n">
        <v>999999.0</v>
      </c>
      <c r="BL282" s="197" t="n">
        <v>999999.0</v>
      </c>
      <c r="BM282" s="197" t="n">
        <v>0.0</v>
      </c>
      <c r="BN282" s="197" t="n">
        <v>0.0</v>
      </c>
      <c r="BO282" s="197" t="n">
        <v>0.0</v>
      </c>
      <c r="BP282" s="197" t="n">
        <v>0.0</v>
      </c>
      <c r="BQ282" s="197" t="n">
        <v>999999.0</v>
      </c>
      <c r="BR282" s="197" t="n">
        <v>0.0</v>
      </c>
      <c r="BS282" s="197" t="n">
        <v>999999.0</v>
      </c>
      <c r="BT282" s="197" t="n">
        <v>0.0</v>
      </c>
      <c r="BU282" s="197" t="n">
        <v>327.8780517578125</v>
      </c>
      <c r="BV282" s="197" t="n">
        <v>1030.3111572265625</v>
      </c>
      <c r="BW282" s="197" t="n">
        <v>99000.0</v>
      </c>
      <c r="BX282" s="197" t="n">
        <v>220.27203369140625</v>
      </c>
      <c r="BY282" s="197" t="n">
        <v>645.9566040039062</v>
      </c>
      <c r="BZ282" s="197" t="n">
        <v>99000.0</v>
      </c>
      <c r="CA282" s="197" t="n">
        <v>418.3117370605469</v>
      </c>
      <c r="CB282" s="197" t="n">
        <v>518.1279907226562</v>
      </c>
      <c r="CC282" s="197" t="n">
        <v>631.5789184570312</v>
      </c>
      <c r="CD282" s="197" t="n">
        <v>580.3341674804688</v>
      </c>
      <c r="CE282" s="197" t="n">
        <v>3519.3388671875</v>
      </c>
      <c r="CF282" s="197" t="n">
        <v>8000.0</v>
      </c>
      <c r="CG282" s="197" t="n">
        <v>0.0</v>
      </c>
      <c r="CH282" s="197" t="n">
        <v>300.0</v>
      </c>
      <c r="CI282" s="197" t="n">
        <v>800.0</v>
      </c>
      <c r="CJ282" s="197" t="n">
        <v>1100.0</v>
      </c>
      <c r="CK282" s="197" t="n">
        <v>20000.0</v>
      </c>
      <c r="CL282" s="197" t="n">
        <v>20000.0</v>
      </c>
      <c r="CM282" s="197" t="n">
        <v>20000.0</v>
      </c>
      <c r="CN282" s="197" t="n">
        <v>20000.0</v>
      </c>
      <c r="CO282" s="197" t="n">
        <v>20000.0</v>
      </c>
      <c r="CP282" s="197" t="n">
        <v>20000.0</v>
      </c>
      <c r="CQ282" s="197" t="n">
        <v>20000.0</v>
      </c>
      <c r="CR282" s="197" t="n">
        <v>4000.0</v>
      </c>
      <c r="CS282" s="197" t="n">
        <v>0.0</v>
      </c>
      <c r="CT282" s="197" t="n">
        <v>0.0</v>
      </c>
      <c r="CU282" s="197" t="n">
        <v>1031.58203125</v>
      </c>
    </row>
    <row r="283" spans="2:99">
      <c r="B283" s="122" t="s">
        <v>683</v>
      </c>
      <c r="C283" s="197" t="n">
        <v>4552.0</v>
      </c>
      <c r="D283" s="197" t="n">
        <v>3425.0</v>
      </c>
      <c r="E283" s="197" t="n">
        <v>800.0</v>
      </c>
      <c r="F283" s="122" t="s">
        <v>683</v>
      </c>
      <c r="G283" s="197" t="n">
        <v>3651.943359375</v>
      </c>
      <c r="H283" s="197" t="n">
        <v>2433.939208984375</v>
      </c>
      <c r="I283" s="197" t="n">
        <v>662.2355346679688</v>
      </c>
      <c r="J283" s="197" t="n">
        <v>460.7769775390625</v>
      </c>
      <c r="K283" s="197" t="n">
        <v>389.45806884765625</v>
      </c>
      <c r="L283" s="197" t="n">
        <v>883.7576293945312</v>
      </c>
      <c r="M283" s="197" t="n">
        <v>883.7576293945312</v>
      </c>
      <c r="N283" s="197" t="n">
        <v>883.7576293945312</v>
      </c>
      <c r="O283" s="197" t="n">
        <v>883.7576293945312</v>
      </c>
      <c r="P283" s="197" t="n">
        <v>883.7576293945312</v>
      </c>
      <c r="Q283" s="197" t="n">
        <v>9752.7353515625</v>
      </c>
      <c r="R283" s="197" t="n">
        <v>5302.5458984375</v>
      </c>
      <c r="S283" s="197" t="n">
        <v>0.0</v>
      </c>
      <c r="T283" s="197" t="n">
        <v>0.0</v>
      </c>
      <c r="U283" s="197" t="n">
        <v>8.984834671020508</v>
      </c>
      <c r="V283" s="197" t="n">
        <v>4153.80224609375</v>
      </c>
      <c r="W283" s="197" t="n">
        <v>2473.216552734375</v>
      </c>
      <c r="X283" s="197" t="n">
        <v>1624.81298828125</v>
      </c>
      <c r="Y283" s="197" t="n">
        <v>0.9295135140419006</v>
      </c>
      <c r="Z283" s="197" t="n">
        <v>8758.3330078125</v>
      </c>
      <c r="AA283" s="197" t="n">
        <v>1.0</v>
      </c>
      <c r="AB283" s="197" t="n">
        <v>0.0</v>
      </c>
      <c r="AC283" s="197" t="n">
        <v>0.0</v>
      </c>
      <c r="AD283" s="197" t="n">
        <v>0.3499999940395355</v>
      </c>
      <c r="AE283" s="197" t="n">
        <v>5582.84814453125</v>
      </c>
      <c r="AF283" s="197" t="n">
        <v>466.3519592285156</v>
      </c>
      <c r="AG283" s="197" t="n">
        <v>0.0</v>
      </c>
      <c r="AH283" s="197" t="n">
        <v>1107.4498291015625</v>
      </c>
      <c r="AI283" s="197" t="n">
        <v>0.0</v>
      </c>
      <c r="AJ283" s="197" t="n">
        <v>0.0</v>
      </c>
      <c r="AK283" s="197" t="n">
        <v>60.338382720947266</v>
      </c>
      <c r="AL283" s="197" t="n">
        <v>6680.0</v>
      </c>
      <c r="AM283" s="197" t="n">
        <v>4346.99951171875</v>
      </c>
      <c r="AN283" s="197" t="n">
        <v>1767.5152587890625</v>
      </c>
      <c r="AO283" s="197" t="n">
        <v>883.7576293945312</v>
      </c>
      <c r="AP283" s="197" t="n">
        <v>883.7576293945312</v>
      </c>
      <c r="AQ283" s="197" t="n">
        <v>228.52239990234375</v>
      </c>
      <c r="AR283" s="197" t="n">
        <v>282.8379211425781</v>
      </c>
      <c r="AS283" s="197" t="n">
        <v>0.8876168131828308</v>
      </c>
      <c r="AT283" s="197" t="n">
        <v>2697.7099609375</v>
      </c>
      <c r="AU283" s="197" t="n">
        <v>0.0</v>
      </c>
      <c r="AV283" s="197" t="n">
        <v>11582.2373046875</v>
      </c>
      <c r="AW283" s="197" t="n">
        <v>2121.072265625</v>
      </c>
      <c r="AX283" s="197" t="n">
        <v>1.5074753761291504</v>
      </c>
      <c r="AY283" s="197" t="n">
        <v>-1751.8719482421875</v>
      </c>
      <c r="AZ283" s="197" t="n">
        <v>0.0</v>
      </c>
      <c r="BA283" s="197" t="n">
        <v>13337.0791015625</v>
      </c>
      <c r="BB283" s="197" t="n">
        <v>5503.66455078125</v>
      </c>
      <c r="BC283" s="197" t="n">
        <v>0.0</v>
      </c>
      <c r="BD283" s="197" t="n">
        <v>0.0</v>
      </c>
      <c r="BE283" s="197" t="n">
        <v>0.0</v>
      </c>
      <c r="BF283" s="197" t="n">
        <v>999999.0</v>
      </c>
      <c r="BG283" s="197" t="n">
        <v>999999.0</v>
      </c>
      <c r="BH283" s="197" t="n">
        <v>999999.0</v>
      </c>
      <c r="BI283" s="197" t="n">
        <v>0.0</v>
      </c>
      <c r="BJ283" s="197" t="n">
        <v>999999.0</v>
      </c>
      <c r="BK283" s="197" t="n">
        <v>999999.0</v>
      </c>
      <c r="BL283" s="197" t="n">
        <v>999999.0</v>
      </c>
      <c r="BM283" s="197" t="n">
        <v>0.0</v>
      </c>
      <c r="BN283" s="197" t="n">
        <v>0.0</v>
      </c>
      <c r="BO283" s="197" t="n">
        <v>0.0</v>
      </c>
      <c r="BP283" s="197" t="n">
        <v>0.0</v>
      </c>
      <c r="BQ283" s="197" t="n">
        <v>999999.0</v>
      </c>
      <c r="BR283" s="197" t="n">
        <v>0.0</v>
      </c>
      <c r="BS283" s="197" t="n">
        <v>999999.0</v>
      </c>
      <c r="BT283" s="197" t="n">
        <v>0.0</v>
      </c>
      <c r="BU283" s="197" t="n">
        <v>229.8276824951172</v>
      </c>
      <c r="BV283" s="197" t="n">
        <v>325.9435729980469</v>
      </c>
      <c r="BW283" s="197" t="n">
        <v>450.0</v>
      </c>
      <c r="BX283" s="197" t="n">
        <v>185.8850860595703</v>
      </c>
      <c r="BY283" s="197" t="n">
        <v>216.5454559326172</v>
      </c>
      <c r="BZ283" s="197" t="n">
        <v>450.0</v>
      </c>
      <c r="CA283" s="197" t="n">
        <v>325.1828308105469</v>
      </c>
      <c r="CB283" s="197" t="n">
        <v>423.79608154296875</v>
      </c>
      <c r="CC283" s="197" t="n">
        <v>631.5789184570312</v>
      </c>
      <c r="CD283" s="197" t="n">
        <v>332.2575988769531</v>
      </c>
      <c r="CE283" s="197" t="n">
        <v>545.1349487304688</v>
      </c>
      <c r="CF283" s="197" t="n">
        <v>11000.0</v>
      </c>
      <c r="CG283" s="197" t="n">
        <v>1635.1375732421875</v>
      </c>
      <c r="CH283" s="197" t="n">
        <v>300.0</v>
      </c>
      <c r="CI283" s="197" t="n">
        <v>800.0</v>
      </c>
      <c r="CJ283" s="197" t="n">
        <v>1100.0</v>
      </c>
      <c r="CK283" s="197" t="n">
        <v>20000.0</v>
      </c>
      <c r="CL283" s="197" t="n">
        <v>883.7576293945312</v>
      </c>
      <c r="CM283" s="197" t="n">
        <v>20000.0</v>
      </c>
      <c r="CN283" s="197" t="n">
        <v>20000.0</v>
      </c>
      <c r="CO283" s="197" t="n">
        <v>20000.0</v>
      </c>
      <c r="CP283" s="197" t="n">
        <v>20000.0</v>
      </c>
      <c r="CQ283" s="197" t="n">
        <v>20000.0</v>
      </c>
      <c r="CR283" s="197" t="n">
        <v>4000.0</v>
      </c>
      <c r="CS283" s="197" t="n">
        <v>0.0</v>
      </c>
      <c r="CT283" s="197" t="n">
        <v>0.0</v>
      </c>
      <c r="CU283" s="197" t="n">
        <v>1767.5152587890625</v>
      </c>
    </row>
    <row r="284" spans="2:99">
      <c r="B284" s="122" t="s">
        <v>684</v>
      </c>
      <c r="C284" s="197" t="n">
        <v>4552.0</v>
      </c>
      <c r="D284" s="197" t="n">
        <v>3538.0</v>
      </c>
      <c r="E284" s="197" t="n">
        <v>975.0</v>
      </c>
      <c r="F284" s="122" t="s">
        <v>684</v>
      </c>
      <c r="G284" s="197" t="n">
        <v>3614.3896484375</v>
      </c>
      <c r="H284" s="197" t="n">
        <v>2708.8779296875</v>
      </c>
      <c r="I284" s="197" t="n">
        <v>836.6382446289062</v>
      </c>
      <c r="J284" s="197" t="n">
        <v>301.1236572265625</v>
      </c>
      <c r="K284" s="197" t="n">
        <v>215.55601501464844</v>
      </c>
      <c r="L284" s="197" t="n">
        <v>800.0</v>
      </c>
      <c r="M284" s="197" t="n">
        <v>800.0</v>
      </c>
      <c r="N284" s="197" t="n">
        <v>700.0</v>
      </c>
      <c r="O284" s="197" t="n">
        <v>700.0</v>
      </c>
      <c r="P284" s="197" t="n">
        <v>700.0</v>
      </c>
      <c r="Q284" s="197" t="n">
        <v>9011.7177734375</v>
      </c>
      <c r="R284" s="197" t="n">
        <v>3989.23828125</v>
      </c>
      <c r="S284" s="197" t="n">
        <v>0.0</v>
      </c>
      <c r="T284" s="197" t="n">
        <v>0.0</v>
      </c>
      <c r="U284" s="197" t="n">
        <v>-75.43186950683594</v>
      </c>
      <c r="V284" s="197" t="n">
        <v>6109.689453125</v>
      </c>
      <c r="W284" s="197" t="n">
        <v>3366.76171875</v>
      </c>
      <c r="X284" s="197" t="n">
        <v>69.16907501220703</v>
      </c>
      <c r="Y284" s="197" t="n">
        <v>0.0</v>
      </c>
      <c r="Z284" s="197" t="n">
        <v>4000.0</v>
      </c>
      <c r="AA284" s="197" t="n">
        <v>1.0</v>
      </c>
      <c r="AB284" s="197" t="n">
        <v>0.0</v>
      </c>
      <c r="AC284" s="197" t="n">
        <v>0.0</v>
      </c>
      <c r="AD284" s="197" t="n">
        <v>0.3499999940395355</v>
      </c>
      <c r="AE284" s="197" t="n">
        <v>4886.24658203125</v>
      </c>
      <c r="AF284" s="197" t="n">
        <v>0.0</v>
      </c>
      <c r="AG284" s="197" t="n">
        <v>3001.850341796875</v>
      </c>
      <c r="AH284" s="197" t="n">
        <v>1073.835693359375</v>
      </c>
      <c r="AI284" s="197" t="n">
        <v>0.0</v>
      </c>
      <c r="AJ284" s="197" t="n">
        <v>9.12547492980957</v>
      </c>
      <c r="AK284" s="197" t="n">
        <v>0.0</v>
      </c>
      <c r="AL284" s="197" t="n">
        <v>6680.0</v>
      </c>
      <c r="AM284" s="197" t="n">
        <v>4408.27099609375</v>
      </c>
      <c r="AN284" s="197" t="n">
        <v>1600.0</v>
      </c>
      <c r="AO284" s="197" t="n">
        <v>700.0</v>
      </c>
      <c r="AP284" s="197" t="n">
        <v>800.0</v>
      </c>
      <c r="AQ284" s="197" t="n">
        <v>312.43804931640625</v>
      </c>
      <c r="AR284" s="197" t="n">
        <v>856.4359741210938</v>
      </c>
      <c r="AS284" s="197" t="n">
        <v>0.7125872373580933</v>
      </c>
      <c r="AT284" s="197" t="n">
        <v>-23.376075744628906</v>
      </c>
      <c r="AU284" s="197" t="n">
        <v>32.80451202392578</v>
      </c>
      <c r="AV284" s="197" t="n">
        <v>6543.51318359375</v>
      </c>
      <c r="AW284" s="197" t="n">
        <v>3247.11279296875</v>
      </c>
      <c r="AX284" s="197" t="n">
        <v>1.3675516843795776</v>
      </c>
      <c r="AY284" s="197" t="n">
        <v>-6109.68115234375</v>
      </c>
      <c r="AZ284" s="197" t="n">
        <v>0.0</v>
      </c>
      <c r="BA284" s="197" t="n">
        <v>6493.0712890625</v>
      </c>
      <c r="BB284" s="197" t="n">
        <v>6673.7587890625</v>
      </c>
      <c r="BC284" s="197" t="n">
        <v>0.0</v>
      </c>
      <c r="BD284" s="197" t="n">
        <v>0.0</v>
      </c>
      <c r="BE284" s="197" t="n">
        <v>0.0</v>
      </c>
      <c r="BF284" s="197" t="n">
        <v>999999.0</v>
      </c>
      <c r="BG284" s="197" t="n">
        <v>999999.0</v>
      </c>
      <c r="BH284" s="197" t="n">
        <v>999999.0</v>
      </c>
      <c r="BI284" s="197" t="n">
        <v>0.0</v>
      </c>
      <c r="BJ284" s="197" t="n">
        <v>999999.0</v>
      </c>
      <c r="BK284" s="197" t="n">
        <v>999999.0</v>
      </c>
      <c r="BL284" s="197" t="n">
        <v>999999.0</v>
      </c>
      <c r="BM284" s="197" t="n">
        <v>0.0</v>
      </c>
      <c r="BN284" s="197" t="n">
        <v>0.0</v>
      </c>
      <c r="BO284" s="197" t="n">
        <v>0.0</v>
      </c>
      <c r="BP284" s="197" t="n">
        <v>0.0</v>
      </c>
      <c r="BQ284" s="197" t="n">
        <v>999999.0</v>
      </c>
      <c r="BR284" s="197" t="n">
        <v>0.0</v>
      </c>
      <c r="BS284" s="197" t="n">
        <v>999999.0</v>
      </c>
      <c r="BT284" s="197" t="n">
        <v>0.0</v>
      </c>
      <c r="BU284" s="197" t="n">
        <v>245.85289001464844</v>
      </c>
      <c r="BV284" s="197" t="n">
        <v>229.67739868164062</v>
      </c>
      <c r="BW284" s="197" t="n">
        <v>450.0</v>
      </c>
      <c r="BX284" s="197" t="n">
        <v>210.88841247558594</v>
      </c>
      <c r="BY284" s="197" t="n">
        <v>185.78659057617188</v>
      </c>
      <c r="BZ284" s="197" t="n">
        <v>450.0</v>
      </c>
      <c r="CA284" s="197" t="n">
        <v>382.3752746582031</v>
      </c>
      <c r="CB284" s="197" t="n">
        <v>323.9349060058594</v>
      </c>
      <c r="CC284" s="197" t="n">
        <v>631.5789184570312</v>
      </c>
      <c r="CD284" s="197" t="n">
        <v>672.3345336914062</v>
      </c>
      <c r="CE284" s="197" t="n">
        <v>331.2981262207031</v>
      </c>
      <c r="CF284" s="197" t="n">
        <v>11000.0</v>
      </c>
      <c r="CG284" s="197" t="n">
        <v>5719.68310546875</v>
      </c>
      <c r="CH284" s="197" t="n">
        <v>1000.0</v>
      </c>
      <c r="CI284" s="197" t="n">
        <v>991.0438232421875</v>
      </c>
      <c r="CJ284" s="197" t="n">
        <v>1991.0438232421875</v>
      </c>
      <c r="CK284" s="197" t="n">
        <v>20000.0</v>
      </c>
      <c r="CL284" s="197" t="n">
        <v>1911.290283203125</v>
      </c>
      <c r="CM284" s="197" t="n">
        <v>20000.0</v>
      </c>
      <c r="CN284" s="197" t="n">
        <v>20000.0</v>
      </c>
      <c r="CO284" s="197" t="n">
        <v>20000.0</v>
      </c>
      <c r="CP284" s="197" t="n">
        <v>20000.0</v>
      </c>
      <c r="CQ284" s="197" t="n">
        <v>20000.0</v>
      </c>
      <c r="CR284" s="197" t="n">
        <v>4000.0</v>
      </c>
      <c r="CS284" s="197" t="n">
        <v>0.0</v>
      </c>
      <c r="CT284" s="197" t="n">
        <v>0.0</v>
      </c>
      <c r="CU284" s="197" t="n">
        <v>1329.74609375</v>
      </c>
    </row>
    <row r="285" spans="2:99">
      <c r="B285" s="122" t="s">
        <v>685</v>
      </c>
      <c r="C285" s="197" t="n">
        <v>4500.0</v>
      </c>
      <c r="D285" s="197" t="n">
        <v>3538.0</v>
      </c>
      <c r="E285" s="197" t="n">
        <v>975.0</v>
      </c>
      <c r="F285" s="122" t="s">
        <v>685</v>
      </c>
      <c r="G285" s="197" t="n">
        <v>3432.53564453125</v>
      </c>
      <c r="H285" s="197" t="n">
        <v>2539.007568359375</v>
      </c>
      <c r="I285" s="197" t="n">
        <v>756.5825805664062</v>
      </c>
      <c r="J285" s="197" t="n">
        <v>122.35665893554688</v>
      </c>
      <c r="K285" s="197" t="n">
        <v>55.0</v>
      </c>
      <c r="L285" s="197" t="n">
        <v>1765.1995849609375</v>
      </c>
      <c r="M285" s="197" t="n">
        <v>1765.1995849609375</v>
      </c>
      <c r="N285" s="197" t="n">
        <v>1765.1995849609375</v>
      </c>
      <c r="O285" s="197" t="n">
        <v>1765.1995849609375</v>
      </c>
      <c r="P285" s="197" t="n">
        <v>1765.1995849609375</v>
      </c>
      <c r="Q285" s="197" t="n">
        <v>12326.1796875</v>
      </c>
      <c r="R285" s="197" t="n">
        <v>2185.107666015625</v>
      </c>
      <c r="S285" s="197" t="n">
        <v>0.0</v>
      </c>
      <c r="T285" s="197" t="n">
        <v>0.0</v>
      </c>
      <c r="U285" s="197" t="n">
        <v>-15.441792488098145</v>
      </c>
      <c r="V285" s="197" t="n">
        <v>213.88311767578125</v>
      </c>
      <c r="W285" s="197" t="n">
        <v>185.35948181152344</v>
      </c>
      <c r="X285" s="197" t="n">
        <v>0.0</v>
      </c>
      <c r="Y285" s="197" t="n">
        <v>0.0</v>
      </c>
      <c r="Z285" s="197" t="n">
        <v>7133.33349609375</v>
      </c>
      <c r="AA285" s="197" t="n">
        <v>0.0</v>
      </c>
      <c r="AB285" s="197" t="n">
        <v>0.0</v>
      </c>
      <c r="AC285" s="197" t="n">
        <v>0.0</v>
      </c>
      <c r="AD285" s="197" t="n">
        <v>0.3499999940395355</v>
      </c>
      <c r="AE285" s="197" t="n">
        <v>5209.32568359375</v>
      </c>
      <c r="AF285" s="197" t="n">
        <v>0.0</v>
      </c>
      <c r="AG285" s="197" t="n">
        <v>5138.93115234375</v>
      </c>
      <c r="AH285" s="197" t="n">
        <v>3264.819580078125</v>
      </c>
      <c r="AI285" s="197" t="n">
        <v>1917.7337646484375</v>
      </c>
      <c r="AJ285" s="197" t="n">
        <v>2994.2294921875</v>
      </c>
      <c r="AK285" s="197" t="n">
        <v>2857.432373046875</v>
      </c>
      <c r="AL285" s="197" t="n">
        <v>6680.0</v>
      </c>
      <c r="AM285" s="197" t="n">
        <v>4445.5791015625</v>
      </c>
      <c r="AN285" s="197" t="n">
        <v>0.0</v>
      </c>
      <c r="AO285" s="197" t="n">
        <v>0.0</v>
      </c>
      <c r="AP285" s="197" t="n">
        <v>0.0</v>
      </c>
      <c r="AQ285" s="197" t="n">
        <v>190.86489868164062</v>
      </c>
      <c r="AR285" s="197" t="n">
        <v>961.4439697265625</v>
      </c>
      <c r="AS285" s="197" t="n">
        <v>0.8104888796806335</v>
      </c>
      <c r="AT285" s="197" t="n">
        <v>-2039.13623046875</v>
      </c>
      <c r="AU285" s="197" t="n">
        <v>2515.93359375</v>
      </c>
      <c r="AV285" s="197" t="n">
        <v>8131.77880859375</v>
      </c>
      <c r="AW285" s="197" t="n">
        <v>1903.8214111328125</v>
      </c>
      <c r="AX285" s="197" t="n">
        <v>1.2846757173538208</v>
      </c>
      <c r="AY285" s="197" t="n">
        <v>-6524.49609375</v>
      </c>
      <c r="AZ285" s="197" t="n">
        <v>0.0</v>
      </c>
      <c r="BA285" s="197" t="n">
        <v>9597.0419921875</v>
      </c>
      <c r="BB285" s="197" t="n">
        <v>2858.7958984375</v>
      </c>
      <c r="BC285" s="197" t="n">
        <v>0.5015915036201477</v>
      </c>
      <c r="BD285" s="197" t="n">
        <v>0.5138172507286072</v>
      </c>
      <c r="BE285" s="197" t="n">
        <v>0.5350142121315002</v>
      </c>
      <c r="BF285" s="197" t="n">
        <v>7546.70068359375</v>
      </c>
      <c r="BG285" s="197" t="n">
        <v>7475.33203125</v>
      </c>
      <c r="BH285" s="197" t="n">
        <v>7291.451171875</v>
      </c>
      <c r="BI285" s="197" t="n">
        <v>0.0</v>
      </c>
      <c r="BJ285" s="197" t="n">
        <v>13841.2275390625</v>
      </c>
      <c r="BK285" s="197" t="n">
        <v>13923.28125</v>
      </c>
      <c r="BL285" s="197" t="n">
        <v>14005.4033203125</v>
      </c>
      <c r="BM285" s="197" t="n">
        <v>-12975.1171875</v>
      </c>
      <c r="BN285" s="197" t="n">
        <v>-12645.697265625</v>
      </c>
      <c r="BO285" s="197" t="n">
        <v>-11997.8173828125</v>
      </c>
      <c r="BP285" s="197" t="n">
        <v>0.0</v>
      </c>
      <c r="BQ285" s="197" t="n">
        <v>999999.0</v>
      </c>
      <c r="BR285" s="197" t="n">
        <v>0.0</v>
      </c>
      <c r="BS285" s="197" t="n">
        <v>999999.0</v>
      </c>
      <c r="BT285" s="197" t="n">
        <v>0.0</v>
      </c>
      <c r="BU285" s="197" t="n">
        <v>255.62222290039062</v>
      </c>
      <c r="BV285" s="197" t="n">
        <v>246.11135864257812</v>
      </c>
      <c r="BW285" s="197" t="n">
        <v>900.0</v>
      </c>
      <c r="BX285" s="197" t="n">
        <v>262.86883544921875</v>
      </c>
      <c r="BY285" s="197" t="n">
        <v>211.92874145507812</v>
      </c>
      <c r="BZ285" s="197" t="n">
        <v>1060.0</v>
      </c>
      <c r="CA285" s="197" t="n">
        <v>424.19158935546875</v>
      </c>
      <c r="CB285" s="197" t="n">
        <v>384.4226989746094</v>
      </c>
      <c r="CC285" s="197" t="n">
        <v>631.5789184570312</v>
      </c>
      <c r="CD285" s="197" t="n">
        <v>1381.7598876953125</v>
      </c>
      <c r="CE285" s="197" t="n">
        <v>687.7679443359375</v>
      </c>
      <c r="CF285" s="197" t="n">
        <v>99000.0</v>
      </c>
      <c r="CG285" s="197" t="n">
        <v>8358.609375</v>
      </c>
      <c r="CH285" s="197" t="n">
        <v>2500.0</v>
      </c>
      <c r="CI285" s="197" t="n">
        <v>2000.0</v>
      </c>
      <c r="CJ285" s="197" t="n">
        <v>4500.0</v>
      </c>
      <c r="CK285" s="197" t="n">
        <v>20000.0</v>
      </c>
      <c r="CL285" s="197" t="n">
        <v>20000.0</v>
      </c>
      <c r="CM285" s="197" t="n">
        <v>20000.0</v>
      </c>
      <c r="CN285" s="197" t="n">
        <v>20000.0</v>
      </c>
      <c r="CO285" s="197" t="n">
        <v>20000.0</v>
      </c>
      <c r="CP285" s="197" t="n">
        <v>20000.0</v>
      </c>
      <c r="CQ285" s="197" t="n">
        <v>20000.0</v>
      </c>
      <c r="CR285" s="197" t="n">
        <v>4000.0</v>
      </c>
      <c r="CS285" s="197" t="n">
        <v>26.0</v>
      </c>
      <c r="CT285" s="197" t="n">
        <v>26.0</v>
      </c>
      <c r="CU285" s="197" t="n">
        <v>728.3692016601562</v>
      </c>
    </row>
    <row r="286" spans="2:99">
      <c r="B286" s="122" t="s">
        <v>686</v>
      </c>
      <c r="C286" s="197" t="n">
        <v>4150.0</v>
      </c>
      <c r="D286" s="197" t="n">
        <v>3538.0</v>
      </c>
      <c r="E286" s="197" t="n">
        <v>950.0</v>
      </c>
      <c r="F286" s="122" t="s">
        <v>686</v>
      </c>
      <c r="G286" s="197" t="n">
        <v>2981.762451171875</v>
      </c>
      <c r="H286" s="197" t="n">
        <v>1951.10986328125</v>
      </c>
      <c r="I286" s="197" t="n">
        <v>566.1314697265625</v>
      </c>
      <c r="J286" s="197" t="n">
        <v>87.32569122314453</v>
      </c>
      <c r="K286" s="197" t="n">
        <v>151.31521606445312</v>
      </c>
      <c r="L286" s="197" t="n">
        <v>4462.7373046875</v>
      </c>
      <c r="M286" s="197" t="n">
        <v>4462.7373046875</v>
      </c>
      <c r="N286" s="197" t="n">
        <v>6680.0</v>
      </c>
      <c r="O286" s="197" t="n">
        <v>6680.0</v>
      </c>
      <c r="P286" s="197" t="n">
        <v>6680.0</v>
      </c>
      <c r="Q286" s="197" t="n">
        <v>19223.720703125</v>
      </c>
      <c r="R286" s="197" t="n">
        <v>1513.4888916015625</v>
      </c>
      <c r="S286" s="197" t="n">
        <v>0.0</v>
      </c>
      <c r="T286" s="197" t="n">
        <v>0.0</v>
      </c>
      <c r="U286" s="197" t="n">
        <v>-43.055267333984375</v>
      </c>
      <c r="V286" s="197" t="n">
        <v>84.33296203613281</v>
      </c>
      <c r="W286" s="197" t="n">
        <v>0.0</v>
      </c>
      <c r="X286" s="197" t="n">
        <v>0.0</v>
      </c>
      <c r="Y286" s="197" t="n">
        <v>0.0</v>
      </c>
      <c r="Z286" s="197" t="n">
        <v>5000.0</v>
      </c>
      <c r="AA286" s="197" t="n">
        <v>0.0</v>
      </c>
      <c r="AB286" s="197" t="n">
        <v>0.0</v>
      </c>
      <c r="AC286" s="197" t="n">
        <v>0.0</v>
      </c>
      <c r="AD286" s="197" t="n">
        <v>0.6499999761581421</v>
      </c>
      <c r="AE286" s="197" t="n">
        <v>13603.2978515625</v>
      </c>
      <c r="AF286" s="197" t="n">
        <v>2744.66796875</v>
      </c>
      <c r="AG286" s="197" t="n">
        <v>10293.732421875</v>
      </c>
      <c r="AH286" s="197" t="n">
        <v>3783.47021484375</v>
      </c>
      <c r="AI286" s="197" t="n">
        <v>2436.0947265625</v>
      </c>
      <c r="AJ286" s="197" t="n">
        <v>7167.421875</v>
      </c>
      <c r="AK286" s="197" t="n">
        <v>7031.44482421875</v>
      </c>
      <c r="AL286" s="197" t="n">
        <v>6680.0</v>
      </c>
      <c r="AM286" s="197" t="n">
        <v>4462.7373046875</v>
      </c>
      <c r="AN286" s="197" t="n">
        <v>0.0</v>
      </c>
      <c r="AO286" s="197" t="n">
        <v>0.0</v>
      </c>
      <c r="AP286" s="197" t="n">
        <v>0.0</v>
      </c>
      <c r="AQ286" s="197" t="n">
        <v>118.80521392822266</v>
      </c>
      <c r="AR286" s="197" t="n">
        <v>1067.0</v>
      </c>
      <c r="AS286" s="197" t="n">
        <v>0.751583456993103</v>
      </c>
      <c r="AT286" s="197" t="n">
        <v>-2710.311279296875</v>
      </c>
      <c r="AU286" s="197" t="n">
        <v>3606.134765625</v>
      </c>
      <c r="AV286" s="197" t="n">
        <v>11877.759765625</v>
      </c>
      <c r="AW286" s="197" t="n">
        <v>4303.8447265625</v>
      </c>
      <c r="AX286" s="197" t="n">
        <v>1.3358798027038574</v>
      </c>
      <c r="AY286" s="197" t="n">
        <v>-8398.654296875</v>
      </c>
      <c r="AZ286" s="197" t="n">
        <v>0.0</v>
      </c>
      <c r="BA286" s="197" t="n">
        <v>17530.482421875</v>
      </c>
      <c r="BB286" s="197" t="n">
        <v>500.13397216796875</v>
      </c>
      <c r="BC286" s="197" t="n">
        <v>0.0</v>
      </c>
      <c r="BD286" s="197" t="n">
        <v>0.5457153916358948</v>
      </c>
      <c r="BE286" s="197" t="n">
        <v>0.5813423991203308</v>
      </c>
      <c r="BF286" s="197" t="n">
        <v>999998.0</v>
      </c>
      <c r="BG286" s="197" t="n">
        <v>2531.122802734375</v>
      </c>
      <c r="BH286" s="197" t="n">
        <v>2100.7451171875</v>
      </c>
      <c r="BI286" s="197" t="n">
        <v>0.0</v>
      </c>
      <c r="BJ286" s="197" t="n">
        <v>999999.0</v>
      </c>
      <c r="BK286" s="197" t="n">
        <v>13123.33984375</v>
      </c>
      <c r="BL286" s="197" t="n">
        <v>13384.474609375</v>
      </c>
      <c r="BM286" s="197" t="n">
        <v>0.0</v>
      </c>
      <c r="BN286" s="197" t="n">
        <v>1652.44140625</v>
      </c>
      <c r="BO286" s="197" t="n">
        <v>1425.6715087890625</v>
      </c>
      <c r="BP286" s="197" t="n">
        <v>0.0</v>
      </c>
      <c r="BQ286" s="197" t="n">
        <v>999999.0</v>
      </c>
      <c r="BR286" s="197" t="n">
        <v>0.0</v>
      </c>
      <c r="BS286" s="197" t="n">
        <v>999999.0</v>
      </c>
      <c r="BT286" s="197" t="n">
        <v>0.0</v>
      </c>
      <c r="BU286" s="197" t="n">
        <v>368.5724182128906</v>
      </c>
      <c r="BV286" s="197" t="n">
        <v>256.9476013183594</v>
      </c>
      <c r="BW286" s="197" t="n">
        <v>1350.0</v>
      </c>
      <c r="BX286" s="197" t="n">
        <v>441.8786926269531</v>
      </c>
      <c r="BY286" s="197" t="n">
        <v>266.0192565917969</v>
      </c>
      <c r="BZ286" s="197" t="n">
        <v>1670.0</v>
      </c>
      <c r="CA286" s="197" t="n">
        <v>298.6400146484375</v>
      </c>
      <c r="CB286" s="197" t="n">
        <v>426.7510070800781</v>
      </c>
      <c r="CC286" s="197" t="n">
        <v>631.5789184570312</v>
      </c>
      <c r="CD286" s="197" t="n">
        <v>2637.42919921875</v>
      </c>
      <c r="CE286" s="197" t="n">
        <v>1407.5150146484375</v>
      </c>
      <c r="CF286" s="197" t="n">
        <v>99000.0</v>
      </c>
      <c r="CG286" s="197" t="n">
        <v>18245.755859375</v>
      </c>
      <c r="CH286" s="197" t="n">
        <v>6680.0</v>
      </c>
      <c r="CI286" s="197" t="n">
        <v>4462.7373046875</v>
      </c>
      <c r="CJ286" s="197" t="n">
        <v>11142.7373046875</v>
      </c>
      <c r="CK286" s="197" t="n">
        <v>20000.0</v>
      </c>
      <c r="CL286" s="197" t="n">
        <v>20000.0</v>
      </c>
      <c r="CM286" s="197" t="n">
        <v>20000.0</v>
      </c>
      <c r="CN286" s="197" t="n">
        <v>20000.0</v>
      </c>
      <c r="CO286" s="197" t="n">
        <v>20000.0</v>
      </c>
      <c r="CP286" s="197" t="n">
        <v>20000.0</v>
      </c>
      <c r="CQ286" s="197" t="n">
        <v>20000.0</v>
      </c>
      <c r="CR286" s="197" t="n">
        <v>4000.0</v>
      </c>
      <c r="CS286" s="197" t="n">
        <v>31.0</v>
      </c>
      <c r="CT286" s="197" t="n">
        <v>31.0</v>
      </c>
      <c r="CU286" s="197" t="n">
        <v>504.49627685546875</v>
      </c>
    </row>
    <row r="287" spans="2:99">
      <c r="B287" s="122" t="s">
        <v>687</v>
      </c>
      <c r="C287" s="197" t="n">
        <v>3700.0</v>
      </c>
      <c r="D287" s="197" t="n">
        <v>3538.0</v>
      </c>
      <c r="E287" s="197" t="n">
        <v>800.0</v>
      </c>
      <c r="F287" s="122" t="s">
        <v>687</v>
      </c>
      <c r="G287" s="197" t="n">
        <v>2611.251220703125</v>
      </c>
      <c r="H287" s="197" t="n">
        <v>1457.9222412109375</v>
      </c>
      <c r="I287" s="197" t="n">
        <v>455.2063903808594</v>
      </c>
      <c r="J287" s="197" t="n">
        <v>83.94194793701172</v>
      </c>
      <c r="K287" s="197" t="n">
        <v>275.83306884765625</v>
      </c>
      <c r="L287" s="197" t="n">
        <v>4447.61572265625</v>
      </c>
      <c r="M287" s="197" t="n">
        <v>4447.61572265625</v>
      </c>
      <c r="N287" s="197" t="n">
        <v>6680.0</v>
      </c>
      <c r="O287" s="197" t="n">
        <v>6219.02783203125</v>
      </c>
      <c r="P287" s="197" t="n">
        <v>6636.025390625</v>
      </c>
      <c r="Q287" s="197" t="n">
        <v>17589.6796875</v>
      </c>
      <c r="R287" s="197" t="n">
        <v>1535.360107421875</v>
      </c>
      <c r="S287" s="197" t="n">
        <v>0.0</v>
      </c>
      <c r="T287" s="197" t="n">
        <v>0.0</v>
      </c>
      <c r="U287" s="197" t="n">
        <v>-78.06156158447266</v>
      </c>
      <c r="V287" s="197" t="n">
        <v>1544.0745849609375</v>
      </c>
      <c r="W287" s="197" t="n">
        <v>0.17124046385288239</v>
      </c>
      <c r="X287" s="197" t="n">
        <v>0.0</v>
      </c>
      <c r="Y287" s="197" t="n">
        <v>0.0</v>
      </c>
      <c r="Z287" s="197" t="n">
        <v>3500.0</v>
      </c>
      <c r="AA287" s="197" t="n">
        <v>0.0</v>
      </c>
      <c r="AB287" s="197" t="n">
        <v>416.9976501464844</v>
      </c>
      <c r="AC287" s="197" t="n">
        <v>0.0</v>
      </c>
      <c r="AD287" s="197" t="n">
        <v>0.6499999761581421</v>
      </c>
      <c r="AE287" s="197" t="n">
        <v>12535.6044921875</v>
      </c>
      <c r="AF287" s="197" t="n">
        <v>2255.978271484375</v>
      </c>
      <c r="AG287" s="197" t="n">
        <v>8024.64794921875</v>
      </c>
      <c r="AH287" s="197" t="n">
        <v>2356.968505859375</v>
      </c>
      <c r="AI287" s="197" t="n">
        <v>1013.101318359375</v>
      </c>
      <c r="AJ287" s="197" t="n">
        <v>6343.740234375</v>
      </c>
      <c r="AK287" s="197" t="n">
        <v>6307.84619140625</v>
      </c>
      <c r="AL287" s="197" t="n">
        <v>6680.0</v>
      </c>
      <c r="AM287" s="197" t="n">
        <v>4447.61572265625</v>
      </c>
      <c r="AN287" s="197" t="n">
        <v>0.0</v>
      </c>
      <c r="AO287" s="197" t="n">
        <v>0.0</v>
      </c>
      <c r="AP287" s="197" t="n">
        <v>0.0</v>
      </c>
      <c r="AQ287" s="197" t="n">
        <v>91.98169708251953</v>
      </c>
      <c r="AR287" s="197" t="n">
        <v>870.3783569335938</v>
      </c>
      <c r="AS287" s="197" t="n">
        <v>0.7535146474838257</v>
      </c>
      <c r="AT287" s="197" t="n">
        <v>-2134.324462890625</v>
      </c>
      <c r="AU287" s="197" t="n">
        <v>2832.492431640625</v>
      </c>
      <c r="AV287" s="197" t="n">
        <v>11240.7001953125</v>
      </c>
      <c r="AW287" s="197" t="n">
        <v>5040.92041015625</v>
      </c>
      <c r="AX287" s="197" t="n">
        <v>1.3278923034667969</v>
      </c>
      <c r="AY287" s="197" t="n">
        <v>-7222.12451171875</v>
      </c>
      <c r="AZ287" s="197" t="n">
        <v>0.0</v>
      </c>
      <c r="BA287" s="197" t="n">
        <v>16348.2099609375</v>
      </c>
      <c r="BB287" s="197" t="n">
        <v>1259.507080078125</v>
      </c>
      <c r="BC287" s="197" t="n">
        <v>0.0</v>
      </c>
      <c r="BD287" s="197" t="n">
        <v>0.5781165957450867</v>
      </c>
      <c r="BE287" s="197" t="n">
        <v>0.6888738870620728</v>
      </c>
      <c r="BF287" s="197" t="n">
        <v>999998.0</v>
      </c>
      <c r="BG287" s="197" t="n">
        <v>2411.231201171875</v>
      </c>
      <c r="BH287" s="197" t="n">
        <v>1148.09228515625</v>
      </c>
      <c r="BI287" s="197" t="n">
        <v>0.0</v>
      </c>
      <c r="BJ287" s="197" t="n">
        <v>999999.0</v>
      </c>
      <c r="BK287" s="197" t="n">
        <v>12672.908203125</v>
      </c>
      <c r="BL287" s="197" t="n">
        <v>13375.732421875</v>
      </c>
      <c r="BM287" s="197" t="n">
        <v>0.0</v>
      </c>
      <c r="BN287" s="197" t="n">
        <v>2518.01953125</v>
      </c>
      <c r="BO287" s="197" t="n">
        <v>1927.5311279296875</v>
      </c>
      <c r="BP287" s="197" t="n">
        <v>0.0</v>
      </c>
      <c r="BQ287" s="197" t="n">
        <v>999999.0</v>
      </c>
      <c r="BR287" s="197" t="n">
        <v>0.0</v>
      </c>
      <c r="BS287" s="197" t="n">
        <v>999999.0</v>
      </c>
      <c r="BT287" s="197" t="n">
        <v>0.0</v>
      </c>
      <c r="BU287" s="197" t="n">
        <v>1279.1658935546875</v>
      </c>
      <c r="BV287" s="197" t="n">
        <v>374.67822265625</v>
      </c>
      <c r="BW287" s="197" t="n">
        <v>1790.0</v>
      </c>
      <c r="BX287" s="197" t="n">
        <v>740.5266723632812</v>
      </c>
      <c r="BY287" s="197" t="n">
        <v>449.0418395996094</v>
      </c>
      <c r="BZ287" s="197" t="n">
        <v>2240.0</v>
      </c>
      <c r="CA287" s="197" t="n">
        <v>427.52960205078125</v>
      </c>
      <c r="CB287" s="197" t="n">
        <v>297.83441162109375</v>
      </c>
      <c r="CC287" s="197" t="n">
        <v>964.9122924804688</v>
      </c>
      <c r="CD287" s="197" t="n">
        <v>4525.39794921875</v>
      </c>
      <c r="CE287" s="197" t="n">
        <v>2673.0927734375</v>
      </c>
      <c r="CF287" s="197" t="n">
        <v>99000.0</v>
      </c>
      <c r="CG287" s="197" t="n">
        <v>17439.603515625</v>
      </c>
      <c r="CH287" s="197" t="n">
        <v>6680.0</v>
      </c>
      <c r="CI287" s="197" t="n">
        <v>4447.61572265625</v>
      </c>
      <c r="CJ287" s="197" t="n">
        <v>11127.6162109375</v>
      </c>
      <c r="CK287" s="197" t="n">
        <v>20000.0</v>
      </c>
      <c r="CL287" s="197" t="n">
        <v>20000.0</v>
      </c>
      <c r="CM287" s="197" t="n">
        <v>20000.0</v>
      </c>
      <c r="CN287" s="197" t="n">
        <v>20000.0</v>
      </c>
      <c r="CO287" s="197" t="n">
        <v>20000.0</v>
      </c>
      <c r="CP287" s="197" t="n">
        <v>20000.0</v>
      </c>
      <c r="CQ287" s="197" t="n">
        <v>20000.0</v>
      </c>
      <c r="CR287" s="197" t="n">
        <v>4000.0</v>
      </c>
      <c r="CS287" s="197" t="n">
        <v>31.0</v>
      </c>
      <c r="CT287" s="197" t="n">
        <v>31.0</v>
      </c>
      <c r="CU287" s="197" t="n">
        <v>511.78668212890625</v>
      </c>
    </row>
    <row r="288" spans="2:99">
      <c r="B288" s="122" t="s">
        <v>688</v>
      </c>
      <c r="C288" s="197" t="n">
        <v>3400.0</v>
      </c>
      <c r="D288" s="197" t="n">
        <v>3350.0</v>
      </c>
      <c r="E288" s="197" t="n">
        <v>650.0</v>
      </c>
      <c r="F288" s="122" t="s">
        <v>688</v>
      </c>
      <c r="G288" s="197" t="n">
        <v>2537.160400390625</v>
      </c>
      <c r="H288" s="197" t="n">
        <v>1246.441650390625</v>
      </c>
      <c r="I288" s="197" t="n">
        <v>410.61724853515625</v>
      </c>
      <c r="J288" s="197" t="n">
        <v>145.8636932373047</v>
      </c>
      <c r="K288" s="197" t="n">
        <v>377.1907653808594</v>
      </c>
      <c r="L288" s="197" t="n">
        <v>4326.34326171875</v>
      </c>
      <c r="M288" s="197" t="n">
        <v>4326.34326171875</v>
      </c>
      <c r="N288" s="197" t="n">
        <v>5374.08056640625</v>
      </c>
      <c r="O288" s="197" t="n">
        <v>4821.26513671875</v>
      </c>
      <c r="P288" s="197" t="n">
        <v>4821.26513671875</v>
      </c>
      <c r="Q288" s="197" t="n">
        <v>12990.716796875</v>
      </c>
      <c r="R288" s="197" t="n">
        <v>1862.3721923828125</v>
      </c>
      <c r="S288" s="197" t="n">
        <v>0.0</v>
      </c>
      <c r="T288" s="197" t="n">
        <v>0.0</v>
      </c>
      <c r="U288" s="197" t="n">
        <v>-199.97984313964844</v>
      </c>
      <c r="V288" s="197" t="n">
        <v>159.8545684814453</v>
      </c>
      <c r="W288" s="197" t="n">
        <v>7.01870652846992E-4</v>
      </c>
      <c r="X288" s="197" t="n">
        <v>0.0</v>
      </c>
      <c r="Y288" s="197" t="n">
        <v>118.06635284423828</v>
      </c>
      <c r="Z288" s="197" t="n">
        <v>3000.0</v>
      </c>
      <c r="AA288" s="197" t="n">
        <v>1.0</v>
      </c>
      <c r="AB288" s="197" t="n">
        <v>0.0</v>
      </c>
      <c r="AC288" s="197" t="n">
        <v>0.0</v>
      </c>
      <c r="AD288" s="197" t="n">
        <v>0.6499999761581421</v>
      </c>
      <c r="AE288" s="197" t="n">
        <v>9700.423828125</v>
      </c>
      <c r="AF288" s="197" t="n">
        <v>787.7722778320312</v>
      </c>
      <c r="AG288" s="197" t="n">
        <v>2381.38134765625</v>
      </c>
      <c r="AH288" s="197" t="n">
        <v>1438.283203125</v>
      </c>
      <c r="AI288" s="197" t="n">
        <v>414.5907897949219</v>
      </c>
      <c r="AJ288" s="197" t="n">
        <v>3096.376220703125</v>
      </c>
      <c r="AK288" s="197" t="n">
        <v>3142.3359375</v>
      </c>
      <c r="AL288" s="197" t="n">
        <v>6680.0</v>
      </c>
      <c r="AM288" s="197" t="n">
        <v>4326.34326171875</v>
      </c>
      <c r="AN288" s="197" t="n">
        <v>0.0</v>
      </c>
      <c r="AO288" s="197" t="n">
        <v>0.0</v>
      </c>
      <c r="AP288" s="197" t="n">
        <v>0.0</v>
      </c>
      <c r="AQ288" s="197" t="n">
        <v>91.98169708251953</v>
      </c>
      <c r="AR288" s="197" t="n">
        <v>377.1907653808594</v>
      </c>
      <c r="AS288" s="197" t="n">
        <v>0.0</v>
      </c>
      <c r="AT288" s="197" t="n">
        <v>999999.0</v>
      </c>
      <c r="AU288" s="197" t="n">
        <v>0.0</v>
      </c>
      <c r="AV288" s="197" t="n">
        <v>999999.0</v>
      </c>
      <c r="AW288" s="197" t="n">
        <v>0.0</v>
      </c>
      <c r="AX288" s="197" t="n">
        <v>0.0</v>
      </c>
      <c r="AY288" s="197" t="n">
        <v>999999.0</v>
      </c>
      <c r="AZ288" s="197" t="n">
        <v>0.0</v>
      </c>
      <c r="BA288" s="197" t="n">
        <v>999999.0</v>
      </c>
      <c r="BB288" s="197" t="n">
        <v>0.0</v>
      </c>
      <c r="BC288" s="197" t="n">
        <v>0.0</v>
      </c>
      <c r="BD288" s="197" t="n">
        <v>0.635450541973114</v>
      </c>
      <c r="BE288" s="197" t="n">
        <v>0.7773853540420532</v>
      </c>
      <c r="BF288" s="197" t="n">
        <v>999998.0</v>
      </c>
      <c r="BG288" s="197" t="n">
        <v>2451.833984375</v>
      </c>
      <c r="BH288" s="197" t="n">
        <v>1001.1807250976562</v>
      </c>
      <c r="BI288" s="197" t="n">
        <v>0.0</v>
      </c>
      <c r="BJ288" s="197" t="n">
        <v>999999.0</v>
      </c>
      <c r="BK288" s="197" t="n">
        <v>10748.1669921875</v>
      </c>
      <c r="BL288" s="197" t="n">
        <v>11150.58984375</v>
      </c>
      <c r="BM288" s="197" t="n">
        <v>0.0</v>
      </c>
      <c r="BN288" s="197" t="n">
        <v>1562.10888671875</v>
      </c>
      <c r="BO288" s="197" t="n">
        <v>1345.4874267578125</v>
      </c>
      <c r="BP288" s="197" t="n">
        <v>0.0</v>
      </c>
      <c r="BQ288" s="197" t="n">
        <v>999999.0</v>
      </c>
      <c r="BR288" s="197" t="n">
        <v>0.0</v>
      </c>
      <c r="BS288" s="197" t="n">
        <v>999999.0</v>
      </c>
      <c r="BT288" s="197" t="n">
        <v>0.0</v>
      </c>
      <c r="BU288" s="197" t="n">
        <v>1808.5352783203125</v>
      </c>
      <c r="BV288" s="197" t="n">
        <v>1236.49560546875</v>
      </c>
      <c r="BW288" s="197" t="n">
        <v>99000.0</v>
      </c>
      <c r="BX288" s="197" t="n">
        <v>1074.06396484375</v>
      </c>
      <c r="BY288" s="197" t="n">
        <v>717.3292236328125</v>
      </c>
      <c r="BZ288" s="197" t="n">
        <v>99000.0</v>
      </c>
      <c r="CA288" s="197" t="n">
        <v>731.130859375</v>
      </c>
      <c r="CB288" s="197" t="n">
        <v>418.18817138671875</v>
      </c>
      <c r="CC288" s="197" t="n">
        <v>964.9122924804688</v>
      </c>
      <c r="CD288" s="197" t="n">
        <v>5431.7939453125</v>
      </c>
      <c r="CE288" s="197" t="n">
        <v>4422.66064453125</v>
      </c>
      <c r="CF288" s="197" t="n">
        <v>99000.0</v>
      </c>
      <c r="CG288" s="197" t="n">
        <v>9255.7646484375</v>
      </c>
      <c r="CH288" s="197" t="n">
        <v>4752.8408203125</v>
      </c>
      <c r="CI288" s="197" t="n">
        <v>3494.251953125</v>
      </c>
      <c r="CJ288" s="197" t="n">
        <v>8247.0927734375</v>
      </c>
      <c r="CK288" s="197" t="n">
        <v>20000.0</v>
      </c>
      <c r="CL288" s="197" t="n">
        <v>20000.0</v>
      </c>
      <c r="CM288" s="197" t="n">
        <v>20000.0</v>
      </c>
      <c r="CN288" s="197" t="n">
        <v>20000.0</v>
      </c>
      <c r="CO288" s="197" t="n">
        <v>20000.0</v>
      </c>
      <c r="CP288" s="197" t="n">
        <v>20000.0</v>
      </c>
      <c r="CQ288" s="197" t="n">
        <v>20000.0</v>
      </c>
      <c r="CR288" s="197" t="n">
        <v>4000.0</v>
      </c>
      <c r="CS288" s="197" t="n">
        <v>30.0</v>
      </c>
      <c r="CT288" s="197" t="n">
        <v>30.0</v>
      </c>
      <c r="CU288" s="197" t="n">
        <v>620.7907104492188</v>
      </c>
    </row>
    <row r="289" spans="2:99">
      <c r="B289" s="122" t="s">
        <v>689</v>
      </c>
      <c r="C289" s="197" t="n">
        <v>3250.0</v>
      </c>
      <c r="D289" s="197" t="n">
        <v>3163.0</v>
      </c>
      <c r="E289" s="197" t="n">
        <v>720.0</v>
      </c>
      <c r="F289" s="122" t="s">
        <v>689</v>
      </c>
      <c r="G289" s="197" t="n">
        <v>2476.183349609375</v>
      </c>
      <c r="H289" s="197" t="n">
        <v>1174.0240478515625</v>
      </c>
      <c r="I289" s="197" t="n">
        <v>373.7346496582031</v>
      </c>
      <c r="J289" s="197" t="n">
        <v>211.73171997070312</v>
      </c>
      <c r="K289" s="197" t="n">
        <v>452.95550537109375</v>
      </c>
      <c r="L289" s="197" t="n">
        <v>3724.433349609375</v>
      </c>
      <c r="M289" s="197" t="n">
        <v>3724.433349609375</v>
      </c>
      <c r="N289" s="197" t="n">
        <v>3231.759765625</v>
      </c>
      <c r="O289" s="197" t="n">
        <v>3231.759765625</v>
      </c>
      <c r="P289" s="197" t="n">
        <v>3231.759765625</v>
      </c>
      <c r="Q289" s="197" t="n">
        <v>9436.7548828125</v>
      </c>
      <c r="R289" s="197" t="n">
        <v>2581.18896484375</v>
      </c>
      <c r="S289" s="197" t="n">
        <v>0.0</v>
      </c>
      <c r="T289" s="197" t="n">
        <v>0.0</v>
      </c>
      <c r="U289" s="197" t="n">
        <v>-63.45711135864258</v>
      </c>
      <c r="V289" s="197" t="n">
        <v>0.0</v>
      </c>
      <c r="W289" s="197" t="n">
        <v>0.0</v>
      </c>
      <c r="X289" s="197" t="n">
        <v>0.0</v>
      </c>
      <c r="Y289" s="197" t="n">
        <v>0.0</v>
      </c>
      <c r="Z289" s="197" t="n">
        <v>4000.0</v>
      </c>
      <c r="AA289" s="197" t="n">
        <v>1.0</v>
      </c>
      <c r="AB289" s="197" t="n">
        <v>0.0</v>
      </c>
      <c r="AC289" s="197" t="n">
        <v>0.0</v>
      </c>
      <c r="AD289" s="197" t="n">
        <v>0.6499999761581421</v>
      </c>
      <c r="AE289" s="197" t="n">
        <v>7903.13330078125</v>
      </c>
      <c r="AF289" s="197" t="n">
        <v>0.0</v>
      </c>
      <c r="AG289" s="197" t="n">
        <v>561.9559936523438</v>
      </c>
      <c r="AH289" s="197" t="n">
        <v>901.82958984375</v>
      </c>
      <c r="AI289" s="197" t="n">
        <v>0.0</v>
      </c>
      <c r="AJ289" s="197" t="n">
        <v>0.0</v>
      </c>
      <c r="AK289" s="197" t="n">
        <v>101.70503234863281</v>
      </c>
      <c r="AL289" s="197" t="n">
        <v>6680.0</v>
      </c>
      <c r="AM289" s="197" t="n">
        <v>4260.2822265625</v>
      </c>
      <c r="AN289" s="197" t="n">
        <v>0.0</v>
      </c>
      <c r="AO289" s="197" t="n">
        <v>0.0</v>
      </c>
      <c r="AP289" s="197" t="n">
        <v>0.0</v>
      </c>
      <c r="AQ289" s="197" t="n">
        <v>99.41426849365234</v>
      </c>
      <c r="AR289" s="197" t="n">
        <v>397.9595642089844</v>
      </c>
      <c r="AS289" s="197" t="n">
        <v>0.0</v>
      </c>
      <c r="AT289" s="197" t="n">
        <v>999999.0</v>
      </c>
      <c r="AU289" s="197" t="n">
        <v>0.0</v>
      </c>
      <c r="AV289" s="197" t="n">
        <v>999999.0</v>
      </c>
      <c r="AW289" s="197" t="n">
        <v>0.0</v>
      </c>
      <c r="AX289" s="197" t="n">
        <v>0.0</v>
      </c>
      <c r="AY289" s="197" t="n">
        <v>999999.0</v>
      </c>
      <c r="AZ289" s="197" t="n">
        <v>0.0</v>
      </c>
      <c r="BA289" s="197" t="n">
        <v>999999.0</v>
      </c>
      <c r="BB289" s="197" t="n">
        <v>0.0</v>
      </c>
      <c r="BC289" s="197" t="n">
        <v>0.0</v>
      </c>
      <c r="BD289" s="197" t="n">
        <v>0.5832160711288452</v>
      </c>
      <c r="BE289" s="197" t="n">
        <v>0.7869120836257935</v>
      </c>
      <c r="BF289" s="197" t="n">
        <v>999998.0</v>
      </c>
      <c r="BG289" s="197" t="n">
        <v>2210.11279296875</v>
      </c>
      <c r="BH289" s="197" t="n">
        <v>-140.21212768554688</v>
      </c>
      <c r="BI289" s="197" t="n">
        <v>0.0</v>
      </c>
      <c r="BJ289" s="197" t="n">
        <v>999999.0</v>
      </c>
      <c r="BK289" s="197" t="n">
        <v>7741.87255859375</v>
      </c>
      <c r="BL289" s="197" t="n">
        <v>7323.58837890625</v>
      </c>
      <c r="BM289" s="197" t="n">
        <v>0.0</v>
      </c>
      <c r="BN289" s="197" t="n">
        <v>2682.1005859375</v>
      </c>
      <c r="BO289" s="197" t="n">
        <v>3562.3681640625</v>
      </c>
      <c r="BP289" s="197" t="n">
        <v>1.683310866355896</v>
      </c>
      <c r="BQ289" s="197" t="n">
        <v>3640.023681640625</v>
      </c>
      <c r="BR289" s="197" t="n">
        <v>0.0</v>
      </c>
      <c r="BS289" s="197" t="n">
        <v>999999.0</v>
      </c>
      <c r="BT289" s="197" t="n">
        <v>0.0</v>
      </c>
      <c r="BU289" s="197" t="n">
        <v>2267.603271484375</v>
      </c>
      <c r="BV289" s="197" t="n">
        <v>1763.9556884765625</v>
      </c>
      <c r="BW289" s="197" t="n">
        <v>99000.0</v>
      </c>
      <c r="BX289" s="197" t="n">
        <v>1766.61376953125</v>
      </c>
      <c r="BY289" s="197" t="n">
        <v>1049.6678466796875</v>
      </c>
      <c r="BZ289" s="197" t="n">
        <v>99000.0</v>
      </c>
      <c r="CA289" s="197" t="n">
        <v>814.2792358398438</v>
      </c>
      <c r="CB289" s="197" t="n">
        <v>710.1239624023438</v>
      </c>
      <c r="CC289" s="197" t="n">
        <v>964.9122924804688</v>
      </c>
      <c r="CD289" s="197" t="n">
        <v>6478.3740234375</v>
      </c>
      <c r="CE289" s="197" t="n">
        <v>5349.86376953125</v>
      </c>
      <c r="CF289" s="197" t="n">
        <v>19000.0</v>
      </c>
      <c r="CG289" s="197" t="n">
        <v>5904.25244140625</v>
      </c>
      <c r="CH289" s="197" t="n">
        <v>2620.04541015625</v>
      </c>
      <c r="CI289" s="197" t="n">
        <v>1923.7740478515625</v>
      </c>
      <c r="CJ289" s="197" t="n">
        <v>4543.8193359375</v>
      </c>
      <c r="CK289" s="197" t="n">
        <v>20000.0</v>
      </c>
      <c r="CL289" s="197" t="n">
        <v>20000.0</v>
      </c>
      <c r="CM289" s="197" t="n">
        <v>20000.0</v>
      </c>
      <c r="CN289" s="197" t="n">
        <v>20000.0</v>
      </c>
      <c r="CO289" s="197" t="n">
        <v>20000.0</v>
      </c>
      <c r="CP289" s="197" t="n">
        <v>20000.0</v>
      </c>
      <c r="CQ289" s="197" t="n">
        <v>20000.0</v>
      </c>
      <c r="CR289" s="197" t="n">
        <v>4000.0</v>
      </c>
      <c r="CS289" s="197" t="n">
        <v>31.0</v>
      </c>
      <c r="CT289" s="197" t="n">
        <v>31.0</v>
      </c>
      <c r="CU289" s="197" t="n">
        <v>860.3963012695312</v>
      </c>
    </row>
    <row r="290" spans="2:99">
      <c r="B290" s="122" t="s">
        <v>690</v>
      </c>
      <c r="C290" s="197" t="n">
        <v>3252.0</v>
      </c>
      <c r="D290" s="197" t="n">
        <v>3032.0</v>
      </c>
      <c r="E290" s="197" t="n">
        <v>575.0</v>
      </c>
      <c r="F290" s="122" t="s">
        <v>690</v>
      </c>
      <c r="G290" s="197" t="n">
        <v>2613.5390625</v>
      </c>
      <c r="H290" s="197" t="n">
        <v>1172.2232666015625</v>
      </c>
      <c r="I290" s="197" t="n">
        <v>401.54730224609375</v>
      </c>
      <c r="J290" s="197" t="n">
        <v>373.22222900390625</v>
      </c>
      <c r="K290" s="197" t="n">
        <v>748.2899780273438</v>
      </c>
      <c r="L290" s="197" t="n">
        <v>4223.80029296875</v>
      </c>
      <c r="M290" s="197" t="n">
        <v>4223.80029296875</v>
      </c>
      <c r="N290" s="197" t="n">
        <v>6680.0</v>
      </c>
      <c r="O290" s="197" t="n">
        <v>5836.69140625</v>
      </c>
      <c r="P290" s="197" t="n">
        <v>6680.0</v>
      </c>
      <c r="Q290" s="197" t="n">
        <v>14564.27734375</v>
      </c>
      <c r="R290" s="197" t="n">
        <v>2277.641845703125</v>
      </c>
      <c r="S290" s="197" t="n">
        <v>0.0</v>
      </c>
      <c r="T290" s="197" t="n">
        <v>179.0768585205078</v>
      </c>
      <c r="U290" s="197" t="n">
        <v>305.60784912109375</v>
      </c>
      <c r="V290" s="197" t="n">
        <v>1962.5306396484375</v>
      </c>
      <c r="W290" s="197" t="n">
        <v>813.3659057617188</v>
      </c>
      <c r="X290" s="197" t="n">
        <v>1103.502685546875</v>
      </c>
      <c r="Y290" s="197" t="n">
        <v>0.0</v>
      </c>
      <c r="Z290" s="197" t="n">
        <v>4500.0</v>
      </c>
      <c r="AA290" s="197" t="n">
        <v>1.0</v>
      </c>
      <c r="AB290" s="197" t="n">
        <v>843.308837890625</v>
      </c>
      <c r="AC290" s="197" t="n">
        <v>0.0</v>
      </c>
      <c r="AD290" s="197" t="n">
        <v>0.6499999761581421</v>
      </c>
      <c r="AE290" s="197" t="n">
        <v>11677.955078125</v>
      </c>
      <c r="AF290" s="197" t="n">
        <v>1404.4716796875</v>
      </c>
      <c r="AG290" s="197" t="n">
        <v>0.0</v>
      </c>
      <c r="AH290" s="197" t="n">
        <v>1168.134033203125</v>
      </c>
      <c r="AI290" s="197" t="n">
        <v>0.0</v>
      </c>
      <c r="AJ290" s="197" t="n">
        <v>0.0</v>
      </c>
      <c r="AK290" s="197" t="n">
        <v>307.9183349609375</v>
      </c>
      <c r="AL290" s="197" t="n">
        <v>6680.0</v>
      </c>
      <c r="AM290" s="197" t="n">
        <v>4223.80029296875</v>
      </c>
      <c r="AN290" s="197" t="n">
        <v>0.0</v>
      </c>
      <c r="AO290" s="197" t="n">
        <v>0.0</v>
      </c>
      <c r="AP290" s="197" t="n">
        <v>0.0</v>
      </c>
      <c r="AQ290" s="197" t="n">
        <v>198.8285369873047</v>
      </c>
      <c r="AR290" s="197" t="n">
        <v>418.72833251953125</v>
      </c>
      <c r="AS290" s="197" t="n">
        <v>0.0</v>
      </c>
      <c r="AT290" s="197" t="n">
        <v>999999.0</v>
      </c>
      <c r="AU290" s="197" t="n">
        <v>0.0</v>
      </c>
      <c r="AV290" s="197" t="n">
        <v>999999.0</v>
      </c>
      <c r="AW290" s="197" t="n">
        <v>0.0</v>
      </c>
      <c r="AX290" s="197" t="n">
        <v>0.0</v>
      </c>
      <c r="AY290" s="197" t="n">
        <v>999999.0</v>
      </c>
      <c r="AZ290" s="197" t="n">
        <v>0.0</v>
      </c>
      <c r="BA290" s="197" t="n">
        <v>999999.0</v>
      </c>
      <c r="BB290" s="197" t="n">
        <v>0.0</v>
      </c>
      <c r="BC290" s="197" t="n">
        <v>0.0</v>
      </c>
      <c r="BD290" s="197" t="n">
        <v>0.5109887719154358</v>
      </c>
      <c r="BE290" s="197" t="n">
        <v>0.5954198241233826</v>
      </c>
      <c r="BF290" s="197" t="n">
        <v>999998.0</v>
      </c>
      <c r="BG290" s="197" t="n">
        <v>4351.75830078125</v>
      </c>
      <c r="BH290" s="197" t="n">
        <v>3557.0</v>
      </c>
      <c r="BI290" s="197" t="n">
        <v>0.0</v>
      </c>
      <c r="BJ290" s="197" t="n">
        <v>999999.0</v>
      </c>
      <c r="BK290" s="197" t="n">
        <v>11960.625</v>
      </c>
      <c r="BL290" s="197" t="n">
        <v>12423.0849609375</v>
      </c>
      <c r="BM290" s="197" t="n">
        <v>0.0</v>
      </c>
      <c r="BN290" s="197" t="n">
        <v>4545.662109375</v>
      </c>
      <c r="BO290" s="197" t="n">
        <v>4241.31591796875</v>
      </c>
      <c r="BP290" s="197" t="n">
        <v>1.2364263534545898</v>
      </c>
      <c r="BQ290" s="197" t="n">
        <v>3190.9208984375</v>
      </c>
      <c r="BR290" s="197" t="n">
        <v>0.0</v>
      </c>
      <c r="BS290" s="197" t="n">
        <v>999999.0</v>
      </c>
      <c r="BT290" s="197" t="n">
        <v>0.0</v>
      </c>
      <c r="BU290" s="197" t="n">
        <v>2198.796142578125</v>
      </c>
      <c r="BV290" s="197" t="n">
        <v>2288.51220703125</v>
      </c>
      <c r="BW290" s="197" t="n">
        <v>99000.0</v>
      </c>
      <c r="BX290" s="197" t="n">
        <v>2580.74267578125</v>
      </c>
      <c r="BY290" s="197" t="n">
        <v>1793.3975830078125</v>
      </c>
      <c r="BZ290" s="197" t="n">
        <v>99000.0</v>
      </c>
      <c r="CA290" s="197" t="n">
        <v>872.4691772460938</v>
      </c>
      <c r="CB290" s="197" t="n">
        <v>817.3925170898438</v>
      </c>
      <c r="CC290" s="197" t="n">
        <v>964.9122924804688</v>
      </c>
      <c r="CD290" s="197" t="n">
        <v>8925.0107421875</v>
      </c>
      <c r="CE290" s="197" t="n">
        <v>6493.32568359375</v>
      </c>
      <c r="CF290" s="197" t="n">
        <v>15500.0</v>
      </c>
      <c r="CG290" s="197" t="n">
        <v>0.0</v>
      </c>
      <c r="CH290" s="197" t="n">
        <v>1437.483642578125</v>
      </c>
      <c r="CI290" s="197" t="n">
        <v>1346.4166259765625</v>
      </c>
      <c r="CJ290" s="197" t="n">
        <v>2783.900146484375</v>
      </c>
      <c r="CK290" s="197" t="n">
        <v>20000.0</v>
      </c>
      <c r="CL290" s="197" t="n">
        <v>20000.0</v>
      </c>
      <c r="CM290" s="197" t="n">
        <v>20000.0</v>
      </c>
      <c r="CN290" s="197" t="n">
        <v>20000.0</v>
      </c>
      <c r="CO290" s="197" t="n">
        <v>20000.0</v>
      </c>
      <c r="CP290" s="197" t="n">
        <v>20000.0</v>
      </c>
      <c r="CQ290" s="197" t="n">
        <v>20000.0</v>
      </c>
      <c r="CR290" s="197" t="n">
        <v>4000.0</v>
      </c>
      <c r="CS290" s="197" t="n">
        <v>15.0</v>
      </c>
      <c r="CT290" s="197" t="n">
        <v>15.0</v>
      </c>
      <c r="CU290" s="197" t="n">
        <v>759.2139282226562</v>
      </c>
    </row>
    <row r="291" spans="2:99">
      <c r="B291" s="122" t="s">
        <v>691</v>
      </c>
      <c r="C291" s="197" t="n">
        <v>3352.0</v>
      </c>
      <c r="D291" s="197" t="n">
        <v>2982.0</v>
      </c>
      <c r="E291" s="197" t="n">
        <v>575.0</v>
      </c>
      <c r="F291" s="122" t="s">
        <v>691</v>
      </c>
      <c r="G291" s="197" t="n">
        <v>2918.084716796875</v>
      </c>
      <c r="H291" s="197" t="n">
        <v>1277.82763671875</v>
      </c>
      <c r="I291" s="197" t="n">
        <v>438.06024169921875</v>
      </c>
      <c r="J291" s="197" t="n">
        <v>567.0861206054688</v>
      </c>
      <c r="K291" s="197" t="n">
        <v>916.471435546875</v>
      </c>
      <c r="L291" s="197" t="n">
        <v>4145.66845703125</v>
      </c>
      <c r="M291" s="197" t="n">
        <v>4145.66845703125</v>
      </c>
      <c r="N291" s="197" t="n">
        <v>4145.66845703125</v>
      </c>
      <c r="O291" s="197" t="n">
        <v>4145.66845703125</v>
      </c>
      <c r="P291" s="197" t="n">
        <v>4145.66845703125</v>
      </c>
      <c r="Q291" s="197" t="n">
        <v>16153.8955078125</v>
      </c>
      <c r="R291" s="197" t="n">
        <v>2153.494140625</v>
      </c>
      <c r="S291" s="197" t="n">
        <v>0.0</v>
      </c>
      <c r="T291" s="197" t="n">
        <v>131.52955627441406</v>
      </c>
      <c r="U291" s="197" t="n">
        <v>250.53990173339844</v>
      </c>
      <c r="V291" s="197" t="n">
        <v>6254.72607421875</v>
      </c>
      <c r="W291" s="197" t="n">
        <v>2278.255615234375</v>
      </c>
      <c r="X291" s="197" t="n">
        <v>3867.6826171875</v>
      </c>
      <c r="Y291" s="197" t="n">
        <v>0.0</v>
      </c>
      <c r="Z291" s="197" t="n">
        <v>4500.0</v>
      </c>
      <c r="AA291" s="197" t="n">
        <v>1.0</v>
      </c>
      <c r="AB291" s="197" t="n">
        <v>0.0</v>
      </c>
      <c r="AC291" s="197" t="n">
        <v>0.0</v>
      </c>
      <c r="AD291" s="197" t="n">
        <v>0.6499999761581421</v>
      </c>
      <c r="AE291" s="197" t="n">
        <v>12482.06640625</v>
      </c>
      <c r="AF291" s="197" t="n">
        <v>2608.8095703125</v>
      </c>
      <c r="AG291" s="197" t="n">
        <v>0.0</v>
      </c>
      <c r="AH291" s="197" t="n">
        <v>1191.4317626953125</v>
      </c>
      <c r="AI291" s="197" t="n">
        <v>0.0</v>
      </c>
      <c r="AJ291" s="197" t="n">
        <v>0.0</v>
      </c>
      <c r="AK291" s="197" t="n">
        <v>169.4068603515625</v>
      </c>
      <c r="AL291" s="197" t="n">
        <v>7073.6494140625</v>
      </c>
      <c r="AM291" s="197" t="n">
        <v>4213.56201171875</v>
      </c>
      <c r="AN291" s="197" t="n">
        <v>0.0</v>
      </c>
      <c r="AO291" s="197" t="n">
        <v>0.0</v>
      </c>
      <c r="AP291" s="197" t="n">
        <v>0.0</v>
      </c>
      <c r="AQ291" s="197" t="n">
        <v>298.2427978515625</v>
      </c>
      <c r="AR291" s="197" t="n">
        <v>439.49713134765625</v>
      </c>
      <c r="AS291" s="197" t="n">
        <v>0.0</v>
      </c>
      <c r="AT291" s="197" t="n">
        <v>999999.0</v>
      </c>
      <c r="AU291" s="197" t="n">
        <v>0.0</v>
      </c>
      <c r="AV291" s="197" t="n">
        <v>999999.0</v>
      </c>
      <c r="AW291" s="197" t="n">
        <v>0.0</v>
      </c>
      <c r="AX291" s="197" t="n">
        <v>0.0</v>
      </c>
      <c r="AY291" s="197" t="n">
        <v>999999.0</v>
      </c>
      <c r="AZ291" s="197" t="n">
        <v>0.0</v>
      </c>
      <c r="BA291" s="197" t="n">
        <v>999999.0</v>
      </c>
      <c r="BB291" s="197" t="n">
        <v>0.0</v>
      </c>
      <c r="BC291" s="197" t="n">
        <v>0.0</v>
      </c>
      <c r="BD291" s="197" t="n">
        <v>0.45968636870384216</v>
      </c>
      <c r="BE291" s="197" t="n">
        <v>0.5586581230163574</v>
      </c>
      <c r="BF291" s="197" t="n">
        <v>999998.0</v>
      </c>
      <c r="BG291" s="197" t="n">
        <v>3859.762451171875</v>
      </c>
      <c r="BH291" s="197" t="n">
        <v>2717.951904296875</v>
      </c>
      <c r="BI291" s="197" t="n">
        <v>0.0</v>
      </c>
      <c r="BJ291" s="197" t="n">
        <v>999999.0</v>
      </c>
      <c r="BK291" s="197" t="n">
        <v>11409.6494140625</v>
      </c>
      <c r="BL291" s="197" t="n">
        <v>11893.3505859375</v>
      </c>
      <c r="BM291" s="197" t="n">
        <v>0.0</v>
      </c>
      <c r="BN291" s="197" t="n">
        <v>4141.3095703125</v>
      </c>
      <c r="BO291" s="197" t="n">
        <v>4608.7880859375</v>
      </c>
      <c r="BP291" s="197" t="n">
        <v>1.1951314210891724</v>
      </c>
      <c r="BQ291" s="197" t="n">
        <v>5329.763671875</v>
      </c>
      <c r="BR291" s="197" t="n">
        <v>0.0</v>
      </c>
      <c r="BS291" s="197" t="n">
        <v>999999.0</v>
      </c>
      <c r="BT291" s="197" t="n">
        <v>0.0</v>
      </c>
      <c r="BU291" s="197" t="n">
        <v>2379.152587890625</v>
      </c>
      <c r="BV291" s="197" t="n">
        <v>2285.63232421875</v>
      </c>
      <c r="BW291" s="197" t="n">
        <v>99000.0</v>
      </c>
      <c r="BX291" s="197" t="n">
        <v>1444.42333984375</v>
      </c>
      <c r="BY291" s="197" t="n">
        <v>2696.03369140625</v>
      </c>
      <c r="BZ291" s="197" t="n">
        <v>99000.0</v>
      </c>
      <c r="CA291" s="197" t="n">
        <v>841.599365234375</v>
      </c>
      <c r="CB291" s="197" t="n">
        <v>894.1307373046875</v>
      </c>
      <c r="CC291" s="197" t="n">
        <v>964.9122924804688</v>
      </c>
      <c r="CD291" s="197" t="n">
        <v>7389.5966796875</v>
      </c>
      <c r="CE291" s="197" t="n">
        <v>9160.419921875</v>
      </c>
      <c r="CF291" s="197" t="n">
        <v>15500.0</v>
      </c>
      <c r="CG291" s="197" t="n">
        <v>0.0</v>
      </c>
      <c r="CH291" s="197" t="n">
        <v>300.0</v>
      </c>
      <c r="CI291" s="197" t="n">
        <v>800.0</v>
      </c>
      <c r="CJ291" s="197" t="n">
        <v>1100.0</v>
      </c>
      <c r="CK291" s="197" t="n">
        <v>20000.0</v>
      </c>
      <c r="CL291" s="197" t="n">
        <v>20000.0</v>
      </c>
      <c r="CM291" s="197" t="n">
        <v>20000.0</v>
      </c>
      <c r="CN291" s="197" t="n">
        <v>20000.0</v>
      </c>
      <c r="CO291" s="197" t="n">
        <v>20000.0</v>
      </c>
      <c r="CP291" s="197" t="n">
        <v>20000.0</v>
      </c>
      <c r="CQ291" s="197" t="n">
        <v>20000.0</v>
      </c>
      <c r="CR291" s="197" t="n">
        <v>4000.0</v>
      </c>
      <c r="CS291" s="197" t="n">
        <v>6.0</v>
      </c>
      <c r="CT291" s="197" t="n">
        <v>6.0</v>
      </c>
      <c r="CU291" s="197" t="n">
        <v>717.8314208984375</v>
      </c>
    </row>
    <row r="292" spans="2:99">
      <c r="B292" s="122" t="s">
        <v>692</v>
      </c>
      <c r="C292" s="197" t="n">
        <v>3791.0</v>
      </c>
      <c r="D292" s="197" t="n">
        <v>3116.0</v>
      </c>
      <c r="E292" s="197" t="n">
        <v>575.0</v>
      </c>
      <c r="F292" s="122" t="s">
        <v>692</v>
      </c>
      <c r="G292" s="197" t="n">
        <v>3116.04931640625</v>
      </c>
      <c r="H292" s="197" t="n">
        <v>1344.027587890625</v>
      </c>
      <c r="I292" s="197" t="n">
        <v>467.67657470703125</v>
      </c>
      <c r="J292" s="197" t="n">
        <v>714.763916015625</v>
      </c>
      <c r="K292" s="197" t="n">
        <v>1064.3675537109375</v>
      </c>
      <c r="L292" s="197" t="n">
        <v>3379.642822265625</v>
      </c>
      <c r="M292" s="197" t="n">
        <v>3379.642822265625</v>
      </c>
      <c r="N292" s="197" t="n">
        <v>3379.642822265625</v>
      </c>
      <c r="O292" s="197" t="n">
        <v>3379.642822265625</v>
      </c>
      <c r="P292" s="197" t="n">
        <v>3379.642822265625</v>
      </c>
      <c r="Q292" s="197" t="n">
        <v>13459.587890625</v>
      </c>
      <c r="R292" s="197" t="n">
        <v>2344.85400390625</v>
      </c>
      <c r="S292" s="197" t="n">
        <v>0.0</v>
      </c>
      <c r="T292" s="197" t="n">
        <v>0.0</v>
      </c>
      <c r="U292" s="197" t="n">
        <v>166.72506713867188</v>
      </c>
      <c r="V292" s="197" t="n">
        <v>3880.292236328125</v>
      </c>
      <c r="W292" s="197" t="n">
        <v>1904.744873046875</v>
      </c>
      <c r="X292" s="197" t="n">
        <v>1975.54736328125</v>
      </c>
      <c r="Y292" s="197" t="n">
        <v>0.0</v>
      </c>
      <c r="Z292" s="197" t="n">
        <v>6000.0</v>
      </c>
      <c r="AA292" s="197" t="n">
        <v>1.0</v>
      </c>
      <c r="AB292" s="197" t="n">
        <v>0.0</v>
      </c>
      <c r="AC292" s="197" t="n">
        <v>0.0</v>
      </c>
      <c r="AD292" s="197" t="n">
        <v>0.6499999761581421</v>
      </c>
      <c r="AE292" s="197" t="n">
        <v>10680.5087890625</v>
      </c>
      <c r="AF292" s="197" t="n">
        <v>1648.0439453125</v>
      </c>
      <c r="AG292" s="197" t="n">
        <v>0.0</v>
      </c>
      <c r="AH292" s="197" t="n">
        <v>1435.9739990234375</v>
      </c>
      <c r="AI292" s="197" t="n">
        <v>0.0</v>
      </c>
      <c r="AJ292" s="197" t="n">
        <v>0.0</v>
      </c>
      <c r="AK292" s="197" t="n">
        <v>130.95924377441406</v>
      </c>
      <c r="AL292" s="197" t="n">
        <v>7461.6181640625</v>
      </c>
      <c r="AM292" s="197" t="n">
        <v>4216.7119140625</v>
      </c>
      <c r="AN292" s="197" t="n">
        <v>0.0</v>
      </c>
      <c r="AO292" s="197" t="n">
        <v>0.0</v>
      </c>
      <c r="AP292" s="197" t="n">
        <v>0.0</v>
      </c>
      <c r="AQ292" s="197" t="n">
        <v>397.6570739746094</v>
      </c>
      <c r="AR292" s="197" t="n">
        <v>143.51536560058594</v>
      </c>
      <c r="AS292" s="197" t="n">
        <v>0.0</v>
      </c>
      <c r="AT292" s="197" t="n">
        <v>999999.0</v>
      </c>
      <c r="AU292" s="197" t="n">
        <v>0.0</v>
      </c>
      <c r="AV292" s="197" t="n">
        <v>999999.0</v>
      </c>
      <c r="AW292" s="197" t="n">
        <v>0.0</v>
      </c>
      <c r="AX292" s="197" t="n">
        <v>0.0</v>
      </c>
      <c r="AY292" s="197" t="n">
        <v>999999.0</v>
      </c>
      <c r="AZ292" s="197" t="n">
        <v>0.0</v>
      </c>
      <c r="BA292" s="197" t="n">
        <v>999999.0</v>
      </c>
      <c r="BB292" s="197" t="n">
        <v>0.0</v>
      </c>
      <c r="BC292" s="197" t="n">
        <v>0.5030545592308044</v>
      </c>
      <c r="BD292" s="197" t="n">
        <v>0.5151383280754089</v>
      </c>
      <c r="BE292" s="197" t="n">
        <v>0.5361137390136719</v>
      </c>
      <c r="BF292" s="197" t="n">
        <v>8023.35009765625</v>
      </c>
      <c r="BG292" s="197" t="n">
        <v>7954.07275390625</v>
      </c>
      <c r="BH292" s="197" t="n">
        <v>7781.8916015625</v>
      </c>
      <c r="BI292" s="197" t="n">
        <v>0.0</v>
      </c>
      <c r="BJ292" s="197" t="n">
        <v>14880.611328125</v>
      </c>
      <c r="BK292" s="197" t="n">
        <v>14976.05078125</v>
      </c>
      <c r="BL292" s="197" t="n">
        <v>15089.791015625</v>
      </c>
      <c r="BM292" s="197" t="n">
        <v>-6090.52197265625</v>
      </c>
      <c r="BN292" s="197" t="n">
        <v>-5836.57177734375</v>
      </c>
      <c r="BO292" s="197" t="n">
        <v>-5424.662109375</v>
      </c>
      <c r="BP292" s="197" t="n">
        <v>1.2845323085784912</v>
      </c>
      <c r="BQ292" s="197" t="n">
        <v>4533.37744140625</v>
      </c>
      <c r="BR292" s="197" t="n">
        <v>0.0</v>
      </c>
      <c r="BS292" s="197" t="n">
        <v>999999.0</v>
      </c>
      <c r="BT292" s="197" t="n">
        <v>0.0</v>
      </c>
      <c r="BU292" s="197" t="n">
        <v>1288.7491455078125</v>
      </c>
      <c r="BV292" s="197" t="n">
        <v>2381.002685546875</v>
      </c>
      <c r="BW292" s="197" t="n">
        <v>99000.0</v>
      </c>
      <c r="BX292" s="197" t="n">
        <v>646.1917114257812</v>
      </c>
      <c r="BY292" s="197" t="n">
        <v>1428.524658203125</v>
      </c>
      <c r="BZ292" s="197" t="n">
        <v>99000.0</v>
      </c>
      <c r="CA292" s="197" t="n">
        <v>824.042724609375</v>
      </c>
      <c r="CB292" s="197" t="n">
        <v>849.2532958984375</v>
      </c>
      <c r="CC292" s="197" t="n">
        <v>964.9122924804688</v>
      </c>
      <c r="CD292" s="197" t="n">
        <v>3731.71875</v>
      </c>
      <c r="CE292" s="197" t="n">
        <v>7427.818359375</v>
      </c>
      <c r="CF292" s="197" t="n">
        <v>12500.0</v>
      </c>
      <c r="CG292" s="197" t="n">
        <v>0.0</v>
      </c>
      <c r="CH292" s="197" t="n">
        <v>300.0</v>
      </c>
      <c r="CI292" s="197" t="n">
        <v>800.0</v>
      </c>
      <c r="CJ292" s="197" t="n">
        <v>1100.0</v>
      </c>
      <c r="CK292" s="197" t="n">
        <v>20000.0</v>
      </c>
      <c r="CL292" s="197" t="n">
        <v>20000.0</v>
      </c>
      <c r="CM292" s="197" t="n">
        <v>20000.0</v>
      </c>
      <c r="CN292" s="197" t="n">
        <v>20000.0</v>
      </c>
      <c r="CO292" s="197" t="n">
        <v>20000.0</v>
      </c>
      <c r="CP292" s="197" t="n">
        <v>20000.0</v>
      </c>
      <c r="CQ292" s="197" t="n">
        <v>20000.0</v>
      </c>
      <c r="CR292" s="197" t="n">
        <v>4000.0</v>
      </c>
      <c r="CS292" s="197" t="n">
        <v>0.0</v>
      </c>
      <c r="CT292" s="197" t="n">
        <v>0.0</v>
      </c>
      <c r="CU292" s="197" t="n">
        <v>781.6179809570312</v>
      </c>
    </row>
    <row r="293" spans="2:99">
      <c r="B293" s="122" t="s">
        <v>693</v>
      </c>
      <c r="C293" s="197" t="n">
        <v>3948.0</v>
      </c>
      <c r="D293" s="197" t="n">
        <v>2981.0</v>
      </c>
      <c r="E293" s="197" t="n">
        <v>565.0</v>
      </c>
      <c r="F293" s="122" t="s">
        <v>693</v>
      </c>
      <c r="G293" s="197" t="n">
        <v>3834.8330078125</v>
      </c>
      <c r="H293" s="197" t="n">
        <v>1962.7579345703125</v>
      </c>
      <c r="I293" s="197" t="n">
        <v>565.0</v>
      </c>
      <c r="J293" s="197" t="n">
        <v>904.5985107421875</v>
      </c>
      <c r="K293" s="197" t="n">
        <v>1067.0</v>
      </c>
      <c r="L293" s="197" t="n">
        <v>4227.947265625</v>
      </c>
      <c r="M293" s="197" t="n">
        <v>4227.947265625</v>
      </c>
      <c r="N293" s="197" t="n">
        <v>4330.908203125</v>
      </c>
      <c r="O293" s="197" t="n">
        <v>4330.908203125</v>
      </c>
      <c r="P293" s="197" t="n">
        <v>4330.908203125</v>
      </c>
      <c r="Q293" s="197" t="n">
        <v>45599.50390625</v>
      </c>
      <c r="R293" s="197" t="n">
        <v>10267.6865234375</v>
      </c>
      <c r="S293" s="197" t="n">
        <v>0.0</v>
      </c>
      <c r="T293" s="197" t="n">
        <v>824.703125</v>
      </c>
      <c r="U293" s="197" t="n">
        <v>5380.6376953125</v>
      </c>
      <c r="V293" s="197" t="n">
        <v>46134.65234375</v>
      </c>
      <c r="W293" s="197" t="n">
        <v>25362.10546875</v>
      </c>
      <c r="X293" s="197" t="n">
        <v>20768.119140625</v>
      </c>
      <c r="Y293" s="197" t="n">
        <v>0.0</v>
      </c>
      <c r="Z293" s="197" t="n">
        <v>11400.0</v>
      </c>
      <c r="AA293" s="197" t="n">
        <v>1.0</v>
      </c>
      <c r="AB293" s="197" t="n">
        <v>0.0</v>
      </c>
      <c r="AC293" s="197" t="n">
        <v>0.0</v>
      </c>
      <c r="AD293" s="197" t="n">
        <v>0.4399999976158142</v>
      </c>
      <c r="AE293" s="197" t="n">
        <v>28217.8046875</v>
      </c>
      <c r="AF293" s="197" t="n">
        <v>9286.248046875</v>
      </c>
      <c r="AG293" s="197" t="n">
        <v>0.0</v>
      </c>
      <c r="AH293" s="197" t="n">
        <v>7819.21923828125</v>
      </c>
      <c r="AI293" s="197" t="n">
        <v>6481.52294921875</v>
      </c>
      <c r="AJ293" s="197" t="n">
        <v>0.0</v>
      </c>
      <c r="AK293" s="197" t="n">
        <v>865.0691528320312</v>
      </c>
      <c r="AL293" s="197" t="n">
        <v>8500.0</v>
      </c>
      <c r="AM293" s="197" t="n">
        <v>4227.947265625</v>
      </c>
      <c r="AN293" s="197" t="n">
        <v>0.0</v>
      </c>
      <c r="AO293" s="197" t="n">
        <v>0.0</v>
      </c>
      <c r="AP293" s="197" t="n">
        <v>0.0</v>
      </c>
      <c r="AQ293" s="197" t="n">
        <v>497.0713195800781</v>
      </c>
      <c r="AR293" s="197" t="n">
        <v>167.02597045898438</v>
      </c>
      <c r="AS293" s="197" t="n">
        <v>0.0</v>
      </c>
      <c r="AT293" s="197" t="n">
        <v>999999.0</v>
      </c>
      <c r="AU293" s="197" t="n">
        <v>0.0</v>
      </c>
      <c r="AV293" s="197" t="n">
        <v>999999.0</v>
      </c>
      <c r="AW293" s="197" t="n">
        <v>0.0</v>
      </c>
      <c r="AX293" s="197" t="n">
        <v>0.0</v>
      </c>
      <c r="AY293" s="197" t="n">
        <v>999999.0</v>
      </c>
      <c r="AZ293" s="197" t="n">
        <v>0.0</v>
      </c>
      <c r="BA293" s="197" t="n">
        <v>999999.0</v>
      </c>
      <c r="BB293" s="197" t="n">
        <v>0.0</v>
      </c>
      <c r="BC293" s="197" t="n">
        <v>0.0</v>
      </c>
      <c r="BD293" s="197" t="n">
        <v>0.0</v>
      </c>
      <c r="BE293" s="197" t="n">
        <v>0.0</v>
      </c>
      <c r="BF293" s="197" t="n">
        <v>999999.0</v>
      </c>
      <c r="BG293" s="197" t="n">
        <v>999999.0</v>
      </c>
      <c r="BH293" s="197" t="n">
        <v>999999.0</v>
      </c>
      <c r="BI293" s="197" t="n">
        <v>0.0</v>
      </c>
      <c r="BJ293" s="197" t="n">
        <v>999999.0</v>
      </c>
      <c r="BK293" s="197" t="n">
        <v>999999.0</v>
      </c>
      <c r="BL293" s="197" t="n">
        <v>999999.0</v>
      </c>
      <c r="BM293" s="197" t="n">
        <v>0.0</v>
      </c>
      <c r="BN293" s="197" t="n">
        <v>0.0</v>
      </c>
      <c r="BO293" s="197" t="n">
        <v>0.0</v>
      </c>
      <c r="BP293" s="197" t="n">
        <v>0.0</v>
      </c>
      <c r="BQ293" s="197" t="n">
        <v>999999.0</v>
      </c>
      <c r="BR293" s="197" t="n">
        <v>0.0</v>
      </c>
      <c r="BS293" s="197" t="n">
        <v>999999.0</v>
      </c>
      <c r="BT293" s="197" t="n">
        <v>0.0</v>
      </c>
      <c r="BU293" s="197" t="n">
        <v>638.8776245117188</v>
      </c>
      <c r="BV293" s="197" t="n">
        <v>1265.9222412109375</v>
      </c>
      <c r="BW293" s="197" t="n">
        <v>99000.0</v>
      </c>
      <c r="BX293" s="197" t="n">
        <v>434.90594482421875</v>
      </c>
      <c r="BY293" s="197" t="n">
        <v>630.5892333984375</v>
      </c>
      <c r="BZ293" s="197" t="n">
        <v>99000.0</v>
      </c>
      <c r="CA293" s="197" t="n">
        <v>463.5889892578125</v>
      </c>
      <c r="CB293" s="197" t="n">
        <v>815.4517822265625</v>
      </c>
      <c r="CC293" s="197" t="n">
        <v>631.5789184570312</v>
      </c>
      <c r="CD293" s="197" t="n">
        <v>2634.353515625</v>
      </c>
      <c r="CE293" s="197" t="n">
        <v>3675.857177734375</v>
      </c>
      <c r="CF293" s="197" t="n">
        <v>8000.0</v>
      </c>
      <c r="CG293" s="197" t="n">
        <v>0.0</v>
      </c>
      <c r="CH293" s="197" t="n">
        <v>300.0</v>
      </c>
      <c r="CI293" s="197" t="n">
        <v>800.0</v>
      </c>
      <c r="CJ293" s="197" t="n">
        <v>1100.0</v>
      </c>
      <c r="CK293" s="197" t="n">
        <v>20000.0</v>
      </c>
      <c r="CL293" s="197" t="n">
        <v>20000.0</v>
      </c>
      <c r="CM293" s="197" t="n">
        <v>20000.0</v>
      </c>
      <c r="CN293" s="197" t="n">
        <v>20000.0</v>
      </c>
      <c r="CO293" s="197" t="n">
        <v>20000.0</v>
      </c>
      <c r="CP293" s="197" t="n">
        <v>20000.0</v>
      </c>
      <c r="CQ293" s="197" t="n">
        <v>20000.0</v>
      </c>
      <c r="CR293" s="197" t="n">
        <v>4000.0</v>
      </c>
      <c r="CS293" s="197" t="n">
        <v>0.0</v>
      </c>
      <c r="CT293" s="197" t="n">
        <v>0.0</v>
      </c>
      <c r="CU293" s="197" t="n">
        <v>2566.921630859375</v>
      </c>
    </row>
    <row r="294" spans="2:99">
      <c r="B294" s="122" t="s">
        <v>694</v>
      </c>
      <c r="C294" s="197" t="n">
        <v>4454.0</v>
      </c>
      <c r="D294" s="197" t="n">
        <v>3022.0</v>
      </c>
      <c r="E294" s="197" t="n">
        <v>672.0</v>
      </c>
      <c r="F294" s="122" t="s">
        <v>694</v>
      </c>
      <c r="G294" s="197" t="n">
        <v>4078.3486328125</v>
      </c>
      <c r="H294" s="197" t="n">
        <v>2255.200927734375</v>
      </c>
      <c r="I294" s="197" t="n">
        <v>672.0</v>
      </c>
      <c r="J294" s="197" t="n">
        <v>972.0</v>
      </c>
      <c r="K294" s="197" t="n">
        <v>1067.0</v>
      </c>
      <c r="L294" s="197" t="n">
        <v>3532.5146484375</v>
      </c>
      <c r="M294" s="197" t="n">
        <v>3532.5146484375</v>
      </c>
      <c r="N294" s="197" t="n">
        <v>6433.02099609375</v>
      </c>
      <c r="O294" s="197" t="n">
        <v>5729.85986328125</v>
      </c>
      <c r="P294" s="197" t="n">
        <v>6433.02099609375</v>
      </c>
      <c r="Q294" s="197" t="n">
        <v>21611.958984375</v>
      </c>
      <c r="R294" s="197" t="n">
        <v>9244.9111328125</v>
      </c>
      <c r="S294" s="197" t="n">
        <v>0.0</v>
      </c>
      <c r="T294" s="197" t="n">
        <v>248.88119506835938</v>
      </c>
      <c r="U294" s="197" t="n">
        <v>441.75860595703125</v>
      </c>
      <c r="V294" s="197" t="n">
        <v>11249.7705078125</v>
      </c>
      <c r="W294" s="197" t="n">
        <v>7433.40966796875</v>
      </c>
      <c r="X294" s="197" t="n">
        <v>3816.361328125</v>
      </c>
      <c r="Y294" s="197" t="n">
        <v>0.0</v>
      </c>
      <c r="Z294" s="197" t="n">
        <v>11947.5810546875</v>
      </c>
      <c r="AA294" s="197" t="n">
        <v>1.0</v>
      </c>
      <c r="AB294" s="197" t="n">
        <v>703.1613159179688</v>
      </c>
      <c r="AC294" s="197" t="n">
        <v>0.0</v>
      </c>
      <c r="AD294" s="197" t="n">
        <v>0.3499999940395355</v>
      </c>
      <c r="AE294" s="197" t="n">
        <v>11459.7197265625</v>
      </c>
      <c r="AF294" s="197" t="n">
        <v>4547.3486328125</v>
      </c>
      <c r="AG294" s="197" t="n">
        <v>0.0</v>
      </c>
      <c r="AH294" s="197" t="n">
        <v>1661.642333984375</v>
      </c>
      <c r="AI294" s="197" t="n">
        <v>459.3815002441406</v>
      </c>
      <c r="AJ294" s="197" t="n">
        <v>0.0</v>
      </c>
      <c r="AK294" s="197" t="n">
        <v>162.4114532470703</v>
      </c>
      <c r="AL294" s="197" t="n">
        <v>7560.64501953125</v>
      </c>
      <c r="AM294" s="197" t="n">
        <v>4275.27294921875</v>
      </c>
      <c r="AN294" s="197" t="n">
        <v>0.0</v>
      </c>
      <c r="AO294" s="197" t="n">
        <v>0.0</v>
      </c>
      <c r="AP294" s="197" t="n">
        <v>0.0</v>
      </c>
      <c r="AQ294" s="197" t="n">
        <v>708.82861328125</v>
      </c>
      <c r="AR294" s="197" t="n">
        <v>800.6237182617188</v>
      </c>
      <c r="AS294" s="197" t="n">
        <v>0.0</v>
      </c>
      <c r="AT294" s="197" t="n">
        <v>999999.0</v>
      </c>
      <c r="AU294" s="197" t="n">
        <v>0.0</v>
      </c>
      <c r="AV294" s="197" t="n">
        <v>999999.0</v>
      </c>
      <c r="AW294" s="197" t="n">
        <v>0.0</v>
      </c>
      <c r="AX294" s="197" t="n">
        <v>0.0</v>
      </c>
      <c r="AY294" s="197" t="n">
        <v>999999.0</v>
      </c>
      <c r="AZ294" s="197" t="n">
        <v>0.0</v>
      </c>
      <c r="BA294" s="197" t="n">
        <v>999999.0</v>
      </c>
      <c r="BB294" s="197" t="n">
        <v>0.0</v>
      </c>
      <c r="BC294" s="197" t="n">
        <v>0.0</v>
      </c>
      <c r="BD294" s="197" t="n">
        <v>0.0</v>
      </c>
      <c r="BE294" s="197" t="n">
        <v>0.0</v>
      </c>
      <c r="BF294" s="197" t="n">
        <v>999999.0</v>
      </c>
      <c r="BG294" s="197" t="n">
        <v>999999.0</v>
      </c>
      <c r="BH294" s="197" t="n">
        <v>999999.0</v>
      </c>
      <c r="BI294" s="197" t="n">
        <v>0.0</v>
      </c>
      <c r="BJ294" s="197" t="n">
        <v>999999.0</v>
      </c>
      <c r="BK294" s="197" t="n">
        <v>999999.0</v>
      </c>
      <c r="BL294" s="197" t="n">
        <v>999999.0</v>
      </c>
      <c r="BM294" s="197" t="n">
        <v>0.0</v>
      </c>
      <c r="BN294" s="197" t="n">
        <v>0.0</v>
      </c>
      <c r="BO294" s="197" t="n">
        <v>0.0</v>
      </c>
      <c r="BP294" s="197" t="n">
        <v>0.0</v>
      </c>
      <c r="BQ294" s="197" t="n">
        <v>999999.0</v>
      </c>
      <c r="BR294" s="197" t="n">
        <v>0.0</v>
      </c>
      <c r="BS294" s="197" t="n">
        <v>999999.0</v>
      </c>
      <c r="BT294" s="197" t="n">
        <v>0.0</v>
      </c>
      <c r="BU294" s="197" t="n">
        <v>313.78363037109375</v>
      </c>
      <c r="BV294" s="197" t="n">
        <v>681.2996215820312</v>
      </c>
      <c r="BW294" s="197" t="n">
        <v>99000.0</v>
      </c>
      <c r="BX294" s="197" t="n">
        <v>192.77432250976562</v>
      </c>
      <c r="BY294" s="197" t="n">
        <v>471.3970947265625</v>
      </c>
      <c r="BZ294" s="197" t="n">
        <v>99000.0</v>
      </c>
      <c r="CA294" s="197" t="n">
        <v>450.53948974609375</v>
      </c>
      <c r="CB294" s="197" t="n">
        <v>458.5254821777344</v>
      </c>
      <c r="CC294" s="197" t="n">
        <v>631.5789184570312</v>
      </c>
      <c r="CD294" s="197" t="n">
        <v>377.30133056640625</v>
      </c>
      <c r="CE294" s="197" t="n">
        <v>2993.2763671875</v>
      </c>
      <c r="CF294" s="197" t="n">
        <v>8000.0</v>
      </c>
      <c r="CG294" s="197" t="n">
        <v>0.0</v>
      </c>
      <c r="CH294" s="197" t="n">
        <v>300.0</v>
      </c>
      <c r="CI294" s="197" t="n">
        <v>800.0</v>
      </c>
      <c r="CJ294" s="197" t="n">
        <v>1100.0</v>
      </c>
      <c r="CK294" s="197" t="n">
        <v>20000.0</v>
      </c>
      <c r="CL294" s="197" t="n">
        <v>20000.0</v>
      </c>
      <c r="CM294" s="197" t="n">
        <v>20000.0</v>
      </c>
      <c r="CN294" s="197" t="n">
        <v>20000.0</v>
      </c>
      <c r="CO294" s="197" t="n">
        <v>20000.0</v>
      </c>
      <c r="CP294" s="197" t="n">
        <v>20000.0</v>
      </c>
      <c r="CQ294" s="197" t="n">
        <v>20000.0</v>
      </c>
      <c r="CR294" s="197" t="n">
        <v>5000.0</v>
      </c>
      <c r="CS294" s="197" t="n">
        <v>0.0</v>
      </c>
      <c r="CT294" s="197" t="n">
        <v>0.0</v>
      </c>
      <c r="CU294" s="197" t="n">
        <v>2311.227783203125</v>
      </c>
    </row>
    <row r="295" spans="2:99">
      <c r="B295" s="122" t="s">
        <v>695</v>
      </c>
      <c r="C295" s="197" t="n">
        <v>4552.0</v>
      </c>
      <c r="D295" s="197" t="n">
        <v>3459.0</v>
      </c>
      <c r="E295" s="197" t="n">
        <v>800.0</v>
      </c>
      <c r="F295" s="122" t="s">
        <v>695</v>
      </c>
      <c r="G295" s="197" t="n">
        <v>4283.51904296875</v>
      </c>
      <c r="H295" s="197" t="n">
        <v>2580.4345703125</v>
      </c>
      <c r="I295" s="197" t="n">
        <v>800.0</v>
      </c>
      <c r="J295" s="197" t="n">
        <v>833.3460083007812</v>
      </c>
      <c r="K295" s="197" t="n">
        <v>881.1903686523438</v>
      </c>
      <c r="L295" s="197" t="n">
        <v>800.0</v>
      </c>
      <c r="M295" s="197" t="n">
        <v>800.0</v>
      </c>
      <c r="N295" s="197" t="n">
        <v>770.86669921875</v>
      </c>
      <c r="O295" s="197" t="n">
        <v>770.86669921875</v>
      </c>
      <c r="P295" s="197" t="n">
        <v>770.86669921875</v>
      </c>
      <c r="Q295" s="197" t="n">
        <v>14118.6513671875</v>
      </c>
      <c r="R295" s="197" t="n">
        <v>6283.466796875</v>
      </c>
      <c r="S295" s="197" t="n">
        <v>0.0</v>
      </c>
      <c r="T295" s="197" t="n">
        <v>0.0</v>
      </c>
      <c r="U295" s="197" t="n">
        <v>-26.274375915527344</v>
      </c>
      <c r="V295" s="197" t="n">
        <v>9328.75</v>
      </c>
      <c r="W295" s="197" t="n">
        <v>5564.21826171875</v>
      </c>
      <c r="X295" s="197" t="n">
        <v>3741.539306640625</v>
      </c>
      <c r="Y295" s="197" t="n">
        <v>22.992446899414062</v>
      </c>
      <c r="Z295" s="197" t="n">
        <v>9180.0</v>
      </c>
      <c r="AA295" s="197" t="n">
        <v>1.0</v>
      </c>
      <c r="AB295" s="197" t="n">
        <v>0.0</v>
      </c>
      <c r="AC295" s="197" t="n">
        <v>0.0</v>
      </c>
      <c r="AD295" s="197" t="n">
        <v>0.3499999940395355</v>
      </c>
      <c r="AE295" s="197" t="n">
        <v>7723.28369140625</v>
      </c>
      <c r="AF295" s="197" t="n">
        <v>1130.234130859375</v>
      </c>
      <c r="AG295" s="197" t="n">
        <v>0.0</v>
      </c>
      <c r="AH295" s="197" t="n">
        <v>2696.336181640625</v>
      </c>
      <c r="AI295" s="197" t="n">
        <v>1558.6011962890625</v>
      </c>
      <c r="AJ295" s="197" t="n">
        <v>0.0</v>
      </c>
      <c r="AK295" s="197" t="n">
        <v>0.22752627730369568</v>
      </c>
      <c r="AL295" s="197" t="n">
        <v>6680.0</v>
      </c>
      <c r="AM295" s="197" t="n">
        <v>4457.51123046875</v>
      </c>
      <c r="AN295" s="197" t="n">
        <v>1600.0</v>
      </c>
      <c r="AO295" s="197" t="n">
        <v>770.86669921875</v>
      </c>
      <c r="AP295" s="197" t="n">
        <v>800.0</v>
      </c>
      <c r="AQ295" s="197" t="n">
        <v>813.3214721679688</v>
      </c>
      <c r="AR295" s="197" t="n">
        <v>894.7532958984375</v>
      </c>
      <c r="AS295" s="197" t="n">
        <v>1.3690942525863647</v>
      </c>
      <c r="AT295" s="197" t="n">
        <v>3456.73291015625</v>
      </c>
      <c r="AU295" s="197" t="n">
        <v>0.0</v>
      </c>
      <c r="AV295" s="197" t="n">
        <v>999999.0</v>
      </c>
      <c r="AW295" s="197" t="n">
        <v>0.0</v>
      </c>
      <c r="AX295" s="197" t="n">
        <v>1.4646819829940796</v>
      </c>
      <c r="AY295" s="197" t="n">
        <v>5991.3818359375</v>
      </c>
      <c r="AZ295" s="197" t="n">
        <v>0.0</v>
      </c>
      <c r="BA295" s="197" t="n">
        <v>27096.62890625</v>
      </c>
      <c r="BB295" s="197" t="n">
        <v>1382.90771484375</v>
      </c>
      <c r="BC295" s="197" t="n">
        <v>0.0</v>
      </c>
      <c r="BD295" s="197" t="n">
        <v>0.0</v>
      </c>
      <c r="BE295" s="197" t="n">
        <v>0.0</v>
      </c>
      <c r="BF295" s="197" t="n">
        <v>999999.0</v>
      </c>
      <c r="BG295" s="197" t="n">
        <v>999999.0</v>
      </c>
      <c r="BH295" s="197" t="n">
        <v>999999.0</v>
      </c>
      <c r="BI295" s="197" t="n">
        <v>0.0</v>
      </c>
      <c r="BJ295" s="197" t="n">
        <v>999999.0</v>
      </c>
      <c r="BK295" s="197" t="n">
        <v>999999.0</v>
      </c>
      <c r="BL295" s="197" t="n">
        <v>999999.0</v>
      </c>
      <c r="BM295" s="197" t="n">
        <v>0.0</v>
      </c>
      <c r="BN295" s="197" t="n">
        <v>0.0</v>
      </c>
      <c r="BO295" s="197" t="n">
        <v>0.0</v>
      </c>
      <c r="BP295" s="197" t="n">
        <v>0.0</v>
      </c>
      <c r="BQ295" s="197" t="n">
        <v>999999.0</v>
      </c>
      <c r="BR295" s="197" t="n">
        <v>0.0</v>
      </c>
      <c r="BS295" s="197" t="n">
        <v>999999.0</v>
      </c>
      <c r="BT295" s="197" t="n">
        <v>0.0</v>
      </c>
      <c r="BU295" s="197" t="n">
        <v>235.09161376953125</v>
      </c>
      <c r="BV295" s="197" t="n">
        <v>312.4678039550781</v>
      </c>
      <c r="BW295" s="197" t="n">
        <v>450.0</v>
      </c>
      <c r="BX295" s="197" t="n">
        <v>184.51010131835938</v>
      </c>
      <c r="BY295" s="197" t="n">
        <v>191.020751953125</v>
      </c>
      <c r="BZ295" s="197" t="n">
        <v>450.0</v>
      </c>
      <c r="CA295" s="197" t="n">
        <v>407.2711181640625</v>
      </c>
      <c r="CB295" s="197" t="n">
        <v>464.4807434082031</v>
      </c>
      <c r="CC295" s="197" t="n">
        <v>631.5789184570312</v>
      </c>
      <c r="CD295" s="197" t="n">
        <v>215.2727508544922</v>
      </c>
      <c r="CE295" s="197" t="n">
        <v>329.1540222167969</v>
      </c>
      <c r="CF295" s="197" t="n">
        <v>11000.0</v>
      </c>
      <c r="CG295" s="197" t="n">
        <v>0.0</v>
      </c>
      <c r="CH295" s="197" t="n">
        <v>988.46826171875</v>
      </c>
      <c r="CI295" s="197" t="n">
        <v>800.0</v>
      </c>
      <c r="CJ295" s="197" t="n">
        <v>1788.46826171875</v>
      </c>
      <c r="CK295" s="197" t="n">
        <v>20000.0</v>
      </c>
      <c r="CL295" s="197" t="n">
        <v>2602.099609375</v>
      </c>
      <c r="CM295" s="197" t="n">
        <v>20000.0</v>
      </c>
      <c r="CN295" s="197" t="n">
        <v>20000.0</v>
      </c>
      <c r="CO295" s="197" t="n">
        <v>20000.0</v>
      </c>
      <c r="CP295" s="197" t="n">
        <v>20000.0</v>
      </c>
      <c r="CQ295" s="197" t="n">
        <v>20000.0</v>
      </c>
      <c r="CR295" s="197" t="n">
        <v>5000.0</v>
      </c>
      <c r="CS295" s="197" t="n">
        <v>0.0</v>
      </c>
      <c r="CT295" s="197" t="n">
        <v>0.0</v>
      </c>
      <c r="CU295" s="197" t="n">
        <v>1570.86669921875</v>
      </c>
    </row>
    <row r="296" spans="2:99">
      <c r="B296" s="122" t="s">
        <v>696</v>
      </c>
      <c r="C296" s="197" t="n">
        <v>4552.0</v>
      </c>
      <c r="D296" s="197" t="n">
        <v>3538.0</v>
      </c>
      <c r="E296" s="197" t="n">
        <v>975.0</v>
      </c>
      <c r="F296" s="122" t="s">
        <v>696</v>
      </c>
      <c r="G296" s="197" t="n">
        <v>4377.61767578125</v>
      </c>
      <c r="H296" s="197" t="n">
        <v>2839.76953125</v>
      </c>
      <c r="I296" s="197" t="n">
        <v>975.0</v>
      </c>
      <c r="J296" s="197" t="n">
        <v>608.7998046875</v>
      </c>
      <c r="K296" s="197" t="n">
        <v>643.6380615234375</v>
      </c>
      <c r="L296" s="197" t="n">
        <v>800.0</v>
      </c>
      <c r="M296" s="197" t="n">
        <v>800.0</v>
      </c>
      <c r="N296" s="197" t="n">
        <v>700.0</v>
      </c>
      <c r="O296" s="197" t="n">
        <v>700.0</v>
      </c>
      <c r="P296" s="197" t="n">
        <v>700.0</v>
      </c>
      <c r="Q296" s="197" t="n">
        <v>13558.68359375</v>
      </c>
      <c r="R296" s="197" t="n">
        <v>5607.39111328125</v>
      </c>
      <c r="S296" s="197" t="n">
        <v>0.0</v>
      </c>
      <c r="T296" s="197" t="n">
        <v>0.0</v>
      </c>
      <c r="U296" s="197" t="n">
        <v>-17.7466983795166</v>
      </c>
      <c r="V296" s="197" t="n">
        <v>9594.556640625</v>
      </c>
      <c r="W296" s="197" t="n">
        <v>5593.1728515625</v>
      </c>
      <c r="X296" s="197" t="n">
        <v>3999.3203125</v>
      </c>
      <c r="Y296" s="197" t="n">
        <v>2.063699960708618</v>
      </c>
      <c r="Z296" s="197" t="n">
        <v>7338.70947265625</v>
      </c>
      <c r="AA296" s="197" t="n">
        <v>1.0</v>
      </c>
      <c r="AB296" s="197" t="n">
        <v>0.0</v>
      </c>
      <c r="AC296" s="197" t="n">
        <v>0.0</v>
      </c>
      <c r="AD296" s="197" t="n">
        <v>0.3499999940395355</v>
      </c>
      <c r="AE296" s="197" t="n">
        <v>7288.84033203125</v>
      </c>
      <c r="AF296" s="197" t="n">
        <v>0.0</v>
      </c>
      <c r="AG296" s="197" t="n">
        <v>3156.02099609375</v>
      </c>
      <c r="AH296" s="197" t="n">
        <v>2813.85107421875</v>
      </c>
      <c r="AI296" s="197" t="n">
        <v>1710.4742431640625</v>
      </c>
      <c r="AJ296" s="197" t="n">
        <v>10.06729793548584</v>
      </c>
      <c r="AK296" s="197" t="n">
        <v>0.0</v>
      </c>
      <c r="AL296" s="197" t="n">
        <v>6680.0</v>
      </c>
      <c r="AM296" s="197" t="n">
        <v>4481.56591796875</v>
      </c>
      <c r="AN296" s="197" t="n">
        <v>1600.0</v>
      </c>
      <c r="AO296" s="197" t="n">
        <v>700.0</v>
      </c>
      <c r="AP296" s="197" t="n">
        <v>800.0</v>
      </c>
      <c r="AQ296" s="197" t="n">
        <v>615.5142211914062</v>
      </c>
      <c r="AR296" s="197" t="n">
        <v>1067.0</v>
      </c>
      <c r="AS296" s="197" t="n">
        <v>0.7611432075500488</v>
      </c>
      <c r="AT296" s="197" t="n">
        <v>3752.633544921875</v>
      </c>
      <c r="AU296" s="197" t="n">
        <v>0.0</v>
      </c>
      <c r="AV296" s="197" t="n">
        <v>14278.6572265625</v>
      </c>
      <c r="AW296" s="197" t="n">
        <v>426.4569396972656</v>
      </c>
      <c r="AX296" s="197" t="n">
        <v>1.8879655599594116</v>
      </c>
      <c r="AY296" s="197" t="n">
        <v>-1293.1138916015625</v>
      </c>
      <c r="AZ296" s="197" t="n">
        <v>0.0</v>
      </c>
      <c r="BA296" s="197" t="n">
        <v>24815.994140625</v>
      </c>
      <c r="BB296" s="197" t="n">
        <v>4865.42724609375</v>
      </c>
      <c r="BC296" s="197" t="n">
        <v>0.0</v>
      </c>
      <c r="BD296" s="197" t="n">
        <v>0.0</v>
      </c>
      <c r="BE296" s="197" t="n">
        <v>0.0</v>
      </c>
      <c r="BF296" s="197" t="n">
        <v>999999.0</v>
      </c>
      <c r="BG296" s="197" t="n">
        <v>999999.0</v>
      </c>
      <c r="BH296" s="197" t="n">
        <v>999999.0</v>
      </c>
      <c r="BI296" s="197" t="n">
        <v>0.0</v>
      </c>
      <c r="BJ296" s="197" t="n">
        <v>999999.0</v>
      </c>
      <c r="BK296" s="197" t="n">
        <v>999999.0</v>
      </c>
      <c r="BL296" s="197" t="n">
        <v>999999.0</v>
      </c>
      <c r="BM296" s="197" t="n">
        <v>0.0</v>
      </c>
      <c r="BN296" s="197" t="n">
        <v>0.0</v>
      </c>
      <c r="BO296" s="197" t="n">
        <v>0.0</v>
      </c>
      <c r="BP296" s="197" t="n">
        <v>0.0</v>
      </c>
      <c r="BQ296" s="197" t="n">
        <v>999999.0</v>
      </c>
      <c r="BR296" s="197" t="n">
        <v>0.0</v>
      </c>
      <c r="BS296" s="197" t="n">
        <v>999999.0</v>
      </c>
      <c r="BT296" s="197" t="n">
        <v>0.0</v>
      </c>
      <c r="BU296" s="197" t="n">
        <v>241.12359619140625</v>
      </c>
      <c r="BV296" s="197" t="n">
        <v>235.30526733398438</v>
      </c>
      <c r="BW296" s="197" t="n">
        <v>450.0</v>
      </c>
      <c r="BX296" s="197" t="n">
        <v>201.0655059814453</v>
      </c>
      <c r="BY296" s="197" t="n">
        <v>184.5989990234375</v>
      </c>
      <c r="BZ296" s="197" t="n">
        <v>450.0</v>
      </c>
      <c r="CA296" s="197" t="n">
        <v>398.9808349609375</v>
      </c>
      <c r="CB296" s="197" t="n">
        <v>408.8569641113281</v>
      </c>
      <c r="CC296" s="197" t="n">
        <v>631.5789184570312</v>
      </c>
      <c r="CD296" s="197" t="n">
        <v>313.29034423828125</v>
      </c>
      <c r="CE296" s="197" t="n">
        <v>215.88267517089844</v>
      </c>
      <c r="CF296" s="197" t="n">
        <v>11000.0</v>
      </c>
      <c r="CG296" s="197" t="n">
        <v>1735.884765625</v>
      </c>
      <c r="CH296" s="197" t="n">
        <v>1000.0</v>
      </c>
      <c r="CI296" s="197" t="n">
        <v>984.1769409179688</v>
      </c>
      <c r="CJ296" s="197" t="n">
        <v>1984.1768798828125</v>
      </c>
      <c r="CK296" s="197" t="n">
        <v>20000.0</v>
      </c>
      <c r="CL296" s="197" t="n">
        <v>2274.193603515625</v>
      </c>
      <c r="CM296" s="197" t="n">
        <v>20000.0</v>
      </c>
      <c r="CN296" s="197" t="n">
        <v>20000.0</v>
      </c>
      <c r="CO296" s="197" t="n">
        <v>20000.0</v>
      </c>
      <c r="CP296" s="197" t="n">
        <v>20000.0</v>
      </c>
      <c r="CQ296" s="197" t="n">
        <v>20000.0</v>
      </c>
      <c r="CR296" s="197" t="n">
        <v>5000.0</v>
      </c>
      <c r="CS296" s="197" t="n">
        <v>0.0</v>
      </c>
      <c r="CT296" s="197" t="n">
        <v>0.0</v>
      </c>
      <c r="CU296" s="197" t="n">
        <v>1401.8477783203125</v>
      </c>
    </row>
    <row r="297" spans="2:99">
      <c r="B297" s="122" t="s">
        <v>697</v>
      </c>
      <c r="C297" s="197" t="n">
        <v>4500.0</v>
      </c>
      <c r="D297" s="197" t="n">
        <v>3538.0</v>
      </c>
      <c r="E297" s="197" t="n">
        <v>975.0</v>
      </c>
      <c r="F297" s="122" t="s">
        <v>697</v>
      </c>
      <c r="G297" s="197" t="n">
        <v>4137.24267578125</v>
      </c>
      <c r="H297" s="197" t="n">
        <v>2861.0322265625</v>
      </c>
      <c r="I297" s="197" t="n">
        <v>975.0</v>
      </c>
      <c r="J297" s="197" t="n">
        <v>388.3417053222656</v>
      </c>
      <c r="K297" s="197" t="n">
        <v>343.6772155761719</v>
      </c>
      <c r="L297" s="197" t="n">
        <v>2838.124755859375</v>
      </c>
      <c r="M297" s="197" t="n">
        <v>2838.124755859375</v>
      </c>
      <c r="N297" s="197" t="n">
        <v>954.2482299804688</v>
      </c>
      <c r="O297" s="197" t="n">
        <v>304.71826171875</v>
      </c>
      <c r="P297" s="197" t="n">
        <v>954.2482299804688</v>
      </c>
      <c r="Q297" s="197" t="n">
        <v>11348.884765625</v>
      </c>
      <c r="R297" s="197" t="n">
        <v>2954.595458984375</v>
      </c>
      <c r="S297" s="197" t="n">
        <v>0.0</v>
      </c>
      <c r="T297" s="197" t="n">
        <v>0.0</v>
      </c>
      <c r="U297" s="197" t="n">
        <v>664.5797119140625</v>
      </c>
      <c r="V297" s="197" t="n">
        <v>1436.87109375</v>
      </c>
      <c r="W297" s="197" t="n">
        <v>1436.87109375</v>
      </c>
      <c r="X297" s="197" t="n">
        <v>0.0</v>
      </c>
      <c r="Y297" s="197" t="n">
        <v>0.0</v>
      </c>
      <c r="Z297" s="197" t="n">
        <v>6156.25</v>
      </c>
      <c r="AA297" s="197" t="n">
        <v>1.0</v>
      </c>
      <c r="AB297" s="197" t="n">
        <v>649.530029296875</v>
      </c>
      <c r="AC297" s="197" t="n">
        <v>0.0</v>
      </c>
      <c r="AD297" s="197" t="n">
        <v>0.3499999940395355</v>
      </c>
      <c r="AE297" s="197" t="n">
        <v>5676.24951171875</v>
      </c>
      <c r="AF297" s="197" t="n">
        <v>0.0</v>
      </c>
      <c r="AG297" s="197" t="n">
        <v>6748.01123046875</v>
      </c>
      <c r="AH297" s="197" t="n">
        <v>3408.048095703125</v>
      </c>
      <c r="AI297" s="197" t="n">
        <v>2061.14794921875</v>
      </c>
      <c r="AJ297" s="197" t="n">
        <v>119.22718048095703</v>
      </c>
      <c r="AK297" s="197" t="n">
        <v>0.0</v>
      </c>
      <c r="AL297" s="197" t="n">
        <v>6680.0</v>
      </c>
      <c r="AM297" s="197" t="n">
        <v>4500.43212890625</v>
      </c>
      <c r="AN297" s="197" t="n">
        <v>0.0</v>
      </c>
      <c r="AO297" s="197" t="n">
        <v>0.0</v>
      </c>
      <c r="AP297" s="197" t="n">
        <v>0.0</v>
      </c>
      <c r="AQ297" s="197" t="n">
        <v>443.38287353515625</v>
      </c>
      <c r="AR297" s="197" t="n">
        <v>838.8599243164062</v>
      </c>
      <c r="AS297" s="197" t="n">
        <v>0.7918151617050171</v>
      </c>
      <c r="AT297" s="197" t="n">
        <v>-269.7951354980469</v>
      </c>
      <c r="AU297" s="197" t="n">
        <v>340.7299499511719</v>
      </c>
      <c r="AV297" s="197" t="n">
        <v>9466.7626953125</v>
      </c>
      <c r="AW297" s="197" t="n">
        <v>1385.3958740234375</v>
      </c>
      <c r="AX297" s="197" t="n">
        <v>1.3950508832931519</v>
      </c>
      <c r="AY297" s="197" t="n">
        <v>-3806.7763671875</v>
      </c>
      <c r="AZ297" s="197" t="n">
        <v>0.0</v>
      </c>
      <c r="BA297" s="197" t="n">
        <v>13347.47265625</v>
      </c>
      <c r="BB297" s="197" t="n">
        <v>1702.4185791015625</v>
      </c>
      <c r="BC297" s="197" t="n">
        <v>0.0</v>
      </c>
      <c r="BD297" s="197" t="n">
        <v>0.0</v>
      </c>
      <c r="BE297" s="197" t="n">
        <v>0.5452109575271606</v>
      </c>
      <c r="BF297" s="197" t="n">
        <v>999998.0</v>
      </c>
      <c r="BG297" s="197" t="n">
        <v>999998.0</v>
      </c>
      <c r="BH297" s="197" t="n">
        <v>10206.0048828125</v>
      </c>
      <c r="BI297" s="197" t="n">
        <v>0.0</v>
      </c>
      <c r="BJ297" s="197" t="n">
        <v>999999.0</v>
      </c>
      <c r="BK297" s="197" t="n">
        <v>999999.0</v>
      </c>
      <c r="BL297" s="197" t="n">
        <v>16910.193359375</v>
      </c>
      <c r="BM297" s="197" t="n">
        <v>0.0</v>
      </c>
      <c r="BN297" s="197" t="n">
        <v>0.0</v>
      </c>
      <c r="BO297" s="197" t="n">
        <v>-15508.3798828125</v>
      </c>
      <c r="BP297" s="197" t="n">
        <v>0.0</v>
      </c>
      <c r="BQ297" s="197" t="n">
        <v>999999.0</v>
      </c>
      <c r="BR297" s="197" t="n">
        <v>0.0</v>
      </c>
      <c r="BS297" s="197" t="n">
        <v>999999.0</v>
      </c>
      <c r="BT297" s="197" t="n">
        <v>0.0</v>
      </c>
      <c r="BU297" s="197" t="n">
        <v>240.97386169433594</v>
      </c>
      <c r="BV297" s="197" t="n">
        <v>241.1056365966797</v>
      </c>
      <c r="BW297" s="197" t="n">
        <v>550.0</v>
      </c>
      <c r="BX297" s="197" t="n">
        <v>200.92819213867188</v>
      </c>
      <c r="BY297" s="197" t="n">
        <v>200.89602661132812</v>
      </c>
      <c r="BZ297" s="197" t="n">
        <v>680.0</v>
      </c>
      <c r="CA297" s="197" t="n">
        <v>359.62103271484375</v>
      </c>
      <c r="CB297" s="197" t="n">
        <v>395.54974365234375</v>
      </c>
      <c r="CC297" s="197" t="n">
        <v>631.5789184570312</v>
      </c>
      <c r="CD297" s="197" t="n">
        <v>420.95623779296875</v>
      </c>
      <c r="CE297" s="197" t="n">
        <v>323.0029296875</v>
      </c>
      <c r="CF297" s="197" t="n">
        <v>99000.0</v>
      </c>
      <c r="CG297" s="197" t="n">
        <v>6023.87451171875</v>
      </c>
      <c r="CH297" s="197" t="n">
        <v>2500.0</v>
      </c>
      <c r="CI297" s="197" t="n">
        <v>2000.0</v>
      </c>
      <c r="CJ297" s="197" t="n">
        <v>4500.0</v>
      </c>
      <c r="CK297" s="197" t="n">
        <v>20000.0</v>
      </c>
      <c r="CL297" s="197" t="n">
        <v>20000.0</v>
      </c>
      <c r="CM297" s="197" t="n">
        <v>20000.0</v>
      </c>
      <c r="CN297" s="197" t="n">
        <v>20000.0</v>
      </c>
      <c r="CO297" s="197" t="n">
        <v>20000.0</v>
      </c>
      <c r="CP297" s="197" t="n">
        <v>20000.0</v>
      </c>
      <c r="CQ297" s="197" t="n">
        <v>20000.0</v>
      </c>
      <c r="CR297" s="197" t="n">
        <v>5000.0</v>
      </c>
      <c r="CS297" s="197" t="n">
        <v>26.0</v>
      </c>
      <c r="CT297" s="197" t="n">
        <v>26.0</v>
      </c>
      <c r="CU297" s="197" t="n">
        <v>738.6488647460938</v>
      </c>
    </row>
    <row r="298" spans="2:99">
      <c r="B298" s="122" t="s">
        <v>698</v>
      </c>
      <c r="C298" s="197" t="n">
        <v>4150.0</v>
      </c>
      <c r="D298" s="197" t="n">
        <v>3538.0</v>
      </c>
      <c r="E298" s="197" t="n">
        <v>950.0</v>
      </c>
      <c r="F298" s="122" t="s">
        <v>698</v>
      </c>
      <c r="G298" s="197" t="n">
        <v>3631.851806640625</v>
      </c>
      <c r="H298" s="197" t="n">
        <v>2275.93115234375</v>
      </c>
      <c r="I298" s="197" t="n">
        <v>761.8240356445312</v>
      </c>
      <c r="J298" s="197" t="n">
        <v>226.99685668945312</v>
      </c>
      <c r="K298" s="197" t="n">
        <v>392.46038818359375</v>
      </c>
      <c r="L298" s="197" t="n">
        <v>4538.240234375</v>
      </c>
      <c r="M298" s="197" t="n">
        <v>4538.240234375</v>
      </c>
      <c r="N298" s="197" t="n">
        <v>6680.0</v>
      </c>
      <c r="O298" s="197" t="n">
        <v>6680.0</v>
      </c>
      <c r="P298" s="197" t="n">
        <v>6680.0</v>
      </c>
      <c r="Q298" s="197" t="n">
        <v>19162.35546875</v>
      </c>
      <c r="R298" s="197" t="n">
        <v>2938.763427734375</v>
      </c>
      <c r="S298" s="197" t="n">
        <v>0.0</v>
      </c>
      <c r="T298" s="197" t="n">
        <v>0.0</v>
      </c>
      <c r="U298" s="197" t="n">
        <v>-52.15462875366211</v>
      </c>
      <c r="V298" s="197" t="n">
        <v>0.0</v>
      </c>
      <c r="W298" s="197" t="n">
        <v>0.0</v>
      </c>
      <c r="X298" s="197" t="n">
        <v>0.0</v>
      </c>
      <c r="Y298" s="197" t="n">
        <v>0.0</v>
      </c>
      <c r="Z298" s="197" t="n">
        <v>6500.0</v>
      </c>
      <c r="AA298" s="197" t="n">
        <v>0.0</v>
      </c>
      <c r="AB298" s="197" t="n">
        <v>0.0</v>
      </c>
      <c r="AC298" s="197" t="n">
        <v>0.0</v>
      </c>
      <c r="AD298" s="197" t="n">
        <v>0.6499999761581421</v>
      </c>
      <c r="AE298" s="197" t="n">
        <v>14788.8603515625</v>
      </c>
      <c r="AF298" s="197" t="n">
        <v>571.5595092773438</v>
      </c>
      <c r="AG298" s="197" t="n">
        <v>9729.4990234375</v>
      </c>
      <c r="AH298" s="197" t="n">
        <v>4586.16064453125</v>
      </c>
      <c r="AI298" s="197" t="n">
        <v>3250.0</v>
      </c>
      <c r="AJ298" s="197" t="n">
        <v>7401.00390625</v>
      </c>
      <c r="AK298" s="197" t="n">
        <v>7238.47705078125</v>
      </c>
      <c r="AL298" s="197" t="n">
        <v>6680.0</v>
      </c>
      <c r="AM298" s="197" t="n">
        <v>4538.240234375</v>
      </c>
      <c r="AN298" s="197" t="n">
        <v>0.0</v>
      </c>
      <c r="AO298" s="197" t="n">
        <v>0.0</v>
      </c>
      <c r="AP298" s="197" t="n">
        <v>0.0</v>
      </c>
      <c r="AQ298" s="197" t="n">
        <v>342.2838439941406</v>
      </c>
      <c r="AR298" s="197" t="n">
        <v>833.3228149414062</v>
      </c>
      <c r="AS298" s="197" t="n">
        <v>0.7420408725738525</v>
      </c>
      <c r="AT298" s="197" t="n">
        <v>-2528.940185546875</v>
      </c>
      <c r="AU298" s="197" t="n">
        <v>3408.08740234375</v>
      </c>
      <c r="AV298" s="197" t="n">
        <v>11820.1025390625</v>
      </c>
      <c r="AW298" s="197" t="n">
        <v>5857.1923828125</v>
      </c>
      <c r="AX298" s="197" t="n">
        <v>1.2889527082443237</v>
      </c>
      <c r="AY298" s="197" t="n">
        <v>-7127.67431640625</v>
      </c>
      <c r="AZ298" s="197" t="n">
        <v>0.0</v>
      </c>
      <c r="BA298" s="197" t="n">
        <v>17797.146484375</v>
      </c>
      <c r="BB298" s="197" t="n">
        <v>1564.2108154296875</v>
      </c>
      <c r="BC298" s="197" t="n">
        <v>0.0</v>
      </c>
      <c r="BD298" s="197" t="n">
        <v>0.5335836410522461</v>
      </c>
      <c r="BE298" s="197" t="n">
        <v>0.5601352453231812</v>
      </c>
      <c r="BF298" s="197" t="n">
        <v>999998.0</v>
      </c>
      <c r="BG298" s="197" t="n">
        <v>4660.626953125</v>
      </c>
      <c r="BH298" s="197" t="n">
        <v>4429.29150390625</v>
      </c>
      <c r="BI298" s="197" t="n">
        <v>0.0</v>
      </c>
      <c r="BJ298" s="197" t="n">
        <v>999999.0</v>
      </c>
      <c r="BK298" s="197" t="n">
        <v>14978.67578125</v>
      </c>
      <c r="BL298" s="197" t="n">
        <v>15260.775390625</v>
      </c>
      <c r="BM298" s="197" t="n">
        <v>0.0</v>
      </c>
      <c r="BN298" s="197" t="n">
        <v>-379.2269287109375</v>
      </c>
      <c r="BO298" s="197" t="n">
        <v>-548.788330078125</v>
      </c>
      <c r="BP298" s="197" t="n">
        <v>0.0</v>
      </c>
      <c r="BQ298" s="197" t="n">
        <v>999999.0</v>
      </c>
      <c r="BR298" s="197" t="n">
        <v>0.0</v>
      </c>
      <c r="BS298" s="197" t="n">
        <v>999999.0</v>
      </c>
      <c r="BT298" s="197" t="n">
        <v>0.0</v>
      </c>
      <c r="BU298" s="197" t="n">
        <v>196.738037109375</v>
      </c>
      <c r="BV298" s="197" t="n">
        <v>240.8869171142578</v>
      </c>
      <c r="BW298" s="197" t="n">
        <v>740.0</v>
      </c>
      <c r="BX298" s="197" t="n">
        <v>275.9314270019531</v>
      </c>
      <c r="BY298" s="197" t="n">
        <v>201.12319946289062</v>
      </c>
      <c r="BZ298" s="197" t="n">
        <v>1140.0</v>
      </c>
      <c r="CA298" s="197" t="n">
        <v>273.3453674316406</v>
      </c>
      <c r="CB298" s="197" t="n">
        <v>357.83062744140625</v>
      </c>
      <c r="CC298" s="197" t="n">
        <v>631.5789184570312</v>
      </c>
      <c r="CD298" s="197" t="n">
        <v>1603.00390625</v>
      </c>
      <c r="CE298" s="197" t="n">
        <v>420.5711975097656</v>
      </c>
      <c r="CF298" s="197" t="n">
        <v>99000.0</v>
      </c>
      <c r="CG298" s="197" t="n">
        <v>18526.17578125</v>
      </c>
      <c r="CH298" s="197" t="n">
        <v>6680.0</v>
      </c>
      <c r="CI298" s="197" t="n">
        <v>4538.240234375</v>
      </c>
      <c r="CJ298" s="197" t="n">
        <v>11218.240234375</v>
      </c>
      <c r="CK298" s="197" t="n">
        <v>20000.0</v>
      </c>
      <c r="CL298" s="197" t="n">
        <v>20000.0</v>
      </c>
      <c r="CM298" s="197" t="n">
        <v>20000.0</v>
      </c>
      <c r="CN298" s="197" t="n">
        <v>20000.0</v>
      </c>
      <c r="CO298" s="197" t="n">
        <v>20000.0</v>
      </c>
      <c r="CP298" s="197" t="n">
        <v>20000.0</v>
      </c>
      <c r="CQ298" s="197" t="n">
        <v>20000.0</v>
      </c>
      <c r="CR298" s="197" t="n">
        <v>5000.0</v>
      </c>
      <c r="CS298" s="197" t="n">
        <v>31.0</v>
      </c>
      <c r="CT298" s="197" t="n">
        <v>31.0</v>
      </c>
      <c r="CU298" s="197" t="n">
        <v>734.6908569335938</v>
      </c>
    </row>
    <row r="299" spans="2:99">
      <c r="B299" s="122" t="s">
        <v>699</v>
      </c>
      <c r="C299" s="197" t="n">
        <v>3700.0</v>
      </c>
      <c r="D299" s="197" t="n">
        <v>3538.0</v>
      </c>
      <c r="E299" s="197" t="n">
        <v>800.0</v>
      </c>
      <c r="F299" s="122" t="s">
        <v>699</v>
      </c>
      <c r="G299" s="197" t="n">
        <v>3290.35107421875</v>
      </c>
      <c r="H299" s="197" t="n">
        <v>1830.2613525390625</v>
      </c>
      <c r="I299" s="197" t="n">
        <v>751.4156494140625</v>
      </c>
      <c r="J299" s="197" t="n">
        <v>132.96559143066406</v>
      </c>
      <c r="K299" s="197" t="n">
        <v>439.56121826171875</v>
      </c>
      <c r="L299" s="197" t="n">
        <v>4504.919921875</v>
      </c>
      <c r="M299" s="197" t="n">
        <v>4504.919921875</v>
      </c>
      <c r="N299" s="197" t="n">
        <v>6680.0</v>
      </c>
      <c r="O299" s="197" t="n">
        <v>6411.97119140625</v>
      </c>
      <c r="P299" s="197" t="n">
        <v>6680.0</v>
      </c>
      <c r="Q299" s="197" t="n">
        <v>15052.63671875</v>
      </c>
      <c r="R299" s="197" t="n">
        <v>2703.211181640625</v>
      </c>
      <c r="S299" s="197" t="n">
        <v>0.0</v>
      </c>
      <c r="T299" s="197" t="n">
        <v>0.0</v>
      </c>
      <c r="U299" s="197" t="n">
        <v>-75.64629364013672</v>
      </c>
      <c r="V299" s="197" t="n">
        <v>6.057180404663086</v>
      </c>
      <c r="W299" s="197" t="n">
        <v>0.062177594751119614</v>
      </c>
      <c r="X299" s="197" t="n">
        <v>0.0</v>
      </c>
      <c r="Y299" s="197" t="n">
        <v>0.0</v>
      </c>
      <c r="Z299" s="197" t="n">
        <v>4000.0</v>
      </c>
      <c r="AA299" s="197" t="n">
        <v>0.0</v>
      </c>
      <c r="AB299" s="197" t="n">
        <v>268.0289306640625</v>
      </c>
      <c r="AC299" s="197" t="n">
        <v>0.0</v>
      </c>
      <c r="AD299" s="197" t="n">
        <v>0.6499999761581421</v>
      </c>
      <c r="AE299" s="197" t="n">
        <v>11944.6171875</v>
      </c>
      <c r="AF299" s="197" t="n">
        <v>0.0</v>
      </c>
      <c r="AG299" s="197" t="n">
        <v>6758.47314453125</v>
      </c>
      <c r="AH299" s="197" t="n">
        <v>1341.9830322265625</v>
      </c>
      <c r="AI299" s="197" t="n">
        <v>0.0</v>
      </c>
      <c r="AJ299" s="197" t="n">
        <v>5807.95068359375</v>
      </c>
      <c r="AK299" s="197" t="n">
        <v>5781.7373046875</v>
      </c>
      <c r="AL299" s="197" t="n">
        <v>6680.0</v>
      </c>
      <c r="AM299" s="197" t="n">
        <v>4504.919921875</v>
      </c>
      <c r="AN299" s="197" t="n">
        <v>0.0</v>
      </c>
      <c r="AO299" s="197" t="n">
        <v>0.0</v>
      </c>
      <c r="AP299" s="197" t="n">
        <v>0.0</v>
      </c>
      <c r="AQ299" s="197" t="n">
        <v>159.35403442382812</v>
      </c>
      <c r="AR299" s="197" t="n">
        <v>784.5396118164062</v>
      </c>
      <c r="AS299" s="197" t="n">
        <v>0.7679842114448547</v>
      </c>
      <c r="AT299" s="197" t="n">
        <v>-182.86595153808594</v>
      </c>
      <c r="AU299" s="197" t="n">
        <v>238.11160278320312</v>
      </c>
      <c r="AV299" s="197" t="n">
        <v>11494.48046875</v>
      </c>
      <c r="AW299" s="197" t="n">
        <v>3766.9453125</v>
      </c>
      <c r="AX299" s="197" t="n">
        <v>1.2819088697433472</v>
      </c>
      <c r="AY299" s="197" t="n">
        <v>-4123.5283203125</v>
      </c>
      <c r="AZ299" s="197" t="n">
        <v>0.0</v>
      </c>
      <c r="BA299" s="197" t="n">
        <v>15368.1416015625</v>
      </c>
      <c r="BB299" s="197" t="n">
        <v>906.7520141601562</v>
      </c>
      <c r="BC299" s="197" t="n">
        <v>0.0</v>
      </c>
      <c r="BD299" s="197" t="n">
        <v>0.0</v>
      </c>
      <c r="BE299" s="197" t="n">
        <v>0.5885206460952759</v>
      </c>
      <c r="BF299" s="197" t="n">
        <v>999998.0</v>
      </c>
      <c r="BG299" s="197" t="n">
        <v>999998.0</v>
      </c>
      <c r="BH299" s="197" t="n">
        <v>5128.81396484375</v>
      </c>
      <c r="BI299" s="197" t="n">
        <v>0.0</v>
      </c>
      <c r="BJ299" s="197" t="n">
        <v>999999.0</v>
      </c>
      <c r="BK299" s="197" t="n">
        <v>999999.0</v>
      </c>
      <c r="BL299" s="197" t="n">
        <v>14077.3828125</v>
      </c>
      <c r="BM299" s="197" t="n">
        <v>0.0</v>
      </c>
      <c r="BN299" s="197" t="n">
        <v>0.0</v>
      </c>
      <c r="BO299" s="197" t="n">
        <v>-744.7756958007812</v>
      </c>
      <c r="BP299" s="197" t="n">
        <v>0.0</v>
      </c>
      <c r="BQ299" s="197" t="n">
        <v>999999.0</v>
      </c>
      <c r="BR299" s="197" t="n">
        <v>0.0</v>
      </c>
      <c r="BS299" s="197" t="n">
        <v>999999.0</v>
      </c>
      <c r="BT299" s="197" t="n">
        <v>0.0</v>
      </c>
      <c r="BU299" s="197" t="n">
        <v>709.2942504882812</v>
      </c>
      <c r="BV299" s="197" t="n">
        <v>199.86891174316406</v>
      </c>
      <c r="BW299" s="197" t="n">
        <v>1490.0</v>
      </c>
      <c r="BX299" s="197" t="n">
        <v>522.4989013671875</v>
      </c>
      <c r="BY299" s="197" t="n">
        <v>281.2239990234375</v>
      </c>
      <c r="BZ299" s="197" t="n">
        <v>1990.0</v>
      </c>
      <c r="CA299" s="197" t="n">
        <v>299.5167541503906</v>
      </c>
      <c r="CB299" s="197" t="n">
        <v>272.00030517578125</v>
      </c>
      <c r="CC299" s="197" t="n">
        <v>964.9122924804688</v>
      </c>
      <c r="CD299" s="197" t="n">
        <v>3258.698974609375</v>
      </c>
      <c r="CE299" s="197" t="n">
        <v>1663.8392333984375</v>
      </c>
      <c r="CF299" s="197" t="n">
        <v>99000.0</v>
      </c>
      <c r="CG299" s="197" t="n">
        <v>14802.109375</v>
      </c>
      <c r="CH299" s="197" t="n">
        <v>6680.0</v>
      </c>
      <c r="CI299" s="197" t="n">
        <v>4504.919921875</v>
      </c>
      <c r="CJ299" s="197" t="n">
        <v>11184.919921875</v>
      </c>
      <c r="CK299" s="197" t="n">
        <v>20000.0</v>
      </c>
      <c r="CL299" s="197" t="n">
        <v>20000.0</v>
      </c>
      <c r="CM299" s="197" t="n">
        <v>20000.0</v>
      </c>
      <c r="CN299" s="197" t="n">
        <v>20000.0</v>
      </c>
      <c r="CO299" s="197" t="n">
        <v>20000.0</v>
      </c>
      <c r="CP299" s="197" t="n">
        <v>20000.0</v>
      </c>
      <c r="CQ299" s="197" t="n">
        <v>20000.0</v>
      </c>
      <c r="CR299" s="197" t="n">
        <v>5000.0</v>
      </c>
      <c r="CS299" s="197" t="n">
        <v>31.0</v>
      </c>
      <c r="CT299" s="197" t="n">
        <v>31.0</v>
      </c>
      <c r="CU299" s="197" t="n">
        <v>675.8027954101562</v>
      </c>
    </row>
    <row r="300" spans="2:99">
      <c r="B300" s="122" t="s">
        <v>700</v>
      </c>
      <c r="C300" s="197" t="n">
        <v>3400.0</v>
      </c>
      <c r="D300" s="197" t="n">
        <v>3350.0</v>
      </c>
      <c r="E300" s="197" t="n">
        <v>650.0</v>
      </c>
      <c r="F300" s="122" t="s">
        <v>700</v>
      </c>
      <c r="G300" s="197" t="n">
        <v>3168.177978515625</v>
      </c>
      <c r="H300" s="197" t="n">
        <v>1668.4893798828125</v>
      </c>
      <c r="I300" s="197" t="n">
        <v>650.0</v>
      </c>
      <c r="J300" s="197" t="n">
        <v>171.4376983642578</v>
      </c>
      <c r="K300" s="197" t="n">
        <v>574.7568359375</v>
      </c>
      <c r="L300" s="197" t="n">
        <v>4455.32763671875</v>
      </c>
      <c r="M300" s="197" t="n">
        <v>4455.32763671875</v>
      </c>
      <c r="N300" s="197" t="n">
        <v>6680.0</v>
      </c>
      <c r="O300" s="197" t="n">
        <v>4686.3720703125</v>
      </c>
      <c r="P300" s="197" t="n">
        <v>6680.0</v>
      </c>
      <c r="Q300" s="197" t="n">
        <v>14029.466796875</v>
      </c>
      <c r="R300" s="197" t="n">
        <v>2558.5537109375</v>
      </c>
      <c r="S300" s="197" t="n">
        <v>0.0</v>
      </c>
      <c r="T300" s="197" t="n">
        <v>0.0</v>
      </c>
      <c r="U300" s="197" t="n">
        <v>-138.46774291992188</v>
      </c>
      <c r="V300" s="197" t="n">
        <v>1059.6400146484375</v>
      </c>
      <c r="W300" s="197" t="n">
        <v>1059.6400146484375</v>
      </c>
      <c r="X300" s="197" t="n">
        <v>0.0</v>
      </c>
      <c r="Y300" s="197" t="n">
        <v>0.0</v>
      </c>
      <c r="Z300" s="197" t="n">
        <v>3000.0</v>
      </c>
      <c r="AA300" s="197" t="n">
        <v>1.0</v>
      </c>
      <c r="AB300" s="197" t="n">
        <v>1993.628173828125</v>
      </c>
      <c r="AC300" s="197" t="n">
        <v>0.0</v>
      </c>
      <c r="AD300" s="197" t="n">
        <v>0.6499999761581421</v>
      </c>
      <c r="AE300" s="197" t="n">
        <v>11135.3271484375</v>
      </c>
      <c r="AF300" s="197" t="n">
        <v>0.0</v>
      </c>
      <c r="AG300" s="197" t="n">
        <v>3276.138916015625</v>
      </c>
      <c r="AH300" s="197" t="n">
        <v>2768.265380859375</v>
      </c>
      <c r="AI300" s="197" t="n">
        <v>1748.3648681640625</v>
      </c>
      <c r="AJ300" s="197" t="n">
        <v>2412.22900390625</v>
      </c>
      <c r="AK300" s="197" t="n">
        <v>2468.0537109375</v>
      </c>
      <c r="AL300" s="197" t="n">
        <v>6680.0</v>
      </c>
      <c r="AM300" s="197" t="n">
        <v>4455.32763671875</v>
      </c>
      <c r="AN300" s="197" t="n">
        <v>0.0</v>
      </c>
      <c r="AO300" s="197" t="n">
        <v>0.0</v>
      </c>
      <c r="AP300" s="197" t="n">
        <v>0.0</v>
      </c>
      <c r="AQ300" s="197" t="n">
        <v>159.35403442382812</v>
      </c>
      <c r="AR300" s="197" t="n">
        <v>737.4387817382812</v>
      </c>
      <c r="AS300" s="197" t="n">
        <v>0.0</v>
      </c>
      <c r="AT300" s="197" t="n">
        <v>999999.0</v>
      </c>
      <c r="AU300" s="197" t="n">
        <v>0.0</v>
      </c>
      <c r="AV300" s="197" t="n">
        <v>999999.0</v>
      </c>
      <c r="AW300" s="197" t="n">
        <v>0.0</v>
      </c>
      <c r="AX300" s="197" t="n">
        <v>0.0</v>
      </c>
      <c r="AY300" s="197" t="n">
        <v>999999.0</v>
      </c>
      <c r="AZ300" s="197" t="n">
        <v>0.0</v>
      </c>
      <c r="BA300" s="197" t="n">
        <v>999999.0</v>
      </c>
      <c r="BB300" s="197" t="n">
        <v>0.0</v>
      </c>
      <c r="BC300" s="197" t="n">
        <v>0.0</v>
      </c>
      <c r="BD300" s="197" t="n">
        <v>0.5742695331573486</v>
      </c>
      <c r="BE300" s="197" t="n">
        <v>0.6832517385482788</v>
      </c>
      <c r="BF300" s="197" t="n">
        <v>999998.0</v>
      </c>
      <c r="BG300" s="197" t="n">
        <v>3861.66796875</v>
      </c>
      <c r="BH300" s="197" t="n">
        <v>2865.091064453125</v>
      </c>
      <c r="BI300" s="197" t="n">
        <v>0.0</v>
      </c>
      <c r="BJ300" s="197" t="n">
        <v>999999.0</v>
      </c>
      <c r="BK300" s="197" t="n">
        <v>11960.3037109375</v>
      </c>
      <c r="BL300" s="197" t="n">
        <v>12500.6484375</v>
      </c>
      <c r="BM300" s="197" t="n">
        <v>0.0</v>
      </c>
      <c r="BN300" s="197" t="n">
        <v>2682.0693359375</v>
      </c>
      <c r="BO300" s="197" t="n">
        <v>2120.366455078125</v>
      </c>
      <c r="BP300" s="197" t="n">
        <v>0.0</v>
      </c>
      <c r="BQ300" s="197" t="n">
        <v>999999.0</v>
      </c>
      <c r="BR300" s="197" t="n">
        <v>0.0</v>
      </c>
      <c r="BS300" s="197" t="n">
        <v>999999.0</v>
      </c>
      <c r="BT300" s="197" t="n">
        <v>0.0</v>
      </c>
      <c r="BU300" s="197" t="n">
        <v>1476.2940673828125</v>
      </c>
      <c r="BV300" s="197" t="n">
        <v>688.1512451171875</v>
      </c>
      <c r="BW300" s="197" t="n">
        <v>99000.0</v>
      </c>
      <c r="BX300" s="197" t="n">
        <v>1068.7012939453125</v>
      </c>
      <c r="BY300" s="197" t="n">
        <v>509.9709167480469</v>
      </c>
      <c r="BZ300" s="197" t="n">
        <v>99000.0</v>
      </c>
      <c r="CA300" s="197" t="n">
        <v>558.4517211914062</v>
      </c>
      <c r="CB300" s="197" t="n">
        <v>295.99798583984375</v>
      </c>
      <c r="CC300" s="197" t="n">
        <v>964.9122924804688</v>
      </c>
      <c r="CD300" s="197" t="n">
        <v>5314.75732421875</v>
      </c>
      <c r="CE300" s="197" t="n">
        <v>3172.2138671875</v>
      </c>
      <c r="CF300" s="197" t="n">
        <v>99000.0</v>
      </c>
      <c r="CG300" s="197" t="n">
        <v>12490.00390625</v>
      </c>
      <c r="CH300" s="197" t="n">
        <v>6680.0</v>
      </c>
      <c r="CI300" s="197" t="n">
        <v>4396.23779296875</v>
      </c>
      <c r="CJ300" s="197" t="n">
        <v>11076.2373046875</v>
      </c>
      <c r="CK300" s="197" t="n">
        <v>20000.0</v>
      </c>
      <c r="CL300" s="197" t="n">
        <v>20000.0</v>
      </c>
      <c r="CM300" s="197" t="n">
        <v>20000.0</v>
      </c>
      <c r="CN300" s="197" t="n">
        <v>20000.0</v>
      </c>
      <c r="CO300" s="197" t="n">
        <v>20000.0</v>
      </c>
      <c r="CP300" s="197" t="n">
        <v>20000.0</v>
      </c>
      <c r="CQ300" s="197" t="n">
        <v>20000.0</v>
      </c>
      <c r="CR300" s="197" t="n">
        <v>5000.0</v>
      </c>
      <c r="CS300" s="197" t="n">
        <v>30.0</v>
      </c>
      <c r="CT300" s="197" t="n">
        <v>30.0</v>
      </c>
      <c r="CU300" s="197" t="n">
        <v>639.638427734375</v>
      </c>
    </row>
    <row r="301" spans="2:99">
      <c r="B301" s="122" t="s">
        <v>701</v>
      </c>
      <c r="C301" s="197" t="n">
        <v>3250.0</v>
      </c>
      <c r="D301" s="197" t="n">
        <v>3018.0</v>
      </c>
      <c r="E301" s="197" t="n">
        <v>720.0</v>
      </c>
      <c r="F301" s="122" t="s">
        <v>701</v>
      </c>
      <c r="G301" s="197" t="n">
        <v>3092.694580078125</v>
      </c>
      <c r="H301" s="197" t="n">
        <v>1548.976806640625</v>
      </c>
      <c r="I301" s="197" t="n">
        <v>569.34130859375</v>
      </c>
      <c r="J301" s="197" t="n">
        <v>253.59544372558594</v>
      </c>
      <c r="K301" s="197" t="n">
        <v>733.6401977539062</v>
      </c>
      <c r="L301" s="197" t="n">
        <v>4319.0703125</v>
      </c>
      <c r="M301" s="197" t="n">
        <v>4319.0703125</v>
      </c>
      <c r="N301" s="197" t="n">
        <v>6680.0</v>
      </c>
      <c r="O301" s="197" t="n">
        <v>5160.02099609375</v>
      </c>
      <c r="P301" s="197" t="n">
        <v>6000.97216796875</v>
      </c>
      <c r="Q301" s="197" t="n">
        <v>13202.6435546875</v>
      </c>
      <c r="R301" s="197" t="n">
        <v>3349.060546875</v>
      </c>
      <c r="S301" s="197" t="n">
        <v>0.0</v>
      </c>
      <c r="T301" s="197" t="n">
        <v>0.0</v>
      </c>
      <c r="U301" s="197" t="n">
        <v>104.17971801757812</v>
      </c>
      <c r="V301" s="197" t="n">
        <v>1031.453369140625</v>
      </c>
      <c r="W301" s="197" t="n">
        <v>665.8230590820312</v>
      </c>
      <c r="X301" s="197" t="n">
        <v>0.0</v>
      </c>
      <c r="Y301" s="197" t="n">
        <v>365.63031005859375</v>
      </c>
      <c r="Z301" s="197" t="n">
        <v>4000.0</v>
      </c>
      <c r="AA301" s="197" t="n">
        <v>1.0</v>
      </c>
      <c r="AB301" s="197" t="n">
        <v>840.9511108398438</v>
      </c>
      <c r="AC301" s="197" t="n">
        <v>0.0</v>
      </c>
      <c r="AD301" s="197" t="n">
        <v>0.6499999761581421</v>
      </c>
      <c r="AE301" s="197" t="n">
        <v>10999.0703125</v>
      </c>
      <c r="AF301" s="197" t="n">
        <v>27.098495483398438</v>
      </c>
      <c r="AG301" s="197" t="n">
        <v>2279.743408203125</v>
      </c>
      <c r="AH301" s="197" t="n">
        <v>1800.016357421875</v>
      </c>
      <c r="AI301" s="197" t="n">
        <v>884.20947265625</v>
      </c>
      <c r="AJ301" s="197" t="n">
        <v>747.722900390625</v>
      </c>
      <c r="AK301" s="197" t="n">
        <v>865.9285888671875</v>
      </c>
      <c r="AL301" s="197" t="n">
        <v>6680.0</v>
      </c>
      <c r="AM301" s="197" t="n">
        <v>4319.0703125</v>
      </c>
      <c r="AN301" s="197" t="n">
        <v>0.0</v>
      </c>
      <c r="AO301" s="197" t="n">
        <v>0.0</v>
      </c>
      <c r="AP301" s="197" t="n">
        <v>0.0</v>
      </c>
      <c r="AQ301" s="197" t="n">
        <v>161.8333282470703</v>
      </c>
      <c r="AR301" s="197" t="n">
        <v>739.5059204101562</v>
      </c>
      <c r="AS301" s="197" t="n">
        <v>0.0</v>
      </c>
      <c r="AT301" s="197" t="n">
        <v>999999.0</v>
      </c>
      <c r="AU301" s="197" t="n">
        <v>0.0</v>
      </c>
      <c r="AV301" s="197" t="n">
        <v>999999.0</v>
      </c>
      <c r="AW301" s="197" t="n">
        <v>0.0</v>
      </c>
      <c r="AX301" s="197" t="n">
        <v>0.0</v>
      </c>
      <c r="AY301" s="197" t="n">
        <v>999999.0</v>
      </c>
      <c r="AZ301" s="197" t="n">
        <v>0.0</v>
      </c>
      <c r="BA301" s="197" t="n">
        <v>999999.0</v>
      </c>
      <c r="BB301" s="197" t="n">
        <v>0.0</v>
      </c>
      <c r="BC301" s="197" t="n">
        <v>0.0</v>
      </c>
      <c r="BD301" s="197" t="n">
        <v>0.572913646697998</v>
      </c>
      <c r="BE301" s="197" t="n">
        <v>0.6749853491783142</v>
      </c>
      <c r="BF301" s="197" t="n">
        <v>999998.0</v>
      </c>
      <c r="BG301" s="197" t="n">
        <v>4746.427734375</v>
      </c>
      <c r="BH301" s="197" t="n">
        <v>3941.423828125</v>
      </c>
      <c r="BI301" s="197" t="n">
        <v>0.0</v>
      </c>
      <c r="BJ301" s="197" t="n">
        <v>999999.0</v>
      </c>
      <c r="BK301" s="197" t="n">
        <v>12394.25</v>
      </c>
      <c r="BL301" s="197" t="n">
        <v>12951.80078125</v>
      </c>
      <c r="BM301" s="197" t="n">
        <v>0.0</v>
      </c>
      <c r="BN301" s="197" t="n">
        <v>2713.826171875</v>
      </c>
      <c r="BO301" s="197" t="n">
        <v>2256.064697265625</v>
      </c>
      <c r="BP301" s="197" t="n">
        <v>0.0</v>
      </c>
      <c r="BQ301" s="197" t="n">
        <v>999999.0</v>
      </c>
      <c r="BR301" s="197" t="n">
        <v>0.0</v>
      </c>
      <c r="BS301" s="197" t="n">
        <v>999999.0</v>
      </c>
      <c r="BT301" s="197" t="n">
        <v>0.0</v>
      </c>
      <c r="BU301" s="197" t="n">
        <v>2171.94677734375</v>
      </c>
      <c r="BV301" s="197" t="n">
        <v>1467.2354736328125</v>
      </c>
      <c r="BW301" s="197" t="n">
        <v>99000.0</v>
      </c>
      <c r="BX301" s="197" t="n">
        <v>1589.65234375</v>
      </c>
      <c r="BY301" s="197" t="n">
        <v>1068.0025634765625</v>
      </c>
      <c r="BZ301" s="197" t="n">
        <v>99000.0</v>
      </c>
      <c r="CA301" s="197" t="n">
        <v>798.6611938476562</v>
      </c>
      <c r="CB301" s="197" t="n">
        <v>550.7726440429688</v>
      </c>
      <c r="CC301" s="197" t="n">
        <v>964.9122924804688</v>
      </c>
      <c r="CD301" s="197" t="n">
        <v>6842.31494140625</v>
      </c>
      <c r="CE301" s="197" t="n">
        <v>5319.07421875</v>
      </c>
      <c r="CF301" s="197" t="n">
        <v>19000.0</v>
      </c>
      <c r="CG301" s="197" t="n">
        <v>7759.28369140625</v>
      </c>
      <c r="CH301" s="197" t="n">
        <v>6377.0341796875</v>
      </c>
      <c r="CI301" s="197" t="n">
        <v>2898.640380859375</v>
      </c>
      <c r="CJ301" s="197" t="n">
        <v>9275.6748046875</v>
      </c>
      <c r="CK301" s="197" t="n">
        <v>20000.0</v>
      </c>
      <c r="CL301" s="197" t="n">
        <v>20000.0</v>
      </c>
      <c r="CM301" s="197" t="n">
        <v>20000.0</v>
      </c>
      <c r="CN301" s="197" t="n">
        <v>20000.0</v>
      </c>
      <c r="CO301" s="197" t="n">
        <v>20000.0</v>
      </c>
      <c r="CP301" s="197" t="n">
        <v>20000.0</v>
      </c>
      <c r="CQ301" s="197" t="n">
        <v>20000.0</v>
      </c>
      <c r="CR301" s="197" t="n">
        <v>5000.0</v>
      </c>
      <c r="CS301" s="197" t="n">
        <v>31.0</v>
      </c>
      <c r="CT301" s="197" t="n">
        <v>31.0</v>
      </c>
      <c r="CU301" s="197" t="n">
        <v>837.26513671875</v>
      </c>
    </row>
    <row r="302" spans="2:99">
      <c r="B302" s="122" t="s">
        <v>702</v>
      </c>
      <c r="C302" s="197" t="n">
        <v>3252.0</v>
      </c>
      <c r="D302" s="197" t="n">
        <v>2947.0</v>
      </c>
      <c r="E302" s="197" t="n">
        <v>575.0</v>
      </c>
      <c r="F302" s="122" t="s">
        <v>702</v>
      </c>
      <c r="G302" s="197" t="n">
        <v>3252.0</v>
      </c>
      <c r="H302" s="197" t="n">
        <v>1558.9805908203125</v>
      </c>
      <c r="I302" s="197" t="n">
        <v>575.0</v>
      </c>
      <c r="J302" s="197" t="n">
        <v>400.5483093261719</v>
      </c>
      <c r="K302" s="197" t="n">
        <v>948.2265625</v>
      </c>
      <c r="L302" s="197" t="n">
        <v>4242.3408203125</v>
      </c>
      <c r="M302" s="197" t="n">
        <v>4242.3408203125</v>
      </c>
      <c r="N302" s="197" t="n">
        <v>6680.0</v>
      </c>
      <c r="O302" s="197" t="n">
        <v>5734.81396484375</v>
      </c>
      <c r="P302" s="197" t="n">
        <v>6680.0</v>
      </c>
      <c r="Q302" s="197" t="n">
        <v>14051.365234375</v>
      </c>
      <c r="R302" s="197" t="n">
        <v>2428.916259765625</v>
      </c>
      <c r="S302" s="197" t="n">
        <v>0.0</v>
      </c>
      <c r="T302" s="197" t="n">
        <v>349.0028076171875</v>
      </c>
      <c r="U302" s="197" t="n">
        <v>-80.08849334716797</v>
      </c>
      <c r="V302" s="197" t="n">
        <v>1316.7037353515625</v>
      </c>
      <c r="W302" s="197" t="n">
        <v>417.8258972167969</v>
      </c>
      <c r="X302" s="197" t="n">
        <v>898.8778686523438</v>
      </c>
      <c r="Y302" s="197" t="n">
        <v>0.0</v>
      </c>
      <c r="Z302" s="197" t="n">
        <v>4500.0</v>
      </c>
      <c r="AA302" s="197" t="n">
        <v>1.0</v>
      </c>
      <c r="AB302" s="197" t="n">
        <v>945.18603515625</v>
      </c>
      <c r="AC302" s="197" t="n">
        <v>0.0</v>
      </c>
      <c r="AD302" s="197" t="n">
        <v>0.6499999761581421</v>
      </c>
      <c r="AE302" s="197" t="n">
        <v>11469.6279296875</v>
      </c>
      <c r="AF302" s="197" t="n">
        <v>809.5300903320312</v>
      </c>
      <c r="AG302" s="197" t="n">
        <v>1620.693115234375</v>
      </c>
      <c r="AH302" s="197" t="n">
        <v>1843.2122802734375</v>
      </c>
      <c r="AI302" s="197" t="n">
        <v>484.85064697265625</v>
      </c>
      <c r="AJ302" s="197" t="n">
        <v>0.0</v>
      </c>
      <c r="AK302" s="197" t="n">
        <v>187.89239501953125</v>
      </c>
      <c r="AL302" s="197" t="n">
        <v>6680.0</v>
      </c>
      <c r="AM302" s="197" t="n">
        <v>4242.3408203125</v>
      </c>
      <c r="AN302" s="197" t="n">
        <v>0.0</v>
      </c>
      <c r="AO302" s="197" t="n">
        <v>0.0</v>
      </c>
      <c r="AP302" s="197" t="n">
        <v>0.0</v>
      </c>
      <c r="AQ302" s="197" t="n">
        <v>323.6666564941406</v>
      </c>
      <c r="AR302" s="197" t="n">
        <v>904.2550048828125</v>
      </c>
      <c r="AS302" s="197" t="n">
        <v>0.0</v>
      </c>
      <c r="AT302" s="197" t="n">
        <v>999999.0</v>
      </c>
      <c r="AU302" s="197" t="n">
        <v>0.0</v>
      </c>
      <c r="AV302" s="197" t="n">
        <v>999999.0</v>
      </c>
      <c r="AW302" s="197" t="n">
        <v>0.0</v>
      </c>
      <c r="AX302" s="197" t="n">
        <v>0.0</v>
      </c>
      <c r="AY302" s="197" t="n">
        <v>999999.0</v>
      </c>
      <c r="AZ302" s="197" t="n">
        <v>0.0</v>
      </c>
      <c r="BA302" s="197" t="n">
        <v>999999.0</v>
      </c>
      <c r="BB302" s="197" t="n">
        <v>0.0</v>
      </c>
      <c r="BC302" s="197" t="n">
        <v>0.0</v>
      </c>
      <c r="BD302" s="197" t="n">
        <v>0.5031099915504456</v>
      </c>
      <c r="BE302" s="197" t="n">
        <v>0.5627517700195312</v>
      </c>
      <c r="BF302" s="197" t="n">
        <v>999998.0</v>
      </c>
      <c r="BG302" s="197" t="n">
        <v>4792.4130859375</v>
      </c>
      <c r="BH302" s="197" t="n">
        <v>4266.4052734375</v>
      </c>
      <c r="BI302" s="197" t="n">
        <v>0.0</v>
      </c>
      <c r="BJ302" s="197" t="n">
        <v>999999.0</v>
      </c>
      <c r="BK302" s="197" t="n">
        <v>11946.6416015625</v>
      </c>
      <c r="BL302" s="197" t="n">
        <v>12268.740234375</v>
      </c>
      <c r="BM302" s="197" t="n">
        <v>0.0</v>
      </c>
      <c r="BN302" s="197" t="n">
        <v>3480.89111328125</v>
      </c>
      <c r="BO302" s="197" t="n">
        <v>3473.303466796875</v>
      </c>
      <c r="BP302" s="197" t="n">
        <v>1.1740195751190186</v>
      </c>
      <c r="BQ302" s="197" t="n">
        <v>4616.892578125</v>
      </c>
      <c r="BR302" s="197" t="n">
        <v>0.0</v>
      </c>
      <c r="BS302" s="197" t="n">
        <v>999999.0</v>
      </c>
      <c r="BT302" s="197" t="n">
        <v>0.0</v>
      </c>
      <c r="BU302" s="197" t="n">
        <v>2019.7606201171875</v>
      </c>
      <c r="BV302" s="197" t="n">
        <v>2201.15869140625</v>
      </c>
      <c r="BW302" s="197" t="n">
        <v>99000.0</v>
      </c>
      <c r="BX302" s="197" t="n">
        <v>1564.0648193359375</v>
      </c>
      <c r="BY302" s="197" t="n">
        <v>1613.515380859375</v>
      </c>
      <c r="BZ302" s="197" t="n">
        <v>99000.0</v>
      </c>
      <c r="CA302" s="197" t="n">
        <v>738.9822387695312</v>
      </c>
      <c r="CB302" s="197" t="n">
        <v>808.9284057617188</v>
      </c>
      <c r="CC302" s="197" t="n">
        <v>964.9122924804688</v>
      </c>
      <c r="CD302" s="197" t="n">
        <v>6813.025390625</v>
      </c>
      <c r="CE302" s="197" t="n">
        <v>6872.39404296875</v>
      </c>
      <c r="CF302" s="197" t="n">
        <v>15500.0</v>
      </c>
      <c r="CG302" s="197" t="n">
        <v>8710.4755859375</v>
      </c>
      <c r="CH302" s="197" t="n">
        <v>6233.7724609375</v>
      </c>
      <c r="CI302" s="197" t="n">
        <v>3025.8134765625</v>
      </c>
      <c r="CJ302" s="197" t="n">
        <v>9259.5859375</v>
      </c>
      <c r="CK302" s="197" t="n">
        <v>20000.0</v>
      </c>
      <c r="CL302" s="197" t="n">
        <v>20000.0</v>
      </c>
      <c r="CM302" s="197" t="n">
        <v>20000.0</v>
      </c>
      <c r="CN302" s="197" t="n">
        <v>20000.0</v>
      </c>
      <c r="CO302" s="197" t="n">
        <v>20000.0</v>
      </c>
      <c r="CP302" s="197" t="n">
        <v>20000.0</v>
      </c>
      <c r="CQ302" s="197" t="n">
        <v>20000.0</v>
      </c>
      <c r="CR302" s="197" t="n">
        <v>5000.0</v>
      </c>
      <c r="CS302" s="197" t="n">
        <v>15.0</v>
      </c>
      <c r="CT302" s="197" t="n">
        <v>15.0</v>
      </c>
      <c r="CU302" s="197" t="n">
        <v>607.2290649414062</v>
      </c>
    </row>
    <row r="303" spans="2:99">
      <c r="B303" s="122" t="s">
        <v>703</v>
      </c>
      <c r="C303" s="197" t="n">
        <v>3265.0</v>
      </c>
      <c r="D303" s="197" t="n">
        <v>2788.0</v>
      </c>
      <c r="E303" s="197" t="n">
        <v>575.0</v>
      </c>
      <c r="F303" s="122" t="s">
        <v>703</v>
      </c>
      <c r="G303" s="197" t="n">
        <v>3265.0</v>
      </c>
      <c r="H303" s="197" t="n">
        <v>2207.03369140625</v>
      </c>
      <c r="I303" s="197" t="n">
        <v>575.0</v>
      </c>
      <c r="J303" s="197" t="n">
        <v>581.9605712890625</v>
      </c>
      <c r="K303" s="197" t="n">
        <v>1067.0</v>
      </c>
      <c r="L303" s="197" t="n">
        <v>4219.5498046875</v>
      </c>
      <c r="M303" s="197" t="n">
        <v>4219.5498046875</v>
      </c>
      <c r="N303" s="197" t="n">
        <v>5782.20654296875</v>
      </c>
      <c r="O303" s="197" t="n">
        <v>5782.20654296875</v>
      </c>
      <c r="P303" s="197" t="n">
        <v>5782.20654296875</v>
      </c>
      <c r="Q303" s="197" t="n">
        <v>48866.2734375</v>
      </c>
      <c r="R303" s="197" t="n">
        <v>7159.8134765625</v>
      </c>
      <c r="S303" s="197" t="n">
        <v>0.0</v>
      </c>
      <c r="T303" s="197" t="n">
        <v>748.8365478515625</v>
      </c>
      <c r="U303" s="197" t="n">
        <v>15477.044921875</v>
      </c>
      <c r="V303" s="197" t="n">
        <v>61255.15625</v>
      </c>
      <c r="W303" s="197" t="n">
        <v>33400.85546875</v>
      </c>
      <c r="X303" s="197" t="n">
        <v>14718.6142578125</v>
      </c>
      <c r="Y303" s="197" t="n">
        <v>0.0</v>
      </c>
      <c r="Z303" s="197" t="n">
        <v>4500.0</v>
      </c>
      <c r="AA303" s="197" t="n">
        <v>1.0</v>
      </c>
      <c r="AB303" s="197" t="n">
        <v>0.0</v>
      </c>
      <c r="AC303" s="197" t="n">
        <v>0.0</v>
      </c>
      <c r="AD303" s="197" t="n">
        <v>0.6499999761581421</v>
      </c>
      <c r="AE303" s="197" t="n">
        <v>48483.94921875</v>
      </c>
      <c r="AF303" s="197" t="n">
        <v>3552.325439453125</v>
      </c>
      <c r="AG303" s="197" t="n">
        <v>19031.669921875</v>
      </c>
      <c r="AH303" s="197" t="n">
        <v>7989.20361328125</v>
      </c>
      <c r="AI303" s="197" t="n">
        <v>6439.1357421875</v>
      </c>
      <c r="AJ303" s="197" t="n">
        <v>0.0</v>
      </c>
      <c r="AK303" s="197" t="n">
        <v>913.3080444335938</v>
      </c>
      <c r="AL303" s="197" t="n">
        <v>7678.064453125</v>
      </c>
      <c r="AM303" s="197" t="n">
        <v>4219.5498046875</v>
      </c>
      <c r="AN303" s="197" t="n">
        <v>0.0</v>
      </c>
      <c r="AO303" s="197" t="n">
        <v>0.0</v>
      </c>
      <c r="AP303" s="197" t="n">
        <v>0.0</v>
      </c>
      <c r="AQ303" s="197" t="n">
        <v>485.5</v>
      </c>
      <c r="AR303" s="197" t="n">
        <v>1067.0</v>
      </c>
      <c r="AS303" s="197" t="n">
        <v>0.0</v>
      </c>
      <c r="AT303" s="197" t="n">
        <v>999999.0</v>
      </c>
      <c r="AU303" s="197" t="n">
        <v>0.0</v>
      </c>
      <c r="AV303" s="197" t="n">
        <v>999999.0</v>
      </c>
      <c r="AW303" s="197" t="n">
        <v>0.0</v>
      </c>
      <c r="AX303" s="197" t="n">
        <v>0.0</v>
      </c>
      <c r="AY303" s="197" t="n">
        <v>999999.0</v>
      </c>
      <c r="AZ303" s="197" t="n">
        <v>0.0</v>
      </c>
      <c r="BA303" s="197" t="n">
        <v>999999.0</v>
      </c>
      <c r="BB303" s="197" t="n">
        <v>0.0</v>
      </c>
      <c r="BC303" s="197" t="n">
        <v>0.0</v>
      </c>
      <c r="BD303" s="197" t="n">
        <v>0.0</v>
      </c>
      <c r="BE303" s="197" t="n">
        <v>0.3811834454536438</v>
      </c>
      <c r="BF303" s="197" t="n">
        <v>999998.0</v>
      </c>
      <c r="BG303" s="197" t="n">
        <v>999998.0</v>
      </c>
      <c r="BH303" s="197" t="n">
        <v>9869.3828125</v>
      </c>
      <c r="BI303" s="197" t="n">
        <v>0.0</v>
      </c>
      <c r="BJ303" s="197" t="n">
        <v>999999.0</v>
      </c>
      <c r="BK303" s="197" t="n">
        <v>999999.0</v>
      </c>
      <c r="BL303" s="197" t="n">
        <v>34002.4453125</v>
      </c>
      <c r="BM303" s="197" t="n">
        <v>0.0</v>
      </c>
      <c r="BN303" s="197" t="n">
        <v>0.0</v>
      </c>
      <c r="BO303" s="197" t="n">
        <v>17635.6875</v>
      </c>
      <c r="BP303" s="197" t="n">
        <v>0.0</v>
      </c>
      <c r="BQ303" s="197" t="n">
        <v>999999.0</v>
      </c>
      <c r="BR303" s="197" t="n">
        <v>0.0</v>
      </c>
      <c r="BS303" s="197" t="n">
        <v>999999.0</v>
      </c>
      <c r="BT303" s="197" t="n">
        <v>0.0</v>
      </c>
      <c r="BU303" s="197" t="n">
        <v>2081.096923828125</v>
      </c>
      <c r="BV303" s="197" t="n">
        <v>2027.964599609375</v>
      </c>
      <c r="BW303" s="197" t="n">
        <v>99000.0</v>
      </c>
      <c r="BX303" s="197" t="n">
        <v>1199.508056640625</v>
      </c>
      <c r="BY303" s="197" t="n">
        <v>1573.8564453125</v>
      </c>
      <c r="BZ303" s="197" t="n">
        <v>99000.0</v>
      </c>
      <c r="CA303" s="197" t="n">
        <v>838.5780639648438</v>
      </c>
      <c r="CB303" s="197" t="n">
        <v>745.0609741210938</v>
      </c>
      <c r="CC303" s="197" t="n">
        <v>964.9122924804688</v>
      </c>
      <c r="CD303" s="197" t="n">
        <v>6368.82080078125</v>
      </c>
      <c r="CE303" s="197" t="n">
        <v>6831.91064453125</v>
      </c>
      <c r="CF303" s="197" t="n">
        <v>15500.0</v>
      </c>
      <c r="CG303" s="197" t="n">
        <v>0.0</v>
      </c>
      <c r="CH303" s="197" t="n">
        <v>4500.0</v>
      </c>
      <c r="CI303" s="197" t="n">
        <v>2701.527587890625</v>
      </c>
      <c r="CJ303" s="197" t="n">
        <v>7201.52734375</v>
      </c>
      <c r="CK303" s="197" t="n">
        <v>20000.0</v>
      </c>
      <c r="CL303" s="197" t="n">
        <v>20000.0</v>
      </c>
      <c r="CM303" s="197" t="n">
        <v>20000.0</v>
      </c>
      <c r="CN303" s="197" t="n">
        <v>20000.0</v>
      </c>
      <c r="CO303" s="197" t="n">
        <v>20000.0</v>
      </c>
      <c r="CP303" s="197" t="n">
        <v>20000.0</v>
      </c>
      <c r="CQ303" s="197" t="n">
        <v>20000.0</v>
      </c>
      <c r="CR303" s="197" t="n">
        <v>5000.0</v>
      </c>
      <c r="CS303" s="197" t="n">
        <v>0.0</v>
      </c>
      <c r="CT303" s="197" t="n">
        <v>0.0</v>
      </c>
      <c r="CU303" s="197" t="n">
        <v>1789.953369140625</v>
      </c>
    </row>
    <row r="304" spans="2:99">
      <c r="B304" s="122" t="s">
        <v>704</v>
      </c>
      <c r="C304" s="197" t="n">
        <v>3622.0</v>
      </c>
      <c r="D304" s="197" t="n">
        <v>3007.0</v>
      </c>
      <c r="E304" s="197" t="n">
        <v>571.0</v>
      </c>
      <c r="F304" s="122" t="s">
        <v>704</v>
      </c>
      <c r="G304" s="197" t="n">
        <v>3622.0</v>
      </c>
      <c r="H304" s="197" t="n">
        <v>2557.679443359375</v>
      </c>
      <c r="I304" s="197" t="n">
        <v>571.0</v>
      </c>
      <c r="J304" s="197" t="n">
        <v>747.1737060546875</v>
      </c>
      <c r="K304" s="197" t="n">
        <v>1067.0</v>
      </c>
      <c r="L304" s="197" t="n">
        <v>4045.38671875</v>
      </c>
      <c r="M304" s="197" t="n">
        <v>4045.38671875</v>
      </c>
      <c r="N304" s="197" t="n">
        <v>4045.38671875</v>
      </c>
      <c r="O304" s="197" t="n">
        <v>4045.38671875</v>
      </c>
      <c r="P304" s="197" t="n">
        <v>4045.38671875</v>
      </c>
      <c r="Q304" s="197" t="n">
        <v>46493.61328125</v>
      </c>
      <c r="R304" s="197" t="n">
        <v>5765.49462890625</v>
      </c>
      <c r="S304" s="197" t="n">
        <v>0.0</v>
      </c>
      <c r="T304" s="197" t="n">
        <v>159.9186248779297</v>
      </c>
      <c r="U304" s="197" t="n">
        <v>1499.048095703125</v>
      </c>
      <c r="V304" s="197" t="n">
        <v>41489.953125</v>
      </c>
      <c r="W304" s="197" t="n">
        <v>23777.8046875</v>
      </c>
      <c r="X304" s="197" t="n">
        <v>17712.1484375</v>
      </c>
      <c r="Y304" s="197" t="n">
        <v>0.0</v>
      </c>
      <c r="Z304" s="197" t="n">
        <v>6000.0</v>
      </c>
      <c r="AA304" s="197" t="n">
        <v>1.0</v>
      </c>
      <c r="AB304" s="197" t="n">
        <v>0.0</v>
      </c>
      <c r="AC304" s="197" t="n">
        <v>0.0</v>
      </c>
      <c r="AD304" s="197" t="n">
        <v>0.6499999761581421</v>
      </c>
      <c r="AE304" s="197" t="n">
        <v>36164.96875</v>
      </c>
      <c r="AF304" s="197" t="n">
        <v>9441.609375</v>
      </c>
      <c r="AG304" s="197" t="n">
        <v>2965.25390625</v>
      </c>
      <c r="AH304" s="197" t="n">
        <v>5197.15234375</v>
      </c>
      <c r="AI304" s="197" t="n">
        <v>3750.6533203125</v>
      </c>
      <c r="AJ304" s="197" t="n">
        <v>0.0</v>
      </c>
      <c r="AK304" s="197" t="n">
        <v>69.84967041015625</v>
      </c>
      <c r="AL304" s="197" t="n">
        <v>8500.0</v>
      </c>
      <c r="AM304" s="197" t="n">
        <v>4223.47607421875</v>
      </c>
      <c r="AN304" s="197" t="n">
        <v>0.0</v>
      </c>
      <c r="AO304" s="197" t="n">
        <v>0.0</v>
      </c>
      <c r="AP304" s="197" t="n">
        <v>0.0</v>
      </c>
      <c r="AQ304" s="197" t="n">
        <v>647.3333129882812</v>
      </c>
      <c r="AR304" s="197" t="n">
        <v>711.3333129882812</v>
      </c>
      <c r="AS304" s="197" t="n">
        <v>0.0</v>
      </c>
      <c r="AT304" s="197" t="n">
        <v>999999.0</v>
      </c>
      <c r="AU304" s="197" t="n">
        <v>0.0</v>
      </c>
      <c r="AV304" s="197" t="n">
        <v>999999.0</v>
      </c>
      <c r="AW304" s="197" t="n">
        <v>0.0</v>
      </c>
      <c r="AX304" s="197" t="n">
        <v>0.0</v>
      </c>
      <c r="AY304" s="197" t="n">
        <v>999999.0</v>
      </c>
      <c r="AZ304" s="197" t="n">
        <v>0.0</v>
      </c>
      <c r="BA304" s="197" t="n">
        <v>999999.0</v>
      </c>
      <c r="BB304" s="197" t="n">
        <v>0.0</v>
      </c>
      <c r="BC304" s="197" t="n">
        <v>0.0</v>
      </c>
      <c r="BD304" s="197" t="n">
        <v>0.0</v>
      </c>
      <c r="BE304" s="197" t="n">
        <v>0.0</v>
      </c>
      <c r="BF304" s="197" t="n">
        <v>999999.0</v>
      </c>
      <c r="BG304" s="197" t="n">
        <v>999999.0</v>
      </c>
      <c r="BH304" s="197" t="n">
        <v>999999.0</v>
      </c>
      <c r="BI304" s="197" t="n">
        <v>0.0</v>
      </c>
      <c r="BJ304" s="197" t="n">
        <v>999999.0</v>
      </c>
      <c r="BK304" s="197" t="n">
        <v>999999.0</v>
      </c>
      <c r="BL304" s="197" t="n">
        <v>999999.0</v>
      </c>
      <c r="BM304" s="197" t="n">
        <v>0.0</v>
      </c>
      <c r="BN304" s="197" t="n">
        <v>0.0</v>
      </c>
      <c r="BO304" s="197" t="n">
        <v>0.0</v>
      </c>
      <c r="BP304" s="197" t="n">
        <v>0.0</v>
      </c>
      <c r="BQ304" s="197" t="n">
        <v>999999.0</v>
      </c>
      <c r="BR304" s="197" t="n">
        <v>0.0</v>
      </c>
      <c r="BS304" s="197" t="n">
        <v>999999.0</v>
      </c>
      <c r="BT304" s="197" t="n">
        <v>0.0</v>
      </c>
      <c r="BU304" s="197" t="n">
        <v>730.3992919921875</v>
      </c>
      <c r="BV304" s="197" t="n">
        <v>2319.17138671875</v>
      </c>
      <c r="BW304" s="197" t="n">
        <v>99000.0</v>
      </c>
      <c r="BX304" s="197" t="n">
        <v>219.62060546875</v>
      </c>
      <c r="BY304" s="197" t="n">
        <v>1361.860107421875</v>
      </c>
      <c r="BZ304" s="197" t="n">
        <v>99000.0</v>
      </c>
      <c r="CA304" s="197" t="n">
        <v>738.419921875</v>
      </c>
      <c r="CB304" s="197" t="n">
        <v>913.900634765625</v>
      </c>
      <c r="CC304" s="197" t="n">
        <v>964.9122924804688</v>
      </c>
      <c r="CD304" s="197" t="n">
        <v>396.9640808105469</v>
      </c>
      <c r="CE304" s="197" t="n">
        <v>6921.41064453125</v>
      </c>
      <c r="CF304" s="197" t="n">
        <v>12500.0</v>
      </c>
      <c r="CG304" s="197" t="n">
        <v>0.0</v>
      </c>
      <c r="CH304" s="197" t="n">
        <v>300.0</v>
      </c>
      <c r="CI304" s="197" t="n">
        <v>2455.826171875</v>
      </c>
      <c r="CJ304" s="197" t="n">
        <v>2755.826171875</v>
      </c>
      <c r="CK304" s="197" t="n">
        <v>20000.0</v>
      </c>
      <c r="CL304" s="197" t="n">
        <v>20000.0</v>
      </c>
      <c r="CM304" s="197" t="n">
        <v>20000.0</v>
      </c>
      <c r="CN304" s="197" t="n">
        <v>20000.0</v>
      </c>
      <c r="CO304" s="197" t="n">
        <v>20000.0</v>
      </c>
      <c r="CP304" s="197" t="n">
        <v>20000.0</v>
      </c>
      <c r="CQ304" s="197" t="n">
        <v>20000.0</v>
      </c>
      <c r="CR304" s="197" t="n">
        <v>5000.0</v>
      </c>
      <c r="CS304" s="197" t="n">
        <v>0.0</v>
      </c>
      <c r="CT304" s="197" t="n">
        <v>0.0</v>
      </c>
      <c r="CU304" s="197" t="n">
        <v>1441.3736572265625</v>
      </c>
    </row>
    <row r="305" spans="2:99">
      <c r="B305" s="122" t="s">
        <v>705</v>
      </c>
      <c r="C305" s="197" t="n">
        <v>4073.0</v>
      </c>
      <c r="D305" s="197" t="n">
        <v>3064.0</v>
      </c>
      <c r="E305" s="197" t="n">
        <v>565.0</v>
      </c>
      <c r="F305" s="122" t="s">
        <v>705</v>
      </c>
      <c r="G305" s="197" t="n">
        <v>3790.824951171875</v>
      </c>
      <c r="H305" s="197" t="n">
        <v>2751.866943359375</v>
      </c>
      <c r="I305" s="197" t="n">
        <v>535.4012451171875</v>
      </c>
      <c r="J305" s="197" t="n">
        <v>809.1666870117188</v>
      </c>
      <c r="K305" s="197" t="n">
        <v>932.8621826171875</v>
      </c>
      <c r="L305" s="197" t="n">
        <v>3187.042724609375</v>
      </c>
      <c r="M305" s="197" t="n">
        <v>3187.042724609375</v>
      </c>
      <c r="N305" s="197" t="n">
        <v>1078.9305419921875</v>
      </c>
      <c r="O305" s="197" t="n">
        <v>1078.9305419921875</v>
      </c>
      <c r="P305" s="197" t="n">
        <v>1078.9305419921875</v>
      </c>
      <c r="Q305" s="197" t="n">
        <v>19511.041015625</v>
      </c>
      <c r="R305" s="197" t="n">
        <v>5817.3017578125</v>
      </c>
      <c r="S305" s="197" t="n">
        <v>0.0</v>
      </c>
      <c r="T305" s="197" t="n">
        <v>2.141481637954712</v>
      </c>
      <c r="U305" s="197" t="n">
        <v>-379.3642578125</v>
      </c>
      <c r="V305" s="197" t="n">
        <v>0.0</v>
      </c>
      <c r="W305" s="197" t="n">
        <v>0.0</v>
      </c>
      <c r="X305" s="197" t="n">
        <v>0.0</v>
      </c>
      <c r="Y305" s="197" t="n">
        <v>0.0</v>
      </c>
      <c r="Z305" s="197" t="n">
        <v>21464.28515625</v>
      </c>
      <c r="AA305" s="197" t="n">
        <v>1.0</v>
      </c>
      <c r="AB305" s="197" t="n">
        <v>0.0</v>
      </c>
      <c r="AC305" s="197" t="n">
        <v>0.0</v>
      </c>
      <c r="AD305" s="197" t="n">
        <v>0.3499999940395355</v>
      </c>
      <c r="AE305" s="197" t="n">
        <v>9011.9521484375</v>
      </c>
      <c r="AF305" s="197" t="n">
        <v>3524.00537109375</v>
      </c>
      <c r="AG305" s="197" t="n">
        <v>217.2113037109375</v>
      </c>
      <c r="AH305" s="197" t="n">
        <v>2873.46630859375</v>
      </c>
      <c r="AI305" s="197" t="n">
        <v>1436.4046630859375</v>
      </c>
      <c r="AJ305" s="197" t="n">
        <v>0.0</v>
      </c>
      <c r="AK305" s="197" t="n">
        <v>62.08275604248047</v>
      </c>
      <c r="AL305" s="197" t="n">
        <v>8500.0</v>
      </c>
      <c r="AM305" s="197" t="n">
        <v>4239.68408203125</v>
      </c>
      <c r="AN305" s="197" t="n">
        <v>0.0</v>
      </c>
      <c r="AO305" s="197" t="n">
        <v>0.0</v>
      </c>
      <c r="AP305" s="197" t="n">
        <v>0.0</v>
      </c>
      <c r="AQ305" s="197" t="n">
        <v>809.1666870117188</v>
      </c>
      <c r="AR305" s="197" t="n">
        <v>889.1666870117188</v>
      </c>
      <c r="AS305" s="197" t="n">
        <v>0.0</v>
      </c>
      <c r="AT305" s="197" t="n">
        <v>999999.0</v>
      </c>
      <c r="AU305" s="197" t="n">
        <v>0.0</v>
      </c>
      <c r="AV305" s="197" t="n">
        <v>999999.0</v>
      </c>
      <c r="AW305" s="197" t="n">
        <v>0.0</v>
      </c>
      <c r="AX305" s="197" t="n">
        <v>0.0</v>
      </c>
      <c r="AY305" s="197" t="n">
        <v>999999.0</v>
      </c>
      <c r="AZ305" s="197" t="n">
        <v>0.0</v>
      </c>
      <c r="BA305" s="197" t="n">
        <v>999999.0</v>
      </c>
      <c r="BB305" s="197" t="n">
        <v>0.0</v>
      </c>
      <c r="BC305" s="197" t="n">
        <v>0.0</v>
      </c>
      <c r="BD305" s="197" t="n">
        <v>0.0</v>
      </c>
      <c r="BE305" s="197" t="n">
        <v>0.0</v>
      </c>
      <c r="BF305" s="197" t="n">
        <v>999999.0</v>
      </c>
      <c r="BG305" s="197" t="n">
        <v>999999.0</v>
      </c>
      <c r="BH305" s="197" t="n">
        <v>999999.0</v>
      </c>
      <c r="BI305" s="197" t="n">
        <v>0.0</v>
      </c>
      <c r="BJ305" s="197" t="n">
        <v>999999.0</v>
      </c>
      <c r="BK305" s="197" t="n">
        <v>999999.0</v>
      </c>
      <c r="BL305" s="197" t="n">
        <v>999999.0</v>
      </c>
      <c r="BM305" s="197" t="n">
        <v>0.0</v>
      </c>
      <c r="BN305" s="197" t="n">
        <v>0.0</v>
      </c>
      <c r="BO305" s="197" t="n">
        <v>0.0</v>
      </c>
      <c r="BP305" s="197" t="n">
        <v>0.0</v>
      </c>
      <c r="BQ305" s="197" t="n">
        <v>999999.0</v>
      </c>
      <c r="BR305" s="197" t="n">
        <v>0.0</v>
      </c>
      <c r="BS305" s="197" t="n">
        <v>999999.0</v>
      </c>
      <c r="BT305" s="197" t="n">
        <v>0.0</v>
      </c>
      <c r="BU305" s="197" t="n">
        <v>229.55487060546875</v>
      </c>
      <c r="BV305" s="197" t="n">
        <v>741.7177124023438</v>
      </c>
      <c r="BW305" s="197" t="n">
        <v>99000.0</v>
      </c>
      <c r="BX305" s="197" t="n">
        <v>183.3506622314453</v>
      </c>
      <c r="BY305" s="197" t="n">
        <v>215.2147674560547</v>
      </c>
      <c r="BZ305" s="197" t="n">
        <v>99000.0</v>
      </c>
      <c r="CA305" s="197" t="n">
        <v>338.6715087890625</v>
      </c>
      <c r="CB305" s="197" t="n">
        <v>787.9608154296875</v>
      </c>
      <c r="CC305" s="197" t="n">
        <v>631.5789184570312</v>
      </c>
      <c r="CD305" s="197" t="n">
        <v>207.2593231201172</v>
      </c>
      <c r="CE305" s="197" t="n">
        <v>378.0711364746094</v>
      </c>
      <c r="CF305" s="197" t="n">
        <v>8000.0</v>
      </c>
      <c r="CG305" s="197" t="n">
        <v>0.0</v>
      </c>
      <c r="CH305" s="197" t="n">
        <v>300.0</v>
      </c>
      <c r="CI305" s="197" t="n">
        <v>2500.0</v>
      </c>
      <c r="CJ305" s="197" t="n">
        <v>2800.0</v>
      </c>
      <c r="CK305" s="197" t="n">
        <v>20000.0</v>
      </c>
      <c r="CL305" s="197" t="n">
        <v>20000.0</v>
      </c>
      <c r="CM305" s="197" t="n">
        <v>20000.0</v>
      </c>
      <c r="CN305" s="197" t="n">
        <v>20000.0</v>
      </c>
      <c r="CO305" s="197" t="n">
        <v>20000.0</v>
      </c>
      <c r="CP305" s="197" t="n">
        <v>20000.0</v>
      </c>
      <c r="CQ305" s="197" t="n">
        <v>20000.0</v>
      </c>
      <c r="CR305" s="197" t="n">
        <v>5000.0</v>
      </c>
      <c r="CS305" s="197" t="n">
        <v>0.0</v>
      </c>
      <c r="CT305" s="197" t="n">
        <v>0.0</v>
      </c>
      <c r="CU305" s="197" t="n">
        <v>1454.325439453125</v>
      </c>
    </row>
    <row r="306" spans="2:99">
      <c r="B306" s="122" t="s">
        <v>706</v>
      </c>
      <c r="C306" s="197" t="n">
        <v>4453.0</v>
      </c>
      <c r="D306" s="197" t="n">
        <v>3063.0</v>
      </c>
      <c r="E306" s="197" t="n">
        <v>663.0</v>
      </c>
      <c r="F306" s="122" t="s">
        <v>706</v>
      </c>
      <c r="G306" s="197" t="n">
        <v>4107.94287109375</v>
      </c>
      <c r="H306" s="197" t="n">
        <v>3036.75634765625</v>
      </c>
      <c r="I306" s="197" t="n">
        <v>663.0</v>
      </c>
      <c r="J306" s="197" t="n">
        <v>880.358154296875</v>
      </c>
      <c r="K306" s="197" t="n">
        <v>935.7727661132812</v>
      </c>
      <c r="L306" s="197" t="n">
        <v>3482.666015625</v>
      </c>
      <c r="M306" s="197" t="n">
        <v>3482.666015625</v>
      </c>
      <c r="N306" s="197" t="n">
        <v>3482.666015625</v>
      </c>
      <c r="O306" s="197" t="n">
        <v>3482.666015625</v>
      </c>
      <c r="P306" s="197" t="n">
        <v>3482.666015625</v>
      </c>
      <c r="Q306" s="197" t="n">
        <v>17129.55078125</v>
      </c>
      <c r="R306" s="197" t="n">
        <v>6411.771484375</v>
      </c>
      <c r="S306" s="197" t="n">
        <v>0.0</v>
      </c>
      <c r="T306" s="197" t="n">
        <v>0.0</v>
      </c>
      <c r="U306" s="197" t="n">
        <v>-387.1343688964844</v>
      </c>
      <c r="V306" s="197" t="n">
        <v>8727.576171875</v>
      </c>
      <c r="W306" s="197" t="n">
        <v>4404.49755859375</v>
      </c>
      <c r="X306" s="197" t="n">
        <v>4323.07861328125</v>
      </c>
      <c r="Y306" s="197" t="n">
        <v>0.0</v>
      </c>
      <c r="Z306" s="197" t="n">
        <v>8403.2255859375</v>
      </c>
      <c r="AA306" s="197" t="n">
        <v>1.0</v>
      </c>
      <c r="AB306" s="197" t="n">
        <v>0.0</v>
      </c>
      <c r="AC306" s="197" t="n">
        <v>0.0</v>
      </c>
      <c r="AD306" s="197" t="n">
        <v>0.3499999940395355</v>
      </c>
      <c r="AE306" s="197" t="n">
        <v>8628.361328125</v>
      </c>
      <c r="AF306" s="197" t="n">
        <v>3437.7353515625</v>
      </c>
      <c r="AG306" s="197" t="n">
        <v>0.0</v>
      </c>
      <c r="AH306" s="197" t="n">
        <v>2591.427734375</v>
      </c>
      <c r="AI306" s="197" t="n">
        <v>1147.26708984375</v>
      </c>
      <c r="AJ306" s="197" t="n">
        <v>0.0</v>
      </c>
      <c r="AK306" s="197" t="n">
        <v>38.66960144042969</v>
      </c>
      <c r="AL306" s="197" t="n">
        <v>7560.64501953125</v>
      </c>
      <c r="AM306" s="197" t="n">
        <v>4268.48486328125</v>
      </c>
      <c r="AN306" s="197" t="n">
        <v>0.0</v>
      </c>
      <c r="AO306" s="197" t="n">
        <v>0.0</v>
      </c>
      <c r="AP306" s="197" t="n">
        <v>0.0</v>
      </c>
      <c r="AQ306" s="197" t="n">
        <v>574.7901611328125</v>
      </c>
      <c r="AR306" s="197" t="n">
        <v>899.7028198242188</v>
      </c>
      <c r="AS306" s="197" t="n">
        <v>0.0</v>
      </c>
      <c r="AT306" s="197" t="n">
        <v>999999.0</v>
      </c>
      <c r="AU306" s="197" t="n">
        <v>0.0</v>
      </c>
      <c r="AV306" s="197" t="n">
        <v>999999.0</v>
      </c>
      <c r="AW306" s="197" t="n">
        <v>0.0</v>
      </c>
      <c r="AX306" s="197" t="n">
        <v>0.0</v>
      </c>
      <c r="AY306" s="197" t="n">
        <v>999999.0</v>
      </c>
      <c r="AZ306" s="197" t="n">
        <v>0.0</v>
      </c>
      <c r="BA306" s="197" t="n">
        <v>999999.0</v>
      </c>
      <c r="BB306" s="197" t="n">
        <v>0.0</v>
      </c>
      <c r="BC306" s="197" t="n">
        <v>0.0</v>
      </c>
      <c r="BD306" s="197" t="n">
        <v>0.0</v>
      </c>
      <c r="BE306" s="197" t="n">
        <v>0.0</v>
      </c>
      <c r="BF306" s="197" t="n">
        <v>999999.0</v>
      </c>
      <c r="BG306" s="197" t="n">
        <v>999999.0</v>
      </c>
      <c r="BH306" s="197" t="n">
        <v>999999.0</v>
      </c>
      <c r="BI306" s="197" t="n">
        <v>0.0</v>
      </c>
      <c r="BJ306" s="197" t="n">
        <v>999999.0</v>
      </c>
      <c r="BK306" s="197" t="n">
        <v>999999.0</v>
      </c>
      <c r="BL306" s="197" t="n">
        <v>999999.0</v>
      </c>
      <c r="BM306" s="197" t="n">
        <v>0.0</v>
      </c>
      <c r="BN306" s="197" t="n">
        <v>0.0</v>
      </c>
      <c r="BO306" s="197" t="n">
        <v>0.0</v>
      </c>
      <c r="BP306" s="197" t="n">
        <v>0.0</v>
      </c>
      <c r="BQ306" s="197" t="n">
        <v>999999.0</v>
      </c>
      <c r="BR306" s="197" t="n">
        <v>0.0</v>
      </c>
      <c r="BS306" s="197" t="n">
        <v>999999.0</v>
      </c>
      <c r="BT306" s="197" t="n">
        <v>0.0</v>
      </c>
      <c r="BU306" s="197" t="n">
        <v>245.3885498046875</v>
      </c>
      <c r="BV306" s="197" t="n">
        <v>229.59092712402344</v>
      </c>
      <c r="BW306" s="197" t="n">
        <v>99000.0</v>
      </c>
      <c r="BX306" s="197" t="n">
        <v>198.81800842285156</v>
      </c>
      <c r="BY306" s="197" t="n">
        <v>183.30563354492188</v>
      </c>
      <c r="BZ306" s="197" t="n">
        <v>99000.0</v>
      </c>
      <c r="CA306" s="197" t="n">
        <v>375.393798828125</v>
      </c>
      <c r="CB306" s="197" t="n">
        <v>338.6495056152344</v>
      </c>
      <c r="CC306" s="197" t="n">
        <v>631.5789184570312</v>
      </c>
      <c r="CD306" s="197" t="n">
        <v>228.0943603515625</v>
      </c>
      <c r="CE306" s="197" t="n">
        <v>207.2539825439453</v>
      </c>
      <c r="CF306" s="197" t="n">
        <v>8000.0</v>
      </c>
      <c r="CG306" s="197" t="n">
        <v>0.0</v>
      </c>
      <c r="CH306" s="197" t="n">
        <v>2557.68408203125</v>
      </c>
      <c r="CI306" s="197" t="n">
        <v>800.0</v>
      </c>
      <c r="CJ306" s="197" t="n">
        <v>3357.68408203125</v>
      </c>
      <c r="CK306" s="197" t="n">
        <v>20000.0</v>
      </c>
      <c r="CL306" s="197" t="n">
        <v>20000.0</v>
      </c>
      <c r="CM306" s="197" t="n">
        <v>20000.0</v>
      </c>
      <c r="CN306" s="197" t="n">
        <v>20000.0</v>
      </c>
      <c r="CO306" s="197" t="n">
        <v>20000.0</v>
      </c>
      <c r="CP306" s="197" t="n">
        <v>20000.0</v>
      </c>
      <c r="CQ306" s="197" t="n">
        <v>20000.0</v>
      </c>
      <c r="CR306" s="197" t="n">
        <v>5000.0</v>
      </c>
      <c r="CS306" s="197" t="n">
        <v>0.0</v>
      </c>
      <c r="CT306" s="197" t="n">
        <v>0.0</v>
      </c>
      <c r="CU306" s="197" t="n">
        <v>1602.94287109375</v>
      </c>
    </row>
    <row r="307" spans="2:99">
      <c r="B307" s="122" t="s">
        <v>707</v>
      </c>
      <c r="C307" s="197" t="n">
        <v>4552.0</v>
      </c>
      <c r="D307" s="197" t="n">
        <v>3459.0</v>
      </c>
      <c r="E307" s="197" t="n">
        <v>800.0</v>
      </c>
      <c r="F307" s="122" t="s">
        <v>707</v>
      </c>
      <c r="G307" s="197" t="n">
        <v>4423.80419921875</v>
      </c>
      <c r="H307" s="197" t="n">
        <v>3440.84130859375</v>
      </c>
      <c r="I307" s="197" t="n">
        <v>800.0</v>
      </c>
      <c r="J307" s="197" t="n">
        <v>748.4485473632812</v>
      </c>
      <c r="K307" s="197" t="n">
        <v>753.4590454101562</v>
      </c>
      <c r="L307" s="197" t="n">
        <v>800.0</v>
      </c>
      <c r="M307" s="197" t="n">
        <v>800.0</v>
      </c>
      <c r="N307" s="197" t="n">
        <v>700.0</v>
      </c>
      <c r="O307" s="197" t="n">
        <v>700.0</v>
      </c>
      <c r="P307" s="197" t="n">
        <v>700.0</v>
      </c>
      <c r="Q307" s="197" t="n">
        <v>16500.412109375</v>
      </c>
      <c r="R307" s="197" t="n">
        <v>5640.744140625</v>
      </c>
      <c r="S307" s="197" t="n">
        <v>0.0</v>
      </c>
      <c r="T307" s="197" t="n">
        <v>0.0</v>
      </c>
      <c r="U307" s="197" t="n">
        <v>-48.1130485534668</v>
      </c>
      <c r="V307" s="197" t="n">
        <v>10201.8857421875</v>
      </c>
      <c r="W307" s="197" t="n">
        <v>543.9612426757812</v>
      </c>
      <c r="X307" s="197" t="n">
        <v>0.0</v>
      </c>
      <c r="Y307" s="197" t="n">
        <v>200.0</v>
      </c>
      <c r="Z307" s="197" t="n">
        <v>9940.625</v>
      </c>
      <c r="AA307" s="197" t="n">
        <v>1.0</v>
      </c>
      <c r="AB307" s="197" t="n">
        <v>0.0</v>
      </c>
      <c r="AC307" s="197" t="n">
        <v>0.0</v>
      </c>
      <c r="AD307" s="197" t="n">
        <v>0.3499999940395355</v>
      </c>
      <c r="AE307" s="197" t="n">
        <v>8347.3515625</v>
      </c>
      <c r="AF307" s="197" t="n">
        <v>1411.6868896484375</v>
      </c>
      <c r="AG307" s="197" t="n">
        <v>0.0</v>
      </c>
      <c r="AH307" s="197" t="n">
        <v>3973.579833984375</v>
      </c>
      <c r="AI307" s="197" t="n">
        <v>2561.08349609375</v>
      </c>
      <c r="AJ307" s="197" t="n">
        <v>12.518184661865234</v>
      </c>
      <c r="AK307" s="197" t="n">
        <v>0.0</v>
      </c>
      <c r="AL307" s="197" t="n">
        <v>6680.0</v>
      </c>
      <c r="AM307" s="197" t="n">
        <v>4451.0595703125</v>
      </c>
      <c r="AN307" s="197" t="n">
        <v>1600.0</v>
      </c>
      <c r="AO307" s="197" t="n">
        <v>700.0</v>
      </c>
      <c r="AP307" s="197" t="n">
        <v>800.0</v>
      </c>
      <c r="AQ307" s="197" t="n">
        <v>665.9873046875</v>
      </c>
      <c r="AR307" s="197" t="n">
        <v>782.1629028320312</v>
      </c>
      <c r="AS307" s="197" t="n">
        <v>0.7096237540245056</v>
      </c>
      <c r="AT307" s="197" t="n">
        <v>5069.11669921875</v>
      </c>
      <c r="AU307" s="197" t="n">
        <v>0.0</v>
      </c>
      <c r="AV307" s="197" t="n">
        <v>16976.728515625</v>
      </c>
      <c r="AW307" s="197" t="n">
        <v>-1376.556640625</v>
      </c>
      <c r="AX307" s="197" t="n">
        <v>1.817759394645691</v>
      </c>
      <c r="AY307" s="197" t="n">
        <v>76.7000961303711</v>
      </c>
      <c r="AZ307" s="197" t="n">
        <v>0.0</v>
      </c>
      <c r="BA307" s="197" t="n">
        <v>30579.021484375</v>
      </c>
      <c r="BB307" s="197" t="n">
        <v>4436.0302734375</v>
      </c>
      <c r="BC307" s="197" t="n">
        <v>0.0</v>
      </c>
      <c r="BD307" s="197" t="n">
        <v>0.0</v>
      </c>
      <c r="BE307" s="197" t="n">
        <v>0.0</v>
      </c>
      <c r="BF307" s="197" t="n">
        <v>999999.0</v>
      </c>
      <c r="BG307" s="197" t="n">
        <v>999999.0</v>
      </c>
      <c r="BH307" s="197" t="n">
        <v>999999.0</v>
      </c>
      <c r="BI307" s="197" t="n">
        <v>0.0</v>
      </c>
      <c r="BJ307" s="197" t="n">
        <v>999999.0</v>
      </c>
      <c r="BK307" s="197" t="n">
        <v>999999.0</v>
      </c>
      <c r="BL307" s="197" t="n">
        <v>999999.0</v>
      </c>
      <c r="BM307" s="197" t="n">
        <v>0.0</v>
      </c>
      <c r="BN307" s="197" t="n">
        <v>0.0</v>
      </c>
      <c r="BO307" s="197" t="n">
        <v>0.0</v>
      </c>
      <c r="BP307" s="197" t="n">
        <v>0.0</v>
      </c>
      <c r="BQ307" s="197" t="n">
        <v>999999.0</v>
      </c>
      <c r="BR307" s="197" t="n">
        <v>0.0</v>
      </c>
      <c r="BS307" s="197" t="n">
        <v>999999.0</v>
      </c>
      <c r="BT307" s="197" t="n">
        <v>0.0</v>
      </c>
      <c r="BU307" s="197" t="n">
        <v>225.2020263671875</v>
      </c>
      <c r="BV307" s="197" t="n">
        <v>245.35594177246094</v>
      </c>
      <c r="BW307" s="197" t="n">
        <v>450.0</v>
      </c>
      <c r="BX307" s="197" t="n">
        <v>195.5346221923828</v>
      </c>
      <c r="BY307" s="197" t="n">
        <v>199.5166473388672</v>
      </c>
      <c r="BZ307" s="197" t="n">
        <v>450.0</v>
      </c>
      <c r="CA307" s="197" t="n">
        <v>295.11370849609375</v>
      </c>
      <c r="CB307" s="197" t="n">
        <v>373.8332214355469</v>
      </c>
      <c r="CC307" s="197" t="n">
        <v>631.5789184570312</v>
      </c>
      <c r="CD307" s="197" t="n">
        <v>312.2652587890625</v>
      </c>
      <c r="CE307" s="197" t="n">
        <v>231.35910034179688</v>
      </c>
      <c r="CF307" s="197" t="n">
        <v>11000.0</v>
      </c>
      <c r="CG307" s="197" t="n">
        <v>842.711181640625</v>
      </c>
      <c r="CH307" s="197" t="n">
        <v>808.5463256835938</v>
      </c>
      <c r="CI307" s="197" t="n">
        <v>800.0</v>
      </c>
      <c r="CJ307" s="197" t="n">
        <v>1608.5462646484375</v>
      </c>
      <c r="CK307" s="197" t="n">
        <v>20000.0</v>
      </c>
      <c r="CL307" s="197" t="n">
        <v>1200.0</v>
      </c>
      <c r="CM307" s="197" t="n">
        <v>20000.0</v>
      </c>
      <c r="CN307" s="197" t="n">
        <v>20000.0</v>
      </c>
      <c r="CO307" s="197" t="n">
        <v>20000.0</v>
      </c>
      <c r="CP307" s="197" t="n">
        <v>20000.0</v>
      </c>
      <c r="CQ307" s="197" t="n">
        <v>20000.0</v>
      </c>
      <c r="CR307" s="197" t="n">
        <v>5000.0</v>
      </c>
      <c r="CS307" s="197" t="n">
        <v>0.0</v>
      </c>
      <c r="CT307" s="197" t="n">
        <v>0.0</v>
      </c>
      <c r="CU307" s="197" t="n">
        <v>1410.18603515625</v>
      </c>
    </row>
    <row r="308" spans="2:99">
      <c r="B308" s="122" t="s">
        <v>708</v>
      </c>
      <c r="C308" s="197" t="n">
        <v>4552.0</v>
      </c>
      <c r="D308" s="197" t="n">
        <v>3538.0</v>
      </c>
      <c r="E308" s="197" t="n">
        <v>975.0</v>
      </c>
      <c r="F308" s="122" t="s">
        <v>708</v>
      </c>
      <c r="G308" s="197" t="n">
        <v>4366.7412109375</v>
      </c>
      <c r="H308" s="197" t="n">
        <v>3538.0</v>
      </c>
      <c r="I308" s="197" t="n">
        <v>975.0</v>
      </c>
      <c r="J308" s="197" t="n">
        <v>564.8532104492188</v>
      </c>
      <c r="K308" s="197" t="n">
        <v>542.7424926757812</v>
      </c>
      <c r="L308" s="197" t="n">
        <v>800.0</v>
      </c>
      <c r="M308" s="197" t="n">
        <v>800.0</v>
      </c>
      <c r="N308" s="197" t="n">
        <v>700.0</v>
      </c>
      <c r="O308" s="197" t="n">
        <v>700.0</v>
      </c>
      <c r="P308" s="197" t="n">
        <v>700.0</v>
      </c>
      <c r="Q308" s="197" t="n">
        <v>14413.1044921875</v>
      </c>
      <c r="R308" s="197" t="n">
        <v>5652.0673828125</v>
      </c>
      <c r="S308" s="197" t="n">
        <v>0.0</v>
      </c>
      <c r="T308" s="197" t="n">
        <v>0.0</v>
      </c>
      <c r="U308" s="197" t="n">
        <v>-42.892940521240234</v>
      </c>
      <c r="V308" s="197" t="n">
        <v>6755.8876953125</v>
      </c>
      <c r="W308" s="197" t="n">
        <v>0.0</v>
      </c>
      <c r="X308" s="197" t="n">
        <v>19.64822006225586</v>
      </c>
      <c r="Y308" s="197" t="n">
        <v>2.063699960708618</v>
      </c>
      <c r="Z308" s="197" t="n">
        <v>10603.2255859375</v>
      </c>
      <c r="AA308" s="197" t="n">
        <v>1.0</v>
      </c>
      <c r="AB308" s="197" t="n">
        <v>0.0</v>
      </c>
      <c r="AC308" s="197" t="n">
        <v>0.0</v>
      </c>
      <c r="AD308" s="197" t="n">
        <v>0.3499999940395355</v>
      </c>
      <c r="AE308" s="197" t="n">
        <v>7490.65966796875</v>
      </c>
      <c r="AF308" s="197" t="n">
        <v>0.0</v>
      </c>
      <c r="AG308" s="197" t="n">
        <v>5023.24560546875</v>
      </c>
      <c r="AH308" s="197" t="n">
        <v>2824.515625</v>
      </c>
      <c r="AI308" s="197" t="n">
        <v>1447.015625</v>
      </c>
      <c r="AJ308" s="197" t="n">
        <v>1404.7467041015625</v>
      </c>
      <c r="AK308" s="197" t="n">
        <v>1338.6973876953125</v>
      </c>
      <c r="AL308" s="197" t="n">
        <v>6680.0</v>
      </c>
      <c r="AM308" s="197" t="n">
        <v>4471.88525390625</v>
      </c>
      <c r="AN308" s="197" t="n">
        <v>1600.0</v>
      </c>
      <c r="AO308" s="197" t="n">
        <v>700.0</v>
      </c>
      <c r="AP308" s="197" t="n">
        <v>800.0</v>
      </c>
      <c r="AQ308" s="197" t="n">
        <v>546.4521484375</v>
      </c>
      <c r="AR308" s="197" t="n">
        <v>1048.7928466796875</v>
      </c>
      <c r="AS308" s="197" t="n">
        <v>0.8116519451141357</v>
      </c>
      <c r="AT308" s="197" t="n">
        <v>3411.76953125</v>
      </c>
      <c r="AU308" s="197" t="n">
        <v>0.0</v>
      </c>
      <c r="AV308" s="197" t="n">
        <v>15313.9697265625</v>
      </c>
      <c r="AW308" s="197" t="n">
        <v>601.8421630859375</v>
      </c>
      <c r="AX308" s="197" t="n">
        <v>1.7492281198501587</v>
      </c>
      <c r="AY308" s="197" t="n">
        <v>-1516.466796875</v>
      </c>
      <c r="AZ308" s="197" t="n">
        <v>0.0</v>
      </c>
      <c r="BA308" s="197" t="n">
        <v>24134.5078125</v>
      </c>
      <c r="BB308" s="197" t="n">
        <v>4681.70361328125</v>
      </c>
      <c r="BC308" s="197" t="n">
        <v>0.0</v>
      </c>
      <c r="BD308" s="197" t="n">
        <v>0.0</v>
      </c>
      <c r="BE308" s="197" t="n">
        <v>0.0</v>
      </c>
      <c r="BF308" s="197" t="n">
        <v>999999.0</v>
      </c>
      <c r="BG308" s="197" t="n">
        <v>999999.0</v>
      </c>
      <c r="BH308" s="197" t="n">
        <v>999999.0</v>
      </c>
      <c r="BI308" s="197" t="n">
        <v>0.0</v>
      </c>
      <c r="BJ308" s="197" t="n">
        <v>999999.0</v>
      </c>
      <c r="BK308" s="197" t="n">
        <v>999999.0</v>
      </c>
      <c r="BL308" s="197" t="n">
        <v>999999.0</v>
      </c>
      <c r="BM308" s="197" t="n">
        <v>0.0</v>
      </c>
      <c r="BN308" s="197" t="n">
        <v>0.0</v>
      </c>
      <c r="BO308" s="197" t="n">
        <v>0.0</v>
      </c>
      <c r="BP308" s="197" t="n">
        <v>0.0</v>
      </c>
      <c r="BQ308" s="197" t="n">
        <v>999999.0</v>
      </c>
      <c r="BR308" s="197" t="n">
        <v>0.0</v>
      </c>
      <c r="BS308" s="197" t="n">
        <v>999999.0</v>
      </c>
      <c r="BT308" s="197" t="n">
        <v>0.0</v>
      </c>
      <c r="BU308" s="197" t="n">
        <v>235.13099670410156</v>
      </c>
      <c r="BV308" s="197" t="n">
        <v>225.21670532226562</v>
      </c>
      <c r="BW308" s="197" t="n">
        <v>450.0</v>
      </c>
      <c r="BX308" s="197" t="n">
        <v>199.55540466308594</v>
      </c>
      <c r="BY308" s="197" t="n">
        <v>196.2323455810547</v>
      </c>
      <c r="BZ308" s="197" t="n">
        <v>450.0</v>
      </c>
      <c r="CA308" s="197" t="n">
        <v>399.32232666015625</v>
      </c>
      <c r="CB308" s="197" t="n">
        <v>294.62567138671875</v>
      </c>
      <c r="CC308" s="197" t="n">
        <v>631.5789184570312</v>
      </c>
      <c r="CD308" s="197" t="n">
        <v>347.09814453125</v>
      </c>
      <c r="CE308" s="197" t="n">
        <v>314.81341552734375</v>
      </c>
      <c r="CF308" s="197" t="n">
        <v>11000.0</v>
      </c>
      <c r="CG308" s="197" t="n">
        <v>1895.960205078125</v>
      </c>
      <c r="CH308" s="197" t="n">
        <v>1000.0</v>
      </c>
      <c r="CI308" s="197" t="n">
        <v>800.0</v>
      </c>
      <c r="CJ308" s="197" t="n">
        <v>1800.0</v>
      </c>
      <c r="CK308" s="197" t="n">
        <v>20000.0</v>
      </c>
      <c r="CL308" s="197" t="n">
        <v>1911.290283203125</v>
      </c>
      <c r="CM308" s="197" t="n">
        <v>20000.0</v>
      </c>
      <c r="CN308" s="197" t="n">
        <v>20000.0</v>
      </c>
      <c r="CO308" s="197" t="n">
        <v>20000.0</v>
      </c>
      <c r="CP308" s="197" t="n">
        <v>20000.0</v>
      </c>
      <c r="CQ308" s="197" t="n">
        <v>20000.0</v>
      </c>
      <c r="CR308" s="197" t="n">
        <v>5000.0</v>
      </c>
      <c r="CS308" s="197" t="n">
        <v>0.0</v>
      </c>
      <c r="CT308" s="197" t="n">
        <v>0.0</v>
      </c>
      <c r="CU308" s="197" t="n">
        <v>1413.016845703125</v>
      </c>
    </row>
    <row r="309" spans="2:99">
      <c r="B309" s="122" t="s">
        <v>709</v>
      </c>
      <c r="C309" s="197" t="n">
        <v>4500.0</v>
      </c>
      <c r="D309" s="197" t="n">
        <v>3538.0</v>
      </c>
      <c r="E309" s="197" t="n">
        <v>975.0</v>
      </c>
      <c r="F309" s="122" t="s">
        <v>709</v>
      </c>
      <c r="G309" s="197" t="n">
        <v>4004.114501953125</v>
      </c>
      <c r="H309" s="197" t="n">
        <v>3468.09521484375</v>
      </c>
      <c r="I309" s="197" t="n">
        <v>975.0</v>
      </c>
      <c r="J309" s="197" t="n">
        <v>355.4579162597656</v>
      </c>
      <c r="K309" s="197" t="n">
        <v>301.0132141113281</v>
      </c>
      <c r="L309" s="197" t="n">
        <v>2622.67578125</v>
      </c>
      <c r="M309" s="197" t="n">
        <v>2622.67578125</v>
      </c>
      <c r="N309" s="197" t="n">
        <v>1350.617919921875</v>
      </c>
      <c r="O309" s="197" t="n">
        <v>212.1888885498047</v>
      </c>
      <c r="P309" s="197" t="n">
        <v>1350.617919921875</v>
      </c>
      <c r="Q309" s="197" t="n">
        <v>10877.6025390625</v>
      </c>
      <c r="R309" s="197" t="n">
        <v>3155.10009765625</v>
      </c>
      <c r="S309" s="197" t="n">
        <v>0.0</v>
      </c>
      <c r="T309" s="197" t="n">
        <v>0.0</v>
      </c>
      <c r="U309" s="197" t="n">
        <v>-95.38477325439453</v>
      </c>
      <c r="V309" s="197" t="n">
        <v>0.0</v>
      </c>
      <c r="W309" s="197" t="n">
        <v>0.0</v>
      </c>
      <c r="X309" s="197" t="n">
        <v>0.0</v>
      </c>
      <c r="Y309" s="197" t="n">
        <v>0.0</v>
      </c>
      <c r="Z309" s="197" t="n">
        <v>6468.75</v>
      </c>
      <c r="AA309" s="197" t="n">
        <v>0.0</v>
      </c>
      <c r="AB309" s="197" t="n">
        <v>1138.4290771484375</v>
      </c>
      <c r="AC309" s="197" t="n">
        <v>0.0</v>
      </c>
      <c r="AD309" s="197" t="n">
        <v>0.3499999940395355</v>
      </c>
      <c r="AE309" s="197" t="n">
        <v>5245.3515625</v>
      </c>
      <c r="AF309" s="197" t="n">
        <v>0.0</v>
      </c>
      <c r="AG309" s="197" t="n">
        <v>7775.43310546875</v>
      </c>
      <c r="AH309" s="197" t="n">
        <v>2431.697265625</v>
      </c>
      <c r="AI309" s="197" t="n">
        <v>1085.6019287109375</v>
      </c>
      <c r="AJ309" s="197" t="n">
        <v>1095.7783203125</v>
      </c>
      <c r="AK309" s="197" t="n">
        <v>986.5462036132812</v>
      </c>
      <c r="AL309" s="197" t="n">
        <v>6680.0</v>
      </c>
      <c r="AM309" s="197" t="n">
        <v>4488.51220703125</v>
      </c>
      <c r="AN309" s="197" t="n">
        <v>0.0</v>
      </c>
      <c r="AO309" s="197" t="n">
        <v>0.0</v>
      </c>
      <c r="AP309" s="197" t="n">
        <v>0.0</v>
      </c>
      <c r="AQ309" s="197" t="n">
        <v>404.2425537109375</v>
      </c>
      <c r="AR309" s="197" t="n">
        <v>795.5825805664062</v>
      </c>
      <c r="AS309" s="197" t="n">
        <v>0.9182018041610718</v>
      </c>
      <c r="AT309" s="197" t="n">
        <v>-1571.8123779296875</v>
      </c>
      <c r="AU309" s="197" t="n">
        <v>1711.837646484375</v>
      </c>
      <c r="AV309" s="197" t="n">
        <v>8586.3154296875</v>
      </c>
      <c r="AW309" s="197" t="n">
        <v>1641.2037353515625</v>
      </c>
      <c r="AX309" s="197" t="n">
        <v>1.3765100240707397</v>
      </c>
      <c r="AY309" s="197" t="n">
        <v>-3598.744873046875</v>
      </c>
      <c r="AZ309" s="197" t="n">
        <v>0.0</v>
      </c>
      <c r="BA309" s="197" t="n">
        <v>11629.677734375</v>
      </c>
      <c r="BB309" s="197" t="n">
        <v>1103.0068359375</v>
      </c>
      <c r="BC309" s="197" t="n">
        <v>0.0</v>
      </c>
      <c r="BD309" s="197" t="n">
        <v>0.0</v>
      </c>
      <c r="BE309" s="197" t="n">
        <v>0.0</v>
      </c>
      <c r="BF309" s="197" t="n">
        <v>999999.0</v>
      </c>
      <c r="BG309" s="197" t="n">
        <v>999999.0</v>
      </c>
      <c r="BH309" s="197" t="n">
        <v>999999.0</v>
      </c>
      <c r="BI309" s="197" t="n">
        <v>0.0</v>
      </c>
      <c r="BJ309" s="197" t="n">
        <v>999999.0</v>
      </c>
      <c r="BK309" s="197" t="n">
        <v>999999.0</v>
      </c>
      <c r="BL309" s="197" t="n">
        <v>999999.0</v>
      </c>
      <c r="BM309" s="197" t="n">
        <v>0.0</v>
      </c>
      <c r="BN309" s="197" t="n">
        <v>0.0</v>
      </c>
      <c r="BO309" s="197" t="n">
        <v>0.0</v>
      </c>
      <c r="BP309" s="197" t="n">
        <v>0.0</v>
      </c>
      <c r="BQ309" s="197" t="n">
        <v>999999.0</v>
      </c>
      <c r="BR309" s="197" t="n">
        <v>0.0</v>
      </c>
      <c r="BS309" s="197" t="n">
        <v>999999.0</v>
      </c>
      <c r="BT309" s="197" t="n">
        <v>0.0</v>
      </c>
      <c r="BU309" s="197" t="n">
        <v>235.66555786132812</v>
      </c>
      <c r="BV309" s="197" t="n">
        <v>235.1715850830078</v>
      </c>
      <c r="BW309" s="197" t="n">
        <v>550.0</v>
      </c>
      <c r="BX309" s="197" t="n">
        <v>199.58541870117188</v>
      </c>
      <c r="BY309" s="197" t="n">
        <v>199.702880859375</v>
      </c>
      <c r="BZ309" s="197" t="n">
        <v>680.0</v>
      </c>
      <c r="CA309" s="197" t="n">
        <v>438.72332763671875</v>
      </c>
      <c r="CB309" s="197" t="n">
        <v>398.24700927734375</v>
      </c>
      <c r="CC309" s="197" t="n">
        <v>631.5789184570312</v>
      </c>
      <c r="CD309" s="197" t="n">
        <v>408.0535888671875</v>
      </c>
      <c r="CE309" s="197" t="n">
        <v>348.3360900878906</v>
      </c>
      <c r="CF309" s="197" t="n">
        <v>99000.0</v>
      </c>
      <c r="CG309" s="197" t="n">
        <v>6612.72119140625</v>
      </c>
      <c r="CH309" s="197" t="n">
        <v>2500.0</v>
      </c>
      <c r="CI309" s="197" t="n">
        <v>2000.0</v>
      </c>
      <c r="CJ309" s="197" t="n">
        <v>4500.0</v>
      </c>
      <c r="CK309" s="197" t="n">
        <v>20000.0</v>
      </c>
      <c r="CL309" s="197" t="n">
        <v>20000.0</v>
      </c>
      <c r="CM309" s="197" t="n">
        <v>20000.0</v>
      </c>
      <c r="CN309" s="197" t="n">
        <v>20000.0</v>
      </c>
      <c r="CO309" s="197" t="n">
        <v>20000.0</v>
      </c>
      <c r="CP309" s="197" t="n">
        <v>20000.0</v>
      </c>
      <c r="CQ309" s="197" t="n">
        <v>20000.0</v>
      </c>
      <c r="CR309" s="197" t="n">
        <v>5000.0</v>
      </c>
      <c r="CS309" s="197" t="n">
        <v>26.0</v>
      </c>
      <c r="CT309" s="197" t="n">
        <v>26.0</v>
      </c>
      <c r="CU309" s="197" t="n">
        <v>788.7750244140625</v>
      </c>
    </row>
    <row r="310" spans="2:99">
      <c r="B310" s="122" t="s">
        <v>710</v>
      </c>
      <c r="C310" s="197" t="n">
        <v>4150.0</v>
      </c>
      <c r="D310" s="197" t="n">
        <v>3538.0</v>
      </c>
      <c r="E310" s="197" t="n">
        <v>950.0</v>
      </c>
      <c r="F310" s="122" t="s">
        <v>710</v>
      </c>
      <c r="G310" s="197" t="n">
        <v>3469.5693359375</v>
      </c>
      <c r="H310" s="197" t="n">
        <v>2864.655029296875</v>
      </c>
      <c r="I310" s="197" t="n">
        <v>747.0347900390625</v>
      </c>
      <c r="J310" s="197" t="n">
        <v>222.00094604492188</v>
      </c>
      <c r="K310" s="197" t="n">
        <v>383.6590881347656</v>
      </c>
      <c r="L310" s="197" t="n">
        <v>4521.8330078125</v>
      </c>
      <c r="M310" s="197" t="n">
        <v>4521.8330078125</v>
      </c>
      <c r="N310" s="197" t="n">
        <v>6680.0</v>
      </c>
      <c r="O310" s="197" t="n">
        <v>6680.0</v>
      </c>
      <c r="P310" s="197" t="n">
        <v>6680.0</v>
      </c>
      <c r="Q310" s="197" t="n">
        <v>20854.01953125</v>
      </c>
      <c r="R310" s="197" t="n">
        <v>1779.541748046875</v>
      </c>
      <c r="S310" s="197" t="n">
        <v>0.0</v>
      </c>
      <c r="T310" s="197" t="n">
        <v>0.0</v>
      </c>
      <c r="U310" s="197" t="n">
        <v>-160.818359375</v>
      </c>
      <c r="V310" s="197" t="n">
        <v>642.653076171875</v>
      </c>
      <c r="W310" s="197" t="n">
        <v>0.0</v>
      </c>
      <c r="X310" s="197" t="n">
        <v>0.0</v>
      </c>
      <c r="Y310" s="197" t="n">
        <v>0.0</v>
      </c>
      <c r="Z310" s="197" t="n">
        <v>6500.0</v>
      </c>
      <c r="AA310" s="197" t="n">
        <v>0.0</v>
      </c>
      <c r="AB310" s="197" t="n">
        <v>0.0</v>
      </c>
      <c r="AC310" s="197" t="n">
        <v>0.0</v>
      </c>
      <c r="AD310" s="197" t="n">
        <v>0.6499999761581421</v>
      </c>
      <c r="AE310" s="197" t="n">
        <v>14966.353515625</v>
      </c>
      <c r="AF310" s="197" t="n">
        <v>1467.599853515625</v>
      </c>
      <c r="AG310" s="197" t="n">
        <v>10594.333984375</v>
      </c>
      <c r="AH310" s="197" t="n">
        <v>4586.0986328125</v>
      </c>
      <c r="AI310" s="197" t="n">
        <v>3250.0</v>
      </c>
      <c r="AJ310" s="197" t="n">
        <v>8350.693359375</v>
      </c>
      <c r="AK310" s="197" t="n">
        <v>8183.61572265625</v>
      </c>
      <c r="AL310" s="197" t="n">
        <v>6680.0</v>
      </c>
      <c r="AM310" s="197" t="n">
        <v>4521.8330078125</v>
      </c>
      <c r="AN310" s="197" t="n">
        <v>0.0</v>
      </c>
      <c r="AO310" s="197" t="n">
        <v>0.0</v>
      </c>
      <c r="AP310" s="197" t="n">
        <v>0.0</v>
      </c>
      <c r="AQ310" s="197" t="n">
        <v>309.7607421875</v>
      </c>
      <c r="AR310" s="197" t="n">
        <v>875.9867553710938</v>
      </c>
      <c r="AS310" s="197" t="n">
        <v>0.7650477886199951</v>
      </c>
      <c r="AT310" s="197" t="n">
        <v>-4762.8818359375</v>
      </c>
      <c r="AU310" s="197" t="n">
        <v>6225.6005859375</v>
      </c>
      <c r="AV310" s="197" t="n">
        <v>11272.5322265625</v>
      </c>
      <c r="AW310" s="197" t="n">
        <v>7142.6533203125</v>
      </c>
      <c r="AX310" s="197" t="n">
        <v>1.2765698432922363</v>
      </c>
      <c r="AY310" s="197" t="n">
        <v>-9103.4052734375</v>
      </c>
      <c r="AZ310" s="197" t="n">
        <v>0.0</v>
      </c>
      <c r="BA310" s="197" t="n">
        <v>17653.517578125</v>
      </c>
      <c r="BB310" s="197" t="n">
        <v>2181.141357421875</v>
      </c>
      <c r="BC310" s="197" t="n">
        <v>0.0</v>
      </c>
      <c r="BD310" s="197" t="n">
        <v>0.5604692101478577</v>
      </c>
      <c r="BE310" s="197" t="n">
        <v>0.5874671936035156</v>
      </c>
      <c r="BF310" s="197" t="n">
        <v>999998.0</v>
      </c>
      <c r="BG310" s="197" t="n">
        <v>2942.3662109375</v>
      </c>
      <c r="BH310" s="197" t="n">
        <v>2639.844482421875</v>
      </c>
      <c r="BI310" s="197" t="n">
        <v>0.0</v>
      </c>
      <c r="BJ310" s="197" t="n">
        <v>999999.0</v>
      </c>
      <c r="BK310" s="197" t="n">
        <v>14689.8095703125</v>
      </c>
      <c r="BL310" s="197" t="n">
        <v>14953.166015625</v>
      </c>
      <c r="BM310" s="197" t="n">
        <v>0.0</v>
      </c>
      <c r="BN310" s="197" t="n">
        <v>1011.7491455078125</v>
      </c>
      <c r="BO310" s="197" t="n">
        <v>849.4596557617188</v>
      </c>
      <c r="BP310" s="197" t="n">
        <v>0.0</v>
      </c>
      <c r="BQ310" s="197" t="n">
        <v>999999.0</v>
      </c>
      <c r="BR310" s="197" t="n">
        <v>0.0</v>
      </c>
      <c r="BS310" s="197" t="n">
        <v>999999.0</v>
      </c>
      <c r="BT310" s="197" t="n">
        <v>0.0</v>
      </c>
      <c r="BU310" s="197" t="n">
        <v>282.4004211425781</v>
      </c>
      <c r="BV310" s="197" t="n">
        <v>235.65940856933594</v>
      </c>
      <c r="BW310" s="197" t="n">
        <v>740.0</v>
      </c>
      <c r="BX310" s="197" t="n">
        <v>306.9885559082031</v>
      </c>
      <c r="BY310" s="197" t="n">
        <v>199.44766235351562</v>
      </c>
      <c r="BZ310" s="197" t="n">
        <v>1140.0</v>
      </c>
      <c r="CA310" s="197" t="n">
        <v>288.8121032714844</v>
      </c>
      <c r="CB310" s="197" t="n">
        <v>439.9882507324219</v>
      </c>
      <c r="CC310" s="197" t="n">
        <v>631.5789184570312</v>
      </c>
      <c r="CD310" s="197" t="n">
        <v>1906.482421875</v>
      </c>
      <c r="CE310" s="197" t="n">
        <v>406.6981506347656</v>
      </c>
      <c r="CF310" s="197" t="n">
        <v>99000.0</v>
      </c>
      <c r="CG310" s="197" t="n">
        <v>20854.01953125</v>
      </c>
      <c r="CH310" s="197" t="n">
        <v>6680.0</v>
      </c>
      <c r="CI310" s="197" t="n">
        <v>4521.8330078125</v>
      </c>
      <c r="CJ310" s="197" t="n">
        <v>11201.8330078125</v>
      </c>
      <c r="CK310" s="197" t="n">
        <v>20000.0</v>
      </c>
      <c r="CL310" s="197" t="n">
        <v>20000.0</v>
      </c>
      <c r="CM310" s="197" t="n">
        <v>20000.0</v>
      </c>
      <c r="CN310" s="197" t="n">
        <v>20000.0</v>
      </c>
      <c r="CO310" s="197" t="n">
        <v>20000.0</v>
      </c>
      <c r="CP310" s="197" t="n">
        <v>20000.0</v>
      </c>
      <c r="CQ310" s="197" t="n">
        <v>20000.0</v>
      </c>
      <c r="CR310" s="197" t="n">
        <v>5000.0</v>
      </c>
      <c r="CS310" s="197" t="n">
        <v>31.0</v>
      </c>
      <c r="CT310" s="197" t="n">
        <v>31.0</v>
      </c>
      <c r="CU310" s="197" t="n">
        <v>444.88543701171875</v>
      </c>
    </row>
    <row r="311" spans="2:99">
      <c r="B311" s="122" t="s">
        <v>711</v>
      </c>
      <c r="C311" s="197" t="n">
        <v>3700.0</v>
      </c>
      <c r="D311" s="197" t="n">
        <v>3538.0</v>
      </c>
      <c r="E311" s="197" t="n">
        <v>800.0</v>
      </c>
      <c r="F311" s="122" t="s">
        <v>711</v>
      </c>
      <c r="G311" s="197" t="n">
        <v>3157.775146484375</v>
      </c>
      <c r="H311" s="197" t="n">
        <v>2387.374755859375</v>
      </c>
      <c r="I311" s="197" t="n">
        <v>712.352294921875</v>
      </c>
      <c r="J311" s="197" t="n">
        <v>148.0475616455078</v>
      </c>
      <c r="K311" s="197" t="n">
        <v>463.60687255859375</v>
      </c>
      <c r="L311" s="197" t="n">
        <v>4492.4677734375</v>
      </c>
      <c r="M311" s="197" t="n">
        <v>4492.4677734375</v>
      </c>
      <c r="N311" s="197" t="n">
        <v>6680.0</v>
      </c>
      <c r="O311" s="197" t="n">
        <v>6680.0</v>
      </c>
      <c r="P311" s="197" t="n">
        <v>6680.0</v>
      </c>
      <c r="Q311" s="197" t="n">
        <v>16294.3486328125</v>
      </c>
      <c r="R311" s="197" t="n">
        <v>1777.5743408203125</v>
      </c>
      <c r="S311" s="197" t="n">
        <v>0.0</v>
      </c>
      <c r="T311" s="197" t="n">
        <v>0.0</v>
      </c>
      <c r="U311" s="197" t="n">
        <v>-78.1621322631836</v>
      </c>
      <c r="V311" s="197" t="n">
        <v>0.09380603581666946</v>
      </c>
      <c r="W311" s="197" t="n">
        <v>0.09380603581666946</v>
      </c>
      <c r="X311" s="197" t="n">
        <v>0.0</v>
      </c>
      <c r="Y311" s="197" t="n">
        <v>0.0</v>
      </c>
      <c r="Z311" s="197" t="n">
        <v>4000.0</v>
      </c>
      <c r="AA311" s="197" t="n">
        <v>0.0</v>
      </c>
      <c r="AB311" s="197" t="n">
        <v>0.0</v>
      </c>
      <c r="AC311" s="197" t="n">
        <v>0.0</v>
      </c>
      <c r="AD311" s="197" t="n">
        <v>0.6499999761581421</v>
      </c>
      <c r="AE311" s="197" t="n">
        <v>12010.8125</v>
      </c>
      <c r="AF311" s="197" t="n">
        <v>0.0</v>
      </c>
      <c r="AG311" s="197" t="n">
        <v>7120.92626953125</v>
      </c>
      <c r="AH311" s="197" t="n">
        <v>1761.9732666015625</v>
      </c>
      <c r="AI311" s="197" t="n">
        <v>420.4838562011719</v>
      </c>
      <c r="AJ311" s="197" t="n">
        <v>6606.552734375</v>
      </c>
      <c r="AK311" s="197" t="n">
        <v>6585.99169921875</v>
      </c>
      <c r="AL311" s="197" t="n">
        <v>6680.0</v>
      </c>
      <c r="AM311" s="197" t="n">
        <v>4492.4677734375</v>
      </c>
      <c r="AN311" s="197" t="n">
        <v>0.0</v>
      </c>
      <c r="AO311" s="197" t="n">
        <v>0.0</v>
      </c>
      <c r="AP311" s="197" t="n">
        <v>0.0</v>
      </c>
      <c r="AQ311" s="197" t="n">
        <v>144.0018768310547</v>
      </c>
      <c r="AR311" s="197" t="n">
        <v>793.3409423828125</v>
      </c>
      <c r="AS311" s="197" t="n">
        <v>0.7618691921234131</v>
      </c>
      <c r="AT311" s="197" t="n">
        <v>-1211.6243896484375</v>
      </c>
      <c r="AU311" s="197" t="n">
        <v>1590.331298828125</v>
      </c>
      <c r="AV311" s="197" t="n">
        <v>11308.0234375</v>
      </c>
      <c r="AW311" s="197" t="n">
        <v>3968.09130859375</v>
      </c>
      <c r="AX311" s="197" t="n">
        <v>1.2513819932937622</v>
      </c>
      <c r="AY311" s="197" t="n">
        <v>-4892.140625</v>
      </c>
      <c r="AZ311" s="197" t="n">
        <v>0.0</v>
      </c>
      <c r="BA311" s="197" t="n">
        <v>15671.5751953125</v>
      </c>
      <c r="BB311" s="197" t="n">
        <v>550.7052612304688</v>
      </c>
      <c r="BC311" s="197" t="n">
        <v>0.0</v>
      </c>
      <c r="BD311" s="197" t="n">
        <v>0.5528842806816101</v>
      </c>
      <c r="BE311" s="197" t="n">
        <v>0.6220049858093262</v>
      </c>
      <c r="BF311" s="197" t="n">
        <v>999998.0</v>
      </c>
      <c r="BG311" s="197" t="n">
        <v>4469.17626953125</v>
      </c>
      <c r="BH311" s="197" t="n">
        <v>3876.453125</v>
      </c>
      <c r="BI311" s="197" t="n">
        <v>0.0</v>
      </c>
      <c r="BJ311" s="197" t="n">
        <v>999999.0</v>
      </c>
      <c r="BK311" s="197" t="n">
        <v>13554.6162109375</v>
      </c>
      <c r="BL311" s="197" t="n">
        <v>14097.7392578125</v>
      </c>
      <c r="BM311" s="197" t="n">
        <v>0.0</v>
      </c>
      <c r="BN311" s="197" t="n">
        <v>-162.56748962402344</v>
      </c>
      <c r="BO311" s="197" t="n">
        <v>-556.9556884765625</v>
      </c>
      <c r="BP311" s="197" t="n">
        <v>0.0</v>
      </c>
      <c r="BQ311" s="197" t="n">
        <v>999999.0</v>
      </c>
      <c r="BR311" s="197" t="n">
        <v>0.0</v>
      </c>
      <c r="BS311" s="197" t="n">
        <v>999999.0</v>
      </c>
      <c r="BT311" s="197" t="n">
        <v>0.0</v>
      </c>
      <c r="BU311" s="197" t="n">
        <v>790.19091796875</v>
      </c>
      <c r="BV311" s="197" t="n">
        <v>290.9839782714844</v>
      </c>
      <c r="BW311" s="197" t="n">
        <v>1490.0</v>
      </c>
      <c r="BX311" s="197" t="n">
        <v>534.06591796875</v>
      </c>
      <c r="BY311" s="197" t="n">
        <v>314.32818603515625</v>
      </c>
      <c r="BZ311" s="197" t="n">
        <v>1990.0</v>
      </c>
      <c r="CA311" s="197" t="n">
        <v>321.6381530761719</v>
      </c>
      <c r="CB311" s="197" t="n">
        <v>288.4342346191406</v>
      </c>
      <c r="CC311" s="197" t="n">
        <v>964.9122924804688</v>
      </c>
      <c r="CD311" s="197" t="n">
        <v>3367.708251953125</v>
      </c>
      <c r="CE311" s="197" t="n">
        <v>1992.6087646484375</v>
      </c>
      <c r="CF311" s="197" t="n">
        <v>99000.0</v>
      </c>
      <c r="CG311" s="197" t="n">
        <v>16254.87890625</v>
      </c>
      <c r="CH311" s="197" t="n">
        <v>6680.0</v>
      </c>
      <c r="CI311" s="197" t="n">
        <v>4492.4677734375</v>
      </c>
      <c r="CJ311" s="197" t="n">
        <v>11172.4677734375</v>
      </c>
      <c r="CK311" s="197" t="n">
        <v>20000.0</v>
      </c>
      <c r="CL311" s="197" t="n">
        <v>20000.0</v>
      </c>
      <c r="CM311" s="197" t="n">
        <v>20000.0</v>
      </c>
      <c r="CN311" s="197" t="n">
        <v>20000.0</v>
      </c>
      <c r="CO311" s="197" t="n">
        <v>20000.0</v>
      </c>
      <c r="CP311" s="197" t="n">
        <v>20000.0</v>
      </c>
      <c r="CQ311" s="197" t="n">
        <v>20000.0</v>
      </c>
      <c r="CR311" s="197" t="n">
        <v>5000.0</v>
      </c>
      <c r="CS311" s="197" t="n">
        <v>31.0</v>
      </c>
      <c r="CT311" s="197" t="n">
        <v>31.0</v>
      </c>
      <c r="CU311" s="197" t="n">
        <v>444.3935852050781</v>
      </c>
    </row>
    <row r="312" spans="2:99">
      <c r="B312" s="122" t="s">
        <v>712</v>
      </c>
      <c r="C312" s="197" t="n">
        <v>3400.0</v>
      </c>
      <c r="D312" s="197" t="n">
        <v>3350.0</v>
      </c>
      <c r="E312" s="197" t="n">
        <v>650.0</v>
      </c>
      <c r="F312" s="122" t="s">
        <v>712</v>
      </c>
      <c r="G312" s="197" t="n">
        <v>3066.204345703125</v>
      </c>
      <c r="H312" s="197" t="n">
        <v>2181.13623046875</v>
      </c>
      <c r="I312" s="197" t="n">
        <v>642.7510986328125</v>
      </c>
      <c r="J312" s="197" t="n">
        <v>192.39483642578125</v>
      </c>
      <c r="K312" s="197" t="n">
        <v>619.0416870117188</v>
      </c>
      <c r="L312" s="197" t="n">
        <v>4427.78125</v>
      </c>
      <c r="M312" s="197" t="n">
        <v>4427.78125</v>
      </c>
      <c r="N312" s="197" t="n">
        <v>6680.0</v>
      </c>
      <c r="O312" s="197" t="n">
        <v>5513.6787109375</v>
      </c>
      <c r="P312" s="197" t="n">
        <v>6599.576171875</v>
      </c>
      <c r="Q312" s="197" t="n">
        <v>14589.93359375</v>
      </c>
      <c r="R312" s="197" t="n">
        <v>2153.490966796875</v>
      </c>
      <c r="S312" s="197" t="n">
        <v>0.0</v>
      </c>
      <c r="T312" s="197" t="n">
        <v>0.0</v>
      </c>
      <c r="U312" s="197" t="n">
        <v>-134.9053192138672</v>
      </c>
      <c r="V312" s="197" t="n">
        <v>1074.084716796875</v>
      </c>
      <c r="W312" s="197" t="n">
        <v>952.0747680664062</v>
      </c>
      <c r="X312" s="197" t="n">
        <v>0.0</v>
      </c>
      <c r="Y312" s="197" t="n">
        <v>122.00997924804688</v>
      </c>
      <c r="Z312" s="197" t="n">
        <v>3000.0</v>
      </c>
      <c r="AA312" s="197" t="n">
        <v>1.0</v>
      </c>
      <c r="AB312" s="197" t="n">
        <v>1085.8975830078125</v>
      </c>
      <c r="AC312" s="197" t="n">
        <v>0.0</v>
      </c>
      <c r="AD312" s="197" t="n">
        <v>0.6499999761581421</v>
      </c>
      <c r="AE312" s="197" t="n">
        <v>11107.78125</v>
      </c>
      <c r="AF312" s="197" t="n">
        <v>0.0</v>
      </c>
      <c r="AG312" s="197" t="n">
        <v>2911.60205078125</v>
      </c>
      <c r="AH312" s="197" t="n">
        <v>2295.12158203125</v>
      </c>
      <c r="AI312" s="197" t="n">
        <v>1273.7384033203125</v>
      </c>
      <c r="AJ312" s="197" t="n">
        <v>3184.419189453125</v>
      </c>
      <c r="AK312" s="197" t="n">
        <v>3239.419677734375</v>
      </c>
      <c r="AL312" s="197" t="n">
        <v>6680.0</v>
      </c>
      <c r="AM312" s="197" t="n">
        <v>4427.78125</v>
      </c>
      <c r="AN312" s="197" t="n">
        <v>0.0</v>
      </c>
      <c r="AO312" s="197" t="n">
        <v>0.0</v>
      </c>
      <c r="AP312" s="197" t="n">
        <v>0.0</v>
      </c>
      <c r="AQ312" s="197" t="n">
        <v>144.0018768310547</v>
      </c>
      <c r="AR312" s="197" t="n">
        <v>713.3931274414062</v>
      </c>
      <c r="AS312" s="197" t="n">
        <v>0.0</v>
      </c>
      <c r="AT312" s="197" t="n">
        <v>999999.0</v>
      </c>
      <c r="AU312" s="197" t="n">
        <v>0.0</v>
      </c>
      <c r="AV312" s="197" t="n">
        <v>999999.0</v>
      </c>
      <c r="AW312" s="197" t="n">
        <v>0.0</v>
      </c>
      <c r="AX312" s="197" t="n">
        <v>0.0</v>
      </c>
      <c r="AY312" s="197" t="n">
        <v>999999.0</v>
      </c>
      <c r="AZ312" s="197" t="n">
        <v>0.0</v>
      </c>
      <c r="BA312" s="197" t="n">
        <v>999999.0</v>
      </c>
      <c r="BB312" s="197" t="n">
        <v>0.0</v>
      </c>
      <c r="BC312" s="197" t="n">
        <v>0.0</v>
      </c>
      <c r="BD312" s="197" t="n">
        <v>0.6085492372512817</v>
      </c>
      <c r="BE312" s="197" t="n">
        <v>0.7318263649940491</v>
      </c>
      <c r="BF312" s="197" t="n">
        <v>999998.0</v>
      </c>
      <c r="BG312" s="197" t="n">
        <v>2944.564697265625</v>
      </c>
      <c r="BH312" s="197" t="n">
        <v>1721.29931640625</v>
      </c>
      <c r="BI312" s="197" t="n">
        <v>0.0</v>
      </c>
      <c r="BJ312" s="197" t="n">
        <v>999999.0</v>
      </c>
      <c r="BK312" s="197" t="n">
        <v>11869.134765625</v>
      </c>
      <c r="BL312" s="197" t="n">
        <v>12453.767578125</v>
      </c>
      <c r="BM312" s="197" t="n">
        <v>0.0</v>
      </c>
      <c r="BN312" s="197" t="n">
        <v>2884.3388671875</v>
      </c>
      <c r="BO312" s="197" t="n">
        <v>2296.218994140625</v>
      </c>
      <c r="BP312" s="197" t="n">
        <v>0.0</v>
      </c>
      <c r="BQ312" s="197" t="n">
        <v>999999.0</v>
      </c>
      <c r="BR312" s="197" t="n">
        <v>0.0</v>
      </c>
      <c r="BS312" s="197" t="n">
        <v>999999.0</v>
      </c>
      <c r="BT312" s="197" t="n">
        <v>0.0</v>
      </c>
      <c r="BU312" s="197" t="n">
        <v>1541.3154296875</v>
      </c>
      <c r="BV312" s="197" t="n">
        <v>769.6526489257812</v>
      </c>
      <c r="BW312" s="197" t="n">
        <v>99000.0</v>
      </c>
      <c r="BX312" s="197" t="n">
        <v>1002.61083984375</v>
      </c>
      <c r="BY312" s="197" t="n">
        <v>519.68505859375</v>
      </c>
      <c r="BZ312" s="197" t="n">
        <v>99000.0</v>
      </c>
      <c r="CA312" s="197" t="n">
        <v>583.5629272460938</v>
      </c>
      <c r="CB312" s="197" t="n">
        <v>318.4616394042969</v>
      </c>
      <c r="CC312" s="197" t="n">
        <v>964.9122924804688</v>
      </c>
      <c r="CD312" s="197" t="n">
        <v>5202.0615234375</v>
      </c>
      <c r="CE312" s="197" t="n">
        <v>3270.07568359375</v>
      </c>
      <c r="CF312" s="197" t="n">
        <v>99000.0</v>
      </c>
      <c r="CG312" s="197" t="n">
        <v>12288.7158203125</v>
      </c>
      <c r="CH312" s="197" t="n">
        <v>6680.0</v>
      </c>
      <c r="CI312" s="197" t="n">
        <v>3742.85302734375</v>
      </c>
      <c r="CJ312" s="197" t="n">
        <v>10422.853515625</v>
      </c>
      <c r="CK312" s="197" t="n">
        <v>20000.0</v>
      </c>
      <c r="CL312" s="197" t="n">
        <v>20000.0</v>
      </c>
      <c r="CM312" s="197" t="n">
        <v>20000.0</v>
      </c>
      <c r="CN312" s="197" t="n">
        <v>20000.0</v>
      </c>
      <c r="CO312" s="197" t="n">
        <v>20000.0</v>
      </c>
      <c r="CP312" s="197" t="n">
        <v>20000.0</v>
      </c>
      <c r="CQ312" s="197" t="n">
        <v>20000.0</v>
      </c>
      <c r="CR312" s="197" t="n">
        <v>5000.0</v>
      </c>
      <c r="CS312" s="197" t="n">
        <v>30.0</v>
      </c>
      <c r="CT312" s="197" t="n">
        <v>30.0</v>
      </c>
      <c r="CU312" s="197" t="n">
        <v>538.3727416992188</v>
      </c>
    </row>
    <row r="313" spans="2:99">
      <c r="B313" s="122" t="s">
        <v>713</v>
      </c>
      <c r="C313" s="197" t="n">
        <v>3250.0</v>
      </c>
      <c r="D313" s="197" t="n">
        <v>3163.0</v>
      </c>
      <c r="E313" s="197" t="n">
        <v>720.0</v>
      </c>
      <c r="F313" s="122" t="s">
        <v>713</v>
      </c>
      <c r="G313" s="197" t="n">
        <v>2922.0791015625</v>
      </c>
      <c r="H313" s="197" t="n">
        <v>1938.2840576171875</v>
      </c>
      <c r="I313" s="197" t="n">
        <v>520.593994140625</v>
      </c>
      <c r="J313" s="197" t="n">
        <v>278.8285827636719</v>
      </c>
      <c r="K313" s="197" t="n">
        <v>770.71044921875</v>
      </c>
      <c r="L313" s="197" t="n">
        <v>4306.29541015625</v>
      </c>
      <c r="M313" s="197" t="n">
        <v>4306.29541015625</v>
      </c>
      <c r="N313" s="197" t="n">
        <v>6562.984375</v>
      </c>
      <c r="O313" s="197" t="n">
        <v>4911.4013671875</v>
      </c>
      <c r="P313" s="197" t="n">
        <v>5516.50732421875</v>
      </c>
      <c r="Q313" s="197" t="n">
        <v>13558.216796875</v>
      </c>
      <c r="R313" s="197" t="n">
        <v>2916.984130859375</v>
      </c>
      <c r="S313" s="197" t="n">
        <v>0.0</v>
      </c>
      <c r="T313" s="197" t="n">
        <v>0.0</v>
      </c>
      <c r="U313" s="197" t="n">
        <v>-108.0809555053711</v>
      </c>
      <c r="V313" s="197" t="n">
        <v>563.4876098632812</v>
      </c>
      <c r="W313" s="197" t="n">
        <v>0.0</v>
      </c>
      <c r="X313" s="197" t="n">
        <v>0.0</v>
      </c>
      <c r="Y313" s="197" t="n">
        <v>563.4876098632812</v>
      </c>
      <c r="Z313" s="197" t="n">
        <v>4000.0</v>
      </c>
      <c r="AA313" s="197" t="n">
        <v>1.0</v>
      </c>
      <c r="AB313" s="197" t="n">
        <v>605.1060791015625</v>
      </c>
      <c r="AC313" s="197" t="n">
        <v>0.0</v>
      </c>
      <c r="AD313" s="197" t="n">
        <v>0.6499999761581421</v>
      </c>
      <c r="AE313" s="197" t="n">
        <v>10869.279296875</v>
      </c>
      <c r="AF313" s="197" t="n">
        <v>467.9001770019531</v>
      </c>
      <c r="AG313" s="197" t="n">
        <v>2556.76416015625</v>
      </c>
      <c r="AH313" s="197" t="n">
        <v>2383.222412109375</v>
      </c>
      <c r="AI313" s="197" t="n">
        <v>1492.1524658203125</v>
      </c>
      <c r="AJ313" s="197" t="n">
        <v>2024.38916015625</v>
      </c>
      <c r="AK313" s="197" t="n">
        <v>2008.80712890625</v>
      </c>
      <c r="AL313" s="197" t="n">
        <v>6680.0</v>
      </c>
      <c r="AM313" s="197" t="n">
        <v>4306.29541015625</v>
      </c>
      <c r="AN313" s="197" t="n">
        <v>0.0</v>
      </c>
      <c r="AO313" s="197" t="n">
        <v>0.0</v>
      </c>
      <c r="AP313" s="197" t="n">
        <v>0.0</v>
      </c>
      <c r="AQ313" s="197" t="n">
        <v>161.8333282470703</v>
      </c>
      <c r="AR313" s="197" t="n">
        <v>775.9459228515625</v>
      </c>
      <c r="AS313" s="197" t="n">
        <v>0.0</v>
      </c>
      <c r="AT313" s="197" t="n">
        <v>999999.0</v>
      </c>
      <c r="AU313" s="197" t="n">
        <v>0.0</v>
      </c>
      <c r="AV313" s="197" t="n">
        <v>999999.0</v>
      </c>
      <c r="AW313" s="197" t="n">
        <v>0.0</v>
      </c>
      <c r="AX313" s="197" t="n">
        <v>0.0</v>
      </c>
      <c r="AY313" s="197" t="n">
        <v>999999.0</v>
      </c>
      <c r="AZ313" s="197" t="n">
        <v>0.0</v>
      </c>
      <c r="BA313" s="197" t="n">
        <v>999999.0</v>
      </c>
      <c r="BB313" s="197" t="n">
        <v>0.0</v>
      </c>
      <c r="BC313" s="197" t="n">
        <v>0.0</v>
      </c>
      <c r="BD313" s="197" t="n">
        <v>0.6016844511032104</v>
      </c>
      <c r="BE313" s="197" t="n">
        <v>0.74924236536026</v>
      </c>
      <c r="BF313" s="197" t="n">
        <v>999998.0</v>
      </c>
      <c r="BG313" s="197" t="n">
        <v>3260.96630859375</v>
      </c>
      <c r="BH313" s="197" t="n">
        <v>1853.68896484375</v>
      </c>
      <c r="BI313" s="197" t="n">
        <v>0.0</v>
      </c>
      <c r="BJ313" s="197" t="n">
        <v>999999.0</v>
      </c>
      <c r="BK313" s="197" t="n">
        <v>11443.4443359375</v>
      </c>
      <c r="BL313" s="197" t="n">
        <v>12042.849609375</v>
      </c>
      <c r="BM313" s="197" t="n">
        <v>0.0</v>
      </c>
      <c r="BN313" s="197" t="n">
        <v>3635.61962890625</v>
      </c>
      <c r="BO313" s="197" t="n">
        <v>3023.540283203125</v>
      </c>
      <c r="BP313" s="197" t="n">
        <v>1.4176145792007446</v>
      </c>
      <c r="BQ313" s="197" t="n">
        <v>5714.54541015625</v>
      </c>
      <c r="BR313" s="197" t="n">
        <v>0.0</v>
      </c>
      <c r="BS313" s="197" t="n">
        <v>999999.0</v>
      </c>
      <c r="BT313" s="197" t="n">
        <v>0.0</v>
      </c>
      <c r="BU313" s="197" t="n">
        <v>2225.675537109375</v>
      </c>
      <c r="BV313" s="197" t="n">
        <v>1532.9677734375</v>
      </c>
      <c r="BW313" s="197" t="n">
        <v>99000.0</v>
      </c>
      <c r="BX313" s="197" t="n">
        <v>1502.75048828125</v>
      </c>
      <c r="BY313" s="197" t="n">
        <v>1002.4293823242188</v>
      </c>
      <c r="BZ313" s="197" t="n">
        <v>99000.0</v>
      </c>
      <c r="CA313" s="197" t="n">
        <v>809.5006103515625</v>
      </c>
      <c r="CB313" s="197" t="n">
        <v>575.2396850585938</v>
      </c>
      <c r="CC313" s="197" t="n">
        <v>964.9122924804688</v>
      </c>
      <c r="CD313" s="197" t="n">
        <v>6586.234375</v>
      </c>
      <c r="CE313" s="197" t="n">
        <v>5211.0947265625</v>
      </c>
      <c r="CF313" s="197" t="n">
        <v>19000.0</v>
      </c>
      <c r="CG313" s="197" t="n">
        <v>8658.26953125</v>
      </c>
      <c r="CH313" s="197" t="n">
        <v>5873.2353515625</v>
      </c>
      <c r="CI313" s="197" t="n">
        <v>2467.59619140625</v>
      </c>
      <c r="CJ313" s="197" t="n">
        <v>8340.8310546875</v>
      </c>
      <c r="CK313" s="197" t="n">
        <v>20000.0</v>
      </c>
      <c r="CL313" s="197" t="n">
        <v>20000.0</v>
      </c>
      <c r="CM313" s="197" t="n">
        <v>20000.0</v>
      </c>
      <c r="CN313" s="197" t="n">
        <v>20000.0</v>
      </c>
      <c r="CO313" s="197" t="n">
        <v>20000.0</v>
      </c>
      <c r="CP313" s="197" t="n">
        <v>20000.0</v>
      </c>
      <c r="CQ313" s="197" t="n">
        <v>20000.0</v>
      </c>
      <c r="CR313" s="197" t="n">
        <v>5000.0</v>
      </c>
      <c r="CS313" s="197" t="n">
        <v>31.0</v>
      </c>
      <c r="CT313" s="197" t="n">
        <v>31.0</v>
      </c>
      <c r="CU313" s="197" t="n">
        <v>729.2460327148438</v>
      </c>
    </row>
    <row r="314" spans="2:99">
      <c r="B314" s="122" t="s">
        <v>714</v>
      </c>
      <c r="C314" s="197" t="n">
        <v>3252.0</v>
      </c>
      <c r="D314" s="197" t="n">
        <v>3007.0</v>
      </c>
      <c r="E314" s="197" t="n">
        <v>575.0</v>
      </c>
      <c r="F314" s="122" t="s">
        <v>714</v>
      </c>
      <c r="G314" s="197" t="n">
        <v>2926.97998046875</v>
      </c>
      <c r="H314" s="197" t="n">
        <v>1920.1751708984375</v>
      </c>
      <c r="I314" s="197" t="n">
        <v>516.891357421875</v>
      </c>
      <c r="J314" s="197" t="n">
        <v>429.62677001953125</v>
      </c>
      <c r="K314" s="197" t="n">
        <v>933.99462890625</v>
      </c>
      <c r="L314" s="197" t="n">
        <v>4238.31201171875</v>
      </c>
      <c r="M314" s="197" t="n">
        <v>4238.31201171875</v>
      </c>
      <c r="N314" s="197" t="n">
        <v>5479.94140625</v>
      </c>
      <c r="O314" s="197" t="n">
        <v>4354.56640625</v>
      </c>
      <c r="P314" s="197" t="n">
        <v>5479.94140625</v>
      </c>
      <c r="Q314" s="197" t="n">
        <v>11798.8759765625</v>
      </c>
      <c r="R314" s="197" t="n">
        <v>2417.765380859375</v>
      </c>
      <c r="S314" s="197" t="n">
        <v>0.0</v>
      </c>
      <c r="T314" s="197" t="n">
        <v>107.83666229248047</v>
      </c>
      <c r="U314" s="197" t="n">
        <v>309.1776123046875</v>
      </c>
      <c r="V314" s="197" t="n">
        <v>228.8558349609375</v>
      </c>
      <c r="W314" s="197" t="n">
        <v>228.8558349609375</v>
      </c>
      <c r="X314" s="197" t="n">
        <v>0.0</v>
      </c>
      <c r="Y314" s="197" t="n">
        <v>0.0</v>
      </c>
      <c r="Z314" s="197" t="n">
        <v>4500.0</v>
      </c>
      <c r="AA314" s="197" t="n">
        <v>1.0</v>
      </c>
      <c r="AB314" s="197" t="n">
        <v>1125.374755859375</v>
      </c>
      <c r="AC314" s="197" t="n">
        <v>0.0</v>
      </c>
      <c r="AD314" s="197" t="n">
        <v>0.6499999761581421</v>
      </c>
      <c r="AE314" s="197" t="n">
        <v>9718.2529296875</v>
      </c>
      <c r="AF314" s="197" t="n">
        <v>0.0</v>
      </c>
      <c r="AG314" s="197" t="n">
        <v>1520.7471923828125</v>
      </c>
      <c r="AH314" s="197" t="n">
        <v>1383.6087646484375</v>
      </c>
      <c r="AI314" s="197" t="n">
        <v>0.0</v>
      </c>
      <c r="AJ314" s="197" t="n">
        <v>0.0</v>
      </c>
      <c r="AK314" s="197" t="n">
        <v>263.5152893066406</v>
      </c>
      <c r="AL314" s="197" t="n">
        <v>6680.0</v>
      </c>
      <c r="AM314" s="197" t="n">
        <v>4238.31201171875</v>
      </c>
      <c r="AN314" s="197" t="n">
        <v>0.0</v>
      </c>
      <c r="AO314" s="197" t="n">
        <v>0.0</v>
      </c>
      <c r="AP314" s="197" t="n">
        <v>0.0</v>
      </c>
      <c r="AQ314" s="197" t="n">
        <v>323.6666564941406</v>
      </c>
      <c r="AR314" s="197" t="n">
        <v>932.85009765625</v>
      </c>
      <c r="AS314" s="197" t="n">
        <v>0.0</v>
      </c>
      <c r="AT314" s="197" t="n">
        <v>999999.0</v>
      </c>
      <c r="AU314" s="197" t="n">
        <v>0.0</v>
      </c>
      <c r="AV314" s="197" t="n">
        <v>999999.0</v>
      </c>
      <c r="AW314" s="197" t="n">
        <v>0.0</v>
      </c>
      <c r="AX314" s="197" t="n">
        <v>0.0</v>
      </c>
      <c r="AY314" s="197" t="n">
        <v>999999.0</v>
      </c>
      <c r="AZ314" s="197" t="n">
        <v>0.0</v>
      </c>
      <c r="BA314" s="197" t="n">
        <v>999999.0</v>
      </c>
      <c r="BB314" s="197" t="n">
        <v>0.0</v>
      </c>
      <c r="BC314" s="197" t="n">
        <v>0.0</v>
      </c>
      <c r="BD314" s="197" t="n">
        <v>0.5148646235466003</v>
      </c>
      <c r="BE314" s="197" t="n">
        <v>0.6097346544265747</v>
      </c>
      <c r="BF314" s="197" t="n">
        <v>999998.0</v>
      </c>
      <c r="BG314" s="197" t="n">
        <v>3683.397705078125</v>
      </c>
      <c r="BH314" s="197" t="n">
        <v>2692.358154296875</v>
      </c>
      <c r="BI314" s="197" t="n">
        <v>0.0</v>
      </c>
      <c r="BJ314" s="197" t="n">
        <v>999999.0</v>
      </c>
      <c r="BK314" s="197" t="n">
        <v>9885.0009765625</v>
      </c>
      <c r="BL314" s="197" t="n">
        <v>10036.6826171875</v>
      </c>
      <c r="BM314" s="197" t="n">
        <v>0.0</v>
      </c>
      <c r="BN314" s="197" t="n">
        <v>4458.29296875</v>
      </c>
      <c r="BO314" s="197" t="n">
        <v>4367.7548828125</v>
      </c>
      <c r="BP314" s="197" t="n">
        <v>1.2404327392578125</v>
      </c>
      <c r="BQ314" s="197" t="n">
        <v>3664.77294921875</v>
      </c>
      <c r="BR314" s="197" t="n">
        <v>0.0</v>
      </c>
      <c r="BS314" s="197" t="n">
        <v>999999.0</v>
      </c>
      <c r="BT314" s="197" t="n">
        <v>0.0</v>
      </c>
      <c r="BU314" s="197" t="n">
        <v>2297.085693359375</v>
      </c>
      <c r="BV314" s="197" t="n">
        <v>2254.926513671875</v>
      </c>
      <c r="BW314" s="197" t="n">
        <v>99000.0</v>
      </c>
      <c r="BX314" s="197" t="n">
        <v>1647.0067138671875</v>
      </c>
      <c r="BY314" s="197" t="n">
        <v>1526.1004638671875</v>
      </c>
      <c r="BZ314" s="197" t="n">
        <v>99000.0</v>
      </c>
      <c r="CA314" s="197" t="n">
        <v>834.0680541992188</v>
      </c>
      <c r="CB314" s="197" t="n">
        <v>820.225830078125</v>
      </c>
      <c r="CC314" s="197" t="n">
        <v>964.9122924804688</v>
      </c>
      <c r="CD314" s="197" t="n">
        <v>7300.19921875</v>
      </c>
      <c r="CE314" s="197" t="n">
        <v>6627.68603515625</v>
      </c>
      <c r="CF314" s="197" t="n">
        <v>15500.0</v>
      </c>
      <c r="CG314" s="197" t="n">
        <v>9154.6171875</v>
      </c>
      <c r="CH314" s="197" t="n">
        <v>5745.9541015625</v>
      </c>
      <c r="CI314" s="197" t="n">
        <v>2528.291259765625</v>
      </c>
      <c r="CJ314" s="197" t="n">
        <v>8274.2451171875</v>
      </c>
      <c r="CK314" s="197" t="n">
        <v>20000.0</v>
      </c>
      <c r="CL314" s="197" t="n">
        <v>20000.0</v>
      </c>
      <c r="CM314" s="197" t="n">
        <v>20000.0</v>
      </c>
      <c r="CN314" s="197" t="n">
        <v>20000.0</v>
      </c>
      <c r="CO314" s="197" t="n">
        <v>20000.0</v>
      </c>
      <c r="CP314" s="197" t="n">
        <v>20000.0</v>
      </c>
      <c r="CQ314" s="197" t="n">
        <v>20000.0</v>
      </c>
      <c r="CR314" s="197" t="n">
        <v>5000.0</v>
      </c>
      <c r="CS314" s="197" t="n">
        <v>19.0</v>
      </c>
      <c r="CT314" s="197" t="n">
        <v>19.0</v>
      </c>
      <c r="CU314" s="197" t="n">
        <v>604.4413452148438</v>
      </c>
    </row>
    <row r="315" spans="2:99">
      <c r="B315" s="122" t="s">
        <v>715</v>
      </c>
      <c r="C315" s="197" t="n">
        <v>3370.0</v>
      </c>
      <c r="D315" s="197" t="n">
        <v>3076.0</v>
      </c>
      <c r="E315" s="197" t="n">
        <v>575.0</v>
      </c>
      <c r="F315" s="122" t="s">
        <v>715</v>
      </c>
      <c r="G315" s="197" t="n">
        <v>3010.84130859375</v>
      </c>
      <c r="H315" s="197" t="n">
        <v>1956.63525390625</v>
      </c>
      <c r="I315" s="197" t="n">
        <v>505.62139892578125</v>
      </c>
      <c r="J315" s="197" t="n">
        <v>611.7825927734375</v>
      </c>
      <c r="K315" s="197" t="n">
        <v>1067.0</v>
      </c>
      <c r="L315" s="197" t="n">
        <v>4218.24853515625</v>
      </c>
      <c r="M315" s="197" t="n">
        <v>4218.24853515625</v>
      </c>
      <c r="N315" s="197" t="n">
        <v>5236.1591796875</v>
      </c>
      <c r="O315" s="197" t="n">
        <v>4629.56640625</v>
      </c>
      <c r="P315" s="197" t="n">
        <v>5236.1591796875</v>
      </c>
      <c r="Q315" s="197" t="n">
        <v>14268.1982421875</v>
      </c>
      <c r="R315" s="197" t="n">
        <v>3040.293212890625</v>
      </c>
      <c r="S315" s="197" t="n">
        <v>0.0</v>
      </c>
      <c r="T315" s="197" t="n">
        <v>93.8940658569336</v>
      </c>
      <c r="U315" s="197" t="n">
        <v>80.3987808227539</v>
      </c>
      <c r="V315" s="197" t="n">
        <v>3304.16455078125</v>
      </c>
      <c r="W315" s="197" t="n">
        <v>563.1922607421875</v>
      </c>
      <c r="X315" s="197" t="n">
        <v>0.0</v>
      </c>
      <c r="Y315" s="197" t="n">
        <v>0.0</v>
      </c>
      <c r="Z315" s="197" t="n">
        <v>4500.0</v>
      </c>
      <c r="AA315" s="197" t="n">
        <v>1.0</v>
      </c>
      <c r="AB315" s="197" t="n">
        <v>606.5926513671875</v>
      </c>
      <c r="AC315" s="197" t="n">
        <v>0.0</v>
      </c>
      <c r="AD315" s="197" t="n">
        <v>0.6499999761581421</v>
      </c>
      <c r="AE315" s="197" t="n">
        <v>11650.609375</v>
      </c>
      <c r="AF315" s="197" t="n">
        <v>325.5703430175781</v>
      </c>
      <c r="AG315" s="197" t="n">
        <v>0.0</v>
      </c>
      <c r="AH315" s="197" t="n">
        <v>1438.488037109375</v>
      </c>
      <c r="AI315" s="197" t="n">
        <v>0.0</v>
      </c>
      <c r="AJ315" s="197" t="n">
        <v>0.0</v>
      </c>
      <c r="AK315" s="197" t="n">
        <v>297.29461669921875</v>
      </c>
      <c r="AL315" s="197" t="n">
        <v>7235.75244140625</v>
      </c>
      <c r="AM315" s="197" t="n">
        <v>4218.24853515625</v>
      </c>
      <c r="AN315" s="197" t="n">
        <v>0.0</v>
      </c>
      <c r="AO315" s="197" t="n">
        <v>0.0</v>
      </c>
      <c r="AP315" s="197" t="n">
        <v>0.0</v>
      </c>
      <c r="AQ315" s="197" t="n">
        <v>485.5</v>
      </c>
      <c r="AR315" s="197" t="n">
        <v>1067.0</v>
      </c>
      <c r="AS315" s="197" t="n">
        <v>0.0</v>
      </c>
      <c r="AT315" s="197" t="n">
        <v>999999.0</v>
      </c>
      <c r="AU315" s="197" t="n">
        <v>0.0</v>
      </c>
      <c r="AV315" s="197" t="n">
        <v>999999.0</v>
      </c>
      <c r="AW315" s="197" t="n">
        <v>0.0</v>
      </c>
      <c r="AX315" s="197" t="n">
        <v>0.0</v>
      </c>
      <c r="AY315" s="197" t="n">
        <v>999999.0</v>
      </c>
      <c r="AZ315" s="197" t="n">
        <v>0.0</v>
      </c>
      <c r="BA315" s="197" t="n">
        <v>999999.0</v>
      </c>
      <c r="BB315" s="197" t="n">
        <v>0.0</v>
      </c>
      <c r="BC315" s="197" t="n">
        <v>0.0</v>
      </c>
      <c r="BD315" s="197" t="n">
        <v>0.4232053756713867</v>
      </c>
      <c r="BE315" s="197" t="n">
        <v>0.4933340847492218</v>
      </c>
      <c r="BF315" s="197" t="n">
        <v>999998.0</v>
      </c>
      <c r="BG315" s="197" t="n">
        <v>3554.89990234375</v>
      </c>
      <c r="BH315" s="197" t="n">
        <v>2623.623046875</v>
      </c>
      <c r="BI315" s="197" t="n">
        <v>0.0</v>
      </c>
      <c r="BJ315" s="197" t="n">
        <v>999999.0</v>
      </c>
      <c r="BK315" s="197" t="n">
        <v>9682.474609375</v>
      </c>
      <c r="BL315" s="197" t="n">
        <v>9766.587890625</v>
      </c>
      <c r="BM315" s="197" t="n">
        <v>0.0</v>
      </c>
      <c r="BN315" s="197" t="n">
        <v>7240.97216796875</v>
      </c>
      <c r="BO315" s="197" t="n">
        <v>7240.97216796875</v>
      </c>
      <c r="BP315" s="197" t="n">
        <v>1.3826631307601929</v>
      </c>
      <c r="BQ315" s="197" t="n">
        <v>3734.204833984375</v>
      </c>
      <c r="BR315" s="197" t="n">
        <v>0.0</v>
      </c>
      <c r="BS315" s="197" t="n">
        <v>999999.0</v>
      </c>
      <c r="BT315" s="197" t="n">
        <v>0.0</v>
      </c>
      <c r="BU315" s="197" t="n">
        <v>2360.6845703125</v>
      </c>
      <c r="BV315" s="197" t="n">
        <v>2298.720947265625</v>
      </c>
      <c r="BW315" s="197" t="n">
        <v>99000.0</v>
      </c>
      <c r="BX315" s="197" t="n">
        <v>1758.2022705078125</v>
      </c>
      <c r="BY315" s="197" t="n">
        <v>1647.126708984375</v>
      </c>
      <c r="BZ315" s="197" t="n">
        <v>99000.0</v>
      </c>
      <c r="CA315" s="197" t="n">
        <v>903.1725463867188</v>
      </c>
      <c r="CB315" s="197" t="n">
        <v>838.8363647460938</v>
      </c>
      <c r="CC315" s="197" t="n">
        <v>964.9122924804688</v>
      </c>
      <c r="CD315" s="197" t="n">
        <v>7881.69287109375</v>
      </c>
      <c r="CE315" s="197" t="n">
        <v>7348.48193359375</v>
      </c>
      <c r="CF315" s="197" t="n">
        <v>15500.0</v>
      </c>
      <c r="CG315" s="197" t="n">
        <v>8290.505859375</v>
      </c>
      <c r="CH315" s="197" t="n">
        <v>4500.0</v>
      </c>
      <c r="CI315" s="197" t="n">
        <v>2213.6123046875</v>
      </c>
      <c r="CJ315" s="197" t="n">
        <v>6713.6123046875</v>
      </c>
      <c r="CK315" s="197" t="n">
        <v>20000.0</v>
      </c>
      <c r="CL315" s="197" t="n">
        <v>20000.0</v>
      </c>
      <c r="CM315" s="197" t="n">
        <v>20000.0</v>
      </c>
      <c r="CN315" s="197" t="n">
        <v>20000.0</v>
      </c>
      <c r="CO315" s="197" t="n">
        <v>20000.0</v>
      </c>
      <c r="CP315" s="197" t="n">
        <v>20000.0</v>
      </c>
      <c r="CQ315" s="197" t="n">
        <v>20000.0</v>
      </c>
      <c r="CR315" s="197" t="n">
        <v>5000.0</v>
      </c>
      <c r="CS315" s="197" t="n">
        <v>12.0</v>
      </c>
      <c r="CT315" s="197" t="n">
        <v>12.0</v>
      </c>
      <c r="CU315" s="197" t="n">
        <v>760.0733032226562</v>
      </c>
    </row>
    <row r="316" spans="2:99">
      <c r="B316" s="122" t="s">
        <v>716</v>
      </c>
      <c r="C316" s="197" t="n">
        <v>3828.0</v>
      </c>
      <c r="D316" s="197" t="n">
        <v>3163.0</v>
      </c>
      <c r="E316" s="197" t="n">
        <v>575.0</v>
      </c>
      <c r="F316" s="122" t="s">
        <v>716</v>
      </c>
      <c r="G316" s="197" t="n">
        <v>2988.591552734375</v>
      </c>
      <c r="H316" s="197" t="n">
        <v>1977.040283203125</v>
      </c>
      <c r="I316" s="197" t="n">
        <v>474.41534423828125</v>
      </c>
      <c r="J316" s="197" t="n">
        <v>748.177490234375</v>
      </c>
      <c r="K316" s="197" t="n">
        <v>1067.0</v>
      </c>
      <c r="L316" s="197" t="n">
        <v>3647.664794921875</v>
      </c>
      <c r="M316" s="197" t="n">
        <v>3647.664794921875</v>
      </c>
      <c r="N316" s="197" t="n">
        <v>3183.0908203125</v>
      </c>
      <c r="O316" s="197" t="n">
        <v>3183.0908203125</v>
      </c>
      <c r="P316" s="197" t="n">
        <v>3183.0908203125</v>
      </c>
      <c r="Q316" s="197" t="n">
        <v>11609.2275390625</v>
      </c>
      <c r="R316" s="197" t="n">
        <v>2610.563720703125</v>
      </c>
      <c r="S316" s="197" t="n">
        <v>0.0</v>
      </c>
      <c r="T316" s="197" t="n">
        <v>0.0</v>
      </c>
      <c r="U316" s="197" t="n">
        <v>-215.47409057617188</v>
      </c>
      <c r="V316" s="197" t="n">
        <v>1649.228759765625</v>
      </c>
      <c r="W316" s="197" t="n">
        <v>1649.228759765625</v>
      </c>
      <c r="X316" s="197" t="n">
        <v>0.0</v>
      </c>
      <c r="Y316" s="197" t="n">
        <v>0.0</v>
      </c>
      <c r="Z316" s="197" t="n">
        <v>6000.0</v>
      </c>
      <c r="AA316" s="197" t="n">
        <v>1.0</v>
      </c>
      <c r="AB316" s="197" t="n">
        <v>0.0</v>
      </c>
      <c r="AC316" s="197" t="n">
        <v>0.0</v>
      </c>
      <c r="AD316" s="197" t="n">
        <v>0.6499999761581421</v>
      </c>
      <c r="AE316" s="197" t="n">
        <v>9457.0419921875</v>
      </c>
      <c r="AF316" s="197" t="n">
        <v>0.0</v>
      </c>
      <c r="AG316" s="197" t="n">
        <v>864.9866333007812</v>
      </c>
      <c r="AH316" s="197" t="n">
        <v>1383.5615234375</v>
      </c>
      <c r="AI316" s="197" t="n">
        <v>0.0</v>
      </c>
      <c r="AJ316" s="197" t="n">
        <v>5.864770412445068</v>
      </c>
      <c r="AK316" s="197" t="n">
        <v>0.0</v>
      </c>
      <c r="AL316" s="197" t="n">
        <v>7550.18798828125</v>
      </c>
      <c r="AM316" s="197" t="n">
        <v>4222.00634765625</v>
      </c>
      <c r="AN316" s="197" t="n">
        <v>0.0</v>
      </c>
      <c r="AO316" s="197" t="n">
        <v>0.0</v>
      </c>
      <c r="AP316" s="197" t="n">
        <v>0.0</v>
      </c>
      <c r="AQ316" s="197" t="n">
        <v>647.3333129882812</v>
      </c>
      <c r="AR316" s="197" t="n">
        <v>266.3512268066406</v>
      </c>
      <c r="AS316" s="197" t="n">
        <v>0.0</v>
      </c>
      <c r="AT316" s="197" t="n">
        <v>999999.0</v>
      </c>
      <c r="AU316" s="197" t="n">
        <v>0.0</v>
      </c>
      <c r="AV316" s="197" t="n">
        <v>999999.0</v>
      </c>
      <c r="AW316" s="197" t="n">
        <v>0.0</v>
      </c>
      <c r="AX316" s="197" t="n">
        <v>0.0</v>
      </c>
      <c r="AY316" s="197" t="n">
        <v>999999.0</v>
      </c>
      <c r="AZ316" s="197" t="n">
        <v>0.0</v>
      </c>
      <c r="BA316" s="197" t="n">
        <v>999999.0</v>
      </c>
      <c r="BB316" s="197" t="n">
        <v>0.0</v>
      </c>
      <c r="BC316" s="197" t="n">
        <v>0.4948924779891968</v>
      </c>
      <c r="BD316" s="197" t="n">
        <v>0.5052559971809387</v>
      </c>
      <c r="BE316" s="197" t="n">
        <v>0.5369634032249451</v>
      </c>
      <c r="BF316" s="197" t="n">
        <v>4693.72314453125</v>
      </c>
      <c r="BG316" s="197" t="n">
        <v>4626.79931640625</v>
      </c>
      <c r="BH316" s="197" t="n">
        <v>4270.30078125</v>
      </c>
      <c r="BI316" s="197" t="n">
        <v>0.0</v>
      </c>
      <c r="BJ316" s="197" t="n">
        <v>10451.0478515625</v>
      </c>
      <c r="BK316" s="197" t="n">
        <v>10504.6884765625</v>
      </c>
      <c r="BL316" s="197" t="n">
        <v>10517.0576171875</v>
      </c>
      <c r="BM316" s="197" t="n">
        <v>368.941162109375</v>
      </c>
      <c r="BN316" s="197" t="n">
        <v>340.6111755371094</v>
      </c>
      <c r="BO316" s="197" t="n">
        <v>746.949462890625</v>
      </c>
      <c r="BP316" s="197" t="n">
        <v>1.2176250219345093</v>
      </c>
      <c r="BQ316" s="197" t="n">
        <v>3102.03515625</v>
      </c>
      <c r="BR316" s="197" t="n">
        <v>0.0</v>
      </c>
      <c r="BS316" s="197" t="n">
        <v>999999.0</v>
      </c>
      <c r="BT316" s="197" t="n">
        <v>0.0</v>
      </c>
      <c r="BU316" s="197" t="n">
        <v>1867.6865234375</v>
      </c>
      <c r="BV316" s="197" t="n">
        <v>2412.77197265625</v>
      </c>
      <c r="BW316" s="197" t="n">
        <v>99000.0</v>
      </c>
      <c r="BX316" s="197" t="n">
        <v>1093.218505859375</v>
      </c>
      <c r="BY316" s="197" t="n">
        <v>1799.376220703125</v>
      </c>
      <c r="BZ316" s="197" t="n">
        <v>99000.0</v>
      </c>
      <c r="CA316" s="197" t="n">
        <v>967.7907104492188</v>
      </c>
      <c r="CB316" s="197" t="n">
        <v>915.15625</v>
      </c>
      <c r="CC316" s="197" t="n">
        <v>778.9473876953125</v>
      </c>
      <c r="CD316" s="197" t="n">
        <v>5485.79931640625</v>
      </c>
      <c r="CE316" s="197" t="n">
        <v>8007.5029296875</v>
      </c>
      <c r="CF316" s="197" t="n">
        <v>12500.0</v>
      </c>
      <c r="CG316" s="197" t="n">
        <v>0.0</v>
      </c>
      <c r="CH316" s="197" t="n">
        <v>300.0</v>
      </c>
      <c r="CI316" s="197" t="n">
        <v>2042.03271484375</v>
      </c>
      <c r="CJ316" s="197" t="n">
        <v>2342.03271484375</v>
      </c>
      <c r="CK316" s="197" t="n">
        <v>20000.0</v>
      </c>
      <c r="CL316" s="197" t="n">
        <v>20000.0</v>
      </c>
      <c r="CM316" s="197" t="n">
        <v>20000.0</v>
      </c>
      <c r="CN316" s="197" t="n">
        <v>20000.0</v>
      </c>
      <c r="CO316" s="197" t="n">
        <v>20000.0</v>
      </c>
      <c r="CP316" s="197" t="n">
        <v>20000.0</v>
      </c>
      <c r="CQ316" s="197" t="n">
        <v>20000.0</v>
      </c>
      <c r="CR316" s="197" t="n">
        <v>5000.0</v>
      </c>
      <c r="CS316" s="197" t="n">
        <v>0.0</v>
      </c>
      <c r="CT316" s="197" t="n">
        <v>0.0</v>
      </c>
      <c r="CU316" s="197" t="n">
        <v>652.6409301757812</v>
      </c>
    </row>
    <row r="317" spans="2:99">
      <c r="B317" s="122" t="s">
        <v>717</v>
      </c>
      <c r="C317" s="197" t="n">
        <v>4188.0</v>
      </c>
      <c r="D317" s="197" t="n">
        <v>3099.0</v>
      </c>
      <c r="E317" s="197" t="n">
        <v>575.0</v>
      </c>
      <c r="F317" s="122" t="s">
        <v>717</v>
      </c>
      <c r="G317" s="197" t="n">
        <v>3265.36572265625</v>
      </c>
      <c r="H317" s="197" t="n">
        <v>2238.994384765625</v>
      </c>
      <c r="I317" s="197" t="n">
        <v>548.1953735351562</v>
      </c>
      <c r="J317" s="197" t="n">
        <v>836.8374633789062</v>
      </c>
      <c r="K317" s="197" t="n">
        <v>1067.0</v>
      </c>
      <c r="L317" s="197" t="n">
        <v>3508.029296875</v>
      </c>
      <c r="M317" s="197" t="n">
        <v>3508.029296875</v>
      </c>
      <c r="N317" s="197" t="n">
        <v>3508.029296875</v>
      </c>
      <c r="O317" s="197" t="n">
        <v>3508.029296875</v>
      </c>
      <c r="P317" s="197" t="n">
        <v>3508.029296875</v>
      </c>
      <c r="Q317" s="197" t="n">
        <v>18690.783203125</v>
      </c>
      <c r="R317" s="197" t="n">
        <v>2840.900146484375</v>
      </c>
      <c r="S317" s="197" t="n">
        <v>0.0</v>
      </c>
      <c r="T317" s="197" t="n">
        <v>0.0</v>
      </c>
      <c r="U317" s="197" t="n">
        <v>351.9320983886719</v>
      </c>
      <c r="V317" s="197" t="n">
        <v>7534.1123046875</v>
      </c>
      <c r="W317" s="197" t="n">
        <v>4314.9951171875</v>
      </c>
      <c r="X317" s="197" t="n">
        <v>3219.1171875</v>
      </c>
      <c r="Y317" s="197" t="n">
        <v>0.0</v>
      </c>
      <c r="Z317" s="197" t="n">
        <v>8021.4287109375</v>
      </c>
      <c r="AA317" s="197" t="n">
        <v>1.0</v>
      </c>
      <c r="AB317" s="197" t="n">
        <v>0.0</v>
      </c>
      <c r="AC317" s="197" t="n">
        <v>0.0</v>
      </c>
      <c r="AD317" s="197" t="n">
        <v>0.44999998807907104</v>
      </c>
      <c r="AE317" s="197" t="n">
        <v>10118.5634765625</v>
      </c>
      <c r="AF317" s="197" t="n">
        <v>1122.043701171875</v>
      </c>
      <c r="AG317" s="197" t="n">
        <v>0.0</v>
      </c>
      <c r="AH317" s="197" t="n">
        <v>1168.149169921875</v>
      </c>
      <c r="AI317" s="197" t="n">
        <v>0.0</v>
      </c>
      <c r="AJ317" s="197" t="n">
        <v>0.0</v>
      </c>
      <c r="AK317" s="197" t="n">
        <v>400.3659362792969</v>
      </c>
      <c r="AL317" s="197" t="n">
        <v>7626.966796875</v>
      </c>
      <c r="AM317" s="197" t="n">
        <v>4237.1337890625</v>
      </c>
      <c r="AN317" s="197" t="n">
        <v>0.0</v>
      </c>
      <c r="AO317" s="197" t="n">
        <v>0.0</v>
      </c>
      <c r="AP317" s="197" t="n">
        <v>0.0</v>
      </c>
      <c r="AQ317" s="197" t="n">
        <v>809.1666870117188</v>
      </c>
      <c r="AR317" s="197" t="n">
        <v>246.77272033691406</v>
      </c>
      <c r="AS317" s="197" t="n">
        <v>0.0</v>
      </c>
      <c r="AT317" s="197" t="n">
        <v>999999.0</v>
      </c>
      <c r="AU317" s="197" t="n">
        <v>0.0</v>
      </c>
      <c r="AV317" s="197" t="n">
        <v>999999.0</v>
      </c>
      <c r="AW317" s="197" t="n">
        <v>0.0</v>
      </c>
      <c r="AX317" s="197" t="n">
        <v>0.0</v>
      </c>
      <c r="AY317" s="197" t="n">
        <v>999999.0</v>
      </c>
      <c r="AZ317" s="197" t="n">
        <v>0.0</v>
      </c>
      <c r="BA317" s="197" t="n">
        <v>999999.0</v>
      </c>
      <c r="BB317" s="197" t="n">
        <v>0.0</v>
      </c>
      <c r="BC317" s="197" t="n">
        <v>0.5029768347740173</v>
      </c>
      <c r="BD317" s="197" t="n">
        <v>0.49827125668525696</v>
      </c>
      <c r="BE317" s="197" t="n">
        <v>0.4948665499687195</v>
      </c>
      <c r="BF317" s="197" t="n">
        <v>8492.9326171875</v>
      </c>
      <c r="BG317" s="197" t="n">
        <v>8519.6064453125</v>
      </c>
      <c r="BH317" s="197" t="n">
        <v>8547.2939453125</v>
      </c>
      <c r="BI317" s="197" t="n">
        <v>0.0</v>
      </c>
      <c r="BJ317" s="197" t="n">
        <v>18086.68359375</v>
      </c>
      <c r="BK317" s="197" t="n">
        <v>18023.6015625</v>
      </c>
      <c r="BL317" s="197" t="n">
        <v>17986.349609375</v>
      </c>
      <c r="BM317" s="197" t="n">
        <v>-6083.078125</v>
      </c>
      <c r="BN317" s="197" t="n">
        <v>-6240.5263671875</v>
      </c>
      <c r="BO317" s="197" t="n">
        <v>-6317.2373046875</v>
      </c>
      <c r="BP317" s="197" t="n">
        <v>1.1816903352737427</v>
      </c>
      <c r="BQ317" s="197" t="n">
        <v>-50.86317825317383</v>
      </c>
      <c r="BR317" s="197" t="n">
        <v>0.0</v>
      </c>
      <c r="BS317" s="197" t="n">
        <v>999999.0</v>
      </c>
      <c r="BT317" s="197" t="n">
        <v>0.0</v>
      </c>
      <c r="BU317" s="197" t="n">
        <v>1148.0299072265625</v>
      </c>
      <c r="BV317" s="197" t="n">
        <v>1854.2381591796875</v>
      </c>
      <c r="BW317" s="197" t="n">
        <v>99000.0</v>
      </c>
      <c r="BX317" s="197" t="n">
        <v>787.3207397460938</v>
      </c>
      <c r="BY317" s="197" t="n">
        <v>1078.2078857421875</v>
      </c>
      <c r="BZ317" s="197" t="n">
        <v>99000.0</v>
      </c>
      <c r="CA317" s="197" t="n">
        <v>645.2236938476562</v>
      </c>
      <c r="CB317" s="197" t="n">
        <v>973.5665283203125</v>
      </c>
      <c r="CC317" s="197" t="n">
        <v>659.6491088867188</v>
      </c>
      <c r="CD317" s="197" t="n">
        <v>4392.828125</v>
      </c>
      <c r="CE317" s="197" t="n">
        <v>5432.173828125</v>
      </c>
      <c r="CF317" s="197" t="n">
        <v>8000.0</v>
      </c>
      <c r="CG317" s="197" t="n">
        <v>0.0</v>
      </c>
      <c r="CH317" s="197" t="n">
        <v>300.0</v>
      </c>
      <c r="CI317" s="197" t="n">
        <v>2500.0</v>
      </c>
      <c r="CJ317" s="197" t="n">
        <v>2800.0</v>
      </c>
      <c r="CK317" s="197" t="n">
        <v>20000.0</v>
      </c>
      <c r="CL317" s="197" t="n">
        <v>20000.0</v>
      </c>
      <c r="CM317" s="197" t="n">
        <v>20000.0</v>
      </c>
      <c r="CN317" s="197" t="n">
        <v>20000.0</v>
      </c>
      <c r="CO317" s="197" t="n">
        <v>20000.0</v>
      </c>
      <c r="CP317" s="197" t="n">
        <v>20000.0</v>
      </c>
      <c r="CQ317" s="197" t="n">
        <v>20000.0</v>
      </c>
      <c r="CR317" s="197" t="n">
        <v>5000.0</v>
      </c>
      <c r="CS317" s="197" t="n">
        <v>0.0</v>
      </c>
      <c r="CT317" s="197" t="n">
        <v>0.0</v>
      </c>
      <c r="CU317" s="197" t="n">
        <v>1420.4500732421875</v>
      </c>
    </row>
    <row r="318" spans="2:99">
      <c r="B318" s="122" t="s">
        <v>718</v>
      </c>
      <c r="C318" s="197" t="n">
        <v>4438.0</v>
      </c>
      <c r="D318" s="197" t="n">
        <v>2982.0</v>
      </c>
      <c r="E318" s="197" t="n">
        <v>674.0</v>
      </c>
      <c r="F318" s="122" t="s">
        <v>718</v>
      </c>
      <c r="G318" s="197" t="n">
        <v>3797.861083984375</v>
      </c>
      <c r="H318" s="197" t="n">
        <v>2564.329345703125</v>
      </c>
      <c r="I318" s="197" t="n">
        <v>674.0</v>
      </c>
      <c r="J318" s="197" t="n">
        <v>787.9283447265625</v>
      </c>
      <c r="K318" s="197" t="n">
        <v>1067.0</v>
      </c>
      <c r="L318" s="197" t="n">
        <v>1261.436279296875</v>
      </c>
      <c r="M318" s="197" t="n">
        <v>1261.436279296875</v>
      </c>
      <c r="N318" s="197" t="n">
        <v>1261.436279296875</v>
      </c>
      <c r="O318" s="197" t="n">
        <v>1261.436279296875</v>
      </c>
      <c r="P318" s="197" t="n">
        <v>1261.436279296875</v>
      </c>
      <c r="Q318" s="197" t="n">
        <v>20178.115234375</v>
      </c>
      <c r="R318" s="197" t="n">
        <v>2280.0</v>
      </c>
      <c r="S318" s="197" t="n">
        <v>0.0</v>
      </c>
      <c r="T318" s="197" t="n">
        <v>1.7429237365722656</v>
      </c>
      <c r="U318" s="197" t="n">
        <v>-19.488018035888672</v>
      </c>
      <c r="V318" s="197" t="n">
        <v>9245.7509765625</v>
      </c>
      <c r="W318" s="197" t="n">
        <v>3245.6845703125</v>
      </c>
      <c r="X318" s="197" t="n">
        <v>6000.06640625</v>
      </c>
      <c r="Y318" s="197" t="n">
        <v>0.0</v>
      </c>
      <c r="Z318" s="197" t="n">
        <v>11250.0</v>
      </c>
      <c r="AA318" s="197" t="n">
        <v>1.0</v>
      </c>
      <c r="AB318" s="197" t="n">
        <v>0.0</v>
      </c>
      <c r="AC318" s="197" t="n">
        <v>0.0</v>
      </c>
      <c r="AD318" s="197" t="n">
        <v>0.3499999940395355</v>
      </c>
      <c r="AE318" s="197" t="n">
        <v>8218.7861328125</v>
      </c>
      <c r="AF318" s="197" t="n">
        <v>3250.571044921875</v>
      </c>
      <c r="AG318" s="197" t="n">
        <v>0.0</v>
      </c>
      <c r="AH318" s="197" t="n">
        <v>1608.179931640625</v>
      </c>
      <c r="AI318" s="197" t="n">
        <v>490.8505859375</v>
      </c>
      <c r="AJ318" s="197" t="n">
        <v>0.0</v>
      </c>
      <c r="AK318" s="197" t="n">
        <v>116.67948150634766</v>
      </c>
      <c r="AL318" s="197" t="n">
        <v>7017.41064453125</v>
      </c>
      <c r="AM318" s="197" t="n">
        <v>4249.935546875</v>
      </c>
      <c r="AN318" s="197" t="n">
        <v>0.0</v>
      </c>
      <c r="AO318" s="197" t="n">
        <v>0.0</v>
      </c>
      <c r="AP318" s="197" t="n">
        <v>0.0</v>
      </c>
      <c r="AQ318" s="197" t="n">
        <v>288.70220947265625</v>
      </c>
      <c r="AR318" s="197" t="n">
        <v>339.0130920410156</v>
      </c>
      <c r="AS318" s="197" t="n">
        <v>0.0</v>
      </c>
      <c r="AT318" s="197" t="n">
        <v>999999.0</v>
      </c>
      <c r="AU318" s="197" t="n">
        <v>0.0</v>
      </c>
      <c r="AV318" s="197" t="n">
        <v>999999.0</v>
      </c>
      <c r="AW318" s="197" t="n">
        <v>0.0</v>
      </c>
      <c r="AX318" s="197" t="n">
        <v>0.0</v>
      </c>
      <c r="AY318" s="197" t="n">
        <v>999999.0</v>
      </c>
      <c r="AZ318" s="197" t="n">
        <v>0.0</v>
      </c>
      <c r="BA318" s="197" t="n">
        <v>999999.0</v>
      </c>
      <c r="BB318" s="197" t="n">
        <v>0.0</v>
      </c>
      <c r="BC318" s="197" t="n">
        <v>0.0</v>
      </c>
      <c r="BD318" s="197" t="n">
        <v>0.0</v>
      </c>
      <c r="BE318" s="197" t="n">
        <v>0.0</v>
      </c>
      <c r="BF318" s="197" t="n">
        <v>999999.0</v>
      </c>
      <c r="BG318" s="197" t="n">
        <v>999999.0</v>
      </c>
      <c r="BH318" s="197" t="n">
        <v>999999.0</v>
      </c>
      <c r="BI318" s="197" t="n">
        <v>0.0</v>
      </c>
      <c r="BJ318" s="197" t="n">
        <v>999999.0</v>
      </c>
      <c r="BK318" s="197" t="n">
        <v>999999.0</v>
      </c>
      <c r="BL318" s="197" t="n">
        <v>999999.0</v>
      </c>
      <c r="BM318" s="197" t="n">
        <v>0.0</v>
      </c>
      <c r="BN318" s="197" t="n">
        <v>0.0</v>
      </c>
      <c r="BO318" s="197" t="n">
        <v>0.0</v>
      </c>
      <c r="BP318" s="197" t="n">
        <v>1.220503568649292</v>
      </c>
      <c r="BQ318" s="197" t="n">
        <v>6635.72802734375</v>
      </c>
      <c r="BR318" s="197" t="n">
        <v>0.0</v>
      </c>
      <c r="BS318" s="197" t="n">
        <v>999999.0</v>
      </c>
      <c r="BT318" s="197" t="n">
        <v>0.0</v>
      </c>
      <c r="BU318" s="197" t="n">
        <v>617.3271484375</v>
      </c>
      <c r="BV318" s="197" t="n">
        <v>1163.51220703125</v>
      </c>
      <c r="BW318" s="197" t="n">
        <v>99000.0</v>
      </c>
      <c r="BX318" s="197" t="n">
        <v>368.46142578125</v>
      </c>
      <c r="BY318" s="197" t="n">
        <v>807.3200073242188</v>
      </c>
      <c r="BZ318" s="197" t="n">
        <v>99000.0</v>
      </c>
      <c r="CA318" s="197" t="n">
        <v>458.9249572753906</v>
      </c>
      <c r="CB318" s="197" t="n">
        <v>641.3854370117188</v>
      </c>
      <c r="CC318" s="197" t="n">
        <v>631.5789184570312</v>
      </c>
      <c r="CD318" s="197" t="n">
        <v>1984.2696533203125</v>
      </c>
      <c r="CE318" s="197" t="n">
        <v>4513.55322265625</v>
      </c>
      <c r="CF318" s="197" t="n">
        <v>8000.0</v>
      </c>
      <c r="CG318" s="197" t="n">
        <v>0.0</v>
      </c>
      <c r="CH318" s="197" t="n">
        <v>300.0</v>
      </c>
      <c r="CI318" s="197" t="n">
        <v>800.0</v>
      </c>
      <c r="CJ318" s="197" t="n">
        <v>1100.0</v>
      </c>
      <c r="CK318" s="197" t="n">
        <v>20000.0</v>
      </c>
      <c r="CL318" s="197" t="n">
        <v>20000.0</v>
      </c>
      <c r="CM318" s="197" t="n">
        <v>20000.0</v>
      </c>
      <c r="CN318" s="197" t="n">
        <v>20000.0</v>
      </c>
      <c r="CO318" s="197" t="n">
        <v>20000.0</v>
      </c>
      <c r="CP318" s="197" t="n">
        <v>20000.0</v>
      </c>
      <c r="CQ318" s="197" t="n">
        <v>20000.0</v>
      </c>
      <c r="CR318" s="197" t="n">
        <v>4000.0</v>
      </c>
      <c r="CS318" s="197" t="n">
        <v>0.0</v>
      </c>
      <c r="CT318" s="197" t="n">
        <v>0.0</v>
      </c>
      <c r="CU318" s="197" t="n">
        <v>1140.0</v>
      </c>
    </row>
    <row r="319" spans="2:99">
      <c r="B319" s="122" t="s">
        <v>719</v>
      </c>
      <c r="C319" s="197" t="n">
        <v>4552.0</v>
      </c>
      <c r="D319" s="197" t="n">
        <v>3447.0</v>
      </c>
      <c r="E319" s="197" t="n">
        <v>800.0</v>
      </c>
      <c r="F319" s="122" t="s">
        <v>719</v>
      </c>
      <c r="G319" s="197" t="n">
        <v>4043.879150390625</v>
      </c>
      <c r="H319" s="197" t="n">
        <v>2795.4560546875</v>
      </c>
      <c r="I319" s="197" t="n">
        <v>778.0823974609375</v>
      </c>
      <c r="J319" s="197" t="n">
        <v>671.7027587890625</v>
      </c>
      <c r="K319" s="197" t="n">
        <v>860.8596801757812</v>
      </c>
      <c r="L319" s="197" t="n">
        <v>855.5221557617188</v>
      </c>
      <c r="M319" s="197" t="n">
        <v>855.5221557617188</v>
      </c>
      <c r="N319" s="197" t="n">
        <v>855.5221557617188</v>
      </c>
      <c r="O319" s="197" t="n">
        <v>855.5221557617188</v>
      </c>
      <c r="P319" s="197" t="n">
        <v>855.5221557617188</v>
      </c>
      <c r="Q319" s="197" t="n">
        <v>10307.236328125</v>
      </c>
      <c r="R319" s="197" t="n">
        <v>3422.088623046875</v>
      </c>
      <c r="S319" s="197" t="n">
        <v>0.0</v>
      </c>
      <c r="T319" s="197" t="n">
        <v>0.0</v>
      </c>
      <c r="U319" s="197" t="n">
        <v>-69.45992279052734</v>
      </c>
      <c r="V319" s="197" t="n">
        <v>2831.29296875</v>
      </c>
      <c r="W319" s="197" t="n">
        <v>1068.098388671875</v>
      </c>
      <c r="X319" s="197" t="n">
        <v>1707.0087890625</v>
      </c>
      <c r="Y319" s="197" t="n">
        <v>56.185882568359375</v>
      </c>
      <c r="Z319" s="197" t="n">
        <v>7987.5</v>
      </c>
      <c r="AA319" s="197" t="n">
        <v>1.0</v>
      </c>
      <c r="AB319" s="197" t="n">
        <v>0.0</v>
      </c>
      <c r="AC319" s="197" t="n">
        <v>0.0</v>
      </c>
      <c r="AD319" s="197" t="n">
        <v>0.3499999940395355</v>
      </c>
      <c r="AE319" s="197" t="n">
        <v>5099.9072265625</v>
      </c>
      <c r="AF319" s="197" t="n">
        <v>439.0777587890625</v>
      </c>
      <c r="AG319" s="197" t="n">
        <v>0.0</v>
      </c>
      <c r="AH319" s="197" t="n">
        <v>1074.624267578125</v>
      </c>
      <c r="AI319" s="197" t="n">
        <v>0.0</v>
      </c>
      <c r="AJ319" s="197" t="n">
        <v>2.7207934856414795</v>
      </c>
      <c r="AK319" s="197" t="n">
        <v>0.0</v>
      </c>
      <c r="AL319" s="197" t="n">
        <v>6680.0</v>
      </c>
      <c r="AM319" s="197" t="n">
        <v>4420.43408203125</v>
      </c>
      <c r="AN319" s="197" t="n">
        <v>1711.0443115234375</v>
      </c>
      <c r="AO319" s="197" t="n">
        <v>855.5221557617188</v>
      </c>
      <c r="AP319" s="197" t="n">
        <v>855.5221557617188</v>
      </c>
      <c r="AQ319" s="197" t="n">
        <v>495.3890075683594</v>
      </c>
      <c r="AR319" s="197" t="n">
        <v>894.7532958984375</v>
      </c>
      <c r="AS319" s="197" t="n">
        <v>0.8127958178520203</v>
      </c>
      <c r="AT319" s="197" t="n">
        <v>1035.4661865234375</v>
      </c>
      <c r="AU319" s="197" t="n">
        <v>0.0</v>
      </c>
      <c r="AV319" s="197" t="n">
        <v>9608.0361328125</v>
      </c>
      <c r="AW319" s="197" t="n">
        <v>1353.69091796875</v>
      </c>
      <c r="AX319" s="197" t="n">
        <v>1.4782865047454834</v>
      </c>
      <c r="AY319" s="197" t="n">
        <v>-3132.926025390625</v>
      </c>
      <c r="AZ319" s="197" t="n">
        <v>0.0</v>
      </c>
      <c r="BA319" s="197" t="n">
        <v>12458.5849609375</v>
      </c>
      <c r="BB319" s="197" t="n">
        <v>3799.25927734375</v>
      </c>
      <c r="BC319" s="197" t="n">
        <v>0.0</v>
      </c>
      <c r="BD319" s="197" t="n">
        <v>0.0</v>
      </c>
      <c r="BE319" s="197" t="n">
        <v>0.0</v>
      </c>
      <c r="BF319" s="197" t="n">
        <v>999999.0</v>
      </c>
      <c r="BG319" s="197" t="n">
        <v>999999.0</v>
      </c>
      <c r="BH319" s="197" t="n">
        <v>999999.0</v>
      </c>
      <c r="BI319" s="197" t="n">
        <v>0.0</v>
      </c>
      <c r="BJ319" s="197" t="n">
        <v>999999.0</v>
      </c>
      <c r="BK319" s="197" t="n">
        <v>999999.0</v>
      </c>
      <c r="BL319" s="197" t="n">
        <v>999999.0</v>
      </c>
      <c r="BM319" s="197" t="n">
        <v>0.0</v>
      </c>
      <c r="BN319" s="197" t="n">
        <v>0.0</v>
      </c>
      <c r="BO319" s="197" t="n">
        <v>0.0</v>
      </c>
      <c r="BP319" s="197" t="n">
        <v>0.0</v>
      </c>
      <c r="BQ319" s="197" t="n">
        <v>999999.0</v>
      </c>
      <c r="BR319" s="197" t="n">
        <v>0.0</v>
      </c>
      <c r="BS319" s="197" t="n">
        <v>999999.0</v>
      </c>
      <c r="BT319" s="197" t="n">
        <v>0.0</v>
      </c>
      <c r="BU319" s="197" t="n">
        <v>258.90301513671875</v>
      </c>
      <c r="BV319" s="197" t="n">
        <v>616.8063354492188</v>
      </c>
      <c r="BW319" s="197" t="n">
        <v>450.0</v>
      </c>
      <c r="BX319" s="197" t="n">
        <v>185.34288024902344</v>
      </c>
      <c r="BY319" s="197" t="n">
        <v>361.943115234375</v>
      </c>
      <c r="BZ319" s="197" t="n">
        <v>450.0</v>
      </c>
      <c r="CA319" s="197" t="n">
        <v>340.5906982421875</v>
      </c>
      <c r="CB319" s="197" t="n">
        <v>463.4089660644531</v>
      </c>
      <c r="CC319" s="197" t="n">
        <v>631.5789184570312</v>
      </c>
      <c r="CD319" s="197" t="n">
        <v>423.9643859863281</v>
      </c>
      <c r="CE319" s="197" t="n">
        <v>1931.732666015625</v>
      </c>
      <c r="CF319" s="197" t="n">
        <v>11000.0</v>
      </c>
      <c r="CG319" s="197" t="n">
        <v>3336.92138671875</v>
      </c>
      <c r="CH319" s="197" t="n">
        <v>1000.0</v>
      </c>
      <c r="CI319" s="197" t="n">
        <v>800.0</v>
      </c>
      <c r="CJ319" s="197" t="n">
        <v>1800.0</v>
      </c>
      <c r="CK319" s="197" t="n">
        <v>20000.0</v>
      </c>
      <c r="CL319" s="197" t="n">
        <v>1255.522216796875</v>
      </c>
      <c r="CM319" s="197" t="n">
        <v>20000.0</v>
      </c>
      <c r="CN319" s="197" t="n">
        <v>20000.0</v>
      </c>
      <c r="CO319" s="197" t="n">
        <v>20000.0</v>
      </c>
      <c r="CP319" s="197" t="n">
        <v>20000.0</v>
      </c>
      <c r="CQ319" s="197" t="n">
        <v>20000.0</v>
      </c>
      <c r="CR319" s="197" t="n">
        <v>4500.0</v>
      </c>
      <c r="CS319" s="197" t="n">
        <v>0.0</v>
      </c>
      <c r="CT319" s="197" t="n">
        <v>0.0</v>
      </c>
      <c r="CU319" s="197" t="n">
        <v>1711.0443115234375</v>
      </c>
    </row>
    <row r="320" spans="2:99">
      <c r="B320" s="122" t="s">
        <v>720</v>
      </c>
      <c r="C320" s="197" t="n">
        <v>4552.0</v>
      </c>
      <c r="D320" s="197" t="n">
        <v>3538.0</v>
      </c>
      <c r="E320" s="197" t="n">
        <v>975.0</v>
      </c>
      <c r="F320" s="122" t="s">
        <v>720</v>
      </c>
      <c r="G320" s="197" t="n">
        <v>3765.790283203125</v>
      </c>
      <c r="H320" s="197" t="n">
        <v>2699.715576171875</v>
      </c>
      <c r="I320" s="197" t="n">
        <v>812.385009765625</v>
      </c>
      <c r="J320" s="197" t="n">
        <v>477.21759033203125</v>
      </c>
      <c r="K320" s="197" t="n">
        <v>616.7318725585938</v>
      </c>
      <c r="L320" s="197" t="n">
        <v>800.0</v>
      </c>
      <c r="M320" s="197" t="n">
        <v>800.0</v>
      </c>
      <c r="N320" s="197" t="n">
        <v>761.0240478515625</v>
      </c>
      <c r="O320" s="197" t="n">
        <v>761.0240478515625</v>
      </c>
      <c r="P320" s="197" t="n">
        <v>761.0240478515625</v>
      </c>
      <c r="Q320" s="197" t="n">
        <v>9534.60546875</v>
      </c>
      <c r="R320" s="197" t="n">
        <v>3122.048095703125</v>
      </c>
      <c r="S320" s="197" t="n">
        <v>0.0</v>
      </c>
      <c r="T320" s="197" t="n">
        <v>0.0</v>
      </c>
      <c r="U320" s="197" t="n">
        <v>-102.90978240966797</v>
      </c>
      <c r="V320" s="197" t="n">
        <v>1830.951904296875</v>
      </c>
      <c r="W320" s="197" t="n">
        <v>1080.53173828125</v>
      </c>
      <c r="X320" s="197" t="n">
        <v>0.0</v>
      </c>
      <c r="Y320" s="197" t="n">
        <v>0.0</v>
      </c>
      <c r="Z320" s="197" t="n">
        <v>6596.7744140625</v>
      </c>
      <c r="AA320" s="197" t="n">
        <v>0.0</v>
      </c>
      <c r="AB320" s="197" t="n">
        <v>0.0</v>
      </c>
      <c r="AC320" s="197" t="n">
        <v>0.0</v>
      </c>
      <c r="AD320" s="197" t="n">
        <v>0.3499999940395355</v>
      </c>
      <c r="AE320" s="197" t="n">
        <v>4578.1064453125</v>
      </c>
      <c r="AF320" s="197" t="n">
        <v>0.0</v>
      </c>
      <c r="AG320" s="197" t="n">
        <v>5464.8388671875</v>
      </c>
      <c r="AH320" s="197" t="n">
        <v>1043.994384765625</v>
      </c>
      <c r="AI320" s="197" t="n">
        <v>0.0</v>
      </c>
      <c r="AJ320" s="197" t="n">
        <v>979.364013671875</v>
      </c>
      <c r="AK320" s="197" t="n">
        <v>899.7303466796875</v>
      </c>
      <c r="AL320" s="197" t="n">
        <v>6680.0</v>
      </c>
      <c r="AM320" s="197" t="n">
        <v>4460.70751953125</v>
      </c>
      <c r="AN320" s="197" t="n">
        <v>1600.0</v>
      </c>
      <c r="AO320" s="197" t="n">
        <v>761.0240478515625</v>
      </c>
      <c r="AP320" s="197" t="n">
        <v>800.0</v>
      </c>
      <c r="AQ320" s="197" t="n">
        <v>484.0212707519531</v>
      </c>
      <c r="AR320" s="197" t="n">
        <v>1067.0</v>
      </c>
      <c r="AS320" s="197" t="n">
        <v>0.6918943524360657</v>
      </c>
      <c r="AT320" s="197" t="n">
        <v>-1979.3416748046875</v>
      </c>
      <c r="AU320" s="197" t="n">
        <v>2860.757080078125</v>
      </c>
      <c r="AV320" s="197" t="n">
        <v>4732.8271484375</v>
      </c>
      <c r="AW320" s="197" t="n">
        <v>4021.452880859375</v>
      </c>
      <c r="AX320" s="197" t="n">
        <v>1.404486894607544</v>
      </c>
      <c r="AY320" s="197" t="n">
        <v>-10296.5791015625</v>
      </c>
      <c r="AZ320" s="197" t="n">
        <v>0.0</v>
      </c>
      <c r="BA320" s="197" t="n">
        <v>3328.55517578125</v>
      </c>
      <c r="BB320" s="197" t="n">
        <v>7347.1943359375</v>
      </c>
      <c r="BC320" s="197" t="n">
        <v>0.47363945841789246</v>
      </c>
      <c r="BD320" s="197" t="n">
        <v>0.47479838132858276</v>
      </c>
      <c r="BE320" s="197" t="n">
        <v>0.4753500819206238</v>
      </c>
      <c r="BF320" s="197" t="n">
        <v>11327.5</v>
      </c>
      <c r="BG320" s="197" t="n">
        <v>11321.623046875</v>
      </c>
      <c r="BH320" s="197" t="n">
        <v>11318.6015625</v>
      </c>
      <c r="BI320" s="197" t="n">
        <v>0.0</v>
      </c>
      <c r="BJ320" s="197" t="n">
        <v>15922.345703125</v>
      </c>
      <c r="BK320" s="197" t="n">
        <v>15927.7119140625</v>
      </c>
      <c r="BL320" s="197" t="n">
        <v>15930.04296875</v>
      </c>
      <c r="BM320" s="197" t="n">
        <v>-21715.52734375</v>
      </c>
      <c r="BN320" s="197" t="n">
        <v>-21652.818359375</v>
      </c>
      <c r="BO320" s="197" t="n">
        <v>-21622.603515625</v>
      </c>
      <c r="BP320" s="197" t="n">
        <v>0.0</v>
      </c>
      <c r="BQ320" s="197" t="n">
        <v>999999.0</v>
      </c>
      <c r="BR320" s="197" t="n">
        <v>0.0</v>
      </c>
      <c r="BS320" s="197" t="n">
        <v>999999.0</v>
      </c>
      <c r="BT320" s="197" t="n">
        <v>0.0</v>
      </c>
      <c r="BU320" s="197" t="n">
        <v>243.28370666503906</v>
      </c>
      <c r="BV320" s="197" t="n">
        <v>258.1407775878906</v>
      </c>
      <c r="BW320" s="197" t="n">
        <v>450.0</v>
      </c>
      <c r="BX320" s="197" t="n">
        <v>212.6426239013672</v>
      </c>
      <c r="BY320" s="197" t="n">
        <v>184.40257263183594</v>
      </c>
      <c r="BZ320" s="197" t="n">
        <v>450.0</v>
      </c>
      <c r="CA320" s="197" t="n">
        <v>382.3314208984375</v>
      </c>
      <c r="CB320" s="197" t="n">
        <v>339.2442932128906</v>
      </c>
      <c r="CC320" s="197" t="n">
        <v>631.5789184570312</v>
      </c>
      <c r="CD320" s="197" t="n">
        <v>830.7605590820312</v>
      </c>
      <c r="CE320" s="197" t="n">
        <v>413.1625061035156</v>
      </c>
      <c r="CF320" s="197" t="n">
        <v>11000.0</v>
      </c>
      <c r="CG320" s="197" t="n">
        <v>8710.744140625</v>
      </c>
      <c r="CH320" s="197" t="n">
        <v>1000.0</v>
      </c>
      <c r="CI320" s="197" t="n">
        <v>937.5467529296875</v>
      </c>
      <c r="CJ320" s="197" t="n">
        <v>1937.5467529296875</v>
      </c>
      <c r="CK320" s="197" t="n">
        <v>20000.0</v>
      </c>
      <c r="CL320" s="197" t="n">
        <v>1911.290283203125</v>
      </c>
      <c r="CM320" s="197" t="n">
        <v>20000.0</v>
      </c>
      <c r="CN320" s="197" t="n">
        <v>20000.0</v>
      </c>
      <c r="CO320" s="197" t="n">
        <v>20000.0</v>
      </c>
      <c r="CP320" s="197" t="n">
        <v>20000.0</v>
      </c>
      <c r="CQ320" s="197" t="n">
        <v>20000.0</v>
      </c>
      <c r="CR320" s="197" t="n">
        <v>4500.0</v>
      </c>
      <c r="CS320" s="197" t="n">
        <v>0.0</v>
      </c>
      <c r="CT320" s="197" t="n">
        <v>0.0</v>
      </c>
      <c r="CU320" s="197" t="n">
        <v>1561.0240478515625</v>
      </c>
    </row>
    <row r="321" spans="2:99">
      <c r="B321" s="122" t="s">
        <v>721</v>
      </c>
      <c r="C321" s="197" t="n">
        <v>4500.0</v>
      </c>
      <c r="D321" s="197" t="n">
        <v>3538.0</v>
      </c>
      <c r="E321" s="197" t="n">
        <v>975.0</v>
      </c>
      <c r="F321" s="122" t="s">
        <v>721</v>
      </c>
      <c r="G321" s="197" t="n">
        <v>3620.272705078125</v>
      </c>
      <c r="H321" s="197" t="n">
        <v>2506.887939453125</v>
      </c>
      <c r="I321" s="197" t="n">
        <v>606.0316162109375</v>
      </c>
      <c r="J321" s="197" t="n">
        <v>232.30734252929688</v>
      </c>
      <c r="K321" s="197" t="n">
        <v>345.1667175292969</v>
      </c>
      <c r="L321" s="197" t="n">
        <v>1590.2310791015625</v>
      </c>
      <c r="M321" s="197" t="n">
        <v>1590.2310791015625</v>
      </c>
      <c r="N321" s="197" t="n">
        <v>1590.2310791015625</v>
      </c>
      <c r="O321" s="197" t="n">
        <v>1590.2310791015625</v>
      </c>
      <c r="P321" s="197" t="n">
        <v>1590.2310791015625</v>
      </c>
      <c r="Q321" s="197" t="n">
        <v>12965.875</v>
      </c>
      <c r="R321" s="197" t="n">
        <v>1508.097412109375</v>
      </c>
      <c r="S321" s="197" t="n">
        <v>0.0</v>
      </c>
      <c r="T321" s="197" t="n">
        <v>0.0</v>
      </c>
      <c r="U321" s="197" t="n">
        <v>-52.664363861083984</v>
      </c>
      <c r="V321" s="197" t="n">
        <v>0.0</v>
      </c>
      <c r="W321" s="197" t="n">
        <v>0.0</v>
      </c>
      <c r="X321" s="197" t="n">
        <v>0.0</v>
      </c>
      <c r="Y321" s="197" t="n">
        <v>0.0</v>
      </c>
      <c r="Z321" s="197" t="n">
        <v>7100.0</v>
      </c>
      <c r="AA321" s="197" t="n">
        <v>0.0</v>
      </c>
      <c r="AB321" s="197" t="n">
        <v>0.0</v>
      </c>
      <c r="AC321" s="197" t="n">
        <v>0.0</v>
      </c>
      <c r="AD321" s="197" t="n">
        <v>0.3499999940395355</v>
      </c>
      <c r="AE321" s="197" t="n">
        <v>5138.3623046875</v>
      </c>
      <c r="AF321" s="197" t="n">
        <v>0.0</v>
      </c>
      <c r="AG321" s="197" t="n">
        <v>6200.119140625</v>
      </c>
      <c r="AH321" s="197" t="n">
        <v>4500.10498046875</v>
      </c>
      <c r="AI321" s="197" t="n">
        <v>3559.153564453125</v>
      </c>
      <c r="AJ321" s="197" t="n">
        <v>2485.517333984375</v>
      </c>
      <c r="AK321" s="197" t="n">
        <v>2368.63134765625</v>
      </c>
      <c r="AL321" s="197" t="n">
        <v>6680.0</v>
      </c>
      <c r="AM321" s="197" t="n">
        <v>4474.74951171875</v>
      </c>
      <c r="AN321" s="197" t="n">
        <v>0.0</v>
      </c>
      <c r="AO321" s="197" t="n">
        <v>0.0</v>
      </c>
      <c r="AP321" s="197" t="n">
        <v>0.0</v>
      </c>
      <c r="AQ321" s="197" t="n">
        <v>333.82513427734375</v>
      </c>
      <c r="AR321" s="197" t="n">
        <v>838.8599243164062</v>
      </c>
      <c r="AS321" s="197" t="n">
        <v>0.7956570982933044</v>
      </c>
      <c r="AT321" s="197" t="n">
        <v>-3643.650390625</v>
      </c>
      <c r="AU321" s="197" t="n">
        <v>4579.4228515625</v>
      </c>
      <c r="AV321" s="197" t="n">
        <v>6818.7705078125</v>
      </c>
      <c r="AW321" s="197" t="n">
        <v>2706.369140625</v>
      </c>
      <c r="AX321" s="197" t="n">
        <v>1.2695027589797974</v>
      </c>
      <c r="AY321" s="197" t="n">
        <v>-8884.4658203125</v>
      </c>
      <c r="AZ321" s="197" t="n">
        <v>0.0</v>
      </c>
      <c r="BA321" s="197" t="n">
        <v>7808.74560546875</v>
      </c>
      <c r="BB321" s="197" t="n">
        <v>3633.332763671875</v>
      </c>
      <c r="BC321" s="197" t="n">
        <v>0.5016906261444092</v>
      </c>
      <c r="BD321" s="197" t="n">
        <v>0.5192376971244812</v>
      </c>
      <c r="BE321" s="197" t="n">
        <v>0.5535728335380554</v>
      </c>
      <c r="BF321" s="197" t="n">
        <v>5720.400390625</v>
      </c>
      <c r="BG321" s="197" t="n">
        <v>5611.6357421875</v>
      </c>
      <c r="BH321" s="197" t="n">
        <v>5260.6845703125</v>
      </c>
      <c r="BI321" s="197" t="n">
        <v>0.0</v>
      </c>
      <c r="BJ321" s="197" t="n">
        <v>12317.3349609375</v>
      </c>
      <c r="BK321" s="197" t="n">
        <v>12439.3046875</v>
      </c>
      <c r="BL321" s="197" t="n">
        <v>12539.83984375</v>
      </c>
      <c r="BM321" s="197" t="n">
        <v>-10933.08984375</v>
      </c>
      <c r="BN321" s="197" t="n">
        <v>-10552.529296875</v>
      </c>
      <c r="BO321" s="197" t="n">
        <v>-9628.142578125</v>
      </c>
      <c r="BP321" s="197" t="n">
        <v>0.0</v>
      </c>
      <c r="BQ321" s="197" t="n">
        <v>999999.0</v>
      </c>
      <c r="BR321" s="197" t="n">
        <v>0.0</v>
      </c>
      <c r="BS321" s="197" t="n">
        <v>999999.0</v>
      </c>
      <c r="BT321" s="197" t="n">
        <v>0.0</v>
      </c>
      <c r="BU321" s="197" t="n">
        <v>284.23590087890625</v>
      </c>
      <c r="BV321" s="197" t="n">
        <v>243.70521545410156</v>
      </c>
      <c r="BW321" s="197" t="n">
        <v>900.0</v>
      </c>
      <c r="BX321" s="197" t="n">
        <v>335.5675964355469</v>
      </c>
      <c r="BY321" s="197" t="n">
        <v>213.7596893310547</v>
      </c>
      <c r="BZ321" s="197" t="n">
        <v>1060.0</v>
      </c>
      <c r="CA321" s="197" t="n">
        <v>366.2405090332031</v>
      </c>
      <c r="CB321" s="197" t="n">
        <v>382.5624084472656</v>
      </c>
      <c r="CC321" s="197" t="n">
        <v>631.5789184570312</v>
      </c>
      <c r="CD321" s="197" t="n">
        <v>1993.744384765625</v>
      </c>
      <c r="CE321" s="197" t="n">
        <v>853.9885864257812</v>
      </c>
      <c r="CF321" s="197" t="n">
        <v>99000.0</v>
      </c>
      <c r="CG321" s="197" t="n">
        <v>10543.0771484375</v>
      </c>
      <c r="CH321" s="197" t="n">
        <v>2500.0</v>
      </c>
      <c r="CI321" s="197" t="n">
        <v>2000.0</v>
      </c>
      <c r="CJ321" s="197" t="n">
        <v>4500.0</v>
      </c>
      <c r="CK321" s="197" t="n">
        <v>20000.0</v>
      </c>
      <c r="CL321" s="197" t="n">
        <v>20000.0</v>
      </c>
      <c r="CM321" s="197" t="n">
        <v>20000.0</v>
      </c>
      <c r="CN321" s="197" t="n">
        <v>20000.0</v>
      </c>
      <c r="CO321" s="197" t="n">
        <v>20000.0</v>
      </c>
      <c r="CP321" s="197" t="n">
        <v>20000.0</v>
      </c>
      <c r="CQ321" s="197" t="n">
        <v>20000.0</v>
      </c>
      <c r="CR321" s="197" t="n">
        <v>4500.0</v>
      </c>
      <c r="CS321" s="197" t="n">
        <v>26.0</v>
      </c>
      <c r="CT321" s="197" t="n">
        <v>26.0</v>
      </c>
      <c r="CU321" s="197" t="n">
        <v>754.0487060546875</v>
      </c>
    </row>
    <row r="322" spans="2:99">
      <c r="B322" s="122" t="s">
        <v>722</v>
      </c>
      <c r="C322" s="197" t="n">
        <v>4150.0</v>
      </c>
      <c r="D322" s="197" t="n">
        <v>3538.0</v>
      </c>
      <c r="E322" s="197" t="n">
        <v>950.0</v>
      </c>
      <c r="F322" s="122" t="s">
        <v>722</v>
      </c>
      <c r="G322" s="197" t="n">
        <v>3028.176513671875</v>
      </c>
      <c r="H322" s="197" t="n">
        <v>1895.5582275390625</v>
      </c>
      <c r="I322" s="197" t="n">
        <v>445.0167541503906</v>
      </c>
      <c r="J322" s="197" t="n">
        <v>131.2449493408203</v>
      </c>
      <c r="K322" s="197" t="n">
        <v>385.337646484375</v>
      </c>
      <c r="L322" s="197" t="n">
        <v>4502.888671875</v>
      </c>
      <c r="M322" s="197" t="n">
        <v>4502.888671875</v>
      </c>
      <c r="N322" s="197" t="n">
        <v>6680.0</v>
      </c>
      <c r="O322" s="197" t="n">
        <v>6680.0</v>
      </c>
      <c r="P322" s="197" t="n">
        <v>6680.0</v>
      </c>
      <c r="Q322" s="197" t="n">
        <v>19587.775390625</v>
      </c>
      <c r="R322" s="197" t="n">
        <v>1210.01318359375</v>
      </c>
      <c r="S322" s="197" t="n">
        <v>0.0</v>
      </c>
      <c r="T322" s="197" t="n">
        <v>0.0</v>
      </c>
      <c r="U322" s="197" t="n">
        <v>-86.12446594238281</v>
      </c>
      <c r="V322" s="197" t="n">
        <v>59.08658218383789</v>
      </c>
      <c r="W322" s="197" t="n">
        <v>0.044401735067367554</v>
      </c>
      <c r="X322" s="197" t="n">
        <v>0.0</v>
      </c>
      <c r="Y322" s="197" t="n">
        <v>0.0</v>
      </c>
      <c r="Z322" s="197" t="n">
        <v>5000.0</v>
      </c>
      <c r="AA322" s="197" t="n">
        <v>0.0</v>
      </c>
      <c r="AB322" s="197" t="n">
        <v>0.0</v>
      </c>
      <c r="AC322" s="197" t="n">
        <v>0.0</v>
      </c>
      <c r="AD322" s="197" t="n">
        <v>0.6499999761581421</v>
      </c>
      <c r="AE322" s="197" t="n">
        <v>13610.115234375</v>
      </c>
      <c r="AF322" s="197" t="n">
        <v>3582.25341796875</v>
      </c>
      <c r="AG322" s="197" t="n">
        <v>11747.0751953125</v>
      </c>
      <c r="AH322" s="197" t="n">
        <v>3164.282958984375</v>
      </c>
      <c r="AI322" s="197" t="n">
        <v>2221.675537109375</v>
      </c>
      <c r="AJ322" s="197" t="n">
        <v>7556.19580078125</v>
      </c>
      <c r="AK322" s="197" t="n">
        <v>7420.775390625</v>
      </c>
      <c r="AL322" s="197" t="n">
        <v>6680.0</v>
      </c>
      <c r="AM322" s="197" t="n">
        <v>4502.888671875</v>
      </c>
      <c r="AN322" s="197" t="n">
        <v>0.0</v>
      </c>
      <c r="AO322" s="197" t="n">
        <v>0.0</v>
      </c>
      <c r="AP322" s="197" t="n">
        <v>0.0</v>
      </c>
      <c r="AQ322" s="197" t="n">
        <v>245.3251495361328</v>
      </c>
      <c r="AR322" s="197" t="n">
        <v>831.833251953125</v>
      </c>
      <c r="AS322" s="197" t="n">
        <v>0.7906834483146667</v>
      </c>
      <c r="AT322" s="197" t="n">
        <v>-4048.89111328125</v>
      </c>
      <c r="AU322" s="197" t="n">
        <v>5120.74853515625</v>
      </c>
      <c r="AV322" s="197" t="n">
        <v>11550.20703125</v>
      </c>
      <c r="AW322" s="197" t="n">
        <v>4746.79541015625</v>
      </c>
      <c r="AX322" s="197" t="n">
        <v>1.2787290811538696</v>
      </c>
      <c r="AY322" s="197" t="n">
        <v>-8814.3759765625</v>
      </c>
      <c r="AZ322" s="197" t="n">
        <v>0.0</v>
      </c>
      <c r="BA322" s="197" t="n">
        <v>16413.19140625</v>
      </c>
      <c r="BB322" s="197" t="n">
        <v>1121.11767578125</v>
      </c>
      <c r="BC322" s="197" t="n">
        <v>0.0</v>
      </c>
      <c r="BD322" s="197" t="n">
        <v>0.5345473289489746</v>
      </c>
      <c r="BE322" s="197" t="n">
        <v>0.578179121017456</v>
      </c>
      <c r="BF322" s="197" t="n">
        <v>999998.0</v>
      </c>
      <c r="BG322" s="197" t="n">
        <v>2135.625244140625</v>
      </c>
      <c r="BH322" s="197" t="n">
        <v>1566.477783203125</v>
      </c>
      <c r="BI322" s="197" t="n">
        <v>0.0</v>
      </c>
      <c r="BJ322" s="197" t="n">
        <v>999999.0</v>
      </c>
      <c r="BK322" s="197" t="n">
        <v>12681.5087890625</v>
      </c>
      <c r="BL322" s="197" t="n">
        <v>12973.1572265625</v>
      </c>
      <c r="BM322" s="197" t="n">
        <v>0.0</v>
      </c>
      <c r="BN322" s="197" t="n">
        <v>2407.822021484375</v>
      </c>
      <c r="BO322" s="197" t="n">
        <v>2114.962890625</v>
      </c>
      <c r="BP322" s="197" t="n">
        <v>0.0</v>
      </c>
      <c r="BQ322" s="197" t="n">
        <v>999999.0</v>
      </c>
      <c r="BR322" s="197" t="n">
        <v>0.0</v>
      </c>
      <c r="BS322" s="197" t="n">
        <v>999999.0</v>
      </c>
      <c r="BT322" s="197" t="n">
        <v>0.0</v>
      </c>
      <c r="BU322" s="197" t="n">
        <v>444.63421630859375</v>
      </c>
      <c r="BV322" s="197" t="n">
        <v>286.6214599609375</v>
      </c>
      <c r="BW322" s="197" t="n">
        <v>1350.0</v>
      </c>
      <c r="BX322" s="197" t="n">
        <v>553.7369995117188</v>
      </c>
      <c r="BY322" s="197" t="n">
        <v>341.66094970703125</v>
      </c>
      <c r="BZ322" s="197" t="n">
        <v>1670.0</v>
      </c>
      <c r="CA322" s="197" t="n">
        <v>285.2203674316406</v>
      </c>
      <c r="CB322" s="197" t="n">
        <v>369.14276123046875</v>
      </c>
      <c r="CC322" s="197" t="n">
        <v>631.5789184570312</v>
      </c>
      <c r="CD322" s="197" t="n">
        <v>3267.257080078125</v>
      </c>
      <c r="CE322" s="197" t="n">
        <v>2032.66357421875</v>
      </c>
      <c r="CF322" s="197" t="n">
        <v>99000.0</v>
      </c>
      <c r="CG322" s="197" t="n">
        <v>19264.068359375</v>
      </c>
      <c r="CH322" s="197" t="n">
        <v>6680.0</v>
      </c>
      <c r="CI322" s="197" t="n">
        <v>4502.888671875</v>
      </c>
      <c r="CJ322" s="197" t="n">
        <v>11182.888671875</v>
      </c>
      <c r="CK322" s="197" t="n">
        <v>20000.0</v>
      </c>
      <c r="CL322" s="197" t="n">
        <v>20000.0</v>
      </c>
      <c r="CM322" s="197" t="n">
        <v>20000.0</v>
      </c>
      <c r="CN322" s="197" t="n">
        <v>20000.0</v>
      </c>
      <c r="CO322" s="197" t="n">
        <v>20000.0</v>
      </c>
      <c r="CP322" s="197" t="n">
        <v>20000.0</v>
      </c>
      <c r="CQ322" s="197" t="n">
        <v>20000.0</v>
      </c>
      <c r="CR322" s="197" t="n">
        <v>4500.0</v>
      </c>
      <c r="CS322" s="197" t="n">
        <v>31.0</v>
      </c>
      <c r="CT322" s="197" t="n">
        <v>31.0</v>
      </c>
      <c r="CU322" s="197" t="n">
        <v>605.006591796875</v>
      </c>
    </row>
    <row r="323" spans="2:99">
      <c r="B323" s="122" t="s">
        <v>723</v>
      </c>
      <c r="C323" s="197" t="n">
        <v>3700.0</v>
      </c>
      <c r="D323" s="197" t="n">
        <v>3538.0</v>
      </c>
      <c r="E323" s="197" t="n">
        <v>800.0</v>
      </c>
      <c r="F323" s="122" t="s">
        <v>723</v>
      </c>
      <c r="G323" s="197" t="n">
        <v>2559.80126953125</v>
      </c>
      <c r="H323" s="197" t="n">
        <v>1359.889404296875</v>
      </c>
      <c r="I323" s="197" t="n">
        <v>398.57672119140625</v>
      </c>
      <c r="J323" s="197" t="n">
        <v>80.95899963378906</v>
      </c>
      <c r="K323" s="197" t="n">
        <v>421.613037109375</v>
      </c>
      <c r="L323" s="197" t="n">
        <v>4478.08935546875</v>
      </c>
      <c r="M323" s="197" t="n">
        <v>4478.08935546875</v>
      </c>
      <c r="N323" s="197" t="n">
        <v>6680.0</v>
      </c>
      <c r="O323" s="197" t="n">
        <v>6649.328125</v>
      </c>
      <c r="P323" s="197" t="n">
        <v>6649.328125</v>
      </c>
      <c r="Q323" s="197" t="n">
        <v>17732.4921875</v>
      </c>
      <c r="R323" s="197" t="n">
        <v>1338.1114501953125</v>
      </c>
      <c r="S323" s="197" t="n">
        <v>0.0</v>
      </c>
      <c r="T323" s="197" t="n">
        <v>0.0</v>
      </c>
      <c r="U323" s="197" t="n">
        <v>-110.1957015991211</v>
      </c>
      <c r="V323" s="197" t="n">
        <v>1752.386962890625</v>
      </c>
      <c r="W323" s="197" t="n">
        <v>0.0</v>
      </c>
      <c r="X323" s="197" t="n">
        <v>0.0</v>
      </c>
      <c r="Y323" s="197" t="n">
        <v>0.009138631634414196</v>
      </c>
      <c r="Z323" s="197" t="n">
        <v>3500.0</v>
      </c>
      <c r="AA323" s="197" t="n">
        <v>0.0</v>
      </c>
      <c r="AB323" s="197" t="n">
        <v>0.0</v>
      </c>
      <c r="AC323" s="197" t="n">
        <v>0.0</v>
      </c>
      <c r="AD323" s="197" t="n">
        <v>0.6499999761581421</v>
      </c>
      <c r="AE323" s="197" t="n">
        <v>12471.7744140625</v>
      </c>
      <c r="AF323" s="197" t="n">
        <v>3168.725341796875</v>
      </c>
      <c r="AG323" s="197" t="n">
        <v>9345.0263671875</v>
      </c>
      <c r="AH323" s="197" t="n">
        <v>1240.5057373046875</v>
      </c>
      <c r="AI323" s="197" t="n">
        <v>300.10345458984375</v>
      </c>
      <c r="AJ323" s="197" t="n">
        <v>7032.498046875</v>
      </c>
      <c r="AK323" s="197" t="n">
        <v>6985.88427734375</v>
      </c>
      <c r="AL323" s="197" t="n">
        <v>6680.0</v>
      </c>
      <c r="AM323" s="197" t="n">
        <v>4478.08935546875</v>
      </c>
      <c r="AN323" s="197" t="n">
        <v>0.0</v>
      </c>
      <c r="AO323" s="197" t="n">
        <v>0.0</v>
      </c>
      <c r="AP323" s="197" t="n">
        <v>0.0</v>
      </c>
      <c r="AQ323" s="197" t="n">
        <v>126.92362976074219</v>
      </c>
      <c r="AR323" s="197" t="n">
        <v>657.4984741210938</v>
      </c>
      <c r="AS323" s="197" t="n">
        <v>0.7655678391456604</v>
      </c>
      <c r="AT323" s="197" t="n">
        <v>-2427.729736328125</v>
      </c>
      <c r="AU323" s="197" t="n">
        <v>3171.14892578125</v>
      </c>
      <c r="AV323" s="197" t="n">
        <v>11237.0703125</v>
      </c>
      <c r="AW323" s="197" t="n">
        <v>5252.3779296875</v>
      </c>
      <c r="AX323" s="197" t="n">
        <v>1.2907389402389526</v>
      </c>
      <c r="AY323" s="197" t="n">
        <v>-7168.0166015625</v>
      </c>
      <c r="AZ323" s="197" t="n">
        <v>0.0</v>
      </c>
      <c r="BA323" s="197" t="n">
        <v>15870.6845703125</v>
      </c>
      <c r="BB323" s="197" t="n">
        <v>1704.460693359375</v>
      </c>
      <c r="BC323" s="197" t="n">
        <v>0.0</v>
      </c>
      <c r="BD323" s="197" t="n">
        <v>0.6010770797729492</v>
      </c>
      <c r="BE323" s="197" t="n">
        <v>0.724202573299408</v>
      </c>
      <c r="BF323" s="197" t="n">
        <v>999998.0</v>
      </c>
      <c r="BG323" s="197" t="n">
        <v>1937.1539306640625</v>
      </c>
      <c r="BH323" s="197" t="n">
        <v>492.5024108886719</v>
      </c>
      <c r="BI323" s="197" t="n">
        <v>0.0</v>
      </c>
      <c r="BJ323" s="197" t="n">
        <v>999999.0</v>
      </c>
      <c r="BK323" s="197" t="n">
        <v>12665.919921875</v>
      </c>
      <c r="BL323" s="197" t="n">
        <v>13418.9638671875</v>
      </c>
      <c r="BM323" s="197" t="n">
        <v>0.0</v>
      </c>
      <c r="BN323" s="197" t="n">
        <v>2846.996337890625</v>
      </c>
      <c r="BO323" s="197" t="n">
        <v>2233.662109375</v>
      </c>
      <c r="BP323" s="197" t="n">
        <v>0.0</v>
      </c>
      <c r="BQ323" s="197" t="n">
        <v>999999.0</v>
      </c>
      <c r="BR323" s="197" t="n">
        <v>0.0</v>
      </c>
      <c r="BS323" s="197" t="n">
        <v>999999.0</v>
      </c>
      <c r="BT323" s="197" t="n">
        <v>0.0</v>
      </c>
      <c r="BU323" s="197" t="n">
        <v>1389.9693603515625</v>
      </c>
      <c r="BV323" s="197" t="n">
        <v>453.9579772949219</v>
      </c>
      <c r="BW323" s="197" t="n">
        <v>1790.0</v>
      </c>
      <c r="BX323" s="197" t="n">
        <v>842.0540161132812</v>
      </c>
      <c r="BY323" s="197" t="n">
        <v>561.0054321289062</v>
      </c>
      <c r="BZ323" s="197" t="n">
        <v>2240.0</v>
      </c>
      <c r="CA323" s="197" t="n">
        <v>474.3602294921875</v>
      </c>
      <c r="CB323" s="197" t="n">
        <v>285.7165832519531</v>
      </c>
      <c r="CC323" s="197" t="n">
        <v>964.9122924804688</v>
      </c>
      <c r="CD323" s="197" t="n">
        <v>4886.6875</v>
      </c>
      <c r="CE323" s="197" t="n">
        <v>3303.581787109375</v>
      </c>
      <c r="CF323" s="197" t="n">
        <v>99000.0</v>
      </c>
      <c r="CG323" s="197" t="n">
        <v>17701.8203125</v>
      </c>
      <c r="CH323" s="197" t="n">
        <v>6680.0</v>
      </c>
      <c r="CI323" s="197" t="n">
        <v>4478.08935546875</v>
      </c>
      <c r="CJ323" s="197" t="n">
        <v>11158.08984375</v>
      </c>
      <c r="CK323" s="197" t="n">
        <v>20000.0</v>
      </c>
      <c r="CL323" s="197" t="n">
        <v>20000.0</v>
      </c>
      <c r="CM323" s="197" t="n">
        <v>20000.0</v>
      </c>
      <c r="CN323" s="197" t="n">
        <v>20000.0</v>
      </c>
      <c r="CO323" s="197" t="n">
        <v>20000.0</v>
      </c>
      <c r="CP323" s="197" t="n">
        <v>20000.0</v>
      </c>
      <c r="CQ323" s="197" t="n">
        <v>20000.0</v>
      </c>
      <c r="CR323" s="197" t="n">
        <v>4500.0</v>
      </c>
      <c r="CS323" s="197" t="n">
        <v>31.0</v>
      </c>
      <c r="CT323" s="197" t="n">
        <v>31.0</v>
      </c>
      <c r="CU323" s="197" t="n">
        <v>669.0557250976562</v>
      </c>
    </row>
    <row r="324" spans="2:99">
      <c r="B324" s="122" t="s">
        <v>724</v>
      </c>
      <c r="C324" s="197" t="n">
        <v>3400.0</v>
      </c>
      <c r="D324" s="197" t="n">
        <v>3350.0</v>
      </c>
      <c r="E324" s="197" t="n">
        <v>650.0</v>
      </c>
      <c r="F324" s="122" t="s">
        <v>724</v>
      </c>
      <c r="G324" s="197" t="n">
        <v>2441.386474609375</v>
      </c>
      <c r="H324" s="197" t="n">
        <v>1193.6031494140625</v>
      </c>
      <c r="I324" s="197" t="n">
        <v>377.622802734375</v>
      </c>
      <c r="J324" s="197" t="n">
        <v>126.92362976074219</v>
      </c>
      <c r="K324" s="197" t="n">
        <v>388.1446838378906</v>
      </c>
      <c r="L324" s="197" t="n">
        <v>4314.2880859375</v>
      </c>
      <c r="M324" s="197" t="n">
        <v>4314.2880859375</v>
      </c>
      <c r="N324" s="197" t="n">
        <v>4924.08349609375</v>
      </c>
      <c r="O324" s="197" t="n">
        <v>3974.644775390625</v>
      </c>
      <c r="P324" s="197" t="n">
        <v>3974.644775390625</v>
      </c>
      <c r="Q324" s="197" t="n">
        <v>12426.5947265625</v>
      </c>
      <c r="R324" s="197" t="n">
        <v>1772.766357421875</v>
      </c>
      <c r="S324" s="197" t="n">
        <v>0.0</v>
      </c>
      <c r="T324" s="197" t="n">
        <v>0.0</v>
      </c>
      <c r="U324" s="197" t="n">
        <v>-150.0966339111328</v>
      </c>
      <c r="V324" s="197" t="n">
        <v>1.018519324134104E-4</v>
      </c>
      <c r="W324" s="197" t="n">
        <v>0.0</v>
      </c>
      <c r="X324" s="197" t="n">
        <v>0.0</v>
      </c>
      <c r="Y324" s="197" t="n">
        <v>1.018519324134104E-4</v>
      </c>
      <c r="Z324" s="197" t="n">
        <v>3000.0</v>
      </c>
      <c r="AA324" s="197" t="n">
        <v>1.0</v>
      </c>
      <c r="AB324" s="197" t="n">
        <v>0.0</v>
      </c>
      <c r="AC324" s="197" t="n">
        <v>0.0</v>
      </c>
      <c r="AD324" s="197" t="n">
        <v>0.6499999761581421</v>
      </c>
      <c r="AE324" s="197" t="n">
        <v>9268.1865234375</v>
      </c>
      <c r="AF324" s="197" t="n">
        <v>1138.2896728515625</v>
      </c>
      <c r="AG324" s="197" t="n">
        <v>3128.996337890625</v>
      </c>
      <c r="AH324" s="197" t="n">
        <v>836.6187133789062</v>
      </c>
      <c r="AI324" s="197" t="n">
        <v>0.0</v>
      </c>
      <c r="AJ324" s="197" t="n">
        <v>2220.78759765625</v>
      </c>
      <c r="AK324" s="197" t="n">
        <v>2299.912841796875</v>
      </c>
      <c r="AL324" s="197" t="n">
        <v>6680.0</v>
      </c>
      <c r="AM324" s="197" t="n">
        <v>4395.26318359375</v>
      </c>
      <c r="AN324" s="197" t="n">
        <v>0.0</v>
      </c>
      <c r="AO324" s="197" t="n">
        <v>0.0</v>
      </c>
      <c r="AP324" s="197" t="n">
        <v>0.0</v>
      </c>
      <c r="AQ324" s="197" t="n">
        <v>126.92362976074219</v>
      </c>
      <c r="AR324" s="197" t="n">
        <v>121.82962799072266</v>
      </c>
      <c r="AS324" s="197" t="n">
        <v>0.0</v>
      </c>
      <c r="AT324" s="197" t="n">
        <v>999999.0</v>
      </c>
      <c r="AU324" s="197" t="n">
        <v>0.0</v>
      </c>
      <c r="AV324" s="197" t="n">
        <v>999999.0</v>
      </c>
      <c r="AW324" s="197" t="n">
        <v>0.0</v>
      </c>
      <c r="AX324" s="197" t="n">
        <v>0.0</v>
      </c>
      <c r="AY324" s="197" t="n">
        <v>999999.0</v>
      </c>
      <c r="AZ324" s="197" t="n">
        <v>0.0</v>
      </c>
      <c r="BA324" s="197" t="n">
        <v>999999.0</v>
      </c>
      <c r="BB324" s="197" t="n">
        <v>0.0</v>
      </c>
      <c r="BC324" s="197" t="n">
        <v>0.0</v>
      </c>
      <c r="BD324" s="197" t="n">
        <v>0.6352217197418213</v>
      </c>
      <c r="BE324" s="197" t="n">
        <v>0.7628722786903381</v>
      </c>
      <c r="BF324" s="197" t="n">
        <v>999998.0</v>
      </c>
      <c r="BG324" s="197" t="n">
        <v>2561.039794921875</v>
      </c>
      <c r="BH324" s="197" t="n">
        <v>1273.3773193359375</v>
      </c>
      <c r="BI324" s="197" t="n">
        <v>0.0</v>
      </c>
      <c r="BJ324" s="197" t="n">
        <v>999999.0</v>
      </c>
      <c r="BK324" s="197" t="n">
        <v>10488.89453125</v>
      </c>
      <c r="BL324" s="197" t="n">
        <v>10794.369140625</v>
      </c>
      <c r="BM324" s="197" t="n">
        <v>0.0</v>
      </c>
      <c r="BN324" s="197" t="n">
        <v>1071.1810302734375</v>
      </c>
      <c r="BO324" s="197" t="n">
        <v>1000.164306640625</v>
      </c>
      <c r="BP324" s="197" t="n">
        <v>0.0</v>
      </c>
      <c r="BQ324" s="197" t="n">
        <v>999999.0</v>
      </c>
      <c r="BR324" s="197" t="n">
        <v>0.0</v>
      </c>
      <c r="BS324" s="197" t="n">
        <v>999999.0</v>
      </c>
      <c r="BT324" s="197" t="n">
        <v>0.0</v>
      </c>
      <c r="BU324" s="197" t="n">
        <v>1807.314208984375</v>
      </c>
      <c r="BV324" s="197" t="n">
        <v>1343.2728271484375</v>
      </c>
      <c r="BW324" s="197" t="n">
        <v>99000.0</v>
      </c>
      <c r="BX324" s="197" t="n">
        <v>1102.6871337890625</v>
      </c>
      <c r="BY324" s="197" t="n">
        <v>812.2948608398438</v>
      </c>
      <c r="BZ324" s="197" t="n">
        <v>99000.0</v>
      </c>
      <c r="CA324" s="197" t="n">
        <v>726.4273071289062</v>
      </c>
      <c r="CB324" s="197" t="n">
        <v>463.2277526855469</v>
      </c>
      <c r="CC324" s="197" t="n">
        <v>964.9122924804688</v>
      </c>
      <c r="CD324" s="197" t="n">
        <v>5447.70751953125</v>
      </c>
      <c r="CE324" s="197" t="n">
        <v>4772.41748046875</v>
      </c>
      <c r="CF324" s="197" t="n">
        <v>99000.0</v>
      </c>
      <c r="CG324" s="197" t="n">
        <v>4485.529296875</v>
      </c>
      <c r="CH324" s="197" t="n">
        <v>300.0</v>
      </c>
      <c r="CI324" s="197" t="n">
        <v>4395.26318359375</v>
      </c>
      <c r="CJ324" s="197" t="n">
        <v>4695.26318359375</v>
      </c>
      <c r="CK324" s="197" t="n">
        <v>20000.0</v>
      </c>
      <c r="CL324" s="197" t="n">
        <v>20000.0</v>
      </c>
      <c r="CM324" s="197" t="n">
        <v>20000.0</v>
      </c>
      <c r="CN324" s="197" t="n">
        <v>20000.0</v>
      </c>
      <c r="CO324" s="197" t="n">
        <v>20000.0</v>
      </c>
      <c r="CP324" s="197" t="n">
        <v>20000.0</v>
      </c>
      <c r="CQ324" s="197" t="n">
        <v>20000.0</v>
      </c>
      <c r="CR324" s="197" t="n">
        <v>4500.0</v>
      </c>
      <c r="CS324" s="197" t="n">
        <v>30.0</v>
      </c>
      <c r="CT324" s="197" t="n">
        <v>30.0</v>
      </c>
      <c r="CU324" s="197" t="n">
        <v>886.3831787109375</v>
      </c>
    </row>
    <row r="325" spans="2:99">
      <c r="B325" s="122" t="s">
        <v>725</v>
      </c>
      <c r="C325" s="197" t="n">
        <v>3250.0</v>
      </c>
      <c r="D325" s="197" t="n">
        <v>3081.0</v>
      </c>
      <c r="E325" s="197" t="n">
        <v>720.0</v>
      </c>
      <c r="F325" s="122" t="s">
        <v>725</v>
      </c>
      <c r="G325" s="197" t="n">
        <v>2405.873779296875</v>
      </c>
      <c r="H325" s="197" t="n">
        <v>1198.1973876953125</v>
      </c>
      <c r="I325" s="197" t="n">
        <v>347.2605285644531</v>
      </c>
      <c r="J325" s="197" t="n">
        <v>217.69134521484375</v>
      </c>
      <c r="K325" s="197" t="n">
        <v>480.8225402832031</v>
      </c>
      <c r="L325" s="197" t="n">
        <v>4291.544921875</v>
      </c>
      <c r="M325" s="197" t="n">
        <v>4291.544921875</v>
      </c>
      <c r="N325" s="197" t="n">
        <v>5037.00537109375</v>
      </c>
      <c r="O325" s="197" t="n">
        <v>3822.677978515625</v>
      </c>
      <c r="P325" s="197" t="n">
        <v>5037.00537109375</v>
      </c>
      <c r="Q325" s="197" t="n">
        <v>11880.7802734375</v>
      </c>
      <c r="R325" s="197" t="n">
        <v>2285.37255859375</v>
      </c>
      <c r="S325" s="197" t="n">
        <v>0.0</v>
      </c>
      <c r="T325" s="197" t="n">
        <v>0.0</v>
      </c>
      <c r="U325" s="197" t="n">
        <v>-32.180625915527344</v>
      </c>
      <c r="V325" s="197" t="n">
        <v>203.16360473632812</v>
      </c>
      <c r="W325" s="197" t="n">
        <v>0.0</v>
      </c>
      <c r="X325" s="197" t="n">
        <v>0.0</v>
      </c>
      <c r="Y325" s="197" t="n">
        <v>0.0</v>
      </c>
      <c r="Z325" s="197" t="n">
        <v>4000.0</v>
      </c>
      <c r="AA325" s="197" t="n">
        <v>1.0</v>
      </c>
      <c r="AB325" s="197" t="n">
        <v>1214.327392578125</v>
      </c>
      <c r="AC325" s="197" t="n">
        <v>0.0</v>
      </c>
      <c r="AD325" s="197" t="n">
        <v>0.6499999761581421</v>
      </c>
      <c r="AE325" s="197" t="n">
        <v>9368.2451171875</v>
      </c>
      <c r="AF325" s="197" t="n">
        <v>929.0252685546875</v>
      </c>
      <c r="AG325" s="197" t="n">
        <v>1823.80029296875</v>
      </c>
      <c r="AH325" s="197" t="n">
        <v>904.7840576171875</v>
      </c>
      <c r="AI325" s="197" t="n">
        <v>0.0</v>
      </c>
      <c r="AJ325" s="197" t="n">
        <v>0.0</v>
      </c>
      <c r="AK325" s="197" t="n">
        <v>109.46673583984375</v>
      </c>
      <c r="AL325" s="197" t="n">
        <v>6680.0</v>
      </c>
      <c r="AM325" s="197" t="n">
        <v>4291.544921875</v>
      </c>
      <c r="AN325" s="197" t="n">
        <v>0.0</v>
      </c>
      <c r="AO325" s="197" t="n">
        <v>0.0</v>
      </c>
      <c r="AP325" s="197" t="n">
        <v>0.0</v>
      </c>
      <c r="AQ325" s="197" t="n">
        <v>126.92362976074219</v>
      </c>
      <c r="AR325" s="197" t="n">
        <v>552.893798828125</v>
      </c>
      <c r="AS325" s="197" t="n">
        <v>0.0</v>
      </c>
      <c r="AT325" s="197" t="n">
        <v>999999.0</v>
      </c>
      <c r="AU325" s="197" t="n">
        <v>0.0</v>
      </c>
      <c r="AV325" s="197" t="n">
        <v>999999.0</v>
      </c>
      <c r="AW325" s="197" t="n">
        <v>0.0</v>
      </c>
      <c r="AX325" s="197" t="n">
        <v>0.0</v>
      </c>
      <c r="AY325" s="197" t="n">
        <v>999999.0</v>
      </c>
      <c r="AZ325" s="197" t="n">
        <v>0.0</v>
      </c>
      <c r="BA325" s="197" t="n">
        <v>999999.0</v>
      </c>
      <c r="BB325" s="197" t="n">
        <v>0.0</v>
      </c>
      <c r="BC325" s="197" t="n">
        <v>0.0</v>
      </c>
      <c r="BD325" s="197" t="n">
        <v>0.5965408682823181</v>
      </c>
      <c r="BE325" s="197" t="n">
        <v>0.7731067538261414</v>
      </c>
      <c r="BF325" s="197" t="n">
        <v>999998.0</v>
      </c>
      <c r="BG325" s="197" t="n">
        <v>2229.978759765625</v>
      </c>
      <c r="BH325" s="197" t="n">
        <v>241.965087890625</v>
      </c>
      <c r="BI325" s="197" t="n">
        <v>0.0</v>
      </c>
      <c r="BJ325" s="197" t="n">
        <v>999999.0</v>
      </c>
      <c r="BK325" s="197" t="n">
        <v>9382.0380859375</v>
      </c>
      <c r="BL325" s="197" t="n">
        <v>9510.9111328125</v>
      </c>
      <c r="BM325" s="197" t="n">
        <v>0.0</v>
      </c>
      <c r="BN325" s="197" t="n">
        <v>4203.16357421875</v>
      </c>
      <c r="BO325" s="197" t="n">
        <v>4056.946044921875</v>
      </c>
      <c r="BP325" s="197" t="n">
        <v>1.4191925525665283</v>
      </c>
      <c r="BQ325" s="197" t="n">
        <v>4533.849609375</v>
      </c>
      <c r="BR325" s="197" t="n">
        <v>0.0</v>
      </c>
      <c r="BS325" s="197" t="n">
        <v>999999.0</v>
      </c>
      <c r="BT325" s="197" t="n">
        <v>0.0</v>
      </c>
      <c r="BU325" s="197" t="n">
        <v>2259.46435546875</v>
      </c>
      <c r="BV325" s="197" t="n">
        <v>1760.44091796875</v>
      </c>
      <c r="BW325" s="197" t="n">
        <v>99000.0</v>
      </c>
      <c r="BX325" s="197" t="n">
        <v>1844.240478515625</v>
      </c>
      <c r="BY325" s="197" t="n">
        <v>1075.8912353515625</v>
      </c>
      <c r="BZ325" s="197" t="n">
        <v>99000.0</v>
      </c>
      <c r="CA325" s="197" t="n">
        <v>780.139892578125</v>
      </c>
      <c r="CB325" s="197" t="n">
        <v>705.6966552734375</v>
      </c>
      <c r="CC325" s="197" t="n">
        <v>964.9122924804688</v>
      </c>
      <c r="CD325" s="197" t="n">
        <v>7452.990234375</v>
      </c>
      <c r="CE325" s="197" t="n">
        <v>5355.21142578125</v>
      </c>
      <c r="CF325" s="197" t="n">
        <v>19000.0</v>
      </c>
      <c r="CG325" s="197" t="n">
        <v>11880.7802734375</v>
      </c>
      <c r="CH325" s="197" t="n">
        <v>6513.75439453125</v>
      </c>
      <c r="CI325" s="197" t="n">
        <v>2868.283935546875</v>
      </c>
      <c r="CJ325" s="197" t="n">
        <v>9382.0380859375</v>
      </c>
      <c r="CK325" s="197" t="n">
        <v>20000.0</v>
      </c>
      <c r="CL325" s="197" t="n">
        <v>20000.0</v>
      </c>
      <c r="CM325" s="197" t="n">
        <v>20000.0</v>
      </c>
      <c r="CN325" s="197" t="n">
        <v>20000.0</v>
      </c>
      <c r="CO325" s="197" t="n">
        <v>20000.0</v>
      </c>
      <c r="CP325" s="197" t="n">
        <v>20000.0</v>
      </c>
      <c r="CQ325" s="197" t="n">
        <v>20000.0</v>
      </c>
      <c r="CR325" s="197" t="n">
        <v>4500.0</v>
      </c>
      <c r="CS325" s="197" t="n">
        <v>28.0</v>
      </c>
      <c r="CT325" s="197" t="n">
        <v>28.0</v>
      </c>
      <c r="CU325" s="197" t="n">
        <v>1142.686279296875</v>
      </c>
    </row>
    <row r="326" spans="2:99">
      <c r="B326" s="122" t="s">
        <v>726</v>
      </c>
      <c r="C326" s="197" t="n">
        <v>3252.0</v>
      </c>
      <c r="D326" s="197" t="n">
        <v>3163.0</v>
      </c>
      <c r="E326" s="197" t="n">
        <v>575.0</v>
      </c>
      <c r="F326" s="122" t="s">
        <v>726</v>
      </c>
      <c r="G326" s="197" t="n">
        <v>2264.94775390625</v>
      </c>
      <c r="H326" s="197" t="n">
        <v>1131.9617919921875</v>
      </c>
      <c r="I326" s="197" t="n">
        <v>324.6796875</v>
      </c>
      <c r="J326" s="197" t="n">
        <v>372.34442138671875</v>
      </c>
      <c r="K326" s="197" t="n">
        <v>492.0751647949219</v>
      </c>
      <c r="L326" s="197" t="n">
        <v>4233.65966796875</v>
      </c>
      <c r="M326" s="197" t="n">
        <v>4233.65966796875</v>
      </c>
      <c r="N326" s="197" t="n">
        <v>3375.34228515625</v>
      </c>
      <c r="O326" s="197" t="n">
        <v>2675.690185546875</v>
      </c>
      <c r="P326" s="197" t="n">
        <v>3375.34228515625</v>
      </c>
      <c r="Q326" s="197" t="n">
        <v>11761.6845703125</v>
      </c>
      <c r="R326" s="197" t="n">
        <v>1954.0218505859375</v>
      </c>
      <c r="S326" s="197" t="n">
        <v>0.0</v>
      </c>
      <c r="T326" s="197" t="n">
        <v>0.0</v>
      </c>
      <c r="U326" s="197" t="n">
        <v>-114.15972900390625</v>
      </c>
      <c r="V326" s="197" t="n">
        <v>979.3920288085938</v>
      </c>
      <c r="W326" s="197" t="n">
        <v>0.0</v>
      </c>
      <c r="X326" s="197" t="n">
        <v>0.0</v>
      </c>
      <c r="Y326" s="197" t="n">
        <v>0.0</v>
      </c>
      <c r="Z326" s="197" t="n">
        <v>4500.0</v>
      </c>
      <c r="AA326" s="197" t="n">
        <v>1.0</v>
      </c>
      <c r="AB326" s="197" t="n">
        <v>699.6520385742188</v>
      </c>
      <c r="AC326" s="197" t="n">
        <v>0.0</v>
      </c>
      <c r="AD326" s="197" t="n">
        <v>0.6499999761581421</v>
      </c>
      <c r="AE326" s="197" t="n">
        <v>9087.9267578125</v>
      </c>
      <c r="AF326" s="197" t="n">
        <v>1674.6243896484375</v>
      </c>
      <c r="AG326" s="197" t="n">
        <v>2457.470458984375</v>
      </c>
      <c r="AH326" s="197" t="n">
        <v>945.0470581054688</v>
      </c>
      <c r="AI326" s="197" t="n">
        <v>0.0</v>
      </c>
      <c r="AJ326" s="197" t="n">
        <v>0.0</v>
      </c>
      <c r="AK326" s="197" t="n">
        <v>85.90928649902344</v>
      </c>
      <c r="AL326" s="197" t="n">
        <v>6680.0</v>
      </c>
      <c r="AM326" s="197" t="n">
        <v>4233.65966796875</v>
      </c>
      <c r="AN326" s="197" t="n">
        <v>0.0</v>
      </c>
      <c r="AO326" s="197" t="n">
        <v>0.0</v>
      </c>
      <c r="AP326" s="197" t="n">
        <v>0.0</v>
      </c>
      <c r="AQ326" s="197" t="n">
        <v>172.99620056152344</v>
      </c>
      <c r="AR326" s="197" t="n">
        <v>717.6428833007812</v>
      </c>
      <c r="AS326" s="197" t="n">
        <v>0.0</v>
      </c>
      <c r="AT326" s="197" t="n">
        <v>999999.0</v>
      </c>
      <c r="AU326" s="197" t="n">
        <v>0.0</v>
      </c>
      <c r="AV326" s="197" t="n">
        <v>999999.0</v>
      </c>
      <c r="AW326" s="197" t="n">
        <v>0.0</v>
      </c>
      <c r="AX326" s="197" t="n">
        <v>0.0</v>
      </c>
      <c r="AY326" s="197" t="n">
        <v>999999.0</v>
      </c>
      <c r="AZ326" s="197" t="n">
        <v>0.0</v>
      </c>
      <c r="BA326" s="197" t="n">
        <v>999999.0</v>
      </c>
      <c r="BB326" s="197" t="n">
        <v>0.0</v>
      </c>
      <c r="BC326" s="197" t="n">
        <v>0.0</v>
      </c>
      <c r="BD326" s="197" t="n">
        <v>0.5267269015312195</v>
      </c>
      <c r="BE326" s="197" t="n">
        <v>0.6761778593063354</v>
      </c>
      <c r="BF326" s="197" t="n">
        <v>999998.0</v>
      </c>
      <c r="BG326" s="197" t="n">
        <v>1713.9820556640625</v>
      </c>
      <c r="BH326" s="197" t="n">
        <v>-352.9004211425781</v>
      </c>
      <c r="BI326" s="197" t="n">
        <v>0.0</v>
      </c>
      <c r="BJ326" s="197" t="n">
        <v>999999.0</v>
      </c>
      <c r="BK326" s="197" t="n">
        <v>7931.943359375</v>
      </c>
      <c r="BL326" s="197" t="n">
        <v>7629.3154296875</v>
      </c>
      <c r="BM326" s="197" t="n">
        <v>0.0</v>
      </c>
      <c r="BN326" s="197" t="n">
        <v>4896.32421875</v>
      </c>
      <c r="BO326" s="197" t="n">
        <v>5479.39208984375</v>
      </c>
      <c r="BP326" s="197" t="n">
        <v>1.1493604183197021</v>
      </c>
      <c r="BQ326" s="197" t="n">
        <v>2030.078369140625</v>
      </c>
      <c r="BR326" s="197" t="n">
        <v>0.0</v>
      </c>
      <c r="BS326" s="197" t="n">
        <v>999999.0</v>
      </c>
      <c r="BT326" s="197" t="n">
        <v>0.0</v>
      </c>
      <c r="BU326" s="197" t="n">
        <v>2600.437255859375</v>
      </c>
      <c r="BV326" s="197" t="n">
        <v>2308.99951171875</v>
      </c>
      <c r="BW326" s="197" t="n">
        <v>99000.0</v>
      </c>
      <c r="BX326" s="197" t="n">
        <v>2191.853759765625</v>
      </c>
      <c r="BY326" s="197" t="n">
        <v>1893.8155517578125</v>
      </c>
      <c r="BZ326" s="197" t="n">
        <v>99000.0</v>
      </c>
      <c r="CA326" s="197" t="n">
        <v>910.6157836914062</v>
      </c>
      <c r="CB326" s="197" t="n">
        <v>789.7953491210938</v>
      </c>
      <c r="CC326" s="197" t="n">
        <v>964.9122924804688</v>
      </c>
      <c r="CD326" s="197" t="n">
        <v>8627.759765625</v>
      </c>
      <c r="CE326" s="197" t="n">
        <v>7549.51220703125</v>
      </c>
      <c r="CF326" s="197" t="n">
        <v>15500.0</v>
      </c>
      <c r="CG326" s="197" t="n">
        <v>11761.6845703125</v>
      </c>
      <c r="CH326" s="197" t="n">
        <v>6680.0</v>
      </c>
      <c r="CI326" s="197" t="n">
        <v>949.3156127929688</v>
      </c>
      <c r="CJ326" s="197" t="n">
        <v>7629.3154296875</v>
      </c>
      <c r="CK326" s="197" t="n">
        <v>20000.0</v>
      </c>
      <c r="CL326" s="197" t="n">
        <v>20000.0</v>
      </c>
      <c r="CM326" s="197" t="n">
        <v>20000.0</v>
      </c>
      <c r="CN326" s="197" t="n">
        <v>20000.0</v>
      </c>
      <c r="CO326" s="197" t="n">
        <v>20000.0</v>
      </c>
      <c r="CP326" s="197" t="n">
        <v>20000.0</v>
      </c>
      <c r="CQ326" s="197" t="n">
        <v>20000.0</v>
      </c>
      <c r="CR326" s="197" t="n">
        <v>4500.0</v>
      </c>
      <c r="CS326" s="197" t="n">
        <v>15.0</v>
      </c>
      <c r="CT326" s="197" t="n">
        <v>15.0</v>
      </c>
      <c r="CU326" s="197" t="n">
        <v>977.0109252929688</v>
      </c>
    </row>
    <row r="327" spans="2:99">
      <c r="B327" s="122" t="s">
        <v>727</v>
      </c>
      <c r="C327" s="197" t="n">
        <v>3370.0</v>
      </c>
      <c r="D327" s="197" t="n">
        <v>3163.0</v>
      </c>
      <c r="E327" s="197" t="n">
        <v>575.0</v>
      </c>
      <c r="F327" s="122" t="s">
        <v>727</v>
      </c>
      <c r="G327" s="197" t="n">
        <v>2253.36669921875</v>
      </c>
      <c r="H327" s="197" t="n">
        <v>1091.466064453125</v>
      </c>
      <c r="I327" s="197" t="n">
        <v>291.9952697753906</v>
      </c>
      <c r="J327" s="197" t="n">
        <v>458.7962951660156</v>
      </c>
      <c r="K327" s="197" t="n">
        <v>445.8976135253906</v>
      </c>
      <c r="L327" s="197" t="n">
        <v>2570.7890625</v>
      </c>
      <c r="M327" s="197" t="n">
        <v>2570.7890625</v>
      </c>
      <c r="N327" s="197" t="n">
        <v>2172.89111328125</v>
      </c>
      <c r="O327" s="197" t="n">
        <v>2172.89111328125</v>
      </c>
      <c r="P327" s="197" t="n">
        <v>2172.89111328125</v>
      </c>
      <c r="Q327" s="197" t="n">
        <v>8212.30859375</v>
      </c>
      <c r="R327" s="197" t="n">
        <v>1806.4482421875</v>
      </c>
      <c r="S327" s="197" t="n">
        <v>0.0</v>
      </c>
      <c r="T327" s="197" t="n">
        <v>0.0</v>
      </c>
      <c r="U327" s="197" t="n">
        <v>-9.455408096313477</v>
      </c>
      <c r="V327" s="197" t="n">
        <v>0.0</v>
      </c>
      <c r="W327" s="197" t="n">
        <v>0.0</v>
      </c>
      <c r="X327" s="197" t="n">
        <v>0.0</v>
      </c>
      <c r="Y327" s="197" t="n">
        <v>0.0</v>
      </c>
      <c r="Z327" s="197" t="n">
        <v>4500.0</v>
      </c>
      <c r="AA327" s="197" t="n">
        <v>1.0</v>
      </c>
      <c r="AB327" s="197" t="n">
        <v>0.0</v>
      </c>
      <c r="AC327" s="197" t="n">
        <v>0.0</v>
      </c>
      <c r="AD327" s="197" t="n">
        <v>0.6499999761581421</v>
      </c>
      <c r="AE327" s="197" t="n">
        <v>6659.13134765625</v>
      </c>
      <c r="AF327" s="197" t="n">
        <v>0.0</v>
      </c>
      <c r="AG327" s="197" t="n">
        <v>100.68452453613281</v>
      </c>
      <c r="AH327" s="197" t="n">
        <v>953.9490356445312</v>
      </c>
      <c r="AI327" s="197" t="n">
        <v>0.0</v>
      </c>
      <c r="AJ327" s="197" t="n">
        <v>0.0</v>
      </c>
      <c r="AK327" s="197" t="n">
        <v>8.175887107849121</v>
      </c>
      <c r="AL327" s="197" t="n">
        <v>7010.2109375</v>
      </c>
      <c r="AM327" s="197" t="n">
        <v>4216.74609375</v>
      </c>
      <c r="AN327" s="197" t="n">
        <v>0.0</v>
      </c>
      <c r="AO327" s="197" t="n">
        <v>0.0</v>
      </c>
      <c r="AP327" s="197" t="n">
        <v>0.0</v>
      </c>
      <c r="AQ327" s="197" t="n">
        <v>150.48081970214844</v>
      </c>
      <c r="AR327" s="197" t="n">
        <v>882.3919677734375</v>
      </c>
      <c r="AS327" s="197" t="n">
        <v>0.0</v>
      </c>
      <c r="AT327" s="197" t="n">
        <v>999999.0</v>
      </c>
      <c r="AU327" s="197" t="n">
        <v>0.0</v>
      </c>
      <c r="AV327" s="197" t="n">
        <v>999999.0</v>
      </c>
      <c r="AW327" s="197" t="n">
        <v>0.0</v>
      </c>
      <c r="AX327" s="197" t="n">
        <v>0.0</v>
      </c>
      <c r="AY327" s="197" t="n">
        <v>999999.0</v>
      </c>
      <c r="AZ327" s="197" t="n">
        <v>0.0</v>
      </c>
      <c r="BA327" s="197" t="n">
        <v>999999.0</v>
      </c>
      <c r="BB327" s="197" t="n">
        <v>0.0</v>
      </c>
      <c r="BC327" s="197" t="n">
        <v>0.0</v>
      </c>
      <c r="BD327" s="197" t="n">
        <v>0.5041753053665161</v>
      </c>
      <c r="BE327" s="197" t="n">
        <v>0.636362612247467</v>
      </c>
      <c r="BF327" s="197" t="n">
        <v>999998.0</v>
      </c>
      <c r="BG327" s="197" t="n">
        <v>1992.3612060546875</v>
      </c>
      <c r="BH327" s="197" t="n">
        <v>130.6466522216797</v>
      </c>
      <c r="BI327" s="197" t="n">
        <v>0.0</v>
      </c>
      <c r="BJ327" s="197" t="n">
        <v>999999.0</v>
      </c>
      <c r="BK327" s="197" t="n">
        <v>6151.13232421875</v>
      </c>
      <c r="BL327" s="197" t="n">
        <v>5379.7861328125</v>
      </c>
      <c r="BM327" s="197" t="n">
        <v>0.0</v>
      </c>
      <c r="BN327" s="197" t="n">
        <v>1735.4849853515625</v>
      </c>
      <c r="BO327" s="197" t="n">
        <v>3527.4814453125</v>
      </c>
      <c r="BP327" s="197" t="n">
        <v>1.1879940032958984</v>
      </c>
      <c r="BQ327" s="197" t="n">
        <v>2156.153076171875</v>
      </c>
      <c r="BR327" s="197" t="n">
        <v>0.0</v>
      </c>
      <c r="BS327" s="197" t="n">
        <v>999999.0</v>
      </c>
      <c r="BT327" s="197" t="n">
        <v>0.0</v>
      </c>
      <c r="BU327" s="197" t="n">
        <v>2290.561279296875</v>
      </c>
      <c r="BV327" s="197" t="n">
        <v>2638.289306640625</v>
      </c>
      <c r="BW327" s="197" t="n">
        <v>99000.0</v>
      </c>
      <c r="BX327" s="197" t="n">
        <v>1811.0916748046875</v>
      </c>
      <c r="BY327" s="197" t="n">
        <v>2225.5771484375</v>
      </c>
      <c r="BZ327" s="197" t="n">
        <v>99000.0</v>
      </c>
      <c r="CA327" s="197" t="n">
        <v>974.1178588867188</v>
      </c>
      <c r="CB327" s="197" t="n">
        <v>928.090576171875</v>
      </c>
      <c r="CC327" s="197" t="n">
        <v>964.9122924804688</v>
      </c>
      <c r="CD327" s="197" t="n">
        <v>7974.21728515625</v>
      </c>
      <c r="CE327" s="197" t="n">
        <v>8735.0478515625</v>
      </c>
      <c r="CF327" s="197" t="n">
        <v>15500.0</v>
      </c>
      <c r="CG327" s="197" t="n">
        <v>8086.93017578125</v>
      </c>
      <c r="CH327" s="197" t="n">
        <v>4500.0</v>
      </c>
      <c r="CI327" s="197" t="n">
        <v>800.0</v>
      </c>
      <c r="CJ327" s="197" t="n">
        <v>5300.0</v>
      </c>
      <c r="CK327" s="197" t="n">
        <v>20000.0</v>
      </c>
      <c r="CL327" s="197" t="n">
        <v>20000.0</v>
      </c>
      <c r="CM327" s="197" t="n">
        <v>20000.0</v>
      </c>
      <c r="CN327" s="197" t="n">
        <v>20000.0</v>
      </c>
      <c r="CO327" s="197" t="n">
        <v>20000.0</v>
      </c>
      <c r="CP327" s="197" t="n">
        <v>20000.0</v>
      </c>
      <c r="CQ327" s="197" t="n">
        <v>20000.0</v>
      </c>
      <c r="CR327" s="197" t="n">
        <v>4500.0</v>
      </c>
      <c r="CS327" s="197" t="n">
        <v>7.0</v>
      </c>
      <c r="CT327" s="197" t="n">
        <v>7.0</v>
      </c>
      <c r="CU327" s="197" t="n">
        <v>903.22412109375</v>
      </c>
    </row>
    <row r="328" spans="2:99">
      <c r="B328" s="122" t="s">
        <v>728</v>
      </c>
      <c r="C328" s="197" t="n">
        <v>3752.0</v>
      </c>
      <c r="D328" s="197" t="n">
        <v>3140.0</v>
      </c>
      <c r="E328" s="197" t="n">
        <v>569.0</v>
      </c>
      <c r="F328" s="122" t="s">
        <v>728</v>
      </c>
      <c r="G328" s="197" t="n">
        <v>2826.543212890625</v>
      </c>
      <c r="H328" s="197" t="n">
        <v>1347.0294189453125</v>
      </c>
      <c r="I328" s="197" t="n">
        <v>369.2035827636719</v>
      </c>
      <c r="J328" s="197" t="n">
        <v>500.18536376953125</v>
      </c>
      <c r="K328" s="197" t="n">
        <v>377.65972900390625</v>
      </c>
      <c r="L328" s="197" t="n">
        <v>1955.632568359375</v>
      </c>
      <c r="M328" s="197" t="n">
        <v>1955.632568359375</v>
      </c>
      <c r="N328" s="197" t="n">
        <v>1955.632568359375</v>
      </c>
      <c r="O328" s="197" t="n">
        <v>1955.632568359375</v>
      </c>
      <c r="P328" s="197" t="n">
        <v>1955.632568359375</v>
      </c>
      <c r="Q328" s="197" t="n">
        <v>16573.978515625</v>
      </c>
      <c r="R328" s="197" t="n">
        <v>1717.4937744140625</v>
      </c>
      <c r="S328" s="197" t="n">
        <v>0.0</v>
      </c>
      <c r="T328" s="197" t="n">
        <v>0.0</v>
      </c>
      <c r="U328" s="197" t="n">
        <v>-82.20578002929688</v>
      </c>
      <c r="V328" s="197" t="n">
        <v>9988.46875</v>
      </c>
      <c r="W328" s="197" t="n">
        <v>3238.9267578125</v>
      </c>
      <c r="X328" s="197" t="n">
        <v>6749.5419921875</v>
      </c>
      <c r="Y328" s="197" t="n">
        <v>0.0</v>
      </c>
      <c r="Z328" s="197" t="n">
        <v>4500.0</v>
      </c>
      <c r="AA328" s="197" t="n">
        <v>1.0</v>
      </c>
      <c r="AB328" s="197" t="n">
        <v>0.0</v>
      </c>
      <c r="AC328" s="197" t="n">
        <v>0.0</v>
      </c>
      <c r="AD328" s="197" t="n">
        <v>0.6499999761581421</v>
      </c>
      <c r="AE328" s="197" t="n">
        <v>12136.3955078125</v>
      </c>
      <c r="AF328" s="197" t="n">
        <v>1694.3118896484375</v>
      </c>
      <c r="AG328" s="197" t="n">
        <v>0.0</v>
      </c>
      <c r="AH328" s="197" t="n">
        <v>976.0435791015625</v>
      </c>
      <c r="AI328" s="197" t="n">
        <v>0.0</v>
      </c>
      <c r="AJ328" s="197" t="n">
        <v>0.0</v>
      </c>
      <c r="AK328" s="197" t="n">
        <v>23.389497756958008</v>
      </c>
      <c r="AL328" s="197" t="n">
        <v>7252.498046875</v>
      </c>
      <c r="AM328" s="197" t="n">
        <v>4220.30908203125</v>
      </c>
      <c r="AN328" s="197" t="n">
        <v>0.0</v>
      </c>
      <c r="AO328" s="197" t="n">
        <v>0.0</v>
      </c>
      <c r="AP328" s="197" t="n">
        <v>0.0</v>
      </c>
      <c r="AQ328" s="197" t="n">
        <v>146.23443603515625</v>
      </c>
      <c r="AR328" s="197" t="n">
        <v>133.3333282470703</v>
      </c>
      <c r="AS328" s="197" t="n">
        <v>0.0</v>
      </c>
      <c r="AT328" s="197" t="n">
        <v>999999.0</v>
      </c>
      <c r="AU328" s="197" t="n">
        <v>0.0</v>
      </c>
      <c r="AV328" s="197" t="n">
        <v>999999.0</v>
      </c>
      <c r="AW328" s="197" t="n">
        <v>0.0</v>
      </c>
      <c r="AX328" s="197" t="n">
        <v>0.0</v>
      </c>
      <c r="AY328" s="197" t="n">
        <v>999999.0</v>
      </c>
      <c r="AZ328" s="197" t="n">
        <v>0.0</v>
      </c>
      <c r="BA328" s="197" t="n">
        <v>999999.0</v>
      </c>
      <c r="BB328" s="197" t="n">
        <v>0.0</v>
      </c>
      <c r="BC328" s="197" t="n">
        <v>0.0</v>
      </c>
      <c r="BD328" s="197" t="n">
        <v>0.4290601909160614</v>
      </c>
      <c r="BE328" s="197" t="n">
        <v>0.4519120752811432</v>
      </c>
      <c r="BF328" s="197" t="n">
        <v>999998.0</v>
      </c>
      <c r="BG328" s="197" t="n">
        <v>2974.808837890625</v>
      </c>
      <c r="BH328" s="197" t="n">
        <v>2601.524658203125</v>
      </c>
      <c r="BI328" s="197" t="n">
        <v>0.0</v>
      </c>
      <c r="BJ328" s="197" t="n">
        <v>999999.0</v>
      </c>
      <c r="BK328" s="197" t="n">
        <v>10136.0986328125</v>
      </c>
      <c r="BL328" s="197" t="n">
        <v>10144.2275390625</v>
      </c>
      <c r="BM328" s="197" t="n">
        <v>0.0</v>
      </c>
      <c r="BN328" s="197" t="n">
        <v>56.86026382446289</v>
      </c>
      <c r="BO328" s="197" t="n">
        <v>772.5042114257812</v>
      </c>
      <c r="BP328" s="197" t="n">
        <v>1.2085450887680054</v>
      </c>
      <c r="BQ328" s="197" t="n">
        <v>-913.5003662109375</v>
      </c>
      <c r="BR328" s="197" t="n">
        <v>0.0</v>
      </c>
      <c r="BS328" s="197" t="n">
        <v>999999.0</v>
      </c>
      <c r="BT328" s="197" t="n">
        <v>0.0</v>
      </c>
      <c r="BU328" s="197" t="n">
        <v>1951.20166015625</v>
      </c>
      <c r="BV328" s="197" t="n">
        <v>2286.037841796875</v>
      </c>
      <c r="BW328" s="197" t="n">
        <v>99000.0</v>
      </c>
      <c r="BX328" s="197" t="n">
        <v>2007.21044921875</v>
      </c>
      <c r="BY328" s="197" t="n">
        <v>1801.3167724609375</v>
      </c>
      <c r="BZ328" s="197" t="n">
        <v>99000.0</v>
      </c>
      <c r="CA328" s="197" t="n">
        <v>925.367919921875</v>
      </c>
      <c r="CB328" s="197" t="n">
        <v>977.6748657226562</v>
      </c>
      <c r="CC328" s="197" t="n">
        <v>964.9122924804688</v>
      </c>
      <c r="CD328" s="197" t="n">
        <v>8243.1025390625</v>
      </c>
      <c r="CE328" s="197" t="n">
        <v>7998.0673828125</v>
      </c>
      <c r="CF328" s="197" t="n">
        <v>12500.0</v>
      </c>
      <c r="CG328" s="197" t="n">
        <v>0.0</v>
      </c>
      <c r="CH328" s="197" t="n">
        <v>300.0</v>
      </c>
      <c r="CI328" s="197" t="n">
        <v>800.0</v>
      </c>
      <c r="CJ328" s="197" t="n">
        <v>1100.0</v>
      </c>
      <c r="CK328" s="197" t="n">
        <v>20000.0</v>
      </c>
      <c r="CL328" s="197" t="n">
        <v>20000.0</v>
      </c>
      <c r="CM328" s="197" t="n">
        <v>20000.0</v>
      </c>
      <c r="CN328" s="197" t="n">
        <v>20000.0</v>
      </c>
      <c r="CO328" s="197" t="n">
        <v>20000.0</v>
      </c>
      <c r="CP328" s="197" t="n">
        <v>20000.0</v>
      </c>
      <c r="CQ328" s="197" t="n">
        <v>20000.0</v>
      </c>
      <c r="CR328" s="197" t="n">
        <v>4500.0</v>
      </c>
      <c r="CS328" s="197" t="n">
        <v>0.0</v>
      </c>
      <c r="CT328" s="197" t="n">
        <v>0.0</v>
      </c>
      <c r="CU328" s="197" t="n">
        <v>858.7468872070312</v>
      </c>
    </row>
    <row r="329" spans="2:99">
      <c r="B329" s="122" t="s">
        <v>729</v>
      </c>
      <c r="C329" s="197" t="n">
        <v>4254.0</v>
      </c>
      <c r="D329" s="197" t="n">
        <v>3163.0</v>
      </c>
      <c r="E329" s="197" t="n">
        <v>565.0</v>
      </c>
      <c r="F329" s="122" t="s">
        <v>729</v>
      </c>
      <c r="G329" s="197" t="n">
        <v>2917.580810546875</v>
      </c>
      <c r="H329" s="197" t="n">
        <v>1398.510986328125</v>
      </c>
      <c r="I329" s="197" t="n">
        <v>381.8802185058594</v>
      </c>
      <c r="J329" s="197" t="n">
        <v>462.3792419433594</v>
      </c>
      <c r="K329" s="197" t="n">
        <v>231.33343505859375</v>
      </c>
      <c r="L329" s="197" t="n">
        <v>1010.68212890625</v>
      </c>
      <c r="M329" s="197" t="n">
        <v>1010.68212890625</v>
      </c>
      <c r="N329" s="197" t="n">
        <v>526.6058959960938</v>
      </c>
      <c r="O329" s="197" t="n">
        <v>526.6058959960938</v>
      </c>
      <c r="P329" s="197" t="n">
        <v>526.6058959960938</v>
      </c>
      <c r="Q329" s="197" t="n">
        <v>10688.8486328125</v>
      </c>
      <c r="R329" s="197" t="n">
        <v>2250.3447265625</v>
      </c>
      <c r="S329" s="197" t="n">
        <v>0.0</v>
      </c>
      <c r="T329" s="197" t="n">
        <v>0.0</v>
      </c>
      <c r="U329" s="197" t="n">
        <v>-25.574663162231445</v>
      </c>
      <c r="V329" s="197" t="n">
        <v>0.0</v>
      </c>
      <c r="W329" s="197" t="n">
        <v>0.0</v>
      </c>
      <c r="X329" s="197" t="n">
        <v>0.0</v>
      </c>
      <c r="Y329" s="197" t="n">
        <v>0.0</v>
      </c>
      <c r="Z329" s="197" t="n">
        <v>11144.8271484375</v>
      </c>
      <c r="AA329" s="197" t="n">
        <v>1.0</v>
      </c>
      <c r="AB329" s="197" t="n">
        <v>0.0</v>
      </c>
      <c r="AC329" s="197" t="n">
        <v>0.0</v>
      </c>
      <c r="AD329" s="197" t="n">
        <v>0.3499999940395355</v>
      </c>
      <c r="AE329" s="197" t="n">
        <v>4659.59033203125</v>
      </c>
      <c r="AF329" s="197" t="n">
        <v>689.3617553710938</v>
      </c>
      <c r="AG329" s="197" t="n">
        <v>0.0</v>
      </c>
      <c r="AH329" s="197" t="n">
        <v>783.030517578125</v>
      </c>
      <c r="AI329" s="197" t="n">
        <v>0.0</v>
      </c>
      <c r="AJ329" s="197" t="n">
        <v>0.0</v>
      </c>
      <c r="AK329" s="197" t="n">
        <v>26.320003509521484</v>
      </c>
      <c r="AL329" s="197" t="n">
        <v>7348.03466796875</v>
      </c>
      <c r="AM329" s="197" t="n">
        <v>4233.009765625</v>
      </c>
      <c r="AN329" s="197" t="n">
        <v>0.0</v>
      </c>
      <c r="AO329" s="197" t="n">
        <v>0.0</v>
      </c>
      <c r="AP329" s="197" t="n">
        <v>0.0</v>
      </c>
      <c r="AQ329" s="197" t="n">
        <v>432.4905090332031</v>
      </c>
      <c r="AR329" s="197" t="n">
        <v>166.6666717529297</v>
      </c>
      <c r="AS329" s="197" t="n">
        <v>0.0</v>
      </c>
      <c r="AT329" s="197" t="n">
        <v>999999.0</v>
      </c>
      <c r="AU329" s="197" t="n">
        <v>0.0</v>
      </c>
      <c r="AV329" s="197" t="n">
        <v>999999.0</v>
      </c>
      <c r="AW329" s="197" t="n">
        <v>0.0</v>
      </c>
      <c r="AX329" s="197" t="n">
        <v>0.0</v>
      </c>
      <c r="AY329" s="197" t="n">
        <v>999999.0</v>
      </c>
      <c r="AZ329" s="197" t="n">
        <v>0.0</v>
      </c>
      <c r="BA329" s="197" t="n">
        <v>999999.0</v>
      </c>
      <c r="BB329" s="197" t="n">
        <v>0.0</v>
      </c>
      <c r="BC329" s="197" t="n">
        <v>0.5125123262405396</v>
      </c>
      <c r="BD329" s="197" t="n">
        <v>0.5127170085906982</v>
      </c>
      <c r="BE329" s="197" t="n">
        <v>0.5129048824310303</v>
      </c>
      <c r="BF329" s="197" t="n">
        <v>10862.146484375</v>
      </c>
      <c r="BG329" s="197" t="n">
        <v>10861.09765625</v>
      </c>
      <c r="BH329" s="197" t="n">
        <v>10860.048828125</v>
      </c>
      <c r="BI329" s="197" t="n">
        <v>0.0</v>
      </c>
      <c r="BJ329" s="197" t="n">
        <v>16388.021484375</v>
      </c>
      <c r="BK329" s="197" t="n">
        <v>16389.181640625</v>
      </c>
      <c r="BL329" s="197" t="n">
        <v>16390.158203125</v>
      </c>
      <c r="BM329" s="197" t="n">
        <v>-17753.240234375</v>
      </c>
      <c r="BN329" s="197" t="n">
        <v>-17764.90625</v>
      </c>
      <c r="BO329" s="197" t="n">
        <v>-17756.19921875</v>
      </c>
      <c r="BP329" s="197" t="n">
        <v>1.239308476448059</v>
      </c>
      <c r="BQ329" s="197" t="n">
        <v>2826.27783203125</v>
      </c>
      <c r="BR329" s="197" t="n">
        <v>0.0</v>
      </c>
      <c r="BS329" s="197" t="n">
        <v>999999.0</v>
      </c>
      <c r="BT329" s="197" t="n">
        <v>0.0</v>
      </c>
      <c r="BU329" s="197" t="n">
        <v>926.6622924804688</v>
      </c>
      <c r="BV329" s="197" t="n">
        <v>2027.9798583984375</v>
      </c>
      <c r="BW329" s="197" t="n">
        <v>99000.0</v>
      </c>
      <c r="BX329" s="197" t="n">
        <v>591.4307250976562</v>
      </c>
      <c r="BY329" s="197" t="n">
        <v>2096.447021484375</v>
      </c>
      <c r="BZ329" s="197" t="n">
        <v>99000.0</v>
      </c>
      <c r="CA329" s="197" t="n">
        <v>747.3389892578125</v>
      </c>
      <c r="CB329" s="197" t="n">
        <v>937.3909301757812</v>
      </c>
      <c r="CC329" s="197" t="n">
        <v>631.5789184570312</v>
      </c>
      <c r="CD329" s="197" t="n">
        <v>3299.110595703125</v>
      </c>
      <c r="CE329" s="197" t="n">
        <v>8459.1240234375</v>
      </c>
      <c r="CF329" s="197" t="n">
        <v>8000.0</v>
      </c>
      <c r="CG329" s="197" t="n">
        <v>0.0</v>
      </c>
      <c r="CH329" s="197" t="n">
        <v>300.0</v>
      </c>
      <c r="CI329" s="197" t="n">
        <v>800.0</v>
      </c>
      <c r="CJ329" s="197" t="n">
        <v>1100.0</v>
      </c>
      <c r="CK329" s="197" t="n">
        <v>20000.0</v>
      </c>
      <c r="CL329" s="197" t="n">
        <v>20000.0</v>
      </c>
      <c r="CM329" s="197" t="n">
        <v>20000.0</v>
      </c>
      <c r="CN329" s="197" t="n">
        <v>20000.0</v>
      </c>
      <c r="CO329" s="197" t="n">
        <v>20000.0</v>
      </c>
      <c r="CP329" s="197" t="n">
        <v>20000.0</v>
      </c>
      <c r="CQ329" s="197" t="n">
        <v>20000.0</v>
      </c>
      <c r="CR329" s="197" t="n">
        <v>4500.0</v>
      </c>
      <c r="CS329" s="197" t="n">
        <v>0.0</v>
      </c>
      <c r="CT329" s="197" t="n">
        <v>0.0</v>
      </c>
      <c r="CU329" s="197" t="n">
        <v>750.1149291992188</v>
      </c>
    </row>
    <row r="330" spans="2:99">
      <c r="B330" s="122" t="s">
        <v>730</v>
      </c>
      <c r="C330" s="197" t="n">
        <v>4479.0</v>
      </c>
      <c r="D330" s="197" t="n">
        <v>2963.0</v>
      </c>
      <c r="E330" s="197" t="n">
        <v>673.0</v>
      </c>
      <c r="F330" s="122" t="s">
        <v>730</v>
      </c>
      <c r="G330" s="197" t="n">
        <v>3260.070068359375</v>
      </c>
      <c r="H330" s="197" t="n">
        <v>1594.905517578125</v>
      </c>
      <c r="I330" s="197" t="n">
        <v>464.5029296875</v>
      </c>
      <c r="J330" s="197" t="n">
        <v>509.7970886230469</v>
      </c>
      <c r="K330" s="197" t="n">
        <v>278.4686279296875</v>
      </c>
      <c r="L330" s="197" t="n">
        <v>2454.501953125</v>
      </c>
      <c r="M330" s="197" t="n">
        <v>2454.501953125</v>
      </c>
      <c r="N330" s="197" t="n">
        <v>2454.501953125</v>
      </c>
      <c r="O330" s="197" t="n">
        <v>2454.501953125</v>
      </c>
      <c r="P330" s="197" t="n">
        <v>2454.501953125</v>
      </c>
      <c r="Q330" s="197" t="n">
        <v>15102.1875</v>
      </c>
      <c r="R330" s="197" t="n">
        <v>1930.603515625</v>
      </c>
      <c r="S330" s="197" t="n">
        <v>0.0</v>
      </c>
      <c r="T330" s="197" t="n">
        <v>33.39577102661133</v>
      </c>
      <c r="U330" s="197" t="n">
        <v>-79.77649688720703</v>
      </c>
      <c r="V330" s="197" t="n">
        <v>5661.07470703125</v>
      </c>
      <c r="W330" s="197" t="n">
        <v>2019.91357421875</v>
      </c>
      <c r="X330" s="197" t="n">
        <v>3641.160888671875</v>
      </c>
      <c r="Y330" s="197" t="n">
        <v>0.0</v>
      </c>
      <c r="Z330" s="197" t="n">
        <v>6874.5966796875</v>
      </c>
      <c r="AA330" s="197" t="n">
        <v>1.0</v>
      </c>
      <c r="AB330" s="197" t="n">
        <v>0.0</v>
      </c>
      <c r="AC330" s="197" t="n">
        <v>0.0</v>
      </c>
      <c r="AD330" s="197" t="n">
        <v>0.3499999940395355</v>
      </c>
      <c r="AE330" s="197" t="n">
        <v>6236.84619140625</v>
      </c>
      <c r="AF330" s="197" t="n">
        <v>2965.451171875</v>
      </c>
      <c r="AG330" s="197" t="n">
        <v>0.0</v>
      </c>
      <c r="AH330" s="197" t="n">
        <v>825.5714111328125</v>
      </c>
      <c r="AI330" s="197" t="n">
        <v>0.0</v>
      </c>
      <c r="AJ330" s="197" t="n">
        <v>0.0</v>
      </c>
      <c r="AK330" s="197" t="n">
        <v>175.7899169921875</v>
      </c>
      <c r="AL330" s="197" t="n">
        <v>6991.3876953125</v>
      </c>
      <c r="AM330" s="197" t="n">
        <v>4227.56005859375</v>
      </c>
      <c r="AN330" s="197" t="n">
        <v>0.0</v>
      </c>
      <c r="AO330" s="197" t="n">
        <v>0.0</v>
      </c>
      <c r="AP330" s="197" t="n">
        <v>0.0</v>
      </c>
      <c r="AQ330" s="197" t="n">
        <v>181.2585906982422</v>
      </c>
      <c r="AR330" s="197" t="n">
        <v>200.0</v>
      </c>
      <c r="AS330" s="197" t="n">
        <v>0.0</v>
      </c>
      <c r="AT330" s="197" t="n">
        <v>999999.0</v>
      </c>
      <c r="AU330" s="197" t="n">
        <v>0.0</v>
      </c>
      <c r="AV330" s="197" t="n">
        <v>999999.0</v>
      </c>
      <c r="AW330" s="197" t="n">
        <v>0.0</v>
      </c>
      <c r="AX330" s="197" t="n">
        <v>0.0</v>
      </c>
      <c r="AY330" s="197" t="n">
        <v>999999.0</v>
      </c>
      <c r="AZ330" s="197" t="n">
        <v>0.0</v>
      </c>
      <c r="BA330" s="197" t="n">
        <v>999999.0</v>
      </c>
      <c r="BB330" s="197" t="n">
        <v>0.0</v>
      </c>
      <c r="BC330" s="197" t="n">
        <v>0.0</v>
      </c>
      <c r="BD330" s="197" t="n">
        <v>0.0</v>
      </c>
      <c r="BE330" s="197" t="n">
        <v>0.0</v>
      </c>
      <c r="BF330" s="197" t="n">
        <v>999999.0</v>
      </c>
      <c r="BG330" s="197" t="n">
        <v>999999.0</v>
      </c>
      <c r="BH330" s="197" t="n">
        <v>999999.0</v>
      </c>
      <c r="BI330" s="197" t="n">
        <v>0.0</v>
      </c>
      <c r="BJ330" s="197" t="n">
        <v>999999.0</v>
      </c>
      <c r="BK330" s="197" t="n">
        <v>999999.0</v>
      </c>
      <c r="BL330" s="197" t="n">
        <v>999999.0</v>
      </c>
      <c r="BM330" s="197" t="n">
        <v>0.0</v>
      </c>
      <c r="BN330" s="197" t="n">
        <v>0.0</v>
      </c>
      <c r="BO330" s="197" t="n">
        <v>0.0</v>
      </c>
      <c r="BP330" s="197" t="n">
        <v>1.2331645488739014</v>
      </c>
      <c r="BQ330" s="197" t="n">
        <v>3868.52978515625</v>
      </c>
      <c r="BR330" s="197" t="n">
        <v>0.0</v>
      </c>
      <c r="BS330" s="197" t="n">
        <v>999999.0</v>
      </c>
      <c r="BT330" s="197" t="n">
        <v>0.0</v>
      </c>
      <c r="BU330" s="197" t="n">
        <v>314.0347900390625</v>
      </c>
      <c r="BV330" s="197" t="n">
        <v>924.0721435546875</v>
      </c>
      <c r="BW330" s="197" t="n">
        <v>99000.0</v>
      </c>
      <c r="BX330" s="197" t="n">
        <v>307.4078674316406</v>
      </c>
      <c r="BY330" s="197" t="n">
        <v>572.6599731445312</v>
      </c>
      <c r="BZ330" s="197" t="n">
        <v>99000.0</v>
      </c>
      <c r="CA330" s="197" t="n">
        <v>433.53582763671875</v>
      </c>
      <c r="CB330" s="197" t="n">
        <v>760.6802978515625</v>
      </c>
      <c r="CC330" s="197" t="n">
        <v>631.5789184570312</v>
      </c>
      <c r="CD330" s="197" t="n">
        <v>1557.99609375</v>
      </c>
      <c r="CE330" s="197" t="n">
        <v>3189.050537109375</v>
      </c>
      <c r="CF330" s="197" t="n">
        <v>8000.0</v>
      </c>
      <c r="CG330" s="197" t="n">
        <v>0.0</v>
      </c>
      <c r="CH330" s="197" t="n">
        <v>911.3570556640625</v>
      </c>
      <c r="CI330" s="197" t="n">
        <v>800.0</v>
      </c>
      <c r="CJ330" s="197" t="n">
        <v>1711.3570556640625</v>
      </c>
      <c r="CK330" s="197" t="n">
        <v>20000.0</v>
      </c>
      <c r="CL330" s="197" t="n">
        <v>20000.0</v>
      </c>
      <c r="CM330" s="197" t="n">
        <v>20000.0</v>
      </c>
      <c r="CN330" s="197" t="n">
        <v>20000.0</v>
      </c>
      <c r="CO330" s="197" t="n">
        <v>20000.0</v>
      </c>
      <c r="CP330" s="197" t="n">
        <v>20000.0</v>
      </c>
      <c r="CQ330" s="197" t="n">
        <v>20000.0</v>
      </c>
      <c r="CR330" s="197" t="n">
        <v>3500.0</v>
      </c>
      <c r="CS330" s="197" t="n">
        <v>0.0</v>
      </c>
      <c r="CT330" s="197" t="n">
        <v>0.0</v>
      </c>
      <c r="CU330" s="197" t="n">
        <v>643.5344848632812</v>
      </c>
    </row>
    <row r="331" spans="2:99">
      <c r="B331" s="122" t="s">
        <v>731</v>
      </c>
      <c r="C331" s="197" t="n">
        <v>4422.0</v>
      </c>
      <c r="D331" s="197" t="n">
        <v>3084.0</v>
      </c>
      <c r="E331" s="197" t="n">
        <v>800.0</v>
      </c>
      <c r="F331" s="122" t="s">
        <v>731</v>
      </c>
      <c r="G331" s="197" t="n">
        <v>4240.38330078125</v>
      </c>
      <c r="H331" s="197" t="n">
        <v>2303.17041015625</v>
      </c>
      <c r="I331" s="197" t="n">
        <v>800.0</v>
      </c>
      <c r="J331" s="197" t="n">
        <v>417.8636169433594</v>
      </c>
      <c r="K331" s="197" t="n">
        <v>216.38311767578125</v>
      </c>
      <c r="L331" s="197" t="n">
        <v>800.0</v>
      </c>
      <c r="M331" s="197" t="n">
        <v>800.0</v>
      </c>
      <c r="N331" s="197" t="n">
        <v>700.0</v>
      </c>
      <c r="O331" s="197" t="n">
        <v>700.0</v>
      </c>
      <c r="P331" s="197" t="n">
        <v>700.0</v>
      </c>
      <c r="Q331" s="197" t="n">
        <v>25987.505859375</v>
      </c>
      <c r="R331" s="197" t="n">
        <v>3452.530517578125</v>
      </c>
      <c r="S331" s="197" t="n">
        <v>0.0</v>
      </c>
      <c r="T331" s="197" t="n">
        <v>0.0</v>
      </c>
      <c r="U331" s="197" t="n">
        <v>1942.2457275390625</v>
      </c>
      <c r="V331" s="197" t="n">
        <v>23416.27734375</v>
      </c>
      <c r="W331" s="197" t="n">
        <v>8125.72021484375</v>
      </c>
      <c r="X331" s="197" t="n">
        <v>12949.8759765625</v>
      </c>
      <c r="Y331" s="197" t="n">
        <v>0.0</v>
      </c>
      <c r="Z331" s="197" t="n">
        <v>7500.0</v>
      </c>
      <c r="AA331" s="197" t="n">
        <v>1.0</v>
      </c>
      <c r="AB331" s="197" t="n">
        <v>0.0</v>
      </c>
      <c r="AC331" s="197" t="n">
        <v>0.0</v>
      </c>
      <c r="AD331" s="197" t="n">
        <v>0.3499999940395355</v>
      </c>
      <c r="AE331" s="197" t="n">
        <v>11633.6650390625</v>
      </c>
      <c r="AF331" s="197" t="n">
        <v>9863.353515625</v>
      </c>
      <c r="AG331" s="197" t="n">
        <v>0.0</v>
      </c>
      <c r="AH331" s="197" t="n">
        <v>1565.525146484375</v>
      </c>
      <c r="AI331" s="197" t="n">
        <v>774.5078735351562</v>
      </c>
      <c r="AJ331" s="197" t="n">
        <v>0.0</v>
      </c>
      <c r="AK331" s="197" t="n">
        <v>175.0224609375</v>
      </c>
      <c r="AL331" s="197" t="n">
        <v>6680.0</v>
      </c>
      <c r="AM331" s="197" t="n">
        <v>4332.59765625</v>
      </c>
      <c r="AN331" s="197" t="n">
        <v>1600.0</v>
      </c>
      <c r="AO331" s="197" t="n">
        <v>700.0</v>
      </c>
      <c r="AP331" s="197" t="n">
        <v>800.0</v>
      </c>
      <c r="AQ331" s="197" t="n">
        <v>198.36264038085938</v>
      </c>
      <c r="AR331" s="197" t="n">
        <v>200.0</v>
      </c>
      <c r="AS331" s="197" t="n">
        <v>0.6373751759529114</v>
      </c>
      <c r="AT331" s="197" t="n">
        <v>1312.777099609375</v>
      </c>
      <c r="AU331" s="197" t="n">
        <v>0.0</v>
      </c>
      <c r="AV331" s="197" t="n">
        <v>19235.333984375</v>
      </c>
      <c r="AW331" s="197" t="n">
        <v>5227.20166015625</v>
      </c>
      <c r="AX331" s="197" t="n">
        <v>1.4481662511825562</v>
      </c>
      <c r="AY331" s="197" t="n">
        <v>-5606.47265625</v>
      </c>
      <c r="AZ331" s="197" t="n">
        <v>0.0</v>
      </c>
      <c r="BA331" s="197" t="n">
        <v>35114.9765625</v>
      </c>
      <c r="BB331" s="197" t="n">
        <v>9840.6826171875</v>
      </c>
      <c r="BC331" s="197" t="n">
        <v>0.0</v>
      </c>
      <c r="BD331" s="197" t="n">
        <v>0.0</v>
      </c>
      <c r="BE331" s="197" t="n">
        <v>0.0</v>
      </c>
      <c r="BF331" s="197" t="n">
        <v>999999.0</v>
      </c>
      <c r="BG331" s="197" t="n">
        <v>999999.0</v>
      </c>
      <c r="BH331" s="197" t="n">
        <v>999999.0</v>
      </c>
      <c r="BI331" s="197" t="n">
        <v>0.0</v>
      </c>
      <c r="BJ331" s="197" t="n">
        <v>999999.0</v>
      </c>
      <c r="BK331" s="197" t="n">
        <v>999999.0</v>
      </c>
      <c r="BL331" s="197" t="n">
        <v>999999.0</v>
      </c>
      <c r="BM331" s="197" t="n">
        <v>0.0</v>
      </c>
      <c r="BN331" s="197" t="n">
        <v>0.0</v>
      </c>
      <c r="BO331" s="197" t="n">
        <v>0.0</v>
      </c>
      <c r="BP331" s="197" t="n">
        <v>0.0</v>
      </c>
      <c r="BQ331" s="197" t="n">
        <v>999999.0</v>
      </c>
      <c r="BR331" s="197" t="n">
        <v>0.0</v>
      </c>
      <c r="BS331" s="197" t="n">
        <v>999999.0</v>
      </c>
      <c r="BT331" s="197" t="n">
        <v>0.0</v>
      </c>
      <c r="BU331" s="197" t="n">
        <v>296.998779296875</v>
      </c>
      <c r="BV331" s="197" t="n">
        <v>313.9612121582031</v>
      </c>
      <c r="BW331" s="197" t="n">
        <v>450.0</v>
      </c>
      <c r="BX331" s="197" t="n">
        <v>284.0254821777344</v>
      </c>
      <c r="BY331" s="197" t="n">
        <v>310.1637878417969</v>
      </c>
      <c r="BZ331" s="197" t="n">
        <v>450.0</v>
      </c>
      <c r="CA331" s="197" t="n">
        <v>303.5649108886719</v>
      </c>
      <c r="CB331" s="197" t="n">
        <v>431.46026611328125</v>
      </c>
      <c r="CC331" s="197" t="n">
        <v>631.5789184570312</v>
      </c>
      <c r="CD331" s="197" t="n">
        <v>1224.934814453125</v>
      </c>
      <c r="CE331" s="197" t="n">
        <v>1595.011962890625</v>
      </c>
      <c r="CF331" s="197" t="n">
        <v>11000.0</v>
      </c>
      <c r="CG331" s="197" t="n">
        <v>4631.01025390625</v>
      </c>
      <c r="CH331" s="197" t="n">
        <v>300.0</v>
      </c>
      <c r="CI331" s="197" t="n">
        <v>800.0</v>
      </c>
      <c r="CJ331" s="197" t="n">
        <v>1100.0</v>
      </c>
      <c r="CK331" s="197" t="n">
        <v>20000.0</v>
      </c>
      <c r="CL331" s="197" t="n">
        <v>1200.0</v>
      </c>
      <c r="CM331" s="197" t="n">
        <v>20000.0</v>
      </c>
      <c r="CN331" s="197" t="n">
        <v>20000.0</v>
      </c>
      <c r="CO331" s="197" t="n">
        <v>20000.0</v>
      </c>
      <c r="CP331" s="197" t="n">
        <v>20000.0</v>
      </c>
      <c r="CQ331" s="197" t="n">
        <v>20000.0</v>
      </c>
      <c r="CR331" s="197" t="n">
        <v>4000.0</v>
      </c>
      <c r="CS331" s="197" t="n">
        <v>0.0</v>
      </c>
      <c r="CT331" s="197" t="n">
        <v>0.0</v>
      </c>
      <c r="CU331" s="197" t="n">
        <v>1150.843505859375</v>
      </c>
    </row>
    <row r="332" spans="2:99">
      <c r="B332" s="122" t="s">
        <v>732</v>
      </c>
      <c r="C332" s="197" t="n">
        <v>4552.0</v>
      </c>
      <c r="D332" s="197" t="n">
        <v>3538.0</v>
      </c>
      <c r="E332" s="197" t="n">
        <v>975.0</v>
      </c>
      <c r="F332" s="122" t="s">
        <v>732</v>
      </c>
      <c r="G332" s="197" t="n">
        <v>4552.0</v>
      </c>
      <c r="H332" s="197" t="n">
        <v>2771.764892578125</v>
      </c>
      <c r="I332" s="197" t="n">
        <v>975.0</v>
      </c>
      <c r="J332" s="197" t="n">
        <v>266.38848876953125</v>
      </c>
      <c r="K332" s="197" t="n">
        <v>55.0</v>
      </c>
      <c r="L332" s="197" t="n">
        <v>800.0</v>
      </c>
      <c r="M332" s="197" t="n">
        <v>800.0</v>
      </c>
      <c r="N332" s="197" t="n">
        <v>700.0</v>
      </c>
      <c r="O332" s="197" t="n">
        <v>700.0</v>
      </c>
      <c r="P332" s="197" t="n">
        <v>700.0</v>
      </c>
      <c r="Q332" s="197" t="n">
        <v>25425.642578125</v>
      </c>
      <c r="R332" s="197" t="n">
        <v>3329.99951171875</v>
      </c>
      <c r="S332" s="197" t="n">
        <v>0.0</v>
      </c>
      <c r="T332" s="197" t="n">
        <v>0.0</v>
      </c>
      <c r="U332" s="197" t="n">
        <v>180.18585205078125</v>
      </c>
      <c r="V332" s="197" t="n">
        <v>16618.396484375</v>
      </c>
      <c r="W332" s="197" t="n">
        <v>9678.2001953125</v>
      </c>
      <c r="X332" s="197" t="n">
        <v>6916.94873046875</v>
      </c>
      <c r="Y332" s="197" t="n">
        <v>23.247379302978516</v>
      </c>
      <c r="Z332" s="197" t="n">
        <v>10741.935546875</v>
      </c>
      <c r="AA332" s="197" t="n">
        <v>1.0</v>
      </c>
      <c r="AB332" s="197" t="n">
        <v>0.0</v>
      </c>
      <c r="AC332" s="197" t="n">
        <v>0.0</v>
      </c>
      <c r="AD332" s="197" t="n">
        <v>0.3499999940395355</v>
      </c>
      <c r="AE332" s="197" t="n">
        <v>10683.060546875</v>
      </c>
      <c r="AF332" s="197" t="n">
        <v>7730.94189453125</v>
      </c>
      <c r="AG332" s="197" t="n">
        <v>4688.41015625</v>
      </c>
      <c r="AH332" s="197" t="n">
        <v>3857.386474609375</v>
      </c>
      <c r="AI332" s="197" t="n">
        <v>3098.22607421875</v>
      </c>
      <c r="AJ332" s="197" t="n">
        <v>0.0</v>
      </c>
      <c r="AK332" s="197" t="n">
        <v>46.413238525390625</v>
      </c>
      <c r="AL332" s="197" t="n">
        <v>6680.0</v>
      </c>
      <c r="AM332" s="197" t="n">
        <v>4383.8759765625</v>
      </c>
      <c r="AN332" s="197" t="n">
        <v>1600.0</v>
      </c>
      <c r="AO332" s="197" t="n">
        <v>700.0</v>
      </c>
      <c r="AP332" s="197" t="n">
        <v>800.0</v>
      </c>
      <c r="AQ332" s="197" t="n">
        <v>277.529052734375</v>
      </c>
      <c r="AR332" s="197" t="n">
        <v>960.6168823242188</v>
      </c>
      <c r="AS332" s="197" t="n">
        <v>1.0046530961990356</v>
      </c>
      <c r="AT332" s="197" t="n">
        <v>1486.9796142578125</v>
      </c>
      <c r="AU332" s="197" t="n">
        <v>0.0</v>
      </c>
      <c r="AV332" s="197" t="n">
        <v>999999.0</v>
      </c>
      <c r="AW332" s="197" t="n">
        <v>0.0</v>
      </c>
      <c r="AX332" s="197" t="n">
        <v>1.6242175102233887</v>
      </c>
      <c r="AY332" s="197" t="n">
        <v>435.0384216308594</v>
      </c>
      <c r="AZ332" s="197" t="n">
        <v>0.0</v>
      </c>
      <c r="BA332" s="197" t="n">
        <v>42253.765625</v>
      </c>
      <c r="BB332" s="197" t="n">
        <v>2583.031005859375</v>
      </c>
      <c r="BC332" s="197" t="n">
        <v>0.0</v>
      </c>
      <c r="BD332" s="197" t="n">
        <v>0.0</v>
      </c>
      <c r="BE332" s="197" t="n">
        <v>0.0</v>
      </c>
      <c r="BF332" s="197" t="n">
        <v>999999.0</v>
      </c>
      <c r="BG332" s="197" t="n">
        <v>999999.0</v>
      </c>
      <c r="BH332" s="197" t="n">
        <v>999999.0</v>
      </c>
      <c r="BI332" s="197" t="n">
        <v>0.0</v>
      </c>
      <c r="BJ332" s="197" t="n">
        <v>999999.0</v>
      </c>
      <c r="BK332" s="197" t="n">
        <v>999999.0</v>
      </c>
      <c r="BL332" s="197" t="n">
        <v>999999.0</v>
      </c>
      <c r="BM332" s="197" t="n">
        <v>0.0</v>
      </c>
      <c r="BN332" s="197" t="n">
        <v>0.0</v>
      </c>
      <c r="BO332" s="197" t="n">
        <v>0.0</v>
      </c>
      <c r="BP332" s="197" t="n">
        <v>0.0</v>
      </c>
      <c r="BQ332" s="197" t="n">
        <v>999999.0</v>
      </c>
      <c r="BR332" s="197" t="n">
        <v>0.0</v>
      </c>
      <c r="BS332" s="197" t="n">
        <v>999999.0</v>
      </c>
      <c r="BT332" s="197" t="n">
        <v>0.0</v>
      </c>
      <c r="BU332" s="197" t="n">
        <v>251.6084747314453</v>
      </c>
      <c r="BV332" s="197" t="n">
        <v>300.19097900390625</v>
      </c>
      <c r="BW332" s="197" t="n">
        <v>450.0</v>
      </c>
      <c r="BX332" s="197" t="n">
        <v>207.94898986816406</v>
      </c>
      <c r="BY332" s="197" t="n">
        <v>287.1866760253906</v>
      </c>
      <c r="BZ332" s="197" t="n">
        <v>450.0</v>
      </c>
      <c r="CA332" s="197" t="n">
        <v>400.6317138671875</v>
      </c>
      <c r="CB332" s="197" t="n">
        <v>303.7060852050781</v>
      </c>
      <c r="CC332" s="197" t="n">
        <v>631.5789184570312</v>
      </c>
      <c r="CD332" s="197" t="n">
        <v>338.4699401855469</v>
      </c>
      <c r="CE332" s="197" t="n">
        <v>1253.764404296875</v>
      </c>
      <c r="CF332" s="197" t="n">
        <v>11000.0</v>
      </c>
      <c r="CG332" s="197" t="n">
        <v>958.396240234375</v>
      </c>
      <c r="CH332" s="197" t="n">
        <v>1000.0</v>
      </c>
      <c r="CI332" s="197" t="n">
        <v>991.682373046875</v>
      </c>
      <c r="CJ332" s="197" t="n">
        <v>1991.682373046875</v>
      </c>
      <c r="CK332" s="197" t="n">
        <v>20000.0</v>
      </c>
      <c r="CL332" s="197" t="n">
        <v>1911.290283203125</v>
      </c>
      <c r="CM332" s="197" t="n">
        <v>20000.0</v>
      </c>
      <c r="CN332" s="197" t="n">
        <v>20000.0</v>
      </c>
      <c r="CO332" s="197" t="n">
        <v>20000.0</v>
      </c>
      <c r="CP332" s="197" t="n">
        <v>20000.0</v>
      </c>
      <c r="CQ332" s="197" t="n">
        <v>20000.0</v>
      </c>
      <c r="CR332" s="197" t="n">
        <v>5000.0</v>
      </c>
      <c r="CS332" s="197" t="n">
        <v>0.0</v>
      </c>
      <c r="CT332" s="197" t="n">
        <v>0.0</v>
      </c>
      <c r="CU332" s="197" t="n">
        <v>1109.9998779296875</v>
      </c>
    </row>
    <row r="333" spans="2:99">
      <c r="B333" s="122" t="s">
        <v>733</v>
      </c>
      <c r="C333" s="197" t="n">
        <v>4500.0</v>
      </c>
      <c r="D333" s="197" t="n">
        <v>3538.0</v>
      </c>
      <c r="E333" s="197" t="n">
        <v>975.0</v>
      </c>
      <c r="F333" s="122" t="s">
        <v>733</v>
      </c>
      <c r="G333" s="197" t="n">
        <v>4500.0</v>
      </c>
      <c r="H333" s="197" t="n">
        <v>2942.769775390625</v>
      </c>
      <c r="I333" s="197" t="n">
        <v>975.0</v>
      </c>
      <c r="J333" s="197" t="n">
        <v>148.89923095703125</v>
      </c>
      <c r="K333" s="197" t="n">
        <v>55.0</v>
      </c>
      <c r="L333" s="197" t="n">
        <v>2599.65283203125</v>
      </c>
      <c r="M333" s="197" t="n">
        <v>2599.65283203125</v>
      </c>
      <c r="N333" s="197" t="n">
        <v>2599.65283203125</v>
      </c>
      <c r="O333" s="197" t="n">
        <v>2599.65283203125</v>
      </c>
      <c r="P333" s="197" t="n">
        <v>2599.65283203125</v>
      </c>
      <c r="Q333" s="197" t="n">
        <v>19967.7109375</v>
      </c>
      <c r="R333" s="197" t="n">
        <v>2199.9326171875</v>
      </c>
      <c r="S333" s="197" t="n">
        <v>0.0</v>
      </c>
      <c r="T333" s="197" t="n">
        <v>0.0</v>
      </c>
      <c r="U333" s="197" t="n">
        <v>-74.0645523071289</v>
      </c>
      <c r="V333" s="197" t="n">
        <v>8185.66162109375</v>
      </c>
      <c r="W333" s="197" t="n">
        <v>6490.37548828125</v>
      </c>
      <c r="X333" s="197" t="n">
        <v>1660.9561767578125</v>
      </c>
      <c r="Y333" s="197" t="n">
        <v>34.330177307128906</v>
      </c>
      <c r="Z333" s="197" t="n">
        <v>5744.79150390625</v>
      </c>
      <c r="AA333" s="197" t="n">
        <v>1.0</v>
      </c>
      <c r="AB333" s="197" t="n">
        <v>0.0</v>
      </c>
      <c r="AC333" s="197" t="n">
        <v>0.0</v>
      </c>
      <c r="AD333" s="197" t="n">
        <v>0.3499999940395355</v>
      </c>
      <c r="AE333" s="197" t="n">
        <v>8045.6943359375</v>
      </c>
      <c r="AF333" s="197" t="n">
        <v>2749.36962890625</v>
      </c>
      <c r="AG333" s="197" t="n">
        <v>5979.83642578125</v>
      </c>
      <c r="AH333" s="197" t="n">
        <v>5851.4111328125</v>
      </c>
      <c r="AI333" s="197" t="n">
        <v>4506.42236328125</v>
      </c>
      <c r="AJ333" s="197" t="n">
        <v>30.916933059692383</v>
      </c>
      <c r="AK333" s="197" t="n">
        <v>0.0</v>
      </c>
      <c r="AL333" s="197" t="n">
        <v>6680.0</v>
      </c>
      <c r="AM333" s="197" t="n">
        <v>4436.724609375</v>
      </c>
      <c r="AN333" s="197" t="n">
        <v>0.0</v>
      </c>
      <c r="AO333" s="197" t="n">
        <v>0.0</v>
      </c>
      <c r="AP333" s="197" t="n">
        <v>0.0</v>
      </c>
      <c r="AQ333" s="197" t="n">
        <v>161.77931213378906</v>
      </c>
      <c r="AR333" s="197" t="n">
        <v>1067.0</v>
      </c>
      <c r="AS333" s="197" t="n">
        <v>1.1267483234405518</v>
      </c>
      <c r="AT333" s="197" t="n">
        <v>-2153.677734375</v>
      </c>
      <c r="AU333" s="197" t="n">
        <v>0.0</v>
      </c>
      <c r="AV333" s="197" t="n">
        <v>999999.0</v>
      </c>
      <c r="AW333" s="197" t="n">
        <v>0.0</v>
      </c>
      <c r="AX333" s="197" t="n">
        <v>1.3381309509277344</v>
      </c>
      <c r="AY333" s="197" t="n">
        <v>621.58642578125</v>
      </c>
      <c r="AZ333" s="197" t="n">
        <v>0.0</v>
      </c>
      <c r="BA333" s="197" t="n">
        <v>27592.564453125</v>
      </c>
      <c r="BB333" s="197" t="n">
        <v>-2605.330810546875</v>
      </c>
      <c r="BC333" s="197" t="n">
        <v>0.0</v>
      </c>
      <c r="BD333" s="197" t="n">
        <v>0.0</v>
      </c>
      <c r="BE333" s="197" t="n">
        <v>0.0</v>
      </c>
      <c r="BF333" s="197" t="n">
        <v>999999.0</v>
      </c>
      <c r="BG333" s="197" t="n">
        <v>999999.0</v>
      </c>
      <c r="BH333" s="197" t="n">
        <v>999999.0</v>
      </c>
      <c r="BI333" s="197" t="n">
        <v>0.0</v>
      </c>
      <c r="BJ333" s="197" t="n">
        <v>999999.0</v>
      </c>
      <c r="BK333" s="197" t="n">
        <v>999999.0</v>
      </c>
      <c r="BL333" s="197" t="n">
        <v>999999.0</v>
      </c>
      <c r="BM333" s="197" t="n">
        <v>0.0</v>
      </c>
      <c r="BN333" s="197" t="n">
        <v>0.0</v>
      </c>
      <c r="BO333" s="197" t="n">
        <v>0.0</v>
      </c>
      <c r="BP333" s="197" t="n">
        <v>0.0</v>
      </c>
      <c r="BQ333" s="197" t="n">
        <v>999999.0</v>
      </c>
      <c r="BR333" s="197" t="n">
        <v>0.0</v>
      </c>
      <c r="BS333" s="197" t="n">
        <v>999999.0</v>
      </c>
      <c r="BT333" s="197" t="n">
        <v>0.0</v>
      </c>
      <c r="BU333" s="197" t="n">
        <v>241.28639221191406</v>
      </c>
      <c r="BV333" s="197" t="n">
        <v>250.78994750976562</v>
      </c>
      <c r="BW333" s="197" t="n">
        <v>550.0</v>
      </c>
      <c r="BX333" s="197" t="n">
        <v>213.65032958984375</v>
      </c>
      <c r="BY333" s="197" t="n">
        <v>207.8000946044922</v>
      </c>
      <c r="BZ333" s="197" t="n">
        <v>680.0</v>
      </c>
      <c r="CA333" s="197" t="n">
        <v>455.06512451171875</v>
      </c>
      <c r="CB333" s="197" t="n">
        <v>401.24847412109375</v>
      </c>
      <c r="CC333" s="197" t="n">
        <v>631.5789184570312</v>
      </c>
      <c r="CD333" s="197" t="n">
        <v>225.10626220703125</v>
      </c>
      <c r="CE333" s="197" t="n">
        <v>320.2146301269531</v>
      </c>
      <c r="CF333" s="197" t="n">
        <v>99000.0</v>
      </c>
      <c r="CG333" s="197" t="n">
        <v>2898.381103515625</v>
      </c>
      <c r="CH333" s="197" t="n">
        <v>2500.0</v>
      </c>
      <c r="CI333" s="197" t="n">
        <v>2000.0</v>
      </c>
      <c r="CJ333" s="197" t="n">
        <v>4500.0</v>
      </c>
      <c r="CK333" s="197" t="n">
        <v>20000.0</v>
      </c>
      <c r="CL333" s="197" t="n">
        <v>20000.0</v>
      </c>
      <c r="CM333" s="197" t="n">
        <v>20000.0</v>
      </c>
      <c r="CN333" s="197" t="n">
        <v>20000.0</v>
      </c>
      <c r="CO333" s="197" t="n">
        <v>20000.0</v>
      </c>
      <c r="CP333" s="197" t="n">
        <v>20000.0</v>
      </c>
      <c r="CQ333" s="197" t="n">
        <v>20000.0</v>
      </c>
      <c r="CR333" s="197" t="n">
        <v>5000.0</v>
      </c>
      <c r="CS333" s="197" t="n">
        <v>26.0</v>
      </c>
      <c r="CT333" s="197" t="n">
        <v>26.0</v>
      </c>
      <c r="CU333" s="197" t="n">
        <v>733.3108520507812</v>
      </c>
    </row>
    <row r="334" spans="2:99">
      <c r="B334" s="122" t="s">
        <v>734</v>
      </c>
      <c r="C334" s="197" t="n">
        <v>4150.0</v>
      </c>
      <c r="D334" s="197" t="n">
        <v>3538.0</v>
      </c>
      <c r="E334" s="197" t="n">
        <v>950.0</v>
      </c>
      <c r="F334" s="122" t="s">
        <v>734</v>
      </c>
      <c r="G334" s="197" t="n">
        <v>4061.466064453125</v>
      </c>
      <c r="H334" s="197" t="n">
        <v>2411.989501953125</v>
      </c>
      <c r="I334" s="197" t="n">
        <v>776.29443359375</v>
      </c>
      <c r="J334" s="197" t="n">
        <v>127.3646469116211</v>
      </c>
      <c r="K334" s="197" t="n">
        <v>55.0</v>
      </c>
      <c r="L334" s="197" t="n">
        <v>4454.00048828125</v>
      </c>
      <c r="M334" s="197" t="n">
        <v>4454.00048828125</v>
      </c>
      <c r="N334" s="197" t="n">
        <v>6680.0</v>
      </c>
      <c r="O334" s="197" t="n">
        <v>6680.0</v>
      </c>
      <c r="P334" s="197" t="n">
        <v>6680.0</v>
      </c>
      <c r="Q334" s="197" t="n">
        <v>20535.658203125</v>
      </c>
      <c r="R334" s="197" t="n">
        <v>1695.915283203125</v>
      </c>
      <c r="S334" s="197" t="n">
        <v>0.0</v>
      </c>
      <c r="T334" s="197" t="n">
        <v>0.0</v>
      </c>
      <c r="U334" s="197" t="n">
        <v>-112.10478973388672</v>
      </c>
      <c r="V334" s="197" t="n">
        <v>7.719672679901123</v>
      </c>
      <c r="W334" s="197" t="n">
        <v>0.0</v>
      </c>
      <c r="X334" s="197" t="n">
        <v>0.0</v>
      </c>
      <c r="Y334" s="197" t="n">
        <v>3.5778796672821045</v>
      </c>
      <c r="Z334" s="197" t="n">
        <v>6500.0</v>
      </c>
      <c r="AA334" s="197" t="n">
        <v>0.0</v>
      </c>
      <c r="AB334" s="197" t="n">
        <v>0.0</v>
      </c>
      <c r="AC334" s="197" t="n">
        <v>0.0</v>
      </c>
      <c r="AD334" s="197" t="n">
        <v>0.6499999761581421</v>
      </c>
      <c r="AE334" s="197" t="n">
        <v>14550.3095703125</v>
      </c>
      <c r="AF334" s="197" t="n">
        <v>526.1282958984375</v>
      </c>
      <c r="AG334" s="197" t="n">
        <v>7695.7138671875</v>
      </c>
      <c r="AH334" s="197" t="n">
        <v>4586.4453125</v>
      </c>
      <c r="AI334" s="197" t="n">
        <v>3250.0</v>
      </c>
      <c r="AJ334" s="197" t="n">
        <v>7972.28759765625</v>
      </c>
      <c r="AK334" s="197" t="n">
        <v>7732.90966796875</v>
      </c>
      <c r="AL334" s="197" t="n">
        <v>6680.0</v>
      </c>
      <c r="AM334" s="197" t="n">
        <v>4454.00048828125</v>
      </c>
      <c r="AN334" s="197" t="n">
        <v>0.0</v>
      </c>
      <c r="AO334" s="197" t="n">
        <v>0.0</v>
      </c>
      <c r="AP334" s="197" t="n">
        <v>0.0</v>
      </c>
      <c r="AQ334" s="197" t="n">
        <v>93.06444549560547</v>
      </c>
      <c r="AR334" s="197" t="n">
        <v>1067.0</v>
      </c>
      <c r="AS334" s="197" t="n">
        <v>0.9157229661941528</v>
      </c>
      <c r="AT334" s="197" t="n">
        <v>-3806.673095703125</v>
      </c>
      <c r="AU334" s="197" t="n">
        <v>4157.013671875</v>
      </c>
      <c r="AV334" s="197" t="n">
        <v>15107.6064453125</v>
      </c>
      <c r="AW334" s="197" t="n">
        <v>2299.1904296875</v>
      </c>
      <c r="AX334" s="197" t="n">
        <v>1.2768514156341553</v>
      </c>
      <c r="AY334" s="197" t="n">
        <v>-4147.37109375</v>
      </c>
      <c r="AZ334" s="197" t="n">
        <v>0.0</v>
      </c>
      <c r="BA334" s="197" t="n">
        <v>22226.025390625</v>
      </c>
      <c r="BB334" s="197" t="n">
        <v>-2048.511962890625</v>
      </c>
      <c r="BC334" s="197" t="n">
        <v>0.0</v>
      </c>
      <c r="BD334" s="197" t="n">
        <v>0.0</v>
      </c>
      <c r="BE334" s="197" t="n">
        <v>0.5192793607711792</v>
      </c>
      <c r="BF334" s="197" t="n">
        <v>999998.0</v>
      </c>
      <c r="BG334" s="197" t="n">
        <v>999998.0</v>
      </c>
      <c r="BH334" s="197" t="n">
        <v>6541.23828125</v>
      </c>
      <c r="BI334" s="197" t="n">
        <v>0.0</v>
      </c>
      <c r="BJ334" s="197" t="n">
        <v>999999.0</v>
      </c>
      <c r="BK334" s="197" t="n">
        <v>999999.0</v>
      </c>
      <c r="BL334" s="197" t="n">
        <v>17266.96484375</v>
      </c>
      <c r="BM334" s="197" t="n">
        <v>0.0</v>
      </c>
      <c r="BN334" s="197" t="n">
        <v>0.0</v>
      </c>
      <c r="BO334" s="197" t="n">
        <v>-5172.03076171875</v>
      </c>
      <c r="BP334" s="197" t="n">
        <v>0.0</v>
      </c>
      <c r="BQ334" s="197" t="n">
        <v>999999.0</v>
      </c>
      <c r="BR334" s="197" t="n">
        <v>0.0</v>
      </c>
      <c r="BS334" s="197" t="n">
        <v>999999.0</v>
      </c>
      <c r="BT334" s="197" t="n">
        <v>0.0</v>
      </c>
      <c r="BU334" s="197" t="n">
        <v>193.33697509765625</v>
      </c>
      <c r="BV334" s="197" t="n">
        <v>241.38583374023438</v>
      </c>
      <c r="BW334" s="197" t="n">
        <v>740.0</v>
      </c>
      <c r="BX334" s="197" t="n">
        <v>216.65647888183594</v>
      </c>
      <c r="BY334" s="197" t="n">
        <v>213.70376586914062</v>
      </c>
      <c r="BZ334" s="197" t="n">
        <v>1140.0</v>
      </c>
      <c r="CA334" s="197" t="n">
        <v>239.9390411376953</v>
      </c>
      <c r="CB334" s="197" t="n">
        <v>458.177490234375</v>
      </c>
      <c r="CC334" s="197" t="n">
        <v>631.5789184570312</v>
      </c>
      <c r="CD334" s="197" t="n">
        <v>488.3409118652344</v>
      </c>
      <c r="CE334" s="197" t="n">
        <v>224.48001098632812</v>
      </c>
      <c r="CF334" s="197" t="n">
        <v>99000.0</v>
      </c>
      <c r="CG334" s="197" t="n">
        <v>15709.330078125</v>
      </c>
      <c r="CH334" s="197" t="n">
        <v>6680.0</v>
      </c>
      <c r="CI334" s="197" t="n">
        <v>3898.72119140625</v>
      </c>
      <c r="CJ334" s="197" t="n">
        <v>10578.7216796875</v>
      </c>
      <c r="CK334" s="197" t="n">
        <v>20000.0</v>
      </c>
      <c r="CL334" s="197" t="n">
        <v>20000.0</v>
      </c>
      <c r="CM334" s="197" t="n">
        <v>20000.0</v>
      </c>
      <c r="CN334" s="197" t="n">
        <v>20000.0</v>
      </c>
      <c r="CO334" s="197" t="n">
        <v>20000.0</v>
      </c>
      <c r="CP334" s="197" t="n">
        <v>20000.0</v>
      </c>
      <c r="CQ334" s="197" t="n">
        <v>20000.0</v>
      </c>
      <c r="CR334" s="197" t="n">
        <v>5000.0</v>
      </c>
      <c r="CS334" s="197" t="n">
        <v>31.0</v>
      </c>
      <c r="CT334" s="197" t="n">
        <v>31.0</v>
      </c>
      <c r="CU334" s="197" t="n">
        <v>565.3051147460938</v>
      </c>
    </row>
    <row r="335" spans="2:99">
      <c r="B335" s="122" t="s">
        <v>735</v>
      </c>
      <c r="C335" s="197" t="n">
        <v>3700.0</v>
      </c>
      <c r="D335" s="197" t="n">
        <v>3538.0</v>
      </c>
      <c r="E335" s="197" t="n">
        <v>800.0</v>
      </c>
      <c r="F335" s="122" t="s">
        <v>735</v>
      </c>
      <c r="G335" s="197" t="n">
        <v>3700.0</v>
      </c>
      <c r="H335" s="197" t="n">
        <v>1957.931884765625</v>
      </c>
      <c r="I335" s="197" t="n">
        <v>768.2196655273438</v>
      </c>
      <c r="J335" s="197" t="n">
        <v>133.47991943359375</v>
      </c>
      <c r="K335" s="197" t="n">
        <v>75.2922592163086</v>
      </c>
      <c r="L335" s="197" t="n">
        <v>4438.2509765625</v>
      </c>
      <c r="M335" s="197" t="n">
        <v>4438.2509765625</v>
      </c>
      <c r="N335" s="197" t="n">
        <v>6680.0</v>
      </c>
      <c r="O335" s="197" t="n">
        <v>6451.8876953125</v>
      </c>
      <c r="P335" s="197" t="n">
        <v>6680.0</v>
      </c>
      <c r="Q335" s="197" t="n">
        <v>16824.681640625</v>
      </c>
      <c r="R335" s="197" t="n">
        <v>1487.06982421875</v>
      </c>
      <c r="S335" s="197" t="n">
        <v>0.0</v>
      </c>
      <c r="T335" s="197" t="n">
        <v>0.0</v>
      </c>
      <c r="U335" s="197" t="n">
        <v>-139.20558166503906</v>
      </c>
      <c r="V335" s="197" t="n">
        <v>23.506813049316406</v>
      </c>
      <c r="W335" s="197" t="n">
        <v>0.02826893888413906</v>
      </c>
      <c r="X335" s="197" t="n">
        <v>0.0</v>
      </c>
      <c r="Y335" s="197" t="n">
        <v>0.0</v>
      </c>
      <c r="Z335" s="197" t="n">
        <v>4000.0</v>
      </c>
      <c r="AA335" s="197" t="n">
        <v>0.0</v>
      </c>
      <c r="AB335" s="197" t="n">
        <v>228.112548828125</v>
      </c>
      <c r="AC335" s="197" t="n">
        <v>0.0</v>
      </c>
      <c r="AD335" s="197" t="n">
        <v>0.6499999761581421</v>
      </c>
      <c r="AE335" s="197" t="n">
        <v>11976.50390625</v>
      </c>
      <c r="AF335" s="197" t="n">
        <v>1052.576416015625</v>
      </c>
      <c r="AG335" s="197" t="n">
        <v>6999.56005859375</v>
      </c>
      <c r="AH335" s="197" t="n">
        <v>1342.2254638671875</v>
      </c>
      <c r="AI335" s="197" t="n">
        <v>0.0</v>
      </c>
      <c r="AJ335" s="197" t="n">
        <v>6118.18798828125</v>
      </c>
      <c r="AK335" s="197" t="n">
        <v>6096.5703125</v>
      </c>
      <c r="AL335" s="197" t="n">
        <v>6680.0</v>
      </c>
      <c r="AM335" s="197" t="n">
        <v>4438.2509765625</v>
      </c>
      <c r="AN335" s="197" t="n">
        <v>0.0</v>
      </c>
      <c r="AO335" s="197" t="n">
        <v>0.0</v>
      </c>
      <c r="AP335" s="197" t="n">
        <v>0.0</v>
      </c>
      <c r="AQ335" s="197" t="n">
        <v>90.0</v>
      </c>
      <c r="AR335" s="197" t="n">
        <v>1067.0</v>
      </c>
      <c r="AS335" s="197" t="n">
        <v>0.7988212704658508</v>
      </c>
      <c r="AT335" s="197" t="n">
        <v>-1595.435791015625</v>
      </c>
      <c r="AU335" s="197" t="n">
        <v>1997.2374267578125</v>
      </c>
      <c r="AV335" s="197" t="n">
        <v>11932.6572265625</v>
      </c>
      <c r="AW335" s="197" t="n">
        <v>3125.798828125</v>
      </c>
      <c r="AX335" s="197" t="n">
        <v>1.2684357166290283</v>
      </c>
      <c r="AY335" s="197" t="n">
        <v>-4985.78515625</v>
      </c>
      <c r="AZ335" s="197" t="n">
        <v>0.0</v>
      </c>
      <c r="BA335" s="197" t="n">
        <v>16495.259765625</v>
      </c>
      <c r="BB335" s="197" t="n">
        <v>-93.77802276611328</v>
      </c>
      <c r="BC335" s="197" t="n">
        <v>0.0</v>
      </c>
      <c r="BD335" s="197" t="n">
        <v>0.5222858190536499</v>
      </c>
      <c r="BE335" s="197" t="n">
        <v>0.5800222754478455</v>
      </c>
      <c r="BF335" s="197" t="n">
        <v>999998.0</v>
      </c>
      <c r="BG335" s="197" t="n">
        <v>4222.81201171875</v>
      </c>
      <c r="BH335" s="197" t="n">
        <v>3679.89990234375</v>
      </c>
      <c r="BI335" s="197" t="n">
        <v>0.0</v>
      </c>
      <c r="BJ335" s="197" t="n">
        <v>999999.0</v>
      </c>
      <c r="BK335" s="197" t="n">
        <v>13067.7568359375</v>
      </c>
      <c r="BL335" s="197" t="n">
        <v>13502.6171875</v>
      </c>
      <c r="BM335" s="197" t="n">
        <v>0.0</v>
      </c>
      <c r="BN335" s="197" t="n">
        <v>412.6656188964844</v>
      </c>
      <c r="BO335" s="197" t="n">
        <v>34.49081039428711</v>
      </c>
      <c r="BP335" s="197" t="n">
        <v>0.0</v>
      </c>
      <c r="BQ335" s="197" t="n">
        <v>999999.0</v>
      </c>
      <c r="BR335" s="197" t="n">
        <v>0.0</v>
      </c>
      <c r="BS335" s="197" t="n">
        <v>999999.0</v>
      </c>
      <c r="BT335" s="197" t="n">
        <v>0.0</v>
      </c>
      <c r="BU335" s="197" t="n">
        <v>387.6468505859375</v>
      </c>
      <c r="BV335" s="197" t="n">
        <v>193.5955047607422</v>
      </c>
      <c r="BW335" s="197" t="n">
        <v>1490.0</v>
      </c>
      <c r="BX335" s="197" t="n">
        <v>303.6861572265625</v>
      </c>
      <c r="BY335" s="197" t="n">
        <v>216.6509552001953</v>
      </c>
      <c r="BZ335" s="197" t="n">
        <v>1990.0</v>
      </c>
      <c r="CA335" s="197" t="n">
        <v>229.70077514648438</v>
      </c>
      <c r="CB335" s="197" t="n">
        <v>239.5124969482422</v>
      </c>
      <c r="CC335" s="197" t="n">
        <v>964.9122924804688</v>
      </c>
      <c r="CD335" s="197" t="n">
        <v>2062.026123046875</v>
      </c>
      <c r="CE335" s="197" t="n">
        <v>497.5719909667969</v>
      </c>
      <c r="CF335" s="197" t="n">
        <v>99000.0</v>
      </c>
      <c r="CG335" s="197" t="n">
        <v>15076.1279296875</v>
      </c>
      <c r="CH335" s="197" t="n">
        <v>6680.0</v>
      </c>
      <c r="CI335" s="197" t="n">
        <v>3767.696533203125</v>
      </c>
      <c r="CJ335" s="197" t="n">
        <v>10447.6962890625</v>
      </c>
      <c r="CK335" s="197" t="n">
        <v>20000.0</v>
      </c>
      <c r="CL335" s="197" t="n">
        <v>20000.0</v>
      </c>
      <c r="CM335" s="197" t="n">
        <v>20000.0</v>
      </c>
      <c r="CN335" s="197" t="n">
        <v>20000.0</v>
      </c>
      <c r="CO335" s="197" t="n">
        <v>20000.0</v>
      </c>
      <c r="CP335" s="197" t="n">
        <v>20000.0</v>
      </c>
      <c r="CQ335" s="197" t="n">
        <v>20000.0</v>
      </c>
      <c r="CR335" s="197" t="n">
        <v>5000.0</v>
      </c>
      <c r="CS335" s="197" t="n">
        <v>31.0</v>
      </c>
      <c r="CT335" s="197" t="n">
        <v>31.0</v>
      </c>
      <c r="CU335" s="197" t="n">
        <v>495.68994140625</v>
      </c>
    </row>
    <row r="336" spans="2:99">
      <c r="B336" s="122" t="s">
        <v>736</v>
      </c>
      <c r="C336" s="197" t="n">
        <v>3400.0</v>
      </c>
      <c r="D336" s="197" t="n">
        <v>3350.0</v>
      </c>
      <c r="E336" s="197" t="n">
        <v>650.0</v>
      </c>
      <c r="F336" s="122" t="s">
        <v>736</v>
      </c>
      <c r="G336" s="197" t="n">
        <v>3400.0</v>
      </c>
      <c r="H336" s="197" t="n">
        <v>1892.2919921875</v>
      </c>
      <c r="I336" s="197" t="n">
        <v>650.0</v>
      </c>
      <c r="J336" s="197" t="n">
        <v>197.7279510498047</v>
      </c>
      <c r="K336" s="197" t="n">
        <v>223.3944091796875</v>
      </c>
      <c r="L336" s="197" t="n">
        <v>4311.3466796875</v>
      </c>
      <c r="M336" s="197" t="n">
        <v>4311.3466796875</v>
      </c>
      <c r="N336" s="197" t="n">
        <v>6680.0</v>
      </c>
      <c r="O336" s="197" t="n">
        <v>2391.744384765625</v>
      </c>
      <c r="P336" s="197" t="n">
        <v>6680.0</v>
      </c>
      <c r="Q336" s="197" t="n">
        <v>15793.8505859375</v>
      </c>
      <c r="R336" s="197" t="n">
        <v>1821.091064453125</v>
      </c>
      <c r="S336" s="197" t="n">
        <v>0.0</v>
      </c>
      <c r="T336" s="197" t="n">
        <v>0.0</v>
      </c>
      <c r="U336" s="197" t="n">
        <v>-208.57359313964844</v>
      </c>
      <c r="V336" s="197" t="n">
        <v>1865.4814453125</v>
      </c>
      <c r="W336" s="197" t="n">
        <v>0.0</v>
      </c>
      <c r="X336" s="197" t="n">
        <v>0.0</v>
      </c>
      <c r="Y336" s="197" t="n">
        <v>0.0</v>
      </c>
      <c r="Z336" s="197" t="n">
        <v>3000.0</v>
      </c>
      <c r="AA336" s="197" t="n">
        <v>1.0</v>
      </c>
      <c r="AB336" s="197" t="n">
        <v>4288.255859375</v>
      </c>
      <c r="AC336" s="197" t="n">
        <v>0.0</v>
      </c>
      <c r="AD336" s="197" t="n">
        <v>0.6499999761581421</v>
      </c>
      <c r="AE336" s="197" t="n">
        <v>11490.962890625</v>
      </c>
      <c r="AF336" s="197" t="n">
        <v>2556.403564453125</v>
      </c>
      <c r="AG336" s="197" t="n">
        <v>5074.66748046875</v>
      </c>
      <c r="AH336" s="197" t="n">
        <v>3086.66259765625</v>
      </c>
      <c r="AI336" s="197" t="n">
        <v>2067.16015625</v>
      </c>
      <c r="AJ336" s="197" t="n">
        <v>807.0022583007812</v>
      </c>
      <c r="AK336" s="197" t="n">
        <v>905.0778198242188</v>
      </c>
      <c r="AL336" s="197" t="n">
        <v>6680.0</v>
      </c>
      <c r="AM336" s="197" t="n">
        <v>4311.3466796875</v>
      </c>
      <c r="AN336" s="197" t="n">
        <v>0.0</v>
      </c>
      <c r="AO336" s="197" t="n">
        <v>0.0</v>
      </c>
      <c r="AP336" s="197" t="n">
        <v>0.0</v>
      </c>
      <c r="AQ336" s="197" t="n">
        <v>90.0</v>
      </c>
      <c r="AR336" s="197" t="n">
        <v>1067.0</v>
      </c>
      <c r="AS336" s="197" t="n">
        <v>0.0</v>
      </c>
      <c r="AT336" s="197" t="n">
        <v>999999.0</v>
      </c>
      <c r="AU336" s="197" t="n">
        <v>0.0</v>
      </c>
      <c r="AV336" s="197" t="n">
        <v>999999.0</v>
      </c>
      <c r="AW336" s="197" t="n">
        <v>0.0</v>
      </c>
      <c r="AX336" s="197" t="n">
        <v>0.0</v>
      </c>
      <c r="AY336" s="197" t="n">
        <v>999999.0</v>
      </c>
      <c r="AZ336" s="197" t="n">
        <v>0.0</v>
      </c>
      <c r="BA336" s="197" t="n">
        <v>999999.0</v>
      </c>
      <c r="BB336" s="197" t="n">
        <v>0.0</v>
      </c>
      <c r="BC336" s="197" t="n">
        <v>0.0</v>
      </c>
      <c r="BD336" s="197" t="n">
        <v>0.5569149255752563</v>
      </c>
      <c r="BE336" s="197" t="n">
        <v>0.6425277590751648</v>
      </c>
      <c r="BF336" s="197" t="n">
        <v>999998.0</v>
      </c>
      <c r="BG336" s="197" t="n">
        <v>2187.6982421875</v>
      </c>
      <c r="BH336" s="197" t="n">
        <v>1137.0894775390625</v>
      </c>
      <c r="BI336" s="197" t="n">
        <v>0.0</v>
      </c>
      <c r="BJ336" s="197" t="n">
        <v>999999.0</v>
      </c>
      <c r="BK336" s="197" t="n">
        <v>11015.79296875</v>
      </c>
      <c r="BL336" s="197" t="n">
        <v>11322.30078125</v>
      </c>
      <c r="BM336" s="197" t="n">
        <v>0.0</v>
      </c>
      <c r="BN336" s="197" t="n">
        <v>4865.4814453125</v>
      </c>
      <c r="BO336" s="197" t="n">
        <v>4394.2958984375</v>
      </c>
      <c r="BP336" s="197" t="n">
        <v>0.0</v>
      </c>
      <c r="BQ336" s="197" t="n">
        <v>999999.0</v>
      </c>
      <c r="BR336" s="197" t="n">
        <v>0.0</v>
      </c>
      <c r="BS336" s="197" t="n">
        <v>999999.0</v>
      </c>
      <c r="BT336" s="197" t="n">
        <v>0.0</v>
      </c>
      <c r="BU336" s="197" t="n">
        <v>1328.0433349609375</v>
      </c>
      <c r="BV336" s="197" t="n">
        <v>388.610107421875</v>
      </c>
      <c r="BW336" s="197" t="n">
        <v>99000.0</v>
      </c>
      <c r="BX336" s="197" t="n">
        <v>874.337646484375</v>
      </c>
      <c r="BY336" s="197" t="n">
        <v>303.9508361816406</v>
      </c>
      <c r="BZ336" s="197" t="n">
        <v>99000.0</v>
      </c>
      <c r="CA336" s="197" t="n">
        <v>594.28125</v>
      </c>
      <c r="CB336" s="197" t="n">
        <v>229.82864379882812</v>
      </c>
      <c r="CC336" s="197" t="n">
        <v>964.9122924804688</v>
      </c>
      <c r="CD336" s="197" t="n">
        <v>4789.61474609375</v>
      </c>
      <c r="CE336" s="197" t="n">
        <v>2056.145263671875</v>
      </c>
      <c r="CF336" s="197" t="n">
        <v>99000.0</v>
      </c>
      <c r="CG336" s="197" t="n">
        <v>12663.87109375</v>
      </c>
      <c r="CH336" s="197" t="n">
        <v>6680.0</v>
      </c>
      <c r="CI336" s="197" t="n">
        <v>2560.396484375</v>
      </c>
      <c r="CJ336" s="197" t="n">
        <v>9240.396484375</v>
      </c>
      <c r="CK336" s="197" t="n">
        <v>20000.0</v>
      </c>
      <c r="CL336" s="197" t="n">
        <v>20000.0</v>
      </c>
      <c r="CM336" s="197" t="n">
        <v>20000.0</v>
      </c>
      <c r="CN336" s="197" t="n">
        <v>20000.0</v>
      </c>
      <c r="CO336" s="197" t="n">
        <v>20000.0</v>
      </c>
      <c r="CP336" s="197" t="n">
        <v>20000.0</v>
      </c>
      <c r="CQ336" s="197" t="n">
        <v>20000.0</v>
      </c>
      <c r="CR336" s="197" t="n">
        <v>5000.0</v>
      </c>
      <c r="CS336" s="197" t="n">
        <v>30.0</v>
      </c>
      <c r="CT336" s="197" t="n">
        <v>30.0</v>
      </c>
      <c r="CU336" s="197" t="n">
        <v>607.0303344726562</v>
      </c>
    </row>
    <row r="337" spans="2:99">
      <c r="B337" s="122" t="s">
        <v>737</v>
      </c>
      <c r="C337" s="197" t="n">
        <v>3250.0</v>
      </c>
      <c r="D337" s="197" t="n">
        <v>3163.0</v>
      </c>
      <c r="E337" s="197" t="n">
        <v>720.0</v>
      </c>
      <c r="F337" s="122" t="s">
        <v>737</v>
      </c>
      <c r="G337" s="197" t="n">
        <v>3250.0</v>
      </c>
      <c r="H337" s="197" t="n">
        <v>1751.7479248046875</v>
      </c>
      <c r="I337" s="197" t="n">
        <v>624.8870849609375</v>
      </c>
      <c r="J337" s="197" t="n">
        <v>298.2568359375</v>
      </c>
      <c r="K337" s="197" t="n">
        <v>271.258544921875</v>
      </c>
      <c r="L337" s="197" t="n">
        <v>4253.4794921875</v>
      </c>
      <c r="M337" s="197" t="n">
        <v>4253.4794921875</v>
      </c>
      <c r="N337" s="197" t="n">
        <v>4038.247802734375</v>
      </c>
      <c r="O337" s="197" t="n">
        <v>3422.4189453125</v>
      </c>
      <c r="P337" s="197" t="n">
        <v>3539.91650390625</v>
      </c>
      <c r="Q337" s="197" t="n">
        <v>11052.1591796875</v>
      </c>
      <c r="R337" s="197" t="n">
        <v>2352.302490234375</v>
      </c>
      <c r="S337" s="197" t="n">
        <v>0.0</v>
      </c>
      <c r="T337" s="197" t="n">
        <v>0.0</v>
      </c>
      <c r="U337" s="197" t="n">
        <v>-105.64146423339844</v>
      </c>
      <c r="V337" s="197" t="n">
        <v>0.0</v>
      </c>
      <c r="W337" s="197" t="n">
        <v>0.0</v>
      </c>
      <c r="X337" s="197" t="n">
        <v>0.0</v>
      </c>
      <c r="Y337" s="197" t="n">
        <v>0.0</v>
      </c>
      <c r="Z337" s="197" t="n">
        <v>4000.0</v>
      </c>
      <c r="AA337" s="197" t="n">
        <v>1.0</v>
      </c>
      <c r="AB337" s="197" t="n">
        <v>117.49763488769531</v>
      </c>
      <c r="AC337" s="197" t="n">
        <v>0.0</v>
      </c>
      <c r="AD337" s="197" t="n">
        <v>0.6499999761581421</v>
      </c>
      <c r="AE337" s="197" t="n">
        <v>8830.8740234375</v>
      </c>
      <c r="AF337" s="197" t="n">
        <v>924.9991455078125</v>
      </c>
      <c r="AG337" s="197" t="n">
        <v>2450.311279296875</v>
      </c>
      <c r="AH337" s="197" t="n">
        <v>904.9824829101562</v>
      </c>
      <c r="AI337" s="197" t="n">
        <v>0.0</v>
      </c>
      <c r="AJ337" s="197" t="n">
        <v>190.83229064941406</v>
      </c>
      <c r="AK337" s="197" t="n">
        <v>174.18832397460938</v>
      </c>
      <c r="AL337" s="197" t="n">
        <v>6680.0</v>
      </c>
      <c r="AM337" s="197" t="n">
        <v>4253.4794921875</v>
      </c>
      <c r="AN337" s="197" t="n">
        <v>0.0</v>
      </c>
      <c r="AO337" s="197" t="n">
        <v>0.0</v>
      </c>
      <c r="AP337" s="197" t="n">
        <v>0.0</v>
      </c>
      <c r="AQ337" s="197" t="n">
        <v>161.8333282470703</v>
      </c>
      <c r="AR337" s="197" t="n">
        <v>246.02847290039062</v>
      </c>
      <c r="AS337" s="197" t="n">
        <v>0.0</v>
      </c>
      <c r="AT337" s="197" t="n">
        <v>999999.0</v>
      </c>
      <c r="AU337" s="197" t="n">
        <v>0.0</v>
      </c>
      <c r="AV337" s="197" t="n">
        <v>999999.0</v>
      </c>
      <c r="AW337" s="197" t="n">
        <v>0.0</v>
      </c>
      <c r="AX337" s="197" t="n">
        <v>0.0</v>
      </c>
      <c r="AY337" s="197" t="n">
        <v>999999.0</v>
      </c>
      <c r="AZ337" s="197" t="n">
        <v>0.0</v>
      </c>
      <c r="BA337" s="197" t="n">
        <v>999999.0</v>
      </c>
      <c r="BB337" s="197" t="n">
        <v>0.0</v>
      </c>
      <c r="BC337" s="197" t="n">
        <v>0.0</v>
      </c>
      <c r="BD337" s="197" t="n">
        <v>0.59632408618927</v>
      </c>
      <c r="BE337" s="197" t="n">
        <v>0.728942334651947</v>
      </c>
      <c r="BF337" s="197" t="n">
        <v>999998.0</v>
      </c>
      <c r="BG337" s="197" t="n">
        <v>3340.259521484375</v>
      </c>
      <c r="BH337" s="197" t="n">
        <v>2073.87744140625</v>
      </c>
      <c r="BI337" s="197" t="n">
        <v>0.0</v>
      </c>
      <c r="BJ337" s="197" t="n">
        <v>999999.0</v>
      </c>
      <c r="BK337" s="197" t="n">
        <v>9959.28515625</v>
      </c>
      <c r="BL337" s="197" t="n">
        <v>10164.9267578125</v>
      </c>
      <c r="BM337" s="197" t="n">
        <v>0.0</v>
      </c>
      <c r="BN337" s="197" t="n">
        <v>1218.43359375</v>
      </c>
      <c r="BO337" s="197" t="n">
        <v>1445.078369140625</v>
      </c>
      <c r="BP337" s="197" t="n">
        <v>1.323087215423584</v>
      </c>
      <c r="BQ337" s="197" t="n">
        <v>5631.25634765625</v>
      </c>
      <c r="BR337" s="197" t="n">
        <v>0.0</v>
      </c>
      <c r="BS337" s="197" t="n">
        <v>999999.0</v>
      </c>
      <c r="BT337" s="197" t="n">
        <v>0.0</v>
      </c>
      <c r="BU337" s="197" t="n">
        <v>2020.8106689453125</v>
      </c>
      <c r="BV337" s="197" t="n">
        <v>1351.843505859375</v>
      </c>
      <c r="BW337" s="197" t="n">
        <v>99000.0</v>
      </c>
      <c r="BX337" s="197" t="n">
        <v>1325.6968994140625</v>
      </c>
      <c r="BY337" s="197" t="n">
        <v>890.5834350585938</v>
      </c>
      <c r="BZ337" s="197" t="n">
        <v>99000.0</v>
      </c>
      <c r="CA337" s="197" t="n">
        <v>912.2913818359375</v>
      </c>
      <c r="CB337" s="197" t="n">
        <v>603.4398193359375</v>
      </c>
      <c r="CC337" s="197" t="n">
        <v>964.9122924804688</v>
      </c>
      <c r="CD337" s="197" t="n">
        <v>5781.46630859375</v>
      </c>
      <c r="CE337" s="197" t="n">
        <v>4851.724609375</v>
      </c>
      <c r="CF337" s="197" t="n">
        <v>19000.0</v>
      </c>
      <c r="CG337" s="197" t="n">
        <v>4338.63623046875</v>
      </c>
      <c r="CH337" s="197" t="n">
        <v>3184.094970703125</v>
      </c>
      <c r="CI337" s="197" t="n">
        <v>2052.398193359375</v>
      </c>
      <c r="CJ337" s="197" t="n">
        <v>5236.4931640625</v>
      </c>
      <c r="CK337" s="197" t="n">
        <v>20000.0</v>
      </c>
      <c r="CL337" s="197" t="n">
        <v>20000.0</v>
      </c>
      <c r="CM337" s="197" t="n">
        <v>20000.0</v>
      </c>
      <c r="CN337" s="197" t="n">
        <v>20000.0</v>
      </c>
      <c r="CO337" s="197" t="n">
        <v>20000.0</v>
      </c>
      <c r="CP337" s="197" t="n">
        <v>20000.0</v>
      </c>
      <c r="CQ337" s="197" t="n">
        <v>20000.0</v>
      </c>
      <c r="CR337" s="197" t="n">
        <v>5000.0</v>
      </c>
      <c r="CS337" s="197" t="n">
        <v>31.0</v>
      </c>
      <c r="CT337" s="197" t="n">
        <v>31.0</v>
      </c>
      <c r="CU337" s="197" t="n">
        <v>784.1008911132812</v>
      </c>
    </row>
    <row r="338" spans="2:99">
      <c r="B338" s="122" t="s">
        <v>738</v>
      </c>
      <c r="C338" s="197" t="n">
        <v>3252.0</v>
      </c>
      <c r="D338" s="197" t="n">
        <v>3163.0</v>
      </c>
      <c r="E338" s="197" t="n">
        <v>575.0</v>
      </c>
      <c r="F338" s="122" t="s">
        <v>738</v>
      </c>
      <c r="G338" s="197" t="n">
        <v>3180.39990234375</v>
      </c>
      <c r="H338" s="197" t="n">
        <v>1644.4151611328125</v>
      </c>
      <c r="I338" s="197" t="n">
        <v>575.0</v>
      </c>
      <c r="J338" s="197" t="n">
        <v>424.0271911621094</v>
      </c>
      <c r="K338" s="197" t="n">
        <v>320.78851318359375</v>
      </c>
      <c r="L338" s="197" t="n">
        <v>3595.427734375</v>
      </c>
      <c r="M338" s="197" t="n">
        <v>3595.427734375</v>
      </c>
      <c r="N338" s="197" t="n">
        <v>3079.19873046875</v>
      </c>
      <c r="O338" s="197" t="n">
        <v>3079.19873046875</v>
      </c>
      <c r="P338" s="197" t="n">
        <v>3079.19873046875</v>
      </c>
      <c r="Q338" s="197" t="n">
        <v>10003.4697265625</v>
      </c>
      <c r="R338" s="197" t="n">
        <v>1999.7598876953125</v>
      </c>
      <c r="S338" s="197" t="n">
        <v>0.0</v>
      </c>
      <c r="T338" s="197" t="n">
        <v>0.0</v>
      </c>
      <c r="U338" s="197" t="n">
        <v>-90.76652526855469</v>
      </c>
      <c r="V338" s="197" t="n">
        <v>0.0</v>
      </c>
      <c r="W338" s="197" t="n">
        <v>0.0</v>
      </c>
      <c r="X338" s="197" t="n">
        <v>0.0</v>
      </c>
      <c r="Y338" s="197" t="n">
        <v>0.0</v>
      </c>
      <c r="Z338" s="197" t="n">
        <v>4500.0</v>
      </c>
      <c r="AA338" s="197" t="n">
        <v>1.0</v>
      </c>
      <c r="AB338" s="197" t="n">
        <v>0.0</v>
      </c>
      <c r="AC338" s="197" t="n">
        <v>0.0</v>
      </c>
      <c r="AD338" s="197" t="n">
        <v>0.6499999761581421</v>
      </c>
      <c r="AE338" s="197" t="n">
        <v>7942.17333984375</v>
      </c>
      <c r="AF338" s="197" t="n">
        <v>0.0</v>
      </c>
      <c r="AG338" s="197" t="n">
        <v>1163.5660400390625</v>
      </c>
      <c r="AH338" s="197" t="n">
        <v>1385.442626953125</v>
      </c>
      <c r="AI338" s="197" t="n">
        <v>37.98637390136719</v>
      </c>
      <c r="AJ338" s="197" t="n">
        <v>0.0</v>
      </c>
      <c r="AK338" s="197" t="n">
        <v>4.033846378326416</v>
      </c>
      <c r="AL338" s="197" t="n">
        <v>6680.0</v>
      </c>
      <c r="AM338" s="197" t="n">
        <v>4221.65478515625</v>
      </c>
      <c r="AN338" s="197" t="n">
        <v>0.0</v>
      </c>
      <c r="AO338" s="197" t="n">
        <v>0.0</v>
      </c>
      <c r="AP338" s="197" t="n">
        <v>0.0</v>
      </c>
      <c r="AQ338" s="197" t="n">
        <v>323.6666564941406</v>
      </c>
      <c r="AR338" s="197" t="n">
        <v>268.66253662109375</v>
      </c>
      <c r="AS338" s="197" t="n">
        <v>0.0</v>
      </c>
      <c r="AT338" s="197" t="n">
        <v>999999.0</v>
      </c>
      <c r="AU338" s="197" t="n">
        <v>0.0</v>
      </c>
      <c r="AV338" s="197" t="n">
        <v>999999.0</v>
      </c>
      <c r="AW338" s="197" t="n">
        <v>0.0</v>
      </c>
      <c r="AX338" s="197" t="n">
        <v>0.0</v>
      </c>
      <c r="AY338" s="197" t="n">
        <v>999999.0</v>
      </c>
      <c r="AZ338" s="197" t="n">
        <v>0.0</v>
      </c>
      <c r="BA338" s="197" t="n">
        <v>999999.0</v>
      </c>
      <c r="BB338" s="197" t="n">
        <v>0.0</v>
      </c>
      <c r="BC338" s="197" t="n">
        <v>0.0</v>
      </c>
      <c r="BD338" s="197" t="n">
        <v>0.5383192300796509</v>
      </c>
      <c r="BE338" s="197" t="n">
        <v>0.6277977824211121</v>
      </c>
      <c r="BF338" s="197" t="n">
        <v>999998.0</v>
      </c>
      <c r="BG338" s="197" t="n">
        <v>2957.93115234375</v>
      </c>
      <c r="BH338" s="197" t="n">
        <v>1948.8956298828125</v>
      </c>
      <c r="BI338" s="197" t="n">
        <v>0.0</v>
      </c>
      <c r="BJ338" s="197" t="n">
        <v>999999.0</v>
      </c>
      <c r="BK338" s="197" t="n">
        <v>8349.791015625</v>
      </c>
      <c r="BL338" s="197" t="n">
        <v>8236.9814453125</v>
      </c>
      <c r="BM338" s="197" t="n">
        <v>0.0</v>
      </c>
      <c r="BN338" s="197" t="n">
        <v>1376.156005859375</v>
      </c>
      <c r="BO338" s="197" t="n">
        <v>1999.3699951171875</v>
      </c>
      <c r="BP338" s="197" t="n">
        <v>1.319536566734314</v>
      </c>
      <c r="BQ338" s="197" t="n">
        <v>1898.864990234375</v>
      </c>
      <c r="BR338" s="197" t="n">
        <v>0.0</v>
      </c>
      <c r="BS338" s="197" t="n">
        <v>999999.0</v>
      </c>
      <c r="BT338" s="197" t="n">
        <v>0.0</v>
      </c>
      <c r="BU338" s="197" t="n">
        <v>1939.804931640625</v>
      </c>
      <c r="BV338" s="197" t="n">
        <v>2032.0638427734375</v>
      </c>
      <c r="BW338" s="197" t="n">
        <v>99000.0</v>
      </c>
      <c r="BX338" s="197" t="n">
        <v>1848.3743896484375</v>
      </c>
      <c r="BY338" s="197" t="n">
        <v>1331.903564453125</v>
      </c>
      <c r="BZ338" s="197" t="n">
        <v>99000.0</v>
      </c>
      <c r="CA338" s="197" t="n">
        <v>753.0327758789062</v>
      </c>
      <c r="CB338" s="197" t="n">
        <v>921.90625</v>
      </c>
      <c r="CC338" s="197" t="n">
        <v>964.9122924804688</v>
      </c>
      <c r="CD338" s="197" t="n">
        <v>7785.40478515625</v>
      </c>
      <c r="CE338" s="197" t="n">
        <v>5771.5908203125</v>
      </c>
      <c r="CF338" s="197" t="n">
        <v>15500.0</v>
      </c>
      <c r="CG338" s="197" t="n">
        <v>3893.57373046875</v>
      </c>
      <c r="CH338" s="197" t="n">
        <v>2435.3759765625</v>
      </c>
      <c r="CI338" s="197" t="n">
        <v>1957.8966064453125</v>
      </c>
      <c r="CJ338" s="197" t="n">
        <v>4393.2724609375</v>
      </c>
      <c r="CK338" s="197" t="n">
        <v>20000.0</v>
      </c>
      <c r="CL338" s="197" t="n">
        <v>20000.0</v>
      </c>
      <c r="CM338" s="197" t="n">
        <v>20000.0</v>
      </c>
      <c r="CN338" s="197" t="n">
        <v>20000.0</v>
      </c>
      <c r="CO338" s="197" t="n">
        <v>20000.0</v>
      </c>
      <c r="CP338" s="197" t="n">
        <v>20000.0</v>
      </c>
      <c r="CQ338" s="197" t="n">
        <v>20000.0</v>
      </c>
      <c r="CR338" s="197" t="n">
        <v>5000.0</v>
      </c>
      <c r="CS338" s="197" t="n">
        <v>20.0</v>
      </c>
      <c r="CT338" s="197" t="n">
        <v>20.0</v>
      </c>
      <c r="CU338" s="197" t="n">
        <v>666.5866088867188</v>
      </c>
    </row>
    <row r="339" spans="2:99">
      <c r="B339" s="122" t="s">
        <v>739</v>
      </c>
      <c r="C339" s="197" t="n">
        <v>3370.0</v>
      </c>
      <c r="D339" s="197" t="n">
        <v>3111.0</v>
      </c>
      <c r="E339" s="197" t="n">
        <v>575.0</v>
      </c>
      <c r="F339" s="122" t="s">
        <v>739</v>
      </c>
      <c r="G339" s="197" t="n">
        <v>3202.561279296875</v>
      </c>
      <c r="H339" s="197" t="n">
        <v>1609.5250244140625</v>
      </c>
      <c r="I339" s="197" t="n">
        <v>546.19287109375</v>
      </c>
      <c r="J339" s="197" t="n">
        <v>624.5433959960938</v>
      </c>
      <c r="K339" s="197" t="n">
        <v>491.13568115234375</v>
      </c>
      <c r="L339" s="197" t="n">
        <v>4212.869140625</v>
      </c>
      <c r="M339" s="197" t="n">
        <v>4212.869140625</v>
      </c>
      <c r="N339" s="197" t="n">
        <v>4581.94482421875</v>
      </c>
      <c r="O339" s="197" t="n">
        <v>4210.84765625</v>
      </c>
      <c r="P339" s="197" t="n">
        <v>4581.94482421875</v>
      </c>
      <c r="Q339" s="197" t="n">
        <v>12876.068359375</v>
      </c>
      <c r="R339" s="197" t="n">
        <v>1826.5938720703125</v>
      </c>
      <c r="S339" s="197" t="n">
        <v>0.0</v>
      </c>
      <c r="T339" s="197" t="n">
        <v>1.3561487197875977</v>
      </c>
      <c r="U339" s="197" t="n">
        <v>166.4109649658203</v>
      </c>
      <c r="V339" s="197" t="n">
        <v>1147.7864990234375</v>
      </c>
      <c r="W339" s="197" t="n">
        <v>0.0</v>
      </c>
      <c r="X339" s="197" t="n">
        <v>0.0</v>
      </c>
      <c r="Y339" s="197" t="n">
        <v>0.0</v>
      </c>
      <c r="Z339" s="197" t="n">
        <v>4500.0</v>
      </c>
      <c r="AA339" s="197" t="n">
        <v>1.0</v>
      </c>
      <c r="AB339" s="197" t="n">
        <v>371.0971984863281</v>
      </c>
      <c r="AC339" s="197" t="n">
        <v>0.0</v>
      </c>
      <c r="AD339" s="197" t="n">
        <v>0.6499999761581421</v>
      </c>
      <c r="AE339" s="197" t="n">
        <v>9859.3427734375</v>
      </c>
      <c r="AF339" s="197" t="n">
        <v>145.87904357910156</v>
      </c>
      <c r="AG339" s="197" t="n">
        <v>0.0</v>
      </c>
      <c r="AH339" s="197" t="n">
        <v>1487.908203125</v>
      </c>
      <c r="AI339" s="197" t="n">
        <v>0.0</v>
      </c>
      <c r="AJ339" s="197" t="n">
        <v>0.0</v>
      </c>
      <c r="AK339" s="197" t="n">
        <v>67.91789245605469</v>
      </c>
      <c r="AL339" s="197" t="n">
        <v>7013.8935546875</v>
      </c>
      <c r="AM339" s="197" t="n">
        <v>4212.869140625</v>
      </c>
      <c r="AN339" s="197" t="n">
        <v>0.0</v>
      </c>
      <c r="AO339" s="197" t="n">
        <v>0.0</v>
      </c>
      <c r="AP339" s="197" t="n">
        <v>0.0</v>
      </c>
      <c r="AQ339" s="197" t="n">
        <v>485.5</v>
      </c>
      <c r="AR339" s="197" t="n">
        <v>291.296630859375</v>
      </c>
      <c r="AS339" s="197" t="n">
        <v>0.0</v>
      </c>
      <c r="AT339" s="197" t="n">
        <v>999999.0</v>
      </c>
      <c r="AU339" s="197" t="n">
        <v>0.0</v>
      </c>
      <c r="AV339" s="197" t="n">
        <v>999999.0</v>
      </c>
      <c r="AW339" s="197" t="n">
        <v>0.0</v>
      </c>
      <c r="AX339" s="197" t="n">
        <v>0.0</v>
      </c>
      <c r="AY339" s="197" t="n">
        <v>999999.0</v>
      </c>
      <c r="AZ339" s="197" t="n">
        <v>0.0</v>
      </c>
      <c r="BA339" s="197" t="n">
        <v>999999.0</v>
      </c>
      <c r="BB339" s="197" t="n">
        <v>0.0</v>
      </c>
      <c r="BC339" s="197" t="n">
        <v>0.0</v>
      </c>
      <c r="BD339" s="197" t="n">
        <v>0.5024780631065369</v>
      </c>
      <c r="BE339" s="197" t="n">
        <v>0.5830523371696472</v>
      </c>
      <c r="BF339" s="197" t="n">
        <v>999998.0</v>
      </c>
      <c r="BG339" s="197" t="n">
        <v>2348.897705078125</v>
      </c>
      <c r="BH339" s="197" t="n">
        <v>1268.657470703125</v>
      </c>
      <c r="BI339" s="197" t="n">
        <v>0.0</v>
      </c>
      <c r="BJ339" s="197" t="n">
        <v>999999.0</v>
      </c>
      <c r="BK339" s="197" t="n">
        <v>8915.9130859375</v>
      </c>
      <c r="BL339" s="197" t="n">
        <v>8888.71875</v>
      </c>
      <c r="BM339" s="197" t="n">
        <v>0.0</v>
      </c>
      <c r="BN339" s="197" t="n">
        <v>5566.48388671875</v>
      </c>
      <c r="BO339" s="197" t="n">
        <v>5647.78662109375</v>
      </c>
      <c r="BP339" s="197" t="n">
        <v>1.1997586488723755</v>
      </c>
      <c r="BQ339" s="197" t="n">
        <v>2054.927490234375</v>
      </c>
      <c r="BR339" s="197" t="n">
        <v>0.0</v>
      </c>
      <c r="BS339" s="197" t="n">
        <v>999999.0</v>
      </c>
      <c r="BT339" s="197" t="n">
        <v>0.0</v>
      </c>
      <c r="BU339" s="197" t="n">
        <v>2057.182373046875</v>
      </c>
      <c r="BV339" s="197" t="n">
        <v>1970.9224853515625</v>
      </c>
      <c r="BW339" s="197" t="n">
        <v>99000.0</v>
      </c>
      <c r="BX339" s="197" t="n">
        <v>2279.282470703125</v>
      </c>
      <c r="BY339" s="197" t="n">
        <v>1890.13037109375</v>
      </c>
      <c r="BZ339" s="197" t="n">
        <v>99000.0</v>
      </c>
      <c r="CA339" s="197" t="n">
        <v>738.2691650390625</v>
      </c>
      <c r="CB339" s="197" t="n">
        <v>760.814208984375</v>
      </c>
      <c r="CC339" s="197" t="n">
        <v>964.9122924804688</v>
      </c>
      <c r="CD339" s="197" t="n">
        <v>8716.55078125</v>
      </c>
      <c r="CE339" s="197" t="n">
        <v>7893.54296875</v>
      </c>
      <c r="CF339" s="197" t="n">
        <v>15500.0</v>
      </c>
      <c r="CG339" s="197" t="n">
        <v>3922.345947265625</v>
      </c>
      <c r="CH339" s="197" t="n">
        <v>1562.9197998046875</v>
      </c>
      <c r="CI339" s="197" t="n">
        <v>1992.670654296875</v>
      </c>
      <c r="CJ339" s="197" t="n">
        <v>3555.590576171875</v>
      </c>
      <c r="CK339" s="197" t="n">
        <v>20000.0</v>
      </c>
      <c r="CL339" s="197" t="n">
        <v>20000.0</v>
      </c>
      <c r="CM339" s="197" t="n">
        <v>20000.0</v>
      </c>
      <c r="CN339" s="197" t="n">
        <v>20000.0</v>
      </c>
      <c r="CO339" s="197" t="n">
        <v>20000.0</v>
      </c>
      <c r="CP339" s="197" t="n">
        <v>20000.0</v>
      </c>
      <c r="CQ339" s="197" t="n">
        <v>20000.0</v>
      </c>
      <c r="CR339" s="197" t="n">
        <v>5000.0</v>
      </c>
      <c r="CS339" s="197" t="n">
        <v>14.0</v>
      </c>
      <c r="CT339" s="197" t="n">
        <v>14.0</v>
      </c>
      <c r="CU339" s="197" t="n">
        <v>608.8646240234375</v>
      </c>
    </row>
    <row r="340" spans="2:99">
      <c r="B340" s="122" t="s">
        <v>740</v>
      </c>
      <c r="C340" s="197" t="n">
        <v>3828.0</v>
      </c>
      <c r="D340" s="197" t="n">
        <v>3163.0</v>
      </c>
      <c r="E340" s="197" t="n">
        <v>575.0</v>
      </c>
      <c r="F340" s="122" t="s">
        <v>740</v>
      </c>
      <c r="G340" s="197" t="n">
        <v>3171.794189453125</v>
      </c>
      <c r="H340" s="197" t="n">
        <v>1618.2357177734375</v>
      </c>
      <c r="I340" s="197" t="n">
        <v>522.0116577148438</v>
      </c>
      <c r="J340" s="197" t="n">
        <v>642.4442138671875</v>
      </c>
      <c r="K340" s="197" t="n">
        <v>458.7947082519531</v>
      </c>
      <c r="L340" s="197" t="n">
        <v>1200.0</v>
      </c>
      <c r="M340" s="197" t="n">
        <v>1200.0</v>
      </c>
      <c r="N340" s="197" t="n">
        <v>300.0</v>
      </c>
      <c r="O340" s="197" t="n">
        <v>300.0</v>
      </c>
      <c r="P340" s="197" t="n">
        <v>300.0</v>
      </c>
      <c r="Q340" s="197" t="n">
        <v>10533.560546875</v>
      </c>
      <c r="R340" s="197" t="n">
        <v>1801.9146728515625</v>
      </c>
      <c r="S340" s="197" t="n">
        <v>0.0</v>
      </c>
      <c r="T340" s="197" t="n">
        <v>0.0</v>
      </c>
      <c r="U340" s="197" t="n">
        <v>14.575831413269043</v>
      </c>
      <c r="V340" s="197" t="n">
        <v>6855.23974609375</v>
      </c>
      <c r="W340" s="197" t="n">
        <v>3902.848876953125</v>
      </c>
      <c r="X340" s="197" t="n">
        <v>2952.390869140625</v>
      </c>
      <c r="Y340" s="197" t="n">
        <v>0.0</v>
      </c>
      <c r="Z340" s="197" t="n">
        <v>4500.0</v>
      </c>
      <c r="AA340" s="197" t="n">
        <v>1.0</v>
      </c>
      <c r="AB340" s="197" t="n">
        <v>0.0</v>
      </c>
      <c r="AC340" s="197" t="n">
        <v>0.0</v>
      </c>
      <c r="AD340" s="197" t="n">
        <v>0.6499999761581421</v>
      </c>
      <c r="AE340" s="197" t="n">
        <v>8290.68359375</v>
      </c>
      <c r="AF340" s="197" t="n">
        <v>0.0</v>
      </c>
      <c r="AG340" s="197" t="n">
        <v>152.80099487304688</v>
      </c>
      <c r="AH340" s="197" t="n">
        <v>1398.9271240234375</v>
      </c>
      <c r="AI340" s="197" t="n">
        <v>0.0</v>
      </c>
      <c r="AJ340" s="197" t="n">
        <v>0.0</v>
      </c>
      <c r="AK340" s="197" t="n">
        <v>4.104054927825928</v>
      </c>
      <c r="AL340" s="197" t="n">
        <v>7280.63818359375</v>
      </c>
      <c r="AM340" s="197" t="n">
        <v>4215.92919921875</v>
      </c>
      <c r="AN340" s="197" t="n">
        <v>0.0</v>
      </c>
      <c r="AO340" s="197" t="n">
        <v>0.0</v>
      </c>
      <c r="AP340" s="197" t="n">
        <v>0.0</v>
      </c>
      <c r="AQ340" s="197" t="n">
        <v>647.3333129882812</v>
      </c>
      <c r="AR340" s="197" t="n">
        <v>133.3333282470703</v>
      </c>
      <c r="AS340" s="197" t="n">
        <v>0.0</v>
      </c>
      <c r="AT340" s="197" t="n">
        <v>999999.0</v>
      </c>
      <c r="AU340" s="197" t="n">
        <v>0.0</v>
      </c>
      <c r="AV340" s="197" t="n">
        <v>999999.0</v>
      </c>
      <c r="AW340" s="197" t="n">
        <v>0.0</v>
      </c>
      <c r="AX340" s="197" t="n">
        <v>0.0</v>
      </c>
      <c r="AY340" s="197" t="n">
        <v>999999.0</v>
      </c>
      <c r="AZ340" s="197" t="n">
        <v>0.0</v>
      </c>
      <c r="BA340" s="197" t="n">
        <v>999999.0</v>
      </c>
      <c r="BB340" s="197" t="n">
        <v>0.0</v>
      </c>
      <c r="BC340" s="197" t="n">
        <v>1.2610136270523071</v>
      </c>
      <c r="BD340" s="197" t="n">
        <v>0.5652284622192383</v>
      </c>
      <c r="BE340" s="197" t="n">
        <v>0.5325896143913269</v>
      </c>
      <c r="BF340" s="197" t="n">
        <v>-16326.3056640625</v>
      </c>
      <c r="BG340" s="197" t="n">
        <v>-4951.2734375</v>
      </c>
      <c r="BH340" s="197" t="n">
        <v>-4266.908203125</v>
      </c>
      <c r="BI340" s="197" t="n">
        <v>12946.970703125</v>
      </c>
      <c r="BJ340" s="197" t="n">
        <v>1500.0</v>
      </c>
      <c r="BK340" s="197" t="n">
        <v>1500.0</v>
      </c>
      <c r="BL340" s="197" t="n">
        <v>1500.0</v>
      </c>
      <c r="BM340" s="197" t="n">
        <v>0.0</v>
      </c>
      <c r="BN340" s="197" t="n">
        <v>0.0</v>
      </c>
      <c r="BO340" s="197" t="n">
        <v>0.0</v>
      </c>
      <c r="BP340" s="197" t="n">
        <v>1.248691439628601</v>
      </c>
      <c r="BQ340" s="197" t="n">
        <v>773.8872680664062</v>
      </c>
      <c r="BR340" s="197" t="n">
        <v>0.0</v>
      </c>
      <c r="BS340" s="197" t="n">
        <v>999999.0</v>
      </c>
      <c r="BT340" s="197" t="n">
        <v>0.0</v>
      </c>
      <c r="BU340" s="197" t="n">
        <v>2457.4765625</v>
      </c>
      <c r="BV340" s="197" t="n">
        <v>2129.008056640625</v>
      </c>
      <c r="BW340" s="197" t="n">
        <v>99000.0</v>
      </c>
      <c r="BX340" s="197" t="n">
        <v>1740.6702880859375</v>
      </c>
      <c r="BY340" s="197" t="n">
        <v>2351.409423828125</v>
      </c>
      <c r="BZ340" s="197" t="n">
        <v>99000.0</v>
      </c>
      <c r="CA340" s="197" t="n">
        <v>974.8615112304688</v>
      </c>
      <c r="CB340" s="197" t="n">
        <v>755.9868774414062</v>
      </c>
      <c r="CC340" s="197" t="n">
        <v>778.9473876953125</v>
      </c>
      <c r="CD340" s="197" t="n">
        <v>7900.22021484375</v>
      </c>
      <c r="CE340" s="197" t="n">
        <v>8891.9560546875</v>
      </c>
      <c r="CF340" s="197" t="n">
        <v>12500.0</v>
      </c>
      <c r="CG340" s="197" t="n">
        <v>0.0</v>
      </c>
      <c r="CH340" s="197" t="n">
        <v>300.0</v>
      </c>
      <c r="CI340" s="197" t="n">
        <v>1311.42236328125</v>
      </c>
      <c r="CJ340" s="197" t="n">
        <v>1500.0</v>
      </c>
      <c r="CK340" s="197" t="n">
        <v>20000.0</v>
      </c>
      <c r="CL340" s="197" t="n">
        <v>20000.0</v>
      </c>
      <c r="CM340" s="197" t="n">
        <v>20000.0</v>
      </c>
      <c r="CN340" s="197" t="n">
        <v>20000.0</v>
      </c>
      <c r="CO340" s="197" t="n">
        <v>20000.0</v>
      </c>
      <c r="CP340" s="197" t="n">
        <v>20000.0</v>
      </c>
      <c r="CQ340" s="197" t="n">
        <v>20000.0</v>
      </c>
      <c r="CR340" s="197" t="n">
        <v>5000.0</v>
      </c>
      <c r="CS340" s="197" t="n">
        <v>0.0</v>
      </c>
      <c r="CT340" s="197" t="n">
        <v>0.0</v>
      </c>
      <c r="CU340" s="197" t="n">
        <v>600.6382446289062</v>
      </c>
    </row>
    <row r="341" spans="2:99">
      <c r="B341" s="122" t="s">
        <v>741</v>
      </c>
      <c r="C341" s="197" t="n">
        <v>4194.0</v>
      </c>
      <c r="D341" s="197" t="n">
        <v>3104.0</v>
      </c>
      <c r="E341" s="197" t="n">
        <v>575.0</v>
      </c>
      <c r="F341" s="122" t="s">
        <v>741</v>
      </c>
      <c r="G341" s="197" t="n">
        <v>3351.213134765625</v>
      </c>
      <c r="H341" s="197" t="n">
        <v>1693.0257568359375</v>
      </c>
      <c r="I341" s="197" t="n">
        <v>537.0795288085938</v>
      </c>
      <c r="J341" s="197" t="n">
        <v>770.3405151367188</v>
      </c>
      <c r="K341" s="197" t="n">
        <v>586.7666015625</v>
      </c>
      <c r="L341" s="197" t="n">
        <v>3567.310302734375</v>
      </c>
      <c r="M341" s="197" t="n">
        <v>3159.2509765625</v>
      </c>
      <c r="N341" s="197" t="n">
        <v>3159.2509765625</v>
      </c>
      <c r="O341" s="197" t="n">
        <v>3159.2509765625</v>
      </c>
      <c r="P341" s="197" t="n">
        <v>3159.2509765625</v>
      </c>
      <c r="Q341" s="197" t="n">
        <v>12196.96484375</v>
      </c>
      <c r="R341" s="197" t="n">
        <v>2291.39453125</v>
      </c>
      <c r="S341" s="197" t="n">
        <v>0.0</v>
      </c>
      <c r="T341" s="197" t="n">
        <v>11.540406227111816</v>
      </c>
      <c r="U341" s="197" t="n">
        <v>-82.912841796875</v>
      </c>
      <c r="V341" s="197" t="n">
        <v>514.6968994140625</v>
      </c>
      <c r="W341" s="197" t="n">
        <v>0.0</v>
      </c>
      <c r="X341" s="197" t="n">
        <v>514.6968994140625</v>
      </c>
      <c r="Y341" s="197" t="n">
        <v>0.0</v>
      </c>
      <c r="Z341" s="197" t="n">
        <v>7683.03564453125</v>
      </c>
      <c r="AA341" s="197" t="n">
        <v>1.0</v>
      </c>
      <c r="AB341" s="197" t="n">
        <v>0.0</v>
      </c>
      <c r="AC341" s="197" t="n">
        <v>408.059326171875</v>
      </c>
      <c r="AD341" s="197" t="n">
        <v>0.44999998807907104</v>
      </c>
      <c r="AE341" s="197" t="n">
        <v>6757.90576171875</v>
      </c>
      <c r="AF341" s="197" t="n">
        <v>0.0</v>
      </c>
      <c r="AG341" s="197" t="n">
        <v>341.7028503417969</v>
      </c>
      <c r="AH341" s="197" t="n">
        <v>1136.489013671875</v>
      </c>
      <c r="AI341" s="197" t="n">
        <v>0.0</v>
      </c>
      <c r="AJ341" s="197" t="n">
        <v>0.0</v>
      </c>
      <c r="AK341" s="197" t="n">
        <v>49.416316986083984</v>
      </c>
      <c r="AL341" s="197" t="n">
        <v>7443.79833984375</v>
      </c>
      <c r="AM341" s="197" t="n">
        <v>4226.58935546875</v>
      </c>
      <c r="AN341" s="197" t="n">
        <v>0.0</v>
      </c>
      <c r="AO341" s="197" t="n">
        <v>0.0</v>
      </c>
      <c r="AP341" s="197" t="n">
        <v>0.0</v>
      </c>
      <c r="AQ341" s="197" t="n">
        <v>809.1666870117188</v>
      </c>
      <c r="AR341" s="197" t="n">
        <v>166.6666717529297</v>
      </c>
      <c r="AS341" s="197" t="n">
        <v>0.0</v>
      </c>
      <c r="AT341" s="197" t="n">
        <v>999999.0</v>
      </c>
      <c r="AU341" s="197" t="n">
        <v>0.0</v>
      </c>
      <c r="AV341" s="197" t="n">
        <v>999999.0</v>
      </c>
      <c r="AW341" s="197" t="n">
        <v>0.0</v>
      </c>
      <c r="AX341" s="197" t="n">
        <v>0.0</v>
      </c>
      <c r="AY341" s="197" t="n">
        <v>999999.0</v>
      </c>
      <c r="AZ341" s="197" t="n">
        <v>0.0</v>
      </c>
      <c r="BA341" s="197" t="n">
        <v>999999.0</v>
      </c>
      <c r="BB341" s="197" t="n">
        <v>0.0</v>
      </c>
      <c r="BC341" s="197" t="n">
        <v>0.4811434745788574</v>
      </c>
      <c r="BD341" s="197" t="n">
        <v>0.47983404994010925</v>
      </c>
      <c r="BE341" s="197" t="n">
        <v>0.4784529209136963</v>
      </c>
      <c r="BF341" s="197" t="n">
        <v>9886.2451171875</v>
      </c>
      <c r="BG341" s="197" t="n">
        <v>9893.3115234375</v>
      </c>
      <c r="BH341" s="197" t="n">
        <v>9902.6708984375</v>
      </c>
      <c r="BI341" s="197" t="n">
        <v>0.0</v>
      </c>
      <c r="BJ341" s="197" t="n">
        <v>15829.732421875</v>
      </c>
      <c r="BK341" s="197" t="n">
        <v>15820.625</v>
      </c>
      <c r="BL341" s="197" t="n">
        <v>15812.9228515625</v>
      </c>
      <c r="BM341" s="197" t="n">
        <v>-10558.8203125</v>
      </c>
      <c r="BN341" s="197" t="n">
        <v>-10719.2734375</v>
      </c>
      <c r="BO341" s="197" t="n">
        <v>-10746.3447265625</v>
      </c>
      <c r="BP341" s="197" t="n">
        <v>1.2137738466262817</v>
      </c>
      <c r="BQ341" s="197" t="n">
        <v>774.6448974609375</v>
      </c>
      <c r="BR341" s="197" t="n">
        <v>0.0</v>
      </c>
      <c r="BS341" s="197" t="n">
        <v>999999.0</v>
      </c>
      <c r="BT341" s="197" t="n">
        <v>0.0</v>
      </c>
      <c r="BU341" s="197" t="n">
        <v>863.526611328125</v>
      </c>
      <c r="BV341" s="197" t="n">
        <v>2446.106689453125</v>
      </c>
      <c r="BW341" s="197" t="n">
        <v>99000.0</v>
      </c>
      <c r="BX341" s="197" t="n">
        <v>696.015625</v>
      </c>
      <c r="BY341" s="197" t="n">
        <v>1718.016845703125</v>
      </c>
      <c r="BZ341" s="197" t="n">
        <v>99000.0</v>
      </c>
      <c r="CA341" s="197" t="n">
        <v>874.6551513671875</v>
      </c>
      <c r="CB341" s="197" t="n">
        <v>979.2999267578125</v>
      </c>
      <c r="CC341" s="197" t="n">
        <v>659.6491088867188</v>
      </c>
      <c r="CD341" s="197" t="n">
        <v>3761.17822265625</v>
      </c>
      <c r="CE341" s="197" t="n">
        <v>7879.04052734375</v>
      </c>
      <c r="CF341" s="197" t="n">
        <v>8000.0</v>
      </c>
      <c r="CG341" s="197" t="n">
        <v>0.0</v>
      </c>
      <c r="CH341" s="197" t="n">
        <v>300.0</v>
      </c>
      <c r="CI341" s="197" t="n">
        <v>2500.0</v>
      </c>
      <c r="CJ341" s="197" t="n">
        <v>2800.0</v>
      </c>
      <c r="CK341" s="197" t="n">
        <v>20000.0</v>
      </c>
      <c r="CL341" s="197" t="n">
        <v>20000.0</v>
      </c>
      <c r="CM341" s="197" t="n">
        <v>20000.0</v>
      </c>
      <c r="CN341" s="197" t="n">
        <v>20000.0</v>
      </c>
      <c r="CO341" s="197" t="n">
        <v>20000.0</v>
      </c>
      <c r="CP341" s="197" t="n">
        <v>20000.0</v>
      </c>
      <c r="CQ341" s="197" t="n">
        <v>20000.0</v>
      </c>
      <c r="CR341" s="197" t="n">
        <v>5000.0</v>
      </c>
      <c r="CS341" s="197" t="n">
        <v>0.0</v>
      </c>
      <c r="CT341" s="197" t="n">
        <v>0.0</v>
      </c>
      <c r="CU341" s="197" t="n">
        <v>763.7982177734375</v>
      </c>
    </row>
    <row r="342" spans="2:99">
      <c r="B342" s="122" t="s">
        <v>742</v>
      </c>
      <c r="C342" s="197" t="n">
        <v>4071.0</v>
      </c>
      <c r="D342" s="197" t="n">
        <v>3004.0</v>
      </c>
      <c r="E342" s="197" t="n">
        <v>675.0</v>
      </c>
      <c r="F342" s="122" t="s">
        <v>742</v>
      </c>
      <c r="G342" s="197" t="n">
        <v>4071.0</v>
      </c>
      <c r="H342" s="197" t="n">
        <v>1978.358154296875</v>
      </c>
      <c r="I342" s="197" t="n">
        <v>675.0</v>
      </c>
      <c r="J342" s="197" t="n">
        <v>751.3334350585938</v>
      </c>
      <c r="K342" s="197" t="n">
        <v>629.0646362304688</v>
      </c>
      <c r="L342" s="197" t="n">
        <v>1738.899658203125</v>
      </c>
      <c r="M342" s="197" t="n">
        <v>1738.899658203125</v>
      </c>
      <c r="N342" s="197" t="n">
        <v>1738.899658203125</v>
      </c>
      <c r="O342" s="197" t="n">
        <v>1738.899658203125</v>
      </c>
      <c r="P342" s="197" t="n">
        <v>1738.899658203125</v>
      </c>
      <c r="Q342" s="197" t="n">
        <v>42208.25390625</v>
      </c>
      <c r="R342" s="197" t="n">
        <v>2495.51953125</v>
      </c>
      <c r="S342" s="197" t="n">
        <v>0.0</v>
      </c>
      <c r="T342" s="197" t="n">
        <v>52.39003372192383</v>
      </c>
      <c r="U342" s="197" t="n">
        <v>3952.24267578125</v>
      </c>
      <c r="V342" s="197" t="n">
        <v>39106.48828125</v>
      </c>
      <c r="W342" s="197" t="n">
        <v>51.31814956665039</v>
      </c>
      <c r="X342" s="197" t="n">
        <v>6586.9638671875</v>
      </c>
      <c r="Y342" s="197" t="n">
        <v>0.0</v>
      </c>
      <c r="Z342" s="197" t="n">
        <v>8209.677734375</v>
      </c>
      <c r="AA342" s="197" t="n">
        <v>1.0</v>
      </c>
      <c r="AB342" s="197" t="n">
        <v>0.0</v>
      </c>
      <c r="AC342" s="197" t="n">
        <v>0.0</v>
      </c>
      <c r="AD342" s="197" t="n">
        <v>0.3499999940395355</v>
      </c>
      <c r="AE342" s="197" t="n">
        <v>17582.900390625</v>
      </c>
      <c r="AF342" s="197" t="n">
        <v>8513.6552734375</v>
      </c>
      <c r="AG342" s="197" t="n">
        <v>5217.9052734375</v>
      </c>
      <c r="AH342" s="197" t="n">
        <v>2813.3095703125</v>
      </c>
      <c r="AI342" s="197" t="n">
        <v>1596.6947021484375</v>
      </c>
      <c r="AJ342" s="197" t="n">
        <v>0.0</v>
      </c>
      <c r="AK342" s="197" t="n">
        <v>323.9996337890625</v>
      </c>
      <c r="AL342" s="197" t="n">
        <v>7082.5029296875</v>
      </c>
      <c r="AM342" s="197" t="n">
        <v>4249.67529296875</v>
      </c>
      <c r="AN342" s="197" t="n">
        <v>0.0</v>
      </c>
      <c r="AO342" s="197" t="n">
        <v>0.0</v>
      </c>
      <c r="AP342" s="197" t="n">
        <v>0.0</v>
      </c>
      <c r="AQ342" s="197" t="n">
        <v>284.69757080078125</v>
      </c>
      <c r="AR342" s="197" t="n">
        <v>200.0</v>
      </c>
      <c r="AS342" s="197" t="n">
        <v>0.0</v>
      </c>
      <c r="AT342" s="197" t="n">
        <v>999999.0</v>
      </c>
      <c r="AU342" s="197" t="n">
        <v>0.0</v>
      </c>
      <c r="AV342" s="197" t="n">
        <v>999999.0</v>
      </c>
      <c r="AW342" s="197" t="n">
        <v>0.0</v>
      </c>
      <c r="AX342" s="197" t="n">
        <v>0.0</v>
      </c>
      <c r="AY342" s="197" t="n">
        <v>999999.0</v>
      </c>
      <c r="AZ342" s="197" t="n">
        <v>0.0</v>
      </c>
      <c r="BA342" s="197" t="n">
        <v>999999.0</v>
      </c>
      <c r="BB342" s="197" t="n">
        <v>0.0</v>
      </c>
      <c r="BC342" s="197" t="n">
        <v>0.0</v>
      </c>
      <c r="BD342" s="197" t="n">
        <v>0.0</v>
      </c>
      <c r="BE342" s="197" t="n">
        <v>0.0</v>
      </c>
      <c r="BF342" s="197" t="n">
        <v>999999.0</v>
      </c>
      <c r="BG342" s="197" t="n">
        <v>999999.0</v>
      </c>
      <c r="BH342" s="197" t="n">
        <v>999999.0</v>
      </c>
      <c r="BI342" s="197" t="n">
        <v>0.0</v>
      </c>
      <c r="BJ342" s="197" t="n">
        <v>999999.0</v>
      </c>
      <c r="BK342" s="197" t="n">
        <v>999999.0</v>
      </c>
      <c r="BL342" s="197" t="n">
        <v>999999.0</v>
      </c>
      <c r="BM342" s="197" t="n">
        <v>0.0</v>
      </c>
      <c r="BN342" s="197" t="n">
        <v>0.0</v>
      </c>
      <c r="BO342" s="197" t="n">
        <v>0.0</v>
      </c>
      <c r="BP342" s="197" t="n">
        <v>1.153913974761963</v>
      </c>
      <c r="BQ342" s="197" t="n">
        <v>5248.07861328125</v>
      </c>
      <c r="BR342" s="197" t="n">
        <v>0.0</v>
      </c>
      <c r="BS342" s="197" t="n">
        <v>999999.0</v>
      </c>
      <c r="BT342" s="197" t="n">
        <v>0.0</v>
      </c>
      <c r="BU342" s="197" t="n">
        <v>575.4656982421875</v>
      </c>
      <c r="BV342" s="197" t="n">
        <v>863.0972290039062</v>
      </c>
      <c r="BW342" s="197" t="n">
        <v>99000.0</v>
      </c>
      <c r="BX342" s="197" t="n">
        <v>494.7494201660156</v>
      </c>
      <c r="BY342" s="197" t="n">
        <v>701.9205932617188</v>
      </c>
      <c r="BZ342" s="197" t="n">
        <v>99000.0</v>
      </c>
      <c r="CA342" s="197" t="n">
        <v>404.1924133300781</v>
      </c>
      <c r="CB342" s="197" t="n">
        <v>868.2784423828125</v>
      </c>
      <c r="CC342" s="197" t="n">
        <v>631.5789184570312</v>
      </c>
      <c r="CD342" s="197" t="n">
        <v>3089.727294921875</v>
      </c>
      <c r="CE342" s="197" t="n">
        <v>3800.872802734375</v>
      </c>
      <c r="CF342" s="197" t="n">
        <v>8000.0</v>
      </c>
      <c r="CG342" s="197" t="n">
        <v>0.0</v>
      </c>
      <c r="CH342" s="197" t="n">
        <v>300.0</v>
      </c>
      <c r="CI342" s="197" t="n">
        <v>800.0</v>
      </c>
      <c r="CJ342" s="197" t="n">
        <v>1100.0</v>
      </c>
      <c r="CK342" s="197" t="n">
        <v>20000.0</v>
      </c>
      <c r="CL342" s="197" t="n">
        <v>20000.0</v>
      </c>
      <c r="CM342" s="197" t="n">
        <v>20000.0</v>
      </c>
      <c r="CN342" s="197" t="n">
        <v>20000.0</v>
      </c>
      <c r="CO342" s="197" t="n">
        <v>20000.0</v>
      </c>
      <c r="CP342" s="197" t="n">
        <v>20000.0</v>
      </c>
      <c r="CQ342" s="197" t="n">
        <v>20000.0</v>
      </c>
      <c r="CR342" s="197" t="n">
        <v>4000.0</v>
      </c>
      <c r="CS342" s="197" t="n">
        <v>0.0</v>
      </c>
      <c r="CT342" s="197" t="n">
        <v>0.0</v>
      </c>
      <c r="CU342" s="197" t="n">
        <v>831.83984375</v>
      </c>
    </row>
    <row r="343" spans="2:99">
      <c r="B343" s="122" t="s">
        <v>743</v>
      </c>
      <c r="C343" s="197" t="n">
        <v>4552.0</v>
      </c>
      <c r="D343" s="197" t="n">
        <v>3459.0</v>
      </c>
      <c r="E343" s="197" t="n">
        <v>800.0</v>
      </c>
      <c r="F343" s="122" t="s">
        <v>743</v>
      </c>
      <c r="G343" s="197" t="n">
        <v>4480.73681640625</v>
      </c>
      <c r="H343" s="197" t="n">
        <v>2377.930908203125</v>
      </c>
      <c r="I343" s="197" t="n">
        <v>800.0</v>
      </c>
      <c r="J343" s="197" t="n">
        <v>632.6122436523438</v>
      </c>
      <c r="K343" s="197" t="n">
        <v>514.8934936523438</v>
      </c>
      <c r="L343" s="197" t="n">
        <v>800.0</v>
      </c>
      <c r="M343" s="197" t="n">
        <v>800.0</v>
      </c>
      <c r="N343" s="197" t="n">
        <v>700.0</v>
      </c>
      <c r="O343" s="197" t="n">
        <v>700.0</v>
      </c>
      <c r="P343" s="197" t="n">
        <v>700.0</v>
      </c>
      <c r="Q343" s="197" t="n">
        <v>15477.525390625</v>
      </c>
      <c r="R343" s="197" t="n">
        <v>3437.332763671875</v>
      </c>
      <c r="S343" s="197" t="n">
        <v>0.0</v>
      </c>
      <c r="T343" s="197" t="n">
        <v>0.0</v>
      </c>
      <c r="U343" s="197" t="n">
        <v>-213.22283935546875</v>
      </c>
      <c r="V343" s="197" t="n">
        <v>10974.0302734375</v>
      </c>
      <c r="W343" s="197" t="n">
        <v>5640.92431640625</v>
      </c>
      <c r="X343" s="197" t="n">
        <v>5306.56396484375</v>
      </c>
      <c r="Y343" s="197" t="n">
        <v>0.0</v>
      </c>
      <c r="Z343" s="197" t="n">
        <v>5937.5</v>
      </c>
      <c r="AA343" s="197" t="n">
        <v>1.0</v>
      </c>
      <c r="AB343" s="197" t="n">
        <v>0.0</v>
      </c>
      <c r="AC343" s="197" t="n">
        <v>0.0</v>
      </c>
      <c r="AD343" s="197" t="n">
        <v>0.3499999940395355</v>
      </c>
      <c r="AE343" s="197" t="n">
        <v>7087.9208984375</v>
      </c>
      <c r="AF343" s="197" t="n">
        <v>1253.2393798828125</v>
      </c>
      <c r="AG343" s="197" t="n">
        <v>0.0</v>
      </c>
      <c r="AH343" s="197" t="n">
        <v>3720.80126953125</v>
      </c>
      <c r="AI343" s="197" t="n">
        <v>2619.32470703125</v>
      </c>
      <c r="AJ343" s="197" t="n">
        <v>0.0</v>
      </c>
      <c r="AK343" s="197" t="n">
        <v>35.99103927612305</v>
      </c>
      <c r="AL343" s="197" t="n">
        <v>6680.0</v>
      </c>
      <c r="AM343" s="197" t="n">
        <v>4418.08203125</v>
      </c>
      <c r="AN343" s="197" t="n">
        <v>1600.0</v>
      </c>
      <c r="AO343" s="197" t="n">
        <v>700.0</v>
      </c>
      <c r="AP343" s="197" t="n">
        <v>800.0</v>
      </c>
      <c r="AQ343" s="197" t="n">
        <v>486.84161376953125</v>
      </c>
      <c r="AR343" s="197" t="n">
        <v>231.2865447998047</v>
      </c>
      <c r="AS343" s="197" t="n">
        <v>1.2697947025299072</v>
      </c>
      <c r="AT343" s="197" t="n">
        <v>3782.275390625</v>
      </c>
      <c r="AU343" s="197" t="n">
        <v>0.0</v>
      </c>
      <c r="AV343" s="197" t="n">
        <v>999999.0</v>
      </c>
      <c r="AW343" s="197" t="n">
        <v>0.0</v>
      </c>
      <c r="AX343" s="197" t="n">
        <v>0.0</v>
      </c>
      <c r="AY343" s="197" t="n">
        <v>999999.0</v>
      </c>
      <c r="AZ343" s="197" t="n">
        <v>0.0</v>
      </c>
      <c r="BA343" s="197" t="n">
        <v>999999.0</v>
      </c>
      <c r="BB343" s="197" t="n">
        <v>0.0</v>
      </c>
      <c r="BC343" s="197" t="n">
        <v>0.0</v>
      </c>
      <c r="BD343" s="197" t="n">
        <v>0.0</v>
      </c>
      <c r="BE343" s="197" t="n">
        <v>0.0</v>
      </c>
      <c r="BF343" s="197" t="n">
        <v>999999.0</v>
      </c>
      <c r="BG343" s="197" t="n">
        <v>999999.0</v>
      </c>
      <c r="BH343" s="197" t="n">
        <v>999999.0</v>
      </c>
      <c r="BI343" s="197" t="n">
        <v>0.0</v>
      </c>
      <c r="BJ343" s="197" t="n">
        <v>999999.0</v>
      </c>
      <c r="BK343" s="197" t="n">
        <v>999999.0</v>
      </c>
      <c r="BL343" s="197" t="n">
        <v>999999.0</v>
      </c>
      <c r="BM343" s="197" t="n">
        <v>0.0</v>
      </c>
      <c r="BN343" s="197" t="n">
        <v>0.0</v>
      </c>
      <c r="BO343" s="197" t="n">
        <v>0.0</v>
      </c>
      <c r="BP343" s="197" t="n">
        <v>0.0</v>
      </c>
      <c r="BQ343" s="197" t="n">
        <v>999999.0</v>
      </c>
      <c r="BR343" s="197" t="n">
        <v>0.0</v>
      </c>
      <c r="BS343" s="197" t="n">
        <v>999999.0</v>
      </c>
      <c r="BT343" s="197" t="n">
        <v>0.0</v>
      </c>
      <c r="BU343" s="197" t="n">
        <v>284.0206604003906</v>
      </c>
      <c r="BV343" s="197" t="n">
        <v>607.0079345703125</v>
      </c>
      <c r="BW343" s="197" t="n">
        <v>450.0</v>
      </c>
      <c r="BX343" s="197" t="n">
        <v>191.91622924804688</v>
      </c>
      <c r="BY343" s="197" t="n">
        <v>520.7865600585938</v>
      </c>
      <c r="BZ343" s="197" t="n">
        <v>450.0</v>
      </c>
      <c r="CA343" s="197" t="n">
        <v>391.3016662597656</v>
      </c>
      <c r="CB343" s="197" t="n">
        <v>407.4645080566406</v>
      </c>
      <c r="CC343" s="197" t="n">
        <v>631.5789184570312</v>
      </c>
      <c r="CD343" s="197" t="n">
        <v>487.10821533203125</v>
      </c>
      <c r="CE343" s="197" t="n">
        <v>3349.033935546875</v>
      </c>
      <c r="CF343" s="197" t="n">
        <v>11000.0</v>
      </c>
      <c r="CG343" s="197" t="n">
        <v>0.0</v>
      </c>
      <c r="CH343" s="197" t="n">
        <v>300.0</v>
      </c>
      <c r="CI343" s="197" t="n">
        <v>800.0</v>
      </c>
      <c r="CJ343" s="197" t="n">
        <v>1100.0</v>
      </c>
      <c r="CK343" s="197" t="n">
        <v>20000.0</v>
      </c>
      <c r="CL343" s="197" t="n">
        <v>1200.0</v>
      </c>
      <c r="CM343" s="197" t="n">
        <v>20000.0</v>
      </c>
      <c r="CN343" s="197" t="n">
        <v>20000.0</v>
      </c>
      <c r="CO343" s="197" t="n">
        <v>20000.0</v>
      </c>
      <c r="CP343" s="197" t="n">
        <v>20000.0</v>
      </c>
      <c r="CQ343" s="197" t="n">
        <v>20000.0</v>
      </c>
      <c r="CR343" s="197" t="n">
        <v>5000.0</v>
      </c>
      <c r="CS343" s="197" t="n">
        <v>0.0</v>
      </c>
      <c r="CT343" s="197" t="n">
        <v>0.0</v>
      </c>
      <c r="CU343" s="197" t="n">
        <v>1145.777587890625</v>
      </c>
    </row>
    <row r="344" spans="2:99">
      <c r="B344" s="122" t="s">
        <v>744</v>
      </c>
      <c r="C344" s="197" t="n">
        <v>4552.0</v>
      </c>
      <c r="D344" s="197" t="n">
        <v>3538.0</v>
      </c>
      <c r="E344" s="197" t="n">
        <v>975.0</v>
      </c>
      <c r="F344" s="122" t="s">
        <v>744</v>
      </c>
      <c r="G344" s="197" t="n">
        <v>4458.1181640625</v>
      </c>
      <c r="H344" s="197" t="n">
        <v>2551.585205078125</v>
      </c>
      <c r="I344" s="197" t="n">
        <v>975.0</v>
      </c>
      <c r="J344" s="197" t="n">
        <v>442.6072082519531</v>
      </c>
      <c r="K344" s="197" t="n">
        <v>362.4696350097656</v>
      </c>
      <c r="L344" s="197" t="n">
        <v>800.0</v>
      </c>
      <c r="M344" s="197" t="n">
        <v>800.0</v>
      </c>
      <c r="N344" s="197" t="n">
        <v>700.0</v>
      </c>
      <c r="O344" s="197" t="n">
        <v>700.0</v>
      </c>
      <c r="P344" s="197" t="n">
        <v>700.0</v>
      </c>
      <c r="Q344" s="197" t="n">
        <v>10982.7119140625</v>
      </c>
      <c r="R344" s="197" t="n">
        <v>3295.939697265625</v>
      </c>
      <c r="S344" s="197" t="n">
        <v>0.0</v>
      </c>
      <c r="T344" s="197" t="n">
        <v>0.0</v>
      </c>
      <c r="U344" s="197" t="n">
        <v>-76.11492919921875</v>
      </c>
      <c r="V344" s="197" t="n">
        <v>818.1092529296875</v>
      </c>
      <c r="W344" s="197" t="n">
        <v>816.0455932617188</v>
      </c>
      <c r="X344" s="197" t="n">
        <v>0.0</v>
      </c>
      <c r="Y344" s="197" t="n">
        <v>2.063699960708618</v>
      </c>
      <c r="Z344" s="197" t="n">
        <v>10327.0166015625</v>
      </c>
      <c r="AA344" s="197" t="n">
        <v>1.0</v>
      </c>
      <c r="AB344" s="197" t="n">
        <v>0.0</v>
      </c>
      <c r="AC344" s="197" t="n">
        <v>0.0</v>
      </c>
      <c r="AD344" s="197" t="n">
        <v>0.3499999940395355</v>
      </c>
      <c r="AE344" s="197" t="n">
        <v>5374.22509765625</v>
      </c>
      <c r="AF344" s="197" t="n">
        <v>0.0</v>
      </c>
      <c r="AG344" s="197" t="n">
        <v>4218.8095703125</v>
      </c>
      <c r="AH344" s="197" t="n">
        <v>1762.838623046875</v>
      </c>
      <c r="AI344" s="197" t="n">
        <v>691.2603759765625</v>
      </c>
      <c r="AJ344" s="197" t="n">
        <v>432.8212890625</v>
      </c>
      <c r="AK344" s="197" t="n">
        <v>334.78375244140625</v>
      </c>
      <c r="AL344" s="197" t="n">
        <v>6680.0</v>
      </c>
      <c r="AM344" s="197" t="n">
        <v>4458.08447265625</v>
      </c>
      <c r="AN344" s="197" t="n">
        <v>1600.0</v>
      </c>
      <c r="AO344" s="197" t="n">
        <v>700.0</v>
      </c>
      <c r="AP344" s="197" t="n">
        <v>800.0</v>
      </c>
      <c r="AQ344" s="197" t="n">
        <v>452.2220153808594</v>
      </c>
      <c r="AR344" s="197" t="n">
        <v>745.5697631835938</v>
      </c>
      <c r="AS344" s="197" t="n">
        <v>1.0830479860305786</v>
      </c>
      <c r="AT344" s="197" t="n">
        <v>-1358.5799560546875</v>
      </c>
      <c r="AU344" s="197" t="n">
        <v>0.0</v>
      </c>
      <c r="AV344" s="197" t="n">
        <v>999999.0</v>
      </c>
      <c r="AW344" s="197" t="n">
        <v>0.0</v>
      </c>
      <c r="AX344" s="197" t="n">
        <v>1.4680970907211304</v>
      </c>
      <c r="AY344" s="197" t="n">
        <v>-4583.4453125</v>
      </c>
      <c r="AZ344" s="197" t="n">
        <v>0.0</v>
      </c>
      <c r="BA344" s="197" t="n">
        <v>11860.8935546875</v>
      </c>
      <c r="BB344" s="197" t="n">
        <v>4317.591796875</v>
      </c>
      <c r="BC344" s="197" t="n">
        <v>0.0</v>
      </c>
      <c r="BD344" s="197" t="n">
        <v>0.0</v>
      </c>
      <c r="BE344" s="197" t="n">
        <v>0.0</v>
      </c>
      <c r="BF344" s="197" t="n">
        <v>999999.0</v>
      </c>
      <c r="BG344" s="197" t="n">
        <v>999999.0</v>
      </c>
      <c r="BH344" s="197" t="n">
        <v>999999.0</v>
      </c>
      <c r="BI344" s="197" t="n">
        <v>0.0</v>
      </c>
      <c r="BJ344" s="197" t="n">
        <v>999999.0</v>
      </c>
      <c r="BK344" s="197" t="n">
        <v>999999.0</v>
      </c>
      <c r="BL344" s="197" t="n">
        <v>999999.0</v>
      </c>
      <c r="BM344" s="197" t="n">
        <v>0.0</v>
      </c>
      <c r="BN344" s="197" t="n">
        <v>0.0</v>
      </c>
      <c r="BO344" s="197" t="n">
        <v>0.0</v>
      </c>
      <c r="BP344" s="197" t="n">
        <v>0.0</v>
      </c>
      <c r="BQ344" s="197" t="n">
        <v>999999.0</v>
      </c>
      <c r="BR344" s="197" t="n">
        <v>0.0</v>
      </c>
      <c r="BS344" s="197" t="n">
        <v>999999.0</v>
      </c>
      <c r="BT344" s="197" t="n">
        <v>0.0</v>
      </c>
      <c r="BU344" s="197" t="n">
        <v>246.97161865234375</v>
      </c>
      <c r="BV344" s="197" t="n">
        <v>280.4830627441406</v>
      </c>
      <c r="BW344" s="197" t="n">
        <v>450.0</v>
      </c>
      <c r="BX344" s="197" t="n">
        <v>208.70252990722656</v>
      </c>
      <c r="BY344" s="197" t="n">
        <v>189.47042846679688</v>
      </c>
      <c r="BZ344" s="197" t="n">
        <v>450.0</v>
      </c>
      <c r="CA344" s="197" t="n">
        <v>433.9866638183594</v>
      </c>
      <c r="CB344" s="197" t="n">
        <v>394.79742431640625</v>
      </c>
      <c r="CC344" s="197" t="n">
        <v>631.5789184570312</v>
      </c>
      <c r="CD344" s="197" t="n">
        <v>269.8788757324219</v>
      </c>
      <c r="CE344" s="197" t="n">
        <v>422.96881103515625</v>
      </c>
      <c r="CF344" s="197" t="n">
        <v>11000.0</v>
      </c>
      <c r="CG344" s="197" t="n">
        <v>4478.3515625</v>
      </c>
      <c r="CH344" s="197" t="n">
        <v>1000.0</v>
      </c>
      <c r="CI344" s="197" t="n">
        <v>991.2099609375</v>
      </c>
      <c r="CJ344" s="197" t="n">
        <v>1991.2099609375</v>
      </c>
      <c r="CK344" s="197" t="n">
        <v>20000.0</v>
      </c>
      <c r="CL344" s="197" t="n">
        <v>1911.290283203125</v>
      </c>
      <c r="CM344" s="197" t="n">
        <v>20000.0</v>
      </c>
      <c r="CN344" s="197" t="n">
        <v>20000.0</v>
      </c>
      <c r="CO344" s="197" t="n">
        <v>20000.0</v>
      </c>
      <c r="CP344" s="197" t="n">
        <v>20000.0</v>
      </c>
      <c r="CQ344" s="197" t="n">
        <v>20000.0</v>
      </c>
      <c r="CR344" s="197" t="n">
        <v>5000.0</v>
      </c>
      <c r="CS344" s="197" t="n">
        <v>0.0</v>
      </c>
      <c r="CT344" s="197" t="n">
        <v>0.0</v>
      </c>
      <c r="CU344" s="197" t="n">
        <v>1098.6466064453125</v>
      </c>
    </row>
    <row r="345" spans="2:99">
      <c r="B345" s="122" t="s">
        <v>745</v>
      </c>
      <c r="C345" s="197" t="n">
        <v>4500.0</v>
      </c>
      <c r="D345" s="197" t="n">
        <v>3538.0</v>
      </c>
      <c r="E345" s="197" t="n">
        <v>975.0</v>
      </c>
      <c r="F345" s="122" t="s">
        <v>745</v>
      </c>
      <c r="G345" s="197" t="n">
        <v>4034.934814453125</v>
      </c>
      <c r="H345" s="197" t="n">
        <v>2272.62841796875</v>
      </c>
      <c r="I345" s="197" t="n">
        <v>849.9556274414062</v>
      </c>
      <c r="J345" s="197" t="n">
        <v>254.5364227294922</v>
      </c>
      <c r="K345" s="197" t="n">
        <v>244.7641143798828</v>
      </c>
      <c r="L345" s="197" t="n">
        <v>2444.302001953125</v>
      </c>
      <c r="M345" s="197" t="n">
        <v>2444.302001953125</v>
      </c>
      <c r="N345" s="197" t="n">
        <v>2444.302001953125</v>
      </c>
      <c r="O345" s="197" t="n">
        <v>2444.302001953125</v>
      </c>
      <c r="P345" s="197" t="n">
        <v>2444.302001953125</v>
      </c>
      <c r="Q345" s="197" t="n">
        <v>14254.0419921875</v>
      </c>
      <c r="R345" s="197" t="n">
        <v>1840.485107421875</v>
      </c>
      <c r="S345" s="197" t="n">
        <v>0.0</v>
      </c>
      <c r="T345" s="197" t="n">
        <v>0.0</v>
      </c>
      <c r="U345" s="197" t="n">
        <v>-103.04943084716797</v>
      </c>
      <c r="V345" s="197" t="n">
        <v>0.0</v>
      </c>
      <c r="W345" s="197" t="n">
        <v>0.0</v>
      </c>
      <c r="X345" s="197" t="n">
        <v>0.0</v>
      </c>
      <c r="Y345" s="197" t="n">
        <v>0.0</v>
      </c>
      <c r="Z345" s="197" t="n">
        <v>7049.79150390625</v>
      </c>
      <c r="AA345" s="197" t="n">
        <v>0.0</v>
      </c>
      <c r="AB345" s="197" t="n">
        <v>0.0</v>
      </c>
      <c r="AC345" s="197" t="n">
        <v>0.0</v>
      </c>
      <c r="AD345" s="197" t="n">
        <v>0.3499999940395355</v>
      </c>
      <c r="AE345" s="197" t="n">
        <v>5792.708984375</v>
      </c>
      <c r="AF345" s="197" t="n">
        <v>0.0</v>
      </c>
      <c r="AG345" s="197" t="n">
        <v>7731.04541015625</v>
      </c>
      <c r="AH345" s="197" t="n">
        <v>4011.778076171875</v>
      </c>
      <c r="AI345" s="197" t="n">
        <v>2668.529296875</v>
      </c>
      <c r="AJ345" s="197" t="n">
        <v>3868.31982421875</v>
      </c>
      <c r="AK345" s="197" t="n">
        <v>3749.625</v>
      </c>
      <c r="AL345" s="197" t="n">
        <v>6680.0</v>
      </c>
      <c r="AM345" s="197" t="n">
        <v>4471.51953125</v>
      </c>
      <c r="AN345" s="197" t="n">
        <v>0.0</v>
      </c>
      <c r="AO345" s="197" t="n">
        <v>0.0</v>
      </c>
      <c r="AP345" s="197" t="n">
        <v>0.0</v>
      </c>
      <c r="AQ345" s="197" t="n">
        <v>307.3305358886719</v>
      </c>
      <c r="AR345" s="197" t="n">
        <v>814.5303344726562</v>
      </c>
      <c r="AS345" s="197" t="n">
        <v>0.8515149354934692</v>
      </c>
      <c r="AT345" s="197" t="n">
        <v>-2760.22314453125</v>
      </c>
      <c r="AU345" s="197" t="n">
        <v>3241.5439453125</v>
      </c>
      <c r="AV345" s="197" t="n">
        <v>9505.3408203125</v>
      </c>
      <c r="AW345" s="197" t="n">
        <v>1781.1868896484375</v>
      </c>
      <c r="AX345" s="197" t="n">
        <v>1.3241171836853027</v>
      </c>
      <c r="AY345" s="197" t="n">
        <v>-6147.203125</v>
      </c>
      <c r="AZ345" s="197" t="n">
        <v>0.0</v>
      </c>
      <c r="BA345" s="197" t="n">
        <v>12925.9130859375</v>
      </c>
      <c r="BB345" s="197" t="n">
        <v>1133.0401611328125</v>
      </c>
      <c r="BC345" s="197" t="n">
        <v>0.0</v>
      </c>
      <c r="BD345" s="197" t="n">
        <v>0.0</v>
      </c>
      <c r="BE345" s="197" t="n">
        <v>0.4953029751777649</v>
      </c>
      <c r="BF345" s="197" t="n">
        <v>999998.0</v>
      </c>
      <c r="BG345" s="197" t="n">
        <v>999998.0</v>
      </c>
      <c r="BH345" s="197" t="n">
        <v>7036.01416015625</v>
      </c>
      <c r="BI345" s="197" t="n">
        <v>0.0</v>
      </c>
      <c r="BJ345" s="197" t="n">
        <v>999999.0</v>
      </c>
      <c r="BK345" s="197" t="n">
        <v>999999.0</v>
      </c>
      <c r="BL345" s="197" t="n">
        <v>14170.5576171875</v>
      </c>
      <c r="BM345" s="197" t="n">
        <v>0.0</v>
      </c>
      <c r="BN345" s="197" t="n">
        <v>0.0</v>
      </c>
      <c r="BO345" s="197" t="n">
        <v>-11536.9716796875</v>
      </c>
      <c r="BP345" s="197" t="n">
        <v>0.0</v>
      </c>
      <c r="BQ345" s="197" t="n">
        <v>999999.0</v>
      </c>
      <c r="BR345" s="197" t="n">
        <v>0.0</v>
      </c>
      <c r="BS345" s="197" t="n">
        <v>999999.0</v>
      </c>
      <c r="BT345" s="197" t="n">
        <v>0.0</v>
      </c>
      <c r="BU345" s="197" t="n">
        <v>238.11001586914062</v>
      </c>
      <c r="BV345" s="197" t="n">
        <v>247.09130859375</v>
      </c>
      <c r="BW345" s="197" t="n">
        <v>900.0</v>
      </c>
      <c r="BX345" s="197" t="n">
        <v>224.52328491210938</v>
      </c>
      <c r="BY345" s="197" t="n">
        <v>208.55792236328125</v>
      </c>
      <c r="BZ345" s="197" t="n">
        <v>1060.0</v>
      </c>
      <c r="CA345" s="197" t="n">
        <v>385.197509765625</v>
      </c>
      <c r="CB345" s="197" t="n">
        <v>433.6722412109375</v>
      </c>
      <c r="CC345" s="197" t="n">
        <v>631.5789184570312</v>
      </c>
      <c r="CD345" s="197" t="n">
        <v>885.0325927734375</v>
      </c>
      <c r="CE345" s="197" t="n">
        <v>276.23187255859375</v>
      </c>
      <c r="CF345" s="197" t="n">
        <v>99000.0</v>
      </c>
      <c r="CG345" s="197" t="n">
        <v>8526.2431640625</v>
      </c>
      <c r="CH345" s="197" t="n">
        <v>2500.0</v>
      </c>
      <c r="CI345" s="197" t="n">
        <v>2000.0</v>
      </c>
      <c r="CJ345" s="197" t="n">
        <v>4500.0</v>
      </c>
      <c r="CK345" s="197" t="n">
        <v>20000.0</v>
      </c>
      <c r="CL345" s="197" t="n">
        <v>20000.0</v>
      </c>
      <c r="CM345" s="197" t="n">
        <v>20000.0</v>
      </c>
      <c r="CN345" s="197" t="n">
        <v>20000.0</v>
      </c>
      <c r="CO345" s="197" t="n">
        <v>20000.0</v>
      </c>
      <c r="CP345" s="197" t="n">
        <v>20000.0</v>
      </c>
      <c r="CQ345" s="197" t="n">
        <v>20000.0</v>
      </c>
      <c r="CR345" s="197" t="n">
        <v>5000.0</v>
      </c>
      <c r="CS345" s="197" t="n">
        <v>26.0</v>
      </c>
      <c r="CT345" s="197" t="n">
        <v>26.0</v>
      </c>
      <c r="CU345" s="197" t="n">
        <v>613.4950561523438</v>
      </c>
    </row>
    <row r="346" spans="2:99">
      <c r="B346" s="122" t="s">
        <v>746</v>
      </c>
      <c r="C346" s="197" t="n">
        <v>4150.0</v>
      </c>
      <c r="D346" s="197" t="n">
        <v>3538.0</v>
      </c>
      <c r="E346" s="197" t="n">
        <v>950.0</v>
      </c>
      <c r="F346" s="122" t="s">
        <v>746</v>
      </c>
      <c r="G346" s="197" t="n">
        <v>3484.248779296875</v>
      </c>
      <c r="H346" s="197" t="n">
        <v>1661.657958984375</v>
      </c>
      <c r="I346" s="197" t="n">
        <v>601.5278930664062</v>
      </c>
      <c r="J346" s="197" t="n">
        <v>160.24728393554688</v>
      </c>
      <c r="K346" s="197" t="n">
        <v>368.2810974121094</v>
      </c>
      <c r="L346" s="197" t="n">
        <v>4498.443359375</v>
      </c>
      <c r="M346" s="197" t="n">
        <v>4498.443359375</v>
      </c>
      <c r="N346" s="197" t="n">
        <v>6680.0</v>
      </c>
      <c r="O346" s="197" t="n">
        <v>6680.0</v>
      </c>
      <c r="P346" s="197" t="n">
        <v>6680.0</v>
      </c>
      <c r="Q346" s="197" t="n">
        <v>19407.20703125</v>
      </c>
      <c r="R346" s="197" t="n">
        <v>1328.9420166015625</v>
      </c>
      <c r="S346" s="197" t="n">
        <v>0.0</v>
      </c>
      <c r="T346" s="197" t="n">
        <v>0.0</v>
      </c>
      <c r="U346" s="197" t="n">
        <v>-120.48912048339844</v>
      </c>
      <c r="V346" s="197" t="n">
        <v>0.0</v>
      </c>
      <c r="W346" s="197" t="n">
        <v>0.0</v>
      </c>
      <c r="X346" s="197" t="n">
        <v>0.0</v>
      </c>
      <c r="Y346" s="197" t="n">
        <v>0.0</v>
      </c>
      <c r="Z346" s="197" t="n">
        <v>5000.0</v>
      </c>
      <c r="AA346" s="197" t="n">
        <v>0.0</v>
      </c>
      <c r="AB346" s="197" t="n">
        <v>0.0</v>
      </c>
      <c r="AC346" s="197" t="n">
        <v>0.0</v>
      </c>
      <c r="AD346" s="197" t="n">
        <v>0.6499999761581421</v>
      </c>
      <c r="AE346" s="197" t="n">
        <v>13553.2275390625</v>
      </c>
      <c r="AF346" s="197" t="n">
        <v>988.0264282226562</v>
      </c>
      <c r="AG346" s="197" t="n">
        <v>9950.205078125</v>
      </c>
      <c r="AH346" s="197" t="n">
        <v>4585.9873046875</v>
      </c>
      <c r="AI346" s="197" t="n">
        <v>3250.0</v>
      </c>
      <c r="AJ346" s="197" t="n">
        <v>7754.05224609375</v>
      </c>
      <c r="AK346" s="197" t="n">
        <v>7605.51171875</v>
      </c>
      <c r="AL346" s="197" t="n">
        <v>6680.0</v>
      </c>
      <c r="AM346" s="197" t="n">
        <v>4498.443359375</v>
      </c>
      <c r="AN346" s="197" t="n">
        <v>0.0</v>
      </c>
      <c r="AO346" s="197" t="n">
        <v>0.0</v>
      </c>
      <c r="AP346" s="197" t="n">
        <v>0.0</v>
      </c>
      <c r="AQ346" s="197" t="n">
        <v>221.87741088867188</v>
      </c>
      <c r="AR346" s="197" t="n">
        <v>932.2359008789062</v>
      </c>
      <c r="AS346" s="197" t="n">
        <v>0.7978703379631042</v>
      </c>
      <c r="AT346" s="197" t="n">
        <v>-3688.870361328125</v>
      </c>
      <c r="AU346" s="197" t="n">
        <v>4623.39599609375</v>
      </c>
      <c r="AV346" s="197" t="n">
        <v>11881.923828125</v>
      </c>
      <c r="AW346" s="197" t="n">
        <v>4219.7802734375</v>
      </c>
      <c r="AX346" s="197" t="n">
        <v>1.2923364639282227</v>
      </c>
      <c r="AY346" s="197" t="n">
        <v>-8191.333984375</v>
      </c>
      <c r="AZ346" s="197" t="n">
        <v>0.0</v>
      </c>
      <c r="BA346" s="197" t="n">
        <v>17029.1875</v>
      </c>
      <c r="BB346" s="197" t="n">
        <v>574.217529296875</v>
      </c>
      <c r="BC346" s="197" t="n">
        <v>0.0</v>
      </c>
      <c r="BD346" s="197" t="n">
        <v>0.5465774536132812</v>
      </c>
      <c r="BE346" s="197" t="n">
        <v>0.5870694518089294</v>
      </c>
      <c r="BF346" s="197" t="n">
        <v>999998.0</v>
      </c>
      <c r="BG346" s="197" t="n">
        <v>2142.263916015625</v>
      </c>
      <c r="BH346" s="197" t="n">
        <v>1626.9666748046875</v>
      </c>
      <c r="BI346" s="197" t="n">
        <v>0.0</v>
      </c>
      <c r="BJ346" s="197" t="n">
        <v>999999.0</v>
      </c>
      <c r="BK346" s="197" t="n">
        <v>12808.9658203125</v>
      </c>
      <c r="BL346" s="197" t="n">
        <v>13083.8876953125</v>
      </c>
      <c r="BM346" s="197" t="n">
        <v>0.0</v>
      </c>
      <c r="BN346" s="197" t="n">
        <v>2118.327880859375</v>
      </c>
      <c r="BO346" s="197" t="n">
        <v>1855.7894287109375</v>
      </c>
      <c r="BP346" s="197" t="n">
        <v>0.0</v>
      </c>
      <c r="BQ346" s="197" t="n">
        <v>999999.0</v>
      </c>
      <c r="BR346" s="197" t="n">
        <v>0.0</v>
      </c>
      <c r="BS346" s="197" t="n">
        <v>999999.0</v>
      </c>
      <c r="BT346" s="197" t="n">
        <v>0.0</v>
      </c>
      <c r="BU346" s="197" t="n">
        <v>376.04534912109375</v>
      </c>
      <c r="BV346" s="197" t="n">
        <v>239.0059051513672</v>
      </c>
      <c r="BW346" s="197" t="n">
        <v>1350.0</v>
      </c>
      <c r="BX346" s="197" t="n">
        <v>384.5067443847656</v>
      </c>
      <c r="BY346" s="197" t="n">
        <v>226.53936767578125</v>
      </c>
      <c r="BZ346" s="197" t="n">
        <v>1670.0</v>
      </c>
      <c r="CA346" s="197" t="n">
        <v>253.2175750732422</v>
      </c>
      <c r="CB346" s="197" t="n">
        <v>390.40234375</v>
      </c>
      <c r="CC346" s="197" t="n">
        <v>631.5789184570312</v>
      </c>
      <c r="CD346" s="197" t="n">
        <v>2492.824951171875</v>
      </c>
      <c r="CE346" s="197" t="n">
        <v>919.984619140625</v>
      </c>
      <c r="CF346" s="197" t="n">
        <v>99000.0</v>
      </c>
      <c r="CG346" s="197" t="n">
        <v>18633.74609375</v>
      </c>
      <c r="CH346" s="197" t="n">
        <v>6680.0</v>
      </c>
      <c r="CI346" s="197" t="n">
        <v>4498.443359375</v>
      </c>
      <c r="CJ346" s="197" t="n">
        <v>11178.443359375</v>
      </c>
      <c r="CK346" s="197" t="n">
        <v>20000.0</v>
      </c>
      <c r="CL346" s="197" t="n">
        <v>20000.0</v>
      </c>
      <c r="CM346" s="197" t="n">
        <v>20000.0</v>
      </c>
      <c r="CN346" s="197" t="n">
        <v>20000.0</v>
      </c>
      <c r="CO346" s="197" t="n">
        <v>20000.0</v>
      </c>
      <c r="CP346" s="197" t="n">
        <v>20000.0</v>
      </c>
      <c r="CQ346" s="197" t="n">
        <v>20000.0</v>
      </c>
      <c r="CR346" s="197" t="n">
        <v>5000.0</v>
      </c>
      <c r="CS346" s="197" t="n">
        <v>31.0</v>
      </c>
      <c r="CT346" s="197" t="n">
        <v>31.0</v>
      </c>
      <c r="CU346" s="197" t="n">
        <v>442.9806823730469</v>
      </c>
    </row>
    <row r="347" spans="2:99">
      <c r="B347" s="122" t="s">
        <v>747</v>
      </c>
      <c r="C347" s="197" t="n">
        <v>3700.0</v>
      </c>
      <c r="D347" s="197" t="n">
        <v>3538.0</v>
      </c>
      <c r="E347" s="197" t="n">
        <v>800.0</v>
      </c>
      <c r="F347" s="122" t="s">
        <v>747</v>
      </c>
      <c r="G347" s="197" t="n">
        <v>3063.502197265625</v>
      </c>
      <c r="H347" s="197" t="n">
        <v>1178.3721923828125</v>
      </c>
      <c r="I347" s="197" t="n">
        <v>534.3849487304688</v>
      </c>
      <c r="J347" s="197" t="n">
        <v>114.62374877929688</v>
      </c>
      <c r="K347" s="197" t="n">
        <v>530.17724609375</v>
      </c>
      <c r="L347" s="197" t="n">
        <v>4474.71533203125</v>
      </c>
      <c r="M347" s="197" t="n">
        <v>4474.71533203125</v>
      </c>
      <c r="N347" s="197" t="n">
        <v>6680.0</v>
      </c>
      <c r="O347" s="197" t="n">
        <v>6136.453125</v>
      </c>
      <c r="P347" s="197" t="n">
        <v>6653.44677734375</v>
      </c>
      <c r="Q347" s="197" t="n">
        <v>17456.412109375</v>
      </c>
      <c r="R347" s="197" t="n">
        <v>1409.7796630859375</v>
      </c>
      <c r="S347" s="197" t="n">
        <v>0.0</v>
      </c>
      <c r="T347" s="197" t="n">
        <v>0.0</v>
      </c>
      <c r="U347" s="197" t="n">
        <v>-223.10276794433594</v>
      </c>
      <c r="V347" s="197" t="n">
        <v>1528.5194091796875</v>
      </c>
      <c r="W347" s="197" t="n">
        <v>0.0</v>
      </c>
      <c r="X347" s="197" t="n">
        <v>0.0</v>
      </c>
      <c r="Y347" s="197" t="n">
        <v>0.23621928691864014</v>
      </c>
      <c r="Z347" s="197" t="n">
        <v>3500.0</v>
      </c>
      <c r="AA347" s="197" t="n">
        <v>0.0</v>
      </c>
      <c r="AB347" s="197" t="n">
        <v>516.9935302734375</v>
      </c>
      <c r="AC347" s="197" t="n">
        <v>0.0</v>
      </c>
      <c r="AD347" s="197" t="n">
        <v>0.6499999761581421</v>
      </c>
      <c r="AE347" s="197" t="n">
        <v>12295.689453125</v>
      </c>
      <c r="AF347" s="197" t="n">
        <v>1473.360107421875</v>
      </c>
      <c r="AG347" s="197" t="n">
        <v>8253.7109375</v>
      </c>
      <c r="AH347" s="197" t="n">
        <v>2110.371337890625</v>
      </c>
      <c r="AI347" s="197" t="n">
        <v>769.60986328125</v>
      </c>
      <c r="AJ347" s="197" t="n">
        <v>6415.353515625</v>
      </c>
      <c r="AK347" s="197" t="n">
        <v>6384.94775390625</v>
      </c>
      <c r="AL347" s="197" t="n">
        <v>6680.0</v>
      </c>
      <c r="AM347" s="197" t="n">
        <v>4474.71533203125</v>
      </c>
      <c r="AN347" s="197" t="n">
        <v>0.0</v>
      </c>
      <c r="AO347" s="197" t="n">
        <v>0.0</v>
      </c>
      <c r="AP347" s="197" t="n">
        <v>0.0</v>
      </c>
      <c r="AQ347" s="197" t="n">
        <v>123.05498504638672</v>
      </c>
      <c r="AR347" s="197" t="n">
        <v>648.878173828125</v>
      </c>
      <c r="AS347" s="197" t="n">
        <v>0.762719452381134</v>
      </c>
      <c r="AT347" s="197" t="n">
        <v>-2169.810791015625</v>
      </c>
      <c r="AU347" s="197" t="n">
        <v>2844.834716796875</v>
      </c>
      <c r="AV347" s="197" t="n">
        <v>11181.44921875</v>
      </c>
      <c r="AW347" s="197" t="n">
        <v>5028.283203125</v>
      </c>
      <c r="AX347" s="197" t="n">
        <v>1.3003405332565308</v>
      </c>
      <c r="AY347" s="197" t="n">
        <v>-6996.27490234375</v>
      </c>
      <c r="AZ347" s="197" t="n">
        <v>0.0</v>
      </c>
      <c r="BA347" s="197" t="n">
        <v>15765.939453125</v>
      </c>
      <c r="BB347" s="197" t="n">
        <v>1517.166748046875</v>
      </c>
      <c r="BC347" s="197" t="n">
        <v>0.0</v>
      </c>
      <c r="BD347" s="197" t="n">
        <v>0.5819602012634277</v>
      </c>
      <c r="BE347" s="197" t="n">
        <v>0.702928364276886</v>
      </c>
      <c r="BF347" s="197" t="n">
        <v>999998.0</v>
      </c>
      <c r="BG347" s="197" t="n">
        <v>2129.2685546875</v>
      </c>
      <c r="BH347" s="197" t="n">
        <v>701.1192626953125</v>
      </c>
      <c r="BI347" s="197" t="n">
        <v>0.0</v>
      </c>
      <c r="BJ347" s="197" t="n">
        <v>999999.0</v>
      </c>
      <c r="BK347" s="197" t="n">
        <v>12316.3720703125</v>
      </c>
      <c r="BL347" s="197" t="n">
        <v>13005.7470703125</v>
      </c>
      <c r="BM347" s="197" t="n">
        <v>0.0</v>
      </c>
      <c r="BN347" s="197" t="n">
        <v>3067.2236328125</v>
      </c>
      <c r="BO347" s="197" t="n">
        <v>2430.018310546875</v>
      </c>
      <c r="BP347" s="197" t="n">
        <v>0.0</v>
      </c>
      <c r="BQ347" s="197" t="n">
        <v>999999.0</v>
      </c>
      <c r="BR347" s="197" t="n">
        <v>0.0</v>
      </c>
      <c r="BS347" s="197" t="n">
        <v>999999.0</v>
      </c>
      <c r="BT347" s="197" t="n">
        <v>0.0</v>
      </c>
      <c r="BU347" s="197" t="n">
        <v>1288.6590576171875</v>
      </c>
      <c r="BV347" s="197" t="n">
        <v>384.8407897949219</v>
      </c>
      <c r="BW347" s="197" t="n">
        <v>1790.0</v>
      </c>
      <c r="BX347" s="197" t="n">
        <v>756.0580444335938</v>
      </c>
      <c r="BY347" s="197" t="n">
        <v>389.8761291503906</v>
      </c>
      <c r="BZ347" s="197" t="n">
        <v>2240.0</v>
      </c>
      <c r="CA347" s="197" t="n">
        <v>453.740478515625</v>
      </c>
      <c r="CB347" s="197" t="n">
        <v>253.8224639892578</v>
      </c>
      <c r="CC347" s="197" t="n">
        <v>964.9122924804688</v>
      </c>
      <c r="CD347" s="197" t="n">
        <v>4381.78955078125</v>
      </c>
      <c r="CE347" s="197" t="n">
        <v>2521.05908203125</v>
      </c>
      <c r="CF347" s="197" t="n">
        <v>99000.0</v>
      </c>
      <c r="CG347" s="197" t="n">
        <v>17429.859375</v>
      </c>
      <c r="CH347" s="197" t="n">
        <v>6680.0</v>
      </c>
      <c r="CI347" s="197" t="n">
        <v>4474.71533203125</v>
      </c>
      <c r="CJ347" s="197" t="n">
        <v>11154.7158203125</v>
      </c>
      <c r="CK347" s="197" t="n">
        <v>20000.0</v>
      </c>
      <c r="CL347" s="197" t="n">
        <v>20000.0</v>
      </c>
      <c r="CM347" s="197" t="n">
        <v>20000.0</v>
      </c>
      <c r="CN347" s="197" t="n">
        <v>20000.0</v>
      </c>
      <c r="CO347" s="197" t="n">
        <v>20000.0</v>
      </c>
      <c r="CP347" s="197" t="n">
        <v>20000.0</v>
      </c>
      <c r="CQ347" s="197" t="n">
        <v>20000.0</v>
      </c>
      <c r="CR347" s="197" t="n">
        <v>5000.0</v>
      </c>
      <c r="CS347" s="197" t="n">
        <v>31.0</v>
      </c>
      <c r="CT347" s="197" t="n">
        <v>31.0</v>
      </c>
      <c r="CU347" s="197" t="n">
        <v>469.9265441894531</v>
      </c>
    </row>
    <row r="348" spans="2:99">
      <c r="B348" s="122" t="s">
        <v>748</v>
      </c>
      <c r="C348" s="197" t="n">
        <v>3400.0</v>
      </c>
      <c r="D348" s="197" t="n">
        <v>3350.0</v>
      </c>
      <c r="E348" s="197" t="n">
        <v>650.0</v>
      </c>
      <c r="F348" s="122" t="s">
        <v>748</v>
      </c>
      <c r="G348" s="197" t="n">
        <v>2932.56494140625</v>
      </c>
      <c r="H348" s="197" t="n">
        <v>1201.1549072265625</v>
      </c>
      <c r="I348" s="197" t="n">
        <v>523.5900268554688</v>
      </c>
      <c r="J348" s="197" t="n">
        <v>166.30520629882812</v>
      </c>
      <c r="K348" s="197" t="n">
        <v>532.3383178710938</v>
      </c>
      <c r="L348" s="197" t="n">
        <v>4387.6328125</v>
      </c>
      <c r="M348" s="197" t="n">
        <v>4387.6328125</v>
      </c>
      <c r="N348" s="197" t="n">
        <v>3701.564208984375</v>
      </c>
      <c r="O348" s="197" t="n">
        <v>1902.24365234375</v>
      </c>
      <c r="P348" s="197" t="n">
        <v>2790.26025390625</v>
      </c>
      <c r="Q348" s="197" t="n">
        <v>10986.88671875</v>
      </c>
      <c r="R348" s="197" t="n">
        <v>1754.2802734375</v>
      </c>
      <c r="S348" s="197" t="n">
        <v>0.0</v>
      </c>
      <c r="T348" s="197" t="n">
        <v>0.0</v>
      </c>
      <c r="U348" s="197" t="n">
        <v>-171.87957763671875</v>
      </c>
      <c r="V348" s="197" t="n">
        <v>0.0</v>
      </c>
      <c r="W348" s="197" t="n">
        <v>0.0</v>
      </c>
      <c r="X348" s="197" t="n">
        <v>0.0</v>
      </c>
      <c r="Y348" s="197" t="n">
        <v>0.0</v>
      </c>
      <c r="Z348" s="197" t="n">
        <v>3000.0</v>
      </c>
      <c r="AA348" s="197" t="n">
        <v>1.0</v>
      </c>
      <c r="AB348" s="197" t="n">
        <v>888.0166625976562</v>
      </c>
      <c r="AC348" s="197" t="n">
        <v>0.0</v>
      </c>
      <c r="AD348" s="197" t="n">
        <v>0.6499999761581421</v>
      </c>
      <c r="AE348" s="197" t="n">
        <v>8325.2158203125</v>
      </c>
      <c r="AF348" s="197" t="n">
        <v>858.2607421875</v>
      </c>
      <c r="AG348" s="197" t="n">
        <v>3571.704833984375</v>
      </c>
      <c r="AH348" s="197" t="n">
        <v>1056.3629150390625</v>
      </c>
      <c r="AI348" s="197" t="n">
        <v>32.0262336730957</v>
      </c>
      <c r="AJ348" s="197" t="n">
        <v>43.81260681152344</v>
      </c>
      <c r="AK348" s="197" t="n">
        <v>178.3442840576172</v>
      </c>
      <c r="AL348" s="197" t="n">
        <v>6680.0</v>
      </c>
      <c r="AM348" s="197" t="n">
        <v>4387.6328125</v>
      </c>
      <c r="AN348" s="197" t="n">
        <v>0.0</v>
      </c>
      <c r="AO348" s="197" t="n">
        <v>0.0</v>
      </c>
      <c r="AP348" s="197" t="n">
        <v>0.0</v>
      </c>
      <c r="AQ348" s="197" t="n">
        <v>123.05498504638672</v>
      </c>
      <c r="AR348" s="197" t="n">
        <v>165.5924530029297</v>
      </c>
      <c r="AS348" s="197" t="n">
        <v>0.0</v>
      </c>
      <c r="AT348" s="197" t="n">
        <v>999999.0</v>
      </c>
      <c r="AU348" s="197" t="n">
        <v>0.0</v>
      </c>
      <c r="AV348" s="197" t="n">
        <v>999999.0</v>
      </c>
      <c r="AW348" s="197" t="n">
        <v>0.0</v>
      </c>
      <c r="AX348" s="197" t="n">
        <v>0.0</v>
      </c>
      <c r="AY348" s="197" t="n">
        <v>999999.0</v>
      </c>
      <c r="AZ348" s="197" t="n">
        <v>0.0</v>
      </c>
      <c r="BA348" s="197" t="n">
        <v>999999.0</v>
      </c>
      <c r="BB348" s="197" t="n">
        <v>0.0</v>
      </c>
      <c r="BC348" s="197" t="n">
        <v>0.0</v>
      </c>
      <c r="BD348" s="197" t="n">
        <v>0.6270976662635803</v>
      </c>
      <c r="BE348" s="197" t="n">
        <v>0.7659124135971069</v>
      </c>
      <c r="BF348" s="197" t="n">
        <v>999998.0</v>
      </c>
      <c r="BG348" s="197" t="n">
        <v>2530.409423828125</v>
      </c>
      <c r="BH348" s="197" t="n">
        <v>1104.7276611328125</v>
      </c>
      <c r="BI348" s="197" t="n">
        <v>0.0</v>
      </c>
      <c r="BJ348" s="197" t="n">
        <v>999999.0</v>
      </c>
      <c r="BK348" s="197" t="n">
        <v>9457.5498046875</v>
      </c>
      <c r="BL348" s="197" t="n">
        <v>9565.2646484375</v>
      </c>
      <c r="BM348" s="197" t="n">
        <v>0.0</v>
      </c>
      <c r="BN348" s="197" t="n">
        <v>863.3848876953125</v>
      </c>
      <c r="BO348" s="197" t="n">
        <v>1118.2247314453125</v>
      </c>
      <c r="BP348" s="197" t="n">
        <v>0.0</v>
      </c>
      <c r="BQ348" s="197" t="n">
        <v>999999.0</v>
      </c>
      <c r="BR348" s="197" t="n">
        <v>0.0</v>
      </c>
      <c r="BS348" s="197" t="n">
        <v>999999.0</v>
      </c>
      <c r="BT348" s="197" t="n">
        <v>0.0</v>
      </c>
      <c r="BU348" s="197" t="n">
        <v>1813.1219482421875</v>
      </c>
      <c r="BV348" s="197" t="n">
        <v>1255.6903076171875</v>
      </c>
      <c r="BW348" s="197" t="n">
        <v>99000.0</v>
      </c>
      <c r="BX348" s="197" t="n">
        <v>1119.3165283203125</v>
      </c>
      <c r="BY348" s="197" t="n">
        <v>738.2850952148438</v>
      </c>
      <c r="BZ348" s="197" t="n">
        <v>99000.0</v>
      </c>
      <c r="CA348" s="197" t="n">
        <v>755.2151489257812</v>
      </c>
      <c r="CB348" s="197" t="n">
        <v>445.2585144042969</v>
      </c>
      <c r="CC348" s="197" t="n">
        <v>964.9122924804688</v>
      </c>
      <c r="CD348" s="197" t="n">
        <v>5681.7451171875</v>
      </c>
      <c r="CE348" s="197" t="n">
        <v>4311.572265625</v>
      </c>
      <c r="CF348" s="197" t="n">
        <v>99000.0</v>
      </c>
      <c r="CG348" s="197" t="n">
        <v>3867.978759765625</v>
      </c>
      <c r="CH348" s="197" t="n">
        <v>300.0</v>
      </c>
      <c r="CI348" s="197" t="n">
        <v>3767.260498046875</v>
      </c>
      <c r="CJ348" s="197" t="n">
        <v>4067.260498046875</v>
      </c>
      <c r="CK348" s="197" t="n">
        <v>20000.0</v>
      </c>
      <c r="CL348" s="197" t="n">
        <v>20000.0</v>
      </c>
      <c r="CM348" s="197" t="n">
        <v>20000.0</v>
      </c>
      <c r="CN348" s="197" t="n">
        <v>20000.0</v>
      </c>
      <c r="CO348" s="197" t="n">
        <v>20000.0</v>
      </c>
      <c r="CP348" s="197" t="n">
        <v>20000.0</v>
      </c>
      <c r="CQ348" s="197" t="n">
        <v>20000.0</v>
      </c>
      <c r="CR348" s="197" t="n">
        <v>5000.0</v>
      </c>
      <c r="CS348" s="197" t="n">
        <v>30.0</v>
      </c>
      <c r="CT348" s="197" t="n">
        <v>30.0</v>
      </c>
      <c r="CU348" s="197" t="n">
        <v>584.7600708007812</v>
      </c>
    </row>
    <row r="349" spans="2:99">
      <c r="B349" s="122" t="s">
        <v>749</v>
      </c>
      <c r="C349" s="197" t="n">
        <v>3250.0</v>
      </c>
      <c r="D349" s="197" t="n">
        <v>3163.0</v>
      </c>
      <c r="E349" s="197" t="n">
        <v>720.0</v>
      </c>
      <c r="F349" s="122" t="s">
        <v>749</v>
      </c>
      <c r="G349" s="197" t="n">
        <v>2742.973876953125</v>
      </c>
      <c r="H349" s="197" t="n">
        <v>1110.55224609375</v>
      </c>
      <c r="I349" s="197" t="n">
        <v>469.4211120605469</v>
      </c>
      <c r="J349" s="197" t="n">
        <v>257.92926025390625</v>
      </c>
      <c r="K349" s="197" t="n">
        <v>562.9456176757812</v>
      </c>
      <c r="L349" s="197" t="n">
        <v>4288.08349609375</v>
      </c>
      <c r="M349" s="197" t="n">
        <v>4288.08349609375</v>
      </c>
      <c r="N349" s="197" t="n">
        <v>2051.71337890625</v>
      </c>
      <c r="O349" s="197" t="n">
        <v>1455.3194580078125</v>
      </c>
      <c r="P349" s="197" t="n">
        <v>2051.71337890625</v>
      </c>
      <c r="Q349" s="197" t="n">
        <v>9119.59765625</v>
      </c>
      <c r="R349" s="197" t="n">
        <v>2263.91748046875</v>
      </c>
      <c r="S349" s="197" t="n">
        <v>0.0</v>
      </c>
      <c r="T349" s="197" t="n">
        <v>0.0</v>
      </c>
      <c r="U349" s="197" t="n">
        <v>24.05608367919922</v>
      </c>
      <c r="V349" s="197" t="n">
        <v>0.0</v>
      </c>
      <c r="W349" s="197" t="n">
        <v>0.0</v>
      </c>
      <c r="X349" s="197" t="n">
        <v>0.0</v>
      </c>
      <c r="Y349" s="197" t="n">
        <v>0.0</v>
      </c>
      <c r="Z349" s="197" t="n">
        <v>4000.0</v>
      </c>
      <c r="AA349" s="197" t="n">
        <v>1.0</v>
      </c>
      <c r="AB349" s="197" t="n">
        <v>596.393798828125</v>
      </c>
      <c r="AC349" s="197" t="n">
        <v>0.0</v>
      </c>
      <c r="AD349" s="197" t="n">
        <v>0.6499999761581421</v>
      </c>
      <c r="AE349" s="197" t="n">
        <v>7616.87109375</v>
      </c>
      <c r="AF349" s="197" t="n">
        <v>511.8832702636719</v>
      </c>
      <c r="AG349" s="197" t="n">
        <v>2839.065673828125</v>
      </c>
      <c r="AH349" s="197" t="n">
        <v>898.1822509765625</v>
      </c>
      <c r="AI349" s="197" t="n">
        <v>9.546862602233887</v>
      </c>
      <c r="AJ349" s="197" t="n">
        <v>37.30055236816406</v>
      </c>
      <c r="AK349" s="197" t="n">
        <v>0.0</v>
      </c>
      <c r="AL349" s="197" t="n">
        <v>6680.0</v>
      </c>
      <c r="AM349" s="197" t="n">
        <v>4288.08349609375</v>
      </c>
      <c r="AN349" s="197" t="n">
        <v>0.0</v>
      </c>
      <c r="AO349" s="197" t="n">
        <v>0.0</v>
      </c>
      <c r="AP349" s="197" t="n">
        <v>0.0</v>
      </c>
      <c r="AQ349" s="197" t="n">
        <v>152.7389678955078</v>
      </c>
      <c r="AR349" s="197" t="n">
        <v>546.6781005859375</v>
      </c>
      <c r="AS349" s="197" t="n">
        <v>0.0</v>
      </c>
      <c r="AT349" s="197" t="n">
        <v>999999.0</v>
      </c>
      <c r="AU349" s="197" t="n">
        <v>0.0</v>
      </c>
      <c r="AV349" s="197" t="n">
        <v>999999.0</v>
      </c>
      <c r="AW349" s="197" t="n">
        <v>0.0</v>
      </c>
      <c r="AX349" s="197" t="n">
        <v>0.0</v>
      </c>
      <c r="AY349" s="197" t="n">
        <v>999999.0</v>
      </c>
      <c r="AZ349" s="197" t="n">
        <v>0.0</v>
      </c>
      <c r="BA349" s="197" t="n">
        <v>999999.0</v>
      </c>
      <c r="BB349" s="197" t="n">
        <v>0.0</v>
      </c>
      <c r="BC349" s="197" t="n">
        <v>0.0</v>
      </c>
      <c r="BD349" s="197" t="n">
        <v>0.5939492583274841</v>
      </c>
      <c r="BE349" s="197" t="n">
        <v>0.7285774946212769</v>
      </c>
      <c r="BF349" s="197" t="n">
        <v>999998.0</v>
      </c>
      <c r="BG349" s="197" t="n">
        <v>2107.1103515625</v>
      </c>
      <c r="BH349" s="197" t="n">
        <v>554.071044921875</v>
      </c>
      <c r="BI349" s="197" t="n">
        <v>0.0</v>
      </c>
      <c r="BJ349" s="197" t="n">
        <v>999999.0</v>
      </c>
      <c r="BK349" s="197" t="n">
        <v>7598.40478515625</v>
      </c>
      <c r="BL349" s="197" t="n">
        <v>7290.05615234375</v>
      </c>
      <c r="BM349" s="197" t="n">
        <v>0.0</v>
      </c>
      <c r="BN349" s="197" t="n">
        <v>1993.1607666015625</v>
      </c>
      <c r="BO349" s="197" t="n">
        <v>2807.943359375</v>
      </c>
      <c r="BP349" s="197" t="n">
        <v>1.2485120296478271</v>
      </c>
      <c r="BQ349" s="197" t="n">
        <v>4259.95947265625</v>
      </c>
      <c r="BR349" s="197" t="n">
        <v>0.0</v>
      </c>
      <c r="BS349" s="197" t="n">
        <v>999999.0</v>
      </c>
      <c r="BT349" s="197" t="n">
        <v>0.0</v>
      </c>
      <c r="BU349" s="197" t="n">
        <v>2168.127685546875</v>
      </c>
      <c r="BV349" s="197" t="n">
        <v>1769.4525146484375</v>
      </c>
      <c r="BW349" s="197" t="n">
        <v>99000.0</v>
      </c>
      <c r="BX349" s="197" t="n">
        <v>2071.637451171875</v>
      </c>
      <c r="BY349" s="197" t="n">
        <v>1094.5743408203125</v>
      </c>
      <c r="BZ349" s="197" t="n">
        <v>99000.0</v>
      </c>
      <c r="CA349" s="197" t="n">
        <v>781.3065185546875</v>
      </c>
      <c r="CB349" s="197" t="n">
        <v>735.4160766601562</v>
      </c>
      <c r="CC349" s="197" t="n">
        <v>964.9122924804688</v>
      </c>
      <c r="CD349" s="197" t="n">
        <v>7898.0341796875</v>
      </c>
      <c r="CE349" s="197" t="n">
        <v>5602.77490234375</v>
      </c>
      <c r="CF349" s="197" t="n">
        <v>19000.0</v>
      </c>
      <c r="CG349" s="197" t="n">
        <v>5622.69091796875</v>
      </c>
      <c r="CH349" s="197" t="n">
        <v>2023.92138671875</v>
      </c>
      <c r="CI349" s="197" t="n">
        <v>2626.7158203125</v>
      </c>
      <c r="CJ349" s="197" t="n">
        <v>4650.63720703125</v>
      </c>
      <c r="CK349" s="197" t="n">
        <v>20000.0</v>
      </c>
      <c r="CL349" s="197" t="n">
        <v>20000.0</v>
      </c>
      <c r="CM349" s="197" t="n">
        <v>20000.0</v>
      </c>
      <c r="CN349" s="197" t="n">
        <v>20000.0</v>
      </c>
      <c r="CO349" s="197" t="n">
        <v>20000.0</v>
      </c>
      <c r="CP349" s="197" t="n">
        <v>20000.0</v>
      </c>
      <c r="CQ349" s="197" t="n">
        <v>20000.0</v>
      </c>
      <c r="CR349" s="197" t="n">
        <v>5000.0</v>
      </c>
      <c r="CS349" s="197" t="n">
        <v>31.0</v>
      </c>
      <c r="CT349" s="197" t="n">
        <v>31.0</v>
      </c>
      <c r="CU349" s="197" t="n">
        <v>754.63916015625</v>
      </c>
    </row>
    <row r="350" spans="2:99">
      <c r="B350" s="122" t="s">
        <v>750</v>
      </c>
      <c r="C350" s="197" t="n">
        <v>3252.0</v>
      </c>
      <c r="D350" s="197" t="n">
        <v>3163.0</v>
      </c>
      <c r="E350" s="197" t="n">
        <v>575.0</v>
      </c>
      <c r="F350" s="122" t="s">
        <v>750</v>
      </c>
      <c r="G350" s="197" t="n">
        <v>2646.11669921875</v>
      </c>
      <c r="H350" s="197" t="n">
        <v>1021.3294677734375</v>
      </c>
      <c r="I350" s="197" t="n">
        <v>409.2526550292969</v>
      </c>
      <c r="J350" s="197" t="n">
        <v>411.2701110839844</v>
      </c>
      <c r="K350" s="197" t="n">
        <v>625.125732421875</v>
      </c>
      <c r="L350" s="197" t="n">
        <v>4200.9169921875</v>
      </c>
      <c r="M350" s="197" t="n">
        <v>4200.9169921875</v>
      </c>
      <c r="N350" s="197" t="n">
        <v>2283.671142578125</v>
      </c>
      <c r="O350" s="197" t="n">
        <v>2283.671142578125</v>
      </c>
      <c r="P350" s="197" t="n">
        <v>2283.671142578125</v>
      </c>
      <c r="Q350" s="197" t="n">
        <v>9587.923828125</v>
      </c>
      <c r="R350" s="197" t="n">
        <v>1992.864990234375</v>
      </c>
      <c r="S350" s="197" t="n">
        <v>0.0</v>
      </c>
      <c r="T350" s="197" t="n">
        <v>0.0</v>
      </c>
      <c r="U350" s="197" t="n">
        <v>-89.95135498046875</v>
      </c>
      <c r="V350" s="197" t="n">
        <v>0.0</v>
      </c>
      <c r="W350" s="197" t="n">
        <v>0.0</v>
      </c>
      <c r="X350" s="197" t="n">
        <v>0.0</v>
      </c>
      <c r="Y350" s="197" t="n">
        <v>0.0</v>
      </c>
      <c r="Z350" s="197" t="n">
        <v>4500.0</v>
      </c>
      <c r="AA350" s="197" t="n">
        <v>1.0</v>
      </c>
      <c r="AB350" s="197" t="n">
        <v>0.0</v>
      </c>
      <c r="AC350" s="197" t="n">
        <v>0.0</v>
      </c>
      <c r="AD350" s="197" t="n">
        <v>0.6499999761581421</v>
      </c>
      <c r="AE350" s="197" t="n">
        <v>7747.53564453125</v>
      </c>
      <c r="AF350" s="197" t="n">
        <v>0.0</v>
      </c>
      <c r="AG350" s="197" t="n">
        <v>1320.397216796875</v>
      </c>
      <c r="AH350" s="197" t="n">
        <v>1357.714599609375</v>
      </c>
      <c r="AI350" s="197" t="n">
        <v>0.0</v>
      </c>
      <c r="AJ350" s="197" t="n">
        <v>0.0</v>
      </c>
      <c r="AK350" s="197" t="n">
        <v>3.304375648498535</v>
      </c>
      <c r="AL350" s="197" t="n">
        <v>6680.0</v>
      </c>
      <c r="AM350" s="197" t="n">
        <v>4232.568359375</v>
      </c>
      <c r="AN350" s="197" t="n">
        <v>0.0</v>
      </c>
      <c r="AO350" s="197" t="n">
        <v>0.0</v>
      </c>
      <c r="AP350" s="197" t="n">
        <v>0.0</v>
      </c>
      <c r="AQ350" s="197" t="n">
        <v>305.4779357910156</v>
      </c>
      <c r="AR350" s="197" t="n">
        <v>561.0178833007812</v>
      </c>
      <c r="AS350" s="197" t="n">
        <v>0.0</v>
      </c>
      <c r="AT350" s="197" t="n">
        <v>999999.0</v>
      </c>
      <c r="AU350" s="197" t="n">
        <v>0.0</v>
      </c>
      <c r="AV350" s="197" t="n">
        <v>999999.0</v>
      </c>
      <c r="AW350" s="197" t="n">
        <v>0.0</v>
      </c>
      <c r="AX350" s="197" t="n">
        <v>0.0</v>
      </c>
      <c r="AY350" s="197" t="n">
        <v>999999.0</v>
      </c>
      <c r="AZ350" s="197" t="n">
        <v>0.0</v>
      </c>
      <c r="BA350" s="197" t="n">
        <v>999999.0</v>
      </c>
      <c r="BB350" s="197" t="n">
        <v>0.0</v>
      </c>
      <c r="BC350" s="197" t="n">
        <v>0.0</v>
      </c>
      <c r="BD350" s="197" t="n">
        <v>0.5360900163650513</v>
      </c>
      <c r="BE350" s="197" t="n">
        <v>0.6180490255355835</v>
      </c>
      <c r="BF350" s="197" t="n">
        <v>999998.0</v>
      </c>
      <c r="BG350" s="197" t="n">
        <v>3262.322265625</v>
      </c>
      <c r="BH350" s="197" t="n">
        <v>2380.8388671875</v>
      </c>
      <c r="BI350" s="197" t="n">
        <v>0.0</v>
      </c>
      <c r="BJ350" s="197" t="n">
        <v>999999.0</v>
      </c>
      <c r="BK350" s="197" t="n">
        <v>8424.7412109375</v>
      </c>
      <c r="BL350" s="197" t="n">
        <v>8332.5029296875</v>
      </c>
      <c r="BM350" s="197" t="n">
        <v>0.0</v>
      </c>
      <c r="BN350" s="197" t="n">
        <v>893.7208862304688</v>
      </c>
      <c r="BO350" s="197" t="n">
        <v>1522.8846435546875</v>
      </c>
      <c r="BP350" s="197" t="n">
        <v>1.2973344326019287</v>
      </c>
      <c r="BQ350" s="197" t="n">
        <v>1973.012451171875</v>
      </c>
      <c r="BR350" s="197" t="n">
        <v>0.0</v>
      </c>
      <c r="BS350" s="197" t="n">
        <v>999999.0</v>
      </c>
      <c r="BT350" s="197" t="n">
        <v>0.0</v>
      </c>
      <c r="BU350" s="197" t="n">
        <v>2125.458251953125</v>
      </c>
      <c r="BV350" s="197" t="n">
        <v>2220.690673828125</v>
      </c>
      <c r="BW350" s="197" t="n">
        <v>99000.0</v>
      </c>
      <c r="BX350" s="197" t="n">
        <v>2710.48876953125</v>
      </c>
      <c r="BY350" s="197" t="n">
        <v>2138.264892578125</v>
      </c>
      <c r="BZ350" s="197" t="n">
        <v>99000.0</v>
      </c>
      <c r="CA350" s="197" t="n">
        <v>815.64599609375</v>
      </c>
      <c r="CB350" s="197" t="n">
        <v>790.7968139648438</v>
      </c>
      <c r="CC350" s="197" t="n">
        <v>964.9122924804688</v>
      </c>
      <c r="CD350" s="197" t="n">
        <v>9250.13671875</v>
      </c>
      <c r="CE350" s="197" t="n">
        <v>8026.890625</v>
      </c>
      <c r="CF350" s="197" t="n">
        <v>15500.0</v>
      </c>
      <c r="CG350" s="197" t="n">
        <v>2545.20947265625</v>
      </c>
      <c r="CH350" s="197" t="n">
        <v>1469.5665283203125</v>
      </c>
      <c r="CI350" s="197" t="n">
        <v>2484.33642578125</v>
      </c>
      <c r="CJ350" s="197" t="n">
        <v>3953.903076171875</v>
      </c>
      <c r="CK350" s="197" t="n">
        <v>20000.0</v>
      </c>
      <c r="CL350" s="197" t="n">
        <v>20000.0</v>
      </c>
      <c r="CM350" s="197" t="n">
        <v>20000.0</v>
      </c>
      <c r="CN350" s="197" t="n">
        <v>20000.0</v>
      </c>
      <c r="CO350" s="197" t="n">
        <v>20000.0</v>
      </c>
      <c r="CP350" s="197" t="n">
        <v>20000.0</v>
      </c>
      <c r="CQ350" s="197" t="n">
        <v>20000.0</v>
      </c>
      <c r="CR350" s="197" t="n">
        <v>5000.0</v>
      </c>
      <c r="CS350" s="197" t="n">
        <v>20.0</v>
      </c>
      <c r="CT350" s="197" t="n">
        <v>20.0</v>
      </c>
      <c r="CU350" s="197" t="n">
        <v>664.288330078125</v>
      </c>
    </row>
    <row r="351" spans="2:99">
      <c r="B351" s="122" t="s">
        <v>751</v>
      </c>
      <c r="C351" s="197" t="n">
        <v>3370.0</v>
      </c>
      <c r="D351" s="197" t="n">
        <v>3163.0</v>
      </c>
      <c r="E351" s="197" t="n">
        <v>575.0</v>
      </c>
      <c r="F351" s="122" t="s">
        <v>751</v>
      </c>
      <c r="G351" s="197" t="n">
        <v>2579.9091796875</v>
      </c>
      <c r="H351" s="197" t="n">
        <v>985.9547119140625</v>
      </c>
      <c r="I351" s="197" t="n">
        <v>346.9800109863281</v>
      </c>
      <c r="J351" s="197" t="n">
        <v>600.0964965820312</v>
      </c>
      <c r="K351" s="197" t="n">
        <v>705.6358642578125</v>
      </c>
      <c r="L351" s="197" t="n">
        <v>4216.3935546875</v>
      </c>
      <c r="M351" s="197" t="n">
        <v>4216.3935546875</v>
      </c>
      <c r="N351" s="197" t="n">
        <v>2278.279296875</v>
      </c>
      <c r="O351" s="197" t="n">
        <v>2182.25341796875</v>
      </c>
      <c r="P351" s="197" t="n">
        <v>2278.279296875</v>
      </c>
      <c r="Q351" s="197" t="n">
        <v>9632.2705078125</v>
      </c>
      <c r="R351" s="197" t="n">
        <v>1896.0299072265625</v>
      </c>
      <c r="S351" s="197" t="n">
        <v>0.0</v>
      </c>
      <c r="T351" s="197" t="n">
        <v>0.0</v>
      </c>
      <c r="U351" s="197" t="n">
        <v>-53.2369384765625</v>
      </c>
      <c r="V351" s="197" t="n">
        <v>0.0</v>
      </c>
      <c r="W351" s="197" t="n">
        <v>0.0</v>
      </c>
      <c r="X351" s="197" t="n">
        <v>0.0</v>
      </c>
      <c r="Y351" s="197" t="n">
        <v>0.0</v>
      </c>
      <c r="Z351" s="197" t="n">
        <v>4500.0</v>
      </c>
      <c r="AA351" s="197" t="n">
        <v>1.0</v>
      </c>
      <c r="AB351" s="197" t="n">
        <v>96.02581787109375</v>
      </c>
      <c r="AC351" s="197" t="n">
        <v>0.0</v>
      </c>
      <c r="AD351" s="197" t="n">
        <v>0.6499999761581421</v>
      </c>
      <c r="AE351" s="197" t="n">
        <v>7701.16845703125</v>
      </c>
      <c r="AF351" s="197" t="n">
        <v>0.0</v>
      </c>
      <c r="AG351" s="197" t="n">
        <v>188.16824340820312</v>
      </c>
      <c r="AH351" s="197" t="n">
        <v>1444.1834716796875</v>
      </c>
      <c r="AI351" s="197" t="n">
        <v>0.0</v>
      </c>
      <c r="AJ351" s="197" t="n">
        <v>0.0</v>
      </c>
      <c r="AK351" s="197" t="n">
        <v>7.66835880279541</v>
      </c>
      <c r="AL351" s="197" t="n">
        <v>7026.5859375</v>
      </c>
      <c r="AM351" s="197" t="n">
        <v>4216.3935546875</v>
      </c>
      <c r="AN351" s="197" t="n">
        <v>0.0</v>
      </c>
      <c r="AO351" s="197" t="n">
        <v>0.0</v>
      </c>
      <c r="AP351" s="197" t="n">
        <v>0.0</v>
      </c>
      <c r="AQ351" s="197" t="n">
        <v>458.2169189453125</v>
      </c>
      <c r="AR351" s="197" t="n">
        <v>575.3576049804688</v>
      </c>
      <c r="AS351" s="197" t="n">
        <v>0.0</v>
      </c>
      <c r="AT351" s="197" t="n">
        <v>999999.0</v>
      </c>
      <c r="AU351" s="197" t="n">
        <v>0.0</v>
      </c>
      <c r="AV351" s="197" t="n">
        <v>999999.0</v>
      </c>
      <c r="AW351" s="197" t="n">
        <v>0.0</v>
      </c>
      <c r="AX351" s="197" t="n">
        <v>0.0</v>
      </c>
      <c r="AY351" s="197" t="n">
        <v>999999.0</v>
      </c>
      <c r="AZ351" s="197" t="n">
        <v>0.0</v>
      </c>
      <c r="BA351" s="197" t="n">
        <v>999999.0</v>
      </c>
      <c r="BB351" s="197" t="n">
        <v>0.0</v>
      </c>
      <c r="BC351" s="197" t="n">
        <v>0.0</v>
      </c>
      <c r="BD351" s="197" t="n">
        <v>0.5116952657699585</v>
      </c>
      <c r="BE351" s="197" t="n">
        <v>0.5887454748153687</v>
      </c>
      <c r="BF351" s="197" t="n">
        <v>999998.0</v>
      </c>
      <c r="BG351" s="197" t="n">
        <v>2136.59033203125</v>
      </c>
      <c r="BH351" s="197" t="n">
        <v>1085.677734375</v>
      </c>
      <c r="BI351" s="197" t="n">
        <v>0.0</v>
      </c>
      <c r="BJ351" s="197" t="n">
        <v>999999.0</v>
      </c>
      <c r="BK351" s="197" t="n">
        <v>7086.7109375</v>
      </c>
      <c r="BL351" s="197" t="n">
        <v>6781.17919921875</v>
      </c>
      <c r="BM351" s="197" t="n">
        <v>0.0</v>
      </c>
      <c r="BN351" s="197" t="n">
        <v>3353.45361328125</v>
      </c>
      <c r="BO351" s="197" t="n">
        <v>4023.82763671875</v>
      </c>
      <c r="BP351" s="197" t="n">
        <v>1.245280385017395</v>
      </c>
      <c r="BQ351" s="197" t="n">
        <v>1757.61865234375</v>
      </c>
      <c r="BR351" s="197" t="n">
        <v>0.0</v>
      </c>
      <c r="BS351" s="197" t="n">
        <v>999999.0</v>
      </c>
      <c r="BT351" s="197" t="n">
        <v>0.0</v>
      </c>
      <c r="BU351" s="197" t="n">
        <v>2079.13427734375</v>
      </c>
      <c r="BV351" s="197" t="n">
        <v>2181.265869140625</v>
      </c>
      <c r="BW351" s="197" t="n">
        <v>99000.0</v>
      </c>
      <c r="BX351" s="197" t="n">
        <v>2471.347900390625</v>
      </c>
      <c r="BY351" s="197" t="n">
        <v>2785.691650390625</v>
      </c>
      <c r="BZ351" s="197" t="n">
        <v>99000.0</v>
      </c>
      <c r="CA351" s="197" t="n">
        <v>713.2714233398438</v>
      </c>
      <c r="CB351" s="197" t="n">
        <v>837.3104858398438</v>
      </c>
      <c r="CC351" s="197" t="n">
        <v>964.9122924804688</v>
      </c>
      <c r="CD351" s="197" t="n">
        <v>9005.5830078125</v>
      </c>
      <c r="CE351" s="197" t="n">
        <v>9409.845703125</v>
      </c>
      <c r="CF351" s="197" t="n">
        <v>15500.0</v>
      </c>
      <c r="CG351" s="197" t="n">
        <v>2210.4111328125</v>
      </c>
      <c r="CH351" s="197" t="n">
        <v>431.5548095703125</v>
      </c>
      <c r="CI351" s="197" t="n">
        <v>1955.4925537109375</v>
      </c>
      <c r="CJ351" s="197" t="n">
        <v>2387.04736328125</v>
      </c>
      <c r="CK351" s="197" t="n">
        <v>20000.0</v>
      </c>
      <c r="CL351" s="197" t="n">
        <v>20000.0</v>
      </c>
      <c r="CM351" s="197" t="n">
        <v>20000.0</v>
      </c>
      <c r="CN351" s="197" t="n">
        <v>20000.0</v>
      </c>
      <c r="CO351" s="197" t="n">
        <v>20000.0</v>
      </c>
      <c r="CP351" s="197" t="n">
        <v>20000.0</v>
      </c>
      <c r="CQ351" s="197" t="n">
        <v>20000.0</v>
      </c>
      <c r="CR351" s="197" t="n">
        <v>5000.0</v>
      </c>
      <c r="CS351" s="197" t="n">
        <v>14.0</v>
      </c>
      <c r="CT351" s="197" t="n">
        <v>14.0</v>
      </c>
      <c r="CU351" s="197" t="n">
        <v>632.0099487304688</v>
      </c>
    </row>
    <row r="352" spans="2:99">
      <c r="B352" s="122" t="s">
        <v>752</v>
      </c>
      <c r="C352" s="197" t="n">
        <v>3763.0</v>
      </c>
      <c r="D352" s="197" t="n">
        <v>2882.0</v>
      </c>
      <c r="E352" s="197" t="n">
        <v>575.0</v>
      </c>
      <c r="F352" s="122" t="s">
        <v>752</v>
      </c>
      <c r="G352" s="197" t="n">
        <v>2830.521484375</v>
      </c>
      <c r="H352" s="197" t="n">
        <v>1220.1866455078125</v>
      </c>
      <c r="I352" s="197" t="n">
        <v>540.866943359375</v>
      </c>
      <c r="J352" s="197" t="n">
        <v>657.1213989257812</v>
      </c>
      <c r="K352" s="197" t="n">
        <v>804.1444702148438</v>
      </c>
      <c r="L352" s="197" t="n">
        <v>2174.310791015625</v>
      </c>
      <c r="M352" s="197" t="n">
        <v>2174.310791015625</v>
      </c>
      <c r="N352" s="197" t="n">
        <v>2174.310791015625</v>
      </c>
      <c r="O352" s="197" t="n">
        <v>2174.310791015625</v>
      </c>
      <c r="P352" s="197" t="n">
        <v>2174.310791015625</v>
      </c>
      <c r="Q352" s="197" t="n">
        <v>19499.044921875</v>
      </c>
      <c r="R352" s="197" t="n">
        <v>2156.836669921875</v>
      </c>
      <c r="S352" s="197" t="n">
        <v>0.0</v>
      </c>
      <c r="T352" s="197" t="n">
        <v>211.5140380859375</v>
      </c>
      <c r="U352" s="197" t="n">
        <v>789.7477416992188</v>
      </c>
      <c r="V352" s="197" t="n">
        <v>15639.7626953125</v>
      </c>
      <c r="W352" s="197" t="n">
        <v>7711.0595703125</v>
      </c>
      <c r="X352" s="197" t="n">
        <v>7928.703125</v>
      </c>
      <c r="Y352" s="197" t="n">
        <v>0.0</v>
      </c>
      <c r="Z352" s="197" t="n">
        <v>4500.0</v>
      </c>
      <c r="AA352" s="197" t="n">
        <v>1.0</v>
      </c>
      <c r="AB352" s="197" t="n">
        <v>0.0</v>
      </c>
      <c r="AC352" s="197" t="n">
        <v>0.0</v>
      </c>
      <c r="AD352" s="197" t="n">
        <v>0.6499999761581421</v>
      </c>
      <c r="AE352" s="197" t="n">
        <v>15149.875</v>
      </c>
      <c r="AF352" s="197" t="n">
        <v>2258.423583984375</v>
      </c>
      <c r="AG352" s="197" t="n">
        <v>0.0</v>
      </c>
      <c r="AH352" s="197" t="n">
        <v>1453.121826171875</v>
      </c>
      <c r="AI352" s="197" t="n">
        <v>0.0</v>
      </c>
      <c r="AJ352" s="197" t="n">
        <v>0.0</v>
      </c>
      <c r="AK352" s="197" t="n">
        <v>292.5460510253906</v>
      </c>
      <c r="AL352" s="197" t="n">
        <v>7398.9453125</v>
      </c>
      <c r="AM352" s="197" t="n">
        <v>4219.9111328125</v>
      </c>
      <c r="AN352" s="197" t="n">
        <v>0.0</v>
      </c>
      <c r="AO352" s="197" t="n">
        <v>0.0</v>
      </c>
      <c r="AP352" s="197" t="n">
        <v>0.0</v>
      </c>
      <c r="AQ352" s="197" t="n">
        <v>610.9558715820312</v>
      </c>
      <c r="AR352" s="197" t="n">
        <v>133.3333282470703</v>
      </c>
      <c r="AS352" s="197" t="n">
        <v>0.0</v>
      </c>
      <c r="AT352" s="197" t="n">
        <v>999999.0</v>
      </c>
      <c r="AU352" s="197" t="n">
        <v>0.0</v>
      </c>
      <c r="AV352" s="197" t="n">
        <v>999999.0</v>
      </c>
      <c r="AW352" s="197" t="n">
        <v>0.0</v>
      </c>
      <c r="AX352" s="197" t="n">
        <v>0.0</v>
      </c>
      <c r="AY352" s="197" t="n">
        <v>999999.0</v>
      </c>
      <c r="AZ352" s="197" t="n">
        <v>0.0</v>
      </c>
      <c r="BA352" s="197" t="n">
        <v>999999.0</v>
      </c>
      <c r="BB352" s="197" t="n">
        <v>0.0</v>
      </c>
      <c r="BC352" s="197" t="n">
        <v>0.0</v>
      </c>
      <c r="BD352" s="197" t="n">
        <v>0.41354238986968994</v>
      </c>
      <c r="BE352" s="197" t="n">
        <v>0.5187193751335144</v>
      </c>
      <c r="BF352" s="197" t="n">
        <v>999998.0</v>
      </c>
      <c r="BG352" s="197" t="n">
        <v>3719.949462890625</v>
      </c>
      <c r="BH352" s="197" t="n">
        <v>2322.54248046875</v>
      </c>
      <c r="BI352" s="197" t="n">
        <v>0.0</v>
      </c>
      <c r="BJ352" s="197" t="n">
        <v>999999.0</v>
      </c>
      <c r="BK352" s="197" t="n">
        <v>12005.3955078125</v>
      </c>
      <c r="BL352" s="197" t="n">
        <v>12715.2412109375</v>
      </c>
      <c r="BM352" s="197" t="n">
        <v>0.0</v>
      </c>
      <c r="BN352" s="197" t="n">
        <v>1902.2476806640625</v>
      </c>
      <c r="BO352" s="197" t="n">
        <v>4499.474609375</v>
      </c>
      <c r="BP352" s="197" t="n">
        <v>1.1279045343399048</v>
      </c>
      <c r="BQ352" s="197" t="n">
        <v>2006.4849853515625</v>
      </c>
      <c r="BR352" s="197" t="n">
        <v>0.0</v>
      </c>
      <c r="BS352" s="197" t="n">
        <v>999999.0</v>
      </c>
      <c r="BT352" s="197" t="n">
        <v>0.0</v>
      </c>
      <c r="BU352" s="197" t="n">
        <v>2354.128173828125</v>
      </c>
      <c r="BV352" s="197" t="n">
        <v>2102.703369140625</v>
      </c>
      <c r="BW352" s="197" t="n">
        <v>99000.0</v>
      </c>
      <c r="BX352" s="197" t="n">
        <v>2319.33740234375</v>
      </c>
      <c r="BY352" s="197" t="n">
        <v>2488.875</v>
      </c>
      <c r="BZ352" s="197" t="n">
        <v>99000.0</v>
      </c>
      <c r="CA352" s="197" t="n">
        <v>905.9088745117188</v>
      </c>
      <c r="CB352" s="197" t="n">
        <v>723.2916870117188</v>
      </c>
      <c r="CC352" s="197" t="n">
        <v>964.9122924804688</v>
      </c>
      <c r="CD352" s="197" t="n">
        <v>8970.8388671875</v>
      </c>
      <c r="CE352" s="197" t="n">
        <v>9076.3974609375</v>
      </c>
      <c r="CF352" s="197" t="n">
        <v>12500.0</v>
      </c>
      <c r="CG352" s="197" t="n">
        <v>0.0</v>
      </c>
      <c r="CH352" s="197" t="n">
        <v>300.0</v>
      </c>
      <c r="CI352" s="197" t="n">
        <v>1456.5709228515625</v>
      </c>
      <c r="CJ352" s="197" t="n">
        <v>1756.5709228515625</v>
      </c>
      <c r="CK352" s="197" t="n">
        <v>20000.0</v>
      </c>
      <c r="CL352" s="197" t="n">
        <v>20000.0</v>
      </c>
      <c r="CM352" s="197" t="n">
        <v>20000.0</v>
      </c>
      <c r="CN352" s="197" t="n">
        <v>20000.0</v>
      </c>
      <c r="CO352" s="197" t="n">
        <v>20000.0</v>
      </c>
      <c r="CP352" s="197" t="n">
        <v>20000.0</v>
      </c>
      <c r="CQ352" s="197" t="n">
        <v>20000.0</v>
      </c>
      <c r="CR352" s="197" t="n">
        <v>5000.0</v>
      </c>
      <c r="CS352" s="197" t="n">
        <v>0.0</v>
      </c>
      <c r="CT352" s="197" t="n">
        <v>0.0</v>
      </c>
      <c r="CU352" s="197" t="n">
        <v>718.945556640625</v>
      </c>
    </row>
    <row r="353" spans="2:99">
      <c r="B353" s="122" t="s">
        <v>753</v>
      </c>
      <c r="C353" s="197" t="n">
        <v>4054.0</v>
      </c>
      <c r="D353" s="197" t="n">
        <v>2935.0</v>
      </c>
      <c r="E353" s="197" t="n">
        <v>572.0</v>
      </c>
      <c r="F353" s="122" t="s">
        <v>753</v>
      </c>
      <c r="G353" s="197" t="n">
        <v>3184.364501953125</v>
      </c>
      <c r="H353" s="197" t="n">
        <v>1678.136962890625</v>
      </c>
      <c r="I353" s="197" t="n">
        <v>572.0</v>
      </c>
      <c r="J353" s="197" t="n">
        <v>701.7241821289062</v>
      </c>
      <c r="K353" s="197" t="n">
        <v>891.8802490234375</v>
      </c>
      <c r="L353" s="197" t="n">
        <v>2490.187744140625</v>
      </c>
      <c r="M353" s="197" t="n">
        <v>2490.187744140625</v>
      </c>
      <c r="N353" s="197" t="n">
        <v>2490.187744140625</v>
      </c>
      <c r="O353" s="197" t="n">
        <v>2490.187744140625</v>
      </c>
      <c r="P353" s="197" t="n">
        <v>2490.187744140625</v>
      </c>
      <c r="Q353" s="197" t="n">
        <v>35542.0234375</v>
      </c>
      <c r="R353" s="197" t="n">
        <v>2440.93701171875</v>
      </c>
      <c r="S353" s="197" t="n">
        <v>0.0</v>
      </c>
      <c r="T353" s="197" t="n">
        <v>403.8424377441406</v>
      </c>
      <c r="U353" s="197" t="n">
        <v>1970.605224609375</v>
      </c>
      <c r="V353" s="197" t="n">
        <v>27789.564453125</v>
      </c>
      <c r="W353" s="197" t="n">
        <v>3812.60107421875</v>
      </c>
      <c r="X353" s="197" t="n">
        <v>0.0</v>
      </c>
      <c r="Y353" s="197" t="n">
        <v>0.0</v>
      </c>
      <c r="Z353" s="197" t="n">
        <v>9375.0</v>
      </c>
      <c r="AA353" s="197" t="n">
        <v>1.0</v>
      </c>
      <c r="AB353" s="197" t="n">
        <v>0.0</v>
      </c>
      <c r="AC353" s="197" t="n">
        <v>0.0</v>
      </c>
      <c r="AD353" s="197" t="n">
        <v>0.3499999940395355</v>
      </c>
      <c r="AE353" s="197" t="n">
        <v>14649.5048828125</v>
      </c>
      <c r="AF353" s="197" t="n">
        <v>6050.4853515625</v>
      </c>
      <c r="AG353" s="197" t="n">
        <v>0.0</v>
      </c>
      <c r="AH353" s="197" t="n">
        <v>5243.86474609375</v>
      </c>
      <c r="AI353" s="197" t="n">
        <v>4027.728759765625</v>
      </c>
      <c r="AJ353" s="197" t="n">
        <v>46.58204650878906</v>
      </c>
      <c r="AK353" s="197" t="n">
        <v>803.5254516601562</v>
      </c>
      <c r="AL353" s="197" t="n">
        <v>7493.6455078125</v>
      </c>
      <c r="AM353" s="197" t="n">
        <v>4233.498046875</v>
      </c>
      <c r="AN353" s="197" t="n">
        <v>0.0</v>
      </c>
      <c r="AO353" s="197" t="n">
        <v>0.0</v>
      </c>
      <c r="AP353" s="197" t="n">
        <v>0.0</v>
      </c>
      <c r="AQ353" s="197" t="n">
        <v>763.6948852539062</v>
      </c>
      <c r="AR353" s="197" t="n">
        <v>166.6666717529297</v>
      </c>
      <c r="AS353" s="197" t="n">
        <v>0.0</v>
      </c>
      <c r="AT353" s="197" t="n">
        <v>999999.0</v>
      </c>
      <c r="AU353" s="197" t="n">
        <v>0.0</v>
      </c>
      <c r="AV353" s="197" t="n">
        <v>999999.0</v>
      </c>
      <c r="AW353" s="197" t="n">
        <v>0.0</v>
      </c>
      <c r="AX353" s="197" t="n">
        <v>0.0</v>
      </c>
      <c r="AY353" s="197" t="n">
        <v>999999.0</v>
      </c>
      <c r="AZ353" s="197" t="n">
        <v>0.0</v>
      </c>
      <c r="BA353" s="197" t="n">
        <v>999999.0</v>
      </c>
      <c r="BB353" s="197" t="n">
        <v>0.0</v>
      </c>
      <c r="BC353" s="197" t="n">
        <v>0.0</v>
      </c>
      <c r="BD353" s="197" t="n">
        <v>0.0</v>
      </c>
      <c r="BE353" s="197" t="n">
        <v>0.0</v>
      </c>
      <c r="BF353" s="197" t="n">
        <v>999999.0</v>
      </c>
      <c r="BG353" s="197" t="n">
        <v>999999.0</v>
      </c>
      <c r="BH353" s="197" t="n">
        <v>999999.0</v>
      </c>
      <c r="BI353" s="197" t="n">
        <v>0.0</v>
      </c>
      <c r="BJ353" s="197" t="n">
        <v>999999.0</v>
      </c>
      <c r="BK353" s="197" t="n">
        <v>999999.0</v>
      </c>
      <c r="BL353" s="197" t="n">
        <v>999999.0</v>
      </c>
      <c r="BM353" s="197" t="n">
        <v>0.0</v>
      </c>
      <c r="BN353" s="197" t="n">
        <v>0.0</v>
      </c>
      <c r="BO353" s="197" t="n">
        <v>0.0</v>
      </c>
      <c r="BP353" s="197" t="n">
        <v>0.0</v>
      </c>
      <c r="BQ353" s="197" t="n">
        <v>999999.0</v>
      </c>
      <c r="BR353" s="197" t="n">
        <v>0.0</v>
      </c>
      <c r="BS353" s="197" t="n">
        <v>999999.0</v>
      </c>
      <c r="BT353" s="197" t="n">
        <v>0.0</v>
      </c>
      <c r="BU353" s="197" t="n">
        <v>876.285400390625</v>
      </c>
      <c r="BV353" s="197" t="n">
        <v>2438.998291015625</v>
      </c>
      <c r="BW353" s="197" t="n">
        <v>99000.0</v>
      </c>
      <c r="BX353" s="197" t="n">
        <v>457.2593688964844</v>
      </c>
      <c r="BY353" s="197" t="n">
        <v>2400.612548828125</v>
      </c>
      <c r="BZ353" s="197" t="n">
        <v>99000.0</v>
      </c>
      <c r="CA353" s="197" t="n">
        <v>830.56103515625</v>
      </c>
      <c r="CB353" s="197" t="n">
        <v>923.54052734375</v>
      </c>
      <c r="CC353" s="197" t="n">
        <v>631.5789184570312</v>
      </c>
      <c r="CD353" s="197" t="n">
        <v>2364.299560546875</v>
      </c>
      <c r="CE353" s="197" t="n">
        <v>9199.7158203125</v>
      </c>
      <c r="CF353" s="197" t="n">
        <v>8000.0</v>
      </c>
      <c r="CG353" s="197" t="n">
        <v>0.0</v>
      </c>
      <c r="CH353" s="197" t="n">
        <v>300.0</v>
      </c>
      <c r="CI353" s="197" t="n">
        <v>2500.0</v>
      </c>
      <c r="CJ353" s="197" t="n">
        <v>2800.0</v>
      </c>
      <c r="CK353" s="197" t="n">
        <v>20000.0</v>
      </c>
      <c r="CL353" s="197" t="n">
        <v>20000.0</v>
      </c>
      <c r="CM353" s="197" t="n">
        <v>20000.0</v>
      </c>
      <c r="CN353" s="197" t="n">
        <v>20000.0</v>
      </c>
      <c r="CO353" s="197" t="n">
        <v>20000.0</v>
      </c>
      <c r="CP353" s="197" t="n">
        <v>20000.0</v>
      </c>
      <c r="CQ353" s="197" t="n">
        <v>20000.0</v>
      </c>
      <c r="CR353" s="197" t="n">
        <v>5000.0</v>
      </c>
      <c r="CS353" s="197" t="n">
        <v>0.0</v>
      </c>
      <c r="CT353" s="197" t="n">
        <v>0.0</v>
      </c>
      <c r="CU353" s="197" t="n">
        <v>813.6456298828125</v>
      </c>
    </row>
    <row r="354" spans="2:99">
      <c r="B354" s="122" t="s">
        <v>754</v>
      </c>
      <c r="C354" s="197" t="n">
        <v>4366.0</v>
      </c>
      <c r="D354" s="197" t="n">
        <v>2940.0</v>
      </c>
      <c r="E354" s="197" t="n">
        <v>672.0</v>
      </c>
      <c r="F354" s="122" t="s">
        <v>754</v>
      </c>
      <c r="G354" s="197" t="n">
        <v>3568.136962890625</v>
      </c>
      <c r="H354" s="197" t="n">
        <v>2076.57421875</v>
      </c>
      <c r="I354" s="197" t="n">
        <v>672.0</v>
      </c>
      <c r="J354" s="197" t="n">
        <v>774.9622802734375</v>
      </c>
      <c r="K354" s="197" t="n">
        <v>1002.4354858398438</v>
      </c>
      <c r="L354" s="197" t="n">
        <v>3268.24853515625</v>
      </c>
      <c r="M354" s="197" t="n">
        <v>3268.24853515625</v>
      </c>
      <c r="N354" s="197" t="n">
        <v>3268.24853515625</v>
      </c>
      <c r="O354" s="197" t="n">
        <v>3268.24853515625</v>
      </c>
      <c r="P354" s="197" t="n">
        <v>3268.24853515625</v>
      </c>
      <c r="Q354" s="197" t="n">
        <v>20678.138671875</v>
      </c>
      <c r="R354" s="197" t="n">
        <v>2280.0</v>
      </c>
      <c r="S354" s="197" t="n">
        <v>0.0</v>
      </c>
      <c r="T354" s="197" t="n">
        <v>2.111971139907837</v>
      </c>
      <c r="U354" s="197" t="n">
        <v>-354.8167724609375</v>
      </c>
      <c r="V354" s="197" t="n">
        <v>5224.412109375</v>
      </c>
      <c r="W354" s="197" t="n">
        <v>3561.34716796875</v>
      </c>
      <c r="X354" s="197" t="n">
        <v>1663.0648193359375</v>
      </c>
      <c r="Y354" s="197" t="n">
        <v>0.0</v>
      </c>
      <c r="Z354" s="197" t="n">
        <v>11699.5966796875</v>
      </c>
      <c r="AA354" s="197" t="n">
        <v>1.0</v>
      </c>
      <c r="AB354" s="197" t="n">
        <v>0.0</v>
      </c>
      <c r="AC354" s="197" t="n">
        <v>0.0</v>
      </c>
      <c r="AD354" s="197" t="n">
        <v>0.3499999940395355</v>
      </c>
      <c r="AE354" s="197" t="n">
        <v>8381.2060546875</v>
      </c>
      <c r="AF354" s="197" t="n">
        <v>4437.8017578125</v>
      </c>
      <c r="AG354" s="197" t="n">
        <v>0.0</v>
      </c>
      <c r="AH354" s="197" t="n">
        <v>3293.857177734375</v>
      </c>
      <c r="AI354" s="197" t="n">
        <v>2148.0869140625</v>
      </c>
      <c r="AJ354" s="197" t="n">
        <v>75.22447204589844</v>
      </c>
      <c r="AK354" s="197" t="n">
        <v>194.10952758789062</v>
      </c>
      <c r="AL354" s="197" t="n">
        <v>7042.2744140625</v>
      </c>
      <c r="AM354" s="197" t="n">
        <v>4251.8466796875</v>
      </c>
      <c r="AN354" s="197" t="n">
        <v>0.0</v>
      </c>
      <c r="AO354" s="197" t="n">
        <v>0.0</v>
      </c>
      <c r="AP354" s="197" t="n">
        <v>0.0</v>
      </c>
      <c r="AQ354" s="197" t="n">
        <v>318.10113525390625</v>
      </c>
      <c r="AR354" s="197" t="n">
        <v>225.8740234375</v>
      </c>
      <c r="AS354" s="197" t="n">
        <v>0.0</v>
      </c>
      <c r="AT354" s="197" t="n">
        <v>999999.0</v>
      </c>
      <c r="AU354" s="197" t="n">
        <v>0.0</v>
      </c>
      <c r="AV354" s="197" t="n">
        <v>999999.0</v>
      </c>
      <c r="AW354" s="197" t="n">
        <v>0.0</v>
      </c>
      <c r="AX354" s="197" t="n">
        <v>0.0</v>
      </c>
      <c r="AY354" s="197" t="n">
        <v>999999.0</v>
      </c>
      <c r="AZ354" s="197" t="n">
        <v>0.0</v>
      </c>
      <c r="BA354" s="197" t="n">
        <v>999999.0</v>
      </c>
      <c r="BB354" s="197" t="n">
        <v>0.0</v>
      </c>
      <c r="BC354" s="197" t="n">
        <v>0.0</v>
      </c>
      <c r="BD354" s="197" t="n">
        <v>0.0</v>
      </c>
      <c r="BE354" s="197" t="n">
        <v>0.0</v>
      </c>
      <c r="BF354" s="197" t="n">
        <v>999999.0</v>
      </c>
      <c r="BG354" s="197" t="n">
        <v>999999.0</v>
      </c>
      <c r="BH354" s="197" t="n">
        <v>999999.0</v>
      </c>
      <c r="BI354" s="197" t="n">
        <v>0.0</v>
      </c>
      <c r="BJ354" s="197" t="n">
        <v>999999.0</v>
      </c>
      <c r="BK354" s="197" t="n">
        <v>999999.0</v>
      </c>
      <c r="BL354" s="197" t="n">
        <v>999999.0</v>
      </c>
      <c r="BM354" s="197" t="n">
        <v>0.0</v>
      </c>
      <c r="BN354" s="197" t="n">
        <v>0.0</v>
      </c>
      <c r="BO354" s="197" t="n">
        <v>0.0</v>
      </c>
      <c r="BP354" s="197" t="n">
        <v>0.0</v>
      </c>
      <c r="BQ354" s="197" t="n">
        <v>999999.0</v>
      </c>
      <c r="BR354" s="197" t="n">
        <v>0.0</v>
      </c>
      <c r="BS354" s="197" t="n">
        <v>999999.0</v>
      </c>
      <c r="BT354" s="197" t="n">
        <v>0.0</v>
      </c>
      <c r="BU354" s="197" t="n">
        <v>249.547607421875</v>
      </c>
      <c r="BV354" s="197" t="n">
        <v>877.0650634765625</v>
      </c>
      <c r="BW354" s="197" t="n">
        <v>99000.0</v>
      </c>
      <c r="BX354" s="197" t="n">
        <v>186.24143981933594</v>
      </c>
      <c r="BY354" s="197" t="n">
        <v>447.67034912109375</v>
      </c>
      <c r="BZ354" s="197" t="n">
        <v>99000.0</v>
      </c>
      <c r="CA354" s="197" t="n">
        <v>366.7767639160156</v>
      </c>
      <c r="CB354" s="197" t="n">
        <v>843.8677978515625</v>
      </c>
      <c r="CC354" s="197" t="n">
        <v>631.5789184570312</v>
      </c>
      <c r="CD354" s="197" t="n">
        <v>251.54324340820312</v>
      </c>
      <c r="CE354" s="197" t="n">
        <v>2341.45556640625</v>
      </c>
      <c r="CF354" s="197" t="n">
        <v>8000.0</v>
      </c>
      <c r="CG354" s="197" t="n">
        <v>0.0</v>
      </c>
      <c r="CH354" s="197" t="n">
        <v>300.0</v>
      </c>
      <c r="CI354" s="197" t="n">
        <v>800.0</v>
      </c>
      <c r="CJ354" s="197" t="n">
        <v>1100.0</v>
      </c>
      <c r="CK354" s="197" t="n">
        <v>20000.0</v>
      </c>
      <c r="CL354" s="197" t="n">
        <v>20000.0</v>
      </c>
      <c r="CM354" s="197" t="n">
        <v>20000.0</v>
      </c>
      <c r="CN354" s="197" t="n">
        <v>20000.0</v>
      </c>
      <c r="CO354" s="197" t="n">
        <v>20000.0</v>
      </c>
      <c r="CP354" s="197" t="n">
        <v>20000.0</v>
      </c>
      <c r="CQ354" s="197" t="n">
        <v>20000.0</v>
      </c>
      <c r="CR354" s="197" t="n">
        <v>4000.0</v>
      </c>
      <c r="CS354" s="197" t="n">
        <v>0.0</v>
      </c>
      <c r="CT354" s="197" t="n">
        <v>0.0</v>
      </c>
      <c r="CU354" s="197" t="n">
        <v>760.0</v>
      </c>
    </row>
    <row r="355" spans="2:99">
      <c r="B355" s="122" t="s">
        <v>755</v>
      </c>
      <c r="C355" s="197" t="n">
        <v>4552.0</v>
      </c>
      <c r="D355" s="197" t="n">
        <v>3373.0</v>
      </c>
      <c r="E355" s="197" t="n">
        <v>800.0</v>
      </c>
      <c r="F355" s="122" t="s">
        <v>755</v>
      </c>
      <c r="G355" s="197" t="n">
        <v>3907.9794921875</v>
      </c>
      <c r="H355" s="197" t="n">
        <v>2668.333740234375</v>
      </c>
      <c r="I355" s="197" t="n">
        <v>800.0</v>
      </c>
      <c r="J355" s="197" t="n">
        <v>653.8508911132812</v>
      </c>
      <c r="K355" s="197" t="n">
        <v>784.9118041992188</v>
      </c>
      <c r="L355" s="197" t="n">
        <v>800.0</v>
      </c>
      <c r="M355" s="197" t="n">
        <v>800.0</v>
      </c>
      <c r="N355" s="197" t="n">
        <v>700.0</v>
      </c>
      <c r="O355" s="197" t="n">
        <v>700.0</v>
      </c>
      <c r="P355" s="197" t="n">
        <v>700.0</v>
      </c>
      <c r="Q355" s="197" t="n">
        <v>20434.33984375</v>
      </c>
      <c r="R355" s="197" t="n">
        <v>4090.62158203125</v>
      </c>
      <c r="S355" s="197" t="n">
        <v>0.0</v>
      </c>
      <c r="T355" s="197" t="n">
        <v>0.0</v>
      </c>
      <c r="U355" s="197" t="n">
        <v>-84.25080108642578</v>
      </c>
      <c r="V355" s="197" t="n">
        <v>12914.296875</v>
      </c>
      <c r="W355" s="197" t="n">
        <v>8920.4482421875</v>
      </c>
      <c r="X355" s="197" t="n">
        <v>3905.040771484375</v>
      </c>
      <c r="Y355" s="197" t="n">
        <v>88.80769348144531</v>
      </c>
      <c r="Z355" s="197" t="n">
        <v>10445.8330078125</v>
      </c>
      <c r="AA355" s="197" t="n">
        <v>1.0</v>
      </c>
      <c r="AB355" s="197" t="n">
        <v>0.0</v>
      </c>
      <c r="AC355" s="197" t="n">
        <v>0.0</v>
      </c>
      <c r="AD355" s="197" t="n">
        <v>0.3499999940395355</v>
      </c>
      <c r="AE355" s="197" t="n">
        <v>9344.7802734375</v>
      </c>
      <c r="AF355" s="197" t="n">
        <v>3177.489501953125</v>
      </c>
      <c r="AG355" s="197" t="n">
        <v>0.0</v>
      </c>
      <c r="AH355" s="197" t="n">
        <v>5501.33056640625</v>
      </c>
      <c r="AI355" s="197" t="n">
        <v>4385.97216796875</v>
      </c>
      <c r="AJ355" s="197" t="n">
        <v>0.0</v>
      </c>
      <c r="AK355" s="197" t="n">
        <v>3.217564821243286</v>
      </c>
      <c r="AL355" s="197" t="n">
        <v>6680.0</v>
      </c>
      <c r="AM355" s="197" t="n">
        <v>4426.4443359375</v>
      </c>
      <c r="AN355" s="197" t="n">
        <v>1600.0</v>
      </c>
      <c r="AO355" s="197" t="n">
        <v>700.0</v>
      </c>
      <c r="AP355" s="197" t="n">
        <v>800.0</v>
      </c>
      <c r="AQ355" s="197" t="n">
        <v>517.232421875</v>
      </c>
      <c r="AR355" s="197" t="n">
        <v>842.2762451171875</v>
      </c>
      <c r="AS355" s="197" t="n">
        <v>0.9335933327674866</v>
      </c>
      <c r="AT355" s="197" t="n">
        <v>2568.279541015625</v>
      </c>
      <c r="AU355" s="197" t="n">
        <v>0.0</v>
      </c>
      <c r="AV355" s="197" t="n">
        <v>21838.630859375</v>
      </c>
      <c r="AW355" s="197" t="n">
        <v>1789.9351806640625</v>
      </c>
      <c r="AX355" s="197" t="n">
        <v>1.5183463096618652</v>
      </c>
      <c r="AY355" s="197" t="n">
        <v>400.2049865722656</v>
      </c>
      <c r="AZ355" s="197" t="n">
        <v>0.0</v>
      </c>
      <c r="BA355" s="197" t="n">
        <v>31740.4765625</v>
      </c>
      <c r="BB355" s="197" t="n">
        <v>3658.5390625</v>
      </c>
      <c r="BC355" s="197" t="n">
        <v>0.0</v>
      </c>
      <c r="BD355" s="197" t="n">
        <v>0.0</v>
      </c>
      <c r="BE355" s="197" t="n">
        <v>0.0</v>
      </c>
      <c r="BF355" s="197" t="n">
        <v>999999.0</v>
      </c>
      <c r="BG355" s="197" t="n">
        <v>999999.0</v>
      </c>
      <c r="BH355" s="197" t="n">
        <v>999999.0</v>
      </c>
      <c r="BI355" s="197" t="n">
        <v>0.0</v>
      </c>
      <c r="BJ355" s="197" t="n">
        <v>999999.0</v>
      </c>
      <c r="BK355" s="197" t="n">
        <v>999999.0</v>
      </c>
      <c r="BL355" s="197" t="n">
        <v>999999.0</v>
      </c>
      <c r="BM355" s="197" t="n">
        <v>0.0</v>
      </c>
      <c r="BN355" s="197" t="n">
        <v>0.0</v>
      </c>
      <c r="BO355" s="197" t="n">
        <v>0.0</v>
      </c>
      <c r="BP355" s="197" t="n">
        <v>0.0</v>
      </c>
      <c r="BQ355" s="197" t="n">
        <v>999999.0</v>
      </c>
      <c r="BR355" s="197" t="n">
        <v>0.0</v>
      </c>
      <c r="BS355" s="197" t="n">
        <v>999999.0</v>
      </c>
      <c r="BT355" s="197" t="n">
        <v>0.0</v>
      </c>
      <c r="BU355" s="197" t="n">
        <v>226.4943389892578</v>
      </c>
      <c r="BV355" s="197" t="n">
        <v>249.20445251464844</v>
      </c>
      <c r="BW355" s="197" t="n">
        <v>450.0</v>
      </c>
      <c r="BX355" s="197" t="n">
        <v>172.87901306152344</v>
      </c>
      <c r="BY355" s="197" t="n">
        <v>185.46975708007812</v>
      </c>
      <c r="BZ355" s="197" t="n">
        <v>450.0</v>
      </c>
      <c r="CA355" s="197" t="n">
        <v>249.19635009765625</v>
      </c>
      <c r="CB355" s="197" t="n">
        <v>368.279541015625</v>
      </c>
      <c r="CC355" s="197" t="n">
        <v>631.5789184570312</v>
      </c>
      <c r="CD355" s="197" t="n">
        <v>272.92132568359375</v>
      </c>
      <c r="CE355" s="197" t="n">
        <v>241.8354034423828</v>
      </c>
      <c r="CF355" s="197" t="n">
        <v>11000.0</v>
      </c>
      <c r="CG355" s="197" t="n">
        <v>921.9207763671875</v>
      </c>
      <c r="CH355" s="197" t="n">
        <v>1000.0</v>
      </c>
      <c r="CI355" s="197" t="n">
        <v>800.0</v>
      </c>
      <c r="CJ355" s="197" t="n">
        <v>1800.0</v>
      </c>
      <c r="CK355" s="197" t="n">
        <v>20000.0</v>
      </c>
      <c r="CL355" s="197" t="n">
        <v>800.0</v>
      </c>
      <c r="CM355" s="197" t="n">
        <v>20000.0</v>
      </c>
      <c r="CN355" s="197" t="n">
        <v>20000.0</v>
      </c>
      <c r="CO355" s="197" t="n">
        <v>20000.0</v>
      </c>
      <c r="CP355" s="197" t="n">
        <v>20000.0</v>
      </c>
      <c r="CQ355" s="197" t="n">
        <v>20000.0</v>
      </c>
      <c r="CR355" s="197" t="n">
        <v>4500.0</v>
      </c>
      <c r="CS355" s="197" t="n">
        <v>0.0</v>
      </c>
      <c r="CT355" s="197" t="n">
        <v>0.0</v>
      </c>
      <c r="CU355" s="197" t="n">
        <v>1363.54052734375</v>
      </c>
    </row>
    <row r="356" spans="2:99">
      <c r="B356" s="122" t="s">
        <v>756</v>
      </c>
      <c r="C356" s="197" t="n">
        <v>4552.0</v>
      </c>
      <c r="D356" s="197" t="n">
        <v>3538.0</v>
      </c>
      <c r="E356" s="197" t="n">
        <v>975.0</v>
      </c>
      <c r="F356" s="122" t="s">
        <v>756</v>
      </c>
      <c r="G356" s="197" t="n">
        <v>3877.917236328125</v>
      </c>
      <c r="H356" s="197" t="n">
        <v>2960.627685546875</v>
      </c>
      <c r="I356" s="197" t="n">
        <v>975.0</v>
      </c>
      <c r="J356" s="197" t="n">
        <v>460.0515441894531</v>
      </c>
      <c r="K356" s="197" t="n">
        <v>542.0557861328125</v>
      </c>
      <c r="L356" s="197" t="n">
        <v>800.0</v>
      </c>
      <c r="M356" s="197" t="n">
        <v>800.0</v>
      </c>
      <c r="N356" s="197" t="n">
        <v>700.0</v>
      </c>
      <c r="O356" s="197" t="n">
        <v>700.0</v>
      </c>
      <c r="P356" s="197" t="n">
        <v>700.0</v>
      </c>
      <c r="Q356" s="197" t="n">
        <v>13147.3408203125</v>
      </c>
      <c r="R356" s="197" t="n">
        <v>3926.9208984375</v>
      </c>
      <c r="S356" s="197" t="n">
        <v>0.0</v>
      </c>
      <c r="T356" s="197" t="n">
        <v>0.0</v>
      </c>
      <c r="U356" s="197" t="n">
        <v>-46.26142883300781</v>
      </c>
      <c r="V356" s="197" t="n">
        <v>3742.94580078125</v>
      </c>
      <c r="W356" s="197" t="n">
        <v>3592.8408203125</v>
      </c>
      <c r="X356" s="197" t="n">
        <v>92.17427062988281</v>
      </c>
      <c r="Y356" s="197" t="n">
        <v>0.0</v>
      </c>
      <c r="Z356" s="197" t="n">
        <v>10919.3544921875</v>
      </c>
      <c r="AA356" s="197" t="n">
        <v>1.0</v>
      </c>
      <c r="AB356" s="197" t="n">
        <v>0.0</v>
      </c>
      <c r="AC356" s="197" t="n">
        <v>0.0</v>
      </c>
      <c r="AD356" s="197" t="n">
        <v>0.3499999940395355</v>
      </c>
      <c r="AE356" s="197" t="n">
        <v>6640.29931640625</v>
      </c>
      <c r="AF356" s="197" t="n">
        <v>0.0</v>
      </c>
      <c r="AG356" s="197" t="n">
        <v>3698.32861328125</v>
      </c>
      <c r="AH356" s="197" t="n">
        <v>2919.64990234375</v>
      </c>
      <c r="AI356" s="197" t="n">
        <v>1846.527587890625</v>
      </c>
      <c r="AJ356" s="197" t="n">
        <v>38.2835693359375</v>
      </c>
      <c r="AK356" s="197" t="n">
        <v>0.0</v>
      </c>
      <c r="AL356" s="197" t="n">
        <v>6680.0</v>
      </c>
      <c r="AM356" s="197" t="n">
        <v>4460.6884765625</v>
      </c>
      <c r="AN356" s="197" t="n">
        <v>1600.0</v>
      </c>
      <c r="AO356" s="197" t="n">
        <v>700.0</v>
      </c>
      <c r="AP356" s="197" t="n">
        <v>800.0</v>
      </c>
      <c r="AQ356" s="197" t="n">
        <v>469.4991760253906</v>
      </c>
      <c r="AR356" s="197" t="n">
        <v>1067.0</v>
      </c>
      <c r="AS356" s="197" t="n">
        <v>0.9613644480705261</v>
      </c>
      <c r="AT356" s="197" t="n">
        <v>1275.5390625</v>
      </c>
      <c r="AU356" s="197" t="n">
        <v>0.0</v>
      </c>
      <c r="AV356" s="197" t="n">
        <v>14173.27734375</v>
      </c>
      <c r="AW356" s="197" t="n">
        <v>1759.8570556640625</v>
      </c>
      <c r="AX356" s="197" t="n">
        <v>1.4475486278533936</v>
      </c>
      <c r="AY356" s="197" t="n">
        <v>-1456.7470703125</v>
      </c>
      <c r="AZ356" s="197" t="n">
        <v>0.0</v>
      </c>
      <c r="BA356" s="197" t="n">
        <v>17963.673828125</v>
      </c>
      <c r="BB356" s="197" t="n">
        <v>3568.964599609375</v>
      </c>
      <c r="BC356" s="197" t="n">
        <v>0.0</v>
      </c>
      <c r="BD356" s="197" t="n">
        <v>0.0</v>
      </c>
      <c r="BE356" s="197" t="n">
        <v>0.0</v>
      </c>
      <c r="BF356" s="197" t="n">
        <v>999999.0</v>
      </c>
      <c r="BG356" s="197" t="n">
        <v>999999.0</v>
      </c>
      <c r="BH356" s="197" t="n">
        <v>999999.0</v>
      </c>
      <c r="BI356" s="197" t="n">
        <v>0.0</v>
      </c>
      <c r="BJ356" s="197" t="n">
        <v>999999.0</v>
      </c>
      <c r="BK356" s="197" t="n">
        <v>999999.0</v>
      </c>
      <c r="BL356" s="197" t="n">
        <v>999999.0</v>
      </c>
      <c r="BM356" s="197" t="n">
        <v>0.0</v>
      </c>
      <c r="BN356" s="197" t="n">
        <v>0.0</v>
      </c>
      <c r="BO356" s="197" t="n">
        <v>0.0</v>
      </c>
      <c r="BP356" s="197" t="n">
        <v>0.0</v>
      </c>
      <c r="BQ356" s="197" t="n">
        <v>999999.0</v>
      </c>
      <c r="BR356" s="197" t="n">
        <v>0.0</v>
      </c>
      <c r="BS356" s="197" t="n">
        <v>999999.0</v>
      </c>
      <c r="BT356" s="197" t="n">
        <v>0.0</v>
      </c>
      <c r="BU356" s="197" t="n">
        <v>235.9312286376953</v>
      </c>
      <c r="BV356" s="197" t="n">
        <v>226.62493896484375</v>
      </c>
      <c r="BW356" s="197" t="n">
        <v>450.0</v>
      </c>
      <c r="BX356" s="197" t="n">
        <v>203.21072387695312</v>
      </c>
      <c r="BY356" s="197" t="n">
        <v>173.11920166015625</v>
      </c>
      <c r="BZ356" s="197" t="n">
        <v>450.0</v>
      </c>
      <c r="CA356" s="197" t="n">
        <v>352.76287841796875</v>
      </c>
      <c r="CB356" s="197" t="n">
        <v>249.06362915039062</v>
      </c>
      <c r="CC356" s="197" t="n">
        <v>631.5789184570312</v>
      </c>
      <c r="CD356" s="197" t="n">
        <v>290.7937316894531</v>
      </c>
      <c r="CE356" s="197" t="n">
        <v>277.55401611328125</v>
      </c>
      <c r="CF356" s="197" t="n">
        <v>11000.0</v>
      </c>
      <c r="CG356" s="197" t="n">
        <v>2381.942626953125</v>
      </c>
      <c r="CH356" s="197" t="n">
        <v>1000.0</v>
      </c>
      <c r="CI356" s="197" t="n">
        <v>991.23046875</v>
      </c>
      <c r="CJ356" s="197" t="n">
        <v>1991.23046875</v>
      </c>
      <c r="CK356" s="197" t="n">
        <v>20000.0</v>
      </c>
      <c r="CL356" s="197" t="n">
        <v>2092.741943359375</v>
      </c>
      <c r="CM356" s="197" t="n">
        <v>20000.0</v>
      </c>
      <c r="CN356" s="197" t="n">
        <v>20000.0</v>
      </c>
      <c r="CO356" s="197" t="n">
        <v>20000.0</v>
      </c>
      <c r="CP356" s="197" t="n">
        <v>20000.0</v>
      </c>
      <c r="CQ356" s="197" t="n">
        <v>20000.0</v>
      </c>
      <c r="CR356" s="197" t="n">
        <v>4500.0</v>
      </c>
      <c r="CS356" s="197" t="n">
        <v>0.0</v>
      </c>
      <c r="CT356" s="197" t="n">
        <v>0.0</v>
      </c>
      <c r="CU356" s="197" t="n">
        <v>1308.9736328125</v>
      </c>
    </row>
    <row r="357" spans="2:99">
      <c r="B357" s="122" t="s">
        <v>757</v>
      </c>
      <c r="C357" s="197" t="n">
        <v>4500.0</v>
      </c>
      <c r="D357" s="197" t="n">
        <v>3538.0</v>
      </c>
      <c r="E357" s="197" t="n">
        <v>975.0</v>
      </c>
      <c r="F357" s="122" t="s">
        <v>757</v>
      </c>
      <c r="G357" s="197" t="n">
        <v>3563.277587890625</v>
      </c>
      <c r="H357" s="197" t="n">
        <v>2951.51513671875</v>
      </c>
      <c r="I357" s="197" t="n">
        <v>975.0</v>
      </c>
      <c r="J357" s="197" t="n">
        <v>297.6027526855469</v>
      </c>
      <c r="K357" s="197" t="n">
        <v>316.46099853515625</v>
      </c>
      <c r="L357" s="197" t="n">
        <v>2970.0634765625</v>
      </c>
      <c r="M357" s="197" t="n">
        <v>2970.0634765625</v>
      </c>
      <c r="N357" s="197" t="n">
        <v>2253.876953125</v>
      </c>
      <c r="O357" s="197" t="n">
        <v>0.0</v>
      </c>
      <c r="P357" s="197" t="n">
        <v>2253.876953125</v>
      </c>
      <c r="Q357" s="197" t="n">
        <v>13495.6494140625</v>
      </c>
      <c r="R357" s="197" t="n">
        <v>2368.07470703125</v>
      </c>
      <c r="S357" s="197" t="n">
        <v>0.0</v>
      </c>
      <c r="T357" s="197" t="n">
        <v>0.0</v>
      </c>
      <c r="U357" s="197" t="n">
        <v>-154.0797576904297</v>
      </c>
      <c r="V357" s="197" t="n">
        <v>143.4355926513672</v>
      </c>
      <c r="W357" s="197" t="n">
        <v>121.57315826416016</v>
      </c>
      <c r="X357" s="197" t="n">
        <v>0.0</v>
      </c>
      <c r="Y357" s="197" t="n">
        <v>0.0</v>
      </c>
      <c r="Z357" s="197" t="n">
        <v>7225.0</v>
      </c>
      <c r="AA357" s="197" t="n">
        <v>1.0</v>
      </c>
      <c r="AB357" s="197" t="n">
        <v>2253.876953125</v>
      </c>
      <c r="AC357" s="197" t="n">
        <v>0.0</v>
      </c>
      <c r="AD357" s="197" t="n">
        <v>0.3499999940395355</v>
      </c>
      <c r="AE357" s="197" t="n">
        <v>5960.91357421875</v>
      </c>
      <c r="AF357" s="197" t="n">
        <v>0.0</v>
      </c>
      <c r="AG357" s="197" t="n">
        <v>6351.943359375</v>
      </c>
      <c r="AH357" s="197" t="n">
        <v>4669.58935546875</v>
      </c>
      <c r="AI357" s="197" t="n">
        <v>3325.088623046875</v>
      </c>
      <c r="AJ357" s="197" t="n">
        <v>1177.4754638671875</v>
      </c>
      <c r="AK357" s="197" t="n">
        <v>1047.049072265625</v>
      </c>
      <c r="AL357" s="197" t="n">
        <v>6680.0</v>
      </c>
      <c r="AM357" s="197" t="n">
        <v>4474.72607421875</v>
      </c>
      <c r="AN357" s="197" t="n">
        <v>0.0</v>
      </c>
      <c r="AO357" s="197" t="n">
        <v>0.0</v>
      </c>
      <c r="AP357" s="197" t="n">
        <v>0.0</v>
      </c>
      <c r="AQ357" s="197" t="n">
        <v>321.7255859375</v>
      </c>
      <c r="AR357" s="197" t="n">
        <v>810.1683349609375</v>
      </c>
      <c r="AS357" s="197" t="n">
        <v>0.9391310214996338</v>
      </c>
      <c r="AT357" s="197" t="n">
        <v>-3047.93017578125</v>
      </c>
      <c r="AU357" s="197" t="n">
        <v>3245.479248046875</v>
      </c>
      <c r="AV357" s="197" t="n">
        <v>9785.87109375</v>
      </c>
      <c r="AW357" s="197" t="n">
        <v>2691.753662109375</v>
      </c>
      <c r="AX357" s="197" t="n">
        <v>1.240494728088379</v>
      </c>
      <c r="AY357" s="197" t="n">
        <v>-4853.19775390625</v>
      </c>
      <c r="AZ357" s="197" t="n">
        <v>0.0</v>
      </c>
      <c r="BA357" s="197" t="n">
        <v>12098.923828125</v>
      </c>
      <c r="BB357" s="197" t="n">
        <v>2007.2320556640625</v>
      </c>
      <c r="BC357" s="197" t="n">
        <v>0.5130810141563416</v>
      </c>
      <c r="BD357" s="197" t="n">
        <v>0.5168735980987549</v>
      </c>
      <c r="BE357" s="197" t="n">
        <v>0.5226603150367737</v>
      </c>
      <c r="BF357" s="197" t="n">
        <v>10113.7060546875</v>
      </c>
      <c r="BG357" s="197" t="n">
        <v>10093.671875</v>
      </c>
      <c r="BH357" s="197" t="n">
        <v>10057.5498046875</v>
      </c>
      <c r="BI357" s="197" t="n">
        <v>0.0</v>
      </c>
      <c r="BJ357" s="197" t="n">
        <v>17125.2734375</v>
      </c>
      <c r="BK357" s="197" t="n">
        <v>17157.06640625</v>
      </c>
      <c r="BL357" s="197" t="n">
        <v>17200.0234375</v>
      </c>
      <c r="BM357" s="197" t="n">
        <v>-15646.453125</v>
      </c>
      <c r="BN357" s="197" t="n">
        <v>-15537.7646484375</v>
      </c>
      <c r="BO357" s="197" t="n">
        <v>-15364.341796875</v>
      </c>
      <c r="BP357" s="197" t="n">
        <v>0.0</v>
      </c>
      <c r="BQ357" s="197" t="n">
        <v>999999.0</v>
      </c>
      <c r="BR357" s="197" t="n">
        <v>0.0</v>
      </c>
      <c r="BS357" s="197" t="n">
        <v>999999.0</v>
      </c>
      <c r="BT357" s="197" t="n">
        <v>0.0</v>
      </c>
      <c r="BU357" s="197" t="n">
        <v>239.60145568847656</v>
      </c>
      <c r="BV357" s="197" t="n">
        <v>235.92352294921875</v>
      </c>
      <c r="BW357" s="197" t="n">
        <v>550.0</v>
      </c>
      <c r="BX357" s="197" t="n">
        <v>210.33978271484375</v>
      </c>
      <c r="BY357" s="197" t="n">
        <v>203.50352478027344</v>
      </c>
      <c r="BZ357" s="197" t="n">
        <v>680.0</v>
      </c>
      <c r="CA357" s="197" t="n">
        <v>364.788330078125</v>
      </c>
      <c r="CB357" s="197" t="n">
        <v>354.70648193359375</v>
      </c>
      <c r="CC357" s="197" t="n">
        <v>631.5789184570312</v>
      </c>
      <c r="CD357" s="197" t="n">
        <v>490.43267822265625</v>
      </c>
      <c r="CE357" s="197" t="n">
        <v>291.3215026855469</v>
      </c>
      <c r="CF357" s="197" t="n">
        <v>99000.0</v>
      </c>
      <c r="CG357" s="197" t="n">
        <v>8037.14306640625</v>
      </c>
      <c r="CH357" s="197" t="n">
        <v>2500.0</v>
      </c>
      <c r="CI357" s="197" t="n">
        <v>2000.0</v>
      </c>
      <c r="CJ357" s="197" t="n">
        <v>4500.0</v>
      </c>
      <c r="CK357" s="197" t="n">
        <v>20000.0</v>
      </c>
      <c r="CL357" s="197" t="n">
        <v>20000.0</v>
      </c>
      <c r="CM357" s="197" t="n">
        <v>20000.0</v>
      </c>
      <c r="CN357" s="197" t="n">
        <v>20000.0</v>
      </c>
      <c r="CO357" s="197" t="n">
        <v>20000.0</v>
      </c>
      <c r="CP357" s="197" t="n">
        <v>20000.0</v>
      </c>
      <c r="CQ357" s="197" t="n">
        <v>20000.0</v>
      </c>
      <c r="CR357" s="197" t="n">
        <v>4500.0</v>
      </c>
      <c r="CS357" s="197" t="n">
        <v>26.0</v>
      </c>
      <c r="CT357" s="197" t="n">
        <v>26.0</v>
      </c>
      <c r="CU357" s="197" t="n">
        <v>789.3582763671875</v>
      </c>
    </row>
    <row r="358" spans="2:99">
      <c r="B358" s="122" t="s">
        <v>758</v>
      </c>
      <c r="C358" s="197" t="n">
        <v>4150.0</v>
      </c>
      <c r="D358" s="197" t="n">
        <v>3538.0</v>
      </c>
      <c r="E358" s="197" t="n">
        <v>950.0</v>
      </c>
      <c r="F358" s="122" t="s">
        <v>758</v>
      </c>
      <c r="G358" s="197" t="n">
        <v>2982.056396484375</v>
      </c>
      <c r="H358" s="197" t="n">
        <v>2330.496337890625</v>
      </c>
      <c r="I358" s="197" t="n">
        <v>772.0293579101562</v>
      </c>
      <c r="J358" s="197" t="n">
        <v>195.5102081298828</v>
      </c>
      <c r="K358" s="197" t="n">
        <v>361.41510009765625</v>
      </c>
      <c r="L358" s="197" t="n">
        <v>4502.8564453125</v>
      </c>
      <c r="M358" s="197" t="n">
        <v>4502.8564453125</v>
      </c>
      <c r="N358" s="197" t="n">
        <v>6680.0</v>
      </c>
      <c r="O358" s="197" t="n">
        <v>6680.0</v>
      </c>
      <c r="P358" s="197" t="n">
        <v>6680.0</v>
      </c>
      <c r="Q358" s="197" t="n">
        <v>21569.51953125</v>
      </c>
      <c r="R358" s="197" t="n">
        <v>1411.981689453125</v>
      </c>
      <c r="S358" s="197" t="n">
        <v>0.0</v>
      </c>
      <c r="T358" s="197" t="n">
        <v>0.0</v>
      </c>
      <c r="U358" s="197" t="n">
        <v>-167.13528442382812</v>
      </c>
      <c r="V358" s="197" t="n">
        <v>1043.822509765625</v>
      </c>
      <c r="W358" s="197" t="n">
        <v>0.0</v>
      </c>
      <c r="X358" s="197" t="n">
        <v>0.0</v>
      </c>
      <c r="Y358" s="197" t="n">
        <v>0.0</v>
      </c>
      <c r="Z358" s="197" t="n">
        <v>6500.0</v>
      </c>
      <c r="AA358" s="197" t="n">
        <v>0.0</v>
      </c>
      <c r="AB358" s="197" t="n">
        <v>0.0</v>
      </c>
      <c r="AC358" s="197" t="n">
        <v>0.0</v>
      </c>
      <c r="AD358" s="197" t="n">
        <v>0.6499999761581421</v>
      </c>
      <c r="AE358" s="197" t="n">
        <v>15331.9658203125</v>
      </c>
      <c r="AF358" s="197" t="n">
        <v>2666.703369140625</v>
      </c>
      <c r="AG358" s="197" t="n">
        <v>10955.6240234375</v>
      </c>
      <c r="AH358" s="197" t="n">
        <v>4586.84228515625</v>
      </c>
      <c r="AI358" s="197" t="n">
        <v>3250.0</v>
      </c>
      <c r="AJ358" s="197" t="n">
        <v>8614.396484375</v>
      </c>
      <c r="AK358" s="197" t="n">
        <v>8421.5908203125</v>
      </c>
      <c r="AL358" s="197" t="n">
        <v>6680.0</v>
      </c>
      <c r="AM358" s="197" t="n">
        <v>4502.8564453125</v>
      </c>
      <c r="AN358" s="197" t="n">
        <v>0.0</v>
      </c>
      <c r="AO358" s="197" t="n">
        <v>0.0</v>
      </c>
      <c r="AP358" s="197" t="n">
        <v>0.0</v>
      </c>
      <c r="AQ358" s="197" t="n">
        <v>234.61703491210938</v>
      </c>
      <c r="AR358" s="197" t="n">
        <v>860.5390014648438</v>
      </c>
      <c r="AS358" s="197" t="n">
        <v>0.7568215727806091</v>
      </c>
      <c r="AT358" s="197" t="n">
        <v>-5132.78173828125</v>
      </c>
      <c r="AU358" s="197" t="n">
        <v>6782.0234375</v>
      </c>
      <c r="AV358" s="197" t="n">
        <v>11272.3759765625</v>
      </c>
      <c r="AW358" s="197" t="n">
        <v>7543.822265625</v>
      </c>
      <c r="AX358" s="197" t="n">
        <v>1.2585461139678955</v>
      </c>
      <c r="AY358" s="197" t="n">
        <v>-9054.6357421875</v>
      </c>
      <c r="AZ358" s="197" t="n">
        <v>0.0</v>
      </c>
      <c r="BA358" s="197" t="n">
        <v>18226.095703125</v>
      </c>
      <c r="BB358" s="197" t="n">
        <v>2065.775634765625</v>
      </c>
      <c r="BC358" s="197" t="n">
        <v>0.0</v>
      </c>
      <c r="BD358" s="197" t="n">
        <v>0.5646795034408569</v>
      </c>
      <c r="BE358" s="197" t="n">
        <v>0.5957225561141968</v>
      </c>
      <c r="BF358" s="197" t="n">
        <v>999998.0</v>
      </c>
      <c r="BG358" s="197" t="n">
        <v>2611.804931640625</v>
      </c>
      <c r="BH358" s="197" t="n">
        <v>2251.324462890625</v>
      </c>
      <c r="BI358" s="197" t="n">
        <v>0.0</v>
      </c>
      <c r="BJ358" s="197" t="n">
        <v>999999.0</v>
      </c>
      <c r="BK358" s="197" t="n">
        <v>14852.015625</v>
      </c>
      <c r="BL358" s="197" t="n">
        <v>15164.4365234375</v>
      </c>
      <c r="BM358" s="197" t="n">
        <v>0.0</v>
      </c>
      <c r="BN358" s="197" t="n">
        <v>1164.3321533203125</v>
      </c>
      <c r="BO358" s="197" t="n">
        <v>978.4904174804688</v>
      </c>
      <c r="BP358" s="197" t="n">
        <v>0.0</v>
      </c>
      <c r="BQ358" s="197" t="n">
        <v>999999.0</v>
      </c>
      <c r="BR358" s="197" t="n">
        <v>0.0</v>
      </c>
      <c r="BS358" s="197" t="n">
        <v>999999.0</v>
      </c>
      <c r="BT358" s="197" t="n">
        <v>0.0</v>
      </c>
      <c r="BU358" s="197" t="n">
        <v>264.6955261230469</v>
      </c>
      <c r="BV358" s="197" t="n">
        <v>239.7442626953125</v>
      </c>
      <c r="BW358" s="197" t="n">
        <v>740.0</v>
      </c>
      <c r="BX358" s="197" t="n">
        <v>310.57073974609375</v>
      </c>
      <c r="BY358" s="197" t="n">
        <v>210.49085998535156</v>
      </c>
      <c r="BZ358" s="197" t="n">
        <v>1140.0</v>
      </c>
      <c r="CA358" s="197" t="n">
        <v>249.3904571533203</v>
      </c>
      <c r="CB358" s="197" t="n">
        <v>365.5578308105469</v>
      </c>
      <c r="CC358" s="197" t="n">
        <v>631.5789184570312</v>
      </c>
      <c r="CD358" s="197" t="n">
        <v>1860.6148681640625</v>
      </c>
      <c r="CE358" s="197" t="n">
        <v>498.9098205566406</v>
      </c>
      <c r="CF358" s="197" t="n">
        <v>99000.0</v>
      </c>
      <c r="CG358" s="197" t="n">
        <v>21558.103515625</v>
      </c>
      <c r="CH358" s="197" t="n">
        <v>6680.0</v>
      </c>
      <c r="CI358" s="197" t="n">
        <v>4502.8564453125</v>
      </c>
      <c r="CJ358" s="197" t="n">
        <v>11182.8564453125</v>
      </c>
      <c r="CK358" s="197" t="n">
        <v>20000.0</v>
      </c>
      <c r="CL358" s="197" t="n">
        <v>20000.0</v>
      </c>
      <c r="CM358" s="197" t="n">
        <v>20000.0</v>
      </c>
      <c r="CN358" s="197" t="n">
        <v>20000.0</v>
      </c>
      <c r="CO358" s="197" t="n">
        <v>20000.0</v>
      </c>
      <c r="CP358" s="197" t="n">
        <v>20000.0</v>
      </c>
      <c r="CQ358" s="197" t="n">
        <v>20000.0</v>
      </c>
      <c r="CR358" s="197" t="n">
        <v>4500.0</v>
      </c>
      <c r="CS358" s="197" t="n">
        <v>31.0</v>
      </c>
      <c r="CT358" s="197" t="n">
        <v>31.0</v>
      </c>
      <c r="CU358" s="197" t="n">
        <v>470.66058349609375</v>
      </c>
    </row>
    <row r="359" spans="2:99">
      <c r="B359" s="122" t="s">
        <v>759</v>
      </c>
      <c r="C359" s="197" t="n">
        <v>3700.0</v>
      </c>
      <c r="D359" s="197" t="n">
        <v>3538.0</v>
      </c>
      <c r="E359" s="197" t="n">
        <v>800.0</v>
      </c>
      <c r="F359" s="122" t="s">
        <v>759</v>
      </c>
      <c r="G359" s="197" t="n">
        <v>2716.88916015625</v>
      </c>
      <c r="H359" s="197" t="n">
        <v>1850.6697998046875</v>
      </c>
      <c r="I359" s="197" t="n">
        <v>693.4749755859375</v>
      </c>
      <c r="J359" s="197" t="n">
        <v>144.1153106689453</v>
      </c>
      <c r="K359" s="197" t="n">
        <v>404.3927001953125</v>
      </c>
      <c r="L359" s="197" t="n">
        <v>4478.06494140625</v>
      </c>
      <c r="M359" s="197" t="n">
        <v>4478.06494140625</v>
      </c>
      <c r="N359" s="197" t="n">
        <v>6680.0</v>
      </c>
      <c r="O359" s="197" t="n">
        <v>6680.0</v>
      </c>
      <c r="P359" s="197" t="n">
        <v>6680.0</v>
      </c>
      <c r="Q359" s="197" t="n">
        <v>16526.33984375</v>
      </c>
      <c r="R359" s="197" t="n">
        <v>1436.444091796875</v>
      </c>
      <c r="S359" s="197" t="n">
        <v>0.0</v>
      </c>
      <c r="T359" s="197" t="n">
        <v>0.0</v>
      </c>
      <c r="U359" s="197" t="n">
        <v>-100.50059509277344</v>
      </c>
      <c r="V359" s="197" t="n">
        <v>70.47388458251953</v>
      </c>
      <c r="W359" s="197" t="n">
        <v>0.013314417563378811</v>
      </c>
      <c r="X359" s="197" t="n">
        <v>0.0</v>
      </c>
      <c r="Y359" s="197" t="n">
        <v>0.0</v>
      </c>
      <c r="Z359" s="197" t="n">
        <v>4000.0</v>
      </c>
      <c r="AA359" s="197" t="n">
        <v>0.0</v>
      </c>
      <c r="AB359" s="197" t="n">
        <v>0.0</v>
      </c>
      <c r="AC359" s="197" t="n">
        <v>0.0</v>
      </c>
      <c r="AD359" s="197" t="n">
        <v>0.6499999761581421</v>
      </c>
      <c r="AE359" s="197" t="n">
        <v>12072.7939453125</v>
      </c>
      <c r="AF359" s="197" t="n">
        <v>0.0</v>
      </c>
      <c r="AG359" s="197" t="n">
        <v>5935.93408203125</v>
      </c>
      <c r="AH359" s="197" t="n">
        <v>2457.052978515625</v>
      </c>
      <c r="AI359" s="197" t="n">
        <v>1116.0250244140625</v>
      </c>
      <c r="AJ359" s="197" t="n">
        <v>6727.76220703125</v>
      </c>
      <c r="AK359" s="197" t="n">
        <v>6702.71484375</v>
      </c>
      <c r="AL359" s="197" t="n">
        <v>6680.0</v>
      </c>
      <c r="AM359" s="197" t="n">
        <v>4478.06494140625</v>
      </c>
      <c r="AN359" s="197" t="n">
        <v>0.0</v>
      </c>
      <c r="AO359" s="197" t="n">
        <v>0.0</v>
      </c>
      <c r="AP359" s="197" t="n">
        <v>0.0</v>
      </c>
      <c r="AQ359" s="197" t="n">
        <v>126.8956069946289</v>
      </c>
      <c r="AR359" s="197" t="n">
        <v>815.5848999023438</v>
      </c>
      <c r="AS359" s="197" t="n">
        <v>0.7868613600730896</v>
      </c>
      <c r="AT359" s="197" t="n">
        <v>-1361.8402099609375</v>
      </c>
      <c r="AU359" s="197" t="n">
        <v>1730.7244873046875</v>
      </c>
      <c r="AV359" s="197" t="n">
        <v>11738.744140625</v>
      </c>
      <c r="AW359" s="197" t="n">
        <v>3466.74462890625</v>
      </c>
      <c r="AX359" s="197" t="n">
        <v>1.2526485919952393</v>
      </c>
      <c r="AY359" s="197" t="n">
        <v>-4583.72802734375</v>
      </c>
      <c r="AZ359" s="197" t="n">
        <v>0.0</v>
      </c>
      <c r="BA359" s="197" t="n">
        <v>16271.8251953125</v>
      </c>
      <c r="BB359" s="197" t="n">
        <v>122.35575103759766</v>
      </c>
      <c r="BC359" s="197" t="n">
        <v>0.0</v>
      </c>
      <c r="BD359" s="197" t="n">
        <v>0.5761539936065674</v>
      </c>
      <c r="BE359" s="197" t="n">
        <v>0.6581450700759888</v>
      </c>
      <c r="BF359" s="197" t="n">
        <v>999998.0</v>
      </c>
      <c r="BG359" s="197" t="n">
        <v>4373.39697265625</v>
      </c>
      <c r="BH359" s="197" t="n">
        <v>3684.828857421875</v>
      </c>
      <c r="BI359" s="197" t="n">
        <v>0.0</v>
      </c>
      <c r="BJ359" s="197" t="n">
        <v>999999.0</v>
      </c>
      <c r="BK359" s="197" t="n">
        <v>13965.8798828125</v>
      </c>
      <c r="BL359" s="197" t="n">
        <v>14642.39453125</v>
      </c>
      <c r="BM359" s="197" t="n">
        <v>0.0</v>
      </c>
      <c r="BN359" s="197" t="n">
        <v>-668.6619873046875</v>
      </c>
      <c r="BO359" s="197" t="n">
        <v>-1089.452880859375</v>
      </c>
      <c r="BP359" s="197" t="n">
        <v>0.0</v>
      </c>
      <c r="BQ359" s="197" t="n">
        <v>999999.0</v>
      </c>
      <c r="BR359" s="197" t="n">
        <v>0.0</v>
      </c>
      <c r="BS359" s="197" t="n">
        <v>999999.0</v>
      </c>
      <c r="BT359" s="197" t="n">
        <v>0.0</v>
      </c>
      <c r="BU359" s="197" t="n">
        <v>788.1018676757812</v>
      </c>
      <c r="BV359" s="197" t="n">
        <v>271.9181823730469</v>
      </c>
      <c r="BW359" s="197" t="n">
        <v>1490.0</v>
      </c>
      <c r="BX359" s="197" t="n">
        <v>482.64068603515625</v>
      </c>
      <c r="BY359" s="197" t="n">
        <v>315.8316955566406</v>
      </c>
      <c r="BZ359" s="197" t="n">
        <v>1990.0</v>
      </c>
      <c r="CA359" s="197" t="n">
        <v>312.1636657714844</v>
      </c>
      <c r="CB359" s="197" t="n">
        <v>249.33140563964844</v>
      </c>
      <c r="CC359" s="197" t="n">
        <v>964.9122924804688</v>
      </c>
      <c r="CD359" s="197" t="n">
        <v>3024.73388671875</v>
      </c>
      <c r="CE359" s="197" t="n">
        <v>1913.896240234375</v>
      </c>
      <c r="CF359" s="197" t="n">
        <v>99000.0</v>
      </c>
      <c r="CG359" s="197" t="n">
        <v>15684.8330078125</v>
      </c>
      <c r="CH359" s="197" t="n">
        <v>6680.0</v>
      </c>
      <c r="CI359" s="197" t="n">
        <v>4299.94873046875</v>
      </c>
      <c r="CJ359" s="197" t="n">
        <v>10979.9482421875</v>
      </c>
      <c r="CK359" s="197" t="n">
        <v>20000.0</v>
      </c>
      <c r="CL359" s="197" t="n">
        <v>20000.0</v>
      </c>
      <c r="CM359" s="197" t="n">
        <v>20000.0</v>
      </c>
      <c r="CN359" s="197" t="n">
        <v>20000.0</v>
      </c>
      <c r="CO359" s="197" t="n">
        <v>20000.0</v>
      </c>
      <c r="CP359" s="197" t="n">
        <v>20000.0</v>
      </c>
      <c r="CQ359" s="197" t="n">
        <v>20000.0</v>
      </c>
      <c r="CR359" s="197" t="n">
        <v>4500.0</v>
      </c>
      <c r="CS359" s="197" t="n">
        <v>31.0</v>
      </c>
      <c r="CT359" s="197" t="n">
        <v>31.0</v>
      </c>
      <c r="CU359" s="197" t="n">
        <v>478.814697265625</v>
      </c>
    </row>
    <row r="360" spans="2:99">
      <c r="B360" s="122" t="s">
        <v>760</v>
      </c>
      <c r="C360" s="197" t="n">
        <v>3400.0</v>
      </c>
      <c r="D360" s="197" t="n">
        <v>3350.0</v>
      </c>
      <c r="E360" s="197" t="n">
        <v>650.0</v>
      </c>
      <c r="F360" s="122" t="s">
        <v>760</v>
      </c>
      <c r="G360" s="197" t="n">
        <v>2648.536865234375</v>
      </c>
      <c r="H360" s="197" t="n">
        <v>1679.305419921875</v>
      </c>
      <c r="I360" s="197" t="n">
        <v>589.0755004882812</v>
      </c>
      <c r="J360" s="197" t="n">
        <v>194.3211669921875</v>
      </c>
      <c r="K360" s="197" t="n">
        <v>493.7900390625</v>
      </c>
      <c r="L360" s="197" t="n">
        <v>4395.2080078125</v>
      </c>
      <c r="M360" s="197" t="n">
        <v>4395.2080078125</v>
      </c>
      <c r="N360" s="197" t="n">
        <v>6680.0</v>
      </c>
      <c r="O360" s="197" t="n">
        <v>5186.0302734375</v>
      </c>
      <c r="P360" s="197" t="n">
        <v>5976.85205078125</v>
      </c>
      <c r="Q360" s="197" t="n">
        <v>14612.2451171875</v>
      </c>
      <c r="R360" s="197" t="n">
        <v>1862.5634765625</v>
      </c>
      <c r="S360" s="197" t="n">
        <v>0.0</v>
      </c>
      <c r="T360" s="197" t="n">
        <v>0.0</v>
      </c>
      <c r="U360" s="197" t="n">
        <v>-171.5726776123047</v>
      </c>
      <c r="V360" s="197" t="n">
        <v>1290.69287109375</v>
      </c>
      <c r="W360" s="197" t="n">
        <v>945.9007568359375</v>
      </c>
      <c r="X360" s="197" t="n">
        <v>0.0</v>
      </c>
      <c r="Y360" s="197" t="n">
        <v>322.3885803222656</v>
      </c>
      <c r="Z360" s="197" t="n">
        <v>3000.0</v>
      </c>
      <c r="AA360" s="197" t="n">
        <v>1.0</v>
      </c>
      <c r="AB360" s="197" t="n">
        <v>790.8221435546875</v>
      </c>
      <c r="AC360" s="197" t="n">
        <v>0.0</v>
      </c>
      <c r="AD360" s="197" t="n">
        <v>0.6499999761581421</v>
      </c>
      <c r="AE360" s="197" t="n">
        <v>11075.2080078125</v>
      </c>
      <c r="AF360" s="197" t="n">
        <v>42.144378662109375</v>
      </c>
      <c r="AG360" s="197" t="n">
        <v>2129.030517578125</v>
      </c>
      <c r="AH360" s="197" t="n">
        <v>3009.27880859375</v>
      </c>
      <c r="AI360" s="197" t="n">
        <v>1984.78564453125</v>
      </c>
      <c r="AJ360" s="197" t="n">
        <v>3023.624267578125</v>
      </c>
      <c r="AK360" s="197" t="n">
        <v>3078.471923828125</v>
      </c>
      <c r="AL360" s="197" t="n">
        <v>6680.0</v>
      </c>
      <c r="AM360" s="197" t="n">
        <v>4395.2080078125</v>
      </c>
      <c r="AN360" s="197" t="n">
        <v>0.0</v>
      </c>
      <c r="AO360" s="197" t="n">
        <v>0.0</v>
      </c>
      <c r="AP360" s="197" t="n">
        <v>0.0</v>
      </c>
      <c r="AQ360" s="197" t="n">
        <v>126.8956069946289</v>
      </c>
      <c r="AR360" s="197" t="n">
        <v>772.6072998046875</v>
      </c>
      <c r="AS360" s="197" t="n">
        <v>0.0</v>
      </c>
      <c r="AT360" s="197" t="n">
        <v>999999.0</v>
      </c>
      <c r="AU360" s="197" t="n">
        <v>0.0</v>
      </c>
      <c r="AV360" s="197" t="n">
        <v>999999.0</v>
      </c>
      <c r="AW360" s="197" t="n">
        <v>0.0</v>
      </c>
      <c r="AX360" s="197" t="n">
        <v>0.0</v>
      </c>
      <c r="AY360" s="197" t="n">
        <v>999999.0</v>
      </c>
      <c r="AZ360" s="197" t="n">
        <v>0.0</v>
      </c>
      <c r="BA360" s="197" t="n">
        <v>999999.0</v>
      </c>
      <c r="BB360" s="197" t="n">
        <v>0.0</v>
      </c>
      <c r="BC360" s="197" t="n">
        <v>0.0</v>
      </c>
      <c r="BD360" s="197" t="n">
        <v>0.6116962432861328</v>
      </c>
      <c r="BE360" s="197" t="n">
        <v>0.7391807436943054</v>
      </c>
      <c r="BF360" s="197" t="n">
        <v>999998.0</v>
      </c>
      <c r="BG360" s="197" t="n">
        <v>2905.913818359375</v>
      </c>
      <c r="BH360" s="197" t="n">
        <v>1640.006591796875</v>
      </c>
      <c r="BI360" s="197" t="n">
        <v>0.0</v>
      </c>
      <c r="BJ360" s="197" t="n">
        <v>999999.0</v>
      </c>
      <c r="BK360" s="197" t="n">
        <v>11886.2109375</v>
      </c>
      <c r="BL360" s="197" t="n">
        <v>12491.900390625</v>
      </c>
      <c r="BM360" s="197" t="n">
        <v>0.0</v>
      </c>
      <c r="BN360" s="197" t="n">
        <v>3018.50732421875</v>
      </c>
      <c r="BO360" s="197" t="n">
        <v>2427.762451171875</v>
      </c>
      <c r="BP360" s="197" t="n">
        <v>0.0</v>
      </c>
      <c r="BQ360" s="197" t="n">
        <v>999999.0</v>
      </c>
      <c r="BR360" s="197" t="n">
        <v>0.0</v>
      </c>
      <c r="BS360" s="197" t="n">
        <v>999999.0</v>
      </c>
      <c r="BT360" s="197" t="n">
        <v>0.0</v>
      </c>
      <c r="BU360" s="197" t="n">
        <v>1436.871337890625</v>
      </c>
      <c r="BV360" s="197" t="n">
        <v>764.769775390625</v>
      </c>
      <c r="BW360" s="197" t="n">
        <v>99000.0</v>
      </c>
      <c r="BX360" s="197" t="n">
        <v>905.0438232421875</v>
      </c>
      <c r="BY360" s="197" t="n">
        <v>468.53509521484375</v>
      </c>
      <c r="BZ360" s="197" t="n">
        <v>99000.0</v>
      </c>
      <c r="CA360" s="197" t="n">
        <v>533.2720336914062</v>
      </c>
      <c r="CB360" s="197" t="n">
        <v>307.537841796875</v>
      </c>
      <c r="CC360" s="197" t="n">
        <v>964.9122924804688</v>
      </c>
      <c r="CD360" s="197" t="n">
        <v>4818.521484375</v>
      </c>
      <c r="CE360" s="197" t="n">
        <v>2928.74951171875</v>
      </c>
      <c r="CF360" s="197" t="n">
        <v>99000.0</v>
      </c>
      <c r="CG360" s="197" t="n">
        <v>11677.689453125</v>
      </c>
      <c r="CH360" s="197" t="n">
        <v>6680.0</v>
      </c>
      <c r="CI360" s="197" t="n">
        <v>3369.11279296875</v>
      </c>
      <c r="CJ360" s="197" t="n">
        <v>10049.1123046875</v>
      </c>
      <c r="CK360" s="197" t="n">
        <v>20000.0</v>
      </c>
      <c r="CL360" s="197" t="n">
        <v>20000.0</v>
      </c>
      <c r="CM360" s="197" t="n">
        <v>20000.0</v>
      </c>
      <c r="CN360" s="197" t="n">
        <v>20000.0</v>
      </c>
      <c r="CO360" s="197" t="n">
        <v>20000.0</v>
      </c>
      <c r="CP360" s="197" t="n">
        <v>20000.0</v>
      </c>
      <c r="CQ360" s="197" t="n">
        <v>20000.0</v>
      </c>
      <c r="CR360" s="197" t="n">
        <v>4500.0</v>
      </c>
      <c r="CS360" s="197" t="n">
        <v>30.0</v>
      </c>
      <c r="CT360" s="197" t="n">
        <v>30.0</v>
      </c>
      <c r="CU360" s="197" t="n">
        <v>620.8544921875</v>
      </c>
    </row>
    <row r="361" spans="2:99">
      <c r="B361" s="122" t="s">
        <v>761</v>
      </c>
      <c r="C361" s="197" t="n">
        <v>3250.0</v>
      </c>
      <c r="D361" s="197" t="n">
        <v>2984.0</v>
      </c>
      <c r="E361" s="197" t="n">
        <v>720.0</v>
      </c>
      <c r="F361" s="122" t="s">
        <v>761</v>
      </c>
      <c r="G361" s="197" t="n">
        <v>2933.458984375</v>
      </c>
      <c r="H361" s="197" t="n">
        <v>1663.126953125</v>
      </c>
      <c r="I361" s="197" t="n">
        <v>549.8550415039062</v>
      </c>
      <c r="J361" s="197" t="n">
        <v>232.17164611816406</v>
      </c>
      <c r="K361" s="197" t="n">
        <v>643.1505737304688</v>
      </c>
      <c r="L361" s="197" t="n">
        <v>3433.4072265625</v>
      </c>
      <c r="M361" s="197" t="n">
        <v>3433.4072265625</v>
      </c>
      <c r="N361" s="197" t="n">
        <v>6189.705078125</v>
      </c>
      <c r="O361" s="197" t="n">
        <v>5920.98388671875</v>
      </c>
      <c r="P361" s="197" t="n">
        <v>5920.98388671875</v>
      </c>
      <c r="Q361" s="197" t="n">
        <v>12217.8779296875</v>
      </c>
      <c r="R361" s="197" t="n">
        <v>2297.954833984375</v>
      </c>
      <c r="S361" s="197" t="n">
        <v>0.0</v>
      </c>
      <c r="T361" s="197" t="n">
        <v>0.0</v>
      </c>
      <c r="U361" s="197" t="n">
        <v>-20.845609664916992</v>
      </c>
      <c r="V361" s="197" t="n">
        <v>143.21322631835938</v>
      </c>
      <c r="W361" s="197" t="n">
        <v>0.0</v>
      </c>
      <c r="X361" s="197" t="n">
        <v>0.0</v>
      </c>
      <c r="Y361" s="197" t="n">
        <v>143.21322631835938</v>
      </c>
      <c r="Z361" s="197" t="n">
        <v>4000.0</v>
      </c>
      <c r="AA361" s="197" t="n">
        <v>1.0</v>
      </c>
      <c r="AB361" s="197" t="n">
        <v>0.0</v>
      </c>
      <c r="AC361" s="197" t="n">
        <v>0.0</v>
      </c>
      <c r="AD361" s="197" t="n">
        <v>0.6499999761581421</v>
      </c>
      <c r="AE361" s="197" t="n">
        <v>9623.1123046875</v>
      </c>
      <c r="AF361" s="197" t="n">
        <v>0.0</v>
      </c>
      <c r="AG361" s="197" t="n">
        <v>1216.481689453125</v>
      </c>
      <c r="AH361" s="197" t="n">
        <v>1534.0411376953125</v>
      </c>
      <c r="AI361" s="197" t="n">
        <v>614.6990356445312</v>
      </c>
      <c r="AJ361" s="197" t="n">
        <v>0.0</v>
      </c>
      <c r="AK361" s="197" t="n">
        <v>150.34588623046875</v>
      </c>
      <c r="AL361" s="197" t="n">
        <v>6680.0</v>
      </c>
      <c r="AM361" s="197" t="n">
        <v>4291.51953125</v>
      </c>
      <c r="AN361" s="197" t="n">
        <v>0.0</v>
      </c>
      <c r="AO361" s="197" t="n">
        <v>0.0</v>
      </c>
      <c r="AP361" s="197" t="n">
        <v>0.0</v>
      </c>
      <c r="AQ361" s="197" t="n">
        <v>126.8956069946289</v>
      </c>
      <c r="AR361" s="197" t="n">
        <v>653.3381958007812</v>
      </c>
      <c r="AS361" s="197" t="n">
        <v>0.0</v>
      </c>
      <c r="AT361" s="197" t="n">
        <v>999999.0</v>
      </c>
      <c r="AU361" s="197" t="n">
        <v>0.0</v>
      </c>
      <c r="AV361" s="197" t="n">
        <v>999999.0</v>
      </c>
      <c r="AW361" s="197" t="n">
        <v>0.0</v>
      </c>
      <c r="AX361" s="197" t="n">
        <v>0.0</v>
      </c>
      <c r="AY361" s="197" t="n">
        <v>999999.0</v>
      </c>
      <c r="AZ361" s="197" t="n">
        <v>0.0</v>
      </c>
      <c r="BA361" s="197" t="n">
        <v>999999.0</v>
      </c>
      <c r="BB361" s="197" t="n">
        <v>0.0</v>
      </c>
      <c r="BC361" s="197" t="n">
        <v>0.0</v>
      </c>
      <c r="BD361" s="197" t="n">
        <v>0.5944696664810181</v>
      </c>
      <c r="BE361" s="197" t="n">
        <v>0.7445502281188965</v>
      </c>
      <c r="BF361" s="197" t="n">
        <v>999998.0</v>
      </c>
      <c r="BG361" s="197" t="n">
        <v>3062.407470703125</v>
      </c>
      <c r="BH361" s="197" t="n">
        <v>1570.224853515625</v>
      </c>
      <c r="BI361" s="197" t="n">
        <v>0.0</v>
      </c>
      <c r="BJ361" s="197" t="n">
        <v>999999.0</v>
      </c>
      <c r="BK361" s="197" t="n">
        <v>10373.404296875</v>
      </c>
      <c r="BL361" s="197" t="n">
        <v>10726.96484375</v>
      </c>
      <c r="BM361" s="197" t="n">
        <v>0.0</v>
      </c>
      <c r="BN361" s="197" t="n">
        <v>2932.507080078125</v>
      </c>
      <c r="BO361" s="197" t="n">
        <v>2712.05078125</v>
      </c>
      <c r="BP361" s="197" t="n">
        <v>1.2874072790145874</v>
      </c>
      <c r="BQ361" s="197" t="n">
        <v>5864.59912109375</v>
      </c>
      <c r="BR361" s="197" t="n">
        <v>0.0</v>
      </c>
      <c r="BS361" s="197" t="n">
        <v>999999.0</v>
      </c>
      <c r="BT361" s="197" t="n">
        <v>0.0</v>
      </c>
      <c r="BU361" s="197" t="n">
        <v>2147.69970703125</v>
      </c>
      <c r="BV361" s="197" t="n">
        <v>1432.6265869140625</v>
      </c>
      <c r="BW361" s="197" t="n">
        <v>99000.0</v>
      </c>
      <c r="BX361" s="197" t="n">
        <v>1407.2890625</v>
      </c>
      <c r="BY361" s="197" t="n">
        <v>908.4862670898438</v>
      </c>
      <c r="BZ361" s="197" t="n">
        <v>99000.0</v>
      </c>
      <c r="CA361" s="197" t="n">
        <v>803.1556396484375</v>
      </c>
      <c r="CB361" s="197" t="n">
        <v>527.8190307617188</v>
      </c>
      <c r="CC361" s="197" t="n">
        <v>964.9122924804688</v>
      </c>
      <c r="CD361" s="197" t="n">
        <v>6307.50537109375</v>
      </c>
      <c r="CE361" s="197" t="n">
        <v>4837.515625</v>
      </c>
      <c r="CF361" s="197" t="n">
        <v>19000.0</v>
      </c>
      <c r="CG361" s="197" t="n">
        <v>8820.2216796875</v>
      </c>
      <c r="CH361" s="197" t="n">
        <v>6365.76220703125</v>
      </c>
      <c r="CI361" s="197" t="n">
        <v>1771.560546875</v>
      </c>
      <c r="CJ361" s="197" t="n">
        <v>8137.32275390625</v>
      </c>
      <c r="CK361" s="197" t="n">
        <v>20000.0</v>
      </c>
      <c r="CL361" s="197" t="n">
        <v>20000.0</v>
      </c>
      <c r="CM361" s="197" t="n">
        <v>20000.0</v>
      </c>
      <c r="CN361" s="197" t="n">
        <v>20000.0</v>
      </c>
      <c r="CO361" s="197" t="n">
        <v>20000.0</v>
      </c>
      <c r="CP361" s="197" t="n">
        <v>20000.0</v>
      </c>
      <c r="CQ361" s="197" t="n">
        <v>20000.0</v>
      </c>
      <c r="CR361" s="197" t="n">
        <v>4500.0</v>
      </c>
      <c r="CS361" s="197" t="n">
        <v>31.0</v>
      </c>
      <c r="CT361" s="197" t="n">
        <v>31.0</v>
      </c>
      <c r="CU361" s="197" t="n">
        <v>765.9849853515625</v>
      </c>
    </row>
    <row r="362" spans="2:99">
      <c r="B362" s="122" t="s">
        <v>762</v>
      </c>
      <c r="C362" s="197" t="n">
        <v>3252.0</v>
      </c>
      <c r="D362" s="197" t="n">
        <v>2788.0</v>
      </c>
      <c r="E362" s="197" t="n">
        <v>382.0</v>
      </c>
      <c r="F362" s="122" t="s">
        <v>762</v>
      </c>
      <c r="G362" s="197" t="n">
        <v>3252.0</v>
      </c>
      <c r="H362" s="197" t="n">
        <v>2171.11279296875</v>
      </c>
      <c r="I362" s="197" t="n">
        <v>382.0</v>
      </c>
      <c r="J362" s="197" t="n">
        <v>394.05194091796875</v>
      </c>
      <c r="K362" s="197" t="n">
        <v>859.3704223632812</v>
      </c>
      <c r="L362" s="197" t="n">
        <v>4233.65185546875</v>
      </c>
      <c r="M362" s="197" t="n">
        <v>4233.65185546875</v>
      </c>
      <c r="N362" s="197" t="n">
        <v>6680.0</v>
      </c>
      <c r="O362" s="197" t="n">
        <v>6680.0</v>
      </c>
      <c r="P362" s="197" t="n">
        <v>6680.0</v>
      </c>
      <c r="Q362" s="197" t="n">
        <v>39500.9453125</v>
      </c>
      <c r="R362" s="197" t="n">
        <v>2601.74267578125</v>
      </c>
      <c r="S362" s="197" t="n">
        <v>0.0</v>
      </c>
      <c r="T362" s="197" t="n">
        <v>1244.65771484375</v>
      </c>
      <c r="U362" s="197" t="n">
        <v>4503.845703125</v>
      </c>
      <c r="V362" s="197" t="n">
        <v>38212.3515625</v>
      </c>
      <c r="W362" s="197" t="n">
        <v>23132.654296875</v>
      </c>
      <c r="X362" s="197" t="n">
        <v>9199.86328125</v>
      </c>
      <c r="Y362" s="197" t="n">
        <v>0.0</v>
      </c>
      <c r="Z362" s="197" t="n">
        <v>4500.0</v>
      </c>
      <c r="AA362" s="197" t="n">
        <v>1.0</v>
      </c>
      <c r="AB362" s="197" t="n">
        <v>0.0</v>
      </c>
      <c r="AC362" s="197" t="n">
        <v>0.0</v>
      </c>
      <c r="AD362" s="197" t="n">
        <v>0.6499999761581421</v>
      </c>
      <c r="AE362" s="197" t="n">
        <v>34764.3359375</v>
      </c>
      <c r="AF362" s="197" t="n">
        <v>2604.442138671875</v>
      </c>
      <c r="AG362" s="197" t="n">
        <v>964.3417358398438</v>
      </c>
      <c r="AH362" s="197" t="n">
        <v>16339.3876953125</v>
      </c>
      <c r="AI362" s="197" t="n">
        <v>14849.1494140625</v>
      </c>
      <c r="AJ362" s="197" t="n">
        <v>0.0</v>
      </c>
      <c r="AK362" s="197" t="n">
        <v>692.7132568359375</v>
      </c>
      <c r="AL362" s="197" t="n">
        <v>6680.0</v>
      </c>
      <c r="AM362" s="197" t="n">
        <v>4233.65185546875</v>
      </c>
      <c r="AN362" s="197" t="n">
        <v>0.0</v>
      </c>
      <c r="AO362" s="197" t="n">
        <v>0.0</v>
      </c>
      <c r="AP362" s="197" t="n">
        <v>0.0</v>
      </c>
      <c r="AQ362" s="197" t="n">
        <v>228.86927795410156</v>
      </c>
      <c r="AR362" s="197" t="n">
        <v>812.8863525390625</v>
      </c>
      <c r="AS362" s="197" t="n">
        <v>0.0</v>
      </c>
      <c r="AT362" s="197" t="n">
        <v>999999.0</v>
      </c>
      <c r="AU362" s="197" t="n">
        <v>0.0</v>
      </c>
      <c r="AV362" s="197" t="n">
        <v>999999.0</v>
      </c>
      <c r="AW362" s="197" t="n">
        <v>0.0</v>
      </c>
      <c r="AX362" s="197" t="n">
        <v>0.0</v>
      </c>
      <c r="AY362" s="197" t="n">
        <v>999999.0</v>
      </c>
      <c r="AZ362" s="197" t="n">
        <v>0.0</v>
      </c>
      <c r="BA362" s="197" t="n">
        <v>999999.0</v>
      </c>
      <c r="BB362" s="197" t="n">
        <v>0.0</v>
      </c>
      <c r="BC362" s="197" t="n">
        <v>0.0</v>
      </c>
      <c r="BD362" s="197" t="n">
        <v>0.0</v>
      </c>
      <c r="BE362" s="197" t="n">
        <v>0.5945097804069519</v>
      </c>
      <c r="BF362" s="197" t="n">
        <v>999998.0</v>
      </c>
      <c r="BG362" s="197" t="n">
        <v>999998.0</v>
      </c>
      <c r="BH362" s="197" t="n">
        <v>6727.94189453125</v>
      </c>
      <c r="BI362" s="197" t="n">
        <v>0.0</v>
      </c>
      <c r="BJ362" s="197" t="n">
        <v>999999.0</v>
      </c>
      <c r="BK362" s="197" t="n">
        <v>999999.0</v>
      </c>
      <c r="BL362" s="197" t="n">
        <v>32494.09765625</v>
      </c>
      <c r="BM362" s="197" t="n">
        <v>0.0</v>
      </c>
      <c r="BN362" s="197" t="n">
        <v>0.0</v>
      </c>
      <c r="BO362" s="197" t="n">
        <v>10379.83203125</v>
      </c>
      <c r="BP362" s="197" t="n">
        <v>0.0</v>
      </c>
      <c r="BQ362" s="197" t="n">
        <v>999999.0</v>
      </c>
      <c r="BR362" s="197" t="n">
        <v>0.0</v>
      </c>
      <c r="BS362" s="197" t="n">
        <v>999999.0</v>
      </c>
      <c r="BT362" s="197" t="n">
        <v>0.0</v>
      </c>
      <c r="BU362" s="197" t="n">
        <v>2309.4267578125</v>
      </c>
      <c r="BV362" s="197" t="n">
        <v>2171.9189453125</v>
      </c>
      <c r="BW362" s="197" t="n">
        <v>99000.0</v>
      </c>
      <c r="BX362" s="197" t="n">
        <v>1869.6246337890625</v>
      </c>
      <c r="BY362" s="197" t="n">
        <v>1425.7086181640625</v>
      </c>
      <c r="BZ362" s="197" t="n">
        <v>99000.0</v>
      </c>
      <c r="CA362" s="197" t="n">
        <v>837.685546875</v>
      </c>
      <c r="CB362" s="197" t="n">
        <v>814.7227172851562</v>
      </c>
      <c r="CC362" s="197" t="n">
        <v>964.9122924804688</v>
      </c>
      <c r="CD362" s="197" t="n">
        <v>7820.4697265625</v>
      </c>
      <c r="CE362" s="197" t="n">
        <v>6342.09814453125</v>
      </c>
      <c r="CF362" s="197" t="n">
        <v>15500.0</v>
      </c>
      <c r="CG362" s="197" t="n">
        <v>1643.460693359375</v>
      </c>
      <c r="CH362" s="197" t="n">
        <v>6186.35205078125</v>
      </c>
      <c r="CI362" s="197" t="n">
        <v>1518.643310546875</v>
      </c>
      <c r="CJ362" s="197" t="n">
        <v>7704.99560546875</v>
      </c>
      <c r="CK362" s="197" t="n">
        <v>20000.0</v>
      </c>
      <c r="CL362" s="197" t="n">
        <v>20000.0</v>
      </c>
      <c r="CM362" s="197" t="n">
        <v>20000.0</v>
      </c>
      <c r="CN362" s="197" t="n">
        <v>20000.0</v>
      </c>
      <c r="CO362" s="197" t="n">
        <v>20000.0</v>
      </c>
      <c r="CP362" s="197" t="n">
        <v>20000.0</v>
      </c>
      <c r="CQ362" s="197" t="n">
        <v>20000.0</v>
      </c>
      <c r="CR362" s="197" t="n">
        <v>4500.0</v>
      </c>
      <c r="CS362" s="197" t="n">
        <v>0.0</v>
      </c>
      <c r="CT362" s="197" t="n">
        <v>5.0</v>
      </c>
      <c r="CU362" s="197" t="n">
        <v>867.24755859375</v>
      </c>
    </row>
    <row r="363" spans="2:99">
      <c r="B363" s="122" t="s">
        <v>763</v>
      </c>
      <c r="C363" s="197" t="n">
        <v>3322.0</v>
      </c>
      <c r="D363" s="197" t="n">
        <v>2866.0</v>
      </c>
      <c r="E363" s="197" t="n">
        <v>305.0</v>
      </c>
      <c r="F363" s="122" t="s">
        <v>763</v>
      </c>
      <c r="G363" s="197" t="n">
        <v>3322.0</v>
      </c>
      <c r="H363" s="197" t="n">
        <v>2866.0</v>
      </c>
      <c r="I363" s="197" t="n">
        <v>305.0</v>
      </c>
      <c r="J363" s="197" t="n">
        <v>597.4859619140625</v>
      </c>
      <c r="K363" s="197" t="n">
        <v>1067.0</v>
      </c>
      <c r="L363" s="197" t="n">
        <v>4216.74365234375</v>
      </c>
      <c r="M363" s="197" t="n">
        <v>4216.74365234375</v>
      </c>
      <c r="N363" s="197" t="n">
        <v>7678.064453125</v>
      </c>
      <c r="O363" s="197" t="n">
        <v>7678.064453125</v>
      </c>
      <c r="P363" s="197" t="n">
        <v>7678.064453125</v>
      </c>
      <c r="Q363" s="197" t="n">
        <v>70676.7421875</v>
      </c>
      <c r="R363" s="197" t="n">
        <v>12594.951171875</v>
      </c>
      <c r="S363" s="197" t="n">
        <v>0.0</v>
      </c>
      <c r="T363" s="197" t="n">
        <v>1374.0755615234375</v>
      </c>
      <c r="U363" s="197" t="n">
        <v>9677.591796875</v>
      </c>
      <c r="V363" s="197" t="n">
        <v>86963.359375</v>
      </c>
      <c r="W363" s="197" t="n">
        <v>56375.15625</v>
      </c>
      <c r="X363" s="197" t="n">
        <v>30588.205078125</v>
      </c>
      <c r="Y363" s="197" t="n">
        <v>0.0</v>
      </c>
      <c r="Z363" s="197" t="n">
        <v>4500.0</v>
      </c>
      <c r="AA363" s="197" t="n">
        <v>1.0</v>
      </c>
      <c r="AB363" s="197" t="n">
        <v>0.0</v>
      </c>
      <c r="AC363" s="197" t="n">
        <v>0.0</v>
      </c>
      <c r="AD363" s="197" t="n">
        <v>0.6499999761581421</v>
      </c>
      <c r="AE363" s="197" t="n">
        <v>65710.4375</v>
      </c>
      <c r="AF363" s="197" t="n">
        <v>10323.701171875</v>
      </c>
      <c r="AG363" s="197" t="n">
        <v>11091.8115234375</v>
      </c>
      <c r="AH363" s="197" t="n">
        <v>17171.431640625</v>
      </c>
      <c r="AI363" s="197" t="n">
        <v>15598.8076171875</v>
      </c>
      <c r="AJ363" s="197" t="n">
        <v>3026.458740234375</v>
      </c>
      <c r="AK363" s="197" t="n">
        <v>3689.80712890625</v>
      </c>
      <c r="AL363" s="197" t="n">
        <v>7678.064453125</v>
      </c>
      <c r="AM363" s="197" t="n">
        <v>4216.74365234375</v>
      </c>
      <c r="AN363" s="197" t="n">
        <v>0.0</v>
      </c>
      <c r="AO363" s="197" t="n">
        <v>0.0</v>
      </c>
      <c r="AP363" s="197" t="n">
        <v>0.0</v>
      </c>
      <c r="AQ363" s="197" t="n">
        <v>343.30389404296875</v>
      </c>
      <c r="AR363" s="197" t="n">
        <v>972.4345092773438</v>
      </c>
      <c r="AS363" s="197" t="n">
        <v>0.0</v>
      </c>
      <c r="AT363" s="197" t="n">
        <v>999999.0</v>
      </c>
      <c r="AU363" s="197" t="n">
        <v>0.0</v>
      </c>
      <c r="AV363" s="197" t="n">
        <v>999999.0</v>
      </c>
      <c r="AW363" s="197" t="n">
        <v>0.0</v>
      </c>
      <c r="AX363" s="197" t="n">
        <v>0.0</v>
      </c>
      <c r="AY363" s="197" t="n">
        <v>999999.0</v>
      </c>
      <c r="AZ363" s="197" t="n">
        <v>0.0</v>
      </c>
      <c r="BA363" s="197" t="n">
        <v>999999.0</v>
      </c>
      <c r="BB363" s="197" t="n">
        <v>0.0</v>
      </c>
      <c r="BC363" s="197" t="n">
        <v>0.0</v>
      </c>
      <c r="BD363" s="197" t="n">
        <v>0.0</v>
      </c>
      <c r="BE363" s="197" t="n">
        <v>0.0</v>
      </c>
      <c r="BF363" s="197" t="n">
        <v>999999.0</v>
      </c>
      <c r="BG363" s="197" t="n">
        <v>999999.0</v>
      </c>
      <c r="BH363" s="197" t="n">
        <v>999999.0</v>
      </c>
      <c r="BI363" s="197" t="n">
        <v>0.0</v>
      </c>
      <c r="BJ363" s="197" t="n">
        <v>999999.0</v>
      </c>
      <c r="BK363" s="197" t="n">
        <v>999999.0</v>
      </c>
      <c r="BL363" s="197" t="n">
        <v>999999.0</v>
      </c>
      <c r="BM363" s="197" t="n">
        <v>0.0</v>
      </c>
      <c r="BN363" s="197" t="n">
        <v>0.0</v>
      </c>
      <c r="BO363" s="197" t="n">
        <v>0.0</v>
      </c>
      <c r="BP363" s="197" t="n">
        <v>0.0</v>
      </c>
      <c r="BQ363" s="197" t="n">
        <v>999999.0</v>
      </c>
      <c r="BR363" s="197" t="n">
        <v>0.0</v>
      </c>
      <c r="BS363" s="197" t="n">
        <v>999999.0</v>
      </c>
      <c r="BT363" s="197" t="n">
        <v>0.0</v>
      </c>
      <c r="BU363" s="197" t="n">
        <v>982.6381225585938</v>
      </c>
      <c r="BV363" s="197" t="n">
        <v>2535.843017578125</v>
      </c>
      <c r="BW363" s="197" t="n">
        <v>99000.0</v>
      </c>
      <c r="BX363" s="197" t="n">
        <v>259.0270080566406</v>
      </c>
      <c r="BY363" s="197" t="n">
        <v>2088.13427734375</v>
      </c>
      <c r="BZ363" s="197" t="n">
        <v>99000.0</v>
      </c>
      <c r="CA363" s="197" t="n">
        <v>655.9576416015625</v>
      </c>
      <c r="CB363" s="197" t="n">
        <v>896.2843627929688</v>
      </c>
      <c r="CC363" s="197" t="n">
        <v>964.9122924804688</v>
      </c>
      <c r="CD363" s="197" t="n">
        <v>739.8541870117188</v>
      </c>
      <c r="CE363" s="197" t="n">
        <v>8361.1591796875</v>
      </c>
      <c r="CF363" s="197" t="n">
        <v>15500.0</v>
      </c>
      <c r="CG363" s="197" t="n">
        <v>0.0</v>
      </c>
      <c r="CH363" s="197" t="n">
        <v>4500.0</v>
      </c>
      <c r="CI363" s="197" t="n">
        <v>800.0</v>
      </c>
      <c r="CJ363" s="197" t="n">
        <v>5300.0</v>
      </c>
      <c r="CK363" s="197" t="n">
        <v>20000.0</v>
      </c>
      <c r="CL363" s="197" t="n">
        <v>20000.0</v>
      </c>
      <c r="CM363" s="197" t="n">
        <v>20000.0</v>
      </c>
      <c r="CN363" s="197" t="n">
        <v>20000.0</v>
      </c>
      <c r="CO363" s="197" t="n">
        <v>20000.0</v>
      </c>
      <c r="CP363" s="197" t="n">
        <v>20000.0</v>
      </c>
      <c r="CQ363" s="197" t="n">
        <v>20000.0</v>
      </c>
      <c r="CR363" s="197" t="n">
        <v>4500.0</v>
      </c>
      <c r="CS363" s="197" t="n">
        <v>0.0</v>
      </c>
      <c r="CT363" s="197" t="n">
        <v>0.0</v>
      </c>
      <c r="CU363" s="197" t="n">
        <v>4198.31689453125</v>
      </c>
    </row>
    <row r="364" spans="2:99">
      <c r="B364" s="122" t="s">
        <v>764</v>
      </c>
      <c r="C364" s="197" t="n">
        <v>3624.0</v>
      </c>
      <c r="D364" s="197" t="n">
        <v>2846.0</v>
      </c>
      <c r="E364" s="197" t="n">
        <v>320.0</v>
      </c>
      <c r="F364" s="122" t="s">
        <v>764</v>
      </c>
      <c r="G364" s="197" t="n">
        <v>3624.0</v>
      </c>
      <c r="H364" s="197" t="n">
        <v>2846.0</v>
      </c>
      <c r="I364" s="197" t="n">
        <v>320.0</v>
      </c>
      <c r="J364" s="197" t="n">
        <v>793.9100952148438</v>
      </c>
      <c r="K364" s="197" t="n">
        <v>1067.0</v>
      </c>
      <c r="L364" s="197" t="n">
        <v>4220.30615234375</v>
      </c>
      <c r="M364" s="197" t="n">
        <v>4220.30615234375</v>
      </c>
      <c r="N364" s="197" t="n">
        <v>6573.68603515625</v>
      </c>
      <c r="O364" s="197" t="n">
        <v>6573.68603515625</v>
      </c>
      <c r="P364" s="197" t="n">
        <v>6573.68603515625</v>
      </c>
      <c r="Q364" s="197" t="n">
        <v>53443.56640625</v>
      </c>
      <c r="R364" s="197" t="n">
        <v>12203.724609375</v>
      </c>
      <c r="S364" s="197" t="n">
        <v>0.0</v>
      </c>
      <c r="T364" s="197" t="n">
        <v>877.5963134765625</v>
      </c>
      <c r="U364" s="197" t="n">
        <v>3789.547607421875</v>
      </c>
      <c r="V364" s="197" t="n">
        <v>58904.421875</v>
      </c>
      <c r="W364" s="197" t="n">
        <v>31626.5625</v>
      </c>
      <c r="X364" s="197" t="n">
        <v>27277.859375</v>
      </c>
      <c r="Y364" s="197" t="n">
        <v>0.0</v>
      </c>
      <c r="Z364" s="197" t="n">
        <v>6000.0</v>
      </c>
      <c r="AA364" s="197" t="n">
        <v>1.0</v>
      </c>
      <c r="AB364" s="197" t="n">
        <v>0.0</v>
      </c>
      <c r="AC364" s="197" t="n">
        <v>0.0</v>
      </c>
      <c r="AD364" s="197" t="n">
        <v>0.6499999761581421</v>
      </c>
      <c r="AE364" s="197" t="n">
        <v>48175.7421875</v>
      </c>
      <c r="AF364" s="197" t="n">
        <v>8999.544921875</v>
      </c>
      <c r="AG364" s="197" t="n">
        <v>3173.529296875</v>
      </c>
      <c r="AH364" s="197" t="n">
        <v>9946.8935546875</v>
      </c>
      <c r="AI364" s="197" t="n">
        <v>8424.619140625</v>
      </c>
      <c r="AJ364" s="197" t="n">
        <v>8995.5126953125</v>
      </c>
      <c r="AK364" s="197" t="n">
        <v>9230.673828125</v>
      </c>
      <c r="AL364" s="197" t="n">
        <v>8500.0</v>
      </c>
      <c r="AM364" s="197" t="n">
        <v>4220.30615234375</v>
      </c>
      <c r="AN364" s="197" t="n">
        <v>0.0</v>
      </c>
      <c r="AO364" s="197" t="n">
        <v>0.0</v>
      </c>
      <c r="AP364" s="197" t="n">
        <v>0.0</v>
      </c>
      <c r="AQ364" s="197" t="n">
        <v>457.7385559082031</v>
      </c>
      <c r="AR364" s="197" t="n">
        <v>711.3333129882812</v>
      </c>
      <c r="AS364" s="197" t="n">
        <v>0.0</v>
      </c>
      <c r="AT364" s="197" t="n">
        <v>999999.0</v>
      </c>
      <c r="AU364" s="197" t="n">
        <v>0.0</v>
      </c>
      <c r="AV364" s="197" t="n">
        <v>999999.0</v>
      </c>
      <c r="AW364" s="197" t="n">
        <v>0.0</v>
      </c>
      <c r="AX364" s="197" t="n">
        <v>0.0</v>
      </c>
      <c r="AY364" s="197" t="n">
        <v>999999.0</v>
      </c>
      <c r="AZ364" s="197" t="n">
        <v>0.0</v>
      </c>
      <c r="BA364" s="197" t="n">
        <v>999999.0</v>
      </c>
      <c r="BB364" s="197" t="n">
        <v>0.0</v>
      </c>
      <c r="BC364" s="197" t="n">
        <v>0.0</v>
      </c>
      <c r="BD364" s="197" t="n">
        <v>0.0</v>
      </c>
      <c r="BE364" s="197" t="n">
        <v>0.0</v>
      </c>
      <c r="BF364" s="197" t="n">
        <v>999999.0</v>
      </c>
      <c r="BG364" s="197" t="n">
        <v>999999.0</v>
      </c>
      <c r="BH364" s="197" t="n">
        <v>999999.0</v>
      </c>
      <c r="BI364" s="197" t="n">
        <v>0.0</v>
      </c>
      <c r="BJ364" s="197" t="n">
        <v>999999.0</v>
      </c>
      <c r="BK364" s="197" t="n">
        <v>999999.0</v>
      </c>
      <c r="BL364" s="197" t="n">
        <v>999999.0</v>
      </c>
      <c r="BM364" s="197" t="n">
        <v>0.0</v>
      </c>
      <c r="BN364" s="197" t="n">
        <v>0.0</v>
      </c>
      <c r="BO364" s="197" t="n">
        <v>0.0</v>
      </c>
      <c r="BP364" s="197" t="n">
        <v>0.0</v>
      </c>
      <c r="BQ364" s="197" t="n">
        <v>999999.0</v>
      </c>
      <c r="BR364" s="197" t="n">
        <v>0.0</v>
      </c>
      <c r="BS364" s="197" t="n">
        <v>999999.0</v>
      </c>
      <c r="BT364" s="197" t="n">
        <v>0.0</v>
      </c>
      <c r="BU364" s="197" t="n">
        <v>224.90023803710938</v>
      </c>
      <c r="BV364" s="197" t="n">
        <v>986.0249633789062</v>
      </c>
      <c r="BW364" s="197" t="n">
        <v>99000.0</v>
      </c>
      <c r="BX364" s="197" t="n">
        <v>191.56817626953125</v>
      </c>
      <c r="BY364" s="197" t="n">
        <v>249.1259765625</v>
      </c>
      <c r="BZ364" s="197" t="n">
        <v>99000.0</v>
      </c>
      <c r="CA364" s="197" t="n">
        <v>395.0090637207031</v>
      </c>
      <c r="CB364" s="197" t="n">
        <v>687.8599243164062</v>
      </c>
      <c r="CC364" s="197" t="n">
        <v>964.9122924804688</v>
      </c>
      <c r="CD364" s="197" t="n">
        <v>206.3856964111328</v>
      </c>
      <c r="CE364" s="197" t="n">
        <v>654.966796875</v>
      </c>
      <c r="CF364" s="197" t="n">
        <v>12500.0</v>
      </c>
      <c r="CG364" s="197" t="n">
        <v>0.0</v>
      </c>
      <c r="CH364" s="197" t="n">
        <v>300.0</v>
      </c>
      <c r="CI364" s="197" t="n">
        <v>800.0</v>
      </c>
      <c r="CJ364" s="197" t="n">
        <v>1100.0</v>
      </c>
      <c r="CK364" s="197" t="n">
        <v>20000.0</v>
      </c>
      <c r="CL364" s="197" t="n">
        <v>20000.0</v>
      </c>
      <c r="CM364" s="197" t="n">
        <v>20000.0</v>
      </c>
      <c r="CN364" s="197" t="n">
        <v>20000.0</v>
      </c>
      <c r="CO364" s="197" t="n">
        <v>20000.0</v>
      </c>
      <c r="CP364" s="197" t="n">
        <v>20000.0</v>
      </c>
      <c r="CQ364" s="197" t="n">
        <v>20000.0</v>
      </c>
      <c r="CR364" s="197" t="n">
        <v>4500.0</v>
      </c>
      <c r="CS364" s="197" t="n">
        <v>0.0</v>
      </c>
      <c r="CT364" s="197" t="n">
        <v>0.0</v>
      </c>
      <c r="CU364" s="197" t="n">
        <v>4067.908203125</v>
      </c>
    </row>
    <row r="365" spans="2:99">
      <c r="B365" s="122" t="s">
        <v>765</v>
      </c>
      <c r="C365" s="197" t="n">
        <v>3794.0</v>
      </c>
      <c r="D365" s="197" t="n">
        <v>2925.0</v>
      </c>
      <c r="E365" s="197" t="n">
        <v>341.0</v>
      </c>
      <c r="F365" s="122" t="s">
        <v>765</v>
      </c>
      <c r="G365" s="197" t="n">
        <v>3794.0</v>
      </c>
      <c r="H365" s="197" t="n">
        <v>2925.0</v>
      </c>
      <c r="I365" s="197" t="n">
        <v>341.0</v>
      </c>
      <c r="J365" s="197" t="n">
        <v>949.1514892578125</v>
      </c>
      <c r="K365" s="197" t="n">
        <v>1067.0</v>
      </c>
      <c r="L365" s="197" t="n">
        <v>4234.18408203125</v>
      </c>
      <c r="M365" s="197" t="n">
        <v>4234.18408203125</v>
      </c>
      <c r="N365" s="197" t="n">
        <v>5663.00390625</v>
      </c>
      <c r="O365" s="197" t="n">
        <v>5663.00390625</v>
      </c>
      <c r="P365" s="197" t="n">
        <v>5663.00390625</v>
      </c>
      <c r="Q365" s="197" t="n">
        <v>62777.5078125</v>
      </c>
      <c r="R365" s="197" t="n">
        <v>8680.6875</v>
      </c>
      <c r="S365" s="197" t="n">
        <v>0.0</v>
      </c>
      <c r="T365" s="197" t="n">
        <v>265.1632995605469</v>
      </c>
      <c r="U365" s="197" t="n">
        <v>3343.74951171875</v>
      </c>
      <c r="V365" s="197" t="n">
        <v>52132.09375</v>
      </c>
      <c r="W365" s="197" t="n">
        <v>724.9315185546875</v>
      </c>
      <c r="X365" s="197" t="n">
        <v>0.0</v>
      </c>
      <c r="Y365" s="197" t="n">
        <v>200.0</v>
      </c>
      <c r="Z365" s="197" t="n">
        <v>16053.5712890625</v>
      </c>
      <c r="AA365" s="197" t="n">
        <v>1.0</v>
      </c>
      <c r="AB365" s="197" t="n">
        <v>0.0</v>
      </c>
      <c r="AC365" s="197" t="n">
        <v>0.0</v>
      </c>
      <c r="AD365" s="197" t="n">
        <v>0.3499999940395355</v>
      </c>
      <c r="AE365" s="197" t="n">
        <v>27283.109375</v>
      </c>
      <c r="AF365" s="197" t="n">
        <v>11327.837890625</v>
      </c>
      <c r="AG365" s="197" t="n">
        <v>11100.97265625</v>
      </c>
      <c r="AH365" s="197" t="n">
        <v>7936.4609375</v>
      </c>
      <c r="AI365" s="197" t="n">
        <v>6469.013671875</v>
      </c>
      <c r="AJ365" s="197" t="n">
        <v>8954.8701171875</v>
      </c>
      <c r="AK365" s="197" t="n">
        <v>9217.6640625</v>
      </c>
      <c r="AL365" s="197" t="n">
        <v>8500.0</v>
      </c>
      <c r="AM365" s="197" t="n">
        <v>4234.18408203125</v>
      </c>
      <c r="AN365" s="197" t="n">
        <v>0.0</v>
      </c>
      <c r="AO365" s="197" t="n">
        <v>0.0</v>
      </c>
      <c r="AP365" s="197" t="n">
        <v>0.0</v>
      </c>
      <c r="AQ365" s="197" t="n">
        <v>572.1731567382812</v>
      </c>
      <c r="AR365" s="197" t="n">
        <v>889.1666870117188</v>
      </c>
      <c r="AS365" s="197" t="n">
        <v>0.0</v>
      </c>
      <c r="AT365" s="197" t="n">
        <v>999999.0</v>
      </c>
      <c r="AU365" s="197" t="n">
        <v>0.0</v>
      </c>
      <c r="AV365" s="197" t="n">
        <v>999999.0</v>
      </c>
      <c r="AW365" s="197" t="n">
        <v>0.0</v>
      </c>
      <c r="AX365" s="197" t="n">
        <v>0.0</v>
      </c>
      <c r="AY365" s="197" t="n">
        <v>999999.0</v>
      </c>
      <c r="AZ365" s="197" t="n">
        <v>0.0</v>
      </c>
      <c r="BA365" s="197" t="n">
        <v>999999.0</v>
      </c>
      <c r="BB365" s="197" t="n">
        <v>0.0</v>
      </c>
      <c r="BC365" s="197" t="n">
        <v>0.0</v>
      </c>
      <c r="BD365" s="197" t="n">
        <v>0.0</v>
      </c>
      <c r="BE365" s="197" t="n">
        <v>0.0</v>
      </c>
      <c r="BF365" s="197" t="n">
        <v>999999.0</v>
      </c>
      <c r="BG365" s="197" t="n">
        <v>999999.0</v>
      </c>
      <c r="BH365" s="197" t="n">
        <v>999999.0</v>
      </c>
      <c r="BI365" s="197" t="n">
        <v>0.0</v>
      </c>
      <c r="BJ365" s="197" t="n">
        <v>999999.0</v>
      </c>
      <c r="BK365" s="197" t="n">
        <v>999999.0</v>
      </c>
      <c r="BL365" s="197" t="n">
        <v>999999.0</v>
      </c>
      <c r="BM365" s="197" t="n">
        <v>0.0</v>
      </c>
      <c r="BN365" s="197" t="n">
        <v>0.0</v>
      </c>
      <c r="BO365" s="197" t="n">
        <v>0.0</v>
      </c>
      <c r="BP365" s="197" t="n">
        <v>0.0</v>
      </c>
      <c r="BQ365" s="197" t="n">
        <v>999999.0</v>
      </c>
      <c r="BR365" s="197" t="n">
        <v>0.0</v>
      </c>
      <c r="BS365" s="197" t="n">
        <v>999999.0</v>
      </c>
      <c r="BT365" s="197" t="n">
        <v>0.0</v>
      </c>
      <c r="BU365" s="197" t="n">
        <v>246.10736083984375</v>
      </c>
      <c r="BV365" s="197" t="n">
        <v>224.8637237548828</v>
      </c>
      <c r="BW365" s="197" t="n">
        <v>99000.0</v>
      </c>
      <c r="BX365" s="197" t="n">
        <v>186.7149658203125</v>
      </c>
      <c r="BY365" s="197" t="n">
        <v>191.63018798828125</v>
      </c>
      <c r="BZ365" s="197" t="n">
        <v>99000.0</v>
      </c>
      <c r="CA365" s="197" t="n">
        <v>460.9208984375</v>
      </c>
      <c r="CB365" s="197" t="n">
        <v>399.8861389160156</v>
      </c>
      <c r="CC365" s="197" t="n">
        <v>631.5789184570312</v>
      </c>
      <c r="CD365" s="197" t="n">
        <v>207.0387725830078</v>
      </c>
      <c r="CE365" s="197" t="n">
        <v>206.45529174804688</v>
      </c>
      <c r="CF365" s="197" t="n">
        <v>8000.0</v>
      </c>
      <c r="CG365" s="197" t="n">
        <v>0.0</v>
      </c>
      <c r="CH365" s="197" t="n">
        <v>620.6836547851562</v>
      </c>
      <c r="CI365" s="197" t="n">
        <v>800.0</v>
      </c>
      <c r="CJ365" s="197" t="n">
        <v>1420.6837158203125</v>
      </c>
      <c r="CK365" s="197" t="n">
        <v>20000.0</v>
      </c>
      <c r="CL365" s="197" t="n">
        <v>20000.0</v>
      </c>
      <c r="CM365" s="197" t="n">
        <v>20000.0</v>
      </c>
      <c r="CN365" s="197" t="n">
        <v>20000.0</v>
      </c>
      <c r="CO365" s="197" t="n">
        <v>20000.0</v>
      </c>
      <c r="CP365" s="197" t="n">
        <v>20000.0</v>
      </c>
      <c r="CQ365" s="197" t="n">
        <v>20000.0</v>
      </c>
      <c r="CR365" s="197" t="n">
        <v>4500.0</v>
      </c>
      <c r="CS365" s="197" t="n">
        <v>0.0</v>
      </c>
      <c r="CT365" s="197" t="n">
        <v>0.0</v>
      </c>
      <c r="CU365" s="197" t="n">
        <v>2170.171875</v>
      </c>
    </row>
    <row r="366" spans="2:99">
      <c r="B366" s="122" t="s">
        <v>766</v>
      </c>
      <c r="C366" s="197" t="n">
        <v>4352.0</v>
      </c>
      <c r="D366" s="197" t="n">
        <v>3105.0</v>
      </c>
      <c r="E366" s="197" t="n">
        <v>587.0</v>
      </c>
      <c r="F366" s="122" t="s">
        <v>766</v>
      </c>
      <c r="G366" s="197" t="n">
        <v>4216.77783203125</v>
      </c>
      <c r="H366" s="197" t="n">
        <v>3105.0</v>
      </c>
      <c r="I366" s="197" t="n">
        <v>587.0</v>
      </c>
      <c r="J366" s="197" t="n">
        <v>972.0</v>
      </c>
      <c r="K366" s="197" t="n">
        <v>1067.0</v>
      </c>
      <c r="L366" s="197" t="n">
        <v>2869.26513671875</v>
      </c>
      <c r="M366" s="197" t="n">
        <v>2869.26513671875</v>
      </c>
      <c r="N366" s="197" t="n">
        <v>5913.1845703125</v>
      </c>
      <c r="O366" s="197" t="n">
        <v>5913.1845703125</v>
      </c>
      <c r="P366" s="197" t="n">
        <v>5913.1845703125</v>
      </c>
      <c r="Q366" s="197" t="n">
        <v>28190.916015625</v>
      </c>
      <c r="R366" s="197" t="n">
        <v>6710.4453125</v>
      </c>
      <c r="S366" s="197" t="n">
        <v>0.0</v>
      </c>
      <c r="T366" s="197" t="n">
        <v>323.7249755859375</v>
      </c>
      <c r="U366" s="197" t="n">
        <v>5.228877067565918</v>
      </c>
      <c r="V366" s="197" t="n">
        <v>18375.51171875</v>
      </c>
      <c r="W366" s="197" t="n">
        <v>0.0</v>
      </c>
      <c r="X366" s="197" t="n">
        <v>2411.0380859375</v>
      </c>
      <c r="Y366" s="197" t="n">
        <v>0.0</v>
      </c>
      <c r="Z366" s="197" t="n">
        <v>9514.9189453125</v>
      </c>
      <c r="AA366" s="197" t="n">
        <v>1.0</v>
      </c>
      <c r="AB366" s="197" t="n">
        <v>0.0</v>
      </c>
      <c r="AC366" s="197" t="n">
        <v>0.0</v>
      </c>
      <c r="AD366" s="197" t="n">
        <v>0.3499999940395355</v>
      </c>
      <c r="AE366" s="197" t="n">
        <v>13096.3330078125</v>
      </c>
      <c r="AF366" s="197" t="n">
        <v>5446.93115234375</v>
      </c>
      <c r="AG366" s="197" t="n">
        <v>0.0</v>
      </c>
      <c r="AH366" s="197" t="n">
        <v>2563.412353515625</v>
      </c>
      <c r="AI366" s="197" t="n">
        <v>1091.928466796875</v>
      </c>
      <c r="AJ366" s="197" t="n">
        <v>2716.99072265625</v>
      </c>
      <c r="AK366" s="197" t="n">
        <v>2912.8525390625</v>
      </c>
      <c r="AL366" s="197" t="n">
        <v>7560.64501953125</v>
      </c>
      <c r="AM366" s="197" t="n">
        <v>4278.44140625</v>
      </c>
      <c r="AN366" s="197" t="n">
        <v>0.0</v>
      </c>
      <c r="AO366" s="197" t="n">
        <v>0.0</v>
      </c>
      <c r="AP366" s="197" t="n">
        <v>0.0</v>
      </c>
      <c r="AQ366" s="197" t="n">
        <v>774.3477172851562</v>
      </c>
      <c r="AR366" s="197" t="n">
        <v>1002.7669677734375</v>
      </c>
      <c r="AS366" s="197" t="n">
        <v>0.0</v>
      </c>
      <c r="AT366" s="197" t="n">
        <v>999999.0</v>
      </c>
      <c r="AU366" s="197" t="n">
        <v>0.0</v>
      </c>
      <c r="AV366" s="197" t="n">
        <v>999999.0</v>
      </c>
      <c r="AW366" s="197" t="n">
        <v>0.0</v>
      </c>
      <c r="AX366" s="197" t="n">
        <v>0.0</v>
      </c>
      <c r="AY366" s="197" t="n">
        <v>999999.0</v>
      </c>
      <c r="AZ366" s="197" t="n">
        <v>0.0</v>
      </c>
      <c r="BA366" s="197" t="n">
        <v>999999.0</v>
      </c>
      <c r="BB366" s="197" t="n">
        <v>0.0</v>
      </c>
      <c r="BC366" s="197" t="n">
        <v>0.0</v>
      </c>
      <c r="BD366" s="197" t="n">
        <v>0.0</v>
      </c>
      <c r="BE366" s="197" t="n">
        <v>0.0</v>
      </c>
      <c r="BF366" s="197" t="n">
        <v>999999.0</v>
      </c>
      <c r="BG366" s="197" t="n">
        <v>999999.0</v>
      </c>
      <c r="BH366" s="197" t="n">
        <v>999999.0</v>
      </c>
      <c r="BI366" s="197" t="n">
        <v>0.0</v>
      </c>
      <c r="BJ366" s="197" t="n">
        <v>999999.0</v>
      </c>
      <c r="BK366" s="197" t="n">
        <v>999999.0</v>
      </c>
      <c r="BL366" s="197" t="n">
        <v>999999.0</v>
      </c>
      <c r="BM366" s="197" t="n">
        <v>0.0</v>
      </c>
      <c r="BN366" s="197" t="n">
        <v>0.0</v>
      </c>
      <c r="BO366" s="197" t="n">
        <v>0.0</v>
      </c>
      <c r="BP366" s="197" t="n">
        <v>0.0</v>
      </c>
      <c r="BQ366" s="197" t="n">
        <v>999999.0</v>
      </c>
      <c r="BR366" s="197" t="n">
        <v>0.0</v>
      </c>
      <c r="BS366" s="197" t="n">
        <v>999999.0</v>
      </c>
      <c r="BT366" s="197" t="n">
        <v>0.0</v>
      </c>
      <c r="BU366" s="197" t="n">
        <v>228.6869354248047</v>
      </c>
      <c r="BV366" s="197" t="n">
        <v>246.43673706054688</v>
      </c>
      <c r="BW366" s="197" t="n">
        <v>99000.0</v>
      </c>
      <c r="BX366" s="197" t="n">
        <v>184.75035095214844</v>
      </c>
      <c r="BY366" s="197" t="n">
        <v>186.75765991210938</v>
      </c>
      <c r="BZ366" s="197" t="n">
        <v>99000.0</v>
      </c>
      <c r="CA366" s="197" t="n">
        <v>321.95526123046875</v>
      </c>
      <c r="CB366" s="197" t="n">
        <v>460.7352600097656</v>
      </c>
      <c r="CC366" s="197" t="n">
        <v>631.5789184570312</v>
      </c>
      <c r="CD366" s="197" t="n">
        <v>207.7016143798828</v>
      </c>
      <c r="CE366" s="197" t="n">
        <v>207.0355682373047</v>
      </c>
      <c r="CF366" s="197" t="n">
        <v>8000.0</v>
      </c>
      <c r="CG366" s="197" t="n">
        <v>0.0</v>
      </c>
      <c r="CH366" s="197" t="n">
        <v>1696.1448974609375</v>
      </c>
      <c r="CI366" s="197" t="n">
        <v>800.0</v>
      </c>
      <c r="CJ366" s="197" t="n">
        <v>2496.14501953125</v>
      </c>
      <c r="CK366" s="197" t="n">
        <v>20000.0</v>
      </c>
      <c r="CL366" s="197" t="n">
        <v>20000.0</v>
      </c>
      <c r="CM366" s="197" t="n">
        <v>20000.0</v>
      </c>
      <c r="CN366" s="197" t="n">
        <v>20000.0</v>
      </c>
      <c r="CO366" s="197" t="n">
        <v>20000.0</v>
      </c>
      <c r="CP366" s="197" t="n">
        <v>20000.0</v>
      </c>
      <c r="CQ366" s="197" t="n">
        <v>20000.0</v>
      </c>
      <c r="CR366" s="197" t="n">
        <v>5000.0</v>
      </c>
      <c r="CS366" s="197" t="n">
        <v>0.0</v>
      </c>
      <c r="CT366" s="197" t="n">
        <v>0.0</v>
      </c>
      <c r="CU366" s="197" t="n">
        <v>1677.611328125</v>
      </c>
    </row>
    <row r="367" spans="2:99">
      <c r="B367" s="122" t="s">
        <v>767</v>
      </c>
      <c r="C367" s="197" t="n">
        <v>4552.0</v>
      </c>
      <c r="D367" s="197" t="n">
        <v>3435.0</v>
      </c>
      <c r="E367" s="197" t="n">
        <v>800.0</v>
      </c>
      <c r="F367" s="122" t="s">
        <v>767</v>
      </c>
      <c r="G367" s="197" t="n">
        <v>4500.15625</v>
      </c>
      <c r="H367" s="197" t="n">
        <v>3435.0</v>
      </c>
      <c r="I367" s="197" t="n">
        <v>800.0</v>
      </c>
      <c r="J367" s="197" t="n">
        <v>830.2319946289062</v>
      </c>
      <c r="K367" s="197" t="n">
        <v>892.3070678710938</v>
      </c>
      <c r="L367" s="197" t="n">
        <v>800.0</v>
      </c>
      <c r="M367" s="197" t="n">
        <v>800.0</v>
      </c>
      <c r="N367" s="197" t="n">
        <v>700.0</v>
      </c>
      <c r="O367" s="197" t="n">
        <v>700.0</v>
      </c>
      <c r="P367" s="197" t="n">
        <v>700.0</v>
      </c>
      <c r="Q367" s="197" t="n">
        <v>15092.0595703125</v>
      </c>
      <c r="R367" s="197" t="n">
        <v>5556.93310546875</v>
      </c>
      <c r="S367" s="197" t="n">
        <v>0.0</v>
      </c>
      <c r="T367" s="197" t="n">
        <v>0.0</v>
      </c>
      <c r="U367" s="197" t="n">
        <v>-162.79278564453125</v>
      </c>
      <c r="V367" s="197" t="n">
        <v>10845.40625</v>
      </c>
      <c r="W367" s="197" t="n">
        <v>5259.4951171875</v>
      </c>
      <c r="X367" s="197" t="n">
        <v>5585.91064453125</v>
      </c>
      <c r="Y367" s="197" t="n">
        <v>0.0</v>
      </c>
      <c r="Z367" s="197" t="n">
        <v>8279.1669921875</v>
      </c>
      <c r="AA367" s="197" t="n">
        <v>1.0</v>
      </c>
      <c r="AB367" s="197" t="n">
        <v>0.0</v>
      </c>
      <c r="AC367" s="197" t="n">
        <v>0.0</v>
      </c>
      <c r="AD367" s="197" t="n">
        <v>0.3499999940395355</v>
      </c>
      <c r="AE367" s="197" t="n">
        <v>7696.24072265625</v>
      </c>
      <c r="AF367" s="197" t="n">
        <v>0.0</v>
      </c>
      <c r="AG367" s="197" t="n">
        <v>281.07257080078125</v>
      </c>
      <c r="AH367" s="197" t="n">
        <v>2292.997314453125</v>
      </c>
      <c r="AI367" s="197" t="n">
        <v>876.318359375</v>
      </c>
      <c r="AJ367" s="197" t="n">
        <v>222.26011657714844</v>
      </c>
      <c r="AK367" s="197" t="n">
        <v>288.0830078125</v>
      </c>
      <c r="AL367" s="197" t="n">
        <v>6680.0</v>
      </c>
      <c r="AM367" s="197" t="n">
        <v>4457.51123046875</v>
      </c>
      <c r="AN367" s="197" t="n">
        <v>1600.0</v>
      </c>
      <c r="AO367" s="197" t="n">
        <v>700.0</v>
      </c>
      <c r="AP367" s="197" t="n">
        <v>800.0</v>
      </c>
      <c r="AQ367" s="197" t="n">
        <v>813.3214721679688</v>
      </c>
      <c r="AR367" s="197" t="n">
        <v>894.7532958984375</v>
      </c>
      <c r="AS367" s="197" t="n">
        <v>0.9453960657119751</v>
      </c>
      <c r="AT367" s="197" t="n">
        <v>5315.2353515625</v>
      </c>
      <c r="AU367" s="197" t="n">
        <v>0.0</v>
      </c>
      <c r="AV367" s="197" t="n">
        <v>19731.609375</v>
      </c>
      <c r="AW367" s="197" t="n">
        <v>5.313689231872559</v>
      </c>
      <c r="AX367" s="197" t="n">
        <v>0.0</v>
      </c>
      <c r="AY367" s="197" t="n">
        <v>999999.0</v>
      </c>
      <c r="AZ367" s="197" t="n">
        <v>0.0</v>
      </c>
      <c r="BA367" s="197" t="n">
        <v>999999.0</v>
      </c>
      <c r="BB367" s="197" t="n">
        <v>0.0</v>
      </c>
      <c r="BC367" s="197" t="n">
        <v>0.0</v>
      </c>
      <c r="BD367" s="197" t="n">
        <v>0.0</v>
      </c>
      <c r="BE367" s="197" t="n">
        <v>0.0</v>
      </c>
      <c r="BF367" s="197" t="n">
        <v>999999.0</v>
      </c>
      <c r="BG367" s="197" t="n">
        <v>999999.0</v>
      </c>
      <c r="BH367" s="197" t="n">
        <v>999999.0</v>
      </c>
      <c r="BI367" s="197" t="n">
        <v>0.0</v>
      </c>
      <c r="BJ367" s="197" t="n">
        <v>999999.0</v>
      </c>
      <c r="BK367" s="197" t="n">
        <v>999999.0</v>
      </c>
      <c r="BL367" s="197" t="n">
        <v>999999.0</v>
      </c>
      <c r="BM367" s="197" t="n">
        <v>0.0</v>
      </c>
      <c r="BN367" s="197" t="n">
        <v>0.0</v>
      </c>
      <c r="BO367" s="197" t="n">
        <v>0.0</v>
      </c>
      <c r="BP367" s="197" t="n">
        <v>0.0</v>
      </c>
      <c r="BQ367" s="197" t="n">
        <v>999999.0</v>
      </c>
      <c r="BR367" s="197" t="n">
        <v>0.0</v>
      </c>
      <c r="BS367" s="197" t="n">
        <v>999999.0</v>
      </c>
      <c r="BT367" s="197" t="n">
        <v>0.0</v>
      </c>
      <c r="BU367" s="197" t="n">
        <v>221.34738159179688</v>
      </c>
      <c r="BV367" s="197" t="n">
        <v>228.54136657714844</v>
      </c>
      <c r="BW367" s="197" t="n">
        <v>450.0</v>
      </c>
      <c r="BX367" s="197" t="n">
        <v>171.4967498779297</v>
      </c>
      <c r="BY367" s="197" t="n">
        <v>184.7827911376953</v>
      </c>
      <c r="BZ367" s="197" t="n">
        <v>450.0</v>
      </c>
      <c r="CA367" s="197" t="n">
        <v>261.6570739746094</v>
      </c>
      <c r="CB367" s="197" t="n">
        <v>320.7978515625</v>
      </c>
      <c r="CC367" s="197" t="n">
        <v>631.5789184570312</v>
      </c>
      <c r="CD367" s="197" t="n">
        <v>215.91610717773438</v>
      </c>
      <c r="CE367" s="197" t="n">
        <v>207.73109436035156</v>
      </c>
      <c r="CF367" s="197" t="n">
        <v>11000.0</v>
      </c>
      <c r="CG367" s="197" t="n">
        <v>0.0</v>
      </c>
      <c r="CH367" s="197" t="n">
        <v>736.3148803710938</v>
      </c>
      <c r="CI367" s="197" t="n">
        <v>800.0</v>
      </c>
      <c r="CJ367" s="197" t="n">
        <v>1536.31494140625</v>
      </c>
      <c r="CK367" s="197" t="n">
        <v>20000.0</v>
      </c>
      <c r="CL367" s="197" t="n">
        <v>800.0</v>
      </c>
      <c r="CM367" s="197" t="n">
        <v>20000.0</v>
      </c>
      <c r="CN367" s="197" t="n">
        <v>20000.0</v>
      </c>
      <c r="CO367" s="197" t="n">
        <v>20000.0</v>
      </c>
      <c r="CP367" s="197" t="n">
        <v>20000.0</v>
      </c>
      <c r="CQ367" s="197" t="n">
        <v>20000.0</v>
      </c>
      <c r="CR367" s="197" t="n">
        <v>5000.0</v>
      </c>
      <c r="CS367" s="197" t="n">
        <v>0.0</v>
      </c>
      <c r="CT367" s="197" t="n">
        <v>0.0</v>
      </c>
      <c r="CU367" s="197" t="n">
        <v>1389.2332763671875</v>
      </c>
    </row>
    <row r="368" spans="2:99">
      <c r="B368" s="122" t="s">
        <v>768</v>
      </c>
      <c r="C368" s="197" t="n">
        <v>4552.0</v>
      </c>
      <c r="D368" s="197" t="n">
        <v>3538.0</v>
      </c>
      <c r="E368" s="197" t="n">
        <v>975.0</v>
      </c>
      <c r="F368" s="122" t="s">
        <v>768</v>
      </c>
      <c r="G368" s="197" t="n">
        <v>4552.0</v>
      </c>
      <c r="H368" s="197" t="n">
        <v>3538.0</v>
      </c>
      <c r="I368" s="197" t="n">
        <v>975.0</v>
      </c>
      <c r="J368" s="197" t="n">
        <v>605.5664672851562</v>
      </c>
      <c r="K368" s="197" t="n">
        <v>659.36767578125</v>
      </c>
      <c r="L368" s="197" t="n">
        <v>800.0</v>
      </c>
      <c r="M368" s="197" t="n">
        <v>800.0</v>
      </c>
      <c r="N368" s="197" t="n">
        <v>700.0</v>
      </c>
      <c r="O368" s="197" t="n">
        <v>700.0</v>
      </c>
      <c r="P368" s="197" t="n">
        <v>700.0</v>
      </c>
      <c r="Q368" s="197" t="n">
        <v>15721.0263671875</v>
      </c>
      <c r="R368" s="197" t="n">
        <v>4953.5361328125</v>
      </c>
      <c r="S368" s="197" t="n">
        <v>0.0</v>
      </c>
      <c r="T368" s="197" t="n">
        <v>0.0</v>
      </c>
      <c r="U368" s="197" t="n">
        <v>-78.08043670654297</v>
      </c>
      <c r="V368" s="197" t="n">
        <v>11236.9697265625</v>
      </c>
      <c r="W368" s="197" t="n">
        <v>5374.314453125</v>
      </c>
      <c r="X368" s="197" t="n">
        <v>5862.6552734375</v>
      </c>
      <c r="Y368" s="197" t="n">
        <v>0.0</v>
      </c>
      <c r="Z368" s="197" t="n">
        <v>7338.70947265625</v>
      </c>
      <c r="AA368" s="197" t="n">
        <v>1.0</v>
      </c>
      <c r="AB368" s="197" t="n">
        <v>0.0</v>
      </c>
      <c r="AC368" s="197" t="n">
        <v>0.0</v>
      </c>
      <c r="AD368" s="197" t="n">
        <v>0.3499999940395355</v>
      </c>
      <c r="AE368" s="197" t="n">
        <v>7795.08251953125</v>
      </c>
      <c r="AF368" s="197" t="n">
        <v>113.40717315673828</v>
      </c>
      <c r="AG368" s="197" t="n">
        <v>3929.80908203125</v>
      </c>
      <c r="AH368" s="197" t="n">
        <v>2506.168701171875</v>
      </c>
      <c r="AI368" s="197" t="n">
        <v>1114.321533203125</v>
      </c>
      <c r="AJ368" s="197" t="n">
        <v>1414.7642822265625</v>
      </c>
      <c r="AK368" s="197" t="n">
        <v>1374.6673583984375</v>
      </c>
      <c r="AL368" s="197" t="n">
        <v>6680.0</v>
      </c>
      <c r="AM368" s="197" t="n">
        <v>4481.2109375</v>
      </c>
      <c r="AN368" s="197" t="n">
        <v>1600.0</v>
      </c>
      <c r="AO368" s="197" t="n">
        <v>700.0</v>
      </c>
      <c r="AP368" s="197" t="n">
        <v>800.0</v>
      </c>
      <c r="AQ368" s="197" t="n">
        <v>612.9810791015625</v>
      </c>
      <c r="AR368" s="197" t="n">
        <v>1067.0</v>
      </c>
      <c r="AS368" s="197" t="n">
        <v>0.7806987762451172</v>
      </c>
      <c r="AT368" s="197" t="n">
        <v>4090.247314453125</v>
      </c>
      <c r="AU368" s="197" t="n">
        <v>0.0</v>
      </c>
      <c r="AV368" s="197" t="n">
        <v>16532.208984375</v>
      </c>
      <c r="AW368" s="197" t="n">
        <v>-454.8522033691406</v>
      </c>
      <c r="AX368" s="197" t="n">
        <v>0.0</v>
      </c>
      <c r="AY368" s="197" t="n">
        <v>999993.5</v>
      </c>
      <c r="AZ368" s="197" t="n">
        <v>0.0</v>
      </c>
      <c r="BA368" s="197" t="n">
        <v>999999.0</v>
      </c>
      <c r="BB368" s="197" t="n">
        <v>0.0</v>
      </c>
      <c r="BC368" s="197" t="n">
        <v>0.0</v>
      </c>
      <c r="BD368" s="197" t="n">
        <v>0.0</v>
      </c>
      <c r="BE368" s="197" t="n">
        <v>0.0</v>
      </c>
      <c r="BF368" s="197" t="n">
        <v>999999.0</v>
      </c>
      <c r="BG368" s="197" t="n">
        <v>999999.0</v>
      </c>
      <c r="BH368" s="197" t="n">
        <v>999999.0</v>
      </c>
      <c r="BI368" s="197" t="n">
        <v>0.0</v>
      </c>
      <c r="BJ368" s="197" t="n">
        <v>999999.0</v>
      </c>
      <c r="BK368" s="197" t="n">
        <v>999999.0</v>
      </c>
      <c r="BL368" s="197" t="n">
        <v>999999.0</v>
      </c>
      <c r="BM368" s="197" t="n">
        <v>0.0</v>
      </c>
      <c r="BN368" s="197" t="n">
        <v>0.0</v>
      </c>
      <c r="BO368" s="197" t="n">
        <v>0.0</v>
      </c>
      <c r="BP368" s="197" t="n">
        <v>0.0</v>
      </c>
      <c r="BQ368" s="197" t="n">
        <v>999999.0</v>
      </c>
      <c r="BR368" s="197" t="n">
        <v>0.0</v>
      </c>
      <c r="BS368" s="197" t="n">
        <v>999999.0</v>
      </c>
      <c r="BT368" s="197" t="n">
        <v>0.0</v>
      </c>
      <c r="BU368" s="197" t="n">
        <v>238.56068420410156</v>
      </c>
      <c r="BV368" s="197" t="n">
        <v>221.1815948486328</v>
      </c>
      <c r="BW368" s="197" t="n">
        <v>450.0</v>
      </c>
      <c r="BX368" s="197" t="n">
        <v>192.55494689941406</v>
      </c>
      <c r="BY368" s="197" t="n">
        <v>171.7410125732422</v>
      </c>
      <c r="BZ368" s="197" t="n">
        <v>450.0</v>
      </c>
      <c r="CA368" s="197" t="n">
        <v>360.9256591796875</v>
      </c>
      <c r="CB368" s="197" t="n">
        <v>260.6470642089844</v>
      </c>
      <c r="CC368" s="197" t="n">
        <v>631.5789184570312</v>
      </c>
      <c r="CD368" s="197" t="n">
        <v>300.6256103515625</v>
      </c>
      <c r="CE368" s="197" t="n">
        <v>216.70166015625</v>
      </c>
      <c r="CF368" s="197" t="n">
        <v>11000.0</v>
      </c>
      <c r="CG368" s="197" t="n">
        <v>0.0</v>
      </c>
      <c r="CH368" s="197" t="n">
        <v>1000.0</v>
      </c>
      <c r="CI368" s="197" t="n">
        <v>984.3447875976562</v>
      </c>
      <c r="CJ368" s="197" t="n">
        <v>1984.3448486328125</v>
      </c>
      <c r="CK368" s="197" t="n">
        <v>20000.0</v>
      </c>
      <c r="CL368" s="197" t="n">
        <v>2274.193603515625</v>
      </c>
      <c r="CM368" s="197" t="n">
        <v>20000.0</v>
      </c>
      <c r="CN368" s="197" t="n">
        <v>20000.0</v>
      </c>
      <c r="CO368" s="197" t="n">
        <v>20000.0</v>
      </c>
      <c r="CP368" s="197" t="n">
        <v>20000.0</v>
      </c>
      <c r="CQ368" s="197" t="n">
        <v>20000.0</v>
      </c>
      <c r="CR368" s="197" t="n">
        <v>5000.0</v>
      </c>
      <c r="CS368" s="197" t="n">
        <v>0.0</v>
      </c>
      <c r="CT368" s="197" t="n">
        <v>0.0</v>
      </c>
      <c r="CU368" s="197" t="n">
        <v>1238.384033203125</v>
      </c>
    </row>
    <row r="369" spans="2:99">
      <c r="B369" s="122" t="s">
        <v>769</v>
      </c>
      <c r="C369" s="197" t="n">
        <v>4500.0</v>
      </c>
      <c r="D369" s="197" t="n">
        <v>3538.0</v>
      </c>
      <c r="E369" s="197" t="n">
        <v>975.0</v>
      </c>
      <c r="F369" s="122" t="s">
        <v>769</v>
      </c>
      <c r="G369" s="197" t="n">
        <v>4150.287109375</v>
      </c>
      <c r="H369" s="197" t="n">
        <v>3377.354736328125</v>
      </c>
      <c r="I369" s="197" t="n">
        <v>975.0</v>
      </c>
      <c r="J369" s="197" t="n">
        <v>375.2575988769531</v>
      </c>
      <c r="K369" s="197" t="n">
        <v>466.2482604980469</v>
      </c>
      <c r="L369" s="197" t="n">
        <v>2651.1767578125</v>
      </c>
      <c r="M369" s="197" t="n">
        <v>2651.1767578125</v>
      </c>
      <c r="N369" s="197" t="n">
        <v>2651.1767578125</v>
      </c>
      <c r="O369" s="197" t="n">
        <v>1858.4449462890625</v>
      </c>
      <c r="P369" s="197" t="n">
        <v>2651.1767578125</v>
      </c>
      <c r="Q369" s="197" t="n">
        <v>11733.55859375</v>
      </c>
      <c r="R369" s="197" t="n">
        <v>2535.4912109375</v>
      </c>
      <c r="S369" s="197" t="n">
        <v>0.0</v>
      </c>
      <c r="T369" s="197" t="n">
        <v>0.0</v>
      </c>
      <c r="U369" s="197" t="n">
        <v>-110.19914245605469</v>
      </c>
      <c r="V369" s="197" t="n">
        <v>947.7481079101562</v>
      </c>
      <c r="W369" s="197" t="n">
        <v>947.7481079101562</v>
      </c>
      <c r="X369" s="197" t="n">
        <v>0.0</v>
      </c>
      <c r="Y369" s="197" t="n">
        <v>0.0</v>
      </c>
      <c r="Z369" s="197" t="n">
        <v>4550.0</v>
      </c>
      <c r="AA369" s="197" t="n">
        <v>0.0</v>
      </c>
      <c r="AB369" s="197" t="n">
        <v>792.7318725585938</v>
      </c>
      <c r="AC369" s="197" t="n">
        <v>0.0</v>
      </c>
      <c r="AD369" s="197" t="n">
        <v>0.3499999940395355</v>
      </c>
      <c r="AE369" s="197" t="n">
        <v>5302.353515625</v>
      </c>
      <c r="AF369" s="197" t="n">
        <v>0.0</v>
      </c>
      <c r="AG369" s="197" t="n">
        <v>7612.21630859375</v>
      </c>
      <c r="AH369" s="197" t="n">
        <v>1899.2591552734375</v>
      </c>
      <c r="AI369" s="197" t="n">
        <v>552.405517578125</v>
      </c>
      <c r="AJ369" s="197" t="n">
        <v>2563.523681640625</v>
      </c>
      <c r="AK369" s="197" t="n">
        <v>2415.75390625</v>
      </c>
      <c r="AL369" s="197" t="n">
        <v>6680.0</v>
      </c>
      <c r="AM369" s="197" t="n">
        <v>4499.9951171875</v>
      </c>
      <c r="AN369" s="197" t="n">
        <v>0.0</v>
      </c>
      <c r="AO369" s="197" t="n">
        <v>0.0</v>
      </c>
      <c r="AP369" s="197" t="n">
        <v>0.0</v>
      </c>
      <c r="AQ369" s="197" t="n">
        <v>441.2723083496094</v>
      </c>
      <c r="AR369" s="197" t="n">
        <v>867.2050170898438</v>
      </c>
      <c r="AS369" s="197" t="n">
        <v>0.8513548374176025</v>
      </c>
      <c r="AT369" s="197" t="n">
        <v>-2080.66748046875</v>
      </c>
      <c r="AU369" s="197" t="n">
        <v>2443.94873046875</v>
      </c>
      <c r="AV369" s="197" t="n">
        <v>8058.0283203125</v>
      </c>
      <c r="AW369" s="197" t="n">
        <v>2447.236572265625</v>
      </c>
      <c r="AX369" s="197" t="n">
        <v>1.3892865180969238</v>
      </c>
      <c r="AY369" s="197" t="n">
        <v>-7392.7353515625</v>
      </c>
      <c r="AZ369" s="197" t="n">
        <v>0.0</v>
      </c>
      <c r="BA369" s="197" t="n">
        <v>9152.1328125</v>
      </c>
      <c r="BB369" s="197" t="n">
        <v>2913.000244140625</v>
      </c>
      <c r="BC369" s="197" t="n">
        <v>0.0</v>
      </c>
      <c r="BD369" s="197" t="n">
        <v>0.0</v>
      </c>
      <c r="BE369" s="197" t="n">
        <v>0.5132064819335938</v>
      </c>
      <c r="BF369" s="197" t="n">
        <v>999998.0</v>
      </c>
      <c r="BG369" s="197" t="n">
        <v>999998.0</v>
      </c>
      <c r="BH369" s="197" t="n">
        <v>11432.203125</v>
      </c>
      <c r="BI369" s="197" t="n">
        <v>0.0</v>
      </c>
      <c r="BJ369" s="197" t="n">
        <v>999999.0</v>
      </c>
      <c r="BK369" s="197" t="n">
        <v>999999.0</v>
      </c>
      <c r="BL369" s="197" t="n">
        <v>17543.92578125</v>
      </c>
      <c r="BM369" s="197" t="n">
        <v>0.0</v>
      </c>
      <c r="BN369" s="197" t="n">
        <v>0.0</v>
      </c>
      <c r="BO369" s="197" t="n">
        <v>-18169.064453125</v>
      </c>
      <c r="BP369" s="197" t="n">
        <v>0.0</v>
      </c>
      <c r="BQ369" s="197" t="n">
        <v>999999.0</v>
      </c>
      <c r="BR369" s="197" t="n">
        <v>0.0</v>
      </c>
      <c r="BS369" s="197" t="n">
        <v>999999.0</v>
      </c>
      <c r="BT369" s="197" t="n">
        <v>0.0</v>
      </c>
      <c r="BU369" s="197" t="n">
        <v>238.32826232910156</v>
      </c>
      <c r="BV369" s="197" t="n">
        <v>238.21498107910156</v>
      </c>
      <c r="BW369" s="197" t="n">
        <v>450.0</v>
      </c>
      <c r="BX369" s="197" t="n">
        <v>210.6090850830078</v>
      </c>
      <c r="BY369" s="197" t="n">
        <v>193.36752319335938</v>
      </c>
      <c r="BZ369" s="197" t="n">
        <v>450.0</v>
      </c>
      <c r="CA369" s="197" t="n">
        <v>328.42730712890625</v>
      </c>
      <c r="CB369" s="197" t="n">
        <v>361.80841064453125</v>
      </c>
      <c r="CC369" s="197" t="n">
        <v>631.5789184570312</v>
      </c>
      <c r="CD369" s="197" t="n">
        <v>379.0201110839844</v>
      </c>
      <c r="CE369" s="197" t="n">
        <v>309.5689392089844</v>
      </c>
      <c r="CF369" s="197" t="n">
        <v>99000.0</v>
      </c>
      <c r="CG369" s="197" t="n">
        <v>8560.318359375</v>
      </c>
      <c r="CH369" s="197" t="n">
        <v>2500.0</v>
      </c>
      <c r="CI369" s="197" t="n">
        <v>2000.0</v>
      </c>
      <c r="CJ369" s="197" t="n">
        <v>4500.0</v>
      </c>
      <c r="CK369" s="197" t="n">
        <v>20000.0</v>
      </c>
      <c r="CL369" s="197" t="n">
        <v>20000.0</v>
      </c>
      <c r="CM369" s="197" t="n">
        <v>20000.0</v>
      </c>
      <c r="CN369" s="197" t="n">
        <v>20000.0</v>
      </c>
      <c r="CO369" s="197" t="n">
        <v>20000.0</v>
      </c>
      <c r="CP369" s="197" t="n">
        <v>20000.0</v>
      </c>
      <c r="CQ369" s="197" t="n">
        <v>20000.0</v>
      </c>
      <c r="CR369" s="197" t="n">
        <v>5000.0</v>
      </c>
      <c r="CS369" s="197" t="n">
        <v>26.0</v>
      </c>
      <c r="CT369" s="197" t="n">
        <v>26.0</v>
      </c>
      <c r="CU369" s="197" t="n">
        <v>633.872802734375</v>
      </c>
    </row>
    <row r="370" spans="2:99">
      <c r="B370" s="122" t="s">
        <v>770</v>
      </c>
      <c r="C370" s="197" t="n">
        <v>4150.0</v>
      </c>
      <c r="D370" s="197" t="n">
        <v>3538.0</v>
      </c>
      <c r="E370" s="197" t="n">
        <v>950.0</v>
      </c>
      <c r="F370" s="122" t="s">
        <v>770</v>
      </c>
      <c r="G370" s="197" t="n">
        <v>3499.942138671875</v>
      </c>
      <c r="H370" s="197" t="n">
        <v>2731.402587890625</v>
      </c>
      <c r="I370" s="197" t="n">
        <v>739.2369384765625</v>
      </c>
      <c r="J370" s="197" t="n">
        <v>93.93208312988281</v>
      </c>
      <c r="K370" s="197" t="n">
        <v>481.49359130859375</v>
      </c>
      <c r="L370" s="197" t="n">
        <v>2555.81494140625</v>
      </c>
      <c r="M370" s="197" t="n">
        <v>2555.81494140625</v>
      </c>
      <c r="N370" s="197" t="n">
        <v>6040.001953125</v>
      </c>
      <c r="O370" s="197" t="n">
        <v>6040.001953125</v>
      </c>
      <c r="P370" s="197" t="n">
        <v>6040.001953125</v>
      </c>
      <c r="Q370" s="197" t="n">
        <v>22188.2265625</v>
      </c>
      <c r="R370" s="197" t="n">
        <v>1503.3779296875</v>
      </c>
      <c r="S370" s="197" t="n">
        <v>0.0</v>
      </c>
      <c r="T370" s="197" t="n">
        <v>0.0</v>
      </c>
      <c r="U370" s="197" t="n">
        <v>-184.9090118408203</v>
      </c>
      <c r="V370" s="197" t="n">
        <v>2745.033203125</v>
      </c>
      <c r="W370" s="197" t="n">
        <v>0.0</v>
      </c>
      <c r="X370" s="197" t="n">
        <v>0.0</v>
      </c>
      <c r="Y370" s="197" t="n">
        <v>0.0</v>
      </c>
      <c r="Z370" s="197" t="n">
        <v>8000.0</v>
      </c>
      <c r="AA370" s="197" t="n">
        <v>0.0</v>
      </c>
      <c r="AB370" s="197" t="n">
        <v>0.0</v>
      </c>
      <c r="AC370" s="197" t="n">
        <v>0.0</v>
      </c>
      <c r="AD370" s="197" t="n">
        <v>0.6499999761581421</v>
      </c>
      <c r="AE370" s="197" t="n">
        <v>15566.5478515625</v>
      </c>
      <c r="AF370" s="197" t="n">
        <v>2338.130126953125</v>
      </c>
      <c r="AG370" s="197" t="n">
        <v>11750.0</v>
      </c>
      <c r="AH370" s="197" t="n">
        <v>4586.3857421875</v>
      </c>
      <c r="AI370" s="197" t="n">
        <v>3250.0</v>
      </c>
      <c r="AJ370" s="197" t="n">
        <v>9000.0</v>
      </c>
      <c r="AK370" s="197" t="n">
        <v>8834.97265625</v>
      </c>
      <c r="AL370" s="197" t="n">
        <v>6680.0</v>
      </c>
      <c r="AM370" s="197" t="n">
        <v>4537.63818359375</v>
      </c>
      <c r="AN370" s="197" t="n">
        <v>0.0</v>
      </c>
      <c r="AO370" s="197" t="n">
        <v>0.0</v>
      </c>
      <c r="AP370" s="197" t="n">
        <v>0.0</v>
      </c>
      <c r="AQ370" s="197" t="n">
        <v>340.4159851074219</v>
      </c>
      <c r="AR370" s="197" t="n">
        <v>710.7517700195312</v>
      </c>
      <c r="AS370" s="197" t="n">
        <v>0.6613635420799255</v>
      </c>
      <c r="AT370" s="197" t="n">
        <v>-6087.6513671875</v>
      </c>
      <c r="AU370" s="197" t="n">
        <v>9204.697265625</v>
      </c>
      <c r="AV370" s="197" t="n">
        <v>8645.32421875</v>
      </c>
      <c r="AW370" s="197" t="n">
        <v>10745.033203125</v>
      </c>
      <c r="AX370" s="197" t="n">
        <v>1.2946463823318481</v>
      </c>
      <c r="AY370" s="197" t="n">
        <v>-14466.3603515625</v>
      </c>
      <c r="AZ370" s="197" t="n">
        <v>0.0</v>
      </c>
      <c r="BA370" s="197" t="n">
        <v>14374.046875</v>
      </c>
      <c r="BB370" s="197" t="n">
        <v>6356.716796875</v>
      </c>
      <c r="BC370" s="197" t="n">
        <v>0.0</v>
      </c>
      <c r="BD370" s="197" t="n">
        <v>0.5677998065948486</v>
      </c>
      <c r="BE370" s="197" t="n">
        <v>0.5765637755393982</v>
      </c>
      <c r="BF370" s="197" t="n">
        <v>999998.0</v>
      </c>
      <c r="BG370" s="197" t="n">
        <v>1970.2049560546875</v>
      </c>
      <c r="BH370" s="197" t="n">
        <v>1855.4437255859375</v>
      </c>
      <c r="BI370" s="197" t="n">
        <v>0.0</v>
      </c>
      <c r="BJ370" s="197" t="n">
        <v>999999.0</v>
      </c>
      <c r="BK370" s="197" t="n">
        <v>14618.892578125</v>
      </c>
      <c r="BL370" s="197" t="n">
        <v>14699.36328125</v>
      </c>
      <c r="BM370" s="197" t="n">
        <v>0.0</v>
      </c>
      <c r="BN370" s="197" t="n">
        <v>212.14474487304688</v>
      </c>
      <c r="BO370" s="197" t="n">
        <v>233.8159942626953</v>
      </c>
      <c r="BP370" s="197" t="n">
        <v>0.0</v>
      </c>
      <c r="BQ370" s="197" t="n">
        <v>999999.0</v>
      </c>
      <c r="BR370" s="197" t="n">
        <v>0.0</v>
      </c>
      <c r="BS370" s="197" t="n">
        <v>999999.0</v>
      </c>
      <c r="BT370" s="197" t="n">
        <v>0.0</v>
      </c>
      <c r="BU370" s="197" t="n">
        <v>292.7184753417969</v>
      </c>
      <c r="BV370" s="197" t="n">
        <v>238.34646606445312</v>
      </c>
      <c r="BW370" s="197" t="n">
        <v>450.0</v>
      </c>
      <c r="BX370" s="197" t="n">
        <v>341.7967834472656</v>
      </c>
      <c r="BY370" s="197" t="n">
        <v>210.43765258789062</v>
      </c>
      <c r="BZ370" s="197" t="n">
        <v>630.0</v>
      </c>
      <c r="CA370" s="197" t="n">
        <v>239.55906677246094</v>
      </c>
      <c r="CB370" s="197" t="n">
        <v>325.8531494140625</v>
      </c>
      <c r="CC370" s="197" t="n">
        <v>631.5789184570312</v>
      </c>
      <c r="CD370" s="197" t="n">
        <v>2115.30419921875</v>
      </c>
      <c r="CE370" s="197" t="n">
        <v>376.9712829589844</v>
      </c>
      <c r="CF370" s="197" t="n">
        <v>99000.0</v>
      </c>
      <c r="CG370" s="197" t="n">
        <v>22188.2265625</v>
      </c>
      <c r="CH370" s="197" t="n">
        <v>6680.0</v>
      </c>
      <c r="CI370" s="197" t="n">
        <v>4537.63818359375</v>
      </c>
      <c r="CJ370" s="197" t="n">
        <v>11217.638671875</v>
      </c>
      <c r="CK370" s="197" t="n">
        <v>20000.0</v>
      </c>
      <c r="CL370" s="197" t="n">
        <v>20000.0</v>
      </c>
      <c r="CM370" s="197" t="n">
        <v>20000.0</v>
      </c>
      <c r="CN370" s="197" t="n">
        <v>20000.0</v>
      </c>
      <c r="CO370" s="197" t="n">
        <v>20000.0</v>
      </c>
      <c r="CP370" s="197" t="n">
        <v>20000.0</v>
      </c>
      <c r="CQ370" s="197" t="n">
        <v>20000.0</v>
      </c>
      <c r="CR370" s="197" t="n">
        <v>5000.0</v>
      </c>
      <c r="CS370" s="197" t="n">
        <v>31.0</v>
      </c>
      <c r="CT370" s="197" t="n">
        <v>31.0</v>
      </c>
      <c r="CU370" s="197" t="n">
        <v>375.844482421875</v>
      </c>
    </row>
    <row r="371" spans="2:99">
      <c r="B371" s="122" t="s">
        <v>771</v>
      </c>
      <c r="C371" s="197" t="n">
        <v>3700.0</v>
      </c>
      <c r="D371" s="197" t="n">
        <v>3538.0</v>
      </c>
      <c r="E371" s="197" t="n">
        <v>800.0</v>
      </c>
      <c r="F371" s="122" t="s">
        <v>771</v>
      </c>
      <c r="G371" s="197" t="n">
        <v>3198.32568359375</v>
      </c>
      <c r="H371" s="197" t="n">
        <v>2247.0888671875</v>
      </c>
      <c r="I371" s="197" t="n">
        <v>671.6869506835938</v>
      </c>
      <c r="J371" s="197" t="n">
        <v>45.0</v>
      </c>
      <c r="K371" s="197" t="n">
        <v>533.0518798828125</v>
      </c>
      <c r="L371" s="197" t="n">
        <v>4504.46337890625</v>
      </c>
      <c r="M371" s="197" t="n">
        <v>4504.46337890625</v>
      </c>
      <c r="N371" s="197" t="n">
        <v>6680.0</v>
      </c>
      <c r="O371" s="197" t="n">
        <v>6680.0</v>
      </c>
      <c r="P371" s="197" t="n">
        <v>6680.0</v>
      </c>
      <c r="Q371" s="197" t="n">
        <v>16514.38671875</v>
      </c>
      <c r="R371" s="197" t="n">
        <v>1474.33740234375</v>
      </c>
      <c r="S371" s="197" t="n">
        <v>0.0</v>
      </c>
      <c r="T371" s="197" t="n">
        <v>0.0</v>
      </c>
      <c r="U371" s="197" t="n">
        <v>-93.04434967041016</v>
      </c>
      <c r="V371" s="197" t="n">
        <v>0.0</v>
      </c>
      <c r="W371" s="197" t="n">
        <v>0.0</v>
      </c>
      <c r="X371" s="197" t="n">
        <v>0.0</v>
      </c>
      <c r="Y371" s="197" t="n">
        <v>0.0</v>
      </c>
      <c r="Z371" s="197" t="n">
        <v>4000.0</v>
      </c>
      <c r="AA371" s="197" t="n">
        <v>0.0</v>
      </c>
      <c r="AB371" s="197" t="n">
        <v>0.0</v>
      </c>
      <c r="AC371" s="197" t="n">
        <v>0.0</v>
      </c>
      <c r="AD371" s="197" t="n">
        <v>0.6499999761581421</v>
      </c>
      <c r="AE371" s="197" t="n">
        <v>11873.6123046875</v>
      </c>
      <c r="AF371" s="197" t="n">
        <v>0.0</v>
      </c>
      <c r="AG371" s="197" t="n">
        <v>6486.95751953125</v>
      </c>
      <c r="AH371" s="197" t="n">
        <v>1688.8494873046875</v>
      </c>
      <c r="AI371" s="197" t="n">
        <v>346.7223205566406</v>
      </c>
      <c r="AJ371" s="197" t="n">
        <v>6884.439453125</v>
      </c>
      <c r="AK371" s="197" t="n">
        <v>6868.9169921875</v>
      </c>
      <c r="AL371" s="197" t="n">
        <v>6680.0</v>
      </c>
      <c r="AM371" s="197" t="n">
        <v>4504.46337890625</v>
      </c>
      <c r="AN371" s="197" t="n">
        <v>0.0</v>
      </c>
      <c r="AO371" s="197" t="n">
        <v>0.0</v>
      </c>
      <c r="AP371" s="197" t="n">
        <v>0.0</v>
      </c>
      <c r="AQ371" s="197" t="n">
        <v>158.79092407226562</v>
      </c>
      <c r="AR371" s="197" t="n">
        <v>695.5064086914062</v>
      </c>
      <c r="AS371" s="197" t="n">
        <v>0.7604760527610779</v>
      </c>
      <c r="AT371" s="197" t="n">
        <v>-286.781982421875</v>
      </c>
      <c r="AU371" s="197" t="n">
        <v>377.1084899902344</v>
      </c>
      <c r="AV371" s="197" t="n">
        <v>12370.1953125</v>
      </c>
      <c r="AW371" s="197" t="n">
        <v>2577.604736328125</v>
      </c>
      <c r="AX371" s="197" t="n">
        <v>1.2370972633361816</v>
      </c>
      <c r="AY371" s="197" t="n">
        <v>-3137.403564453125</v>
      </c>
      <c r="AZ371" s="197" t="n">
        <v>0.0</v>
      </c>
      <c r="BA371" s="197" t="n">
        <v>17452.216796875</v>
      </c>
      <c r="BB371" s="197" t="n">
        <v>-929.697265625</v>
      </c>
      <c r="BC371" s="197" t="n">
        <v>0.0</v>
      </c>
      <c r="BD371" s="197" t="n">
        <v>0.5507352948188782</v>
      </c>
      <c r="BE371" s="197" t="n">
        <v>0.6043105721473694</v>
      </c>
      <c r="BF371" s="197" t="n">
        <v>999998.0</v>
      </c>
      <c r="BG371" s="197" t="n">
        <v>4923.70849609375</v>
      </c>
      <c r="BH371" s="197" t="n">
        <v>4497.97705078125</v>
      </c>
      <c r="BI371" s="197" t="n">
        <v>0.0</v>
      </c>
      <c r="BJ371" s="197" t="n">
        <v>999999.0</v>
      </c>
      <c r="BK371" s="197" t="n">
        <v>14089.8671875</v>
      </c>
      <c r="BL371" s="197" t="n">
        <v>14555.8154296875</v>
      </c>
      <c r="BM371" s="197" t="n">
        <v>0.0</v>
      </c>
      <c r="BN371" s="197" t="n">
        <v>-1138.6978759765625</v>
      </c>
      <c r="BO371" s="197" t="n">
        <v>-1442.038818359375</v>
      </c>
      <c r="BP371" s="197" t="n">
        <v>0.0</v>
      </c>
      <c r="BQ371" s="197" t="n">
        <v>999999.0</v>
      </c>
      <c r="BR371" s="197" t="n">
        <v>0.0</v>
      </c>
      <c r="BS371" s="197" t="n">
        <v>999999.0</v>
      </c>
      <c r="BT371" s="197" t="n">
        <v>0.0</v>
      </c>
      <c r="BU371" s="197" t="n">
        <v>461.3180847167969</v>
      </c>
      <c r="BV371" s="197" t="n">
        <v>302.6231384277344</v>
      </c>
      <c r="BW371" s="197" t="n">
        <v>1350.0</v>
      </c>
      <c r="BX371" s="197" t="n">
        <v>408.1894226074219</v>
      </c>
      <c r="BY371" s="197" t="n">
        <v>351.1171875</v>
      </c>
      <c r="BZ371" s="197" t="n">
        <v>1740.0</v>
      </c>
      <c r="CA371" s="197" t="n">
        <v>278.9627990722656</v>
      </c>
      <c r="CB371" s="197" t="n">
        <v>240.01934814453125</v>
      </c>
      <c r="CC371" s="197" t="n">
        <v>705.26318359375</v>
      </c>
      <c r="CD371" s="197" t="n">
        <v>2339.789306640625</v>
      </c>
      <c r="CE371" s="197" t="n">
        <v>2215.932861328125</v>
      </c>
      <c r="CF371" s="197" t="n">
        <v>99000.0</v>
      </c>
      <c r="CG371" s="197" t="n">
        <v>14955.189453125</v>
      </c>
      <c r="CH371" s="197" t="n">
        <v>6680.0</v>
      </c>
      <c r="CI371" s="197" t="n">
        <v>4504.46337890625</v>
      </c>
      <c r="CJ371" s="197" t="n">
        <v>11184.462890625</v>
      </c>
      <c r="CK371" s="197" t="n">
        <v>20000.0</v>
      </c>
      <c r="CL371" s="197" t="n">
        <v>20000.0</v>
      </c>
      <c r="CM371" s="197" t="n">
        <v>20000.0</v>
      </c>
      <c r="CN371" s="197" t="n">
        <v>20000.0</v>
      </c>
      <c r="CO371" s="197" t="n">
        <v>20000.0</v>
      </c>
      <c r="CP371" s="197" t="n">
        <v>20000.0</v>
      </c>
      <c r="CQ371" s="197" t="n">
        <v>20000.0</v>
      </c>
      <c r="CR371" s="197" t="n">
        <v>5000.0</v>
      </c>
      <c r="CS371" s="197" t="n">
        <v>31.0</v>
      </c>
      <c r="CT371" s="197" t="n">
        <v>31.0</v>
      </c>
      <c r="CU371" s="197" t="n">
        <v>368.5843505859375</v>
      </c>
    </row>
    <row r="372" spans="2:99">
      <c r="B372" s="122" t="s">
        <v>772</v>
      </c>
      <c r="C372" s="197" t="n">
        <v>3400.0</v>
      </c>
      <c r="D372" s="197" t="n">
        <v>3350.0</v>
      </c>
      <c r="E372" s="197" t="n">
        <v>650.0</v>
      </c>
      <c r="F372" s="122" t="s">
        <v>772</v>
      </c>
      <c r="G372" s="197" t="n">
        <v>2995.42724609375</v>
      </c>
      <c r="H372" s="197" t="n">
        <v>1784.8707275390625</v>
      </c>
      <c r="I372" s="197" t="n">
        <v>541.5505981445312</v>
      </c>
      <c r="J372" s="197" t="n">
        <v>84.88372802734375</v>
      </c>
      <c r="K372" s="197" t="n">
        <v>672.7779541015625</v>
      </c>
      <c r="L372" s="197" t="n">
        <v>4454.91064453125</v>
      </c>
      <c r="M372" s="197" t="n">
        <v>4454.91064453125</v>
      </c>
      <c r="N372" s="197" t="n">
        <v>6680.0</v>
      </c>
      <c r="O372" s="197" t="n">
        <v>6680.0</v>
      </c>
      <c r="P372" s="197" t="n">
        <v>6680.0</v>
      </c>
      <c r="Q372" s="197" t="n">
        <v>22218.61328125</v>
      </c>
      <c r="R372" s="197" t="n">
        <v>1818.5455322265625</v>
      </c>
      <c r="S372" s="197" t="n">
        <v>0.0</v>
      </c>
      <c r="T372" s="197" t="n">
        <v>0.0</v>
      </c>
      <c r="U372" s="197" t="n">
        <v>-86.93515014648438</v>
      </c>
      <c r="V372" s="197" t="n">
        <v>0.0</v>
      </c>
      <c r="W372" s="197" t="n">
        <v>0.0</v>
      </c>
      <c r="X372" s="197" t="n">
        <v>0.0</v>
      </c>
      <c r="Y372" s="197" t="n">
        <v>0.0</v>
      </c>
      <c r="Z372" s="197" t="n">
        <v>11250.0</v>
      </c>
      <c r="AA372" s="197" t="n">
        <v>0.0</v>
      </c>
      <c r="AB372" s="197" t="n">
        <v>0.0</v>
      </c>
      <c r="AC372" s="197" t="n">
        <v>0.0</v>
      </c>
      <c r="AD372" s="197" t="n">
        <v>0.6499999761581421</v>
      </c>
      <c r="AE372" s="197" t="n">
        <v>15773.390625</v>
      </c>
      <c r="AF372" s="197" t="n">
        <v>2148.75927734375</v>
      </c>
      <c r="AG372" s="197" t="n">
        <v>4988.02685546875</v>
      </c>
      <c r="AH372" s="197" t="n">
        <v>2974.01220703125</v>
      </c>
      <c r="AI372" s="197" t="n">
        <v>1951.3564453125</v>
      </c>
      <c r="AJ372" s="197" t="n">
        <v>8306.7587890625</v>
      </c>
      <c r="AK372" s="197" t="n">
        <v>8345.837890625</v>
      </c>
      <c r="AL372" s="197" t="n">
        <v>6680.0</v>
      </c>
      <c r="AM372" s="197" t="n">
        <v>4454.91064453125</v>
      </c>
      <c r="AN372" s="197" t="n">
        <v>0.0</v>
      </c>
      <c r="AO372" s="197" t="n">
        <v>0.0</v>
      </c>
      <c r="AP372" s="197" t="n">
        <v>0.0</v>
      </c>
      <c r="AQ372" s="197" t="n">
        <v>158.79092407226562</v>
      </c>
      <c r="AR372" s="197" t="n">
        <v>643.9481201171875</v>
      </c>
      <c r="AS372" s="197" t="n">
        <v>0.0</v>
      </c>
      <c r="AT372" s="197" t="n">
        <v>999999.0</v>
      </c>
      <c r="AU372" s="197" t="n">
        <v>0.0</v>
      </c>
      <c r="AV372" s="197" t="n">
        <v>999999.0</v>
      </c>
      <c r="AW372" s="197" t="n">
        <v>0.0</v>
      </c>
      <c r="AX372" s="197" t="n">
        <v>0.0</v>
      </c>
      <c r="AY372" s="197" t="n">
        <v>999999.0</v>
      </c>
      <c r="AZ372" s="197" t="n">
        <v>0.0</v>
      </c>
      <c r="BA372" s="197" t="n">
        <v>999999.0</v>
      </c>
      <c r="BB372" s="197" t="n">
        <v>0.0</v>
      </c>
      <c r="BC372" s="197" t="n">
        <v>0.0</v>
      </c>
      <c r="BD372" s="197" t="n">
        <v>0.5922114849090576</v>
      </c>
      <c r="BE372" s="197" t="n">
        <v>0.6838842034339905</v>
      </c>
      <c r="BF372" s="197" t="n">
        <v>999998.0</v>
      </c>
      <c r="BG372" s="197" t="n">
        <v>3711.448486328125</v>
      </c>
      <c r="BH372" s="197" t="n">
        <v>2875.574951171875</v>
      </c>
      <c r="BI372" s="197" t="n">
        <v>0.0</v>
      </c>
      <c r="BJ372" s="197" t="n">
        <v>999999.0</v>
      </c>
      <c r="BK372" s="197" t="n">
        <v>16915.74609375</v>
      </c>
      <c r="BL372" s="197" t="n">
        <v>18123.861328125</v>
      </c>
      <c r="BM372" s="197" t="n">
        <v>0.0</v>
      </c>
      <c r="BN372" s="197" t="n">
        <v>1552.503662109375</v>
      </c>
      <c r="BO372" s="197" t="n">
        <v>1094.44677734375</v>
      </c>
      <c r="BP372" s="197" t="n">
        <v>0.0</v>
      </c>
      <c r="BQ372" s="197" t="n">
        <v>999999.0</v>
      </c>
      <c r="BR372" s="197" t="n">
        <v>0.0</v>
      </c>
      <c r="BS372" s="197" t="n">
        <v>999999.0</v>
      </c>
      <c r="BT372" s="197" t="n">
        <v>0.0</v>
      </c>
      <c r="BU372" s="197" t="n">
        <v>1098.598388671875</v>
      </c>
      <c r="BV372" s="197" t="n">
        <v>449.64666748046875</v>
      </c>
      <c r="BW372" s="197" t="n">
        <v>99000.0</v>
      </c>
      <c r="BX372" s="197" t="n">
        <v>668.1115112304688</v>
      </c>
      <c r="BY372" s="197" t="n">
        <v>398.33441162109375</v>
      </c>
      <c r="BZ372" s="197" t="n">
        <v>99000.0</v>
      </c>
      <c r="CA372" s="197" t="n">
        <v>359.93511962890625</v>
      </c>
      <c r="CB372" s="197" t="n">
        <v>279.3772277832031</v>
      </c>
      <c r="CC372" s="197" t="n">
        <v>964.9122924804688</v>
      </c>
      <c r="CD372" s="197" t="n">
        <v>4009.1142578125</v>
      </c>
      <c r="CE372" s="197" t="n">
        <v>2251.341796875</v>
      </c>
      <c r="CF372" s="197" t="n">
        <v>99000.0</v>
      </c>
      <c r="CG372" s="197" t="n">
        <v>11454.0439453125</v>
      </c>
      <c r="CH372" s="197" t="n">
        <v>6085.93310546875</v>
      </c>
      <c r="CI372" s="197" t="n">
        <v>4454.91064453125</v>
      </c>
      <c r="CJ372" s="197" t="n">
        <v>10540.84375</v>
      </c>
      <c r="CK372" s="197" t="n">
        <v>20000.0</v>
      </c>
      <c r="CL372" s="197" t="n">
        <v>20000.0</v>
      </c>
      <c r="CM372" s="197" t="n">
        <v>20000.0</v>
      </c>
      <c r="CN372" s="197" t="n">
        <v>20000.0</v>
      </c>
      <c r="CO372" s="197" t="n">
        <v>20000.0</v>
      </c>
      <c r="CP372" s="197" t="n">
        <v>20000.0</v>
      </c>
      <c r="CQ372" s="197" t="n">
        <v>20000.0</v>
      </c>
      <c r="CR372" s="197" t="n">
        <v>5000.0</v>
      </c>
      <c r="CS372" s="197" t="n">
        <v>30.0</v>
      </c>
      <c r="CT372" s="197" t="n">
        <v>30.0</v>
      </c>
      <c r="CU372" s="197" t="n">
        <v>454.6363830566406</v>
      </c>
    </row>
    <row r="373" spans="2:99">
      <c r="B373" s="122" t="s">
        <v>773</v>
      </c>
      <c r="C373" s="197" t="n">
        <v>3250.0</v>
      </c>
      <c r="D373" s="197" t="n">
        <v>3163.0</v>
      </c>
      <c r="E373" s="197" t="n">
        <v>720.0</v>
      </c>
      <c r="F373" s="122" t="s">
        <v>773</v>
      </c>
      <c r="G373" s="197" t="n">
        <v>2981.49365234375</v>
      </c>
      <c r="H373" s="197" t="n">
        <v>1627.5166015625</v>
      </c>
      <c r="I373" s="197" t="n">
        <v>514.856689453125</v>
      </c>
      <c r="J373" s="197" t="n">
        <v>167.6383514404297</v>
      </c>
      <c r="K373" s="197" t="n">
        <v>805.7381591796875</v>
      </c>
      <c r="L373" s="197" t="n">
        <v>4318.6015625</v>
      </c>
      <c r="M373" s="197" t="n">
        <v>4318.6015625</v>
      </c>
      <c r="N373" s="197" t="n">
        <v>5498.830078125</v>
      </c>
      <c r="O373" s="197" t="n">
        <v>4925.03466796875</v>
      </c>
      <c r="P373" s="197" t="n">
        <v>5498.830078125</v>
      </c>
      <c r="Q373" s="197" t="n">
        <v>14883.708984375</v>
      </c>
      <c r="R373" s="197" t="n">
        <v>2397.394287109375</v>
      </c>
      <c r="S373" s="197" t="n">
        <v>0.0</v>
      </c>
      <c r="T373" s="197" t="n">
        <v>0.0</v>
      </c>
      <c r="U373" s="197" t="n">
        <v>-34.14454650878906</v>
      </c>
      <c r="V373" s="197" t="n">
        <v>0.0</v>
      </c>
      <c r="W373" s="197" t="n">
        <v>0.0</v>
      </c>
      <c r="X373" s="197" t="n">
        <v>0.0</v>
      </c>
      <c r="Y373" s="197" t="n">
        <v>0.0</v>
      </c>
      <c r="Z373" s="197" t="n">
        <v>6562.5</v>
      </c>
      <c r="AA373" s="197" t="n">
        <v>1.0</v>
      </c>
      <c r="AB373" s="197" t="n">
        <v>573.79541015625</v>
      </c>
      <c r="AC373" s="197" t="n">
        <v>0.0</v>
      </c>
      <c r="AD373" s="197" t="n">
        <v>0.6499999761581421</v>
      </c>
      <c r="AE373" s="197" t="n">
        <v>11424.4990234375</v>
      </c>
      <c r="AF373" s="197" t="n">
        <v>0.0</v>
      </c>
      <c r="AG373" s="197" t="n">
        <v>1353.9600830078125</v>
      </c>
      <c r="AH373" s="197" t="n">
        <v>898.2086791992188</v>
      </c>
      <c r="AI373" s="197" t="n">
        <v>0.0</v>
      </c>
      <c r="AJ373" s="197" t="n">
        <v>2300.0</v>
      </c>
      <c r="AK373" s="197" t="n">
        <v>2671.64599609375</v>
      </c>
      <c r="AL373" s="197" t="n">
        <v>6680.0</v>
      </c>
      <c r="AM373" s="197" t="n">
        <v>4318.6015625</v>
      </c>
      <c r="AN373" s="197" t="n">
        <v>0.0</v>
      </c>
      <c r="AO373" s="197" t="n">
        <v>0.0</v>
      </c>
      <c r="AP373" s="197" t="n">
        <v>0.0</v>
      </c>
      <c r="AQ373" s="197" t="n">
        <v>161.21664428710938</v>
      </c>
      <c r="AR373" s="197" t="n">
        <v>842.6651611328125</v>
      </c>
      <c r="AS373" s="197" t="n">
        <v>0.0</v>
      </c>
      <c r="AT373" s="197" t="n">
        <v>999999.0</v>
      </c>
      <c r="AU373" s="197" t="n">
        <v>0.0</v>
      </c>
      <c r="AV373" s="197" t="n">
        <v>999999.0</v>
      </c>
      <c r="AW373" s="197" t="n">
        <v>0.0</v>
      </c>
      <c r="AX373" s="197" t="n">
        <v>0.0</v>
      </c>
      <c r="AY373" s="197" t="n">
        <v>999999.0</v>
      </c>
      <c r="AZ373" s="197" t="n">
        <v>0.0</v>
      </c>
      <c r="BA373" s="197" t="n">
        <v>999999.0</v>
      </c>
      <c r="BB373" s="197" t="n">
        <v>0.0</v>
      </c>
      <c r="BC373" s="197" t="n">
        <v>0.0</v>
      </c>
      <c r="BD373" s="197" t="n">
        <v>0.0</v>
      </c>
      <c r="BE373" s="197" t="n">
        <v>0.6142191290855408</v>
      </c>
      <c r="BF373" s="197" t="n">
        <v>999998.0</v>
      </c>
      <c r="BG373" s="197" t="n">
        <v>999998.0</v>
      </c>
      <c r="BH373" s="197" t="n">
        <v>7850.162109375</v>
      </c>
      <c r="BI373" s="197" t="n">
        <v>0.0</v>
      </c>
      <c r="BJ373" s="197" t="n">
        <v>999999.0</v>
      </c>
      <c r="BK373" s="197" t="n">
        <v>999999.0</v>
      </c>
      <c r="BL373" s="197" t="n">
        <v>17025.72265625</v>
      </c>
      <c r="BM373" s="197" t="n">
        <v>0.0</v>
      </c>
      <c r="BN373" s="197" t="n">
        <v>0.0</v>
      </c>
      <c r="BO373" s="197" t="n">
        <v>-5135.873046875</v>
      </c>
      <c r="BP373" s="197" t="n">
        <v>0.0</v>
      </c>
      <c r="BQ373" s="197" t="n">
        <v>999999.0</v>
      </c>
      <c r="BR373" s="197" t="n">
        <v>0.0</v>
      </c>
      <c r="BS373" s="197" t="n">
        <v>999999.0</v>
      </c>
      <c r="BT373" s="197" t="n">
        <v>0.0</v>
      </c>
      <c r="BU373" s="197" t="n">
        <v>955.4705810546875</v>
      </c>
      <c r="BV373" s="197" t="n">
        <v>1124.6619873046875</v>
      </c>
      <c r="BW373" s="197" t="n">
        <v>99000.0</v>
      </c>
      <c r="BX373" s="197" t="n">
        <v>457.0638732910156</v>
      </c>
      <c r="BY373" s="197" t="n">
        <v>683.4813842773438</v>
      </c>
      <c r="BZ373" s="197" t="n">
        <v>99000.0</v>
      </c>
      <c r="CA373" s="197" t="n">
        <v>499.2098083496094</v>
      </c>
      <c r="CB373" s="197" t="n">
        <v>363.4778137207031</v>
      </c>
      <c r="CC373" s="197" t="n">
        <v>964.9122924804688</v>
      </c>
      <c r="CD373" s="197" t="n">
        <v>2956.5244140625</v>
      </c>
      <c r="CE373" s="197" t="n">
        <v>4095.255615234375</v>
      </c>
      <c r="CF373" s="197" t="n">
        <v>19000.0</v>
      </c>
      <c r="CG373" s="197" t="n">
        <v>4539.35400390625</v>
      </c>
      <c r="CH373" s="197" t="n">
        <v>6379.0556640625</v>
      </c>
      <c r="CI373" s="197" t="n">
        <v>4292.96728515625</v>
      </c>
      <c r="CJ373" s="197" t="n">
        <v>10672.0234375</v>
      </c>
      <c r="CK373" s="197" t="n">
        <v>20000.0</v>
      </c>
      <c r="CL373" s="197" t="n">
        <v>20000.0</v>
      </c>
      <c r="CM373" s="197" t="n">
        <v>20000.0</v>
      </c>
      <c r="CN373" s="197" t="n">
        <v>20000.0</v>
      </c>
      <c r="CO373" s="197" t="n">
        <v>20000.0</v>
      </c>
      <c r="CP373" s="197" t="n">
        <v>20000.0</v>
      </c>
      <c r="CQ373" s="197" t="n">
        <v>20000.0</v>
      </c>
      <c r="CR373" s="197" t="n">
        <v>5000.0</v>
      </c>
      <c r="CS373" s="197" t="n">
        <v>31.0</v>
      </c>
      <c r="CT373" s="197" t="n">
        <v>31.0</v>
      </c>
      <c r="CU373" s="197" t="n">
        <v>599.3485717773438</v>
      </c>
    </row>
    <row r="374" spans="2:99">
      <c r="B374" s="122" t="s">
        <v>774</v>
      </c>
      <c r="C374" s="197" t="n">
        <v>3252.0</v>
      </c>
      <c r="D374" s="197" t="n">
        <v>2998.0</v>
      </c>
      <c r="E374" s="197" t="n">
        <v>575.0</v>
      </c>
      <c r="F374" s="122" t="s">
        <v>774</v>
      </c>
      <c r="G374" s="197" t="n">
        <v>2918.87060546875</v>
      </c>
      <c r="H374" s="197" t="n">
        <v>1556.338134765625</v>
      </c>
      <c r="I374" s="197" t="n">
        <v>504.7176513671875</v>
      </c>
      <c r="J374" s="197" t="n">
        <v>314.7093200683594</v>
      </c>
      <c r="K374" s="197" t="n">
        <v>882.692138671875</v>
      </c>
      <c r="L374" s="197" t="n">
        <v>4242.19287109375</v>
      </c>
      <c r="M374" s="197" t="n">
        <v>4242.19287109375</v>
      </c>
      <c r="N374" s="197" t="n">
        <v>5608.73046875</v>
      </c>
      <c r="O374" s="197" t="n">
        <v>4296.2314453125</v>
      </c>
      <c r="P374" s="197" t="n">
        <v>4296.2314453125</v>
      </c>
      <c r="Q374" s="197" t="n">
        <v>17778.84375</v>
      </c>
      <c r="R374" s="197" t="n">
        <v>1921.668701171875</v>
      </c>
      <c r="S374" s="197" t="n">
        <v>0.0</v>
      </c>
      <c r="T374" s="197" t="n">
        <v>345.2359924316406</v>
      </c>
      <c r="U374" s="197" t="n">
        <v>93.5356674194336</v>
      </c>
      <c r="V374" s="197" t="n">
        <v>0.0</v>
      </c>
      <c r="W374" s="197" t="n">
        <v>0.0</v>
      </c>
      <c r="X374" s="197" t="n">
        <v>0.0</v>
      </c>
      <c r="Y374" s="197" t="n">
        <v>0.0</v>
      </c>
      <c r="Z374" s="197" t="n">
        <v>10000.0</v>
      </c>
      <c r="AA374" s="197" t="n">
        <v>1.0</v>
      </c>
      <c r="AB374" s="197" t="n">
        <v>0.0</v>
      </c>
      <c r="AC374" s="197" t="n">
        <v>0.0</v>
      </c>
      <c r="AD374" s="197" t="n">
        <v>0.6499999761581421</v>
      </c>
      <c r="AE374" s="197" t="n">
        <v>13394.560546875</v>
      </c>
      <c r="AF374" s="197" t="n">
        <v>3652.725341796875</v>
      </c>
      <c r="AG374" s="197" t="n">
        <v>4372.92431640625</v>
      </c>
      <c r="AH374" s="197" t="n">
        <v>1598.93603515625</v>
      </c>
      <c r="AI374" s="197" t="n">
        <v>211.32386779785156</v>
      </c>
      <c r="AJ374" s="197" t="n">
        <v>800.0</v>
      </c>
      <c r="AK374" s="197" t="n">
        <v>923.7083740234375</v>
      </c>
      <c r="AL374" s="197" t="n">
        <v>6680.0</v>
      </c>
      <c r="AM374" s="197" t="n">
        <v>4242.19287109375</v>
      </c>
      <c r="AN374" s="197" t="n">
        <v>0.0</v>
      </c>
      <c r="AO374" s="197" t="n">
        <v>0.0</v>
      </c>
      <c r="AP374" s="197" t="n">
        <v>0.0</v>
      </c>
      <c r="AQ374" s="197" t="n">
        <v>322.43328857421875</v>
      </c>
      <c r="AR374" s="197" t="n">
        <v>1012.5523681640625</v>
      </c>
      <c r="AS374" s="197" t="n">
        <v>0.0</v>
      </c>
      <c r="AT374" s="197" t="n">
        <v>999999.0</v>
      </c>
      <c r="AU374" s="197" t="n">
        <v>0.0</v>
      </c>
      <c r="AV374" s="197" t="n">
        <v>999999.0</v>
      </c>
      <c r="AW374" s="197" t="n">
        <v>0.0</v>
      </c>
      <c r="AX374" s="197" t="n">
        <v>0.0</v>
      </c>
      <c r="AY374" s="197" t="n">
        <v>999999.0</v>
      </c>
      <c r="AZ374" s="197" t="n">
        <v>0.0</v>
      </c>
      <c r="BA374" s="197" t="n">
        <v>999999.0</v>
      </c>
      <c r="BB374" s="197" t="n">
        <v>0.0</v>
      </c>
      <c r="BC374" s="197" t="n">
        <v>0.0</v>
      </c>
      <c r="BD374" s="197" t="n">
        <v>0.0</v>
      </c>
      <c r="BE374" s="197" t="n">
        <v>0.5545541048049927</v>
      </c>
      <c r="BF374" s="197" t="n">
        <v>999998.0</v>
      </c>
      <c r="BG374" s="197" t="n">
        <v>999998.0</v>
      </c>
      <c r="BH374" s="197" t="n">
        <v>5927.83447265625</v>
      </c>
      <c r="BI374" s="197" t="n">
        <v>0.0</v>
      </c>
      <c r="BJ374" s="197" t="n">
        <v>999999.0</v>
      </c>
      <c r="BK374" s="197" t="n">
        <v>999999.0</v>
      </c>
      <c r="BL374" s="197" t="n">
        <v>15861.5224609375</v>
      </c>
      <c r="BM374" s="197" t="n">
        <v>0.0</v>
      </c>
      <c r="BN374" s="197" t="n">
        <v>0.0</v>
      </c>
      <c r="BO374" s="197" t="n">
        <v>-745.3016357421875</v>
      </c>
      <c r="BP374" s="197" t="n">
        <v>1.2501896619796753</v>
      </c>
      <c r="BQ374" s="197" t="n">
        <v>7707.197265625</v>
      </c>
      <c r="BR374" s="197" t="n">
        <v>0.0</v>
      </c>
      <c r="BS374" s="197" t="n">
        <v>999999.0</v>
      </c>
      <c r="BT374" s="197" t="n">
        <v>0.0</v>
      </c>
      <c r="BU374" s="197" t="n">
        <v>667.9088134765625</v>
      </c>
      <c r="BV374" s="197" t="n">
        <v>941.0033569335938</v>
      </c>
      <c r="BW374" s="197" t="n">
        <v>99000.0</v>
      </c>
      <c r="BX374" s="197" t="n">
        <v>465.7060852050781</v>
      </c>
      <c r="BY374" s="197" t="n">
        <v>446.01007080078125</v>
      </c>
      <c r="BZ374" s="197" t="n">
        <v>99000.0</v>
      </c>
      <c r="CA374" s="197" t="n">
        <v>297.7054748535156</v>
      </c>
      <c r="CB374" s="197" t="n">
        <v>501.13983154296875</v>
      </c>
      <c r="CC374" s="197" t="n">
        <v>964.9122924804688</v>
      </c>
      <c r="CD374" s="197" t="n">
        <v>3053.8466796875</v>
      </c>
      <c r="CE374" s="197" t="n">
        <v>2881.573974609375</v>
      </c>
      <c r="CF374" s="197" t="n">
        <v>15500.0</v>
      </c>
      <c r="CG374" s="197" t="n">
        <v>8871.994140625</v>
      </c>
      <c r="CH374" s="197" t="n">
        <v>6680.0</v>
      </c>
      <c r="CI374" s="197" t="n">
        <v>4242.19287109375</v>
      </c>
      <c r="CJ374" s="197" t="n">
        <v>10922.193359375</v>
      </c>
      <c r="CK374" s="197" t="n">
        <v>20000.0</v>
      </c>
      <c r="CL374" s="197" t="n">
        <v>20000.0</v>
      </c>
      <c r="CM374" s="197" t="n">
        <v>20000.0</v>
      </c>
      <c r="CN374" s="197" t="n">
        <v>20000.0</v>
      </c>
      <c r="CO374" s="197" t="n">
        <v>20000.0</v>
      </c>
      <c r="CP374" s="197" t="n">
        <v>20000.0</v>
      </c>
      <c r="CQ374" s="197" t="n">
        <v>20000.0</v>
      </c>
      <c r="CR374" s="197" t="n">
        <v>5000.0</v>
      </c>
      <c r="CS374" s="197" t="n">
        <v>6.0</v>
      </c>
      <c r="CT374" s="197" t="n">
        <v>6.0</v>
      </c>
      <c r="CU374" s="197" t="n">
        <v>480.41717529296875</v>
      </c>
    </row>
    <row r="375" spans="2:99">
      <c r="B375" s="122" t="s">
        <v>775</v>
      </c>
      <c r="C375" s="197" t="n">
        <v>3306.0</v>
      </c>
      <c r="D375" s="197" t="n">
        <v>2788.0</v>
      </c>
      <c r="E375" s="197" t="n">
        <v>575.0</v>
      </c>
      <c r="F375" s="122" t="s">
        <v>775</v>
      </c>
      <c r="G375" s="197" t="n">
        <v>3306.0</v>
      </c>
      <c r="H375" s="197" t="n">
        <v>2005.723876953125</v>
      </c>
      <c r="I375" s="197" t="n">
        <v>575.0</v>
      </c>
      <c r="J375" s="197" t="n">
        <v>476.7021179199219</v>
      </c>
      <c r="K375" s="197" t="n">
        <v>961.48583984375</v>
      </c>
      <c r="L375" s="197" t="n">
        <v>3975.1376953125</v>
      </c>
      <c r="M375" s="197" t="n">
        <v>3975.1376953125</v>
      </c>
      <c r="N375" s="197" t="n">
        <v>3975.1376953125</v>
      </c>
      <c r="O375" s="197" t="n">
        <v>3975.1376953125</v>
      </c>
      <c r="P375" s="197" t="n">
        <v>3975.1376953125</v>
      </c>
      <c r="Q375" s="197" t="n">
        <v>36193.5703125</v>
      </c>
      <c r="R375" s="197" t="n">
        <v>2366.474853515625</v>
      </c>
      <c r="S375" s="197" t="n">
        <v>0.0</v>
      </c>
      <c r="T375" s="197" t="n">
        <v>655.2919921875</v>
      </c>
      <c r="U375" s="197" t="n">
        <v>3650.346923828125</v>
      </c>
      <c r="V375" s="197" t="n">
        <v>33226.76953125</v>
      </c>
      <c r="W375" s="197" t="n">
        <v>19289.486328125</v>
      </c>
      <c r="X375" s="197" t="n">
        <v>13937.2822265625</v>
      </c>
      <c r="Y375" s="197" t="n">
        <v>0.0</v>
      </c>
      <c r="Z375" s="197" t="n">
        <v>4500.0</v>
      </c>
      <c r="AA375" s="197" t="n">
        <v>1.0</v>
      </c>
      <c r="AB375" s="197" t="n">
        <v>0.0</v>
      </c>
      <c r="AC375" s="197" t="n">
        <v>0.0</v>
      </c>
      <c r="AD375" s="197" t="n">
        <v>0.6499999761581421</v>
      </c>
      <c r="AE375" s="197" t="n">
        <v>28723.6875</v>
      </c>
      <c r="AF375" s="197" t="n">
        <v>4676.9677734375</v>
      </c>
      <c r="AG375" s="197" t="n">
        <v>8252.9755859375</v>
      </c>
      <c r="AH375" s="197" t="n">
        <v>3835.2578125</v>
      </c>
      <c r="AI375" s="197" t="n">
        <v>2295.31982421875</v>
      </c>
      <c r="AJ375" s="197" t="n">
        <v>0.0</v>
      </c>
      <c r="AK375" s="197" t="n">
        <v>539.7000122070312</v>
      </c>
      <c r="AL375" s="197" t="n">
        <v>7112.58154296875</v>
      </c>
      <c r="AM375" s="197" t="n">
        <v>4219.501953125</v>
      </c>
      <c r="AN375" s="197" t="n">
        <v>0.0</v>
      </c>
      <c r="AO375" s="197" t="n">
        <v>0.0</v>
      </c>
      <c r="AP375" s="197" t="n">
        <v>0.0</v>
      </c>
      <c r="AQ375" s="197" t="n">
        <v>483.64990234375</v>
      </c>
      <c r="AR375" s="197" t="n">
        <v>1067.0</v>
      </c>
      <c r="AS375" s="197" t="n">
        <v>0.0</v>
      </c>
      <c r="AT375" s="197" t="n">
        <v>999999.0</v>
      </c>
      <c r="AU375" s="197" t="n">
        <v>0.0</v>
      </c>
      <c r="AV375" s="197" t="n">
        <v>999999.0</v>
      </c>
      <c r="AW375" s="197" t="n">
        <v>0.0</v>
      </c>
      <c r="AX375" s="197" t="n">
        <v>0.0</v>
      </c>
      <c r="AY375" s="197" t="n">
        <v>999999.0</v>
      </c>
      <c r="AZ375" s="197" t="n">
        <v>0.0</v>
      </c>
      <c r="BA375" s="197" t="n">
        <v>999999.0</v>
      </c>
      <c r="BB375" s="197" t="n">
        <v>0.0</v>
      </c>
      <c r="BC375" s="197" t="n">
        <v>0.0</v>
      </c>
      <c r="BD375" s="197" t="n">
        <v>0.0</v>
      </c>
      <c r="BE375" s="197" t="n">
        <v>0.5024106502532959</v>
      </c>
      <c r="BF375" s="197" t="n">
        <v>999998.0</v>
      </c>
      <c r="BG375" s="197" t="n">
        <v>999998.0</v>
      </c>
      <c r="BH375" s="197" t="n">
        <v>9234.044921875</v>
      </c>
      <c r="BI375" s="197" t="n">
        <v>0.0</v>
      </c>
      <c r="BJ375" s="197" t="n">
        <v>999999.0</v>
      </c>
      <c r="BK375" s="197" t="n">
        <v>999999.0</v>
      </c>
      <c r="BL375" s="197" t="n">
        <v>28887.732421875</v>
      </c>
      <c r="BM375" s="197" t="n">
        <v>0.0</v>
      </c>
      <c r="BN375" s="197" t="n">
        <v>0.0</v>
      </c>
      <c r="BO375" s="197" t="n">
        <v>-782.8151245117188</v>
      </c>
      <c r="BP375" s="197" t="n">
        <v>0.0</v>
      </c>
      <c r="BQ375" s="197" t="n">
        <v>999999.0</v>
      </c>
      <c r="BR375" s="197" t="n">
        <v>0.0</v>
      </c>
      <c r="BS375" s="197" t="n">
        <v>999999.0</v>
      </c>
      <c r="BT375" s="197" t="n">
        <v>0.0</v>
      </c>
      <c r="BU375" s="197" t="n">
        <v>882.4662475585938</v>
      </c>
      <c r="BV375" s="197" t="n">
        <v>678.07177734375</v>
      </c>
      <c r="BW375" s="197" t="n">
        <v>99000.0</v>
      </c>
      <c r="BX375" s="197" t="n">
        <v>461.14404296875</v>
      </c>
      <c r="BY375" s="197" t="n">
        <v>475.50970458984375</v>
      </c>
      <c r="BZ375" s="197" t="n">
        <v>99000.0</v>
      </c>
      <c r="CA375" s="197" t="n">
        <v>390.8090515136719</v>
      </c>
      <c r="CB375" s="197" t="n">
        <v>297.3039855957031</v>
      </c>
      <c r="CC375" s="197" t="n">
        <v>964.9122924804688</v>
      </c>
      <c r="CD375" s="197" t="n">
        <v>2907.63037109375</v>
      </c>
      <c r="CE375" s="197" t="n">
        <v>3120.651611328125</v>
      </c>
      <c r="CF375" s="197" t="n">
        <v>15500.0</v>
      </c>
      <c r="CG375" s="197" t="n">
        <v>0.0</v>
      </c>
      <c r="CH375" s="197" t="n">
        <v>4500.0</v>
      </c>
      <c r="CI375" s="197" t="n">
        <v>3750.0</v>
      </c>
      <c r="CJ375" s="197" t="n">
        <v>8250.0</v>
      </c>
      <c r="CK375" s="197" t="n">
        <v>20000.0</v>
      </c>
      <c r="CL375" s="197" t="n">
        <v>20000.0</v>
      </c>
      <c r="CM375" s="197" t="n">
        <v>20000.0</v>
      </c>
      <c r="CN375" s="197" t="n">
        <v>20000.0</v>
      </c>
      <c r="CO375" s="197" t="n">
        <v>20000.0</v>
      </c>
      <c r="CP375" s="197" t="n">
        <v>20000.0</v>
      </c>
      <c r="CQ375" s="197" t="n">
        <v>20000.0</v>
      </c>
      <c r="CR375" s="197" t="n">
        <v>5000.0</v>
      </c>
      <c r="CS375" s="197" t="n">
        <v>0.0</v>
      </c>
      <c r="CT375" s="197" t="n">
        <v>0.0</v>
      </c>
      <c r="CU375" s="197" t="n">
        <v>591.6187133789062</v>
      </c>
    </row>
    <row r="376" spans="2:99">
      <c r="B376" s="122" t="s">
        <v>776</v>
      </c>
      <c r="C376" s="197" t="n">
        <v>3604.0</v>
      </c>
      <c r="D376" s="197" t="n">
        <v>2788.0</v>
      </c>
      <c r="E376" s="197" t="n">
        <v>575.0</v>
      </c>
      <c r="F376" s="122" t="s">
        <v>776</v>
      </c>
      <c r="G376" s="197" t="n">
        <v>3604.0</v>
      </c>
      <c r="H376" s="197" t="n">
        <v>2416.35791015625</v>
      </c>
      <c r="I376" s="197" t="n">
        <v>575.0</v>
      </c>
      <c r="J376" s="197" t="n">
        <v>640.4291381835938</v>
      </c>
      <c r="K376" s="197" t="n">
        <v>984.6800537109375</v>
      </c>
      <c r="L376" s="197" t="n">
        <v>4223.42236328125</v>
      </c>
      <c r="M376" s="197" t="n">
        <v>4223.42236328125</v>
      </c>
      <c r="N376" s="197" t="n">
        <v>4800.19921875</v>
      </c>
      <c r="O376" s="197" t="n">
        <v>4800.19921875</v>
      </c>
      <c r="P376" s="197" t="n">
        <v>4800.19921875</v>
      </c>
      <c r="Q376" s="197" t="n">
        <v>64679.96875</v>
      </c>
      <c r="R376" s="197" t="n">
        <v>5950.51708984375</v>
      </c>
      <c r="S376" s="197" t="n">
        <v>0.0</v>
      </c>
      <c r="T376" s="197" t="n">
        <v>1688.53369140625</v>
      </c>
      <c r="U376" s="197" t="n">
        <v>14328.7255859375</v>
      </c>
      <c r="V376" s="197" t="n">
        <v>80045.515625</v>
      </c>
      <c r="W376" s="197" t="n">
        <v>46239.01953125</v>
      </c>
      <c r="X376" s="197" t="n">
        <v>33806.49609375</v>
      </c>
      <c r="Y376" s="197" t="n">
        <v>0.0</v>
      </c>
      <c r="Z376" s="197" t="n">
        <v>6000.0</v>
      </c>
      <c r="AA376" s="197" t="n">
        <v>1.0</v>
      </c>
      <c r="AB376" s="197" t="n">
        <v>0.0</v>
      </c>
      <c r="AC376" s="197" t="n">
        <v>0.0</v>
      </c>
      <c r="AD376" s="197" t="n">
        <v>0.6499999761581421</v>
      </c>
      <c r="AE376" s="197" t="n">
        <v>58450.20703125</v>
      </c>
      <c r="AF376" s="197" t="n">
        <v>9753.60546875</v>
      </c>
      <c r="AG376" s="197" t="n">
        <v>3737.62646484375</v>
      </c>
      <c r="AH376" s="197" t="n">
        <v>9351.66796875</v>
      </c>
      <c r="AI376" s="197" t="n">
        <v>7667.845703125</v>
      </c>
      <c r="AJ376" s="197" t="n">
        <v>0.0</v>
      </c>
      <c r="AK376" s="197" t="n">
        <v>1498.1331787109375</v>
      </c>
      <c r="AL376" s="197" t="n">
        <v>8500.0</v>
      </c>
      <c r="AM376" s="197" t="n">
        <v>4223.42236328125</v>
      </c>
      <c r="AN376" s="197" t="n">
        <v>0.0</v>
      </c>
      <c r="AO376" s="197" t="n">
        <v>0.0</v>
      </c>
      <c r="AP376" s="197" t="n">
        <v>0.0</v>
      </c>
      <c r="AQ376" s="197" t="n">
        <v>644.8665771484375</v>
      </c>
      <c r="AR376" s="197" t="n">
        <v>711.3333129882812</v>
      </c>
      <c r="AS376" s="197" t="n">
        <v>0.0</v>
      </c>
      <c r="AT376" s="197" t="n">
        <v>999999.0</v>
      </c>
      <c r="AU376" s="197" t="n">
        <v>0.0</v>
      </c>
      <c r="AV376" s="197" t="n">
        <v>999999.0</v>
      </c>
      <c r="AW376" s="197" t="n">
        <v>0.0</v>
      </c>
      <c r="AX376" s="197" t="n">
        <v>0.0</v>
      </c>
      <c r="AY376" s="197" t="n">
        <v>999999.0</v>
      </c>
      <c r="AZ376" s="197" t="n">
        <v>0.0</v>
      </c>
      <c r="BA376" s="197" t="n">
        <v>999999.0</v>
      </c>
      <c r="BB376" s="197" t="n">
        <v>0.0</v>
      </c>
      <c r="BC376" s="197" t="n">
        <v>0.0</v>
      </c>
      <c r="BD376" s="197" t="n">
        <v>0.0</v>
      </c>
      <c r="BE376" s="197" t="n">
        <v>0.0</v>
      </c>
      <c r="BF376" s="197" t="n">
        <v>999999.0</v>
      </c>
      <c r="BG376" s="197" t="n">
        <v>999999.0</v>
      </c>
      <c r="BH376" s="197" t="n">
        <v>999999.0</v>
      </c>
      <c r="BI376" s="197" t="n">
        <v>0.0</v>
      </c>
      <c r="BJ376" s="197" t="n">
        <v>999999.0</v>
      </c>
      <c r="BK376" s="197" t="n">
        <v>999999.0</v>
      </c>
      <c r="BL376" s="197" t="n">
        <v>999999.0</v>
      </c>
      <c r="BM376" s="197" t="n">
        <v>0.0</v>
      </c>
      <c r="BN376" s="197" t="n">
        <v>0.0</v>
      </c>
      <c r="BO376" s="197" t="n">
        <v>0.0</v>
      </c>
      <c r="BP376" s="197" t="n">
        <v>0.0</v>
      </c>
      <c r="BQ376" s="197" t="n">
        <v>999999.0</v>
      </c>
      <c r="BR376" s="197" t="n">
        <v>0.0</v>
      </c>
      <c r="BS376" s="197" t="n">
        <v>999999.0</v>
      </c>
      <c r="BT376" s="197" t="n">
        <v>0.0</v>
      </c>
      <c r="BU376" s="197" t="n">
        <v>413.4503479003906</v>
      </c>
      <c r="BV376" s="197" t="n">
        <v>922.7111206054688</v>
      </c>
      <c r="BW376" s="197" t="n">
        <v>99000.0</v>
      </c>
      <c r="BX376" s="197" t="n">
        <v>218.57774353027344</v>
      </c>
      <c r="BY376" s="197" t="n">
        <v>479.7353210449219</v>
      </c>
      <c r="BZ376" s="197" t="n">
        <v>99000.0</v>
      </c>
      <c r="CA376" s="197" t="n">
        <v>383.09320068359375</v>
      </c>
      <c r="CB376" s="197" t="n">
        <v>405.4269714355469</v>
      </c>
      <c r="CC376" s="197" t="n">
        <v>631.5789184570312</v>
      </c>
      <c r="CD376" s="197" t="n">
        <v>385.6217041015625</v>
      </c>
      <c r="CE376" s="197" t="n">
        <v>3000.33642578125</v>
      </c>
      <c r="CF376" s="197" t="n">
        <v>12500.0</v>
      </c>
      <c r="CG376" s="197" t="n">
        <v>0.0</v>
      </c>
      <c r="CH376" s="197" t="n">
        <v>727.1477661132812</v>
      </c>
      <c r="CI376" s="197" t="n">
        <v>3000.0</v>
      </c>
      <c r="CJ376" s="197" t="n">
        <v>3727.147705078125</v>
      </c>
      <c r="CK376" s="197" t="n">
        <v>20000.0</v>
      </c>
      <c r="CL376" s="197" t="n">
        <v>20000.0</v>
      </c>
      <c r="CM376" s="197" t="n">
        <v>20000.0</v>
      </c>
      <c r="CN376" s="197" t="n">
        <v>20000.0</v>
      </c>
      <c r="CO376" s="197" t="n">
        <v>20000.0</v>
      </c>
      <c r="CP376" s="197" t="n">
        <v>20000.0</v>
      </c>
      <c r="CQ376" s="197" t="n">
        <v>20000.0</v>
      </c>
      <c r="CR376" s="197" t="n">
        <v>5000.0</v>
      </c>
      <c r="CS376" s="197" t="n">
        <v>0.0</v>
      </c>
      <c r="CT376" s="197" t="n">
        <v>0.0</v>
      </c>
      <c r="CU376" s="197" t="n">
        <v>1487.6292724609375</v>
      </c>
    </row>
    <row r="377" spans="2:99">
      <c r="B377" s="122" t="s">
        <v>777</v>
      </c>
      <c r="C377" s="197" t="n">
        <v>3739.0</v>
      </c>
      <c r="D377" s="197" t="n">
        <v>2832.0</v>
      </c>
      <c r="E377" s="197" t="n">
        <v>574.0</v>
      </c>
      <c r="F377" s="122" t="s">
        <v>777</v>
      </c>
      <c r="G377" s="197" t="n">
        <v>3739.0</v>
      </c>
      <c r="H377" s="197" t="n">
        <v>2832.0</v>
      </c>
      <c r="I377" s="197" t="n">
        <v>574.0</v>
      </c>
      <c r="J377" s="197" t="n">
        <v>780.4911499023438</v>
      </c>
      <c r="K377" s="197" t="n">
        <v>930.4007568359375</v>
      </c>
      <c r="L377" s="197" t="n">
        <v>3882.621337890625</v>
      </c>
      <c r="M377" s="197" t="n">
        <v>3882.621337890625</v>
      </c>
      <c r="N377" s="197" t="n">
        <v>3882.621337890625</v>
      </c>
      <c r="O377" s="197" t="n">
        <v>3882.621337890625</v>
      </c>
      <c r="P377" s="197" t="n">
        <v>3882.621337890625</v>
      </c>
      <c r="Q377" s="197" t="n">
        <v>64724.52734375</v>
      </c>
      <c r="R377" s="197" t="n">
        <v>4225.04052734375</v>
      </c>
      <c r="S377" s="197" t="n">
        <v>0.0</v>
      </c>
      <c r="T377" s="197" t="n">
        <v>600.7821655273438</v>
      </c>
      <c r="U377" s="197" t="n">
        <v>5156.83203125</v>
      </c>
      <c r="V377" s="197" t="n">
        <v>51529.17578125</v>
      </c>
      <c r="W377" s="197" t="n">
        <v>31653.703125</v>
      </c>
      <c r="X377" s="197" t="n">
        <v>19875.474609375</v>
      </c>
      <c r="Y377" s="197" t="n">
        <v>0.0</v>
      </c>
      <c r="Z377" s="197" t="n">
        <v>18870.689453125</v>
      </c>
      <c r="AA377" s="197" t="n">
        <v>1.0</v>
      </c>
      <c r="AB377" s="197" t="n">
        <v>0.0</v>
      </c>
      <c r="AC377" s="197" t="n">
        <v>0.0</v>
      </c>
      <c r="AD377" s="197" t="n">
        <v>0.3499999940395355</v>
      </c>
      <c r="AE377" s="197" t="n">
        <v>27397.974609375</v>
      </c>
      <c r="AF377" s="197" t="n">
        <v>10504.3359375</v>
      </c>
      <c r="AG377" s="197" t="n">
        <v>13937.7490234375</v>
      </c>
      <c r="AH377" s="197" t="n">
        <v>10312.9560546875</v>
      </c>
      <c r="AI377" s="197" t="n">
        <v>8836.0556640625</v>
      </c>
      <c r="AJ377" s="197" t="n">
        <v>4278.72509765625</v>
      </c>
      <c r="AK377" s="197" t="n">
        <v>4474.96728515625</v>
      </c>
      <c r="AL377" s="197" t="n">
        <v>8039.783203125</v>
      </c>
      <c r="AM377" s="197" t="n">
        <v>4238.2255859375</v>
      </c>
      <c r="AN377" s="197" t="n">
        <v>0.0</v>
      </c>
      <c r="AO377" s="197" t="n">
        <v>0.0</v>
      </c>
      <c r="AP377" s="197" t="n">
        <v>0.0</v>
      </c>
      <c r="AQ377" s="197" t="n">
        <v>806.0831909179688</v>
      </c>
      <c r="AR377" s="197" t="n">
        <v>889.1666870117188</v>
      </c>
      <c r="AS377" s="197" t="n">
        <v>0.0</v>
      </c>
      <c r="AT377" s="197" t="n">
        <v>999999.0</v>
      </c>
      <c r="AU377" s="197" t="n">
        <v>0.0</v>
      </c>
      <c r="AV377" s="197" t="n">
        <v>999999.0</v>
      </c>
      <c r="AW377" s="197" t="n">
        <v>0.0</v>
      </c>
      <c r="AX377" s="197" t="n">
        <v>0.0</v>
      </c>
      <c r="AY377" s="197" t="n">
        <v>999999.0</v>
      </c>
      <c r="AZ377" s="197" t="n">
        <v>0.0</v>
      </c>
      <c r="BA377" s="197" t="n">
        <v>999999.0</v>
      </c>
      <c r="BB377" s="197" t="n">
        <v>0.0</v>
      </c>
      <c r="BC377" s="197" t="n">
        <v>0.0</v>
      </c>
      <c r="BD377" s="197" t="n">
        <v>0.0</v>
      </c>
      <c r="BE377" s="197" t="n">
        <v>0.0</v>
      </c>
      <c r="BF377" s="197" t="n">
        <v>999999.0</v>
      </c>
      <c r="BG377" s="197" t="n">
        <v>999999.0</v>
      </c>
      <c r="BH377" s="197" t="n">
        <v>999999.0</v>
      </c>
      <c r="BI377" s="197" t="n">
        <v>0.0</v>
      </c>
      <c r="BJ377" s="197" t="n">
        <v>999999.0</v>
      </c>
      <c r="BK377" s="197" t="n">
        <v>999999.0</v>
      </c>
      <c r="BL377" s="197" t="n">
        <v>999999.0</v>
      </c>
      <c r="BM377" s="197" t="n">
        <v>0.0</v>
      </c>
      <c r="BN377" s="197" t="n">
        <v>0.0</v>
      </c>
      <c r="BO377" s="197" t="n">
        <v>0.0</v>
      </c>
      <c r="BP377" s="197" t="n">
        <v>0.0</v>
      </c>
      <c r="BQ377" s="197" t="n">
        <v>999999.0</v>
      </c>
      <c r="BR377" s="197" t="n">
        <v>0.0</v>
      </c>
      <c r="BS377" s="197" t="n">
        <v>999999.0</v>
      </c>
      <c r="BT377" s="197" t="n">
        <v>0.0</v>
      </c>
      <c r="BU377" s="197" t="n">
        <v>250.56536865234375</v>
      </c>
      <c r="BV377" s="197" t="n">
        <v>416.50225830078125</v>
      </c>
      <c r="BW377" s="197" t="n">
        <v>99000.0</v>
      </c>
      <c r="BX377" s="197" t="n">
        <v>177.34559631347656</v>
      </c>
      <c r="BY377" s="197" t="n">
        <v>216.3008575439453</v>
      </c>
      <c r="BZ377" s="197" t="n">
        <v>99000.0</v>
      </c>
      <c r="CA377" s="197" t="n">
        <v>388.7603454589844</v>
      </c>
      <c r="CB377" s="197" t="n">
        <v>390.3528137207031</v>
      </c>
      <c r="CC377" s="197" t="n">
        <v>631.5789184570312</v>
      </c>
      <c r="CD377" s="197" t="n">
        <v>207.20794677734375</v>
      </c>
      <c r="CE377" s="197" t="n">
        <v>378.8515625</v>
      </c>
      <c r="CF377" s="197" t="n">
        <v>8000.0</v>
      </c>
      <c r="CG377" s="197" t="n">
        <v>0.0</v>
      </c>
      <c r="CH377" s="197" t="n">
        <v>3564.83984375</v>
      </c>
      <c r="CI377" s="197" t="n">
        <v>2500.0</v>
      </c>
      <c r="CJ377" s="197" t="n">
        <v>6064.83984375</v>
      </c>
      <c r="CK377" s="197" t="n">
        <v>20000.0</v>
      </c>
      <c r="CL377" s="197" t="n">
        <v>20000.0</v>
      </c>
      <c r="CM377" s="197" t="n">
        <v>20000.0</v>
      </c>
      <c r="CN377" s="197" t="n">
        <v>20000.0</v>
      </c>
      <c r="CO377" s="197" t="n">
        <v>20000.0</v>
      </c>
      <c r="CP377" s="197" t="n">
        <v>20000.0</v>
      </c>
      <c r="CQ377" s="197" t="n">
        <v>20000.0</v>
      </c>
      <c r="CR377" s="197" t="n">
        <v>5000.0</v>
      </c>
      <c r="CS377" s="197" t="n">
        <v>0.0</v>
      </c>
      <c r="CT377" s="197" t="n">
        <v>0.0</v>
      </c>
      <c r="CU377" s="197" t="n">
        <v>1056.2601318359375</v>
      </c>
    </row>
    <row r="378" spans="2:99">
      <c r="B378" s="122" t="s">
        <v>778</v>
      </c>
      <c r="C378" s="197" t="n">
        <v>4022.0</v>
      </c>
      <c r="D378" s="197" t="n">
        <v>2988.0</v>
      </c>
      <c r="E378" s="197" t="n">
        <v>674.0</v>
      </c>
      <c r="F378" s="122" t="s">
        <v>778</v>
      </c>
      <c r="G378" s="197" t="n">
        <v>4022.0</v>
      </c>
      <c r="H378" s="197" t="n">
        <v>2988.0</v>
      </c>
      <c r="I378" s="197" t="n">
        <v>674.0</v>
      </c>
      <c r="J378" s="197" t="n">
        <v>931.7310791015625</v>
      </c>
      <c r="K378" s="197" t="n">
        <v>1067.0</v>
      </c>
      <c r="L378" s="197" t="n">
        <v>4308.99609375</v>
      </c>
      <c r="M378" s="197" t="n">
        <v>4308.99609375</v>
      </c>
      <c r="N378" s="197" t="n">
        <v>7195.8291015625</v>
      </c>
      <c r="O378" s="197" t="n">
        <v>7195.8291015625</v>
      </c>
      <c r="P378" s="197" t="n">
        <v>7195.8291015625</v>
      </c>
      <c r="Q378" s="197" t="n">
        <v>54973.90625</v>
      </c>
      <c r="R378" s="197" t="n">
        <v>13477.1640625</v>
      </c>
      <c r="S378" s="197" t="n">
        <v>0.0</v>
      </c>
      <c r="T378" s="197" t="n">
        <v>1409.8756103515625</v>
      </c>
      <c r="U378" s="197" t="n">
        <v>2090.10302734375</v>
      </c>
      <c r="V378" s="197" t="n">
        <v>47982.5625</v>
      </c>
      <c r="W378" s="197" t="n">
        <v>26994.076171875</v>
      </c>
      <c r="X378" s="197" t="n">
        <v>20988.484375</v>
      </c>
      <c r="Y378" s="197" t="n">
        <v>0.0</v>
      </c>
      <c r="Z378" s="197" t="n">
        <v>16710.685546875</v>
      </c>
      <c r="AA378" s="197" t="n">
        <v>1.0</v>
      </c>
      <c r="AB378" s="197" t="n">
        <v>0.0</v>
      </c>
      <c r="AC378" s="197" t="n">
        <v>0.0</v>
      </c>
      <c r="AD378" s="197" t="n">
        <v>0.3499999940395355</v>
      </c>
      <c r="AE378" s="197" t="n">
        <v>26412.404296875</v>
      </c>
      <c r="AF378" s="197" t="n">
        <v>11741.9130859375</v>
      </c>
      <c r="AG378" s="197" t="n">
        <v>6422.2392578125</v>
      </c>
      <c r="AH378" s="197" t="n">
        <v>6597.75830078125</v>
      </c>
      <c r="AI378" s="197" t="n">
        <v>5025.75439453125</v>
      </c>
      <c r="AJ378" s="197" t="n">
        <v>5565.11328125</v>
      </c>
      <c r="AK378" s="197" t="n">
        <v>5982.3701171875</v>
      </c>
      <c r="AL378" s="197" t="n">
        <v>7560.64501953125</v>
      </c>
      <c r="AM378" s="197" t="n">
        <v>4308.99609375</v>
      </c>
      <c r="AN378" s="197" t="n">
        <v>0.0</v>
      </c>
      <c r="AO378" s="197" t="n">
        <v>0.0</v>
      </c>
      <c r="AP378" s="197" t="n">
        <v>0.0</v>
      </c>
      <c r="AQ378" s="197" t="n">
        <v>971.0</v>
      </c>
      <c r="AR378" s="197" t="n">
        <v>1067.0</v>
      </c>
      <c r="AS378" s="197" t="n">
        <v>0.0</v>
      </c>
      <c r="AT378" s="197" t="n">
        <v>999999.0</v>
      </c>
      <c r="AU378" s="197" t="n">
        <v>0.0</v>
      </c>
      <c r="AV378" s="197" t="n">
        <v>999999.0</v>
      </c>
      <c r="AW378" s="197" t="n">
        <v>0.0</v>
      </c>
      <c r="AX378" s="197" t="n">
        <v>0.0</v>
      </c>
      <c r="AY378" s="197" t="n">
        <v>999999.0</v>
      </c>
      <c r="AZ378" s="197" t="n">
        <v>0.0</v>
      </c>
      <c r="BA378" s="197" t="n">
        <v>999999.0</v>
      </c>
      <c r="BB378" s="197" t="n">
        <v>0.0</v>
      </c>
      <c r="BC378" s="197" t="n">
        <v>0.0</v>
      </c>
      <c r="BD378" s="197" t="n">
        <v>0.0</v>
      </c>
      <c r="BE378" s="197" t="n">
        <v>0.0</v>
      </c>
      <c r="BF378" s="197" t="n">
        <v>999999.0</v>
      </c>
      <c r="BG378" s="197" t="n">
        <v>999999.0</v>
      </c>
      <c r="BH378" s="197" t="n">
        <v>999999.0</v>
      </c>
      <c r="BI378" s="197" t="n">
        <v>0.0</v>
      </c>
      <c r="BJ378" s="197" t="n">
        <v>999999.0</v>
      </c>
      <c r="BK378" s="197" t="n">
        <v>999999.0</v>
      </c>
      <c r="BL378" s="197" t="n">
        <v>999999.0</v>
      </c>
      <c r="BM378" s="197" t="n">
        <v>0.0</v>
      </c>
      <c r="BN378" s="197" t="n">
        <v>0.0</v>
      </c>
      <c r="BO378" s="197" t="n">
        <v>0.0</v>
      </c>
      <c r="BP378" s="197" t="n">
        <v>0.0</v>
      </c>
      <c r="BQ378" s="197" t="n">
        <v>999999.0</v>
      </c>
      <c r="BR378" s="197" t="n">
        <v>0.0</v>
      </c>
      <c r="BS378" s="197" t="n">
        <v>999999.0</v>
      </c>
      <c r="BT378" s="197" t="n">
        <v>0.0</v>
      </c>
      <c r="BU378" s="197" t="n">
        <v>233.87359619140625</v>
      </c>
      <c r="BV378" s="197" t="n">
        <v>250.74551391601562</v>
      </c>
      <c r="BW378" s="197" t="n">
        <v>99000.0</v>
      </c>
      <c r="BX378" s="197" t="n">
        <v>173.0062255859375</v>
      </c>
      <c r="BY378" s="197" t="n">
        <v>177.3036651611328</v>
      </c>
      <c r="BZ378" s="197" t="n">
        <v>99000.0</v>
      </c>
      <c r="CA378" s="197" t="n">
        <v>352.4189453125</v>
      </c>
      <c r="CB378" s="197" t="n">
        <v>392.8064270019531</v>
      </c>
      <c r="CC378" s="197" t="n">
        <v>631.5789184570312</v>
      </c>
      <c r="CD378" s="197" t="n">
        <v>207.21524047851562</v>
      </c>
      <c r="CE378" s="197" t="n">
        <v>207.14413452148438</v>
      </c>
      <c r="CF378" s="197" t="n">
        <v>8000.0</v>
      </c>
      <c r="CG378" s="197" t="n">
        <v>0.0</v>
      </c>
      <c r="CH378" s="197" t="n">
        <v>4250.0</v>
      </c>
      <c r="CI378" s="197" t="n">
        <v>2500.0</v>
      </c>
      <c r="CJ378" s="197" t="n">
        <v>6750.0</v>
      </c>
      <c r="CK378" s="197" t="n">
        <v>20000.0</v>
      </c>
      <c r="CL378" s="197" t="n">
        <v>20000.0</v>
      </c>
      <c r="CM378" s="197" t="n">
        <v>20000.0</v>
      </c>
      <c r="CN378" s="197" t="n">
        <v>20000.0</v>
      </c>
      <c r="CO378" s="197" t="n">
        <v>20000.0</v>
      </c>
      <c r="CP378" s="197" t="n">
        <v>20000.0</v>
      </c>
      <c r="CQ378" s="197" t="n">
        <v>20000.0</v>
      </c>
      <c r="CR378" s="197" t="n">
        <v>5000.0</v>
      </c>
      <c r="CS378" s="197" t="n">
        <v>0.0</v>
      </c>
      <c r="CT378" s="197" t="n">
        <v>0.0</v>
      </c>
      <c r="CU378" s="197" t="n">
        <v>3369.291015625</v>
      </c>
    </row>
    <row r="379" spans="2:99">
      <c r="B379" s="122" t="s">
        <v>779</v>
      </c>
      <c r="C379" s="197" t="n">
        <v>4290.0</v>
      </c>
      <c r="D379" s="197" t="n">
        <v>3452.0</v>
      </c>
      <c r="E379" s="197" t="n">
        <v>800.0</v>
      </c>
      <c r="F379" s="122" t="s">
        <v>779</v>
      </c>
      <c r="G379" s="197" t="n">
        <v>4290.0</v>
      </c>
      <c r="H379" s="197" t="n">
        <v>3452.0</v>
      </c>
      <c r="I379" s="197" t="n">
        <v>800.0</v>
      </c>
      <c r="J379" s="197" t="n">
        <v>855.9053344726562</v>
      </c>
      <c r="K379" s="197" t="n">
        <v>988.0509033203125</v>
      </c>
      <c r="L379" s="197" t="n">
        <v>1474.3131103515625</v>
      </c>
      <c r="M379" s="197" t="n">
        <v>1474.3131103515625</v>
      </c>
      <c r="N379" s="197" t="n">
        <v>1474.3131103515625</v>
      </c>
      <c r="O379" s="197" t="n">
        <v>1474.3131103515625</v>
      </c>
      <c r="P379" s="197" t="n">
        <v>1474.3131103515625</v>
      </c>
      <c r="Q379" s="197" t="n">
        <v>61495.05078125</v>
      </c>
      <c r="R379" s="197" t="n">
        <v>11794.5048828125</v>
      </c>
      <c r="S379" s="197" t="n">
        <v>0.0</v>
      </c>
      <c r="T379" s="197" t="n">
        <v>0.0</v>
      </c>
      <c r="U379" s="197" t="n">
        <v>1096.205810546875</v>
      </c>
      <c r="V379" s="197" t="n">
        <v>68637.9375</v>
      </c>
      <c r="W379" s="197" t="n">
        <v>39186.63671875</v>
      </c>
      <c r="X379" s="197" t="n">
        <v>29451.302734375</v>
      </c>
      <c r="Y379" s="197" t="n">
        <v>0.0</v>
      </c>
      <c r="Z379" s="197" t="n">
        <v>7562.5</v>
      </c>
      <c r="AA379" s="197" t="n">
        <v>1.0</v>
      </c>
      <c r="AB379" s="197" t="n">
        <v>0.0</v>
      </c>
      <c r="AC379" s="197" t="n">
        <v>0.0</v>
      </c>
      <c r="AD379" s="197" t="n">
        <v>0.3499999940395355</v>
      </c>
      <c r="AE379" s="197" t="n">
        <v>28030.939453125</v>
      </c>
      <c r="AF379" s="197" t="n">
        <v>13130.7705078125</v>
      </c>
      <c r="AG379" s="197" t="n">
        <v>12818.25390625</v>
      </c>
      <c r="AH379" s="197" t="n">
        <v>9729.943359375</v>
      </c>
      <c r="AI379" s="197" t="n">
        <v>8312.7822265625</v>
      </c>
      <c r="AJ379" s="197" t="n">
        <v>17654.181640625</v>
      </c>
      <c r="AK379" s="197" t="n">
        <v>17370.80859375</v>
      </c>
      <c r="AL379" s="197" t="n">
        <v>6680.0</v>
      </c>
      <c r="AM379" s="197" t="n">
        <v>4492.43408203125</v>
      </c>
      <c r="AN379" s="197" t="n">
        <v>2948.626220703125</v>
      </c>
      <c r="AO379" s="197" t="n">
        <v>1474.3131103515625</v>
      </c>
      <c r="AP379" s="197" t="n">
        <v>1474.3131103515625</v>
      </c>
      <c r="AQ379" s="197" t="n">
        <v>971.0</v>
      </c>
      <c r="AR379" s="197" t="n">
        <v>1067.0</v>
      </c>
      <c r="AS379" s="197" t="n">
        <v>0.0</v>
      </c>
      <c r="AT379" s="197" t="n">
        <v>999999.0</v>
      </c>
      <c r="AU379" s="197" t="n">
        <v>0.0</v>
      </c>
      <c r="AV379" s="197" t="n">
        <v>999999.0</v>
      </c>
      <c r="AW379" s="197" t="n">
        <v>0.0</v>
      </c>
      <c r="AX379" s="197" t="n">
        <v>0.0</v>
      </c>
      <c r="AY379" s="197" t="n">
        <v>999999.0</v>
      </c>
      <c r="AZ379" s="197" t="n">
        <v>0.0</v>
      </c>
      <c r="BA379" s="197" t="n">
        <v>999999.0</v>
      </c>
      <c r="BB379" s="197" t="n">
        <v>0.0</v>
      </c>
      <c r="BC379" s="197" t="n">
        <v>0.0</v>
      </c>
      <c r="BD379" s="197" t="n">
        <v>0.0</v>
      </c>
      <c r="BE379" s="197" t="n">
        <v>0.0</v>
      </c>
      <c r="BF379" s="197" t="n">
        <v>999999.0</v>
      </c>
      <c r="BG379" s="197" t="n">
        <v>999999.0</v>
      </c>
      <c r="BH379" s="197" t="n">
        <v>999999.0</v>
      </c>
      <c r="BI379" s="197" t="n">
        <v>0.0</v>
      </c>
      <c r="BJ379" s="197" t="n">
        <v>999999.0</v>
      </c>
      <c r="BK379" s="197" t="n">
        <v>999999.0</v>
      </c>
      <c r="BL379" s="197" t="n">
        <v>999999.0</v>
      </c>
      <c r="BM379" s="197" t="n">
        <v>0.0</v>
      </c>
      <c r="BN379" s="197" t="n">
        <v>0.0</v>
      </c>
      <c r="BO379" s="197" t="n">
        <v>0.0</v>
      </c>
      <c r="BP379" s="197" t="n">
        <v>0.0</v>
      </c>
      <c r="BQ379" s="197" t="n">
        <v>999999.0</v>
      </c>
      <c r="BR379" s="197" t="n">
        <v>0.0</v>
      </c>
      <c r="BS379" s="197" t="n">
        <v>999999.0</v>
      </c>
      <c r="BT379" s="197" t="n">
        <v>0.0</v>
      </c>
      <c r="BU379" s="197" t="n">
        <v>224.8737335205078</v>
      </c>
      <c r="BV379" s="197" t="n">
        <v>233.75498962402344</v>
      </c>
      <c r="BW379" s="197" t="n">
        <v>450.0</v>
      </c>
      <c r="BX379" s="197" t="n">
        <v>181.5592041015625</v>
      </c>
      <c r="BY379" s="197" t="n">
        <v>172.77667236328125</v>
      </c>
      <c r="BZ379" s="197" t="n">
        <v>450.0</v>
      </c>
      <c r="CA379" s="197" t="n">
        <v>306.2991943359375</v>
      </c>
      <c r="CB379" s="197" t="n">
        <v>349.2393493652344</v>
      </c>
      <c r="CC379" s="197" t="n">
        <v>631.5789184570312</v>
      </c>
      <c r="CD379" s="197" t="n">
        <v>207.31512451171875</v>
      </c>
      <c r="CE379" s="197" t="n">
        <v>207.21226501464844</v>
      </c>
      <c r="CF379" s="197" t="n">
        <v>11000.0</v>
      </c>
      <c r="CG379" s="197" t="n">
        <v>0.0</v>
      </c>
      <c r="CH379" s="197" t="n">
        <v>1000.0</v>
      </c>
      <c r="CI379" s="197" t="n">
        <v>1000.0</v>
      </c>
      <c r="CJ379" s="197" t="n">
        <v>2000.0</v>
      </c>
      <c r="CK379" s="197" t="n">
        <v>20000.0</v>
      </c>
      <c r="CL379" s="197" t="n">
        <v>2984.58837890625</v>
      </c>
      <c r="CM379" s="197" t="n">
        <v>20000.0</v>
      </c>
      <c r="CN379" s="197" t="n">
        <v>20000.0</v>
      </c>
      <c r="CO379" s="197" t="n">
        <v>20000.0</v>
      </c>
      <c r="CP379" s="197" t="n">
        <v>20000.0</v>
      </c>
      <c r="CQ379" s="197" t="n">
        <v>20000.0</v>
      </c>
      <c r="CR379" s="197" t="n">
        <v>5000.0</v>
      </c>
      <c r="CS379" s="197" t="n">
        <v>0.0</v>
      </c>
      <c r="CT379" s="197" t="n">
        <v>0.0</v>
      </c>
      <c r="CU379" s="197" t="n">
        <v>2948.626220703125</v>
      </c>
    </row>
    <row r="380" spans="2:99">
      <c r="B380" s="122" t="s">
        <v>780</v>
      </c>
      <c r="C380" s="197" t="n">
        <v>4552.0</v>
      </c>
      <c r="D380" s="197" t="n">
        <v>3538.0</v>
      </c>
      <c r="E380" s="197" t="n">
        <v>975.0</v>
      </c>
      <c r="F380" s="122" t="s">
        <v>780</v>
      </c>
      <c r="G380" s="197" t="n">
        <v>4552.0</v>
      </c>
      <c r="H380" s="197" t="n">
        <v>3538.0</v>
      </c>
      <c r="I380" s="197" t="n">
        <v>975.0</v>
      </c>
      <c r="J380" s="197" t="n">
        <v>751.9133911132812</v>
      </c>
      <c r="K380" s="197" t="n">
        <v>891.2460327148438</v>
      </c>
      <c r="L380" s="197" t="n">
        <v>2271.483154296875</v>
      </c>
      <c r="M380" s="197" t="n">
        <v>2271.483154296875</v>
      </c>
      <c r="N380" s="197" t="n">
        <v>2271.483154296875</v>
      </c>
      <c r="O380" s="197" t="n">
        <v>2271.483154296875</v>
      </c>
      <c r="P380" s="197" t="n">
        <v>2271.483154296875</v>
      </c>
      <c r="Q380" s="197" t="n">
        <v>56821.02734375</v>
      </c>
      <c r="R380" s="197" t="n">
        <v>18171.865234375</v>
      </c>
      <c r="S380" s="197" t="n">
        <v>0.0</v>
      </c>
      <c r="T380" s="197" t="n">
        <v>0.0</v>
      </c>
      <c r="U380" s="197" t="n">
        <v>101.97586059570312</v>
      </c>
      <c r="V380" s="197" t="n">
        <v>61767.30078125</v>
      </c>
      <c r="W380" s="197" t="n">
        <v>31669.580078125</v>
      </c>
      <c r="X380" s="197" t="n">
        <v>30097.72265625</v>
      </c>
      <c r="Y380" s="197" t="n">
        <v>0.0</v>
      </c>
      <c r="Z380" s="197" t="n">
        <v>11366.935546875</v>
      </c>
      <c r="AA380" s="197" t="n">
        <v>1.0</v>
      </c>
      <c r="AB380" s="197" t="n">
        <v>0.0</v>
      </c>
      <c r="AC380" s="197" t="n">
        <v>0.0</v>
      </c>
      <c r="AD380" s="197" t="n">
        <v>0.3499999940395355</v>
      </c>
      <c r="AE380" s="197" t="n">
        <v>28071.982421875</v>
      </c>
      <c r="AF380" s="197" t="n">
        <v>6597.88720703125</v>
      </c>
      <c r="AG380" s="197" t="n">
        <v>5831.3076171875</v>
      </c>
      <c r="AH380" s="197" t="n">
        <v>10654.4482421875</v>
      </c>
      <c r="AI380" s="197" t="n">
        <v>9278.93359375</v>
      </c>
      <c r="AJ380" s="197" t="n">
        <v>19217.74609375</v>
      </c>
      <c r="AK380" s="197" t="n">
        <v>19103.19921875</v>
      </c>
      <c r="AL380" s="197" t="n">
        <v>6680.0</v>
      </c>
      <c r="AM380" s="197" t="n">
        <v>4533.10009765625</v>
      </c>
      <c r="AN380" s="197" t="n">
        <v>4542.96630859375</v>
      </c>
      <c r="AO380" s="197" t="n">
        <v>2271.483154296875</v>
      </c>
      <c r="AP380" s="197" t="n">
        <v>2271.483154296875</v>
      </c>
      <c r="AQ380" s="197" t="n">
        <v>672.6773681640625</v>
      </c>
      <c r="AR380" s="197" t="n">
        <v>1067.0</v>
      </c>
      <c r="AS380" s="197" t="n">
        <v>0.0</v>
      </c>
      <c r="AT380" s="197" t="n">
        <v>999999.0</v>
      </c>
      <c r="AU380" s="197" t="n">
        <v>0.0</v>
      </c>
      <c r="AV380" s="197" t="n">
        <v>999999.0</v>
      </c>
      <c r="AW380" s="197" t="n">
        <v>0.0</v>
      </c>
      <c r="AX380" s="197" t="n">
        <v>0.0</v>
      </c>
      <c r="AY380" s="197" t="n">
        <v>999993.0</v>
      </c>
      <c r="AZ380" s="197" t="n">
        <v>0.0</v>
      </c>
      <c r="BA380" s="197" t="n">
        <v>999999.0</v>
      </c>
      <c r="BB380" s="197" t="n">
        <v>0.0</v>
      </c>
      <c r="BC380" s="197" t="n">
        <v>0.0</v>
      </c>
      <c r="BD380" s="197" t="n">
        <v>0.0</v>
      </c>
      <c r="BE380" s="197" t="n">
        <v>0.0</v>
      </c>
      <c r="BF380" s="197" t="n">
        <v>999999.0</v>
      </c>
      <c r="BG380" s="197" t="n">
        <v>999999.0</v>
      </c>
      <c r="BH380" s="197" t="n">
        <v>999999.0</v>
      </c>
      <c r="BI380" s="197" t="n">
        <v>0.0</v>
      </c>
      <c r="BJ380" s="197" t="n">
        <v>999999.0</v>
      </c>
      <c r="BK380" s="197" t="n">
        <v>999999.0</v>
      </c>
      <c r="BL380" s="197" t="n">
        <v>999999.0</v>
      </c>
      <c r="BM380" s="197" t="n">
        <v>0.0</v>
      </c>
      <c r="BN380" s="197" t="n">
        <v>0.0</v>
      </c>
      <c r="BO380" s="197" t="n">
        <v>0.0</v>
      </c>
      <c r="BP380" s="197" t="n">
        <v>0.0</v>
      </c>
      <c r="BQ380" s="197" t="n">
        <v>999999.0</v>
      </c>
      <c r="BR380" s="197" t="n">
        <v>0.0</v>
      </c>
      <c r="BS380" s="197" t="n">
        <v>999999.0</v>
      </c>
      <c r="BT380" s="197" t="n">
        <v>0.0</v>
      </c>
      <c r="BU380" s="197" t="n">
        <v>249.8484344482422</v>
      </c>
      <c r="BV380" s="197" t="n">
        <v>224.9740753173828</v>
      </c>
      <c r="BW380" s="197" t="n">
        <v>450.0</v>
      </c>
      <c r="BX380" s="197" t="n">
        <v>187.5773162841797</v>
      </c>
      <c r="BY380" s="197" t="n">
        <v>181.96920776367188</v>
      </c>
      <c r="BZ380" s="197" t="n">
        <v>450.0</v>
      </c>
      <c r="CA380" s="197" t="n">
        <v>377.1788330078125</v>
      </c>
      <c r="CB380" s="197" t="n">
        <v>308.0835876464844</v>
      </c>
      <c r="CC380" s="197" t="n">
        <v>631.5789184570312</v>
      </c>
      <c r="CD380" s="197" t="n">
        <v>207.15467834472656</v>
      </c>
      <c r="CE380" s="197" t="n">
        <v>207.30824279785156</v>
      </c>
      <c r="CF380" s="197" t="n">
        <v>11000.0</v>
      </c>
      <c r="CG380" s="197" t="n">
        <v>0.0</v>
      </c>
      <c r="CH380" s="197" t="n">
        <v>1000.0</v>
      </c>
      <c r="CI380" s="197" t="n">
        <v>1000.0</v>
      </c>
      <c r="CJ380" s="197" t="n">
        <v>2000.0</v>
      </c>
      <c r="CK380" s="197" t="n">
        <v>20000.0</v>
      </c>
      <c r="CL380" s="197" t="n">
        <v>3000.0</v>
      </c>
      <c r="CM380" s="197" t="n">
        <v>20000.0</v>
      </c>
      <c r="CN380" s="197" t="n">
        <v>20000.0</v>
      </c>
      <c r="CO380" s="197" t="n">
        <v>20000.0</v>
      </c>
      <c r="CP380" s="197" t="n">
        <v>20000.0</v>
      </c>
      <c r="CQ380" s="197" t="n">
        <v>20000.0</v>
      </c>
      <c r="CR380" s="197" t="n">
        <v>5000.0</v>
      </c>
      <c r="CS380" s="197" t="n">
        <v>0.0</v>
      </c>
      <c r="CT380" s="197" t="n">
        <v>0.0</v>
      </c>
      <c r="CU380" s="197" t="n">
        <v>4542.96630859375</v>
      </c>
    </row>
    <row r="381" spans="2:99">
      <c r="B381" s="122" t="s">
        <v>781</v>
      </c>
      <c r="C381" s="197" t="n">
        <v>4500.0</v>
      </c>
      <c r="D381" s="197" t="n">
        <v>3538.0</v>
      </c>
      <c r="E381" s="197" t="n">
        <v>975.0</v>
      </c>
      <c r="F381" s="122" t="s">
        <v>781</v>
      </c>
      <c r="G381" s="197" t="n">
        <v>4500.0</v>
      </c>
      <c r="H381" s="197" t="n">
        <v>3538.0</v>
      </c>
      <c r="I381" s="197" t="n">
        <v>975.0</v>
      </c>
      <c r="J381" s="197" t="n">
        <v>656.742431640625</v>
      </c>
      <c r="K381" s="197" t="n">
        <v>947.3347778320312</v>
      </c>
      <c r="L381" s="197" t="n">
        <v>4563.88623046875</v>
      </c>
      <c r="M381" s="197" t="n">
        <v>4563.88623046875</v>
      </c>
      <c r="N381" s="197" t="n">
        <v>6122.30517578125</v>
      </c>
      <c r="O381" s="197" t="n">
        <v>6122.30517578125</v>
      </c>
      <c r="P381" s="197" t="n">
        <v>6122.30517578125</v>
      </c>
      <c r="Q381" s="197" t="n">
        <v>35050.5546875</v>
      </c>
      <c r="R381" s="197" t="n">
        <v>13846.791015625</v>
      </c>
      <c r="S381" s="197" t="n">
        <v>0.0</v>
      </c>
      <c r="T381" s="197" t="n">
        <v>0.0</v>
      </c>
      <c r="U381" s="197" t="n">
        <v>-86.73062896728516</v>
      </c>
      <c r="V381" s="197" t="n">
        <v>21921.830078125</v>
      </c>
      <c r="W381" s="197" t="n">
        <v>3597.748291015625</v>
      </c>
      <c r="X381" s="197" t="n">
        <v>0.0</v>
      </c>
      <c r="Y381" s="197" t="n">
        <v>0.0</v>
      </c>
      <c r="Z381" s="197" t="n">
        <v>14850.0</v>
      </c>
      <c r="AA381" s="197" t="n">
        <v>1.0</v>
      </c>
      <c r="AB381" s="197" t="n">
        <v>0.0</v>
      </c>
      <c r="AC381" s="197" t="n">
        <v>0.0</v>
      </c>
      <c r="AD381" s="197" t="n">
        <v>0.3499999940395355</v>
      </c>
      <c r="AE381" s="197" t="n">
        <v>17941.171875</v>
      </c>
      <c r="AF381" s="197" t="n">
        <v>874.091064453125</v>
      </c>
      <c r="AG381" s="197" t="n">
        <v>4281.50634765625</v>
      </c>
      <c r="AH381" s="197" t="n">
        <v>8741.7744140625</v>
      </c>
      <c r="AI381" s="197" t="n">
        <v>7399.40087890625</v>
      </c>
      <c r="AJ381" s="197" t="n">
        <v>8252.0009765625</v>
      </c>
      <c r="AK381" s="197" t="n">
        <v>8477.212890625</v>
      </c>
      <c r="AL381" s="197" t="n">
        <v>6680.0</v>
      </c>
      <c r="AM381" s="197" t="n">
        <v>4563.88623046875</v>
      </c>
      <c r="AN381" s="197" t="n">
        <v>0.0</v>
      </c>
      <c r="AO381" s="197" t="n">
        <v>0.0</v>
      </c>
      <c r="AP381" s="197" t="n">
        <v>0.0</v>
      </c>
      <c r="AQ381" s="197" t="n">
        <v>521.2223510742188</v>
      </c>
      <c r="AR381" s="197" t="n">
        <v>1067.0</v>
      </c>
      <c r="AS381" s="197" t="n">
        <v>0.0</v>
      </c>
      <c r="AT381" s="197" t="n">
        <v>999999.0</v>
      </c>
      <c r="AU381" s="197" t="n">
        <v>0.0</v>
      </c>
      <c r="AV381" s="197" t="n">
        <v>999999.0</v>
      </c>
      <c r="AW381" s="197" t="n">
        <v>0.0</v>
      </c>
      <c r="AX381" s="197" t="n">
        <v>0.0</v>
      </c>
      <c r="AY381" s="197" t="n">
        <v>999999.0</v>
      </c>
      <c r="AZ381" s="197" t="n">
        <v>0.0</v>
      </c>
      <c r="BA381" s="197" t="n">
        <v>999999.0</v>
      </c>
      <c r="BB381" s="197" t="n">
        <v>0.0</v>
      </c>
      <c r="BC381" s="197" t="n">
        <v>0.0</v>
      </c>
      <c r="BD381" s="197" t="n">
        <v>0.0</v>
      </c>
      <c r="BE381" s="197" t="n">
        <v>0.0</v>
      </c>
      <c r="BF381" s="197" t="n">
        <v>999999.0</v>
      </c>
      <c r="BG381" s="197" t="n">
        <v>999999.0</v>
      </c>
      <c r="BH381" s="197" t="n">
        <v>999999.0</v>
      </c>
      <c r="BI381" s="197" t="n">
        <v>0.0</v>
      </c>
      <c r="BJ381" s="197" t="n">
        <v>999999.0</v>
      </c>
      <c r="BK381" s="197" t="n">
        <v>999999.0</v>
      </c>
      <c r="BL381" s="197" t="n">
        <v>999999.0</v>
      </c>
      <c r="BM381" s="197" t="n">
        <v>0.0</v>
      </c>
      <c r="BN381" s="197" t="n">
        <v>0.0</v>
      </c>
      <c r="BO381" s="197" t="n">
        <v>0.0</v>
      </c>
      <c r="BP381" s="197" t="n">
        <v>0.0</v>
      </c>
      <c r="BQ381" s="197" t="n">
        <v>999999.0</v>
      </c>
      <c r="BR381" s="197" t="n">
        <v>0.0</v>
      </c>
      <c r="BS381" s="197" t="n">
        <v>999999.0</v>
      </c>
      <c r="BT381" s="197" t="n">
        <v>0.0</v>
      </c>
      <c r="BU381" s="197" t="n">
        <v>253.2045135498047</v>
      </c>
      <c r="BV381" s="197" t="n">
        <v>249.772705078125</v>
      </c>
      <c r="BW381" s="197" t="n">
        <v>450.0</v>
      </c>
      <c r="BX381" s="197" t="n">
        <v>201.9774932861328</v>
      </c>
      <c r="BY381" s="197" t="n">
        <v>187.52101135253906</v>
      </c>
      <c r="BZ381" s="197" t="n">
        <v>450.0</v>
      </c>
      <c r="CA381" s="197" t="n">
        <v>226.34185791015625</v>
      </c>
      <c r="CB381" s="197" t="n">
        <v>375.06036376953125</v>
      </c>
      <c r="CC381" s="197" t="n">
        <v>631.5789184570312</v>
      </c>
      <c r="CD381" s="197" t="n">
        <v>207.23739624023438</v>
      </c>
      <c r="CE381" s="197" t="n">
        <v>207.15420532226562</v>
      </c>
      <c r="CF381" s="197" t="n">
        <v>99000.0</v>
      </c>
      <c r="CG381" s="197" t="n">
        <v>0.0</v>
      </c>
      <c r="CH381" s="197" t="n">
        <v>2500.0</v>
      </c>
      <c r="CI381" s="197" t="n">
        <v>2000.0</v>
      </c>
      <c r="CJ381" s="197" t="n">
        <v>4500.0</v>
      </c>
      <c r="CK381" s="197" t="n">
        <v>20000.0</v>
      </c>
      <c r="CL381" s="197" t="n">
        <v>20000.0</v>
      </c>
      <c r="CM381" s="197" t="n">
        <v>20000.0</v>
      </c>
      <c r="CN381" s="197" t="n">
        <v>20000.0</v>
      </c>
      <c r="CO381" s="197" t="n">
        <v>20000.0</v>
      </c>
      <c r="CP381" s="197" t="n">
        <v>20000.0</v>
      </c>
      <c r="CQ381" s="197" t="n">
        <v>20000.0</v>
      </c>
      <c r="CR381" s="197" t="n">
        <v>5000.0</v>
      </c>
      <c r="CS381" s="197" t="n">
        <v>0.0</v>
      </c>
      <c r="CT381" s="197" t="n">
        <v>26.0</v>
      </c>
      <c r="CU381" s="197" t="n">
        <v>3461.69775390625</v>
      </c>
    </row>
    <row r="382" spans="2:99">
      <c r="B382" s="122" t="s">
        <v>782</v>
      </c>
      <c r="C382" s="197" t="n">
        <v>4150.0</v>
      </c>
      <c r="D382" s="197" t="n">
        <v>3538.0</v>
      </c>
      <c r="E382" s="197" t="n">
        <v>950.0</v>
      </c>
      <c r="F382" s="122" t="s">
        <v>782</v>
      </c>
      <c r="G382" s="197" t="n">
        <v>4150.0</v>
      </c>
      <c r="H382" s="197" t="n">
        <v>3538.0</v>
      </c>
      <c r="I382" s="197" t="n">
        <v>950.0</v>
      </c>
      <c r="J382" s="197" t="n">
        <v>379.5788879394531</v>
      </c>
      <c r="K382" s="197" t="n">
        <v>1010.6912231445312</v>
      </c>
      <c r="L382" s="197" t="n">
        <v>4600.0</v>
      </c>
      <c r="M382" s="197" t="n">
        <v>4600.0</v>
      </c>
      <c r="N382" s="197" t="n">
        <v>6680.0</v>
      </c>
      <c r="O382" s="197" t="n">
        <v>3630.97705078125</v>
      </c>
      <c r="P382" s="197" t="n">
        <v>6680.0</v>
      </c>
      <c r="Q382" s="197" t="n">
        <v>18700.84375</v>
      </c>
      <c r="R382" s="197" t="n">
        <v>9205.697265625</v>
      </c>
      <c r="S382" s="197" t="n">
        <v>0.0</v>
      </c>
      <c r="T382" s="197" t="n">
        <v>0.0</v>
      </c>
      <c r="U382" s="197" t="n">
        <v>-140.5480194091797</v>
      </c>
      <c r="V382" s="197" t="n">
        <v>5425.36962890625</v>
      </c>
      <c r="W382" s="197" t="n">
        <v>5425.36962890625</v>
      </c>
      <c r="X382" s="197" t="n">
        <v>0.0</v>
      </c>
      <c r="Y382" s="197" t="n">
        <v>0.0</v>
      </c>
      <c r="Z382" s="197" t="n">
        <v>8000.0</v>
      </c>
      <c r="AA382" s="197" t="n">
        <v>1.0</v>
      </c>
      <c r="AB382" s="197" t="n">
        <v>3049.02294921875</v>
      </c>
      <c r="AC382" s="197" t="n">
        <v>0.0</v>
      </c>
      <c r="AD382" s="197" t="n">
        <v>0.6499999761581421</v>
      </c>
      <c r="AE382" s="197" t="n">
        <v>18887.201171875</v>
      </c>
      <c r="AF382" s="197" t="n">
        <v>2203.81103515625</v>
      </c>
      <c r="AG382" s="197" t="n">
        <v>9846.525390625</v>
      </c>
      <c r="AH382" s="197" t="n">
        <v>4007.299560546875</v>
      </c>
      <c r="AI382" s="197" t="n">
        <v>2667.813720703125</v>
      </c>
      <c r="AJ382" s="197" t="n">
        <v>1014.34375</v>
      </c>
      <c r="AK382" s="197" t="n">
        <v>1141.3790283203125</v>
      </c>
      <c r="AL382" s="197" t="n">
        <v>6680.0</v>
      </c>
      <c r="AM382" s="197" t="n">
        <v>4600.0</v>
      </c>
      <c r="AN382" s="197" t="n">
        <v>0.0</v>
      </c>
      <c r="AO382" s="197" t="n">
        <v>0.0</v>
      </c>
      <c r="AP382" s="197" t="n">
        <v>0.0</v>
      </c>
      <c r="AQ382" s="197" t="n">
        <v>522.0082397460938</v>
      </c>
      <c r="AR382" s="197" t="n">
        <v>1067.0</v>
      </c>
      <c r="AS382" s="197" t="n">
        <v>1.0903794765472412</v>
      </c>
      <c r="AT382" s="197" t="n">
        <v>6341.392578125</v>
      </c>
      <c r="AU382" s="197" t="n">
        <v>0.0</v>
      </c>
      <c r="AV382" s="197" t="n">
        <v>999999.0</v>
      </c>
      <c r="AW382" s="197" t="n">
        <v>0.0</v>
      </c>
      <c r="AX382" s="197" t="n">
        <v>0.0</v>
      </c>
      <c r="AY382" s="197" t="n">
        <v>999999.0</v>
      </c>
      <c r="AZ382" s="197" t="n">
        <v>0.0</v>
      </c>
      <c r="BA382" s="197" t="n">
        <v>999999.0</v>
      </c>
      <c r="BB382" s="197" t="n">
        <v>0.0</v>
      </c>
      <c r="BC382" s="197" t="n">
        <v>0.0</v>
      </c>
      <c r="BD382" s="197" t="n">
        <v>0.0</v>
      </c>
      <c r="BE382" s="197" t="n">
        <v>0.0</v>
      </c>
      <c r="BF382" s="197" t="n">
        <v>999999.0</v>
      </c>
      <c r="BG382" s="197" t="n">
        <v>999999.0</v>
      </c>
      <c r="BH382" s="197" t="n">
        <v>999999.0</v>
      </c>
      <c r="BI382" s="197" t="n">
        <v>0.0</v>
      </c>
      <c r="BJ382" s="197" t="n">
        <v>999999.0</v>
      </c>
      <c r="BK382" s="197" t="n">
        <v>999999.0</v>
      </c>
      <c r="BL382" s="197" t="n">
        <v>999999.0</v>
      </c>
      <c r="BM382" s="197" t="n">
        <v>0.0</v>
      </c>
      <c r="BN382" s="197" t="n">
        <v>0.0</v>
      </c>
      <c r="BO382" s="197" t="n">
        <v>0.0</v>
      </c>
      <c r="BP382" s="197" t="n">
        <v>0.0</v>
      </c>
      <c r="BQ382" s="197" t="n">
        <v>999999.0</v>
      </c>
      <c r="BR382" s="197" t="n">
        <v>0.0</v>
      </c>
      <c r="BS382" s="197" t="n">
        <v>999999.0</v>
      </c>
      <c r="BT382" s="197" t="n">
        <v>0.0</v>
      </c>
      <c r="BU382" s="197" t="n">
        <v>217.9362335205078</v>
      </c>
      <c r="BV382" s="197" t="n">
        <v>253.48130798339844</v>
      </c>
      <c r="BW382" s="197" t="n">
        <v>450.0</v>
      </c>
      <c r="BX382" s="197" t="n">
        <v>187.0823211669922</v>
      </c>
      <c r="BY382" s="197" t="n">
        <v>201.92112731933594</v>
      </c>
      <c r="BZ382" s="197" t="n">
        <v>450.0</v>
      </c>
      <c r="CA382" s="197" t="n">
        <v>367.8031005859375</v>
      </c>
      <c r="CB382" s="197" t="n">
        <v>224.70433044433594</v>
      </c>
      <c r="CC382" s="197" t="n">
        <v>631.5789184570312</v>
      </c>
      <c r="CD382" s="197" t="n">
        <v>208.268798828125</v>
      </c>
      <c r="CE382" s="197" t="n">
        <v>207.2379608154297</v>
      </c>
      <c r="CF382" s="197" t="n">
        <v>99000.0</v>
      </c>
      <c r="CG382" s="197" t="n">
        <v>0.0</v>
      </c>
      <c r="CH382" s="197" t="n">
        <v>6680.0</v>
      </c>
      <c r="CI382" s="197" t="n">
        <v>4600.0</v>
      </c>
      <c r="CJ382" s="197" t="n">
        <v>11280.0</v>
      </c>
      <c r="CK382" s="197" t="n">
        <v>20000.0</v>
      </c>
      <c r="CL382" s="197" t="n">
        <v>20000.0</v>
      </c>
      <c r="CM382" s="197" t="n">
        <v>20000.0</v>
      </c>
      <c r="CN382" s="197" t="n">
        <v>20000.0</v>
      </c>
      <c r="CO382" s="197" t="n">
        <v>20000.0</v>
      </c>
      <c r="CP382" s="197" t="n">
        <v>20000.0</v>
      </c>
      <c r="CQ382" s="197" t="n">
        <v>20000.0</v>
      </c>
      <c r="CR382" s="197" t="n">
        <v>5000.0</v>
      </c>
      <c r="CS382" s="197" t="n">
        <v>31.0</v>
      </c>
      <c r="CT382" s="197" t="n">
        <v>31.0</v>
      </c>
      <c r="CU382" s="197" t="n">
        <v>2301.42431640625</v>
      </c>
    </row>
    <row r="383" spans="2:99">
      <c r="B383" s="122" t="s">
        <v>783</v>
      </c>
      <c r="C383" s="197" t="n">
        <v>3700.0</v>
      </c>
      <c r="D383" s="197" t="n">
        <v>3538.0</v>
      </c>
      <c r="E383" s="197" t="n">
        <v>800.0</v>
      </c>
      <c r="F383" s="122" t="s">
        <v>783</v>
      </c>
      <c r="G383" s="197" t="n">
        <v>3700.0</v>
      </c>
      <c r="H383" s="197" t="n">
        <v>3518.4931640625</v>
      </c>
      <c r="I383" s="197" t="n">
        <v>797.0667724609375</v>
      </c>
      <c r="J383" s="197" t="n">
        <v>180.96534729003906</v>
      </c>
      <c r="K383" s="197" t="n">
        <v>1067.0</v>
      </c>
      <c r="L383" s="197" t="n">
        <v>4571.208984375</v>
      </c>
      <c r="M383" s="197" t="n">
        <v>4571.208984375</v>
      </c>
      <c r="N383" s="197" t="n">
        <v>6680.0</v>
      </c>
      <c r="O383" s="197" t="n">
        <v>1549.0281982421875</v>
      </c>
      <c r="P383" s="197" t="n">
        <v>6628.4443359375</v>
      </c>
      <c r="Q383" s="197" t="n">
        <v>15871.2490234375</v>
      </c>
      <c r="R383" s="197" t="n">
        <v>4433.693359375</v>
      </c>
      <c r="S383" s="197" t="n">
        <v>0.0</v>
      </c>
      <c r="T383" s="197" t="n">
        <v>0.0</v>
      </c>
      <c r="U383" s="197" t="n">
        <v>-62.8831787109375</v>
      </c>
      <c r="V383" s="197" t="n">
        <v>3070.63671875</v>
      </c>
      <c r="W383" s="197" t="n">
        <v>3070.63671875</v>
      </c>
      <c r="X383" s="197" t="n">
        <v>0.0</v>
      </c>
      <c r="Y383" s="197" t="n">
        <v>0.0</v>
      </c>
      <c r="Z383" s="197" t="n">
        <v>4000.0</v>
      </c>
      <c r="AA383" s="197" t="n">
        <v>1.0</v>
      </c>
      <c r="AB383" s="197" t="n">
        <v>5079.416015625</v>
      </c>
      <c r="AC383" s="197" t="n">
        <v>0.0</v>
      </c>
      <c r="AD383" s="197" t="n">
        <v>0.6499999761581421</v>
      </c>
      <c r="AE383" s="197" t="n">
        <v>13891.66796875</v>
      </c>
      <c r="AF383" s="197" t="n">
        <v>2152.6142578125</v>
      </c>
      <c r="AG383" s="197" t="n">
        <v>9214.9462890625</v>
      </c>
      <c r="AH383" s="197" t="n">
        <v>4311.1904296875</v>
      </c>
      <c r="AI383" s="197" t="n">
        <v>2971.00244140625</v>
      </c>
      <c r="AJ383" s="197" t="n">
        <v>8.414385795593262</v>
      </c>
      <c r="AK383" s="197" t="n">
        <v>0.0</v>
      </c>
      <c r="AL383" s="197" t="n">
        <v>6680.0</v>
      </c>
      <c r="AM383" s="197" t="n">
        <v>4571.208984375</v>
      </c>
      <c r="AN383" s="197" t="n">
        <v>0.0</v>
      </c>
      <c r="AO383" s="197" t="n">
        <v>0.0</v>
      </c>
      <c r="AP383" s="197" t="n">
        <v>0.0</v>
      </c>
      <c r="AQ383" s="197" t="n">
        <v>237.3887939453125</v>
      </c>
      <c r="AR383" s="197" t="n">
        <v>1067.0</v>
      </c>
      <c r="AS383" s="197" t="n">
        <v>0.899280846118927</v>
      </c>
      <c r="AT383" s="197" t="n">
        <v>4468.7529296875</v>
      </c>
      <c r="AU383" s="197" t="n">
        <v>0.0</v>
      </c>
      <c r="AV383" s="197" t="n">
        <v>18871.576171875</v>
      </c>
      <c r="AW383" s="197" t="n">
        <v>-1248.0655517578125</v>
      </c>
      <c r="AX383" s="197" t="n">
        <v>1.541489839553833</v>
      </c>
      <c r="AY383" s="197" t="n">
        <v>4229.4189453125</v>
      </c>
      <c r="AZ383" s="197" t="n">
        <v>0.0</v>
      </c>
      <c r="BA383" s="197" t="n">
        <v>28917.818359375</v>
      </c>
      <c r="BB383" s="197" t="n">
        <v>-4234.95703125</v>
      </c>
      <c r="BC383" s="197" t="n">
        <v>0.0</v>
      </c>
      <c r="BD383" s="197" t="n">
        <v>0.0</v>
      </c>
      <c r="BE383" s="197" t="n">
        <v>0.0</v>
      </c>
      <c r="BF383" s="197" t="n">
        <v>999999.0</v>
      </c>
      <c r="BG383" s="197" t="n">
        <v>999999.0</v>
      </c>
      <c r="BH383" s="197" t="n">
        <v>999999.0</v>
      </c>
      <c r="BI383" s="197" t="n">
        <v>0.0</v>
      </c>
      <c r="BJ383" s="197" t="n">
        <v>999999.0</v>
      </c>
      <c r="BK383" s="197" t="n">
        <v>999999.0</v>
      </c>
      <c r="BL383" s="197" t="n">
        <v>999999.0</v>
      </c>
      <c r="BM383" s="197" t="n">
        <v>0.0</v>
      </c>
      <c r="BN383" s="197" t="n">
        <v>0.0</v>
      </c>
      <c r="BO383" s="197" t="n">
        <v>0.0</v>
      </c>
      <c r="BP383" s="197" t="n">
        <v>0.0</v>
      </c>
      <c r="BQ383" s="197" t="n">
        <v>999999.0</v>
      </c>
      <c r="BR383" s="197" t="n">
        <v>0.0</v>
      </c>
      <c r="BS383" s="197" t="n">
        <v>999999.0</v>
      </c>
      <c r="BT383" s="197" t="n">
        <v>0.0</v>
      </c>
      <c r="BU383" s="197" t="n">
        <v>206.13218688964844</v>
      </c>
      <c r="BV383" s="197" t="n">
        <v>217.83377075195312</v>
      </c>
      <c r="BW383" s="197" t="n">
        <v>1350.0</v>
      </c>
      <c r="BX383" s="197" t="n">
        <v>200.74720764160156</v>
      </c>
      <c r="BY383" s="197" t="n">
        <v>187.0472869873047</v>
      </c>
      <c r="BZ383" s="197" t="n">
        <v>1650.0</v>
      </c>
      <c r="CA383" s="197" t="n">
        <v>230.4032745361328</v>
      </c>
      <c r="CB383" s="197" t="n">
        <v>365.9875793457031</v>
      </c>
      <c r="CC383" s="197" t="n">
        <v>631.5789184570312</v>
      </c>
      <c r="CD383" s="197" t="n">
        <v>412.28070068359375</v>
      </c>
      <c r="CE383" s="197" t="n">
        <v>208.30770874023438</v>
      </c>
      <c r="CF383" s="197" t="n">
        <v>99000.0</v>
      </c>
      <c r="CG383" s="197" t="n">
        <v>7366.779296875</v>
      </c>
      <c r="CH383" s="197" t="n">
        <v>6522.34716796875</v>
      </c>
      <c r="CI383" s="197" t="n">
        <v>4571.208984375</v>
      </c>
      <c r="CJ383" s="197" t="n">
        <v>11093.556640625</v>
      </c>
      <c r="CK383" s="197" t="n">
        <v>20000.0</v>
      </c>
      <c r="CL383" s="197" t="n">
        <v>20000.0</v>
      </c>
      <c r="CM383" s="197" t="n">
        <v>20000.0</v>
      </c>
      <c r="CN383" s="197" t="n">
        <v>20000.0</v>
      </c>
      <c r="CO383" s="197" t="n">
        <v>20000.0</v>
      </c>
      <c r="CP383" s="197" t="n">
        <v>20000.0</v>
      </c>
      <c r="CQ383" s="197" t="n">
        <v>20000.0</v>
      </c>
      <c r="CR383" s="197" t="n">
        <v>5000.0</v>
      </c>
      <c r="CS383" s="197" t="n">
        <v>31.0</v>
      </c>
      <c r="CT383" s="197" t="n">
        <v>31.0</v>
      </c>
      <c r="CU383" s="197" t="n">
        <v>1108.42333984375</v>
      </c>
    </row>
    <row r="384" spans="2:99">
      <c r="B384" s="122" t="s">
        <v>784</v>
      </c>
      <c r="C384" s="197" t="n">
        <v>3400.0</v>
      </c>
      <c r="D384" s="197" t="n">
        <v>3350.0</v>
      </c>
      <c r="E384" s="197" t="n">
        <v>650.0</v>
      </c>
      <c r="F384" s="122" t="s">
        <v>784</v>
      </c>
      <c r="G384" s="197" t="n">
        <v>3400.0</v>
      </c>
      <c r="H384" s="197" t="n">
        <v>3239.7255859375</v>
      </c>
      <c r="I384" s="197" t="n">
        <v>639.2445678710938</v>
      </c>
      <c r="J384" s="197" t="n">
        <v>174.64382934570312</v>
      </c>
      <c r="K384" s="197" t="n">
        <v>1067.0</v>
      </c>
      <c r="L384" s="197" t="n">
        <v>4306.0986328125</v>
      </c>
      <c r="M384" s="197" t="n">
        <v>4306.0986328125</v>
      </c>
      <c r="N384" s="197" t="n">
        <v>4306.0986328125</v>
      </c>
      <c r="O384" s="197" t="n">
        <v>3013.72998046875</v>
      </c>
      <c r="P384" s="197" t="n">
        <v>4121.9130859375</v>
      </c>
      <c r="Q384" s="197" t="n">
        <v>22742.2109375</v>
      </c>
      <c r="R384" s="197" t="n">
        <v>4082.662353515625</v>
      </c>
      <c r="S384" s="197" t="n">
        <v>0.0</v>
      </c>
      <c r="T384" s="197" t="n">
        <v>0.0</v>
      </c>
      <c r="U384" s="197" t="n">
        <v>-107.28409576416016</v>
      </c>
      <c r="V384" s="197" t="n">
        <v>0.0</v>
      </c>
      <c r="W384" s="197" t="n">
        <v>0.0</v>
      </c>
      <c r="X384" s="197" t="n">
        <v>0.0</v>
      </c>
      <c r="Y384" s="197" t="n">
        <v>0.0</v>
      </c>
      <c r="Z384" s="197" t="n">
        <v>17343.75</v>
      </c>
      <c r="AA384" s="197" t="n">
        <v>0.0</v>
      </c>
      <c r="AB384" s="197" t="n">
        <v>1108.1832275390625</v>
      </c>
      <c r="AC384" s="197" t="n">
        <v>0.0</v>
      </c>
      <c r="AD384" s="197" t="n">
        <v>0.6499999761581421</v>
      </c>
      <c r="AE384" s="197" t="n">
        <v>18086.578125</v>
      </c>
      <c r="AF384" s="197" t="n">
        <v>4918.97998046875</v>
      </c>
      <c r="AG384" s="197" t="n">
        <v>7915.39599609375</v>
      </c>
      <c r="AH384" s="197" t="n">
        <v>4113.814453125</v>
      </c>
      <c r="AI384" s="197" t="n">
        <v>3093.579833984375</v>
      </c>
      <c r="AJ384" s="197" t="n">
        <v>5435.279296875</v>
      </c>
      <c r="AK384" s="197" t="n">
        <v>5324.21875</v>
      </c>
      <c r="AL384" s="197" t="n">
        <v>6680.0</v>
      </c>
      <c r="AM384" s="197" t="n">
        <v>4490.28369140625</v>
      </c>
      <c r="AN384" s="197" t="n">
        <v>0.0</v>
      </c>
      <c r="AO384" s="197" t="n">
        <v>0.0</v>
      </c>
      <c r="AP384" s="197" t="n">
        <v>0.0</v>
      </c>
      <c r="AQ384" s="197" t="n">
        <v>237.3887939453125</v>
      </c>
      <c r="AR384" s="197" t="n">
        <v>1067.0</v>
      </c>
      <c r="AS384" s="197" t="n">
        <v>0.0</v>
      </c>
      <c r="AT384" s="197" t="n">
        <v>999999.0</v>
      </c>
      <c r="AU384" s="197" t="n">
        <v>0.0</v>
      </c>
      <c r="AV384" s="197" t="n">
        <v>999999.0</v>
      </c>
      <c r="AW384" s="197" t="n">
        <v>0.0</v>
      </c>
      <c r="AX384" s="197" t="n">
        <v>0.0</v>
      </c>
      <c r="AY384" s="197" t="n">
        <v>999999.0</v>
      </c>
      <c r="AZ384" s="197" t="n">
        <v>0.0</v>
      </c>
      <c r="BA384" s="197" t="n">
        <v>999999.0</v>
      </c>
      <c r="BB384" s="197" t="n">
        <v>0.0</v>
      </c>
      <c r="BC384" s="197" t="n">
        <v>0.0</v>
      </c>
      <c r="BD384" s="197" t="n">
        <v>0.0</v>
      </c>
      <c r="BE384" s="197" t="n">
        <v>0.5245791673660278</v>
      </c>
      <c r="BF384" s="197" t="n">
        <v>999998.0</v>
      </c>
      <c r="BG384" s="197" t="n">
        <v>999998.0</v>
      </c>
      <c r="BH384" s="197" t="n">
        <v>9800.3369140625</v>
      </c>
      <c r="BI384" s="197" t="n">
        <v>0.0</v>
      </c>
      <c r="BJ384" s="197" t="n">
        <v>999999.0</v>
      </c>
      <c r="BK384" s="197" t="n">
        <v>999999.0</v>
      </c>
      <c r="BL384" s="197" t="n">
        <v>21768.05078125</v>
      </c>
      <c r="BM384" s="197" t="n">
        <v>0.0</v>
      </c>
      <c r="BN384" s="197" t="n">
        <v>0.0</v>
      </c>
      <c r="BO384" s="197" t="n">
        <v>-7655.5966796875</v>
      </c>
      <c r="BP384" s="197" t="n">
        <v>0.0</v>
      </c>
      <c r="BQ384" s="197" t="n">
        <v>999999.0</v>
      </c>
      <c r="BR384" s="197" t="n">
        <v>0.0</v>
      </c>
      <c r="BS384" s="197" t="n">
        <v>999999.0</v>
      </c>
      <c r="BT384" s="197" t="n">
        <v>0.0</v>
      </c>
      <c r="BU384" s="197" t="n">
        <v>345.23748779296875</v>
      </c>
      <c r="BV384" s="197" t="n">
        <v>206.6269989013672</v>
      </c>
      <c r="BW384" s="197" t="n">
        <v>99000.0</v>
      </c>
      <c r="BX384" s="197" t="n">
        <v>271.61468505859375</v>
      </c>
      <c r="BY384" s="197" t="n">
        <v>201.05068969726562</v>
      </c>
      <c r="BZ384" s="197" t="n">
        <v>99000.0</v>
      </c>
      <c r="CA384" s="197" t="n">
        <v>219.6581268310547</v>
      </c>
      <c r="CB384" s="197" t="n">
        <v>230.01275634765625</v>
      </c>
      <c r="CC384" s="197" t="n">
        <v>964.9122924804688</v>
      </c>
      <c r="CD384" s="197" t="n">
        <v>1760.46533203125</v>
      </c>
      <c r="CE384" s="197" t="n">
        <v>430.4540710449219</v>
      </c>
      <c r="CF384" s="197" t="n">
        <v>99000.0</v>
      </c>
      <c r="CG384" s="197" t="n">
        <v>0.0</v>
      </c>
      <c r="CH384" s="197" t="n">
        <v>4023.138916015625</v>
      </c>
      <c r="CI384" s="197" t="n">
        <v>4490.28369140625</v>
      </c>
      <c r="CJ384" s="197" t="n">
        <v>8513.4228515625</v>
      </c>
      <c r="CK384" s="197" t="n">
        <v>20000.0</v>
      </c>
      <c r="CL384" s="197" t="n">
        <v>20000.0</v>
      </c>
      <c r="CM384" s="197" t="n">
        <v>20000.0</v>
      </c>
      <c r="CN384" s="197" t="n">
        <v>20000.0</v>
      </c>
      <c r="CO384" s="197" t="n">
        <v>20000.0</v>
      </c>
      <c r="CP384" s="197" t="n">
        <v>20000.0</v>
      </c>
      <c r="CQ384" s="197" t="n">
        <v>20000.0</v>
      </c>
      <c r="CR384" s="197" t="n">
        <v>5000.0</v>
      </c>
      <c r="CS384" s="197" t="n">
        <v>30.0</v>
      </c>
      <c r="CT384" s="197" t="n">
        <v>30.0</v>
      </c>
      <c r="CU384" s="197" t="n">
        <v>1020.6655883789062</v>
      </c>
    </row>
    <row r="385" spans="2:99">
      <c r="B385" s="122" t="s">
        <v>785</v>
      </c>
      <c r="C385" s="197" t="n">
        <v>3250.0</v>
      </c>
      <c r="D385" s="197" t="n">
        <v>3163.0</v>
      </c>
      <c r="E385" s="197" t="n">
        <v>720.0</v>
      </c>
      <c r="F385" s="122" t="s">
        <v>785</v>
      </c>
      <c r="G385" s="197" t="n">
        <v>3250.0</v>
      </c>
      <c r="H385" s="197" t="n">
        <v>3069.014892578125</v>
      </c>
      <c r="I385" s="197" t="n">
        <v>605.8058471679688</v>
      </c>
      <c r="J385" s="197" t="n">
        <v>179.77090454101562</v>
      </c>
      <c r="K385" s="197" t="n">
        <v>1058.893310546875</v>
      </c>
      <c r="L385" s="197" t="n">
        <v>3446.113525390625</v>
      </c>
      <c r="M385" s="197" t="n">
        <v>3446.113525390625</v>
      </c>
      <c r="N385" s="197" t="n">
        <v>3446.113525390625</v>
      </c>
      <c r="O385" s="197" t="n">
        <v>2505.15087890625</v>
      </c>
      <c r="P385" s="197" t="n">
        <v>3153.079833984375</v>
      </c>
      <c r="Q385" s="197" t="n">
        <v>15086.5107421875</v>
      </c>
      <c r="R385" s="197" t="n">
        <v>2939.118896484375</v>
      </c>
      <c r="S385" s="197" t="n">
        <v>0.0</v>
      </c>
      <c r="T385" s="197" t="n">
        <v>0.0</v>
      </c>
      <c r="U385" s="197" t="n">
        <v>-82.15540313720703</v>
      </c>
      <c r="V385" s="197" t="n">
        <v>0.0</v>
      </c>
      <c r="W385" s="197" t="n">
        <v>0.0</v>
      </c>
      <c r="X385" s="197" t="n">
        <v>0.0</v>
      </c>
      <c r="Y385" s="197" t="n">
        <v>0.0</v>
      </c>
      <c r="Z385" s="197" t="n">
        <v>9843.75</v>
      </c>
      <c r="AA385" s="197" t="n">
        <v>0.0</v>
      </c>
      <c r="AB385" s="197" t="n">
        <v>647.9288940429688</v>
      </c>
      <c r="AC385" s="197" t="n">
        <v>0.0</v>
      </c>
      <c r="AD385" s="197" t="n">
        <v>0.6499999761581421</v>
      </c>
      <c r="AE385" s="197" t="n">
        <v>11844.9189453125</v>
      </c>
      <c r="AF385" s="197" t="n">
        <v>2706.88916015625</v>
      </c>
      <c r="AG385" s="197" t="n">
        <v>3872.811279296875</v>
      </c>
      <c r="AH385" s="197" t="n">
        <v>1181.3182373046875</v>
      </c>
      <c r="AI385" s="197" t="n">
        <v>291.28082275390625</v>
      </c>
      <c r="AJ385" s="197" t="n">
        <v>2300.0</v>
      </c>
      <c r="AK385" s="197" t="n">
        <v>2306.162109375</v>
      </c>
      <c r="AL385" s="197" t="n">
        <v>6680.0</v>
      </c>
      <c r="AM385" s="197" t="n">
        <v>4387.076171875</v>
      </c>
      <c r="AN385" s="197" t="n">
        <v>0.0</v>
      </c>
      <c r="AO385" s="197" t="n">
        <v>0.0</v>
      </c>
      <c r="AP385" s="197" t="n">
        <v>0.0</v>
      </c>
      <c r="AQ385" s="197" t="n">
        <v>237.3887939453125</v>
      </c>
      <c r="AR385" s="197" t="n">
        <v>1067.0</v>
      </c>
      <c r="AS385" s="197" t="n">
        <v>0.0</v>
      </c>
      <c r="AT385" s="197" t="n">
        <v>999999.0</v>
      </c>
      <c r="AU385" s="197" t="n">
        <v>0.0</v>
      </c>
      <c r="AV385" s="197" t="n">
        <v>999999.0</v>
      </c>
      <c r="AW385" s="197" t="n">
        <v>0.0</v>
      </c>
      <c r="AX385" s="197" t="n">
        <v>0.0</v>
      </c>
      <c r="AY385" s="197" t="n">
        <v>999999.0</v>
      </c>
      <c r="AZ385" s="197" t="n">
        <v>0.0</v>
      </c>
      <c r="BA385" s="197" t="n">
        <v>999999.0</v>
      </c>
      <c r="BB385" s="197" t="n">
        <v>0.0</v>
      </c>
      <c r="BC385" s="197" t="n">
        <v>0.0</v>
      </c>
      <c r="BD385" s="197" t="n">
        <v>0.0</v>
      </c>
      <c r="BE385" s="197" t="n">
        <v>0.0</v>
      </c>
      <c r="BF385" s="197" t="n">
        <v>999999.0</v>
      </c>
      <c r="BG385" s="197" t="n">
        <v>999999.0</v>
      </c>
      <c r="BH385" s="197" t="n">
        <v>999999.0</v>
      </c>
      <c r="BI385" s="197" t="n">
        <v>0.0</v>
      </c>
      <c r="BJ385" s="197" t="n">
        <v>999999.0</v>
      </c>
      <c r="BK385" s="197" t="n">
        <v>999999.0</v>
      </c>
      <c r="BL385" s="197" t="n">
        <v>999999.0</v>
      </c>
      <c r="BM385" s="197" t="n">
        <v>0.0</v>
      </c>
      <c r="BN385" s="197" t="n">
        <v>0.0</v>
      </c>
      <c r="BO385" s="197" t="n">
        <v>0.0</v>
      </c>
      <c r="BP385" s="197" t="n">
        <v>0.0</v>
      </c>
      <c r="BQ385" s="197" t="n">
        <v>999999.0</v>
      </c>
      <c r="BR385" s="197" t="n">
        <v>0.0</v>
      </c>
      <c r="BS385" s="197" t="n">
        <v>999999.0</v>
      </c>
      <c r="BT385" s="197" t="n">
        <v>0.0</v>
      </c>
      <c r="BU385" s="197" t="n">
        <v>287.1321716308594</v>
      </c>
      <c r="BV385" s="197" t="n">
        <v>360.80267333984375</v>
      </c>
      <c r="BW385" s="197" t="n">
        <v>99000.0</v>
      </c>
      <c r="BX385" s="197" t="n">
        <v>262.42547607421875</v>
      </c>
      <c r="BY385" s="197" t="n">
        <v>280.6340637207031</v>
      </c>
      <c r="BZ385" s="197" t="n">
        <v>99000.0</v>
      </c>
      <c r="CA385" s="197" t="n">
        <v>214.90707397460938</v>
      </c>
      <c r="CB385" s="197" t="n">
        <v>221.16168212890625</v>
      </c>
      <c r="CC385" s="197" t="n">
        <v>964.9122924804688</v>
      </c>
      <c r="CD385" s="197" t="n">
        <v>1132.9215087890625</v>
      </c>
      <c r="CE385" s="197" t="n">
        <v>1878.8924560546875</v>
      </c>
      <c r="CF385" s="197" t="n">
        <v>19000.0</v>
      </c>
      <c r="CG385" s="197" t="n">
        <v>0.0</v>
      </c>
      <c r="CH385" s="197" t="n">
        <v>3348.096435546875</v>
      </c>
      <c r="CI385" s="197" t="n">
        <v>4387.076171875</v>
      </c>
      <c r="CJ385" s="197" t="n">
        <v>7735.17236328125</v>
      </c>
      <c r="CK385" s="197" t="n">
        <v>20000.0</v>
      </c>
      <c r="CL385" s="197" t="n">
        <v>20000.0</v>
      </c>
      <c r="CM385" s="197" t="n">
        <v>20000.0</v>
      </c>
      <c r="CN385" s="197" t="n">
        <v>20000.0</v>
      </c>
      <c r="CO385" s="197" t="n">
        <v>20000.0</v>
      </c>
      <c r="CP385" s="197" t="n">
        <v>20000.0</v>
      </c>
      <c r="CQ385" s="197" t="n">
        <v>20000.0</v>
      </c>
      <c r="CR385" s="197" t="n">
        <v>5000.0</v>
      </c>
      <c r="CS385" s="197" t="n">
        <v>17.0</v>
      </c>
      <c r="CT385" s="197" t="n">
        <v>17.0</v>
      </c>
      <c r="CU385" s="197" t="n">
        <v>734.7797241210938</v>
      </c>
    </row>
    <row r="386" spans="2:99">
      <c r="B386" s="122" t="s">
        <v>786</v>
      </c>
      <c r="C386" s="197" t="n">
        <v>3252.0</v>
      </c>
      <c r="D386" s="197" t="n">
        <v>3163.0</v>
      </c>
      <c r="E386" s="197" t="n">
        <v>575.0</v>
      </c>
      <c r="F386" s="122" t="s">
        <v>786</v>
      </c>
      <c r="G386" s="197" t="n">
        <v>3019.367431640625</v>
      </c>
      <c r="H386" s="197" t="n">
        <v>3002.281005859375</v>
      </c>
      <c r="I386" s="197" t="n">
        <v>529.8418579101562</v>
      </c>
      <c r="J386" s="197" t="n">
        <v>309.9189147949219</v>
      </c>
      <c r="K386" s="197" t="n">
        <v>944.706787109375</v>
      </c>
      <c r="L386" s="197" t="n">
        <v>4263.78857421875</v>
      </c>
      <c r="M386" s="197" t="n">
        <v>4263.78857421875</v>
      </c>
      <c r="N386" s="197" t="n">
        <v>2565.547119140625</v>
      </c>
      <c r="O386" s="197" t="n">
        <v>954.6969604492188</v>
      </c>
      <c r="P386" s="197" t="n">
        <v>954.6969604492188</v>
      </c>
      <c r="Q386" s="197" t="n">
        <v>17002.314453125</v>
      </c>
      <c r="R386" s="197" t="n">
        <v>2395.369384765625</v>
      </c>
      <c r="S386" s="197" t="n">
        <v>0.0</v>
      </c>
      <c r="T386" s="197" t="n">
        <v>399.6965637207031</v>
      </c>
      <c r="U386" s="197" t="n">
        <v>57.435672760009766</v>
      </c>
      <c r="V386" s="197" t="n">
        <v>0.0</v>
      </c>
      <c r="W386" s="197" t="n">
        <v>0.0</v>
      </c>
      <c r="X386" s="197" t="n">
        <v>0.0</v>
      </c>
      <c r="Y386" s="197" t="n">
        <v>0.0</v>
      </c>
      <c r="Z386" s="197" t="n">
        <v>12522.6982421875</v>
      </c>
      <c r="AA386" s="197" t="n">
        <v>0.0</v>
      </c>
      <c r="AB386" s="197" t="n">
        <v>0.0</v>
      </c>
      <c r="AC386" s="197" t="n">
        <v>0.0</v>
      </c>
      <c r="AD386" s="197" t="n">
        <v>0.6499999761581421</v>
      </c>
      <c r="AE386" s="197" t="n">
        <v>13110.9755859375</v>
      </c>
      <c r="AF386" s="197" t="n">
        <v>4231.67236328125</v>
      </c>
      <c r="AG386" s="197" t="n">
        <v>4671.68701171875</v>
      </c>
      <c r="AH386" s="197" t="n">
        <v>1869.0078125</v>
      </c>
      <c r="AI386" s="197" t="n">
        <v>488.52886962890625</v>
      </c>
      <c r="AJ386" s="197" t="n">
        <v>800.0</v>
      </c>
      <c r="AK386" s="197" t="n">
        <v>892.6351928710938</v>
      </c>
      <c r="AL386" s="197" t="n">
        <v>6680.0</v>
      </c>
      <c r="AM386" s="197" t="n">
        <v>4263.78857421875</v>
      </c>
      <c r="AN386" s="197" t="n">
        <v>0.0</v>
      </c>
      <c r="AO386" s="197" t="n">
        <v>0.0</v>
      </c>
      <c r="AP386" s="197" t="n">
        <v>0.0</v>
      </c>
      <c r="AQ386" s="197" t="n">
        <v>323.6666564941406</v>
      </c>
      <c r="AR386" s="197" t="n">
        <v>1067.0</v>
      </c>
      <c r="AS386" s="197" t="n">
        <v>0.0</v>
      </c>
      <c r="AT386" s="197" t="n">
        <v>999999.0</v>
      </c>
      <c r="AU386" s="197" t="n">
        <v>0.0</v>
      </c>
      <c r="AV386" s="197" t="n">
        <v>999999.0</v>
      </c>
      <c r="AW386" s="197" t="n">
        <v>0.0</v>
      </c>
      <c r="AX386" s="197" t="n">
        <v>0.0</v>
      </c>
      <c r="AY386" s="197" t="n">
        <v>999999.0</v>
      </c>
      <c r="AZ386" s="197" t="n">
        <v>0.0</v>
      </c>
      <c r="BA386" s="197" t="n">
        <v>999999.0</v>
      </c>
      <c r="BB386" s="197" t="n">
        <v>0.0</v>
      </c>
      <c r="BC386" s="197" t="n">
        <v>0.5162372589111328</v>
      </c>
      <c r="BD386" s="197" t="n">
        <v>0.5203625559806824</v>
      </c>
      <c r="BE386" s="197" t="n">
        <v>0.5263949036598206</v>
      </c>
      <c r="BF386" s="197" t="n">
        <v>10596.5009765625</v>
      </c>
      <c r="BG386" s="197" t="n">
        <v>10575.154296875</v>
      </c>
      <c r="BH386" s="197" t="n">
        <v>10540.35546875</v>
      </c>
      <c r="BI386" s="197" t="n">
        <v>0.0</v>
      </c>
      <c r="BJ386" s="197" t="n">
        <v>19427.3203125</v>
      </c>
      <c r="BK386" s="197" t="n">
        <v>19476.541015625</v>
      </c>
      <c r="BL386" s="197" t="n">
        <v>19544.931640625</v>
      </c>
      <c r="BM386" s="197" t="n">
        <v>-11809.03125</v>
      </c>
      <c r="BN386" s="197" t="n">
        <v>-12113.1513671875</v>
      </c>
      <c r="BO386" s="197" t="n">
        <v>-11564.853515625</v>
      </c>
      <c r="BP386" s="197" t="n">
        <v>0.0</v>
      </c>
      <c r="BQ386" s="197" t="n">
        <v>999999.0</v>
      </c>
      <c r="BR386" s="197" t="n">
        <v>0.0</v>
      </c>
      <c r="BS386" s="197" t="n">
        <v>999999.0</v>
      </c>
      <c r="BT386" s="197" t="n">
        <v>0.0</v>
      </c>
      <c r="BU386" s="197" t="n">
        <v>176.9944305419922</v>
      </c>
      <c r="BV386" s="197" t="n">
        <v>285.5628967285156</v>
      </c>
      <c r="BW386" s="197" t="n">
        <v>99000.0</v>
      </c>
      <c r="BX386" s="197" t="n">
        <v>244.23175048828125</v>
      </c>
      <c r="BY386" s="197" t="n">
        <v>262.581787109375</v>
      </c>
      <c r="BZ386" s="197" t="n">
        <v>99000.0</v>
      </c>
      <c r="CA386" s="197" t="n">
        <v>205.70257568359375</v>
      </c>
      <c r="CB386" s="197" t="n">
        <v>216.1664581298828</v>
      </c>
      <c r="CC386" s="197" t="n">
        <v>964.9122924804688</v>
      </c>
      <c r="CD386" s="197" t="n">
        <v>1405.00244140625</v>
      </c>
      <c r="CE386" s="197" t="n">
        <v>1104.863037109375</v>
      </c>
      <c r="CF386" s="197" t="n">
        <v>15500.0</v>
      </c>
      <c r="CG386" s="197" t="n">
        <v>0.0</v>
      </c>
      <c r="CH386" s="197" t="n">
        <v>3129.005615234375</v>
      </c>
      <c r="CI386" s="197" t="n">
        <v>4263.78857421875</v>
      </c>
      <c r="CJ386" s="197" t="n">
        <v>7392.7939453125</v>
      </c>
      <c r="CK386" s="197" t="n">
        <v>20000.0</v>
      </c>
      <c r="CL386" s="197" t="n">
        <v>20000.0</v>
      </c>
      <c r="CM386" s="197" t="n">
        <v>20000.0</v>
      </c>
      <c r="CN386" s="197" t="n">
        <v>20000.0</v>
      </c>
      <c r="CO386" s="197" t="n">
        <v>20000.0</v>
      </c>
      <c r="CP386" s="197" t="n">
        <v>20000.0</v>
      </c>
      <c r="CQ386" s="197" t="n">
        <v>20000.0</v>
      </c>
      <c r="CR386" s="197" t="n">
        <v>5000.0</v>
      </c>
      <c r="CS386" s="197" t="n">
        <v>10.0</v>
      </c>
      <c r="CT386" s="197" t="n">
        <v>10.0</v>
      </c>
      <c r="CU386" s="197" t="n">
        <v>598.8423461914062</v>
      </c>
    </row>
    <row r="387" spans="2:99">
      <c r="B387" s="122" t="s">
        <v>787</v>
      </c>
      <c r="C387" s="197" t="n">
        <v>3345.0</v>
      </c>
      <c r="D387" s="197" t="n">
        <v>2918.0</v>
      </c>
      <c r="E387" s="197" t="n">
        <v>575.0</v>
      </c>
      <c r="F387" s="122" t="s">
        <v>787</v>
      </c>
      <c r="G387" s="197" t="n">
        <v>3345.0</v>
      </c>
      <c r="H387" s="197" t="n">
        <v>2918.0</v>
      </c>
      <c r="I387" s="197" t="n">
        <v>548.6035766601562</v>
      </c>
      <c r="J387" s="197" t="n">
        <v>462.067138671875</v>
      </c>
      <c r="K387" s="197" t="n">
        <v>1067.0</v>
      </c>
      <c r="L387" s="197" t="n">
        <v>4226.4765625</v>
      </c>
      <c r="M387" s="197" t="n">
        <v>4226.4765625</v>
      </c>
      <c r="N387" s="197" t="n">
        <v>7104.46630859375</v>
      </c>
      <c r="O387" s="197" t="n">
        <v>7104.46630859375</v>
      </c>
      <c r="P387" s="197" t="n">
        <v>7104.46630859375</v>
      </c>
      <c r="Q387" s="197" t="n">
        <v>32488.185546875</v>
      </c>
      <c r="R387" s="197" t="n">
        <v>2322.07958984375</v>
      </c>
      <c r="S387" s="197" t="n">
        <v>0.0</v>
      </c>
      <c r="T387" s="197" t="n">
        <v>211.70314025878906</v>
      </c>
      <c r="U387" s="197" t="n">
        <v>5998.890625</v>
      </c>
      <c r="V387" s="197" t="n">
        <v>26274.7578125</v>
      </c>
      <c r="W387" s="197" t="n">
        <v>13165.576171875</v>
      </c>
      <c r="X387" s="197" t="n">
        <v>13109.1806640625</v>
      </c>
      <c r="Y387" s="197" t="n">
        <v>0.0</v>
      </c>
      <c r="Z387" s="197" t="n">
        <v>4500.0</v>
      </c>
      <c r="AA387" s="197" t="n">
        <v>1.0</v>
      </c>
      <c r="AB387" s="197" t="n">
        <v>0.0</v>
      </c>
      <c r="AC387" s="197" t="n">
        <v>0.0</v>
      </c>
      <c r="AD387" s="197" t="n">
        <v>0.6499999761581421</v>
      </c>
      <c r="AE387" s="197" t="n">
        <v>26361.587890625</v>
      </c>
      <c r="AF387" s="197" t="n">
        <v>7225.84375</v>
      </c>
      <c r="AG387" s="197" t="n">
        <v>2242.045166015625</v>
      </c>
      <c r="AH387" s="197" t="n">
        <v>1531.4117431640625</v>
      </c>
      <c r="AI387" s="197" t="n">
        <v>0.0</v>
      </c>
      <c r="AJ387" s="197" t="n">
        <v>4131.03662109375</v>
      </c>
      <c r="AK387" s="197" t="n">
        <v>4550.9453125</v>
      </c>
      <c r="AL387" s="197" t="n">
        <v>7104.46630859375</v>
      </c>
      <c r="AM387" s="197" t="n">
        <v>4226.4765625</v>
      </c>
      <c r="AN387" s="197" t="n">
        <v>0.0</v>
      </c>
      <c r="AO387" s="197" t="n">
        <v>0.0</v>
      </c>
      <c r="AP387" s="197" t="n">
        <v>0.0</v>
      </c>
      <c r="AQ387" s="197" t="n">
        <v>485.5</v>
      </c>
      <c r="AR387" s="197" t="n">
        <v>1067.0</v>
      </c>
      <c r="AS387" s="197" t="n">
        <v>0.0</v>
      </c>
      <c r="AT387" s="197" t="n">
        <v>999999.0</v>
      </c>
      <c r="AU387" s="197" t="n">
        <v>0.0</v>
      </c>
      <c r="AV387" s="197" t="n">
        <v>999999.0</v>
      </c>
      <c r="AW387" s="197" t="n">
        <v>0.0</v>
      </c>
      <c r="AX387" s="197" t="n">
        <v>0.0</v>
      </c>
      <c r="AY387" s="197" t="n">
        <v>999999.0</v>
      </c>
      <c r="AZ387" s="197" t="n">
        <v>0.0</v>
      </c>
      <c r="BA387" s="197" t="n">
        <v>999999.0</v>
      </c>
      <c r="BB387" s="197" t="n">
        <v>0.0</v>
      </c>
      <c r="BC387" s="197" t="n">
        <v>0.46353912353515625</v>
      </c>
      <c r="BD387" s="197" t="n">
        <v>0.46551963686943054</v>
      </c>
      <c r="BE387" s="197" t="n">
        <v>0.46814432740211487</v>
      </c>
      <c r="BF387" s="197" t="n">
        <v>11255.50390625</v>
      </c>
      <c r="BG387" s="197" t="n">
        <v>11245.3994140625</v>
      </c>
      <c r="BH387" s="197" t="n">
        <v>11231.146484375</v>
      </c>
      <c r="BI387" s="197" t="n">
        <v>0.0</v>
      </c>
      <c r="BJ387" s="197" t="n">
        <v>28433.0703125</v>
      </c>
      <c r="BK387" s="197" t="n">
        <v>28496.359375</v>
      </c>
      <c r="BL387" s="197" t="n">
        <v>28579.369140625</v>
      </c>
      <c r="BM387" s="197" t="n">
        <v>-1616.5753173828125</v>
      </c>
      <c r="BN387" s="197" t="n">
        <v>-1276.368408203125</v>
      </c>
      <c r="BO387" s="197" t="n">
        <v>-1035.249755859375</v>
      </c>
      <c r="BP387" s="197" t="n">
        <v>0.0</v>
      </c>
      <c r="BQ387" s="197" t="n">
        <v>999999.0</v>
      </c>
      <c r="BR387" s="197" t="n">
        <v>0.0</v>
      </c>
      <c r="BS387" s="197" t="n">
        <v>999999.0</v>
      </c>
      <c r="BT387" s="197" t="n">
        <v>0.0</v>
      </c>
      <c r="BU387" s="197" t="n">
        <v>281.1979064941406</v>
      </c>
      <c r="BV387" s="197" t="n">
        <v>177.03030395507812</v>
      </c>
      <c r="BW387" s="197" t="n">
        <v>99000.0</v>
      </c>
      <c r="BX387" s="197" t="n">
        <v>297.7286071777344</v>
      </c>
      <c r="BY387" s="197" t="n">
        <v>246.10287475585938</v>
      </c>
      <c r="BZ387" s="197" t="n">
        <v>99000.0</v>
      </c>
      <c r="CA387" s="197" t="n">
        <v>242.8995819091797</v>
      </c>
      <c r="CB387" s="197" t="n">
        <v>205.82472229003906</v>
      </c>
      <c r="CC387" s="197" t="n">
        <v>964.9122924804688</v>
      </c>
      <c r="CD387" s="197" t="n">
        <v>1634.6217041015625</v>
      </c>
      <c r="CE387" s="197" t="n">
        <v>1440.4161376953125</v>
      </c>
      <c r="CF387" s="197" t="n">
        <v>15500.0</v>
      </c>
      <c r="CG387" s="197" t="n">
        <v>0.0</v>
      </c>
      <c r="CH387" s="197" t="n">
        <v>4500.0</v>
      </c>
      <c r="CI387" s="197" t="n">
        <v>3750.0</v>
      </c>
      <c r="CJ387" s="197" t="n">
        <v>8250.0</v>
      </c>
      <c r="CK387" s="197" t="n">
        <v>20000.0</v>
      </c>
      <c r="CL387" s="197" t="n">
        <v>20000.0</v>
      </c>
      <c r="CM387" s="197" t="n">
        <v>20000.0</v>
      </c>
      <c r="CN387" s="197" t="n">
        <v>20000.0</v>
      </c>
      <c r="CO387" s="197" t="n">
        <v>20000.0</v>
      </c>
      <c r="CP387" s="197" t="n">
        <v>20000.0</v>
      </c>
      <c r="CQ387" s="197" t="n">
        <v>20000.0</v>
      </c>
      <c r="CR387" s="197" t="n">
        <v>5000.0</v>
      </c>
      <c r="CS387" s="197" t="n">
        <v>0.0</v>
      </c>
      <c r="CT387" s="197" t="n">
        <v>0.0</v>
      </c>
      <c r="CU387" s="197" t="n">
        <v>580.5198974609375</v>
      </c>
    </row>
    <row r="388" spans="2:99">
      <c r="B388" s="122" t="s">
        <v>788</v>
      </c>
      <c r="C388" s="197" t="n">
        <v>3366.0</v>
      </c>
      <c r="D388" s="197" t="n">
        <v>2809.0</v>
      </c>
      <c r="E388" s="197" t="n">
        <v>574.0</v>
      </c>
      <c r="F388" s="122" t="s">
        <v>788</v>
      </c>
      <c r="G388" s="197" t="n">
        <v>3366.0</v>
      </c>
      <c r="H388" s="197" t="n">
        <v>2809.0</v>
      </c>
      <c r="I388" s="197" t="n">
        <v>574.0</v>
      </c>
      <c r="J388" s="197" t="n">
        <v>511.252685546875</v>
      </c>
      <c r="K388" s="197" t="n">
        <v>955.427734375</v>
      </c>
      <c r="L388" s="197" t="n">
        <v>2781.51611328125</v>
      </c>
      <c r="M388" s="197" t="n">
        <v>2781.51611328125</v>
      </c>
      <c r="N388" s="197" t="n">
        <v>2781.51611328125</v>
      </c>
      <c r="O388" s="197" t="n">
        <v>2781.51611328125</v>
      </c>
      <c r="P388" s="197" t="n">
        <v>2781.51611328125</v>
      </c>
      <c r="Q388" s="197" t="n">
        <v>62988.203125</v>
      </c>
      <c r="R388" s="197" t="n">
        <v>4328.1015625</v>
      </c>
      <c r="S388" s="197" t="n">
        <v>0.0</v>
      </c>
      <c r="T388" s="197" t="n">
        <v>401.1853332519531</v>
      </c>
      <c r="U388" s="197" t="n">
        <v>33050.50390625</v>
      </c>
      <c r="V388" s="197" t="n">
        <v>91592.9296875</v>
      </c>
      <c r="W388" s="197" t="n">
        <v>49377.453125</v>
      </c>
      <c r="X388" s="197" t="n">
        <v>42215.4765625</v>
      </c>
      <c r="Y388" s="197" t="n">
        <v>0.0</v>
      </c>
      <c r="Z388" s="197" t="n">
        <v>6000.0</v>
      </c>
      <c r="AA388" s="197" t="n">
        <v>1.0</v>
      </c>
      <c r="AB388" s="197" t="n">
        <v>0.0</v>
      </c>
      <c r="AC388" s="197" t="n">
        <v>0.0</v>
      </c>
      <c r="AD388" s="197" t="n">
        <v>0.6499999761581421</v>
      </c>
      <c r="AE388" s="197" t="n">
        <v>66386.984375</v>
      </c>
      <c r="AF388" s="197" t="n">
        <v>14864.208984375</v>
      </c>
      <c r="AG388" s="197" t="n">
        <v>24180.048828125</v>
      </c>
      <c r="AH388" s="197" t="n">
        <v>6736.85498046875</v>
      </c>
      <c r="AI388" s="197" t="n">
        <v>5233.841796875</v>
      </c>
      <c r="AJ388" s="197" t="n">
        <v>19160.701171875</v>
      </c>
      <c r="AK388" s="197" t="n">
        <v>19158.4921875</v>
      </c>
      <c r="AL388" s="197" t="n">
        <v>8122.70068359375</v>
      </c>
      <c r="AM388" s="197" t="n">
        <v>4231.30126953125</v>
      </c>
      <c r="AN388" s="197" t="n">
        <v>0.0</v>
      </c>
      <c r="AO388" s="197" t="n">
        <v>0.0</v>
      </c>
      <c r="AP388" s="197" t="n">
        <v>0.0</v>
      </c>
      <c r="AQ388" s="197" t="n">
        <v>647.3333129882812</v>
      </c>
      <c r="AR388" s="197" t="n">
        <v>711.3333129882812</v>
      </c>
      <c r="AS388" s="197" t="n">
        <v>0.0</v>
      </c>
      <c r="AT388" s="197" t="n">
        <v>999999.0</v>
      </c>
      <c r="AU388" s="197" t="n">
        <v>0.0</v>
      </c>
      <c r="AV388" s="197" t="n">
        <v>999999.0</v>
      </c>
      <c r="AW388" s="197" t="n">
        <v>0.0</v>
      </c>
      <c r="AX388" s="197" t="n">
        <v>0.0</v>
      </c>
      <c r="AY388" s="197" t="n">
        <v>999999.0</v>
      </c>
      <c r="AZ388" s="197" t="n">
        <v>0.0</v>
      </c>
      <c r="BA388" s="197" t="n">
        <v>999999.0</v>
      </c>
      <c r="BB388" s="197" t="n">
        <v>0.0</v>
      </c>
      <c r="BC388" s="197" t="n">
        <v>0.0</v>
      </c>
      <c r="BD388" s="197" t="n">
        <v>0.0</v>
      </c>
      <c r="BE388" s="197" t="n">
        <v>0.0</v>
      </c>
      <c r="BF388" s="197" t="n">
        <v>999999.0</v>
      </c>
      <c r="BG388" s="197" t="n">
        <v>999999.0</v>
      </c>
      <c r="BH388" s="197" t="n">
        <v>999999.0</v>
      </c>
      <c r="BI388" s="197" t="n">
        <v>0.0</v>
      </c>
      <c r="BJ388" s="197" t="n">
        <v>999999.0</v>
      </c>
      <c r="BK388" s="197" t="n">
        <v>999999.0</v>
      </c>
      <c r="BL388" s="197" t="n">
        <v>999999.0</v>
      </c>
      <c r="BM388" s="197" t="n">
        <v>0.0</v>
      </c>
      <c r="BN388" s="197" t="n">
        <v>0.0</v>
      </c>
      <c r="BO388" s="197" t="n">
        <v>0.0</v>
      </c>
      <c r="BP388" s="197" t="n">
        <v>0.0</v>
      </c>
      <c r="BQ388" s="197" t="n">
        <v>999999.0</v>
      </c>
      <c r="BR388" s="197" t="n">
        <v>0.0</v>
      </c>
      <c r="BS388" s="197" t="n">
        <v>999999.0</v>
      </c>
      <c r="BT388" s="197" t="n">
        <v>0.0</v>
      </c>
      <c r="BU388" s="197" t="n">
        <v>311.3110046386719</v>
      </c>
      <c r="BV388" s="197" t="n">
        <v>290.7940979003906</v>
      </c>
      <c r="BW388" s="197" t="n">
        <v>99000.0</v>
      </c>
      <c r="BX388" s="197" t="n">
        <v>201.52825927734375</v>
      </c>
      <c r="BY388" s="197" t="n">
        <v>303.75390625</v>
      </c>
      <c r="BZ388" s="197" t="n">
        <v>99000.0</v>
      </c>
      <c r="CA388" s="197" t="n">
        <v>248.91531372070312</v>
      </c>
      <c r="CB388" s="197" t="n">
        <v>244.55628967285156</v>
      </c>
      <c r="CC388" s="197" t="n">
        <v>631.5789184570312</v>
      </c>
      <c r="CD388" s="197" t="n">
        <v>392.09100341796875</v>
      </c>
      <c r="CE388" s="197" t="n">
        <v>1701.9259033203125</v>
      </c>
      <c r="CF388" s="197" t="n">
        <v>12500.0</v>
      </c>
      <c r="CG388" s="197" t="n">
        <v>0.0</v>
      </c>
      <c r="CH388" s="197" t="n">
        <v>474.3451843261719</v>
      </c>
      <c r="CI388" s="197" t="n">
        <v>3000.0</v>
      </c>
      <c r="CJ388" s="197" t="n">
        <v>3474.34521484375</v>
      </c>
      <c r="CK388" s="197" t="n">
        <v>20000.0</v>
      </c>
      <c r="CL388" s="197" t="n">
        <v>20000.0</v>
      </c>
      <c r="CM388" s="197" t="n">
        <v>20000.0</v>
      </c>
      <c r="CN388" s="197" t="n">
        <v>20000.0</v>
      </c>
      <c r="CO388" s="197" t="n">
        <v>20000.0</v>
      </c>
      <c r="CP388" s="197" t="n">
        <v>20000.0</v>
      </c>
      <c r="CQ388" s="197" t="n">
        <v>20000.0</v>
      </c>
      <c r="CR388" s="197" t="n">
        <v>5000.0</v>
      </c>
      <c r="CS388" s="197" t="n">
        <v>0.0</v>
      </c>
      <c r="CT388" s="197" t="n">
        <v>0.0</v>
      </c>
      <c r="CU388" s="197" t="n">
        <v>1082.025390625</v>
      </c>
    </row>
    <row r="389" spans="2:99">
      <c r="B389" s="122" t="s">
        <v>789</v>
      </c>
      <c r="C389" s="197" t="n">
        <v>3960.0</v>
      </c>
      <c r="D389" s="197" t="n">
        <v>3101.0</v>
      </c>
      <c r="E389" s="197" t="n">
        <v>568.0</v>
      </c>
      <c r="F389" s="122" t="s">
        <v>789</v>
      </c>
      <c r="G389" s="197" t="n">
        <v>3734.89990234375</v>
      </c>
      <c r="H389" s="197" t="n">
        <v>3056.028076171875</v>
      </c>
      <c r="I389" s="197" t="n">
        <v>568.0</v>
      </c>
      <c r="J389" s="197" t="n">
        <v>564.3998413085938</v>
      </c>
      <c r="K389" s="197" t="n">
        <v>894.9474487304688</v>
      </c>
      <c r="L389" s="197" t="n">
        <v>3866.670166015625</v>
      </c>
      <c r="M389" s="197" t="n">
        <v>3866.670166015625</v>
      </c>
      <c r="N389" s="197" t="n">
        <v>3866.670166015625</v>
      </c>
      <c r="O389" s="197" t="n">
        <v>3866.670166015625</v>
      </c>
      <c r="P389" s="197" t="n">
        <v>3866.670166015625</v>
      </c>
      <c r="Q389" s="197" t="n">
        <v>26247.904296875</v>
      </c>
      <c r="R389" s="197" t="n">
        <v>4345.65625</v>
      </c>
      <c r="S389" s="197" t="n">
        <v>0.0</v>
      </c>
      <c r="T389" s="197" t="n">
        <v>0.0</v>
      </c>
      <c r="U389" s="197" t="n">
        <v>-574.1576538085938</v>
      </c>
      <c r="V389" s="197" t="n">
        <v>4562.23681640625</v>
      </c>
      <c r="W389" s="197" t="n">
        <v>3098.171875</v>
      </c>
      <c r="X389" s="197" t="n">
        <v>1464.0648193359375</v>
      </c>
      <c r="Y389" s="197" t="n">
        <v>0.0</v>
      </c>
      <c r="Z389" s="197" t="n">
        <v>19127.232421875</v>
      </c>
      <c r="AA389" s="197" t="n">
        <v>1.0</v>
      </c>
      <c r="AB389" s="197" t="n">
        <v>0.0</v>
      </c>
      <c r="AC389" s="197" t="n">
        <v>0.0</v>
      </c>
      <c r="AD389" s="197" t="n">
        <v>0.3499999940395355</v>
      </c>
      <c r="AE389" s="197" t="n">
        <v>11114.6630859375</v>
      </c>
      <c r="AF389" s="197" t="n">
        <v>6255.94873046875</v>
      </c>
      <c r="AG389" s="197" t="n">
        <v>0.0</v>
      </c>
      <c r="AH389" s="197" t="n">
        <v>2426.132080078125</v>
      </c>
      <c r="AI389" s="197" t="n">
        <v>991.534912109375</v>
      </c>
      <c r="AJ389" s="197" t="n">
        <v>0.0</v>
      </c>
      <c r="AK389" s="197" t="n">
        <v>478.28253173828125</v>
      </c>
      <c r="AL389" s="197" t="n">
        <v>8128.55224609375</v>
      </c>
      <c r="AM389" s="197" t="n">
        <v>4253.26123046875</v>
      </c>
      <c r="AN389" s="197" t="n">
        <v>0.0</v>
      </c>
      <c r="AO389" s="197" t="n">
        <v>0.0</v>
      </c>
      <c r="AP389" s="197" t="n">
        <v>0.0</v>
      </c>
      <c r="AQ389" s="197" t="n">
        <v>809.1666870117188</v>
      </c>
      <c r="AR389" s="197" t="n">
        <v>858.2213745117188</v>
      </c>
      <c r="AS389" s="197" t="n">
        <v>0.0</v>
      </c>
      <c r="AT389" s="197" t="n">
        <v>999999.0</v>
      </c>
      <c r="AU389" s="197" t="n">
        <v>0.0</v>
      </c>
      <c r="AV389" s="197" t="n">
        <v>999999.0</v>
      </c>
      <c r="AW389" s="197" t="n">
        <v>0.0</v>
      </c>
      <c r="AX389" s="197" t="n">
        <v>0.0</v>
      </c>
      <c r="AY389" s="197" t="n">
        <v>999999.0</v>
      </c>
      <c r="AZ389" s="197" t="n">
        <v>0.0</v>
      </c>
      <c r="BA389" s="197" t="n">
        <v>999999.0</v>
      </c>
      <c r="BB389" s="197" t="n">
        <v>0.0</v>
      </c>
      <c r="BC389" s="197" t="n">
        <v>0.0</v>
      </c>
      <c r="BD389" s="197" t="n">
        <v>0.0</v>
      </c>
      <c r="BE389" s="197" t="n">
        <v>0.0</v>
      </c>
      <c r="BF389" s="197" t="n">
        <v>999999.0</v>
      </c>
      <c r="BG389" s="197" t="n">
        <v>999999.0</v>
      </c>
      <c r="BH389" s="197" t="n">
        <v>999999.0</v>
      </c>
      <c r="BI389" s="197" t="n">
        <v>0.0</v>
      </c>
      <c r="BJ389" s="197" t="n">
        <v>999999.0</v>
      </c>
      <c r="BK389" s="197" t="n">
        <v>999999.0</v>
      </c>
      <c r="BL389" s="197" t="n">
        <v>999999.0</v>
      </c>
      <c r="BM389" s="197" t="n">
        <v>0.0</v>
      </c>
      <c r="BN389" s="197" t="n">
        <v>0.0</v>
      </c>
      <c r="BO389" s="197" t="n">
        <v>0.0</v>
      </c>
      <c r="BP389" s="197" t="n">
        <v>0.0</v>
      </c>
      <c r="BQ389" s="197" t="n">
        <v>999999.0</v>
      </c>
      <c r="BR389" s="197" t="n">
        <v>0.0</v>
      </c>
      <c r="BS389" s="197" t="n">
        <v>999999.0</v>
      </c>
      <c r="BT389" s="197" t="n">
        <v>0.0</v>
      </c>
      <c r="BU389" s="197" t="n">
        <v>232.1979217529297</v>
      </c>
      <c r="BV389" s="197" t="n">
        <v>314.034423828125</v>
      </c>
      <c r="BW389" s="197" t="n">
        <v>99000.0</v>
      </c>
      <c r="BX389" s="197" t="n">
        <v>175.9296112060547</v>
      </c>
      <c r="BY389" s="197" t="n">
        <v>200.73191833496094</v>
      </c>
      <c r="BZ389" s="197" t="n">
        <v>99000.0</v>
      </c>
      <c r="CA389" s="197" t="n">
        <v>330.11297607421875</v>
      </c>
      <c r="CB389" s="197" t="n">
        <v>250.31588745117188</v>
      </c>
      <c r="CC389" s="197" t="n">
        <v>631.5789184570312</v>
      </c>
      <c r="CD389" s="197" t="n">
        <v>207.66836547851562</v>
      </c>
      <c r="CE389" s="197" t="n">
        <v>377.57391357421875</v>
      </c>
      <c r="CF389" s="197" t="n">
        <v>8000.0</v>
      </c>
      <c r="CG389" s="197" t="n">
        <v>0.0</v>
      </c>
      <c r="CH389" s="197" t="n">
        <v>4250.0</v>
      </c>
      <c r="CI389" s="197" t="n">
        <v>2500.0</v>
      </c>
      <c r="CJ389" s="197" t="n">
        <v>6750.0</v>
      </c>
      <c r="CK389" s="197" t="n">
        <v>20000.0</v>
      </c>
      <c r="CL389" s="197" t="n">
        <v>20000.0</v>
      </c>
      <c r="CM389" s="197" t="n">
        <v>20000.0</v>
      </c>
      <c r="CN389" s="197" t="n">
        <v>20000.0</v>
      </c>
      <c r="CO389" s="197" t="n">
        <v>20000.0</v>
      </c>
      <c r="CP389" s="197" t="n">
        <v>20000.0</v>
      </c>
      <c r="CQ389" s="197" t="n">
        <v>20000.0</v>
      </c>
      <c r="CR389" s="197" t="n">
        <v>5000.0</v>
      </c>
      <c r="CS389" s="197" t="n">
        <v>0.0</v>
      </c>
      <c r="CT389" s="197" t="n">
        <v>0.0</v>
      </c>
      <c r="CU389" s="197" t="n">
        <v>1448.552001953125</v>
      </c>
    </row>
    <row r="390" spans="2:99">
      <c r="B390" s="122" t="s">
        <v>790</v>
      </c>
      <c r="C390" s="197" t="n">
        <v>4324.0</v>
      </c>
      <c r="D390" s="197" t="n">
        <v>3059.0</v>
      </c>
      <c r="E390" s="197" t="n">
        <v>672.0</v>
      </c>
      <c r="F390" s="122" t="s">
        <v>790</v>
      </c>
      <c r="G390" s="197" t="n">
        <v>4213.13623046875</v>
      </c>
      <c r="H390" s="197" t="n">
        <v>3059.0</v>
      </c>
      <c r="I390" s="197" t="n">
        <v>662.4116821289062</v>
      </c>
      <c r="J390" s="197" t="n">
        <v>605.1940307617188</v>
      </c>
      <c r="K390" s="197" t="n">
        <v>850.27734375</v>
      </c>
      <c r="L390" s="197" t="n">
        <v>2712.624755859375</v>
      </c>
      <c r="M390" s="197" t="n">
        <v>2712.624755859375</v>
      </c>
      <c r="N390" s="197" t="n">
        <v>4278.4140625</v>
      </c>
      <c r="O390" s="197" t="n">
        <v>4278.4140625</v>
      </c>
      <c r="P390" s="197" t="n">
        <v>4278.4140625</v>
      </c>
      <c r="Q390" s="197" t="n">
        <v>19095.958984375</v>
      </c>
      <c r="R390" s="197" t="n">
        <v>3136.328125</v>
      </c>
      <c r="S390" s="197" t="n">
        <v>0.0</v>
      </c>
      <c r="T390" s="197" t="n">
        <v>0.0</v>
      </c>
      <c r="U390" s="197" t="n">
        <v>-689.366455078125</v>
      </c>
      <c r="V390" s="197" t="n">
        <v>5493.56884765625</v>
      </c>
      <c r="W390" s="197" t="n">
        <v>0.0</v>
      </c>
      <c r="X390" s="197" t="n">
        <v>5493.56884765625</v>
      </c>
      <c r="Y390" s="197" t="n">
        <v>0.0</v>
      </c>
      <c r="Z390" s="197" t="n">
        <v>9370.9677734375</v>
      </c>
      <c r="AA390" s="197" t="n">
        <v>1.0</v>
      </c>
      <c r="AB390" s="197" t="n">
        <v>0.0</v>
      </c>
      <c r="AC390" s="197" t="n">
        <v>0.0</v>
      </c>
      <c r="AD390" s="197" t="n">
        <v>0.3499999940395355</v>
      </c>
      <c r="AE390" s="197" t="n">
        <v>7882.9951171875</v>
      </c>
      <c r="AF390" s="197" t="n">
        <v>2406.58349609375</v>
      </c>
      <c r="AG390" s="197" t="n">
        <v>0.0</v>
      </c>
      <c r="AH390" s="197" t="n">
        <v>1435.83349609375</v>
      </c>
      <c r="AI390" s="197" t="n">
        <v>0.0</v>
      </c>
      <c r="AJ390" s="197" t="n">
        <v>4324.47265625</v>
      </c>
      <c r="AK390" s="197" t="n">
        <v>4310.96533203125</v>
      </c>
      <c r="AL390" s="197" t="n">
        <v>7185.859375</v>
      </c>
      <c r="AM390" s="197" t="n">
        <v>4249.81396484375</v>
      </c>
      <c r="AN390" s="197" t="n">
        <v>0.0</v>
      </c>
      <c r="AO390" s="197" t="n">
        <v>0.0</v>
      </c>
      <c r="AP390" s="197" t="n">
        <v>0.0</v>
      </c>
      <c r="AQ390" s="197" t="n">
        <v>286.8291931152344</v>
      </c>
      <c r="AR390" s="197" t="n">
        <v>870.5712280273438</v>
      </c>
      <c r="AS390" s="197" t="n">
        <v>0.0</v>
      </c>
      <c r="AT390" s="197" t="n">
        <v>999999.0</v>
      </c>
      <c r="AU390" s="197" t="n">
        <v>0.0</v>
      </c>
      <c r="AV390" s="197" t="n">
        <v>999999.0</v>
      </c>
      <c r="AW390" s="197" t="n">
        <v>0.0</v>
      </c>
      <c r="AX390" s="197" t="n">
        <v>0.0</v>
      </c>
      <c r="AY390" s="197" t="n">
        <v>999999.0</v>
      </c>
      <c r="AZ390" s="197" t="n">
        <v>0.0</v>
      </c>
      <c r="BA390" s="197" t="n">
        <v>999999.0</v>
      </c>
      <c r="BB390" s="197" t="n">
        <v>0.0</v>
      </c>
      <c r="BC390" s="197" t="n">
        <v>0.0</v>
      </c>
      <c r="BD390" s="197" t="n">
        <v>0.0</v>
      </c>
      <c r="BE390" s="197" t="n">
        <v>0.0</v>
      </c>
      <c r="BF390" s="197" t="n">
        <v>999999.0</v>
      </c>
      <c r="BG390" s="197" t="n">
        <v>999999.0</v>
      </c>
      <c r="BH390" s="197" t="n">
        <v>999999.0</v>
      </c>
      <c r="BI390" s="197" t="n">
        <v>0.0</v>
      </c>
      <c r="BJ390" s="197" t="n">
        <v>999999.0</v>
      </c>
      <c r="BK390" s="197" t="n">
        <v>999999.0</v>
      </c>
      <c r="BL390" s="197" t="n">
        <v>999999.0</v>
      </c>
      <c r="BM390" s="197" t="n">
        <v>0.0</v>
      </c>
      <c r="BN390" s="197" t="n">
        <v>0.0</v>
      </c>
      <c r="BO390" s="197" t="n">
        <v>0.0</v>
      </c>
      <c r="BP390" s="197" t="n">
        <v>0.0</v>
      </c>
      <c r="BQ390" s="197" t="n">
        <v>999999.0</v>
      </c>
      <c r="BR390" s="197" t="n">
        <v>0.0</v>
      </c>
      <c r="BS390" s="197" t="n">
        <v>999999.0</v>
      </c>
      <c r="BT390" s="197" t="n">
        <v>0.0</v>
      </c>
      <c r="BU390" s="197" t="n">
        <v>231.00704956054688</v>
      </c>
      <c r="BV390" s="197" t="n">
        <v>232.22364807128906</v>
      </c>
      <c r="BW390" s="197" t="n">
        <v>99000.0</v>
      </c>
      <c r="BX390" s="197" t="n">
        <v>186.1394805908203</v>
      </c>
      <c r="BY390" s="197" t="n">
        <v>175.74668884277344</v>
      </c>
      <c r="BZ390" s="197" t="n">
        <v>99000.0</v>
      </c>
      <c r="CA390" s="197" t="n">
        <v>322.8489074707031</v>
      </c>
      <c r="CB390" s="197" t="n">
        <v>331.7391662597656</v>
      </c>
      <c r="CC390" s="197" t="n">
        <v>631.5789184570312</v>
      </c>
      <c r="CD390" s="197" t="n">
        <v>211.86727905273438</v>
      </c>
      <c r="CE390" s="197" t="n">
        <v>207.22438049316406</v>
      </c>
      <c r="CF390" s="197" t="n">
        <v>8000.0</v>
      </c>
      <c r="CG390" s="197" t="n">
        <v>0.0</v>
      </c>
      <c r="CH390" s="197" t="n">
        <v>4202.64208984375</v>
      </c>
      <c r="CI390" s="197" t="n">
        <v>800.0</v>
      </c>
      <c r="CJ390" s="197" t="n">
        <v>5002.64208984375</v>
      </c>
      <c r="CK390" s="197" t="n">
        <v>20000.0</v>
      </c>
      <c r="CL390" s="197" t="n">
        <v>20000.0</v>
      </c>
      <c r="CM390" s="197" t="n">
        <v>20000.0</v>
      </c>
      <c r="CN390" s="197" t="n">
        <v>20000.0</v>
      </c>
      <c r="CO390" s="197" t="n">
        <v>20000.0</v>
      </c>
      <c r="CP390" s="197" t="n">
        <v>20000.0</v>
      </c>
      <c r="CQ390" s="197" t="n">
        <v>20000.0</v>
      </c>
      <c r="CR390" s="197" t="n">
        <v>5000.0</v>
      </c>
      <c r="CS390" s="197" t="n">
        <v>0.0</v>
      </c>
      <c r="CT390" s="197" t="n">
        <v>0.0</v>
      </c>
      <c r="CU390" s="197" t="n">
        <v>1045.442626953125</v>
      </c>
    </row>
    <row r="391" spans="2:99">
      <c r="B391" s="122" t="s">
        <v>791</v>
      </c>
      <c r="C391" s="197" t="n">
        <v>4552.0</v>
      </c>
      <c r="D391" s="197" t="n">
        <v>3284.0</v>
      </c>
      <c r="E391" s="197" t="n">
        <v>800.0</v>
      </c>
      <c r="F391" s="122" t="s">
        <v>791</v>
      </c>
      <c r="G391" s="197" t="n">
        <v>4552.0</v>
      </c>
      <c r="H391" s="197" t="n">
        <v>3284.0</v>
      </c>
      <c r="I391" s="197" t="n">
        <v>800.0</v>
      </c>
      <c r="J391" s="197" t="n">
        <v>505.53192138671875</v>
      </c>
      <c r="K391" s="197" t="n">
        <v>642.649658203125</v>
      </c>
      <c r="L391" s="197" t="n">
        <v>849.4674682617188</v>
      </c>
      <c r="M391" s="197" t="n">
        <v>849.4674682617188</v>
      </c>
      <c r="N391" s="197" t="n">
        <v>849.4674682617188</v>
      </c>
      <c r="O391" s="197" t="n">
        <v>849.4674682617188</v>
      </c>
      <c r="P391" s="197" t="n">
        <v>849.4674682617188</v>
      </c>
      <c r="Q391" s="197" t="n">
        <v>25158.22265625</v>
      </c>
      <c r="R391" s="197" t="n">
        <v>5096.8046875</v>
      </c>
      <c r="S391" s="197" t="n">
        <v>0.0</v>
      </c>
      <c r="T391" s="197" t="n">
        <v>0.0</v>
      </c>
      <c r="U391" s="197" t="n">
        <v>189.97329711914062</v>
      </c>
      <c r="V391" s="197" t="n">
        <v>19579.423828125</v>
      </c>
      <c r="W391" s="197" t="n">
        <v>9349.3916015625</v>
      </c>
      <c r="X391" s="197" t="n">
        <v>10230.0322265625</v>
      </c>
      <c r="Y391" s="197" t="n">
        <v>0.0</v>
      </c>
      <c r="Z391" s="197" t="n">
        <v>8929.1669921875</v>
      </c>
      <c r="AA391" s="197" t="n">
        <v>1.0</v>
      </c>
      <c r="AB391" s="197" t="n">
        <v>0.0</v>
      </c>
      <c r="AC391" s="197" t="n">
        <v>0.0</v>
      </c>
      <c r="AD391" s="197" t="n">
        <v>0.3499999940395355</v>
      </c>
      <c r="AE391" s="197" t="n">
        <v>11095.3759765625</v>
      </c>
      <c r="AF391" s="197" t="n">
        <v>2651.0791015625</v>
      </c>
      <c r="AG391" s="197" t="n">
        <v>1420.23583984375</v>
      </c>
      <c r="AH391" s="197" t="n">
        <v>3396.4580078125</v>
      </c>
      <c r="AI391" s="197" t="n">
        <v>1967.7076416015625</v>
      </c>
      <c r="AJ391" s="197" t="n">
        <v>4520.3076171875</v>
      </c>
      <c r="AK391" s="197" t="n">
        <v>4650.3994140625</v>
      </c>
      <c r="AL391" s="197" t="n">
        <v>6680.0</v>
      </c>
      <c r="AM391" s="197" t="n">
        <v>4366.3603515625</v>
      </c>
      <c r="AN391" s="197" t="n">
        <v>1698.9349365234375</v>
      </c>
      <c r="AO391" s="197" t="n">
        <v>849.4674682617188</v>
      </c>
      <c r="AP391" s="197" t="n">
        <v>849.4674682617188</v>
      </c>
      <c r="AQ391" s="197" t="n">
        <v>298.8810119628906</v>
      </c>
      <c r="AR391" s="197" t="n">
        <v>678.058837890625</v>
      </c>
      <c r="AS391" s="197" t="n">
        <v>0.7554375529289246</v>
      </c>
      <c r="AT391" s="197" t="n">
        <v>3980.727294921875</v>
      </c>
      <c r="AU391" s="197" t="n">
        <v>0.0</v>
      </c>
      <c r="AV391" s="197" t="n">
        <v>23349.802734375</v>
      </c>
      <c r="AW391" s="197" t="n">
        <v>326.7011413574219</v>
      </c>
      <c r="AX391" s="197" t="n">
        <v>0.0</v>
      </c>
      <c r="AY391" s="197" t="n">
        <v>999993.5</v>
      </c>
      <c r="AZ391" s="197" t="n">
        <v>0.0</v>
      </c>
      <c r="BA391" s="197" t="n">
        <v>999999.0</v>
      </c>
      <c r="BB391" s="197" t="n">
        <v>0.0</v>
      </c>
      <c r="BC391" s="197" t="n">
        <v>0.0</v>
      </c>
      <c r="BD391" s="197" t="n">
        <v>0.0</v>
      </c>
      <c r="BE391" s="197" t="n">
        <v>0.0</v>
      </c>
      <c r="BF391" s="197" t="n">
        <v>999999.0</v>
      </c>
      <c r="BG391" s="197" t="n">
        <v>999999.0</v>
      </c>
      <c r="BH391" s="197" t="n">
        <v>999999.0</v>
      </c>
      <c r="BI391" s="197" t="n">
        <v>0.0</v>
      </c>
      <c r="BJ391" s="197" t="n">
        <v>999999.0</v>
      </c>
      <c r="BK391" s="197" t="n">
        <v>999999.0</v>
      </c>
      <c r="BL391" s="197" t="n">
        <v>999999.0</v>
      </c>
      <c r="BM391" s="197" t="n">
        <v>0.0</v>
      </c>
      <c r="BN391" s="197" t="n">
        <v>0.0</v>
      </c>
      <c r="BO391" s="197" t="n">
        <v>0.0</v>
      </c>
      <c r="BP391" s="197" t="n">
        <v>0.0</v>
      </c>
      <c r="BQ391" s="197" t="n">
        <v>999999.0</v>
      </c>
      <c r="BR391" s="197" t="n">
        <v>0.0</v>
      </c>
      <c r="BS391" s="197" t="n">
        <v>999999.0</v>
      </c>
      <c r="BT391" s="197" t="n">
        <v>0.0</v>
      </c>
      <c r="BU391" s="197" t="n">
        <v>222.51483154296875</v>
      </c>
      <c r="BV391" s="197" t="n">
        <v>230.96322631835938</v>
      </c>
      <c r="BW391" s="197" t="n">
        <v>450.0</v>
      </c>
      <c r="BX391" s="197" t="n">
        <v>195.01243591308594</v>
      </c>
      <c r="BY391" s="197" t="n">
        <v>186.63462829589844</v>
      </c>
      <c r="BZ391" s="197" t="n">
        <v>450.0</v>
      </c>
      <c r="CA391" s="197" t="n">
        <v>235.37203979492188</v>
      </c>
      <c r="CB391" s="197" t="n">
        <v>323.51141357421875</v>
      </c>
      <c r="CC391" s="197" t="n">
        <v>631.5789184570312</v>
      </c>
      <c r="CD391" s="197" t="n">
        <v>428.2886962890625</v>
      </c>
      <c r="CE391" s="197" t="n">
        <v>212.6717529296875</v>
      </c>
      <c r="CF391" s="197" t="n">
        <v>11000.0</v>
      </c>
      <c r="CG391" s="197" t="n">
        <v>0.0</v>
      </c>
      <c r="CH391" s="197" t="n">
        <v>685.2758178710938</v>
      </c>
      <c r="CI391" s="197" t="n">
        <v>800.0</v>
      </c>
      <c r="CJ391" s="197" t="n">
        <v>1485.27587890625</v>
      </c>
      <c r="CK391" s="197" t="n">
        <v>20000.0</v>
      </c>
      <c r="CL391" s="197" t="n">
        <v>1649.4674072265625</v>
      </c>
      <c r="CM391" s="197" t="n">
        <v>20000.0</v>
      </c>
      <c r="CN391" s="197" t="n">
        <v>20000.0</v>
      </c>
      <c r="CO391" s="197" t="n">
        <v>20000.0</v>
      </c>
      <c r="CP391" s="197" t="n">
        <v>20000.0</v>
      </c>
      <c r="CQ391" s="197" t="n">
        <v>20000.0</v>
      </c>
      <c r="CR391" s="197" t="n">
        <v>5000.0</v>
      </c>
      <c r="CS391" s="197" t="n">
        <v>0.0</v>
      </c>
      <c r="CT391" s="197" t="n">
        <v>0.0</v>
      </c>
      <c r="CU391" s="197" t="n">
        <v>1698.9349365234375</v>
      </c>
    </row>
    <row r="392" spans="2:99">
      <c r="B392" s="122" t="s">
        <v>792</v>
      </c>
      <c r="C392" s="197" t="n">
        <v>4552.0</v>
      </c>
      <c r="D392" s="197" t="n">
        <v>3538.0</v>
      </c>
      <c r="E392" s="197" t="n">
        <v>975.0</v>
      </c>
      <c r="F392" s="122" t="s">
        <v>792</v>
      </c>
      <c r="G392" s="197" t="n">
        <v>4552.0</v>
      </c>
      <c r="H392" s="197" t="n">
        <v>3538.0</v>
      </c>
      <c r="I392" s="197" t="n">
        <v>975.0</v>
      </c>
      <c r="J392" s="197" t="n">
        <v>340.9715881347656</v>
      </c>
      <c r="K392" s="197" t="n">
        <v>421.1513366699219</v>
      </c>
      <c r="L392" s="197" t="n">
        <v>837.7344360351562</v>
      </c>
      <c r="M392" s="197" t="n">
        <v>837.7344360351562</v>
      </c>
      <c r="N392" s="197" t="n">
        <v>837.7344360351562</v>
      </c>
      <c r="O392" s="197" t="n">
        <v>837.7344360351562</v>
      </c>
      <c r="P392" s="197" t="n">
        <v>837.7344360351562</v>
      </c>
      <c r="Q392" s="197" t="n">
        <v>22049.462890625</v>
      </c>
      <c r="R392" s="197" t="n">
        <v>5026.40673828125</v>
      </c>
      <c r="S392" s="197" t="n">
        <v>0.0</v>
      </c>
      <c r="T392" s="197" t="n">
        <v>0.0</v>
      </c>
      <c r="U392" s="197" t="n">
        <v>-59.14854049682617</v>
      </c>
      <c r="V392" s="197" t="n">
        <v>18003.3359375</v>
      </c>
      <c r="W392" s="197" t="n">
        <v>10907.310546875</v>
      </c>
      <c r="X392" s="197" t="n">
        <v>7096.02587890625</v>
      </c>
      <c r="Y392" s="197" t="n">
        <v>0.0</v>
      </c>
      <c r="Z392" s="197" t="n">
        <v>6450.0</v>
      </c>
      <c r="AA392" s="197" t="n">
        <v>1.0</v>
      </c>
      <c r="AB392" s="197" t="n">
        <v>0.0</v>
      </c>
      <c r="AC392" s="197" t="n">
        <v>0.0</v>
      </c>
      <c r="AD392" s="197" t="n">
        <v>0.3499999940395355</v>
      </c>
      <c r="AE392" s="197" t="n">
        <v>9967.9736328125</v>
      </c>
      <c r="AF392" s="197" t="n">
        <v>5711.34716796875</v>
      </c>
      <c r="AG392" s="197" t="n">
        <v>7462.03271484375</v>
      </c>
      <c r="AH392" s="197" t="n">
        <v>2392.377197265625</v>
      </c>
      <c r="AI392" s="197" t="n">
        <v>1011.1040649414062</v>
      </c>
      <c r="AJ392" s="197" t="n">
        <v>2310.313720703125</v>
      </c>
      <c r="AK392" s="197" t="n">
        <v>2339.525146484375</v>
      </c>
      <c r="AL392" s="197" t="n">
        <v>6680.0</v>
      </c>
      <c r="AM392" s="197" t="n">
        <v>4434.2373046875</v>
      </c>
      <c r="AN392" s="197" t="n">
        <v>1675.4688720703125</v>
      </c>
      <c r="AO392" s="197" t="n">
        <v>837.7344360351562</v>
      </c>
      <c r="AP392" s="197" t="n">
        <v>837.7344360351562</v>
      </c>
      <c r="AQ392" s="197" t="n">
        <v>348.84515380859375</v>
      </c>
      <c r="AR392" s="197" t="n">
        <v>1067.0</v>
      </c>
      <c r="AS392" s="197" t="n">
        <v>0.8636836409568787</v>
      </c>
      <c r="AT392" s="197" t="n">
        <v>4071.592529296875</v>
      </c>
      <c r="AU392" s="197" t="n">
        <v>0.0</v>
      </c>
      <c r="AV392" s="197" t="n">
        <v>23327.3984375</v>
      </c>
      <c r="AW392" s="197" t="n">
        <v>-359.1207275390625</v>
      </c>
      <c r="AX392" s="197" t="n">
        <v>0.0</v>
      </c>
      <c r="AY392" s="197" t="n">
        <v>999993.5</v>
      </c>
      <c r="AZ392" s="197" t="n">
        <v>0.0</v>
      </c>
      <c r="BA392" s="197" t="n">
        <v>999999.0</v>
      </c>
      <c r="BB392" s="197" t="n">
        <v>0.0</v>
      </c>
      <c r="BC392" s="197" t="n">
        <v>0.0</v>
      </c>
      <c r="BD392" s="197" t="n">
        <v>0.0</v>
      </c>
      <c r="BE392" s="197" t="n">
        <v>0.0</v>
      </c>
      <c r="BF392" s="197" t="n">
        <v>999999.0</v>
      </c>
      <c r="BG392" s="197" t="n">
        <v>999999.0</v>
      </c>
      <c r="BH392" s="197" t="n">
        <v>999999.0</v>
      </c>
      <c r="BI392" s="197" t="n">
        <v>0.0</v>
      </c>
      <c r="BJ392" s="197" t="n">
        <v>999999.0</v>
      </c>
      <c r="BK392" s="197" t="n">
        <v>999999.0</v>
      </c>
      <c r="BL392" s="197" t="n">
        <v>999999.0</v>
      </c>
      <c r="BM392" s="197" t="n">
        <v>0.0</v>
      </c>
      <c r="BN392" s="197" t="n">
        <v>0.0</v>
      </c>
      <c r="BO392" s="197" t="n">
        <v>0.0</v>
      </c>
      <c r="BP392" s="197" t="n">
        <v>0.0</v>
      </c>
      <c r="BQ392" s="197" t="n">
        <v>999999.0</v>
      </c>
      <c r="BR392" s="197" t="n">
        <v>0.0</v>
      </c>
      <c r="BS392" s="197" t="n">
        <v>999999.0</v>
      </c>
      <c r="BT392" s="197" t="n">
        <v>0.0</v>
      </c>
      <c r="BU392" s="197" t="n">
        <v>242.7008819580078</v>
      </c>
      <c r="BV392" s="197" t="n">
        <v>223.17047119140625</v>
      </c>
      <c r="BW392" s="197" t="n">
        <v>450.0</v>
      </c>
      <c r="BX392" s="197" t="n">
        <v>199.28121948242188</v>
      </c>
      <c r="BY392" s="197" t="n">
        <v>195.77159118652344</v>
      </c>
      <c r="BZ392" s="197" t="n">
        <v>450.0</v>
      </c>
      <c r="CA392" s="197" t="n">
        <v>293.4417419433594</v>
      </c>
      <c r="CB392" s="197" t="n">
        <v>236.8096466064453</v>
      </c>
      <c r="CC392" s="197" t="n">
        <v>631.5789184570312</v>
      </c>
      <c r="CD392" s="197" t="n">
        <v>263.68817138671875</v>
      </c>
      <c r="CE392" s="197" t="n">
        <v>447.3823547363281</v>
      </c>
      <c r="CF392" s="197" t="n">
        <v>11000.0</v>
      </c>
      <c r="CG392" s="197" t="n">
        <v>0.0</v>
      </c>
      <c r="CH392" s="197" t="n">
        <v>1000.0</v>
      </c>
      <c r="CI392" s="197" t="n">
        <v>991.0870971679688</v>
      </c>
      <c r="CJ392" s="197" t="n">
        <v>1991.0870361328125</v>
      </c>
      <c r="CK392" s="197" t="n">
        <v>20000.0</v>
      </c>
      <c r="CL392" s="197" t="n">
        <v>2274.193603515625</v>
      </c>
      <c r="CM392" s="197" t="n">
        <v>20000.0</v>
      </c>
      <c r="CN392" s="197" t="n">
        <v>20000.0</v>
      </c>
      <c r="CO392" s="197" t="n">
        <v>20000.0</v>
      </c>
      <c r="CP392" s="197" t="n">
        <v>20000.0</v>
      </c>
      <c r="CQ392" s="197" t="n">
        <v>20000.0</v>
      </c>
      <c r="CR392" s="197" t="n">
        <v>5000.0</v>
      </c>
      <c r="CS392" s="197" t="n">
        <v>0.0</v>
      </c>
      <c r="CT392" s="197" t="n">
        <v>0.0</v>
      </c>
      <c r="CU392" s="197" t="n">
        <v>1675.4688720703125</v>
      </c>
    </row>
    <row r="393" spans="2:99">
      <c r="B393" s="122" t="s">
        <v>793</v>
      </c>
      <c r="C393" s="197" t="n">
        <v>4500.0</v>
      </c>
      <c r="D393" s="197" t="n">
        <v>3538.0</v>
      </c>
      <c r="E393" s="197" t="n">
        <v>975.0</v>
      </c>
      <c r="F393" s="122" t="s">
        <v>793</v>
      </c>
      <c r="G393" s="197" t="n">
        <v>4500.0</v>
      </c>
      <c r="H393" s="197" t="n">
        <v>3538.0</v>
      </c>
      <c r="I393" s="197" t="n">
        <v>975.0</v>
      </c>
      <c r="J393" s="197" t="n">
        <v>204.07635498046875</v>
      </c>
      <c r="K393" s="197" t="n">
        <v>257.81390380859375</v>
      </c>
      <c r="L393" s="197" t="n">
        <v>2687.17626953125</v>
      </c>
      <c r="M393" s="197" t="n">
        <v>2687.17626953125</v>
      </c>
      <c r="N393" s="197" t="n">
        <v>2687.17626953125</v>
      </c>
      <c r="O393" s="197" t="n">
        <v>2687.17626953125</v>
      </c>
      <c r="P393" s="197" t="n">
        <v>2687.17626953125</v>
      </c>
      <c r="Q393" s="197" t="n">
        <v>25454.384765625</v>
      </c>
      <c r="R393" s="197" t="n">
        <v>2469.35595703125</v>
      </c>
      <c r="S393" s="197" t="n">
        <v>0.0</v>
      </c>
      <c r="T393" s="197" t="n">
        <v>0.0</v>
      </c>
      <c r="U393" s="197" t="n">
        <v>-51.1325798034668</v>
      </c>
      <c r="V393" s="197" t="n">
        <v>13747.4599609375</v>
      </c>
      <c r="W393" s="197" t="n">
        <v>8042.0419921875</v>
      </c>
      <c r="X393" s="197" t="n">
        <v>5667.740234375</v>
      </c>
      <c r="Y393" s="197" t="n">
        <v>37.67777633666992</v>
      </c>
      <c r="Z393" s="197" t="n">
        <v>5963.33349609375</v>
      </c>
      <c r="AA393" s="197" t="n">
        <v>1.0</v>
      </c>
      <c r="AB393" s="197" t="n">
        <v>0.0</v>
      </c>
      <c r="AC393" s="197" t="n">
        <v>0.0</v>
      </c>
      <c r="AD393" s="197" t="n">
        <v>0.3499999940395355</v>
      </c>
      <c r="AE393" s="197" t="n">
        <v>10161.2861328125</v>
      </c>
      <c r="AF393" s="197" t="n">
        <v>2197.02880859375</v>
      </c>
      <c r="AG393" s="197" t="n">
        <v>6468.2119140625</v>
      </c>
      <c r="AH393" s="197" t="n">
        <v>6601.47900390625</v>
      </c>
      <c r="AI393" s="197" t="n">
        <v>5256.3837890625</v>
      </c>
      <c r="AJ393" s="197" t="n">
        <v>4686.8095703125</v>
      </c>
      <c r="AK393" s="197" t="n">
        <v>4604.31396484375</v>
      </c>
      <c r="AL393" s="197" t="n">
        <v>6680.0</v>
      </c>
      <c r="AM393" s="197" t="n">
        <v>4452.33544921875</v>
      </c>
      <c r="AN393" s="197" t="n">
        <v>0.0</v>
      </c>
      <c r="AO393" s="197" t="n">
        <v>0.0</v>
      </c>
      <c r="AP393" s="197" t="n">
        <v>0.0</v>
      </c>
      <c r="AQ393" s="197" t="n">
        <v>221.19869995117188</v>
      </c>
      <c r="AR393" s="197" t="n">
        <v>817.3059692382812</v>
      </c>
      <c r="AS393" s="197" t="n">
        <v>1.0328197479248047</v>
      </c>
      <c r="AT393" s="197" t="n">
        <v>-2483.72705078125</v>
      </c>
      <c r="AU393" s="197" t="n">
        <v>0.0</v>
      </c>
      <c r="AV393" s="197" t="n">
        <v>999999.0</v>
      </c>
      <c r="AW393" s="197" t="n">
        <v>0.0</v>
      </c>
      <c r="AX393" s="197" t="n">
        <v>1.3531432151794434</v>
      </c>
      <c r="AY393" s="197" t="n">
        <v>-3435.18701171875</v>
      </c>
      <c r="AZ393" s="197" t="n">
        <v>0.0</v>
      </c>
      <c r="BA393" s="197" t="n">
        <v>31298.466796875</v>
      </c>
      <c r="BB393" s="197" t="n">
        <v>777.5399169921875</v>
      </c>
      <c r="BC393" s="197" t="n">
        <v>0.0</v>
      </c>
      <c r="BD393" s="197" t="n">
        <v>0.0</v>
      </c>
      <c r="BE393" s="197" t="n">
        <v>0.0</v>
      </c>
      <c r="BF393" s="197" t="n">
        <v>999999.0</v>
      </c>
      <c r="BG393" s="197" t="n">
        <v>999999.0</v>
      </c>
      <c r="BH393" s="197" t="n">
        <v>999999.0</v>
      </c>
      <c r="BI393" s="197" t="n">
        <v>0.0</v>
      </c>
      <c r="BJ393" s="197" t="n">
        <v>999999.0</v>
      </c>
      <c r="BK393" s="197" t="n">
        <v>999999.0</v>
      </c>
      <c r="BL393" s="197" t="n">
        <v>999999.0</v>
      </c>
      <c r="BM393" s="197" t="n">
        <v>0.0</v>
      </c>
      <c r="BN393" s="197" t="n">
        <v>0.0</v>
      </c>
      <c r="BO393" s="197" t="n">
        <v>0.0</v>
      </c>
      <c r="BP393" s="197" t="n">
        <v>0.0</v>
      </c>
      <c r="BQ393" s="197" t="n">
        <v>999999.0</v>
      </c>
      <c r="BR393" s="197" t="n">
        <v>0.0</v>
      </c>
      <c r="BS393" s="197" t="n">
        <v>999999.0</v>
      </c>
      <c r="BT393" s="197" t="n">
        <v>0.0</v>
      </c>
      <c r="BU393" s="197" t="n">
        <v>236.33538818359375</v>
      </c>
      <c r="BV393" s="197" t="n">
        <v>242.62551879882812</v>
      </c>
      <c r="BW393" s="197" t="n">
        <v>450.0</v>
      </c>
      <c r="BX393" s="197" t="n">
        <v>203.9209442138672</v>
      </c>
      <c r="BY393" s="197" t="n">
        <v>199.38116455078125</v>
      </c>
      <c r="BZ393" s="197" t="n">
        <v>450.0</v>
      </c>
      <c r="CA393" s="197" t="n">
        <v>378.40234375</v>
      </c>
      <c r="CB393" s="197" t="n">
        <v>293.26531982421875</v>
      </c>
      <c r="CC393" s="197" t="n">
        <v>631.5789184570312</v>
      </c>
      <c r="CD393" s="197" t="n">
        <v>246.4554901123047</v>
      </c>
      <c r="CE393" s="197" t="n">
        <v>260.7523193359375</v>
      </c>
      <c r="CF393" s="197" t="n">
        <v>99000.0</v>
      </c>
      <c r="CG393" s="197" t="n">
        <v>5864.2626953125</v>
      </c>
      <c r="CH393" s="197" t="n">
        <v>2500.0</v>
      </c>
      <c r="CI393" s="197" t="n">
        <v>2000.0</v>
      </c>
      <c r="CJ393" s="197" t="n">
        <v>4500.0</v>
      </c>
      <c r="CK393" s="197" t="n">
        <v>20000.0</v>
      </c>
      <c r="CL393" s="197" t="n">
        <v>20000.0</v>
      </c>
      <c r="CM393" s="197" t="n">
        <v>20000.0</v>
      </c>
      <c r="CN393" s="197" t="n">
        <v>20000.0</v>
      </c>
      <c r="CO393" s="197" t="n">
        <v>20000.0</v>
      </c>
      <c r="CP393" s="197" t="n">
        <v>20000.0</v>
      </c>
      <c r="CQ393" s="197" t="n">
        <v>20000.0</v>
      </c>
      <c r="CR393" s="197" t="n">
        <v>5000.0</v>
      </c>
      <c r="CS393" s="197" t="n">
        <v>0.0</v>
      </c>
      <c r="CT393" s="197" t="n">
        <v>26.0</v>
      </c>
      <c r="CU393" s="197" t="n">
        <v>823.11865234375</v>
      </c>
    </row>
    <row r="394" spans="2:99">
      <c r="B394" s="122" t="s">
        <v>794</v>
      </c>
      <c r="C394" s="197" t="n">
        <v>4150.0</v>
      </c>
      <c r="D394" s="197" t="n">
        <v>3538.0</v>
      </c>
      <c r="E394" s="197" t="n">
        <v>950.0</v>
      </c>
      <c r="F394" s="122" t="s">
        <v>794</v>
      </c>
      <c r="G394" s="197" t="n">
        <v>4150.0</v>
      </c>
      <c r="H394" s="197" t="n">
        <v>3031.321533203125</v>
      </c>
      <c r="I394" s="197" t="n">
        <v>862.5603637695312</v>
      </c>
      <c r="J394" s="197" t="n">
        <v>152.54339599609375</v>
      </c>
      <c r="K394" s="197" t="n">
        <v>327.4083557128906</v>
      </c>
      <c r="L394" s="197" t="n">
        <v>4472.037109375</v>
      </c>
      <c r="M394" s="197" t="n">
        <v>4472.037109375</v>
      </c>
      <c r="N394" s="197" t="n">
        <v>6680.0</v>
      </c>
      <c r="O394" s="197" t="n">
        <v>6680.0</v>
      </c>
      <c r="P394" s="197" t="n">
        <v>6680.0</v>
      </c>
      <c r="Q394" s="197" t="n">
        <v>21761.65625</v>
      </c>
      <c r="R394" s="197" t="n">
        <v>1837.4510498046875</v>
      </c>
      <c r="S394" s="197" t="n">
        <v>0.0</v>
      </c>
      <c r="T394" s="197" t="n">
        <v>0.0</v>
      </c>
      <c r="U394" s="197" t="n">
        <v>-79.94749450683594</v>
      </c>
      <c r="V394" s="197" t="n">
        <v>0.0</v>
      </c>
      <c r="W394" s="197" t="n">
        <v>0.0</v>
      </c>
      <c r="X394" s="197" t="n">
        <v>0.0</v>
      </c>
      <c r="Y394" s="197" t="n">
        <v>0.0</v>
      </c>
      <c r="Z394" s="197" t="n">
        <v>8000.0</v>
      </c>
      <c r="AA394" s="197" t="n">
        <v>0.0</v>
      </c>
      <c r="AB394" s="197" t="n">
        <v>0.0</v>
      </c>
      <c r="AC394" s="197" t="n">
        <v>0.0</v>
      </c>
      <c r="AD394" s="197" t="n">
        <v>0.6499999761581421</v>
      </c>
      <c r="AE394" s="197" t="n">
        <v>15645.2265625</v>
      </c>
      <c r="AF394" s="197" t="n">
        <v>538.2467651367188</v>
      </c>
      <c r="AG394" s="197" t="n">
        <v>8342.845703125</v>
      </c>
      <c r="AH394" s="197" t="n">
        <v>4304.7626953125</v>
      </c>
      <c r="AI394" s="197" t="n">
        <v>2965.88232421875</v>
      </c>
      <c r="AJ394" s="197" t="n">
        <v>8274.7275390625</v>
      </c>
      <c r="AK394" s="197" t="n">
        <v>8129.49267578125</v>
      </c>
      <c r="AL394" s="197" t="n">
        <v>6680.0</v>
      </c>
      <c r="AM394" s="197" t="n">
        <v>4472.037109375</v>
      </c>
      <c r="AN394" s="197" t="n">
        <v>0.0</v>
      </c>
      <c r="AO394" s="197" t="n">
        <v>0.0</v>
      </c>
      <c r="AP394" s="197" t="n">
        <v>0.0</v>
      </c>
      <c r="AQ394" s="197" t="n">
        <v>145.65065002441406</v>
      </c>
      <c r="AR394" s="197" t="n">
        <v>919.1860961914062</v>
      </c>
      <c r="AS394" s="197" t="n">
        <v>0.9047814607620239</v>
      </c>
      <c r="AT394" s="197" t="n">
        <v>-4294.58056640625</v>
      </c>
      <c r="AU394" s="197" t="n">
        <v>4746.5390625</v>
      </c>
      <c r="AV394" s="197" t="n">
        <v>15529.533203125</v>
      </c>
      <c r="AW394" s="197" t="n">
        <v>3296.96826171875</v>
      </c>
      <c r="AX394" s="197" t="n">
        <v>1.6084601879119873</v>
      </c>
      <c r="AY394" s="197" t="n">
        <v>-11898.107421875</v>
      </c>
      <c r="AZ394" s="197" t="n">
        <v>0.0</v>
      </c>
      <c r="BA394" s="197" t="n">
        <v>23343.880859375</v>
      </c>
      <c r="BB394" s="197" t="n">
        <v>555.3251342773438</v>
      </c>
      <c r="BC394" s="197" t="n">
        <v>0.5692325830459595</v>
      </c>
      <c r="BD394" s="197" t="n">
        <v>0.5713824033737183</v>
      </c>
      <c r="BE394" s="197" t="n">
        <v>0.574744701385498</v>
      </c>
      <c r="BF394" s="197" t="n">
        <v>9868.783203125</v>
      </c>
      <c r="BG394" s="197" t="n">
        <v>9857.498046875</v>
      </c>
      <c r="BH394" s="197" t="n">
        <v>9836.9716796875</v>
      </c>
      <c r="BI394" s="197" t="n">
        <v>0.0</v>
      </c>
      <c r="BJ394" s="197" t="n">
        <v>22340.890625</v>
      </c>
      <c r="BK394" s="197" t="n">
        <v>22376.708984375</v>
      </c>
      <c r="BL394" s="197" t="n">
        <v>22429.8515625</v>
      </c>
      <c r="BM394" s="197" t="n">
        <v>-11520.8818359375</v>
      </c>
      <c r="BN394" s="197" t="n">
        <v>-11509.61328125</v>
      </c>
      <c r="BO394" s="197" t="n">
        <v>-11487.154296875</v>
      </c>
      <c r="BP394" s="197" t="n">
        <v>0.0</v>
      </c>
      <c r="BQ394" s="197" t="n">
        <v>999999.0</v>
      </c>
      <c r="BR394" s="197" t="n">
        <v>0.0</v>
      </c>
      <c r="BS394" s="197" t="n">
        <v>999999.0</v>
      </c>
      <c r="BT394" s="197" t="n">
        <v>0.0</v>
      </c>
      <c r="BU394" s="197" t="n">
        <v>211.89151000976562</v>
      </c>
      <c r="BV394" s="197" t="n">
        <v>236.35708618164062</v>
      </c>
      <c r="BW394" s="197" t="n">
        <v>450.0</v>
      </c>
      <c r="BX394" s="197" t="n">
        <v>200.173583984375</v>
      </c>
      <c r="BY394" s="197" t="n">
        <v>203.85008239746094</v>
      </c>
      <c r="BZ394" s="197" t="n">
        <v>450.0</v>
      </c>
      <c r="CA394" s="197" t="n">
        <v>271.2350158691406</v>
      </c>
      <c r="CB394" s="197" t="n">
        <v>380.3009338378906</v>
      </c>
      <c r="CC394" s="197" t="n">
        <v>631.5789184570312</v>
      </c>
      <c r="CD394" s="197" t="n">
        <v>317.9161376953125</v>
      </c>
      <c r="CE394" s="197" t="n">
        <v>246.70216369628906</v>
      </c>
      <c r="CF394" s="197" t="n">
        <v>99000.0</v>
      </c>
      <c r="CG394" s="197" t="n">
        <v>16961.234375</v>
      </c>
      <c r="CH394" s="197" t="n">
        <v>6680.0</v>
      </c>
      <c r="CI394" s="197" t="n">
        <v>4371.62939453125</v>
      </c>
      <c r="CJ394" s="197" t="n">
        <v>11051.62890625</v>
      </c>
      <c r="CK394" s="197" t="n">
        <v>20000.0</v>
      </c>
      <c r="CL394" s="197" t="n">
        <v>20000.0</v>
      </c>
      <c r="CM394" s="197" t="n">
        <v>20000.0</v>
      </c>
      <c r="CN394" s="197" t="n">
        <v>20000.0</v>
      </c>
      <c r="CO394" s="197" t="n">
        <v>20000.0</v>
      </c>
      <c r="CP394" s="197" t="n">
        <v>20000.0</v>
      </c>
      <c r="CQ394" s="197" t="n">
        <v>20000.0</v>
      </c>
      <c r="CR394" s="197" t="n">
        <v>5000.0</v>
      </c>
      <c r="CS394" s="197" t="n">
        <v>31.0</v>
      </c>
      <c r="CT394" s="197" t="n">
        <v>31.0</v>
      </c>
      <c r="CU394" s="197" t="n">
        <v>612.4837036132812</v>
      </c>
    </row>
    <row r="395" spans="2:99">
      <c r="B395" s="122" t="s">
        <v>795</v>
      </c>
      <c r="C395" s="197" t="n">
        <v>3700.0</v>
      </c>
      <c r="D395" s="197" t="n">
        <v>3538.0</v>
      </c>
      <c r="E395" s="197" t="n">
        <v>800.0</v>
      </c>
      <c r="F395" s="122" t="s">
        <v>795</v>
      </c>
      <c r="G395" s="197" t="n">
        <v>3700.0</v>
      </c>
      <c r="H395" s="197" t="n">
        <v>2912.579345703125</v>
      </c>
      <c r="I395" s="197" t="n">
        <v>800.0</v>
      </c>
      <c r="J395" s="197" t="n">
        <v>137.455810546875</v>
      </c>
      <c r="K395" s="197" t="n">
        <v>406.6425476074219</v>
      </c>
      <c r="L395" s="197" t="n">
        <v>4454.673828125</v>
      </c>
      <c r="M395" s="197" t="n">
        <v>4454.673828125</v>
      </c>
      <c r="N395" s="197" t="n">
        <v>6680.0</v>
      </c>
      <c r="O395" s="197" t="n">
        <v>1647.0257568359375</v>
      </c>
      <c r="P395" s="197" t="n">
        <v>6680.0</v>
      </c>
      <c r="Q395" s="197" t="n">
        <v>16078.796875</v>
      </c>
      <c r="R395" s="197" t="n">
        <v>1541.998779296875</v>
      </c>
      <c r="S395" s="197" t="n">
        <v>0.0</v>
      </c>
      <c r="T395" s="197" t="n">
        <v>0.0</v>
      </c>
      <c r="U395" s="197" t="n">
        <v>-73.56494903564453</v>
      </c>
      <c r="V395" s="197" t="n">
        <v>0.0</v>
      </c>
      <c r="W395" s="197" t="n">
        <v>0.0</v>
      </c>
      <c r="X395" s="197" t="n">
        <v>0.0</v>
      </c>
      <c r="Y395" s="197" t="n">
        <v>0.0</v>
      </c>
      <c r="Z395" s="197" t="n">
        <v>4000.0</v>
      </c>
      <c r="AA395" s="197" t="n">
        <v>0.0</v>
      </c>
      <c r="AB395" s="197" t="n">
        <v>5032.97412109375</v>
      </c>
      <c r="AC395" s="197" t="n">
        <v>0.0</v>
      </c>
      <c r="AD395" s="197" t="n">
        <v>0.6499999761581421</v>
      </c>
      <c r="AE395" s="197" t="n">
        <v>11733.3330078125</v>
      </c>
      <c r="AF395" s="197" t="n">
        <v>2811.06982421875</v>
      </c>
      <c r="AG395" s="197" t="n">
        <v>9327.8818359375</v>
      </c>
      <c r="AH395" s="197" t="n">
        <v>2344.02294921875</v>
      </c>
      <c r="AI395" s="197" t="n">
        <v>998.3359375</v>
      </c>
      <c r="AJ395" s="197" t="n">
        <v>1635.4896240234375</v>
      </c>
      <c r="AK395" s="197" t="n">
        <v>1744.1854248046875</v>
      </c>
      <c r="AL395" s="197" t="n">
        <v>6680.0</v>
      </c>
      <c r="AM395" s="197" t="n">
        <v>4454.673828125</v>
      </c>
      <c r="AN395" s="197" t="n">
        <v>0.0</v>
      </c>
      <c r="AO395" s="197" t="n">
        <v>0.0</v>
      </c>
      <c r="AP395" s="197" t="n">
        <v>0.0</v>
      </c>
      <c r="AQ395" s="197" t="n">
        <v>100.07482147216797</v>
      </c>
      <c r="AR395" s="197" t="n">
        <v>849.5916137695312</v>
      </c>
      <c r="AS395" s="197" t="n">
        <v>0.8867985606193542</v>
      </c>
      <c r="AT395" s="197" t="n">
        <v>-1552.0782470703125</v>
      </c>
      <c r="AU395" s="197" t="n">
        <v>1750.2037353515625</v>
      </c>
      <c r="AV395" s="197" t="n">
        <v>12844.8359375</v>
      </c>
      <c r="AW395" s="197" t="n">
        <v>2237.553466796875</v>
      </c>
      <c r="AX395" s="197" t="n">
        <v>1.2910070419311523</v>
      </c>
      <c r="AY395" s="197" t="n">
        <v>-3607.068359375</v>
      </c>
      <c r="AZ395" s="197" t="n">
        <v>0.0</v>
      </c>
      <c r="BA395" s="197" t="n">
        <v>17352.05078125</v>
      </c>
      <c r="BB395" s="197" t="n">
        <v>-649.8920288085938</v>
      </c>
      <c r="BC395" s="197" t="n">
        <v>0.0</v>
      </c>
      <c r="BD395" s="197" t="n">
        <v>0.5414210557937622</v>
      </c>
      <c r="BE395" s="197" t="n">
        <v>0.5787034034729004</v>
      </c>
      <c r="BF395" s="197" t="n">
        <v>999998.0</v>
      </c>
      <c r="BG395" s="197" t="n">
        <v>4966.5498046875</v>
      </c>
      <c r="BH395" s="197" t="n">
        <v>4665.2685546875</v>
      </c>
      <c r="BI395" s="197" t="n">
        <v>0.0</v>
      </c>
      <c r="BJ395" s="197" t="n">
        <v>999999.0</v>
      </c>
      <c r="BK395" s="197" t="n">
        <v>13756.3623046875</v>
      </c>
      <c r="BL395" s="197" t="n">
        <v>14060.3486328125</v>
      </c>
      <c r="BM395" s="197" t="n">
        <v>0.0</v>
      </c>
      <c r="BN395" s="197" t="n">
        <v>-676.2140502929688</v>
      </c>
      <c r="BO395" s="197" t="n">
        <v>-889.5471801757812</v>
      </c>
      <c r="BP395" s="197" t="n">
        <v>0.0</v>
      </c>
      <c r="BQ395" s="197" t="n">
        <v>999999.0</v>
      </c>
      <c r="BR395" s="197" t="n">
        <v>0.0</v>
      </c>
      <c r="BS395" s="197" t="n">
        <v>999999.0</v>
      </c>
      <c r="BT395" s="197" t="n">
        <v>0.0</v>
      </c>
      <c r="BU395" s="197" t="n">
        <v>283.81854248046875</v>
      </c>
      <c r="BV395" s="197" t="n">
        <v>212.0791015625</v>
      </c>
      <c r="BW395" s="197" t="n">
        <v>1350.0</v>
      </c>
      <c r="BX395" s="197" t="n">
        <v>246.83602905273438</v>
      </c>
      <c r="BY395" s="197" t="n">
        <v>199.8811492919922</v>
      </c>
      <c r="BZ395" s="197" t="n">
        <v>1650.0</v>
      </c>
      <c r="CA395" s="197" t="n">
        <v>205.35768127441406</v>
      </c>
      <c r="CB395" s="197" t="n">
        <v>269.99603271484375</v>
      </c>
      <c r="CC395" s="197" t="n">
        <v>631.5789184570312</v>
      </c>
      <c r="CD395" s="197" t="n">
        <v>1146.65576171875</v>
      </c>
      <c r="CE395" s="197" t="n">
        <v>316.50616455078125</v>
      </c>
      <c r="CF395" s="197" t="n">
        <v>99000.0</v>
      </c>
      <c r="CG395" s="197" t="n">
        <v>13689.5361328125</v>
      </c>
      <c r="CH395" s="197" t="n">
        <v>6680.0</v>
      </c>
      <c r="CI395" s="197" t="n">
        <v>3907.782958984375</v>
      </c>
      <c r="CJ395" s="197" t="n">
        <v>10587.783203125</v>
      </c>
      <c r="CK395" s="197" t="n">
        <v>20000.0</v>
      </c>
      <c r="CL395" s="197" t="n">
        <v>20000.0</v>
      </c>
      <c r="CM395" s="197" t="n">
        <v>20000.0</v>
      </c>
      <c r="CN395" s="197" t="n">
        <v>20000.0</v>
      </c>
      <c r="CO395" s="197" t="n">
        <v>20000.0</v>
      </c>
      <c r="CP395" s="197" t="n">
        <v>20000.0</v>
      </c>
      <c r="CQ395" s="197" t="n">
        <v>20000.0</v>
      </c>
      <c r="CR395" s="197" t="n">
        <v>5000.0</v>
      </c>
      <c r="CS395" s="197" t="n">
        <v>31.0</v>
      </c>
      <c r="CT395" s="197" t="n">
        <v>31.0</v>
      </c>
      <c r="CU395" s="197" t="n">
        <v>513.9995727539062</v>
      </c>
    </row>
    <row r="396" spans="2:99">
      <c r="B396" s="122" t="s">
        <v>796</v>
      </c>
      <c r="C396" s="197" t="n">
        <v>3400.0</v>
      </c>
      <c r="D396" s="197" t="n">
        <v>3350.0</v>
      </c>
      <c r="E396" s="197" t="n">
        <v>650.0</v>
      </c>
      <c r="F396" s="122" t="s">
        <v>796</v>
      </c>
      <c r="G396" s="197" t="n">
        <v>3285.630126953125</v>
      </c>
      <c r="H396" s="197" t="n">
        <v>2422.814697265625</v>
      </c>
      <c r="I396" s="197" t="n">
        <v>606.5313110351562</v>
      </c>
      <c r="J396" s="197" t="n">
        <v>196.08294677734375</v>
      </c>
      <c r="K396" s="197" t="n">
        <v>489.57623291015625</v>
      </c>
      <c r="L396" s="197" t="n">
        <v>4342.30615234375</v>
      </c>
      <c r="M396" s="197" t="n">
        <v>4342.30615234375</v>
      </c>
      <c r="N396" s="197" t="n">
        <v>5311.0634765625</v>
      </c>
      <c r="O396" s="197" t="n">
        <v>5311.0634765625</v>
      </c>
      <c r="P396" s="197" t="n">
        <v>5311.0634765625</v>
      </c>
      <c r="Q396" s="197" t="n">
        <v>28992.5625</v>
      </c>
      <c r="R396" s="197" t="n">
        <v>1899.36767578125</v>
      </c>
      <c r="S396" s="197" t="n">
        <v>0.0</v>
      </c>
      <c r="T396" s="197" t="n">
        <v>0.0</v>
      </c>
      <c r="U396" s="197" t="n">
        <v>-108.07656860351562</v>
      </c>
      <c r="V396" s="197" t="n">
        <v>0.0</v>
      </c>
      <c r="W396" s="197" t="n">
        <v>0.0</v>
      </c>
      <c r="X396" s="197" t="n">
        <v>0.0</v>
      </c>
      <c r="Y396" s="197" t="n">
        <v>0.0</v>
      </c>
      <c r="Z396" s="197" t="n">
        <v>19687.5</v>
      </c>
      <c r="AA396" s="197" t="n">
        <v>0.0</v>
      </c>
      <c r="AB396" s="197" t="n">
        <v>0.0</v>
      </c>
      <c r="AC396" s="197" t="n">
        <v>0.0</v>
      </c>
      <c r="AD396" s="197" t="n">
        <v>0.6499999761581421</v>
      </c>
      <c r="AE396" s="197" t="n">
        <v>20304.6328125</v>
      </c>
      <c r="AF396" s="197" t="n">
        <v>6751.40478515625</v>
      </c>
      <c r="AG396" s="197" t="n">
        <v>9920.1591796875</v>
      </c>
      <c r="AH396" s="197" t="n">
        <v>4487.42578125</v>
      </c>
      <c r="AI396" s="197" t="n">
        <v>3466.666748046875</v>
      </c>
      <c r="AJ396" s="197" t="n">
        <v>9000.0</v>
      </c>
      <c r="AK396" s="197" t="n">
        <v>9021.2587890625</v>
      </c>
      <c r="AL396" s="197" t="n">
        <v>6680.0</v>
      </c>
      <c r="AM396" s="197" t="n">
        <v>4342.30615234375</v>
      </c>
      <c r="AN396" s="197" t="n">
        <v>0.0</v>
      </c>
      <c r="AO396" s="197" t="n">
        <v>0.0</v>
      </c>
      <c r="AP396" s="197" t="n">
        <v>0.0</v>
      </c>
      <c r="AQ396" s="197" t="n">
        <v>100.07482147216797</v>
      </c>
      <c r="AR396" s="197" t="n">
        <v>770.3574829101562</v>
      </c>
      <c r="AS396" s="197" t="n">
        <v>0.0</v>
      </c>
      <c r="AT396" s="197" t="n">
        <v>999999.0</v>
      </c>
      <c r="AU396" s="197" t="n">
        <v>0.0</v>
      </c>
      <c r="AV396" s="197" t="n">
        <v>999999.0</v>
      </c>
      <c r="AW396" s="197" t="n">
        <v>0.0</v>
      </c>
      <c r="AX396" s="197" t="n">
        <v>0.0</v>
      </c>
      <c r="AY396" s="197" t="n">
        <v>999999.0</v>
      </c>
      <c r="AZ396" s="197" t="n">
        <v>0.0</v>
      </c>
      <c r="BA396" s="197" t="n">
        <v>999999.0</v>
      </c>
      <c r="BB396" s="197" t="n">
        <v>0.0</v>
      </c>
      <c r="BC396" s="197" t="n">
        <v>0.0</v>
      </c>
      <c r="BD396" s="197" t="n">
        <v>0.4778929650783539</v>
      </c>
      <c r="BE396" s="197" t="n">
        <v>0.5626916289329529</v>
      </c>
      <c r="BF396" s="197" t="n">
        <v>999998.0</v>
      </c>
      <c r="BG396" s="197" t="n">
        <v>4127.326171875</v>
      </c>
      <c r="BH396" s="197" t="n">
        <v>3245.960205078125</v>
      </c>
      <c r="BI396" s="197" t="n">
        <v>0.0</v>
      </c>
      <c r="BJ396" s="197" t="n">
        <v>999999.0</v>
      </c>
      <c r="BK396" s="197" t="n">
        <v>18016.39453125</v>
      </c>
      <c r="BL396" s="197" t="n">
        <v>19599.54296875</v>
      </c>
      <c r="BM396" s="197" t="n">
        <v>0.0</v>
      </c>
      <c r="BN396" s="197" t="n">
        <v>2244.25</v>
      </c>
      <c r="BO396" s="197" t="n">
        <v>2067.971435546875</v>
      </c>
      <c r="BP396" s="197" t="n">
        <v>0.0</v>
      </c>
      <c r="BQ396" s="197" t="n">
        <v>999999.0</v>
      </c>
      <c r="BR396" s="197" t="n">
        <v>0.0</v>
      </c>
      <c r="BS396" s="197" t="n">
        <v>999999.0</v>
      </c>
      <c r="BT396" s="197" t="n">
        <v>0.0</v>
      </c>
      <c r="BU396" s="197" t="n">
        <v>995.70263671875</v>
      </c>
      <c r="BV396" s="197" t="n">
        <v>283.62506103515625</v>
      </c>
      <c r="BW396" s="197" t="n">
        <v>99000.0</v>
      </c>
      <c r="BX396" s="197" t="n">
        <v>646.9326782226562</v>
      </c>
      <c r="BY396" s="197" t="n">
        <v>247.04905700683594</v>
      </c>
      <c r="BZ396" s="197" t="n">
        <v>99000.0</v>
      </c>
      <c r="CA396" s="197" t="n">
        <v>321.8343505859375</v>
      </c>
      <c r="CB396" s="197" t="n">
        <v>205.14427185058594</v>
      </c>
      <c r="CC396" s="197" t="n">
        <v>964.9122924804688</v>
      </c>
      <c r="CD396" s="197" t="n">
        <v>3943.07666015625</v>
      </c>
      <c r="CE396" s="197" t="n">
        <v>1148.62646484375</v>
      </c>
      <c r="CF396" s="197" t="n">
        <v>99000.0</v>
      </c>
      <c r="CG396" s="197" t="n">
        <v>11201.248046875</v>
      </c>
      <c r="CH396" s="197" t="n">
        <v>6680.0</v>
      </c>
      <c r="CI396" s="197" t="n">
        <v>2800.323486328125</v>
      </c>
      <c r="CJ396" s="197" t="n">
        <v>9480.3232421875</v>
      </c>
      <c r="CK396" s="197" t="n">
        <v>20000.0</v>
      </c>
      <c r="CL396" s="197" t="n">
        <v>20000.0</v>
      </c>
      <c r="CM396" s="197" t="n">
        <v>20000.0</v>
      </c>
      <c r="CN396" s="197" t="n">
        <v>20000.0</v>
      </c>
      <c r="CO396" s="197" t="n">
        <v>20000.0</v>
      </c>
      <c r="CP396" s="197" t="n">
        <v>20000.0</v>
      </c>
      <c r="CQ396" s="197" t="n">
        <v>20000.0</v>
      </c>
      <c r="CR396" s="197" t="n">
        <v>5000.0</v>
      </c>
      <c r="CS396" s="197" t="n">
        <v>0.0</v>
      </c>
      <c r="CT396" s="197" t="n">
        <v>30.0</v>
      </c>
      <c r="CU396" s="197" t="n">
        <v>633.12255859375</v>
      </c>
    </row>
    <row r="397" spans="2:99">
      <c r="B397" s="122" t="s">
        <v>797</v>
      </c>
      <c r="C397" s="197" t="n">
        <v>3250.0</v>
      </c>
      <c r="D397" s="197" t="n">
        <v>3163.0</v>
      </c>
      <c r="E397" s="197" t="n">
        <v>720.0</v>
      </c>
      <c r="F397" s="122" t="s">
        <v>797</v>
      </c>
      <c r="G397" s="197" t="n">
        <v>3200.0</v>
      </c>
      <c r="H397" s="197" t="n">
        <v>2255.78759765625</v>
      </c>
      <c r="I397" s="197" t="n">
        <v>588.532470703125</v>
      </c>
      <c r="J397" s="197" t="n">
        <v>246.1517791748047</v>
      </c>
      <c r="K397" s="197" t="n">
        <v>495.7442626953125</v>
      </c>
      <c r="L397" s="197" t="n">
        <v>3506.526611328125</v>
      </c>
      <c r="M397" s="197" t="n">
        <v>3506.526611328125</v>
      </c>
      <c r="N397" s="197" t="n">
        <v>3506.526611328125</v>
      </c>
      <c r="O397" s="197" t="n">
        <v>2984.44287109375</v>
      </c>
      <c r="P397" s="197" t="n">
        <v>2984.44287109375</v>
      </c>
      <c r="Q397" s="197" t="n">
        <v>14349.7431640625</v>
      </c>
      <c r="R397" s="197" t="n">
        <v>2483.379150390625</v>
      </c>
      <c r="S397" s="197" t="n">
        <v>0.0</v>
      </c>
      <c r="T397" s="197" t="n">
        <v>0.0</v>
      </c>
      <c r="U397" s="197" t="n">
        <v>-76.24300384521484</v>
      </c>
      <c r="V397" s="197" t="n">
        <v>0.0</v>
      </c>
      <c r="W397" s="197" t="n">
        <v>0.0</v>
      </c>
      <c r="X397" s="197" t="n">
        <v>0.0</v>
      </c>
      <c r="Y397" s="197" t="n">
        <v>0.0</v>
      </c>
      <c r="Z397" s="197" t="n">
        <v>8593.75</v>
      </c>
      <c r="AA397" s="197" t="n">
        <v>1.0</v>
      </c>
      <c r="AB397" s="197" t="n">
        <v>0.0</v>
      </c>
      <c r="AC397" s="197" t="n">
        <v>0.0</v>
      </c>
      <c r="AD397" s="197" t="n">
        <v>0.6499999761581421</v>
      </c>
      <c r="AE397" s="197" t="n">
        <v>11101.8466796875</v>
      </c>
      <c r="AF397" s="197" t="n">
        <v>2421.1494140625</v>
      </c>
      <c r="AG397" s="197" t="n">
        <v>3314.939453125</v>
      </c>
      <c r="AH397" s="197" t="n">
        <v>890.8177490234375</v>
      </c>
      <c r="AI397" s="197" t="n">
        <v>0.0</v>
      </c>
      <c r="AJ397" s="197" t="n">
        <v>2300.0</v>
      </c>
      <c r="AK397" s="197" t="n">
        <v>2242.665771484375</v>
      </c>
      <c r="AL397" s="197" t="n">
        <v>6680.0</v>
      </c>
      <c r="AM397" s="197" t="n">
        <v>4267.52294921875</v>
      </c>
      <c r="AN397" s="197" t="n">
        <v>0.0</v>
      </c>
      <c r="AO397" s="197" t="n">
        <v>0.0</v>
      </c>
      <c r="AP397" s="197" t="n">
        <v>0.0</v>
      </c>
      <c r="AQ397" s="197" t="n">
        <v>161.8333282470703</v>
      </c>
      <c r="AR397" s="197" t="n">
        <v>606.046630859375</v>
      </c>
      <c r="AS397" s="197" t="n">
        <v>0.0</v>
      </c>
      <c r="AT397" s="197" t="n">
        <v>999999.0</v>
      </c>
      <c r="AU397" s="197" t="n">
        <v>0.0</v>
      </c>
      <c r="AV397" s="197" t="n">
        <v>999999.0</v>
      </c>
      <c r="AW397" s="197" t="n">
        <v>0.0</v>
      </c>
      <c r="AX397" s="197" t="n">
        <v>0.0</v>
      </c>
      <c r="AY397" s="197" t="n">
        <v>999999.0</v>
      </c>
      <c r="AZ397" s="197" t="n">
        <v>0.0</v>
      </c>
      <c r="BA397" s="197" t="n">
        <v>999999.0</v>
      </c>
      <c r="BB397" s="197" t="n">
        <v>0.0</v>
      </c>
      <c r="BC397" s="197" t="n">
        <v>0.0</v>
      </c>
      <c r="BD397" s="197" t="n">
        <v>0.0</v>
      </c>
      <c r="BE397" s="197" t="n">
        <v>0.0</v>
      </c>
      <c r="BF397" s="197" t="n">
        <v>999999.0</v>
      </c>
      <c r="BG397" s="197" t="n">
        <v>999999.0</v>
      </c>
      <c r="BH397" s="197" t="n">
        <v>999999.0</v>
      </c>
      <c r="BI397" s="197" t="n">
        <v>0.0</v>
      </c>
      <c r="BJ397" s="197" t="n">
        <v>999999.0</v>
      </c>
      <c r="BK397" s="197" t="n">
        <v>999999.0</v>
      </c>
      <c r="BL397" s="197" t="n">
        <v>999999.0</v>
      </c>
      <c r="BM397" s="197" t="n">
        <v>0.0</v>
      </c>
      <c r="BN397" s="197" t="n">
        <v>0.0</v>
      </c>
      <c r="BO397" s="197" t="n">
        <v>0.0</v>
      </c>
      <c r="BP397" s="197" t="n">
        <v>0.0</v>
      </c>
      <c r="BQ397" s="197" t="n">
        <v>999999.0</v>
      </c>
      <c r="BR397" s="197" t="n">
        <v>0.0</v>
      </c>
      <c r="BS397" s="197" t="n">
        <v>999999.0</v>
      </c>
      <c r="BT397" s="197" t="n">
        <v>0.0</v>
      </c>
      <c r="BU397" s="197" t="n">
        <v>718.1618041992188</v>
      </c>
      <c r="BV397" s="197" t="n">
        <v>1072.103271484375</v>
      </c>
      <c r="BW397" s="197" t="n">
        <v>99000.0</v>
      </c>
      <c r="BX397" s="197" t="n">
        <v>297.7554626464844</v>
      </c>
      <c r="BY397" s="197" t="n">
        <v>688.980712890625</v>
      </c>
      <c r="BZ397" s="197" t="n">
        <v>99000.0</v>
      </c>
      <c r="CA397" s="197" t="n">
        <v>537.63525390625</v>
      </c>
      <c r="CB397" s="197" t="n">
        <v>341.3847351074219</v>
      </c>
      <c r="CC397" s="197" t="n">
        <v>964.9122924804688</v>
      </c>
      <c r="CD397" s="197" t="n">
        <v>1287.3919677734375</v>
      </c>
      <c r="CE397" s="197" t="n">
        <v>4140.87890625</v>
      </c>
      <c r="CF397" s="197" t="n">
        <v>19000.0</v>
      </c>
      <c r="CG397" s="197" t="n">
        <v>0.0</v>
      </c>
      <c r="CH397" s="197" t="n">
        <v>4990.5634765625</v>
      </c>
      <c r="CI397" s="197" t="n">
        <v>2165.979736328125</v>
      </c>
      <c r="CJ397" s="197" t="n">
        <v>7156.54296875</v>
      </c>
      <c r="CK397" s="197" t="n">
        <v>20000.0</v>
      </c>
      <c r="CL397" s="197" t="n">
        <v>20000.0</v>
      </c>
      <c r="CM397" s="197" t="n">
        <v>20000.0</v>
      </c>
      <c r="CN397" s="197" t="n">
        <v>20000.0</v>
      </c>
      <c r="CO397" s="197" t="n">
        <v>20000.0</v>
      </c>
      <c r="CP397" s="197" t="n">
        <v>20000.0</v>
      </c>
      <c r="CQ397" s="197" t="n">
        <v>20000.0</v>
      </c>
      <c r="CR397" s="197" t="n">
        <v>5000.0</v>
      </c>
      <c r="CS397" s="197" t="n">
        <v>19.0</v>
      </c>
      <c r="CT397" s="197" t="n">
        <v>19.0</v>
      </c>
      <c r="CU397" s="197" t="n">
        <v>827.7930908203125</v>
      </c>
    </row>
    <row r="398" spans="2:99">
      <c r="B398" s="122" t="s">
        <v>798</v>
      </c>
      <c r="C398" s="197" t="n">
        <v>3252.0</v>
      </c>
      <c r="D398" s="197" t="n">
        <v>3115.0</v>
      </c>
      <c r="E398" s="197" t="n">
        <v>575.0</v>
      </c>
      <c r="F398" s="122" t="s">
        <v>798</v>
      </c>
      <c r="G398" s="197" t="n">
        <v>3089.065673828125</v>
      </c>
      <c r="H398" s="197" t="n">
        <v>2226.583251953125</v>
      </c>
      <c r="I398" s="197" t="n">
        <v>547.2664184570312</v>
      </c>
      <c r="J398" s="197" t="n">
        <v>323.6666564941406</v>
      </c>
      <c r="K398" s="197" t="n">
        <v>364.3363342285156</v>
      </c>
      <c r="L398" s="197" t="n">
        <v>2843.482421875</v>
      </c>
      <c r="M398" s="197" t="n">
        <v>2843.482421875</v>
      </c>
      <c r="N398" s="197" t="n">
        <v>447.4502868652344</v>
      </c>
      <c r="O398" s="197" t="n">
        <v>0.0</v>
      </c>
      <c r="P398" s="197" t="n">
        <v>300.0</v>
      </c>
      <c r="Q398" s="197" t="n">
        <v>18082.59765625</v>
      </c>
      <c r="R398" s="197" t="n">
        <v>1942.6572265625</v>
      </c>
      <c r="S398" s="197" t="n">
        <v>0.0</v>
      </c>
      <c r="T398" s="197" t="n">
        <v>0.0</v>
      </c>
      <c r="U398" s="197" t="n">
        <v>75.79216003417969</v>
      </c>
      <c r="V398" s="197" t="n">
        <v>0.0</v>
      </c>
      <c r="W398" s="197" t="n">
        <v>0.0</v>
      </c>
      <c r="X398" s="197" t="n">
        <v>0.0</v>
      </c>
      <c r="Y398" s="197" t="n">
        <v>0.0</v>
      </c>
      <c r="Z398" s="197" t="n">
        <v>16250.0</v>
      </c>
      <c r="AA398" s="197" t="n">
        <v>0.0</v>
      </c>
      <c r="AB398" s="197" t="n">
        <v>300.0</v>
      </c>
      <c r="AC398" s="197" t="n">
        <v>0.0</v>
      </c>
      <c r="AD398" s="197" t="n">
        <v>0.6499999761581421</v>
      </c>
      <c r="AE398" s="197" t="n">
        <v>13283.736328125</v>
      </c>
      <c r="AF398" s="197" t="n">
        <v>5962.0185546875</v>
      </c>
      <c r="AG398" s="197" t="n">
        <v>6728.5517578125</v>
      </c>
      <c r="AH398" s="197" t="n">
        <v>1575.11767578125</v>
      </c>
      <c r="AI398" s="197" t="n">
        <v>216.45616149902344</v>
      </c>
      <c r="AJ398" s="197" t="n">
        <v>1335.38037109375</v>
      </c>
      <c r="AK398" s="197" t="n">
        <v>1411.731201171875</v>
      </c>
      <c r="AL398" s="197" t="n">
        <v>6680.0</v>
      </c>
      <c r="AM398" s="197" t="n">
        <v>4226.083984375</v>
      </c>
      <c r="AN398" s="197" t="n">
        <v>0.0</v>
      </c>
      <c r="AO398" s="197" t="n">
        <v>0.0</v>
      </c>
      <c r="AP398" s="197" t="n">
        <v>0.0</v>
      </c>
      <c r="AQ398" s="197" t="n">
        <v>323.6666564941406</v>
      </c>
      <c r="AR398" s="197" t="n">
        <v>722.5169677734375</v>
      </c>
      <c r="AS398" s="197" t="n">
        <v>0.0</v>
      </c>
      <c r="AT398" s="197" t="n">
        <v>999999.0</v>
      </c>
      <c r="AU398" s="197" t="n">
        <v>0.0</v>
      </c>
      <c r="AV398" s="197" t="n">
        <v>999999.0</v>
      </c>
      <c r="AW398" s="197" t="n">
        <v>0.0</v>
      </c>
      <c r="AX398" s="197" t="n">
        <v>0.0</v>
      </c>
      <c r="AY398" s="197" t="n">
        <v>999999.0</v>
      </c>
      <c r="AZ398" s="197" t="n">
        <v>0.0</v>
      </c>
      <c r="BA398" s="197" t="n">
        <v>999999.0</v>
      </c>
      <c r="BB398" s="197" t="n">
        <v>0.0</v>
      </c>
      <c r="BC398" s="197" t="n">
        <v>0.4763532280921936</v>
      </c>
      <c r="BD398" s="197" t="n">
        <v>0.47898954153060913</v>
      </c>
      <c r="BE398" s="197" t="n">
        <v>0.4833112061023712</v>
      </c>
      <c r="BF398" s="197" t="n">
        <v>10758.7119140625</v>
      </c>
      <c r="BG398" s="197" t="n">
        <v>10745.0068359375</v>
      </c>
      <c r="BH398" s="197" t="n">
        <v>10719.615234375</v>
      </c>
      <c r="BI398" s="197" t="n">
        <v>0.0</v>
      </c>
      <c r="BJ398" s="197" t="n">
        <v>19406.626953125</v>
      </c>
      <c r="BK398" s="197" t="n">
        <v>19440.783203125</v>
      </c>
      <c r="BL398" s="197" t="n">
        <v>19493.84765625</v>
      </c>
      <c r="BM398" s="197" t="n">
        <v>-17527.037109375</v>
      </c>
      <c r="BN398" s="197" t="n">
        <v>-17396.28515625</v>
      </c>
      <c r="BO398" s="197" t="n">
        <v>-17204.595703125</v>
      </c>
      <c r="BP398" s="197" t="n">
        <v>0.0</v>
      </c>
      <c r="BQ398" s="197" t="n">
        <v>999999.0</v>
      </c>
      <c r="BR398" s="197" t="n">
        <v>0.0</v>
      </c>
      <c r="BS398" s="197" t="n">
        <v>999999.0</v>
      </c>
      <c r="BT398" s="197" t="n">
        <v>0.0</v>
      </c>
      <c r="BU398" s="197" t="n">
        <v>301.29095458984375</v>
      </c>
      <c r="BV398" s="197" t="n">
        <v>709.8468017578125</v>
      </c>
      <c r="BW398" s="197" t="n">
        <v>99000.0</v>
      </c>
      <c r="BX398" s="197" t="n">
        <v>263.9479675292969</v>
      </c>
      <c r="BY398" s="197" t="n">
        <v>288.7062072753906</v>
      </c>
      <c r="BZ398" s="197" t="n">
        <v>99000.0</v>
      </c>
      <c r="CA398" s="197" t="n">
        <v>296.83087158203125</v>
      </c>
      <c r="CB398" s="197" t="n">
        <v>555.5109252929688</v>
      </c>
      <c r="CC398" s="197" t="n">
        <v>964.9122924804688</v>
      </c>
      <c r="CD398" s="197" t="n">
        <v>1409.7393798828125</v>
      </c>
      <c r="CE398" s="197" t="n">
        <v>1228.232421875</v>
      </c>
      <c r="CF398" s="197" t="n">
        <v>15500.0</v>
      </c>
      <c r="CG398" s="197" t="n">
        <v>0.0</v>
      </c>
      <c r="CH398" s="197" t="n">
        <v>6600.95947265625</v>
      </c>
      <c r="CI398" s="197" t="n">
        <v>2897.715576171875</v>
      </c>
      <c r="CJ398" s="197" t="n">
        <v>9498.67578125</v>
      </c>
      <c r="CK398" s="197" t="n">
        <v>20000.0</v>
      </c>
      <c r="CL398" s="197" t="n">
        <v>20000.0</v>
      </c>
      <c r="CM398" s="197" t="n">
        <v>20000.0</v>
      </c>
      <c r="CN398" s="197" t="n">
        <v>20000.0</v>
      </c>
      <c r="CO398" s="197" t="n">
        <v>20000.0</v>
      </c>
      <c r="CP398" s="197" t="n">
        <v>20000.0</v>
      </c>
      <c r="CQ398" s="197" t="n">
        <v>20000.0</v>
      </c>
      <c r="CR398" s="197" t="n">
        <v>5000.0</v>
      </c>
      <c r="CS398" s="197" t="n">
        <v>0.0</v>
      </c>
      <c r="CT398" s="197" t="n">
        <v>0.0</v>
      </c>
      <c r="CU398" s="197" t="n">
        <v>647.5523681640625</v>
      </c>
    </row>
    <row r="399" spans="2:99">
      <c r="B399" s="122" t="s">
        <v>799</v>
      </c>
      <c r="C399" s="197" t="n">
        <v>3364.0</v>
      </c>
      <c r="D399" s="197" t="n">
        <v>3163.0</v>
      </c>
      <c r="E399" s="197" t="n">
        <v>575.0</v>
      </c>
      <c r="F399" s="122" t="s">
        <v>799</v>
      </c>
      <c r="G399" s="197" t="n">
        <v>3173.1474609375</v>
      </c>
      <c r="H399" s="197" t="n">
        <v>2166.244873046875</v>
      </c>
      <c r="I399" s="197" t="n">
        <v>525.6126708984375</v>
      </c>
      <c r="J399" s="197" t="n">
        <v>519.2600708007812</v>
      </c>
      <c r="K399" s="197" t="n">
        <v>598.33154296875</v>
      </c>
      <c r="L399" s="197" t="n">
        <v>4214.29931640625</v>
      </c>
      <c r="M399" s="197" t="n">
        <v>4214.29931640625</v>
      </c>
      <c r="N399" s="197" t="n">
        <v>6030.2021484375</v>
      </c>
      <c r="O399" s="197" t="n">
        <v>5122.2509765625</v>
      </c>
      <c r="P399" s="197" t="n">
        <v>6030.2021484375</v>
      </c>
      <c r="Q399" s="197" t="n">
        <v>13563.2705078125</v>
      </c>
      <c r="R399" s="197" t="n">
        <v>1835.967529296875</v>
      </c>
      <c r="S399" s="197" t="n">
        <v>0.0</v>
      </c>
      <c r="T399" s="197" t="n">
        <v>0.0</v>
      </c>
      <c r="U399" s="197" t="n">
        <v>-78.04804992675781</v>
      </c>
      <c r="V399" s="197" t="n">
        <v>0.0</v>
      </c>
      <c r="W399" s="197" t="n">
        <v>0.0</v>
      </c>
      <c r="X399" s="197" t="n">
        <v>0.0</v>
      </c>
      <c r="Y399" s="197" t="n">
        <v>0.0</v>
      </c>
      <c r="Z399" s="197" t="n">
        <v>4500.0</v>
      </c>
      <c r="AA399" s="197" t="n">
        <v>1.0</v>
      </c>
      <c r="AB399" s="197" t="n">
        <v>907.9513549804688</v>
      </c>
      <c r="AC399" s="197" t="n">
        <v>0.0</v>
      </c>
      <c r="AD399" s="197" t="n">
        <v>0.6499999761581421</v>
      </c>
      <c r="AE399" s="197" t="n">
        <v>10244.501953125</v>
      </c>
      <c r="AF399" s="197" t="n">
        <v>2211.82177734375</v>
      </c>
      <c r="AG399" s="197" t="n">
        <v>1373.106689453125</v>
      </c>
      <c r="AH399" s="197" t="n">
        <v>1434.447998046875</v>
      </c>
      <c r="AI399" s="197" t="n">
        <v>0.0</v>
      </c>
      <c r="AJ399" s="197" t="n">
        <v>1225.75390625</v>
      </c>
      <c r="AK399" s="197" t="n">
        <v>2025.9322509765625</v>
      </c>
      <c r="AL399" s="197" t="n">
        <v>7015.60693359375</v>
      </c>
      <c r="AM399" s="197" t="n">
        <v>4214.29931640625</v>
      </c>
      <c r="AN399" s="197" t="n">
        <v>0.0</v>
      </c>
      <c r="AO399" s="197" t="n">
        <v>0.0</v>
      </c>
      <c r="AP399" s="197" t="n">
        <v>0.0</v>
      </c>
      <c r="AQ399" s="197" t="n">
        <v>485.5</v>
      </c>
      <c r="AR399" s="197" t="n">
        <v>838.9873657226562</v>
      </c>
      <c r="AS399" s="197" t="n">
        <v>0.0</v>
      </c>
      <c r="AT399" s="197" t="n">
        <v>999999.0</v>
      </c>
      <c r="AU399" s="197" t="n">
        <v>0.0</v>
      </c>
      <c r="AV399" s="197" t="n">
        <v>999999.0</v>
      </c>
      <c r="AW399" s="197" t="n">
        <v>0.0</v>
      </c>
      <c r="AX399" s="197" t="n">
        <v>0.0</v>
      </c>
      <c r="AY399" s="197" t="n">
        <v>999999.0</v>
      </c>
      <c r="AZ399" s="197" t="n">
        <v>0.0</v>
      </c>
      <c r="BA399" s="197" t="n">
        <v>999999.0</v>
      </c>
      <c r="BB399" s="197" t="n">
        <v>0.0</v>
      </c>
      <c r="BC399" s="197" t="n">
        <v>0.42381471395492554</v>
      </c>
      <c r="BD399" s="197" t="n">
        <v>0.42323216795921326</v>
      </c>
      <c r="BE399" s="197" t="n">
        <v>0.4244825541973114</v>
      </c>
      <c r="BF399" s="197" t="n">
        <v>11701.1904296875</v>
      </c>
      <c r="BG399" s="197" t="n">
        <v>11704.1298828125</v>
      </c>
      <c r="BH399" s="197" t="n">
        <v>11697.56640625</v>
      </c>
      <c r="BI399" s="197" t="n">
        <v>0.0</v>
      </c>
      <c r="BJ399" s="197" t="n">
        <v>17456.908203125</v>
      </c>
      <c r="BK399" s="197" t="n">
        <v>17451.9375</v>
      </c>
      <c r="BL399" s="197" t="n">
        <v>17462.353515625</v>
      </c>
      <c r="BM399" s="197" t="n">
        <v>-12489.6064453125</v>
      </c>
      <c r="BN399" s="197" t="n">
        <v>-12494.234375</v>
      </c>
      <c r="BO399" s="197" t="n">
        <v>-12468.611328125</v>
      </c>
      <c r="BP399" s="197" t="n">
        <v>0.0</v>
      </c>
      <c r="BQ399" s="197" t="n">
        <v>999999.0</v>
      </c>
      <c r="BR399" s="197" t="n">
        <v>0.0</v>
      </c>
      <c r="BS399" s="197" t="n">
        <v>999999.0</v>
      </c>
      <c r="BT399" s="197" t="n">
        <v>0.0</v>
      </c>
      <c r="BU399" s="197" t="n">
        <v>290.94171142578125</v>
      </c>
      <c r="BV399" s="197" t="n">
        <v>304.7706604003906</v>
      </c>
      <c r="BW399" s="197" t="n">
        <v>99000.0</v>
      </c>
      <c r="BX399" s="197" t="n">
        <v>243.48568725585938</v>
      </c>
      <c r="BY399" s="197" t="n">
        <v>268.3464660644531</v>
      </c>
      <c r="BZ399" s="197" t="n">
        <v>99000.0</v>
      </c>
      <c r="CA399" s="197" t="n">
        <v>378.20269775390625</v>
      </c>
      <c r="CB399" s="197" t="n">
        <v>293.39654541015625</v>
      </c>
      <c r="CC399" s="197" t="n">
        <v>964.9122924804688</v>
      </c>
      <c r="CD399" s="197" t="n">
        <v>1105.315185546875</v>
      </c>
      <c r="CE399" s="197" t="n">
        <v>1474.3009033203125</v>
      </c>
      <c r="CF399" s="197" t="n">
        <v>15500.0</v>
      </c>
      <c r="CG399" s="197" t="n">
        <v>0.0</v>
      </c>
      <c r="CH399" s="197" t="n">
        <v>4500.0</v>
      </c>
      <c r="CI399" s="197" t="n">
        <v>3707.161865234375</v>
      </c>
      <c r="CJ399" s="197" t="n">
        <v>8207.162109375</v>
      </c>
      <c r="CK399" s="197" t="n">
        <v>20000.0</v>
      </c>
      <c r="CL399" s="197" t="n">
        <v>20000.0</v>
      </c>
      <c r="CM399" s="197" t="n">
        <v>20000.0</v>
      </c>
      <c r="CN399" s="197" t="n">
        <v>20000.0</v>
      </c>
      <c r="CO399" s="197" t="n">
        <v>20000.0</v>
      </c>
      <c r="CP399" s="197" t="n">
        <v>20000.0</v>
      </c>
      <c r="CQ399" s="197" t="n">
        <v>20000.0</v>
      </c>
      <c r="CR399" s="197" t="n">
        <v>5000.0</v>
      </c>
      <c r="CS399" s="197" t="n">
        <v>9.0</v>
      </c>
      <c r="CT399" s="197" t="n">
        <v>9.0</v>
      </c>
      <c r="CU399" s="197" t="n">
        <v>611.9891967773438</v>
      </c>
    </row>
    <row r="400" spans="2:99">
      <c r="B400" s="122" t="s">
        <v>800</v>
      </c>
      <c r="C400" s="197" t="n">
        <v>3552.0</v>
      </c>
      <c r="D400" s="197" t="n">
        <v>2918.0</v>
      </c>
      <c r="E400" s="197" t="n">
        <v>575.0</v>
      </c>
      <c r="F400" s="122" t="s">
        <v>800</v>
      </c>
      <c r="G400" s="197" t="n">
        <v>3552.0</v>
      </c>
      <c r="H400" s="197" t="n">
        <v>2320.797607421875</v>
      </c>
      <c r="I400" s="197" t="n">
        <v>570.3605346679688</v>
      </c>
      <c r="J400" s="197" t="n">
        <v>581.7429809570312</v>
      </c>
      <c r="K400" s="197" t="n">
        <v>544.7859497070312</v>
      </c>
      <c r="L400" s="197" t="n">
        <v>2065.342041015625</v>
      </c>
      <c r="M400" s="197" t="n">
        <v>2065.342041015625</v>
      </c>
      <c r="N400" s="197" t="n">
        <v>2065.342041015625</v>
      </c>
      <c r="O400" s="197" t="n">
        <v>2065.342041015625</v>
      </c>
      <c r="P400" s="197" t="n">
        <v>2065.342041015625</v>
      </c>
      <c r="Q400" s="197" t="n">
        <v>23259.951171875</v>
      </c>
      <c r="R400" s="197" t="n">
        <v>1807.8414306640625</v>
      </c>
      <c r="S400" s="197" t="n">
        <v>0.0</v>
      </c>
      <c r="T400" s="197" t="n">
        <v>0.0</v>
      </c>
      <c r="U400" s="197" t="n">
        <v>1372.5423583984375</v>
      </c>
      <c r="V400" s="197" t="n">
        <v>18421.548828125</v>
      </c>
      <c r="W400" s="197" t="n">
        <v>8652.26171875</v>
      </c>
      <c r="X400" s="197" t="n">
        <v>9769.2880859375</v>
      </c>
      <c r="Y400" s="197" t="n">
        <v>0.0</v>
      </c>
      <c r="Z400" s="197" t="n">
        <v>4500.0</v>
      </c>
      <c r="AA400" s="197" t="n">
        <v>1.0</v>
      </c>
      <c r="AB400" s="197" t="n">
        <v>0.0</v>
      </c>
      <c r="AC400" s="197" t="n">
        <v>0.0</v>
      </c>
      <c r="AD400" s="197" t="n">
        <v>0.6499999761581421</v>
      </c>
      <c r="AE400" s="197" t="n">
        <v>17460.58203125</v>
      </c>
      <c r="AF400" s="197" t="n">
        <v>4829.83642578125</v>
      </c>
      <c r="AG400" s="197" t="n">
        <v>6172.77392578125</v>
      </c>
      <c r="AH400" s="197" t="n">
        <v>1430.3109130859375</v>
      </c>
      <c r="AI400" s="197" t="n">
        <v>0.0</v>
      </c>
      <c r="AJ400" s="197" t="n">
        <v>0.0</v>
      </c>
      <c r="AK400" s="197" t="n">
        <v>1102.607666015625</v>
      </c>
      <c r="AL400" s="197" t="n">
        <v>7282.61376953125</v>
      </c>
      <c r="AM400" s="197" t="n">
        <v>4217.54541015625</v>
      </c>
      <c r="AN400" s="197" t="n">
        <v>0.0</v>
      </c>
      <c r="AO400" s="197" t="n">
        <v>0.0</v>
      </c>
      <c r="AP400" s="197" t="n">
        <v>0.0</v>
      </c>
      <c r="AQ400" s="197" t="n">
        <v>647.3333129882812</v>
      </c>
      <c r="AR400" s="197" t="n">
        <v>133.3333282470703</v>
      </c>
      <c r="AS400" s="197" t="n">
        <v>0.0</v>
      </c>
      <c r="AT400" s="197" t="n">
        <v>999999.0</v>
      </c>
      <c r="AU400" s="197" t="n">
        <v>0.0</v>
      </c>
      <c r="AV400" s="197" t="n">
        <v>999999.0</v>
      </c>
      <c r="AW400" s="197" t="n">
        <v>0.0</v>
      </c>
      <c r="AX400" s="197" t="n">
        <v>0.0</v>
      </c>
      <c r="AY400" s="197" t="n">
        <v>999999.0</v>
      </c>
      <c r="AZ400" s="197" t="n">
        <v>0.0</v>
      </c>
      <c r="BA400" s="197" t="n">
        <v>999999.0</v>
      </c>
      <c r="BB400" s="197" t="n">
        <v>0.0</v>
      </c>
      <c r="BC400" s="197" t="n">
        <v>0.492008775472641</v>
      </c>
      <c r="BD400" s="197" t="n">
        <v>0.4936603009700775</v>
      </c>
      <c r="BE400" s="197" t="n">
        <v>0.496533066034317</v>
      </c>
      <c r="BF400" s="197" t="n">
        <v>8474.3115234375</v>
      </c>
      <c r="BG400" s="197" t="n">
        <v>8464.91796875</v>
      </c>
      <c r="BH400" s="197" t="n">
        <v>8441.9013671875</v>
      </c>
      <c r="BI400" s="197" t="n">
        <v>0.0</v>
      </c>
      <c r="BJ400" s="197" t="n">
        <v>20379.85546875</v>
      </c>
      <c r="BK400" s="197" t="n">
        <v>20410.42578125</v>
      </c>
      <c r="BL400" s="197" t="n">
        <v>20456.921875</v>
      </c>
      <c r="BM400" s="197" t="n">
        <v>-9183.37109375</v>
      </c>
      <c r="BN400" s="197" t="n">
        <v>-8787.2333984375</v>
      </c>
      <c r="BO400" s="197" t="n">
        <v>-8690.0810546875</v>
      </c>
      <c r="BP400" s="197" t="n">
        <v>1.1059739589691162</v>
      </c>
      <c r="BQ400" s="197" t="n">
        <v>4566.44775390625</v>
      </c>
      <c r="BR400" s="197" t="n">
        <v>0.0</v>
      </c>
      <c r="BS400" s="197" t="n">
        <v>999999.0</v>
      </c>
      <c r="BT400" s="197" t="n">
        <v>0.0</v>
      </c>
      <c r="BU400" s="197" t="n">
        <v>654.9303588867188</v>
      </c>
      <c r="BV400" s="197" t="n">
        <v>294.1094665527344</v>
      </c>
      <c r="BW400" s="197" t="n">
        <v>99000.0</v>
      </c>
      <c r="BX400" s="197" t="n">
        <v>430.1530456542969</v>
      </c>
      <c r="BY400" s="197" t="n">
        <v>244.16256713867188</v>
      </c>
      <c r="BZ400" s="197" t="n">
        <v>99000.0</v>
      </c>
      <c r="CA400" s="197" t="n">
        <v>288.8289794921875</v>
      </c>
      <c r="CB400" s="197" t="n">
        <v>381.54376220703125</v>
      </c>
      <c r="CC400" s="197" t="n">
        <v>964.9122924804688</v>
      </c>
      <c r="CD400" s="197" t="n">
        <v>2946.831298828125</v>
      </c>
      <c r="CE400" s="197" t="n">
        <v>1105.07568359375</v>
      </c>
      <c r="CF400" s="197" t="n">
        <v>12500.0</v>
      </c>
      <c r="CG400" s="197" t="n">
        <v>0.0</v>
      </c>
      <c r="CH400" s="197" t="n">
        <v>300.0</v>
      </c>
      <c r="CI400" s="197" t="n">
        <v>3000.0</v>
      </c>
      <c r="CJ400" s="197" t="n">
        <v>3300.0</v>
      </c>
      <c r="CK400" s="197" t="n">
        <v>20000.0</v>
      </c>
      <c r="CL400" s="197" t="n">
        <v>20000.0</v>
      </c>
      <c r="CM400" s="197" t="n">
        <v>20000.0</v>
      </c>
      <c r="CN400" s="197" t="n">
        <v>20000.0</v>
      </c>
      <c r="CO400" s="197" t="n">
        <v>20000.0</v>
      </c>
      <c r="CP400" s="197" t="n">
        <v>20000.0</v>
      </c>
      <c r="CQ400" s="197" t="n">
        <v>20000.0</v>
      </c>
      <c r="CR400" s="197" t="n">
        <v>5000.0</v>
      </c>
      <c r="CS400" s="197" t="n">
        <v>0.0</v>
      </c>
      <c r="CT400" s="197" t="n">
        <v>0.0</v>
      </c>
      <c r="CU400" s="197" t="n">
        <v>602.61376953125</v>
      </c>
    </row>
    <row r="401" spans="2:99">
      <c r="B401" s="122" t="s">
        <v>801</v>
      </c>
      <c r="C401" s="197" t="n">
        <v>3661.0</v>
      </c>
      <c r="D401" s="197" t="n">
        <v>2903.0</v>
      </c>
      <c r="E401" s="197" t="n">
        <v>575.0</v>
      </c>
      <c r="F401" s="122" t="s">
        <v>801</v>
      </c>
      <c r="G401" s="197" t="n">
        <v>3661.0</v>
      </c>
      <c r="H401" s="197" t="n">
        <v>2628.652099609375</v>
      </c>
      <c r="I401" s="197" t="n">
        <v>575.0</v>
      </c>
      <c r="J401" s="197" t="n">
        <v>641.3010864257812</v>
      </c>
      <c r="K401" s="197" t="n">
        <v>482.0087890625</v>
      </c>
      <c r="L401" s="197" t="n">
        <v>2509.165771484375</v>
      </c>
      <c r="M401" s="197" t="n">
        <v>2509.165771484375</v>
      </c>
      <c r="N401" s="197" t="n">
        <v>2509.165771484375</v>
      </c>
      <c r="O401" s="197" t="n">
        <v>2509.165771484375</v>
      </c>
      <c r="P401" s="197" t="n">
        <v>2509.165771484375</v>
      </c>
      <c r="Q401" s="197" t="n">
        <v>52631.9296875</v>
      </c>
      <c r="R401" s="197" t="n">
        <v>2299.05810546875</v>
      </c>
      <c r="S401" s="197" t="n">
        <v>0.0</v>
      </c>
      <c r="T401" s="197" t="n">
        <v>6.103919506072998</v>
      </c>
      <c r="U401" s="197" t="n">
        <v>2273.012451171875</v>
      </c>
      <c r="V401" s="197" t="n">
        <v>44848.015625</v>
      </c>
      <c r="W401" s="197" t="n">
        <v>27023.0390625</v>
      </c>
      <c r="X401" s="197" t="n">
        <v>17824.9765625</v>
      </c>
      <c r="Y401" s="197" t="n">
        <v>0.0</v>
      </c>
      <c r="Z401" s="197" t="n">
        <v>8125.0</v>
      </c>
      <c r="AA401" s="197" t="n">
        <v>1.0</v>
      </c>
      <c r="AB401" s="197" t="n">
        <v>0.0</v>
      </c>
      <c r="AC401" s="197" t="n">
        <v>0.0</v>
      </c>
      <c r="AD401" s="197" t="n">
        <v>0.3499999940395355</v>
      </c>
      <c r="AE401" s="197" t="n">
        <v>20311.607421875</v>
      </c>
      <c r="AF401" s="197" t="n">
        <v>11373.0087890625</v>
      </c>
      <c r="AG401" s="197" t="n">
        <v>13748.830078125</v>
      </c>
      <c r="AH401" s="197" t="n">
        <v>3308.88330078125</v>
      </c>
      <c r="AI401" s="197" t="n">
        <v>1861.8253173828125</v>
      </c>
      <c r="AJ401" s="197" t="n">
        <v>0.0</v>
      </c>
      <c r="AK401" s="197" t="n">
        <v>1435.547607421875</v>
      </c>
      <c r="AL401" s="197" t="n">
        <v>7446.3525390625</v>
      </c>
      <c r="AM401" s="197" t="n">
        <v>4229.39306640625</v>
      </c>
      <c r="AN401" s="197" t="n">
        <v>0.0</v>
      </c>
      <c r="AO401" s="197" t="n">
        <v>0.0</v>
      </c>
      <c r="AP401" s="197" t="n">
        <v>0.0</v>
      </c>
      <c r="AQ401" s="197" t="n">
        <v>809.1666870117188</v>
      </c>
      <c r="AR401" s="197" t="n">
        <v>456.4664001464844</v>
      </c>
      <c r="AS401" s="197" t="n">
        <v>0.0</v>
      </c>
      <c r="AT401" s="197" t="n">
        <v>999999.0</v>
      </c>
      <c r="AU401" s="197" t="n">
        <v>0.0</v>
      </c>
      <c r="AV401" s="197" t="n">
        <v>999999.0</v>
      </c>
      <c r="AW401" s="197" t="n">
        <v>0.0</v>
      </c>
      <c r="AX401" s="197" t="n">
        <v>0.0</v>
      </c>
      <c r="AY401" s="197" t="n">
        <v>999999.0</v>
      </c>
      <c r="AZ401" s="197" t="n">
        <v>0.0</v>
      </c>
      <c r="BA401" s="197" t="n">
        <v>999999.0</v>
      </c>
      <c r="BB401" s="197" t="n">
        <v>0.0</v>
      </c>
      <c r="BC401" s="197" t="n">
        <v>0.0</v>
      </c>
      <c r="BD401" s="197" t="n">
        <v>0.0</v>
      </c>
      <c r="BE401" s="197" t="n">
        <v>0.0</v>
      </c>
      <c r="BF401" s="197" t="n">
        <v>999999.0</v>
      </c>
      <c r="BG401" s="197" t="n">
        <v>999999.0</v>
      </c>
      <c r="BH401" s="197" t="n">
        <v>999999.0</v>
      </c>
      <c r="BI401" s="197" t="n">
        <v>0.0</v>
      </c>
      <c r="BJ401" s="197" t="n">
        <v>999999.0</v>
      </c>
      <c r="BK401" s="197" t="n">
        <v>999999.0</v>
      </c>
      <c r="BL401" s="197" t="n">
        <v>999999.0</v>
      </c>
      <c r="BM401" s="197" t="n">
        <v>0.0</v>
      </c>
      <c r="BN401" s="197" t="n">
        <v>0.0</v>
      </c>
      <c r="BO401" s="197" t="n">
        <v>0.0</v>
      </c>
      <c r="BP401" s="197" t="n">
        <v>0.0</v>
      </c>
      <c r="BQ401" s="197" t="n">
        <v>999999.0</v>
      </c>
      <c r="BR401" s="197" t="n">
        <v>0.0</v>
      </c>
      <c r="BS401" s="197" t="n">
        <v>999999.0</v>
      </c>
      <c r="BT401" s="197" t="n">
        <v>0.0</v>
      </c>
      <c r="BU401" s="197" t="n">
        <v>449.9720153808594</v>
      </c>
      <c r="BV401" s="197" t="n">
        <v>681.39453125</v>
      </c>
      <c r="BW401" s="197" t="n">
        <v>99000.0</v>
      </c>
      <c r="BX401" s="197" t="n">
        <v>276.4836120605469</v>
      </c>
      <c r="BY401" s="197" t="n">
        <v>442.4806823730469</v>
      </c>
      <c r="BZ401" s="197" t="n">
        <v>99000.0</v>
      </c>
      <c r="CA401" s="197" t="n">
        <v>380.90264892578125</v>
      </c>
      <c r="CB401" s="197" t="n">
        <v>292.13946533203125</v>
      </c>
      <c r="CC401" s="197" t="n">
        <v>631.5789184570312</v>
      </c>
      <c r="CD401" s="197" t="n">
        <v>1052.5087890625</v>
      </c>
      <c r="CE401" s="197" t="n">
        <v>3066.61474609375</v>
      </c>
      <c r="CF401" s="197" t="n">
        <v>8000.0</v>
      </c>
      <c r="CG401" s="197" t="n">
        <v>0.0</v>
      </c>
      <c r="CH401" s="197" t="n">
        <v>2165.69775390625</v>
      </c>
      <c r="CI401" s="197" t="n">
        <v>2500.0</v>
      </c>
      <c r="CJ401" s="197" t="n">
        <v>4665.69775390625</v>
      </c>
      <c r="CK401" s="197" t="n">
        <v>20000.0</v>
      </c>
      <c r="CL401" s="197" t="n">
        <v>20000.0</v>
      </c>
      <c r="CM401" s="197" t="n">
        <v>20000.0</v>
      </c>
      <c r="CN401" s="197" t="n">
        <v>20000.0</v>
      </c>
      <c r="CO401" s="197" t="n">
        <v>20000.0</v>
      </c>
      <c r="CP401" s="197" t="n">
        <v>20000.0</v>
      </c>
      <c r="CQ401" s="197" t="n">
        <v>20000.0</v>
      </c>
      <c r="CR401" s="197" t="n">
        <v>5000.0</v>
      </c>
      <c r="CS401" s="197" t="n">
        <v>0.0</v>
      </c>
      <c r="CT401" s="197" t="n">
        <v>0.0</v>
      </c>
      <c r="CU401" s="197" t="n">
        <v>766.3527221679688</v>
      </c>
    </row>
    <row r="402" spans="2:99">
      <c r="B402" s="122" t="s">
        <v>802</v>
      </c>
      <c r="C402" s="197" t="n">
        <v>4106.0</v>
      </c>
      <c r="D402" s="197" t="n">
        <v>2943.0</v>
      </c>
      <c r="E402" s="197" t="n">
        <v>672.0</v>
      </c>
      <c r="F402" s="122" t="s">
        <v>802</v>
      </c>
      <c r="G402" s="197" t="n">
        <v>4106.0</v>
      </c>
      <c r="H402" s="197" t="n">
        <v>2943.0</v>
      </c>
      <c r="I402" s="197" t="n">
        <v>672.0</v>
      </c>
      <c r="J402" s="197" t="n">
        <v>714.5039672851562</v>
      </c>
      <c r="K402" s="197" t="n">
        <v>521.666259765625</v>
      </c>
      <c r="L402" s="197" t="n">
        <v>3323.178466796875</v>
      </c>
      <c r="M402" s="197" t="n">
        <v>3323.178466796875</v>
      </c>
      <c r="N402" s="197" t="n">
        <v>3323.178466796875</v>
      </c>
      <c r="O402" s="197" t="n">
        <v>3323.178466796875</v>
      </c>
      <c r="P402" s="197" t="n">
        <v>3323.178466796875</v>
      </c>
      <c r="Q402" s="197" t="n">
        <v>41129.68359375</v>
      </c>
      <c r="R402" s="197" t="n">
        <v>2280.0</v>
      </c>
      <c r="S402" s="197" t="n">
        <v>0.0</v>
      </c>
      <c r="T402" s="197" t="n">
        <v>25.042888641357422</v>
      </c>
      <c r="U402" s="197" t="n">
        <v>1026.0362548828125</v>
      </c>
      <c r="V402" s="197" t="n">
        <v>27205.208984375</v>
      </c>
      <c r="W402" s="197" t="n">
        <v>14127.2490234375</v>
      </c>
      <c r="X402" s="197" t="n">
        <v>13077.9599609375</v>
      </c>
      <c r="Y402" s="197" t="n">
        <v>0.0</v>
      </c>
      <c r="Z402" s="197" t="n">
        <v>11806.451171875</v>
      </c>
      <c r="AA402" s="197" t="n">
        <v>1.0</v>
      </c>
      <c r="AB402" s="197" t="n">
        <v>0.0</v>
      </c>
      <c r="AC402" s="197" t="n">
        <v>0.0</v>
      </c>
      <c r="AD402" s="197" t="n">
        <v>0.3499999940395355</v>
      </c>
      <c r="AE402" s="197" t="n">
        <v>16057.876953125</v>
      </c>
      <c r="AF402" s="197" t="n">
        <v>10000.140625</v>
      </c>
      <c r="AG402" s="197" t="n">
        <v>4440.80419921875</v>
      </c>
      <c r="AH402" s="197" t="n">
        <v>4532.97021484375</v>
      </c>
      <c r="AI402" s="197" t="n">
        <v>3126.92041015625</v>
      </c>
      <c r="AJ402" s="197" t="n">
        <v>3521.0517578125</v>
      </c>
      <c r="AK402" s="197" t="n">
        <v>4466.02783203125</v>
      </c>
      <c r="AL402" s="197" t="n">
        <v>7046.10205078125</v>
      </c>
      <c r="AM402" s="197" t="n">
        <v>4255.69482421875</v>
      </c>
      <c r="AN402" s="197" t="n">
        <v>0.0</v>
      </c>
      <c r="AO402" s="197" t="n">
        <v>0.0</v>
      </c>
      <c r="AP402" s="197" t="n">
        <v>0.0</v>
      </c>
      <c r="AQ402" s="197" t="n">
        <v>377.3012390136719</v>
      </c>
      <c r="AR402" s="197" t="n">
        <v>430.3995666503906</v>
      </c>
      <c r="AS402" s="197" t="n">
        <v>0.0</v>
      </c>
      <c r="AT402" s="197" t="n">
        <v>999999.0</v>
      </c>
      <c r="AU402" s="197" t="n">
        <v>0.0</v>
      </c>
      <c r="AV402" s="197" t="n">
        <v>999999.0</v>
      </c>
      <c r="AW402" s="197" t="n">
        <v>0.0</v>
      </c>
      <c r="AX402" s="197" t="n">
        <v>0.0</v>
      </c>
      <c r="AY402" s="197" t="n">
        <v>999999.0</v>
      </c>
      <c r="AZ402" s="197" t="n">
        <v>0.0</v>
      </c>
      <c r="BA402" s="197" t="n">
        <v>999999.0</v>
      </c>
      <c r="BB402" s="197" t="n">
        <v>0.0</v>
      </c>
      <c r="BC402" s="197" t="n">
        <v>0.0</v>
      </c>
      <c r="BD402" s="197" t="n">
        <v>0.0</v>
      </c>
      <c r="BE402" s="197" t="n">
        <v>0.0</v>
      </c>
      <c r="BF402" s="197" t="n">
        <v>999999.0</v>
      </c>
      <c r="BG402" s="197" t="n">
        <v>999999.0</v>
      </c>
      <c r="BH402" s="197" t="n">
        <v>999999.0</v>
      </c>
      <c r="BI402" s="197" t="n">
        <v>0.0</v>
      </c>
      <c r="BJ402" s="197" t="n">
        <v>999999.0</v>
      </c>
      <c r="BK402" s="197" t="n">
        <v>999999.0</v>
      </c>
      <c r="BL402" s="197" t="n">
        <v>999999.0</v>
      </c>
      <c r="BM402" s="197" t="n">
        <v>0.0</v>
      </c>
      <c r="BN402" s="197" t="n">
        <v>0.0</v>
      </c>
      <c r="BO402" s="197" t="n">
        <v>0.0</v>
      </c>
      <c r="BP402" s="197" t="n">
        <v>0.0</v>
      </c>
      <c r="BQ402" s="197" t="n">
        <v>999999.0</v>
      </c>
      <c r="BR402" s="197" t="n">
        <v>0.0</v>
      </c>
      <c r="BS402" s="197" t="n">
        <v>999999.0</v>
      </c>
      <c r="BT402" s="197" t="n">
        <v>0.0</v>
      </c>
      <c r="BU402" s="197" t="n">
        <v>227.77003479003906</v>
      </c>
      <c r="BV402" s="197" t="n">
        <v>455.4740905761719</v>
      </c>
      <c r="BW402" s="197" t="n">
        <v>99000.0</v>
      </c>
      <c r="BX402" s="197" t="n">
        <v>177.04844665527344</v>
      </c>
      <c r="BY402" s="197" t="n">
        <v>278.2308044433594</v>
      </c>
      <c r="BZ402" s="197" t="n">
        <v>99000.0</v>
      </c>
      <c r="CA402" s="197" t="n">
        <v>300.6131896972656</v>
      </c>
      <c r="CB402" s="197" t="n">
        <v>384.946044921875</v>
      </c>
      <c r="CC402" s="197" t="n">
        <v>631.5789184570312</v>
      </c>
      <c r="CD402" s="197" t="n">
        <v>215.505615234375</v>
      </c>
      <c r="CE402" s="197" t="n">
        <v>1064.93115234375</v>
      </c>
      <c r="CF402" s="197" t="n">
        <v>8000.0</v>
      </c>
      <c r="CG402" s="197" t="n">
        <v>0.0</v>
      </c>
      <c r="CH402" s="197" t="n">
        <v>1588.453857421875</v>
      </c>
      <c r="CI402" s="197" t="n">
        <v>800.0</v>
      </c>
      <c r="CJ402" s="197" t="n">
        <v>2388.453857421875</v>
      </c>
      <c r="CK402" s="197" t="n">
        <v>20000.0</v>
      </c>
      <c r="CL402" s="197" t="n">
        <v>20000.0</v>
      </c>
      <c r="CM402" s="197" t="n">
        <v>20000.0</v>
      </c>
      <c r="CN402" s="197" t="n">
        <v>20000.0</v>
      </c>
      <c r="CO402" s="197" t="n">
        <v>20000.0</v>
      </c>
      <c r="CP402" s="197" t="n">
        <v>20000.0</v>
      </c>
      <c r="CQ402" s="197" t="n">
        <v>20000.0</v>
      </c>
      <c r="CR402" s="197" t="n">
        <v>5000.0</v>
      </c>
      <c r="CS402" s="197" t="n">
        <v>0.0</v>
      </c>
      <c r="CT402" s="197" t="n">
        <v>0.0</v>
      </c>
      <c r="CU402" s="197" t="n">
        <v>760.0</v>
      </c>
    </row>
    <row r="403" spans="2:99">
      <c r="B403" s="122" t="s">
        <v>803</v>
      </c>
      <c r="C403" s="197" t="n">
        <v>4546.0</v>
      </c>
      <c r="D403" s="197" t="n">
        <v>3292.0</v>
      </c>
      <c r="E403" s="197" t="n">
        <v>800.0</v>
      </c>
      <c r="F403" s="122" t="s">
        <v>803</v>
      </c>
      <c r="G403" s="197" t="n">
        <v>4546.0</v>
      </c>
      <c r="H403" s="197" t="n">
        <v>3292.0</v>
      </c>
      <c r="I403" s="197" t="n">
        <v>800.0</v>
      </c>
      <c r="J403" s="197" t="n">
        <v>599.4788208007812</v>
      </c>
      <c r="K403" s="197" t="n">
        <v>365.44268798828125</v>
      </c>
      <c r="L403" s="197" t="n">
        <v>800.0</v>
      </c>
      <c r="M403" s="197" t="n">
        <v>800.0</v>
      </c>
      <c r="N403" s="197" t="n">
        <v>700.0</v>
      </c>
      <c r="O403" s="197" t="n">
        <v>700.0</v>
      </c>
      <c r="P403" s="197" t="n">
        <v>700.0</v>
      </c>
      <c r="Q403" s="197" t="n">
        <v>38439.33203125</v>
      </c>
      <c r="R403" s="197" t="n">
        <v>3942.070068359375</v>
      </c>
      <c r="S403" s="197" t="n">
        <v>0.0</v>
      </c>
      <c r="T403" s="197" t="n">
        <v>0.0</v>
      </c>
      <c r="U403" s="197" t="n">
        <v>1096.7347412109375</v>
      </c>
      <c r="V403" s="197" t="n">
        <v>26674.013671875</v>
      </c>
      <c r="W403" s="197" t="n">
        <v>13599.86328125</v>
      </c>
      <c r="X403" s="197" t="n">
        <v>13074.150390625</v>
      </c>
      <c r="Y403" s="197" t="n">
        <v>0.0</v>
      </c>
      <c r="Z403" s="197" t="n">
        <v>15368.75</v>
      </c>
      <c r="AA403" s="197" t="n">
        <v>1.0</v>
      </c>
      <c r="AB403" s="197" t="n">
        <v>0.0</v>
      </c>
      <c r="AC403" s="197" t="n">
        <v>0.0</v>
      </c>
      <c r="AD403" s="197" t="n">
        <v>0.3499999940395355</v>
      </c>
      <c r="AE403" s="197" t="n">
        <v>15733.24609375</v>
      </c>
      <c r="AF403" s="197" t="n">
        <v>10860.9033203125</v>
      </c>
      <c r="AG403" s="197" t="n">
        <v>5641.638671875</v>
      </c>
      <c r="AH403" s="197" t="n">
        <v>4727.23974609375</v>
      </c>
      <c r="AI403" s="197" t="n">
        <v>3351.966552734375</v>
      </c>
      <c r="AJ403" s="197" t="n">
        <v>6044.8955078125</v>
      </c>
      <c r="AK403" s="197" t="n">
        <v>6147.1611328125</v>
      </c>
      <c r="AL403" s="197" t="n">
        <v>6680.0</v>
      </c>
      <c r="AM403" s="197" t="n">
        <v>4405.04736328125</v>
      </c>
      <c r="AN403" s="197" t="n">
        <v>1600.0</v>
      </c>
      <c r="AO403" s="197" t="n">
        <v>700.0</v>
      </c>
      <c r="AP403" s="197" t="n">
        <v>800.0</v>
      </c>
      <c r="AQ403" s="197" t="n">
        <v>439.47259521484375</v>
      </c>
      <c r="AR403" s="197" t="n">
        <v>369.48089599609375</v>
      </c>
      <c r="AS403" s="197" t="n">
        <v>1.9107646942138672</v>
      </c>
      <c r="AT403" s="197" t="n">
        <v>1289.077880859375</v>
      </c>
      <c r="AU403" s="197" t="n">
        <v>0.0</v>
      </c>
      <c r="AV403" s="197" t="n">
        <v>999999.0</v>
      </c>
      <c r="AW403" s="197" t="n">
        <v>0.0</v>
      </c>
      <c r="AX403" s="197" t="n">
        <v>0.0</v>
      </c>
      <c r="AY403" s="197" t="n">
        <v>999999.0</v>
      </c>
      <c r="AZ403" s="197" t="n">
        <v>0.0</v>
      </c>
      <c r="BA403" s="197" t="n">
        <v>999999.0</v>
      </c>
      <c r="BB403" s="197" t="n">
        <v>0.0</v>
      </c>
      <c r="BC403" s="197" t="n">
        <v>0.0</v>
      </c>
      <c r="BD403" s="197" t="n">
        <v>0.0</v>
      </c>
      <c r="BE403" s="197" t="n">
        <v>0.0</v>
      </c>
      <c r="BF403" s="197" t="n">
        <v>999999.0</v>
      </c>
      <c r="BG403" s="197" t="n">
        <v>999999.0</v>
      </c>
      <c r="BH403" s="197" t="n">
        <v>999999.0</v>
      </c>
      <c r="BI403" s="197" t="n">
        <v>0.0</v>
      </c>
      <c r="BJ403" s="197" t="n">
        <v>999999.0</v>
      </c>
      <c r="BK403" s="197" t="n">
        <v>999999.0</v>
      </c>
      <c r="BL403" s="197" t="n">
        <v>999999.0</v>
      </c>
      <c r="BM403" s="197" t="n">
        <v>0.0</v>
      </c>
      <c r="BN403" s="197" t="n">
        <v>0.0</v>
      </c>
      <c r="BO403" s="197" t="n">
        <v>0.0</v>
      </c>
      <c r="BP403" s="197" t="n">
        <v>0.0</v>
      </c>
      <c r="BQ403" s="197" t="n">
        <v>999999.0</v>
      </c>
      <c r="BR403" s="197" t="n">
        <v>0.0</v>
      </c>
      <c r="BS403" s="197" t="n">
        <v>999999.0</v>
      </c>
      <c r="BT403" s="197" t="n">
        <v>0.0</v>
      </c>
      <c r="BU403" s="197" t="n">
        <v>230.74354553222656</v>
      </c>
      <c r="BV403" s="197" t="n">
        <v>227.83323669433594</v>
      </c>
      <c r="BW403" s="197" t="n">
        <v>450.0</v>
      </c>
      <c r="BX403" s="197" t="n">
        <v>167.24757385253906</v>
      </c>
      <c r="BY403" s="197" t="n">
        <v>176.7342071533203</v>
      </c>
      <c r="BZ403" s="197" t="n">
        <v>450.0</v>
      </c>
      <c r="CA403" s="197" t="n">
        <v>274.728515625</v>
      </c>
      <c r="CB403" s="197" t="n">
        <v>302.2126770019531</v>
      </c>
      <c r="CC403" s="197" t="n">
        <v>631.5789184570312</v>
      </c>
      <c r="CD403" s="197" t="n">
        <v>208.19956970214844</v>
      </c>
      <c r="CE403" s="197" t="n">
        <v>212.7378387451172</v>
      </c>
      <c r="CF403" s="197" t="n">
        <v>11000.0</v>
      </c>
      <c r="CG403" s="197" t="n">
        <v>0.0</v>
      </c>
      <c r="CH403" s="197" t="n">
        <v>300.0</v>
      </c>
      <c r="CI403" s="197" t="n">
        <v>800.0</v>
      </c>
      <c r="CJ403" s="197" t="n">
        <v>1100.0</v>
      </c>
      <c r="CK403" s="197" t="n">
        <v>20000.0</v>
      </c>
      <c r="CL403" s="197" t="n">
        <v>1200.0</v>
      </c>
      <c r="CM403" s="197" t="n">
        <v>20000.0</v>
      </c>
      <c r="CN403" s="197" t="n">
        <v>20000.0</v>
      </c>
      <c r="CO403" s="197" t="n">
        <v>20000.0</v>
      </c>
      <c r="CP403" s="197" t="n">
        <v>20000.0</v>
      </c>
      <c r="CQ403" s="197" t="n">
        <v>20000.0</v>
      </c>
      <c r="CR403" s="197" t="n">
        <v>5000.0</v>
      </c>
      <c r="CS403" s="197" t="n">
        <v>0.0</v>
      </c>
      <c r="CT403" s="197" t="n">
        <v>0.0</v>
      </c>
      <c r="CU403" s="197" t="n">
        <v>1314.0233154296875</v>
      </c>
    </row>
    <row r="404" spans="2:99">
      <c r="B404" s="122" t="s">
        <v>804</v>
      </c>
      <c r="C404" s="197" t="n">
        <v>4552.0</v>
      </c>
      <c r="D404" s="197" t="n">
        <v>3538.0</v>
      </c>
      <c r="E404" s="197" t="n">
        <v>975.0</v>
      </c>
      <c r="F404" s="122" t="s">
        <v>804</v>
      </c>
      <c r="G404" s="197" t="n">
        <v>4552.0</v>
      </c>
      <c r="H404" s="197" t="n">
        <v>3463.393798828125</v>
      </c>
      <c r="I404" s="197" t="n">
        <v>943.4673461914062</v>
      </c>
      <c r="J404" s="197" t="n">
        <v>415.0896911621094</v>
      </c>
      <c r="K404" s="197" t="n">
        <v>162.65985107421875</v>
      </c>
      <c r="L404" s="197" t="n">
        <v>800.0</v>
      </c>
      <c r="M404" s="197" t="n">
        <v>800.0</v>
      </c>
      <c r="N404" s="197" t="n">
        <v>700.0</v>
      </c>
      <c r="O404" s="197" t="n">
        <v>700.0</v>
      </c>
      <c r="P404" s="197" t="n">
        <v>700.0</v>
      </c>
      <c r="Q404" s="197" t="n">
        <v>14081.3994140625</v>
      </c>
      <c r="R404" s="197" t="n">
        <v>3764.192138671875</v>
      </c>
      <c r="S404" s="197" t="n">
        <v>0.0</v>
      </c>
      <c r="T404" s="197" t="n">
        <v>0.0</v>
      </c>
      <c r="U404" s="197" t="n">
        <v>-86.24176025390625</v>
      </c>
      <c r="V404" s="197" t="n">
        <v>7087.232421875</v>
      </c>
      <c r="W404" s="197" t="n">
        <v>4260.0625</v>
      </c>
      <c r="X404" s="197" t="n">
        <v>2827.169921875</v>
      </c>
      <c r="Y404" s="197" t="n">
        <v>0.0</v>
      </c>
      <c r="Z404" s="197" t="n">
        <v>7370.9677734375</v>
      </c>
      <c r="AA404" s="197" t="n">
        <v>1.0</v>
      </c>
      <c r="AB404" s="197" t="n">
        <v>0.0</v>
      </c>
      <c r="AC404" s="197" t="n">
        <v>0.0</v>
      </c>
      <c r="AD404" s="197" t="n">
        <v>0.3499999940395355</v>
      </c>
      <c r="AE404" s="197" t="n">
        <v>6519.52685546875</v>
      </c>
      <c r="AF404" s="197" t="n">
        <v>1015.343505859375</v>
      </c>
      <c r="AG404" s="197" t="n">
        <v>4223.89794921875</v>
      </c>
      <c r="AH404" s="197" t="n">
        <v>1328.328857421875</v>
      </c>
      <c r="AI404" s="197" t="n">
        <v>0.0</v>
      </c>
      <c r="AJ404" s="197" t="n">
        <v>0.0</v>
      </c>
      <c r="AK404" s="197" t="n">
        <v>101.73442840576172</v>
      </c>
      <c r="AL404" s="197" t="n">
        <v>6680.0</v>
      </c>
      <c r="AM404" s="197" t="n">
        <v>4454.0224609375</v>
      </c>
      <c r="AN404" s="197" t="n">
        <v>1600.0</v>
      </c>
      <c r="AO404" s="197" t="n">
        <v>700.0</v>
      </c>
      <c r="AP404" s="197" t="n">
        <v>800.0</v>
      </c>
      <c r="AQ404" s="197" t="n">
        <v>425.26873779296875</v>
      </c>
      <c r="AR404" s="197" t="n">
        <v>1067.0</v>
      </c>
      <c r="AS404" s="197" t="n">
        <v>1.2769254446029663</v>
      </c>
      <c r="AT404" s="197" t="n">
        <v>537.078857421875</v>
      </c>
      <c r="AU404" s="197" t="n">
        <v>0.0</v>
      </c>
      <c r="AV404" s="197" t="n">
        <v>999999.0</v>
      </c>
      <c r="AW404" s="197" t="n">
        <v>0.0</v>
      </c>
      <c r="AX404" s="197" t="n">
        <v>0.0</v>
      </c>
      <c r="AY404" s="197" t="n">
        <v>999993.0</v>
      </c>
      <c r="AZ404" s="197" t="n">
        <v>0.0</v>
      </c>
      <c r="BA404" s="197" t="n">
        <v>999999.0</v>
      </c>
      <c r="BB404" s="197" t="n">
        <v>0.0</v>
      </c>
      <c r="BC404" s="197" t="n">
        <v>0.0</v>
      </c>
      <c r="BD404" s="197" t="n">
        <v>0.0</v>
      </c>
      <c r="BE404" s="197" t="n">
        <v>0.0</v>
      </c>
      <c r="BF404" s="197" t="n">
        <v>999999.0</v>
      </c>
      <c r="BG404" s="197" t="n">
        <v>999999.0</v>
      </c>
      <c r="BH404" s="197" t="n">
        <v>999999.0</v>
      </c>
      <c r="BI404" s="197" t="n">
        <v>0.0</v>
      </c>
      <c r="BJ404" s="197" t="n">
        <v>999999.0</v>
      </c>
      <c r="BK404" s="197" t="n">
        <v>999999.0</v>
      </c>
      <c r="BL404" s="197" t="n">
        <v>999999.0</v>
      </c>
      <c r="BM404" s="197" t="n">
        <v>0.0</v>
      </c>
      <c r="BN404" s="197" t="n">
        <v>0.0</v>
      </c>
      <c r="BO404" s="197" t="n">
        <v>0.0</v>
      </c>
      <c r="BP404" s="197" t="n">
        <v>0.0</v>
      </c>
      <c r="BQ404" s="197" t="n">
        <v>999999.0</v>
      </c>
      <c r="BR404" s="197" t="n">
        <v>0.0</v>
      </c>
      <c r="BS404" s="197" t="n">
        <v>999999.0</v>
      </c>
      <c r="BT404" s="197" t="n">
        <v>0.0</v>
      </c>
      <c r="BU404" s="197" t="n">
        <v>243.7375030517578</v>
      </c>
      <c r="BV404" s="197" t="n">
        <v>230.82801818847656</v>
      </c>
      <c r="BW404" s="197" t="n">
        <v>450.0</v>
      </c>
      <c r="BX404" s="197" t="n">
        <v>199.34844970703125</v>
      </c>
      <c r="BY404" s="197" t="n">
        <v>167.26284790039062</v>
      </c>
      <c r="BZ404" s="197" t="n">
        <v>450.0</v>
      </c>
      <c r="CA404" s="197" t="n">
        <v>448.6472473144531</v>
      </c>
      <c r="CB404" s="197" t="n">
        <v>274.571533203125</v>
      </c>
      <c r="CC404" s="197" t="n">
        <v>631.5789184570312</v>
      </c>
      <c r="CD404" s="197" t="n">
        <v>209.15545654296875</v>
      </c>
      <c r="CE404" s="197" t="n">
        <v>208.1949920654297</v>
      </c>
      <c r="CF404" s="197" t="n">
        <v>11000.0</v>
      </c>
      <c r="CG404" s="197" t="n">
        <v>0.0</v>
      </c>
      <c r="CH404" s="197" t="n">
        <v>1000.0</v>
      </c>
      <c r="CI404" s="197" t="n">
        <v>991.1779174804688</v>
      </c>
      <c r="CJ404" s="197" t="n">
        <v>1991.1778564453125</v>
      </c>
      <c r="CK404" s="197" t="n">
        <v>20000.0</v>
      </c>
      <c r="CL404" s="197" t="n">
        <v>1911.290283203125</v>
      </c>
      <c r="CM404" s="197" t="n">
        <v>20000.0</v>
      </c>
      <c r="CN404" s="197" t="n">
        <v>20000.0</v>
      </c>
      <c r="CO404" s="197" t="n">
        <v>20000.0</v>
      </c>
      <c r="CP404" s="197" t="n">
        <v>20000.0</v>
      </c>
      <c r="CQ404" s="197" t="n">
        <v>20000.0</v>
      </c>
      <c r="CR404" s="197" t="n">
        <v>5000.0</v>
      </c>
      <c r="CS404" s="197" t="n">
        <v>0.0</v>
      </c>
      <c r="CT404" s="197" t="n">
        <v>0.0</v>
      </c>
      <c r="CU404" s="197" t="n">
        <v>1254.730712890625</v>
      </c>
    </row>
    <row r="405" spans="2:99">
      <c r="B405" s="122" t="s">
        <v>805</v>
      </c>
      <c r="C405" s="197" t="n">
        <v>4500.0</v>
      </c>
      <c r="D405" s="197" t="n">
        <v>3538.0</v>
      </c>
      <c r="E405" s="197" t="n">
        <v>975.0</v>
      </c>
      <c r="F405" s="122" t="s">
        <v>805</v>
      </c>
      <c r="G405" s="197" t="n">
        <v>4306.23583984375</v>
      </c>
      <c r="H405" s="197" t="n">
        <v>3264.2841796875</v>
      </c>
      <c r="I405" s="197" t="n">
        <v>923.6953125</v>
      </c>
      <c r="J405" s="197" t="n">
        <v>249.0391387939453</v>
      </c>
      <c r="K405" s="197" t="n">
        <v>55.0</v>
      </c>
      <c r="L405" s="197" t="n">
        <v>2652.87158203125</v>
      </c>
      <c r="M405" s="197" t="n">
        <v>2652.87158203125</v>
      </c>
      <c r="N405" s="197" t="n">
        <v>2652.87158203125</v>
      </c>
      <c r="O405" s="197" t="n">
        <v>2652.87158203125</v>
      </c>
      <c r="P405" s="197" t="n">
        <v>2652.87158203125</v>
      </c>
      <c r="Q405" s="197" t="n">
        <v>13151.9423828125</v>
      </c>
      <c r="R405" s="197" t="n">
        <v>1947.567138671875</v>
      </c>
      <c r="S405" s="197" t="n">
        <v>0.0</v>
      </c>
      <c r="T405" s="197" t="n">
        <v>0.0</v>
      </c>
      <c r="U405" s="197" t="n">
        <v>-55.07785415649414</v>
      </c>
      <c r="V405" s="197" t="n">
        <v>0.0</v>
      </c>
      <c r="W405" s="197" t="n">
        <v>0.0</v>
      </c>
      <c r="X405" s="197" t="n">
        <v>0.0</v>
      </c>
      <c r="Y405" s="197" t="n">
        <v>0.0</v>
      </c>
      <c r="Z405" s="197" t="n">
        <v>6273.33349609375</v>
      </c>
      <c r="AA405" s="197" t="n">
        <v>0.0</v>
      </c>
      <c r="AB405" s="197" t="n">
        <v>0.0</v>
      </c>
      <c r="AC405" s="197" t="n">
        <v>0.0</v>
      </c>
      <c r="AD405" s="197" t="n">
        <v>0.3499999940395355</v>
      </c>
      <c r="AE405" s="197" t="n">
        <v>5441.5625</v>
      </c>
      <c r="AF405" s="197" t="n">
        <v>0.0</v>
      </c>
      <c r="AG405" s="197" t="n">
        <v>6108.01025390625</v>
      </c>
      <c r="AH405" s="197" t="n">
        <v>1608.3109130859375</v>
      </c>
      <c r="AI405" s="197" t="n">
        <v>385.46221923828125</v>
      </c>
      <c r="AJ405" s="197" t="n">
        <v>3708.36865234375</v>
      </c>
      <c r="AK405" s="197" t="n">
        <v>3577.17236328125</v>
      </c>
      <c r="AL405" s="197" t="n">
        <v>6680.0</v>
      </c>
      <c r="AM405" s="197" t="n">
        <v>4466.51806640625</v>
      </c>
      <c r="AN405" s="197" t="n">
        <v>0.0</v>
      </c>
      <c r="AO405" s="197" t="n">
        <v>0.0</v>
      </c>
      <c r="AP405" s="197" t="n">
        <v>0.0</v>
      </c>
      <c r="AQ405" s="197" t="n">
        <v>284.87353515625</v>
      </c>
      <c r="AR405" s="197" t="n">
        <v>1014.3401489257812</v>
      </c>
      <c r="AS405" s="197" t="n">
        <v>1.011213779449463</v>
      </c>
      <c r="AT405" s="197" t="n">
        <v>-6244.8720703125</v>
      </c>
      <c r="AU405" s="197" t="n">
        <v>0.0</v>
      </c>
      <c r="AV405" s="197" t="n">
        <v>999999.0</v>
      </c>
      <c r="AW405" s="197" t="n">
        <v>0.0</v>
      </c>
      <c r="AX405" s="197" t="n">
        <v>1.2409542798995972</v>
      </c>
      <c r="AY405" s="197" t="n">
        <v>-7705.6279296875</v>
      </c>
      <c r="AZ405" s="197" t="n">
        <v>0.0</v>
      </c>
      <c r="BA405" s="197" t="n">
        <v>8864.89453125</v>
      </c>
      <c r="BB405" s="197" t="n">
        <v>3592.32568359375</v>
      </c>
      <c r="BC405" s="197" t="n">
        <v>0.0</v>
      </c>
      <c r="BD405" s="197" t="n">
        <v>0.0</v>
      </c>
      <c r="BE405" s="197" t="n">
        <v>0.4820469915866852</v>
      </c>
      <c r="BF405" s="197" t="n">
        <v>999998.0</v>
      </c>
      <c r="BG405" s="197" t="n">
        <v>999998.0</v>
      </c>
      <c r="BH405" s="197" t="n">
        <v>10853.591796875</v>
      </c>
      <c r="BI405" s="197" t="n">
        <v>0.0</v>
      </c>
      <c r="BJ405" s="197" t="n">
        <v>999999.0</v>
      </c>
      <c r="BK405" s="197" t="n">
        <v>999999.0</v>
      </c>
      <c r="BL405" s="197" t="n">
        <v>17290.388671875</v>
      </c>
      <c r="BM405" s="197" t="n">
        <v>0.0</v>
      </c>
      <c r="BN405" s="197" t="n">
        <v>0.0</v>
      </c>
      <c r="BO405" s="197" t="n">
        <v>-18401.583984375</v>
      </c>
      <c r="BP405" s="197" t="n">
        <v>0.0</v>
      </c>
      <c r="BQ405" s="197" t="n">
        <v>999999.0</v>
      </c>
      <c r="BR405" s="197" t="n">
        <v>0.0</v>
      </c>
      <c r="BS405" s="197" t="n">
        <v>999999.0</v>
      </c>
      <c r="BT405" s="197" t="n">
        <v>0.0</v>
      </c>
      <c r="BU405" s="197" t="n">
        <v>236.17266845703125</v>
      </c>
      <c r="BV405" s="197" t="n">
        <v>243.73553466796875</v>
      </c>
      <c r="BW405" s="197" t="n">
        <v>450.0</v>
      </c>
      <c r="BX405" s="197" t="n">
        <v>207.1551513671875</v>
      </c>
      <c r="BY405" s="197" t="n">
        <v>199.54254150390625</v>
      </c>
      <c r="BZ405" s="197" t="n">
        <v>450.0</v>
      </c>
      <c r="CA405" s="197" t="n">
        <v>399.213134765625</v>
      </c>
      <c r="CB405" s="197" t="n">
        <v>452.7711486816406</v>
      </c>
      <c r="CC405" s="197" t="n">
        <v>631.5789184570312</v>
      </c>
      <c r="CD405" s="197" t="n">
        <v>352.40081787109375</v>
      </c>
      <c r="CE405" s="197" t="n">
        <v>209.1252899169922</v>
      </c>
      <c r="CF405" s="197" t="n">
        <v>99000.0</v>
      </c>
      <c r="CG405" s="197" t="n">
        <v>9835.6787109375</v>
      </c>
      <c r="CH405" s="197" t="n">
        <v>2500.0</v>
      </c>
      <c r="CI405" s="197" t="n">
        <v>2000.0</v>
      </c>
      <c r="CJ405" s="197" t="n">
        <v>4500.0</v>
      </c>
      <c r="CK405" s="197" t="n">
        <v>20000.0</v>
      </c>
      <c r="CL405" s="197" t="n">
        <v>20000.0</v>
      </c>
      <c r="CM405" s="197" t="n">
        <v>20000.0</v>
      </c>
      <c r="CN405" s="197" t="n">
        <v>20000.0</v>
      </c>
      <c r="CO405" s="197" t="n">
        <v>20000.0</v>
      </c>
      <c r="CP405" s="197" t="n">
        <v>20000.0</v>
      </c>
      <c r="CQ405" s="197" t="n">
        <v>20000.0</v>
      </c>
      <c r="CR405" s="197" t="n">
        <v>5000.0</v>
      </c>
      <c r="CS405" s="197" t="n">
        <v>26.0</v>
      </c>
      <c r="CT405" s="197" t="n">
        <v>26.0</v>
      </c>
      <c r="CU405" s="197" t="n">
        <v>649.1890258789062</v>
      </c>
    </row>
    <row r="406" spans="2:99">
      <c r="B406" s="122" t="s">
        <v>806</v>
      </c>
      <c r="C406" s="197" t="n">
        <v>4150.0</v>
      </c>
      <c r="D406" s="197" t="n">
        <v>3538.0</v>
      </c>
      <c r="E406" s="197" t="n">
        <v>950.0</v>
      </c>
      <c r="F406" s="122" t="s">
        <v>806</v>
      </c>
      <c r="G406" s="197" t="n">
        <v>3707.123046875</v>
      </c>
      <c r="H406" s="197" t="n">
        <v>2626.323974609375</v>
      </c>
      <c r="I406" s="197" t="n">
        <v>681.1998901367188</v>
      </c>
      <c r="J406" s="197" t="n">
        <v>45.0</v>
      </c>
      <c r="K406" s="197" t="n">
        <v>55.0</v>
      </c>
      <c r="L406" s="197" t="n">
        <v>1589.1094970703125</v>
      </c>
      <c r="M406" s="197" t="n">
        <v>1589.1094970703125</v>
      </c>
      <c r="N406" s="197" t="n">
        <v>5808.408203125</v>
      </c>
      <c r="O406" s="197" t="n">
        <v>5808.408203125</v>
      </c>
      <c r="P406" s="197" t="n">
        <v>5808.408203125</v>
      </c>
      <c r="Q406" s="197" t="n">
        <v>22505.86328125</v>
      </c>
      <c r="R406" s="197" t="n">
        <v>1379.754638671875</v>
      </c>
      <c r="S406" s="197" t="n">
        <v>0.0</v>
      </c>
      <c r="T406" s="197" t="n">
        <v>0.0</v>
      </c>
      <c r="U406" s="197" t="n">
        <v>-198.15170288085938</v>
      </c>
      <c r="V406" s="197" t="n">
        <v>3841.7666015625</v>
      </c>
      <c r="W406" s="197" t="n">
        <v>0.0</v>
      </c>
      <c r="X406" s="197" t="n">
        <v>0.0</v>
      </c>
      <c r="Y406" s="197" t="n">
        <v>0.0</v>
      </c>
      <c r="Z406" s="197" t="n">
        <v>8000.0</v>
      </c>
      <c r="AA406" s="197" t="n">
        <v>0.0</v>
      </c>
      <c r="AB406" s="197" t="n">
        <v>0.0</v>
      </c>
      <c r="AC406" s="197" t="n">
        <v>0.0</v>
      </c>
      <c r="AD406" s="197" t="n">
        <v>0.6499999761581421</v>
      </c>
      <c r="AE406" s="197" t="n">
        <v>15596.251953125</v>
      </c>
      <c r="AF406" s="197" t="n">
        <v>2815.4755859375</v>
      </c>
      <c r="AG406" s="197" t="n">
        <v>11750.0</v>
      </c>
      <c r="AH406" s="197" t="n">
        <v>4614.4990234375</v>
      </c>
      <c r="AI406" s="197" t="n">
        <v>3377.632568359375</v>
      </c>
      <c r="AJ406" s="197" t="n">
        <v>9000.0</v>
      </c>
      <c r="AK406" s="197" t="n">
        <v>8817.6708984375</v>
      </c>
      <c r="AL406" s="197" t="n">
        <v>6680.0</v>
      </c>
      <c r="AM406" s="197" t="n">
        <v>4491.55859375</v>
      </c>
      <c r="AN406" s="197" t="n">
        <v>0.0</v>
      </c>
      <c r="AO406" s="197" t="n">
        <v>0.0</v>
      </c>
      <c r="AP406" s="197" t="n">
        <v>0.0</v>
      </c>
      <c r="AQ406" s="197" t="n">
        <v>202.00294494628906</v>
      </c>
      <c r="AR406" s="197" t="n">
        <v>1067.0</v>
      </c>
      <c r="AS406" s="197" t="n">
        <v>0.669573962688446</v>
      </c>
      <c r="AT406" s="197" t="n">
        <v>-7680.91748046875</v>
      </c>
      <c r="AU406" s="197" t="n">
        <v>11471.3505859375</v>
      </c>
      <c r="AV406" s="197" t="n">
        <v>7457.88134765625</v>
      </c>
      <c r="AW406" s="197" t="n">
        <v>11841.7666015625</v>
      </c>
      <c r="AX406" s="197" t="n">
        <v>1.2196593284606934</v>
      </c>
      <c r="AY406" s="197" t="n">
        <v>-13333.12890625</v>
      </c>
      <c r="AZ406" s="197" t="n">
        <v>0.0</v>
      </c>
      <c r="BA406" s="197" t="n">
        <v>14242.87890625</v>
      </c>
      <c r="BB406" s="197" t="n">
        <v>6319.39990234375</v>
      </c>
      <c r="BC406" s="197" t="n">
        <v>0.0</v>
      </c>
      <c r="BD406" s="197" t="n">
        <v>0.5367913246154785</v>
      </c>
      <c r="BE406" s="197" t="n">
        <v>0.5612747073173523</v>
      </c>
      <c r="BF406" s="197" t="n">
        <v>999998.0</v>
      </c>
      <c r="BG406" s="197" t="n">
        <v>2223.134033203125</v>
      </c>
      <c r="BH406" s="197" t="n">
        <v>1908.03076171875</v>
      </c>
      <c r="BI406" s="197" t="n">
        <v>0.0</v>
      </c>
      <c r="BJ406" s="197" t="n">
        <v>999999.0</v>
      </c>
      <c r="BK406" s="197" t="n">
        <v>14359.7705078125</v>
      </c>
      <c r="BL406" s="197" t="n">
        <v>14598.2265625</v>
      </c>
      <c r="BM406" s="197" t="n">
        <v>0.0</v>
      </c>
      <c r="BN406" s="197" t="n">
        <v>-1038.210205078125</v>
      </c>
      <c r="BO406" s="197" t="n">
        <v>-897.2877197265625</v>
      </c>
      <c r="BP406" s="197" t="n">
        <v>0.0</v>
      </c>
      <c r="BQ406" s="197" t="n">
        <v>999999.0</v>
      </c>
      <c r="BR406" s="197" t="n">
        <v>0.0</v>
      </c>
      <c r="BS406" s="197" t="n">
        <v>999999.0</v>
      </c>
      <c r="BT406" s="197" t="n">
        <v>0.0</v>
      </c>
      <c r="BU406" s="197" t="n">
        <v>323.00604248046875</v>
      </c>
      <c r="BV406" s="197" t="n">
        <v>236.31927490234375</v>
      </c>
      <c r="BW406" s="197" t="n">
        <v>450.0</v>
      </c>
      <c r="BX406" s="197" t="n">
        <v>315.6350402832031</v>
      </c>
      <c r="BY406" s="197" t="n">
        <v>207.58836364746094</v>
      </c>
      <c r="BZ406" s="197" t="n">
        <v>630.0</v>
      </c>
      <c r="CA406" s="197" t="n">
        <v>259.80303955078125</v>
      </c>
      <c r="CB406" s="197" t="n">
        <v>400.04644775390625</v>
      </c>
      <c r="CC406" s="197" t="n">
        <v>631.5789184570312</v>
      </c>
      <c r="CD406" s="197" t="n">
        <v>2094.026123046875</v>
      </c>
      <c r="CE406" s="197" t="n">
        <v>368.69891357421875</v>
      </c>
      <c r="CF406" s="197" t="n">
        <v>99000.0</v>
      </c>
      <c r="CG406" s="197" t="n">
        <v>22505.86328125</v>
      </c>
      <c r="CH406" s="197" t="n">
        <v>6680.0</v>
      </c>
      <c r="CI406" s="197" t="n">
        <v>4491.55859375</v>
      </c>
      <c r="CJ406" s="197" t="n">
        <v>11171.55859375</v>
      </c>
      <c r="CK406" s="197" t="n">
        <v>20000.0</v>
      </c>
      <c r="CL406" s="197" t="n">
        <v>20000.0</v>
      </c>
      <c r="CM406" s="197" t="n">
        <v>20000.0</v>
      </c>
      <c r="CN406" s="197" t="n">
        <v>20000.0</v>
      </c>
      <c r="CO406" s="197" t="n">
        <v>20000.0</v>
      </c>
      <c r="CP406" s="197" t="n">
        <v>20000.0</v>
      </c>
      <c r="CQ406" s="197" t="n">
        <v>20000.0</v>
      </c>
      <c r="CR406" s="197" t="n">
        <v>5000.0</v>
      </c>
      <c r="CS406" s="197" t="n">
        <v>31.0</v>
      </c>
      <c r="CT406" s="197" t="n">
        <v>31.0</v>
      </c>
      <c r="CU406" s="197" t="n">
        <v>459.918212890625</v>
      </c>
    </row>
    <row r="407" spans="2:99">
      <c r="B407" s="122" t="s">
        <v>807</v>
      </c>
      <c r="C407" s="197" t="n">
        <v>3700.0</v>
      </c>
      <c r="D407" s="197" t="n">
        <v>3538.0</v>
      </c>
      <c r="E407" s="197" t="n">
        <v>800.0</v>
      </c>
      <c r="F407" s="122" t="s">
        <v>807</v>
      </c>
      <c r="G407" s="197" t="n">
        <v>3467.63916015625</v>
      </c>
      <c r="H407" s="197" t="n">
        <v>2165.45263671875</v>
      </c>
      <c r="I407" s="197" t="n">
        <v>600.0</v>
      </c>
      <c r="J407" s="197" t="n">
        <v>45.0</v>
      </c>
      <c r="K407" s="197" t="n">
        <v>93.11829376220703</v>
      </c>
      <c r="L407" s="197" t="n">
        <v>4469.490234375</v>
      </c>
      <c r="M407" s="197" t="n">
        <v>4469.490234375</v>
      </c>
      <c r="N407" s="197" t="n">
        <v>6680.0</v>
      </c>
      <c r="O407" s="197" t="n">
        <v>6680.0</v>
      </c>
      <c r="P407" s="197" t="n">
        <v>6680.0</v>
      </c>
      <c r="Q407" s="197" t="n">
        <v>16396.95703125</v>
      </c>
      <c r="R407" s="197" t="n">
        <v>1424.371826171875</v>
      </c>
      <c r="S407" s="197" t="n">
        <v>0.0</v>
      </c>
      <c r="T407" s="197" t="n">
        <v>0.0</v>
      </c>
      <c r="U407" s="197" t="n">
        <v>-94.1959228515625</v>
      </c>
      <c r="V407" s="197" t="n">
        <v>0.0</v>
      </c>
      <c r="W407" s="197" t="n">
        <v>0.0</v>
      </c>
      <c r="X407" s="197" t="n">
        <v>0.0</v>
      </c>
      <c r="Y407" s="197" t="n">
        <v>0.0</v>
      </c>
      <c r="Z407" s="197" t="n">
        <v>4000.0</v>
      </c>
      <c r="AA407" s="197" t="n">
        <v>0.0</v>
      </c>
      <c r="AB407" s="197" t="n">
        <v>0.0</v>
      </c>
      <c r="AC407" s="197" t="n">
        <v>0.0</v>
      </c>
      <c r="AD407" s="197" t="n">
        <v>0.6499999761581421</v>
      </c>
      <c r="AE407" s="197" t="n">
        <v>11682.224609375</v>
      </c>
      <c r="AF407" s="197" t="n">
        <v>0.0</v>
      </c>
      <c r="AG407" s="197" t="n">
        <v>5939.14208984375</v>
      </c>
      <c r="AH407" s="197" t="n">
        <v>1919.05615234375</v>
      </c>
      <c r="AI407" s="197" t="n">
        <v>700.9281005859375</v>
      </c>
      <c r="AJ407" s="197" t="n">
        <v>6824.3466796875</v>
      </c>
      <c r="AK407" s="197" t="n">
        <v>6817.5283203125</v>
      </c>
      <c r="AL407" s="197" t="n">
        <v>6680.0</v>
      </c>
      <c r="AM407" s="197" t="n">
        <v>4469.490234375</v>
      </c>
      <c r="AN407" s="197" t="n">
        <v>0.0</v>
      </c>
      <c r="AO407" s="197" t="n">
        <v>0.0</v>
      </c>
      <c r="AP407" s="197" t="n">
        <v>0.0</v>
      </c>
      <c r="AQ407" s="197" t="n">
        <v>117.06340026855469</v>
      </c>
      <c r="AR407" s="197" t="n">
        <v>1067.0</v>
      </c>
      <c r="AS407" s="197" t="n">
        <v>0.8119962215423584</v>
      </c>
      <c r="AT407" s="197" t="n">
        <v>-524.6240234375</v>
      </c>
      <c r="AU407" s="197" t="n">
        <v>646.0916748046875</v>
      </c>
      <c r="AV407" s="197" t="n">
        <v>12909.876953125</v>
      </c>
      <c r="AW407" s="197" t="n">
        <v>1976.2880859375</v>
      </c>
      <c r="AX407" s="197" t="n">
        <v>1.2083333730697632</v>
      </c>
      <c r="AY407" s="197" t="n">
        <v>-2964.6669921875</v>
      </c>
      <c r="AZ407" s="197" t="n">
        <v>0.0</v>
      </c>
      <c r="BA407" s="197" t="n">
        <v>17027.244140625</v>
      </c>
      <c r="BB407" s="197" t="n">
        <v>-720.0858764648438</v>
      </c>
      <c r="BC407" s="197" t="n">
        <v>0.0</v>
      </c>
      <c r="BD407" s="197" t="n">
        <v>0.0</v>
      </c>
      <c r="BE407" s="197" t="n">
        <v>0.6064164638519287</v>
      </c>
      <c r="BF407" s="197" t="n">
        <v>999998.0</v>
      </c>
      <c r="BG407" s="197" t="n">
        <v>999998.0</v>
      </c>
      <c r="BH407" s="197" t="n">
        <v>4941.87841796875</v>
      </c>
      <c r="BI407" s="197" t="n">
        <v>0.0</v>
      </c>
      <c r="BJ407" s="197" t="n">
        <v>999999.0</v>
      </c>
      <c r="BK407" s="197" t="n">
        <v>999999.0</v>
      </c>
      <c r="BL407" s="197" t="n">
        <v>14975.056640625</v>
      </c>
      <c r="BM407" s="197" t="n">
        <v>0.0</v>
      </c>
      <c r="BN407" s="197" t="n">
        <v>0.0</v>
      </c>
      <c r="BO407" s="197" t="n">
        <v>-2164.218017578125</v>
      </c>
      <c r="BP407" s="197" t="n">
        <v>0.0</v>
      </c>
      <c r="BQ407" s="197" t="n">
        <v>999999.0</v>
      </c>
      <c r="BR407" s="197" t="n">
        <v>0.0</v>
      </c>
      <c r="BS407" s="197" t="n">
        <v>999999.0</v>
      </c>
      <c r="BT407" s="197" t="n">
        <v>0.0</v>
      </c>
      <c r="BU407" s="197" t="n">
        <v>464.591552734375</v>
      </c>
      <c r="BV407" s="197" t="n">
        <v>340.13885498046875</v>
      </c>
      <c r="BW407" s="197" t="n">
        <v>1350.0</v>
      </c>
      <c r="BX407" s="197" t="n">
        <v>350.8962707519531</v>
      </c>
      <c r="BY407" s="197" t="n">
        <v>326.2576599121094</v>
      </c>
      <c r="BZ407" s="197" t="n">
        <v>1740.0</v>
      </c>
      <c r="CA407" s="197" t="n">
        <v>268.78485107421875</v>
      </c>
      <c r="CB407" s="197" t="n">
        <v>260.77484130859375</v>
      </c>
      <c r="CC407" s="197" t="n">
        <v>705.26318359375</v>
      </c>
      <c r="CD407" s="197" t="n">
        <v>1921.2406005859375</v>
      </c>
      <c r="CE407" s="197" t="n">
        <v>2199.742919921875</v>
      </c>
      <c r="CF407" s="197" t="n">
        <v>99000.0</v>
      </c>
      <c r="CG407" s="197" t="n">
        <v>14228.982421875</v>
      </c>
      <c r="CH407" s="197" t="n">
        <v>6680.0</v>
      </c>
      <c r="CI407" s="197" t="n">
        <v>4469.490234375</v>
      </c>
      <c r="CJ407" s="197" t="n">
        <v>11149.490234375</v>
      </c>
      <c r="CK407" s="197" t="n">
        <v>20000.0</v>
      </c>
      <c r="CL407" s="197" t="n">
        <v>20000.0</v>
      </c>
      <c r="CM407" s="197" t="n">
        <v>20000.0</v>
      </c>
      <c r="CN407" s="197" t="n">
        <v>20000.0</v>
      </c>
      <c r="CO407" s="197" t="n">
        <v>20000.0</v>
      </c>
      <c r="CP407" s="197" t="n">
        <v>20000.0</v>
      </c>
      <c r="CQ407" s="197" t="n">
        <v>20000.0</v>
      </c>
      <c r="CR407" s="197" t="n">
        <v>5000.0</v>
      </c>
      <c r="CS407" s="197" t="n">
        <v>31.0</v>
      </c>
      <c r="CT407" s="197" t="n">
        <v>31.0</v>
      </c>
      <c r="CU407" s="197" t="n">
        <v>474.79058837890625</v>
      </c>
    </row>
    <row r="408" spans="2:99">
      <c r="B408" s="122" t="s">
        <v>808</v>
      </c>
      <c r="C408" s="197" t="n">
        <v>3400.0</v>
      </c>
      <c r="D408" s="197" t="n">
        <v>3350.0</v>
      </c>
      <c r="E408" s="197" t="n">
        <v>650.0</v>
      </c>
      <c r="F408" s="122" t="s">
        <v>808</v>
      </c>
      <c r="G408" s="197" t="n">
        <v>3174.879638671875</v>
      </c>
      <c r="H408" s="197" t="n">
        <v>1717.2139892578125</v>
      </c>
      <c r="I408" s="197" t="n">
        <v>580.0729370117188</v>
      </c>
      <c r="J408" s="197" t="n">
        <v>99.65055084228516</v>
      </c>
      <c r="K408" s="197" t="n">
        <v>270.2464904785156</v>
      </c>
      <c r="L408" s="197" t="n">
        <v>4375.81494140625</v>
      </c>
      <c r="M408" s="197" t="n">
        <v>4375.81494140625</v>
      </c>
      <c r="N408" s="197" t="n">
        <v>6680.0</v>
      </c>
      <c r="O408" s="197" t="n">
        <v>6680.0</v>
      </c>
      <c r="P408" s="197" t="n">
        <v>6680.0</v>
      </c>
      <c r="Q408" s="197" t="n">
        <v>22326.208984375</v>
      </c>
      <c r="R408" s="197" t="n">
        <v>1769.693603515625</v>
      </c>
      <c r="S408" s="197" t="n">
        <v>0.0</v>
      </c>
      <c r="T408" s="197" t="n">
        <v>0.0</v>
      </c>
      <c r="U408" s="197" t="n">
        <v>-112.8140640258789</v>
      </c>
      <c r="V408" s="197" t="n">
        <v>0.0</v>
      </c>
      <c r="W408" s="197" t="n">
        <v>0.0</v>
      </c>
      <c r="X408" s="197" t="n">
        <v>0.0</v>
      </c>
      <c r="Y408" s="197" t="n">
        <v>0.0</v>
      </c>
      <c r="Z408" s="197" t="n">
        <v>11250.0</v>
      </c>
      <c r="AA408" s="197" t="n">
        <v>0.0</v>
      </c>
      <c r="AB408" s="197" t="n">
        <v>0.0</v>
      </c>
      <c r="AC408" s="197" t="n">
        <v>0.0</v>
      </c>
      <c r="AD408" s="197" t="n">
        <v>0.6499999761581421</v>
      </c>
      <c r="AE408" s="197" t="n">
        <v>15716.93359375</v>
      </c>
      <c r="AF408" s="197" t="n">
        <v>4251.77392578125</v>
      </c>
      <c r="AG408" s="197" t="n">
        <v>6848.53564453125</v>
      </c>
      <c r="AH408" s="197" t="n">
        <v>1011.2355346679688</v>
      </c>
      <c r="AI408" s="197" t="n">
        <v>0.0</v>
      </c>
      <c r="AJ408" s="197" t="n">
        <v>8196.416015625</v>
      </c>
      <c r="AK408" s="197" t="n">
        <v>8250.0078125</v>
      </c>
      <c r="AL408" s="197" t="n">
        <v>6680.0</v>
      </c>
      <c r="AM408" s="197" t="n">
        <v>4375.81494140625</v>
      </c>
      <c r="AN408" s="197" t="n">
        <v>0.0</v>
      </c>
      <c r="AO408" s="197" t="n">
        <v>0.0</v>
      </c>
      <c r="AP408" s="197" t="n">
        <v>0.0</v>
      </c>
      <c r="AQ408" s="197" t="n">
        <v>117.06340026855469</v>
      </c>
      <c r="AR408" s="197" t="n">
        <v>953.9481811523438</v>
      </c>
      <c r="AS408" s="197" t="n">
        <v>0.0</v>
      </c>
      <c r="AT408" s="197" t="n">
        <v>999999.0</v>
      </c>
      <c r="AU408" s="197" t="n">
        <v>0.0</v>
      </c>
      <c r="AV408" s="197" t="n">
        <v>999999.0</v>
      </c>
      <c r="AW408" s="197" t="n">
        <v>0.0</v>
      </c>
      <c r="AX408" s="197" t="n">
        <v>0.0</v>
      </c>
      <c r="AY408" s="197" t="n">
        <v>999999.0</v>
      </c>
      <c r="AZ408" s="197" t="n">
        <v>0.0</v>
      </c>
      <c r="BA408" s="197" t="n">
        <v>999999.0</v>
      </c>
      <c r="BB408" s="197" t="n">
        <v>0.0</v>
      </c>
      <c r="BC408" s="197" t="n">
        <v>0.0</v>
      </c>
      <c r="BD408" s="197" t="n">
        <v>0.5722160339355469</v>
      </c>
      <c r="BE408" s="197" t="n">
        <v>0.6521950364112854</v>
      </c>
      <c r="BF408" s="197" t="n">
        <v>999998.0</v>
      </c>
      <c r="BG408" s="197" t="n">
        <v>3676.1748046875</v>
      </c>
      <c r="BH408" s="197" t="n">
        <v>2919.892333984375</v>
      </c>
      <c r="BI408" s="197" t="n">
        <v>0.0</v>
      </c>
      <c r="BJ408" s="197" t="n">
        <v>999999.0</v>
      </c>
      <c r="BK408" s="197" t="n">
        <v>16496.48828125</v>
      </c>
      <c r="BL408" s="197" t="n">
        <v>17532.111328125</v>
      </c>
      <c r="BM408" s="197" t="n">
        <v>0.0</v>
      </c>
      <c r="BN408" s="197" t="n">
        <v>1806.352294921875</v>
      </c>
      <c r="BO408" s="197" t="n">
        <v>1384.431640625</v>
      </c>
      <c r="BP408" s="197" t="n">
        <v>0.0</v>
      </c>
      <c r="BQ408" s="197" t="n">
        <v>999999.0</v>
      </c>
      <c r="BR408" s="197" t="n">
        <v>0.0</v>
      </c>
      <c r="BS408" s="197" t="n">
        <v>999999.0</v>
      </c>
      <c r="BT408" s="197" t="n">
        <v>0.0</v>
      </c>
      <c r="BU408" s="197" t="n">
        <v>959.5800170898438</v>
      </c>
      <c r="BV408" s="197" t="n">
        <v>451.7851867675781</v>
      </c>
      <c r="BW408" s="197" t="n">
        <v>99000.0</v>
      </c>
      <c r="BX408" s="197" t="n">
        <v>645.5533447265625</v>
      </c>
      <c r="BY408" s="197" t="n">
        <v>343.9902038574219</v>
      </c>
      <c r="BZ408" s="197" t="n">
        <v>99000.0</v>
      </c>
      <c r="CA408" s="197" t="n">
        <v>322.7666015625</v>
      </c>
      <c r="CB408" s="197" t="n">
        <v>268.9803771972656</v>
      </c>
      <c r="CC408" s="197" t="n">
        <v>964.9122924804688</v>
      </c>
      <c r="CD408" s="197" t="n">
        <v>3781.12353515625</v>
      </c>
      <c r="CE408" s="197" t="n">
        <v>1847.72216796875</v>
      </c>
      <c r="CF408" s="197" t="n">
        <v>99000.0</v>
      </c>
      <c r="CG408" s="197" t="n">
        <v>12818.130859375</v>
      </c>
      <c r="CH408" s="197" t="n">
        <v>6680.0</v>
      </c>
      <c r="CI408" s="197" t="n">
        <v>4375.81494140625</v>
      </c>
      <c r="CJ408" s="197" t="n">
        <v>11055.814453125</v>
      </c>
      <c r="CK408" s="197" t="n">
        <v>20000.0</v>
      </c>
      <c r="CL408" s="197" t="n">
        <v>20000.0</v>
      </c>
      <c r="CM408" s="197" t="n">
        <v>20000.0</v>
      </c>
      <c r="CN408" s="197" t="n">
        <v>20000.0</v>
      </c>
      <c r="CO408" s="197" t="n">
        <v>20000.0</v>
      </c>
      <c r="CP408" s="197" t="n">
        <v>20000.0</v>
      </c>
      <c r="CQ408" s="197" t="n">
        <v>20000.0</v>
      </c>
      <c r="CR408" s="197" t="n">
        <v>5000.0</v>
      </c>
      <c r="CS408" s="197" t="n">
        <v>30.0</v>
      </c>
      <c r="CT408" s="197" t="n">
        <v>30.0</v>
      </c>
      <c r="CU408" s="197" t="n">
        <v>589.8978881835938</v>
      </c>
    </row>
    <row r="409" spans="2:99">
      <c r="B409" s="122" t="s">
        <v>809</v>
      </c>
      <c r="C409" s="197" t="n">
        <v>3250.0</v>
      </c>
      <c r="D409" s="197" t="n">
        <v>3163.0</v>
      </c>
      <c r="E409" s="197" t="n">
        <v>720.0</v>
      </c>
      <c r="F409" s="122" t="s">
        <v>809</v>
      </c>
      <c r="G409" s="197" t="n">
        <v>3097.733642578125</v>
      </c>
      <c r="H409" s="197" t="n">
        <v>1580.5380859375</v>
      </c>
      <c r="I409" s="197" t="n">
        <v>539.5821533203125</v>
      </c>
      <c r="J409" s="197" t="n">
        <v>139.6654815673828</v>
      </c>
      <c r="K409" s="197" t="n">
        <v>295.8795166015625</v>
      </c>
      <c r="L409" s="197" t="n">
        <v>3414.826416015625</v>
      </c>
      <c r="M409" s="197" t="n">
        <v>3414.826416015625</v>
      </c>
      <c r="N409" s="197" t="n">
        <v>3414.826416015625</v>
      </c>
      <c r="O409" s="197" t="n">
        <v>3052.97119140625</v>
      </c>
      <c r="P409" s="197" t="n">
        <v>3052.97119140625</v>
      </c>
      <c r="Q409" s="197" t="n">
        <v>11966.904296875</v>
      </c>
      <c r="R409" s="197" t="n">
        <v>2300.809326171875</v>
      </c>
      <c r="S409" s="197" t="n">
        <v>0.0</v>
      </c>
      <c r="T409" s="197" t="n">
        <v>0.0</v>
      </c>
      <c r="U409" s="197" t="n">
        <v>-97.6407470703125</v>
      </c>
      <c r="V409" s="197" t="n">
        <v>0.0</v>
      </c>
      <c r="W409" s="197" t="n">
        <v>0.0</v>
      </c>
      <c r="X409" s="197" t="n">
        <v>0.0</v>
      </c>
      <c r="Y409" s="197" t="n">
        <v>0.0</v>
      </c>
      <c r="Z409" s="197" t="n">
        <v>6093.75</v>
      </c>
      <c r="AA409" s="197" t="n">
        <v>1.0</v>
      </c>
      <c r="AB409" s="197" t="n">
        <v>0.0</v>
      </c>
      <c r="AC409" s="197" t="n">
        <v>0.0</v>
      </c>
      <c r="AD409" s="197" t="n">
        <v>0.6499999761581421</v>
      </c>
      <c r="AE409" s="197" t="n">
        <v>9386.8095703125</v>
      </c>
      <c r="AF409" s="197" t="n">
        <v>550.4785766601562</v>
      </c>
      <c r="AG409" s="197" t="n">
        <v>1929.1953125</v>
      </c>
      <c r="AH409" s="197" t="n">
        <v>891.6067504882812</v>
      </c>
      <c r="AI409" s="197" t="n">
        <v>0.0</v>
      </c>
      <c r="AJ409" s="197" t="n">
        <v>1615.0040283203125</v>
      </c>
      <c r="AK409" s="197" t="n">
        <v>1634.44384765625</v>
      </c>
      <c r="AL409" s="197" t="n">
        <v>6680.0</v>
      </c>
      <c r="AM409" s="197" t="n">
        <v>4282.72265625</v>
      </c>
      <c r="AN409" s="197" t="n">
        <v>0.0</v>
      </c>
      <c r="AO409" s="197" t="n">
        <v>0.0</v>
      </c>
      <c r="AP409" s="197" t="n">
        <v>0.0</v>
      </c>
      <c r="AQ409" s="197" t="n">
        <v>161.8333282470703</v>
      </c>
      <c r="AR409" s="197" t="n">
        <v>295.8795166015625</v>
      </c>
      <c r="AS409" s="197" t="n">
        <v>0.0</v>
      </c>
      <c r="AT409" s="197" t="n">
        <v>999999.0</v>
      </c>
      <c r="AU409" s="197" t="n">
        <v>0.0</v>
      </c>
      <c r="AV409" s="197" t="n">
        <v>999999.0</v>
      </c>
      <c r="AW409" s="197" t="n">
        <v>0.0</v>
      </c>
      <c r="AX409" s="197" t="n">
        <v>0.0</v>
      </c>
      <c r="AY409" s="197" t="n">
        <v>999999.0</v>
      </c>
      <c r="AZ409" s="197" t="n">
        <v>0.0</v>
      </c>
      <c r="BA409" s="197" t="n">
        <v>999999.0</v>
      </c>
      <c r="BB409" s="197" t="n">
        <v>0.0</v>
      </c>
      <c r="BC409" s="197" t="n">
        <v>0.5817142128944397</v>
      </c>
      <c r="BD409" s="197" t="n">
        <v>0.6039893627166748</v>
      </c>
      <c r="BE409" s="197" t="n">
        <v>0.6402149796485901</v>
      </c>
      <c r="BF409" s="197" t="n">
        <v>7725.7744140625</v>
      </c>
      <c r="BG409" s="197" t="n">
        <v>7600.9658203125</v>
      </c>
      <c r="BH409" s="197" t="n">
        <v>7323.7861328125</v>
      </c>
      <c r="BI409" s="197" t="n">
        <v>0.0</v>
      </c>
      <c r="BJ409" s="197" t="n">
        <v>14710.1201171875</v>
      </c>
      <c r="BK409" s="197" t="n">
        <v>14852.7578125</v>
      </c>
      <c r="BL409" s="197" t="n">
        <v>15010.5205078125</v>
      </c>
      <c r="BM409" s="197" t="n">
        <v>-7427.2236328125</v>
      </c>
      <c r="BN409" s="197" t="n">
        <v>-7163.7705078125</v>
      </c>
      <c r="BO409" s="197" t="n">
        <v>-6658.5634765625</v>
      </c>
      <c r="BP409" s="197" t="n">
        <v>0.0</v>
      </c>
      <c r="BQ409" s="197" t="n">
        <v>999999.0</v>
      </c>
      <c r="BR409" s="197" t="n">
        <v>0.0</v>
      </c>
      <c r="BS409" s="197" t="n">
        <v>999999.0</v>
      </c>
      <c r="BT409" s="197" t="n">
        <v>0.0</v>
      </c>
      <c r="BU409" s="197" t="n">
        <v>964.5908203125</v>
      </c>
      <c r="BV409" s="197" t="n">
        <v>985.4011840820312</v>
      </c>
      <c r="BW409" s="197" t="n">
        <v>99000.0</v>
      </c>
      <c r="BX409" s="197" t="n">
        <v>446.2149963378906</v>
      </c>
      <c r="BY409" s="197" t="n">
        <v>664.312744140625</v>
      </c>
      <c r="BZ409" s="197" t="n">
        <v>99000.0</v>
      </c>
      <c r="CA409" s="197" t="n">
        <v>498.15386962890625</v>
      </c>
      <c r="CB409" s="197" t="n">
        <v>326.5602722167969</v>
      </c>
      <c r="CC409" s="197" t="n">
        <v>964.9122924804688</v>
      </c>
      <c r="CD409" s="197" t="n">
        <v>2918.03466796875</v>
      </c>
      <c r="CE409" s="197" t="n">
        <v>3870.227783203125</v>
      </c>
      <c r="CF409" s="197" t="n">
        <v>19000.0</v>
      </c>
      <c r="CG409" s="197" t="n">
        <v>0.0</v>
      </c>
      <c r="CH409" s="197" t="n">
        <v>3118.3447265625</v>
      </c>
      <c r="CI409" s="197" t="n">
        <v>3826.23291015625</v>
      </c>
      <c r="CJ409" s="197" t="n">
        <v>6944.57763671875</v>
      </c>
      <c r="CK409" s="197" t="n">
        <v>20000.0</v>
      </c>
      <c r="CL409" s="197" t="n">
        <v>20000.0</v>
      </c>
      <c r="CM409" s="197" t="n">
        <v>20000.0</v>
      </c>
      <c r="CN409" s="197" t="n">
        <v>20000.0</v>
      </c>
      <c r="CO409" s="197" t="n">
        <v>20000.0</v>
      </c>
      <c r="CP409" s="197" t="n">
        <v>20000.0</v>
      </c>
      <c r="CQ409" s="197" t="n">
        <v>20000.0</v>
      </c>
      <c r="CR409" s="197" t="n">
        <v>5000.0</v>
      </c>
      <c r="CS409" s="197" t="n">
        <v>31.0</v>
      </c>
      <c r="CT409" s="197" t="n">
        <v>31.0</v>
      </c>
      <c r="CU409" s="197" t="n">
        <v>766.9364624023438</v>
      </c>
    </row>
    <row r="410" spans="2:99">
      <c r="B410" s="122" t="s">
        <v>810</v>
      </c>
      <c r="C410" s="197" t="n">
        <v>3252.0</v>
      </c>
      <c r="D410" s="197" t="n">
        <v>3163.0</v>
      </c>
      <c r="E410" s="197" t="n">
        <v>575.0</v>
      </c>
      <c r="F410" s="122" t="s">
        <v>810</v>
      </c>
      <c r="G410" s="197" t="n">
        <v>3084.803466796875</v>
      </c>
      <c r="H410" s="197" t="n">
        <v>1527.42333984375</v>
      </c>
      <c r="I410" s="197" t="n">
        <v>489.3782043457031</v>
      </c>
      <c r="J410" s="197" t="n">
        <v>296.232177734375</v>
      </c>
      <c r="K410" s="197" t="n">
        <v>363.4048156738281</v>
      </c>
      <c r="L410" s="197" t="n">
        <v>4230.87744140625</v>
      </c>
      <c r="M410" s="197" t="n">
        <v>4230.87744140625</v>
      </c>
      <c r="N410" s="197" t="n">
        <v>3732.501708984375</v>
      </c>
      <c r="O410" s="197" t="n">
        <v>3233.329345703125</v>
      </c>
      <c r="P410" s="197" t="n">
        <v>3233.329345703125</v>
      </c>
      <c r="Q410" s="197" t="n">
        <v>17024.1484375</v>
      </c>
      <c r="R410" s="197" t="n">
        <v>1761.4561767578125</v>
      </c>
      <c r="S410" s="197" t="n">
        <v>0.0</v>
      </c>
      <c r="T410" s="197" t="n">
        <v>82.79670715332031</v>
      </c>
      <c r="U410" s="197" t="n">
        <v>240.8978271484375</v>
      </c>
      <c r="V410" s="197" t="n">
        <v>0.0</v>
      </c>
      <c r="W410" s="197" t="n">
        <v>0.0</v>
      </c>
      <c r="X410" s="197" t="n">
        <v>0.0</v>
      </c>
      <c r="Y410" s="197" t="n">
        <v>0.0</v>
      </c>
      <c r="Z410" s="197" t="n">
        <v>10625.0</v>
      </c>
      <c r="AA410" s="197" t="n">
        <v>1.0</v>
      </c>
      <c r="AB410" s="197" t="n">
        <v>0.0</v>
      </c>
      <c r="AC410" s="197" t="n">
        <v>0.0</v>
      </c>
      <c r="AD410" s="197" t="n">
        <v>0.6499999761581421</v>
      </c>
      <c r="AE410" s="197" t="n">
        <v>12565.0673828125</v>
      </c>
      <c r="AF410" s="197" t="n">
        <v>3549.87548828125</v>
      </c>
      <c r="AG410" s="197" t="n">
        <v>3238.093505859375</v>
      </c>
      <c r="AH410" s="197" t="n">
        <v>1402.2518310546875</v>
      </c>
      <c r="AI410" s="197" t="n">
        <v>0.0</v>
      </c>
      <c r="AJ410" s="197" t="n">
        <v>0.0</v>
      </c>
      <c r="AK410" s="197" t="n">
        <v>193.36668395996094</v>
      </c>
      <c r="AL410" s="197" t="n">
        <v>6680.0</v>
      </c>
      <c r="AM410" s="197" t="n">
        <v>4230.87744140625</v>
      </c>
      <c r="AN410" s="197" t="n">
        <v>0.0</v>
      </c>
      <c r="AO410" s="197" t="n">
        <v>0.0</v>
      </c>
      <c r="AP410" s="197" t="n">
        <v>0.0</v>
      </c>
      <c r="AQ410" s="197" t="n">
        <v>323.6666564941406</v>
      </c>
      <c r="AR410" s="197" t="n">
        <v>321.5125427246094</v>
      </c>
      <c r="AS410" s="197" t="n">
        <v>0.0</v>
      </c>
      <c r="AT410" s="197" t="n">
        <v>999999.0</v>
      </c>
      <c r="AU410" s="197" t="n">
        <v>0.0</v>
      </c>
      <c r="AV410" s="197" t="n">
        <v>999999.0</v>
      </c>
      <c r="AW410" s="197" t="n">
        <v>0.0</v>
      </c>
      <c r="AX410" s="197" t="n">
        <v>0.0</v>
      </c>
      <c r="AY410" s="197" t="n">
        <v>999999.0</v>
      </c>
      <c r="AZ410" s="197" t="n">
        <v>0.0</v>
      </c>
      <c r="BA410" s="197" t="n">
        <v>999999.0</v>
      </c>
      <c r="BB410" s="197" t="n">
        <v>0.0</v>
      </c>
      <c r="BC410" s="197" t="n">
        <v>0.0</v>
      </c>
      <c r="BD410" s="197" t="n">
        <v>0.0</v>
      </c>
      <c r="BE410" s="197" t="n">
        <v>0.5462315082550049</v>
      </c>
      <c r="BF410" s="197" t="n">
        <v>999998.0</v>
      </c>
      <c r="BG410" s="197" t="n">
        <v>999998.0</v>
      </c>
      <c r="BH410" s="197" t="n">
        <v>5819.43359375</v>
      </c>
      <c r="BI410" s="197" t="n">
        <v>0.0</v>
      </c>
      <c r="BJ410" s="197" t="n">
        <v>999999.0</v>
      </c>
      <c r="BK410" s="197" t="n">
        <v>999999.0</v>
      </c>
      <c r="BL410" s="197" t="n">
        <v>15239.5390625</v>
      </c>
      <c r="BM410" s="197" t="n">
        <v>0.0</v>
      </c>
      <c r="BN410" s="197" t="n">
        <v>0.0</v>
      </c>
      <c r="BO410" s="197" t="n">
        <v>-2509.17578125</v>
      </c>
      <c r="BP410" s="197" t="n">
        <v>1.426895260810852</v>
      </c>
      <c r="BQ410" s="197" t="n">
        <v>6079.42724609375</v>
      </c>
      <c r="BR410" s="197" t="n">
        <v>0.0</v>
      </c>
      <c r="BS410" s="197" t="n">
        <v>999999.0</v>
      </c>
      <c r="BT410" s="197" t="n">
        <v>0.0</v>
      </c>
      <c r="BU410" s="197" t="n">
        <v>613.4080200195312</v>
      </c>
      <c r="BV410" s="197" t="n">
        <v>946.0614013671875</v>
      </c>
      <c r="BW410" s="197" t="n">
        <v>99000.0</v>
      </c>
      <c r="BX410" s="197" t="n">
        <v>574.4760131835938</v>
      </c>
      <c r="BY410" s="197" t="n">
        <v>432.31085205078125</v>
      </c>
      <c r="BZ410" s="197" t="n">
        <v>99000.0</v>
      </c>
      <c r="CA410" s="197" t="n">
        <v>288.24200439453125</v>
      </c>
      <c r="CB410" s="197" t="n">
        <v>500.0743103027344</v>
      </c>
      <c r="CC410" s="197" t="n">
        <v>964.9122924804688</v>
      </c>
      <c r="CD410" s="197" t="n">
        <v>3518.13720703125</v>
      </c>
      <c r="CE410" s="197" t="n">
        <v>2823.61572265625</v>
      </c>
      <c r="CF410" s="197" t="n">
        <v>15500.0</v>
      </c>
      <c r="CG410" s="197" t="n">
        <v>2242.57763671875</v>
      </c>
      <c r="CH410" s="197" t="n">
        <v>2813.5224609375</v>
      </c>
      <c r="CI410" s="197" t="n">
        <v>4230.87744140625</v>
      </c>
      <c r="CJ410" s="197" t="n">
        <v>7044.39990234375</v>
      </c>
      <c r="CK410" s="197" t="n">
        <v>20000.0</v>
      </c>
      <c r="CL410" s="197" t="n">
        <v>20000.0</v>
      </c>
      <c r="CM410" s="197" t="n">
        <v>20000.0</v>
      </c>
      <c r="CN410" s="197" t="n">
        <v>20000.0</v>
      </c>
      <c r="CO410" s="197" t="n">
        <v>20000.0</v>
      </c>
      <c r="CP410" s="197" t="n">
        <v>20000.0</v>
      </c>
      <c r="CQ410" s="197" t="n">
        <v>20000.0</v>
      </c>
      <c r="CR410" s="197" t="n">
        <v>5000.0</v>
      </c>
      <c r="CS410" s="197" t="n">
        <v>2.0</v>
      </c>
      <c r="CT410" s="197" t="n">
        <v>2.0</v>
      </c>
      <c r="CU410" s="197" t="n">
        <v>587.152099609375</v>
      </c>
    </row>
    <row r="411" spans="2:99">
      <c r="B411" s="122" t="s">
        <v>811</v>
      </c>
      <c r="C411" s="197" t="n">
        <v>3360.0</v>
      </c>
      <c r="D411" s="197" t="n">
        <v>3074.0</v>
      </c>
      <c r="E411" s="197" t="n">
        <v>575.0</v>
      </c>
      <c r="F411" s="122" t="s">
        <v>811</v>
      </c>
      <c r="G411" s="197" t="n">
        <v>3360.0</v>
      </c>
      <c r="H411" s="197" t="n">
        <v>1571.38330078125</v>
      </c>
      <c r="I411" s="197" t="n">
        <v>510.6702880859375</v>
      </c>
      <c r="J411" s="197" t="n">
        <v>486.8409423828125</v>
      </c>
      <c r="K411" s="197" t="n">
        <v>689.314697265625</v>
      </c>
      <c r="L411" s="197" t="n">
        <v>4215.84765625</v>
      </c>
      <c r="M411" s="197" t="n">
        <v>4215.84765625</v>
      </c>
      <c r="N411" s="197" t="n">
        <v>7027.15771484375</v>
      </c>
      <c r="O411" s="197" t="n">
        <v>7027.15771484375</v>
      </c>
      <c r="P411" s="197" t="n">
        <v>7027.15771484375</v>
      </c>
      <c r="Q411" s="197" t="n">
        <v>20626.435546875</v>
      </c>
      <c r="R411" s="197" t="n">
        <v>1899.157958984375</v>
      </c>
      <c r="S411" s="197" t="n">
        <v>0.0</v>
      </c>
      <c r="T411" s="197" t="n">
        <v>245.78460693359375</v>
      </c>
      <c r="U411" s="197" t="n">
        <v>629.2594604492188</v>
      </c>
      <c r="V411" s="197" t="n">
        <v>7814.2236328125</v>
      </c>
      <c r="W411" s="197" t="n">
        <v>4555.53662109375</v>
      </c>
      <c r="X411" s="197" t="n">
        <v>3258.68701171875</v>
      </c>
      <c r="Y411" s="197" t="n">
        <v>0.0</v>
      </c>
      <c r="Z411" s="197" t="n">
        <v>4500.0</v>
      </c>
      <c r="AA411" s="197" t="n">
        <v>1.0</v>
      </c>
      <c r="AB411" s="197" t="n">
        <v>0.0</v>
      </c>
      <c r="AC411" s="197" t="n">
        <v>0.0</v>
      </c>
      <c r="AD411" s="197" t="n">
        <v>0.6499999761581421</v>
      </c>
      <c r="AE411" s="197" t="n">
        <v>15504.111328125</v>
      </c>
      <c r="AF411" s="197" t="n">
        <v>3474.2490234375</v>
      </c>
      <c r="AG411" s="197" t="n">
        <v>124.40567016601562</v>
      </c>
      <c r="AH411" s="197" t="n">
        <v>1514.37353515625</v>
      </c>
      <c r="AI411" s="197" t="n">
        <v>0.0</v>
      </c>
      <c r="AJ411" s="197" t="n">
        <v>0.0</v>
      </c>
      <c r="AK411" s="197" t="n">
        <v>380.7849426269531</v>
      </c>
      <c r="AL411" s="197" t="n">
        <v>7027.15771484375</v>
      </c>
      <c r="AM411" s="197" t="n">
        <v>4215.84765625</v>
      </c>
      <c r="AN411" s="197" t="n">
        <v>0.0</v>
      </c>
      <c r="AO411" s="197" t="n">
        <v>0.0</v>
      </c>
      <c r="AP411" s="197" t="n">
        <v>0.0</v>
      </c>
      <c r="AQ411" s="197" t="n">
        <v>485.5</v>
      </c>
      <c r="AR411" s="197" t="n">
        <v>347.1455993652344</v>
      </c>
      <c r="AS411" s="197" t="n">
        <v>0.0</v>
      </c>
      <c r="AT411" s="197" t="n">
        <v>999999.0</v>
      </c>
      <c r="AU411" s="197" t="n">
        <v>0.0</v>
      </c>
      <c r="AV411" s="197" t="n">
        <v>999999.0</v>
      </c>
      <c r="AW411" s="197" t="n">
        <v>0.0</v>
      </c>
      <c r="AX411" s="197" t="n">
        <v>0.0</v>
      </c>
      <c r="AY411" s="197" t="n">
        <v>999999.0</v>
      </c>
      <c r="AZ411" s="197" t="n">
        <v>0.0</v>
      </c>
      <c r="BA411" s="197" t="n">
        <v>999999.0</v>
      </c>
      <c r="BB411" s="197" t="n">
        <v>0.0</v>
      </c>
      <c r="BC411" s="197" t="n">
        <v>0.5099891424179077</v>
      </c>
      <c r="BD411" s="197" t="n">
        <v>0.5321072340011597</v>
      </c>
      <c r="BE411" s="197" t="n">
        <v>0.5700206756591797</v>
      </c>
      <c r="BF411" s="197" t="n">
        <v>7700.99072265625</v>
      </c>
      <c r="BG411" s="197" t="n">
        <v>7573.62255859375</v>
      </c>
      <c r="BH411" s="197" t="n">
        <v>7257.93310546875</v>
      </c>
      <c r="BI411" s="197" t="n">
        <v>0.0</v>
      </c>
      <c r="BJ411" s="197" t="n">
        <v>18465.451171875</v>
      </c>
      <c r="BK411" s="197" t="n">
        <v>18804.93359375</v>
      </c>
      <c r="BL411" s="197" t="n">
        <v>19289.494140625</v>
      </c>
      <c r="BM411" s="197" t="n">
        <v>-1418.930419921875</v>
      </c>
      <c r="BN411" s="197" t="n">
        <v>-1608.9625244140625</v>
      </c>
      <c r="BO411" s="197" t="n">
        <v>-1268.0228271484375</v>
      </c>
      <c r="BP411" s="197" t="n">
        <v>0.0</v>
      </c>
      <c r="BQ411" s="197" t="n">
        <v>999999.0</v>
      </c>
      <c r="BR411" s="197" t="n">
        <v>0.0</v>
      </c>
      <c r="BS411" s="197" t="n">
        <v>999999.0</v>
      </c>
      <c r="BT411" s="197" t="n">
        <v>0.0</v>
      </c>
      <c r="BU411" s="197" t="n">
        <v>782.3194580078125</v>
      </c>
      <c r="BV411" s="197" t="n">
        <v>633.5625</v>
      </c>
      <c r="BW411" s="197" t="n">
        <v>99000.0</v>
      </c>
      <c r="BX411" s="197" t="n">
        <v>459.6304016113281</v>
      </c>
      <c r="BY411" s="197" t="n">
        <v>600.8445434570312</v>
      </c>
      <c r="BZ411" s="197" t="n">
        <v>99000.0</v>
      </c>
      <c r="CA411" s="197" t="n">
        <v>352.6368713378906</v>
      </c>
      <c r="CB411" s="197" t="n">
        <v>287.23504638671875</v>
      </c>
      <c r="CC411" s="197" t="n">
        <v>964.9122924804688</v>
      </c>
      <c r="CD411" s="197" t="n">
        <v>3018.747802734375</v>
      </c>
      <c r="CE411" s="197" t="n">
        <v>3650.303466796875</v>
      </c>
      <c r="CF411" s="197" t="n">
        <v>15500.0</v>
      </c>
      <c r="CG411" s="197" t="n">
        <v>0.0</v>
      </c>
      <c r="CH411" s="197" t="n">
        <v>1695.38427734375</v>
      </c>
      <c r="CI411" s="197" t="n">
        <v>3750.0</v>
      </c>
      <c r="CJ411" s="197" t="n">
        <v>5445.38427734375</v>
      </c>
      <c r="CK411" s="197" t="n">
        <v>20000.0</v>
      </c>
      <c r="CL411" s="197" t="n">
        <v>20000.0</v>
      </c>
      <c r="CM411" s="197" t="n">
        <v>20000.0</v>
      </c>
      <c r="CN411" s="197" t="n">
        <v>20000.0</v>
      </c>
      <c r="CO411" s="197" t="n">
        <v>20000.0</v>
      </c>
      <c r="CP411" s="197" t="n">
        <v>20000.0</v>
      </c>
      <c r="CQ411" s="197" t="n">
        <v>20000.0</v>
      </c>
      <c r="CR411" s="197" t="n">
        <v>5000.0</v>
      </c>
      <c r="CS411" s="197" t="n">
        <v>0.0</v>
      </c>
      <c r="CT411" s="197" t="n">
        <v>0.0</v>
      </c>
      <c r="CU411" s="197" t="n">
        <v>633.0526123046875</v>
      </c>
    </row>
    <row r="412" spans="2:99">
      <c r="B412" s="122" t="s">
        <v>812</v>
      </c>
      <c r="C412" s="197" t="n">
        <v>3813.0</v>
      </c>
      <c r="D412" s="197" t="n">
        <v>3095.0</v>
      </c>
      <c r="E412" s="197" t="n">
        <v>575.0</v>
      </c>
      <c r="F412" s="122" t="s">
        <v>812</v>
      </c>
      <c r="G412" s="197" t="n">
        <v>3529.564697265625</v>
      </c>
      <c r="H412" s="197" t="n">
        <v>1664.5325927734375</v>
      </c>
      <c r="I412" s="197" t="n">
        <v>574.948974609375</v>
      </c>
      <c r="J412" s="197" t="n">
        <v>633.5881958007812</v>
      </c>
      <c r="K412" s="197" t="n">
        <v>845.5404052734375</v>
      </c>
      <c r="L412" s="197" t="n">
        <v>3581.955078125</v>
      </c>
      <c r="M412" s="197" t="n">
        <v>3581.955078125</v>
      </c>
      <c r="N412" s="197" t="n">
        <v>3581.955078125</v>
      </c>
      <c r="O412" s="197" t="n">
        <v>3581.955078125</v>
      </c>
      <c r="P412" s="197" t="n">
        <v>3581.955078125</v>
      </c>
      <c r="Q412" s="197" t="n">
        <v>19825.767578125</v>
      </c>
      <c r="R412" s="197" t="n">
        <v>2477.789794921875</v>
      </c>
      <c r="S412" s="197" t="n">
        <v>0.0</v>
      </c>
      <c r="T412" s="197" t="n">
        <v>405.6539306640625</v>
      </c>
      <c r="U412" s="197" t="n">
        <v>84.78265380859375</v>
      </c>
      <c r="V412" s="197" t="n">
        <v>12269.431640625</v>
      </c>
      <c r="W412" s="197" t="n">
        <v>6960.41943359375</v>
      </c>
      <c r="X412" s="197" t="n">
        <v>5309.01220703125</v>
      </c>
      <c r="Y412" s="197" t="n">
        <v>0.0</v>
      </c>
      <c r="Z412" s="197" t="n">
        <v>6000.0</v>
      </c>
      <c r="AA412" s="197" t="n">
        <v>1.0</v>
      </c>
      <c r="AB412" s="197" t="n">
        <v>0.0</v>
      </c>
      <c r="AC412" s="197" t="n">
        <v>0.0</v>
      </c>
      <c r="AD412" s="197" t="n">
        <v>0.6499999761581421</v>
      </c>
      <c r="AE412" s="197" t="n">
        <v>15460.0107421875</v>
      </c>
      <c r="AF412" s="197" t="n">
        <v>3656.259033203125</v>
      </c>
      <c r="AG412" s="197" t="n">
        <v>0.0</v>
      </c>
      <c r="AH412" s="197" t="n">
        <v>1448.7713623046875</v>
      </c>
      <c r="AI412" s="197" t="n">
        <v>0.0</v>
      </c>
      <c r="AJ412" s="197" t="n">
        <v>0.0</v>
      </c>
      <c r="AK412" s="197" t="n">
        <v>169.99990844726562</v>
      </c>
      <c r="AL412" s="197" t="n">
        <v>7505.9296875</v>
      </c>
      <c r="AM412" s="197" t="n">
        <v>4219.2939453125</v>
      </c>
      <c r="AN412" s="197" t="n">
        <v>0.0</v>
      </c>
      <c r="AO412" s="197" t="n">
        <v>0.0</v>
      </c>
      <c r="AP412" s="197" t="n">
        <v>0.0</v>
      </c>
      <c r="AQ412" s="197" t="n">
        <v>647.3333129882812</v>
      </c>
      <c r="AR412" s="197" t="n">
        <v>133.3333282470703</v>
      </c>
      <c r="AS412" s="197" t="n">
        <v>0.0</v>
      </c>
      <c r="AT412" s="197" t="n">
        <v>999999.0</v>
      </c>
      <c r="AU412" s="197" t="n">
        <v>0.0</v>
      </c>
      <c r="AV412" s="197" t="n">
        <v>999999.0</v>
      </c>
      <c r="AW412" s="197" t="n">
        <v>0.0</v>
      </c>
      <c r="AX412" s="197" t="n">
        <v>0.0</v>
      </c>
      <c r="AY412" s="197" t="n">
        <v>999999.0</v>
      </c>
      <c r="AZ412" s="197" t="n">
        <v>0.0</v>
      </c>
      <c r="BA412" s="197" t="n">
        <v>999999.0</v>
      </c>
      <c r="BB412" s="197" t="n">
        <v>0.0</v>
      </c>
      <c r="BC412" s="197" t="n">
        <v>0.0</v>
      </c>
      <c r="BD412" s="197" t="n">
        <v>0.0</v>
      </c>
      <c r="BE412" s="197" t="n">
        <v>0.0</v>
      </c>
      <c r="BF412" s="197" t="n">
        <v>999999.0</v>
      </c>
      <c r="BG412" s="197" t="n">
        <v>999999.0</v>
      </c>
      <c r="BH412" s="197" t="n">
        <v>999999.0</v>
      </c>
      <c r="BI412" s="197" t="n">
        <v>0.0</v>
      </c>
      <c r="BJ412" s="197" t="n">
        <v>999999.0</v>
      </c>
      <c r="BK412" s="197" t="n">
        <v>999999.0</v>
      </c>
      <c r="BL412" s="197" t="n">
        <v>999999.0</v>
      </c>
      <c r="BM412" s="197" t="n">
        <v>0.0</v>
      </c>
      <c r="BN412" s="197" t="n">
        <v>0.0</v>
      </c>
      <c r="BO412" s="197" t="n">
        <v>0.0</v>
      </c>
      <c r="BP412" s="197" t="n">
        <v>0.0</v>
      </c>
      <c r="BQ412" s="197" t="n">
        <v>999999.0</v>
      </c>
      <c r="BR412" s="197" t="n">
        <v>0.0</v>
      </c>
      <c r="BS412" s="197" t="n">
        <v>999999.0</v>
      </c>
      <c r="BT412" s="197" t="n">
        <v>0.0</v>
      </c>
      <c r="BU412" s="197" t="n">
        <v>697.143310546875</v>
      </c>
      <c r="BV412" s="197" t="n">
        <v>799.912353515625</v>
      </c>
      <c r="BW412" s="197" t="n">
        <v>99000.0</v>
      </c>
      <c r="BX412" s="197" t="n">
        <v>306.7121887207031</v>
      </c>
      <c r="BY412" s="197" t="n">
        <v>465.4573059082031</v>
      </c>
      <c r="BZ412" s="197" t="n">
        <v>99000.0</v>
      </c>
      <c r="CA412" s="197" t="n">
        <v>408.6563415527344</v>
      </c>
      <c r="CB412" s="197" t="n">
        <v>358.8106994628906</v>
      </c>
      <c r="CC412" s="197" t="n">
        <v>778.9473876953125</v>
      </c>
      <c r="CD412" s="197" t="n">
        <v>1693.6998291015625</v>
      </c>
      <c r="CE412" s="197" t="n">
        <v>3042.731689453125</v>
      </c>
      <c r="CF412" s="197" t="n">
        <v>12500.0</v>
      </c>
      <c r="CG412" s="197" t="n">
        <v>0.0</v>
      </c>
      <c r="CH412" s="197" t="n">
        <v>300.0</v>
      </c>
      <c r="CI412" s="197" t="n">
        <v>3000.0</v>
      </c>
      <c r="CJ412" s="197" t="n">
        <v>3300.0</v>
      </c>
      <c r="CK412" s="197" t="n">
        <v>20000.0</v>
      </c>
      <c r="CL412" s="197" t="n">
        <v>20000.0</v>
      </c>
      <c r="CM412" s="197" t="n">
        <v>20000.0</v>
      </c>
      <c r="CN412" s="197" t="n">
        <v>20000.0</v>
      </c>
      <c r="CO412" s="197" t="n">
        <v>20000.0</v>
      </c>
      <c r="CP412" s="197" t="n">
        <v>20000.0</v>
      </c>
      <c r="CQ412" s="197" t="n">
        <v>20000.0</v>
      </c>
      <c r="CR412" s="197" t="n">
        <v>5000.0</v>
      </c>
      <c r="CS412" s="197" t="n">
        <v>0.0</v>
      </c>
      <c r="CT412" s="197" t="n">
        <v>0.0</v>
      </c>
      <c r="CU412" s="197" t="n">
        <v>825.929931640625</v>
      </c>
    </row>
    <row r="413" spans="2:99">
      <c r="B413" s="122" t="s">
        <v>813</v>
      </c>
      <c r="C413" s="197" t="n">
        <v>4234.0</v>
      </c>
      <c r="D413" s="197" t="n">
        <v>3105.0</v>
      </c>
      <c r="E413" s="197" t="n">
        <v>575.0</v>
      </c>
      <c r="F413" s="122" t="s">
        <v>813</v>
      </c>
      <c r="G413" s="197" t="n">
        <v>3695.817626953125</v>
      </c>
      <c r="H413" s="197" t="n">
        <v>1729.4432373046875</v>
      </c>
      <c r="I413" s="197" t="n">
        <v>545.0704345703125</v>
      </c>
      <c r="J413" s="197" t="n">
        <v>727.8038940429688</v>
      </c>
      <c r="K413" s="197" t="n">
        <v>955.0706787109375</v>
      </c>
      <c r="L413" s="197" t="n">
        <v>3317.820068359375</v>
      </c>
      <c r="M413" s="197" t="n">
        <v>3317.820068359375</v>
      </c>
      <c r="N413" s="197" t="n">
        <v>3317.820068359375</v>
      </c>
      <c r="O413" s="197" t="n">
        <v>3317.820068359375</v>
      </c>
      <c r="P413" s="197" t="n">
        <v>3317.820068359375</v>
      </c>
      <c r="Q413" s="197" t="n">
        <v>13380.361328125</v>
      </c>
      <c r="R413" s="197" t="n">
        <v>2280.0</v>
      </c>
      <c r="S413" s="197" t="n">
        <v>0.0</v>
      </c>
      <c r="T413" s="197" t="n">
        <v>22.338058471679688</v>
      </c>
      <c r="U413" s="197" t="n">
        <v>119.79801940917969</v>
      </c>
      <c r="V413" s="197" t="n">
        <v>0.0</v>
      </c>
      <c r="W413" s="197" t="n">
        <v>0.0</v>
      </c>
      <c r="X413" s="197" t="n">
        <v>0.0</v>
      </c>
      <c r="Y413" s="197" t="n">
        <v>0.0</v>
      </c>
      <c r="Z413" s="197" t="n">
        <v>9687.5</v>
      </c>
      <c r="AA413" s="197" t="n">
        <v>1.0</v>
      </c>
      <c r="AB413" s="197" t="n">
        <v>0.0</v>
      </c>
      <c r="AC413" s="197" t="n">
        <v>0.0</v>
      </c>
      <c r="AD413" s="197" t="n">
        <v>0.41999998688697815</v>
      </c>
      <c r="AE413" s="197" t="n">
        <v>6890.40771484375</v>
      </c>
      <c r="AF413" s="197" t="n">
        <v>808.5225830078125</v>
      </c>
      <c r="AG413" s="197" t="n">
        <v>0.0</v>
      </c>
      <c r="AH413" s="197" t="n">
        <v>1847.7982177734375</v>
      </c>
      <c r="AI413" s="197" t="n">
        <v>761.1616821289062</v>
      </c>
      <c r="AJ413" s="197" t="n">
        <v>377.3141174316406</v>
      </c>
      <c r="AK413" s="197" t="n">
        <v>400.4930114746094</v>
      </c>
      <c r="AL413" s="197" t="n">
        <v>7435.49072265625</v>
      </c>
      <c r="AM413" s="197" t="n">
        <v>4232.427734375</v>
      </c>
      <c r="AN413" s="197" t="n">
        <v>0.0</v>
      </c>
      <c r="AO413" s="197" t="n">
        <v>0.0</v>
      </c>
      <c r="AP413" s="197" t="n">
        <v>0.0</v>
      </c>
      <c r="AQ413" s="197" t="n">
        <v>809.1666870117188</v>
      </c>
      <c r="AR413" s="197" t="n">
        <v>183.94654846191406</v>
      </c>
      <c r="AS413" s="197" t="n">
        <v>0.0</v>
      </c>
      <c r="AT413" s="197" t="n">
        <v>999999.0</v>
      </c>
      <c r="AU413" s="197" t="n">
        <v>0.0</v>
      </c>
      <c r="AV413" s="197" t="n">
        <v>999999.0</v>
      </c>
      <c r="AW413" s="197" t="n">
        <v>0.0</v>
      </c>
      <c r="AX413" s="197" t="n">
        <v>0.0</v>
      </c>
      <c r="AY413" s="197" t="n">
        <v>999999.0</v>
      </c>
      <c r="AZ413" s="197" t="n">
        <v>0.0</v>
      </c>
      <c r="BA413" s="197" t="n">
        <v>999999.0</v>
      </c>
      <c r="BB413" s="197" t="n">
        <v>0.0</v>
      </c>
      <c r="BC413" s="197" t="n">
        <v>0.0</v>
      </c>
      <c r="BD413" s="197" t="n">
        <v>0.0</v>
      </c>
      <c r="BE413" s="197" t="n">
        <v>0.0</v>
      </c>
      <c r="BF413" s="197" t="n">
        <v>999999.0</v>
      </c>
      <c r="BG413" s="197" t="n">
        <v>999999.0</v>
      </c>
      <c r="BH413" s="197" t="n">
        <v>999999.0</v>
      </c>
      <c r="BI413" s="197" t="n">
        <v>0.0</v>
      </c>
      <c r="BJ413" s="197" t="n">
        <v>999999.0</v>
      </c>
      <c r="BK413" s="197" t="n">
        <v>999999.0</v>
      </c>
      <c r="BL413" s="197" t="n">
        <v>999999.0</v>
      </c>
      <c r="BM413" s="197" t="n">
        <v>0.0</v>
      </c>
      <c r="BN413" s="197" t="n">
        <v>0.0</v>
      </c>
      <c r="BO413" s="197" t="n">
        <v>0.0</v>
      </c>
      <c r="BP413" s="197" t="n">
        <v>1.1771713495254517</v>
      </c>
      <c r="BQ413" s="197" t="n">
        <v>7310.18212890625</v>
      </c>
      <c r="BR413" s="197" t="n">
        <v>0.0</v>
      </c>
      <c r="BS413" s="197" t="n">
        <v>999999.0</v>
      </c>
      <c r="BT413" s="197" t="n">
        <v>0.0</v>
      </c>
      <c r="BU413" s="197" t="n">
        <v>374.5400390625</v>
      </c>
      <c r="BV413" s="197" t="n">
        <v>692.1334228515625</v>
      </c>
      <c r="BW413" s="197" t="n">
        <v>99000.0</v>
      </c>
      <c r="BX413" s="197" t="n">
        <v>227.96072387695312</v>
      </c>
      <c r="BY413" s="197" t="n">
        <v>303.4329528808594</v>
      </c>
      <c r="BZ413" s="197" t="n">
        <v>99000.0</v>
      </c>
      <c r="CA413" s="197" t="n">
        <v>311.03924560546875</v>
      </c>
      <c r="CB413" s="197" t="n">
        <v>409.26702880859375</v>
      </c>
      <c r="CC413" s="197" t="n">
        <v>659.6491088867188</v>
      </c>
      <c r="CD413" s="197" t="n">
        <v>732.7584228515625</v>
      </c>
      <c r="CE413" s="197" t="n">
        <v>1662.140869140625</v>
      </c>
      <c r="CF413" s="197" t="n">
        <v>8000.0</v>
      </c>
      <c r="CG413" s="197" t="n">
        <v>0.0</v>
      </c>
      <c r="CH413" s="197" t="n">
        <v>300.0</v>
      </c>
      <c r="CI413" s="197" t="n">
        <v>2500.0</v>
      </c>
      <c r="CJ413" s="197" t="n">
        <v>2800.0</v>
      </c>
      <c r="CK413" s="197" t="n">
        <v>20000.0</v>
      </c>
      <c r="CL413" s="197" t="n">
        <v>20000.0</v>
      </c>
      <c r="CM413" s="197" t="n">
        <v>20000.0</v>
      </c>
      <c r="CN413" s="197" t="n">
        <v>20000.0</v>
      </c>
      <c r="CO413" s="197" t="n">
        <v>20000.0</v>
      </c>
      <c r="CP413" s="197" t="n">
        <v>20000.0</v>
      </c>
      <c r="CQ413" s="197" t="n">
        <v>20000.0</v>
      </c>
      <c r="CR413" s="197" t="n">
        <v>5000.0</v>
      </c>
      <c r="CS413" s="197" t="n">
        <v>0.0</v>
      </c>
      <c r="CT413" s="197" t="n">
        <v>0.0</v>
      </c>
      <c r="CU413" s="197" t="n">
        <v>1140.0</v>
      </c>
    </row>
    <row r="414" spans="2:99">
      <c r="B414" s="122" t="s">
        <v>814</v>
      </c>
      <c r="C414" s="197" t="n">
        <v>4552.0</v>
      </c>
      <c r="D414" s="197" t="n">
        <v>3163.0</v>
      </c>
      <c r="E414" s="197" t="n">
        <v>675.0</v>
      </c>
      <c r="F414" s="122" t="s">
        <v>814</v>
      </c>
      <c r="G414" s="197" t="n">
        <v>3857.128662109375</v>
      </c>
      <c r="H414" s="197" t="n">
        <v>1862.74853515625</v>
      </c>
      <c r="I414" s="197" t="n">
        <v>581.8764038085938</v>
      </c>
      <c r="J414" s="197" t="n">
        <v>725.5362548828125</v>
      </c>
      <c r="K414" s="197" t="n">
        <v>996.4448852539062</v>
      </c>
      <c r="L414" s="197" t="n">
        <v>2197.635009765625</v>
      </c>
      <c r="M414" s="197" t="n">
        <v>2138.16845703125</v>
      </c>
      <c r="N414" s="197" t="n">
        <v>2197.635009765625</v>
      </c>
      <c r="O414" s="197" t="n">
        <v>2197.635009765625</v>
      </c>
      <c r="P414" s="197" t="n">
        <v>2197.635009765625</v>
      </c>
      <c r="Q414" s="197" t="n">
        <v>9871.99609375</v>
      </c>
      <c r="R414" s="197" t="n">
        <v>2091.299072265625</v>
      </c>
      <c r="S414" s="197" t="n">
        <v>0.0</v>
      </c>
      <c r="T414" s="197" t="n">
        <v>0.0</v>
      </c>
      <c r="U414" s="197" t="n">
        <v>-150.16015625</v>
      </c>
      <c r="V414" s="197" t="n">
        <v>0.0</v>
      </c>
      <c r="W414" s="197" t="n">
        <v>0.0</v>
      </c>
      <c r="X414" s="197" t="n">
        <v>0.0</v>
      </c>
      <c r="Y414" s="197" t="n">
        <v>0.0</v>
      </c>
      <c r="Z414" s="197" t="n">
        <v>7276.20947265625</v>
      </c>
      <c r="AA414" s="197" t="n">
        <v>1.0</v>
      </c>
      <c r="AB414" s="197" t="n">
        <v>0.0</v>
      </c>
      <c r="AC414" s="197" t="n">
        <v>59.4666633605957</v>
      </c>
      <c r="AD414" s="197" t="n">
        <v>0.3499999940395355</v>
      </c>
      <c r="AE414" s="197" t="n">
        <v>4395.27001953125</v>
      </c>
      <c r="AF414" s="197" t="n">
        <v>409.2642517089844</v>
      </c>
      <c r="AG414" s="197" t="n">
        <v>147.49107360839844</v>
      </c>
      <c r="AH414" s="197" t="n">
        <v>1360.93310546875</v>
      </c>
      <c r="AI414" s="197" t="n">
        <v>234.34783935546875</v>
      </c>
      <c r="AJ414" s="197" t="n">
        <v>0.0</v>
      </c>
      <c r="AK414" s="197" t="n">
        <v>14.982667922973633</v>
      </c>
      <c r="AL414" s="197" t="n">
        <v>7017.30615234375</v>
      </c>
      <c r="AM414" s="197" t="n">
        <v>4262.310546875</v>
      </c>
      <c r="AN414" s="197" t="n">
        <v>0.0</v>
      </c>
      <c r="AO414" s="197" t="n">
        <v>0.0</v>
      </c>
      <c r="AP414" s="197" t="n">
        <v>0.0</v>
      </c>
      <c r="AQ414" s="197" t="n">
        <v>479.0692443847656</v>
      </c>
      <c r="AR414" s="197" t="n">
        <v>214.138427734375</v>
      </c>
      <c r="AS414" s="197" t="n">
        <v>0.0</v>
      </c>
      <c r="AT414" s="197" t="n">
        <v>999999.0</v>
      </c>
      <c r="AU414" s="197" t="n">
        <v>0.0</v>
      </c>
      <c r="AV414" s="197" t="n">
        <v>999999.0</v>
      </c>
      <c r="AW414" s="197" t="n">
        <v>0.0</v>
      </c>
      <c r="AX414" s="197" t="n">
        <v>0.0</v>
      </c>
      <c r="AY414" s="197" t="n">
        <v>999999.0</v>
      </c>
      <c r="AZ414" s="197" t="n">
        <v>0.0</v>
      </c>
      <c r="BA414" s="197" t="n">
        <v>999999.0</v>
      </c>
      <c r="BB414" s="197" t="n">
        <v>0.0</v>
      </c>
      <c r="BC414" s="197" t="n">
        <v>0.0</v>
      </c>
      <c r="BD414" s="197" t="n">
        <v>0.0</v>
      </c>
      <c r="BE414" s="197" t="n">
        <v>0.5667408108711243</v>
      </c>
      <c r="BF414" s="197" t="n">
        <v>999998.0</v>
      </c>
      <c r="BG414" s="197" t="n">
        <v>999998.0</v>
      </c>
      <c r="BH414" s="197" t="n">
        <v>9821.53125</v>
      </c>
      <c r="BI414" s="197" t="n">
        <v>0.0</v>
      </c>
      <c r="BJ414" s="197" t="n">
        <v>999999.0</v>
      </c>
      <c r="BK414" s="197" t="n">
        <v>999999.0</v>
      </c>
      <c r="BL414" s="197" t="n">
        <v>15449.5625</v>
      </c>
      <c r="BM414" s="197" t="n">
        <v>0.0</v>
      </c>
      <c r="BN414" s="197" t="n">
        <v>0.0</v>
      </c>
      <c r="BO414" s="197" t="n">
        <v>-12206.7333984375</v>
      </c>
      <c r="BP414" s="197" t="n">
        <v>1.1795142889022827</v>
      </c>
      <c r="BQ414" s="197" t="n">
        <v>4173.615234375</v>
      </c>
      <c r="BR414" s="197" t="n">
        <v>0.0</v>
      </c>
      <c r="BS414" s="197" t="n">
        <v>999999.0</v>
      </c>
      <c r="BT414" s="197" t="n">
        <v>0.0</v>
      </c>
      <c r="BU414" s="197" t="n">
        <v>299.90936279296875</v>
      </c>
      <c r="BV414" s="197" t="n">
        <v>371.64447021484375</v>
      </c>
      <c r="BW414" s="197" t="n">
        <v>99000.0</v>
      </c>
      <c r="BX414" s="197" t="n">
        <v>234.85189819335938</v>
      </c>
      <c r="BY414" s="197" t="n">
        <v>226.58013916015625</v>
      </c>
      <c r="BZ414" s="197" t="n">
        <v>99000.0</v>
      </c>
      <c r="CA414" s="197" t="n">
        <v>246.8885498046875</v>
      </c>
      <c r="CB414" s="197" t="n">
        <v>309.763427734375</v>
      </c>
      <c r="CC414" s="197" t="n">
        <v>631.5789184570312</v>
      </c>
      <c r="CD414" s="197" t="n">
        <v>1003.8096313476562</v>
      </c>
      <c r="CE414" s="197" t="n">
        <v>717.0043334960938</v>
      </c>
      <c r="CF414" s="197" t="n">
        <v>8000.0</v>
      </c>
      <c r="CG414" s="197" t="n">
        <v>0.0</v>
      </c>
      <c r="CH414" s="197" t="n">
        <v>300.0</v>
      </c>
      <c r="CI414" s="197" t="n">
        <v>800.0</v>
      </c>
      <c r="CJ414" s="197" t="n">
        <v>1100.0</v>
      </c>
      <c r="CK414" s="197" t="n">
        <v>20000.0</v>
      </c>
      <c r="CL414" s="197" t="n">
        <v>20000.0</v>
      </c>
      <c r="CM414" s="197" t="n">
        <v>20000.0</v>
      </c>
      <c r="CN414" s="197" t="n">
        <v>20000.0</v>
      </c>
      <c r="CO414" s="197" t="n">
        <v>20000.0</v>
      </c>
      <c r="CP414" s="197" t="n">
        <v>20000.0</v>
      </c>
      <c r="CQ414" s="197" t="n">
        <v>20000.0</v>
      </c>
      <c r="CR414" s="197" t="n">
        <v>4500.0</v>
      </c>
      <c r="CS414" s="197" t="n">
        <v>0.0</v>
      </c>
      <c r="CT414" s="197" t="n">
        <v>0.0</v>
      </c>
      <c r="CU414" s="197" t="n">
        <v>1045.6495361328125</v>
      </c>
    </row>
    <row r="415" spans="2:99">
      <c r="B415" s="122" t="s">
        <v>815</v>
      </c>
      <c r="C415" s="197" t="n">
        <v>4552.0</v>
      </c>
      <c r="D415" s="197" t="n">
        <v>3366.0</v>
      </c>
      <c r="E415" s="197" t="n">
        <v>800.0</v>
      </c>
      <c r="F415" s="122" t="s">
        <v>815</v>
      </c>
      <c r="G415" s="197" t="n">
        <v>4216.72705078125</v>
      </c>
      <c r="H415" s="197" t="n">
        <v>2048.9326171875</v>
      </c>
      <c r="I415" s="197" t="n">
        <v>680.370361328125</v>
      </c>
      <c r="J415" s="197" t="n">
        <v>612.997314453125</v>
      </c>
      <c r="K415" s="197" t="n">
        <v>900.4932250976562</v>
      </c>
      <c r="L415" s="197" t="n">
        <v>835.9166259765625</v>
      </c>
      <c r="M415" s="197" t="n">
        <v>0.0</v>
      </c>
      <c r="N415" s="197" t="n">
        <v>835.9166259765625</v>
      </c>
      <c r="O415" s="197" t="n">
        <v>835.9166259765625</v>
      </c>
      <c r="P415" s="197" t="n">
        <v>835.9166259765625</v>
      </c>
      <c r="Q415" s="197" t="n">
        <v>10289.41015625</v>
      </c>
      <c r="R415" s="197" t="n">
        <v>3343.66650390625</v>
      </c>
      <c r="S415" s="197" t="n">
        <v>0.0</v>
      </c>
      <c r="T415" s="197" t="n">
        <v>0.0</v>
      </c>
      <c r="U415" s="197" t="n">
        <v>3.531529426574707</v>
      </c>
      <c r="V415" s="197" t="n">
        <v>3940.3564453125</v>
      </c>
      <c r="W415" s="197" t="n">
        <v>0.0</v>
      </c>
      <c r="X415" s="197" t="n">
        <v>1489.5162353515625</v>
      </c>
      <c r="Y415" s="197" t="n">
        <v>10.303397178649902</v>
      </c>
      <c r="Z415" s="197" t="n">
        <v>7930.83349609375</v>
      </c>
      <c r="AA415" s="197" t="n">
        <v>1.0</v>
      </c>
      <c r="AB415" s="197" t="n">
        <v>0.0</v>
      </c>
      <c r="AC415" s="197" t="n">
        <v>835.9166259765625</v>
      </c>
      <c r="AD415" s="197" t="n">
        <v>0.3499999940395355</v>
      </c>
      <c r="AE415" s="197" t="n">
        <v>5069.03173828125</v>
      </c>
      <c r="AF415" s="197" t="n">
        <v>284.3504638671875</v>
      </c>
      <c r="AG415" s="197" t="n">
        <v>292.8804931640625</v>
      </c>
      <c r="AH415" s="197" t="n">
        <v>1167.06591796875</v>
      </c>
      <c r="AI415" s="197" t="n">
        <v>0.0</v>
      </c>
      <c r="AJ415" s="197" t="n">
        <v>0.0</v>
      </c>
      <c r="AK415" s="197" t="n">
        <v>56.473663330078125</v>
      </c>
      <c r="AL415" s="197" t="n">
        <v>6680.0</v>
      </c>
      <c r="AM415" s="197" t="n">
        <v>4408.95166015625</v>
      </c>
      <c r="AN415" s="197" t="n">
        <v>1671.833251953125</v>
      </c>
      <c r="AO415" s="197" t="n">
        <v>835.9166259765625</v>
      </c>
      <c r="AP415" s="197" t="n">
        <v>835.9166259765625</v>
      </c>
      <c r="AQ415" s="197" t="n">
        <v>453.6619873046875</v>
      </c>
      <c r="AR415" s="197" t="n">
        <v>222.84274291992188</v>
      </c>
      <c r="AS415" s="197" t="n">
        <v>0.4018435478210449</v>
      </c>
      <c r="AT415" s="197" t="n">
        <v>436.2483215332031</v>
      </c>
      <c r="AU415" s="197" t="n">
        <v>0.0</v>
      </c>
      <c r="AV415" s="197" t="n">
        <v>4663.87744140625</v>
      </c>
      <c r="AW415" s="197" t="n">
        <v>4650.97705078125</v>
      </c>
      <c r="AX415" s="197" t="n">
        <v>1.3912063837051392</v>
      </c>
      <c r="AY415" s="197" t="n">
        <v>-10564.0830078125</v>
      </c>
      <c r="AZ415" s="197" t="n">
        <v>0.0</v>
      </c>
      <c r="BA415" s="197" t="n">
        <v>4072.222412109375</v>
      </c>
      <c r="BB415" s="197" t="n">
        <v>10371.3701171875</v>
      </c>
      <c r="BC415" s="197" t="n">
        <v>0.0</v>
      </c>
      <c r="BD415" s="197" t="n">
        <v>0.0</v>
      </c>
      <c r="BE415" s="197" t="n">
        <v>0.0</v>
      </c>
      <c r="BF415" s="197" t="n">
        <v>999999.0</v>
      </c>
      <c r="BG415" s="197" t="n">
        <v>999999.0</v>
      </c>
      <c r="BH415" s="197" t="n">
        <v>999999.0</v>
      </c>
      <c r="BI415" s="197" t="n">
        <v>0.0</v>
      </c>
      <c r="BJ415" s="197" t="n">
        <v>999999.0</v>
      </c>
      <c r="BK415" s="197" t="n">
        <v>999999.0</v>
      </c>
      <c r="BL415" s="197" t="n">
        <v>999999.0</v>
      </c>
      <c r="BM415" s="197" t="n">
        <v>0.0</v>
      </c>
      <c r="BN415" s="197" t="n">
        <v>0.0</v>
      </c>
      <c r="BO415" s="197" t="n">
        <v>0.0</v>
      </c>
      <c r="BP415" s="197" t="n">
        <v>1.1582025289535522</v>
      </c>
      <c r="BQ415" s="197" t="n">
        <v>7561.771484375</v>
      </c>
      <c r="BR415" s="197" t="n">
        <v>0.0</v>
      </c>
      <c r="BS415" s="197" t="n">
        <v>999999.0</v>
      </c>
      <c r="BT415" s="197" t="n">
        <v>0.0</v>
      </c>
      <c r="BU415" s="197" t="n">
        <v>375.4645080566406</v>
      </c>
      <c r="BV415" s="197" t="n">
        <v>301.6202087402344</v>
      </c>
      <c r="BW415" s="197" t="n">
        <v>450.0</v>
      </c>
      <c r="BX415" s="197" t="n">
        <v>425.0872802734375</v>
      </c>
      <c r="BY415" s="197" t="n">
        <v>236.68215942382812</v>
      </c>
      <c r="BZ415" s="197" t="n">
        <v>450.0</v>
      </c>
      <c r="CA415" s="197" t="n">
        <v>270.4324951171875</v>
      </c>
      <c r="CB415" s="197" t="n">
        <v>246.75491333007812</v>
      </c>
      <c r="CC415" s="197" t="n">
        <v>631.5789184570312</v>
      </c>
      <c r="CD415" s="197" t="n">
        <v>2199.683349609375</v>
      </c>
      <c r="CE415" s="197" t="n">
        <v>1023.0391845703125</v>
      </c>
      <c r="CF415" s="197" t="n">
        <v>11000.0</v>
      </c>
      <c r="CG415" s="197" t="n">
        <v>8384.1494140625</v>
      </c>
      <c r="CH415" s="197" t="n">
        <v>300.0</v>
      </c>
      <c r="CI415" s="197" t="n">
        <v>800.0</v>
      </c>
      <c r="CJ415" s="197" t="n">
        <v>1100.0</v>
      </c>
      <c r="CK415" s="197" t="n">
        <v>20000.0</v>
      </c>
      <c r="CL415" s="197" t="n">
        <v>1582.7740478515625</v>
      </c>
      <c r="CM415" s="197" t="n">
        <v>20000.0</v>
      </c>
      <c r="CN415" s="197" t="n">
        <v>20000.0</v>
      </c>
      <c r="CO415" s="197" t="n">
        <v>20000.0</v>
      </c>
      <c r="CP415" s="197" t="n">
        <v>20000.0</v>
      </c>
      <c r="CQ415" s="197" t="n">
        <v>20000.0</v>
      </c>
      <c r="CR415" s="197" t="n">
        <v>4500.0</v>
      </c>
      <c r="CS415" s="197" t="n">
        <v>0.0</v>
      </c>
      <c r="CT415" s="197" t="n">
        <v>0.0</v>
      </c>
      <c r="CU415" s="197" t="n">
        <v>1671.833251953125</v>
      </c>
    </row>
    <row r="416" spans="2:99">
      <c r="B416" s="122" t="s">
        <v>816</v>
      </c>
      <c r="C416" s="197" t="n">
        <v>4552.0</v>
      </c>
      <c r="D416" s="197" t="n">
        <v>3538.0</v>
      </c>
      <c r="E416" s="197" t="n">
        <v>975.0</v>
      </c>
      <c r="F416" s="122" t="s">
        <v>816</v>
      </c>
      <c r="G416" s="197" t="n">
        <v>4279.14404296875</v>
      </c>
      <c r="H416" s="197" t="n">
        <v>2256.916259765625</v>
      </c>
      <c r="I416" s="197" t="n">
        <v>882.62255859375</v>
      </c>
      <c r="J416" s="197" t="n">
        <v>426.99359130859375</v>
      </c>
      <c r="K416" s="197" t="n">
        <v>756.4493408203125</v>
      </c>
      <c r="L416" s="197" t="n">
        <v>811.7890625</v>
      </c>
      <c r="M416" s="197" t="n">
        <v>811.7890625</v>
      </c>
      <c r="N416" s="197" t="n">
        <v>811.7890625</v>
      </c>
      <c r="O416" s="197" t="n">
        <v>811.7890625</v>
      </c>
      <c r="P416" s="197" t="n">
        <v>811.7890625</v>
      </c>
      <c r="Q416" s="197" t="n">
        <v>8905.0888671875</v>
      </c>
      <c r="R416" s="197" t="n">
        <v>3247.15625</v>
      </c>
      <c r="S416" s="197" t="n">
        <v>0.0</v>
      </c>
      <c r="T416" s="197" t="n">
        <v>0.0</v>
      </c>
      <c r="U416" s="197" t="n">
        <v>-85.75341033935547</v>
      </c>
      <c r="V416" s="197" t="n">
        <v>3489.20068359375</v>
      </c>
      <c r="W416" s="197" t="n">
        <v>504.87359619140625</v>
      </c>
      <c r="X416" s="197" t="n">
        <v>624.62548828125</v>
      </c>
      <c r="Y416" s="197" t="n">
        <v>0.0</v>
      </c>
      <c r="Z416" s="197" t="n">
        <v>5811.29052734375</v>
      </c>
      <c r="AA416" s="197" t="n">
        <v>1.0</v>
      </c>
      <c r="AB416" s="197" t="n">
        <v>0.0</v>
      </c>
      <c r="AC416" s="197" t="n">
        <v>0.0</v>
      </c>
      <c r="AD416" s="197" t="n">
        <v>0.3499999940395355</v>
      </c>
      <c r="AE416" s="197" t="n">
        <v>4595.09912109375</v>
      </c>
      <c r="AF416" s="197" t="n">
        <v>0.0</v>
      </c>
      <c r="AG416" s="197" t="n">
        <v>3836.132080078125</v>
      </c>
      <c r="AH416" s="197" t="n">
        <v>953.9053955078125</v>
      </c>
      <c r="AI416" s="197" t="n">
        <v>0.0</v>
      </c>
      <c r="AJ416" s="197" t="n">
        <v>30.865177154541016</v>
      </c>
      <c r="AK416" s="197" t="n">
        <v>0.0</v>
      </c>
      <c r="AL416" s="197" t="n">
        <v>6680.0</v>
      </c>
      <c r="AM416" s="197" t="n">
        <v>4455.6796875</v>
      </c>
      <c r="AN416" s="197" t="n">
        <v>1623.578125</v>
      </c>
      <c r="AO416" s="197" t="n">
        <v>811.7890625</v>
      </c>
      <c r="AP416" s="197" t="n">
        <v>811.7890625</v>
      </c>
      <c r="AQ416" s="197" t="n">
        <v>436.2657775878906</v>
      </c>
      <c r="AR416" s="197" t="n">
        <v>769.20703125</v>
      </c>
      <c r="AS416" s="197" t="n">
        <v>0.547912061214447</v>
      </c>
      <c r="AT416" s="197" t="n">
        <v>-564.7816162109375</v>
      </c>
      <c r="AU416" s="197" t="n">
        <v>1030.788818359375</v>
      </c>
      <c r="AV416" s="197" t="n">
        <v>4435.97265625</v>
      </c>
      <c r="AW416" s="197" t="n">
        <v>4399.57177734375</v>
      </c>
      <c r="AX416" s="197" t="n">
        <v>1.2928166389465332</v>
      </c>
      <c r="AY416" s="197" t="n">
        <v>-8415.68359375</v>
      </c>
      <c r="AZ416" s="197" t="n">
        <v>0.0</v>
      </c>
      <c r="BA416" s="197" t="n">
        <v>3383.760986328125</v>
      </c>
      <c r="BB416" s="197" t="n">
        <v>8170.9921875</v>
      </c>
      <c r="BC416" s="197" t="n">
        <v>0.44196900725364685</v>
      </c>
      <c r="BD416" s="197" t="n">
        <v>0.4436293840408325</v>
      </c>
      <c r="BE416" s="197" t="n">
        <v>0.446249395608902</v>
      </c>
      <c r="BF416" s="197" t="n">
        <v>10725.08203125</v>
      </c>
      <c r="BG416" s="197" t="n">
        <v>10716.337890625</v>
      </c>
      <c r="BH416" s="197" t="n">
        <v>10700.2216796875</v>
      </c>
      <c r="BI416" s="197" t="n">
        <v>0.0</v>
      </c>
      <c r="BJ416" s="197" t="n">
        <v>14758.9013671875</v>
      </c>
      <c r="BK416" s="197" t="n">
        <v>14765.3115234375</v>
      </c>
      <c r="BL416" s="197" t="n">
        <v>14773.1083984375</v>
      </c>
      <c r="BM416" s="197" t="n">
        <v>-20187.5078125</v>
      </c>
      <c r="BN416" s="197" t="n">
        <v>-20090.724609375</v>
      </c>
      <c r="BO416" s="197" t="n">
        <v>-19934.271484375</v>
      </c>
      <c r="BP416" s="197" t="n">
        <v>0.0</v>
      </c>
      <c r="BQ416" s="197" t="n">
        <v>999999.0</v>
      </c>
      <c r="BR416" s="197" t="n">
        <v>0.0</v>
      </c>
      <c r="BS416" s="197" t="n">
        <v>999999.0</v>
      </c>
      <c r="BT416" s="197" t="n">
        <v>0.0</v>
      </c>
      <c r="BU416" s="197" t="n">
        <v>317.74224853515625</v>
      </c>
      <c r="BV416" s="197" t="n">
        <v>382.68585205078125</v>
      </c>
      <c r="BW416" s="197" t="n">
        <v>450.0</v>
      </c>
      <c r="BX416" s="197" t="n">
        <v>340.14105224609375</v>
      </c>
      <c r="BY416" s="197" t="n">
        <v>436.4570617675781</v>
      </c>
      <c r="BZ416" s="197" t="n">
        <v>450.0</v>
      </c>
      <c r="CA416" s="197" t="n">
        <v>378.6318664550781</v>
      </c>
      <c r="CB416" s="197" t="n">
        <v>271.5709533691406</v>
      </c>
      <c r="CC416" s="197" t="n">
        <v>631.5789184570312</v>
      </c>
      <c r="CD416" s="197" t="n">
        <v>1935.0101318359375</v>
      </c>
      <c r="CE416" s="197" t="n">
        <v>2262.685546875</v>
      </c>
      <c r="CF416" s="197" t="n">
        <v>11000.0</v>
      </c>
      <c r="CG416" s="197" t="n">
        <v>7885.5908203125</v>
      </c>
      <c r="CH416" s="197" t="n">
        <v>787.7476806640625</v>
      </c>
      <c r="CI416" s="197" t="n">
        <v>991.1909790039062</v>
      </c>
      <c r="CJ416" s="197" t="n">
        <v>1778.938720703125</v>
      </c>
      <c r="CK416" s="197" t="n">
        <v>20000.0</v>
      </c>
      <c r="CL416" s="197" t="n">
        <v>1911.290283203125</v>
      </c>
      <c r="CM416" s="197" t="n">
        <v>20000.0</v>
      </c>
      <c r="CN416" s="197" t="n">
        <v>20000.0</v>
      </c>
      <c r="CO416" s="197" t="n">
        <v>20000.0</v>
      </c>
      <c r="CP416" s="197" t="n">
        <v>20000.0</v>
      </c>
      <c r="CQ416" s="197" t="n">
        <v>20000.0</v>
      </c>
      <c r="CR416" s="197" t="n">
        <v>4500.0</v>
      </c>
      <c r="CS416" s="197" t="n">
        <v>0.0</v>
      </c>
      <c r="CT416" s="197" t="n">
        <v>0.0</v>
      </c>
      <c r="CU416" s="197" t="n">
        <v>1623.578125</v>
      </c>
    </row>
    <row r="417" spans="2:99">
      <c r="B417" s="122" t="s">
        <v>817</v>
      </c>
      <c r="C417" s="197" t="n">
        <v>4500.0</v>
      </c>
      <c r="D417" s="197" t="n">
        <v>3538.0</v>
      </c>
      <c r="E417" s="197" t="n">
        <v>975.0</v>
      </c>
      <c r="F417" s="122" t="s">
        <v>817</v>
      </c>
      <c r="G417" s="197" t="n">
        <v>3945.519775390625</v>
      </c>
      <c r="H417" s="197" t="n">
        <v>2092.52197265625</v>
      </c>
      <c r="I417" s="197" t="n">
        <v>802.8154907226562</v>
      </c>
      <c r="J417" s="197" t="n">
        <v>147.19232177734375</v>
      </c>
      <c r="K417" s="197" t="n">
        <v>527.486083984375</v>
      </c>
      <c r="L417" s="197" t="n">
        <v>800.0</v>
      </c>
      <c r="M417" s="197" t="n">
        <v>800.0</v>
      </c>
      <c r="N417" s="197" t="n">
        <v>524.1600952148438</v>
      </c>
      <c r="O417" s="197" t="n">
        <v>524.1600952148438</v>
      </c>
      <c r="P417" s="197" t="n">
        <v>524.1600952148438</v>
      </c>
      <c r="Q417" s="197" t="n">
        <v>11052.0693359375</v>
      </c>
      <c r="R417" s="197" t="n">
        <v>1649.3333740234375</v>
      </c>
      <c r="S417" s="197" t="n">
        <v>0.0</v>
      </c>
      <c r="T417" s="197" t="n">
        <v>0.0</v>
      </c>
      <c r="U417" s="197" t="n">
        <v>-54.01390838623047</v>
      </c>
      <c r="V417" s="197" t="n">
        <v>195.05917358398438</v>
      </c>
      <c r="W417" s="197" t="n">
        <v>179.30740356445312</v>
      </c>
      <c r="X417" s="197" t="n">
        <v>0.0</v>
      </c>
      <c r="Y417" s="197" t="n">
        <v>0.0</v>
      </c>
      <c r="Z417" s="197" t="n">
        <v>7394.16650390625</v>
      </c>
      <c r="AA417" s="197" t="n">
        <v>0.0</v>
      </c>
      <c r="AB417" s="197" t="n">
        <v>0.0</v>
      </c>
      <c r="AC417" s="197" t="n">
        <v>0.0</v>
      </c>
      <c r="AD417" s="197" t="n">
        <v>0.3499999940395355</v>
      </c>
      <c r="AE417" s="197" t="n">
        <v>4557.40771484375</v>
      </c>
      <c r="AF417" s="197" t="n">
        <v>0.0</v>
      </c>
      <c r="AG417" s="197" t="n">
        <v>7203.109375</v>
      </c>
      <c r="AH417" s="197" t="n">
        <v>3444.8203125</v>
      </c>
      <c r="AI417" s="197" t="n">
        <v>2163.216064453125</v>
      </c>
      <c r="AJ417" s="197" t="n">
        <v>2307.3203125</v>
      </c>
      <c r="AK417" s="197" t="n">
        <v>2140.5341796875</v>
      </c>
      <c r="AL417" s="197" t="n">
        <v>6680.0</v>
      </c>
      <c r="AM417" s="197" t="n">
        <v>4468.55859375</v>
      </c>
      <c r="AN417" s="197" t="n">
        <v>0.0</v>
      </c>
      <c r="AO417" s="197" t="n">
        <v>0.0</v>
      </c>
      <c r="AP417" s="197" t="n">
        <v>0.0</v>
      </c>
      <c r="AQ417" s="197" t="n">
        <v>294.03607177734375</v>
      </c>
      <c r="AR417" s="197" t="n">
        <v>583.7180786132812</v>
      </c>
      <c r="AS417" s="197" t="n">
        <v>0.8151878714561462</v>
      </c>
      <c r="AT417" s="197" t="n">
        <v>-3364.810791015625</v>
      </c>
      <c r="AU417" s="197" t="n">
        <v>4127.650390625</v>
      </c>
      <c r="AV417" s="197" t="n">
        <v>5806.73095703125</v>
      </c>
      <c r="AW417" s="197" t="n">
        <v>2300.1318359375</v>
      </c>
      <c r="AX417" s="197" t="n">
        <v>1.2542644739151</v>
      </c>
      <c r="AY417" s="197" t="n">
        <v>-8430.8466796875</v>
      </c>
      <c r="AZ417" s="197" t="n">
        <v>0.0</v>
      </c>
      <c r="BA417" s="197" t="n">
        <v>5680.67138671875</v>
      </c>
      <c r="BB417" s="197" t="n">
        <v>4325.59130859375</v>
      </c>
      <c r="BC417" s="197" t="n">
        <v>0.5254817008972168</v>
      </c>
      <c r="BD417" s="197" t="n">
        <v>0.540550708770752</v>
      </c>
      <c r="BE417" s="197" t="n">
        <v>0.570741593837738</v>
      </c>
      <c r="BF417" s="197" t="n">
        <v>5892.20654296875</v>
      </c>
      <c r="BG417" s="197" t="n">
        <v>5800.31396484375</v>
      </c>
      <c r="BH417" s="197" t="n">
        <v>5505.005859375</v>
      </c>
      <c r="BI417" s="197" t="n">
        <v>0.0</v>
      </c>
      <c r="BJ417" s="197" t="n">
        <v>11804.3125</v>
      </c>
      <c r="BK417" s="197" t="n">
        <v>11881.958984375</v>
      </c>
      <c r="BL417" s="197" t="n">
        <v>11926.3232421875</v>
      </c>
      <c r="BM417" s="197" t="n">
        <v>-12144.9453125</v>
      </c>
      <c r="BN417" s="197" t="n">
        <v>-11732.609375</v>
      </c>
      <c r="BO417" s="197" t="n">
        <v>-10777.1669921875</v>
      </c>
      <c r="BP417" s="197" t="n">
        <v>0.0</v>
      </c>
      <c r="BQ417" s="197" t="n">
        <v>999999.0</v>
      </c>
      <c r="BR417" s="197" t="n">
        <v>0.0</v>
      </c>
      <c r="BS417" s="197" t="n">
        <v>999999.0</v>
      </c>
      <c r="BT417" s="197" t="n">
        <v>0.0</v>
      </c>
      <c r="BU417" s="197" t="n">
        <v>312.95147705078125</v>
      </c>
      <c r="BV417" s="197" t="n">
        <v>318.0855407714844</v>
      </c>
      <c r="BW417" s="197" t="n">
        <v>900.0</v>
      </c>
      <c r="BX417" s="197" t="n">
        <v>339.9208679199219</v>
      </c>
      <c r="BY417" s="197" t="n">
        <v>341.3860168457031</v>
      </c>
      <c r="BZ417" s="197" t="n">
        <v>1060.0</v>
      </c>
      <c r="CA417" s="197" t="n">
        <v>391.6324157714844</v>
      </c>
      <c r="CB417" s="197" t="n">
        <v>380.64654541015625</v>
      </c>
      <c r="CC417" s="197" t="n">
        <v>631.5789184570312</v>
      </c>
      <c r="CD417" s="197" t="n">
        <v>1987.048583984375</v>
      </c>
      <c r="CE417" s="197" t="n">
        <v>1934.0272216796875</v>
      </c>
      <c r="CF417" s="197" t="n">
        <v>99000.0</v>
      </c>
      <c r="CG417" s="197" t="n">
        <v>9392.599609375</v>
      </c>
      <c r="CH417" s="197" t="n">
        <v>1349.9571533203125</v>
      </c>
      <c r="CI417" s="197" t="n">
        <v>2000.0</v>
      </c>
      <c r="CJ417" s="197" t="n">
        <v>3349.957275390625</v>
      </c>
      <c r="CK417" s="197" t="n">
        <v>20000.0</v>
      </c>
      <c r="CL417" s="197" t="n">
        <v>20000.0</v>
      </c>
      <c r="CM417" s="197" t="n">
        <v>20000.0</v>
      </c>
      <c r="CN417" s="197" t="n">
        <v>20000.0</v>
      </c>
      <c r="CO417" s="197" t="n">
        <v>20000.0</v>
      </c>
      <c r="CP417" s="197" t="n">
        <v>20000.0</v>
      </c>
      <c r="CQ417" s="197" t="n">
        <v>20000.0</v>
      </c>
      <c r="CR417" s="197" t="n">
        <v>4500.0</v>
      </c>
      <c r="CS417" s="197" t="n">
        <v>26.0</v>
      </c>
      <c r="CT417" s="197" t="n">
        <v>26.0</v>
      </c>
      <c r="CU417" s="197" t="n">
        <v>824.6666870117188</v>
      </c>
    </row>
    <row r="418" spans="2:99">
      <c r="B418" s="122" t="s">
        <v>818</v>
      </c>
      <c r="C418" s="197" t="n">
        <v>4150.0</v>
      </c>
      <c r="D418" s="197" t="n">
        <v>3538.0</v>
      </c>
      <c r="E418" s="197" t="n">
        <v>950.0</v>
      </c>
      <c r="F418" s="122" t="s">
        <v>818</v>
      </c>
      <c r="G418" s="197" t="n">
        <v>3378.316650390625</v>
      </c>
      <c r="H418" s="197" t="n">
        <v>1493.8680419921875</v>
      </c>
      <c r="I418" s="197" t="n">
        <v>600.0</v>
      </c>
      <c r="J418" s="197" t="n">
        <v>60.796905517578125</v>
      </c>
      <c r="K418" s="197" t="n">
        <v>649.513916015625</v>
      </c>
      <c r="L418" s="197" t="n">
        <v>4494.36767578125</v>
      </c>
      <c r="M418" s="197" t="n">
        <v>4494.36767578125</v>
      </c>
      <c r="N418" s="197" t="n">
        <v>6680.0</v>
      </c>
      <c r="O418" s="197" t="n">
        <v>6645.8212890625</v>
      </c>
      <c r="P418" s="197" t="n">
        <v>6645.8212890625</v>
      </c>
      <c r="Q418" s="197" t="n">
        <v>19245.865234375</v>
      </c>
      <c r="R418" s="197" t="n">
        <v>1296.0059814453125</v>
      </c>
      <c r="S418" s="197" t="n">
        <v>0.0</v>
      </c>
      <c r="T418" s="197" t="n">
        <v>0.0</v>
      </c>
      <c r="U418" s="197" t="n">
        <v>-73.06353759765625</v>
      </c>
      <c r="V418" s="197" t="n">
        <v>20.654590606689453</v>
      </c>
      <c r="W418" s="197" t="n">
        <v>0.0</v>
      </c>
      <c r="X418" s="197" t="n">
        <v>0.0</v>
      </c>
      <c r="Y418" s="197" t="n">
        <v>0.0</v>
      </c>
      <c r="Z418" s="197" t="n">
        <v>5000.0</v>
      </c>
      <c r="AA418" s="197" t="n">
        <v>0.0</v>
      </c>
      <c r="AB418" s="197" t="n">
        <v>0.0</v>
      </c>
      <c r="AC418" s="197" t="n">
        <v>0.0</v>
      </c>
      <c r="AD418" s="197" t="n">
        <v>0.6499999761581421</v>
      </c>
      <c r="AE418" s="197" t="n">
        <v>13456.55078125</v>
      </c>
      <c r="AF418" s="197" t="n">
        <v>2627.45556640625</v>
      </c>
      <c r="AG418" s="197" t="n">
        <v>10630.4150390625</v>
      </c>
      <c r="AH418" s="197" t="n">
        <v>3856.488037109375</v>
      </c>
      <c r="AI418" s="197" t="n">
        <v>2596.60498046875</v>
      </c>
      <c r="AJ418" s="197" t="n">
        <v>7474.73828125</v>
      </c>
      <c r="AK418" s="197" t="n">
        <v>7339.75634765625</v>
      </c>
      <c r="AL418" s="197" t="n">
        <v>6680.0</v>
      </c>
      <c r="AM418" s="197" t="n">
        <v>4494.36767578125</v>
      </c>
      <c r="AN418" s="197" t="n">
        <v>0.0</v>
      </c>
      <c r="AO418" s="197" t="n">
        <v>0.0</v>
      </c>
      <c r="AP418" s="197" t="n">
        <v>0.0</v>
      </c>
      <c r="AQ418" s="197" t="n">
        <v>210.11178588867188</v>
      </c>
      <c r="AR418" s="197" t="n">
        <v>649.513916015625</v>
      </c>
      <c r="AS418" s="197" t="n">
        <v>0.7718576192855835</v>
      </c>
      <c r="AT418" s="197" t="n">
        <v>-3077.98828125</v>
      </c>
      <c r="AU418" s="197" t="n">
        <v>3987.76708984375</v>
      </c>
      <c r="AV418" s="197" t="n">
        <v>11897.2080078125</v>
      </c>
      <c r="AW418" s="197" t="n">
        <v>4251.2109375</v>
      </c>
      <c r="AX418" s="197" t="n">
        <v>1.3039649724960327</v>
      </c>
      <c r="AY418" s="197" t="n">
        <v>-8605.9970703125</v>
      </c>
      <c r="AZ418" s="197" t="n">
        <v>0.0</v>
      </c>
      <c r="BA418" s="197" t="n">
        <v>16692.880859375</v>
      </c>
      <c r="BB418" s="197" t="n">
        <v>955.6024780273438</v>
      </c>
      <c r="BC418" s="197" t="n">
        <v>0.0</v>
      </c>
      <c r="BD418" s="197" t="n">
        <v>0.5529866814613342</v>
      </c>
      <c r="BE418" s="197" t="n">
        <v>0.5863972306251526</v>
      </c>
      <c r="BF418" s="197" t="n">
        <v>999998.0</v>
      </c>
      <c r="BG418" s="197" t="n">
        <v>2130.299560546875</v>
      </c>
      <c r="BH418" s="197" t="n">
        <v>1705.7255859375</v>
      </c>
      <c r="BI418" s="197" t="n">
        <v>0.0</v>
      </c>
      <c r="BJ418" s="197" t="n">
        <v>999999.0</v>
      </c>
      <c r="BK418" s="197" t="n">
        <v>12859.072265625</v>
      </c>
      <c r="BL418" s="197" t="n">
        <v>13082.7119140625</v>
      </c>
      <c r="BM418" s="197" t="n">
        <v>0.0</v>
      </c>
      <c r="BN418" s="197" t="n">
        <v>2141.15087890625</v>
      </c>
      <c r="BO418" s="197" t="n">
        <v>1933.3505859375</v>
      </c>
      <c r="BP418" s="197" t="n">
        <v>0.0</v>
      </c>
      <c r="BQ418" s="197" t="n">
        <v>999999.0</v>
      </c>
      <c r="BR418" s="197" t="n">
        <v>0.0</v>
      </c>
      <c r="BS418" s="197" t="n">
        <v>999999.0</v>
      </c>
      <c r="BT418" s="197" t="n">
        <v>0.0</v>
      </c>
      <c r="BU418" s="197" t="n">
        <v>384.0565490722656</v>
      </c>
      <c r="BV418" s="197" t="n">
        <v>313.3106384277344</v>
      </c>
      <c r="BW418" s="197" t="n">
        <v>1350.0</v>
      </c>
      <c r="BX418" s="197" t="n">
        <v>517.4733276367188</v>
      </c>
      <c r="BY418" s="197" t="n">
        <v>341.40753173828125</v>
      </c>
      <c r="BZ418" s="197" t="n">
        <v>1670.0</v>
      </c>
      <c r="CA418" s="197" t="n">
        <v>316.0531921386719</v>
      </c>
      <c r="CB418" s="197" t="n">
        <v>393.80438232421875</v>
      </c>
      <c r="CC418" s="197" t="n">
        <v>631.5789184570312</v>
      </c>
      <c r="CD418" s="197" t="n">
        <v>2993.96630859375</v>
      </c>
      <c r="CE418" s="197" t="n">
        <v>1994.882568359375</v>
      </c>
      <c r="CF418" s="197" t="n">
        <v>99000.0</v>
      </c>
      <c r="CG418" s="197" t="n">
        <v>18254.923828125</v>
      </c>
      <c r="CH418" s="197" t="n">
        <v>6517.845703125</v>
      </c>
      <c r="CI418" s="197" t="n">
        <v>4494.36767578125</v>
      </c>
      <c r="CJ418" s="197" t="n">
        <v>11012.212890625</v>
      </c>
      <c r="CK418" s="197" t="n">
        <v>20000.0</v>
      </c>
      <c r="CL418" s="197" t="n">
        <v>20000.0</v>
      </c>
      <c r="CM418" s="197" t="n">
        <v>20000.0</v>
      </c>
      <c r="CN418" s="197" t="n">
        <v>20000.0</v>
      </c>
      <c r="CO418" s="197" t="n">
        <v>20000.0</v>
      </c>
      <c r="CP418" s="197" t="n">
        <v>20000.0</v>
      </c>
      <c r="CQ418" s="197" t="n">
        <v>20000.0</v>
      </c>
      <c r="CR418" s="197" t="n">
        <v>4500.0</v>
      </c>
      <c r="CS418" s="197" t="n">
        <v>31.0</v>
      </c>
      <c r="CT418" s="197" t="n">
        <v>31.0</v>
      </c>
      <c r="CU418" s="197" t="n">
        <v>648.0029907226562</v>
      </c>
    </row>
    <row r="419" spans="2:99">
      <c r="B419" s="122" t="s">
        <v>819</v>
      </c>
      <c r="C419" s="197" t="n">
        <v>3700.0</v>
      </c>
      <c r="D419" s="197" t="n">
        <v>3538.0</v>
      </c>
      <c r="E419" s="197" t="n">
        <v>800.0</v>
      </c>
      <c r="F419" s="122" t="s">
        <v>819</v>
      </c>
      <c r="G419" s="197" t="n">
        <v>3024.431640625</v>
      </c>
      <c r="H419" s="197" t="n">
        <v>1287.9317626953125</v>
      </c>
      <c r="I419" s="197" t="n">
        <v>525.6405029296875</v>
      </c>
      <c r="J419" s="197" t="n">
        <v>45.0</v>
      </c>
      <c r="K419" s="197" t="n">
        <v>516.1033325195312</v>
      </c>
      <c r="L419" s="197" t="n">
        <v>4237.83740234375</v>
      </c>
      <c r="M419" s="197" t="n">
        <v>4237.83740234375</v>
      </c>
      <c r="N419" s="197" t="n">
        <v>2384.61083984375</v>
      </c>
      <c r="O419" s="197" t="n">
        <v>1879.143798828125</v>
      </c>
      <c r="P419" s="197" t="n">
        <v>1879.143798828125</v>
      </c>
      <c r="Q419" s="197" t="n">
        <v>12267.564453125</v>
      </c>
      <c r="R419" s="197" t="n">
        <v>1332.515625</v>
      </c>
      <c r="S419" s="197" t="n">
        <v>0.0</v>
      </c>
      <c r="T419" s="197" t="n">
        <v>0.0</v>
      </c>
      <c r="U419" s="197" t="n">
        <v>-200.32740783691406</v>
      </c>
      <c r="V419" s="197" t="n">
        <v>473.8856506347656</v>
      </c>
      <c r="W419" s="197" t="n">
        <v>0.020371844992041588</v>
      </c>
      <c r="X419" s="197" t="n">
        <v>0.0</v>
      </c>
      <c r="Y419" s="197" t="n">
        <v>0.0</v>
      </c>
      <c r="Z419" s="197" t="n">
        <v>3500.0</v>
      </c>
      <c r="AA419" s="197" t="n">
        <v>0.0</v>
      </c>
      <c r="AB419" s="197" t="n">
        <v>0.0</v>
      </c>
      <c r="AC419" s="197" t="n">
        <v>0.0</v>
      </c>
      <c r="AD419" s="197" t="n">
        <v>0.6499999761581421</v>
      </c>
      <c r="AE419" s="197" t="n">
        <v>8881.1220703125</v>
      </c>
      <c r="AF419" s="197" t="n">
        <v>1182.235107421875</v>
      </c>
      <c r="AG419" s="197" t="n">
        <v>7302.7509765625</v>
      </c>
      <c r="AH419" s="197" t="n">
        <v>1746.8409423828125</v>
      </c>
      <c r="AI419" s="197" t="n">
        <v>451.3257751464844</v>
      </c>
      <c r="AJ419" s="197" t="n">
        <v>1518.0889892578125</v>
      </c>
      <c r="AK419" s="197" t="n">
        <v>1598.9976806640625</v>
      </c>
      <c r="AL419" s="197" t="n">
        <v>6680.0</v>
      </c>
      <c r="AM419" s="197" t="n">
        <v>4471.6220703125</v>
      </c>
      <c r="AN419" s="197" t="n">
        <v>0.0</v>
      </c>
      <c r="AO419" s="197" t="n">
        <v>0.0</v>
      </c>
      <c r="AP419" s="197" t="n">
        <v>0.0</v>
      </c>
      <c r="AQ419" s="197" t="n">
        <v>119.50798797607422</v>
      </c>
      <c r="AR419" s="197" t="n">
        <v>511.531005859375</v>
      </c>
      <c r="AS419" s="197" t="n">
        <v>0.7791470289230347</v>
      </c>
      <c r="AT419" s="197" t="n">
        <v>-2946.356201171875</v>
      </c>
      <c r="AU419" s="197" t="n">
        <v>3781.51513671875</v>
      </c>
      <c r="AV419" s="197" t="n">
        <v>6661.10986328125</v>
      </c>
      <c r="AW419" s="197" t="n">
        <v>3973.865234375</v>
      </c>
      <c r="AX419" s="197" t="n">
        <v>1.3196367025375366</v>
      </c>
      <c r="AY419" s="197" t="n">
        <v>-7463.58349609375</v>
      </c>
      <c r="AZ419" s="197" t="n">
        <v>0.0</v>
      </c>
      <c r="BA419" s="197" t="n">
        <v>8808.525390625</v>
      </c>
      <c r="BB419" s="197" t="n">
        <v>2366.91064453125</v>
      </c>
      <c r="BC419" s="197" t="n">
        <v>0.0</v>
      </c>
      <c r="BD419" s="197" t="n">
        <v>0.5844430327415466</v>
      </c>
      <c r="BE419" s="197" t="n">
        <v>0.6862472891807556</v>
      </c>
      <c r="BF419" s="197" t="n">
        <v>999998.0</v>
      </c>
      <c r="BG419" s="197" t="n">
        <v>1838.4014892578125</v>
      </c>
      <c r="BH419" s="197" t="n">
        <v>586.1903686523438</v>
      </c>
      <c r="BI419" s="197" t="n">
        <v>0.0</v>
      </c>
      <c r="BJ419" s="197" t="n">
        <v>999999.0</v>
      </c>
      <c r="BK419" s="197" t="n">
        <v>9045.021484375</v>
      </c>
      <c r="BL419" s="197" t="n">
        <v>9048.1337890625</v>
      </c>
      <c r="BM419" s="197" t="n">
        <v>0.0</v>
      </c>
      <c r="BN419" s="197" t="n">
        <v>-121.61209869384766</v>
      </c>
      <c r="BO419" s="197" t="n">
        <v>488.7755432128906</v>
      </c>
      <c r="BP419" s="197" t="n">
        <v>0.0</v>
      </c>
      <c r="BQ419" s="197" t="n">
        <v>999999.0</v>
      </c>
      <c r="BR419" s="197" t="n">
        <v>0.0</v>
      </c>
      <c r="BS419" s="197" t="n">
        <v>999999.0</v>
      </c>
      <c r="BT419" s="197" t="n">
        <v>0.0</v>
      </c>
      <c r="BU419" s="197" t="n">
        <v>1276.7667236328125</v>
      </c>
      <c r="BV419" s="197" t="n">
        <v>392.4781494140625</v>
      </c>
      <c r="BW419" s="197" t="n">
        <v>1790.0</v>
      </c>
      <c r="BX419" s="197" t="n">
        <v>815.9942626953125</v>
      </c>
      <c r="BY419" s="197" t="n">
        <v>528.7610473632812</v>
      </c>
      <c r="BZ419" s="197" t="n">
        <v>2240.0</v>
      </c>
      <c r="CA419" s="197" t="n">
        <v>455.3731994628906</v>
      </c>
      <c r="CB419" s="197" t="n">
        <v>315.8131103515625</v>
      </c>
      <c r="CC419" s="197" t="n">
        <v>964.9122924804688</v>
      </c>
      <c r="CD419" s="197" t="n">
        <v>4714.05712890625</v>
      </c>
      <c r="CE419" s="197" t="n">
        <v>3054.889892578125</v>
      </c>
      <c r="CF419" s="197" t="n">
        <v>99000.0</v>
      </c>
      <c r="CG419" s="197" t="n">
        <v>11706.984375</v>
      </c>
      <c r="CH419" s="197" t="n">
        <v>1703.4835205078125</v>
      </c>
      <c r="CI419" s="197" t="n">
        <v>4471.6220703125</v>
      </c>
      <c r="CJ419" s="197" t="n">
        <v>6175.10546875</v>
      </c>
      <c r="CK419" s="197" t="n">
        <v>20000.0</v>
      </c>
      <c r="CL419" s="197" t="n">
        <v>20000.0</v>
      </c>
      <c r="CM419" s="197" t="n">
        <v>20000.0</v>
      </c>
      <c r="CN419" s="197" t="n">
        <v>20000.0</v>
      </c>
      <c r="CO419" s="197" t="n">
        <v>20000.0</v>
      </c>
      <c r="CP419" s="197" t="n">
        <v>20000.0</v>
      </c>
      <c r="CQ419" s="197" t="n">
        <v>20000.0</v>
      </c>
      <c r="CR419" s="197" t="n">
        <v>4500.0</v>
      </c>
      <c r="CS419" s="197" t="n">
        <v>31.0</v>
      </c>
      <c r="CT419" s="197" t="n">
        <v>31.0</v>
      </c>
      <c r="CU419" s="197" t="n">
        <v>666.2578125</v>
      </c>
    </row>
    <row r="420" spans="2:99">
      <c r="B420" s="122" t="s">
        <v>820</v>
      </c>
      <c r="C420" s="197" t="n">
        <v>3400.0</v>
      </c>
      <c r="D420" s="197" t="n">
        <v>3350.0</v>
      </c>
      <c r="E420" s="197" t="n">
        <v>650.0</v>
      </c>
      <c r="F420" s="122" t="s">
        <v>820</v>
      </c>
      <c r="G420" s="197" t="n">
        <v>2969.470458984375</v>
      </c>
      <c r="H420" s="197" t="n">
        <v>1125.3038330078125</v>
      </c>
      <c r="I420" s="197" t="n">
        <v>528.5540161132812</v>
      </c>
      <c r="J420" s="197" t="n">
        <v>98.7001724243164</v>
      </c>
      <c r="K420" s="197" t="n">
        <v>615.3746337890625</v>
      </c>
      <c r="L420" s="197" t="n">
        <v>4380.63671875</v>
      </c>
      <c r="M420" s="197" t="n">
        <v>4380.63671875</v>
      </c>
      <c r="N420" s="197" t="n">
        <v>4762.03369140625</v>
      </c>
      <c r="O420" s="197" t="n">
        <v>4419.7919921875</v>
      </c>
      <c r="P420" s="197" t="n">
        <v>4419.7919921875</v>
      </c>
      <c r="Q420" s="197" t="n">
        <v>12266.9580078125</v>
      </c>
      <c r="R420" s="197" t="n">
        <v>1720.257568359375</v>
      </c>
      <c r="S420" s="197" t="n">
        <v>0.0</v>
      </c>
      <c r="T420" s="197" t="n">
        <v>0.0</v>
      </c>
      <c r="U420" s="197" t="n">
        <v>-106.0225830078125</v>
      </c>
      <c r="V420" s="197" t="n">
        <v>85.26044464111328</v>
      </c>
      <c r="W420" s="197" t="n">
        <v>0.0</v>
      </c>
      <c r="X420" s="197" t="n">
        <v>0.0</v>
      </c>
      <c r="Y420" s="197" t="n">
        <v>85.26044464111328</v>
      </c>
      <c r="Z420" s="197" t="n">
        <v>3000.0</v>
      </c>
      <c r="AA420" s="197" t="n">
        <v>1.0</v>
      </c>
      <c r="AB420" s="197" t="n">
        <v>0.0</v>
      </c>
      <c r="AC420" s="197" t="n">
        <v>0.0</v>
      </c>
      <c r="AD420" s="197" t="n">
        <v>0.6499999761581421</v>
      </c>
      <c r="AE420" s="197" t="n">
        <v>9142.669921875</v>
      </c>
      <c r="AF420" s="197" t="n">
        <v>726.2333984375</v>
      </c>
      <c r="AG420" s="197" t="n">
        <v>2845.0283203125</v>
      </c>
      <c r="AH420" s="197" t="n">
        <v>1024.751708984375</v>
      </c>
      <c r="AI420" s="197" t="n">
        <v>0.0</v>
      </c>
      <c r="AJ420" s="197" t="n">
        <v>2371.57861328125</v>
      </c>
      <c r="AK420" s="197" t="n">
        <v>2331.81884765625</v>
      </c>
      <c r="AL420" s="197" t="n">
        <v>6680.0</v>
      </c>
      <c r="AM420" s="197" t="n">
        <v>4380.63671875</v>
      </c>
      <c r="AN420" s="197" t="n">
        <v>0.0</v>
      </c>
      <c r="AO420" s="197" t="n">
        <v>0.0</v>
      </c>
      <c r="AP420" s="197" t="n">
        <v>0.0</v>
      </c>
      <c r="AQ420" s="197" t="n">
        <v>119.50798797607422</v>
      </c>
      <c r="AR420" s="197" t="n">
        <v>305.5947570800781</v>
      </c>
      <c r="AS420" s="197" t="n">
        <v>0.0</v>
      </c>
      <c r="AT420" s="197" t="n">
        <v>999999.0</v>
      </c>
      <c r="AU420" s="197" t="n">
        <v>0.0</v>
      </c>
      <c r="AV420" s="197" t="n">
        <v>999999.0</v>
      </c>
      <c r="AW420" s="197" t="n">
        <v>0.0</v>
      </c>
      <c r="AX420" s="197" t="n">
        <v>0.0</v>
      </c>
      <c r="AY420" s="197" t="n">
        <v>999999.0</v>
      </c>
      <c r="AZ420" s="197" t="n">
        <v>0.0</v>
      </c>
      <c r="BA420" s="197" t="n">
        <v>999999.0</v>
      </c>
      <c r="BB420" s="197" t="n">
        <v>0.0</v>
      </c>
      <c r="BC420" s="197" t="n">
        <v>0.0</v>
      </c>
      <c r="BD420" s="197" t="n">
        <v>0.6125521063804626</v>
      </c>
      <c r="BE420" s="197" t="n">
        <v>0.7506478428840637</v>
      </c>
      <c r="BF420" s="197" t="n">
        <v>999998.0</v>
      </c>
      <c r="BG420" s="197" t="n">
        <v>2624.626708984375</v>
      </c>
      <c r="BH420" s="197" t="n">
        <v>1200.4639892578125</v>
      </c>
      <c r="BI420" s="197" t="n">
        <v>0.0</v>
      </c>
      <c r="BJ420" s="197" t="n">
        <v>999999.0</v>
      </c>
      <c r="BK420" s="197" t="n">
        <v>10183.43359375</v>
      </c>
      <c r="BL420" s="197" t="n">
        <v>10463.353515625</v>
      </c>
      <c r="BM420" s="197" t="n">
        <v>0.0</v>
      </c>
      <c r="BN420" s="197" t="n">
        <v>1444.29345703125</v>
      </c>
      <c r="BO420" s="197" t="n">
        <v>1383.9638671875</v>
      </c>
      <c r="BP420" s="197" t="n">
        <v>0.0</v>
      </c>
      <c r="BQ420" s="197" t="n">
        <v>999999.0</v>
      </c>
      <c r="BR420" s="197" t="n">
        <v>0.0</v>
      </c>
      <c r="BS420" s="197" t="n">
        <v>999999.0</v>
      </c>
      <c r="BT420" s="197" t="n">
        <v>0.0</v>
      </c>
      <c r="BU420" s="197" t="n">
        <v>1811.3768310546875</v>
      </c>
      <c r="BV420" s="197" t="n">
        <v>1204.12060546875</v>
      </c>
      <c r="BW420" s="197" t="n">
        <v>99000.0</v>
      </c>
      <c r="BX420" s="197" t="n">
        <v>1574.8216552734375</v>
      </c>
      <c r="BY420" s="197" t="n">
        <v>772.8915405273438</v>
      </c>
      <c r="BZ420" s="197" t="n">
        <v>99000.0</v>
      </c>
      <c r="CA420" s="197" t="n">
        <v>688.812255859375</v>
      </c>
      <c r="CB420" s="197" t="n">
        <v>437.26129150390625</v>
      </c>
      <c r="CC420" s="197" t="n">
        <v>964.9122924804688</v>
      </c>
      <c r="CD420" s="197" t="n">
        <v>6542.36572265625</v>
      </c>
      <c r="CE420" s="197" t="n">
        <v>4520.16357421875</v>
      </c>
      <c r="CF420" s="197" t="n">
        <v>99000.0</v>
      </c>
      <c r="CG420" s="197" t="n">
        <v>4636.2255859375</v>
      </c>
      <c r="CH420" s="197" t="n">
        <v>300.0</v>
      </c>
      <c r="CI420" s="197" t="n">
        <v>4380.63671875</v>
      </c>
      <c r="CJ420" s="197" t="n">
        <v>4680.63671875</v>
      </c>
      <c r="CK420" s="197" t="n">
        <v>20000.0</v>
      </c>
      <c r="CL420" s="197" t="n">
        <v>20000.0</v>
      </c>
      <c r="CM420" s="197" t="n">
        <v>20000.0</v>
      </c>
      <c r="CN420" s="197" t="n">
        <v>20000.0</v>
      </c>
      <c r="CO420" s="197" t="n">
        <v>20000.0</v>
      </c>
      <c r="CP420" s="197" t="n">
        <v>20000.0</v>
      </c>
      <c r="CQ420" s="197" t="n">
        <v>20000.0</v>
      </c>
      <c r="CR420" s="197" t="n">
        <v>4500.0</v>
      </c>
      <c r="CS420" s="197" t="n">
        <v>30.0</v>
      </c>
      <c r="CT420" s="197" t="n">
        <v>30.0</v>
      </c>
      <c r="CU420" s="197" t="n">
        <v>860.1287841796875</v>
      </c>
    </row>
    <row r="421" spans="2:99">
      <c r="B421" s="122" t="s">
        <v>821</v>
      </c>
      <c r="C421" s="197" t="n">
        <v>3250.0</v>
      </c>
      <c r="D421" s="197" t="n">
        <v>3163.0</v>
      </c>
      <c r="E421" s="197" t="n">
        <v>720.0</v>
      </c>
      <c r="F421" s="122" t="s">
        <v>821</v>
      </c>
      <c r="G421" s="197" t="n">
        <v>2881.732421875</v>
      </c>
      <c r="H421" s="197" t="n">
        <v>1042.73095703125</v>
      </c>
      <c r="I421" s="197" t="n">
        <v>463.5996398925781</v>
      </c>
      <c r="J421" s="197" t="n">
        <v>153.2509002685547</v>
      </c>
      <c r="K421" s="197" t="n">
        <v>653.92919921875</v>
      </c>
      <c r="L421" s="197" t="n">
        <v>3664.50439453125</v>
      </c>
      <c r="M421" s="197" t="n">
        <v>3664.50439453125</v>
      </c>
      <c r="N421" s="197" t="n">
        <v>2217.02392578125</v>
      </c>
      <c r="O421" s="197" t="n">
        <v>2217.02392578125</v>
      </c>
      <c r="P421" s="197" t="n">
        <v>2217.02392578125</v>
      </c>
      <c r="Q421" s="197" t="n">
        <v>9733.0419921875</v>
      </c>
      <c r="R421" s="197" t="n">
        <v>2076.888671875</v>
      </c>
      <c r="S421" s="197" t="n">
        <v>0.0</v>
      </c>
      <c r="T421" s="197" t="n">
        <v>0.0</v>
      </c>
      <c r="U421" s="197" t="n">
        <v>-172.6528778076172</v>
      </c>
      <c r="V421" s="197" t="n">
        <v>764.190185546875</v>
      </c>
      <c r="W421" s="197" t="n">
        <v>1.5247649571392685E-5</v>
      </c>
      <c r="X421" s="197" t="n">
        <v>0.0</v>
      </c>
      <c r="Y421" s="197" t="n">
        <v>0.0</v>
      </c>
      <c r="Z421" s="197" t="n">
        <v>4000.0</v>
      </c>
      <c r="AA421" s="197" t="n">
        <v>1.0</v>
      </c>
      <c r="AB421" s="197" t="n">
        <v>0.0</v>
      </c>
      <c r="AC421" s="197" t="n">
        <v>0.0</v>
      </c>
      <c r="AD421" s="197" t="n">
        <v>0.6499999761581421</v>
      </c>
      <c r="AE421" s="197" t="n">
        <v>7772.462890625</v>
      </c>
      <c r="AF421" s="197" t="n">
        <v>48.286434173583984</v>
      </c>
      <c r="AG421" s="197" t="n">
        <v>1479.0452880859375</v>
      </c>
      <c r="AH421" s="197" t="n">
        <v>1341.080078125</v>
      </c>
      <c r="AI421" s="197" t="n">
        <v>444.9886169433594</v>
      </c>
      <c r="AJ421" s="197" t="n">
        <v>0.0</v>
      </c>
      <c r="AK421" s="197" t="n">
        <v>6.695351600646973</v>
      </c>
      <c r="AL421" s="197" t="n">
        <v>6680.0</v>
      </c>
      <c r="AM421" s="197" t="n">
        <v>4284.91015625</v>
      </c>
      <c r="AN421" s="197" t="n">
        <v>0.0</v>
      </c>
      <c r="AO421" s="197" t="n">
        <v>0.0</v>
      </c>
      <c r="AP421" s="197" t="n">
        <v>0.0</v>
      </c>
      <c r="AQ421" s="197" t="n">
        <v>157.71609497070312</v>
      </c>
      <c r="AR421" s="197" t="n">
        <v>631.0</v>
      </c>
      <c r="AS421" s="197" t="n">
        <v>0.0</v>
      </c>
      <c r="AT421" s="197" t="n">
        <v>999999.0</v>
      </c>
      <c r="AU421" s="197" t="n">
        <v>0.0</v>
      </c>
      <c r="AV421" s="197" t="n">
        <v>999999.0</v>
      </c>
      <c r="AW421" s="197" t="n">
        <v>0.0</v>
      </c>
      <c r="AX421" s="197" t="n">
        <v>0.0</v>
      </c>
      <c r="AY421" s="197" t="n">
        <v>999999.0</v>
      </c>
      <c r="AZ421" s="197" t="n">
        <v>0.0</v>
      </c>
      <c r="BA421" s="197" t="n">
        <v>999999.0</v>
      </c>
      <c r="BB421" s="197" t="n">
        <v>0.0</v>
      </c>
      <c r="BC421" s="197" t="n">
        <v>0.48700493574142456</v>
      </c>
      <c r="BD421" s="197" t="n">
        <v>0.6631456613540649</v>
      </c>
      <c r="BE421" s="197" t="n">
        <v>1.0138016939163208</v>
      </c>
      <c r="BF421" s="197" t="n">
        <v>1134.823486328125</v>
      </c>
      <c r="BG421" s="197" t="n">
        <v>-384.8642272949219</v>
      </c>
      <c r="BH421" s="197" t="n">
        <v>-5197.02294921875</v>
      </c>
      <c r="BI421" s="197" t="n">
        <v>0.0</v>
      </c>
      <c r="BJ421" s="197" t="n">
        <v>5887.10791015625</v>
      </c>
      <c r="BK421" s="197" t="n">
        <v>6086.23388671875</v>
      </c>
      <c r="BL421" s="197" t="n">
        <v>999999.0</v>
      </c>
      <c r="BM421" s="197" t="n">
        <v>4764.18994140625</v>
      </c>
      <c r="BN421" s="197" t="n">
        <v>4466.95849609375</v>
      </c>
      <c r="BO421" s="197" t="n">
        <v>0.0</v>
      </c>
      <c r="BP421" s="197" t="n">
        <v>1.5229113101959229</v>
      </c>
      <c r="BQ421" s="197" t="n">
        <v>2750.28125</v>
      </c>
      <c r="BR421" s="197" t="n">
        <v>0.0</v>
      </c>
      <c r="BS421" s="197" t="n">
        <v>999999.0</v>
      </c>
      <c r="BT421" s="197" t="n">
        <v>0.0</v>
      </c>
      <c r="BU421" s="197" t="n">
        <v>2597.84619140625</v>
      </c>
      <c r="BV421" s="197" t="n">
        <v>1817.9658203125</v>
      </c>
      <c r="BW421" s="197" t="n">
        <v>99000.0</v>
      </c>
      <c r="BX421" s="197" t="n">
        <v>2131.006103515625</v>
      </c>
      <c r="BY421" s="197" t="n">
        <v>1596.0792236328125</v>
      </c>
      <c r="BZ421" s="197" t="n">
        <v>99000.0</v>
      </c>
      <c r="CA421" s="197" t="n">
        <v>823.0115356445312</v>
      </c>
      <c r="CB421" s="197" t="n">
        <v>673.2205810546875</v>
      </c>
      <c r="CC421" s="197" t="n">
        <v>964.9122924804688</v>
      </c>
      <c r="CD421" s="197" t="n">
        <v>8202.818359375</v>
      </c>
      <c r="CE421" s="197" t="n">
        <v>6588.4267578125</v>
      </c>
      <c r="CF421" s="197" t="n">
        <v>19000.0</v>
      </c>
      <c r="CG421" s="197" t="n">
        <v>9733.0419921875</v>
      </c>
      <c r="CH421" s="197" t="n">
        <v>2098.05908203125</v>
      </c>
      <c r="CI421" s="197" t="n">
        <v>3787.957275390625</v>
      </c>
      <c r="CJ421" s="197" t="n">
        <v>5886.0166015625</v>
      </c>
      <c r="CK421" s="197" t="n">
        <v>20000.0</v>
      </c>
      <c r="CL421" s="197" t="n">
        <v>20000.0</v>
      </c>
      <c r="CM421" s="197" t="n">
        <v>20000.0</v>
      </c>
      <c r="CN421" s="197" t="n">
        <v>20000.0</v>
      </c>
      <c r="CO421" s="197" t="n">
        <v>20000.0</v>
      </c>
      <c r="CP421" s="197" t="n">
        <v>20000.0</v>
      </c>
      <c r="CQ421" s="197" t="n">
        <v>20000.0</v>
      </c>
      <c r="CR421" s="197" t="n">
        <v>4500.0</v>
      </c>
      <c r="CS421" s="197" t="n">
        <v>31.0</v>
      </c>
      <c r="CT421" s="197" t="n">
        <v>31.0</v>
      </c>
      <c r="CU421" s="197" t="n">
        <v>1038.4443359375</v>
      </c>
    </row>
    <row r="422" spans="2:99">
      <c r="B422" s="122" t="s">
        <v>822</v>
      </c>
      <c r="C422" s="197" t="n">
        <v>3252.0</v>
      </c>
      <c r="D422" s="197" t="n">
        <v>3157.0</v>
      </c>
      <c r="E422" s="197" t="n">
        <v>575.0</v>
      </c>
      <c r="F422" s="122" t="s">
        <v>822</v>
      </c>
      <c r="G422" s="197" t="n">
        <v>2873.416259765625</v>
      </c>
      <c r="H422" s="197" t="n">
        <v>936.9699096679688</v>
      </c>
      <c r="I422" s="197" t="n">
        <v>409.86907958984375</v>
      </c>
      <c r="J422" s="197" t="n">
        <v>309.3382263183594</v>
      </c>
      <c r="K422" s="197" t="n">
        <v>809.4022827148438</v>
      </c>
      <c r="L422" s="197" t="n">
        <v>4231.5673828125</v>
      </c>
      <c r="M422" s="197" t="n">
        <v>4231.5673828125</v>
      </c>
      <c r="N422" s="197" t="n">
        <v>3891.329345703125</v>
      </c>
      <c r="O422" s="197" t="n">
        <v>3891.329345703125</v>
      </c>
      <c r="P422" s="197" t="n">
        <v>3891.329345703125</v>
      </c>
      <c r="Q422" s="197" t="n">
        <v>11441.1533203125</v>
      </c>
      <c r="R422" s="197" t="n">
        <v>1764.355224609375</v>
      </c>
      <c r="S422" s="197" t="n">
        <v>0.0</v>
      </c>
      <c r="T422" s="197" t="n">
        <v>0.0</v>
      </c>
      <c r="U422" s="197" t="n">
        <v>-30.7836856842041</v>
      </c>
      <c r="V422" s="197" t="n">
        <v>3.846691370010376</v>
      </c>
      <c r="W422" s="197" t="n">
        <v>3.846691370010376</v>
      </c>
      <c r="X422" s="197" t="n">
        <v>0.0</v>
      </c>
      <c r="Y422" s="197" t="n">
        <v>0.0</v>
      </c>
      <c r="Z422" s="197" t="n">
        <v>4500.0</v>
      </c>
      <c r="AA422" s="197" t="n">
        <v>1.0</v>
      </c>
      <c r="AB422" s="197" t="n">
        <v>0.0</v>
      </c>
      <c r="AC422" s="197" t="n">
        <v>0.0</v>
      </c>
      <c r="AD422" s="197" t="n">
        <v>0.6499999761581421</v>
      </c>
      <c r="AE422" s="197" t="n">
        <v>8764.80859375</v>
      </c>
      <c r="AF422" s="197" t="n">
        <v>583.7198486328125</v>
      </c>
      <c r="AG422" s="197" t="n">
        <v>1948.2236328125</v>
      </c>
      <c r="AH422" s="197" t="n">
        <v>1356.88818359375</v>
      </c>
      <c r="AI422" s="197" t="n">
        <v>0.0</v>
      </c>
      <c r="AJ422" s="197" t="n">
        <v>0.0</v>
      </c>
      <c r="AK422" s="197" t="n">
        <v>36.17448425292969</v>
      </c>
      <c r="AL422" s="197" t="n">
        <v>6680.0</v>
      </c>
      <c r="AM422" s="197" t="n">
        <v>4231.5673828125</v>
      </c>
      <c r="AN422" s="197" t="n">
        <v>0.0</v>
      </c>
      <c r="AO422" s="197" t="n">
        <v>0.0</v>
      </c>
      <c r="AP422" s="197" t="n">
        <v>0.0</v>
      </c>
      <c r="AQ422" s="197" t="n">
        <v>315.43218994140625</v>
      </c>
      <c r="AR422" s="197" t="n">
        <v>646.6253051757812</v>
      </c>
      <c r="AS422" s="197" t="n">
        <v>0.0</v>
      </c>
      <c r="AT422" s="197" t="n">
        <v>999999.0</v>
      </c>
      <c r="AU422" s="197" t="n">
        <v>0.0</v>
      </c>
      <c r="AV422" s="197" t="n">
        <v>999999.0</v>
      </c>
      <c r="AW422" s="197" t="n">
        <v>0.0</v>
      </c>
      <c r="AX422" s="197" t="n">
        <v>0.0</v>
      </c>
      <c r="AY422" s="197" t="n">
        <v>999999.0</v>
      </c>
      <c r="AZ422" s="197" t="n">
        <v>0.0</v>
      </c>
      <c r="BA422" s="197" t="n">
        <v>999999.0</v>
      </c>
      <c r="BB422" s="197" t="n">
        <v>0.0</v>
      </c>
      <c r="BC422" s="197" t="n">
        <v>0.0</v>
      </c>
      <c r="BD422" s="197" t="n">
        <v>0.5456699132919312</v>
      </c>
      <c r="BE422" s="197" t="n">
        <v>0.6408158540725708</v>
      </c>
      <c r="BF422" s="197" t="n">
        <v>999998.0</v>
      </c>
      <c r="BG422" s="197" t="n">
        <v>3807.818359375</v>
      </c>
      <c r="BH422" s="197" t="n">
        <v>2889.717041015625</v>
      </c>
      <c r="BI422" s="197" t="n">
        <v>0.0</v>
      </c>
      <c r="BJ422" s="197" t="n">
        <v>999999.0</v>
      </c>
      <c r="BK422" s="197" t="n">
        <v>10073.060546875</v>
      </c>
      <c r="BL422" s="197" t="n">
        <v>10247.400390625</v>
      </c>
      <c r="BM422" s="197" t="n">
        <v>0.0</v>
      </c>
      <c r="BN422" s="197" t="n">
        <v>962.72705078125</v>
      </c>
      <c r="BO422" s="197" t="n">
        <v>1221.3052978515625</v>
      </c>
      <c r="BP422" s="197" t="n">
        <v>1.2006281614303589</v>
      </c>
      <c r="BQ422" s="197" t="n">
        <v>2839.596435546875</v>
      </c>
      <c r="BR422" s="197" t="n">
        <v>0.0</v>
      </c>
      <c r="BS422" s="197" t="n">
        <v>999999.0</v>
      </c>
      <c r="BT422" s="197" t="n">
        <v>0.0</v>
      </c>
      <c r="BU422" s="197" t="n">
        <v>2102.28466796875</v>
      </c>
      <c r="BV422" s="197" t="n">
        <v>2619.258056640625</v>
      </c>
      <c r="BW422" s="197" t="n">
        <v>99000.0</v>
      </c>
      <c r="BX422" s="197" t="n">
        <v>2446.271728515625</v>
      </c>
      <c r="BY422" s="197" t="n">
        <v>2148.735595703125</v>
      </c>
      <c r="BZ422" s="197" t="n">
        <v>99000.0</v>
      </c>
      <c r="CA422" s="197" t="n">
        <v>941.1404418945312</v>
      </c>
      <c r="CB422" s="197" t="n">
        <v>833.6575317382812</v>
      </c>
      <c r="CC422" s="197" t="n">
        <v>964.9122924804688</v>
      </c>
      <c r="CD422" s="197" t="n">
        <v>8982.26171875</v>
      </c>
      <c r="CE422" s="197" t="n">
        <v>8226.0439453125</v>
      </c>
      <c r="CF422" s="197" t="n">
        <v>15500.0</v>
      </c>
      <c r="CG422" s="197" t="n">
        <v>4331.75927734375</v>
      </c>
      <c r="CH422" s="197" t="n">
        <v>1434.0096435546875</v>
      </c>
      <c r="CI422" s="197" t="n">
        <v>4231.5673828125</v>
      </c>
      <c r="CJ422" s="197" t="n">
        <v>5665.5771484375</v>
      </c>
      <c r="CK422" s="197" t="n">
        <v>20000.0</v>
      </c>
      <c r="CL422" s="197" t="n">
        <v>20000.0</v>
      </c>
      <c r="CM422" s="197" t="n">
        <v>20000.0</v>
      </c>
      <c r="CN422" s="197" t="n">
        <v>20000.0</v>
      </c>
      <c r="CO422" s="197" t="n">
        <v>20000.0</v>
      </c>
      <c r="CP422" s="197" t="n">
        <v>20000.0</v>
      </c>
      <c r="CQ422" s="197" t="n">
        <v>20000.0</v>
      </c>
      <c r="CR422" s="197" t="n">
        <v>4500.0</v>
      </c>
      <c r="CS422" s="197" t="n">
        <v>17.0</v>
      </c>
      <c r="CT422" s="197" t="n">
        <v>17.0</v>
      </c>
      <c r="CU422" s="197" t="n">
        <v>882.1776123046875</v>
      </c>
    </row>
    <row r="423" spans="2:99">
      <c r="B423" s="122" t="s">
        <v>823</v>
      </c>
      <c r="C423" s="197" t="n">
        <v>3252.0</v>
      </c>
      <c r="D423" s="197" t="n">
        <v>2788.0</v>
      </c>
      <c r="E423" s="197" t="n">
        <v>531.0</v>
      </c>
      <c r="F423" s="122" t="s">
        <v>823</v>
      </c>
      <c r="G423" s="197" t="n">
        <v>3252.0</v>
      </c>
      <c r="H423" s="197" t="n">
        <v>2527.43212890625</v>
      </c>
      <c r="I423" s="197" t="n">
        <v>531.0</v>
      </c>
      <c r="J423" s="197" t="n">
        <v>514.9413452148438</v>
      </c>
      <c r="K423" s="197" t="n">
        <v>1067.0</v>
      </c>
      <c r="L423" s="197" t="n">
        <v>4216.0703125</v>
      </c>
      <c r="M423" s="197" t="n">
        <v>4216.0703125</v>
      </c>
      <c r="N423" s="197" t="n">
        <v>6964.39794921875</v>
      </c>
      <c r="O423" s="197" t="n">
        <v>6964.39794921875</v>
      </c>
      <c r="P423" s="197" t="n">
        <v>6964.39794921875</v>
      </c>
      <c r="Q423" s="197" t="n">
        <v>52592.25</v>
      </c>
      <c r="R423" s="197" t="n">
        <v>8142.56005859375</v>
      </c>
      <c r="S423" s="197" t="n">
        <v>0.0</v>
      </c>
      <c r="T423" s="197" t="n">
        <v>1979.669921875</v>
      </c>
      <c r="U423" s="197" t="n">
        <v>38483.4921875</v>
      </c>
      <c r="V423" s="197" t="n">
        <v>94500.6171875</v>
      </c>
      <c r="W423" s="197" t="n">
        <v>41882.85546875</v>
      </c>
      <c r="X423" s="197" t="n">
        <v>11547.1591796875</v>
      </c>
      <c r="Y423" s="197" t="n">
        <v>0.0</v>
      </c>
      <c r="Z423" s="197" t="n">
        <v>4500.0</v>
      </c>
      <c r="AA423" s="197" t="n">
        <v>1.0</v>
      </c>
      <c r="AB423" s="197" t="n">
        <v>0.0</v>
      </c>
      <c r="AC423" s="197" t="n">
        <v>0.0</v>
      </c>
      <c r="AD423" s="197" t="n">
        <v>0.6499999761581421</v>
      </c>
      <c r="AE423" s="197" t="n">
        <v>68202.125</v>
      </c>
      <c r="AF423" s="197" t="n">
        <v>5776.07666015625</v>
      </c>
      <c r="AG423" s="197" t="n">
        <v>22530.650390625</v>
      </c>
      <c r="AH423" s="197" t="n">
        <v>15433.173828125</v>
      </c>
      <c r="AI423" s="197" t="n">
        <v>13967.6875</v>
      </c>
      <c r="AJ423" s="197" t="n">
        <v>0.0</v>
      </c>
      <c r="AK423" s="197" t="n">
        <v>1682.6531982421875</v>
      </c>
      <c r="AL423" s="197" t="n">
        <v>7678.064453125</v>
      </c>
      <c r="AM423" s="197" t="n">
        <v>4216.0703125</v>
      </c>
      <c r="AN423" s="197" t="n">
        <v>0.0</v>
      </c>
      <c r="AO423" s="197" t="n">
        <v>0.0</v>
      </c>
      <c r="AP423" s="197" t="n">
        <v>0.0</v>
      </c>
      <c r="AQ423" s="197" t="n">
        <v>473.1482849121094</v>
      </c>
      <c r="AR423" s="197" t="n">
        <v>662.2506103515625</v>
      </c>
      <c r="AS423" s="197" t="n">
        <v>0.0</v>
      </c>
      <c r="AT423" s="197" t="n">
        <v>999999.0</v>
      </c>
      <c r="AU423" s="197" t="n">
        <v>0.0</v>
      </c>
      <c r="AV423" s="197" t="n">
        <v>999999.0</v>
      </c>
      <c r="AW423" s="197" t="n">
        <v>0.0</v>
      </c>
      <c r="AX423" s="197" t="n">
        <v>0.0</v>
      </c>
      <c r="AY423" s="197" t="n">
        <v>999999.0</v>
      </c>
      <c r="AZ423" s="197" t="n">
        <v>0.0</v>
      </c>
      <c r="BA423" s="197" t="n">
        <v>999999.0</v>
      </c>
      <c r="BB423" s="197" t="n">
        <v>0.0</v>
      </c>
      <c r="BC423" s="197" t="n">
        <v>0.0</v>
      </c>
      <c r="BD423" s="197" t="n">
        <v>0.0</v>
      </c>
      <c r="BE423" s="197" t="n">
        <v>0.2741108238697052</v>
      </c>
      <c r="BF423" s="197" t="n">
        <v>999998.0</v>
      </c>
      <c r="BG423" s="197" t="n">
        <v>999998.0</v>
      </c>
      <c r="BH423" s="197" t="n">
        <v>11458.7744140625</v>
      </c>
      <c r="BI423" s="197" t="n">
        <v>0.0</v>
      </c>
      <c r="BJ423" s="197" t="n">
        <v>999999.0</v>
      </c>
      <c r="BK423" s="197" t="n">
        <v>999999.0</v>
      </c>
      <c r="BL423" s="197" t="n">
        <v>35650.1015625</v>
      </c>
      <c r="BM423" s="197" t="n">
        <v>0.0</v>
      </c>
      <c r="BN423" s="197" t="n">
        <v>0.0</v>
      </c>
      <c r="BO423" s="197" t="n">
        <v>45570.6015625</v>
      </c>
      <c r="BP423" s="197" t="n">
        <v>0.0</v>
      </c>
      <c r="BQ423" s="197" t="n">
        <v>999999.0</v>
      </c>
      <c r="BR423" s="197" t="n">
        <v>0.0</v>
      </c>
      <c r="BS423" s="197" t="n">
        <v>999999.0</v>
      </c>
      <c r="BT423" s="197" t="n">
        <v>0.0</v>
      </c>
      <c r="BU423" s="197" t="n">
        <v>2287.691162109375</v>
      </c>
      <c r="BV423" s="197" t="n">
        <v>2132.785400390625</v>
      </c>
      <c r="BW423" s="197" t="n">
        <v>99000.0</v>
      </c>
      <c r="BX423" s="197" t="n">
        <v>2049.03466796875</v>
      </c>
      <c r="BY423" s="197" t="n">
        <v>2490.115966796875</v>
      </c>
      <c r="BZ423" s="197" t="n">
        <v>99000.0</v>
      </c>
      <c r="CA423" s="197" t="n">
        <v>734.2911987304688</v>
      </c>
      <c r="CB423" s="197" t="n">
        <v>949.2520751953125</v>
      </c>
      <c r="CC423" s="197" t="n">
        <v>964.9122924804688</v>
      </c>
      <c r="CD423" s="197" t="n">
        <v>8453.326171875</v>
      </c>
      <c r="CE423" s="197" t="n">
        <v>9095.5771484375</v>
      </c>
      <c r="CF423" s="197" t="n">
        <v>15500.0</v>
      </c>
      <c r="CG423" s="197" t="n">
        <v>0.0</v>
      </c>
      <c r="CH423" s="197" t="n">
        <v>300.0</v>
      </c>
      <c r="CI423" s="197" t="n">
        <v>3544.98876953125</v>
      </c>
      <c r="CJ423" s="197" t="n">
        <v>3844.98876953125</v>
      </c>
      <c r="CK423" s="197" t="n">
        <v>20000.0</v>
      </c>
      <c r="CL423" s="197" t="n">
        <v>20000.0</v>
      </c>
      <c r="CM423" s="197" t="n">
        <v>20000.0</v>
      </c>
      <c r="CN423" s="197" t="n">
        <v>20000.0</v>
      </c>
      <c r="CO423" s="197" t="n">
        <v>20000.0</v>
      </c>
      <c r="CP423" s="197" t="n">
        <v>20000.0</v>
      </c>
      <c r="CQ423" s="197" t="n">
        <v>20000.0</v>
      </c>
      <c r="CR423" s="197" t="n">
        <v>4500.0</v>
      </c>
      <c r="CS423" s="197" t="n">
        <v>0.0</v>
      </c>
      <c r="CT423" s="197" t="n">
        <v>0.0</v>
      </c>
      <c r="CU423" s="197" t="n">
        <v>4071.280029296875</v>
      </c>
    </row>
    <row r="424" spans="2:99">
      <c r="B424" s="122" t="s">
        <v>824</v>
      </c>
      <c r="C424" s="197" t="n">
        <v>3252.0</v>
      </c>
      <c r="D424" s="197" t="n">
        <v>2788.0</v>
      </c>
      <c r="E424" s="197" t="n">
        <v>393.0</v>
      </c>
      <c r="F424" s="122" t="s">
        <v>824</v>
      </c>
      <c r="G424" s="197" t="n">
        <v>3252.0</v>
      </c>
      <c r="H424" s="197" t="n">
        <v>2788.0</v>
      </c>
      <c r="I424" s="197" t="n">
        <v>393.0</v>
      </c>
      <c r="J424" s="197" t="n">
        <v>715.1470336914062</v>
      </c>
      <c r="K424" s="197" t="n">
        <v>1067.0</v>
      </c>
      <c r="L424" s="197" t="n">
        <v>4219.5458984375</v>
      </c>
      <c r="M424" s="197" t="n">
        <v>4219.5458984375</v>
      </c>
      <c r="N424" s="197" t="n">
        <v>6184.81787109375</v>
      </c>
      <c r="O424" s="197" t="n">
        <v>6184.81787109375</v>
      </c>
      <c r="P424" s="197" t="n">
        <v>6184.81787109375</v>
      </c>
      <c r="Q424" s="197" t="n">
        <v>76643.140625</v>
      </c>
      <c r="R424" s="197" t="n">
        <v>19183.560546875</v>
      </c>
      <c r="S424" s="197" t="n">
        <v>0.0</v>
      </c>
      <c r="T424" s="197" t="n">
        <v>1758.390869140625</v>
      </c>
      <c r="U424" s="197" t="n">
        <v>63661.74609375</v>
      </c>
      <c r="V424" s="197" t="n">
        <v>155599.296875</v>
      </c>
      <c r="W424" s="197" t="n">
        <v>90776.03125</v>
      </c>
      <c r="X424" s="197" t="n">
        <v>64823.26953125</v>
      </c>
      <c r="Y424" s="197" t="n">
        <v>0.0</v>
      </c>
      <c r="Z424" s="197" t="n">
        <v>6000.0</v>
      </c>
      <c r="AA424" s="197" t="n">
        <v>1.0</v>
      </c>
      <c r="AB424" s="197" t="n">
        <v>0.0</v>
      </c>
      <c r="AC424" s="197" t="n">
        <v>0.0</v>
      </c>
      <c r="AD424" s="197" t="n">
        <v>0.6499999761581421</v>
      </c>
      <c r="AE424" s="197" t="n">
        <v>108999.28125</v>
      </c>
      <c r="AF424" s="197" t="n">
        <v>18428.91796875</v>
      </c>
      <c r="AG424" s="197" t="n">
        <v>26322.04296875</v>
      </c>
      <c r="AH424" s="197" t="n">
        <v>16627.9140625</v>
      </c>
      <c r="AI424" s="197" t="n">
        <v>15313.9580078125</v>
      </c>
      <c r="AJ424" s="197" t="n">
        <v>14042.0322265625</v>
      </c>
      <c r="AK424" s="197" t="n">
        <v>15194.142578125</v>
      </c>
      <c r="AL424" s="197" t="n">
        <v>8500.0</v>
      </c>
      <c r="AM424" s="197" t="n">
        <v>4219.5458984375</v>
      </c>
      <c r="AN424" s="197" t="n">
        <v>0.0</v>
      </c>
      <c r="AO424" s="197" t="n">
        <v>0.0</v>
      </c>
      <c r="AP424" s="197" t="n">
        <v>0.0</v>
      </c>
      <c r="AQ424" s="197" t="n">
        <v>630.8643798828125</v>
      </c>
      <c r="AR424" s="197" t="n">
        <v>711.3333129882812</v>
      </c>
      <c r="AS424" s="197" t="n">
        <v>0.0</v>
      </c>
      <c r="AT424" s="197" t="n">
        <v>999999.0</v>
      </c>
      <c r="AU424" s="197" t="n">
        <v>0.0</v>
      </c>
      <c r="AV424" s="197" t="n">
        <v>999999.0</v>
      </c>
      <c r="AW424" s="197" t="n">
        <v>0.0</v>
      </c>
      <c r="AX424" s="197" t="n">
        <v>0.0</v>
      </c>
      <c r="AY424" s="197" t="n">
        <v>999999.0</v>
      </c>
      <c r="AZ424" s="197" t="n">
        <v>0.0</v>
      </c>
      <c r="BA424" s="197" t="n">
        <v>999999.0</v>
      </c>
      <c r="BB424" s="197" t="n">
        <v>0.0</v>
      </c>
      <c r="BC424" s="197" t="n">
        <v>0.0</v>
      </c>
      <c r="BD424" s="197" t="n">
        <v>0.0</v>
      </c>
      <c r="BE424" s="197" t="n">
        <v>0.0</v>
      </c>
      <c r="BF424" s="197" t="n">
        <v>999999.0</v>
      </c>
      <c r="BG424" s="197" t="n">
        <v>999999.0</v>
      </c>
      <c r="BH424" s="197" t="n">
        <v>999999.0</v>
      </c>
      <c r="BI424" s="197" t="n">
        <v>0.0</v>
      </c>
      <c r="BJ424" s="197" t="n">
        <v>999999.0</v>
      </c>
      <c r="BK424" s="197" t="n">
        <v>999999.0</v>
      </c>
      <c r="BL424" s="197" t="n">
        <v>999999.0</v>
      </c>
      <c r="BM424" s="197" t="n">
        <v>0.0</v>
      </c>
      <c r="BN424" s="197" t="n">
        <v>0.0</v>
      </c>
      <c r="BO424" s="197" t="n">
        <v>0.0</v>
      </c>
      <c r="BP424" s="197" t="n">
        <v>0.0</v>
      </c>
      <c r="BQ424" s="197" t="n">
        <v>999999.0</v>
      </c>
      <c r="BR424" s="197" t="n">
        <v>0.0</v>
      </c>
      <c r="BS424" s="197" t="n">
        <v>999999.0</v>
      </c>
      <c r="BT424" s="197" t="n">
        <v>0.0</v>
      </c>
      <c r="BU424" s="197" t="n">
        <v>722.969970703125</v>
      </c>
      <c r="BV424" s="197" t="n">
        <v>2705.2587890625</v>
      </c>
      <c r="BW424" s="197" t="n">
        <v>99000.0</v>
      </c>
      <c r="BX424" s="197" t="n">
        <v>242.85586547851562</v>
      </c>
      <c r="BY424" s="197" t="n">
        <v>2352.49267578125</v>
      </c>
      <c r="BZ424" s="197" t="n">
        <v>99000.0</v>
      </c>
      <c r="CA424" s="197" t="n">
        <v>734.4485473632812</v>
      </c>
      <c r="CB424" s="197" t="n">
        <v>803.0770874023438</v>
      </c>
      <c r="CC424" s="197" t="n">
        <v>631.5789184570312</v>
      </c>
      <c r="CD424" s="197" t="n">
        <v>321.67657470703125</v>
      </c>
      <c r="CE424" s="197" t="n">
        <v>9054.1005859375</v>
      </c>
      <c r="CF424" s="197" t="n">
        <v>12500.0</v>
      </c>
      <c r="CG424" s="197" t="n">
        <v>0.0</v>
      </c>
      <c r="CH424" s="197" t="n">
        <v>300.0</v>
      </c>
      <c r="CI424" s="197" t="n">
        <v>2855.42431640625</v>
      </c>
      <c r="CJ424" s="197" t="n">
        <v>3155.42431640625</v>
      </c>
      <c r="CK424" s="197" t="n">
        <v>20000.0</v>
      </c>
      <c r="CL424" s="197" t="n">
        <v>20000.0</v>
      </c>
      <c r="CM424" s="197" t="n">
        <v>20000.0</v>
      </c>
      <c r="CN424" s="197" t="n">
        <v>20000.0</v>
      </c>
      <c r="CO424" s="197" t="n">
        <v>20000.0</v>
      </c>
      <c r="CP424" s="197" t="n">
        <v>20000.0</v>
      </c>
      <c r="CQ424" s="197" t="n">
        <v>20000.0</v>
      </c>
      <c r="CR424" s="197" t="n">
        <v>4500.0</v>
      </c>
      <c r="CS424" s="197" t="n">
        <v>0.0</v>
      </c>
      <c r="CT424" s="197" t="n">
        <v>0.0</v>
      </c>
      <c r="CU424" s="197" t="n">
        <v>9591.7802734375</v>
      </c>
    </row>
    <row r="425" spans="2:99">
      <c r="B425" s="122" t="s">
        <v>825</v>
      </c>
      <c r="C425" s="197" t="n">
        <v>3288.0</v>
      </c>
      <c r="D425" s="197" t="n">
        <v>2788.0</v>
      </c>
      <c r="E425" s="197" t="n">
        <v>391.0</v>
      </c>
      <c r="F425" s="122" t="s">
        <v>825</v>
      </c>
      <c r="G425" s="197" t="n">
        <v>3288.0</v>
      </c>
      <c r="H425" s="197" t="n">
        <v>2788.0</v>
      </c>
      <c r="I425" s="197" t="n">
        <v>391.0</v>
      </c>
      <c r="J425" s="197" t="n">
        <v>897.6788330078125</v>
      </c>
      <c r="K425" s="197" t="n">
        <v>1067.0</v>
      </c>
      <c r="L425" s="197" t="n">
        <v>4231.73095703125</v>
      </c>
      <c r="M425" s="197" t="n">
        <v>4231.73095703125</v>
      </c>
      <c r="N425" s="197" t="n">
        <v>6340.15673828125</v>
      </c>
      <c r="O425" s="197" t="n">
        <v>6340.15673828125</v>
      </c>
      <c r="P425" s="197" t="n">
        <v>6340.15673828125</v>
      </c>
      <c r="Q425" s="197" t="n">
        <v>61277.7265625</v>
      </c>
      <c r="R425" s="197" t="n">
        <v>11558.0859375</v>
      </c>
      <c r="S425" s="197" t="n">
        <v>0.0</v>
      </c>
      <c r="T425" s="197" t="n">
        <v>332.5343322753906</v>
      </c>
      <c r="U425" s="197" t="n">
        <v>18154.89453125</v>
      </c>
      <c r="V425" s="197" t="n">
        <v>67211.765625</v>
      </c>
      <c r="W425" s="197" t="n">
        <v>38226.6875</v>
      </c>
      <c r="X425" s="197" t="n">
        <v>28985.078125</v>
      </c>
      <c r="Y425" s="197" t="n">
        <v>0.0</v>
      </c>
      <c r="Z425" s="197" t="n">
        <v>15696.12109375</v>
      </c>
      <c r="AA425" s="197" t="n">
        <v>1.0</v>
      </c>
      <c r="AB425" s="197" t="n">
        <v>0.0</v>
      </c>
      <c r="AC425" s="197" t="n">
        <v>0.0</v>
      </c>
      <c r="AD425" s="197" t="n">
        <v>0.3499999940395355</v>
      </c>
      <c r="AE425" s="197" t="n">
        <v>32698.1328125</v>
      </c>
      <c r="AF425" s="197" t="n">
        <v>10799.6259765625</v>
      </c>
      <c r="AG425" s="197" t="n">
        <v>17482.02734375</v>
      </c>
      <c r="AH425" s="197" t="n">
        <v>6735.60302734375</v>
      </c>
      <c r="AI425" s="197" t="n">
        <v>5244.53271484375</v>
      </c>
      <c r="AJ425" s="197" t="n">
        <v>9537.001953125</v>
      </c>
      <c r="AK425" s="197" t="n">
        <v>10069.78125</v>
      </c>
      <c r="AL425" s="197" t="n">
        <v>8437.2412109375</v>
      </c>
      <c r="AM425" s="197" t="n">
        <v>4231.73095703125</v>
      </c>
      <c r="AN425" s="197" t="n">
        <v>0.0</v>
      </c>
      <c r="AO425" s="197" t="n">
        <v>0.0</v>
      </c>
      <c r="AP425" s="197" t="n">
        <v>0.0</v>
      </c>
      <c r="AQ425" s="197" t="n">
        <v>788.5805053710938</v>
      </c>
      <c r="AR425" s="197" t="n">
        <v>889.1666870117188</v>
      </c>
      <c r="AS425" s="197" t="n">
        <v>0.0</v>
      </c>
      <c r="AT425" s="197" t="n">
        <v>999999.0</v>
      </c>
      <c r="AU425" s="197" t="n">
        <v>0.0</v>
      </c>
      <c r="AV425" s="197" t="n">
        <v>999999.0</v>
      </c>
      <c r="AW425" s="197" t="n">
        <v>0.0</v>
      </c>
      <c r="AX425" s="197" t="n">
        <v>0.0</v>
      </c>
      <c r="AY425" s="197" t="n">
        <v>999999.0</v>
      </c>
      <c r="AZ425" s="197" t="n">
        <v>0.0</v>
      </c>
      <c r="BA425" s="197" t="n">
        <v>999999.0</v>
      </c>
      <c r="BB425" s="197" t="n">
        <v>0.0</v>
      </c>
      <c r="BC425" s="197" t="n">
        <v>0.0</v>
      </c>
      <c r="BD425" s="197" t="n">
        <v>0.0</v>
      </c>
      <c r="BE425" s="197" t="n">
        <v>0.0</v>
      </c>
      <c r="BF425" s="197" t="n">
        <v>999999.0</v>
      </c>
      <c r="BG425" s="197" t="n">
        <v>999999.0</v>
      </c>
      <c r="BH425" s="197" t="n">
        <v>999999.0</v>
      </c>
      <c r="BI425" s="197" t="n">
        <v>0.0</v>
      </c>
      <c r="BJ425" s="197" t="n">
        <v>999999.0</v>
      </c>
      <c r="BK425" s="197" t="n">
        <v>999999.0</v>
      </c>
      <c r="BL425" s="197" t="n">
        <v>999999.0</v>
      </c>
      <c r="BM425" s="197" t="n">
        <v>0.0</v>
      </c>
      <c r="BN425" s="197" t="n">
        <v>0.0</v>
      </c>
      <c r="BO425" s="197" t="n">
        <v>0.0</v>
      </c>
      <c r="BP425" s="197" t="n">
        <v>0.0</v>
      </c>
      <c r="BQ425" s="197" t="n">
        <v>999999.0</v>
      </c>
      <c r="BR425" s="197" t="n">
        <v>0.0</v>
      </c>
      <c r="BS425" s="197" t="n">
        <v>999999.0</v>
      </c>
      <c r="BT425" s="197" t="n">
        <v>0.0</v>
      </c>
      <c r="BU425" s="197" t="n">
        <v>264.09844970703125</v>
      </c>
      <c r="BV425" s="197" t="n">
        <v>722.5682983398438</v>
      </c>
      <c r="BW425" s="197" t="n">
        <v>99000.0</v>
      </c>
      <c r="BX425" s="197" t="n">
        <v>188.26463317871094</v>
      </c>
      <c r="BY425" s="197" t="n">
        <v>231.49269104003906</v>
      </c>
      <c r="BZ425" s="197" t="n">
        <v>99000.0</v>
      </c>
      <c r="CA425" s="197" t="n">
        <v>392.8586120605469</v>
      </c>
      <c r="CB425" s="197" t="n">
        <v>785.8803100585938</v>
      </c>
      <c r="CC425" s="197" t="n">
        <v>631.5789184570312</v>
      </c>
      <c r="CD425" s="197" t="n">
        <v>206.99453735351562</v>
      </c>
      <c r="CE425" s="197" t="n">
        <v>291.38433837890625</v>
      </c>
      <c r="CF425" s="197" t="n">
        <v>8000.0</v>
      </c>
      <c r="CG425" s="197" t="n">
        <v>0.0</v>
      </c>
      <c r="CH425" s="197" t="n">
        <v>300.0</v>
      </c>
      <c r="CI425" s="197" t="n">
        <v>2367.995361328125</v>
      </c>
      <c r="CJ425" s="197" t="n">
        <v>2667.995361328125</v>
      </c>
      <c r="CK425" s="197" t="n">
        <v>20000.0</v>
      </c>
      <c r="CL425" s="197" t="n">
        <v>20000.0</v>
      </c>
      <c r="CM425" s="197" t="n">
        <v>20000.0</v>
      </c>
      <c r="CN425" s="197" t="n">
        <v>20000.0</v>
      </c>
      <c r="CO425" s="197" t="n">
        <v>20000.0</v>
      </c>
      <c r="CP425" s="197" t="n">
        <v>20000.0</v>
      </c>
      <c r="CQ425" s="197" t="n">
        <v>20000.0</v>
      </c>
      <c r="CR425" s="197" t="n">
        <v>4500.0</v>
      </c>
      <c r="CS425" s="197" t="n">
        <v>0.0</v>
      </c>
      <c r="CT425" s="197" t="n">
        <v>0.0</v>
      </c>
      <c r="CU425" s="197" t="n">
        <v>2889.521484375</v>
      </c>
    </row>
    <row r="426" spans="2:99">
      <c r="B426" s="122" t="s">
        <v>826</v>
      </c>
      <c r="C426" s="197" t="n">
        <v>4014.0</v>
      </c>
      <c r="D426" s="197" t="n">
        <v>3018.0</v>
      </c>
      <c r="E426" s="197" t="n">
        <v>597.0</v>
      </c>
      <c r="F426" s="122" t="s">
        <v>826</v>
      </c>
      <c r="G426" s="197" t="n">
        <v>3973.121337890625</v>
      </c>
      <c r="H426" s="197" t="n">
        <v>3018.0</v>
      </c>
      <c r="I426" s="197" t="n">
        <v>597.0</v>
      </c>
      <c r="J426" s="197" t="n">
        <v>972.0</v>
      </c>
      <c r="K426" s="197" t="n">
        <v>1067.0</v>
      </c>
      <c r="L426" s="197" t="n">
        <v>2968.19140625</v>
      </c>
      <c r="M426" s="197" t="n">
        <v>2968.19140625</v>
      </c>
      <c r="N426" s="197" t="n">
        <v>6292.5185546875</v>
      </c>
      <c r="O426" s="197" t="n">
        <v>6292.5185546875</v>
      </c>
      <c r="P426" s="197" t="n">
        <v>6292.5185546875</v>
      </c>
      <c r="Q426" s="197" t="n">
        <v>36485.1484375</v>
      </c>
      <c r="R426" s="197" t="n">
        <v>7898.28955078125</v>
      </c>
      <c r="S426" s="197" t="n">
        <v>0.0</v>
      </c>
      <c r="T426" s="197" t="n">
        <v>77.43099212646484</v>
      </c>
      <c r="U426" s="197" t="n">
        <v>1104.851318359375</v>
      </c>
      <c r="V426" s="197" t="n">
        <v>23683.3828125</v>
      </c>
      <c r="W426" s="197" t="n">
        <v>0.0</v>
      </c>
      <c r="X426" s="197" t="n">
        <v>3690.012939453125</v>
      </c>
      <c r="Y426" s="197" t="n">
        <v>0.0</v>
      </c>
      <c r="Z426" s="197" t="n">
        <v>12701.61328125</v>
      </c>
      <c r="AA426" s="197" t="n">
        <v>1.0</v>
      </c>
      <c r="AB426" s="197" t="n">
        <v>0.0</v>
      </c>
      <c r="AC426" s="197" t="n">
        <v>0.0</v>
      </c>
      <c r="AD426" s="197" t="n">
        <v>0.3499999940395355</v>
      </c>
      <c r="AE426" s="197" t="n">
        <v>16401.443359375</v>
      </c>
      <c r="AF426" s="197" t="n">
        <v>9908.921875</v>
      </c>
      <c r="AG426" s="197" t="n">
        <v>0.0</v>
      </c>
      <c r="AH426" s="197" t="n">
        <v>2010.2447509765625</v>
      </c>
      <c r="AI426" s="197" t="n">
        <v>744.7579956054688</v>
      </c>
      <c r="AJ426" s="197" t="n">
        <v>4724.6455078125</v>
      </c>
      <c r="AK426" s="197" t="n">
        <v>4873.13427734375</v>
      </c>
      <c r="AL426" s="197" t="n">
        <v>7560.64501953125</v>
      </c>
      <c r="AM426" s="197" t="n">
        <v>4302.220703125</v>
      </c>
      <c r="AN426" s="197" t="n">
        <v>0.0</v>
      </c>
      <c r="AO426" s="197" t="n">
        <v>0.0</v>
      </c>
      <c r="AP426" s="197" t="n">
        <v>0.0</v>
      </c>
      <c r="AQ426" s="197" t="n">
        <v>971.0</v>
      </c>
      <c r="AR426" s="197" t="n">
        <v>1067.0</v>
      </c>
      <c r="AS426" s="197" t="n">
        <v>0.0</v>
      </c>
      <c r="AT426" s="197" t="n">
        <v>999999.0</v>
      </c>
      <c r="AU426" s="197" t="n">
        <v>0.0</v>
      </c>
      <c r="AV426" s="197" t="n">
        <v>999999.0</v>
      </c>
      <c r="AW426" s="197" t="n">
        <v>0.0</v>
      </c>
      <c r="AX426" s="197" t="n">
        <v>0.0</v>
      </c>
      <c r="AY426" s="197" t="n">
        <v>999999.0</v>
      </c>
      <c r="AZ426" s="197" t="n">
        <v>0.0</v>
      </c>
      <c r="BA426" s="197" t="n">
        <v>999999.0</v>
      </c>
      <c r="BB426" s="197" t="n">
        <v>0.0</v>
      </c>
      <c r="BC426" s="197" t="n">
        <v>0.0</v>
      </c>
      <c r="BD426" s="197" t="n">
        <v>0.0</v>
      </c>
      <c r="BE426" s="197" t="n">
        <v>0.0</v>
      </c>
      <c r="BF426" s="197" t="n">
        <v>999999.0</v>
      </c>
      <c r="BG426" s="197" t="n">
        <v>999999.0</v>
      </c>
      <c r="BH426" s="197" t="n">
        <v>999999.0</v>
      </c>
      <c r="BI426" s="197" t="n">
        <v>0.0</v>
      </c>
      <c r="BJ426" s="197" t="n">
        <v>999999.0</v>
      </c>
      <c r="BK426" s="197" t="n">
        <v>999999.0</v>
      </c>
      <c r="BL426" s="197" t="n">
        <v>999999.0</v>
      </c>
      <c r="BM426" s="197" t="n">
        <v>0.0</v>
      </c>
      <c r="BN426" s="197" t="n">
        <v>0.0</v>
      </c>
      <c r="BO426" s="197" t="n">
        <v>0.0</v>
      </c>
      <c r="BP426" s="197" t="n">
        <v>0.0</v>
      </c>
      <c r="BQ426" s="197" t="n">
        <v>999999.0</v>
      </c>
      <c r="BR426" s="197" t="n">
        <v>0.0</v>
      </c>
      <c r="BS426" s="197" t="n">
        <v>999999.0</v>
      </c>
      <c r="BT426" s="197" t="n">
        <v>0.0</v>
      </c>
      <c r="BU426" s="197" t="n">
        <v>240.65528869628906</v>
      </c>
      <c r="BV426" s="197" t="n">
        <v>265.0027160644531</v>
      </c>
      <c r="BW426" s="197" t="n">
        <v>99000.0</v>
      </c>
      <c r="BX426" s="197" t="n">
        <v>188.61083984375</v>
      </c>
      <c r="BY426" s="197" t="n">
        <v>188.3646697998047</v>
      </c>
      <c r="BZ426" s="197" t="n">
        <v>99000.0</v>
      </c>
      <c r="CA426" s="197" t="n">
        <v>347.0104675292969</v>
      </c>
      <c r="CB426" s="197" t="n">
        <v>395.0733947753906</v>
      </c>
      <c r="CC426" s="197" t="n">
        <v>631.5789184570312</v>
      </c>
      <c r="CD426" s="197" t="n">
        <v>206.34375</v>
      </c>
      <c r="CE426" s="197" t="n">
        <v>207.00160217285156</v>
      </c>
      <c r="CF426" s="197" t="n">
        <v>8000.0</v>
      </c>
      <c r="CG426" s="197" t="n">
        <v>0.0</v>
      </c>
      <c r="CH426" s="197" t="n">
        <v>2955.08154296875</v>
      </c>
      <c r="CI426" s="197" t="n">
        <v>2500.0</v>
      </c>
      <c r="CJ426" s="197" t="n">
        <v>5455.08154296875</v>
      </c>
      <c r="CK426" s="197" t="n">
        <v>20000.0</v>
      </c>
      <c r="CL426" s="197" t="n">
        <v>20000.0</v>
      </c>
      <c r="CM426" s="197" t="n">
        <v>20000.0</v>
      </c>
      <c r="CN426" s="197" t="n">
        <v>20000.0</v>
      </c>
      <c r="CO426" s="197" t="n">
        <v>20000.0</v>
      </c>
      <c r="CP426" s="197" t="n">
        <v>20000.0</v>
      </c>
      <c r="CQ426" s="197" t="n">
        <v>20000.0</v>
      </c>
      <c r="CR426" s="197" t="n">
        <v>5000.0</v>
      </c>
      <c r="CS426" s="197" t="n">
        <v>0.0</v>
      </c>
      <c r="CT426" s="197" t="n">
        <v>0.0</v>
      </c>
      <c r="CU426" s="197" t="n">
        <v>1974.5723876953125</v>
      </c>
    </row>
    <row r="427" spans="2:99">
      <c r="B427" s="122" t="s">
        <v>827</v>
      </c>
      <c r="C427" s="197" t="n">
        <v>4552.0</v>
      </c>
      <c r="D427" s="197" t="n">
        <v>3427.0</v>
      </c>
      <c r="E427" s="197" t="n">
        <v>800.0</v>
      </c>
      <c r="F427" s="122" t="s">
        <v>827</v>
      </c>
      <c r="G427" s="197" t="n">
        <v>4492.91259765625</v>
      </c>
      <c r="H427" s="197" t="n">
        <v>3427.0</v>
      </c>
      <c r="I427" s="197" t="n">
        <v>800.0</v>
      </c>
      <c r="J427" s="197" t="n">
        <v>838.5765991210938</v>
      </c>
      <c r="K427" s="197" t="n">
        <v>868.8370971679688</v>
      </c>
      <c r="L427" s="197" t="n">
        <v>821.9937744140625</v>
      </c>
      <c r="M427" s="197" t="n">
        <v>821.9937744140625</v>
      </c>
      <c r="N427" s="197" t="n">
        <v>821.9937744140625</v>
      </c>
      <c r="O427" s="197" t="n">
        <v>821.9937744140625</v>
      </c>
      <c r="P427" s="197" t="n">
        <v>821.9937744140625</v>
      </c>
      <c r="Q427" s="197" t="n">
        <v>22423.408203125</v>
      </c>
      <c r="R427" s="197" t="n">
        <v>6575.9501953125</v>
      </c>
      <c r="S427" s="197" t="n">
        <v>0.0</v>
      </c>
      <c r="T427" s="197" t="n">
        <v>0.0</v>
      </c>
      <c r="U427" s="197" t="n">
        <v>298.2041015625</v>
      </c>
      <c r="V427" s="197" t="n">
        <v>18195.146484375</v>
      </c>
      <c r="W427" s="197" t="n">
        <v>8731.72265625</v>
      </c>
      <c r="X427" s="197" t="n">
        <v>9463.423828125</v>
      </c>
      <c r="Y427" s="197" t="n">
        <v>0.0</v>
      </c>
      <c r="Z427" s="197" t="n">
        <v>9718.75</v>
      </c>
      <c r="AA427" s="197" t="n">
        <v>1.0</v>
      </c>
      <c r="AB427" s="197" t="n">
        <v>0.0</v>
      </c>
      <c r="AC427" s="197" t="n">
        <v>0.0</v>
      </c>
      <c r="AD427" s="197" t="n">
        <v>0.3499999940395355</v>
      </c>
      <c r="AE427" s="197" t="n">
        <v>10763.2412109375</v>
      </c>
      <c r="AF427" s="197" t="n">
        <v>4065.59033203125</v>
      </c>
      <c r="AG427" s="197" t="n">
        <v>0.0</v>
      </c>
      <c r="AH427" s="197" t="n">
        <v>2147.043212890625</v>
      </c>
      <c r="AI427" s="197" t="n">
        <v>811.0446166992188</v>
      </c>
      <c r="AJ427" s="197" t="n">
        <v>3667.00439453125</v>
      </c>
      <c r="AK427" s="197" t="n">
        <v>3695.648193359375</v>
      </c>
      <c r="AL427" s="197" t="n">
        <v>6680.0</v>
      </c>
      <c r="AM427" s="197" t="n">
        <v>4479.76416015625</v>
      </c>
      <c r="AN427" s="197" t="n">
        <v>1643.987548828125</v>
      </c>
      <c r="AO427" s="197" t="n">
        <v>821.9937744140625</v>
      </c>
      <c r="AP427" s="197" t="n">
        <v>821.9937744140625</v>
      </c>
      <c r="AQ427" s="197" t="n">
        <v>971.0</v>
      </c>
      <c r="AR427" s="197" t="n">
        <v>1067.0</v>
      </c>
      <c r="AS427" s="197" t="n">
        <v>0.9112309813499451</v>
      </c>
      <c r="AT427" s="197" t="n">
        <v>6615.666015625</v>
      </c>
      <c r="AU427" s="197" t="n">
        <v>0.0</v>
      </c>
      <c r="AV427" s="197" t="n">
        <v>27577.052734375</v>
      </c>
      <c r="AW427" s="197" t="n">
        <v>43.010562896728516</v>
      </c>
      <c r="AX427" s="197" t="n">
        <v>0.0</v>
      </c>
      <c r="AY427" s="197" t="n">
        <v>999999.0</v>
      </c>
      <c r="AZ427" s="197" t="n">
        <v>0.0</v>
      </c>
      <c r="BA427" s="197" t="n">
        <v>999999.0</v>
      </c>
      <c r="BB427" s="197" t="n">
        <v>0.0</v>
      </c>
      <c r="BC427" s="197" t="n">
        <v>0.0</v>
      </c>
      <c r="BD427" s="197" t="n">
        <v>0.0</v>
      </c>
      <c r="BE427" s="197" t="n">
        <v>0.0</v>
      </c>
      <c r="BF427" s="197" t="n">
        <v>999999.0</v>
      </c>
      <c r="BG427" s="197" t="n">
        <v>999999.0</v>
      </c>
      <c r="BH427" s="197" t="n">
        <v>999999.0</v>
      </c>
      <c r="BI427" s="197" t="n">
        <v>0.0</v>
      </c>
      <c r="BJ427" s="197" t="n">
        <v>999999.0</v>
      </c>
      <c r="BK427" s="197" t="n">
        <v>999999.0</v>
      </c>
      <c r="BL427" s="197" t="n">
        <v>999999.0</v>
      </c>
      <c r="BM427" s="197" t="n">
        <v>0.0</v>
      </c>
      <c r="BN427" s="197" t="n">
        <v>0.0</v>
      </c>
      <c r="BO427" s="197" t="n">
        <v>0.0</v>
      </c>
      <c r="BP427" s="197" t="n">
        <v>0.0</v>
      </c>
      <c r="BQ427" s="197" t="n">
        <v>999999.0</v>
      </c>
      <c r="BR427" s="197" t="n">
        <v>0.0</v>
      </c>
      <c r="BS427" s="197" t="n">
        <v>999999.0</v>
      </c>
      <c r="BT427" s="197" t="n">
        <v>0.0</v>
      </c>
      <c r="BU427" s="197" t="n">
        <v>220.79278564453125</v>
      </c>
      <c r="BV427" s="197" t="n">
        <v>240.62246704101562</v>
      </c>
      <c r="BW427" s="197" t="n">
        <v>450.0</v>
      </c>
      <c r="BX427" s="197" t="n">
        <v>187.41091918945312</v>
      </c>
      <c r="BY427" s="197" t="n">
        <v>188.58567810058594</v>
      </c>
      <c r="BZ427" s="197" t="n">
        <v>450.0</v>
      </c>
      <c r="CA427" s="197" t="n">
        <v>255.20777893066406</v>
      </c>
      <c r="CB427" s="197" t="n">
        <v>347.1103820800781</v>
      </c>
      <c r="CC427" s="197" t="n">
        <v>631.5789184570312</v>
      </c>
      <c r="CD427" s="197" t="n">
        <v>213.12350463867188</v>
      </c>
      <c r="CE427" s="197" t="n">
        <v>206.29600524902344</v>
      </c>
      <c r="CF427" s="197" t="n">
        <v>11000.0</v>
      </c>
      <c r="CG427" s="197" t="n">
        <v>0.0</v>
      </c>
      <c r="CH427" s="197" t="n">
        <v>1000.0</v>
      </c>
      <c r="CI427" s="197" t="n">
        <v>1000.0</v>
      </c>
      <c r="CJ427" s="197" t="n">
        <v>2000.0</v>
      </c>
      <c r="CK427" s="197" t="n">
        <v>20000.0</v>
      </c>
      <c r="CL427" s="197" t="n">
        <v>821.9937744140625</v>
      </c>
      <c r="CM427" s="197" t="n">
        <v>20000.0</v>
      </c>
      <c r="CN427" s="197" t="n">
        <v>20000.0</v>
      </c>
      <c r="CO427" s="197" t="n">
        <v>20000.0</v>
      </c>
      <c r="CP427" s="197" t="n">
        <v>20000.0</v>
      </c>
      <c r="CQ427" s="197" t="n">
        <v>20000.0</v>
      </c>
      <c r="CR427" s="197" t="n">
        <v>5000.0</v>
      </c>
      <c r="CS427" s="197" t="n">
        <v>0.0</v>
      </c>
      <c r="CT427" s="197" t="n">
        <v>0.0</v>
      </c>
      <c r="CU427" s="197" t="n">
        <v>1643.987548828125</v>
      </c>
    </row>
    <row r="428" spans="2:99">
      <c r="B428" s="122" t="s">
        <v>828</v>
      </c>
      <c r="C428" s="197" t="n">
        <v>4552.0</v>
      </c>
      <c r="D428" s="197" t="n">
        <v>3538.0</v>
      </c>
      <c r="E428" s="197" t="n">
        <v>975.0</v>
      </c>
      <c r="F428" s="122" t="s">
        <v>828</v>
      </c>
      <c r="G428" s="197" t="n">
        <v>4552.0</v>
      </c>
      <c r="H428" s="197" t="n">
        <v>3538.0</v>
      </c>
      <c r="I428" s="197" t="n">
        <v>975.0</v>
      </c>
      <c r="J428" s="197" t="n">
        <v>661.0358276367188</v>
      </c>
      <c r="K428" s="197" t="n">
        <v>612.0132446289062</v>
      </c>
      <c r="L428" s="197" t="n">
        <v>800.0</v>
      </c>
      <c r="M428" s="197" t="n">
        <v>800.0</v>
      </c>
      <c r="N428" s="197" t="n">
        <v>770.2719116210938</v>
      </c>
      <c r="O428" s="197" t="n">
        <v>770.2719116210938</v>
      </c>
      <c r="P428" s="197" t="n">
        <v>770.2719116210938</v>
      </c>
      <c r="Q428" s="197" t="n">
        <v>35425.8984375</v>
      </c>
      <c r="R428" s="197" t="n">
        <v>6281.08740234375</v>
      </c>
      <c r="S428" s="197" t="n">
        <v>0.0</v>
      </c>
      <c r="T428" s="197" t="n">
        <v>0.0</v>
      </c>
      <c r="U428" s="197" t="n">
        <v>58.607933044433594</v>
      </c>
      <c r="V428" s="197" t="n">
        <v>35399.9375</v>
      </c>
      <c r="W428" s="197" t="n">
        <v>18728.806640625</v>
      </c>
      <c r="X428" s="197" t="n">
        <v>16671.130859375</v>
      </c>
      <c r="Y428" s="197" t="n">
        <v>0.0</v>
      </c>
      <c r="Z428" s="197" t="n">
        <v>6056.45166015625</v>
      </c>
      <c r="AA428" s="197" t="n">
        <v>1.0</v>
      </c>
      <c r="AB428" s="197" t="n">
        <v>0.0</v>
      </c>
      <c r="AC428" s="197" t="n">
        <v>0.0</v>
      </c>
      <c r="AD428" s="197" t="n">
        <v>0.3499999940395355</v>
      </c>
      <c r="AE428" s="197" t="n">
        <v>15804.6611328125</v>
      </c>
      <c r="AF428" s="197" t="n">
        <v>5724.49462890625</v>
      </c>
      <c r="AG428" s="197" t="n">
        <v>7467.673828125</v>
      </c>
      <c r="AH428" s="197" t="n">
        <v>6182.1943359375</v>
      </c>
      <c r="AI428" s="197" t="n">
        <v>5013.8662109375</v>
      </c>
      <c r="AJ428" s="197" t="n">
        <v>9523.578125</v>
      </c>
      <c r="AK428" s="197" t="n">
        <v>9380.9658203125</v>
      </c>
      <c r="AL428" s="197" t="n">
        <v>6680.0</v>
      </c>
      <c r="AM428" s="197" t="n">
        <v>4507.34033203125</v>
      </c>
      <c r="AN428" s="197" t="n">
        <v>1600.0</v>
      </c>
      <c r="AO428" s="197" t="n">
        <v>770.2719116210938</v>
      </c>
      <c r="AP428" s="197" t="n">
        <v>800.0</v>
      </c>
      <c r="AQ428" s="197" t="n">
        <v>711.8665771484375</v>
      </c>
      <c r="AR428" s="197" t="n">
        <v>1067.0</v>
      </c>
      <c r="AS428" s="197" t="n">
        <v>0.8690211772918701</v>
      </c>
      <c r="AT428" s="197" t="n">
        <v>7010.31494140625</v>
      </c>
      <c r="AU428" s="197" t="n">
        <v>0.0</v>
      </c>
      <c r="AV428" s="197" t="n">
        <v>38108.59375</v>
      </c>
      <c r="AW428" s="197" t="n">
        <v>-220.0558319091797</v>
      </c>
      <c r="AX428" s="197" t="n">
        <v>0.0</v>
      </c>
      <c r="AY428" s="197" t="n">
        <v>999993.0</v>
      </c>
      <c r="AZ428" s="197" t="n">
        <v>0.0</v>
      </c>
      <c r="BA428" s="197" t="n">
        <v>999999.0</v>
      </c>
      <c r="BB428" s="197" t="n">
        <v>0.0</v>
      </c>
      <c r="BC428" s="197" t="n">
        <v>0.0</v>
      </c>
      <c r="BD428" s="197" t="n">
        <v>0.0</v>
      </c>
      <c r="BE428" s="197" t="n">
        <v>0.0</v>
      </c>
      <c r="BF428" s="197" t="n">
        <v>999999.0</v>
      </c>
      <c r="BG428" s="197" t="n">
        <v>999999.0</v>
      </c>
      <c r="BH428" s="197" t="n">
        <v>999999.0</v>
      </c>
      <c r="BI428" s="197" t="n">
        <v>0.0</v>
      </c>
      <c r="BJ428" s="197" t="n">
        <v>999999.0</v>
      </c>
      <c r="BK428" s="197" t="n">
        <v>999999.0</v>
      </c>
      <c r="BL428" s="197" t="n">
        <v>999999.0</v>
      </c>
      <c r="BM428" s="197" t="n">
        <v>0.0</v>
      </c>
      <c r="BN428" s="197" t="n">
        <v>0.0</v>
      </c>
      <c r="BO428" s="197" t="n">
        <v>0.0</v>
      </c>
      <c r="BP428" s="197" t="n">
        <v>0.0</v>
      </c>
      <c r="BQ428" s="197" t="n">
        <v>999999.0</v>
      </c>
      <c r="BR428" s="197" t="n">
        <v>0.0</v>
      </c>
      <c r="BS428" s="197" t="n">
        <v>999999.0</v>
      </c>
      <c r="BT428" s="197" t="n">
        <v>0.0</v>
      </c>
      <c r="BU428" s="197" t="n">
        <v>241.3063507080078</v>
      </c>
      <c r="BV428" s="197" t="n">
        <v>220.5511474609375</v>
      </c>
      <c r="BW428" s="197" t="n">
        <v>450.0</v>
      </c>
      <c r="BX428" s="197" t="n">
        <v>224.71017456054688</v>
      </c>
      <c r="BY428" s="197" t="n">
        <v>187.60220336914062</v>
      </c>
      <c r="BZ428" s="197" t="n">
        <v>450.0</v>
      </c>
      <c r="CA428" s="197" t="n">
        <v>341.0130615234375</v>
      </c>
      <c r="CB428" s="197" t="n">
        <v>253.9742431640625</v>
      </c>
      <c r="CC428" s="197" t="n">
        <v>631.5789184570312</v>
      </c>
      <c r="CD428" s="197" t="n">
        <v>226.29884338378906</v>
      </c>
      <c r="CE428" s="197" t="n">
        <v>213.4835205078125</v>
      </c>
      <c r="CF428" s="197" t="n">
        <v>11000.0</v>
      </c>
      <c r="CG428" s="197" t="n">
        <v>0.0</v>
      </c>
      <c r="CH428" s="197" t="n">
        <v>1000.0</v>
      </c>
      <c r="CI428" s="197" t="n">
        <v>1000.0</v>
      </c>
      <c r="CJ428" s="197" t="n">
        <v>2000.0</v>
      </c>
      <c r="CK428" s="197" t="n">
        <v>20000.0</v>
      </c>
      <c r="CL428" s="197" t="n">
        <v>1911.290283203125</v>
      </c>
      <c r="CM428" s="197" t="n">
        <v>20000.0</v>
      </c>
      <c r="CN428" s="197" t="n">
        <v>20000.0</v>
      </c>
      <c r="CO428" s="197" t="n">
        <v>20000.0</v>
      </c>
      <c r="CP428" s="197" t="n">
        <v>20000.0</v>
      </c>
      <c r="CQ428" s="197" t="n">
        <v>20000.0</v>
      </c>
      <c r="CR428" s="197" t="n">
        <v>5000.0</v>
      </c>
      <c r="CS428" s="197" t="n">
        <v>0.0</v>
      </c>
      <c r="CT428" s="197" t="n">
        <v>0.0</v>
      </c>
      <c r="CU428" s="197" t="n">
        <v>1570.2718505859375</v>
      </c>
    </row>
    <row r="429" spans="2:99">
      <c r="B429" s="122" t="s">
        <v>829</v>
      </c>
      <c r="C429" s="197" t="n">
        <v>4500.0</v>
      </c>
      <c r="D429" s="197" t="n">
        <v>3538.0</v>
      </c>
      <c r="E429" s="197" t="n">
        <v>975.0</v>
      </c>
      <c r="F429" s="122" t="s">
        <v>829</v>
      </c>
      <c r="G429" s="197" t="n">
        <v>4492.92822265625</v>
      </c>
      <c r="H429" s="197" t="n">
        <v>3538.0</v>
      </c>
      <c r="I429" s="197" t="n">
        <v>975.0</v>
      </c>
      <c r="J429" s="197" t="n">
        <v>494.105224609375</v>
      </c>
      <c r="K429" s="197" t="n">
        <v>455.45379638671875</v>
      </c>
      <c r="L429" s="197" t="n">
        <v>3913.7890625</v>
      </c>
      <c r="M429" s="197" t="n">
        <v>3913.7890625</v>
      </c>
      <c r="N429" s="197" t="n">
        <v>3913.7890625</v>
      </c>
      <c r="O429" s="197" t="n">
        <v>3913.7890625</v>
      </c>
      <c r="P429" s="197" t="n">
        <v>3913.7890625</v>
      </c>
      <c r="Q429" s="197" t="n">
        <v>20480.822265625</v>
      </c>
      <c r="R429" s="197" t="n">
        <v>8207.63671875</v>
      </c>
      <c r="S429" s="197" t="n">
        <v>0.0</v>
      </c>
      <c r="T429" s="197" t="n">
        <v>0.0</v>
      </c>
      <c r="U429" s="197" t="n">
        <v>-101.53482818603516</v>
      </c>
      <c r="V429" s="197" t="n">
        <v>13593.4873046875</v>
      </c>
      <c r="W429" s="197" t="n">
        <v>1520.4208984375</v>
      </c>
      <c r="X429" s="197" t="n">
        <v>0.0</v>
      </c>
      <c r="Y429" s="197" t="n">
        <v>0.0</v>
      </c>
      <c r="Z429" s="197" t="n">
        <v>4766.66650390625</v>
      </c>
      <c r="AA429" s="197" t="n">
        <v>1.0</v>
      </c>
      <c r="AB429" s="197" t="n">
        <v>0.0</v>
      </c>
      <c r="AC429" s="197" t="n">
        <v>0.0</v>
      </c>
      <c r="AD429" s="197" t="n">
        <v>0.3499999940395355</v>
      </c>
      <c r="AE429" s="197" t="n">
        <v>10740.2353515625</v>
      </c>
      <c r="AF429" s="197" t="n">
        <v>0.0</v>
      </c>
      <c r="AG429" s="197" t="n">
        <v>3911.506591796875</v>
      </c>
      <c r="AH429" s="197" t="n">
        <v>5589.23291015625</v>
      </c>
      <c r="AI429" s="197" t="n">
        <v>4175.01953125</v>
      </c>
      <c r="AJ429" s="197" t="n">
        <v>3343.4619140625</v>
      </c>
      <c r="AK429" s="197" t="n">
        <v>3435.350830078125</v>
      </c>
      <c r="AL429" s="197" t="n">
        <v>6680.0</v>
      </c>
      <c r="AM429" s="197" t="n">
        <v>4532.16845703125</v>
      </c>
      <c r="AN429" s="197" t="n">
        <v>0.0</v>
      </c>
      <c r="AO429" s="197" t="n">
        <v>0.0</v>
      </c>
      <c r="AP429" s="197" t="n">
        <v>0.0</v>
      </c>
      <c r="AQ429" s="197" t="n">
        <v>509.6869201660156</v>
      </c>
      <c r="AR429" s="197" t="n">
        <v>1012.0558471679688</v>
      </c>
      <c r="AS429" s="197" t="n">
        <v>1.027157187461853</v>
      </c>
      <c r="AT429" s="197" t="n">
        <v>7132.568359375</v>
      </c>
      <c r="AU429" s="197" t="n">
        <v>0.0</v>
      </c>
      <c r="AV429" s="197" t="n">
        <v>999999.0</v>
      </c>
      <c r="AW429" s="197" t="n">
        <v>0.0</v>
      </c>
      <c r="AX429" s="197" t="n">
        <v>0.0</v>
      </c>
      <c r="AY429" s="197" t="n">
        <v>999999.0</v>
      </c>
      <c r="AZ429" s="197" t="n">
        <v>0.0</v>
      </c>
      <c r="BA429" s="197" t="n">
        <v>999999.0</v>
      </c>
      <c r="BB429" s="197" t="n">
        <v>0.0</v>
      </c>
      <c r="BC429" s="197" t="n">
        <v>0.0</v>
      </c>
      <c r="BD429" s="197" t="n">
        <v>0.0</v>
      </c>
      <c r="BE429" s="197" t="n">
        <v>0.0</v>
      </c>
      <c r="BF429" s="197" t="n">
        <v>999999.0</v>
      </c>
      <c r="BG429" s="197" t="n">
        <v>999999.0</v>
      </c>
      <c r="BH429" s="197" t="n">
        <v>999999.0</v>
      </c>
      <c r="BI429" s="197" t="n">
        <v>0.0</v>
      </c>
      <c r="BJ429" s="197" t="n">
        <v>999999.0</v>
      </c>
      <c r="BK429" s="197" t="n">
        <v>999999.0</v>
      </c>
      <c r="BL429" s="197" t="n">
        <v>999999.0</v>
      </c>
      <c r="BM429" s="197" t="n">
        <v>0.0</v>
      </c>
      <c r="BN429" s="197" t="n">
        <v>0.0</v>
      </c>
      <c r="BO429" s="197" t="n">
        <v>0.0</v>
      </c>
      <c r="BP429" s="197" t="n">
        <v>0.0</v>
      </c>
      <c r="BQ429" s="197" t="n">
        <v>999999.0</v>
      </c>
      <c r="BR429" s="197" t="n">
        <v>0.0</v>
      </c>
      <c r="BS429" s="197" t="n">
        <v>999999.0</v>
      </c>
      <c r="BT429" s="197" t="n">
        <v>0.0</v>
      </c>
      <c r="BU429" s="197" t="n">
        <v>244.45919799804688</v>
      </c>
      <c r="BV429" s="197" t="n">
        <v>240.98757934570312</v>
      </c>
      <c r="BW429" s="197" t="n">
        <v>450.0</v>
      </c>
      <c r="BX429" s="197" t="n">
        <v>218.31381225585938</v>
      </c>
      <c r="BY429" s="197" t="n">
        <v>226.0923614501953</v>
      </c>
      <c r="BZ429" s="197" t="n">
        <v>450.0</v>
      </c>
      <c r="CA429" s="197" t="n">
        <v>354.8615417480469</v>
      </c>
      <c r="CB429" s="197" t="n">
        <v>338.5601501464844</v>
      </c>
      <c r="CC429" s="197" t="n">
        <v>631.5789184570312</v>
      </c>
      <c r="CD429" s="197" t="n">
        <v>214.2561798095703</v>
      </c>
      <c r="CE429" s="197" t="n">
        <v>228.38734436035156</v>
      </c>
      <c r="CF429" s="197" t="n">
        <v>99000.0</v>
      </c>
      <c r="CG429" s="197" t="n">
        <v>0.0</v>
      </c>
      <c r="CH429" s="197" t="n">
        <v>2500.0</v>
      </c>
      <c r="CI429" s="197" t="n">
        <v>2000.0</v>
      </c>
      <c r="CJ429" s="197" t="n">
        <v>4500.0</v>
      </c>
      <c r="CK429" s="197" t="n">
        <v>20000.0</v>
      </c>
      <c r="CL429" s="197" t="n">
        <v>20000.0</v>
      </c>
      <c r="CM429" s="197" t="n">
        <v>20000.0</v>
      </c>
      <c r="CN429" s="197" t="n">
        <v>20000.0</v>
      </c>
      <c r="CO429" s="197" t="n">
        <v>20000.0</v>
      </c>
      <c r="CP429" s="197" t="n">
        <v>20000.0</v>
      </c>
      <c r="CQ429" s="197" t="n">
        <v>20000.0</v>
      </c>
      <c r="CR429" s="197" t="n">
        <v>5000.0</v>
      </c>
      <c r="CS429" s="197" t="n">
        <v>26.0</v>
      </c>
      <c r="CT429" s="197" t="n">
        <v>26.0</v>
      </c>
      <c r="CU429" s="197" t="n">
        <v>2051.9091796875</v>
      </c>
    </row>
    <row r="430" spans="2:99">
      <c r="B430" s="122" t="s">
        <v>830</v>
      </c>
      <c r="C430" s="197" t="n">
        <v>4150.0</v>
      </c>
      <c r="D430" s="197" t="n">
        <v>3538.0</v>
      </c>
      <c r="E430" s="197" t="n">
        <v>950.0</v>
      </c>
      <c r="F430" s="122" t="s">
        <v>830</v>
      </c>
      <c r="G430" s="197" t="n">
        <v>4083.780029296875</v>
      </c>
      <c r="H430" s="197" t="n">
        <v>3242.57177734375</v>
      </c>
      <c r="I430" s="197" t="n">
        <v>950.0</v>
      </c>
      <c r="J430" s="197" t="n">
        <v>260.1256408691406</v>
      </c>
      <c r="K430" s="197" t="n">
        <v>471.0821228027344</v>
      </c>
      <c r="L430" s="197" t="n">
        <v>4581.923828125</v>
      </c>
      <c r="M430" s="197" t="n">
        <v>4581.923828125</v>
      </c>
      <c r="N430" s="197" t="n">
        <v>6680.0</v>
      </c>
      <c r="O430" s="197" t="n">
        <v>4722.84130859375</v>
      </c>
      <c r="P430" s="197" t="n">
        <v>6680.0</v>
      </c>
      <c r="Q430" s="197" t="n">
        <v>16535.275390625</v>
      </c>
      <c r="R430" s="197" t="n">
        <v>6348.826171875</v>
      </c>
      <c r="S430" s="197" t="n">
        <v>0.0</v>
      </c>
      <c r="T430" s="197" t="n">
        <v>0.0</v>
      </c>
      <c r="U430" s="197" t="n">
        <v>-115.45297241210938</v>
      </c>
      <c r="V430" s="197" t="n">
        <v>0.0</v>
      </c>
      <c r="W430" s="197" t="n">
        <v>0.0</v>
      </c>
      <c r="X430" s="197" t="n">
        <v>0.0</v>
      </c>
      <c r="Y430" s="197" t="n">
        <v>0.0</v>
      </c>
      <c r="Z430" s="197" t="n">
        <v>8000.0</v>
      </c>
      <c r="AA430" s="197" t="n">
        <v>1.0</v>
      </c>
      <c r="AB430" s="197" t="n">
        <v>1957.1585693359375</v>
      </c>
      <c r="AC430" s="197" t="n">
        <v>0.0</v>
      </c>
      <c r="AD430" s="197" t="n">
        <v>0.6499999761581421</v>
      </c>
      <c r="AE430" s="197" t="n">
        <v>15441.52734375</v>
      </c>
      <c r="AF430" s="197" t="n">
        <v>0.0</v>
      </c>
      <c r="AG430" s="197" t="n">
        <v>7603.080078125</v>
      </c>
      <c r="AH430" s="197" t="n">
        <v>2600.459716796875</v>
      </c>
      <c r="AI430" s="197" t="n">
        <v>1076.364990234375</v>
      </c>
      <c r="AJ430" s="197" t="n">
        <v>5021.14501953125</v>
      </c>
      <c r="AK430" s="197" t="n">
        <v>4936.17236328125</v>
      </c>
      <c r="AL430" s="197" t="n">
        <v>6680.0</v>
      </c>
      <c r="AM430" s="197" t="n">
        <v>4581.923828125</v>
      </c>
      <c r="AN430" s="197" t="n">
        <v>0.0</v>
      </c>
      <c r="AO430" s="197" t="n">
        <v>0.0</v>
      </c>
      <c r="AP430" s="197" t="n">
        <v>0.0</v>
      </c>
      <c r="AQ430" s="197" t="n">
        <v>391.3289489746094</v>
      </c>
      <c r="AR430" s="197" t="n">
        <v>721.5462036132812</v>
      </c>
      <c r="AS430" s="197" t="n">
        <v>1.033164381980896</v>
      </c>
      <c r="AT430" s="197" t="n">
        <v>277.4779052734375</v>
      </c>
      <c r="AU430" s="197" t="n">
        <v>0.0</v>
      </c>
      <c r="AV430" s="197" t="n">
        <v>999999.0</v>
      </c>
      <c r="AW430" s="197" t="n">
        <v>0.0</v>
      </c>
      <c r="AX430" s="197" t="n">
        <v>1.2124130725860596</v>
      </c>
      <c r="AY430" s="197" t="n">
        <v>-622.7450561523438</v>
      </c>
      <c r="AZ430" s="197" t="n">
        <v>0.0</v>
      </c>
      <c r="BA430" s="197" t="n">
        <v>19625.923828125</v>
      </c>
      <c r="BB430" s="197" t="n">
        <v>1278.63232421875</v>
      </c>
      <c r="BC430" s="197" t="n">
        <v>0.0</v>
      </c>
      <c r="BD430" s="197" t="n">
        <v>0.0</v>
      </c>
      <c r="BE430" s="197" t="n">
        <v>0.0</v>
      </c>
      <c r="BF430" s="197" t="n">
        <v>999999.0</v>
      </c>
      <c r="BG430" s="197" t="n">
        <v>999999.0</v>
      </c>
      <c r="BH430" s="197" t="n">
        <v>999999.0</v>
      </c>
      <c r="BI430" s="197" t="n">
        <v>0.0</v>
      </c>
      <c r="BJ430" s="197" t="n">
        <v>999999.0</v>
      </c>
      <c r="BK430" s="197" t="n">
        <v>999999.0</v>
      </c>
      <c r="BL430" s="197" t="n">
        <v>999999.0</v>
      </c>
      <c r="BM430" s="197" t="n">
        <v>0.0</v>
      </c>
      <c r="BN430" s="197" t="n">
        <v>0.0</v>
      </c>
      <c r="BO430" s="197" t="n">
        <v>0.0</v>
      </c>
      <c r="BP430" s="197" t="n">
        <v>0.0</v>
      </c>
      <c r="BQ430" s="197" t="n">
        <v>999999.0</v>
      </c>
      <c r="BR430" s="197" t="n">
        <v>0.0</v>
      </c>
      <c r="BS430" s="197" t="n">
        <v>999999.0</v>
      </c>
      <c r="BT430" s="197" t="n">
        <v>0.0</v>
      </c>
      <c r="BU430" s="197" t="n">
        <v>188.4694061279297</v>
      </c>
      <c r="BV430" s="197" t="n">
        <v>244.5282745361328</v>
      </c>
      <c r="BW430" s="197" t="n">
        <v>450.0</v>
      </c>
      <c r="BX430" s="197" t="n">
        <v>206.19436645507812</v>
      </c>
      <c r="BY430" s="197" t="n">
        <v>217.42837524414062</v>
      </c>
      <c r="BZ430" s="197" t="n">
        <v>450.0</v>
      </c>
      <c r="CA430" s="197" t="n">
        <v>295.00103759765625</v>
      </c>
      <c r="CB430" s="197" t="n">
        <v>351.8435974121094</v>
      </c>
      <c r="CC430" s="197" t="n">
        <v>631.5789184570312</v>
      </c>
      <c r="CD430" s="197" t="n">
        <v>255.98175048828125</v>
      </c>
      <c r="CE430" s="197" t="n">
        <v>213.87554931640625</v>
      </c>
      <c r="CF430" s="197" t="n">
        <v>99000.0</v>
      </c>
      <c r="CG430" s="197" t="n">
        <v>9802.4912109375</v>
      </c>
      <c r="CH430" s="197" t="n">
        <v>6680.0</v>
      </c>
      <c r="CI430" s="197" t="n">
        <v>4581.923828125</v>
      </c>
      <c r="CJ430" s="197" t="n">
        <v>11261.923828125</v>
      </c>
      <c r="CK430" s="197" t="n">
        <v>20000.0</v>
      </c>
      <c r="CL430" s="197" t="n">
        <v>20000.0</v>
      </c>
      <c r="CM430" s="197" t="n">
        <v>20000.0</v>
      </c>
      <c r="CN430" s="197" t="n">
        <v>20000.0</v>
      </c>
      <c r="CO430" s="197" t="n">
        <v>20000.0</v>
      </c>
      <c r="CP430" s="197" t="n">
        <v>20000.0</v>
      </c>
      <c r="CQ430" s="197" t="n">
        <v>20000.0</v>
      </c>
      <c r="CR430" s="197" t="n">
        <v>5000.0</v>
      </c>
      <c r="CS430" s="197" t="n">
        <v>31.0</v>
      </c>
      <c r="CT430" s="197" t="n">
        <v>31.0</v>
      </c>
      <c r="CU430" s="197" t="n">
        <v>1587.20654296875</v>
      </c>
    </row>
    <row r="431" spans="2:99">
      <c r="B431" s="122" t="s">
        <v>831</v>
      </c>
      <c r="C431" s="197" t="n">
        <v>3700.0</v>
      </c>
      <c r="D431" s="197" t="n">
        <v>3538.0</v>
      </c>
      <c r="E431" s="197" t="n">
        <v>800.0</v>
      </c>
      <c r="F431" s="122" t="s">
        <v>831</v>
      </c>
      <c r="G431" s="197" t="n">
        <v>3700.0</v>
      </c>
      <c r="H431" s="197" t="n">
        <v>3213.13037109375</v>
      </c>
      <c r="I431" s="197" t="n">
        <v>800.0</v>
      </c>
      <c r="J431" s="197" t="n">
        <v>113.14775848388672</v>
      </c>
      <c r="K431" s="197" t="n">
        <v>482.97125244140625</v>
      </c>
      <c r="L431" s="197" t="n">
        <v>4538.07421875</v>
      </c>
      <c r="M431" s="197" t="n">
        <v>4538.07421875</v>
      </c>
      <c r="N431" s="197" t="n">
        <v>6680.0</v>
      </c>
      <c r="O431" s="197" t="n">
        <v>1124.026123046875</v>
      </c>
      <c r="P431" s="197" t="n">
        <v>6680.0</v>
      </c>
      <c r="Q431" s="197" t="n">
        <v>14966.7138671875</v>
      </c>
      <c r="R431" s="197" t="n">
        <v>3044.765380859375</v>
      </c>
      <c r="S431" s="197" t="n">
        <v>0.0</v>
      </c>
      <c r="T431" s="197" t="n">
        <v>0.0</v>
      </c>
      <c r="U431" s="197" t="n">
        <v>-66.13562774658203</v>
      </c>
      <c r="V431" s="197" t="n">
        <v>558.183837890625</v>
      </c>
      <c r="W431" s="197" t="n">
        <v>558.183837890625</v>
      </c>
      <c r="X431" s="197" t="n">
        <v>0.0</v>
      </c>
      <c r="Y431" s="197" t="n">
        <v>0.0</v>
      </c>
      <c r="Z431" s="197" t="n">
        <v>4000.0</v>
      </c>
      <c r="AA431" s="197" t="n">
        <v>1.0</v>
      </c>
      <c r="AB431" s="197" t="n">
        <v>5555.9736328125</v>
      </c>
      <c r="AC431" s="197" t="n">
        <v>0.0</v>
      </c>
      <c r="AD431" s="197" t="n">
        <v>0.6499999761581421</v>
      </c>
      <c r="AE431" s="197" t="n">
        <v>12247.7919921875</v>
      </c>
      <c r="AF431" s="197" t="n">
        <v>1614.9976806640625</v>
      </c>
      <c r="AG431" s="197" t="n">
        <v>8273.4052734375</v>
      </c>
      <c r="AH431" s="197" t="n">
        <v>4127.50927734375</v>
      </c>
      <c r="AI431" s="197" t="n">
        <v>2576.415771484375</v>
      </c>
      <c r="AJ431" s="197" t="n">
        <v>0.0</v>
      </c>
      <c r="AK431" s="197" t="n">
        <v>69.57423400878906</v>
      </c>
      <c r="AL431" s="197" t="n">
        <v>6680.0</v>
      </c>
      <c r="AM431" s="197" t="n">
        <v>4538.07421875</v>
      </c>
      <c r="AN431" s="197" t="n">
        <v>0.0</v>
      </c>
      <c r="AO431" s="197" t="n">
        <v>0.0</v>
      </c>
      <c r="AP431" s="197" t="n">
        <v>0.0</v>
      </c>
      <c r="AQ431" s="197" t="n">
        <v>199.39544677734375</v>
      </c>
      <c r="AR431" s="197" t="n">
        <v>705.9178466796875</v>
      </c>
      <c r="AS431" s="197" t="n">
        <v>0.8461685180664062</v>
      </c>
      <c r="AT431" s="197" t="n">
        <v>1151.303955078125</v>
      </c>
      <c r="AU431" s="197" t="n">
        <v>0.0</v>
      </c>
      <c r="AV431" s="197" t="n">
        <v>13955.556640625</v>
      </c>
      <c r="AW431" s="197" t="n">
        <v>1499.772216796875</v>
      </c>
      <c r="AX431" s="197" t="n">
        <v>1.2744063138961792</v>
      </c>
      <c r="AY431" s="197" t="n">
        <v>-1480.095947265625</v>
      </c>
      <c r="AZ431" s="197" t="n">
        <v>0.0</v>
      </c>
      <c r="BA431" s="197" t="n">
        <v>17804.265625</v>
      </c>
      <c r="BB431" s="197" t="n">
        <v>-433.1250305175781</v>
      </c>
      <c r="BC431" s="197" t="n">
        <v>0.0</v>
      </c>
      <c r="BD431" s="197" t="n">
        <v>0.0</v>
      </c>
      <c r="BE431" s="197" t="n">
        <v>0.5298342108726501</v>
      </c>
      <c r="BF431" s="197" t="n">
        <v>999998.0</v>
      </c>
      <c r="BG431" s="197" t="n">
        <v>999998.0</v>
      </c>
      <c r="BH431" s="197" t="n">
        <v>6614.11474609375</v>
      </c>
      <c r="BI431" s="197" t="n">
        <v>0.0</v>
      </c>
      <c r="BJ431" s="197" t="n">
        <v>999999.0</v>
      </c>
      <c r="BK431" s="197" t="n">
        <v>999999.0</v>
      </c>
      <c r="BL431" s="197" t="n">
        <v>14631.5849609375</v>
      </c>
      <c r="BM431" s="197" t="n">
        <v>0.0</v>
      </c>
      <c r="BN431" s="197" t="n">
        <v>0.0</v>
      </c>
      <c r="BO431" s="197" t="n">
        <v>-1707.6793212890625</v>
      </c>
      <c r="BP431" s="197" t="n">
        <v>0.0</v>
      </c>
      <c r="BQ431" s="197" t="n">
        <v>999999.0</v>
      </c>
      <c r="BR431" s="197" t="n">
        <v>0.0</v>
      </c>
      <c r="BS431" s="197" t="n">
        <v>999999.0</v>
      </c>
      <c r="BT431" s="197" t="n">
        <v>0.0</v>
      </c>
      <c r="BU431" s="197" t="n">
        <v>218.19754028320312</v>
      </c>
      <c r="BV431" s="197" t="n">
        <v>188.4503631591797</v>
      </c>
      <c r="BW431" s="197" t="n">
        <v>1350.0</v>
      </c>
      <c r="BX431" s="197" t="n">
        <v>239.59310913085938</v>
      </c>
      <c r="BY431" s="197" t="n">
        <v>206.17495727539062</v>
      </c>
      <c r="BZ431" s="197" t="n">
        <v>1650.0</v>
      </c>
      <c r="CA431" s="197" t="n">
        <v>216.92251586914062</v>
      </c>
      <c r="CB431" s="197" t="n">
        <v>296.4318542480469</v>
      </c>
      <c r="CC431" s="197" t="n">
        <v>631.5789184570312</v>
      </c>
      <c r="CD431" s="197" t="n">
        <v>1219.6419677734375</v>
      </c>
      <c r="CE431" s="197" t="n">
        <v>257.3856506347656</v>
      </c>
      <c r="CF431" s="197" t="n">
        <v>99000.0</v>
      </c>
      <c r="CG431" s="197" t="n">
        <v>11896.88671875</v>
      </c>
      <c r="CH431" s="197" t="n">
        <v>6680.0</v>
      </c>
      <c r="CI431" s="197" t="n">
        <v>4538.07421875</v>
      </c>
      <c r="CJ431" s="197" t="n">
        <v>11218.07421875</v>
      </c>
      <c r="CK431" s="197" t="n">
        <v>20000.0</v>
      </c>
      <c r="CL431" s="197" t="n">
        <v>20000.0</v>
      </c>
      <c r="CM431" s="197" t="n">
        <v>20000.0</v>
      </c>
      <c r="CN431" s="197" t="n">
        <v>20000.0</v>
      </c>
      <c r="CO431" s="197" t="n">
        <v>20000.0</v>
      </c>
      <c r="CP431" s="197" t="n">
        <v>20000.0</v>
      </c>
      <c r="CQ431" s="197" t="n">
        <v>20000.0</v>
      </c>
      <c r="CR431" s="197" t="n">
        <v>5000.0</v>
      </c>
      <c r="CS431" s="197" t="n">
        <v>31.0</v>
      </c>
      <c r="CT431" s="197" t="n">
        <v>31.0</v>
      </c>
      <c r="CU431" s="197" t="n">
        <v>761.1913452148438</v>
      </c>
    </row>
    <row r="432" spans="2:99">
      <c r="B432" s="122" t="s">
        <v>832</v>
      </c>
      <c r="C432" s="197" t="n">
        <v>3400.0</v>
      </c>
      <c r="D432" s="197" t="n">
        <v>3350.0</v>
      </c>
      <c r="E432" s="197" t="n">
        <v>650.0</v>
      </c>
      <c r="F432" s="122" t="s">
        <v>832</v>
      </c>
      <c r="G432" s="197" t="n">
        <v>3400.0</v>
      </c>
      <c r="H432" s="197" t="n">
        <v>2735.404052734375</v>
      </c>
      <c r="I432" s="197" t="n">
        <v>637.3037719726562</v>
      </c>
      <c r="J432" s="197" t="n">
        <v>134.17982482910156</v>
      </c>
      <c r="K432" s="197" t="n">
        <v>554.7905883789062</v>
      </c>
      <c r="L432" s="197" t="n">
        <v>4472.810546875</v>
      </c>
      <c r="M432" s="197" t="n">
        <v>4472.810546875</v>
      </c>
      <c r="N432" s="197" t="n">
        <v>5984.89453125</v>
      </c>
      <c r="O432" s="197" t="n">
        <v>5984.89453125</v>
      </c>
      <c r="P432" s="197" t="n">
        <v>5984.89453125</v>
      </c>
      <c r="Q432" s="197" t="n">
        <v>27213.01953125</v>
      </c>
      <c r="R432" s="197" t="n">
        <v>2806.94287109375</v>
      </c>
      <c r="S432" s="197" t="n">
        <v>0.0</v>
      </c>
      <c r="T432" s="197" t="n">
        <v>0.0</v>
      </c>
      <c r="U432" s="197" t="n">
        <v>-63.73127746582031</v>
      </c>
      <c r="V432" s="197" t="n">
        <v>0.0</v>
      </c>
      <c r="W432" s="197" t="n">
        <v>0.0</v>
      </c>
      <c r="X432" s="197" t="n">
        <v>0.0</v>
      </c>
      <c r="Y432" s="197" t="n">
        <v>0.0</v>
      </c>
      <c r="Z432" s="197" t="n">
        <v>18750.0</v>
      </c>
      <c r="AA432" s="197" t="n">
        <v>0.0</v>
      </c>
      <c r="AB432" s="197" t="n">
        <v>0.0</v>
      </c>
      <c r="AC432" s="197" t="n">
        <v>0.0</v>
      </c>
      <c r="AD432" s="197" t="n">
        <v>0.6499999761581421</v>
      </c>
      <c r="AE432" s="197" t="n">
        <v>20011.580078125</v>
      </c>
      <c r="AF432" s="197" t="n">
        <v>4820.68701171875</v>
      </c>
      <c r="AG432" s="197" t="n">
        <v>7969.31103515625</v>
      </c>
      <c r="AH432" s="197" t="n">
        <v>4144.69189453125</v>
      </c>
      <c r="AI432" s="197" t="n">
        <v>3062.410400390625</v>
      </c>
      <c r="AJ432" s="197" t="n">
        <v>9000.0</v>
      </c>
      <c r="AK432" s="197" t="n">
        <v>8991.0302734375</v>
      </c>
      <c r="AL432" s="197" t="n">
        <v>6680.0</v>
      </c>
      <c r="AM432" s="197" t="n">
        <v>4472.810546875</v>
      </c>
      <c r="AN432" s="197" t="n">
        <v>0.0</v>
      </c>
      <c r="AO432" s="197" t="n">
        <v>0.0</v>
      </c>
      <c r="AP432" s="197" t="n">
        <v>0.0</v>
      </c>
      <c r="AQ432" s="197" t="n">
        <v>199.39544677734375</v>
      </c>
      <c r="AR432" s="197" t="n">
        <v>694.0287475585938</v>
      </c>
      <c r="AS432" s="197" t="n">
        <v>0.0</v>
      </c>
      <c r="AT432" s="197" t="n">
        <v>999999.0</v>
      </c>
      <c r="AU432" s="197" t="n">
        <v>0.0</v>
      </c>
      <c r="AV432" s="197" t="n">
        <v>999999.0</v>
      </c>
      <c r="AW432" s="197" t="n">
        <v>0.0</v>
      </c>
      <c r="AX432" s="197" t="n">
        <v>0.0</v>
      </c>
      <c r="AY432" s="197" t="n">
        <v>999999.0</v>
      </c>
      <c r="AZ432" s="197" t="n">
        <v>0.0</v>
      </c>
      <c r="BA432" s="197" t="n">
        <v>999999.0</v>
      </c>
      <c r="BB432" s="197" t="n">
        <v>0.0</v>
      </c>
      <c r="BC432" s="197" t="n">
        <v>0.0</v>
      </c>
      <c r="BD432" s="197" t="n">
        <v>0.0</v>
      </c>
      <c r="BE432" s="197" t="n">
        <v>0.6083464026451111</v>
      </c>
      <c r="BF432" s="197" t="n">
        <v>999998.0</v>
      </c>
      <c r="BG432" s="197" t="n">
        <v>999998.0</v>
      </c>
      <c r="BH432" s="197" t="n">
        <v>5585.1494140625</v>
      </c>
      <c r="BI432" s="197" t="n">
        <v>0.0</v>
      </c>
      <c r="BJ432" s="197" t="n">
        <v>999999.0</v>
      </c>
      <c r="BK432" s="197" t="n">
        <v>999999.0</v>
      </c>
      <c r="BL432" s="197" t="n">
        <v>22200.171875</v>
      </c>
      <c r="BM432" s="197" t="n">
        <v>0.0</v>
      </c>
      <c r="BN432" s="197" t="n">
        <v>0.0</v>
      </c>
      <c r="BO432" s="197" t="n">
        <v>-469.9190673828125</v>
      </c>
      <c r="BP432" s="197" t="n">
        <v>0.0</v>
      </c>
      <c r="BQ432" s="197" t="n">
        <v>999999.0</v>
      </c>
      <c r="BR432" s="197" t="n">
        <v>0.0</v>
      </c>
      <c r="BS432" s="197" t="n">
        <v>999999.0</v>
      </c>
      <c r="BT432" s="197" t="n">
        <v>0.0</v>
      </c>
      <c r="BU432" s="197" t="n">
        <v>829.8548583984375</v>
      </c>
      <c r="BV432" s="197" t="n">
        <v>218.8953399658203</v>
      </c>
      <c r="BW432" s="197" t="n">
        <v>99000.0</v>
      </c>
      <c r="BX432" s="197" t="n">
        <v>598.289306640625</v>
      </c>
      <c r="BY432" s="197" t="n">
        <v>241.0821075439453</v>
      </c>
      <c r="BZ432" s="197" t="n">
        <v>99000.0</v>
      </c>
      <c r="CA432" s="197" t="n">
        <v>312.5342102050781</v>
      </c>
      <c r="CB432" s="197" t="n">
        <v>217.3673553466797</v>
      </c>
      <c r="CC432" s="197" t="n">
        <v>964.9122924804688</v>
      </c>
      <c r="CD432" s="197" t="n">
        <v>3802.191162109375</v>
      </c>
      <c r="CE432" s="197" t="n">
        <v>1234.02685546875</v>
      </c>
      <c r="CF432" s="197" t="n">
        <v>99000.0</v>
      </c>
      <c r="CG432" s="197" t="n">
        <v>9152.123046875</v>
      </c>
      <c r="CH432" s="197" t="n">
        <v>6680.0</v>
      </c>
      <c r="CI432" s="197" t="n">
        <v>4472.810546875</v>
      </c>
      <c r="CJ432" s="197" t="n">
        <v>11152.810546875</v>
      </c>
      <c r="CK432" s="197" t="n">
        <v>20000.0</v>
      </c>
      <c r="CL432" s="197" t="n">
        <v>20000.0</v>
      </c>
      <c r="CM432" s="197" t="n">
        <v>20000.0</v>
      </c>
      <c r="CN432" s="197" t="n">
        <v>20000.0</v>
      </c>
      <c r="CO432" s="197" t="n">
        <v>20000.0</v>
      </c>
      <c r="CP432" s="197" t="n">
        <v>20000.0</v>
      </c>
      <c r="CQ432" s="197" t="n">
        <v>20000.0</v>
      </c>
      <c r="CR432" s="197" t="n">
        <v>5000.0</v>
      </c>
      <c r="CS432" s="197" t="n">
        <v>0.0</v>
      </c>
      <c r="CT432" s="197" t="n">
        <v>30.0</v>
      </c>
      <c r="CU432" s="197" t="n">
        <v>701.7357177734375</v>
      </c>
    </row>
    <row r="433" spans="2:99">
      <c r="B433" s="122" t="s">
        <v>833</v>
      </c>
      <c r="C433" s="197" t="n">
        <v>3250.0</v>
      </c>
      <c r="D433" s="197" t="n">
        <v>3080.0</v>
      </c>
      <c r="E433" s="197" t="n">
        <v>720.0</v>
      </c>
      <c r="F433" s="122" t="s">
        <v>833</v>
      </c>
      <c r="G433" s="197" t="n">
        <v>3250.0</v>
      </c>
      <c r="H433" s="197" t="n">
        <v>2609.01025390625</v>
      </c>
      <c r="I433" s="197" t="n">
        <v>636.63037109375</v>
      </c>
      <c r="J433" s="197" t="n">
        <v>206.16859436035156</v>
      </c>
      <c r="K433" s="197" t="n">
        <v>655.8931274414062</v>
      </c>
      <c r="L433" s="197" t="n">
        <v>4353.0830078125</v>
      </c>
      <c r="M433" s="197" t="n">
        <v>4353.0830078125</v>
      </c>
      <c r="N433" s="197" t="n">
        <v>5336.154296875</v>
      </c>
      <c r="O433" s="197" t="n">
        <v>3500.465576171875</v>
      </c>
      <c r="P433" s="197" t="n">
        <v>5336.154296875</v>
      </c>
      <c r="Q433" s="197" t="n">
        <v>16661.244140625</v>
      </c>
      <c r="R433" s="197" t="n">
        <v>3026.121337890625</v>
      </c>
      <c r="S433" s="197" t="n">
        <v>0.0</v>
      </c>
      <c r="T433" s="197" t="n">
        <v>0.0</v>
      </c>
      <c r="U433" s="197" t="n">
        <v>-53.14805603027344</v>
      </c>
      <c r="V433" s="197" t="n">
        <v>0.0</v>
      </c>
      <c r="W433" s="197" t="n">
        <v>0.0</v>
      </c>
      <c r="X433" s="197" t="n">
        <v>0.0</v>
      </c>
      <c r="Y433" s="197" t="n">
        <v>0.0</v>
      </c>
      <c r="Z433" s="197" t="n">
        <v>9062.5</v>
      </c>
      <c r="AA433" s="197" t="n">
        <v>1.0</v>
      </c>
      <c r="AB433" s="197" t="n">
        <v>1835.6885986328125</v>
      </c>
      <c r="AC433" s="197" t="n">
        <v>0.0</v>
      </c>
      <c r="AD433" s="197" t="n">
        <v>0.6499999761581421</v>
      </c>
      <c r="AE433" s="197" t="n">
        <v>12956.888671875</v>
      </c>
      <c r="AF433" s="197" t="n">
        <v>3856.291015625</v>
      </c>
      <c r="AG433" s="197" t="n">
        <v>5119.9716796875</v>
      </c>
      <c r="AH433" s="197" t="n">
        <v>944.7940673828125</v>
      </c>
      <c r="AI433" s="197" t="n">
        <v>0.0</v>
      </c>
      <c r="AJ433" s="197" t="n">
        <v>2300.0</v>
      </c>
      <c r="AK433" s="197" t="n">
        <v>2331.064453125</v>
      </c>
      <c r="AL433" s="197" t="n">
        <v>6680.0</v>
      </c>
      <c r="AM433" s="197" t="n">
        <v>4353.0830078125</v>
      </c>
      <c r="AN433" s="197" t="n">
        <v>0.0</v>
      </c>
      <c r="AO433" s="197" t="n">
        <v>0.0</v>
      </c>
      <c r="AP433" s="197" t="n">
        <v>0.0</v>
      </c>
      <c r="AQ433" s="197" t="n">
        <v>199.39544677734375</v>
      </c>
      <c r="AR433" s="197" t="n">
        <v>747.7064819335938</v>
      </c>
      <c r="AS433" s="197" t="n">
        <v>0.0</v>
      </c>
      <c r="AT433" s="197" t="n">
        <v>999999.0</v>
      </c>
      <c r="AU433" s="197" t="n">
        <v>0.0</v>
      </c>
      <c r="AV433" s="197" t="n">
        <v>999999.0</v>
      </c>
      <c r="AW433" s="197" t="n">
        <v>0.0</v>
      </c>
      <c r="AX433" s="197" t="n">
        <v>0.0</v>
      </c>
      <c r="AY433" s="197" t="n">
        <v>999999.0</v>
      </c>
      <c r="AZ433" s="197" t="n">
        <v>0.0</v>
      </c>
      <c r="BA433" s="197" t="n">
        <v>999999.0</v>
      </c>
      <c r="BB433" s="197" t="n">
        <v>0.0</v>
      </c>
      <c r="BC433" s="197" t="n">
        <v>0.0</v>
      </c>
      <c r="BD433" s="197" t="n">
        <v>0.0</v>
      </c>
      <c r="BE433" s="197" t="n">
        <v>0.0</v>
      </c>
      <c r="BF433" s="197" t="n">
        <v>999999.0</v>
      </c>
      <c r="BG433" s="197" t="n">
        <v>999999.0</v>
      </c>
      <c r="BH433" s="197" t="n">
        <v>999999.0</v>
      </c>
      <c r="BI433" s="197" t="n">
        <v>0.0</v>
      </c>
      <c r="BJ433" s="197" t="n">
        <v>999999.0</v>
      </c>
      <c r="BK433" s="197" t="n">
        <v>999999.0</v>
      </c>
      <c r="BL433" s="197" t="n">
        <v>999999.0</v>
      </c>
      <c r="BM433" s="197" t="n">
        <v>0.0</v>
      </c>
      <c r="BN433" s="197" t="n">
        <v>0.0</v>
      </c>
      <c r="BO433" s="197" t="n">
        <v>0.0</v>
      </c>
      <c r="BP433" s="197" t="n">
        <v>0.0</v>
      </c>
      <c r="BQ433" s="197" t="n">
        <v>999999.0</v>
      </c>
      <c r="BR433" s="197" t="n">
        <v>0.0</v>
      </c>
      <c r="BS433" s="197" t="n">
        <v>999999.0</v>
      </c>
      <c r="BT433" s="197" t="n">
        <v>0.0</v>
      </c>
      <c r="BU433" s="197" t="n">
        <v>703.1007690429688</v>
      </c>
      <c r="BV433" s="197" t="n">
        <v>887.2160034179688</v>
      </c>
      <c r="BW433" s="197" t="n">
        <v>99000.0</v>
      </c>
      <c r="BX433" s="197" t="n">
        <v>297.4516296386719</v>
      </c>
      <c r="BY433" s="197" t="n">
        <v>638.0563354492188</v>
      </c>
      <c r="BZ433" s="197" t="n">
        <v>99000.0</v>
      </c>
      <c r="CA433" s="197" t="n">
        <v>399.67913818359375</v>
      </c>
      <c r="CB433" s="197" t="n">
        <v>327.26226806640625</v>
      </c>
      <c r="CC433" s="197" t="n">
        <v>964.9122924804688</v>
      </c>
      <c r="CD433" s="197" t="n">
        <v>1416.27587890625</v>
      </c>
      <c r="CE433" s="197" t="n">
        <v>3992.104248046875</v>
      </c>
      <c r="CF433" s="197" t="n">
        <v>19000.0</v>
      </c>
      <c r="CG433" s="197" t="n">
        <v>0.0</v>
      </c>
      <c r="CH433" s="197" t="n">
        <v>6680.0</v>
      </c>
      <c r="CI433" s="197" t="n">
        <v>4345.60205078125</v>
      </c>
      <c r="CJ433" s="197" t="n">
        <v>11025.6025390625</v>
      </c>
      <c r="CK433" s="197" t="n">
        <v>20000.0</v>
      </c>
      <c r="CL433" s="197" t="n">
        <v>20000.0</v>
      </c>
      <c r="CM433" s="197" t="n">
        <v>20000.0</v>
      </c>
      <c r="CN433" s="197" t="n">
        <v>20000.0</v>
      </c>
      <c r="CO433" s="197" t="n">
        <v>20000.0</v>
      </c>
      <c r="CP433" s="197" t="n">
        <v>20000.0</v>
      </c>
      <c r="CQ433" s="197" t="n">
        <v>20000.0</v>
      </c>
      <c r="CR433" s="197" t="n">
        <v>5000.0</v>
      </c>
      <c r="CS433" s="197" t="n">
        <v>9.0</v>
      </c>
      <c r="CT433" s="197" t="n">
        <v>9.0</v>
      </c>
      <c r="CU433" s="197" t="n">
        <v>756.5303344726562</v>
      </c>
    </row>
    <row r="434" spans="2:99">
      <c r="B434" s="122" t="s">
        <v>834</v>
      </c>
      <c r="C434" s="197" t="n">
        <v>3252.0</v>
      </c>
      <c r="D434" s="197" t="n">
        <v>3163.0</v>
      </c>
      <c r="E434" s="197" t="n">
        <v>575.0</v>
      </c>
      <c r="F434" s="122" t="s">
        <v>834</v>
      </c>
      <c r="G434" s="197" t="n">
        <v>2972.934326171875</v>
      </c>
      <c r="H434" s="197" t="n">
        <v>2553.099365234375</v>
      </c>
      <c r="I434" s="197" t="n">
        <v>518.2335815429688</v>
      </c>
      <c r="J434" s="197" t="n">
        <v>323.6666564941406</v>
      </c>
      <c r="K434" s="197" t="n">
        <v>474.424072265625</v>
      </c>
      <c r="L434" s="197" t="n">
        <v>3916.70849609375</v>
      </c>
      <c r="M434" s="197" t="n">
        <v>3916.70849609375</v>
      </c>
      <c r="N434" s="197" t="n">
        <v>2034.7979736328125</v>
      </c>
      <c r="O434" s="197" t="n">
        <v>116.77155303955078</v>
      </c>
      <c r="P434" s="197" t="n">
        <v>300.0</v>
      </c>
      <c r="Q434" s="197" t="n">
        <v>17511.427734375</v>
      </c>
      <c r="R434" s="197" t="n">
        <v>2278.501708984375</v>
      </c>
      <c r="S434" s="197" t="n">
        <v>0.0</v>
      </c>
      <c r="T434" s="197" t="n">
        <v>80.35504913330078</v>
      </c>
      <c r="U434" s="197" t="n">
        <v>-51.368038177490234</v>
      </c>
      <c r="V434" s="197" t="n">
        <v>0.0</v>
      </c>
      <c r="W434" s="197" t="n">
        <v>0.0</v>
      </c>
      <c r="X434" s="197" t="n">
        <v>0.0</v>
      </c>
      <c r="Y434" s="197" t="n">
        <v>0.0</v>
      </c>
      <c r="Z434" s="197" t="n">
        <v>13194.259765625</v>
      </c>
      <c r="AA434" s="197" t="n">
        <v>0.0</v>
      </c>
      <c r="AB434" s="197" t="n">
        <v>183.2284393310547</v>
      </c>
      <c r="AC434" s="197" t="n">
        <v>0.0</v>
      </c>
      <c r="AD434" s="197" t="n">
        <v>0.6499999761581421</v>
      </c>
      <c r="AE434" s="197" t="n">
        <v>13134.091796875</v>
      </c>
      <c r="AF434" s="197" t="n">
        <v>5455.2861328125</v>
      </c>
      <c r="AG434" s="197" t="n">
        <v>6426.173828125</v>
      </c>
      <c r="AH434" s="197" t="n">
        <v>2621.35009765625</v>
      </c>
      <c r="AI434" s="197" t="n">
        <v>1283.10888671875</v>
      </c>
      <c r="AJ434" s="197" t="n">
        <v>800.0</v>
      </c>
      <c r="AK434" s="197" t="n">
        <v>776.1400756835938</v>
      </c>
      <c r="AL434" s="197" t="n">
        <v>6680.0</v>
      </c>
      <c r="AM434" s="197" t="n">
        <v>4253.06787109375</v>
      </c>
      <c r="AN434" s="197" t="n">
        <v>0.0</v>
      </c>
      <c r="AO434" s="197" t="n">
        <v>0.0</v>
      </c>
      <c r="AP434" s="197" t="n">
        <v>0.0</v>
      </c>
      <c r="AQ434" s="197" t="n">
        <v>323.6666564941406</v>
      </c>
      <c r="AR434" s="197" t="n">
        <v>940.622314453125</v>
      </c>
      <c r="AS434" s="197" t="n">
        <v>0.0</v>
      </c>
      <c r="AT434" s="197" t="n">
        <v>999999.0</v>
      </c>
      <c r="AU434" s="197" t="n">
        <v>0.0</v>
      </c>
      <c r="AV434" s="197" t="n">
        <v>999999.0</v>
      </c>
      <c r="AW434" s="197" t="n">
        <v>0.0</v>
      </c>
      <c r="AX434" s="197" t="n">
        <v>0.0</v>
      </c>
      <c r="AY434" s="197" t="n">
        <v>999999.0</v>
      </c>
      <c r="AZ434" s="197" t="n">
        <v>0.0</v>
      </c>
      <c r="BA434" s="197" t="n">
        <v>999999.0</v>
      </c>
      <c r="BB434" s="197" t="n">
        <v>0.0</v>
      </c>
      <c r="BC434" s="197" t="n">
        <v>0.0</v>
      </c>
      <c r="BD434" s="197" t="n">
        <v>0.0</v>
      </c>
      <c r="BE434" s="197" t="n">
        <v>0.0</v>
      </c>
      <c r="BF434" s="197" t="n">
        <v>999999.0</v>
      </c>
      <c r="BG434" s="197" t="n">
        <v>999999.0</v>
      </c>
      <c r="BH434" s="197" t="n">
        <v>999999.0</v>
      </c>
      <c r="BI434" s="197" t="n">
        <v>0.0</v>
      </c>
      <c r="BJ434" s="197" t="n">
        <v>999999.0</v>
      </c>
      <c r="BK434" s="197" t="n">
        <v>999999.0</v>
      </c>
      <c r="BL434" s="197" t="n">
        <v>999999.0</v>
      </c>
      <c r="BM434" s="197" t="n">
        <v>0.0</v>
      </c>
      <c r="BN434" s="197" t="n">
        <v>0.0</v>
      </c>
      <c r="BO434" s="197" t="n">
        <v>0.0</v>
      </c>
      <c r="BP434" s="197" t="n">
        <v>0.0</v>
      </c>
      <c r="BQ434" s="197" t="n">
        <v>999999.0</v>
      </c>
      <c r="BR434" s="197" t="n">
        <v>0.0</v>
      </c>
      <c r="BS434" s="197" t="n">
        <v>999999.0</v>
      </c>
      <c r="BT434" s="197" t="n">
        <v>0.0</v>
      </c>
      <c r="BU434" s="197" t="n">
        <v>353.85076904296875</v>
      </c>
      <c r="BV434" s="197" t="n">
        <v>698.313720703125</v>
      </c>
      <c r="BW434" s="197" t="n">
        <v>99000.0</v>
      </c>
      <c r="BX434" s="197" t="n">
        <v>261.7397766113281</v>
      </c>
      <c r="BY434" s="197" t="n">
        <v>289.3241882324219</v>
      </c>
      <c r="BZ434" s="197" t="n">
        <v>99000.0</v>
      </c>
      <c r="CA434" s="197" t="n">
        <v>282.4751892089844</v>
      </c>
      <c r="CB434" s="197" t="n">
        <v>408.8763732910156</v>
      </c>
      <c r="CC434" s="197" t="n">
        <v>964.9122924804688</v>
      </c>
      <c r="CD434" s="197" t="n">
        <v>1317.3450927734375</v>
      </c>
      <c r="CE434" s="197" t="n">
        <v>1343.0086669921875</v>
      </c>
      <c r="CF434" s="197" t="n">
        <v>15500.0</v>
      </c>
      <c r="CG434" s="197" t="n">
        <v>0.0</v>
      </c>
      <c r="CH434" s="197" t="n">
        <v>6680.0</v>
      </c>
      <c r="CI434" s="197" t="n">
        <v>4004.93359375</v>
      </c>
      <c r="CJ434" s="197" t="n">
        <v>10684.93359375</v>
      </c>
      <c r="CK434" s="197" t="n">
        <v>20000.0</v>
      </c>
      <c r="CL434" s="197" t="n">
        <v>20000.0</v>
      </c>
      <c r="CM434" s="197" t="n">
        <v>20000.0</v>
      </c>
      <c r="CN434" s="197" t="n">
        <v>20000.0</v>
      </c>
      <c r="CO434" s="197" t="n">
        <v>20000.0</v>
      </c>
      <c r="CP434" s="197" t="n">
        <v>20000.0</v>
      </c>
      <c r="CQ434" s="197" t="n">
        <v>20000.0</v>
      </c>
      <c r="CR434" s="197" t="n">
        <v>5000.0</v>
      </c>
      <c r="CS434" s="197" t="n">
        <v>5.0</v>
      </c>
      <c r="CT434" s="197" t="n">
        <v>5.0</v>
      </c>
      <c r="CU434" s="197" t="n">
        <v>569.6254272460938</v>
      </c>
    </row>
    <row r="435" spans="2:99">
      <c r="B435" s="122" t="s">
        <v>835</v>
      </c>
      <c r="C435" s="197" t="n">
        <v>3370.0</v>
      </c>
      <c r="D435" s="197" t="n">
        <v>3163.0</v>
      </c>
      <c r="E435" s="197" t="n">
        <v>575.0</v>
      </c>
      <c r="F435" s="122" t="s">
        <v>835</v>
      </c>
      <c r="G435" s="197" t="n">
        <v>2928.78759765625</v>
      </c>
      <c r="H435" s="197" t="n">
        <v>2389.475341796875</v>
      </c>
      <c r="I435" s="197" t="n">
        <v>483.8718566894531</v>
      </c>
      <c r="J435" s="197" t="n">
        <v>487.1741027832031</v>
      </c>
      <c r="K435" s="197" t="n">
        <v>659.2420654296875</v>
      </c>
      <c r="L435" s="197" t="n">
        <v>4223.01416015625</v>
      </c>
      <c r="M435" s="197" t="n">
        <v>4223.01416015625</v>
      </c>
      <c r="N435" s="197" t="n">
        <v>6056.4775390625</v>
      </c>
      <c r="O435" s="197" t="n">
        <v>5139.74609375</v>
      </c>
      <c r="P435" s="197" t="n">
        <v>6056.4775390625</v>
      </c>
      <c r="Q435" s="197" t="n">
        <v>13408.033203125</v>
      </c>
      <c r="R435" s="197" t="n">
        <v>2060.89599609375</v>
      </c>
      <c r="S435" s="197" t="n">
        <v>0.0</v>
      </c>
      <c r="T435" s="197" t="n">
        <v>27.623641967773438</v>
      </c>
      <c r="U435" s="197" t="n">
        <v>-62.001434326171875</v>
      </c>
      <c r="V435" s="197" t="n">
        <v>0.0</v>
      </c>
      <c r="W435" s="197" t="n">
        <v>0.0</v>
      </c>
      <c r="X435" s="197" t="n">
        <v>0.0</v>
      </c>
      <c r="Y435" s="197" t="n">
        <v>0.0</v>
      </c>
      <c r="Z435" s="197" t="n">
        <v>4500.0</v>
      </c>
      <c r="AA435" s="197" t="n">
        <v>1.0</v>
      </c>
      <c r="AB435" s="197" t="n">
        <v>916.7318115234375</v>
      </c>
      <c r="AC435" s="197" t="n">
        <v>0.0</v>
      </c>
      <c r="AD435" s="197" t="n">
        <v>0.6499999761581421</v>
      </c>
      <c r="AE435" s="197" t="n">
        <v>10279.4921875</v>
      </c>
      <c r="AF435" s="197" t="n">
        <v>718.5403442382812</v>
      </c>
      <c r="AG435" s="197" t="n">
        <v>1634.14208984375</v>
      </c>
      <c r="AH435" s="197" t="n">
        <v>1483.4912109375</v>
      </c>
      <c r="AI435" s="197" t="n">
        <v>0.0</v>
      </c>
      <c r="AJ435" s="197" t="n">
        <v>3122.12158203125</v>
      </c>
      <c r="AK435" s="197" t="n">
        <v>3057.099609375</v>
      </c>
      <c r="AL435" s="197" t="n">
        <v>7056.72314453125</v>
      </c>
      <c r="AM435" s="197" t="n">
        <v>4223.01416015625</v>
      </c>
      <c r="AN435" s="197" t="n">
        <v>0.0</v>
      </c>
      <c r="AO435" s="197" t="n">
        <v>0.0</v>
      </c>
      <c r="AP435" s="197" t="n">
        <v>0.0</v>
      </c>
      <c r="AQ435" s="197" t="n">
        <v>485.5</v>
      </c>
      <c r="AR435" s="197" t="n">
        <v>1067.0</v>
      </c>
      <c r="AS435" s="197" t="n">
        <v>0.0</v>
      </c>
      <c r="AT435" s="197" t="n">
        <v>999999.0</v>
      </c>
      <c r="AU435" s="197" t="n">
        <v>0.0</v>
      </c>
      <c r="AV435" s="197" t="n">
        <v>999999.0</v>
      </c>
      <c r="AW435" s="197" t="n">
        <v>0.0</v>
      </c>
      <c r="AX435" s="197" t="n">
        <v>0.0</v>
      </c>
      <c r="AY435" s="197" t="n">
        <v>999999.0</v>
      </c>
      <c r="AZ435" s="197" t="n">
        <v>0.0</v>
      </c>
      <c r="BA435" s="197" t="n">
        <v>999999.0</v>
      </c>
      <c r="BB435" s="197" t="n">
        <v>0.0</v>
      </c>
      <c r="BC435" s="197" t="n">
        <v>0.4196946918964386</v>
      </c>
      <c r="BD435" s="197" t="n">
        <v>0.42533329129219055</v>
      </c>
      <c r="BE435" s="197" t="n">
        <v>0.4335818290710449</v>
      </c>
      <c r="BF435" s="197" t="n">
        <v>10503.2548828125</v>
      </c>
      <c r="BG435" s="197" t="n">
        <v>10473.01953125</v>
      </c>
      <c r="BH435" s="197" t="n">
        <v>10418.6025390625</v>
      </c>
      <c r="BI435" s="197" t="n">
        <v>0.0</v>
      </c>
      <c r="BJ435" s="197" t="n">
        <v>16146.87890625</v>
      </c>
      <c r="BK435" s="197" t="n">
        <v>16192.466796875</v>
      </c>
      <c r="BL435" s="197" t="n">
        <v>16248.966796875</v>
      </c>
      <c r="BM435" s="197" t="n">
        <v>-9429.791015625</v>
      </c>
      <c r="BN435" s="197" t="n">
        <v>-9392.228515625</v>
      </c>
      <c r="BO435" s="197" t="n">
        <v>-9230.4423828125</v>
      </c>
      <c r="BP435" s="197" t="n">
        <v>0.0</v>
      </c>
      <c r="BQ435" s="197" t="n">
        <v>999999.0</v>
      </c>
      <c r="BR435" s="197" t="n">
        <v>0.0</v>
      </c>
      <c r="BS435" s="197" t="n">
        <v>999999.0</v>
      </c>
      <c r="BT435" s="197" t="n">
        <v>0.0</v>
      </c>
      <c r="BU435" s="197" t="n">
        <v>366.1268310546875</v>
      </c>
      <c r="BV435" s="197" t="n">
        <v>354.0555114746094</v>
      </c>
      <c r="BW435" s="197" t="n">
        <v>99000.0</v>
      </c>
      <c r="BX435" s="197" t="n">
        <v>293.05169677734375</v>
      </c>
      <c r="BY435" s="197" t="n">
        <v>263.59197998046875</v>
      </c>
      <c r="BZ435" s="197" t="n">
        <v>99000.0</v>
      </c>
      <c r="CA435" s="197" t="n">
        <v>306.5132751464844</v>
      </c>
      <c r="CB435" s="197" t="n">
        <v>280.1271057128906</v>
      </c>
      <c r="CC435" s="197" t="n">
        <v>964.9122924804688</v>
      </c>
      <c r="CD435" s="197" t="n">
        <v>1488.06396484375</v>
      </c>
      <c r="CE435" s="197" t="n">
        <v>1348.7540283203125</v>
      </c>
      <c r="CF435" s="197" t="n">
        <v>15500.0</v>
      </c>
      <c r="CG435" s="197" t="n">
        <v>0.0</v>
      </c>
      <c r="CH435" s="197" t="n">
        <v>4500.0</v>
      </c>
      <c r="CI435" s="197" t="n">
        <v>3750.0</v>
      </c>
      <c r="CJ435" s="197" t="n">
        <v>8250.0</v>
      </c>
      <c r="CK435" s="197" t="n">
        <v>20000.0</v>
      </c>
      <c r="CL435" s="197" t="n">
        <v>20000.0</v>
      </c>
      <c r="CM435" s="197" t="n">
        <v>20000.0</v>
      </c>
      <c r="CN435" s="197" t="n">
        <v>20000.0</v>
      </c>
      <c r="CO435" s="197" t="n">
        <v>20000.0</v>
      </c>
      <c r="CP435" s="197" t="n">
        <v>20000.0</v>
      </c>
      <c r="CQ435" s="197" t="n">
        <v>20000.0</v>
      </c>
      <c r="CR435" s="197" t="n">
        <v>5000.0</v>
      </c>
      <c r="CS435" s="197" t="n">
        <v>13.0</v>
      </c>
      <c r="CT435" s="197" t="n">
        <v>13.0</v>
      </c>
      <c r="CU435" s="197" t="n">
        <v>515.2239990234375</v>
      </c>
    </row>
    <row r="436" spans="2:99">
      <c r="B436" s="122" t="s">
        <v>836</v>
      </c>
      <c r="C436" s="197" t="n">
        <v>3828.0</v>
      </c>
      <c r="D436" s="197" t="n">
        <v>3116.0</v>
      </c>
      <c r="E436" s="197" t="n">
        <v>575.0</v>
      </c>
      <c r="F436" s="122" t="s">
        <v>836</v>
      </c>
      <c r="G436" s="197" t="n">
        <v>3001.75341796875</v>
      </c>
      <c r="H436" s="197" t="n">
        <v>2463.30126953125</v>
      </c>
      <c r="I436" s="197" t="n">
        <v>465.30731201171875</v>
      </c>
      <c r="J436" s="197" t="n">
        <v>574.1932983398438</v>
      </c>
      <c r="K436" s="197" t="n">
        <v>608.1875</v>
      </c>
      <c r="L436" s="197" t="n">
        <v>3332.173828125</v>
      </c>
      <c r="M436" s="197" t="n">
        <v>3332.173828125</v>
      </c>
      <c r="N436" s="197" t="n">
        <v>3332.173828125</v>
      </c>
      <c r="O436" s="197" t="n">
        <v>3332.173828125</v>
      </c>
      <c r="P436" s="197" t="n">
        <v>3332.173828125</v>
      </c>
      <c r="Q436" s="197" t="n">
        <v>12978.361328125</v>
      </c>
      <c r="R436" s="197" t="n">
        <v>2122.957275390625</v>
      </c>
      <c r="S436" s="197" t="n">
        <v>0.0</v>
      </c>
      <c r="T436" s="197" t="n">
        <v>0.0</v>
      </c>
      <c r="U436" s="197" t="n">
        <v>-24.27696990966797</v>
      </c>
      <c r="V436" s="197" t="n">
        <v>4420.27099609375</v>
      </c>
      <c r="W436" s="197" t="n">
        <v>3185.161376953125</v>
      </c>
      <c r="X436" s="197" t="n">
        <v>1235.1097412109375</v>
      </c>
      <c r="Y436" s="197" t="n">
        <v>0.0</v>
      </c>
      <c r="Z436" s="197" t="n">
        <v>4500.0</v>
      </c>
      <c r="AA436" s="197" t="n">
        <v>1.0</v>
      </c>
      <c r="AB436" s="197" t="n">
        <v>0.0</v>
      </c>
      <c r="AC436" s="197" t="n">
        <v>0.0</v>
      </c>
      <c r="AD436" s="197" t="n">
        <v>0.6499999761581421</v>
      </c>
      <c r="AE436" s="197" t="n">
        <v>10146.939453125</v>
      </c>
      <c r="AF436" s="197" t="n">
        <v>1176.033447265625</v>
      </c>
      <c r="AG436" s="197" t="n">
        <v>0.0</v>
      </c>
      <c r="AH436" s="197" t="n">
        <v>1437.17919921875</v>
      </c>
      <c r="AI436" s="197" t="n">
        <v>0.0</v>
      </c>
      <c r="AJ436" s="197" t="n">
        <v>0.0</v>
      </c>
      <c r="AK436" s="197" t="n">
        <v>183.24159240722656</v>
      </c>
      <c r="AL436" s="197" t="n">
        <v>7387.65234375</v>
      </c>
      <c r="AM436" s="197" t="n">
        <v>4227.3896484375</v>
      </c>
      <c r="AN436" s="197" t="n">
        <v>0.0</v>
      </c>
      <c r="AO436" s="197" t="n">
        <v>0.0</v>
      </c>
      <c r="AP436" s="197" t="n">
        <v>0.0</v>
      </c>
      <c r="AQ436" s="197" t="n">
        <v>647.3333129882812</v>
      </c>
      <c r="AR436" s="197" t="n">
        <v>198.73330688476562</v>
      </c>
      <c r="AS436" s="197" t="n">
        <v>0.0</v>
      </c>
      <c r="AT436" s="197" t="n">
        <v>999999.0</v>
      </c>
      <c r="AU436" s="197" t="n">
        <v>0.0</v>
      </c>
      <c r="AV436" s="197" t="n">
        <v>999999.0</v>
      </c>
      <c r="AW436" s="197" t="n">
        <v>0.0</v>
      </c>
      <c r="AX436" s="197" t="n">
        <v>0.0</v>
      </c>
      <c r="AY436" s="197" t="n">
        <v>999999.0</v>
      </c>
      <c r="AZ436" s="197" t="n">
        <v>0.0</v>
      </c>
      <c r="BA436" s="197" t="n">
        <v>999999.0</v>
      </c>
      <c r="BB436" s="197" t="n">
        <v>0.0</v>
      </c>
      <c r="BC436" s="197" t="n">
        <v>0.44685599207878113</v>
      </c>
      <c r="BD436" s="197" t="n">
        <v>0.45003652572631836</v>
      </c>
      <c r="BE436" s="197" t="n">
        <v>0.45607882738113403</v>
      </c>
      <c r="BF436" s="197" t="n">
        <v>7044.92431640625</v>
      </c>
      <c r="BG436" s="197" t="n">
        <v>7025.33740234375</v>
      </c>
      <c r="BH436" s="197" t="n">
        <v>6964.6318359375</v>
      </c>
      <c r="BI436" s="197" t="n">
        <v>0.0</v>
      </c>
      <c r="BJ436" s="197" t="n">
        <v>12887.4658203125</v>
      </c>
      <c r="BK436" s="197" t="n">
        <v>12909.4638671875</v>
      </c>
      <c r="BL436" s="197" t="n">
        <v>12927.7607421875</v>
      </c>
      <c r="BM436" s="197" t="n">
        <v>-4908.8828125</v>
      </c>
      <c r="BN436" s="197" t="n">
        <v>-4823.8564453125</v>
      </c>
      <c r="BO436" s="197" t="n">
        <v>-4680.12646484375</v>
      </c>
      <c r="BP436" s="197" t="n">
        <v>1.1696431636810303</v>
      </c>
      <c r="BQ436" s="197" t="n">
        <v>5139.34375</v>
      </c>
      <c r="BR436" s="197" t="n">
        <v>0.0</v>
      </c>
      <c r="BS436" s="197" t="n">
        <v>999999.0</v>
      </c>
      <c r="BT436" s="197" t="n">
        <v>0.0</v>
      </c>
      <c r="BU436" s="197" t="n">
        <v>854.85693359375</v>
      </c>
      <c r="BV436" s="197" t="n">
        <v>369.2630310058594</v>
      </c>
      <c r="BW436" s="197" t="n">
        <v>99000.0</v>
      </c>
      <c r="BX436" s="197" t="n">
        <v>527.7445068359375</v>
      </c>
      <c r="BY436" s="197" t="n">
        <v>294.7532958984375</v>
      </c>
      <c r="BZ436" s="197" t="n">
        <v>99000.0</v>
      </c>
      <c r="CA436" s="197" t="n">
        <v>321.80804443359375</v>
      </c>
      <c r="CB436" s="197" t="n">
        <v>307.4092712402344</v>
      </c>
      <c r="CC436" s="197" t="n">
        <v>964.9122924804688</v>
      </c>
      <c r="CD436" s="197" t="n">
        <v>3358.302978515625</v>
      </c>
      <c r="CE436" s="197" t="n">
        <v>1494.5433349609375</v>
      </c>
      <c r="CF436" s="197" t="n">
        <v>12500.0</v>
      </c>
      <c r="CG436" s="197" t="n">
        <v>0.0</v>
      </c>
      <c r="CH436" s="197" t="n">
        <v>300.0</v>
      </c>
      <c r="CI436" s="197" t="n">
        <v>3000.0</v>
      </c>
      <c r="CJ436" s="197" t="n">
        <v>3300.0</v>
      </c>
      <c r="CK436" s="197" t="n">
        <v>20000.0</v>
      </c>
      <c r="CL436" s="197" t="n">
        <v>20000.0</v>
      </c>
      <c r="CM436" s="197" t="n">
        <v>20000.0</v>
      </c>
      <c r="CN436" s="197" t="n">
        <v>20000.0</v>
      </c>
      <c r="CO436" s="197" t="n">
        <v>20000.0</v>
      </c>
      <c r="CP436" s="197" t="n">
        <v>20000.0</v>
      </c>
      <c r="CQ436" s="197" t="n">
        <v>20000.0</v>
      </c>
      <c r="CR436" s="197" t="n">
        <v>5000.0</v>
      </c>
      <c r="CS436" s="197" t="n">
        <v>0.0</v>
      </c>
      <c r="CT436" s="197" t="n">
        <v>0.0</v>
      </c>
      <c r="CU436" s="197" t="n">
        <v>530.7393188476562</v>
      </c>
    </row>
    <row r="437" spans="2:99">
      <c r="B437" s="122" t="s">
        <v>837</v>
      </c>
      <c r="C437" s="197" t="n">
        <v>3675.0</v>
      </c>
      <c r="D437" s="197" t="n">
        <v>2847.0</v>
      </c>
      <c r="E437" s="197" t="n">
        <v>571.0</v>
      </c>
      <c r="F437" s="122" t="s">
        <v>837</v>
      </c>
      <c r="G437" s="197" t="n">
        <v>3675.0</v>
      </c>
      <c r="H437" s="197" t="n">
        <v>2847.0</v>
      </c>
      <c r="I437" s="197" t="n">
        <v>571.0</v>
      </c>
      <c r="J437" s="197" t="n">
        <v>541.5374755859375</v>
      </c>
      <c r="K437" s="197" t="n">
        <v>455.7887268066406</v>
      </c>
      <c r="L437" s="197" t="n">
        <v>1909.0736083984375</v>
      </c>
      <c r="M437" s="197" t="n">
        <v>1909.0736083984375</v>
      </c>
      <c r="N437" s="197" t="n">
        <v>1909.0736083984375</v>
      </c>
      <c r="O437" s="197" t="n">
        <v>1909.0736083984375</v>
      </c>
      <c r="P437" s="197" t="n">
        <v>1909.0736083984375</v>
      </c>
      <c r="Q437" s="197" t="n">
        <v>18377.447265625</v>
      </c>
      <c r="R437" s="197" t="n">
        <v>2330.729736328125</v>
      </c>
      <c r="S437" s="197" t="n">
        <v>0.0</v>
      </c>
      <c r="T437" s="197" t="n">
        <v>22.453384399414062</v>
      </c>
      <c r="U437" s="197" t="n">
        <v>551.1973876953125</v>
      </c>
      <c r="V437" s="197" t="n">
        <v>11174.4755859375</v>
      </c>
      <c r="W437" s="197" t="n">
        <v>3839.0048828125</v>
      </c>
      <c r="X437" s="197" t="n">
        <v>7332.5439453125</v>
      </c>
      <c r="Y437" s="197" t="n">
        <v>0.0</v>
      </c>
      <c r="Z437" s="197" t="n">
        <v>7481.25</v>
      </c>
      <c r="AA437" s="197" t="n">
        <v>1.0</v>
      </c>
      <c r="AB437" s="197" t="n">
        <v>0.0</v>
      </c>
      <c r="AC437" s="197" t="n">
        <v>0.0</v>
      </c>
      <c r="AD437" s="197" t="n">
        <v>0.44999998807907104</v>
      </c>
      <c r="AE437" s="197" t="n">
        <v>9988.9169921875</v>
      </c>
      <c r="AF437" s="197" t="n">
        <v>283.34906005859375</v>
      </c>
      <c r="AG437" s="197" t="n">
        <v>959.7793579101562</v>
      </c>
      <c r="AH437" s="197" t="n">
        <v>2316.9326171875</v>
      </c>
      <c r="AI437" s="197" t="n">
        <v>1133.5274658203125</v>
      </c>
      <c r="AJ437" s="197" t="n">
        <v>2452.310546875</v>
      </c>
      <c r="AK437" s="197" t="n">
        <v>2916.54931640625</v>
      </c>
      <c r="AL437" s="197" t="n">
        <v>7456.90966796875</v>
      </c>
      <c r="AM437" s="197" t="n">
        <v>4246.474609375</v>
      </c>
      <c r="AN437" s="197" t="n">
        <v>0.0</v>
      </c>
      <c r="AO437" s="197" t="n">
        <v>0.0</v>
      </c>
      <c r="AP437" s="197" t="n">
        <v>0.0</v>
      </c>
      <c r="AQ437" s="197" t="n">
        <v>809.1666870117188</v>
      </c>
      <c r="AR437" s="197" t="n">
        <v>320.4323425292969</v>
      </c>
      <c r="AS437" s="197" t="n">
        <v>0.0</v>
      </c>
      <c r="AT437" s="197" t="n">
        <v>999999.0</v>
      </c>
      <c r="AU437" s="197" t="n">
        <v>0.0</v>
      </c>
      <c r="AV437" s="197" t="n">
        <v>999999.0</v>
      </c>
      <c r="AW437" s="197" t="n">
        <v>0.0</v>
      </c>
      <c r="AX437" s="197" t="n">
        <v>0.0</v>
      </c>
      <c r="AY437" s="197" t="n">
        <v>999999.0</v>
      </c>
      <c r="AZ437" s="197" t="n">
        <v>0.0</v>
      </c>
      <c r="BA437" s="197" t="n">
        <v>999999.0</v>
      </c>
      <c r="BB437" s="197" t="n">
        <v>0.0</v>
      </c>
      <c r="BC437" s="197" t="n">
        <v>0.4651636481285095</v>
      </c>
      <c r="BD437" s="197" t="n">
        <v>0.46518200635910034</v>
      </c>
      <c r="BE437" s="197" t="n">
        <v>0.46727514266967773</v>
      </c>
      <c r="BF437" s="197" t="n">
        <v>8740.548828125</v>
      </c>
      <c r="BG437" s="197" t="n">
        <v>8740.4443359375</v>
      </c>
      <c r="BH437" s="197" t="n">
        <v>8723.763671875</v>
      </c>
      <c r="BI437" s="197" t="n">
        <v>0.0</v>
      </c>
      <c r="BJ437" s="197" t="n">
        <v>17645.4921875</v>
      </c>
      <c r="BK437" s="197" t="n">
        <v>17645.73828125</v>
      </c>
      <c r="BL437" s="197" t="n">
        <v>17669.12890625</v>
      </c>
      <c r="BM437" s="197" t="n">
        <v>-10342.4404296875</v>
      </c>
      <c r="BN437" s="197" t="n">
        <v>-10577.41015625</v>
      </c>
      <c r="BO437" s="197" t="n">
        <v>-10471.861328125</v>
      </c>
      <c r="BP437" s="197" t="n">
        <v>1.179046392440796</v>
      </c>
      <c r="BQ437" s="197" t="n">
        <v>996.1224365234375</v>
      </c>
      <c r="BR437" s="197" t="n">
        <v>0.0</v>
      </c>
      <c r="BS437" s="197" t="n">
        <v>999999.0</v>
      </c>
      <c r="BT437" s="197" t="n">
        <v>0.0</v>
      </c>
      <c r="BU437" s="197" t="n">
        <v>937.5321044921875</v>
      </c>
      <c r="BV437" s="197" t="n">
        <v>870.055908203125</v>
      </c>
      <c r="BW437" s="197" t="n">
        <v>99000.0</v>
      </c>
      <c r="BX437" s="197" t="n">
        <v>706.2662963867188</v>
      </c>
      <c r="BY437" s="197" t="n">
        <v>535.8867797851562</v>
      </c>
      <c r="BZ437" s="197" t="n">
        <v>99000.0</v>
      </c>
      <c r="CA437" s="197" t="n">
        <v>499.7752990722656</v>
      </c>
      <c r="CB437" s="197" t="n">
        <v>324.7052307128906</v>
      </c>
      <c r="CC437" s="197" t="n">
        <v>631.5789184570312</v>
      </c>
      <c r="CD437" s="197" t="n">
        <v>3422.84716796875</v>
      </c>
      <c r="CE437" s="197" t="n">
        <v>3401.50244140625</v>
      </c>
      <c r="CF437" s="197" t="n">
        <v>8000.0</v>
      </c>
      <c r="CG437" s="197" t="n">
        <v>0.0</v>
      </c>
      <c r="CH437" s="197" t="n">
        <v>300.0</v>
      </c>
      <c r="CI437" s="197" t="n">
        <v>2500.0</v>
      </c>
      <c r="CJ437" s="197" t="n">
        <v>2800.0</v>
      </c>
      <c r="CK437" s="197" t="n">
        <v>20000.0</v>
      </c>
      <c r="CL437" s="197" t="n">
        <v>20000.0</v>
      </c>
      <c r="CM437" s="197" t="n">
        <v>20000.0</v>
      </c>
      <c r="CN437" s="197" t="n">
        <v>20000.0</v>
      </c>
      <c r="CO437" s="197" t="n">
        <v>20000.0</v>
      </c>
      <c r="CP437" s="197" t="n">
        <v>20000.0</v>
      </c>
      <c r="CQ437" s="197" t="n">
        <v>20000.0</v>
      </c>
      <c r="CR437" s="197" t="n">
        <v>5000.0</v>
      </c>
      <c r="CS437" s="197" t="n">
        <v>0.0</v>
      </c>
      <c r="CT437" s="197" t="n">
        <v>0.0</v>
      </c>
      <c r="CU437" s="197" t="n">
        <v>776.909912109375</v>
      </c>
    </row>
    <row r="438" spans="2:99">
      <c r="B438" s="122" t="s">
        <v>838</v>
      </c>
      <c r="C438" s="197" t="n">
        <v>4129.0</v>
      </c>
      <c r="D438" s="197" t="n">
        <v>2990.0</v>
      </c>
      <c r="E438" s="197" t="n">
        <v>667.0</v>
      </c>
      <c r="F438" s="122" t="s">
        <v>838</v>
      </c>
      <c r="G438" s="197" t="n">
        <v>4129.0</v>
      </c>
      <c r="H438" s="197" t="n">
        <v>2990.0</v>
      </c>
      <c r="I438" s="197" t="n">
        <v>667.0</v>
      </c>
      <c r="J438" s="197" t="n">
        <v>582.7179565429688</v>
      </c>
      <c r="K438" s="197" t="n">
        <v>421.5896911621094</v>
      </c>
      <c r="L438" s="197" t="n">
        <v>2694.687744140625</v>
      </c>
      <c r="M438" s="197" t="n">
        <v>2694.687744140625</v>
      </c>
      <c r="N438" s="197" t="n">
        <v>2694.687744140625</v>
      </c>
      <c r="O438" s="197" t="n">
        <v>2694.687744140625</v>
      </c>
      <c r="P438" s="197" t="n">
        <v>2694.687744140625</v>
      </c>
      <c r="Q438" s="197" t="n">
        <v>42358.56640625</v>
      </c>
      <c r="R438" s="197" t="n">
        <v>3171.352783203125</v>
      </c>
      <c r="S438" s="197" t="n">
        <v>0.0</v>
      </c>
      <c r="T438" s="197" t="n">
        <v>9.32489013671875</v>
      </c>
      <c r="U438" s="197" t="n">
        <v>848.0046997070312</v>
      </c>
      <c r="V438" s="197" t="n">
        <v>32745.158203125</v>
      </c>
      <c r="W438" s="197" t="n">
        <v>15544.3720703125</v>
      </c>
      <c r="X438" s="197" t="n">
        <v>17200.787109375</v>
      </c>
      <c r="Y438" s="197" t="n">
        <v>0.0</v>
      </c>
      <c r="Z438" s="197" t="n">
        <v>9375.0</v>
      </c>
      <c r="AA438" s="197" t="n">
        <v>1.0</v>
      </c>
      <c r="AB438" s="197" t="n">
        <v>0.0</v>
      </c>
      <c r="AC438" s="197" t="n">
        <v>0.0</v>
      </c>
      <c r="AD438" s="197" t="n">
        <v>0.3499999940395355</v>
      </c>
      <c r="AE438" s="197" t="n">
        <v>16918.283203125</v>
      </c>
      <c r="AF438" s="197" t="n">
        <v>12138.4140625</v>
      </c>
      <c r="AG438" s="197" t="n">
        <v>6093.22998046875</v>
      </c>
      <c r="AH438" s="197" t="n">
        <v>4018.94482421875</v>
      </c>
      <c r="AI438" s="197" t="n">
        <v>2960.707763671875</v>
      </c>
      <c r="AJ438" s="197" t="n">
        <v>5609.9052734375</v>
      </c>
      <c r="AK438" s="197" t="n">
        <v>5574.3466796875</v>
      </c>
      <c r="AL438" s="197" t="n">
        <v>7191.50830078125</v>
      </c>
      <c r="AM438" s="197" t="n">
        <v>4248.0654296875</v>
      </c>
      <c r="AN438" s="197" t="n">
        <v>0.0</v>
      </c>
      <c r="AO438" s="197" t="n">
        <v>0.0</v>
      </c>
      <c r="AP438" s="197" t="n">
        <v>0.0</v>
      </c>
      <c r="AQ438" s="197" t="n">
        <v>259.93231201171875</v>
      </c>
      <c r="AR438" s="197" t="n">
        <v>400.21820068359375</v>
      </c>
      <c r="AS438" s="197" t="n">
        <v>0.0</v>
      </c>
      <c r="AT438" s="197" t="n">
        <v>999999.0</v>
      </c>
      <c r="AU438" s="197" t="n">
        <v>0.0</v>
      </c>
      <c r="AV438" s="197" t="n">
        <v>999999.0</v>
      </c>
      <c r="AW438" s="197" t="n">
        <v>0.0</v>
      </c>
      <c r="AX438" s="197" t="n">
        <v>0.0</v>
      </c>
      <c r="AY438" s="197" t="n">
        <v>999999.0</v>
      </c>
      <c r="AZ438" s="197" t="n">
        <v>0.0</v>
      </c>
      <c r="BA438" s="197" t="n">
        <v>999999.0</v>
      </c>
      <c r="BB438" s="197" t="n">
        <v>0.0</v>
      </c>
      <c r="BC438" s="197" t="n">
        <v>0.0</v>
      </c>
      <c r="BD438" s="197" t="n">
        <v>0.0</v>
      </c>
      <c r="BE438" s="197" t="n">
        <v>0.0</v>
      </c>
      <c r="BF438" s="197" t="n">
        <v>999999.0</v>
      </c>
      <c r="BG438" s="197" t="n">
        <v>999999.0</v>
      </c>
      <c r="BH438" s="197" t="n">
        <v>999999.0</v>
      </c>
      <c r="BI438" s="197" t="n">
        <v>0.0</v>
      </c>
      <c r="BJ438" s="197" t="n">
        <v>999999.0</v>
      </c>
      <c r="BK438" s="197" t="n">
        <v>999999.0</v>
      </c>
      <c r="BL438" s="197" t="n">
        <v>999999.0</v>
      </c>
      <c r="BM438" s="197" t="n">
        <v>0.0</v>
      </c>
      <c r="BN438" s="197" t="n">
        <v>0.0</v>
      </c>
      <c r="BO438" s="197" t="n">
        <v>0.0</v>
      </c>
      <c r="BP438" s="197" t="n">
        <v>0.0</v>
      </c>
      <c r="BQ438" s="197" t="n">
        <v>999999.0</v>
      </c>
      <c r="BR438" s="197" t="n">
        <v>0.0</v>
      </c>
      <c r="BS438" s="197" t="n">
        <v>999999.0</v>
      </c>
      <c r="BT438" s="197" t="n">
        <v>0.0</v>
      </c>
      <c r="BU438" s="197" t="n">
        <v>317.28314208984375</v>
      </c>
      <c r="BV438" s="197" t="n">
        <v>962.1683349609375</v>
      </c>
      <c r="BW438" s="197" t="n">
        <v>99000.0</v>
      </c>
      <c r="BX438" s="197" t="n">
        <v>272.78997802734375</v>
      </c>
      <c r="BY438" s="197" t="n">
        <v>725.4127197265625</v>
      </c>
      <c r="BZ438" s="197" t="n">
        <v>99000.0</v>
      </c>
      <c r="CA438" s="197" t="n">
        <v>438.8114318847656</v>
      </c>
      <c r="CB438" s="197" t="n">
        <v>506.8826599121094</v>
      </c>
      <c r="CC438" s="197" t="n">
        <v>631.5789184570312</v>
      </c>
      <c r="CD438" s="197" t="n">
        <v>1038.23291015625</v>
      </c>
      <c r="CE438" s="197" t="n">
        <v>3500.58056640625</v>
      </c>
      <c r="CF438" s="197" t="n">
        <v>8000.0</v>
      </c>
      <c r="CG438" s="197" t="n">
        <v>0.0</v>
      </c>
      <c r="CH438" s="197" t="n">
        <v>2379.453369140625</v>
      </c>
      <c r="CI438" s="197" t="n">
        <v>800.0</v>
      </c>
      <c r="CJ438" s="197" t="n">
        <v>3179.453369140625</v>
      </c>
      <c r="CK438" s="197" t="n">
        <v>20000.0</v>
      </c>
      <c r="CL438" s="197" t="n">
        <v>20000.0</v>
      </c>
      <c r="CM438" s="197" t="n">
        <v>20000.0</v>
      </c>
      <c r="CN438" s="197" t="n">
        <v>20000.0</v>
      </c>
      <c r="CO438" s="197" t="n">
        <v>20000.0</v>
      </c>
      <c r="CP438" s="197" t="n">
        <v>20000.0</v>
      </c>
      <c r="CQ438" s="197" t="n">
        <v>20000.0</v>
      </c>
      <c r="CR438" s="197" t="n">
        <v>4500.0</v>
      </c>
      <c r="CS438" s="197" t="n">
        <v>0.0</v>
      </c>
      <c r="CT438" s="197" t="n">
        <v>0.0</v>
      </c>
      <c r="CU438" s="197" t="n">
        <v>1057.1175537109375</v>
      </c>
    </row>
    <row r="439" spans="2:99">
      <c r="B439" s="122" t="s">
        <v>839</v>
      </c>
      <c r="C439" s="197" t="n">
        <v>4552.0</v>
      </c>
      <c r="D439" s="197" t="n">
        <v>3388.0</v>
      </c>
      <c r="E439" s="197" t="n">
        <v>800.0</v>
      </c>
      <c r="F439" s="122" t="s">
        <v>839</v>
      </c>
      <c r="G439" s="197" t="n">
        <v>4542.685546875</v>
      </c>
      <c r="H439" s="197" t="n">
        <v>3266.4267578125</v>
      </c>
      <c r="I439" s="197" t="n">
        <v>795.018310546875</v>
      </c>
      <c r="J439" s="197" t="n">
        <v>485.43731689453125</v>
      </c>
      <c r="K439" s="197" t="n">
        <v>284.8688659667969</v>
      </c>
      <c r="L439" s="197" t="n">
        <v>858.7651977539062</v>
      </c>
      <c r="M439" s="197" t="n">
        <v>858.7651977539062</v>
      </c>
      <c r="N439" s="197" t="n">
        <v>858.7651977539062</v>
      </c>
      <c r="O439" s="197" t="n">
        <v>858.7651977539062</v>
      </c>
      <c r="P439" s="197" t="n">
        <v>858.7651977539062</v>
      </c>
      <c r="Q439" s="197" t="n">
        <v>12535.26953125</v>
      </c>
      <c r="R439" s="197" t="n">
        <v>5152.59130859375</v>
      </c>
      <c r="S439" s="197" t="n">
        <v>0.0</v>
      </c>
      <c r="T439" s="197" t="n">
        <v>0.0</v>
      </c>
      <c r="U439" s="197" t="n">
        <v>-106.35199737548828</v>
      </c>
      <c r="V439" s="197" t="n">
        <v>5663.216796875</v>
      </c>
      <c r="W439" s="197" t="n">
        <v>1672.204833984375</v>
      </c>
      <c r="X439" s="197" t="n">
        <v>3991.011962890625</v>
      </c>
      <c r="Y439" s="197" t="n">
        <v>0.0</v>
      </c>
      <c r="Z439" s="197" t="n">
        <v>9843.75</v>
      </c>
      <c r="AA439" s="197" t="n">
        <v>1.0</v>
      </c>
      <c r="AB439" s="197" t="n">
        <v>0.0</v>
      </c>
      <c r="AC439" s="197" t="n">
        <v>0.0</v>
      </c>
      <c r="AD439" s="197" t="n">
        <v>0.3499999940395355</v>
      </c>
      <c r="AE439" s="197" t="n">
        <v>6497.0537109375</v>
      </c>
      <c r="AF439" s="197" t="n">
        <v>1073.5986328125</v>
      </c>
      <c r="AG439" s="197" t="n">
        <v>0.0</v>
      </c>
      <c r="AH439" s="197" t="n">
        <v>1009.3741455078125</v>
      </c>
      <c r="AI439" s="197" t="n">
        <v>0.0</v>
      </c>
      <c r="AJ439" s="197" t="n">
        <v>0.0</v>
      </c>
      <c r="AK439" s="197" t="n">
        <v>148.03347778320312</v>
      </c>
      <c r="AL439" s="197" t="n">
        <v>6680.0</v>
      </c>
      <c r="AM439" s="197" t="n">
        <v>4358.40576171875</v>
      </c>
      <c r="AN439" s="197" t="n">
        <v>1717.5303955078125</v>
      </c>
      <c r="AO439" s="197" t="n">
        <v>858.7651977539062</v>
      </c>
      <c r="AP439" s="197" t="n">
        <v>858.7651977539062</v>
      </c>
      <c r="AQ439" s="197" t="n">
        <v>269.972900390625</v>
      </c>
      <c r="AR439" s="197" t="n">
        <v>339.0162048339844</v>
      </c>
      <c r="AS439" s="197" t="n">
        <v>1.661699891090393</v>
      </c>
      <c r="AT439" s="197" t="n">
        <v>5359.93798828125</v>
      </c>
      <c r="AU439" s="197" t="n">
        <v>0.0</v>
      </c>
      <c r="AV439" s="197" t="n">
        <v>999999.0</v>
      </c>
      <c r="AW439" s="197" t="n">
        <v>0.0</v>
      </c>
      <c r="AX439" s="197" t="n">
        <v>0.0</v>
      </c>
      <c r="AY439" s="197" t="n">
        <v>999999.0</v>
      </c>
      <c r="AZ439" s="197" t="n">
        <v>0.0</v>
      </c>
      <c r="BA439" s="197" t="n">
        <v>999999.0</v>
      </c>
      <c r="BB439" s="197" t="n">
        <v>0.0</v>
      </c>
      <c r="BC439" s="197" t="n">
        <v>0.0</v>
      </c>
      <c r="BD439" s="197" t="n">
        <v>0.0</v>
      </c>
      <c r="BE439" s="197" t="n">
        <v>0.0</v>
      </c>
      <c r="BF439" s="197" t="n">
        <v>999999.0</v>
      </c>
      <c r="BG439" s="197" t="n">
        <v>999999.0</v>
      </c>
      <c r="BH439" s="197" t="n">
        <v>999999.0</v>
      </c>
      <c r="BI439" s="197" t="n">
        <v>0.0</v>
      </c>
      <c r="BJ439" s="197" t="n">
        <v>999999.0</v>
      </c>
      <c r="BK439" s="197" t="n">
        <v>999999.0</v>
      </c>
      <c r="BL439" s="197" t="n">
        <v>999999.0</v>
      </c>
      <c r="BM439" s="197" t="n">
        <v>0.0</v>
      </c>
      <c r="BN439" s="197" t="n">
        <v>0.0</v>
      </c>
      <c r="BO439" s="197" t="n">
        <v>0.0</v>
      </c>
      <c r="BP439" s="197" t="n">
        <v>0.0</v>
      </c>
      <c r="BQ439" s="197" t="n">
        <v>999999.0</v>
      </c>
      <c r="BR439" s="197" t="n">
        <v>0.0</v>
      </c>
      <c r="BS439" s="197" t="n">
        <v>999999.0</v>
      </c>
      <c r="BT439" s="197" t="n">
        <v>0.0</v>
      </c>
      <c r="BU439" s="197" t="n">
        <v>235.26675415039062</v>
      </c>
      <c r="BV439" s="197" t="n">
        <v>319.54638671875</v>
      </c>
      <c r="BW439" s="197" t="n">
        <v>450.0</v>
      </c>
      <c r="BX439" s="197" t="n">
        <v>182.4650115966797</v>
      </c>
      <c r="BY439" s="197" t="n">
        <v>274.7099609375</v>
      </c>
      <c r="BZ439" s="197" t="n">
        <v>450.0</v>
      </c>
      <c r="CA439" s="197" t="n">
        <v>343.7278747558594</v>
      </c>
      <c r="CB439" s="197" t="n">
        <v>442.7486877441406</v>
      </c>
      <c r="CC439" s="197" t="n">
        <v>631.5789184570312</v>
      </c>
      <c r="CD439" s="197" t="n">
        <v>234.2701873779297</v>
      </c>
      <c r="CE439" s="197" t="n">
        <v>1052.7803955078125</v>
      </c>
      <c r="CF439" s="197" t="n">
        <v>11000.0</v>
      </c>
      <c r="CG439" s="197" t="n">
        <v>0.0</v>
      </c>
      <c r="CH439" s="197" t="n">
        <v>1000.0</v>
      </c>
      <c r="CI439" s="197" t="n">
        <v>800.0</v>
      </c>
      <c r="CJ439" s="197" t="n">
        <v>1800.0</v>
      </c>
      <c r="CK439" s="197" t="n">
        <v>20000.0</v>
      </c>
      <c r="CL439" s="197" t="n">
        <v>1658.76513671875</v>
      </c>
      <c r="CM439" s="197" t="n">
        <v>20000.0</v>
      </c>
      <c r="CN439" s="197" t="n">
        <v>20000.0</v>
      </c>
      <c r="CO439" s="197" t="n">
        <v>20000.0</v>
      </c>
      <c r="CP439" s="197" t="n">
        <v>20000.0</v>
      </c>
      <c r="CQ439" s="197" t="n">
        <v>20000.0</v>
      </c>
      <c r="CR439" s="197" t="n">
        <v>5000.0</v>
      </c>
      <c r="CS439" s="197" t="n">
        <v>0.0</v>
      </c>
      <c r="CT439" s="197" t="n">
        <v>0.0</v>
      </c>
      <c r="CU439" s="197" t="n">
        <v>1717.5303955078125</v>
      </c>
    </row>
    <row r="440" spans="2:99">
      <c r="B440" s="122" t="s">
        <v>840</v>
      </c>
      <c r="C440" s="197" t="n">
        <v>4552.0</v>
      </c>
      <c r="D440" s="197" t="n">
        <v>3538.0</v>
      </c>
      <c r="E440" s="197" t="n">
        <v>975.0</v>
      </c>
      <c r="F440" s="122" t="s">
        <v>840</v>
      </c>
      <c r="G440" s="197" t="n">
        <v>4552.0</v>
      </c>
      <c r="H440" s="197" t="n">
        <v>3538.0</v>
      </c>
      <c r="I440" s="197" t="n">
        <v>975.0</v>
      </c>
      <c r="J440" s="197" t="n">
        <v>322.7323913574219</v>
      </c>
      <c r="K440" s="197" t="n">
        <v>97.12879180908203</v>
      </c>
      <c r="L440" s="197" t="n">
        <v>818.2432250976562</v>
      </c>
      <c r="M440" s="197" t="n">
        <v>818.2432250976562</v>
      </c>
      <c r="N440" s="197" t="n">
        <v>818.2432250976562</v>
      </c>
      <c r="O440" s="197" t="n">
        <v>818.2432250976562</v>
      </c>
      <c r="P440" s="197" t="n">
        <v>818.2432250976562</v>
      </c>
      <c r="Q440" s="197" t="n">
        <v>21135.779296875</v>
      </c>
      <c r="R440" s="197" t="n">
        <v>4909.45947265625</v>
      </c>
      <c r="S440" s="197" t="n">
        <v>0.0</v>
      </c>
      <c r="T440" s="197" t="n">
        <v>0.0</v>
      </c>
      <c r="U440" s="197" t="n">
        <v>32.58425521850586</v>
      </c>
      <c r="V440" s="197" t="n">
        <v>18866.806640625</v>
      </c>
      <c r="W440" s="197" t="n">
        <v>11380.4365234375</v>
      </c>
      <c r="X440" s="197" t="n">
        <v>7444.27001953125</v>
      </c>
      <c r="Y440" s="197" t="n">
        <v>0.0</v>
      </c>
      <c r="Z440" s="197" t="n">
        <v>5466.12890625</v>
      </c>
      <c r="AA440" s="197" t="n">
        <v>1.0</v>
      </c>
      <c r="AB440" s="197" t="n">
        <v>0.0</v>
      </c>
      <c r="AC440" s="197" t="n">
        <v>0.0</v>
      </c>
      <c r="AD440" s="197" t="n">
        <v>0.3499999940395355</v>
      </c>
      <c r="AE440" s="197" t="n">
        <v>9613.87890625</v>
      </c>
      <c r="AF440" s="197" t="n">
        <v>4234.33251953125</v>
      </c>
      <c r="AG440" s="197" t="n">
        <v>8249.3935546875</v>
      </c>
      <c r="AH440" s="197" t="n">
        <v>3538.48681640625</v>
      </c>
      <c r="AI440" s="197" t="n">
        <v>2480.115234375</v>
      </c>
      <c r="AJ440" s="197" t="n">
        <v>342.56158447265625</v>
      </c>
      <c r="AK440" s="197" t="n">
        <v>355.6466064453125</v>
      </c>
      <c r="AL440" s="197" t="n">
        <v>6680.0</v>
      </c>
      <c r="AM440" s="197" t="n">
        <v>4422.57861328125</v>
      </c>
      <c r="AN440" s="197" t="n">
        <v>1636.4864501953125</v>
      </c>
      <c r="AO440" s="197" t="n">
        <v>818.2432250976562</v>
      </c>
      <c r="AP440" s="197" t="n">
        <v>818.2432250976562</v>
      </c>
      <c r="AQ440" s="197" t="n">
        <v>332.4986572265625</v>
      </c>
      <c r="AR440" s="197" t="n">
        <v>1009.5584106445312</v>
      </c>
      <c r="AS440" s="197" t="n">
        <v>0.963133692741394</v>
      </c>
      <c r="AT440" s="197" t="n">
        <v>1411.63818359375</v>
      </c>
      <c r="AU440" s="197" t="n">
        <v>0.0</v>
      </c>
      <c r="AV440" s="197" t="n">
        <v>22051.140625</v>
      </c>
      <c r="AW440" s="197" t="n">
        <v>3434.6162109375</v>
      </c>
      <c r="AX440" s="197" t="n">
        <v>1.4734141826629639</v>
      </c>
      <c r="AY440" s="197" t="n">
        <v>-1762.7779541015625</v>
      </c>
      <c r="AZ440" s="197" t="n">
        <v>0.0</v>
      </c>
      <c r="BA440" s="197" t="n">
        <v>29811.794921875</v>
      </c>
      <c r="BB440" s="197" t="n">
        <v>5508.22802734375</v>
      </c>
      <c r="BC440" s="197" t="n">
        <v>0.0</v>
      </c>
      <c r="BD440" s="197" t="n">
        <v>0.0</v>
      </c>
      <c r="BE440" s="197" t="n">
        <v>0.0</v>
      </c>
      <c r="BF440" s="197" t="n">
        <v>999999.0</v>
      </c>
      <c r="BG440" s="197" t="n">
        <v>999999.0</v>
      </c>
      <c r="BH440" s="197" t="n">
        <v>999999.0</v>
      </c>
      <c r="BI440" s="197" t="n">
        <v>0.0</v>
      </c>
      <c r="BJ440" s="197" t="n">
        <v>999999.0</v>
      </c>
      <c r="BK440" s="197" t="n">
        <v>999999.0</v>
      </c>
      <c r="BL440" s="197" t="n">
        <v>999999.0</v>
      </c>
      <c r="BM440" s="197" t="n">
        <v>0.0</v>
      </c>
      <c r="BN440" s="197" t="n">
        <v>0.0</v>
      </c>
      <c r="BO440" s="197" t="n">
        <v>0.0</v>
      </c>
      <c r="BP440" s="197" t="n">
        <v>0.0</v>
      </c>
      <c r="BQ440" s="197" t="n">
        <v>999999.0</v>
      </c>
      <c r="BR440" s="197" t="n">
        <v>0.0</v>
      </c>
      <c r="BS440" s="197" t="n">
        <v>999999.0</v>
      </c>
      <c r="BT440" s="197" t="n">
        <v>0.0</v>
      </c>
      <c r="BU440" s="197" t="n">
        <v>243.06008911132812</v>
      </c>
      <c r="BV440" s="197" t="n">
        <v>235.1528778076172</v>
      </c>
      <c r="BW440" s="197" t="n">
        <v>450.0</v>
      </c>
      <c r="BX440" s="197" t="n">
        <v>204.4287872314453</v>
      </c>
      <c r="BY440" s="197" t="n">
        <v>182.3876953125</v>
      </c>
      <c r="BZ440" s="197" t="n">
        <v>450.0</v>
      </c>
      <c r="CA440" s="197" t="n">
        <v>437.8135681152344</v>
      </c>
      <c r="CB440" s="197" t="n">
        <v>344.94647216796875</v>
      </c>
      <c r="CC440" s="197" t="n">
        <v>631.5789184570312</v>
      </c>
      <c r="CD440" s="197" t="n">
        <v>297.1265869140625</v>
      </c>
      <c r="CE440" s="197" t="n">
        <v>227.4296417236328</v>
      </c>
      <c r="CF440" s="197" t="n">
        <v>11000.0</v>
      </c>
      <c r="CG440" s="197" t="n">
        <v>2547.71923828125</v>
      </c>
      <c r="CH440" s="197" t="n">
        <v>1000.0</v>
      </c>
      <c r="CI440" s="197" t="n">
        <v>991.067626953125</v>
      </c>
      <c r="CJ440" s="197" t="n">
        <v>1991.067626953125</v>
      </c>
      <c r="CK440" s="197" t="n">
        <v>20000.0</v>
      </c>
      <c r="CL440" s="197" t="n">
        <v>2274.193603515625</v>
      </c>
      <c r="CM440" s="197" t="n">
        <v>20000.0</v>
      </c>
      <c r="CN440" s="197" t="n">
        <v>20000.0</v>
      </c>
      <c r="CO440" s="197" t="n">
        <v>20000.0</v>
      </c>
      <c r="CP440" s="197" t="n">
        <v>20000.0</v>
      </c>
      <c r="CQ440" s="197" t="n">
        <v>20000.0</v>
      </c>
      <c r="CR440" s="197" t="n">
        <v>5000.0</v>
      </c>
      <c r="CS440" s="197" t="n">
        <v>0.0</v>
      </c>
      <c r="CT440" s="197" t="n">
        <v>0.0</v>
      </c>
      <c r="CU440" s="197" t="n">
        <v>1636.4864501953125</v>
      </c>
    </row>
    <row r="441" spans="2:99">
      <c r="B441" s="122" t="s">
        <v>841</v>
      </c>
      <c r="C441" s="197" t="n">
        <v>4500.0</v>
      </c>
      <c r="D441" s="197" t="n">
        <v>3538.0</v>
      </c>
      <c r="E441" s="197" t="n">
        <v>975.0</v>
      </c>
      <c r="F441" s="122" t="s">
        <v>841</v>
      </c>
      <c r="G441" s="197" t="n">
        <v>4317.37255859375</v>
      </c>
      <c r="H441" s="197" t="n">
        <v>3538.0</v>
      </c>
      <c r="I441" s="197" t="n">
        <v>975.0</v>
      </c>
      <c r="J441" s="197" t="n">
        <v>153.82858276367188</v>
      </c>
      <c r="K441" s="197" t="n">
        <v>55.0</v>
      </c>
      <c r="L441" s="197" t="n">
        <v>2066.15966796875</v>
      </c>
      <c r="M441" s="197" t="n">
        <v>2066.15966796875</v>
      </c>
      <c r="N441" s="197" t="n">
        <v>1464.345947265625</v>
      </c>
      <c r="O441" s="197" t="n">
        <v>1464.345947265625</v>
      </c>
      <c r="P441" s="197" t="n">
        <v>1464.345947265625</v>
      </c>
      <c r="Q441" s="197" t="n">
        <v>13054.177734375</v>
      </c>
      <c r="R441" s="197" t="n">
        <v>2505.48095703125</v>
      </c>
      <c r="S441" s="197" t="n">
        <v>0.0</v>
      </c>
      <c r="T441" s="197" t="n">
        <v>0.0</v>
      </c>
      <c r="U441" s="197" t="n">
        <v>-95.8857421875</v>
      </c>
      <c r="V441" s="197" t="n">
        <v>3231.77490234375</v>
      </c>
      <c r="W441" s="197" t="n">
        <v>3231.77490234375</v>
      </c>
      <c r="X441" s="197" t="n">
        <v>0.0</v>
      </c>
      <c r="Y441" s="197" t="n">
        <v>0.0</v>
      </c>
      <c r="Z441" s="197" t="n">
        <v>5033.33349609375</v>
      </c>
      <c r="AA441" s="197" t="n">
        <v>1.0</v>
      </c>
      <c r="AB441" s="197" t="n">
        <v>0.0</v>
      </c>
      <c r="AC441" s="197" t="n">
        <v>0.0</v>
      </c>
      <c r="AD441" s="197" t="n">
        <v>0.3499999940395355</v>
      </c>
      <c r="AE441" s="197" t="n">
        <v>5686.34423828125</v>
      </c>
      <c r="AF441" s="197" t="n">
        <v>0.0</v>
      </c>
      <c r="AG441" s="197" t="n">
        <v>5988.1533203125</v>
      </c>
      <c r="AH441" s="197" t="n">
        <v>4084.322265625</v>
      </c>
      <c r="AI441" s="197" t="n">
        <v>2748.278076171875</v>
      </c>
      <c r="AJ441" s="197" t="n">
        <v>642.4373779296875</v>
      </c>
      <c r="AK441" s="197" t="n">
        <v>571.3204345703125</v>
      </c>
      <c r="AL441" s="197" t="n">
        <v>6680.0</v>
      </c>
      <c r="AM441" s="197" t="n">
        <v>4449.3017578125</v>
      </c>
      <c r="AN441" s="197" t="n">
        <v>0.0</v>
      </c>
      <c r="AO441" s="197" t="n">
        <v>0.0</v>
      </c>
      <c r="AP441" s="197" t="n">
        <v>0.0</v>
      </c>
      <c r="AQ441" s="197" t="n">
        <v>207.57907104492188</v>
      </c>
      <c r="AR441" s="197" t="n">
        <v>1067.0</v>
      </c>
      <c r="AS441" s="197" t="n">
        <v>0.9233918190002441</v>
      </c>
      <c r="AT441" s="197" t="n">
        <v>-2848.574462890625</v>
      </c>
      <c r="AU441" s="197" t="n">
        <v>3084.9033203125</v>
      </c>
      <c r="AV441" s="197" t="n">
        <v>9386.2490234375</v>
      </c>
      <c r="AW441" s="197" t="n">
        <v>2130.206787109375</v>
      </c>
      <c r="AX441" s="197" t="n">
        <v>1.422522783279419</v>
      </c>
      <c r="AY441" s="197" t="n">
        <v>-5663.6640625</v>
      </c>
      <c r="AZ441" s="197" t="n">
        <v>0.0</v>
      </c>
      <c r="BA441" s="197" t="n">
        <v>13184.58203125</v>
      </c>
      <c r="BB441" s="197" t="n">
        <v>1685.1778564453125</v>
      </c>
      <c r="BC441" s="197" t="n">
        <v>0.0</v>
      </c>
      <c r="BD441" s="197" t="n">
        <v>0.0</v>
      </c>
      <c r="BE441" s="197" t="n">
        <v>0.0</v>
      </c>
      <c r="BF441" s="197" t="n">
        <v>999999.0</v>
      </c>
      <c r="BG441" s="197" t="n">
        <v>999999.0</v>
      </c>
      <c r="BH441" s="197" t="n">
        <v>999999.0</v>
      </c>
      <c r="BI441" s="197" t="n">
        <v>0.0</v>
      </c>
      <c r="BJ441" s="197" t="n">
        <v>999999.0</v>
      </c>
      <c r="BK441" s="197" t="n">
        <v>999999.0</v>
      </c>
      <c r="BL441" s="197" t="n">
        <v>999999.0</v>
      </c>
      <c r="BM441" s="197" t="n">
        <v>0.0</v>
      </c>
      <c r="BN441" s="197" t="n">
        <v>0.0</v>
      </c>
      <c r="BO441" s="197" t="n">
        <v>0.0</v>
      </c>
      <c r="BP441" s="197" t="n">
        <v>0.0</v>
      </c>
      <c r="BQ441" s="197" t="n">
        <v>999999.0</v>
      </c>
      <c r="BR441" s="197" t="n">
        <v>0.0</v>
      </c>
      <c r="BS441" s="197" t="n">
        <v>999999.0</v>
      </c>
      <c r="BT441" s="197" t="n">
        <v>0.0</v>
      </c>
      <c r="BU441" s="197" t="n">
        <v>244.74559020996094</v>
      </c>
      <c r="BV441" s="197" t="n">
        <v>243.11732482910156</v>
      </c>
      <c r="BW441" s="197" t="n">
        <v>450.0</v>
      </c>
      <c r="BX441" s="197" t="n">
        <v>208.35145568847656</v>
      </c>
      <c r="BY441" s="197" t="n">
        <v>203.885498046875</v>
      </c>
      <c r="BZ441" s="197" t="n">
        <v>450.0</v>
      </c>
      <c r="CA441" s="197" t="n">
        <v>469.0322265625</v>
      </c>
      <c r="CB441" s="197" t="n">
        <v>439.66162109375</v>
      </c>
      <c r="CC441" s="197" t="n">
        <v>631.5789184570312</v>
      </c>
      <c r="CD441" s="197" t="n">
        <v>312.33514404296875</v>
      </c>
      <c r="CE441" s="197" t="n">
        <v>311.6789245605469</v>
      </c>
      <c r="CF441" s="197" t="n">
        <v>99000.0</v>
      </c>
      <c r="CG441" s="197" t="n">
        <v>7958.2412109375</v>
      </c>
      <c r="CH441" s="197" t="n">
        <v>2500.0</v>
      </c>
      <c r="CI441" s="197" t="n">
        <v>2000.0</v>
      </c>
      <c r="CJ441" s="197" t="n">
        <v>4500.0</v>
      </c>
      <c r="CK441" s="197" t="n">
        <v>20000.0</v>
      </c>
      <c r="CL441" s="197" t="n">
        <v>20000.0</v>
      </c>
      <c r="CM441" s="197" t="n">
        <v>20000.0</v>
      </c>
      <c r="CN441" s="197" t="n">
        <v>20000.0</v>
      </c>
      <c r="CO441" s="197" t="n">
        <v>20000.0</v>
      </c>
      <c r="CP441" s="197" t="n">
        <v>20000.0</v>
      </c>
      <c r="CQ441" s="197" t="n">
        <v>20000.0</v>
      </c>
      <c r="CR441" s="197" t="n">
        <v>5000.0</v>
      </c>
      <c r="CS441" s="197" t="n">
        <v>26.0</v>
      </c>
      <c r="CT441" s="197" t="n">
        <v>26.0</v>
      </c>
      <c r="CU441" s="197" t="n">
        <v>835.1603393554688</v>
      </c>
    </row>
    <row r="442" spans="2:99">
      <c r="B442" s="122" t="s">
        <v>842</v>
      </c>
      <c r="C442" s="197" t="n">
        <v>4150.0</v>
      </c>
      <c r="D442" s="197" t="n">
        <v>3538.0</v>
      </c>
      <c r="E442" s="197" t="n">
        <v>950.0</v>
      </c>
      <c r="F442" s="122" t="s">
        <v>842</v>
      </c>
      <c r="G442" s="197" t="n">
        <v>3735.5068359375</v>
      </c>
      <c r="H442" s="197" t="n">
        <v>2915.501708984375</v>
      </c>
      <c r="I442" s="197" t="n">
        <v>751.813720703125</v>
      </c>
      <c r="J442" s="197" t="n">
        <v>109.6212387084961</v>
      </c>
      <c r="K442" s="197" t="n">
        <v>55.0</v>
      </c>
      <c r="L442" s="197" t="n">
        <v>4467.86181640625</v>
      </c>
      <c r="M442" s="197" t="n">
        <v>4467.86181640625</v>
      </c>
      <c r="N442" s="197" t="n">
        <v>6680.0</v>
      </c>
      <c r="O442" s="197" t="n">
        <v>6680.0</v>
      </c>
      <c r="P442" s="197" t="n">
        <v>6680.0</v>
      </c>
      <c r="Q442" s="197" t="n">
        <v>22311.3203125</v>
      </c>
      <c r="R442" s="197" t="n">
        <v>1506.271484375</v>
      </c>
      <c r="S442" s="197" t="n">
        <v>0.0</v>
      </c>
      <c r="T442" s="197" t="n">
        <v>0.0</v>
      </c>
      <c r="U442" s="197" t="n">
        <v>-194.5802764892578</v>
      </c>
      <c r="V442" s="197" t="n">
        <v>259.6558532714844</v>
      </c>
      <c r="W442" s="197" t="n">
        <v>0.0</v>
      </c>
      <c r="X442" s="197" t="n">
        <v>0.0</v>
      </c>
      <c r="Y442" s="197" t="n">
        <v>0.0</v>
      </c>
      <c r="Z442" s="197" t="n">
        <v>8000.0</v>
      </c>
      <c r="AA442" s="197" t="n">
        <v>0.0</v>
      </c>
      <c r="AB442" s="197" t="n">
        <v>0.0</v>
      </c>
      <c r="AC442" s="197" t="n">
        <v>0.0</v>
      </c>
      <c r="AD442" s="197" t="n">
        <v>0.6499999761581421</v>
      </c>
      <c r="AE442" s="197" t="n">
        <v>15636.8662109375</v>
      </c>
      <c r="AF442" s="197" t="n">
        <v>2583.4970703125</v>
      </c>
      <c r="AG442" s="197" t="n">
        <v>11464.849609375</v>
      </c>
      <c r="AH442" s="197" t="n">
        <v>4589.56201171875</v>
      </c>
      <c r="AI442" s="197" t="n">
        <v>3250.0</v>
      </c>
      <c r="AJ442" s="197" t="n">
        <v>8767.1171875</v>
      </c>
      <c r="AK442" s="197" t="n">
        <v>8535.1064453125</v>
      </c>
      <c r="AL442" s="197" t="n">
        <v>6680.0</v>
      </c>
      <c r="AM442" s="197" t="n">
        <v>4467.86181640625</v>
      </c>
      <c r="AN442" s="197" t="n">
        <v>0.0</v>
      </c>
      <c r="AO442" s="197" t="n">
        <v>0.0</v>
      </c>
      <c r="AP442" s="197" t="n">
        <v>0.0</v>
      </c>
      <c r="AQ442" s="197" t="n">
        <v>133.59727478027344</v>
      </c>
      <c r="AR442" s="197" t="n">
        <v>1067.0</v>
      </c>
      <c r="AS442" s="197" t="n">
        <v>0.7067461609840393</v>
      </c>
      <c r="AT442" s="197" t="n">
        <v>-4612.51025390625</v>
      </c>
      <c r="AU442" s="197" t="n">
        <v>6526.40283203125</v>
      </c>
      <c r="AV442" s="197" t="n">
        <v>11226.1845703125</v>
      </c>
      <c r="AW442" s="197" t="n">
        <v>8259.65625</v>
      </c>
      <c r="AX442" s="197" t="n">
        <v>1.2674802541732788</v>
      </c>
      <c r="AY442" s="197" t="n">
        <v>-11598.6103515625</v>
      </c>
      <c r="AZ442" s="197" t="n">
        <v>0.0</v>
      </c>
      <c r="BA442" s="197" t="n">
        <v>16806.544921875</v>
      </c>
      <c r="BB442" s="197" t="n">
        <v>3905.96435546875</v>
      </c>
      <c r="BC442" s="197" t="n">
        <v>0.0</v>
      </c>
      <c r="BD442" s="197" t="n">
        <v>0.5636566877365112</v>
      </c>
      <c r="BE442" s="197" t="n">
        <v>0.5815228223800659</v>
      </c>
      <c r="BF442" s="197" t="n">
        <v>999998.0</v>
      </c>
      <c r="BG442" s="197" t="n">
        <v>3715.366943359375</v>
      </c>
      <c r="BH442" s="197" t="n">
        <v>3535.767822265625</v>
      </c>
      <c r="BI442" s="197" t="n">
        <v>0.0</v>
      </c>
      <c r="BJ442" s="197" t="n">
        <v>999999.0</v>
      </c>
      <c r="BK442" s="197" t="n">
        <v>16347.3232421875</v>
      </c>
      <c r="BL442" s="197" t="n">
        <v>16568.1171875</v>
      </c>
      <c r="BM442" s="197" t="n">
        <v>0.0</v>
      </c>
      <c r="BN442" s="197" t="n">
        <v>-854.0404663085938</v>
      </c>
      <c r="BO442" s="197" t="n">
        <v>-950.3168334960938</v>
      </c>
      <c r="BP442" s="197" t="n">
        <v>0.0</v>
      </c>
      <c r="BQ442" s="197" t="n">
        <v>999999.0</v>
      </c>
      <c r="BR442" s="197" t="n">
        <v>0.0</v>
      </c>
      <c r="BS442" s="197" t="n">
        <v>999999.0</v>
      </c>
      <c r="BT442" s="197" t="n">
        <v>0.0</v>
      </c>
      <c r="BU442" s="197" t="n">
        <v>232.55084228515625</v>
      </c>
      <c r="BV442" s="197" t="n">
        <v>244.7388458251953</v>
      </c>
      <c r="BW442" s="197" t="n">
        <v>450.0</v>
      </c>
      <c r="BX442" s="197" t="n">
        <v>243.27777099609375</v>
      </c>
      <c r="BY442" s="197" t="n">
        <v>208.6986083984375</v>
      </c>
      <c r="BZ442" s="197" t="n">
        <v>630.0</v>
      </c>
      <c r="CA442" s="197" t="n">
        <v>285.2377014160156</v>
      </c>
      <c r="CB442" s="197" t="n">
        <v>474.5635070800781</v>
      </c>
      <c r="CC442" s="197" t="n">
        <v>631.5789184570312</v>
      </c>
      <c r="CD442" s="197" t="n">
        <v>1094.620361328125</v>
      </c>
      <c r="CE442" s="197" t="n">
        <v>310.005615234375</v>
      </c>
      <c r="CF442" s="197" t="n">
        <v>99000.0</v>
      </c>
      <c r="CG442" s="197" t="n">
        <v>22299.904296875</v>
      </c>
      <c r="CH442" s="197" t="n">
        <v>6680.0</v>
      </c>
      <c r="CI442" s="197" t="n">
        <v>4467.86181640625</v>
      </c>
      <c r="CJ442" s="197" t="n">
        <v>11147.861328125</v>
      </c>
      <c r="CK442" s="197" t="n">
        <v>20000.0</v>
      </c>
      <c r="CL442" s="197" t="n">
        <v>20000.0</v>
      </c>
      <c r="CM442" s="197" t="n">
        <v>20000.0</v>
      </c>
      <c r="CN442" s="197" t="n">
        <v>20000.0</v>
      </c>
      <c r="CO442" s="197" t="n">
        <v>20000.0</v>
      </c>
      <c r="CP442" s="197" t="n">
        <v>20000.0</v>
      </c>
      <c r="CQ442" s="197" t="n">
        <v>20000.0</v>
      </c>
      <c r="CR442" s="197" t="n">
        <v>5000.0</v>
      </c>
      <c r="CS442" s="197" t="n">
        <v>31.0</v>
      </c>
      <c r="CT442" s="197" t="n">
        <v>31.0</v>
      </c>
      <c r="CU442" s="197" t="n">
        <v>502.0904846191406</v>
      </c>
    </row>
    <row r="443" spans="2:99">
      <c r="B443" s="122" t="s">
        <v>843</v>
      </c>
      <c r="C443" s="197" t="n">
        <v>3700.0</v>
      </c>
      <c r="D443" s="197" t="n">
        <v>3538.0</v>
      </c>
      <c r="E443" s="197" t="n">
        <v>800.0</v>
      </c>
      <c r="F443" s="122" t="s">
        <v>843</v>
      </c>
      <c r="G443" s="197" t="n">
        <v>3432.370849609375</v>
      </c>
      <c r="H443" s="197" t="n">
        <v>2447.9990234375</v>
      </c>
      <c r="I443" s="197" t="n">
        <v>715.6486206054688</v>
      </c>
      <c r="J443" s="197" t="n">
        <v>100.0186996459961</v>
      </c>
      <c r="K443" s="197" t="n">
        <v>84.8382568359375</v>
      </c>
      <c r="L443" s="197" t="n">
        <v>4451.5048828125</v>
      </c>
      <c r="M443" s="197" t="n">
        <v>4451.5048828125</v>
      </c>
      <c r="N443" s="197" t="n">
        <v>6680.0</v>
      </c>
      <c r="O443" s="197" t="n">
        <v>6680.0</v>
      </c>
      <c r="P443" s="197" t="n">
        <v>6680.0</v>
      </c>
      <c r="Q443" s="197" t="n">
        <v>16392.4765625</v>
      </c>
      <c r="R443" s="197" t="n">
        <v>1546.4449462890625</v>
      </c>
      <c r="S443" s="197" t="n">
        <v>0.0</v>
      </c>
      <c r="T443" s="197" t="n">
        <v>0.0</v>
      </c>
      <c r="U443" s="197" t="n">
        <v>-92.27931213378906</v>
      </c>
      <c r="V443" s="197" t="n">
        <v>22.506168365478516</v>
      </c>
      <c r="W443" s="197" t="n">
        <v>0.0</v>
      </c>
      <c r="X443" s="197" t="n">
        <v>0.0</v>
      </c>
      <c r="Y443" s="197" t="n">
        <v>0.0</v>
      </c>
      <c r="Z443" s="197" t="n">
        <v>4000.0</v>
      </c>
      <c r="AA443" s="197" t="n">
        <v>0.0</v>
      </c>
      <c r="AB443" s="197" t="n">
        <v>0.0</v>
      </c>
      <c r="AC443" s="197" t="n">
        <v>0.0</v>
      </c>
      <c r="AD443" s="197" t="n">
        <v>0.6499999761581421</v>
      </c>
      <c r="AE443" s="197" t="n">
        <v>11841.0419921875</v>
      </c>
      <c r="AF443" s="197" t="n">
        <v>0.0</v>
      </c>
      <c r="AG443" s="197" t="n">
        <v>6426.412109375</v>
      </c>
      <c r="AH443" s="197" t="n">
        <v>1893.0277099609375</v>
      </c>
      <c r="AI443" s="197" t="n">
        <v>461.7582702636719</v>
      </c>
      <c r="AJ443" s="197" t="n">
        <v>6295.64892578125</v>
      </c>
      <c r="AK443" s="197" t="n">
        <v>6289.39111328125</v>
      </c>
      <c r="AL443" s="197" t="n">
        <v>6680.0</v>
      </c>
      <c r="AM443" s="197" t="n">
        <v>4451.5048828125</v>
      </c>
      <c r="AN443" s="197" t="n">
        <v>0.0</v>
      </c>
      <c r="AO443" s="197" t="n">
        <v>0.0</v>
      </c>
      <c r="AP443" s="197" t="n">
        <v>0.0</v>
      </c>
      <c r="AQ443" s="197" t="n">
        <v>96.44107055664062</v>
      </c>
      <c r="AR443" s="197" t="n">
        <v>1067.0</v>
      </c>
      <c r="AS443" s="197" t="n">
        <v>0.7945934534072876</v>
      </c>
      <c r="AT443" s="197" t="n">
        <v>-1398.674072265625</v>
      </c>
      <c r="AU443" s="197" t="n">
        <v>1760.2386474609375</v>
      </c>
      <c r="AV443" s="197" t="n">
        <v>11743.0712890625</v>
      </c>
      <c r="AW443" s="197" t="n">
        <v>3410.741455078125</v>
      </c>
      <c r="AX443" s="197" t="n">
        <v>1.2406917810440063</v>
      </c>
      <c r="AY443" s="197" t="n">
        <v>-4493.10107421875</v>
      </c>
      <c r="AZ443" s="197" t="n">
        <v>0.0</v>
      </c>
      <c r="BA443" s="197" t="n">
        <v>16026.6455078125</v>
      </c>
      <c r="BB443" s="197" t="n">
        <v>234.90863037109375</v>
      </c>
      <c r="BC443" s="197" t="n">
        <v>0.0</v>
      </c>
      <c r="BD443" s="197" t="n">
        <v>0.5227652192115784</v>
      </c>
      <c r="BE443" s="197" t="n">
        <v>0.5758431553840637</v>
      </c>
      <c r="BF443" s="197" t="n">
        <v>999998.0</v>
      </c>
      <c r="BG443" s="197" t="n">
        <v>4055.7119140625</v>
      </c>
      <c r="BH443" s="197" t="n">
        <v>3539.67578125</v>
      </c>
      <c r="BI443" s="197" t="n">
        <v>0.0</v>
      </c>
      <c r="BJ443" s="197" t="n">
        <v>999999.0</v>
      </c>
      <c r="BK443" s="197" t="n">
        <v>12701.7021484375</v>
      </c>
      <c r="BL443" s="197" t="n">
        <v>13063.5205078125</v>
      </c>
      <c r="BM443" s="197" t="n">
        <v>0.0</v>
      </c>
      <c r="BN443" s="197" t="n">
        <v>1176.763427734375</v>
      </c>
      <c r="BO443" s="197" t="n">
        <v>825.294677734375</v>
      </c>
      <c r="BP443" s="197" t="n">
        <v>0.0</v>
      </c>
      <c r="BQ443" s="197" t="n">
        <v>999999.0</v>
      </c>
      <c r="BR443" s="197" t="n">
        <v>0.0</v>
      </c>
      <c r="BS443" s="197" t="n">
        <v>999999.0</v>
      </c>
      <c r="BT443" s="197" t="n">
        <v>0.0</v>
      </c>
      <c r="BU443" s="197" t="n">
        <v>459.0276184082031</v>
      </c>
      <c r="BV443" s="197" t="n">
        <v>237.44985961914062</v>
      </c>
      <c r="BW443" s="197" t="n">
        <v>1350.0</v>
      </c>
      <c r="BX443" s="197" t="n">
        <v>363.0006408691406</v>
      </c>
      <c r="BY443" s="197" t="n">
        <v>246.0032501220703</v>
      </c>
      <c r="BZ443" s="197" t="n">
        <v>1740.0</v>
      </c>
      <c r="CA443" s="197" t="n">
        <v>250.66787719726562</v>
      </c>
      <c r="CB443" s="197" t="n">
        <v>284.34307861328125</v>
      </c>
      <c r="CC443" s="197" t="n">
        <v>705.26318359375</v>
      </c>
      <c r="CD443" s="197" t="n">
        <v>2268.985595703125</v>
      </c>
      <c r="CE443" s="197" t="n">
        <v>1154.5089111328125</v>
      </c>
      <c r="CF443" s="197" t="n">
        <v>99000.0</v>
      </c>
      <c r="CG443" s="197" t="n">
        <v>15769.2958984375</v>
      </c>
      <c r="CH443" s="197" t="n">
        <v>6680.0</v>
      </c>
      <c r="CI443" s="197" t="n">
        <v>4451.5048828125</v>
      </c>
      <c r="CJ443" s="197" t="n">
        <v>11131.5048828125</v>
      </c>
      <c r="CK443" s="197" t="n">
        <v>20000.0</v>
      </c>
      <c r="CL443" s="197" t="n">
        <v>20000.0</v>
      </c>
      <c r="CM443" s="197" t="n">
        <v>20000.0</v>
      </c>
      <c r="CN443" s="197" t="n">
        <v>20000.0</v>
      </c>
      <c r="CO443" s="197" t="n">
        <v>20000.0</v>
      </c>
      <c r="CP443" s="197" t="n">
        <v>20000.0</v>
      </c>
      <c r="CQ443" s="197" t="n">
        <v>20000.0</v>
      </c>
      <c r="CR443" s="197" t="n">
        <v>5000.0</v>
      </c>
      <c r="CS443" s="197" t="n">
        <v>31.0</v>
      </c>
      <c r="CT443" s="197" t="n">
        <v>31.0</v>
      </c>
      <c r="CU443" s="197" t="n">
        <v>515.4816284179688</v>
      </c>
    </row>
    <row r="444" spans="2:99">
      <c r="B444" s="122" t="s">
        <v>844</v>
      </c>
      <c r="C444" s="197" t="n">
        <v>3400.0</v>
      </c>
      <c r="D444" s="197" t="n">
        <v>3350.0</v>
      </c>
      <c r="E444" s="197" t="n">
        <v>650.0</v>
      </c>
      <c r="F444" s="122" t="s">
        <v>844</v>
      </c>
      <c r="G444" s="197" t="n">
        <v>3391.5390625</v>
      </c>
      <c r="H444" s="197" t="n">
        <v>2069.353271484375</v>
      </c>
      <c r="I444" s="197" t="n">
        <v>600.0</v>
      </c>
      <c r="J444" s="197" t="n">
        <v>160.45175170898438</v>
      </c>
      <c r="K444" s="197" t="n">
        <v>251.83389282226562</v>
      </c>
      <c r="L444" s="197" t="n">
        <v>4335.13916015625</v>
      </c>
      <c r="M444" s="197" t="n">
        <v>4335.13916015625</v>
      </c>
      <c r="N444" s="197" t="n">
        <v>6680.0</v>
      </c>
      <c r="O444" s="197" t="n">
        <v>6680.0</v>
      </c>
      <c r="P444" s="197" t="n">
        <v>6680.0</v>
      </c>
      <c r="Q444" s="197" t="n">
        <v>22011.48046875</v>
      </c>
      <c r="R444" s="197" t="n">
        <v>1947.5758056640625</v>
      </c>
      <c r="S444" s="197" t="n">
        <v>0.0</v>
      </c>
      <c r="T444" s="197" t="n">
        <v>0.0</v>
      </c>
      <c r="U444" s="197" t="n">
        <v>-80.61636352539062</v>
      </c>
      <c r="V444" s="197" t="n">
        <v>0.0</v>
      </c>
      <c r="W444" s="197" t="n">
        <v>0.0</v>
      </c>
      <c r="X444" s="197" t="n">
        <v>0.0</v>
      </c>
      <c r="Y444" s="197" t="n">
        <v>0.0</v>
      </c>
      <c r="Z444" s="197" t="n">
        <v>11406.25</v>
      </c>
      <c r="AA444" s="197" t="n">
        <v>1.0</v>
      </c>
      <c r="AB444" s="197" t="n">
        <v>0.0</v>
      </c>
      <c r="AC444" s="197" t="n">
        <v>0.0</v>
      </c>
      <c r="AD444" s="197" t="n">
        <v>0.6499999761581421</v>
      </c>
      <c r="AE444" s="197" t="n">
        <v>15725.1435546875</v>
      </c>
      <c r="AF444" s="197" t="n">
        <v>1292.382568359375</v>
      </c>
      <c r="AG444" s="197" t="n">
        <v>3086.75048828125</v>
      </c>
      <c r="AH444" s="197" t="n">
        <v>3046.328125</v>
      </c>
      <c r="AI444" s="197" t="n">
        <v>1991.5321044921875</v>
      </c>
      <c r="AJ444" s="197" t="n">
        <v>6644.6044921875</v>
      </c>
      <c r="AK444" s="197" t="n">
        <v>6796.02294921875</v>
      </c>
      <c r="AL444" s="197" t="n">
        <v>6680.0</v>
      </c>
      <c r="AM444" s="197" t="n">
        <v>4335.13916015625</v>
      </c>
      <c r="AN444" s="197" t="n">
        <v>0.0</v>
      </c>
      <c r="AO444" s="197" t="n">
        <v>0.0</v>
      </c>
      <c r="AP444" s="197" t="n">
        <v>0.0</v>
      </c>
      <c r="AQ444" s="197" t="n">
        <v>96.44107055664062</v>
      </c>
      <c r="AR444" s="197" t="n">
        <v>1067.0</v>
      </c>
      <c r="AS444" s="197" t="n">
        <v>0.0</v>
      </c>
      <c r="AT444" s="197" t="n">
        <v>999999.0</v>
      </c>
      <c r="AU444" s="197" t="n">
        <v>0.0</v>
      </c>
      <c r="AV444" s="197" t="n">
        <v>999999.0</v>
      </c>
      <c r="AW444" s="197" t="n">
        <v>0.0</v>
      </c>
      <c r="AX444" s="197" t="n">
        <v>0.0</v>
      </c>
      <c r="AY444" s="197" t="n">
        <v>999999.0</v>
      </c>
      <c r="AZ444" s="197" t="n">
        <v>0.0</v>
      </c>
      <c r="BA444" s="197" t="n">
        <v>999999.0</v>
      </c>
      <c r="BB444" s="197" t="n">
        <v>0.0</v>
      </c>
      <c r="BC444" s="197" t="n">
        <v>0.0</v>
      </c>
      <c r="BD444" s="197" t="n">
        <v>0.5725395679473877</v>
      </c>
      <c r="BE444" s="197" t="n">
        <v>0.6822357177734375</v>
      </c>
      <c r="BF444" s="197" t="n">
        <v>999998.0</v>
      </c>
      <c r="BG444" s="197" t="n">
        <v>3474.72900390625</v>
      </c>
      <c r="BH444" s="197" t="n">
        <v>2408.05419921875</v>
      </c>
      <c r="BI444" s="197" t="n">
        <v>0.0</v>
      </c>
      <c r="BJ444" s="197" t="n">
        <v>999999.0</v>
      </c>
      <c r="BK444" s="197" t="n">
        <v>16131.310546875</v>
      </c>
      <c r="BL444" s="197" t="n">
        <v>17489.58203125</v>
      </c>
      <c r="BM444" s="197" t="n">
        <v>0.0</v>
      </c>
      <c r="BN444" s="197" t="n">
        <v>2543.720458984375</v>
      </c>
      <c r="BO444" s="197" t="n">
        <v>1989.607666015625</v>
      </c>
      <c r="BP444" s="197" t="n">
        <v>0.0</v>
      </c>
      <c r="BQ444" s="197" t="n">
        <v>999999.0</v>
      </c>
      <c r="BR444" s="197" t="n">
        <v>0.0</v>
      </c>
      <c r="BS444" s="197" t="n">
        <v>999999.0</v>
      </c>
      <c r="BT444" s="197" t="n">
        <v>0.0</v>
      </c>
      <c r="BU444" s="197" t="n">
        <v>1246.1947021484375</v>
      </c>
      <c r="BV444" s="197" t="n">
        <v>446.1148376464844</v>
      </c>
      <c r="BW444" s="197" t="n">
        <v>99000.0</v>
      </c>
      <c r="BX444" s="197" t="n">
        <v>798.6808471679688</v>
      </c>
      <c r="BY444" s="197" t="n">
        <v>357.1395263671875</v>
      </c>
      <c r="BZ444" s="197" t="n">
        <v>99000.0</v>
      </c>
      <c r="CA444" s="197" t="n">
        <v>485.05987548828125</v>
      </c>
      <c r="CB444" s="197" t="n">
        <v>249.25900268554688</v>
      </c>
      <c r="CC444" s="197" t="n">
        <v>964.9122924804688</v>
      </c>
      <c r="CD444" s="197" t="n">
        <v>4583.505859375</v>
      </c>
      <c r="CE444" s="197" t="n">
        <v>2208.146484375</v>
      </c>
      <c r="CF444" s="197" t="n">
        <v>99000.0</v>
      </c>
      <c r="CG444" s="197" t="n">
        <v>11427.1962890625</v>
      </c>
      <c r="CH444" s="197" t="n">
        <v>6680.0</v>
      </c>
      <c r="CI444" s="197" t="n">
        <v>3337.251220703125</v>
      </c>
      <c r="CJ444" s="197" t="n">
        <v>10017.2509765625</v>
      </c>
      <c r="CK444" s="197" t="n">
        <v>20000.0</v>
      </c>
      <c r="CL444" s="197" t="n">
        <v>20000.0</v>
      </c>
      <c r="CM444" s="197" t="n">
        <v>20000.0</v>
      </c>
      <c r="CN444" s="197" t="n">
        <v>20000.0</v>
      </c>
      <c r="CO444" s="197" t="n">
        <v>20000.0</v>
      </c>
      <c r="CP444" s="197" t="n">
        <v>20000.0</v>
      </c>
      <c r="CQ444" s="197" t="n">
        <v>20000.0</v>
      </c>
      <c r="CR444" s="197" t="n">
        <v>5000.0</v>
      </c>
      <c r="CS444" s="197" t="n">
        <v>30.0</v>
      </c>
      <c r="CT444" s="197" t="n">
        <v>30.0</v>
      </c>
      <c r="CU444" s="197" t="n">
        <v>649.1919555664062</v>
      </c>
    </row>
    <row r="445" spans="2:99">
      <c r="B445" s="122" t="s">
        <v>845</v>
      </c>
      <c r="C445" s="197" t="n">
        <v>3250.0</v>
      </c>
      <c r="D445" s="197" t="n">
        <v>3156.0</v>
      </c>
      <c r="E445" s="197" t="n">
        <v>720.0</v>
      </c>
      <c r="F445" s="122" t="s">
        <v>845</v>
      </c>
      <c r="G445" s="197" t="n">
        <v>3250.0</v>
      </c>
      <c r="H445" s="197" t="n">
        <v>2024.068603515625</v>
      </c>
      <c r="I445" s="197" t="n">
        <v>574.8082885742188</v>
      </c>
      <c r="J445" s="197" t="n">
        <v>258.33709716796875</v>
      </c>
      <c r="K445" s="197" t="n">
        <v>502.85223388671875</v>
      </c>
      <c r="L445" s="197" t="n">
        <v>4264.27197265625</v>
      </c>
      <c r="M445" s="197" t="n">
        <v>4264.27197265625</v>
      </c>
      <c r="N445" s="197" t="n">
        <v>6680.0</v>
      </c>
      <c r="O445" s="197" t="n">
        <v>4786.607421875</v>
      </c>
      <c r="P445" s="197" t="n">
        <v>6680.0</v>
      </c>
      <c r="Q445" s="197" t="n">
        <v>17915.826171875</v>
      </c>
      <c r="R445" s="197" t="n">
        <v>2651.40673828125</v>
      </c>
      <c r="S445" s="197" t="n">
        <v>0.0</v>
      </c>
      <c r="T445" s="197" t="n">
        <v>0.0</v>
      </c>
      <c r="U445" s="197" t="n">
        <v>5.827080249786377</v>
      </c>
      <c r="V445" s="197" t="n">
        <v>2434.8564453125</v>
      </c>
      <c r="W445" s="197" t="n">
        <v>2434.8564453125</v>
      </c>
      <c r="X445" s="197" t="n">
        <v>0.0</v>
      </c>
      <c r="Y445" s="197" t="n">
        <v>0.0</v>
      </c>
      <c r="Z445" s="197" t="n">
        <v>6406.25</v>
      </c>
      <c r="AA445" s="197" t="n">
        <v>1.0</v>
      </c>
      <c r="AB445" s="197" t="n">
        <v>1893.392578125</v>
      </c>
      <c r="AC445" s="197" t="n">
        <v>0.0</v>
      </c>
      <c r="AD445" s="197" t="n">
        <v>0.6499999761581421</v>
      </c>
      <c r="AE445" s="197" t="n">
        <v>13565.541015625</v>
      </c>
      <c r="AF445" s="197" t="n">
        <v>5578.69921875</v>
      </c>
      <c r="AG445" s="197" t="n">
        <v>5922.216796875</v>
      </c>
      <c r="AH445" s="197" t="n">
        <v>927.8425903320312</v>
      </c>
      <c r="AI445" s="197" t="n">
        <v>0.0</v>
      </c>
      <c r="AJ445" s="197" t="n">
        <v>0.0</v>
      </c>
      <c r="AK445" s="197" t="n">
        <v>69.73748016357422</v>
      </c>
      <c r="AL445" s="197" t="n">
        <v>6680.0</v>
      </c>
      <c r="AM445" s="197" t="n">
        <v>4264.27197265625</v>
      </c>
      <c r="AN445" s="197" t="n">
        <v>0.0</v>
      </c>
      <c r="AO445" s="197" t="n">
        <v>0.0</v>
      </c>
      <c r="AP445" s="197" t="n">
        <v>0.0</v>
      </c>
      <c r="AQ445" s="197" t="n">
        <v>161.8333282470703</v>
      </c>
      <c r="AR445" s="197" t="n">
        <v>275.8265686035156</v>
      </c>
      <c r="AS445" s="197" t="n">
        <v>0.0</v>
      </c>
      <c r="AT445" s="197" t="n">
        <v>999999.0</v>
      </c>
      <c r="AU445" s="197" t="n">
        <v>0.0</v>
      </c>
      <c r="AV445" s="197" t="n">
        <v>999999.0</v>
      </c>
      <c r="AW445" s="197" t="n">
        <v>0.0</v>
      </c>
      <c r="AX445" s="197" t="n">
        <v>0.0</v>
      </c>
      <c r="AY445" s="197" t="n">
        <v>999999.0</v>
      </c>
      <c r="AZ445" s="197" t="n">
        <v>0.0</v>
      </c>
      <c r="BA445" s="197" t="n">
        <v>999999.0</v>
      </c>
      <c r="BB445" s="197" t="n">
        <v>0.0</v>
      </c>
      <c r="BC445" s="197" t="n">
        <v>0.5745642781257629</v>
      </c>
      <c r="BD445" s="197" t="n">
        <v>0.5910307168960571</v>
      </c>
      <c r="BE445" s="197" t="n">
        <v>0.6167933940887451</v>
      </c>
      <c r="BF445" s="197" t="n">
        <v>8653.7314453125</v>
      </c>
      <c r="BG445" s="197" t="n">
        <v>8563.88671875</v>
      </c>
      <c r="BH445" s="197" t="n">
        <v>8383.3017578125</v>
      </c>
      <c r="BI445" s="197" t="n">
        <v>0.0</v>
      </c>
      <c r="BJ445" s="197" t="n">
        <v>19003.33203125</v>
      </c>
      <c r="BK445" s="197" t="n">
        <v>19210.09765625</v>
      </c>
      <c r="BL445" s="197" t="n">
        <v>19493.57421875</v>
      </c>
      <c r="BM445" s="197" t="n">
        <v>-5082.0615234375</v>
      </c>
      <c r="BN445" s="197" t="n">
        <v>-5041.1171875</v>
      </c>
      <c r="BO445" s="197" t="n">
        <v>-4916.56103515625</v>
      </c>
      <c r="BP445" s="197" t="n">
        <v>0.0</v>
      </c>
      <c r="BQ445" s="197" t="n">
        <v>999999.0</v>
      </c>
      <c r="BR445" s="197" t="n">
        <v>0.0</v>
      </c>
      <c r="BS445" s="197" t="n">
        <v>999999.0</v>
      </c>
      <c r="BT445" s="197" t="n">
        <v>0.0</v>
      </c>
      <c r="BU445" s="197" t="n">
        <v>1002.9776000976562</v>
      </c>
      <c r="BV445" s="197" t="n">
        <v>1279.69970703125</v>
      </c>
      <c r="BW445" s="197" t="n">
        <v>99000.0</v>
      </c>
      <c r="BX445" s="197" t="n">
        <v>483.56768798828125</v>
      </c>
      <c r="BY445" s="197" t="n">
        <v>821.9138793945312</v>
      </c>
      <c r="BZ445" s="197" t="n">
        <v>99000.0</v>
      </c>
      <c r="CA445" s="197" t="n">
        <v>568.8045043945312</v>
      </c>
      <c r="CB445" s="197" t="n">
        <v>491.3788146972656</v>
      </c>
      <c r="CC445" s="197" t="n">
        <v>964.9122924804688</v>
      </c>
      <c r="CD445" s="197" t="n">
        <v>3071.568115234375</v>
      </c>
      <c r="CE445" s="197" t="n">
        <v>4675.77490234375</v>
      </c>
      <c r="CF445" s="197" t="n">
        <v>19000.0</v>
      </c>
      <c r="CG445" s="197" t="n">
        <v>0.0</v>
      </c>
      <c r="CH445" s="197" t="n">
        <v>3029.03271484375</v>
      </c>
      <c r="CI445" s="197" t="n">
        <v>2725.802001953125</v>
      </c>
      <c r="CJ445" s="197" t="n">
        <v>5754.83447265625</v>
      </c>
      <c r="CK445" s="197" t="n">
        <v>20000.0</v>
      </c>
      <c r="CL445" s="197" t="n">
        <v>20000.0</v>
      </c>
      <c r="CM445" s="197" t="n">
        <v>20000.0</v>
      </c>
      <c r="CN445" s="197" t="n">
        <v>20000.0</v>
      </c>
      <c r="CO445" s="197" t="n">
        <v>20000.0</v>
      </c>
      <c r="CP445" s="197" t="n">
        <v>20000.0</v>
      </c>
      <c r="CQ445" s="197" t="n">
        <v>20000.0</v>
      </c>
      <c r="CR445" s="197" t="n">
        <v>5000.0</v>
      </c>
      <c r="CS445" s="197" t="n">
        <v>0.0</v>
      </c>
      <c r="CT445" s="197" t="n">
        <v>0.0</v>
      </c>
      <c r="CU445" s="197" t="n">
        <v>883.80224609375</v>
      </c>
    </row>
    <row r="446" spans="2:99">
      <c r="B446" s="122" t="s">
        <v>846</v>
      </c>
      <c r="C446" s="197" t="n">
        <v>3252.0</v>
      </c>
      <c r="D446" s="197" t="n">
        <v>3163.0</v>
      </c>
      <c r="E446" s="197" t="n">
        <v>575.0</v>
      </c>
      <c r="F446" s="122" t="s">
        <v>846</v>
      </c>
      <c r="G446" s="197" t="n">
        <v>3213.572021484375</v>
      </c>
      <c r="H446" s="197" t="n">
        <v>1973.38427734375</v>
      </c>
      <c r="I446" s="197" t="n">
        <v>526.2640991210938</v>
      </c>
      <c r="J446" s="197" t="n">
        <v>418.8504333496094</v>
      </c>
      <c r="K446" s="197" t="n">
        <v>566.864013671875</v>
      </c>
      <c r="L446" s="197" t="n">
        <v>4225.05859375</v>
      </c>
      <c r="M446" s="197" t="n">
        <v>4225.05859375</v>
      </c>
      <c r="N446" s="197" t="n">
        <v>3782.842529296875</v>
      </c>
      <c r="O446" s="197" t="n">
        <v>2799.085205078125</v>
      </c>
      <c r="P446" s="197" t="n">
        <v>3135.72265625</v>
      </c>
      <c r="Q446" s="197" t="n">
        <v>15058.2294921875</v>
      </c>
      <c r="R446" s="197" t="n">
        <v>1973.45703125</v>
      </c>
      <c r="S446" s="197" t="n">
        <v>0.0</v>
      </c>
      <c r="T446" s="197" t="n">
        <v>139.710693359375</v>
      </c>
      <c r="U446" s="197" t="n">
        <v>-132.23699951171875</v>
      </c>
      <c r="V446" s="197" t="n">
        <v>0.0</v>
      </c>
      <c r="W446" s="197" t="n">
        <v>0.0</v>
      </c>
      <c r="X446" s="197" t="n">
        <v>0.0</v>
      </c>
      <c r="Y446" s="197" t="n">
        <v>0.0</v>
      </c>
      <c r="Z446" s="197" t="n">
        <v>8437.5</v>
      </c>
      <c r="AA446" s="197" t="n">
        <v>1.0</v>
      </c>
      <c r="AB446" s="197" t="n">
        <v>336.6376037597656</v>
      </c>
      <c r="AC446" s="197" t="n">
        <v>0.0</v>
      </c>
      <c r="AD446" s="197" t="n">
        <v>0.6499999761581421</v>
      </c>
      <c r="AE446" s="197" t="n">
        <v>11360.75</v>
      </c>
      <c r="AF446" s="197" t="n">
        <v>3799.4267578125</v>
      </c>
      <c r="AG446" s="197" t="n">
        <v>4544.95654296875</v>
      </c>
      <c r="AH446" s="197" t="n">
        <v>1359.6510009765625</v>
      </c>
      <c r="AI446" s="197" t="n">
        <v>0.0</v>
      </c>
      <c r="AJ446" s="197" t="n">
        <v>94.89928436279297</v>
      </c>
      <c r="AK446" s="197" t="n">
        <v>93.92814636230469</v>
      </c>
      <c r="AL446" s="197" t="n">
        <v>6680.0</v>
      </c>
      <c r="AM446" s="197" t="n">
        <v>4225.05859375</v>
      </c>
      <c r="AN446" s="197" t="n">
        <v>0.0</v>
      </c>
      <c r="AO446" s="197" t="n">
        <v>0.0</v>
      </c>
      <c r="AP446" s="197" t="n">
        <v>0.0</v>
      </c>
      <c r="AQ446" s="197" t="n">
        <v>323.6666564941406</v>
      </c>
      <c r="AR446" s="197" t="n">
        <v>299.8192443847656</v>
      </c>
      <c r="AS446" s="197" t="n">
        <v>0.0</v>
      </c>
      <c r="AT446" s="197" t="n">
        <v>999999.0</v>
      </c>
      <c r="AU446" s="197" t="n">
        <v>0.0</v>
      </c>
      <c r="AV446" s="197" t="n">
        <v>999999.0</v>
      </c>
      <c r="AW446" s="197" t="n">
        <v>0.0</v>
      </c>
      <c r="AX446" s="197" t="n">
        <v>0.0</v>
      </c>
      <c r="AY446" s="197" t="n">
        <v>999999.0</v>
      </c>
      <c r="AZ446" s="197" t="n">
        <v>0.0</v>
      </c>
      <c r="BA446" s="197" t="n">
        <v>999999.0</v>
      </c>
      <c r="BB446" s="197" t="n">
        <v>0.0</v>
      </c>
      <c r="BC446" s="197" t="n">
        <v>0.5271686911582947</v>
      </c>
      <c r="BD446" s="197" t="n">
        <v>0.5528222322463989</v>
      </c>
      <c r="BE446" s="197" t="n">
        <v>0.5976950526237488</v>
      </c>
      <c r="BF446" s="197" t="n">
        <v>7672.88916015625</v>
      </c>
      <c r="BG446" s="197" t="n">
        <v>7526.26171875</v>
      </c>
      <c r="BH446" s="197" t="n">
        <v>7161.3623046875</v>
      </c>
      <c r="BI446" s="197" t="n">
        <v>0.0</v>
      </c>
      <c r="BJ446" s="197" t="n">
        <v>15622.1796875</v>
      </c>
      <c r="BK446" s="197" t="n">
        <v>15862.3876953125</v>
      </c>
      <c r="BL446" s="197" t="n">
        <v>16174.134765625</v>
      </c>
      <c r="BM446" s="197" t="n">
        <v>-5974.27294921875</v>
      </c>
      <c r="BN446" s="197" t="n">
        <v>-5899.33203125</v>
      </c>
      <c r="BO446" s="197" t="n">
        <v>-5214.52001953125</v>
      </c>
      <c r="BP446" s="197" t="n">
        <v>0.0</v>
      </c>
      <c r="BQ446" s="197" t="n">
        <v>999999.0</v>
      </c>
      <c r="BR446" s="197" t="n">
        <v>0.0</v>
      </c>
      <c r="BS446" s="197" t="n">
        <v>999999.0</v>
      </c>
      <c r="BT446" s="197" t="n">
        <v>0.0</v>
      </c>
      <c r="BU446" s="197" t="n">
        <v>717.3907470703125</v>
      </c>
      <c r="BV446" s="197" t="n">
        <v>999.1836547851562</v>
      </c>
      <c r="BW446" s="197" t="n">
        <v>99000.0</v>
      </c>
      <c r="BX446" s="197" t="n">
        <v>351.10675048828125</v>
      </c>
      <c r="BY446" s="197" t="n">
        <v>474.7236022949219</v>
      </c>
      <c r="BZ446" s="197" t="n">
        <v>99000.0</v>
      </c>
      <c r="CA446" s="197" t="n">
        <v>371.360595703125</v>
      </c>
      <c r="CB446" s="197" t="n">
        <v>574.4203491210938</v>
      </c>
      <c r="CC446" s="197" t="n">
        <v>964.9122924804688</v>
      </c>
      <c r="CD446" s="197" t="n">
        <v>2158.8310546875</v>
      </c>
      <c r="CE446" s="197" t="n">
        <v>3021.321533203125</v>
      </c>
      <c r="CF446" s="197" t="n">
        <v>15500.0</v>
      </c>
      <c r="CG446" s="197" t="n">
        <v>0.0</v>
      </c>
      <c r="CH446" s="197" t="n">
        <v>300.0</v>
      </c>
      <c r="CI446" s="197" t="n">
        <v>2678.6689453125</v>
      </c>
      <c r="CJ446" s="197" t="n">
        <v>2978.6689453125</v>
      </c>
      <c r="CK446" s="197" t="n">
        <v>20000.0</v>
      </c>
      <c r="CL446" s="197" t="n">
        <v>20000.0</v>
      </c>
      <c r="CM446" s="197" t="n">
        <v>20000.0</v>
      </c>
      <c r="CN446" s="197" t="n">
        <v>20000.0</v>
      </c>
      <c r="CO446" s="197" t="n">
        <v>20000.0</v>
      </c>
      <c r="CP446" s="197" t="n">
        <v>20000.0</v>
      </c>
      <c r="CQ446" s="197" t="n">
        <v>20000.0</v>
      </c>
      <c r="CR446" s="197" t="n">
        <v>5000.0</v>
      </c>
      <c r="CS446" s="197" t="n">
        <v>4.0</v>
      </c>
      <c r="CT446" s="197" t="n">
        <v>4.0</v>
      </c>
      <c r="CU446" s="197" t="n">
        <v>657.8189697265625</v>
      </c>
    </row>
    <row r="447" spans="2:99">
      <c r="B447" s="122" t="s">
        <v>847</v>
      </c>
      <c r="C447" s="197" t="n">
        <v>3338.0</v>
      </c>
      <c r="D447" s="197" t="n">
        <v>2996.0</v>
      </c>
      <c r="E447" s="197" t="n">
        <v>575.0</v>
      </c>
      <c r="F447" s="122" t="s">
        <v>847</v>
      </c>
      <c r="G447" s="197" t="n">
        <v>3338.0</v>
      </c>
      <c r="H447" s="197" t="n">
        <v>2130.677001953125</v>
      </c>
      <c r="I447" s="197" t="n">
        <v>527.09716796875</v>
      </c>
      <c r="J447" s="197" t="n">
        <v>585.1395874023438</v>
      </c>
      <c r="K447" s="197" t="n">
        <v>693.280517578125</v>
      </c>
      <c r="L447" s="197" t="n">
        <v>3718.945556640625</v>
      </c>
      <c r="M447" s="197" t="n">
        <v>3718.945556640625</v>
      </c>
      <c r="N447" s="197" t="n">
        <v>3718.945556640625</v>
      </c>
      <c r="O447" s="197" t="n">
        <v>3718.945556640625</v>
      </c>
      <c r="P447" s="197" t="n">
        <v>3718.945556640625</v>
      </c>
      <c r="Q447" s="197" t="n">
        <v>22440.841796875</v>
      </c>
      <c r="R447" s="197" t="n">
        <v>1983.312255859375</v>
      </c>
      <c r="S447" s="197" t="n">
        <v>0.0</v>
      </c>
      <c r="T447" s="197" t="n">
        <v>56.79465866088867</v>
      </c>
      <c r="U447" s="197" t="n">
        <v>654.6428833007812</v>
      </c>
      <c r="V447" s="197" t="n">
        <v>12841.349609375</v>
      </c>
      <c r="W447" s="197" t="n">
        <v>8613.228515625</v>
      </c>
      <c r="X447" s="197" t="n">
        <v>4228.12060546875</v>
      </c>
      <c r="Y447" s="197" t="n">
        <v>0.0</v>
      </c>
      <c r="Z447" s="197" t="n">
        <v>4500.0</v>
      </c>
      <c r="AA447" s="197" t="n">
        <v>1.0</v>
      </c>
      <c r="AB447" s="197" t="n">
        <v>0.0</v>
      </c>
      <c r="AC447" s="197" t="n">
        <v>0.0</v>
      </c>
      <c r="AD447" s="197" t="n">
        <v>0.6499999761581421</v>
      </c>
      <c r="AE447" s="197" t="n">
        <v>16569.169921875</v>
      </c>
      <c r="AF447" s="197" t="n">
        <v>7929.193359375</v>
      </c>
      <c r="AG447" s="197" t="n">
        <v>6365.20361328125</v>
      </c>
      <c r="AH447" s="197" t="n">
        <v>1590.5235595703125</v>
      </c>
      <c r="AI447" s="197" t="n">
        <v>0.0</v>
      </c>
      <c r="AJ447" s="197" t="n">
        <v>0.0</v>
      </c>
      <c r="AK447" s="197" t="n">
        <v>246.65249633789062</v>
      </c>
      <c r="AL447" s="197" t="n">
        <v>7042.541015625</v>
      </c>
      <c r="AM447" s="197" t="n">
        <v>4213.96826171875</v>
      </c>
      <c r="AN447" s="197" t="n">
        <v>0.0</v>
      </c>
      <c r="AO447" s="197" t="n">
        <v>0.0</v>
      </c>
      <c r="AP447" s="197" t="n">
        <v>0.0</v>
      </c>
      <c r="AQ447" s="197" t="n">
        <v>485.5</v>
      </c>
      <c r="AR447" s="197" t="n">
        <v>323.81195068359375</v>
      </c>
      <c r="AS447" s="197" t="n">
        <v>0.0</v>
      </c>
      <c r="AT447" s="197" t="n">
        <v>999999.0</v>
      </c>
      <c r="AU447" s="197" t="n">
        <v>0.0</v>
      </c>
      <c r="AV447" s="197" t="n">
        <v>999999.0</v>
      </c>
      <c r="AW447" s="197" t="n">
        <v>0.0</v>
      </c>
      <c r="AX447" s="197" t="n">
        <v>0.0</v>
      </c>
      <c r="AY447" s="197" t="n">
        <v>999999.0</v>
      </c>
      <c r="AZ447" s="197" t="n">
        <v>0.0</v>
      </c>
      <c r="BA447" s="197" t="n">
        <v>999999.0</v>
      </c>
      <c r="BB447" s="197" t="n">
        <v>0.0</v>
      </c>
      <c r="BC447" s="197" t="n">
        <v>0.49858349561691284</v>
      </c>
      <c r="BD447" s="197" t="n">
        <v>0.5103177428245544</v>
      </c>
      <c r="BE447" s="197" t="n">
        <v>0.5304458141326904</v>
      </c>
      <c r="BF447" s="197" t="n">
        <v>8119.96923828125</v>
      </c>
      <c r="BG447" s="197" t="n">
        <v>8052.79541015625</v>
      </c>
      <c r="BH447" s="197" t="n">
        <v>7888.25244140625</v>
      </c>
      <c r="BI447" s="197" t="n">
        <v>0.0</v>
      </c>
      <c r="BJ447" s="197" t="n">
        <v>19620.353515625</v>
      </c>
      <c r="BK447" s="197" t="n">
        <v>19823.841796875</v>
      </c>
      <c r="BL447" s="197" t="n">
        <v>20123.576171875</v>
      </c>
      <c r="BM447" s="197" t="n">
        <v>-6485.7158203125</v>
      </c>
      <c r="BN447" s="197" t="n">
        <v>-6364.14990234375</v>
      </c>
      <c r="BO447" s="197" t="n">
        <v>-5951.435546875</v>
      </c>
      <c r="BP447" s="197" t="n">
        <v>1.227128505706787</v>
      </c>
      <c r="BQ447" s="197" t="n">
        <v>7079.654296875</v>
      </c>
      <c r="BR447" s="197" t="n">
        <v>0.0</v>
      </c>
      <c r="BS447" s="197" t="n">
        <v>999999.0</v>
      </c>
      <c r="BT447" s="197" t="n">
        <v>0.0</v>
      </c>
      <c r="BU447" s="197" t="n">
        <v>741.0040283203125</v>
      </c>
      <c r="BV447" s="197" t="n">
        <v>710.1590576171875</v>
      </c>
      <c r="BW447" s="197" t="n">
        <v>99000.0</v>
      </c>
      <c r="BX447" s="197" t="n">
        <v>453.0661926269531</v>
      </c>
      <c r="BY447" s="197" t="n">
        <v>349.69354248046875</v>
      </c>
      <c r="BZ447" s="197" t="n">
        <v>99000.0</v>
      </c>
      <c r="CA447" s="197" t="n">
        <v>512.4701538085938</v>
      </c>
      <c r="CB447" s="197" t="n">
        <v>367.6512451171875</v>
      </c>
      <c r="CC447" s="197" t="n">
        <v>964.9122924804688</v>
      </c>
      <c r="CD447" s="197" t="n">
        <v>2775.819091796875</v>
      </c>
      <c r="CE447" s="197" t="n">
        <v>2150.722900390625</v>
      </c>
      <c r="CF447" s="197" t="n">
        <v>15500.0</v>
      </c>
      <c r="CG447" s="197" t="n">
        <v>0.0</v>
      </c>
      <c r="CH447" s="197" t="n">
        <v>300.0</v>
      </c>
      <c r="CI447" s="197" t="n">
        <v>2140.68017578125</v>
      </c>
      <c r="CJ447" s="197" t="n">
        <v>2440.68017578125</v>
      </c>
      <c r="CK447" s="197" t="n">
        <v>20000.0</v>
      </c>
      <c r="CL447" s="197" t="n">
        <v>20000.0</v>
      </c>
      <c r="CM447" s="197" t="n">
        <v>20000.0</v>
      </c>
      <c r="CN447" s="197" t="n">
        <v>20000.0</v>
      </c>
      <c r="CO447" s="197" t="n">
        <v>20000.0</v>
      </c>
      <c r="CP447" s="197" t="n">
        <v>20000.0</v>
      </c>
      <c r="CQ447" s="197" t="n">
        <v>20000.0</v>
      </c>
      <c r="CR447" s="197" t="n">
        <v>5000.0</v>
      </c>
      <c r="CS447" s="197" t="n">
        <v>0.0</v>
      </c>
      <c r="CT447" s="197" t="n">
        <v>0.0</v>
      </c>
      <c r="CU447" s="197" t="n">
        <v>661.1040649414062</v>
      </c>
    </row>
    <row r="448" spans="2:99">
      <c r="B448" s="122" t="s">
        <v>848</v>
      </c>
      <c r="C448" s="197" t="n">
        <v>3531.0</v>
      </c>
      <c r="D448" s="197" t="n">
        <v>2860.0</v>
      </c>
      <c r="E448" s="197" t="n">
        <v>575.0</v>
      </c>
      <c r="F448" s="122" t="s">
        <v>848</v>
      </c>
      <c r="G448" s="197" t="n">
        <v>3531.0</v>
      </c>
      <c r="H448" s="197" t="n">
        <v>2389.233642578125</v>
      </c>
      <c r="I448" s="197" t="n">
        <v>575.0</v>
      </c>
      <c r="J448" s="197" t="n">
        <v>679.5748901367188</v>
      </c>
      <c r="K448" s="197" t="n">
        <v>796.37255859375</v>
      </c>
      <c r="L448" s="197" t="n">
        <v>2552.802490234375</v>
      </c>
      <c r="M448" s="197" t="n">
        <v>2552.802490234375</v>
      </c>
      <c r="N448" s="197" t="n">
        <v>2552.802490234375</v>
      </c>
      <c r="O448" s="197" t="n">
        <v>2552.802490234375</v>
      </c>
      <c r="P448" s="197" t="n">
        <v>2552.802490234375</v>
      </c>
      <c r="Q448" s="197" t="n">
        <v>34237.015625</v>
      </c>
      <c r="R448" s="197" t="n">
        <v>2186.52587890625</v>
      </c>
      <c r="S448" s="197" t="n">
        <v>0.0</v>
      </c>
      <c r="T448" s="197" t="n">
        <v>232.1899871826172</v>
      </c>
      <c r="U448" s="197" t="n">
        <v>2289.732666015625</v>
      </c>
      <c r="V448" s="197" t="n">
        <v>30750.6875</v>
      </c>
      <c r="W448" s="197" t="n">
        <v>17693.91015625</v>
      </c>
      <c r="X448" s="197" t="n">
        <v>13056.7763671875</v>
      </c>
      <c r="Y448" s="197" t="n">
        <v>0.0</v>
      </c>
      <c r="Z448" s="197" t="n">
        <v>6000.0</v>
      </c>
      <c r="AA448" s="197" t="n">
        <v>1.0</v>
      </c>
      <c r="AB448" s="197" t="n">
        <v>0.0</v>
      </c>
      <c r="AC448" s="197" t="n">
        <v>0.0</v>
      </c>
      <c r="AD448" s="197" t="n">
        <v>0.6499999761581421</v>
      </c>
      <c r="AE448" s="197" t="n">
        <v>25609.474609375</v>
      </c>
      <c r="AF448" s="197" t="n">
        <v>8108.05712890625</v>
      </c>
      <c r="AG448" s="197" t="n">
        <v>7816.75634765625</v>
      </c>
      <c r="AH448" s="197" t="n">
        <v>2269.361328125</v>
      </c>
      <c r="AI448" s="197" t="n">
        <v>580.9981079101562</v>
      </c>
      <c r="AJ448" s="197" t="n">
        <v>0.0</v>
      </c>
      <c r="AK448" s="197" t="n">
        <v>373.2380065917969</v>
      </c>
      <c r="AL448" s="197" t="n">
        <v>7408.841796875</v>
      </c>
      <c r="AM448" s="197" t="n">
        <v>4217.17138671875</v>
      </c>
      <c r="AN448" s="197" t="n">
        <v>0.0</v>
      </c>
      <c r="AO448" s="197" t="n">
        <v>0.0</v>
      </c>
      <c r="AP448" s="197" t="n">
        <v>0.0</v>
      </c>
      <c r="AQ448" s="197" t="n">
        <v>647.3333129882812</v>
      </c>
      <c r="AR448" s="197" t="n">
        <v>186.3076629638672</v>
      </c>
      <c r="AS448" s="197" t="n">
        <v>0.0</v>
      </c>
      <c r="AT448" s="197" t="n">
        <v>999999.0</v>
      </c>
      <c r="AU448" s="197" t="n">
        <v>0.0</v>
      </c>
      <c r="AV448" s="197" t="n">
        <v>999999.0</v>
      </c>
      <c r="AW448" s="197" t="n">
        <v>0.0</v>
      </c>
      <c r="AX448" s="197" t="n">
        <v>0.0</v>
      </c>
      <c r="AY448" s="197" t="n">
        <v>999999.0</v>
      </c>
      <c r="AZ448" s="197" t="n">
        <v>0.0</v>
      </c>
      <c r="BA448" s="197" t="n">
        <v>999999.0</v>
      </c>
      <c r="BB448" s="197" t="n">
        <v>0.0</v>
      </c>
      <c r="BC448" s="197" t="n">
        <v>0.0</v>
      </c>
      <c r="BD448" s="197" t="n">
        <v>0.0</v>
      </c>
      <c r="BE448" s="197" t="n">
        <v>0.0</v>
      </c>
      <c r="BF448" s="197" t="n">
        <v>999999.0</v>
      </c>
      <c r="BG448" s="197" t="n">
        <v>999999.0</v>
      </c>
      <c r="BH448" s="197" t="n">
        <v>999999.0</v>
      </c>
      <c r="BI448" s="197" t="n">
        <v>0.0</v>
      </c>
      <c r="BJ448" s="197" t="n">
        <v>999999.0</v>
      </c>
      <c r="BK448" s="197" t="n">
        <v>999999.0</v>
      </c>
      <c r="BL448" s="197" t="n">
        <v>999999.0</v>
      </c>
      <c r="BM448" s="197" t="n">
        <v>0.0</v>
      </c>
      <c r="BN448" s="197" t="n">
        <v>0.0</v>
      </c>
      <c r="BO448" s="197" t="n">
        <v>0.0</v>
      </c>
      <c r="BP448" s="197" t="n">
        <v>0.0</v>
      </c>
      <c r="BQ448" s="197" t="n">
        <v>999999.0</v>
      </c>
      <c r="BR448" s="197" t="n">
        <v>0.0</v>
      </c>
      <c r="BS448" s="197" t="n">
        <v>999999.0</v>
      </c>
      <c r="BT448" s="197" t="n">
        <v>0.0</v>
      </c>
      <c r="BU448" s="197" t="n">
        <v>546.6929931640625</v>
      </c>
      <c r="BV448" s="197" t="n">
        <v>756.7916259765625</v>
      </c>
      <c r="BW448" s="197" t="n">
        <v>99000.0</v>
      </c>
      <c r="BX448" s="197" t="n">
        <v>251.88441467285156</v>
      </c>
      <c r="BY448" s="197" t="n">
        <v>467.763671875</v>
      </c>
      <c r="BZ448" s="197" t="n">
        <v>99000.0</v>
      </c>
      <c r="CA448" s="197" t="n">
        <v>374.28692626953125</v>
      </c>
      <c r="CB448" s="197" t="n">
        <v>512.0100708007812</v>
      </c>
      <c r="CC448" s="197" t="n">
        <v>631.5789184570312</v>
      </c>
      <c r="CD448" s="197" t="n">
        <v>1111.2586669921875</v>
      </c>
      <c r="CE448" s="197" t="n">
        <v>2872.13525390625</v>
      </c>
      <c r="CF448" s="197" t="n">
        <v>12500.0</v>
      </c>
      <c r="CG448" s="197" t="n">
        <v>0.0</v>
      </c>
      <c r="CH448" s="197" t="n">
        <v>300.0</v>
      </c>
      <c r="CI448" s="197" t="n">
        <v>2059.190673828125</v>
      </c>
      <c r="CJ448" s="197" t="n">
        <v>2359.190673828125</v>
      </c>
      <c r="CK448" s="197" t="n">
        <v>20000.0</v>
      </c>
      <c r="CL448" s="197" t="n">
        <v>20000.0</v>
      </c>
      <c r="CM448" s="197" t="n">
        <v>20000.0</v>
      </c>
      <c r="CN448" s="197" t="n">
        <v>20000.0</v>
      </c>
      <c r="CO448" s="197" t="n">
        <v>20000.0</v>
      </c>
      <c r="CP448" s="197" t="n">
        <v>20000.0</v>
      </c>
      <c r="CQ448" s="197" t="n">
        <v>20000.0</v>
      </c>
      <c r="CR448" s="197" t="n">
        <v>5000.0</v>
      </c>
      <c r="CS448" s="197" t="n">
        <v>0.0</v>
      </c>
      <c r="CT448" s="197" t="n">
        <v>0.0</v>
      </c>
      <c r="CU448" s="197" t="n">
        <v>728.8419189453125</v>
      </c>
    </row>
    <row r="449" spans="2:99">
      <c r="B449" s="122" t="s">
        <v>849</v>
      </c>
      <c r="C449" s="197" t="n">
        <v>3252.0</v>
      </c>
      <c r="D449" s="197" t="n">
        <v>2788.0</v>
      </c>
      <c r="E449" s="197" t="n">
        <v>565.0</v>
      </c>
      <c r="F449" s="122" t="s">
        <v>849</v>
      </c>
      <c r="G449" s="197" t="n">
        <v>3252.0</v>
      </c>
      <c r="H449" s="197" t="n">
        <v>2788.0</v>
      </c>
      <c r="I449" s="197" t="n">
        <v>565.0</v>
      </c>
      <c r="J449" s="197" t="n">
        <v>841.700927734375</v>
      </c>
      <c r="K449" s="197" t="n">
        <v>885.3945922851562</v>
      </c>
      <c r="L449" s="197" t="n">
        <v>4078.2958984375</v>
      </c>
      <c r="M449" s="197" t="n">
        <v>4078.2958984375</v>
      </c>
      <c r="N449" s="197" t="n">
        <v>4078.2958984375</v>
      </c>
      <c r="O449" s="197" t="n">
        <v>4078.2958984375</v>
      </c>
      <c r="P449" s="197" t="n">
        <v>4078.2958984375</v>
      </c>
      <c r="Q449" s="197" t="n">
        <v>78444.4140625</v>
      </c>
      <c r="R449" s="197" t="n">
        <v>3612.183837890625</v>
      </c>
      <c r="S449" s="197" t="n">
        <v>0.0</v>
      </c>
      <c r="T449" s="197" t="n">
        <v>1236.1585693359375</v>
      </c>
      <c r="U449" s="197" t="n">
        <v>95607.0</v>
      </c>
      <c r="V449" s="197" t="n">
        <v>163638.75</v>
      </c>
      <c r="W449" s="197" t="n">
        <v>97707.9375</v>
      </c>
      <c r="X449" s="197" t="n">
        <v>65930.8046875</v>
      </c>
      <c r="Y449" s="197" t="n">
        <v>0.0</v>
      </c>
      <c r="Z449" s="197" t="n">
        <v>15089.2861328125</v>
      </c>
      <c r="AA449" s="197" t="n">
        <v>1.0</v>
      </c>
      <c r="AB449" s="197" t="n">
        <v>0.0</v>
      </c>
      <c r="AC449" s="197" t="n">
        <v>0.0</v>
      </c>
      <c r="AD449" s="197" t="n">
        <v>0.3499999940395355</v>
      </c>
      <c r="AE449" s="197" t="n">
        <v>63358.9296875</v>
      </c>
      <c r="AF449" s="197" t="n">
        <v>14229.5146484375</v>
      </c>
      <c r="AG449" s="197" t="n">
        <v>50260.90234375</v>
      </c>
      <c r="AH449" s="197" t="n">
        <v>10766.5986328125</v>
      </c>
      <c r="AI449" s="197" t="n">
        <v>9049.3662109375</v>
      </c>
      <c r="AJ449" s="197" t="n">
        <v>14682.6640625</v>
      </c>
      <c r="AK449" s="197" t="n">
        <v>15687.0830078125</v>
      </c>
      <c r="AL449" s="197" t="n">
        <v>7884.06103515625</v>
      </c>
      <c r="AM449" s="197" t="n">
        <v>4228.744140625</v>
      </c>
      <c r="AN449" s="197" t="n">
        <v>0.0</v>
      </c>
      <c r="AO449" s="197" t="n">
        <v>0.0</v>
      </c>
      <c r="AP449" s="197" t="n">
        <v>0.0</v>
      </c>
      <c r="AQ449" s="197" t="n">
        <v>809.1666870117188</v>
      </c>
      <c r="AR449" s="197" t="n">
        <v>832.6759643554688</v>
      </c>
      <c r="AS449" s="197" t="n">
        <v>0.0</v>
      </c>
      <c r="AT449" s="197" t="n">
        <v>999999.0</v>
      </c>
      <c r="AU449" s="197" t="n">
        <v>0.0</v>
      </c>
      <c r="AV449" s="197" t="n">
        <v>999999.0</v>
      </c>
      <c r="AW449" s="197" t="n">
        <v>0.0</v>
      </c>
      <c r="AX449" s="197" t="n">
        <v>0.0</v>
      </c>
      <c r="AY449" s="197" t="n">
        <v>999999.0</v>
      </c>
      <c r="AZ449" s="197" t="n">
        <v>0.0</v>
      </c>
      <c r="BA449" s="197" t="n">
        <v>999999.0</v>
      </c>
      <c r="BB449" s="197" t="n">
        <v>0.0</v>
      </c>
      <c r="BC449" s="197" t="n">
        <v>0.0</v>
      </c>
      <c r="BD449" s="197" t="n">
        <v>0.0</v>
      </c>
      <c r="BE449" s="197" t="n">
        <v>0.0</v>
      </c>
      <c r="BF449" s="197" t="n">
        <v>999999.0</v>
      </c>
      <c r="BG449" s="197" t="n">
        <v>999999.0</v>
      </c>
      <c r="BH449" s="197" t="n">
        <v>999999.0</v>
      </c>
      <c r="BI449" s="197" t="n">
        <v>0.0</v>
      </c>
      <c r="BJ449" s="197" t="n">
        <v>999999.0</v>
      </c>
      <c r="BK449" s="197" t="n">
        <v>999999.0</v>
      </c>
      <c r="BL449" s="197" t="n">
        <v>999999.0</v>
      </c>
      <c r="BM449" s="197" t="n">
        <v>0.0</v>
      </c>
      <c r="BN449" s="197" t="n">
        <v>0.0</v>
      </c>
      <c r="BO449" s="197" t="n">
        <v>0.0</v>
      </c>
      <c r="BP449" s="197" t="n">
        <v>0.0</v>
      </c>
      <c r="BQ449" s="197" t="n">
        <v>999999.0</v>
      </c>
      <c r="BR449" s="197" t="n">
        <v>0.0</v>
      </c>
      <c r="BS449" s="197" t="n">
        <v>999999.0</v>
      </c>
      <c r="BT449" s="197" t="n">
        <v>0.0</v>
      </c>
      <c r="BU449" s="197" t="n">
        <v>252.01956176757812</v>
      </c>
      <c r="BV449" s="197" t="n">
        <v>553.68017578125</v>
      </c>
      <c r="BW449" s="197" t="n">
        <v>99000.0</v>
      </c>
      <c r="BX449" s="197" t="n">
        <v>167.91793823242188</v>
      </c>
      <c r="BY449" s="197" t="n">
        <v>252.6393585205078</v>
      </c>
      <c r="BZ449" s="197" t="n">
        <v>99000.0</v>
      </c>
      <c r="CA449" s="197" t="n">
        <v>324.2903747558594</v>
      </c>
      <c r="CB449" s="197" t="n">
        <v>379.1603698730469</v>
      </c>
      <c r="CC449" s="197" t="n">
        <v>631.5789184570312</v>
      </c>
      <c r="CD449" s="197" t="n">
        <v>240.10548400878906</v>
      </c>
      <c r="CE449" s="197" t="n">
        <v>1117.3785400390625</v>
      </c>
      <c r="CF449" s="197" t="n">
        <v>8000.0</v>
      </c>
      <c r="CG449" s="197" t="n">
        <v>0.0</v>
      </c>
      <c r="CH449" s="197" t="n">
        <v>3080.986572265625</v>
      </c>
      <c r="CI449" s="197" t="n">
        <v>2500.0</v>
      </c>
      <c r="CJ449" s="197" t="n">
        <v>5580.986328125</v>
      </c>
      <c r="CK449" s="197" t="n">
        <v>20000.0</v>
      </c>
      <c r="CL449" s="197" t="n">
        <v>20000.0</v>
      </c>
      <c r="CM449" s="197" t="n">
        <v>20000.0</v>
      </c>
      <c r="CN449" s="197" t="n">
        <v>20000.0</v>
      </c>
      <c r="CO449" s="197" t="n">
        <v>20000.0</v>
      </c>
      <c r="CP449" s="197" t="n">
        <v>20000.0</v>
      </c>
      <c r="CQ449" s="197" t="n">
        <v>20000.0</v>
      </c>
      <c r="CR449" s="197" t="n">
        <v>5000.0</v>
      </c>
      <c r="CS449" s="197" t="n">
        <v>0.0</v>
      </c>
      <c r="CT449" s="197" t="n">
        <v>0.0</v>
      </c>
      <c r="CU449" s="197" t="n">
        <v>903.0459594726562</v>
      </c>
    </row>
    <row r="450" spans="2:99">
      <c r="B450" s="122" t="s">
        <v>850</v>
      </c>
      <c r="C450" s="197" t="n">
        <v>3416.0</v>
      </c>
      <c r="D450" s="197" t="n">
        <v>2788.0</v>
      </c>
      <c r="E450" s="197" t="n">
        <v>671.0</v>
      </c>
      <c r="F450" s="122" t="s">
        <v>850</v>
      </c>
      <c r="G450" s="197" t="n">
        <v>3416.0</v>
      </c>
      <c r="H450" s="197" t="n">
        <v>2788.0</v>
      </c>
      <c r="I450" s="197" t="n">
        <v>671.0</v>
      </c>
      <c r="J450" s="197" t="n">
        <v>972.0</v>
      </c>
      <c r="K450" s="197" t="n">
        <v>1067.0</v>
      </c>
      <c r="L450" s="197" t="n">
        <v>3843.44677734375</v>
      </c>
      <c r="M450" s="197" t="n">
        <v>3843.44677734375</v>
      </c>
      <c r="N450" s="197" t="n">
        <v>7560.64501953125</v>
      </c>
      <c r="O450" s="197" t="n">
        <v>7560.64501953125</v>
      </c>
      <c r="P450" s="197" t="n">
        <v>7560.64501953125</v>
      </c>
      <c r="Q450" s="197" t="n">
        <v>66245.484375</v>
      </c>
      <c r="R450" s="197" t="n">
        <v>11289.1806640625</v>
      </c>
      <c r="S450" s="197" t="n">
        <v>0.0</v>
      </c>
      <c r="T450" s="197" t="n">
        <v>1307.43359375</v>
      </c>
      <c r="U450" s="197" t="n">
        <v>22978.984375</v>
      </c>
      <c r="V450" s="197" t="n">
        <v>84196.1328125</v>
      </c>
      <c r="W450" s="197" t="n">
        <v>46905.4765625</v>
      </c>
      <c r="X450" s="197" t="n">
        <v>37290.65625</v>
      </c>
      <c r="Y450" s="197" t="n">
        <v>0.0</v>
      </c>
      <c r="Z450" s="197" t="n">
        <v>12225.806640625</v>
      </c>
      <c r="AA450" s="197" t="n">
        <v>1.0</v>
      </c>
      <c r="AB450" s="197" t="n">
        <v>0.0</v>
      </c>
      <c r="AC450" s="197" t="n">
        <v>0.0</v>
      </c>
      <c r="AD450" s="197" t="n">
        <v>0.3499999940395355</v>
      </c>
      <c r="AE450" s="197" t="n">
        <v>36899.08984375</v>
      </c>
      <c r="AF450" s="197" t="n">
        <v>11128.6357421875</v>
      </c>
      <c r="AG450" s="197" t="n">
        <v>16268.5732421875</v>
      </c>
      <c r="AH450" s="197" t="n">
        <v>6539.39306640625</v>
      </c>
      <c r="AI450" s="197" t="n">
        <v>5243.82763671875</v>
      </c>
      <c r="AJ450" s="197" t="n">
        <v>10727.595703125</v>
      </c>
      <c r="AK450" s="197" t="n">
        <v>11181.2548828125</v>
      </c>
      <c r="AL450" s="197" t="n">
        <v>7560.64501953125</v>
      </c>
      <c r="AM450" s="197" t="n">
        <v>4300.12744140625</v>
      </c>
      <c r="AN450" s="197" t="n">
        <v>0.0</v>
      </c>
      <c r="AO450" s="197" t="n">
        <v>0.0</v>
      </c>
      <c r="AP450" s="197" t="n">
        <v>0.0</v>
      </c>
      <c r="AQ450" s="197" t="n">
        <v>971.0</v>
      </c>
      <c r="AR450" s="197" t="n">
        <v>1067.0</v>
      </c>
      <c r="AS450" s="197" t="n">
        <v>0.0</v>
      </c>
      <c r="AT450" s="197" t="n">
        <v>999999.0</v>
      </c>
      <c r="AU450" s="197" t="n">
        <v>0.0</v>
      </c>
      <c r="AV450" s="197" t="n">
        <v>999999.0</v>
      </c>
      <c r="AW450" s="197" t="n">
        <v>0.0</v>
      </c>
      <c r="AX450" s="197" t="n">
        <v>0.0</v>
      </c>
      <c r="AY450" s="197" t="n">
        <v>999999.0</v>
      </c>
      <c r="AZ450" s="197" t="n">
        <v>0.0</v>
      </c>
      <c r="BA450" s="197" t="n">
        <v>999999.0</v>
      </c>
      <c r="BB450" s="197" t="n">
        <v>0.0</v>
      </c>
      <c r="BC450" s="197" t="n">
        <v>0.0</v>
      </c>
      <c r="BD450" s="197" t="n">
        <v>0.0</v>
      </c>
      <c r="BE450" s="197" t="n">
        <v>0.0</v>
      </c>
      <c r="BF450" s="197" t="n">
        <v>999999.0</v>
      </c>
      <c r="BG450" s="197" t="n">
        <v>999999.0</v>
      </c>
      <c r="BH450" s="197" t="n">
        <v>999999.0</v>
      </c>
      <c r="BI450" s="197" t="n">
        <v>0.0</v>
      </c>
      <c r="BJ450" s="197" t="n">
        <v>999999.0</v>
      </c>
      <c r="BK450" s="197" t="n">
        <v>999999.0</v>
      </c>
      <c r="BL450" s="197" t="n">
        <v>999999.0</v>
      </c>
      <c r="BM450" s="197" t="n">
        <v>0.0</v>
      </c>
      <c r="BN450" s="197" t="n">
        <v>0.0</v>
      </c>
      <c r="BO450" s="197" t="n">
        <v>0.0</v>
      </c>
      <c r="BP450" s="197" t="n">
        <v>0.0</v>
      </c>
      <c r="BQ450" s="197" t="n">
        <v>999999.0</v>
      </c>
      <c r="BR450" s="197" t="n">
        <v>0.0</v>
      </c>
      <c r="BS450" s="197" t="n">
        <v>999999.0</v>
      </c>
      <c r="BT450" s="197" t="n">
        <v>0.0</v>
      </c>
      <c r="BU450" s="197" t="n">
        <v>247.35496520996094</v>
      </c>
      <c r="BV450" s="197" t="n">
        <v>251.84066772460938</v>
      </c>
      <c r="BW450" s="197" t="n">
        <v>99000.0</v>
      </c>
      <c r="BX450" s="197" t="n">
        <v>151.6482391357422</v>
      </c>
      <c r="BY450" s="197" t="n">
        <v>167.6697998046875</v>
      </c>
      <c r="BZ450" s="197" t="n">
        <v>99000.0</v>
      </c>
      <c r="CA450" s="197" t="n">
        <v>361.44183349609375</v>
      </c>
      <c r="CB450" s="197" t="n">
        <v>323.54901123046875</v>
      </c>
      <c r="CC450" s="197" t="n">
        <v>631.5789184570312</v>
      </c>
      <c r="CD450" s="197" t="n">
        <v>203.89100646972656</v>
      </c>
      <c r="CE450" s="197" t="n">
        <v>237.15188598632812</v>
      </c>
      <c r="CF450" s="197" t="n">
        <v>8000.0</v>
      </c>
      <c r="CG450" s="197" t="n">
        <v>0.0</v>
      </c>
      <c r="CH450" s="197" t="n">
        <v>4250.0</v>
      </c>
      <c r="CI450" s="197" t="n">
        <v>2500.0</v>
      </c>
      <c r="CJ450" s="197" t="n">
        <v>6750.0</v>
      </c>
      <c r="CK450" s="197" t="n">
        <v>20000.0</v>
      </c>
      <c r="CL450" s="197" t="n">
        <v>20000.0</v>
      </c>
      <c r="CM450" s="197" t="n">
        <v>20000.0</v>
      </c>
      <c r="CN450" s="197" t="n">
        <v>20000.0</v>
      </c>
      <c r="CO450" s="197" t="n">
        <v>20000.0</v>
      </c>
      <c r="CP450" s="197" t="n">
        <v>20000.0</v>
      </c>
      <c r="CQ450" s="197" t="n">
        <v>20000.0</v>
      </c>
      <c r="CR450" s="197" t="n">
        <v>5000.0</v>
      </c>
      <c r="CS450" s="197" t="n">
        <v>0.0</v>
      </c>
      <c r="CT450" s="197" t="n">
        <v>0.0</v>
      </c>
      <c r="CU450" s="197" t="n">
        <v>2822.295166015625</v>
      </c>
    </row>
    <row r="451" spans="2:99">
      <c r="B451" s="122" t="s">
        <v>851</v>
      </c>
      <c r="C451" s="197" t="n">
        <v>4173.0</v>
      </c>
      <c r="D451" s="197" t="n">
        <v>3235.0</v>
      </c>
      <c r="E451" s="197" t="n">
        <v>800.0</v>
      </c>
      <c r="F451" s="122" t="s">
        <v>851</v>
      </c>
      <c r="G451" s="197" t="n">
        <v>4173.0</v>
      </c>
      <c r="H451" s="197" t="n">
        <v>3235.0</v>
      </c>
      <c r="I451" s="197" t="n">
        <v>800.0</v>
      </c>
      <c r="J451" s="197" t="n">
        <v>950.601806640625</v>
      </c>
      <c r="K451" s="197" t="n">
        <v>938.5619506835938</v>
      </c>
      <c r="L451" s="197" t="n">
        <v>2276.463134765625</v>
      </c>
      <c r="M451" s="197" t="n">
        <v>2276.463134765625</v>
      </c>
      <c r="N451" s="197" t="n">
        <v>2276.463134765625</v>
      </c>
      <c r="O451" s="197" t="n">
        <v>2276.463134765625</v>
      </c>
      <c r="P451" s="197" t="n">
        <v>2276.463134765625</v>
      </c>
      <c r="Q451" s="197" t="n">
        <v>64463.9921875</v>
      </c>
      <c r="R451" s="197" t="n">
        <v>18211.705078125</v>
      </c>
      <c r="S451" s="197" t="n">
        <v>0.0</v>
      </c>
      <c r="T451" s="197" t="n">
        <v>1216.1156005859375</v>
      </c>
      <c r="U451" s="197" t="n">
        <v>10745.57421875</v>
      </c>
      <c r="V451" s="197" t="n">
        <v>88157.625</v>
      </c>
      <c r="W451" s="197" t="n">
        <v>46135.86328125</v>
      </c>
      <c r="X451" s="197" t="n">
        <v>42021.76171875</v>
      </c>
      <c r="Y451" s="197" t="n">
        <v>0.0</v>
      </c>
      <c r="Z451" s="197" t="n">
        <v>8925.0</v>
      </c>
      <c r="AA451" s="197" t="n">
        <v>1.0</v>
      </c>
      <c r="AB451" s="197" t="n">
        <v>0.0</v>
      </c>
      <c r="AC451" s="197" t="n">
        <v>0.0</v>
      </c>
      <c r="AD451" s="197" t="n">
        <v>0.3499999940395355</v>
      </c>
      <c r="AE451" s="197" t="n">
        <v>35170.1171875</v>
      </c>
      <c r="AF451" s="197" t="n">
        <v>10352.3212890625</v>
      </c>
      <c r="AG451" s="197" t="n">
        <v>7631.7578125</v>
      </c>
      <c r="AH451" s="197" t="n">
        <v>10243.9619140625</v>
      </c>
      <c r="AI451" s="197" t="n">
        <v>8758.958984375</v>
      </c>
      <c r="AJ451" s="197" t="n">
        <v>7484.18505859375</v>
      </c>
      <c r="AK451" s="197" t="n">
        <v>8193.7666015625</v>
      </c>
      <c r="AL451" s="197" t="n">
        <v>6680.0</v>
      </c>
      <c r="AM451" s="197" t="n">
        <v>4487.333984375</v>
      </c>
      <c r="AN451" s="197" t="n">
        <v>4552.92626953125</v>
      </c>
      <c r="AO451" s="197" t="n">
        <v>2276.463134765625</v>
      </c>
      <c r="AP451" s="197" t="n">
        <v>2276.463134765625</v>
      </c>
      <c r="AQ451" s="197" t="n">
        <v>971.0</v>
      </c>
      <c r="AR451" s="197" t="n">
        <v>1067.0</v>
      </c>
      <c r="AS451" s="197" t="n">
        <v>0.0</v>
      </c>
      <c r="AT451" s="197" t="n">
        <v>999999.0</v>
      </c>
      <c r="AU451" s="197" t="n">
        <v>0.0</v>
      </c>
      <c r="AV451" s="197" t="n">
        <v>999999.0</v>
      </c>
      <c r="AW451" s="197" t="n">
        <v>0.0</v>
      </c>
      <c r="AX451" s="197" t="n">
        <v>0.0</v>
      </c>
      <c r="AY451" s="197" t="n">
        <v>999999.0</v>
      </c>
      <c r="AZ451" s="197" t="n">
        <v>0.0</v>
      </c>
      <c r="BA451" s="197" t="n">
        <v>999999.0</v>
      </c>
      <c r="BB451" s="197" t="n">
        <v>0.0</v>
      </c>
      <c r="BC451" s="197" t="n">
        <v>0.0</v>
      </c>
      <c r="BD451" s="197" t="n">
        <v>0.0</v>
      </c>
      <c r="BE451" s="197" t="n">
        <v>0.0</v>
      </c>
      <c r="BF451" s="197" t="n">
        <v>999993.0</v>
      </c>
      <c r="BG451" s="197" t="n">
        <v>999993.0</v>
      </c>
      <c r="BH451" s="197" t="n">
        <v>999993.0</v>
      </c>
      <c r="BI451" s="197" t="n">
        <v>0.0</v>
      </c>
      <c r="BJ451" s="197" t="n">
        <v>999999.0</v>
      </c>
      <c r="BK451" s="197" t="n">
        <v>999999.0</v>
      </c>
      <c r="BL451" s="197" t="n">
        <v>999999.0</v>
      </c>
      <c r="BM451" s="197" t="n">
        <v>0.0</v>
      </c>
      <c r="BN451" s="197" t="n">
        <v>0.0</v>
      </c>
      <c r="BO451" s="197" t="n">
        <v>0.0</v>
      </c>
      <c r="BP451" s="197" t="n">
        <v>0.0</v>
      </c>
      <c r="BQ451" s="197" t="n">
        <v>999999.0</v>
      </c>
      <c r="BR451" s="197" t="n">
        <v>0.0</v>
      </c>
      <c r="BS451" s="197" t="n">
        <v>999999.0</v>
      </c>
      <c r="BT451" s="197" t="n">
        <v>0.0</v>
      </c>
      <c r="BU451" s="197" t="n">
        <v>236.01185607910156</v>
      </c>
      <c r="BV451" s="197" t="n">
        <v>247.37451171875</v>
      </c>
      <c r="BW451" s="197" t="n">
        <v>450.0</v>
      </c>
      <c r="BX451" s="197" t="n">
        <v>178.50259399414062</v>
      </c>
      <c r="BY451" s="197" t="n">
        <v>151.3810577392578</v>
      </c>
      <c r="BZ451" s="197" t="n">
        <v>450.0</v>
      </c>
      <c r="CA451" s="197" t="n">
        <v>334.3223876953125</v>
      </c>
      <c r="CB451" s="197" t="n">
        <v>361.975341796875</v>
      </c>
      <c r="CC451" s="197" t="n">
        <v>631.5789184570312</v>
      </c>
      <c r="CD451" s="197" t="n">
        <v>207.05516052246094</v>
      </c>
      <c r="CE451" s="197" t="n">
        <v>203.93624877929688</v>
      </c>
      <c r="CF451" s="197" t="n">
        <v>11000.0</v>
      </c>
      <c r="CG451" s="197" t="n">
        <v>0.0</v>
      </c>
      <c r="CH451" s="197" t="n">
        <v>1000.0</v>
      </c>
      <c r="CI451" s="197" t="n">
        <v>1000.0</v>
      </c>
      <c r="CJ451" s="197" t="n">
        <v>2000.0</v>
      </c>
      <c r="CK451" s="197" t="n">
        <v>20000.0</v>
      </c>
      <c r="CL451" s="197" t="n">
        <v>4997.90185546875</v>
      </c>
      <c r="CM451" s="197" t="n">
        <v>20000.0</v>
      </c>
      <c r="CN451" s="197" t="n">
        <v>20000.0</v>
      </c>
      <c r="CO451" s="197" t="n">
        <v>20000.0</v>
      </c>
      <c r="CP451" s="197" t="n">
        <v>20000.0</v>
      </c>
      <c r="CQ451" s="197" t="n">
        <v>20000.0</v>
      </c>
      <c r="CR451" s="197" t="n">
        <v>5000.0</v>
      </c>
      <c r="CS451" s="197" t="n">
        <v>0.0</v>
      </c>
      <c r="CT451" s="197" t="n">
        <v>0.0</v>
      </c>
      <c r="CU451" s="197" t="n">
        <v>4552.92626953125</v>
      </c>
    </row>
    <row r="452" spans="2:99">
      <c r="B452" s="122" t="s">
        <v>852</v>
      </c>
      <c r="C452" s="197" t="n">
        <v>4552.0</v>
      </c>
      <c r="D452" s="197" t="n">
        <v>3538.0</v>
      </c>
      <c r="E452" s="197" t="n">
        <v>975.0</v>
      </c>
      <c r="F452" s="122" t="s">
        <v>852</v>
      </c>
      <c r="G452" s="197" t="n">
        <v>4552.0</v>
      </c>
      <c r="H452" s="197" t="n">
        <v>3538.0</v>
      </c>
      <c r="I452" s="197" t="n">
        <v>975.0</v>
      </c>
      <c r="J452" s="197" t="n">
        <v>812.348876953125</v>
      </c>
      <c r="K452" s="197" t="n">
        <v>719.0083618164062</v>
      </c>
      <c r="L452" s="197" t="n">
        <v>1719.9271240234375</v>
      </c>
      <c r="M452" s="197" t="n">
        <v>1719.9271240234375</v>
      </c>
      <c r="N452" s="197" t="n">
        <v>1719.9271240234375</v>
      </c>
      <c r="O452" s="197" t="n">
        <v>1719.9271240234375</v>
      </c>
      <c r="P452" s="197" t="n">
        <v>1719.9271240234375</v>
      </c>
      <c r="Q452" s="197" t="n">
        <v>45991.8046875</v>
      </c>
      <c r="R452" s="197" t="n">
        <v>13759.4169921875</v>
      </c>
      <c r="S452" s="197" t="n">
        <v>0.0</v>
      </c>
      <c r="T452" s="197" t="n">
        <v>0.0</v>
      </c>
      <c r="U452" s="197" t="n">
        <v>1090.4259033203125</v>
      </c>
      <c r="V452" s="197" t="n">
        <v>49655.65625</v>
      </c>
      <c r="W452" s="197" t="n">
        <v>27127.80859375</v>
      </c>
      <c r="X452" s="197" t="n">
        <v>22527.84765625</v>
      </c>
      <c r="Y452" s="197" t="n">
        <v>0.0</v>
      </c>
      <c r="Z452" s="197" t="n">
        <v>9905.2421875</v>
      </c>
      <c r="AA452" s="197" t="n">
        <v>1.0</v>
      </c>
      <c r="AB452" s="197" t="n">
        <v>0.0</v>
      </c>
      <c r="AC452" s="197" t="n">
        <v>0.0</v>
      </c>
      <c r="AD452" s="197" t="n">
        <v>0.3499999940395355</v>
      </c>
      <c r="AE452" s="197" t="n">
        <v>22765.775390625</v>
      </c>
      <c r="AF452" s="197" t="n">
        <v>7586.990234375</v>
      </c>
      <c r="AG452" s="197" t="n">
        <v>5933.59423828125</v>
      </c>
      <c r="AH452" s="197" t="n">
        <v>9478.3212890625</v>
      </c>
      <c r="AI452" s="197" t="n">
        <v>7934.240234375</v>
      </c>
      <c r="AJ452" s="197" t="n">
        <v>9270.666015625</v>
      </c>
      <c r="AK452" s="197" t="n">
        <v>9216.6025390625</v>
      </c>
      <c r="AL452" s="197" t="n">
        <v>6680.0</v>
      </c>
      <c r="AM452" s="197" t="n">
        <v>4533.10009765625</v>
      </c>
      <c r="AN452" s="197" t="n">
        <v>3439.854248046875</v>
      </c>
      <c r="AO452" s="197" t="n">
        <v>1719.9271240234375</v>
      </c>
      <c r="AP452" s="197" t="n">
        <v>2374.193603515625</v>
      </c>
      <c r="AQ452" s="197" t="n">
        <v>672.6773681640625</v>
      </c>
      <c r="AR452" s="197" t="n">
        <v>1067.0</v>
      </c>
      <c r="AS452" s="197" t="n">
        <v>0.0</v>
      </c>
      <c r="AT452" s="197" t="n">
        <v>999999.0</v>
      </c>
      <c r="AU452" s="197" t="n">
        <v>0.0</v>
      </c>
      <c r="AV452" s="197" t="n">
        <v>999999.0</v>
      </c>
      <c r="AW452" s="197" t="n">
        <v>0.0</v>
      </c>
      <c r="AX452" s="197" t="n">
        <v>0.0</v>
      </c>
      <c r="AY452" s="197" t="n">
        <v>999999.0</v>
      </c>
      <c r="AZ452" s="197" t="n">
        <v>0.0</v>
      </c>
      <c r="BA452" s="197" t="n">
        <v>999999.0</v>
      </c>
      <c r="BB452" s="197" t="n">
        <v>0.0</v>
      </c>
      <c r="BC452" s="197" t="n">
        <v>0.0</v>
      </c>
      <c r="BD452" s="197" t="n">
        <v>0.0</v>
      </c>
      <c r="BE452" s="197" t="n">
        <v>0.0</v>
      </c>
      <c r="BF452" s="197" t="n">
        <v>999999.0</v>
      </c>
      <c r="BG452" s="197" t="n">
        <v>999999.0</v>
      </c>
      <c r="BH452" s="197" t="n">
        <v>999999.0</v>
      </c>
      <c r="BI452" s="197" t="n">
        <v>0.0</v>
      </c>
      <c r="BJ452" s="197" t="n">
        <v>999999.0</v>
      </c>
      <c r="BK452" s="197" t="n">
        <v>999999.0</v>
      </c>
      <c r="BL452" s="197" t="n">
        <v>999999.0</v>
      </c>
      <c r="BM452" s="197" t="n">
        <v>0.0</v>
      </c>
      <c r="BN452" s="197" t="n">
        <v>0.0</v>
      </c>
      <c r="BO452" s="197" t="n">
        <v>0.0</v>
      </c>
      <c r="BP452" s="197" t="n">
        <v>0.0</v>
      </c>
      <c r="BQ452" s="197" t="n">
        <v>999999.0</v>
      </c>
      <c r="BR452" s="197" t="n">
        <v>0.0</v>
      </c>
      <c r="BS452" s="197" t="n">
        <v>999999.0</v>
      </c>
      <c r="BT452" s="197" t="n">
        <v>0.0</v>
      </c>
      <c r="BU452" s="197" t="n">
        <v>248.31137084960938</v>
      </c>
      <c r="BV452" s="197" t="n">
        <v>236.11471557617188</v>
      </c>
      <c r="BW452" s="197" t="n">
        <v>450.0</v>
      </c>
      <c r="BX452" s="197" t="n">
        <v>199.67886352539062</v>
      </c>
      <c r="BY452" s="197" t="n">
        <v>178.67628479003906</v>
      </c>
      <c r="BZ452" s="197" t="n">
        <v>450.0</v>
      </c>
      <c r="CA452" s="197" t="n">
        <v>260.6587219238281</v>
      </c>
      <c r="CB452" s="197" t="n">
        <v>334.6000061035156</v>
      </c>
      <c r="CC452" s="197" t="n">
        <v>631.5789184570312</v>
      </c>
      <c r="CD452" s="197" t="n">
        <v>207.0769805908203</v>
      </c>
      <c r="CE452" s="197" t="n">
        <v>207.05496215820312</v>
      </c>
      <c r="CF452" s="197" t="n">
        <v>11000.0</v>
      </c>
      <c r="CG452" s="197" t="n">
        <v>0.0</v>
      </c>
      <c r="CH452" s="197" t="n">
        <v>1000.0</v>
      </c>
      <c r="CI452" s="197" t="n">
        <v>800.0</v>
      </c>
      <c r="CJ452" s="197" t="n">
        <v>1800.0</v>
      </c>
      <c r="CK452" s="197" t="n">
        <v>20000.0</v>
      </c>
      <c r="CL452" s="197" t="n">
        <v>3000.0</v>
      </c>
      <c r="CM452" s="197" t="n">
        <v>20000.0</v>
      </c>
      <c r="CN452" s="197" t="n">
        <v>20000.0</v>
      </c>
      <c r="CO452" s="197" t="n">
        <v>20000.0</v>
      </c>
      <c r="CP452" s="197" t="n">
        <v>20000.0</v>
      </c>
      <c r="CQ452" s="197" t="n">
        <v>20000.0</v>
      </c>
      <c r="CR452" s="197" t="n">
        <v>5000.0</v>
      </c>
      <c r="CS452" s="197" t="n">
        <v>0.0</v>
      </c>
      <c r="CT452" s="197" t="n">
        <v>0.0</v>
      </c>
      <c r="CU452" s="197" t="n">
        <v>3439.854248046875</v>
      </c>
    </row>
    <row r="453" spans="2:99">
      <c r="B453" s="122" t="s">
        <v>853</v>
      </c>
      <c r="C453" s="197" t="n">
        <v>4500.0</v>
      </c>
      <c r="D453" s="197" t="n">
        <v>3538.0</v>
      </c>
      <c r="E453" s="197" t="n">
        <v>975.0</v>
      </c>
      <c r="F453" s="122" t="s">
        <v>853</v>
      </c>
      <c r="G453" s="197" t="n">
        <v>4500.0</v>
      </c>
      <c r="H453" s="197" t="n">
        <v>3538.0</v>
      </c>
      <c r="I453" s="197" t="n">
        <v>975.0</v>
      </c>
      <c r="J453" s="197" t="n">
        <v>716.017822265625</v>
      </c>
      <c r="K453" s="197" t="n">
        <v>645.2908935546875</v>
      </c>
      <c r="L453" s="197" t="n">
        <v>4563.88623046875</v>
      </c>
      <c r="M453" s="197" t="n">
        <v>4563.88623046875</v>
      </c>
      <c r="N453" s="197" t="n">
        <v>5331.24365234375</v>
      </c>
      <c r="O453" s="197" t="n">
        <v>5331.24365234375</v>
      </c>
      <c r="P453" s="197" t="n">
        <v>5331.24365234375</v>
      </c>
      <c r="Q453" s="197" t="n">
        <v>32272.431640625</v>
      </c>
      <c r="R453" s="197" t="n">
        <v>12068.93359375</v>
      </c>
      <c r="S453" s="197" t="n">
        <v>0.0</v>
      </c>
      <c r="T453" s="197" t="n">
        <v>0.0</v>
      </c>
      <c r="U453" s="197" t="n">
        <v>147.98358154296875</v>
      </c>
      <c r="V453" s="197" t="n">
        <v>21329.041015625</v>
      </c>
      <c r="W453" s="197" t="n">
        <v>2529.768310546875</v>
      </c>
      <c r="X453" s="197" t="n">
        <v>0.0</v>
      </c>
      <c r="Y453" s="197" t="n">
        <v>0.0</v>
      </c>
      <c r="Z453" s="197" t="n">
        <v>11800.0</v>
      </c>
      <c r="AA453" s="197" t="n">
        <v>1.0</v>
      </c>
      <c r="AB453" s="197" t="n">
        <v>0.0</v>
      </c>
      <c r="AC453" s="197" t="n">
        <v>0.0</v>
      </c>
      <c r="AD453" s="197" t="n">
        <v>0.3499999940395355</v>
      </c>
      <c r="AE453" s="197" t="n">
        <v>16421.34375</v>
      </c>
      <c r="AF453" s="197" t="n">
        <v>2960.890869140625</v>
      </c>
      <c r="AG453" s="197" t="n">
        <v>6190.67578125</v>
      </c>
      <c r="AH453" s="197" t="n">
        <v>7902.8720703125</v>
      </c>
      <c r="AI453" s="197" t="n">
        <v>6526.86767578125</v>
      </c>
      <c r="AJ453" s="197" t="n">
        <v>5832.6015625</v>
      </c>
      <c r="AK453" s="197" t="n">
        <v>5913.45166015625</v>
      </c>
      <c r="AL453" s="197" t="n">
        <v>6680.0</v>
      </c>
      <c r="AM453" s="197" t="n">
        <v>4563.88623046875</v>
      </c>
      <c r="AN453" s="197" t="n">
        <v>0.0</v>
      </c>
      <c r="AO453" s="197" t="n">
        <v>0.0</v>
      </c>
      <c r="AP453" s="197" t="n">
        <v>0.0</v>
      </c>
      <c r="AQ453" s="197" t="n">
        <v>581.6578979492188</v>
      </c>
      <c r="AR453" s="197" t="n">
        <v>1067.0</v>
      </c>
      <c r="AS453" s="197" t="n">
        <v>0.0</v>
      </c>
      <c r="AT453" s="197" t="n">
        <v>999999.0</v>
      </c>
      <c r="AU453" s="197" t="n">
        <v>0.0</v>
      </c>
      <c r="AV453" s="197" t="n">
        <v>999999.0</v>
      </c>
      <c r="AW453" s="197" t="n">
        <v>0.0</v>
      </c>
      <c r="AX453" s="197" t="n">
        <v>0.0</v>
      </c>
      <c r="AY453" s="197" t="n">
        <v>999993.0</v>
      </c>
      <c r="AZ453" s="197" t="n">
        <v>0.0</v>
      </c>
      <c r="BA453" s="197" t="n">
        <v>999999.0</v>
      </c>
      <c r="BB453" s="197" t="n">
        <v>0.0</v>
      </c>
      <c r="BC453" s="197" t="n">
        <v>0.0</v>
      </c>
      <c r="BD453" s="197" t="n">
        <v>0.0</v>
      </c>
      <c r="BE453" s="197" t="n">
        <v>0.0</v>
      </c>
      <c r="BF453" s="197" t="n">
        <v>999999.0</v>
      </c>
      <c r="BG453" s="197" t="n">
        <v>999999.0</v>
      </c>
      <c r="BH453" s="197" t="n">
        <v>999999.0</v>
      </c>
      <c r="BI453" s="197" t="n">
        <v>0.0</v>
      </c>
      <c r="BJ453" s="197" t="n">
        <v>999999.0</v>
      </c>
      <c r="BK453" s="197" t="n">
        <v>999999.0</v>
      </c>
      <c r="BL453" s="197" t="n">
        <v>999999.0</v>
      </c>
      <c r="BM453" s="197" t="n">
        <v>0.0</v>
      </c>
      <c r="BN453" s="197" t="n">
        <v>0.0</v>
      </c>
      <c r="BO453" s="197" t="n">
        <v>0.0</v>
      </c>
      <c r="BP453" s="197" t="n">
        <v>0.0</v>
      </c>
      <c r="BQ453" s="197" t="n">
        <v>999999.0</v>
      </c>
      <c r="BR453" s="197" t="n">
        <v>0.0</v>
      </c>
      <c r="BS453" s="197" t="n">
        <v>999999.0</v>
      </c>
      <c r="BT453" s="197" t="n">
        <v>0.0</v>
      </c>
      <c r="BU453" s="197" t="n">
        <v>253.42230224609375</v>
      </c>
      <c r="BV453" s="197" t="n">
        <v>248.5780487060547</v>
      </c>
      <c r="BW453" s="197" t="n">
        <v>450.0</v>
      </c>
      <c r="BX453" s="197" t="n">
        <v>204.23448181152344</v>
      </c>
      <c r="BY453" s="197" t="n">
        <v>199.6805877685547</v>
      </c>
      <c r="BZ453" s="197" t="n">
        <v>450.0</v>
      </c>
      <c r="CA453" s="197" t="n">
        <v>201.19493103027344</v>
      </c>
      <c r="CB453" s="197" t="n">
        <v>260.8532409667969</v>
      </c>
      <c r="CC453" s="197" t="n">
        <v>631.5789184570312</v>
      </c>
      <c r="CD453" s="197" t="n">
        <v>208.01858520507812</v>
      </c>
      <c r="CE453" s="197" t="n">
        <v>207.07412719726562</v>
      </c>
      <c r="CF453" s="197" t="n">
        <v>99000.0</v>
      </c>
      <c r="CG453" s="197" t="n">
        <v>0.0</v>
      </c>
      <c r="CH453" s="197" t="n">
        <v>2500.0</v>
      </c>
      <c r="CI453" s="197" t="n">
        <v>2000.0</v>
      </c>
      <c r="CJ453" s="197" t="n">
        <v>4500.0</v>
      </c>
      <c r="CK453" s="197" t="n">
        <v>20000.0</v>
      </c>
      <c r="CL453" s="197" t="n">
        <v>20000.0</v>
      </c>
      <c r="CM453" s="197" t="n">
        <v>20000.0</v>
      </c>
      <c r="CN453" s="197" t="n">
        <v>20000.0</v>
      </c>
      <c r="CO453" s="197" t="n">
        <v>20000.0</v>
      </c>
      <c r="CP453" s="197" t="n">
        <v>20000.0</v>
      </c>
      <c r="CQ453" s="197" t="n">
        <v>20000.0</v>
      </c>
      <c r="CR453" s="197" t="n">
        <v>5000.0</v>
      </c>
      <c r="CS453" s="197" t="n">
        <v>0.0</v>
      </c>
      <c r="CT453" s="197" t="n">
        <v>26.0</v>
      </c>
      <c r="CU453" s="197" t="n">
        <v>3017.2333984375</v>
      </c>
    </row>
    <row r="454" spans="2:99">
      <c r="B454" s="122" t="s">
        <v>854</v>
      </c>
      <c r="C454" s="197" t="n">
        <v>4150.0</v>
      </c>
      <c r="D454" s="197" t="n">
        <v>3538.0</v>
      </c>
      <c r="E454" s="197" t="n">
        <v>950.0</v>
      </c>
      <c r="F454" s="122" t="s">
        <v>854</v>
      </c>
      <c r="G454" s="197" t="n">
        <v>4150.0</v>
      </c>
      <c r="H454" s="197" t="n">
        <v>3538.0</v>
      </c>
      <c r="I454" s="197" t="n">
        <v>950.0</v>
      </c>
      <c r="J454" s="197" t="n">
        <v>408.9590148925781</v>
      </c>
      <c r="K454" s="197" t="n">
        <v>628.7076416015625</v>
      </c>
      <c r="L454" s="197" t="n">
        <v>4600.0</v>
      </c>
      <c r="M454" s="197" t="n">
        <v>4600.0</v>
      </c>
      <c r="N454" s="197" t="n">
        <v>6680.0</v>
      </c>
      <c r="O454" s="197" t="n">
        <v>1702.3880615234375</v>
      </c>
      <c r="P454" s="197" t="n">
        <v>6680.0</v>
      </c>
      <c r="Q454" s="197" t="n">
        <v>17436.708984375</v>
      </c>
      <c r="R454" s="197" t="n">
        <v>6121.3583984375</v>
      </c>
      <c r="S454" s="197" t="n">
        <v>0.0</v>
      </c>
      <c r="T454" s="197" t="n">
        <v>0.0</v>
      </c>
      <c r="U454" s="197" t="n">
        <v>-29.448915481567383</v>
      </c>
      <c r="V454" s="197" t="n">
        <v>1157.6444091796875</v>
      </c>
      <c r="W454" s="197" t="n">
        <v>1157.6444091796875</v>
      </c>
      <c r="X454" s="197" t="n">
        <v>0.0</v>
      </c>
      <c r="Y454" s="197" t="n">
        <v>0.0</v>
      </c>
      <c r="Z454" s="197" t="n">
        <v>8000.0</v>
      </c>
      <c r="AA454" s="197" t="n">
        <v>1.0</v>
      </c>
      <c r="AB454" s="197" t="n">
        <v>4977.61181640625</v>
      </c>
      <c r="AC454" s="197" t="n">
        <v>0.0</v>
      </c>
      <c r="AD454" s="197" t="n">
        <v>0.6499999761581421</v>
      </c>
      <c r="AE454" s="197" t="n">
        <v>16020.505859375</v>
      </c>
      <c r="AF454" s="197" t="n">
        <v>3241.59521484375</v>
      </c>
      <c r="AG454" s="197" t="n">
        <v>10549.6357421875</v>
      </c>
      <c r="AH454" s="197" t="n">
        <v>2676.930908203125</v>
      </c>
      <c r="AI454" s="197" t="n">
        <v>1236.104248046875</v>
      </c>
      <c r="AJ454" s="197" t="n">
        <v>333.22540283203125</v>
      </c>
      <c r="AK454" s="197" t="n">
        <v>417.3309326171875</v>
      </c>
      <c r="AL454" s="197" t="n">
        <v>6680.0</v>
      </c>
      <c r="AM454" s="197" t="n">
        <v>4600.0</v>
      </c>
      <c r="AN454" s="197" t="n">
        <v>0.0</v>
      </c>
      <c r="AO454" s="197" t="n">
        <v>0.0</v>
      </c>
      <c r="AP454" s="197" t="n">
        <v>0.0</v>
      </c>
      <c r="AQ454" s="197" t="n">
        <v>581.28369140625</v>
      </c>
      <c r="AR454" s="197" t="n">
        <v>1067.0</v>
      </c>
      <c r="AS454" s="197" t="n">
        <v>1.0185892581939697</v>
      </c>
      <c r="AT454" s="197" t="n">
        <v>2152.869140625</v>
      </c>
      <c r="AU454" s="197" t="n">
        <v>0.0</v>
      </c>
      <c r="AV454" s="197" t="n">
        <v>999999.0</v>
      </c>
      <c r="AW454" s="197" t="n">
        <v>0.0</v>
      </c>
      <c r="AX454" s="197" t="n">
        <v>0.0</v>
      </c>
      <c r="AY454" s="197" t="n">
        <v>999993.0</v>
      </c>
      <c r="AZ454" s="197" t="n">
        <v>0.0</v>
      </c>
      <c r="BA454" s="197" t="n">
        <v>999999.0</v>
      </c>
      <c r="BB454" s="197" t="n">
        <v>0.0</v>
      </c>
      <c r="BC454" s="197" t="n">
        <v>0.0</v>
      </c>
      <c r="BD454" s="197" t="n">
        <v>0.0</v>
      </c>
      <c r="BE454" s="197" t="n">
        <v>0.0</v>
      </c>
      <c r="BF454" s="197" t="n">
        <v>999999.0</v>
      </c>
      <c r="BG454" s="197" t="n">
        <v>999999.0</v>
      </c>
      <c r="BH454" s="197" t="n">
        <v>999999.0</v>
      </c>
      <c r="BI454" s="197" t="n">
        <v>0.0</v>
      </c>
      <c r="BJ454" s="197" t="n">
        <v>999999.0</v>
      </c>
      <c r="BK454" s="197" t="n">
        <v>999999.0</v>
      </c>
      <c r="BL454" s="197" t="n">
        <v>999999.0</v>
      </c>
      <c r="BM454" s="197" t="n">
        <v>0.0</v>
      </c>
      <c r="BN454" s="197" t="n">
        <v>0.0</v>
      </c>
      <c r="BO454" s="197" t="n">
        <v>0.0</v>
      </c>
      <c r="BP454" s="197" t="n">
        <v>0.0</v>
      </c>
      <c r="BQ454" s="197" t="n">
        <v>999999.0</v>
      </c>
      <c r="BR454" s="197" t="n">
        <v>0.0</v>
      </c>
      <c r="BS454" s="197" t="n">
        <v>999999.0</v>
      </c>
      <c r="BT454" s="197" t="n">
        <v>0.0</v>
      </c>
      <c r="BU454" s="197" t="n">
        <v>215.49688720703125</v>
      </c>
      <c r="BV454" s="197" t="n">
        <v>253.38429260253906</v>
      </c>
      <c r="BW454" s="197" t="n">
        <v>450.0</v>
      </c>
      <c r="BX454" s="197" t="n">
        <v>192.04583740234375</v>
      </c>
      <c r="BY454" s="197" t="n">
        <v>204.3226776123047</v>
      </c>
      <c r="BZ454" s="197" t="n">
        <v>450.0</v>
      </c>
      <c r="CA454" s="197" t="n">
        <v>302.0420227050781</v>
      </c>
      <c r="CB454" s="197" t="n">
        <v>201.00526428222656</v>
      </c>
      <c r="CC454" s="197" t="n">
        <v>631.5789184570312</v>
      </c>
      <c r="CD454" s="197" t="n">
        <v>213.86328125</v>
      </c>
      <c r="CE454" s="197" t="n">
        <v>208.0706787109375</v>
      </c>
      <c r="CF454" s="197" t="n">
        <v>99000.0</v>
      </c>
      <c r="CG454" s="197" t="n">
        <v>0.0</v>
      </c>
      <c r="CH454" s="197" t="n">
        <v>6680.0</v>
      </c>
      <c r="CI454" s="197" t="n">
        <v>4600.0</v>
      </c>
      <c r="CJ454" s="197" t="n">
        <v>11280.0</v>
      </c>
      <c r="CK454" s="197" t="n">
        <v>20000.0</v>
      </c>
      <c r="CL454" s="197" t="n">
        <v>20000.0</v>
      </c>
      <c r="CM454" s="197" t="n">
        <v>20000.0</v>
      </c>
      <c r="CN454" s="197" t="n">
        <v>20000.0</v>
      </c>
      <c r="CO454" s="197" t="n">
        <v>20000.0</v>
      </c>
      <c r="CP454" s="197" t="n">
        <v>20000.0</v>
      </c>
      <c r="CQ454" s="197" t="n">
        <v>20000.0</v>
      </c>
      <c r="CR454" s="197" t="n">
        <v>5000.0</v>
      </c>
      <c r="CS454" s="197" t="n">
        <v>31.0</v>
      </c>
      <c r="CT454" s="197" t="n">
        <v>31.0</v>
      </c>
      <c r="CU454" s="197" t="n">
        <v>1530.339599609375</v>
      </c>
    </row>
    <row r="455" spans="2:99">
      <c r="B455" s="122" t="s">
        <v>855</v>
      </c>
      <c r="C455" s="197" t="n">
        <v>3700.0</v>
      </c>
      <c r="D455" s="197" t="n">
        <v>3538.0</v>
      </c>
      <c r="E455" s="197" t="n">
        <v>800.0</v>
      </c>
      <c r="F455" s="122" t="s">
        <v>855</v>
      </c>
      <c r="G455" s="197" t="n">
        <v>3700.0</v>
      </c>
      <c r="H455" s="197" t="n">
        <v>3506.570556640625</v>
      </c>
      <c r="I455" s="197" t="n">
        <v>800.0</v>
      </c>
      <c r="J455" s="197" t="n">
        <v>209.6397705078125</v>
      </c>
      <c r="K455" s="197" t="n">
        <v>607.339111328125</v>
      </c>
      <c r="L455" s="197" t="n">
        <v>4571.208984375</v>
      </c>
      <c r="M455" s="197" t="n">
        <v>4571.208984375</v>
      </c>
      <c r="N455" s="197" t="n">
        <v>6680.0</v>
      </c>
      <c r="O455" s="197" t="n">
        <v>1669.6646728515625</v>
      </c>
      <c r="P455" s="197" t="n">
        <v>6680.0</v>
      </c>
      <c r="Q455" s="197" t="n">
        <v>17301.623046875</v>
      </c>
      <c r="R455" s="197" t="n">
        <v>3141.517822265625</v>
      </c>
      <c r="S455" s="197" t="n">
        <v>0.0</v>
      </c>
      <c r="T455" s="197" t="n">
        <v>0.0</v>
      </c>
      <c r="U455" s="197" t="n">
        <v>-25.375267028808594</v>
      </c>
      <c r="V455" s="197" t="n">
        <v>3194.4931640625</v>
      </c>
      <c r="W455" s="197" t="n">
        <v>3194.4931640625</v>
      </c>
      <c r="X455" s="197" t="n">
        <v>0.0</v>
      </c>
      <c r="Y455" s="197" t="n">
        <v>0.0</v>
      </c>
      <c r="Z455" s="197" t="n">
        <v>4000.0</v>
      </c>
      <c r="AA455" s="197" t="n">
        <v>1.0</v>
      </c>
      <c r="AB455" s="197" t="n">
        <v>5010.33544921875</v>
      </c>
      <c r="AC455" s="197" t="n">
        <v>0.0</v>
      </c>
      <c r="AD455" s="197" t="n">
        <v>0.6499999761581421</v>
      </c>
      <c r="AE455" s="197" t="n">
        <v>13932.1572265625</v>
      </c>
      <c r="AF455" s="197" t="n">
        <v>3877.30224609375</v>
      </c>
      <c r="AG455" s="197" t="n">
        <v>10131.23828125</v>
      </c>
      <c r="AH455" s="197" t="n">
        <v>4122.95849609375</v>
      </c>
      <c r="AI455" s="197" t="n">
        <v>2679.031494140625</v>
      </c>
      <c r="AJ455" s="197" t="n">
        <v>23.205039978027344</v>
      </c>
      <c r="AK455" s="197" t="n">
        <v>0.0</v>
      </c>
      <c r="AL455" s="197" t="n">
        <v>6680.0</v>
      </c>
      <c r="AM455" s="197" t="n">
        <v>4571.208984375</v>
      </c>
      <c r="AN455" s="197" t="n">
        <v>0.0</v>
      </c>
      <c r="AO455" s="197" t="n">
        <v>0.0</v>
      </c>
      <c r="AP455" s="197" t="n">
        <v>0.0</v>
      </c>
      <c r="AQ455" s="197" t="n">
        <v>237.3887939453125</v>
      </c>
      <c r="AR455" s="197" t="n">
        <v>942.293701171875</v>
      </c>
      <c r="AS455" s="197" t="n">
        <v>0.905315101146698</v>
      </c>
      <c r="AT455" s="197" t="n">
        <v>874.8717651367188</v>
      </c>
      <c r="AU455" s="197" t="n">
        <v>0.0</v>
      </c>
      <c r="AV455" s="197" t="n">
        <v>16737.310546875</v>
      </c>
      <c r="AW455" s="197" t="n">
        <v>1365.86083984375</v>
      </c>
      <c r="AX455" s="197" t="n">
        <v>1.3859024047851562</v>
      </c>
      <c r="AY455" s="197" t="n">
        <v>193.13348388671875</v>
      </c>
      <c r="AZ455" s="197" t="n">
        <v>0.0</v>
      </c>
      <c r="BA455" s="197" t="n">
        <v>24476.16015625</v>
      </c>
      <c r="BB455" s="197" t="n">
        <v>-2116.7431640625</v>
      </c>
      <c r="BC455" s="197" t="n">
        <v>0.0</v>
      </c>
      <c r="BD455" s="197" t="n">
        <v>0.0</v>
      </c>
      <c r="BE455" s="197" t="n">
        <v>0.5163357853889465</v>
      </c>
      <c r="BF455" s="197" t="n">
        <v>999998.0</v>
      </c>
      <c r="BG455" s="197" t="n">
        <v>999998.0</v>
      </c>
      <c r="BH455" s="197" t="n">
        <v>8938.0947265625</v>
      </c>
      <c r="BI455" s="197" t="n">
        <v>0.0</v>
      </c>
      <c r="BJ455" s="197" t="n">
        <v>999999.0</v>
      </c>
      <c r="BK455" s="197" t="n">
        <v>999999.0</v>
      </c>
      <c r="BL455" s="197" t="n">
        <v>17985.048828125</v>
      </c>
      <c r="BM455" s="197" t="n">
        <v>0.0</v>
      </c>
      <c r="BN455" s="197" t="n">
        <v>0.0</v>
      </c>
      <c r="BO455" s="197" t="n">
        <v>-5615.8505859375</v>
      </c>
      <c r="BP455" s="197" t="n">
        <v>0.0</v>
      </c>
      <c r="BQ455" s="197" t="n">
        <v>999999.0</v>
      </c>
      <c r="BR455" s="197" t="n">
        <v>0.0</v>
      </c>
      <c r="BS455" s="197" t="n">
        <v>999999.0</v>
      </c>
      <c r="BT455" s="197" t="n">
        <v>0.0</v>
      </c>
      <c r="BU455" s="197" t="n">
        <v>214.0997772216797</v>
      </c>
      <c r="BV455" s="197" t="n">
        <v>215.44699096679688</v>
      </c>
      <c r="BW455" s="197" t="n">
        <v>1350.0</v>
      </c>
      <c r="BX455" s="197" t="n">
        <v>212.4758758544922</v>
      </c>
      <c r="BY455" s="197" t="n">
        <v>192.1219940185547</v>
      </c>
      <c r="BZ455" s="197" t="n">
        <v>1650.0</v>
      </c>
      <c r="CA455" s="197" t="n">
        <v>246.19252014160156</v>
      </c>
      <c r="CB455" s="197" t="n">
        <v>301.4559020996094</v>
      </c>
      <c r="CC455" s="197" t="n">
        <v>631.5789184570312</v>
      </c>
      <c r="CD455" s="197" t="n">
        <v>799.332763671875</v>
      </c>
      <c r="CE455" s="197" t="n">
        <v>214.0367889404297</v>
      </c>
      <c r="CF455" s="197" t="n">
        <v>99000.0</v>
      </c>
      <c r="CG455" s="197" t="n">
        <v>11461.5751953125</v>
      </c>
      <c r="CH455" s="197" t="n">
        <v>6680.0</v>
      </c>
      <c r="CI455" s="197" t="n">
        <v>4571.208984375</v>
      </c>
      <c r="CJ455" s="197" t="n">
        <v>11251.208984375</v>
      </c>
      <c r="CK455" s="197" t="n">
        <v>20000.0</v>
      </c>
      <c r="CL455" s="197" t="n">
        <v>20000.0</v>
      </c>
      <c r="CM455" s="197" t="n">
        <v>20000.0</v>
      </c>
      <c r="CN455" s="197" t="n">
        <v>20000.0</v>
      </c>
      <c r="CO455" s="197" t="n">
        <v>20000.0</v>
      </c>
      <c r="CP455" s="197" t="n">
        <v>20000.0</v>
      </c>
      <c r="CQ455" s="197" t="n">
        <v>20000.0</v>
      </c>
      <c r="CR455" s="197" t="n">
        <v>5000.0</v>
      </c>
      <c r="CS455" s="197" t="n">
        <v>31.0</v>
      </c>
      <c r="CT455" s="197" t="n">
        <v>31.0</v>
      </c>
      <c r="CU455" s="197" t="n">
        <v>785.3794555664062</v>
      </c>
    </row>
    <row r="456" spans="2:99">
      <c r="B456" s="122" t="s">
        <v>856</v>
      </c>
      <c r="C456" s="197" t="n">
        <v>3400.0</v>
      </c>
      <c r="D456" s="197" t="n">
        <v>3350.0</v>
      </c>
      <c r="E456" s="197" t="n">
        <v>650.0</v>
      </c>
      <c r="F456" s="122" t="s">
        <v>856</v>
      </c>
      <c r="G456" s="197" t="n">
        <v>3400.0</v>
      </c>
      <c r="H456" s="197" t="n">
        <v>3170.94189453125</v>
      </c>
      <c r="I456" s="197" t="n">
        <v>650.0</v>
      </c>
      <c r="J456" s="197" t="n">
        <v>213.93499755859375</v>
      </c>
      <c r="K456" s="197" t="n">
        <v>703.675537109375</v>
      </c>
      <c r="L456" s="197" t="n">
        <v>4490.28369140625</v>
      </c>
      <c r="M456" s="197" t="n">
        <v>4490.28369140625</v>
      </c>
      <c r="N456" s="197" t="n">
        <v>6680.0</v>
      </c>
      <c r="O456" s="197" t="n">
        <v>4368.51318359375</v>
      </c>
      <c r="P456" s="197" t="n">
        <v>6680.0</v>
      </c>
      <c r="Q456" s="197" t="n">
        <v>25622.892578125</v>
      </c>
      <c r="R456" s="197" t="n">
        <v>3111.2099609375</v>
      </c>
      <c r="S456" s="197" t="n">
        <v>0.0</v>
      </c>
      <c r="T456" s="197" t="n">
        <v>0.0</v>
      </c>
      <c r="U456" s="197" t="n">
        <v>-88.38367462158203</v>
      </c>
      <c r="V456" s="197" t="n">
        <v>0.0</v>
      </c>
      <c r="W456" s="197" t="n">
        <v>0.0</v>
      </c>
      <c r="X456" s="197" t="n">
        <v>0.0</v>
      </c>
      <c r="Y456" s="197" t="n">
        <v>0.0</v>
      </c>
      <c r="Z456" s="197" t="n">
        <v>16562.5</v>
      </c>
      <c r="AA456" s="197" t="n">
        <v>0.0</v>
      </c>
      <c r="AB456" s="197" t="n">
        <v>2311.48681640625</v>
      </c>
      <c r="AC456" s="197" t="n">
        <v>0.0</v>
      </c>
      <c r="AD456" s="197" t="n">
        <v>0.6499999761581421</v>
      </c>
      <c r="AE456" s="197" t="n">
        <v>19264.76171875</v>
      </c>
      <c r="AF456" s="197" t="n">
        <v>5856.73388671875</v>
      </c>
      <c r="AG456" s="197" t="n">
        <v>8534.77734375</v>
      </c>
      <c r="AH456" s="197" t="n">
        <v>4078.9521484375</v>
      </c>
      <c r="AI456" s="197" t="n">
        <v>2916.427001953125</v>
      </c>
      <c r="AJ456" s="197" t="n">
        <v>6470.43310546875</v>
      </c>
      <c r="AK456" s="197" t="n">
        <v>6367.658203125</v>
      </c>
      <c r="AL456" s="197" t="n">
        <v>6680.0</v>
      </c>
      <c r="AM456" s="197" t="n">
        <v>4490.28369140625</v>
      </c>
      <c r="AN456" s="197" t="n">
        <v>0.0</v>
      </c>
      <c r="AO456" s="197" t="n">
        <v>0.0</v>
      </c>
      <c r="AP456" s="197" t="n">
        <v>0.0</v>
      </c>
      <c r="AQ456" s="197" t="n">
        <v>237.3887939453125</v>
      </c>
      <c r="AR456" s="197" t="n">
        <v>682.4937133789062</v>
      </c>
      <c r="AS456" s="197" t="n">
        <v>0.0</v>
      </c>
      <c r="AT456" s="197" t="n">
        <v>999999.0</v>
      </c>
      <c r="AU456" s="197" t="n">
        <v>0.0</v>
      </c>
      <c r="AV456" s="197" t="n">
        <v>999999.0</v>
      </c>
      <c r="AW456" s="197" t="n">
        <v>0.0</v>
      </c>
      <c r="AX456" s="197" t="n">
        <v>0.0</v>
      </c>
      <c r="AY456" s="197" t="n">
        <v>999999.0</v>
      </c>
      <c r="AZ456" s="197" t="n">
        <v>0.0</v>
      </c>
      <c r="BA456" s="197" t="n">
        <v>999999.0</v>
      </c>
      <c r="BB456" s="197" t="n">
        <v>0.0</v>
      </c>
      <c r="BC456" s="197" t="n">
        <v>0.0</v>
      </c>
      <c r="BD456" s="197" t="n">
        <v>0.0</v>
      </c>
      <c r="BE456" s="197" t="n">
        <v>0.4932090640068054</v>
      </c>
      <c r="BF456" s="197" t="n">
        <v>999998.0</v>
      </c>
      <c r="BG456" s="197" t="n">
        <v>999998.0</v>
      </c>
      <c r="BH456" s="197" t="n">
        <v>8881.228515625</v>
      </c>
      <c r="BI456" s="197" t="n">
        <v>0.0</v>
      </c>
      <c r="BJ456" s="197" t="n">
        <v>999999.0</v>
      </c>
      <c r="BK456" s="197" t="n">
        <v>999999.0</v>
      </c>
      <c r="BL456" s="197" t="n">
        <v>21581.94921875</v>
      </c>
      <c r="BM456" s="197" t="n">
        <v>0.0</v>
      </c>
      <c r="BN456" s="197" t="n">
        <v>0.0</v>
      </c>
      <c r="BO456" s="197" t="n">
        <v>-4408.28515625</v>
      </c>
      <c r="BP456" s="197" t="n">
        <v>0.0</v>
      </c>
      <c r="BQ456" s="197" t="n">
        <v>999999.0</v>
      </c>
      <c r="BR456" s="197" t="n">
        <v>0.0</v>
      </c>
      <c r="BS456" s="197" t="n">
        <v>999999.0</v>
      </c>
      <c r="BT456" s="197" t="n">
        <v>0.0</v>
      </c>
      <c r="BU456" s="197" t="n">
        <v>494.18035888671875</v>
      </c>
      <c r="BV456" s="197" t="n">
        <v>216.95079040527344</v>
      </c>
      <c r="BW456" s="197" t="n">
        <v>99000.0</v>
      </c>
      <c r="BX456" s="197" t="n">
        <v>329.0933532714844</v>
      </c>
      <c r="BY456" s="197" t="n">
        <v>213.74949645996094</v>
      </c>
      <c r="BZ456" s="197" t="n">
        <v>99000.0</v>
      </c>
      <c r="CA456" s="197" t="n">
        <v>232.1824951171875</v>
      </c>
      <c r="CB456" s="197" t="n">
        <v>245.96951293945312</v>
      </c>
      <c r="CC456" s="197" t="n">
        <v>964.9122924804688</v>
      </c>
      <c r="CD456" s="197" t="n">
        <v>2513.392578125</v>
      </c>
      <c r="CE456" s="197" t="n">
        <v>851.8554077148438</v>
      </c>
      <c r="CF456" s="197" t="n">
        <v>99000.0</v>
      </c>
      <c r="CG456" s="197" t="n">
        <v>3762.558837890625</v>
      </c>
      <c r="CH456" s="197" t="n">
        <v>6246.67333984375</v>
      </c>
      <c r="CI456" s="197" t="n">
        <v>4490.28369140625</v>
      </c>
      <c r="CJ456" s="197" t="n">
        <v>10736.95703125</v>
      </c>
      <c r="CK456" s="197" t="n">
        <v>20000.0</v>
      </c>
      <c r="CL456" s="197" t="n">
        <v>20000.0</v>
      </c>
      <c r="CM456" s="197" t="n">
        <v>20000.0</v>
      </c>
      <c r="CN456" s="197" t="n">
        <v>20000.0</v>
      </c>
      <c r="CO456" s="197" t="n">
        <v>20000.0</v>
      </c>
      <c r="CP456" s="197" t="n">
        <v>20000.0</v>
      </c>
      <c r="CQ456" s="197" t="n">
        <v>20000.0</v>
      </c>
      <c r="CR456" s="197" t="n">
        <v>5000.0</v>
      </c>
      <c r="CS456" s="197" t="n">
        <v>0.0</v>
      </c>
      <c r="CT456" s="197" t="n">
        <v>30.0</v>
      </c>
      <c r="CU456" s="197" t="n">
        <v>777.802490234375</v>
      </c>
    </row>
    <row r="457" spans="2:99">
      <c r="B457" s="122" t="s">
        <v>857</v>
      </c>
      <c r="C457" s="197" t="n">
        <v>3250.0</v>
      </c>
      <c r="D457" s="197" t="n">
        <v>3163.0</v>
      </c>
      <c r="E457" s="197" t="n">
        <v>720.0</v>
      </c>
      <c r="F457" s="122" t="s">
        <v>857</v>
      </c>
      <c r="G457" s="197" t="n">
        <v>3250.0</v>
      </c>
      <c r="H457" s="197" t="n">
        <v>3002.004638671875</v>
      </c>
      <c r="I457" s="197" t="n">
        <v>634.6521606445312</v>
      </c>
      <c r="J457" s="197" t="n">
        <v>250.6016845703125</v>
      </c>
      <c r="K457" s="197" t="n">
        <v>697.533935546875</v>
      </c>
      <c r="L457" s="197" t="n">
        <v>3965.143310546875</v>
      </c>
      <c r="M457" s="197" t="n">
        <v>3965.143310546875</v>
      </c>
      <c r="N457" s="197" t="n">
        <v>3965.143310546875</v>
      </c>
      <c r="O457" s="197" t="n">
        <v>3001.5654296875</v>
      </c>
      <c r="P457" s="197" t="n">
        <v>3965.143310546875</v>
      </c>
      <c r="Q457" s="197" t="n">
        <v>16337.8916015625</v>
      </c>
      <c r="R457" s="197" t="n">
        <v>3094.3974609375</v>
      </c>
      <c r="S457" s="197" t="n">
        <v>0.0</v>
      </c>
      <c r="T457" s="197" t="n">
        <v>0.0</v>
      </c>
      <c r="U457" s="197" t="n">
        <v>-46.711814880371094</v>
      </c>
      <c r="V457" s="197" t="n">
        <v>0.0</v>
      </c>
      <c r="W457" s="197" t="n">
        <v>0.0</v>
      </c>
      <c r="X457" s="197" t="n">
        <v>0.0</v>
      </c>
      <c r="Y457" s="197" t="n">
        <v>0.0</v>
      </c>
      <c r="Z457" s="197" t="n">
        <v>10312.5</v>
      </c>
      <c r="AA457" s="197" t="n">
        <v>1.0</v>
      </c>
      <c r="AB457" s="197" t="n">
        <v>963.5777587890625</v>
      </c>
      <c r="AC457" s="197" t="n">
        <v>0.0</v>
      </c>
      <c r="AD457" s="197" t="n">
        <v>0.6499999761581421</v>
      </c>
      <c r="AE457" s="197" t="n">
        <v>12799.6630859375</v>
      </c>
      <c r="AF457" s="197" t="n">
        <v>3662.171142578125</v>
      </c>
      <c r="AG457" s="197" t="n">
        <v>5213.30859375</v>
      </c>
      <c r="AH457" s="197" t="n">
        <v>950.162353515625</v>
      </c>
      <c r="AI457" s="197" t="n">
        <v>0.0</v>
      </c>
      <c r="AJ457" s="197" t="n">
        <v>2300.0</v>
      </c>
      <c r="AK457" s="197" t="n">
        <v>2330.54931640625</v>
      </c>
      <c r="AL457" s="197" t="n">
        <v>6680.0</v>
      </c>
      <c r="AM457" s="197" t="n">
        <v>4387.076171875</v>
      </c>
      <c r="AN457" s="197" t="n">
        <v>0.0</v>
      </c>
      <c r="AO457" s="197" t="n">
        <v>0.0</v>
      </c>
      <c r="AP457" s="197" t="n">
        <v>0.0</v>
      </c>
      <c r="AQ457" s="197" t="n">
        <v>237.3887939453125</v>
      </c>
      <c r="AR457" s="197" t="n">
        <v>924.0455322265625</v>
      </c>
      <c r="AS457" s="197" t="n">
        <v>0.0</v>
      </c>
      <c r="AT457" s="197" t="n">
        <v>999999.0</v>
      </c>
      <c r="AU457" s="197" t="n">
        <v>0.0</v>
      </c>
      <c r="AV457" s="197" t="n">
        <v>999999.0</v>
      </c>
      <c r="AW457" s="197" t="n">
        <v>0.0</v>
      </c>
      <c r="AX457" s="197" t="n">
        <v>0.0</v>
      </c>
      <c r="AY457" s="197" t="n">
        <v>999999.0</v>
      </c>
      <c r="AZ457" s="197" t="n">
        <v>0.0</v>
      </c>
      <c r="BA457" s="197" t="n">
        <v>999999.0</v>
      </c>
      <c r="BB457" s="197" t="n">
        <v>0.0</v>
      </c>
      <c r="BC457" s="197" t="n">
        <v>0.0</v>
      </c>
      <c r="BD457" s="197" t="n">
        <v>0.0</v>
      </c>
      <c r="BE457" s="197" t="n">
        <v>0.0</v>
      </c>
      <c r="BF457" s="197" t="n">
        <v>999999.0</v>
      </c>
      <c r="BG457" s="197" t="n">
        <v>999999.0</v>
      </c>
      <c r="BH457" s="197" t="n">
        <v>999999.0</v>
      </c>
      <c r="BI457" s="197" t="n">
        <v>0.0</v>
      </c>
      <c r="BJ457" s="197" t="n">
        <v>999999.0</v>
      </c>
      <c r="BK457" s="197" t="n">
        <v>999999.0</v>
      </c>
      <c r="BL457" s="197" t="n">
        <v>999999.0</v>
      </c>
      <c r="BM457" s="197" t="n">
        <v>0.0</v>
      </c>
      <c r="BN457" s="197" t="n">
        <v>0.0</v>
      </c>
      <c r="BO457" s="197" t="n">
        <v>0.0</v>
      </c>
      <c r="BP457" s="197" t="n">
        <v>0.0</v>
      </c>
      <c r="BQ457" s="197" t="n">
        <v>999999.0</v>
      </c>
      <c r="BR457" s="197" t="n">
        <v>0.0</v>
      </c>
      <c r="BS457" s="197" t="n">
        <v>999999.0</v>
      </c>
      <c r="BT457" s="197" t="n">
        <v>0.0</v>
      </c>
      <c r="BU457" s="197" t="n">
        <v>414.048828125</v>
      </c>
      <c r="BV457" s="197" t="n">
        <v>526.32861328125</v>
      </c>
      <c r="BW457" s="197" t="n">
        <v>99000.0</v>
      </c>
      <c r="BX457" s="197" t="n">
        <v>250.89756774902344</v>
      </c>
      <c r="BY457" s="197" t="n">
        <v>342.5278625488281</v>
      </c>
      <c r="BZ457" s="197" t="n">
        <v>99000.0</v>
      </c>
      <c r="CA457" s="197" t="n">
        <v>271.7397155761719</v>
      </c>
      <c r="CB457" s="197" t="n">
        <v>235.99501037597656</v>
      </c>
      <c r="CC457" s="197" t="n">
        <v>964.9122924804688</v>
      </c>
      <c r="CD457" s="197" t="n">
        <v>1154.43701171875</v>
      </c>
      <c r="CE457" s="197" t="n">
        <v>2654.108154296875</v>
      </c>
      <c r="CF457" s="197" t="n">
        <v>19000.0</v>
      </c>
      <c r="CG457" s="197" t="n">
        <v>0.0</v>
      </c>
      <c r="CH457" s="197" t="n">
        <v>6680.0</v>
      </c>
      <c r="CI457" s="197" t="n">
        <v>3872.006103515625</v>
      </c>
      <c r="CJ457" s="197" t="n">
        <v>10552.005859375</v>
      </c>
      <c r="CK457" s="197" t="n">
        <v>20000.0</v>
      </c>
      <c r="CL457" s="197" t="n">
        <v>20000.0</v>
      </c>
      <c r="CM457" s="197" t="n">
        <v>20000.0</v>
      </c>
      <c r="CN457" s="197" t="n">
        <v>20000.0</v>
      </c>
      <c r="CO457" s="197" t="n">
        <v>20000.0</v>
      </c>
      <c r="CP457" s="197" t="n">
        <v>20000.0</v>
      </c>
      <c r="CQ457" s="197" t="n">
        <v>20000.0</v>
      </c>
      <c r="CR457" s="197" t="n">
        <v>5000.0</v>
      </c>
      <c r="CS457" s="197" t="n">
        <v>11.0</v>
      </c>
      <c r="CT457" s="197" t="n">
        <v>11.0</v>
      </c>
      <c r="CU457" s="197" t="n">
        <v>773.599365234375</v>
      </c>
    </row>
    <row r="458" spans="2:99">
      <c r="B458" s="122" t="s">
        <v>858</v>
      </c>
      <c r="C458" s="197" t="n">
        <v>3252.0</v>
      </c>
      <c r="D458" s="197" t="n">
        <v>3163.0</v>
      </c>
      <c r="E458" s="197" t="n">
        <v>575.0</v>
      </c>
      <c r="F458" s="122" t="s">
        <v>858</v>
      </c>
      <c r="G458" s="197" t="n">
        <v>3031.31005859375</v>
      </c>
      <c r="H458" s="197" t="n">
        <v>2935.317138671875</v>
      </c>
      <c r="I458" s="197" t="n">
        <v>532.8275146484375</v>
      </c>
      <c r="J458" s="197" t="n">
        <v>323.6666564941406</v>
      </c>
      <c r="K458" s="197" t="n">
        <v>532.8505249023438</v>
      </c>
      <c r="L458" s="197" t="n">
        <v>3307.5224609375</v>
      </c>
      <c r="M458" s="197" t="n">
        <v>3307.5224609375</v>
      </c>
      <c r="N458" s="197" t="n">
        <v>2880.05078125</v>
      </c>
      <c r="O458" s="197" t="n">
        <v>728.9397583007812</v>
      </c>
      <c r="P458" s="197" t="n">
        <v>728.9397583007812</v>
      </c>
      <c r="Q458" s="197" t="n">
        <v>16415.703125</v>
      </c>
      <c r="R458" s="197" t="n">
        <v>2303.3515625</v>
      </c>
      <c r="S458" s="197" t="n">
        <v>0.0</v>
      </c>
      <c r="T458" s="197" t="n">
        <v>1149.3973388671875</v>
      </c>
      <c r="U458" s="197" t="n">
        <v>-60.23126220703125</v>
      </c>
      <c r="V458" s="197" t="n">
        <v>0.0</v>
      </c>
      <c r="W458" s="197" t="n">
        <v>0.0</v>
      </c>
      <c r="X458" s="197" t="n">
        <v>0.0</v>
      </c>
      <c r="Y458" s="197" t="n">
        <v>0.0</v>
      </c>
      <c r="Z458" s="197" t="n">
        <v>12990.7197265625</v>
      </c>
      <c r="AA458" s="197" t="n">
        <v>0.0</v>
      </c>
      <c r="AB458" s="197" t="n">
        <v>0.0</v>
      </c>
      <c r="AC458" s="197" t="n">
        <v>0.0</v>
      </c>
      <c r="AD458" s="197" t="n">
        <v>0.6499999761581421</v>
      </c>
      <c r="AE458" s="197" t="n">
        <v>13122.41015625</v>
      </c>
      <c r="AF458" s="197" t="n">
        <v>4362.78369140625</v>
      </c>
      <c r="AG458" s="197" t="n">
        <v>5336.59130859375</v>
      </c>
      <c r="AH458" s="197" t="n">
        <v>2416.355224609375</v>
      </c>
      <c r="AI458" s="197" t="n">
        <v>982.7283325195312</v>
      </c>
      <c r="AJ458" s="197" t="n">
        <v>800.0</v>
      </c>
      <c r="AK458" s="197" t="n">
        <v>781.9487915039062</v>
      </c>
      <c r="AL458" s="197" t="n">
        <v>6680.0</v>
      </c>
      <c r="AM458" s="197" t="n">
        <v>4263.78857421875</v>
      </c>
      <c r="AN458" s="197" t="n">
        <v>0.0</v>
      </c>
      <c r="AO458" s="197" t="n">
        <v>0.0</v>
      </c>
      <c r="AP458" s="197" t="n">
        <v>0.0</v>
      </c>
      <c r="AQ458" s="197" t="n">
        <v>323.6666564941406</v>
      </c>
      <c r="AR458" s="197" t="n">
        <v>1067.0</v>
      </c>
      <c r="AS458" s="197" t="n">
        <v>0.0</v>
      </c>
      <c r="AT458" s="197" t="n">
        <v>999999.0</v>
      </c>
      <c r="AU458" s="197" t="n">
        <v>0.0</v>
      </c>
      <c r="AV458" s="197" t="n">
        <v>999999.0</v>
      </c>
      <c r="AW458" s="197" t="n">
        <v>0.0</v>
      </c>
      <c r="AX458" s="197" t="n">
        <v>0.0</v>
      </c>
      <c r="AY458" s="197" t="n">
        <v>999999.0</v>
      </c>
      <c r="AZ458" s="197" t="n">
        <v>0.0</v>
      </c>
      <c r="BA458" s="197" t="n">
        <v>999999.0</v>
      </c>
      <c r="BB458" s="197" t="n">
        <v>0.0</v>
      </c>
      <c r="BC458" s="197" t="n">
        <v>0.0</v>
      </c>
      <c r="BD458" s="197" t="n">
        <v>0.0</v>
      </c>
      <c r="BE458" s="197" t="n">
        <v>0.0</v>
      </c>
      <c r="BF458" s="197" t="n">
        <v>999999.0</v>
      </c>
      <c r="BG458" s="197" t="n">
        <v>999999.0</v>
      </c>
      <c r="BH458" s="197" t="n">
        <v>999999.0</v>
      </c>
      <c r="BI458" s="197" t="n">
        <v>0.0</v>
      </c>
      <c r="BJ458" s="197" t="n">
        <v>999999.0</v>
      </c>
      <c r="BK458" s="197" t="n">
        <v>999999.0</v>
      </c>
      <c r="BL458" s="197" t="n">
        <v>999999.0</v>
      </c>
      <c r="BM458" s="197" t="n">
        <v>0.0</v>
      </c>
      <c r="BN458" s="197" t="n">
        <v>0.0</v>
      </c>
      <c r="BO458" s="197" t="n">
        <v>0.0</v>
      </c>
      <c r="BP458" s="197" t="n">
        <v>0.0</v>
      </c>
      <c r="BQ458" s="197" t="n">
        <v>999999.0</v>
      </c>
      <c r="BR458" s="197" t="n">
        <v>0.0</v>
      </c>
      <c r="BS458" s="197" t="n">
        <v>999999.0</v>
      </c>
      <c r="BT458" s="197" t="n">
        <v>0.0</v>
      </c>
      <c r="BU458" s="197" t="n">
        <v>312.5302429199219</v>
      </c>
      <c r="BV458" s="197" t="n">
        <v>410.47576904296875</v>
      </c>
      <c r="BW458" s="197" t="n">
        <v>99000.0</v>
      </c>
      <c r="BX458" s="197" t="n">
        <v>262.0478210449219</v>
      </c>
      <c r="BY458" s="197" t="n">
        <v>248.14259338378906</v>
      </c>
      <c r="BZ458" s="197" t="n">
        <v>99000.0</v>
      </c>
      <c r="CA458" s="197" t="n">
        <v>282.1273193359375</v>
      </c>
      <c r="CB458" s="197" t="n">
        <v>274.9715270996094</v>
      </c>
      <c r="CC458" s="197" t="n">
        <v>964.9122924804688</v>
      </c>
      <c r="CD458" s="197" t="n">
        <v>1337.8734130859375</v>
      </c>
      <c r="CE458" s="197" t="n">
        <v>1102.326416015625</v>
      </c>
      <c r="CF458" s="197" t="n">
        <v>15500.0</v>
      </c>
      <c r="CG458" s="197" t="n">
        <v>0.0</v>
      </c>
      <c r="CH458" s="197" t="n">
        <v>6680.0</v>
      </c>
      <c r="CI458" s="197" t="n">
        <v>3407.371337890625</v>
      </c>
      <c r="CJ458" s="197" t="n">
        <v>10087.37109375</v>
      </c>
      <c r="CK458" s="197" t="n">
        <v>20000.0</v>
      </c>
      <c r="CL458" s="197" t="n">
        <v>20000.0</v>
      </c>
      <c r="CM458" s="197" t="n">
        <v>20000.0</v>
      </c>
      <c r="CN458" s="197" t="n">
        <v>20000.0</v>
      </c>
      <c r="CO458" s="197" t="n">
        <v>20000.0</v>
      </c>
      <c r="CP458" s="197" t="n">
        <v>20000.0</v>
      </c>
      <c r="CQ458" s="197" t="n">
        <v>20000.0</v>
      </c>
      <c r="CR458" s="197" t="n">
        <v>5000.0</v>
      </c>
      <c r="CS458" s="197" t="n">
        <v>11.0</v>
      </c>
      <c r="CT458" s="197" t="n">
        <v>11.0</v>
      </c>
      <c r="CU458" s="197" t="n">
        <v>575.837890625</v>
      </c>
    </row>
    <row r="459" spans="2:99">
      <c r="B459" s="122" t="s">
        <v>859</v>
      </c>
      <c r="C459" s="197" t="n">
        <v>3370.0</v>
      </c>
      <c r="D459" s="197" t="n">
        <v>3163.0</v>
      </c>
      <c r="E459" s="197" t="n">
        <v>575.0</v>
      </c>
      <c r="F459" s="122" t="s">
        <v>859</v>
      </c>
      <c r="G459" s="197" t="n">
        <v>3085.5087890625</v>
      </c>
      <c r="H459" s="197" t="n">
        <v>2829.6005859375</v>
      </c>
      <c r="I459" s="197" t="n">
        <v>473.11737060546875</v>
      </c>
      <c r="J459" s="197" t="n">
        <v>475.7610778808594</v>
      </c>
      <c r="K459" s="197" t="n">
        <v>701.4815063476562</v>
      </c>
      <c r="L459" s="197" t="n">
        <v>4226.4765625</v>
      </c>
      <c r="M459" s="197" t="n">
        <v>4226.4765625</v>
      </c>
      <c r="N459" s="197" t="n">
        <v>5931.32080078125</v>
      </c>
      <c r="O459" s="197" t="n">
        <v>5324.01513671875</v>
      </c>
      <c r="P459" s="197" t="n">
        <v>5931.32080078125</v>
      </c>
      <c r="Q459" s="197" t="n">
        <v>13030.02734375</v>
      </c>
      <c r="R459" s="197" t="n">
        <v>2274.957275390625</v>
      </c>
      <c r="S459" s="197" t="n">
        <v>0.0</v>
      </c>
      <c r="T459" s="197" t="n">
        <v>17.854299545288086</v>
      </c>
      <c r="U459" s="197" t="n">
        <v>-45.04627227783203</v>
      </c>
      <c r="V459" s="197" t="n">
        <v>0.0</v>
      </c>
      <c r="W459" s="197" t="n">
        <v>0.0</v>
      </c>
      <c r="X459" s="197" t="n">
        <v>0.0</v>
      </c>
      <c r="Y459" s="197" t="n">
        <v>0.0</v>
      </c>
      <c r="Z459" s="197" t="n">
        <v>4500.0</v>
      </c>
      <c r="AA459" s="197" t="n">
        <v>1.0</v>
      </c>
      <c r="AB459" s="197" t="n">
        <v>607.3056030273438</v>
      </c>
      <c r="AC459" s="197" t="n">
        <v>0.0</v>
      </c>
      <c r="AD459" s="197" t="n">
        <v>0.6499999761581421</v>
      </c>
      <c r="AE459" s="197" t="n">
        <v>10157.796875</v>
      </c>
      <c r="AF459" s="197" t="n">
        <v>0.0</v>
      </c>
      <c r="AG459" s="197" t="n">
        <v>0.0</v>
      </c>
      <c r="AH459" s="197" t="n">
        <v>1530.26611328125</v>
      </c>
      <c r="AI459" s="197" t="n">
        <v>0.0</v>
      </c>
      <c r="AJ459" s="197" t="n">
        <v>2381.7333984375</v>
      </c>
      <c r="AK459" s="197" t="n">
        <v>2347.031982421875</v>
      </c>
      <c r="AL459" s="197" t="n">
        <v>7095.8525390625</v>
      </c>
      <c r="AM459" s="197" t="n">
        <v>4226.4765625</v>
      </c>
      <c r="AN459" s="197" t="n">
        <v>0.0</v>
      </c>
      <c r="AO459" s="197" t="n">
        <v>0.0</v>
      </c>
      <c r="AP459" s="197" t="n">
        <v>0.0</v>
      </c>
      <c r="AQ459" s="197" t="n">
        <v>485.5</v>
      </c>
      <c r="AR459" s="197" t="n">
        <v>1067.0</v>
      </c>
      <c r="AS459" s="197" t="n">
        <v>0.0</v>
      </c>
      <c r="AT459" s="197" t="n">
        <v>999999.0</v>
      </c>
      <c r="AU459" s="197" t="n">
        <v>0.0</v>
      </c>
      <c r="AV459" s="197" t="n">
        <v>999999.0</v>
      </c>
      <c r="AW459" s="197" t="n">
        <v>0.0</v>
      </c>
      <c r="AX459" s="197" t="n">
        <v>0.0</v>
      </c>
      <c r="AY459" s="197" t="n">
        <v>999999.0</v>
      </c>
      <c r="AZ459" s="197" t="n">
        <v>0.0</v>
      </c>
      <c r="BA459" s="197" t="n">
        <v>999999.0</v>
      </c>
      <c r="BB459" s="197" t="n">
        <v>0.0</v>
      </c>
      <c r="BC459" s="197" t="n">
        <v>0.38561880588531494</v>
      </c>
      <c r="BD459" s="197" t="n">
        <v>0.38965126872062683</v>
      </c>
      <c r="BE459" s="197" t="n">
        <v>0.3954593539237976</v>
      </c>
      <c r="BF459" s="197" t="n">
        <v>11064.96484375</v>
      </c>
      <c r="BG459" s="197" t="n">
        <v>11043.65234375</v>
      </c>
      <c r="BH459" s="197" t="n">
        <v>11007.2841796875</v>
      </c>
      <c r="BI459" s="197" t="n">
        <v>0.0</v>
      </c>
      <c r="BJ459" s="197" t="n">
        <v>16116.400390625</v>
      </c>
      <c r="BK459" s="197" t="n">
        <v>16147.9111328125</v>
      </c>
      <c r="BL459" s="197" t="n">
        <v>16187.6259765625</v>
      </c>
      <c r="BM459" s="197" t="n">
        <v>-10871.427734375</v>
      </c>
      <c r="BN459" s="197" t="n">
        <v>-10834.4169921875</v>
      </c>
      <c r="BO459" s="197" t="n">
        <v>-10691.208984375</v>
      </c>
      <c r="BP459" s="197" t="n">
        <v>0.0</v>
      </c>
      <c r="BQ459" s="197" t="n">
        <v>999999.0</v>
      </c>
      <c r="BR459" s="197" t="n">
        <v>0.0</v>
      </c>
      <c r="BS459" s="197" t="n">
        <v>999999.0</v>
      </c>
      <c r="BT459" s="197" t="n">
        <v>0.0</v>
      </c>
      <c r="BU459" s="197" t="n">
        <v>331.73419189453125</v>
      </c>
      <c r="BV459" s="197" t="n">
        <v>313.81597900390625</v>
      </c>
      <c r="BW459" s="197" t="n">
        <v>99000.0</v>
      </c>
      <c r="BX459" s="197" t="n">
        <v>269.36895751953125</v>
      </c>
      <c r="BY459" s="197" t="n">
        <v>263.7441711425781</v>
      </c>
      <c r="BZ459" s="197" t="n">
        <v>99000.0</v>
      </c>
      <c r="CA459" s="197" t="n">
        <v>294.3241271972656</v>
      </c>
      <c r="CB459" s="197" t="n">
        <v>281.7244873046875</v>
      </c>
      <c r="CC459" s="197" t="n">
        <v>964.9122924804688</v>
      </c>
      <c r="CD459" s="197" t="n">
        <v>1368.8865966796875</v>
      </c>
      <c r="CE459" s="197" t="n">
        <v>1365.51318359375</v>
      </c>
      <c r="CF459" s="197" t="n">
        <v>15500.0</v>
      </c>
      <c r="CG459" s="197" t="n">
        <v>0.0</v>
      </c>
      <c r="CH459" s="197" t="n">
        <v>4500.0</v>
      </c>
      <c r="CI459" s="197" t="n">
        <v>3750.0</v>
      </c>
      <c r="CJ459" s="197" t="n">
        <v>8250.0</v>
      </c>
      <c r="CK459" s="197" t="n">
        <v>20000.0</v>
      </c>
      <c r="CL459" s="197" t="n">
        <v>20000.0</v>
      </c>
      <c r="CM459" s="197" t="n">
        <v>20000.0</v>
      </c>
      <c r="CN459" s="197" t="n">
        <v>20000.0</v>
      </c>
      <c r="CO459" s="197" t="n">
        <v>20000.0</v>
      </c>
      <c r="CP459" s="197" t="n">
        <v>20000.0</v>
      </c>
      <c r="CQ459" s="197" t="n">
        <v>20000.0</v>
      </c>
      <c r="CR459" s="197" t="n">
        <v>5000.0</v>
      </c>
      <c r="CS459" s="197" t="n">
        <v>14.0</v>
      </c>
      <c r="CT459" s="197" t="n">
        <v>14.0</v>
      </c>
      <c r="CU459" s="197" t="n">
        <v>568.7393188476562</v>
      </c>
    </row>
    <row r="460" spans="2:99">
      <c r="B460" s="122" t="s">
        <v>860</v>
      </c>
      <c r="C460" s="197" t="n">
        <v>3648.0</v>
      </c>
      <c r="D460" s="197" t="n">
        <v>2978.0</v>
      </c>
      <c r="E460" s="197" t="n">
        <v>575.0</v>
      </c>
      <c r="F460" s="122" t="s">
        <v>860</v>
      </c>
      <c r="G460" s="197" t="n">
        <v>3648.0</v>
      </c>
      <c r="H460" s="197" t="n">
        <v>2978.0</v>
      </c>
      <c r="I460" s="197" t="n">
        <v>528.990478515625</v>
      </c>
      <c r="J460" s="197" t="n">
        <v>473.64361572265625</v>
      </c>
      <c r="K460" s="197" t="n">
        <v>565.6193237304688</v>
      </c>
      <c r="L460" s="197" t="n">
        <v>2213.524169921875</v>
      </c>
      <c r="M460" s="197" t="n">
        <v>2213.524169921875</v>
      </c>
      <c r="N460" s="197" t="n">
        <v>2213.524169921875</v>
      </c>
      <c r="O460" s="197" t="n">
        <v>2213.524169921875</v>
      </c>
      <c r="P460" s="197" t="n">
        <v>2213.524169921875</v>
      </c>
      <c r="Q460" s="197" t="n">
        <v>25289.13671875</v>
      </c>
      <c r="R460" s="197" t="n">
        <v>2407.090576171875</v>
      </c>
      <c r="S460" s="197" t="n">
        <v>0.0</v>
      </c>
      <c r="T460" s="197" t="n">
        <v>13.292529106140137</v>
      </c>
      <c r="U460" s="197" t="n">
        <v>1738.3719482421875</v>
      </c>
      <c r="V460" s="197" t="n">
        <v>21402.08203125</v>
      </c>
      <c r="W460" s="197" t="n">
        <v>9207.5205078125</v>
      </c>
      <c r="X460" s="197" t="n">
        <v>12194.5625</v>
      </c>
      <c r="Y460" s="197" t="n">
        <v>0.0</v>
      </c>
      <c r="Z460" s="197" t="n">
        <v>4500.0</v>
      </c>
      <c r="AA460" s="197" t="n">
        <v>1.0</v>
      </c>
      <c r="AB460" s="197" t="n">
        <v>0.0</v>
      </c>
      <c r="AC460" s="197" t="n">
        <v>0.0</v>
      </c>
      <c r="AD460" s="197" t="n">
        <v>0.6499999761581421</v>
      </c>
      <c r="AE460" s="197" t="n">
        <v>19083.6015625</v>
      </c>
      <c r="AF460" s="197" t="n">
        <v>7358.865234375</v>
      </c>
      <c r="AG460" s="197" t="n">
        <v>4031.685302734375</v>
      </c>
      <c r="AH460" s="197" t="n">
        <v>1571.0635986328125</v>
      </c>
      <c r="AI460" s="197" t="n">
        <v>0.0</v>
      </c>
      <c r="AJ460" s="197" t="n">
        <v>2206.569580078125</v>
      </c>
      <c r="AK460" s="197" t="n">
        <v>2635.739990234375</v>
      </c>
      <c r="AL460" s="197" t="n">
        <v>7482.36328125</v>
      </c>
      <c r="AM460" s="197" t="n">
        <v>4231.30126953125</v>
      </c>
      <c r="AN460" s="197" t="n">
        <v>0.0</v>
      </c>
      <c r="AO460" s="197" t="n">
        <v>0.0</v>
      </c>
      <c r="AP460" s="197" t="n">
        <v>0.0</v>
      </c>
      <c r="AQ460" s="197" t="n">
        <v>647.3333129882812</v>
      </c>
      <c r="AR460" s="197" t="n">
        <v>391.3477783203125</v>
      </c>
      <c r="AS460" s="197" t="n">
        <v>0.0</v>
      </c>
      <c r="AT460" s="197" t="n">
        <v>999999.0</v>
      </c>
      <c r="AU460" s="197" t="n">
        <v>0.0</v>
      </c>
      <c r="AV460" s="197" t="n">
        <v>999999.0</v>
      </c>
      <c r="AW460" s="197" t="n">
        <v>0.0</v>
      </c>
      <c r="AX460" s="197" t="n">
        <v>0.0</v>
      </c>
      <c r="AY460" s="197" t="n">
        <v>999999.0</v>
      </c>
      <c r="AZ460" s="197" t="n">
        <v>0.0</v>
      </c>
      <c r="BA460" s="197" t="n">
        <v>999999.0</v>
      </c>
      <c r="BB460" s="197" t="n">
        <v>0.0</v>
      </c>
      <c r="BC460" s="197" t="n">
        <v>0.4383179545402527</v>
      </c>
      <c r="BD460" s="197" t="n">
        <v>0.4469641149044037</v>
      </c>
      <c r="BE460" s="197" t="n">
        <v>0.46114519238471985</v>
      </c>
      <c r="BF460" s="197" t="n">
        <v>7417.912109375</v>
      </c>
      <c r="BG460" s="197" t="n">
        <v>7365.37646484375</v>
      </c>
      <c r="BH460" s="197" t="n">
        <v>7227.4248046875</v>
      </c>
      <c r="BI460" s="197" t="n">
        <v>0.0</v>
      </c>
      <c r="BJ460" s="197" t="n">
        <v>18916.634765625</v>
      </c>
      <c r="BK460" s="197" t="n">
        <v>19090.919921875</v>
      </c>
      <c r="BL460" s="197" t="n">
        <v>19324.9921875</v>
      </c>
      <c r="BM460" s="197" t="n">
        <v>-6264.044921875</v>
      </c>
      <c r="BN460" s="197" t="n">
        <v>-5834.66845703125</v>
      </c>
      <c r="BO460" s="197" t="n">
        <v>-5320.06396484375</v>
      </c>
      <c r="BP460" s="197" t="n">
        <v>1.2019052505493164</v>
      </c>
      <c r="BQ460" s="197" t="n">
        <v>6052.76171875</v>
      </c>
      <c r="BR460" s="197" t="n">
        <v>0.0</v>
      </c>
      <c r="BS460" s="197" t="n">
        <v>999999.0</v>
      </c>
      <c r="BT460" s="197" t="n">
        <v>0.0</v>
      </c>
      <c r="BU460" s="197" t="n">
        <v>831.9140014648438</v>
      </c>
      <c r="BV460" s="197" t="n">
        <v>335.98297119140625</v>
      </c>
      <c r="BW460" s="197" t="n">
        <v>99000.0</v>
      </c>
      <c r="BX460" s="197" t="n">
        <v>539.7786865234375</v>
      </c>
      <c r="BY460" s="197" t="n">
        <v>270.7000427246094</v>
      </c>
      <c r="BZ460" s="197" t="n">
        <v>99000.0</v>
      </c>
      <c r="CA460" s="197" t="n">
        <v>312.738037109375</v>
      </c>
      <c r="CB460" s="197" t="n">
        <v>295.2217102050781</v>
      </c>
      <c r="CC460" s="197" t="n">
        <v>964.9122924804688</v>
      </c>
      <c r="CD460" s="197" t="n">
        <v>3052.66064453125</v>
      </c>
      <c r="CE460" s="197" t="n">
        <v>1378.6312255859375</v>
      </c>
      <c r="CF460" s="197" t="n">
        <v>12500.0</v>
      </c>
      <c r="CG460" s="197" t="n">
        <v>0.0</v>
      </c>
      <c r="CH460" s="197" t="n">
        <v>511.3855895996094</v>
      </c>
      <c r="CI460" s="197" t="n">
        <v>3000.0</v>
      </c>
      <c r="CJ460" s="197" t="n">
        <v>3511.385498046875</v>
      </c>
      <c r="CK460" s="197" t="n">
        <v>20000.0</v>
      </c>
      <c r="CL460" s="197" t="n">
        <v>20000.0</v>
      </c>
      <c r="CM460" s="197" t="n">
        <v>20000.0</v>
      </c>
      <c r="CN460" s="197" t="n">
        <v>20000.0</v>
      </c>
      <c r="CO460" s="197" t="n">
        <v>20000.0</v>
      </c>
      <c r="CP460" s="197" t="n">
        <v>20000.0</v>
      </c>
      <c r="CQ460" s="197" t="n">
        <v>20000.0</v>
      </c>
      <c r="CR460" s="197" t="n">
        <v>5000.0</v>
      </c>
      <c r="CS460" s="197" t="n">
        <v>0.0</v>
      </c>
      <c r="CT460" s="197" t="n">
        <v>0.0</v>
      </c>
      <c r="CU460" s="197" t="n">
        <v>601.7726440429688</v>
      </c>
    </row>
    <row r="461" spans="2:99">
      <c r="B461" s="122" t="s">
        <v>861</v>
      </c>
      <c r="C461" s="197" t="n">
        <v>3777.0</v>
      </c>
      <c r="D461" s="197" t="n">
        <v>2839.0</v>
      </c>
      <c r="E461" s="197" t="n">
        <v>575.0</v>
      </c>
      <c r="F461" s="122" t="s">
        <v>861</v>
      </c>
      <c r="G461" s="197" t="n">
        <v>3777.0</v>
      </c>
      <c r="H461" s="197" t="n">
        <v>2839.0</v>
      </c>
      <c r="I461" s="197" t="n">
        <v>575.0</v>
      </c>
      <c r="J461" s="197" t="n">
        <v>479.21832275390625</v>
      </c>
      <c r="K461" s="197" t="n">
        <v>462.1563720703125</v>
      </c>
      <c r="L461" s="197" t="n">
        <v>2998.99169921875</v>
      </c>
      <c r="M461" s="197" t="n">
        <v>2998.99169921875</v>
      </c>
      <c r="N461" s="197" t="n">
        <v>2998.99169921875</v>
      </c>
      <c r="O461" s="197" t="n">
        <v>2998.99169921875</v>
      </c>
      <c r="P461" s="197" t="n">
        <v>2998.99169921875</v>
      </c>
      <c r="Q461" s="197" t="n">
        <v>44531.4609375</v>
      </c>
      <c r="R461" s="197" t="n">
        <v>3718.083740234375</v>
      </c>
      <c r="S461" s="197" t="n">
        <v>0.0</v>
      </c>
      <c r="T461" s="197" t="n">
        <v>185.64224243164062</v>
      </c>
      <c r="U461" s="197" t="n">
        <v>7400.91552734375</v>
      </c>
      <c r="V461" s="197" t="n">
        <v>45827.5234375</v>
      </c>
      <c r="W461" s="197" t="n">
        <v>22693.630859375</v>
      </c>
      <c r="X461" s="197" t="n">
        <v>23133.89453125</v>
      </c>
      <c r="Y461" s="197" t="n">
        <v>0.0</v>
      </c>
      <c r="Z461" s="197" t="n">
        <v>6093.75</v>
      </c>
      <c r="AA461" s="197" t="n">
        <v>1.0</v>
      </c>
      <c r="AB461" s="197" t="n">
        <v>0.0</v>
      </c>
      <c r="AC461" s="197" t="n">
        <v>0.0</v>
      </c>
      <c r="AD461" s="197" t="n">
        <v>0.3499999940395355</v>
      </c>
      <c r="AE461" s="197" t="n">
        <v>19643.828125</v>
      </c>
      <c r="AF461" s="197" t="n">
        <v>11957.0810546875</v>
      </c>
      <c r="AG461" s="197" t="n">
        <v>10615.79296875</v>
      </c>
      <c r="AH461" s="197" t="n">
        <v>2547.672607421875</v>
      </c>
      <c r="AI461" s="197" t="n">
        <v>1238.8533935546875</v>
      </c>
      <c r="AJ461" s="197" t="n">
        <v>7806.6943359375</v>
      </c>
      <c r="AK461" s="197" t="n">
        <v>8398.3330078125</v>
      </c>
      <c r="AL461" s="197" t="n">
        <v>7919.361328125</v>
      </c>
      <c r="AM461" s="197" t="n">
        <v>4253.26123046875</v>
      </c>
      <c r="AN461" s="197" t="n">
        <v>0.0</v>
      </c>
      <c r="AO461" s="197" t="n">
        <v>0.0</v>
      </c>
      <c r="AP461" s="197" t="n">
        <v>0.0</v>
      </c>
      <c r="AQ461" s="197" t="n">
        <v>809.1666870117188</v>
      </c>
      <c r="AR461" s="197" t="n">
        <v>593.2068481445312</v>
      </c>
      <c r="AS461" s="197" t="n">
        <v>0.0</v>
      </c>
      <c r="AT461" s="197" t="n">
        <v>999999.0</v>
      </c>
      <c r="AU461" s="197" t="n">
        <v>0.0</v>
      </c>
      <c r="AV461" s="197" t="n">
        <v>999999.0</v>
      </c>
      <c r="AW461" s="197" t="n">
        <v>0.0</v>
      </c>
      <c r="AX461" s="197" t="n">
        <v>0.0</v>
      </c>
      <c r="AY461" s="197" t="n">
        <v>999999.0</v>
      </c>
      <c r="AZ461" s="197" t="n">
        <v>0.0</v>
      </c>
      <c r="BA461" s="197" t="n">
        <v>999999.0</v>
      </c>
      <c r="BB461" s="197" t="n">
        <v>0.0</v>
      </c>
      <c r="BC461" s="197" t="n">
        <v>0.0</v>
      </c>
      <c r="BD461" s="197" t="n">
        <v>0.0</v>
      </c>
      <c r="BE461" s="197" t="n">
        <v>0.0</v>
      </c>
      <c r="BF461" s="197" t="n">
        <v>999999.0</v>
      </c>
      <c r="BG461" s="197" t="n">
        <v>999999.0</v>
      </c>
      <c r="BH461" s="197" t="n">
        <v>999999.0</v>
      </c>
      <c r="BI461" s="197" t="n">
        <v>0.0</v>
      </c>
      <c r="BJ461" s="197" t="n">
        <v>999999.0</v>
      </c>
      <c r="BK461" s="197" t="n">
        <v>999999.0</v>
      </c>
      <c r="BL461" s="197" t="n">
        <v>999999.0</v>
      </c>
      <c r="BM461" s="197" t="n">
        <v>0.0</v>
      </c>
      <c r="BN461" s="197" t="n">
        <v>0.0</v>
      </c>
      <c r="BO461" s="197" t="n">
        <v>0.0</v>
      </c>
      <c r="BP461" s="197" t="n">
        <v>0.0</v>
      </c>
      <c r="BQ461" s="197" t="n">
        <v>999999.0</v>
      </c>
      <c r="BR461" s="197" t="n">
        <v>0.0</v>
      </c>
      <c r="BS461" s="197" t="n">
        <v>999999.0</v>
      </c>
      <c r="BT461" s="197" t="n">
        <v>0.0</v>
      </c>
      <c r="BU461" s="197" t="n">
        <v>449.6879577636719</v>
      </c>
      <c r="BV461" s="197" t="n">
        <v>878.1377563476562</v>
      </c>
      <c r="BW461" s="197" t="n">
        <v>99000.0</v>
      </c>
      <c r="BX461" s="197" t="n">
        <v>261.5780334472656</v>
      </c>
      <c r="BY461" s="197" t="n">
        <v>563.3775024414062</v>
      </c>
      <c r="BZ461" s="197" t="n">
        <v>99000.0</v>
      </c>
      <c r="CA461" s="197" t="n">
        <v>482.8589172363281</v>
      </c>
      <c r="CB461" s="197" t="n">
        <v>319.0217590332031</v>
      </c>
      <c r="CC461" s="197" t="n">
        <v>631.5789184570312</v>
      </c>
      <c r="CD461" s="197" t="n">
        <v>1018.1423950195312</v>
      </c>
      <c r="CE461" s="197" t="n">
        <v>3194.08447265625</v>
      </c>
      <c r="CF461" s="197" t="n">
        <v>8000.0</v>
      </c>
      <c r="CG461" s="197" t="n">
        <v>0.0</v>
      </c>
      <c r="CH461" s="197" t="n">
        <v>4250.0</v>
      </c>
      <c r="CI461" s="197" t="n">
        <v>2500.0</v>
      </c>
      <c r="CJ461" s="197" t="n">
        <v>6750.0</v>
      </c>
      <c r="CK461" s="197" t="n">
        <v>20000.0</v>
      </c>
      <c r="CL461" s="197" t="n">
        <v>20000.0</v>
      </c>
      <c r="CM461" s="197" t="n">
        <v>20000.0</v>
      </c>
      <c r="CN461" s="197" t="n">
        <v>20000.0</v>
      </c>
      <c r="CO461" s="197" t="n">
        <v>20000.0</v>
      </c>
      <c r="CP461" s="197" t="n">
        <v>20000.0</v>
      </c>
      <c r="CQ461" s="197" t="n">
        <v>20000.0</v>
      </c>
      <c r="CR461" s="197" t="n">
        <v>5000.0</v>
      </c>
      <c r="CS461" s="197" t="n">
        <v>0.0</v>
      </c>
      <c r="CT461" s="197" t="n">
        <v>0.0</v>
      </c>
      <c r="CU461" s="197" t="n">
        <v>1859.0418701171875</v>
      </c>
    </row>
    <row r="462" spans="2:99">
      <c r="B462" s="122" t="s">
        <v>862</v>
      </c>
      <c r="C462" s="197" t="n">
        <v>4378.0</v>
      </c>
      <c r="D462" s="197" t="n">
        <v>3054.0</v>
      </c>
      <c r="E462" s="197" t="n">
        <v>673.0</v>
      </c>
      <c r="F462" s="122" t="s">
        <v>862</v>
      </c>
      <c r="G462" s="197" t="n">
        <v>4214.05615234375</v>
      </c>
      <c r="H462" s="197" t="n">
        <v>3054.0</v>
      </c>
      <c r="I462" s="197" t="n">
        <v>649.1679077148438</v>
      </c>
      <c r="J462" s="197" t="n">
        <v>546.2459716796875</v>
      </c>
      <c r="K462" s="197" t="n">
        <v>407.5478515625</v>
      </c>
      <c r="L462" s="197" t="n">
        <v>3048.816162109375</v>
      </c>
      <c r="M462" s="197" t="n">
        <v>2803.678466796875</v>
      </c>
      <c r="N462" s="197" t="n">
        <v>3751.417724609375</v>
      </c>
      <c r="O462" s="197" t="n">
        <v>3751.417724609375</v>
      </c>
      <c r="P462" s="197" t="n">
        <v>3751.417724609375</v>
      </c>
      <c r="Q462" s="197" t="n">
        <v>18079.013671875</v>
      </c>
      <c r="R462" s="197" t="n">
        <v>2807.6630859375</v>
      </c>
      <c r="S462" s="197" t="n">
        <v>0.0</v>
      </c>
      <c r="T462" s="197" t="n">
        <v>0.0</v>
      </c>
      <c r="U462" s="197" t="n">
        <v>-394.2159423828125</v>
      </c>
      <c r="V462" s="197" t="n">
        <v>634.4755249023438</v>
      </c>
      <c r="W462" s="197" t="n">
        <v>0.0</v>
      </c>
      <c r="X462" s="197" t="n">
        <v>634.4755249023438</v>
      </c>
      <c r="Y462" s="197" t="n">
        <v>0.0</v>
      </c>
      <c r="Z462" s="197" t="n">
        <v>13014.11328125</v>
      </c>
      <c r="AA462" s="197" t="n">
        <v>1.0</v>
      </c>
      <c r="AB462" s="197" t="n">
        <v>0.0</v>
      </c>
      <c r="AC462" s="197" t="n">
        <v>245.13775634765625</v>
      </c>
      <c r="AD462" s="197" t="n">
        <v>0.3499999940395355</v>
      </c>
      <c r="AE462" s="197" t="n">
        <v>7502.83544921875</v>
      </c>
      <c r="AF462" s="197" t="n">
        <v>4150.90625</v>
      </c>
      <c r="AG462" s="197" t="n">
        <v>939.3972778320312</v>
      </c>
      <c r="AH462" s="197" t="n">
        <v>1003.54931640625</v>
      </c>
      <c r="AI462" s="197" t="n">
        <v>216.55482482910156</v>
      </c>
      <c r="AJ462" s="197" t="n">
        <v>750.22705078125</v>
      </c>
      <c r="AK462" s="197" t="n">
        <v>891.4506225585938</v>
      </c>
      <c r="AL462" s="197" t="n">
        <v>7132.84912109375</v>
      </c>
      <c r="AM462" s="197" t="n">
        <v>4243.2998046875</v>
      </c>
      <c r="AN462" s="197" t="n">
        <v>0.0</v>
      </c>
      <c r="AO462" s="197" t="n">
        <v>0.0</v>
      </c>
      <c r="AP462" s="197" t="n">
        <v>0.0</v>
      </c>
      <c r="AQ462" s="197" t="n">
        <v>199.07981872558594</v>
      </c>
      <c r="AR462" s="197" t="n">
        <v>407.5478515625</v>
      </c>
      <c r="AS462" s="197" t="n">
        <v>0.0</v>
      </c>
      <c r="AT462" s="197" t="n">
        <v>999999.0</v>
      </c>
      <c r="AU462" s="197" t="n">
        <v>0.0</v>
      </c>
      <c r="AV462" s="197" t="n">
        <v>999999.0</v>
      </c>
      <c r="AW462" s="197" t="n">
        <v>0.0</v>
      </c>
      <c r="AX462" s="197" t="n">
        <v>0.0</v>
      </c>
      <c r="AY462" s="197" t="n">
        <v>999999.0</v>
      </c>
      <c r="AZ462" s="197" t="n">
        <v>0.0</v>
      </c>
      <c r="BA462" s="197" t="n">
        <v>999999.0</v>
      </c>
      <c r="BB462" s="197" t="n">
        <v>0.0</v>
      </c>
      <c r="BC462" s="197" t="n">
        <v>0.0</v>
      </c>
      <c r="BD462" s="197" t="n">
        <v>0.0</v>
      </c>
      <c r="BE462" s="197" t="n">
        <v>0.0</v>
      </c>
      <c r="BF462" s="197" t="n">
        <v>999995.0</v>
      </c>
      <c r="BG462" s="197" t="n">
        <v>999995.0</v>
      </c>
      <c r="BH462" s="197" t="n">
        <v>999995.0</v>
      </c>
      <c r="BI462" s="197" t="n">
        <v>0.0</v>
      </c>
      <c r="BJ462" s="197" t="n">
        <v>999999.0</v>
      </c>
      <c r="BK462" s="197" t="n">
        <v>999999.0</v>
      </c>
      <c r="BL462" s="197" t="n">
        <v>999999.0</v>
      </c>
      <c r="BM462" s="197" t="n">
        <v>0.0</v>
      </c>
      <c r="BN462" s="197" t="n">
        <v>0.0</v>
      </c>
      <c r="BO462" s="197" t="n">
        <v>0.0</v>
      </c>
      <c r="BP462" s="197" t="n">
        <v>0.0</v>
      </c>
      <c r="BQ462" s="197" t="n">
        <v>999999.0</v>
      </c>
      <c r="BR462" s="197" t="n">
        <v>0.0</v>
      </c>
      <c r="BS462" s="197" t="n">
        <v>999999.0</v>
      </c>
      <c r="BT462" s="197" t="n">
        <v>0.0</v>
      </c>
      <c r="BU462" s="197" t="n">
        <v>231.4092254638672</v>
      </c>
      <c r="BV462" s="197" t="n">
        <v>452.1397399902344</v>
      </c>
      <c r="BW462" s="197" t="n">
        <v>99000.0</v>
      </c>
      <c r="BX462" s="197" t="n">
        <v>183.23934936523438</v>
      </c>
      <c r="BY462" s="197" t="n">
        <v>259.79791259765625</v>
      </c>
      <c r="BZ462" s="197" t="n">
        <v>99000.0</v>
      </c>
      <c r="CA462" s="197" t="n">
        <v>368.5470886230469</v>
      </c>
      <c r="CB462" s="197" t="n">
        <v>490.6375427246094</v>
      </c>
      <c r="CC462" s="197" t="n">
        <v>631.5789184570312</v>
      </c>
      <c r="CD462" s="197" t="n">
        <v>213.3527374267578</v>
      </c>
      <c r="CE462" s="197" t="n">
        <v>999.9315185546875</v>
      </c>
      <c r="CF462" s="197" t="n">
        <v>8000.0</v>
      </c>
      <c r="CG462" s="197" t="n">
        <v>0.0</v>
      </c>
      <c r="CH462" s="197" t="n">
        <v>2751.45263671875</v>
      </c>
      <c r="CI462" s="197" t="n">
        <v>800.0</v>
      </c>
      <c r="CJ462" s="197" t="n">
        <v>3551.45263671875</v>
      </c>
      <c r="CK462" s="197" t="n">
        <v>20000.0</v>
      </c>
      <c r="CL462" s="197" t="n">
        <v>20000.0</v>
      </c>
      <c r="CM462" s="197" t="n">
        <v>20000.0</v>
      </c>
      <c r="CN462" s="197" t="n">
        <v>20000.0</v>
      </c>
      <c r="CO462" s="197" t="n">
        <v>20000.0</v>
      </c>
      <c r="CP462" s="197" t="n">
        <v>20000.0</v>
      </c>
      <c r="CQ462" s="197" t="n">
        <v>20000.0</v>
      </c>
      <c r="CR462" s="197" t="n">
        <v>5000.0</v>
      </c>
      <c r="CS462" s="197" t="n">
        <v>0.0</v>
      </c>
      <c r="CT462" s="197" t="n">
        <v>0.0</v>
      </c>
      <c r="CU462" s="197" t="n">
        <v>1403.83154296875</v>
      </c>
    </row>
    <row r="463" spans="2:99">
      <c r="B463" s="122" t="s">
        <v>863</v>
      </c>
      <c r="C463" s="197" t="n">
        <v>4552.0</v>
      </c>
      <c r="D463" s="197" t="n">
        <v>3459.0</v>
      </c>
      <c r="E463" s="197" t="n">
        <v>800.0</v>
      </c>
      <c r="F463" s="122" t="s">
        <v>863</v>
      </c>
      <c r="G463" s="197" t="n">
        <v>4469.95703125</v>
      </c>
      <c r="H463" s="197" t="n">
        <v>3300.946533203125</v>
      </c>
      <c r="I463" s="197" t="n">
        <v>782.3190307617188</v>
      </c>
      <c r="J463" s="197" t="n">
        <v>465.74462890625</v>
      </c>
      <c r="K463" s="197" t="n">
        <v>281.9748229980469</v>
      </c>
      <c r="L463" s="197" t="n">
        <v>1087.27734375</v>
      </c>
      <c r="M463" s="197" t="n">
        <v>1087.27734375</v>
      </c>
      <c r="N463" s="197" t="n">
        <v>1087.27734375</v>
      </c>
      <c r="O463" s="197" t="n">
        <v>1087.27734375</v>
      </c>
      <c r="P463" s="197" t="n">
        <v>1087.27734375</v>
      </c>
      <c r="Q463" s="197" t="n">
        <v>9502.5791015625</v>
      </c>
      <c r="R463" s="197" t="n">
        <v>4349.109375</v>
      </c>
      <c r="S463" s="197" t="n">
        <v>0.0</v>
      </c>
      <c r="T463" s="197" t="n">
        <v>0.0</v>
      </c>
      <c r="U463" s="197" t="n">
        <v>-107.36518859863281</v>
      </c>
      <c r="V463" s="197" t="n">
        <v>2222.526611328125</v>
      </c>
      <c r="W463" s="197" t="n">
        <v>673.3837890625</v>
      </c>
      <c r="X463" s="197" t="n">
        <v>1527.803955078125</v>
      </c>
      <c r="Y463" s="197" t="n">
        <v>21.338796615600586</v>
      </c>
      <c r="Z463" s="197" t="n">
        <v>7954.16650390625</v>
      </c>
      <c r="AA463" s="197" t="n">
        <v>1.0</v>
      </c>
      <c r="AB463" s="197" t="n">
        <v>0.0</v>
      </c>
      <c r="AC463" s="197" t="n">
        <v>0.0</v>
      </c>
      <c r="AD463" s="197" t="n">
        <v>0.3499999940395355</v>
      </c>
      <c r="AE463" s="197" t="n">
        <v>5097.89013671875</v>
      </c>
      <c r="AF463" s="197" t="n">
        <v>0.0</v>
      </c>
      <c r="AG463" s="197" t="n">
        <v>854.7171630859375</v>
      </c>
      <c r="AH463" s="197" t="n">
        <v>703.0715942382812</v>
      </c>
      <c r="AI463" s="197" t="n">
        <v>0.0</v>
      </c>
      <c r="AJ463" s="197" t="n">
        <v>0.0</v>
      </c>
      <c r="AK463" s="197" t="n">
        <v>3.571611166000366</v>
      </c>
      <c r="AL463" s="197" t="n">
        <v>6680.0</v>
      </c>
      <c r="AM463" s="197" t="n">
        <v>4345.49755859375</v>
      </c>
      <c r="AN463" s="197" t="n">
        <v>2174.5546875</v>
      </c>
      <c r="AO463" s="197" t="n">
        <v>1087.27734375</v>
      </c>
      <c r="AP463" s="197" t="n">
        <v>1087.27734375</v>
      </c>
      <c r="AQ463" s="197" t="n">
        <v>223.06358337402344</v>
      </c>
      <c r="AR463" s="197" t="n">
        <v>334.7416687011719</v>
      </c>
      <c r="AS463" s="197" t="n">
        <v>1.015736699104309</v>
      </c>
      <c r="AT463" s="197" t="n">
        <v>859.6192626953125</v>
      </c>
      <c r="AU463" s="197" t="n">
        <v>0.0</v>
      </c>
      <c r="AV463" s="197" t="n">
        <v>999999.0</v>
      </c>
      <c r="AW463" s="197" t="n">
        <v>0.0</v>
      </c>
      <c r="AX463" s="197" t="n">
        <v>1.6903594732284546</v>
      </c>
      <c r="AY463" s="197" t="n">
        <v>-4967.681640625</v>
      </c>
      <c r="AZ463" s="197" t="n">
        <v>0.0</v>
      </c>
      <c r="BA463" s="197" t="n">
        <v>11588.353515625</v>
      </c>
      <c r="BB463" s="197" t="n">
        <v>4910.26904296875</v>
      </c>
      <c r="BC463" s="197" t="n">
        <v>0.0</v>
      </c>
      <c r="BD463" s="197" t="n">
        <v>0.0</v>
      </c>
      <c r="BE463" s="197" t="n">
        <v>0.0</v>
      </c>
      <c r="BF463" s="197" t="n">
        <v>999999.0</v>
      </c>
      <c r="BG463" s="197" t="n">
        <v>999999.0</v>
      </c>
      <c r="BH463" s="197" t="n">
        <v>999999.0</v>
      </c>
      <c r="BI463" s="197" t="n">
        <v>0.0</v>
      </c>
      <c r="BJ463" s="197" t="n">
        <v>999999.0</v>
      </c>
      <c r="BK463" s="197" t="n">
        <v>999999.0</v>
      </c>
      <c r="BL463" s="197" t="n">
        <v>999999.0</v>
      </c>
      <c r="BM463" s="197" t="n">
        <v>0.0</v>
      </c>
      <c r="BN463" s="197" t="n">
        <v>0.0</v>
      </c>
      <c r="BO463" s="197" t="n">
        <v>0.0</v>
      </c>
      <c r="BP463" s="197" t="n">
        <v>0.0</v>
      </c>
      <c r="BQ463" s="197" t="n">
        <v>999999.0</v>
      </c>
      <c r="BR463" s="197" t="n">
        <v>0.0</v>
      </c>
      <c r="BS463" s="197" t="n">
        <v>999999.0</v>
      </c>
      <c r="BT463" s="197" t="n">
        <v>0.0</v>
      </c>
      <c r="BU463" s="197" t="n">
        <v>224.3748016357422</v>
      </c>
      <c r="BV463" s="197" t="n">
        <v>231.56504821777344</v>
      </c>
      <c r="BW463" s="197" t="n">
        <v>450.0</v>
      </c>
      <c r="BX463" s="197" t="n">
        <v>179.09561157226562</v>
      </c>
      <c r="BY463" s="197" t="n">
        <v>183.0533905029297</v>
      </c>
      <c r="BZ463" s="197" t="n">
        <v>450.0</v>
      </c>
      <c r="CA463" s="197" t="n">
        <v>311.38824462890625</v>
      </c>
      <c r="CB463" s="197" t="n">
        <v>371.202880859375</v>
      </c>
      <c r="CC463" s="197" t="n">
        <v>631.5789184570312</v>
      </c>
      <c r="CD463" s="197" t="n">
        <v>314.99554443359375</v>
      </c>
      <c r="CE463" s="197" t="n">
        <v>211.85130310058594</v>
      </c>
      <c r="CF463" s="197" t="n">
        <v>11000.0</v>
      </c>
      <c r="CG463" s="197" t="n">
        <v>4003.693603515625</v>
      </c>
      <c r="CH463" s="197" t="n">
        <v>1000.0</v>
      </c>
      <c r="CI463" s="197" t="n">
        <v>800.0</v>
      </c>
      <c r="CJ463" s="197" t="n">
        <v>1800.0</v>
      </c>
      <c r="CK463" s="197" t="n">
        <v>20000.0</v>
      </c>
      <c r="CL463" s="197" t="n">
        <v>1087.27734375</v>
      </c>
      <c r="CM463" s="197" t="n">
        <v>20000.0</v>
      </c>
      <c r="CN463" s="197" t="n">
        <v>20000.0</v>
      </c>
      <c r="CO463" s="197" t="n">
        <v>20000.0</v>
      </c>
      <c r="CP463" s="197" t="n">
        <v>20000.0</v>
      </c>
      <c r="CQ463" s="197" t="n">
        <v>20000.0</v>
      </c>
      <c r="CR463" s="197" t="n">
        <v>5000.0</v>
      </c>
      <c r="CS463" s="197" t="n">
        <v>0.0</v>
      </c>
      <c r="CT463" s="197" t="n">
        <v>0.0</v>
      </c>
      <c r="CU463" s="197" t="n">
        <v>2174.5546875</v>
      </c>
    </row>
    <row r="464" spans="2:99">
      <c r="B464" s="122" t="s">
        <v>864</v>
      </c>
      <c r="C464" s="197" t="n">
        <v>4552.0</v>
      </c>
      <c r="D464" s="197" t="n">
        <v>3538.0</v>
      </c>
      <c r="E464" s="197" t="n">
        <v>975.0</v>
      </c>
      <c r="F464" s="122" t="s">
        <v>864</v>
      </c>
      <c r="G464" s="197" t="n">
        <v>4286.38623046875</v>
      </c>
      <c r="H464" s="197" t="n">
        <v>3288.612548828125</v>
      </c>
      <c r="I464" s="197" t="n">
        <v>840.2874145507812</v>
      </c>
      <c r="J464" s="197" t="n">
        <v>311.5743713378906</v>
      </c>
      <c r="K464" s="197" t="n">
        <v>108.53441619873047</v>
      </c>
      <c r="L464" s="197" t="n">
        <v>904.4200439453125</v>
      </c>
      <c r="M464" s="197" t="n">
        <v>904.4200439453125</v>
      </c>
      <c r="N464" s="197" t="n">
        <v>904.4200439453125</v>
      </c>
      <c r="O464" s="197" t="n">
        <v>686.2822265625</v>
      </c>
      <c r="P464" s="197" t="n">
        <v>904.4200439453125</v>
      </c>
      <c r="Q464" s="197" t="n">
        <v>10221.759765625</v>
      </c>
      <c r="R464" s="197" t="n">
        <v>3617.68017578125</v>
      </c>
      <c r="S464" s="197" t="n">
        <v>0.0</v>
      </c>
      <c r="T464" s="197" t="n">
        <v>0.0</v>
      </c>
      <c r="U464" s="197" t="n">
        <v>-130.8388671875</v>
      </c>
      <c r="V464" s="197" t="n">
        <v>3127.343017578125</v>
      </c>
      <c r="W464" s="197" t="n">
        <v>1472.3424072265625</v>
      </c>
      <c r="X464" s="197" t="n">
        <v>0.0</v>
      </c>
      <c r="Y464" s="197" t="n">
        <v>0.0</v>
      </c>
      <c r="Z464" s="197" t="n">
        <v>6370.1611328125</v>
      </c>
      <c r="AA464" s="197" t="n">
        <v>1.0</v>
      </c>
      <c r="AB464" s="197" t="n">
        <v>218.13780212402344</v>
      </c>
      <c r="AC464" s="197" t="n">
        <v>0.0</v>
      </c>
      <c r="AD464" s="197" t="n">
        <v>0.3499999940395355</v>
      </c>
      <c r="AE464" s="197" t="n">
        <v>4994.224609375</v>
      </c>
      <c r="AF464" s="197" t="n">
        <v>0.0</v>
      </c>
      <c r="AG464" s="197" t="n">
        <v>5538.73291015625</v>
      </c>
      <c r="AH464" s="197" t="n">
        <v>661.9771118164062</v>
      </c>
      <c r="AI464" s="197" t="n">
        <v>0.0</v>
      </c>
      <c r="AJ464" s="197" t="n">
        <v>1496.2293701171875</v>
      </c>
      <c r="AK464" s="197" t="n">
        <v>1423.198974609375</v>
      </c>
      <c r="AL464" s="197" t="n">
        <v>6680.0</v>
      </c>
      <c r="AM464" s="197" t="n">
        <v>4411.1533203125</v>
      </c>
      <c r="AN464" s="197" t="n">
        <v>1808.840087890625</v>
      </c>
      <c r="AO464" s="197" t="n">
        <v>3447.741943359375</v>
      </c>
      <c r="AP464" s="197" t="n">
        <v>904.4200439453125</v>
      </c>
      <c r="AQ464" s="197" t="n">
        <v>316.4791259765625</v>
      </c>
      <c r="AR464" s="197" t="n">
        <v>997.5884399414062</v>
      </c>
      <c r="AS464" s="197" t="n">
        <v>0.6670181155204773</v>
      </c>
      <c r="AT464" s="197" t="n">
        <v>-1694.4080810546875</v>
      </c>
      <c r="AU464" s="197" t="n">
        <v>2540.27294921875</v>
      </c>
      <c r="AV464" s="197" t="n">
        <v>5255.1328125</v>
      </c>
      <c r="AW464" s="197" t="n">
        <v>4539.26318359375</v>
      </c>
      <c r="AX464" s="197" t="n">
        <v>1.4919064044952393</v>
      </c>
      <c r="AY464" s="197" t="n">
        <v>-11227.44140625</v>
      </c>
      <c r="AZ464" s="197" t="n">
        <v>0.0</v>
      </c>
      <c r="BA464" s="197" t="n">
        <v>4316.46240234375</v>
      </c>
      <c r="BB464" s="197" t="n">
        <v>8025.16162109375</v>
      </c>
      <c r="BC464" s="197" t="n">
        <v>0.0</v>
      </c>
      <c r="BD464" s="197" t="n">
        <v>0.0</v>
      </c>
      <c r="BE464" s="197" t="n">
        <v>0.3939434885978699</v>
      </c>
      <c r="BF464" s="197" t="n">
        <v>999998.0</v>
      </c>
      <c r="BG464" s="197" t="n">
        <v>999998.0</v>
      </c>
      <c r="BH464" s="197" t="n">
        <v>11262.1328125</v>
      </c>
      <c r="BI464" s="197" t="n">
        <v>0.0</v>
      </c>
      <c r="BJ464" s="197" t="n">
        <v>999999.0</v>
      </c>
      <c r="BK464" s="197" t="n">
        <v>999999.0</v>
      </c>
      <c r="BL464" s="197" t="n">
        <v>15366.5595703125</v>
      </c>
      <c r="BM464" s="197" t="n">
        <v>0.0</v>
      </c>
      <c r="BN464" s="197" t="n">
        <v>0.0</v>
      </c>
      <c r="BO464" s="197" t="n">
        <v>-24709.41015625</v>
      </c>
      <c r="BP464" s="197" t="n">
        <v>1.1189481019973755</v>
      </c>
      <c r="BQ464" s="197" t="n">
        <v>7636.99755859375</v>
      </c>
      <c r="BR464" s="197" t="n">
        <v>0.0</v>
      </c>
      <c r="BS464" s="197" t="n">
        <v>999999.0</v>
      </c>
      <c r="BT464" s="197" t="n">
        <v>0.0</v>
      </c>
      <c r="BU464" s="197" t="n">
        <v>245.13597106933594</v>
      </c>
      <c r="BV464" s="197" t="n">
        <v>224.75967407226562</v>
      </c>
      <c r="BW464" s="197" t="n">
        <v>450.0</v>
      </c>
      <c r="BX464" s="197" t="n">
        <v>238.97154235839844</v>
      </c>
      <c r="BY464" s="197" t="n">
        <v>179.5225372314453</v>
      </c>
      <c r="BZ464" s="197" t="n">
        <v>450.0</v>
      </c>
      <c r="CA464" s="197" t="n">
        <v>321.1509094238281</v>
      </c>
      <c r="CB464" s="197" t="n">
        <v>311.4439392089844</v>
      </c>
      <c r="CC464" s="197" t="n">
        <v>631.5789184570312</v>
      </c>
      <c r="CD464" s="197" t="n">
        <v>1031.6754150390625</v>
      </c>
      <c r="CE464" s="197" t="n">
        <v>327.01898193359375</v>
      </c>
      <c r="CF464" s="197" t="n">
        <v>11000.0</v>
      </c>
      <c r="CG464" s="197" t="n">
        <v>8860.1337890625</v>
      </c>
      <c r="CH464" s="197" t="n">
        <v>1000.0</v>
      </c>
      <c r="CI464" s="197" t="n">
        <v>991.048583984375</v>
      </c>
      <c r="CJ464" s="197" t="n">
        <v>1991.048583984375</v>
      </c>
      <c r="CK464" s="197" t="n">
        <v>20000.0</v>
      </c>
      <c r="CL464" s="197" t="n">
        <v>2092.741943359375</v>
      </c>
      <c r="CM464" s="197" t="n">
        <v>20000.0</v>
      </c>
      <c r="CN464" s="197" t="n">
        <v>20000.0</v>
      </c>
      <c r="CO464" s="197" t="n">
        <v>20000.0</v>
      </c>
      <c r="CP464" s="197" t="n">
        <v>20000.0</v>
      </c>
      <c r="CQ464" s="197" t="n">
        <v>20000.0</v>
      </c>
      <c r="CR464" s="197" t="n">
        <v>5000.0</v>
      </c>
      <c r="CS464" s="197" t="n">
        <v>0.0</v>
      </c>
      <c r="CT464" s="197" t="n">
        <v>0.0</v>
      </c>
      <c r="CU464" s="197" t="n">
        <v>1808.840087890625</v>
      </c>
    </row>
    <row r="465" spans="2:99">
      <c r="B465" s="122" t="s">
        <v>865</v>
      </c>
      <c r="C465" s="197" t="n">
        <v>4500.0</v>
      </c>
      <c r="D465" s="197" t="n">
        <v>3538.0</v>
      </c>
      <c r="E465" s="197" t="n">
        <v>975.0</v>
      </c>
      <c r="F465" s="122" t="s">
        <v>865</v>
      </c>
      <c r="G465" s="197" t="n">
        <v>3939.7978515625</v>
      </c>
      <c r="H465" s="197" t="n">
        <v>3021.033203125</v>
      </c>
      <c r="I465" s="197" t="n">
        <v>641.990966796875</v>
      </c>
      <c r="J465" s="197" t="n">
        <v>117.68631744384766</v>
      </c>
      <c r="K465" s="197" t="n">
        <v>55.0</v>
      </c>
      <c r="L465" s="197" t="n">
        <v>1548.675537109375</v>
      </c>
      <c r="M465" s="197" t="n">
        <v>1548.675537109375</v>
      </c>
      <c r="N465" s="197" t="n">
        <v>1548.675537109375</v>
      </c>
      <c r="O465" s="197" t="n">
        <v>1548.675537109375</v>
      </c>
      <c r="P465" s="197" t="n">
        <v>1548.675537109375</v>
      </c>
      <c r="Q465" s="197" t="n">
        <v>13289.916015625</v>
      </c>
      <c r="R465" s="197" t="n">
        <v>1518.0496826171875</v>
      </c>
      <c r="S465" s="197" t="n">
        <v>0.0</v>
      </c>
      <c r="T465" s="197" t="n">
        <v>0.0</v>
      </c>
      <c r="U465" s="197" t="n">
        <v>-49.362857818603516</v>
      </c>
      <c r="V465" s="197" t="n">
        <v>0.0</v>
      </c>
      <c r="W465" s="197" t="n">
        <v>0.0</v>
      </c>
      <c r="X465" s="197" t="n">
        <v>0.0</v>
      </c>
      <c r="Y465" s="197" t="n">
        <v>0.0</v>
      </c>
      <c r="Z465" s="197" t="n">
        <v>7100.0</v>
      </c>
      <c r="AA465" s="197" t="n">
        <v>0.0</v>
      </c>
      <c r="AB465" s="197" t="n">
        <v>0.0</v>
      </c>
      <c r="AC465" s="197" t="n">
        <v>0.0</v>
      </c>
      <c r="AD465" s="197" t="n">
        <v>0.3499999940395355</v>
      </c>
      <c r="AE465" s="197" t="n">
        <v>5257.82275390625</v>
      </c>
      <c r="AF465" s="197" t="n">
        <v>0.0</v>
      </c>
      <c r="AG465" s="197" t="n">
        <v>7883.361328125</v>
      </c>
      <c r="AH465" s="197" t="n">
        <v>4231.3232421875</v>
      </c>
      <c r="AI465" s="197" t="n">
        <v>3574.719482421875</v>
      </c>
      <c r="AJ465" s="197" t="n">
        <v>3202.707275390625</v>
      </c>
      <c r="AK465" s="197" t="n">
        <v>3059.832275390625</v>
      </c>
      <c r="AL465" s="197" t="n">
        <v>6680.0</v>
      </c>
      <c r="AM465" s="197" t="n">
        <v>4446.3291015625</v>
      </c>
      <c r="AN465" s="197" t="n">
        <v>0.0</v>
      </c>
      <c r="AO465" s="197" t="n">
        <v>0.0</v>
      </c>
      <c r="AP465" s="197" t="n">
        <v>0.0</v>
      </c>
      <c r="AQ465" s="197" t="n">
        <v>194.2318572998047</v>
      </c>
      <c r="AR465" s="197" t="n">
        <v>1067.0</v>
      </c>
      <c r="AS465" s="197" t="n">
        <v>0.7092346549034119</v>
      </c>
      <c r="AT465" s="197" t="n">
        <v>-4224.89794921875</v>
      </c>
      <c r="AU465" s="197" t="n">
        <v>5956.98193359375</v>
      </c>
      <c r="AV465" s="197" t="n">
        <v>5346.861328125</v>
      </c>
      <c r="AW465" s="197" t="n">
        <v>4140.806640625</v>
      </c>
      <c r="AX465" s="197" t="n">
        <v>1.1807886362075806</v>
      </c>
      <c r="AY465" s="197" t="n">
        <v>-10356.9599609375</v>
      </c>
      <c r="AZ465" s="197" t="n">
        <v>0.0</v>
      </c>
      <c r="BA465" s="197" t="n">
        <v>5578.84375</v>
      </c>
      <c r="BB465" s="197" t="n">
        <v>5210.994140625</v>
      </c>
      <c r="BC465" s="197" t="n">
        <v>0.0</v>
      </c>
      <c r="BD465" s="197" t="n">
        <v>0.0</v>
      </c>
      <c r="BE465" s="197" t="n">
        <v>0.5397116541862488</v>
      </c>
      <c r="BF465" s="197" t="n">
        <v>999998.0</v>
      </c>
      <c r="BG465" s="197" t="n">
        <v>999998.0</v>
      </c>
      <c r="BH465" s="197" t="n">
        <v>5396.44384765625</v>
      </c>
      <c r="BI465" s="197" t="n">
        <v>0.0</v>
      </c>
      <c r="BJ465" s="197" t="n">
        <v>999999.0</v>
      </c>
      <c r="BK465" s="197" t="n">
        <v>999999.0</v>
      </c>
      <c r="BL465" s="197" t="n">
        <v>12680.337890625</v>
      </c>
      <c r="BM465" s="197" t="n">
        <v>0.0</v>
      </c>
      <c r="BN465" s="197" t="n">
        <v>0.0</v>
      </c>
      <c r="BO465" s="197" t="n">
        <v>-10443.203125</v>
      </c>
      <c r="BP465" s="197" t="n">
        <v>0.0</v>
      </c>
      <c r="BQ465" s="197" t="n">
        <v>999999.0</v>
      </c>
      <c r="BR465" s="197" t="n">
        <v>0.0</v>
      </c>
      <c r="BS465" s="197" t="n">
        <v>999999.0</v>
      </c>
      <c r="BT465" s="197" t="n">
        <v>0.0</v>
      </c>
      <c r="BU465" s="197" t="n">
        <v>288.8642578125</v>
      </c>
      <c r="BV465" s="197" t="n">
        <v>247.03546142578125</v>
      </c>
      <c r="BW465" s="197" t="n">
        <v>550.0</v>
      </c>
      <c r="BX465" s="197" t="n">
        <v>328.7220153808594</v>
      </c>
      <c r="BY465" s="197" t="n">
        <v>243.782958984375</v>
      </c>
      <c r="BZ465" s="197" t="n">
        <v>680.0</v>
      </c>
      <c r="CA465" s="197" t="n">
        <v>357.10357666015625</v>
      </c>
      <c r="CB465" s="197" t="n">
        <v>323.6206359863281</v>
      </c>
      <c r="CC465" s="197" t="n">
        <v>631.5789184570312</v>
      </c>
      <c r="CD465" s="197" t="n">
        <v>1708.182861328125</v>
      </c>
      <c r="CE465" s="197" t="n">
        <v>1082.5428466796875</v>
      </c>
      <c r="CF465" s="197" t="n">
        <v>99000.0</v>
      </c>
      <c r="CG465" s="197" t="n">
        <v>12582.2353515625</v>
      </c>
      <c r="CH465" s="197" t="n">
        <v>2500.0</v>
      </c>
      <c r="CI465" s="197" t="n">
        <v>2000.0</v>
      </c>
      <c r="CJ465" s="197" t="n">
        <v>4500.0</v>
      </c>
      <c r="CK465" s="197" t="n">
        <v>20000.0</v>
      </c>
      <c r="CL465" s="197" t="n">
        <v>20000.0</v>
      </c>
      <c r="CM465" s="197" t="n">
        <v>20000.0</v>
      </c>
      <c r="CN465" s="197" t="n">
        <v>20000.0</v>
      </c>
      <c r="CO465" s="197" t="n">
        <v>20000.0</v>
      </c>
      <c r="CP465" s="197" t="n">
        <v>20000.0</v>
      </c>
      <c r="CQ465" s="197" t="n">
        <v>20000.0</v>
      </c>
      <c r="CR465" s="197" t="n">
        <v>5000.0</v>
      </c>
      <c r="CS465" s="197" t="n">
        <v>26.0</v>
      </c>
      <c r="CT465" s="197" t="n">
        <v>26.0</v>
      </c>
      <c r="CU465" s="197" t="n">
        <v>759.0248413085938</v>
      </c>
    </row>
    <row r="466" spans="2:99">
      <c r="B466" s="122" t="s">
        <v>866</v>
      </c>
      <c r="C466" s="197" t="n">
        <v>4150.0</v>
      </c>
      <c r="D466" s="197" t="n">
        <v>3538.0</v>
      </c>
      <c r="E466" s="197" t="n">
        <v>950.0</v>
      </c>
      <c r="F466" s="122" t="s">
        <v>866</v>
      </c>
      <c r="G466" s="197" t="n">
        <v>3315.225830078125</v>
      </c>
      <c r="H466" s="197" t="n">
        <v>2346.557861328125</v>
      </c>
      <c r="I466" s="197" t="n">
        <v>382.1372985839844</v>
      </c>
      <c r="J466" s="197" t="n">
        <v>45.0</v>
      </c>
      <c r="K466" s="197" t="n">
        <v>55.0</v>
      </c>
      <c r="L466" s="197" t="n">
        <v>3255.958984375</v>
      </c>
      <c r="M466" s="197" t="n">
        <v>3255.958984375</v>
      </c>
      <c r="N466" s="197" t="n">
        <v>6680.0</v>
      </c>
      <c r="O466" s="197" t="n">
        <v>6680.0</v>
      </c>
      <c r="P466" s="197" t="n">
        <v>6680.0</v>
      </c>
      <c r="Q466" s="197" t="n">
        <v>21761.8515625</v>
      </c>
      <c r="R466" s="197" t="n">
        <v>1230.492919921875</v>
      </c>
      <c r="S466" s="197" t="n">
        <v>0.0</v>
      </c>
      <c r="T466" s="197" t="n">
        <v>0.0</v>
      </c>
      <c r="U466" s="197" t="n">
        <v>-193.05596923828125</v>
      </c>
      <c r="V466" s="197" t="n">
        <v>1798.350341796875</v>
      </c>
      <c r="W466" s="197" t="n">
        <v>0.0</v>
      </c>
      <c r="X466" s="197" t="n">
        <v>0.0</v>
      </c>
      <c r="Y466" s="197" t="n">
        <v>0.0</v>
      </c>
      <c r="Z466" s="197" t="n">
        <v>6500.0</v>
      </c>
      <c r="AA466" s="197" t="n">
        <v>0.0</v>
      </c>
      <c r="AB466" s="197" t="n">
        <v>0.0</v>
      </c>
      <c r="AC466" s="197" t="n">
        <v>0.0</v>
      </c>
      <c r="AD466" s="197" t="n">
        <v>0.6499999761581421</v>
      </c>
      <c r="AE466" s="197" t="n">
        <v>15013.3310546875</v>
      </c>
      <c r="AF466" s="197" t="n">
        <v>2846.431884765625</v>
      </c>
      <c r="AG466" s="197" t="n">
        <v>11750.0</v>
      </c>
      <c r="AH466" s="197" t="n">
        <v>4640.9814453125</v>
      </c>
      <c r="AI466" s="197" t="n">
        <v>4043.208251953125</v>
      </c>
      <c r="AJ466" s="197" t="n">
        <v>8597.974609375</v>
      </c>
      <c r="AK466" s="197" t="n">
        <v>8446.2470703125</v>
      </c>
      <c r="AL466" s="197" t="n">
        <v>6680.0</v>
      </c>
      <c r="AM466" s="197" t="n">
        <v>4463.76953125</v>
      </c>
      <c r="AN466" s="197" t="n">
        <v>0.0</v>
      </c>
      <c r="AO466" s="197" t="n">
        <v>0.0</v>
      </c>
      <c r="AP466" s="197" t="n">
        <v>0.0</v>
      </c>
      <c r="AQ466" s="197" t="n">
        <v>121.78497314453125</v>
      </c>
      <c r="AR466" s="197" t="n">
        <v>1067.0</v>
      </c>
      <c r="AS466" s="197" t="n">
        <v>0.6443186402320862</v>
      </c>
      <c r="AT466" s="197" t="n">
        <v>-4078.251953125</v>
      </c>
      <c r="AU466" s="197" t="n">
        <v>6329.5576171875</v>
      </c>
      <c r="AV466" s="197" t="n">
        <v>10007.880859375</v>
      </c>
      <c r="AW466" s="197" t="n">
        <v>8298.3505859375</v>
      </c>
      <c r="AX466" s="197" t="n">
        <v>1.2766540050506592</v>
      </c>
      <c r="AY466" s="197" t="n">
        <v>-11094.0673828125</v>
      </c>
      <c r="AZ466" s="197" t="n">
        <v>0.0</v>
      </c>
      <c r="BA466" s="197" t="n">
        <v>16816.220703125</v>
      </c>
      <c r="BB466" s="197" t="n">
        <v>3020.68359375</v>
      </c>
      <c r="BC466" s="197" t="n">
        <v>0.0</v>
      </c>
      <c r="BD466" s="197" t="n">
        <v>0.5469081997871399</v>
      </c>
      <c r="BE466" s="197" t="n">
        <v>0.5881577730178833</v>
      </c>
      <c r="BF466" s="197" t="n">
        <v>999998.0</v>
      </c>
      <c r="BG466" s="197" t="n">
        <v>2167.6298828125</v>
      </c>
      <c r="BH466" s="197" t="n">
        <v>1642.4566650390625</v>
      </c>
      <c r="BI466" s="197" t="n">
        <v>0.0</v>
      </c>
      <c r="BJ466" s="197" t="n">
        <v>999999.0</v>
      </c>
      <c r="BK466" s="197" t="n">
        <v>14124.169921875</v>
      </c>
      <c r="BL466" s="197" t="n">
        <v>14500.7978515625</v>
      </c>
      <c r="BM466" s="197" t="n">
        <v>0.0</v>
      </c>
      <c r="BN466" s="197" t="n">
        <v>751.9969482421875</v>
      </c>
      <c r="BO466" s="197" t="n">
        <v>648.7263793945312</v>
      </c>
      <c r="BP466" s="197" t="n">
        <v>0.0</v>
      </c>
      <c r="BQ466" s="197" t="n">
        <v>999999.0</v>
      </c>
      <c r="BR466" s="197" t="n">
        <v>0.0</v>
      </c>
      <c r="BS466" s="197" t="n">
        <v>999999.0</v>
      </c>
      <c r="BT466" s="197" t="n">
        <v>0.0</v>
      </c>
      <c r="BU466" s="197" t="n">
        <v>361.76220703125</v>
      </c>
      <c r="BV466" s="197" t="n">
        <v>291.36737060546875</v>
      </c>
      <c r="BW466" s="197" t="n">
        <v>740.0</v>
      </c>
      <c r="BX466" s="197" t="n">
        <v>485.71234130859375</v>
      </c>
      <c r="BY466" s="197" t="n">
        <v>334.191650390625</v>
      </c>
      <c r="BZ466" s="197" t="n">
        <v>1140.0</v>
      </c>
      <c r="CA466" s="197" t="n">
        <v>294.5743103027344</v>
      </c>
      <c r="CB466" s="197" t="n">
        <v>358.4361572265625</v>
      </c>
      <c r="CC466" s="197" t="n">
        <v>631.5789184570312</v>
      </c>
      <c r="CD466" s="197" t="n">
        <v>2927.558837890625</v>
      </c>
      <c r="CE466" s="197" t="n">
        <v>1728.9930419921875</v>
      </c>
      <c r="CF466" s="197" t="n">
        <v>99000.0</v>
      </c>
      <c r="CG466" s="197" t="n">
        <v>21761.8515625</v>
      </c>
      <c r="CH466" s="197" t="n">
        <v>6680.0</v>
      </c>
      <c r="CI466" s="197" t="n">
        <v>4463.76953125</v>
      </c>
      <c r="CJ466" s="197" t="n">
        <v>11143.76953125</v>
      </c>
      <c r="CK466" s="197" t="n">
        <v>20000.0</v>
      </c>
      <c r="CL466" s="197" t="n">
        <v>20000.0</v>
      </c>
      <c r="CM466" s="197" t="n">
        <v>20000.0</v>
      </c>
      <c r="CN466" s="197" t="n">
        <v>20000.0</v>
      </c>
      <c r="CO466" s="197" t="n">
        <v>20000.0</v>
      </c>
      <c r="CP466" s="197" t="n">
        <v>20000.0</v>
      </c>
      <c r="CQ466" s="197" t="n">
        <v>20000.0</v>
      </c>
      <c r="CR466" s="197" t="n">
        <v>5000.0</v>
      </c>
      <c r="CS466" s="197" t="n">
        <v>31.0</v>
      </c>
      <c r="CT466" s="197" t="n">
        <v>31.0</v>
      </c>
      <c r="CU466" s="197" t="n">
        <v>615.2464599609375</v>
      </c>
    </row>
    <row r="467" spans="2:99">
      <c r="B467" s="122" t="s">
        <v>867</v>
      </c>
      <c r="C467" s="197" t="n">
        <v>3700.0</v>
      </c>
      <c r="D467" s="197" t="n">
        <v>3538.0</v>
      </c>
      <c r="E467" s="197" t="n">
        <v>800.0</v>
      </c>
      <c r="F467" s="122" t="s">
        <v>867</v>
      </c>
      <c r="G467" s="197" t="n">
        <v>2875.88427734375</v>
      </c>
      <c r="H467" s="197" t="n">
        <v>1827.149658203125</v>
      </c>
      <c r="I467" s="197" t="n">
        <v>370.40826416015625</v>
      </c>
      <c r="J467" s="197" t="n">
        <v>45.0</v>
      </c>
      <c r="K467" s="197" t="n">
        <v>111.49104309082031</v>
      </c>
      <c r="L467" s="197" t="n">
        <v>4448.3994140625</v>
      </c>
      <c r="M467" s="197" t="n">
        <v>4448.3994140625</v>
      </c>
      <c r="N467" s="197" t="n">
        <v>6680.0</v>
      </c>
      <c r="O467" s="197" t="n">
        <v>6662.51025390625</v>
      </c>
      <c r="P467" s="197" t="n">
        <v>6680.0</v>
      </c>
      <c r="Q467" s="197" t="n">
        <v>16773.68359375</v>
      </c>
      <c r="R467" s="197" t="n">
        <v>1338.2216796875</v>
      </c>
      <c r="S467" s="197" t="n">
        <v>0.0</v>
      </c>
      <c r="T467" s="197" t="n">
        <v>0.0</v>
      </c>
      <c r="U467" s="197" t="n">
        <v>-85.15254974365234</v>
      </c>
      <c r="V467" s="197" t="n">
        <v>26.025352478027344</v>
      </c>
      <c r="W467" s="197" t="n">
        <v>0.0</v>
      </c>
      <c r="X467" s="197" t="n">
        <v>0.0</v>
      </c>
      <c r="Y467" s="197" t="n">
        <v>0.0</v>
      </c>
      <c r="Z467" s="197" t="n">
        <v>4000.0</v>
      </c>
      <c r="AA467" s="197" t="n">
        <v>0.0</v>
      </c>
      <c r="AB467" s="197" t="n">
        <v>17.489660263061523</v>
      </c>
      <c r="AC467" s="197" t="n">
        <v>0.0</v>
      </c>
      <c r="AD467" s="197" t="n">
        <v>0.6499999761581421</v>
      </c>
      <c r="AE467" s="197" t="n">
        <v>11874.18359375</v>
      </c>
      <c r="AF467" s="197" t="n">
        <v>2783.076171875</v>
      </c>
      <c r="AG467" s="197" t="n">
        <v>9251.1591796875</v>
      </c>
      <c r="AH467" s="197" t="n">
        <v>559.6364135742188</v>
      </c>
      <c r="AI467" s="197" t="n">
        <v>0.0</v>
      </c>
      <c r="AJ467" s="197" t="n">
        <v>6693.05224609375</v>
      </c>
      <c r="AK467" s="197" t="n">
        <v>6678.599609375</v>
      </c>
      <c r="AL467" s="197" t="n">
        <v>6680.0</v>
      </c>
      <c r="AM467" s="197" t="n">
        <v>4448.3994140625</v>
      </c>
      <c r="AN467" s="197" t="n">
        <v>0.0</v>
      </c>
      <c r="AO467" s="197" t="n">
        <v>0.0</v>
      </c>
      <c r="AP467" s="197" t="n">
        <v>0.0</v>
      </c>
      <c r="AQ467" s="197" t="n">
        <v>92.8800048828125</v>
      </c>
      <c r="AR467" s="197" t="n">
        <v>968.8446044921875</v>
      </c>
      <c r="AS467" s="197" t="n">
        <v>0.8006832599639893</v>
      </c>
      <c r="AT467" s="197" t="n">
        <v>-1747.4532470703125</v>
      </c>
      <c r="AU467" s="197" t="n">
        <v>2182.45263671875</v>
      </c>
      <c r="AV467" s="197" t="n">
        <v>11805.3125</v>
      </c>
      <c r="AW467" s="197" t="n">
        <v>3344.8388671875</v>
      </c>
      <c r="AX467" s="197" t="n">
        <v>1.2693461179733276</v>
      </c>
      <c r="AY467" s="197" t="n">
        <v>-4923.7939453125</v>
      </c>
      <c r="AZ467" s="197" t="n">
        <v>0.0</v>
      </c>
      <c r="BA467" s="197" t="n">
        <v>16561.79296875</v>
      </c>
      <c r="BB467" s="197" t="n">
        <v>-90.2088851928711</v>
      </c>
      <c r="BC467" s="197" t="n">
        <v>0.0</v>
      </c>
      <c r="BD467" s="197" t="n">
        <v>0.5632650852203369</v>
      </c>
      <c r="BE467" s="197" t="n">
        <v>0.6434183716773987</v>
      </c>
      <c r="BF467" s="197" t="n">
        <v>999998.0</v>
      </c>
      <c r="BG467" s="197" t="n">
        <v>5092.5947265625</v>
      </c>
      <c r="BH467" s="197" t="n">
        <v>4491.4404296875</v>
      </c>
      <c r="BI467" s="197" t="n">
        <v>0.0</v>
      </c>
      <c r="BJ467" s="197" t="n">
        <v>999999.0</v>
      </c>
      <c r="BK467" s="197" t="n">
        <v>14626.701171875</v>
      </c>
      <c r="BL467" s="197" t="n">
        <v>15382.26171875</v>
      </c>
      <c r="BM467" s="197" t="n">
        <v>0.0</v>
      </c>
      <c r="BN467" s="197" t="n">
        <v>-2020.4984130859375</v>
      </c>
      <c r="BO467" s="197" t="n">
        <v>-2421.08984375</v>
      </c>
      <c r="BP467" s="197" t="n">
        <v>0.0</v>
      </c>
      <c r="BQ467" s="197" t="n">
        <v>999999.0</v>
      </c>
      <c r="BR467" s="197" t="n">
        <v>0.0</v>
      </c>
      <c r="BS467" s="197" t="n">
        <v>999999.0</v>
      </c>
      <c r="BT467" s="197" t="n">
        <v>0.0</v>
      </c>
      <c r="BU467" s="197" t="n">
        <v>783.718994140625</v>
      </c>
      <c r="BV467" s="197" t="n">
        <v>371.11419677734375</v>
      </c>
      <c r="BW467" s="197" t="n">
        <v>1490.0</v>
      </c>
      <c r="BX467" s="197" t="n">
        <v>510.1104431152344</v>
      </c>
      <c r="BY467" s="197" t="n">
        <v>495.75115966796875</v>
      </c>
      <c r="BZ467" s="197" t="n">
        <v>1990.0</v>
      </c>
      <c r="CA467" s="197" t="n">
        <v>321.9208984375</v>
      </c>
      <c r="CB467" s="197" t="n">
        <v>294.7096252441406</v>
      </c>
      <c r="CC467" s="197" t="n">
        <v>964.9122924804688</v>
      </c>
      <c r="CD467" s="197" t="n">
        <v>3189.23681640625</v>
      </c>
      <c r="CE467" s="197" t="n">
        <v>2977.83203125</v>
      </c>
      <c r="CF467" s="197" t="n">
        <v>99000.0</v>
      </c>
      <c r="CG467" s="197" t="n">
        <v>15928.2646484375</v>
      </c>
      <c r="CH467" s="197" t="n">
        <v>6680.0</v>
      </c>
      <c r="CI467" s="197" t="n">
        <v>4448.3994140625</v>
      </c>
      <c r="CJ467" s="197" t="n">
        <v>11128.3994140625</v>
      </c>
      <c r="CK467" s="197" t="n">
        <v>20000.0</v>
      </c>
      <c r="CL467" s="197" t="n">
        <v>20000.0</v>
      </c>
      <c r="CM467" s="197" t="n">
        <v>20000.0</v>
      </c>
      <c r="CN467" s="197" t="n">
        <v>20000.0</v>
      </c>
      <c r="CO467" s="197" t="n">
        <v>20000.0</v>
      </c>
      <c r="CP467" s="197" t="n">
        <v>20000.0</v>
      </c>
      <c r="CQ467" s="197" t="n">
        <v>20000.0</v>
      </c>
      <c r="CR467" s="197" t="n">
        <v>5000.0</v>
      </c>
      <c r="CS467" s="197" t="n">
        <v>31.0</v>
      </c>
      <c r="CT467" s="197" t="n">
        <v>31.0</v>
      </c>
      <c r="CU467" s="197" t="n">
        <v>669.11083984375</v>
      </c>
    </row>
    <row r="468" spans="2:99">
      <c r="B468" s="122" t="s">
        <v>868</v>
      </c>
      <c r="C468" s="197" t="n">
        <v>3400.0</v>
      </c>
      <c r="D468" s="197" t="n">
        <v>3350.0</v>
      </c>
      <c r="E468" s="197" t="n">
        <v>650.0</v>
      </c>
      <c r="F468" s="122" t="s">
        <v>868</v>
      </c>
      <c r="G468" s="197" t="n">
        <v>2913.088134765625</v>
      </c>
      <c r="H468" s="197" t="n">
        <v>1742.81494140625</v>
      </c>
      <c r="I468" s="197" t="n">
        <v>358.86907958984375</v>
      </c>
      <c r="J468" s="197" t="n">
        <v>107.34999084472656</v>
      </c>
      <c r="K468" s="197" t="n">
        <v>198.73773193359375</v>
      </c>
      <c r="L468" s="197" t="n">
        <v>4328.115234375</v>
      </c>
      <c r="M468" s="197" t="n">
        <v>4328.115234375</v>
      </c>
      <c r="N468" s="197" t="n">
        <v>5536.84375</v>
      </c>
      <c r="O468" s="197" t="n">
        <v>4628.4296875</v>
      </c>
      <c r="P468" s="197" t="n">
        <v>4928.74462890625</v>
      </c>
      <c r="Q468" s="197" t="n">
        <v>13060.494140625</v>
      </c>
      <c r="R468" s="197" t="n">
        <v>1939.1884765625</v>
      </c>
      <c r="S468" s="197" t="n">
        <v>0.0</v>
      </c>
      <c r="T468" s="197" t="n">
        <v>0.0</v>
      </c>
      <c r="U468" s="197" t="n">
        <v>99.13648986816406</v>
      </c>
      <c r="V468" s="197" t="n">
        <v>1379.9547119140625</v>
      </c>
      <c r="W468" s="197" t="n">
        <v>527.9666137695312</v>
      </c>
      <c r="X468" s="197" t="n">
        <v>524.5499877929688</v>
      </c>
      <c r="Y468" s="197" t="n">
        <v>324.19287109375</v>
      </c>
      <c r="Z468" s="197" t="n">
        <v>3000.0</v>
      </c>
      <c r="AA468" s="197" t="n">
        <v>1.0</v>
      </c>
      <c r="AB468" s="197" t="n">
        <v>300.3146667480469</v>
      </c>
      <c r="AC468" s="197" t="n">
        <v>0.0</v>
      </c>
      <c r="AD468" s="197" t="n">
        <v>0.6499999761581421</v>
      </c>
      <c r="AE468" s="197" t="n">
        <v>9864.958984375</v>
      </c>
      <c r="AF468" s="197" t="n">
        <v>935.5375366210938</v>
      </c>
      <c r="AG468" s="197" t="n">
        <v>2524.8408203125</v>
      </c>
      <c r="AH468" s="197" t="n">
        <v>477.06732177734375</v>
      </c>
      <c r="AI468" s="197" t="n">
        <v>0.0</v>
      </c>
      <c r="AJ468" s="197" t="n">
        <v>1290.6109619140625</v>
      </c>
      <c r="AK468" s="197" t="n">
        <v>1489.522705078125</v>
      </c>
      <c r="AL468" s="197" t="n">
        <v>6680.0</v>
      </c>
      <c r="AM468" s="197" t="n">
        <v>4328.115234375</v>
      </c>
      <c r="AN468" s="197" t="n">
        <v>0.0</v>
      </c>
      <c r="AO468" s="197" t="n">
        <v>0.0</v>
      </c>
      <c r="AP468" s="197" t="n">
        <v>0.0</v>
      </c>
      <c r="AQ468" s="197" t="n">
        <v>92.8800048828125</v>
      </c>
      <c r="AR468" s="197" t="n">
        <v>449.4364318847656</v>
      </c>
      <c r="AS468" s="197" t="n">
        <v>0.0</v>
      </c>
      <c r="AT468" s="197" t="n">
        <v>999999.0</v>
      </c>
      <c r="AU468" s="197" t="n">
        <v>0.0</v>
      </c>
      <c r="AV468" s="197" t="n">
        <v>999999.0</v>
      </c>
      <c r="AW468" s="197" t="n">
        <v>0.0</v>
      </c>
      <c r="AX468" s="197" t="n">
        <v>0.0</v>
      </c>
      <c r="AY468" s="197" t="n">
        <v>999999.0</v>
      </c>
      <c r="AZ468" s="197" t="n">
        <v>0.0</v>
      </c>
      <c r="BA468" s="197" t="n">
        <v>999999.0</v>
      </c>
      <c r="BB468" s="197" t="n">
        <v>0.0</v>
      </c>
      <c r="BC468" s="197" t="n">
        <v>0.0</v>
      </c>
      <c r="BD468" s="197" t="n">
        <v>0.5791135430335999</v>
      </c>
      <c r="BE468" s="197" t="n">
        <v>0.7220031023025513</v>
      </c>
      <c r="BF468" s="197" t="n">
        <v>999998.0</v>
      </c>
      <c r="BG468" s="197" t="n">
        <v>3733.281005859375</v>
      </c>
      <c r="BH468" s="197" t="n">
        <v>2420.463623046875</v>
      </c>
      <c r="BI468" s="197" t="n">
        <v>0.0</v>
      </c>
      <c r="BJ468" s="197" t="n">
        <v>999999.0</v>
      </c>
      <c r="BK468" s="197" t="n">
        <v>11393.2744140625</v>
      </c>
      <c r="BL468" s="197" t="n">
        <v>11970.4716796875</v>
      </c>
      <c r="BM468" s="197" t="n">
        <v>0.0</v>
      </c>
      <c r="BN468" s="197" t="n">
        <v>1852.2159423828125</v>
      </c>
      <c r="BO468" s="197" t="n">
        <v>1575.06591796875</v>
      </c>
      <c r="BP468" s="197" t="n">
        <v>0.0</v>
      </c>
      <c r="BQ468" s="197" t="n">
        <v>999999.0</v>
      </c>
      <c r="BR468" s="197" t="n">
        <v>0.0</v>
      </c>
      <c r="BS468" s="197" t="n">
        <v>999999.0</v>
      </c>
      <c r="BT468" s="197" t="n">
        <v>0.0</v>
      </c>
      <c r="BU468" s="197" t="n">
        <v>1393.130615234375</v>
      </c>
      <c r="BV468" s="197" t="n">
        <v>748.2466430664062</v>
      </c>
      <c r="BW468" s="197" t="n">
        <v>99000.0</v>
      </c>
      <c r="BX468" s="197" t="n">
        <v>859.8230590820312</v>
      </c>
      <c r="BY468" s="197" t="n">
        <v>488.8211364746094</v>
      </c>
      <c r="BZ468" s="197" t="n">
        <v>99000.0</v>
      </c>
      <c r="CA468" s="197" t="n">
        <v>470.85296630859375</v>
      </c>
      <c r="CB468" s="197" t="n">
        <v>316.7450256347656</v>
      </c>
      <c r="CC468" s="197" t="n">
        <v>964.9122924804688</v>
      </c>
      <c r="CD468" s="197" t="n">
        <v>4683.671875</v>
      </c>
      <c r="CE468" s="197" t="n">
        <v>3070.646240234375</v>
      </c>
      <c r="CF468" s="197" t="n">
        <v>99000.0</v>
      </c>
      <c r="CG468" s="197" t="n">
        <v>12124.95703125</v>
      </c>
      <c r="CH468" s="197" t="n">
        <v>6680.0</v>
      </c>
      <c r="CI468" s="197" t="n">
        <v>4171.49169921875</v>
      </c>
      <c r="CJ468" s="197" t="n">
        <v>10851.4921875</v>
      </c>
      <c r="CK468" s="197" t="n">
        <v>20000.0</v>
      </c>
      <c r="CL468" s="197" t="n">
        <v>20000.0</v>
      </c>
      <c r="CM468" s="197" t="n">
        <v>20000.0</v>
      </c>
      <c r="CN468" s="197" t="n">
        <v>20000.0</v>
      </c>
      <c r="CO468" s="197" t="n">
        <v>20000.0</v>
      </c>
      <c r="CP468" s="197" t="n">
        <v>20000.0</v>
      </c>
      <c r="CQ468" s="197" t="n">
        <v>20000.0</v>
      </c>
      <c r="CR468" s="197" t="n">
        <v>5000.0</v>
      </c>
      <c r="CS468" s="197" t="n">
        <v>30.0</v>
      </c>
      <c r="CT468" s="197" t="n">
        <v>30.0</v>
      </c>
      <c r="CU468" s="197" t="n">
        <v>969.59423828125</v>
      </c>
    </row>
    <row r="469" spans="2:99">
      <c r="B469" s="122" t="s">
        <v>869</v>
      </c>
      <c r="C469" s="197" t="n">
        <v>3250.0</v>
      </c>
      <c r="D469" s="197" t="n">
        <v>3163.0</v>
      </c>
      <c r="E469" s="197" t="n">
        <v>720.0</v>
      </c>
      <c r="F469" s="122" t="s">
        <v>869</v>
      </c>
      <c r="G469" s="197" t="n">
        <v>2826.74365234375</v>
      </c>
      <c r="H469" s="197" t="n">
        <v>1606.9378662109375</v>
      </c>
      <c r="I469" s="197" t="n">
        <v>321.6404113769531</v>
      </c>
      <c r="J469" s="197" t="n">
        <v>174.72463989257812</v>
      </c>
      <c r="K469" s="197" t="n">
        <v>222.4783935546875</v>
      </c>
      <c r="L469" s="197" t="n">
        <v>3753.083740234375</v>
      </c>
      <c r="M469" s="197" t="n">
        <v>3753.083740234375</v>
      </c>
      <c r="N469" s="197" t="n">
        <v>2849.4150390625</v>
      </c>
      <c r="O469" s="197" t="n">
        <v>2849.4150390625</v>
      </c>
      <c r="P469" s="197" t="n">
        <v>2849.4150390625</v>
      </c>
      <c r="Q469" s="197" t="n">
        <v>9573.7958984375</v>
      </c>
      <c r="R469" s="197" t="n">
        <v>2300.271240234375</v>
      </c>
      <c r="S469" s="197" t="n">
        <v>0.0</v>
      </c>
      <c r="T469" s="197" t="n">
        <v>0.0</v>
      </c>
      <c r="U469" s="197" t="n">
        <v>-90.69424438476562</v>
      </c>
      <c r="V469" s="197" t="n">
        <v>0.0</v>
      </c>
      <c r="W469" s="197" t="n">
        <v>0.0</v>
      </c>
      <c r="X469" s="197" t="n">
        <v>0.0</v>
      </c>
      <c r="Y469" s="197" t="n">
        <v>0.0</v>
      </c>
      <c r="Z469" s="197" t="n">
        <v>4000.0</v>
      </c>
      <c r="AA469" s="197" t="n">
        <v>1.0</v>
      </c>
      <c r="AB469" s="197" t="n">
        <v>0.0</v>
      </c>
      <c r="AC469" s="197" t="n">
        <v>0.0</v>
      </c>
      <c r="AD469" s="197" t="n">
        <v>0.6499999761581421</v>
      </c>
      <c r="AE469" s="197" t="n">
        <v>7803.2705078125</v>
      </c>
      <c r="AF469" s="197" t="n">
        <v>0.0</v>
      </c>
      <c r="AG469" s="197" t="n">
        <v>1779.9620361328125</v>
      </c>
      <c r="AH469" s="197" t="n">
        <v>782.8192749023438</v>
      </c>
      <c r="AI469" s="197" t="n">
        <v>0.0</v>
      </c>
      <c r="AJ469" s="197" t="n">
        <v>556.713134765625</v>
      </c>
      <c r="AK469" s="197" t="n">
        <v>555.384033203125</v>
      </c>
      <c r="AL469" s="197" t="n">
        <v>6680.0</v>
      </c>
      <c r="AM469" s="197" t="n">
        <v>4261.0859375</v>
      </c>
      <c r="AN469" s="197" t="n">
        <v>0.0</v>
      </c>
      <c r="AO469" s="197" t="n">
        <v>0.0</v>
      </c>
      <c r="AP469" s="197" t="n">
        <v>0.0</v>
      </c>
      <c r="AQ469" s="197" t="n">
        <v>150.1123046875</v>
      </c>
      <c r="AR469" s="197" t="n">
        <v>222.4783935546875</v>
      </c>
      <c r="AS469" s="197" t="n">
        <v>0.0</v>
      </c>
      <c r="AT469" s="197" t="n">
        <v>999999.0</v>
      </c>
      <c r="AU469" s="197" t="n">
        <v>0.0</v>
      </c>
      <c r="AV469" s="197" t="n">
        <v>999999.0</v>
      </c>
      <c r="AW469" s="197" t="n">
        <v>0.0</v>
      </c>
      <c r="AX469" s="197" t="n">
        <v>0.0</v>
      </c>
      <c r="AY469" s="197" t="n">
        <v>999999.0</v>
      </c>
      <c r="AZ469" s="197" t="n">
        <v>0.0</v>
      </c>
      <c r="BA469" s="197" t="n">
        <v>999999.0</v>
      </c>
      <c r="BB469" s="197" t="n">
        <v>0.0</v>
      </c>
      <c r="BC469" s="197" t="n">
        <v>0.0</v>
      </c>
      <c r="BD469" s="197" t="n">
        <v>0.5133592486381531</v>
      </c>
      <c r="BE469" s="197" t="n">
        <v>0.631417453289032</v>
      </c>
      <c r="BF469" s="197" t="n">
        <v>999998.0</v>
      </c>
      <c r="BG469" s="197" t="n">
        <v>4203.97998046875</v>
      </c>
      <c r="BH469" s="197" t="n">
        <v>3072.8232421875</v>
      </c>
      <c r="BI469" s="197" t="n">
        <v>0.0</v>
      </c>
      <c r="BJ469" s="197" t="n">
        <v>999999.0</v>
      </c>
      <c r="BK469" s="197" t="n">
        <v>9138.494140625</v>
      </c>
      <c r="BL469" s="197" t="n">
        <v>9142.1376953125</v>
      </c>
      <c r="BM469" s="197" t="n">
        <v>0.0</v>
      </c>
      <c r="BN469" s="197" t="n">
        <v>-915.1766967773438</v>
      </c>
      <c r="BO469" s="197" t="n">
        <v>2.702427625656128</v>
      </c>
      <c r="BP469" s="197" t="n">
        <v>1.1187037229537964</v>
      </c>
      <c r="BQ469" s="197" t="n">
        <v>4924.560546875</v>
      </c>
      <c r="BR469" s="197" t="n">
        <v>0.0</v>
      </c>
      <c r="BS469" s="197" t="n">
        <v>999999.0</v>
      </c>
      <c r="BT469" s="197" t="n">
        <v>0.0</v>
      </c>
      <c r="BU469" s="197" t="n">
        <v>2075.947998046875</v>
      </c>
      <c r="BV469" s="197" t="n">
        <v>1373.9627685546875</v>
      </c>
      <c r="BW469" s="197" t="n">
        <v>99000.0</v>
      </c>
      <c r="BX469" s="197" t="n">
        <v>1525.05322265625</v>
      </c>
      <c r="BY469" s="197" t="n">
        <v>854.0709228515625</v>
      </c>
      <c r="BZ469" s="197" t="n">
        <v>99000.0</v>
      </c>
      <c r="CA469" s="197" t="n">
        <v>756.981201171875</v>
      </c>
      <c r="CB469" s="197" t="n">
        <v>461.6957092285156</v>
      </c>
      <c r="CC469" s="197" t="n">
        <v>964.9122924804688</v>
      </c>
      <c r="CD469" s="197" t="n">
        <v>6817.07958984375</v>
      </c>
      <c r="CE469" s="197" t="n">
        <v>4661.35693359375</v>
      </c>
      <c r="CF469" s="197" t="n">
        <v>19000.0</v>
      </c>
      <c r="CG469" s="197" t="n">
        <v>5014.57763671875</v>
      </c>
      <c r="CH469" s="197" t="n">
        <v>2883.842529296875</v>
      </c>
      <c r="CI469" s="197" t="n">
        <v>3379.52490234375</v>
      </c>
      <c r="CJ469" s="197" t="n">
        <v>6263.36767578125</v>
      </c>
      <c r="CK469" s="197" t="n">
        <v>20000.0</v>
      </c>
      <c r="CL469" s="197" t="n">
        <v>20000.0</v>
      </c>
      <c r="CM469" s="197" t="n">
        <v>20000.0</v>
      </c>
      <c r="CN469" s="197" t="n">
        <v>20000.0</v>
      </c>
      <c r="CO469" s="197" t="n">
        <v>20000.0</v>
      </c>
      <c r="CP469" s="197" t="n">
        <v>20000.0</v>
      </c>
      <c r="CQ469" s="197" t="n">
        <v>20000.0</v>
      </c>
      <c r="CR469" s="197" t="n">
        <v>5000.0</v>
      </c>
      <c r="CS469" s="197" t="n">
        <v>31.0</v>
      </c>
      <c r="CT469" s="197" t="n">
        <v>31.0</v>
      </c>
      <c r="CU469" s="197" t="n">
        <v>1150.1356201171875</v>
      </c>
    </row>
    <row r="470" spans="2:99">
      <c r="B470" s="122" t="s">
        <v>870</v>
      </c>
      <c r="C470" s="197" t="n">
        <v>3252.0</v>
      </c>
      <c r="D470" s="197" t="n">
        <v>3163.0</v>
      </c>
      <c r="E470" s="197" t="n">
        <v>575.0</v>
      </c>
      <c r="F470" s="122" t="s">
        <v>870</v>
      </c>
      <c r="G470" s="197" t="n">
        <v>2667.093017578125</v>
      </c>
      <c r="H470" s="197" t="n">
        <v>1458.8348388671875</v>
      </c>
      <c r="I470" s="197" t="n">
        <v>284.8706359863281</v>
      </c>
      <c r="J470" s="197" t="n">
        <v>300.224609375</v>
      </c>
      <c r="K470" s="197" t="n">
        <v>246.2190704345703</v>
      </c>
      <c r="L470" s="197" t="n">
        <v>3623.8369140625</v>
      </c>
      <c r="M470" s="197" t="n">
        <v>3623.8369140625</v>
      </c>
      <c r="N470" s="197" t="n">
        <v>2357.1884765625</v>
      </c>
      <c r="O470" s="197" t="n">
        <v>2357.1884765625</v>
      </c>
      <c r="P470" s="197" t="n">
        <v>2357.1884765625</v>
      </c>
      <c r="Q470" s="197" t="n">
        <v>9516.3232421875</v>
      </c>
      <c r="R470" s="197" t="n">
        <v>1796.6864013671875</v>
      </c>
      <c r="S470" s="197" t="n">
        <v>0.0</v>
      </c>
      <c r="T470" s="197" t="n">
        <v>0.0</v>
      </c>
      <c r="U470" s="197" t="n">
        <v>-71.82283782958984</v>
      </c>
      <c r="V470" s="197" t="n">
        <v>0.0</v>
      </c>
      <c r="W470" s="197" t="n">
        <v>0.0</v>
      </c>
      <c r="X470" s="197" t="n">
        <v>0.0</v>
      </c>
      <c r="Y470" s="197" t="n">
        <v>0.0</v>
      </c>
      <c r="Z470" s="197" t="n">
        <v>4500.0</v>
      </c>
      <c r="AA470" s="197" t="n">
        <v>0.0</v>
      </c>
      <c r="AB470" s="197" t="n">
        <v>0.0</v>
      </c>
      <c r="AC470" s="197" t="n">
        <v>0.0</v>
      </c>
      <c r="AD470" s="197" t="n">
        <v>0.6499999761581421</v>
      </c>
      <c r="AE470" s="197" t="n">
        <v>7473.63671875</v>
      </c>
      <c r="AF470" s="197" t="n">
        <v>641.1095581054688</v>
      </c>
      <c r="AG470" s="197" t="n">
        <v>2546.93896484375</v>
      </c>
      <c r="AH470" s="197" t="n">
        <v>840.8906860351562</v>
      </c>
      <c r="AI470" s="197" t="n">
        <v>0.0</v>
      </c>
      <c r="AJ470" s="197" t="n">
        <v>502.8041687011719</v>
      </c>
      <c r="AK470" s="197" t="n">
        <v>499.08282470703125</v>
      </c>
      <c r="AL470" s="197" t="n">
        <v>6680.0</v>
      </c>
      <c r="AM470" s="197" t="n">
        <v>4224.0537109375</v>
      </c>
      <c r="AN470" s="197" t="n">
        <v>0.0</v>
      </c>
      <c r="AO470" s="197" t="n">
        <v>0.0</v>
      </c>
      <c r="AP470" s="197" t="n">
        <v>0.0</v>
      </c>
      <c r="AQ470" s="197" t="n">
        <v>300.224609375</v>
      </c>
      <c r="AR470" s="197" t="n">
        <v>246.2190704345703</v>
      </c>
      <c r="AS470" s="197" t="n">
        <v>0.0</v>
      </c>
      <c r="AT470" s="197" t="n">
        <v>999999.0</v>
      </c>
      <c r="AU470" s="197" t="n">
        <v>0.0</v>
      </c>
      <c r="AV470" s="197" t="n">
        <v>999999.0</v>
      </c>
      <c r="AW470" s="197" t="n">
        <v>0.0</v>
      </c>
      <c r="AX470" s="197" t="n">
        <v>0.0</v>
      </c>
      <c r="AY470" s="197" t="n">
        <v>999999.0</v>
      </c>
      <c r="AZ470" s="197" t="n">
        <v>0.0</v>
      </c>
      <c r="BA470" s="197" t="n">
        <v>999999.0</v>
      </c>
      <c r="BB470" s="197" t="n">
        <v>0.0</v>
      </c>
      <c r="BC470" s="197" t="n">
        <v>0.0</v>
      </c>
      <c r="BD470" s="197" t="n">
        <v>0.53595370054245</v>
      </c>
      <c r="BE470" s="197" t="n">
        <v>0.6150224208831787</v>
      </c>
      <c r="BF470" s="197" t="n">
        <v>999998.0</v>
      </c>
      <c r="BG470" s="197" t="n">
        <v>3554.265625</v>
      </c>
      <c r="BH470" s="197" t="n">
        <v>2745.81005859375</v>
      </c>
      <c r="BI470" s="197" t="n">
        <v>0.0</v>
      </c>
      <c r="BJ470" s="197" t="n">
        <v>999999.0</v>
      </c>
      <c r="BK470" s="197" t="n">
        <v>8666.490234375</v>
      </c>
      <c r="BL470" s="197" t="n">
        <v>8612.236328125</v>
      </c>
      <c r="BM470" s="197" t="n">
        <v>0.0</v>
      </c>
      <c r="BN470" s="197" t="n">
        <v>-506.2650451660156</v>
      </c>
      <c r="BO470" s="197" t="n">
        <v>226.12815856933594</v>
      </c>
      <c r="BP470" s="197" t="n">
        <v>1.2156985998153687</v>
      </c>
      <c r="BQ470" s="197" t="n">
        <v>1938.2989501953125</v>
      </c>
      <c r="BR470" s="197" t="n">
        <v>0.0</v>
      </c>
      <c r="BS470" s="197" t="n">
        <v>999999.0</v>
      </c>
      <c r="BT470" s="197" t="n">
        <v>0.0</v>
      </c>
      <c r="BU470" s="197" t="n">
        <v>1945.0458984375</v>
      </c>
      <c r="BV470" s="197" t="n">
        <v>2102.681396484375</v>
      </c>
      <c r="BW470" s="197" t="n">
        <v>99000.0</v>
      </c>
      <c r="BX470" s="197" t="n">
        <v>2230.166748046875</v>
      </c>
      <c r="BY470" s="197" t="n">
        <v>1551.061279296875</v>
      </c>
      <c r="BZ470" s="197" t="n">
        <v>99000.0</v>
      </c>
      <c r="CA470" s="197" t="n">
        <v>705.1666870117188</v>
      </c>
      <c r="CB470" s="197" t="n">
        <v>764.7432250976562</v>
      </c>
      <c r="CC470" s="197" t="n">
        <v>964.9122924804688</v>
      </c>
      <c r="CD470" s="197" t="n">
        <v>8527.4716796875</v>
      </c>
      <c r="CE470" s="197" t="n">
        <v>6877.94091796875</v>
      </c>
      <c r="CF470" s="197" t="n">
        <v>15500.0</v>
      </c>
      <c r="CG470" s="197" t="n">
        <v>5730.955078125</v>
      </c>
      <c r="CH470" s="197" t="n">
        <v>2608.26513671875</v>
      </c>
      <c r="CI470" s="197" t="n">
        <v>3675.885009765625</v>
      </c>
      <c r="CJ470" s="197" t="n">
        <v>6284.14990234375</v>
      </c>
      <c r="CK470" s="197" t="n">
        <v>20000.0</v>
      </c>
      <c r="CL470" s="197" t="n">
        <v>20000.0</v>
      </c>
      <c r="CM470" s="197" t="n">
        <v>20000.0</v>
      </c>
      <c r="CN470" s="197" t="n">
        <v>20000.0</v>
      </c>
      <c r="CO470" s="197" t="n">
        <v>20000.0</v>
      </c>
      <c r="CP470" s="197" t="n">
        <v>20000.0</v>
      </c>
      <c r="CQ470" s="197" t="n">
        <v>20000.0</v>
      </c>
      <c r="CR470" s="197" t="n">
        <v>5000.0</v>
      </c>
      <c r="CS470" s="197" t="n">
        <v>19.0</v>
      </c>
      <c r="CT470" s="197" t="n">
        <v>19.0</v>
      </c>
      <c r="CU470" s="197" t="n">
        <v>898.3432006835938</v>
      </c>
    </row>
    <row r="471" spans="2:99">
      <c r="B471" s="122" t="s">
        <v>871</v>
      </c>
      <c r="C471" s="197" t="n">
        <v>3370.0</v>
      </c>
      <c r="D471" s="197" t="n">
        <v>3163.0</v>
      </c>
      <c r="E471" s="197" t="n">
        <v>575.0</v>
      </c>
      <c r="F471" s="122" t="s">
        <v>871</v>
      </c>
      <c r="G471" s="197" t="n">
        <v>2632.0673828125</v>
      </c>
      <c r="H471" s="197" t="n">
        <v>1408.5576171875</v>
      </c>
      <c r="I471" s="197" t="n">
        <v>252.89083862304688</v>
      </c>
      <c r="J471" s="197" t="n">
        <v>450.3369140625</v>
      </c>
      <c r="K471" s="197" t="n">
        <v>305.23162841796875</v>
      </c>
      <c r="L471" s="197" t="n">
        <v>3438.63818359375</v>
      </c>
      <c r="M471" s="197" t="n">
        <v>3438.63818359375</v>
      </c>
      <c r="N471" s="197" t="n">
        <v>2576.859619140625</v>
      </c>
      <c r="O471" s="197" t="n">
        <v>2576.859619140625</v>
      </c>
      <c r="P471" s="197" t="n">
        <v>2576.859619140625</v>
      </c>
      <c r="Q471" s="197" t="n">
        <v>9381.1953125</v>
      </c>
      <c r="R471" s="197" t="n">
        <v>1694.46337890625</v>
      </c>
      <c r="S471" s="197" t="n">
        <v>0.0</v>
      </c>
      <c r="T471" s="197" t="n">
        <v>0.0</v>
      </c>
      <c r="U471" s="197" t="n">
        <v>112.4776840209961</v>
      </c>
      <c r="V471" s="197" t="n">
        <v>0.8645637035369873</v>
      </c>
      <c r="W471" s="197" t="n">
        <v>0.8645637035369873</v>
      </c>
      <c r="X471" s="197" t="n">
        <v>0.0</v>
      </c>
      <c r="Y471" s="197" t="n">
        <v>0.0</v>
      </c>
      <c r="Z471" s="197" t="n">
        <v>4500.0</v>
      </c>
      <c r="AA471" s="197" t="n">
        <v>1.0</v>
      </c>
      <c r="AB471" s="197" t="n">
        <v>0.0</v>
      </c>
      <c r="AC471" s="197" t="n">
        <v>0.0</v>
      </c>
      <c r="AD471" s="197" t="n">
        <v>0.6499999761581421</v>
      </c>
      <c r="AE471" s="197" t="n">
        <v>7373.677734375</v>
      </c>
      <c r="AF471" s="197" t="n">
        <v>0.0</v>
      </c>
      <c r="AG471" s="197" t="n">
        <v>663.96630859375</v>
      </c>
      <c r="AH471" s="197" t="n">
        <v>878.5594482421875</v>
      </c>
      <c r="AI471" s="197" t="n">
        <v>0.0</v>
      </c>
      <c r="AJ471" s="197" t="n">
        <v>0.0</v>
      </c>
      <c r="AK471" s="197" t="n">
        <v>40.98405838012695</v>
      </c>
      <c r="AL471" s="197" t="n">
        <v>6989.74072265625</v>
      </c>
      <c r="AM471" s="197" t="n">
        <v>4213.64404296875</v>
      </c>
      <c r="AN471" s="197" t="n">
        <v>0.0</v>
      </c>
      <c r="AO471" s="197" t="n">
        <v>0.0</v>
      </c>
      <c r="AP471" s="197" t="n">
        <v>0.0</v>
      </c>
      <c r="AQ471" s="197" t="n">
        <v>450.3369140625</v>
      </c>
      <c r="AR471" s="197" t="n">
        <v>269.959716796875</v>
      </c>
      <c r="AS471" s="197" t="n">
        <v>0.0</v>
      </c>
      <c r="AT471" s="197" t="n">
        <v>999999.0</v>
      </c>
      <c r="AU471" s="197" t="n">
        <v>0.0</v>
      </c>
      <c r="AV471" s="197" t="n">
        <v>999999.0</v>
      </c>
      <c r="AW471" s="197" t="n">
        <v>0.0</v>
      </c>
      <c r="AX471" s="197" t="n">
        <v>0.0</v>
      </c>
      <c r="AY471" s="197" t="n">
        <v>999999.0</v>
      </c>
      <c r="AZ471" s="197" t="n">
        <v>0.0</v>
      </c>
      <c r="BA471" s="197" t="n">
        <v>999999.0</v>
      </c>
      <c r="BB471" s="197" t="n">
        <v>0.0</v>
      </c>
      <c r="BC471" s="197" t="n">
        <v>0.0</v>
      </c>
      <c r="BD471" s="197" t="n">
        <v>0.5115340948104858</v>
      </c>
      <c r="BE471" s="197" t="n">
        <v>0.5929389595985413</v>
      </c>
      <c r="BF471" s="197" t="n">
        <v>999998.0</v>
      </c>
      <c r="BG471" s="197" t="n">
        <v>2288.32470703125</v>
      </c>
      <c r="BH471" s="197" t="n">
        <v>1203.1280517578125</v>
      </c>
      <c r="BI471" s="197" t="n">
        <v>0.0</v>
      </c>
      <c r="BJ471" s="197" t="n">
        <v>999999.0</v>
      </c>
      <c r="BK471" s="197" t="n">
        <v>7139.1865234375</v>
      </c>
      <c r="BL471" s="197" t="n">
        <v>6825.94970703125</v>
      </c>
      <c r="BM471" s="197" t="n">
        <v>0.0</v>
      </c>
      <c r="BN471" s="197" t="n">
        <v>2387.637451171875</v>
      </c>
      <c r="BO471" s="197" t="n">
        <v>3217.50244140625</v>
      </c>
      <c r="BP471" s="197" t="n">
        <v>1.182373285293579</v>
      </c>
      <c r="BQ471" s="197" t="n">
        <v>1722.33447265625</v>
      </c>
      <c r="BR471" s="197" t="n">
        <v>0.0</v>
      </c>
      <c r="BS471" s="197" t="n">
        <v>999999.0</v>
      </c>
      <c r="BT471" s="197" t="n">
        <v>0.0</v>
      </c>
      <c r="BU471" s="197" t="n">
        <v>2101.384033203125</v>
      </c>
      <c r="BV471" s="197" t="n">
        <v>1989.046630859375</v>
      </c>
      <c r="BW471" s="197" t="n">
        <v>99000.0</v>
      </c>
      <c r="BX471" s="197" t="n">
        <v>2491.218505859375</v>
      </c>
      <c r="BY471" s="197" t="n">
        <v>2289.283203125</v>
      </c>
      <c r="BZ471" s="197" t="n">
        <v>99000.0</v>
      </c>
      <c r="CA471" s="197" t="n">
        <v>642.009033203125</v>
      </c>
      <c r="CB471" s="197" t="n">
        <v>715.2276611328125</v>
      </c>
      <c r="CC471" s="197" t="n">
        <v>964.9122924804688</v>
      </c>
      <c r="CD471" s="197" t="n">
        <v>9179.662109375</v>
      </c>
      <c r="CE471" s="197" t="n">
        <v>8646.4892578125</v>
      </c>
      <c r="CF471" s="197" t="n">
        <v>15500.0</v>
      </c>
      <c r="CG471" s="197" t="n">
        <v>7498.3115234375</v>
      </c>
      <c r="CH471" s="197" t="n">
        <v>2229.539794921875</v>
      </c>
      <c r="CI471" s="197" t="n">
        <v>3479.974853515625</v>
      </c>
      <c r="CJ471" s="197" t="n">
        <v>5709.5146484375</v>
      </c>
      <c r="CK471" s="197" t="n">
        <v>20000.0</v>
      </c>
      <c r="CL471" s="197" t="n">
        <v>20000.0</v>
      </c>
      <c r="CM471" s="197" t="n">
        <v>20000.0</v>
      </c>
      <c r="CN471" s="197" t="n">
        <v>20000.0</v>
      </c>
      <c r="CO471" s="197" t="n">
        <v>20000.0</v>
      </c>
      <c r="CP471" s="197" t="n">
        <v>20000.0</v>
      </c>
      <c r="CQ471" s="197" t="n">
        <v>20000.0</v>
      </c>
      <c r="CR471" s="197" t="n">
        <v>5000.0</v>
      </c>
      <c r="CS471" s="197" t="n">
        <v>14.0</v>
      </c>
      <c r="CT471" s="197" t="n">
        <v>14.0</v>
      </c>
      <c r="CU471" s="197" t="n">
        <v>847.231689453125</v>
      </c>
    </row>
    <row r="472" spans="2:99">
      <c r="B472" s="122" t="s">
        <v>872</v>
      </c>
      <c r="C472" s="197" t="n">
        <v>3783.0</v>
      </c>
      <c r="D472" s="197" t="n">
        <v>2965.0</v>
      </c>
      <c r="E472" s="197" t="n">
        <v>575.0</v>
      </c>
      <c r="F472" s="122" t="s">
        <v>872</v>
      </c>
      <c r="G472" s="197" t="n">
        <v>2652.28857421875</v>
      </c>
      <c r="H472" s="197" t="n">
        <v>1503.3118896484375</v>
      </c>
      <c r="I472" s="197" t="n">
        <v>271.6022644042969</v>
      </c>
      <c r="J472" s="197" t="n">
        <v>581.69775390625</v>
      </c>
      <c r="K472" s="197" t="n">
        <v>312.57733154296875</v>
      </c>
      <c r="L472" s="197" t="n">
        <v>3122.92822265625</v>
      </c>
      <c r="M472" s="197" t="n">
        <v>3122.92822265625</v>
      </c>
      <c r="N472" s="197" t="n">
        <v>874.609375</v>
      </c>
      <c r="O472" s="197" t="n">
        <v>874.609375</v>
      </c>
      <c r="P472" s="197" t="n">
        <v>874.609375</v>
      </c>
      <c r="Q472" s="197" t="n">
        <v>15411.908203125</v>
      </c>
      <c r="R472" s="197" t="n">
        <v>1634.9814453125</v>
      </c>
      <c r="S472" s="197" t="n">
        <v>0.0</v>
      </c>
      <c r="T472" s="197" t="n">
        <v>0.0</v>
      </c>
      <c r="U472" s="197" t="n">
        <v>266.37890625</v>
      </c>
      <c r="V472" s="197" t="n">
        <v>9572.4638671875</v>
      </c>
      <c r="W472" s="197" t="n">
        <v>2.7289342880249023</v>
      </c>
      <c r="X472" s="197" t="n">
        <v>0.0</v>
      </c>
      <c r="Y472" s="197" t="n">
        <v>0.0</v>
      </c>
      <c r="Z472" s="197" t="n">
        <v>4500.0</v>
      </c>
      <c r="AA472" s="197" t="n">
        <v>1.0</v>
      </c>
      <c r="AB472" s="197" t="n">
        <v>0.0</v>
      </c>
      <c r="AC472" s="197" t="n">
        <v>0.0</v>
      </c>
      <c r="AD472" s="197" t="n">
        <v>0.6499999761581421</v>
      </c>
      <c r="AE472" s="197" t="n">
        <v>11437.08984375</v>
      </c>
      <c r="AF472" s="197" t="n">
        <v>3659.16943359375</v>
      </c>
      <c r="AG472" s="197" t="n">
        <v>3680.950927734375</v>
      </c>
      <c r="AH472" s="197" t="n">
        <v>933.0112915039062</v>
      </c>
      <c r="AI472" s="197" t="n">
        <v>0.0</v>
      </c>
      <c r="AJ472" s="197" t="n">
        <v>0.0</v>
      </c>
      <c r="AK472" s="197" t="n">
        <v>139.89349365234375</v>
      </c>
      <c r="AL472" s="197" t="n">
        <v>7224.99365234375</v>
      </c>
      <c r="AM472" s="197" t="n">
        <v>4216.8046875</v>
      </c>
      <c r="AN472" s="197" t="n">
        <v>0.0</v>
      </c>
      <c r="AO472" s="197" t="n">
        <v>0.0</v>
      </c>
      <c r="AP472" s="197" t="n">
        <v>0.0</v>
      </c>
      <c r="AQ472" s="197" t="n">
        <v>600.44921875</v>
      </c>
      <c r="AR472" s="197" t="n">
        <v>133.3333282470703</v>
      </c>
      <c r="AS472" s="197" t="n">
        <v>0.0</v>
      </c>
      <c r="AT472" s="197" t="n">
        <v>999999.0</v>
      </c>
      <c r="AU472" s="197" t="n">
        <v>0.0</v>
      </c>
      <c r="AV472" s="197" t="n">
        <v>999999.0</v>
      </c>
      <c r="AW472" s="197" t="n">
        <v>0.0</v>
      </c>
      <c r="AX472" s="197" t="n">
        <v>0.0</v>
      </c>
      <c r="AY472" s="197" t="n">
        <v>999999.0</v>
      </c>
      <c r="AZ472" s="197" t="n">
        <v>0.0</v>
      </c>
      <c r="BA472" s="197" t="n">
        <v>999999.0</v>
      </c>
      <c r="BB472" s="197" t="n">
        <v>0.0</v>
      </c>
      <c r="BC472" s="197" t="n">
        <v>0.7794481515884399</v>
      </c>
      <c r="BD472" s="197" t="n">
        <v>0.42639660835266113</v>
      </c>
      <c r="BE472" s="197" t="n">
        <v>0.0</v>
      </c>
      <c r="BF472" s="197" t="n">
        <v>-8035.84765625</v>
      </c>
      <c r="BG472" s="197" t="n">
        <v>-2404.51708984375</v>
      </c>
      <c r="BH472" s="197" t="n">
        <v>999998.0</v>
      </c>
      <c r="BI472" s="197" t="n">
        <v>10309.6630859375</v>
      </c>
      <c r="BJ472" s="197" t="n">
        <v>4129.5888671875</v>
      </c>
      <c r="BK472" s="197" t="n">
        <v>4250.5771484375</v>
      </c>
      <c r="BL472" s="197" t="n">
        <v>999999.0</v>
      </c>
      <c r="BM472" s="197" t="n">
        <v>14069.7353515625</v>
      </c>
      <c r="BN472" s="197" t="n">
        <v>13741.65234375</v>
      </c>
      <c r="BO472" s="197" t="n">
        <v>0.0</v>
      </c>
      <c r="BP472" s="197" t="n">
        <v>1.1646441221237183</v>
      </c>
      <c r="BQ472" s="197" t="n">
        <v>365.5360107421875</v>
      </c>
      <c r="BR472" s="197" t="n">
        <v>0.0</v>
      </c>
      <c r="BS472" s="197" t="n">
        <v>999999.0</v>
      </c>
      <c r="BT472" s="197" t="n">
        <v>0.0</v>
      </c>
      <c r="BU472" s="197" t="n">
        <v>2373.2421875</v>
      </c>
      <c r="BV472" s="197" t="n">
        <v>2143.458984375</v>
      </c>
      <c r="BW472" s="197" t="n">
        <v>99000.0</v>
      </c>
      <c r="BX472" s="197" t="n">
        <v>2525.1572265625</v>
      </c>
      <c r="BY472" s="197" t="n">
        <v>2529.115966796875</v>
      </c>
      <c r="BZ472" s="197" t="n">
        <v>99000.0</v>
      </c>
      <c r="CA472" s="197" t="n">
        <v>829.6072387695312</v>
      </c>
      <c r="CB472" s="197" t="n">
        <v>653.3619384765625</v>
      </c>
      <c r="CC472" s="197" t="n">
        <v>778.9473876953125</v>
      </c>
      <c r="CD472" s="197" t="n">
        <v>8812.923828125</v>
      </c>
      <c r="CE472" s="197" t="n">
        <v>9306.9345703125</v>
      </c>
      <c r="CF472" s="197" t="n">
        <v>12500.0</v>
      </c>
      <c r="CG472" s="197" t="n">
        <v>14347.580078125</v>
      </c>
      <c r="CH472" s="197" t="n">
        <v>300.0</v>
      </c>
      <c r="CI472" s="197" t="n">
        <v>3000.0</v>
      </c>
      <c r="CJ472" s="197" t="n">
        <v>3300.0</v>
      </c>
      <c r="CK472" s="197" t="n">
        <v>20000.0</v>
      </c>
      <c r="CL472" s="197" t="n">
        <v>20000.0</v>
      </c>
      <c r="CM472" s="197" t="n">
        <v>20000.0</v>
      </c>
      <c r="CN472" s="197" t="n">
        <v>20000.0</v>
      </c>
      <c r="CO472" s="197" t="n">
        <v>20000.0</v>
      </c>
      <c r="CP472" s="197" t="n">
        <v>20000.0</v>
      </c>
      <c r="CQ472" s="197" t="n">
        <v>20000.0</v>
      </c>
      <c r="CR472" s="197" t="n">
        <v>5000.0</v>
      </c>
      <c r="CS472" s="197" t="n">
        <v>0.0</v>
      </c>
      <c r="CT472" s="197" t="n">
        <v>0.0</v>
      </c>
      <c r="CU472" s="197" t="n">
        <v>817.49072265625</v>
      </c>
    </row>
    <row r="473" spans="2:99">
      <c r="B473" s="122" t="s">
        <v>873</v>
      </c>
      <c r="C473" s="197" t="n">
        <v>3994.0</v>
      </c>
      <c r="D473" s="197" t="n">
        <v>2936.0</v>
      </c>
      <c r="E473" s="197" t="n">
        <v>575.0</v>
      </c>
      <c r="F473" s="122" t="s">
        <v>873</v>
      </c>
      <c r="G473" s="197" t="n">
        <v>3394.577880859375</v>
      </c>
      <c r="H473" s="197" t="n">
        <v>2089.278076171875</v>
      </c>
      <c r="I473" s="197" t="n">
        <v>535.9396362304688</v>
      </c>
      <c r="J473" s="197" t="n">
        <v>634.2680053710938</v>
      </c>
      <c r="K473" s="197" t="n">
        <v>392.6893310546875</v>
      </c>
      <c r="L473" s="197" t="n">
        <v>2226.385009765625</v>
      </c>
      <c r="M473" s="197" t="n">
        <v>2226.385009765625</v>
      </c>
      <c r="N473" s="197" t="n">
        <v>2226.385009765625</v>
      </c>
      <c r="O473" s="197" t="n">
        <v>2226.385009765625</v>
      </c>
      <c r="P473" s="197" t="n">
        <v>2226.385009765625</v>
      </c>
      <c r="Q473" s="197" t="n">
        <v>28763.552734375</v>
      </c>
      <c r="R473" s="197" t="n">
        <v>2324.100341796875</v>
      </c>
      <c r="S473" s="197" t="n">
        <v>0.0</v>
      </c>
      <c r="T473" s="197" t="n">
        <v>60.82528305053711</v>
      </c>
      <c r="U473" s="197" t="n">
        <v>1701.524169921875</v>
      </c>
      <c r="V473" s="197" t="n">
        <v>22595.45703125</v>
      </c>
      <c r="W473" s="197" t="n">
        <v>39.05255126953125</v>
      </c>
      <c r="X473" s="197" t="n">
        <v>3616.207763671875</v>
      </c>
      <c r="Y473" s="197" t="n">
        <v>0.0</v>
      </c>
      <c r="Z473" s="197" t="n">
        <v>7572.41357421875</v>
      </c>
      <c r="AA473" s="197" t="n">
        <v>1.0</v>
      </c>
      <c r="AB473" s="197" t="n">
        <v>0.0</v>
      </c>
      <c r="AC473" s="197" t="n">
        <v>0.0</v>
      </c>
      <c r="AD473" s="197" t="n">
        <v>0.44999998807907104</v>
      </c>
      <c r="AE473" s="197" t="n">
        <v>15187.5458984375</v>
      </c>
      <c r="AF473" s="197" t="n">
        <v>7316.72314453125</v>
      </c>
      <c r="AG473" s="197" t="n">
        <v>0.0</v>
      </c>
      <c r="AH473" s="197" t="n">
        <v>715.3033447265625</v>
      </c>
      <c r="AI473" s="197" t="n">
        <v>0.0</v>
      </c>
      <c r="AJ473" s="197" t="n">
        <v>0.0</v>
      </c>
      <c r="AK473" s="197" t="n">
        <v>271.1928405761719</v>
      </c>
      <c r="AL473" s="197" t="n">
        <v>7427.986328125</v>
      </c>
      <c r="AM473" s="197" t="n">
        <v>4227.138671875</v>
      </c>
      <c r="AN473" s="197" t="n">
        <v>0.0</v>
      </c>
      <c r="AO473" s="197" t="n">
        <v>0.0</v>
      </c>
      <c r="AP473" s="197" t="n">
        <v>0.0</v>
      </c>
      <c r="AQ473" s="197" t="n">
        <v>750.5615234375</v>
      </c>
      <c r="AR473" s="197" t="n">
        <v>166.6666717529297</v>
      </c>
      <c r="AS473" s="197" t="n">
        <v>0.0</v>
      </c>
      <c r="AT473" s="197" t="n">
        <v>999999.0</v>
      </c>
      <c r="AU473" s="197" t="n">
        <v>0.0</v>
      </c>
      <c r="AV473" s="197" t="n">
        <v>999999.0</v>
      </c>
      <c r="AW473" s="197" t="n">
        <v>0.0</v>
      </c>
      <c r="AX473" s="197" t="n">
        <v>0.0</v>
      </c>
      <c r="AY473" s="197" t="n">
        <v>999999.0</v>
      </c>
      <c r="AZ473" s="197" t="n">
        <v>0.0</v>
      </c>
      <c r="BA473" s="197" t="n">
        <v>999999.0</v>
      </c>
      <c r="BB473" s="197" t="n">
        <v>0.0</v>
      </c>
      <c r="BC473" s="197" t="n">
        <v>0.506791889667511</v>
      </c>
      <c r="BD473" s="197" t="n">
        <v>0.5071859955787659</v>
      </c>
      <c r="BE473" s="197" t="n">
        <v>0.5072486996650696</v>
      </c>
      <c r="BF473" s="197" t="n">
        <v>10791.564453125</v>
      </c>
      <c r="BG473" s="197" t="n">
        <v>10789.53515625</v>
      </c>
      <c r="BH473" s="197" t="n">
        <v>10789.232421875</v>
      </c>
      <c r="BI473" s="197" t="n">
        <v>0.0</v>
      </c>
      <c r="BJ473" s="197" t="n">
        <v>26277.37109375</v>
      </c>
      <c r="BK473" s="197" t="n">
        <v>26287.384765625</v>
      </c>
      <c r="BL473" s="197" t="n">
        <v>26288.998046875</v>
      </c>
      <c r="BM473" s="197" t="n">
        <v>-11140.10546875</v>
      </c>
      <c r="BN473" s="197" t="n">
        <v>-11346.75</v>
      </c>
      <c r="BO473" s="197" t="n">
        <v>-11283.783203125</v>
      </c>
      <c r="BP473" s="197" t="n">
        <v>1.2436834573745728</v>
      </c>
      <c r="BQ473" s="197" t="n">
        <v>4330.30224609375</v>
      </c>
      <c r="BR473" s="197" t="n">
        <v>0.0</v>
      </c>
      <c r="BS473" s="197" t="n">
        <v>999999.0</v>
      </c>
      <c r="BT473" s="197" t="n">
        <v>0.0</v>
      </c>
      <c r="BU473" s="197" t="n">
        <v>1042.223876953125</v>
      </c>
      <c r="BV473" s="197" t="n">
        <v>2443.463134765625</v>
      </c>
      <c r="BW473" s="197" t="n">
        <v>99000.0</v>
      </c>
      <c r="BX473" s="197" t="n">
        <v>661.8773803710938</v>
      </c>
      <c r="BY473" s="197" t="n">
        <v>2583.6181640625</v>
      </c>
      <c r="BZ473" s="197" t="n">
        <v>99000.0</v>
      </c>
      <c r="CA473" s="197" t="n">
        <v>795.500244140625</v>
      </c>
      <c r="CB473" s="197" t="n">
        <v>845.2318115234375</v>
      </c>
      <c r="CC473" s="197" t="n">
        <v>659.6491088867188</v>
      </c>
      <c r="CD473" s="197" t="n">
        <v>3366.717529296875</v>
      </c>
      <c r="CE473" s="197" t="n">
        <v>8931.8330078125</v>
      </c>
      <c r="CF473" s="197" t="n">
        <v>8000.0</v>
      </c>
      <c r="CG473" s="197" t="n">
        <v>0.0</v>
      </c>
      <c r="CH473" s="197" t="n">
        <v>300.0</v>
      </c>
      <c r="CI473" s="197" t="n">
        <v>2500.0</v>
      </c>
      <c r="CJ473" s="197" t="n">
        <v>2800.0</v>
      </c>
      <c r="CK473" s="197" t="n">
        <v>20000.0</v>
      </c>
      <c r="CL473" s="197" t="n">
        <v>20000.0</v>
      </c>
      <c r="CM473" s="197" t="n">
        <v>20000.0</v>
      </c>
      <c r="CN473" s="197" t="n">
        <v>20000.0</v>
      </c>
      <c r="CO473" s="197" t="n">
        <v>20000.0</v>
      </c>
      <c r="CP473" s="197" t="n">
        <v>20000.0</v>
      </c>
      <c r="CQ473" s="197" t="n">
        <v>20000.0</v>
      </c>
      <c r="CR473" s="197" t="n">
        <v>5000.0</v>
      </c>
      <c r="CS473" s="197" t="n">
        <v>0.0</v>
      </c>
      <c r="CT473" s="197" t="n">
        <v>0.0</v>
      </c>
      <c r="CU473" s="197" t="n">
        <v>2324.100341796875</v>
      </c>
    </row>
    <row r="474" spans="2:99">
      <c r="B474" s="122" t="s">
        <v>874</v>
      </c>
      <c r="C474" s="197" t="n">
        <v>4273.0</v>
      </c>
      <c r="D474" s="197" t="n">
        <v>2909.0</v>
      </c>
      <c r="E474" s="197" t="n">
        <v>669.0</v>
      </c>
      <c r="F474" s="122" t="s">
        <v>874</v>
      </c>
      <c r="G474" s="197" t="n">
        <v>4066.281005859375</v>
      </c>
      <c r="H474" s="197" t="n">
        <v>2688.09326171875</v>
      </c>
      <c r="I474" s="197" t="n">
        <v>669.0</v>
      </c>
      <c r="J474" s="197" t="n">
        <v>697.6824340820312</v>
      </c>
      <c r="K474" s="197" t="n">
        <v>511.8027038574219</v>
      </c>
      <c r="L474" s="197" t="n">
        <v>3115.8984375</v>
      </c>
      <c r="M474" s="197" t="n">
        <v>3115.8984375</v>
      </c>
      <c r="N474" s="197" t="n">
        <v>3115.8984375</v>
      </c>
      <c r="O474" s="197" t="n">
        <v>3115.8984375</v>
      </c>
      <c r="P474" s="197" t="n">
        <v>3115.8984375</v>
      </c>
      <c r="Q474" s="197" t="n">
        <v>21803.0625</v>
      </c>
      <c r="R474" s="197" t="n">
        <v>1836.4246826171875</v>
      </c>
      <c r="S474" s="197" t="n">
        <v>0.0</v>
      </c>
      <c r="T474" s="197" t="n">
        <v>0.0</v>
      </c>
      <c r="U474" s="197" t="n">
        <v>-134.35891723632812</v>
      </c>
      <c r="V474" s="197" t="n">
        <v>2645.991943359375</v>
      </c>
      <c r="W474" s="197" t="n">
        <v>1179.5491943359375</v>
      </c>
      <c r="X474" s="197" t="n">
        <v>1466.4427490234375</v>
      </c>
      <c r="Y474" s="197" t="n">
        <v>0.0</v>
      </c>
      <c r="Z474" s="197" t="n">
        <v>14935.4833984375</v>
      </c>
      <c r="AA474" s="197" t="n">
        <v>1.0</v>
      </c>
      <c r="AB474" s="197" t="n">
        <v>0.0</v>
      </c>
      <c r="AC474" s="197" t="n">
        <v>0.0</v>
      </c>
      <c r="AD474" s="197" t="n">
        <v>0.3499999940395355</v>
      </c>
      <c r="AE474" s="197" t="n">
        <v>8613.6455078125</v>
      </c>
      <c r="AF474" s="197" t="n">
        <v>5804.6689453125</v>
      </c>
      <c r="AG474" s="197" t="n">
        <v>0.0</v>
      </c>
      <c r="AH474" s="197" t="n">
        <v>2869.570068359375</v>
      </c>
      <c r="AI474" s="197" t="n">
        <v>2301.794677734375</v>
      </c>
      <c r="AJ474" s="197" t="n">
        <v>0.0</v>
      </c>
      <c r="AK474" s="197" t="n">
        <v>189.31336975097656</v>
      </c>
      <c r="AL474" s="197" t="n">
        <v>6976.19775390625</v>
      </c>
      <c r="AM474" s="197" t="n">
        <v>4251.86572265625</v>
      </c>
      <c r="AN474" s="197" t="n">
        <v>0.0</v>
      </c>
      <c r="AO474" s="197" t="n">
        <v>0.0</v>
      </c>
      <c r="AP474" s="197" t="n">
        <v>0.0</v>
      </c>
      <c r="AQ474" s="197" t="n">
        <v>318.3921813964844</v>
      </c>
      <c r="AR474" s="197" t="n">
        <v>200.0</v>
      </c>
      <c r="AS474" s="197" t="n">
        <v>0.0</v>
      </c>
      <c r="AT474" s="197" t="n">
        <v>999999.0</v>
      </c>
      <c r="AU474" s="197" t="n">
        <v>0.0</v>
      </c>
      <c r="AV474" s="197" t="n">
        <v>999999.0</v>
      </c>
      <c r="AW474" s="197" t="n">
        <v>0.0</v>
      </c>
      <c r="AX474" s="197" t="n">
        <v>0.0</v>
      </c>
      <c r="AY474" s="197" t="n">
        <v>999999.0</v>
      </c>
      <c r="AZ474" s="197" t="n">
        <v>0.0</v>
      </c>
      <c r="BA474" s="197" t="n">
        <v>999999.0</v>
      </c>
      <c r="BB474" s="197" t="n">
        <v>0.0</v>
      </c>
      <c r="BC474" s="197" t="n">
        <v>0.0</v>
      </c>
      <c r="BD474" s="197" t="n">
        <v>0.0</v>
      </c>
      <c r="BE474" s="197" t="n">
        <v>0.0</v>
      </c>
      <c r="BF474" s="197" t="n">
        <v>999999.0</v>
      </c>
      <c r="BG474" s="197" t="n">
        <v>999999.0</v>
      </c>
      <c r="BH474" s="197" t="n">
        <v>999999.0</v>
      </c>
      <c r="BI474" s="197" t="n">
        <v>0.0</v>
      </c>
      <c r="BJ474" s="197" t="n">
        <v>999999.0</v>
      </c>
      <c r="BK474" s="197" t="n">
        <v>999999.0</v>
      </c>
      <c r="BL474" s="197" t="n">
        <v>999999.0</v>
      </c>
      <c r="BM474" s="197" t="n">
        <v>0.0</v>
      </c>
      <c r="BN474" s="197" t="n">
        <v>0.0</v>
      </c>
      <c r="BO474" s="197" t="n">
        <v>0.0</v>
      </c>
      <c r="BP474" s="197" t="n">
        <v>0.0</v>
      </c>
      <c r="BQ474" s="197" t="n">
        <v>999999.0</v>
      </c>
      <c r="BR474" s="197" t="n">
        <v>0.0</v>
      </c>
      <c r="BS474" s="197" t="n">
        <v>999999.0</v>
      </c>
      <c r="BT474" s="197" t="n">
        <v>0.0</v>
      </c>
      <c r="BU474" s="197" t="n">
        <v>297.3340148925781</v>
      </c>
      <c r="BV474" s="197" t="n">
        <v>1051.85009765625</v>
      </c>
      <c r="BW474" s="197" t="n">
        <v>99000.0</v>
      </c>
      <c r="BX474" s="197" t="n">
        <v>202.04173278808594</v>
      </c>
      <c r="BY474" s="197" t="n">
        <v>661.6260375976562</v>
      </c>
      <c r="BZ474" s="197" t="n">
        <v>99000.0</v>
      </c>
      <c r="CA474" s="197" t="n">
        <v>442.6018371582031</v>
      </c>
      <c r="CB474" s="197" t="n">
        <v>804.2149047851562</v>
      </c>
      <c r="CC474" s="197" t="n">
        <v>631.5789184570312</v>
      </c>
      <c r="CD474" s="197" t="n">
        <v>405.3819274902344</v>
      </c>
      <c r="CE474" s="197" t="n">
        <v>3437.399658203125</v>
      </c>
      <c r="CF474" s="197" t="n">
        <v>8000.0</v>
      </c>
      <c r="CG474" s="197" t="n">
        <v>0.0</v>
      </c>
      <c r="CH474" s="197" t="n">
        <v>300.0</v>
      </c>
      <c r="CI474" s="197" t="n">
        <v>800.0</v>
      </c>
      <c r="CJ474" s="197" t="n">
        <v>1100.0</v>
      </c>
      <c r="CK474" s="197" t="n">
        <v>20000.0</v>
      </c>
      <c r="CL474" s="197" t="n">
        <v>20000.0</v>
      </c>
      <c r="CM474" s="197" t="n">
        <v>20000.0</v>
      </c>
      <c r="CN474" s="197" t="n">
        <v>20000.0</v>
      </c>
      <c r="CO474" s="197" t="n">
        <v>20000.0</v>
      </c>
      <c r="CP474" s="197" t="n">
        <v>20000.0</v>
      </c>
      <c r="CQ474" s="197" t="n">
        <v>20000.0</v>
      </c>
      <c r="CR474" s="197" t="n">
        <v>4000.0</v>
      </c>
      <c r="CS474" s="197" t="n">
        <v>0.0</v>
      </c>
      <c r="CT474" s="197" t="n">
        <v>0.0</v>
      </c>
      <c r="CU474" s="197" t="n">
        <v>1836.4246826171875</v>
      </c>
    </row>
    <row r="475" spans="2:99">
      <c r="B475" s="122" t="s">
        <v>875</v>
      </c>
      <c r="C475" s="197" t="n">
        <v>4552.0</v>
      </c>
      <c r="D475" s="197" t="n">
        <v>3365.0</v>
      </c>
      <c r="E475" s="197" t="n">
        <v>800.0</v>
      </c>
      <c r="F475" s="122" t="s">
        <v>875</v>
      </c>
      <c r="G475" s="197" t="n">
        <v>4308.01904296875</v>
      </c>
      <c r="H475" s="197" t="n">
        <v>2941.027587890625</v>
      </c>
      <c r="I475" s="197" t="n">
        <v>754.0408935546875</v>
      </c>
      <c r="J475" s="197" t="n">
        <v>584.9682006835938</v>
      </c>
      <c r="K475" s="197" t="n">
        <v>366.4783020019531</v>
      </c>
      <c r="L475" s="197" t="n">
        <v>800.0</v>
      </c>
      <c r="M475" s="197" t="n">
        <v>800.0</v>
      </c>
      <c r="N475" s="197" t="n">
        <v>950.9223022460938</v>
      </c>
      <c r="O475" s="197" t="n">
        <v>950.9223022460938</v>
      </c>
      <c r="P475" s="197" t="n">
        <v>950.9223022460938</v>
      </c>
      <c r="Q475" s="197" t="n">
        <v>13074.8642578125</v>
      </c>
      <c r="R475" s="197" t="n">
        <v>2491.52783203125</v>
      </c>
      <c r="S475" s="197" t="n">
        <v>0.0</v>
      </c>
      <c r="T475" s="197" t="n">
        <v>0.0</v>
      </c>
      <c r="U475" s="197" t="n">
        <v>3.3171911239624023</v>
      </c>
      <c r="V475" s="197" t="n">
        <v>0.0</v>
      </c>
      <c r="W475" s="197" t="n">
        <v>0.0</v>
      </c>
      <c r="X475" s="197" t="n">
        <v>0.0</v>
      </c>
      <c r="Y475" s="197" t="n">
        <v>0.0</v>
      </c>
      <c r="Z475" s="197" t="n">
        <v>13062.5</v>
      </c>
      <c r="AA475" s="197" t="n">
        <v>1.0</v>
      </c>
      <c r="AB475" s="197" t="n">
        <v>0.0</v>
      </c>
      <c r="AC475" s="197" t="n">
        <v>0.0</v>
      </c>
      <c r="AD475" s="197" t="n">
        <v>0.3499999940395355</v>
      </c>
      <c r="AE475" s="197" t="n">
        <v>5728.45166015625</v>
      </c>
      <c r="AF475" s="197" t="n">
        <v>934.5189208984375</v>
      </c>
      <c r="AG475" s="197" t="n">
        <v>0.0</v>
      </c>
      <c r="AH475" s="197" t="n">
        <v>2242.462646484375</v>
      </c>
      <c r="AI475" s="197" t="n">
        <v>1604.2490234375</v>
      </c>
      <c r="AJ475" s="197" t="n">
        <v>999.8095092773438</v>
      </c>
      <c r="AK475" s="197" t="n">
        <v>977.1884765625</v>
      </c>
      <c r="AL475" s="197" t="n">
        <v>6680.0</v>
      </c>
      <c r="AM475" s="197" t="n">
        <v>4399.09375</v>
      </c>
      <c r="AN475" s="197" t="n">
        <v>1901.8446044921875</v>
      </c>
      <c r="AO475" s="197" t="n">
        <v>950.9223022460938</v>
      </c>
      <c r="AP475" s="197" t="n">
        <v>800.0</v>
      </c>
      <c r="AQ475" s="197" t="n">
        <v>417.837158203125</v>
      </c>
      <c r="AR475" s="197" t="n">
        <v>366.4783020019531</v>
      </c>
      <c r="AS475" s="197" t="n">
        <v>0.9166905283927917</v>
      </c>
      <c r="AT475" s="197" t="n">
        <v>-40.43182373046875</v>
      </c>
      <c r="AU475" s="197" t="n">
        <v>44.10629653930664</v>
      </c>
      <c r="AV475" s="197" t="n">
        <v>12154.2978515625</v>
      </c>
      <c r="AW475" s="197" t="n">
        <v>1939.175537109375</v>
      </c>
      <c r="AX475" s="197" t="n">
        <v>1.4433397054672241</v>
      </c>
      <c r="AY475" s="197" t="n">
        <v>-4367.83447265625</v>
      </c>
      <c r="AZ475" s="197" t="n">
        <v>0.0</v>
      </c>
      <c r="BA475" s="197" t="n">
        <v>14832.90625</v>
      </c>
      <c r="BB475" s="197" t="n">
        <v>4224.32666015625</v>
      </c>
      <c r="BC475" s="197" t="n">
        <v>0.0</v>
      </c>
      <c r="BD475" s="197" t="n">
        <v>0.0</v>
      </c>
      <c r="BE475" s="197" t="n">
        <v>0.0</v>
      </c>
      <c r="BF475" s="197" t="n">
        <v>999999.0</v>
      </c>
      <c r="BG475" s="197" t="n">
        <v>999999.0</v>
      </c>
      <c r="BH475" s="197" t="n">
        <v>999999.0</v>
      </c>
      <c r="BI475" s="197" t="n">
        <v>0.0</v>
      </c>
      <c r="BJ475" s="197" t="n">
        <v>999999.0</v>
      </c>
      <c r="BK475" s="197" t="n">
        <v>999999.0</v>
      </c>
      <c r="BL475" s="197" t="n">
        <v>999999.0</v>
      </c>
      <c r="BM475" s="197" t="n">
        <v>0.0</v>
      </c>
      <c r="BN475" s="197" t="n">
        <v>0.0</v>
      </c>
      <c r="BO475" s="197" t="n">
        <v>0.0</v>
      </c>
      <c r="BP475" s="197" t="n">
        <v>0.0</v>
      </c>
      <c r="BQ475" s="197" t="n">
        <v>999999.0</v>
      </c>
      <c r="BR475" s="197" t="n">
        <v>0.0</v>
      </c>
      <c r="BS475" s="197" t="n">
        <v>999999.0</v>
      </c>
      <c r="BT475" s="197" t="n">
        <v>0.0</v>
      </c>
      <c r="BU475" s="197" t="n">
        <v>225.70596313476562</v>
      </c>
      <c r="BV475" s="197" t="n">
        <v>295.887939453125</v>
      </c>
      <c r="BW475" s="197" t="n">
        <v>450.0</v>
      </c>
      <c r="BX475" s="197" t="n">
        <v>180.40455627441406</v>
      </c>
      <c r="BY475" s="197" t="n">
        <v>199.9097900390625</v>
      </c>
      <c r="BZ475" s="197" t="n">
        <v>450.0</v>
      </c>
      <c r="CA475" s="197" t="n">
        <v>284.961181640625</v>
      </c>
      <c r="CB475" s="197" t="n">
        <v>445.11810302734375</v>
      </c>
      <c r="CC475" s="197" t="n">
        <v>631.5789184570312</v>
      </c>
      <c r="CD475" s="197" t="n">
        <v>299.0050964355469</v>
      </c>
      <c r="CE475" s="197" t="n">
        <v>375.22137451171875</v>
      </c>
      <c r="CF475" s="197" t="n">
        <v>11000.0</v>
      </c>
      <c r="CG475" s="197" t="n">
        <v>3983.847412109375</v>
      </c>
      <c r="CH475" s="197" t="n">
        <v>582.2105712890625</v>
      </c>
      <c r="CI475" s="197" t="n">
        <v>800.0</v>
      </c>
      <c r="CJ475" s="197" t="n">
        <v>1382.2105712890625</v>
      </c>
      <c r="CK475" s="197" t="n">
        <v>20000.0</v>
      </c>
      <c r="CL475" s="197" t="n">
        <v>800.0</v>
      </c>
      <c r="CM475" s="197" t="n">
        <v>20000.0</v>
      </c>
      <c r="CN475" s="197" t="n">
        <v>20000.0</v>
      </c>
      <c r="CO475" s="197" t="n">
        <v>20000.0</v>
      </c>
      <c r="CP475" s="197" t="n">
        <v>20000.0</v>
      </c>
      <c r="CQ475" s="197" t="n">
        <v>20000.0</v>
      </c>
      <c r="CR475" s="197" t="n">
        <v>4500.0</v>
      </c>
      <c r="CS475" s="197" t="n">
        <v>0.0</v>
      </c>
      <c r="CT475" s="197" t="n">
        <v>0.0</v>
      </c>
      <c r="CU475" s="197" t="n">
        <v>2491.52783203125</v>
      </c>
    </row>
    <row r="476" spans="2:99">
      <c r="B476" s="122" t="s">
        <v>876</v>
      </c>
      <c r="C476" s="197" t="n">
        <v>4552.0</v>
      </c>
      <c r="D476" s="197" t="n">
        <v>3538.0</v>
      </c>
      <c r="E476" s="197" t="n">
        <v>975.0</v>
      </c>
      <c r="F476" s="122" t="s">
        <v>876</v>
      </c>
      <c r="G476" s="197" t="n">
        <v>4351.95068359375</v>
      </c>
      <c r="H476" s="197" t="n">
        <v>3045.48779296875</v>
      </c>
      <c r="I476" s="197" t="n">
        <v>878.4179077148438</v>
      </c>
      <c r="J476" s="197" t="n">
        <v>428.5169982910156</v>
      </c>
      <c r="K476" s="197" t="n">
        <v>184.63128662109375</v>
      </c>
      <c r="L476" s="197" t="n">
        <v>1208.1025390625</v>
      </c>
      <c r="M476" s="197" t="n">
        <v>1208.1025390625</v>
      </c>
      <c r="N476" s="197" t="n">
        <v>1208.1025390625</v>
      </c>
      <c r="O476" s="197" t="n">
        <v>1208.1025390625</v>
      </c>
      <c r="P476" s="197" t="n">
        <v>1208.1025390625</v>
      </c>
      <c r="Q476" s="197" t="n">
        <v>8965.2529296875</v>
      </c>
      <c r="R476" s="197" t="n">
        <v>2416.205078125</v>
      </c>
      <c r="S476" s="197" t="n">
        <v>0.0</v>
      </c>
      <c r="T476" s="197" t="n">
        <v>0.0</v>
      </c>
      <c r="U476" s="197" t="n">
        <v>-77.3539047241211</v>
      </c>
      <c r="V476" s="197" t="n">
        <v>1134.103759765625</v>
      </c>
      <c r="W476" s="197" t="n">
        <v>42.35765838623047</v>
      </c>
      <c r="X476" s="197" t="n">
        <v>526.6029663085938</v>
      </c>
      <c r="Y476" s="197" t="n">
        <v>1.8209952116012573</v>
      </c>
      <c r="Z476" s="197" t="n">
        <v>6000.0</v>
      </c>
      <c r="AA476" s="197" t="n">
        <v>1.0</v>
      </c>
      <c r="AB476" s="197" t="n">
        <v>0.0</v>
      </c>
      <c r="AC476" s="197" t="n">
        <v>0.0</v>
      </c>
      <c r="AD476" s="197" t="n">
        <v>0.3499999940395355</v>
      </c>
      <c r="AE476" s="197" t="n">
        <v>4193.76513671875</v>
      </c>
      <c r="AF476" s="197" t="n">
        <v>0.0</v>
      </c>
      <c r="AG476" s="197" t="n">
        <v>3291.825439453125</v>
      </c>
      <c r="AH476" s="197" t="n">
        <v>628.3264770507812</v>
      </c>
      <c r="AI476" s="197" t="n">
        <v>0.0</v>
      </c>
      <c r="AJ476" s="197" t="n">
        <v>5.328784465789795</v>
      </c>
      <c r="AK476" s="197" t="n">
        <v>0.0</v>
      </c>
      <c r="AL476" s="197" t="n">
        <v>6680.0</v>
      </c>
      <c r="AM476" s="197" t="n">
        <v>4452.2431640625</v>
      </c>
      <c r="AN476" s="197" t="n">
        <v>2416.205078125</v>
      </c>
      <c r="AO476" s="197" t="n">
        <v>1208.1025390625</v>
      </c>
      <c r="AP476" s="197" t="n">
        <v>1208.1025390625</v>
      </c>
      <c r="AQ476" s="197" t="n">
        <v>413.4647216796875</v>
      </c>
      <c r="AR476" s="197" t="n">
        <v>1067.0</v>
      </c>
      <c r="AS476" s="197" t="n">
        <v>0.7412633299827576</v>
      </c>
      <c r="AT476" s="197" t="n">
        <v>-2495.85595703125</v>
      </c>
      <c r="AU476" s="197" t="n">
        <v>3367.0302734375</v>
      </c>
      <c r="AV476" s="197" t="n">
        <v>4294.64453125</v>
      </c>
      <c r="AW476" s="197" t="n">
        <v>4806.79150390625</v>
      </c>
      <c r="AX476" s="197" t="n">
        <v>1.376276969909668</v>
      </c>
      <c r="AY476" s="197" t="n">
        <v>-9121.3154296875</v>
      </c>
      <c r="AZ476" s="197" t="n">
        <v>0.0</v>
      </c>
      <c r="BA476" s="197" t="n">
        <v>3486.363525390625</v>
      </c>
      <c r="BB476" s="197" t="n">
        <v>6563.322265625</v>
      </c>
      <c r="BC476" s="197" t="n">
        <v>0.413347989320755</v>
      </c>
      <c r="BD476" s="197" t="n">
        <v>0.4155391454696655</v>
      </c>
      <c r="BE476" s="197" t="n">
        <v>0.4184420108795166</v>
      </c>
      <c r="BF476" s="197" t="n">
        <v>11049.146484375</v>
      </c>
      <c r="BG476" s="197" t="n">
        <v>11037.6748046875</v>
      </c>
      <c r="BH476" s="197" t="n">
        <v>11020.232421875</v>
      </c>
      <c r="BI476" s="197" t="n">
        <v>0.0</v>
      </c>
      <c r="BJ476" s="197" t="n">
        <v>14835.7080078125</v>
      </c>
      <c r="BK476" s="197" t="n">
        <v>14844.3095703125</v>
      </c>
      <c r="BL476" s="197" t="n">
        <v>14853.458984375</v>
      </c>
      <c r="BM476" s="197" t="n">
        <v>-22705.22265625</v>
      </c>
      <c r="BN476" s="197" t="n">
        <v>-22567.48828125</v>
      </c>
      <c r="BO476" s="197" t="n">
        <v>-22381.869140625</v>
      </c>
      <c r="BP476" s="197" t="n">
        <v>0.0</v>
      </c>
      <c r="BQ476" s="197" t="n">
        <v>999999.0</v>
      </c>
      <c r="BR476" s="197" t="n">
        <v>0.0</v>
      </c>
      <c r="BS476" s="197" t="n">
        <v>999999.0</v>
      </c>
      <c r="BT476" s="197" t="n">
        <v>0.0</v>
      </c>
      <c r="BU476" s="197" t="n">
        <v>240.24742126464844</v>
      </c>
      <c r="BV476" s="197" t="n">
        <v>225.63807678222656</v>
      </c>
      <c r="BW476" s="197" t="n">
        <v>450.0</v>
      </c>
      <c r="BX476" s="197" t="n">
        <v>205.7310028076172</v>
      </c>
      <c r="BY476" s="197" t="n">
        <v>180.37652587890625</v>
      </c>
      <c r="BZ476" s="197" t="n">
        <v>450.0</v>
      </c>
      <c r="CA476" s="197" t="n">
        <v>333.88861083984375</v>
      </c>
      <c r="CB476" s="197" t="n">
        <v>284.8788146972656</v>
      </c>
      <c r="CC476" s="197" t="n">
        <v>631.5789184570312</v>
      </c>
      <c r="CD476" s="197" t="n">
        <v>689.9885864257812</v>
      </c>
      <c r="CE476" s="197" t="n">
        <v>298.4443054199219</v>
      </c>
      <c r="CF476" s="197" t="n">
        <v>11000.0</v>
      </c>
      <c r="CG476" s="197" t="n">
        <v>8074.30419921875</v>
      </c>
      <c r="CH476" s="197" t="n">
        <v>1000.0</v>
      </c>
      <c r="CI476" s="197" t="n">
        <v>991.1638793945312</v>
      </c>
      <c r="CJ476" s="197" t="n">
        <v>1991.1639404296875</v>
      </c>
      <c r="CK476" s="197" t="n">
        <v>20000.0</v>
      </c>
      <c r="CL476" s="197" t="n">
        <v>1911.290283203125</v>
      </c>
      <c r="CM476" s="197" t="n">
        <v>20000.0</v>
      </c>
      <c r="CN476" s="197" t="n">
        <v>20000.0</v>
      </c>
      <c r="CO476" s="197" t="n">
        <v>20000.0</v>
      </c>
      <c r="CP476" s="197" t="n">
        <v>20000.0</v>
      </c>
      <c r="CQ476" s="197" t="n">
        <v>20000.0</v>
      </c>
      <c r="CR476" s="197" t="n">
        <v>4500.0</v>
      </c>
      <c r="CS476" s="197" t="n">
        <v>0.0</v>
      </c>
      <c r="CT476" s="197" t="n">
        <v>0.0</v>
      </c>
      <c r="CU476" s="197" t="n">
        <v>2416.205078125</v>
      </c>
    </row>
    <row r="477" spans="2:99">
      <c r="B477" s="122" t="s">
        <v>877</v>
      </c>
      <c r="C477" s="197" t="n">
        <v>4500.0</v>
      </c>
      <c r="D477" s="197" t="n">
        <v>3538.0</v>
      </c>
      <c r="E477" s="197" t="n">
        <v>975.0</v>
      </c>
      <c r="F477" s="122" t="s">
        <v>877</v>
      </c>
      <c r="G477" s="197" t="n">
        <v>4002.426513671875</v>
      </c>
      <c r="H477" s="197" t="n">
        <v>2793.712890625</v>
      </c>
      <c r="I477" s="197" t="n">
        <v>676.213623046875</v>
      </c>
      <c r="J477" s="197" t="n">
        <v>192.41542053222656</v>
      </c>
      <c r="K477" s="197" t="n">
        <v>55.0</v>
      </c>
      <c r="L477" s="197" t="n">
        <v>1419.86376953125</v>
      </c>
      <c r="M477" s="197" t="n">
        <v>1419.86376953125</v>
      </c>
      <c r="N477" s="197" t="n">
        <v>1419.86376953125</v>
      </c>
      <c r="O477" s="197" t="n">
        <v>1419.86376953125</v>
      </c>
      <c r="P477" s="197" t="n">
        <v>1419.86376953125</v>
      </c>
      <c r="Q477" s="197" t="n">
        <v>13588.1123046875</v>
      </c>
      <c r="R477" s="197" t="n">
        <v>1173.8740234375</v>
      </c>
      <c r="S477" s="197" t="n">
        <v>0.0</v>
      </c>
      <c r="T477" s="197" t="n">
        <v>0.0</v>
      </c>
      <c r="U477" s="197" t="n">
        <v>-43.13969421386719</v>
      </c>
      <c r="V477" s="197" t="n">
        <v>0.9095131158828735</v>
      </c>
      <c r="W477" s="197" t="n">
        <v>0.0</v>
      </c>
      <c r="X477" s="197" t="n">
        <v>0.0</v>
      </c>
      <c r="Y477" s="197" t="n">
        <v>0.0</v>
      </c>
      <c r="Z477" s="197" t="n">
        <v>7243.33349609375</v>
      </c>
      <c r="AA477" s="197" t="n">
        <v>0.0</v>
      </c>
      <c r="AB477" s="197" t="n">
        <v>0.0</v>
      </c>
      <c r="AC477" s="197" t="n">
        <v>0.0</v>
      </c>
      <c r="AD477" s="197" t="n">
        <v>0.3499999940395355</v>
      </c>
      <c r="AE477" s="197" t="n">
        <v>5254.59228515625</v>
      </c>
      <c r="AF477" s="197" t="n">
        <v>270.400390625</v>
      </c>
      <c r="AG477" s="197" t="n">
        <v>8228.1142578125</v>
      </c>
      <c r="AH477" s="197" t="n">
        <v>4540.4501953125</v>
      </c>
      <c r="AI477" s="197" t="n">
        <v>3423.04150390625</v>
      </c>
      <c r="AJ477" s="197" t="n">
        <v>3321.64794921875</v>
      </c>
      <c r="AK477" s="197" t="n">
        <v>3149.51318359375</v>
      </c>
      <c r="AL477" s="197" t="n">
        <v>6680.0</v>
      </c>
      <c r="AM477" s="197" t="n">
        <v>4464.3271484375</v>
      </c>
      <c r="AN477" s="197" t="n">
        <v>0.0</v>
      </c>
      <c r="AO477" s="197" t="n">
        <v>0.0</v>
      </c>
      <c r="AP477" s="197" t="n">
        <v>0.0</v>
      </c>
      <c r="AQ477" s="197" t="n">
        <v>290.0909118652344</v>
      </c>
      <c r="AR477" s="197" t="n">
        <v>992.3687133789062</v>
      </c>
      <c r="AS477" s="197" t="n">
        <v>0.7537654638290405</v>
      </c>
      <c r="AT477" s="197" t="n">
        <v>-4373.60009765625</v>
      </c>
      <c r="AU477" s="197" t="n">
        <v>5802.33544921875</v>
      </c>
      <c r="AV477" s="197" t="n">
        <v>6030.078125</v>
      </c>
      <c r="AW477" s="197" t="n">
        <v>3236.818115234375</v>
      </c>
      <c r="AX477" s="197" t="n">
        <v>1.260933756828308</v>
      </c>
      <c r="AY477" s="197" t="n">
        <v>-10497.8466796875</v>
      </c>
      <c r="AZ477" s="197" t="n">
        <v>0.0</v>
      </c>
      <c r="BA477" s="197" t="n">
        <v>6905.908203125</v>
      </c>
      <c r="BB477" s="197" t="n">
        <v>4244.63134765625</v>
      </c>
      <c r="BC477" s="197" t="n">
        <v>0.0</v>
      </c>
      <c r="BD477" s="197" t="n">
        <v>0.5018386840820312</v>
      </c>
      <c r="BE477" s="197" t="n">
        <v>0.5457351803779602</v>
      </c>
      <c r="BF477" s="197" t="n">
        <v>999998.0</v>
      </c>
      <c r="BG477" s="197" t="n">
        <v>3855.08203125</v>
      </c>
      <c r="BH477" s="197" t="n">
        <v>3391.959716796875</v>
      </c>
      <c r="BI477" s="197" t="n">
        <v>0.0</v>
      </c>
      <c r="BJ477" s="197" t="n">
        <v>999999.0</v>
      </c>
      <c r="BK477" s="197" t="n">
        <v>10781.59765625</v>
      </c>
      <c r="BL477" s="197" t="n">
        <v>10924.3466796875</v>
      </c>
      <c r="BM477" s="197" t="n">
        <v>0.0</v>
      </c>
      <c r="BN477" s="197" t="n">
        <v>-8356.1748046875</v>
      </c>
      <c r="BO477" s="197" t="n">
        <v>-7344.81103515625</v>
      </c>
      <c r="BP477" s="197" t="n">
        <v>0.0</v>
      </c>
      <c r="BQ477" s="197" t="n">
        <v>999999.0</v>
      </c>
      <c r="BR477" s="197" t="n">
        <v>0.0</v>
      </c>
      <c r="BS477" s="197" t="n">
        <v>999999.0</v>
      </c>
      <c r="BT477" s="197" t="n">
        <v>0.0</v>
      </c>
      <c r="BU477" s="197" t="n">
        <v>332.1523742675781</v>
      </c>
      <c r="BV477" s="197" t="n">
        <v>240.63380432128906</v>
      </c>
      <c r="BW477" s="197" t="n">
        <v>900.0</v>
      </c>
      <c r="BX477" s="197" t="n">
        <v>361.26495361328125</v>
      </c>
      <c r="BY477" s="197" t="n">
        <v>206.3875274658203</v>
      </c>
      <c r="BZ477" s="197" t="n">
        <v>1060.0</v>
      </c>
      <c r="CA477" s="197" t="n">
        <v>325.3725280761719</v>
      </c>
      <c r="CB477" s="197" t="n">
        <v>334.4305725097656</v>
      </c>
      <c r="CC477" s="197" t="n">
        <v>631.5789184570312</v>
      </c>
      <c r="CD477" s="197" t="n">
        <v>2185.75537109375</v>
      </c>
      <c r="CE477" s="197" t="n">
        <v>706.215576171875</v>
      </c>
      <c r="CF477" s="197" t="n">
        <v>99000.0</v>
      </c>
      <c r="CG477" s="197" t="n">
        <v>11680.0751953125</v>
      </c>
      <c r="CH477" s="197" t="n">
        <v>2500.0</v>
      </c>
      <c r="CI477" s="197" t="n">
        <v>2000.0</v>
      </c>
      <c r="CJ477" s="197" t="n">
        <v>4500.0</v>
      </c>
      <c r="CK477" s="197" t="n">
        <v>20000.0</v>
      </c>
      <c r="CL477" s="197" t="n">
        <v>20000.0</v>
      </c>
      <c r="CM477" s="197" t="n">
        <v>20000.0</v>
      </c>
      <c r="CN477" s="197" t="n">
        <v>20000.0</v>
      </c>
      <c r="CO477" s="197" t="n">
        <v>20000.0</v>
      </c>
      <c r="CP477" s="197" t="n">
        <v>20000.0</v>
      </c>
      <c r="CQ477" s="197" t="n">
        <v>20000.0</v>
      </c>
      <c r="CR477" s="197" t="n">
        <v>4500.0</v>
      </c>
      <c r="CS477" s="197" t="n">
        <v>26.0</v>
      </c>
      <c r="CT477" s="197" t="n">
        <v>26.0</v>
      </c>
      <c r="CU477" s="197" t="n">
        <v>1173.8740234375</v>
      </c>
    </row>
    <row r="478" spans="2:99">
      <c r="B478" s="122" t="s">
        <v>878</v>
      </c>
      <c r="C478" s="197" t="n">
        <v>4150.0</v>
      </c>
      <c r="D478" s="197" t="n">
        <v>3538.0</v>
      </c>
      <c r="E478" s="197" t="n">
        <v>950.0</v>
      </c>
      <c r="F478" s="122" t="s">
        <v>878</v>
      </c>
      <c r="G478" s="197" t="n">
        <v>3368.88037109375</v>
      </c>
      <c r="H478" s="197" t="n">
        <v>2166.68798828125</v>
      </c>
      <c r="I478" s="197" t="n">
        <v>475.0823974609375</v>
      </c>
      <c r="J478" s="197" t="n">
        <v>114.61788177490234</v>
      </c>
      <c r="K478" s="197" t="n">
        <v>55.0</v>
      </c>
      <c r="L478" s="197" t="n">
        <v>4488.54345703125</v>
      </c>
      <c r="M478" s="197" t="n">
        <v>4488.54345703125</v>
      </c>
      <c r="N478" s="197" t="n">
        <v>6680.0</v>
      </c>
      <c r="O478" s="197" t="n">
        <v>6680.0</v>
      </c>
      <c r="P478" s="197" t="n">
        <v>6680.0</v>
      </c>
      <c r="Q478" s="197" t="n">
        <v>19924.75390625</v>
      </c>
      <c r="R478" s="197" t="n">
        <v>950.2619018554688</v>
      </c>
      <c r="S478" s="197" t="n">
        <v>0.0</v>
      </c>
      <c r="T478" s="197" t="n">
        <v>0.0</v>
      </c>
      <c r="U478" s="197" t="n">
        <v>-66.7909164428711</v>
      </c>
      <c r="V478" s="197" t="n">
        <v>22.901535034179688</v>
      </c>
      <c r="W478" s="197" t="n">
        <v>0.06584012508392334</v>
      </c>
      <c r="X478" s="197" t="n">
        <v>0.0</v>
      </c>
      <c r="Y478" s="197" t="n">
        <v>0.0</v>
      </c>
      <c r="Z478" s="197" t="n">
        <v>5000.0</v>
      </c>
      <c r="AA478" s="197" t="n">
        <v>0.0</v>
      </c>
      <c r="AB478" s="197" t="n">
        <v>0.0</v>
      </c>
      <c r="AC478" s="197" t="n">
        <v>0.0</v>
      </c>
      <c r="AD478" s="197" t="n">
        <v>0.6499999761581421</v>
      </c>
      <c r="AE478" s="197" t="n">
        <v>13680.572265625</v>
      </c>
      <c r="AF478" s="197" t="n">
        <v>3163.386474609375</v>
      </c>
      <c r="AG478" s="197" t="n">
        <v>11746.5595703125</v>
      </c>
      <c r="AH478" s="197" t="n">
        <v>3793.455322265625</v>
      </c>
      <c r="AI478" s="197" t="n">
        <v>2688.275390625</v>
      </c>
      <c r="AJ478" s="197" t="n">
        <v>7784.11962890625</v>
      </c>
      <c r="AK478" s="197" t="n">
        <v>7648.46337890625</v>
      </c>
      <c r="AL478" s="197" t="n">
        <v>6680.0</v>
      </c>
      <c r="AM478" s="197" t="n">
        <v>4488.54345703125</v>
      </c>
      <c r="AN478" s="197" t="n">
        <v>0.0</v>
      </c>
      <c r="AO478" s="197" t="n">
        <v>0.0</v>
      </c>
      <c r="AP478" s="197" t="n">
        <v>0.0</v>
      </c>
      <c r="AQ478" s="197" t="n">
        <v>208.351318359375</v>
      </c>
      <c r="AR478" s="197" t="n">
        <v>1067.0</v>
      </c>
      <c r="AS478" s="197" t="n">
        <v>0.7424193024635315</v>
      </c>
      <c r="AT478" s="197" t="n">
        <v>-3499.09375</v>
      </c>
      <c r="AU478" s="197" t="n">
        <v>4713.0966796875</v>
      </c>
      <c r="AV478" s="197" t="n">
        <v>11417.515625</v>
      </c>
      <c r="AW478" s="197" t="n">
        <v>4866.103515625</v>
      </c>
      <c r="AX478" s="197" t="n">
        <v>1.2992265224456787</v>
      </c>
      <c r="AY478" s="197" t="n">
        <v>-9622.240234375</v>
      </c>
      <c r="AZ478" s="197" t="n">
        <v>0.0</v>
      </c>
      <c r="BA478" s="197" t="n">
        <v>16481.6796875</v>
      </c>
      <c r="BB478" s="197" t="n">
        <v>1111.99462890625</v>
      </c>
      <c r="BC478" s="197" t="n">
        <v>0.0</v>
      </c>
      <c r="BD478" s="197" t="n">
        <v>0.5406648516654968</v>
      </c>
      <c r="BE478" s="197" t="n">
        <v>0.5922983288764954</v>
      </c>
      <c r="BF478" s="197" t="n">
        <v>999998.0</v>
      </c>
      <c r="BG478" s="197" t="n">
        <v>1442.179931640625</v>
      </c>
      <c r="BH478" s="197" t="n">
        <v>713.5401611328125</v>
      </c>
      <c r="BI478" s="197" t="n">
        <v>0.0</v>
      </c>
      <c r="BJ478" s="197" t="n">
        <v>999999.0</v>
      </c>
      <c r="BK478" s="197" t="n">
        <v>12305.16015625</v>
      </c>
      <c r="BL478" s="197" t="n">
        <v>12613.9345703125</v>
      </c>
      <c r="BM478" s="197" t="n">
        <v>0.0</v>
      </c>
      <c r="BN478" s="197" t="n">
        <v>3099.1982421875</v>
      </c>
      <c r="BO478" s="197" t="n">
        <v>2761.14697265625</v>
      </c>
      <c r="BP478" s="197" t="n">
        <v>0.0</v>
      </c>
      <c r="BQ478" s="197" t="n">
        <v>999999.0</v>
      </c>
      <c r="BR478" s="197" t="n">
        <v>0.0</v>
      </c>
      <c r="BS478" s="197" t="n">
        <v>999999.0</v>
      </c>
      <c r="BT478" s="197" t="n">
        <v>0.0</v>
      </c>
      <c r="BU478" s="197" t="n">
        <v>461.4312744140625</v>
      </c>
      <c r="BV478" s="197" t="n">
        <v>338.45294189453125</v>
      </c>
      <c r="BW478" s="197" t="n">
        <v>1350.0</v>
      </c>
      <c r="BX478" s="197" t="n">
        <v>583.3886108398438</v>
      </c>
      <c r="BY478" s="197" t="n">
        <v>372.2548828125</v>
      </c>
      <c r="BZ478" s="197" t="n">
        <v>1670.0</v>
      </c>
      <c r="CA478" s="197" t="n">
        <v>306.2283020019531</v>
      </c>
      <c r="CB478" s="197" t="n">
        <v>326.99359130859375</v>
      </c>
      <c r="CC478" s="197" t="n">
        <v>631.5789184570312</v>
      </c>
      <c r="CD478" s="197" t="n">
        <v>3389.175048828125</v>
      </c>
      <c r="CE478" s="197" t="n">
        <v>2257.21240234375</v>
      </c>
      <c r="CF478" s="197" t="n">
        <v>99000.0</v>
      </c>
      <c r="CG478" s="197" t="n">
        <v>19589.40234375</v>
      </c>
      <c r="CH478" s="197" t="n">
        <v>6680.0</v>
      </c>
      <c r="CI478" s="197" t="n">
        <v>4488.54345703125</v>
      </c>
      <c r="CJ478" s="197" t="n">
        <v>11168.54296875</v>
      </c>
      <c r="CK478" s="197" t="n">
        <v>20000.0</v>
      </c>
      <c r="CL478" s="197" t="n">
        <v>20000.0</v>
      </c>
      <c r="CM478" s="197" t="n">
        <v>20000.0</v>
      </c>
      <c r="CN478" s="197" t="n">
        <v>20000.0</v>
      </c>
      <c r="CO478" s="197" t="n">
        <v>20000.0</v>
      </c>
      <c r="CP478" s="197" t="n">
        <v>20000.0</v>
      </c>
      <c r="CQ478" s="197" t="n">
        <v>20000.0</v>
      </c>
      <c r="CR478" s="197" t="n">
        <v>4500.0</v>
      </c>
      <c r="CS478" s="197" t="n">
        <v>31.0</v>
      </c>
      <c r="CT478" s="197" t="n">
        <v>31.0</v>
      </c>
      <c r="CU478" s="197" t="n">
        <v>950.2619018554688</v>
      </c>
    </row>
    <row r="479" spans="2:99">
      <c r="B479" s="122" t="s">
        <v>879</v>
      </c>
      <c r="C479" s="197" t="n">
        <v>3700.0</v>
      </c>
      <c r="D479" s="197" t="n">
        <v>3538.0</v>
      </c>
      <c r="E479" s="197" t="n">
        <v>800.0</v>
      </c>
      <c r="F479" s="122" t="s">
        <v>879</v>
      </c>
      <c r="G479" s="197" t="n">
        <v>2916.216552734375</v>
      </c>
      <c r="H479" s="197" t="n">
        <v>1634.5423583984375</v>
      </c>
      <c r="I479" s="197" t="n">
        <v>433.2724609375</v>
      </c>
      <c r="J479" s="197" t="n">
        <v>81.17423248291016</v>
      </c>
      <c r="K479" s="197" t="n">
        <v>65.33222198486328</v>
      </c>
      <c r="L479" s="197" t="n">
        <v>4467.20166015625</v>
      </c>
      <c r="M479" s="197" t="n">
        <v>4467.20166015625</v>
      </c>
      <c r="N479" s="197" t="n">
        <v>6680.0</v>
      </c>
      <c r="O479" s="197" t="n">
        <v>6630.34716796875</v>
      </c>
      <c r="P479" s="197" t="n">
        <v>6630.34716796875</v>
      </c>
      <c r="Q479" s="197" t="n">
        <v>18214.97265625</v>
      </c>
      <c r="R479" s="197" t="n">
        <v>1124.914306640625</v>
      </c>
      <c r="S479" s="197" t="n">
        <v>0.0</v>
      </c>
      <c r="T479" s="197" t="n">
        <v>0.0</v>
      </c>
      <c r="U479" s="197" t="n">
        <v>-159.18081665039062</v>
      </c>
      <c r="V479" s="197" t="n">
        <v>1852.8170166015625</v>
      </c>
      <c r="W479" s="197" t="n">
        <v>0.08126164972782135</v>
      </c>
      <c r="X479" s="197" t="n">
        <v>0.0</v>
      </c>
      <c r="Y479" s="197" t="n">
        <v>0.0</v>
      </c>
      <c r="Z479" s="197" t="n">
        <v>3500.0</v>
      </c>
      <c r="AA479" s="197" t="n">
        <v>0.0</v>
      </c>
      <c r="AB479" s="197" t="n">
        <v>0.0</v>
      </c>
      <c r="AC479" s="197" t="n">
        <v>0.0</v>
      </c>
      <c r="AD479" s="197" t="n">
        <v>0.6499999761581421</v>
      </c>
      <c r="AE479" s="197" t="n">
        <v>12641.0185546875</v>
      </c>
      <c r="AF479" s="197" t="n">
        <v>2987.636962890625</v>
      </c>
      <c r="AG479" s="197" t="n">
        <v>9284.2109375</v>
      </c>
      <c r="AH479" s="197" t="n">
        <v>1113.873291015625</v>
      </c>
      <c r="AI479" s="197" t="n">
        <v>0.0</v>
      </c>
      <c r="AJ479" s="197" t="n">
        <v>6909.595703125</v>
      </c>
      <c r="AK479" s="197" t="n">
        <v>6872.865234375</v>
      </c>
      <c r="AL479" s="197" t="n">
        <v>6680.0</v>
      </c>
      <c r="AM479" s="197" t="n">
        <v>4467.20166015625</v>
      </c>
      <c r="AN479" s="197" t="n">
        <v>0.0</v>
      </c>
      <c r="AO479" s="197" t="n">
        <v>0.0</v>
      </c>
      <c r="AP479" s="197" t="n">
        <v>0.0</v>
      </c>
      <c r="AQ479" s="197" t="n">
        <v>114.4394302368164</v>
      </c>
      <c r="AR479" s="197" t="n">
        <v>1067.0</v>
      </c>
      <c r="AS479" s="197" t="n">
        <v>0.7801914811134338</v>
      </c>
      <c r="AT479" s="197" t="n">
        <v>-3074.500244140625</v>
      </c>
      <c r="AU479" s="197" t="n">
        <v>3940.699462890625</v>
      </c>
      <c r="AV479" s="197" t="n">
        <v>11218.2607421875</v>
      </c>
      <c r="AW479" s="197" t="n">
        <v>5352.73583984375</v>
      </c>
      <c r="AX479" s="197" t="n">
        <v>1.331189513206482</v>
      </c>
      <c r="AY479" s="197" t="n">
        <v>-8043.02978515625</v>
      </c>
      <c r="AZ479" s="197" t="n">
        <v>0.0</v>
      </c>
      <c r="BA479" s="197" t="n">
        <v>16343.7685546875</v>
      </c>
      <c r="BB479" s="197" t="n">
        <v>1540.112548828125</v>
      </c>
      <c r="BC479" s="197" t="n">
        <v>0.0</v>
      </c>
      <c r="BD479" s="197" t="n">
        <v>0.594940185546875</v>
      </c>
      <c r="BE479" s="197" t="n">
        <v>0.7393298745155334</v>
      </c>
      <c r="BF479" s="197" t="n">
        <v>999998.0</v>
      </c>
      <c r="BG479" s="197" t="n">
        <v>1373.4000244140625</v>
      </c>
      <c r="BH479" s="197" t="n">
        <v>-468.7204284667969</v>
      </c>
      <c r="BI479" s="197" t="n">
        <v>0.0</v>
      </c>
      <c r="BJ479" s="197" t="n">
        <v>999999.0</v>
      </c>
      <c r="BK479" s="197" t="n">
        <v>12272.439453125</v>
      </c>
      <c r="BL479" s="197" t="n">
        <v>13075.4736328125</v>
      </c>
      <c r="BM479" s="197" t="n">
        <v>0.0</v>
      </c>
      <c r="BN479" s="197" t="n">
        <v>3552.468505859375</v>
      </c>
      <c r="BO479" s="197" t="n">
        <v>2835.67919921875</v>
      </c>
      <c r="BP479" s="197" t="n">
        <v>0.0</v>
      </c>
      <c r="BQ479" s="197" t="n">
        <v>999999.0</v>
      </c>
      <c r="BR479" s="197" t="n">
        <v>0.0</v>
      </c>
      <c r="BS479" s="197" t="n">
        <v>999999.0</v>
      </c>
      <c r="BT479" s="197" t="n">
        <v>0.0</v>
      </c>
      <c r="BU479" s="197" t="n">
        <v>1409.1871337890625</v>
      </c>
      <c r="BV479" s="197" t="n">
        <v>470.7458801269531</v>
      </c>
      <c r="BW479" s="197" t="n">
        <v>1790.0</v>
      </c>
      <c r="BX479" s="197" t="n">
        <v>830.5533447265625</v>
      </c>
      <c r="BY479" s="197" t="n">
        <v>593.5025024414062</v>
      </c>
      <c r="BZ479" s="197" t="n">
        <v>2240.0</v>
      </c>
      <c r="CA479" s="197" t="n">
        <v>511.0630187988281</v>
      </c>
      <c r="CB479" s="197" t="n">
        <v>308.15362548828125</v>
      </c>
      <c r="CC479" s="197" t="n">
        <v>964.9122924804688</v>
      </c>
      <c r="CD479" s="197" t="n">
        <v>4729.6005859375</v>
      </c>
      <c r="CE479" s="197" t="n">
        <v>3417.8662109375</v>
      </c>
      <c r="CF479" s="197" t="n">
        <v>99000.0</v>
      </c>
      <c r="CG479" s="197" t="n">
        <v>18123.89453125</v>
      </c>
      <c r="CH479" s="197" t="n">
        <v>6680.0</v>
      </c>
      <c r="CI479" s="197" t="n">
        <v>4467.20166015625</v>
      </c>
      <c r="CJ479" s="197" t="n">
        <v>11147.2021484375</v>
      </c>
      <c r="CK479" s="197" t="n">
        <v>20000.0</v>
      </c>
      <c r="CL479" s="197" t="n">
        <v>20000.0</v>
      </c>
      <c r="CM479" s="197" t="n">
        <v>20000.0</v>
      </c>
      <c r="CN479" s="197" t="n">
        <v>20000.0</v>
      </c>
      <c r="CO479" s="197" t="n">
        <v>20000.0</v>
      </c>
      <c r="CP479" s="197" t="n">
        <v>20000.0</v>
      </c>
      <c r="CQ479" s="197" t="n">
        <v>20000.0</v>
      </c>
      <c r="CR479" s="197" t="n">
        <v>4500.0</v>
      </c>
      <c r="CS479" s="197" t="n">
        <v>31.0</v>
      </c>
      <c r="CT479" s="197" t="n">
        <v>31.0</v>
      </c>
      <c r="CU479" s="197" t="n">
        <v>1124.914306640625</v>
      </c>
    </row>
    <row r="480" spans="2:99">
      <c r="B480" s="122" t="s">
        <v>880</v>
      </c>
      <c r="C480" s="197" t="n">
        <v>3400.0</v>
      </c>
      <c r="D480" s="197" t="n">
        <v>3350.0</v>
      </c>
      <c r="E480" s="197" t="n">
        <v>650.0</v>
      </c>
      <c r="F480" s="122" t="s">
        <v>880</v>
      </c>
      <c r="G480" s="197" t="n">
        <v>2799.6435546875</v>
      </c>
      <c r="H480" s="197" t="n">
        <v>1396.163818359375</v>
      </c>
      <c r="I480" s="197" t="n">
        <v>400.0</v>
      </c>
      <c r="J480" s="197" t="n">
        <v>136.25433349609375</v>
      </c>
      <c r="K480" s="197" t="n">
        <v>117.06578063964844</v>
      </c>
      <c r="L480" s="197" t="n">
        <v>4370.63916015625</v>
      </c>
      <c r="M480" s="197" t="n">
        <v>4370.63916015625</v>
      </c>
      <c r="N480" s="197" t="n">
        <v>5894.4111328125</v>
      </c>
      <c r="O480" s="197" t="n">
        <v>5101.3818359375</v>
      </c>
      <c r="P480" s="197" t="n">
        <v>5101.3818359375</v>
      </c>
      <c r="Q480" s="197" t="n">
        <v>14188.8701171875</v>
      </c>
      <c r="R480" s="197" t="n">
        <v>1522.734619140625</v>
      </c>
      <c r="S480" s="197" t="n">
        <v>0.0</v>
      </c>
      <c r="T480" s="197" t="n">
        <v>0.0</v>
      </c>
      <c r="U480" s="197" t="n">
        <v>-201.3024444580078</v>
      </c>
      <c r="V480" s="197" t="n">
        <v>621.9378051757812</v>
      </c>
      <c r="W480" s="197" t="n">
        <v>0.0</v>
      </c>
      <c r="X480" s="197" t="n">
        <v>194.922119140625</v>
      </c>
      <c r="Y480" s="197" t="n">
        <v>395.0223693847656</v>
      </c>
      <c r="Z480" s="197" t="n">
        <v>3000.0</v>
      </c>
      <c r="AA480" s="197" t="n">
        <v>1.0</v>
      </c>
      <c r="AB480" s="197" t="n">
        <v>0.0</v>
      </c>
      <c r="AC480" s="197" t="n">
        <v>0.0</v>
      </c>
      <c r="AD480" s="197" t="n">
        <v>0.6499999761581421</v>
      </c>
      <c r="AE480" s="197" t="n">
        <v>10265.05078125</v>
      </c>
      <c r="AF480" s="197" t="n">
        <v>1262.47314453125</v>
      </c>
      <c r="AG480" s="197" t="n">
        <v>3308.239013671875</v>
      </c>
      <c r="AH480" s="197" t="n">
        <v>990.9951171875</v>
      </c>
      <c r="AI480" s="197" t="n">
        <v>0.0</v>
      </c>
      <c r="AJ480" s="197" t="n">
        <v>3523.540283203125</v>
      </c>
      <c r="AK480" s="197" t="n">
        <v>3572.531005859375</v>
      </c>
      <c r="AL480" s="197" t="n">
        <v>6680.0</v>
      </c>
      <c r="AM480" s="197" t="n">
        <v>4370.63916015625</v>
      </c>
      <c r="AN480" s="197" t="n">
        <v>0.0</v>
      </c>
      <c r="AO480" s="197" t="n">
        <v>0.0</v>
      </c>
      <c r="AP480" s="197" t="n">
        <v>0.0</v>
      </c>
      <c r="AQ480" s="197" t="n">
        <v>114.4394302368164</v>
      </c>
      <c r="AR480" s="197" t="n">
        <v>610.3351440429688</v>
      </c>
      <c r="AS480" s="197" t="n">
        <v>0.0</v>
      </c>
      <c r="AT480" s="197" t="n">
        <v>999999.0</v>
      </c>
      <c r="AU480" s="197" t="n">
        <v>0.0</v>
      </c>
      <c r="AV480" s="197" t="n">
        <v>999999.0</v>
      </c>
      <c r="AW480" s="197" t="n">
        <v>0.0</v>
      </c>
      <c r="AX480" s="197" t="n">
        <v>0.0</v>
      </c>
      <c r="AY480" s="197" t="n">
        <v>999999.0</v>
      </c>
      <c r="AZ480" s="197" t="n">
        <v>0.0</v>
      </c>
      <c r="BA480" s="197" t="n">
        <v>999999.0</v>
      </c>
      <c r="BB480" s="197" t="n">
        <v>0.0</v>
      </c>
      <c r="BC480" s="197" t="n">
        <v>0.0</v>
      </c>
      <c r="BD480" s="197" t="n">
        <v>0.6414386034011841</v>
      </c>
      <c r="BE480" s="197" t="n">
        <v>0.8089177012443542</v>
      </c>
      <c r="BF480" s="197" t="n">
        <v>999998.0</v>
      </c>
      <c r="BG480" s="197" t="n">
        <v>2423.762939453125</v>
      </c>
      <c r="BH480" s="197" t="n">
        <v>728.4815673828125</v>
      </c>
      <c r="BI480" s="197" t="n">
        <v>0.0</v>
      </c>
      <c r="BJ480" s="197" t="n">
        <v>999999.0</v>
      </c>
      <c r="BK480" s="197" t="n">
        <v>11573.3212890625</v>
      </c>
      <c r="BL480" s="197" t="n">
        <v>12266.982421875</v>
      </c>
      <c r="BM480" s="197" t="n">
        <v>0.0</v>
      </c>
      <c r="BN480" s="197" t="n">
        <v>1643.5633544921875</v>
      </c>
      <c r="BO480" s="197" t="n">
        <v>1208.3245849609375</v>
      </c>
      <c r="BP480" s="197" t="n">
        <v>0.0</v>
      </c>
      <c r="BQ480" s="197" t="n">
        <v>999999.0</v>
      </c>
      <c r="BR480" s="197" t="n">
        <v>0.0</v>
      </c>
      <c r="BS480" s="197" t="n">
        <v>999999.0</v>
      </c>
      <c r="BT480" s="197" t="n">
        <v>0.0</v>
      </c>
      <c r="BU480" s="197" t="n">
        <v>1804.2117919921875</v>
      </c>
      <c r="BV480" s="197" t="n">
        <v>1360.5977783203125</v>
      </c>
      <c r="BW480" s="197" t="n">
        <v>99000.0</v>
      </c>
      <c r="BX480" s="197" t="n">
        <v>1052.335693359375</v>
      </c>
      <c r="BY480" s="197" t="n">
        <v>802.0789794921875</v>
      </c>
      <c r="BZ480" s="197" t="n">
        <v>99000.0</v>
      </c>
      <c r="CA480" s="197" t="n">
        <v>793.8032836914062</v>
      </c>
      <c r="CB480" s="197" t="n">
        <v>498.1840515136719</v>
      </c>
      <c r="CC480" s="197" t="n">
        <v>964.9122924804688</v>
      </c>
      <c r="CD480" s="197" t="n">
        <v>5479.12939453125</v>
      </c>
      <c r="CE480" s="197" t="n">
        <v>4618.27978515625</v>
      </c>
      <c r="CF480" s="197" t="n">
        <v>99000.0</v>
      </c>
      <c r="CG480" s="197" t="n">
        <v>12968.8251953125</v>
      </c>
      <c r="CH480" s="197" t="n">
        <v>6680.0</v>
      </c>
      <c r="CI480" s="197" t="n">
        <v>4110.7373046875</v>
      </c>
      <c r="CJ480" s="197" t="n">
        <v>10790.7373046875</v>
      </c>
      <c r="CK480" s="197" t="n">
        <v>20000.0</v>
      </c>
      <c r="CL480" s="197" t="n">
        <v>20000.0</v>
      </c>
      <c r="CM480" s="197" t="n">
        <v>20000.0</v>
      </c>
      <c r="CN480" s="197" t="n">
        <v>20000.0</v>
      </c>
      <c r="CO480" s="197" t="n">
        <v>20000.0</v>
      </c>
      <c r="CP480" s="197" t="n">
        <v>20000.0</v>
      </c>
      <c r="CQ480" s="197" t="n">
        <v>20000.0</v>
      </c>
      <c r="CR480" s="197" t="n">
        <v>4500.0</v>
      </c>
      <c r="CS480" s="197" t="n">
        <v>30.0</v>
      </c>
      <c r="CT480" s="197" t="n">
        <v>30.0</v>
      </c>
      <c r="CU480" s="197" t="n">
        <v>1522.734619140625</v>
      </c>
    </row>
    <row r="481" spans="2:99">
      <c r="B481" s="122" t="s">
        <v>881</v>
      </c>
      <c r="C481" s="197" t="n">
        <v>3250.0</v>
      </c>
      <c r="D481" s="197" t="n">
        <v>3163.0</v>
      </c>
      <c r="E481" s="197" t="n">
        <v>720.0</v>
      </c>
      <c r="F481" s="122" t="s">
        <v>881</v>
      </c>
      <c r="G481" s="197" t="n">
        <v>2739.77685546875</v>
      </c>
      <c r="H481" s="197" t="n">
        <v>1226.435546875</v>
      </c>
      <c r="I481" s="197" t="n">
        <v>354.23956298828125</v>
      </c>
      <c r="J481" s="197" t="n">
        <v>168.5973358154297</v>
      </c>
      <c r="K481" s="197" t="n">
        <v>142.53024291992188</v>
      </c>
      <c r="L481" s="197" t="n">
        <v>3280.47412109375</v>
      </c>
      <c r="M481" s="197" t="n">
        <v>3280.47412109375</v>
      </c>
      <c r="N481" s="197" t="n">
        <v>3193.172119140625</v>
      </c>
      <c r="O481" s="197" t="n">
        <v>3193.172119140625</v>
      </c>
      <c r="P481" s="197" t="n">
        <v>3193.172119140625</v>
      </c>
      <c r="Q481" s="197" t="n">
        <v>9921.705078125</v>
      </c>
      <c r="R481" s="197" t="n">
        <v>1791.1739501953125</v>
      </c>
      <c r="S481" s="197" t="n">
        <v>0.0</v>
      </c>
      <c r="T481" s="197" t="n">
        <v>0.0</v>
      </c>
      <c r="U481" s="197" t="n">
        <v>-96.85713195800781</v>
      </c>
      <c r="V481" s="197" t="n">
        <v>0.0</v>
      </c>
      <c r="W481" s="197" t="n">
        <v>0.0</v>
      </c>
      <c r="X481" s="197" t="n">
        <v>0.0</v>
      </c>
      <c r="Y481" s="197" t="n">
        <v>0.0</v>
      </c>
      <c r="Z481" s="197" t="n">
        <v>4000.0</v>
      </c>
      <c r="AA481" s="197" t="n">
        <v>1.0</v>
      </c>
      <c r="AB481" s="197" t="n">
        <v>0.0</v>
      </c>
      <c r="AC481" s="197" t="n">
        <v>0.0</v>
      </c>
      <c r="AD481" s="197" t="n">
        <v>0.6499999761581421</v>
      </c>
      <c r="AE481" s="197" t="n">
        <v>7707.29443359375</v>
      </c>
      <c r="AF481" s="197" t="n">
        <v>0.0</v>
      </c>
      <c r="AG481" s="197" t="n">
        <v>1149.8951416015625</v>
      </c>
      <c r="AH481" s="197" t="n">
        <v>909.0440063476562</v>
      </c>
      <c r="AI481" s="197" t="n">
        <v>0.0</v>
      </c>
      <c r="AJ481" s="197" t="n">
        <v>1195.31005859375</v>
      </c>
      <c r="AK481" s="197" t="n">
        <v>1213.9788818359375</v>
      </c>
      <c r="AL481" s="197" t="n">
        <v>6680.0</v>
      </c>
      <c r="AM481" s="197" t="n">
        <v>4280.375</v>
      </c>
      <c r="AN481" s="197" t="n">
        <v>0.0</v>
      </c>
      <c r="AO481" s="197" t="n">
        <v>0.0</v>
      </c>
      <c r="AP481" s="197" t="n">
        <v>0.0</v>
      </c>
      <c r="AQ481" s="197" t="n">
        <v>134.81304931640625</v>
      </c>
      <c r="AR481" s="197" t="n">
        <v>142.53024291992188</v>
      </c>
      <c r="AS481" s="197" t="n">
        <v>0.0</v>
      </c>
      <c r="AT481" s="197" t="n">
        <v>999999.0</v>
      </c>
      <c r="AU481" s="197" t="n">
        <v>0.0</v>
      </c>
      <c r="AV481" s="197" t="n">
        <v>999999.0</v>
      </c>
      <c r="AW481" s="197" t="n">
        <v>0.0</v>
      </c>
      <c r="AX481" s="197" t="n">
        <v>0.0</v>
      </c>
      <c r="AY481" s="197" t="n">
        <v>999999.0</v>
      </c>
      <c r="AZ481" s="197" t="n">
        <v>0.0</v>
      </c>
      <c r="BA481" s="197" t="n">
        <v>999999.0</v>
      </c>
      <c r="BB481" s="197" t="n">
        <v>0.0</v>
      </c>
      <c r="BC481" s="197" t="n">
        <v>0.0</v>
      </c>
      <c r="BD481" s="197" t="n">
        <v>0.6070887446403503</v>
      </c>
      <c r="BE481" s="197" t="n">
        <v>0.831774115562439</v>
      </c>
      <c r="BF481" s="197" t="n">
        <v>999998.0</v>
      </c>
      <c r="BG481" s="197" t="n">
        <v>1463.1351318359375</v>
      </c>
      <c r="BH481" s="197" t="n">
        <v>-1285.6826171875</v>
      </c>
      <c r="BI481" s="197" t="n">
        <v>0.0</v>
      </c>
      <c r="BJ481" s="197" t="n">
        <v>999999.0</v>
      </c>
      <c r="BK481" s="197" t="n">
        <v>7511.1123046875</v>
      </c>
      <c r="BL481" s="197" t="n">
        <v>7000.6689453125</v>
      </c>
      <c r="BM481" s="197" t="n">
        <v>0.0</v>
      </c>
      <c r="BN481" s="197" t="n">
        <v>2318.052734375</v>
      </c>
      <c r="BO481" s="197" t="n">
        <v>3393.35986328125</v>
      </c>
      <c r="BP481" s="197" t="n">
        <v>1.2290358543395996</v>
      </c>
      <c r="BQ481" s="197" t="n">
        <v>3974.18115234375</v>
      </c>
      <c r="BR481" s="197" t="n">
        <v>0.0</v>
      </c>
      <c r="BS481" s="197" t="n">
        <v>999999.0</v>
      </c>
      <c r="BT481" s="197" t="n">
        <v>0.0</v>
      </c>
      <c r="BU481" s="197" t="n">
        <v>2145.667236328125</v>
      </c>
      <c r="BV481" s="197" t="n">
        <v>1758.0692138671875</v>
      </c>
      <c r="BW481" s="197" t="n">
        <v>99000.0</v>
      </c>
      <c r="BX481" s="197" t="n">
        <v>1524.4149169921875</v>
      </c>
      <c r="BY481" s="197" t="n">
        <v>1028.336181640625</v>
      </c>
      <c r="BZ481" s="197" t="n">
        <v>99000.0</v>
      </c>
      <c r="CA481" s="197" t="n">
        <v>784.5156860351562</v>
      </c>
      <c r="CB481" s="197" t="n">
        <v>770.956298828125</v>
      </c>
      <c r="CC481" s="197" t="n">
        <v>964.9122924804688</v>
      </c>
      <c r="CD481" s="197" t="n">
        <v>6896.29541015625</v>
      </c>
      <c r="CE481" s="197" t="n">
        <v>5391.13330078125</v>
      </c>
      <c r="CF481" s="197" t="n">
        <v>19000.0</v>
      </c>
      <c r="CG481" s="197" t="n">
        <v>8790.423828125</v>
      </c>
      <c r="CH481" s="197" t="n">
        <v>3282.4111328125</v>
      </c>
      <c r="CI481" s="197" t="n">
        <v>2777.287841796875</v>
      </c>
      <c r="CJ481" s="197" t="n">
        <v>6059.69873046875</v>
      </c>
      <c r="CK481" s="197" t="n">
        <v>20000.0</v>
      </c>
      <c r="CL481" s="197" t="n">
        <v>20000.0</v>
      </c>
      <c r="CM481" s="197" t="n">
        <v>20000.0</v>
      </c>
      <c r="CN481" s="197" t="n">
        <v>20000.0</v>
      </c>
      <c r="CO481" s="197" t="n">
        <v>20000.0</v>
      </c>
      <c r="CP481" s="197" t="n">
        <v>20000.0</v>
      </c>
      <c r="CQ481" s="197" t="n">
        <v>20000.0</v>
      </c>
      <c r="CR481" s="197" t="n">
        <v>4500.0</v>
      </c>
      <c r="CS481" s="197" t="n">
        <v>31.0</v>
      </c>
      <c r="CT481" s="197" t="n">
        <v>31.0</v>
      </c>
      <c r="CU481" s="197" t="n">
        <v>1791.1739501953125</v>
      </c>
    </row>
    <row r="482" spans="2:99">
      <c r="B482" s="122" t="s">
        <v>882</v>
      </c>
      <c r="C482" s="197" t="n">
        <v>3252.0</v>
      </c>
      <c r="D482" s="197" t="n">
        <v>3001.0</v>
      </c>
      <c r="E482" s="197" t="n">
        <v>575.0</v>
      </c>
      <c r="F482" s="122" t="s">
        <v>882</v>
      </c>
      <c r="G482" s="197" t="n">
        <v>2830.4560546875</v>
      </c>
      <c r="H482" s="197" t="n">
        <v>1231.8836669921875</v>
      </c>
      <c r="I482" s="197" t="n">
        <v>331.0575256347656</v>
      </c>
      <c r="J482" s="197" t="n">
        <v>325.71002197265625</v>
      </c>
      <c r="K482" s="197" t="n">
        <v>335.8723449707031</v>
      </c>
      <c r="L482" s="197" t="n">
        <v>4230.13720703125</v>
      </c>
      <c r="M482" s="197" t="n">
        <v>4230.13720703125</v>
      </c>
      <c r="N482" s="197" t="n">
        <v>5532.634765625</v>
      </c>
      <c r="O482" s="197" t="n">
        <v>4900.525390625</v>
      </c>
      <c r="P482" s="197" t="n">
        <v>5532.634765625</v>
      </c>
      <c r="Q482" s="197" t="n">
        <v>12930.66796875</v>
      </c>
      <c r="R482" s="197" t="n">
        <v>1710.80078125</v>
      </c>
      <c r="S482" s="197" t="n">
        <v>0.0</v>
      </c>
      <c r="T482" s="197" t="n">
        <v>0.0</v>
      </c>
      <c r="U482" s="197" t="n">
        <v>68.45100402832031</v>
      </c>
      <c r="V482" s="197" t="n">
        <v>116.396484375</v>
      </c>
      <c r="W482" s="197" t="n">
        <v>1.4386996030807495</v>
      </c>
      <c r="X482" s="197" t="n">
        <v>114.9577865600586</v>
      </c>
      <c r="Y482" s="197" t="n">
        <v>0.0</v>
      </c>
      <c r="Z482" s="197" t="n">
        <v>4500.0</v>
      </c>
      <c r="AA482" s="197" t="n">
        <v>1.0</v>
      </c>
      <c r="AB482" s="197" t="n">
        <v>632.109619140625</v>
      </c>
      <c r="AC482" s="197" t="n">
        <v>0.0</v>
      </c>
      <c r="AD482" s="197" t="n">
        <v>0.6499999761581421</v>
      </c>
      <c r="AE482" s="197" t="n">
        <v>9762.7724609375</v>
      </c>
      <c r="AF482" s="197" t="n">
        <v>191.8347930908203</v>
      </c>
      <c r="AG482" s="197" t="n">
        <v>0.0</v>
      </c>
      <c r="AH482" s="197" t="n">
        <v>1105.0928955078125</v>
      </c>
      <c r="AI482" s="197" t="n">
        <v>0.0</v>
      </c>
      <c r="AJ482" s="197" t="n">
        <v>0.0</v>
      </c>
      <c r="AK482" s="197" t="n">
        <v>214.41285705566406</v>
      </c>
      <c r="AL482" s="197" t="n">
        <v>6680.0</v>
      </c>
      <c r="AM482" s="197" t="n">
        <v>4230.13720703125</v>
      </c>
      <c r="AN482" s="197" t="n">
        <v>0.0</v>
      </c>
      <c r="AO482" s="197" t="n">
        <v>0.0</v>
      </c>
      <c r="AP482" s="197" t="n">
        <v>0.0</v>
      </c>
      <c r="AQ482" s="197" t="n">
        <v>269.6260986328125</v>
      </c>
      <c r="AR482" s="197" t="n">
        <v>167.99472045898438</v>
      </c>
      <c r="AS482" s="197" t="n">
        <v>0.0</v>
      </c>
      <c r="AT482" s="197" t="n">
        <v>999999.0</v>
      </c>
      <c r="AU482" s="197" t="n">
        <v>0.0</v>
      </c>
      <c r="AV482" s="197" t="n">
        <v>999999.0</v>
      </c>
      <c r="AW482" s="197" t="n">
        <v>0.0</v>
      </c>
      <c r="AX482" s="197" t="n">
        <v>0.0</v>
      </c>
      <c r="AY482" s="197" t="n">
        <v>999999.0</v>
      </c>
      <c r="AZ482" s="197" t="n">
        <v>0.0</v>
      </c>
      <c r="BA482" s="197" t="n">
        <v>999999.0</v>
      </c>
      <c r="BB482" s="197" t="n">
        <v>0.0</v>
      </c>
      <c r="BC482" s="197" t="n">
        <v>0.0</v>
      </c>
      <c r="BD482" s="197" t="n">
        <v>0.519400417804718</v>
      </c>
      <c r="BE482" s="197" t="n">
        <v>0.6408451199531555</v>
      </c>
      <c r="BF482" s="197" t="n">
        <v>999998.0</v>
      </c>
      <c r="BG482" s="197" t="n">
        <v>3397.59130859375</v>
      </c>
      <c r="BH482" s="197" t="n">
        <v>2085.965087890625</v>
      </c>
      <c r="BI482" s="197" t="n">
        <v>0.0</v>
      </c>
      <c r="BJ482" s="197" t="n">
        <v>999999.0</v>
      </c>
      <c r="BK482" s="197" t="n">
        <v>10184.201171875</v>
      </c>
      <c r="BL482" s="197" t="n">
        <v>10459.400390625</v>
      </c>
      <c r="BM482" s="197" t="n">
        <v>0.0</v>
      </c>
      <c r="BN482" s="197" t="n">
        <v>3942.10693359375</v>
      </c>
      <c r="BO482" s="197" t="n">
        <v>3666.436767578125</v>
      </c>
      <c r="BP482" s="197" t="n">
        <v>1.1940799951553345</v>
      </c>
      <c r="BQ482" s="197" t="n">
        <v>2054.78662109375</v>
      </c>
      <c r="BR482" s="197" t="n">
        <v>0.0</v>
      </c>
      <c r="BS482" s="197" t="n">
        <v>999999.0</v>
      </c>
      <c r="BT482" s="197" t="n">
        <v>0.0</v>
      </c>
      <c r="BU482" s="197" t="n">
        <v>2138.131591796875</v>
      </c>
      <c r="BV482" s="197" t="n">
        <v>2150.281005859375</v>
      </c>
      <c r="BW482" s="197" t="n">
        <v>99000.0</v>
      </c>
      <c r="BX482" s="197" t="n">
        <v>2368.701904296875</v>
      </c>
      <c r="BY482" s="197" t="n">
        <v>1537.499755859375</v>
      </c>
      <c r="BZ482" s="197" t="n">
        <v>99000.0</v>
      </c>
      <c r="CA482" s="197" t="n">
        <v>865.7720336914062</v>
      </c>
      <c r="CB482" s="197" t="n">
        <v>783.8497924804688</v>
      </c>
      <c r="CC482" s="197" t="n">
        <v>964.9122924804688</v>
      </c>
      <c r="CD482" s="197" t="n">
        <v>8850.822265625</v>
      </c>
      <c r="CE482" s="197" t="n">
        <v>6926.26416015625</v>
      </c>
      <c r="CF482" s="197" t="n">
        <v>15500.0</v>
      </c>
      <c r="CG482" s="197" t="n">
        <v>6466.45263671875</v>
      </c>
      <c r="CH482" s="197" t="n">
        <v>2967.565185546875</v>
      </c>
      <c r="CI482" s="197" t="n">
        <v>3349.274658203125</v>
      </c>
      <c r="CJ482" s="197" t="n">
        <v>6316.83984375</v>
      </c>
      <c r="CK482" s="197" t="n">
        <v>20000.0</v>
      </c>
      <c r="CL482" s="197" t="n">
        <v>20000.0</v>
      </c>
      <c r="CM482" s="197" t="n">
        <v>20000.0</v>
      </c>
      <c r="CN482" s="197" t="n">
        <v>20000.0</v>
      </c>
      <c r="CO482" s="197" t="n">
        <v>20000.0</v>
      </c>
      <c r="CP482" s="197" t="n">
        <v>20000.0</v>
      </c>
      <c r="CQ482" s="197" t="n">
        <v>20000.0</v>
      </c>
      <c r="CR482" s="197" t="n">
        <v>4500.0</v>
      </c>
      <c r="CS482" s="197" t="n">
        <v>19.0</v>
      </c>
      <c r="CT482" s="197" t="n">
        <v>19.0</v>
      </c>
      <c r="CU482" s="197" t="n">
        <v>1710.80078125</v>
      </c>
    </row>
    <row r="483" spans="2:99">
      <c r="B483" s="122" t="s">
        <v>883</v>
      </c>
      <c r="C483" s="197" t="n">
        <v>3350.0</v>
      </c>
      <c r="D483" s="197" t="n">
        <v>3117.0</v>
      </c>
      <c r="E483" s="197" t="n">
        <v>575.0</v>
      </c>
      <c r="F483" s="122" t="s">
        <v>883</v>
      </c>
      <c r="G483" s="197" t="n">
        <v>3319.431396484375</v>
      </c>
      <c r="H483" s="197" t="n">
        <v>1272.5692138671875</v>
      </c>
      <c r="I483" s="197" t="n">
        <v>324.28173828125</v>
      </c>
      <c r="J483" s="197" t="n">
        <v>410.9057312011719</v>
      </c>
      <c r="K483" s="197" t="n">
        <v>375.235107421875</v>
      </c>
      <c r="L483" s="197" t="n">
        <v>2488.768310546875</v>
      </c>
      <c r="M483" s="197" t="n">
        <v>1369.03125</v>
      </c>
      <c r="N483" s="197" t="n">
        <v>2488.768310546875</v>
      </c>
      <c r="O483" s="197" t="n">
        <v>2488.768310546875</v>
      </c>
      <c r="P483" s="197" t="n">
        <v>2488.768310546875</v>
      </c>
      <c r="Q483" s="197" t="n">
        <v>13596.5283203125</v>
      </c>
      <c r="R483" s="197" t="n">
        <v>1692.3306884765625</v>
      </c>
      <c r="S483" s="197" t="n">
        <v>0.0</v>
      </c>
      <c r="T483" s="197" t="n">
        <v>0.018372174352407455</v>
      </c>
      <c r="U483" s="197" t="n">
        <v>233.83041381835938</v>
      </c>
      <c r="V483" s="197" t="n">
        <v>5418.66796875</v>
      </c>
      <c r="W483" s="197" t="n">
        <v>0.0</v>
      </c>
      <c r="X483" s="197" t="n">
        <v>3097.241455078125</v>
      </c>
      <c r="Y483" s="197" t="n">
        <v>0.0</v>
      </c>
      <c r="Z483" s="197" t="n">
        <v>4500.0</v>
      </c>
      <c r="AA483" s="197" t="n">
        <v>1.0</v>
      </c>
      <c r="AB483" s="197" t="n">
        <v>0.0</v>
      </c>
      <c r="AC483" s="197" t="n">
        <v>1119.7371826171875</v>
      </c>
      <c r="AD483" s="197" t="n">
        <v>0.6499999761581421</v>
      </c>
      <c r="AE483" s="197" t="n">
        <v>10232.42578125</v>
      </c>
      <c r="AF483" s="197" t="n">
        <v>694.9790649414062</v>
      </c>
      <c r="AG483" s="197" t="n">
        <v>0.0</v>
      </c>
      <c r="AH483" s="197" t="n">
        <v>1153.5560302734375</v>
      </c>
      <c r="AI483" s="197" t="n">
        <v>0.0</v>
      </c>
      <c r="AJ483" s="197" t="n">
        <v>0.0</v>
      </c>
      <c r="AK483" s="197" t="n">
        <v>21.364608764648438</v>
      </c>
      <c r="AL483" s="197" t="n">
        <v>6989.3505859375</v>
      </c>
      <c r="AM483" s="197" t="n">
        <v>4215.6083984375</v>
      </c>
      <c r="AN483" s="197" t="n">
        <v>0.0</v>
      </c>
      <c r="AO483" s="197" t="n">
        <v>0.0</v>
      </c>
      <c r="AP483" s="197" t="n">
        <v>0.0</v>
      </c>
      <c r="AQ483" s="197" t="n">
        <v>404.43914794921875</v>
      </c>
      <c r="AR483" s="197" t="n">
        <v>193.4591827392578</v>
      </c>
      <c r="AS483" s="197" t="n">
        <v>0.0</v>
      </c>
      <c r="AT483" s="197" t="n">
        <v>999999.0</v>
      </c>
      <c r="AU483" s="197" t="n">
        <v>0.0</v>
      </c>
      <c r="AV483" s="197" t="n">
        <v>999999.0</v>
      </c>
      <c r="AW483" s="197" t="n">
        <v>0.0</v>
      </c>
      <c r="AX483" s="197" t="n">
        <v>0.0</v>
      </c>
      <c r="AY483" s="197" t="n">
        <v>999999.0</v>
      </c>
      <c r="AZ483" s="197" t="n">
        <v>0.0</v>
      </c>
      <c r="BA483" s="197" t="n">
        <v>999999.0</v>
      </c>
      <c r="BB483" s="197" t="n">
        <v>0.0</v>
      </c>
      <c r="BC483" s="197" t="n">
        <v>0.42176273465156555</v>
      </c>
      <c r="BD483" s="197" t="n">
        <v>0.45484569668769836</v>
      </c>
      <c r="BE483" s="197" t="n">
        <v>0.6043237447738647</v>
      </c>
      <c r="BF483" s="197" t="n">
        <v>1570.193115234375</v>
      </c>
      <c r="BG483" s="197" t="n">
        <v>1261.7120361328125</v>
      </c>
      <c r="BH483" s="197" t="n">
        <v>-1335.0455322265625</v>
      </c>
      <c r="BI483" s="197" t="n">
        <v>0.0</v>
      </c>
      <c r="BJ483" s="197" t="n">
        <v>7382.6015625</v>
      </c>
      <c r="BK483" s="197" t="n">
        <v>7530.04443359375</v>
      </c>
      <c r="BL483" s="197" t="n">
        <v>6993.27783203125</v>
      </c>
      <c r="BM483" s="197" t="n">
        <v>4387.0283203125</v>
      </c>
      <c r="BN483" s="197" t="n">
        <v>4545.1298828125</v>
      </c>
      <c r="BO483" s="197" t="n">
        <v>6821.42626953125</v>
      </c>
      <c r="BP483" s="197" t="n">
        <v>1.1707332134246826</v>
      </c>
      <c r="BQ483" s="197" t="n">
        <v>2045.809814453125</v>
      </c>
      <c r="BR483" s="197" t="n">
        <v>0.0</v>
      </c>
      <c r="BS483" s="197" t="n">
        <v>999999.0</v>
      </c>
      <c r="BT483" s="197" t="n">
        <v>0.0</v>
      </c>
      <c r="BU483" s="197" t="n">
        <v>2793.41943359375</v>
      </c>
      <c r="BV483" s="197" t="n">
        <v>2220.556396484375</v>
      </c>
      <c r="BW483" s="197" t="n">
        <v>99000.0</v>
      </c>
      <c r="BX483" s="197" t="n">
        <v>2016.3275146484375</v>
      </c>
      <c r="BY483" s="197" t="n">
        <v>2468.81982421875</v>
      </c>
      <c r="BZ483" s="197" t="n">
        <v>99000.0</v>
      </c>
      <c r="CA483" s="197" t="n">
        <v>879.8604125976562</v>
      </c>
      <c r="CB483" s="197" t="n">
        <v>880.5697021484375</v>
      </c>
      <c r="CC483" s="197" t="n">
        <v>964.9122924804688</v>
      </c>
      <c r="CD483" s="197" t="n">
        <v>9036.1103515625</v>
      </c>
      <c r="CE483" s="197" t="n">
        <v>9061.376953125</v>
      </c>
      <c r="CF483" s="197" t="n">
        <v>15500.0</v>
      </c>
      <c r="CG483" s="197" t="n">
        <v>6539.58642578125</v>
      </c>
      <c r="CH483" s="197" t="n">
        <v>300.0</v>
      </c>
      <c r="CI483" s="197" t="n">
        <v>2428.60009765625</v>
      </c>
      <c r="CJ483" s="197" t="n">
        <v>2728.60009765625</v>
      </c>
      <c r="CK483" s="197" t="n">
        <v>20000.0</v>
      </c>
      <c r="CL483" s="197" t="n">
        <v>20000.0</v>
      </c>
      <c r="CM483" s="197" t="n">
        <v>20000.0</v>
      </c>
      <c r="CN483" s="197" t="n">
        <v>20000.0</v>
      </c>
      <c r="CO483" s="197" t="n">
        <v>20000.0</v>
      </c>
      <c r="CP483" s="197" t="n">
        <v>20000.0</v>
      </c>
      <c r="CQ483" s="197" t="n">
        <v>20000.0</v>
      </c>
      <c r="CR483" s="197" t="n">
        <v>4500.0</v>
      </c>
      <c r="CS483" s="197" t="n">
        <v>0.0</v>
      </c>
      <c r="CT483" s="197" t="n">
        <v>0.0</v>
      </c>
      <c r="CU483" s="197" t="n">
        <v>1692.3306884765625</v>
      </c>
    </row>
    <row r="484" spans="2:99">
      <c r="B484" s="122" t="s">
        <v>884</v>
      </c>
      <c r="C484" s="197" t="n">
        <v>3751.0</v>
      </c>
      <c r="D484" s="197" t="n">
        <v>3055.0</v>
      </c>
      <c r="E484" s="197" t="n">
        <v>575.0</v>
      </c>
      <c r="F484" s="122" t="s">
        <v>884</v>
      </c>
      <c r="G484" s="197" t="n">
        <v>3508.7158203125</v>
      </c>
      <c r="H484" s="197" t="n">
        <v>1312.4119873046875</v>
      </c>
      <c r="I484" s="197" t="n">
        <v>303.31634521484375</v>
      </c>
      <c r="J484" s="197" t="n">
        <v>538.6832275390625</v>
      </c>
      <c r="K484" s="197" t="n">
        <v>525.132568359375</v>
      </c>
      <c r="L484" s="197" t="n">
        <v>3250.9091796875</v>
      </c>
      <c r="M484" s="197" t="n">
        <v>3250.9091796875</v>
      </c>
      <c r="N484" s="197" t="n">
        <v>3250.9091796875</v>
      </c>
      <c r="O484" s="197" t="n">
        <v>3250.9091796875</v>
      </c>
      <c r="P484" s="197" t="n">
        <v>3250.9091796875</v>
      </c>
      <c r="Q484" s="197" t="n">
        <v>11771.9228515625</v>
      </c>
      <c r="R484" s="197" t="n">
        <v>1558.056640625</v>
      </c>
      <c r="S484" s="197" t="n">
        <v>0.0</v>
      </c>
      <c r="T484" s="197" t="n">
        <v>32.55978012084961</v>
      </c>
      <c r="U484" s="197" t="n">
        <v>839.64794921875</v>
      </c>
      <c r="V484" s="197" t="n">
        <v>3091.16162109375</v>
      </c>
      <c r="W484" s="197" t="n">
        <v>1539.3994140625</v>
      </c>
      <c r="X484" s="197" t="n">
        <v>1551.7623291015625</v>
      </c>
      <c r="Y484" s="197" t="n">
        <v>0.0</v>
      </c>
      <c r="Z484" s="197" t="n">
        <v>6000.0</v>
      </c>
      <c r="AA484" s="197" t="n">
        <v>1.0</v>
      </c>
      <c r="AB484" s="197" t="n">
        <v>0.0</v>
      </c>
      <c r="AC484" s="197" t="n">
        <v>0.0</v>
      </c>
      <c r="AD484" s="197" t="n">
        <v>0.6499999761581421</v>
      </c>
      <c r="AE484" s="197" t="n">
        <v>9124.34765625</v>
      </c>
      <c r="AF484" s="197" t="n">
        <v>0.0</v>
      </c>
      <c r="AG484" s="197" t="n">
        <v>431.98968505859375</v>
      </c>
      <c r="AH484" s="197" t="n">
        <v>1142.4229736328125</v>
      </c>
      <c r="AI484" s="197" t="n">
        <v>0.0</v>
      </c>
      <c r="AJ484" s="197" t="n">
        <v>0.0</v>
      </c>
      <c r="AK484" s="197" t="n">
        <v>245.2071990966797</v>
      </c>
      <c r="AL484" s="197" t="n">
        <v>7199.35205078125</v>
      </c>
      <c r="AM484" s="197" t="n">
        <v>4219.02392578125</v>
      </c>
      <c r="AN484" s="197" t="n">
        <v>0.0</v>
      </c>
      <c r="AO484" s="197" t="n">
        <v>0.0</v>
      </c>
      <c r="AP484" s="197" t="n">
        <v>0.0</v>
      </c>
      <c r="AQ484" s="197" t="n">
        <v>539.252197265625</v>
      </c>
      <c r="AR484" s="197" t="n">
        <v>133.3333282470703</v>
      </c>
      <c r="AS484" s="197" t="n">
        <v>0.0</v>
      </c>
      <c r="AT484" s="197" t="n">
        <v>999999.0</v>
      </c>
      <c r="AU484" s="197" t="n">
        <v>0.0</v>
      </c>
      <c r="AV484" s="197" t="n">
        <v>999999.0</v>
      </c>
      <c r="AW484" s="197" t="n">
        <v>0.0</v>
      </c>
      <c r="AX484" s="197" t="n">
        <v>0.0</v>
      </c>
      <c r="AY484" s="197" t="n">
        <v>999999.0</v>
      </c>
      <c r="AZ484" s="197" t="n">
        <v>0.0</v>
      </c>
      <c r="BA484" s="197" t="n">
        <v>999999.0</v>
      </c>
      <c r="BB484" s="197" t="n">
        <v>0.0</v>
      </c>
      <c r="BC484" s="197" t="n">
        <v>0.4738191068172455</v>
      </c>
      <c r="BD484" s="197" t="n">
        <v>0.49055320024490356</v>
      </c>
      <c r="BE484" s="197" t="n">
        <v>0.5268411040306091</v>
      </c>
      <c r="BF484" s="197" t="n">
        <v>7231.6015625</v>
      </c>
      <c r="BG484" s="197" t="n">
        <v>7131.81494140625</v>
      </c>
      <c r="BH484" s="197" t="n">
        <v>6798.8603515625</v>
      </c>
      <c r="BI484" s="197" t="n">
        <v>0.0</v>
      </c>
      <c r="BJ484" s="197" t="n">
        <v>13031.318359375</v>
      </c>
      <c r="BK484" s="197" t="n">
        <v>13136.3623046875</v>
      </c>
      <c r="BL484" s="197" t="n">
        <v>13247.5849609375</v>
      </c>
      <c r="BM484" s="197" t="n">
        <v>-4290.41748046875</v>
      </c>
      <c r="BN484" s="197" t="n">
        <v>-4054.934326171875</v>
      </c>
      <c r="BO484" s="197" t="n">
        <v>-3301.93408203125</v>
      </c>
      <c r="BP484" s="197" t="n">
        <v>1.2918930053710938</v>
      </c>
      <c r="BQ484" s="197" t="n">
        <v>4462.3671875</v>
      </c>
      <c r="BR484" s="197" t="n">
        <v>0.0</v>
      </c>
      <c r="BS484" s="197" t="n">
        <v>999999.0</v>
      </c>
      <c r="BT484" s="197" t="n">
        <v>0.0</v>
      </c>
      <c r="BU484" s="197" t="n">
        <v>1669.0115966796875</v>
      </c>
      <c r="BV484" s="197" t="n">
        <v>2817.20068359375</v>
      </c>
      <c r="BW484" s="197" t="n">
        <v>99000.0</v>
      </c>
      <c r="BX484" s="197" t="n">
        <v>922.0125122070312</v>
      </c>
      <c r="BY484" s="197" t="n">
        <v>2019.5330810546875</v>
      </c>
      <c r="BZ484" s="197" t="n">
        <v>99000.0</v>
      </c>
      <c r="CA484" s="197" t="n">
        <v>981.5809326171875</v>
      </c>
      <c r="CB484" s="197" t="n">
        <v>893.5872192382812</v>
      </c>
      <c r="CC484" s="197" t="n">
        <v>778.9473876953125</v>
      </c>
      <c r="CD484" s="197" t="n">
        <v>4582.99267578125</v>
      </c>
      <c r="CE484" s="197" t="n">
        <v>9111.2294921875</v>
      </c>
      <c r="CF484" s="197" t="n">
        <v>12500.0</v>
      </c>
      <c r="CG484" s="197" t="n">
        <v>0.0</v>
      </c>
      <c r="CH484" s="197" t="n">
        <v>300.0</v>
      </c>
      <c r="CI484" s="197" t="n">
        <v>3000.0</v>
      </c>
      <c r="CJ484" s="197" t="n">
        <v>3300.0</v>
      </c>
      <c r="CK484" s="197" t="n">
        <v>20000.0</v>
      </c>
      <c r="CL484" s="197" t="n">
        <v>20000.0</v>
      </c>
      <c r="CM484" s="197" t="n">
        <v>20000.0</v>
      </c>
      <c r="CN484" s="197" t="n">
        <v>20000.0</v>
      </c>
      <c r="CO484" s="197" t="n">
        <v>20000.0</v>
      </c>
      <c r="CP484" s="197" t="n">
        <v>20000.0</v>
      </c>
      <c r="CQ484" s="197" t="n">
        <v>20000.0</v>
      </c>
      <c r="CR484" s="197" t="n">
        <v>4500.0</v>
      </c>
      <c r="CS484" s="197" t="n">
        <v>0.0</v>
      </c>
      <c r="CT484" s="197" t="n">
        <v>0.0</v>
      </c>
      <c r="CU484" s="197" t="n">
        <v>1558.056640625</v>
      </c>
    </row>
    <row r="485" spans="2:99">
      <c r="B485" s="122" t="s">
        <v>885</v>
      </c>
      <c r="C485" s="197" t="n">
        <v>3914.0</v>
      </c>
      <c r="D485" s="197" t="n">
        <v>3077.0</v>
      </c>
      <c r="E485" s="197" t="n">
        <v>575.0</v>
      </c>
      <c r="F485" s="122" t="s">
        <v>885</v>
      </c>
      <c r="G485" s="197" t="n">
        <v>3914.0</v>
      </c>
      <c r="H485" s="197" t="n">
        <v>1604.4730224609375</v>
      </c>
      <c r="I485" s="197" t="n">
        <v>354.7367248535156</v>
      </c>
      <c r="J485" s="197" t="n">
        <v>564.5634765625</v>
      </c>
      <c r="K485" s="197" t="n">
        <v>585.318359375</v>
      </c>
      <c r="L485" s="197" t="n">
        <v>2059.537353515625</v>
      </c>
      <c r="M485" s="197" t="n">
        <v>2059.537353515625</v>
      </c>
      <c r="N485" s="197" t="n">
        <v>2059.537353515625</v>
      </c>
      <c r="O485" s="197" t="n">
        <v>2059.537353515625</v>
      </c>
      <c r="P485" s="197" t="n">
        <v>2059.537353515625</v>
      </c>
      <c r="Q485" s="197" t="n">
        <v>31979.390625</v>
      </c>
      <c r="R485" s="197" t="n">
        <v>2037.5186767578125</v>
      </c>
      <c r="S485" s="197" t="n">
        <v>0.0</v>
      </c>
      <c r="T485" s="197" t="n">
        <v>0.0</v>
      </c>
      <c r="U485" s="197" t="n">
        <v>1824.006103515625</v>
      </c>
      <c r="V485" s="197" t="n">
        <v>23974.37890625</v>
      </c>
      <c r="W485" s="197" t="n">
        <v>12534.3349609375</v>
      </c>
      <c r="X485" s="197" t="n">
        <v>11440.0439453125</v>
      </c>
      <c r="Y485" s="197" t="n">
        <v>0.0</v>
      </c>
      <c r="Z485" s="197" t="n">
        <v>7687.5</v>
      </c>
      <c r="AA485" s="197" t="n">
        <v>1.0</v>
      </c>
      <c r="AB485" s="197" t="n">
        <v>0.0</v>
      </c>
      <c r="AC485" s="197" t="n">
        <v>0.0</v>
      </c>
      <c r="AD485" s="197" t="n">
        <v>0.44999998807907104</v>
      </c>
      <c r="AE485" s="197" t="n">
        <v>16295.322265625</v>
      </c>
      <c r="AF485" s="197" t="n">
        <v>9740.0634765625</v>
      </c>
      <c r="AG485" s="197" t="n">
        <v>5783.544921875</v>
      </c>
      <c r="AH485" s="197" t="n">
        <v>930.3696899414062</v>
      </c>
      <c r="AI485" s="197" t="n">
        <v>0.0</v>
      </c>
      <c r="AJ485" s="197" t="n">
        <v>0.0</v>
      </c>
      <c r="AK485" s="197" t="n">
        <v>225.03407287597656</v>
      </c>
      <c r="AL485" s="197" t="n">
        <v>7359.1728515625</v>
      </c>
      <c r="AM485" s="197" t="n">
        <v>4231.958984375</v>
      </c>
      <c r="AN485" s="197" t="n">
        <v>0.0</v>
      </c>
      <c r="AO485" s="197" t="n">
        <v>0.0</v>
      </c>
      <c r="AP485" s="197" t="n">
        <v>0.0</v>
      </c>
      <c r="AQ485" s="197" t="n">
        <v>674.0652465820312</v>
      </c>
      <c r="AR485" s="197" t="n">
        <v>166.6666717529297</v>
      </c>
      <c r="AS485" s="197" t="n">
        <v>0.0</v>
      </c>
      <c r="AT485" s="197" t="n">
        <v>999999.0</v>
      </c>
      <c r="AU485" s="197" t="n">
        <v>0.0</v>
      </c>
      <c r="AV485" s="197" t="n">
        <v>999999.0</v>
      </c>
      <c r="AW485" s="197" t="n">
        <v>0.0</v>
      </c>
      <c r="AX485" s="197" t="n">
        <v>0.0</v>
      </c>
      <c r="AY485" s="197" t="n">
        <v>999999.0</v>
      </c>
      <c r="AZ485" s="197" t="n">
        <v>0.0</v>
      </c>
      <c r="BA485" s="197" t="n">
        <v>999999.0</v>
      </c>
      <c r="BB485" s="197" t="n">
        <v>0.0</v>
      </c>
      <c r="BC485" s="197" t="n">
        <v>0.49031946063041687</v>
      </c>
      <c r="BD485" s="197" t="n">
        <v>0.48357707262039185</v>
      </c>
      <c r="BE485" s="197" t="n">
        <v>0.4763859510421753</v>
      </c>
      <c r="BF485" s="197" t="n">
        <v>8400.6328125</v>
      </c>
      <c r="BG485" s="197" t="n">
        <v>8439.25</v>
      </c>
      <c r="BH485" s="197" t="n">
        <v>8498.77734375</v>
      </c>
      <c r="BI485" s="197" t="n">
        <v>0.0</v>
      </c>
      <c r="BJ485" s="197" t="n">
        <v>24821.806640625</v>
      </c>
      <c r="BK485" s="197" t="n">
        <v>24634.6171875</v>
      </c>
      <c r="BL485" s="197" t="n">
        <v>24453.306640625</v>
      </c>
      <c r="BM485" s="197" t="n">
        <v>-9052.9951171875</v>
      </c>
      <c r="BN485" s="197" t="n">
        <v>-8839.419921875</v>
      </c>
      <c r="BO485" s="197" t="n">
        <v>-9099.232421875</v>
      </c>
      <c r="BP485" s="197" t="n">
        <v>1.1382282972335815</v>
      </c>
      <c r="BQ485" s="197" t="n">
        <v>889.9324340820312</v>
      </c>
      <c r="BR485" s="197" t="n">
        <v>0.0</v>
      </c>
      <c r="BS485" s="197" t="n">
        <v>999999.0</v>
      </c>
      <c r="BT485" s="197" t="n">
        <v>0.0</v>
      </c>
      <c r="BU485" s="197" t="n">
        <v>855.121826171875</v>
      </c>
      <c r="BV485" s="197" t="n">
        <v>1651.62890625</v>
      </c>
      <c r="BW485" s="197" t="n">
        <v>99000.0</v>
      </c>
      <c r="BX485" s="197" t="n">
        <v>577.0850219726562</v>
      </c>
      <c r="BY485" s="197" t="n">
        <v>907.7874145507812</v>
      </c>
      <c r="BZ485" s="197" t="n">
        <v>99000.0</v>
      </c>
      <c r="CA485" s="197" t="n">
        <v>538.1744995117188</v>
      </c>
      <c r="CB485" s="197" t="n">
        <v>979.403564453125</v>
      </c>
      <c r="CC485" s="197" t="n">
        <v>659.6491088867188</v>
      </c>
      <c r="CD485" s="197" t="n">
        <v>3383.539306640625</v>
      </c>
      <c r="CE485" s="197" t="n">
        <v>4543.08984375</v>
      </c>
      <c r="CF485" s="197" t="n">
        <v>8000.0</v>
      </c>
      <c r="CG485" s="197" t="n">
        <v>0.0</v>
      </c>
      <c r="CH485" s="197" t="n">
        <v>300.0</v>
      </c>
      <c r="CI485" s="197" t="n">
        <v>2500.0</v>
      </c>
      <c r="CJ485" s="197" t="n">
        <v>2800.0</v>
      </c>
      <c r="CK485" s="197" t="n">
        <v>20000.0</v>
      </c>
      <c r="CL485" s="197" t="n">
        <v>20000.0</v>
      </c>
      <c r="CM485" s="197" t="n">
        <v>20000.0</v>
      </c>
      <c r="CN485" s="197" t="n">
        <v>20000.0</v>
      </c>
      <c r="CO485" s="197" t="n">
        <v>20000.0</v>
      </c>
      <c r="CP485" s="197" t="n">
        <v>20000.0</v>
      </c>
      <c r="CQ485" s="197" t="n">
        <v>20000.0</v>
      </c>
      <c r="CR485" s="197" t="n">
        <v>4500.0</v>
      </c>
      <c r="CS485" s="197" t="n">
        <v>0.0</v>
      </c>
      <c r="CT485" s="197" t="n">
        <v>0.0</v>
      </c>
      <c r="CU485" s="197" t="n">
        <v>2037.5186767578125</v>
      </c>
    </row>
    <row r="486" spans="2:99">
      <c r="B486" s="122" t="s">
        <v>886</v>
      </c>
      <c r="C486" s="197" t="n">
        <v>4280.0</v>
      </c>
      <c r="D486" s="197" t="n">
        <v>3021.0</v>
      </c>
      <c r="E486" s="197" t="n">
        <v>674.0</v>
      </c>
      <c r="F486" s="122" t="s">
        <v>886</v>
      </c>
      <c r="G486" s="197" t="n">
        <v>4280.0</v>
      </c>
      <c r="H486" s="197" t="n">
        <v>1875.9990234375</v>
      </c>
      <c r="I486" s="197" t="n">
        <v>421.8810119628906</v>
      </c>
      <c r="J486" s="197" t="n">
        <v>582.0440673828125</v>
      </c>
      <c r="K486" s="197" t="n">
        <v>663.5902709960938</v>
      </c>
      <c r="L486" s="197" t="n">
        <v>2332.397705078125</v>
      </c>
      <c r="M486" s="197" t="n">
        <v>2332.397705078125</v>
      </c>
      <c r="N486" s="197" t="n">
        <v>2332.397705078125</v>
      </c>
      <c r="O486" s="197" t="n">
        <v>2332.397705078125</v>
      </c>
      <c r="P486" s="197" t="n">
        <v>2332.397705078125</v>
      </c>
      <c r="Q486" s="197" t="n">
        <v>19226.677734375</v>
      </c>
      <c r="R486" s="197" t="n">
        <v>1708.318115234375</v>
      </c>
      <c r="S486" s="197" t="n">
        <v>0.0</v>
      </c>
      <c r="T486" s="197" t="n">
        <v>9.95569133758545</v>
      </c>
      <c r="U486" s="197" t="n">
        <v>40.34367752075195</v>
      </c>
      <c r="V486" s="197" t="n">
        <v>6358.0380859375</v>
      </c>
      <c r="W486" s="197" t="n">
        <v>2939.0419921875</v>
      </c>
      <c r="X486" s="197" t="n">
        <v>3418.99609375</v>
      </c>
      <c r="Y486" s="197" t="n">
        <v>0.0</v>
      </c>
      <c r="Z486" s="197" t="n">
        <v>9989.9189453125</v>
      </c>
      <c r="AA486" s="197" t="n">
        <v>1.0</v>
      </c>
      <c r="AB486" s="197" t="n">
        <v>0.0</v>
      </c>
      <c r="AC486" s="197" t="n">
        <v>0.0</v>
      </c>
      <c r="AD486" s="197" t="n">
        <v>0.3499999940395355</v>
      </c>
      <c r="AE486" s="197" t="n">
        <v>7515.67529296875</v>
      </c>
      <c r="AF486" s="197" t="n">
        <v>8289.1220703125</v>
      </c>
      <c r="AG486" s="197" t="n">
        <v>2778.950927734375</v>
      </c>
      <c r="AH486" s="197" t="n">
        <v>835.8963623046875</v>
      </c>
      <c r="AI486" s="197" t="n">
        <v>0.0</v>
      </c>
      <c r="AJ486" s="197" t="n">
        <v>0.0</v>
      </c>
      <c r="AK486" s="197" t="n">
        <v>148.45639038085938</v>
      </c>
      <c r="AL486" s="197" t="n">
        <v>6955.53515625</v>
      </c>
      <c r="AM486" s="197" t="n">
        <v>4249.82666015625</v>
      </c>
      <c r="AN486" s="197" t="n">
        <v>0.0</v>
      </c>
      <c r="AO486" s="197" t="n">
        <v>0.0</v>
      </c>
      <c r="AP486" s="197" t="n">
        <v>0.0</v>
      </c>
      <c r="AQ486" s="197" t="n">
        <v>287.021728515625</v>
      </c>
      <c r="AR486" s="197" t="n">
        <v>200.0</v>
      </c>
      <c r="AS486" s="197" t="n">
        <v>0.0</v>
      </c>
      <c r="AT486" s="197" t="n">
        <v>999999.0</v>
      </c>
      <c r="AU486" s="197" t="n">
        <v>0.0</v>
      </c>
      <c r="AV486" s="197" t="n">
        <v>999999.0</v>
      </c>
      <c r="AW486" s="197" t="n">
        <v>0.0</v>
      </c>
      <c r="AX486" s="197" t="n">
        <v>0.0</v>
      </c>
      <c r="AY486" s="197" t="n">
        <v>999999.0</v>
      </c>
      <c r="AZ486" s="197" t="n">
        <v>0.0</v>
      </c>
      <c r="BA486" s="197" t="n">
        <v>999999.0</v>
      </c>
      <c r="BB486" s="197" t="n">
        <v>0.0</v>
      </c>
      <c r="BC486" s="197" t="n">
        <v>0.0</v>
      </c>
      <c r="BD486" s="197" t="n">
        <v>0.0</v>
      </c>
      <c r="BE486" s="197" t="n">
        <v>0.0</v>
      </c>
      <c r="BF486" s="197" t="n">
        <v>999999.0</v>
      </c>
      <c r="BG486" s="197" t="n">
        <v>999999.0</v>
      </c>
      <c r="BH486" s="197" t="n">
        <v>999999.0</v>
      </c>
      <c r="BI486" s="197" t="n">
        <v>0.0</v>
      </c>
      <c r="BJ486" s="197" t="n">
        <v>999999.0</v>
      </c>
      <c r="BK486" s="197" t="n">
        <v>999999.0</v>
      </c>
      <c r="BL486" s="197" t="n">
        <v>999999.0</v>
      </c>
      <c r="BM486" s="197" t="n">
        <v>0.0</v>
      </c>
      <c r="BN486" s="197" t="n">
        <v>0.0</v>
      </c>
      <c r="BO486" s="197" t="n">
        <v>0.0</v>
      </c>
      <c r="BP486" s="197" t="n">
        <v>0.0</v>
      </c>
      <c r="BQ486" s="197" t="n">
        <v>999999.0</v>
      </c>
      <c r="BR486" s="197" t="n">
        <v>0.0</v>
      </c>
      <c r="BS486" s="197" t="n">
        <v>999999.0</v>
      </c>
      <c r="BT486" s="197" t="n">
        <v>0.0</v>
      </c>
      <c r="BU486" s="197" t="n">
        <v>339.0406188964844</v>
      </c>
      <c r="BV486" s="197" t="n">
        <v>884.5619506835938</v>
      </c>
      <c r="BW486" s="197" t="n">
        <v>99000.0</v>
      </c>
      <c r="BX486" s="197" t="n">
        <v>210.74952697753906</v>
      </c>
      <c r="BY486" s="197" t="n">
        <v>606.0858154296875</v>
      </c>
      <c r="BZ486" s="197" t="n">
        <v>99000.0</v>
      </c>
      <c r="CA486" s="197" t="n">
        <v>389.0384826660156</v>
      </c>
      <c r="CB486" s="197" t="n">
        <v>537.3084106445312</v>
      </c>
      <c r="CC486" s="197" t="n">
        <v>631.5789184570312</v>
      </c>
      <c r="CD486" s="197" t="n">
        <v>610.8394775390625</v>
      </c>
      <c r="CE486" s="197" t="n">
        <v>3601.345703125</v>
      </c>
      <c r="CF486" s="197" t="n">
        <v>8000.0</v>
      </c>
      <c r="CG486" s="197" t="n">
        <v>0.0</v>
      </c>
      <c r="CH486" s="197" t="n">
        <v>300.0</v>
      </c>
      <c r="CI486" s="197" t="n">
        <v>800.0</v>
      </c>
      <c r="CJ486" s="197" t="n">
        <v>1100.0</v>
      </c>
      <c r="CK486" s="197" t="n">
        <v>20000.0</v>
      </c>
      <c r="CL486" s="197" t="n">
        <v>20000.0</v>
      </c>
      <c r="CM486" s="197" t="n">
        <v>20000.0</v>
      </c>
      <c r="CN486" s="197" t="n">
        <v>20000.0</v>
      </c>
      <c r="CO486" s="197" t="n">
        <v>20000.0</v>
      </c>
      <c r="CP486" s="197" t="n">
        <v>20000.0</v>
      </c>
      <c r="CQ486" s="197" t="n">
        <v>20000.0</v>
      </c>
      <c r="CR486" s="197" t="n">
        <v>4500.0</v>
      </c>
      <c r="CS486" s="197" t="n">
        <v>0.0</v>
      </c>
      <c r="CT486" s="197" t="n">
        <v>0.0</v>
      </c>
      <c r="CU486" s="197" t="n">
        <v>1708.318115234375</v>
      </c>
    </row>
    <row r="487" spans="2:99">
      <c r="B487" s="122" t="s">
        <v>887</v>
      </c>
      <c r="C487" s="197" t="n">
        <v>4552.0</v>
      </c>
      <c r="D487" s="197" t="n">
        <v>3416.0</v>
      </c>
      <c r="E487" s="197" t="n">
        <v>800.0</v>
      </c>
      <c r="F487" s="122" t="s">
        <v>887</v>
      </c>
      <c r="G487" s="197" t="n">
        <v>4543.63525390625</v>
      </c>
      <c r="H487" s="197" t="n">
        <v>2109.26806640625</v>
      </c>
      <c r="I487" s="197" t="n">
        <v>524.1321411132812</v>
      </c>
      <c r="J487" s="197" t="n">
        <v>481.6683044433594</v>
      </c>
      <c r="K487" s="197" t="n">
        <v>558.2199096679688</v>
      </c>
      <c r="L487" s="197" t="n">
        <v>800.0</v>
      </c>
      <c r="M487" s="197" t="n">
        <v>210.68502807617188</v>
      </c>
      <c r="N487" s="197" t="n">
        <v>889.7258911132812</v>
      </c>
      <c r="O487" s="197" t="n">
        <v>889.7258911132812</v>
      </c>
      <c r="P487" s="197" t="n">
        <v>889.7258911132812</v>
      </c>
      <c r="Q487" s="197" t="n">
        <v>10500.0400390625</v>
      </c>
      <c r="R487" s="197" t="n">
        <v>1779.4517822265625</v>
      </c>
      <c r="S487" s="197" t="n">
        <v>0.0</v>
      </c>
      <c r="T487" s="197" t="n">
        <v>0.0</v>
      </c>
      <c r="U487" s="197" t="n">
        <v>-56.65615463256836</v>
      </c>
      <c r="V487" s="197" t="n">
        <v>21.726398468017578</v>
      </c>
      <c r="W487" s="197" t="n">
        <v>0.0</v>
      </c>
      <c r="X487" s="197" t="n">
        <v>0.0</v>
      </c>
      <c r="Y487" s="197" t="n">
        <v>21.726398468017578</v>
      </c>
      <c r="Z487" s="197" t="n">
        <v>9300.0</v>
      </c>
      <c r="AA487" s="197" t="n">
        <v>1.0</v>
      </c>
      <c r="AB487" s="197" t="n">
        <v>0.0</v>
      </c>
      <c r="AC487" s="197" t="n">
        <v>589.31494140625</v>
      </c>
      <c r="AD487" s="197" t="n">
        <v>0.3499999940395355</v>
      </c>
      <c r="AE487" s="197" t="n">
        <v>4461.92138671875</v>
      </c>
      <c r="AF487" s="197" t="n">
        <v>1694.67919921875</v>
      </c>
      <c r="AG487" s="197" t="n">
        <v>596.8465576171875</v>
      </c>
      <c r="AH487" s="197" t="n">
        <v>790.2127075195312</v>
      </c>
      <c r="AI487" s="197" t="n">
        <v>0.0</v>
      </c>
      <c r="AJ487" s="197" t="n">
        <v>1.6140713691711426</v>
      </c>
      <c r="AK487" s="197" t="n">
        <v>0.0</v>
      </c>
      <c r="AL487" s="197" t="n">
        <v>6680.0</v>
      </c>
      <c r="AM487" s="197" t="n">
        <v>4358.1669921875</v>
      </c>
      <c r="AN487" s="197" t="n">
        <v>1779.4517822265625</v>
      </c>
      <c r="AO487" s="197" t="n">
        <v>889.7258911132812</v>
      </c>
      <c r="AP487" s="197" t="n">
        <v>800.0</v>
      </c>
      <c r="AQ487" s="197" t="n">
        <v>269.1061096191406</v>
      </c>
      <c r="AR487" s="197" t="n">
        <v>242.4871063232422</v>
      </c>
      <c r="AS487" s="197" t="n">
        <v>0.8287079930305481</v>
      </c>
      <c r="AT487" s="197" t="n">
        <v>-727.205810546875</v>
      </c>
      <c r="AU487" s="197" t="n">
        <v>877.5175170898438</v>
      </c>
      <c r="AV487" s="197" t="n">
        <v>8164.17919921875</v>
      </c>
      <c r="AW487" s="197" t="n">
        <v>1749.0875244140625</v>
      </c>
      <c r="AX487" s="197" t="n">
        <v>1.3913410902023315</v>
      </c>
      <c r="AY487" s="197" t="n">
        <v>-4554.91552734375</v>
      </c>
      <c r="AZ487" s="197" t="n">
        <v>0.0</v>
      </c>
      <c r="BA487" s="197" t="n">
        <v>10373.080078125</v>
      </c>
      <c r="BB487" s="197" t="n">
        <v>3320.79931640625</v>
      </c>
      <c r="BC487" s="197" t="n">
        <v>0.0</v>
      </c>
      <c r="BD487" s="197" t="n">
        <v>0.0</v>
      </c>
      <c r="BE487" s="197" t="n">
        <v>0.0</v>
      </c>
      <c r="BF487" s="197" t="n">
        <v>999999.0</v>
      </c>
      <c r="BG487" s="197" t="n">
        <v>999999.0</v>
      </c>
      <c r="BH487" s="197" t="n">
        <v>999999.0</v>
      </c>
      <c r="BI487" s="197" t="n">
        <v>0.0</v>
      </c>
      <c r="BJ487" s="197" t="n">
        <v>999999.0</v>
      </c>
      <c r="BK487" s="197" t="n">
        <v>999999.0</v>
      </c>
      <c r="BL487" s="197" t="n">
        <v>999999.0</v>
      </c>
      <c r="BM487" s="197" t="n">
        <v>0.0</v>
      </c>
      <c r="BN487" s="197" t="n">
        <v>0.0</v>
      </c>
      <c r="BO487" s="197" t="n">
        <v>0.0</v>
      </c>
      <c r="BP487" s="197" t="n">
        <v>0.0</v>
      </c>
      <c r="BQ487" s="197" t="n">
        <v>999999.0</v>
      </c>
      <c r="BR487" s="197" t="n">
        <v>0.0</v>
      </c>
      <c r="BS487" s="197" t="n">
        <v>999999.0</v>
      </c>
      <c r="BT487" s="197" t="n">
        <v>0.0</v>
      </c>
      <c r="BU487" s="197" t="n">
        <v>231.0207061767578</v>
      </c>
      <c r="BV487" s="197" t="n">
        <v>335.08428955078125</v>
      </c>
      <c r="BW487" s="197" t="n">
        <v>450.0</v>
      </c>
      <c r="BX487" s="197" t="n">
        <v>172.61862182617188</v>
      </c>
      <c r="BY487" s="197" t="n">
        <v>205.98069763183594</v>
      </c>
      <c r="BZ487" s="197" t="n">
        <v>450.0</v>
      </c>
      <c r="CA487" s="197" t="n">
        <v>264.2216796875</v>
      </c>
      <c r="CB487" s="197" t="n">
        <v>393.8331604003906</v>
      </c>
      <c r="CC487" s="197" t="n">
        <v>631.5789184570312</v>
      </c>
      <c r="CD487" s="197" t="n">
        <v>310.4510498046875</v>
      </c>
      <c r="CE487" s="197" t="n">
        <v>552.1840209960938</v>
      </c>
      <c r="CF487" s="197" t="n">
        <v>11000.0</v>
      </c>
      <c r="CG487" s="197" t="n">
        <v>4064.363037109375</v>
      </c>
      <c r="CH487" s="197" t="n">
        <v>300.0</v>
      </c>
      <c r="CI487" s="197" t="n">
        <v>800.0</v>
      </c>
      <c r="CJ487" s="197" t="n">
        <v>1100.0</v>
      </c>
      <c r="CK487" s="197" t="n">
        <v>20000.0</v>
      </c>
      <c r="CL487" s="197" t="n">
        <v>1441.114990234375</v>
      </c>
      <c r="CM487" s="197" t="n">
        <v>20000.0</v>
      </c>
      <c r="CN487" s="197" t="n">
        <v>20000.0</v>
      </c>
      <c r="CO487" s="197" t="n">
        <v>20000.0</v>
      </c>
      <c r="CP487" s="197" t="n">
        <v>20000.0</v>
      </c>
      <c r="CQ487" s="197" t="n">
        <v>20000.0</v>
      </c>
      <c r="CR487" s="197" t="n">
        <v>4500.0</v>
      </c>
      <c r="CS487" s="197" t="n">
        <v>0.0</v>
      </c>
      <c r="CT487" s="197" t="n">
        <v>0.0</v>
      </c>
      <c r="CU487" s="197" t="n">
        <v>1779.4517822265625</v>
      </c>
    </row>
    <row r="488" spans="2:99">
      <c r="B488" s="122" t="s">
        <v>888</v>
      </c>
      <c r="C488" s="197" t="n">
        <v>4552.0</v>
      </c>
      <c r="D488" s="197" t="n">
        <v>3538.0</v>
      </c>
      <c r="E488" s="197" t="n">
        <v>975.0</v>
      </c>
      <c r="F488" s="122" t="s">
        <v>888</v>
      </c>
      <c r="G488" s="197" t="n">
        <v>4517.49609375</v>
      </c>
      <c r="H488" s="197" t="n">
        <v>2165.168212890625</v>
      </c>
      <c r="I488" s="197" t="n">
        <v>618.4520263671875</v>
      </c>
      <c r="J488" s="197" t="n">
        <v>319.88134765625</v>
      </c>
      <c r="K488" s="197" t="n">
        <v>409.77362060546875</v>
      </c>
      <c r="L488" s="197" t="n">
        <v>813.1260375976562</v>
      </c>
      <c r="M488" s="197" t="n">
        <v>813.1260375976562</v>
      </c>
      <c r="N488" s="197" t="n">
        <v>813.1260375976562</v>
      </c>
      <c r="O488" s="197" t="n">
        <v>813.1260375976562</v>
      </c>
      <c r="P488" s="197" t="n">
        <v>813.1260375976562</v>
      </c>
      <c r="Q488" s="197" t="n">
        <v>10506.892578125</v>
      </c>
      <c r="R488" s="197" t="n">
        <v>1626.2520751953125</v>
      </c>
      <c r="S488" s="197" t="n">
        <v>0.0</v>
      </c>
      <c r="T488" s="197" t="n">
        <v>0.0</v>
      </c>
      <c r="U488" s="197" t="n">
        <v>-136.38978576660156</v>
      </c>
      <c r="V488" s="197" t="n">
        <v>2668.81884765625</v>
      </c>
      <c r="W488" s="197" t="n">
        <v>0.0</v>
      </c>
      <c r="X488" s="197" t="n">
        <v>0.0</v>
      </c>
      <c r="Y488" s="197" t="n">
        <v>0.0</v>
      </c>
      <c r="Z488" s="197" t="n">
        <v>5811.29052734375</v>
      </c>
      <c r="AA488" s="197" t="n">
        <v>1.0</v>
      </c>
      <c r="AB488" s="197" t="n">
        <v>0.0</v>
      </c>
      <c r="AC488" s="197" t="n">
        <v>0.0</v>
      </c>
      <c r="AD488" s="197" t="n">
        <v>0.3499999940395355</v>
      </c>
      <c r="AE488" s="197" t="n">
        <v>4362.15673828125</v>
      </c>
      <c r="AF488" s="197" t="n">
        <v>857.233154296875</v>
      </c>
      <c r="AG488" s="197" t="n">
        <v>4682.1142578125</v>
      </c>
      <c r="AH488" s="197" t="n">
        <v>748.4337768554688</v>
      </c>
      <c r="AI488" s="197" t="n">
        <v>0.0</v>
      </c>
      <c r="AJ488" s="197" t="n">
        <v>1365.853271484375</v>
      </c>
      <c r="AK488" s="197" t="n">
        <v>1256.30517578125</v>
      </c>
      <c r="AL488" s="197" t="n">
        <v>6680.0</v>
      </c>
      <c r="AM488" s="197" t="n">
        <v>4420.39208984375</v>
      </c>
      <c r="AN488" s="197" t="n">
        <v>1626.2520751953125</v>
      </c>
      <c r="AO488" s="197" t="n">
        <v>813.1260375976562</v>
      </c>
      <c r="AP488" s="197" t="n">
        <v>813.1260375976562</v>
      </c>
      <c r="AQ488" s="197" t="n">
        <v>329.43267822265625</v>
      </c>
      <c r="AR488" s="197" t="n">
        <v>770.1129150390625</v>
      </c>
      <c r="AS488" s="197" t="n">
        <v>0.6372983455657959</v>
      </c>
      <c r="AT488" s="197" t="n">
        <v>-3248.4833984375</v>
      </c>
      <c r="AU488" s="197" t="n">
        <v>5097.2724609375</v>
      </c>
      <c r="AV488" s="197" t="n">
        <v>3557.41552734375</v>
      </c>
      <c r="AW488" s="197" t="n">
        <v>5633.69580078125</v>
      </c>
      <c r="AX488" s="197" t="n">
        <v>1.4291892051696777</v>
      </c>
      <c r="AY488" s="197" t="n">
        <v>-13373.76953125</v>
      </c>
      <c r="AZ488" s="197" t="n">
        <v>0.0</v>
      </c>
      <c r="BA488" s="197" t="n">
        <v>1888.9671630859375</v>
      </c>
      <c r="BB488" s="197" t="n">
        <v>8480.109375</v>
      </c>
      <c r="BC488" s="197" t="n">
        <v>0.42525678873062134</v>
      </c>
      <c r="BD488" s="197" t="n">
        <v>0.43087372183799744</v>
      </c>
      <c r="BE488" s="197" t="n">
        <v>0.44006216526031494</v>
      </c>
      <c r="BF488" s="197" t="n">
        <v>8871.7607421875</v>
      </c>
      <c r="BG488" s="197" t="n">
        <v>8839.369140625</v>
      </c>
      <c r="BH488" s="197" t="n">
        <v>8762.3828125</v>
      </c>
      <c r="BI488" s="197" t="n">
        <v>0.0</v>
      </c>
      <c r="BJ488" s="197" t="n">
        <v>13413.205078125</v>
      </c>
      <c r="BK488" s="197" t="n">
        <v>13440.7978515625</v>
      </c>
      <c r="BL488" s="197" t="n">
        <v>13461.9375</v>
      </c>
      <c r="BM488" s="197" t="n">
        <v>-19053.328125</v>
      </c>
      <c r="BN488" s="197" t="n">
        <v>-18756.04296875</v>
      </c>
      <c r="BO488" s="197" t="n">
        <v>-18231.5546875</v>
      </c>
      <c r="BP488" s="197" t="n">
        <v>1.168102741241455</v>
      </c>
      <c r="BQ488" s="197" t="n">
        <v>5957.5927734375</v>
      </c>
      <c r="BR488" s="197" t="n">
        <v>0.0</v>
      </c>
      <c r="BS488" s="197" t="n">
        <v>999999.0</v>
      </c>
      <c r="BT488" s="197" t="n">
        <v>0.0</v>
      </c>
      <c r="BU488" s="197" t="n">
        <v>243.8131561279297</v>
      </c>
      <c r="BV488" s="197" t="n">
        <v>231.02342224121094</v>
      </c>
      <c r="BW488" s="197" t="n">
        <v>450.0</v>
      </c>
      <c r="BX488" s="197" t="n">
        <v>219.64881896972656</v>
      </c>
      <c r="BY488" s="197" t="n">
        <v>172.6134796142578</v>
      </c>
      <c r="BZ488" s="197" t="n">
        <v>450.0</v>
      </c>
      <c r="CA488" s="197" t="n">
        <v>326.6304931640625</v>
      </c>
      <c r="CB488" s="197" t="n">
        <v>263.9756164550781</v>
      </c>
      <c r="CC488" s="197" t="n">
        <v>631.5789184570312</v>
      </c>
      <c r="CD488" s="197" t="n">
        <v>1141.3267822265625</v>
      </c>
      <c r="CE488" s="197" t="n">
        <v>311.3216552734375</v>
      </c>
      <c r="CF488" s="197" t="n">
        <v>11000.0</v>
      </c>
      <c r="CG488" s="197" t="n">
        <v>10506.892578125</v>
      </c>
      <c r="CH488" s="197" t="n">
        <v>1000.0</v>
      </c>
      <c r="CI488" s="197" t="n">
        <v>991.0640258789062</v>
      </c>
      <c r="CJ488" s="197" t="n">
        <v>1887.2882080078125</v>
      </c>
      <c r="CK488" s="197" t="n">
        <v>20000.0</v>
      </c>
      <c r="CL488" s="197" t="n">
        <v>1911.290283203125</v>
      </c>
      <c r="CM488" s="197" t="n">
        <v>20000.0</v>
      </c>
      <c r="CN488" s="197" t="n">
        <v>20000.0</v>
      </c>
      <c r="CO488" s="197" t="n">
        <v>20000.0</v>
      </c>
      <c r="CP488" s="197" t="n">
        <v>20000.0</v>
      </c>
      <c r="CQ488" s="197" t="n">
        <v>20000.0</v>
      </c>
      <c r="CR488" s="197" t="n">
        <v>4500.0</v>
      </c>
      <c r="CS488" s="197" t="n">
        <v>0.0</v>
      </c>
      <c r="CT488" s="197" t="n">
        <v>0.0</v>
      </c>
      <c r="CU488" s="197" t="n">
        <v>1626.2520751953125</v>
      </c>
    </row>
    <row r="489" spans="2:99">
      <c r="B489" s="122" t="s">
        <v>889</v>
      </c>
      <c r="C489" s="197" t="n">
        <v>4500.0</v>
      </c>
      <c r="D489" s="197" t="n">
        <v>3538.0</v>
      </c>
      <c r="E489" s="197" t="n">
        <v>975.0</v>
      </c>
      <c r="F489" s="122" t="s">
        <v>889</v>
      </c>
      <c r="G489" s="197" t="n">
        <v>4063.884765625</v>
      </c>
      <c r="H489" s="197" t="n">
        <v>2000.647705078125</v>
      </c>
      <c r="I489" s="197" t="n">
        <v>600.0</v>
      </c>
      <c r="J489" s="197" t="n">
        <v>77.2822036743164</v>
      </c>
      <c r="K489" s="197" t="n">
        <v>165.55287170410156</v>
      </c>
      <c r="L489" s="197" t="n">
        <v>800.0</v>
      </c>
      <c r="M489" s="197" t="n">
        <v>800.0</v>
      </c>
      <c r="N489" s="197" t="n">
        <v>399.5072326660156</v>
      </c>
      <c r="O489" s="197" t="n">
        <v>399.5072326660156</v>
      </c>
      <c r="P489" s="197" t="n">
        <v>399.5072326660156</v>
      </c>
      <c r="Q489" s="197" t="n">
        <v>11845.8193359375</v>
      </c>
      <c r="R489" s="197" t="n">
        <v>1042.4168701171875</v>
      </c>
      <c r="S489" s="197" t="n">
        <v>0.0</v>
      </c>
      <c r="T489" s="197" t="n">
        <v>0.0</v>
      </c>
      <c r="U489" s="197" t="n">
        <v>-43.50067138671875</v>
      </c>
      <c r="V489" s="197" t="n">
        <v>3.8370437622070312</v>
      </c>
      <c r="W489" s="197" t="n">
        <v>0.0</v>
      </c>
      <c r="X489" s="197" t="n">
        <v>0.0</v>
      </c>
      <c r="Y489" s="197" t="n">
        <v>2.6972501277923584</v>
      </c>
      <c r="Z489" s="197" t="n">
        <v>7100.0</v>
      </c>
      <c r="AA489" s="197" t="n">
        <v>0.0</v>
      </c>
      <c r="AB489" s="197" t="n">
        <v>0.0</v>
      </c>
      <c r="AC489" s="197" t="n">
        <v>0.0</v>
      </c>
      <c r="AD489" s="197" t="n">
        <v>0.3499999940395355</v>
      </c>
      <c r="AE489" s="197" t="n">
        <v>4596.7763671875</v>
      </c>
      <c r="AF489" s="197" t="n">
        <v>2548.196533203125</v>
      </c>
      <c r="AG489" s="197" t="n">
        <v>9203.16015625</v>
      </c>
      <c r="AH489" s="197" t="n">
        <v>1270.28173828125</v>
      </c>
      <c r="AI489" s="197" t="n">
        <v>758.4601440429688</v>
      </c>
      <c r="AJ489" s="197" t="n">
        <v>2588.429931640625</v>
      </c>
      <c r="AK489" s="197" t="n">
        <v>2460.47509765625</v>
      </c>
      <c r="AL489" s="197" t="n">
        <v>6680.0</v>
      </c>
      <c r="AM489" s="197" t="n">
        <v>4448.73291015625</v>
      </c>
      <c r="AN489" s="197" t="n">
        <v>0.0</v>
      </c>
      <c r="AO489" s="197" t="n">
        <v>0.0</v>
      </c>
      <c r="AP489" s="197" t="n">
        <v>0.0</v>
      </c>
      <c r="AQ489" s="197" t="n">
        <v>205.0245361328125</v>
      </c>
      <c r="AR489" s="197" t="n">
        <v>767.2263793945312</v>
      </c>
      <c r="AS489" s="197" t="n">
        <v>0.7256817817687988</v>
      </c>
      <c r="AT489" s="197" t="n">
        <v>-3685.04736328125</v>
      </c>
      <c r="AU489" s="197" t="n">
        <v>5078.04833984375</v>
      </c>
      <c r="AV489" s="197" t="n">
        <v>5062.50830078125</v>
      </c>
      <c r="AW489" s="197" t="n">
        <v>1999.9678955078125</v>
      </c>
      <c r="AX489" s="197" t="n">
        <v>1.2905166149139404</v>
      </c>
      <c r="AY489" s="197" t="n">
        <v>-10373.05078125</v>
      </c>
      <c r="AZ489" s="197" t="n">
        <v>0.0</v>
      </c>
      <c r="BA489" s="197" t="n">
        <v>5183.16943359375</v>
      </c>
      <c r="BB489" s="197" t="n">
        <v>4236.365234375</v>
      </c>
      <c r="BC489" s="197" t="n">
        <v>0.0</v>
      </c>
      <c r="BD489" s="197" t="n">
        <v>0.500052809715271</v>
      </c>
      <c r="BE489" s="197" t="n">
        <v>0.5433218479156494</v>
      </c>
      <c r="BF489" s="197" t="n">
        <v>999998.0</v>
      </c>
      <c r="BG489" s="197" t="n">
        <v>4010.80517578125</v>
      </c>
      <c r="BH489" s="197" t="n">
        <v>3564.4658203125</v>
      </c>
      <c r="BI489" s="197" t="n">
        <v>0.0</v>
      </c>
      <c r="BJ489" s="197" t="n">
        <v>999999.0</v>
      </c>
      <c r="BK489" s="197" t="n">
        <v>10038.5703125</v>
      </c>
      <c r="BL489" s="197" t="n">
        <v>10113.8076171875</v>
      </c>
      <c r="BM489" s="197" t="n">
        <v>0.0</v>
      </c>
      <c r="BN489" s="197" t="n">
        <v>-10353.021484375</v>
      </c>
      <c r="BO489" s="197" t="n">
        <v>-9083.7958984375</v>
      </c>
      <c r="BP489" s="197" t="n">
        <v>0.0</v>
      </c>
      <c r="BQ489" s="197" t="n">
        <v>999999.0</v>
      </c>
      <c r="BR489" s="197" t="n">
        <v>0.0</v>
      </c>
      <c r="BS489" s="197" t="n">
        <v>999999.0</v>
      </c>
      <c r="BT489" s="197" t="n">
        <v>0.0</v>
      </c>
      <c r="BU489" s="197" t="n">
        <v>330.50335693359375</v>
      </c>
      <c r="BV489" s="197" t="n">
        <v>245.6394500732422</v>
      </c>
      <c r="BW489" s="197" t="n">
        <v>900.0</v>
      </c>
      <c r="BX489" s="197" t="n">
        <v>377.7911682128906</v>
      </c>
      <c r="BY489" s="197" t="n">
        <v>222.60360717773438</v>
      </c>
      <c r="BZ489" s="197" t="n">
        <v>1060.0</v>
      </c>
      <c r="CA489" s="197" t="n">
        <v>354.3687438964844</v>
      </c>
      <c r="CB489" s="197" t="n">
        <v>328.07891845703125</v>
      </c>
      <c r="CC489" s="197" t="n">
        <v>631.5789184570312</v>
      </c>
      <c r="CD489" s="197" t="n">
        <v>2295.09912109375</v>
      </c>
      <c r="CE489" s="197" t="n">
        <v>1188.7781982421875</v>
      </c>
      <c r="CF489" s="197" t="n">
        <v>99000.0</v>
      </c>
      <c r="CG489" s="197" t="n">
        <v>11524.8818359375</v>
      </c>
      <c r="CH489" s="197" t="n">
        <v>2500.0</v>
      </c>
      <c r="CI489" s="197" t="n">
        <v>2000.0</v>
      </c>
      <c r="CJ489" s="197" t="n">
        <v>4500.0</v>
      </c>
      <c r="CK489" s="197" t="n">
        <v>20000.0</v>
      </c>
      <c r="CL489" s="197" t="n">
        <v>20000.0</v>
      </c>
      <c r="CM489" s="197" t="n">
        <v>20000.0</v>
      </c>
      <c r="CN489" s="197" t="n">
        <v>20000.0</v>
      </c>
      <c r="CO489" s="197" t="n">
        <v>20000.0</v>
      </c>
      <c r="CP489" s="197" t="n">
        <v>20000.0</v>
      </c>
      <c r="CQ489" s="197" t="n">
        <v>20000.0</v>
      </c>
      <c r="CR489" s="197" t="n">
        <v>4500.0</v>
      </c>
      <c r="CS489" s="197" t="n">
        <v>26.0</v>
      </c>
      <c r="CT489" s="197" t="n">
        <v>26.0</v>
      </c>
      <c r="CU489" s="197" t="n">
        <v>1042.4168701171875</v>
      </c>
    </row>
    <row r="490" spans="2:99">
      <c r="B490" s="122" t="s">
        <v>890</v>
      </c>
      <c r="C490" s="197" t="n">
        <v>4150.0</v>
      </c>
      <c r="D490" s="197" t="n">
        <v>3538.0</v>
      </c>
      <c r="E490" s="197" t="n">
        <v>950.0</v>
      </c>
      <c r="F490" s="122" t="s">
        <v>890</v>
      </c>
      <c r="G490" s="197" t="n">
        <v>3426.668212890625</v>
      </c>
      <c r="H490" s="197" t="n">
        <v>1375.2816162109375</v>
      </c>
      <c r="I490" s="197" t="n">
        <v>400.9731750488281</v>
      </c>
      <c r="J490" s="197" t="n">
        <v>45.0</v>
      </c>
      <c r="K490" s="197" t="n">
        <v>282.7234802246094</v>
      </c>
      <c r="L490" s="197" t="n">
        <v>4467.07861328125</v>
      </c>
      <c r="M490" s="197" t="n">
        <v>4467.07861328125</v>
      </c>
      <c r="N490" s="197" t="n">
        <v>6680.0</v>
      </c>
      <c r="O490" s="197" t="n">
        <v>6680.0</v>
      </c>
      <c r="P490" s="197" t="n">
        <v>6680.0</v>
      </c>
      <c r="Q490" s="197" t="n">
        <v>20112.349609375</v>
      </c>
      <c r="R490" s="197" t="n">
        <v>794.7679443359375</v>
      </c>
      <c r="S490" s="197" t="n">
        <v>0.0</v>
      </c>
      <c r="T490" s="197" t="n">
        <v>0.0</v>
      </c>
      <c r="U490" s="197" t="n">
        <v>-62.730499267578125</v>
      </c>
      <c r="V490" s="197" t="n">
        <v>21.421680450439453</v>
      </c>
      <c r="W490" s="197" t="n">
        <v>0.07879260182380676</v>
      </c>
      <c r="X490" s="197" t="n">
        <v>0.0</v>
      </c>
      <c r="Y490" s="197" t="n">
        <v>0.0</v>
      </c>
      <c r="Z490" s="197" t="n">
        <v>5000.0</v>
      </c>
      <c r="AA490" s="197" t="n">
        <v>0.0</v>
      </c>
      <c r="AB490" s="197" t="n">
        <v>0.0</v>
      </c>
      <c r="AC490" s="197" t="n">
        <v>0.0</v>
      </c>
      <c r="AD490" s="197" t="n">
        <v>0.6499999761581421</v>
      </c>
      <c r="AE490" s="197" t="n">
        <v>13701.2119140625</v>
      </c>
      <c r="AF490" s="197" t="n">
        <v>3817.93115234375</v>
      </c>
      <c r="AG490" s="197" t="n">
        <v>11746.5341796875</v>
      </c>
      <c r="AH490" s="197" t="n">
        <v>3238.3193359375</v>
      </c>
      <c r="AI490" s="197" t="n">
        <v>2832.466552734375</v>
      </c>
      <c r="AJ490" s="197" t="n">
        <v>7966.61474609375</v>
      </c>
      <c r="AK490" s="197" t="n">
        <v>7831.89599609375</v>
      </c>
      <c r="AL490" s="197" t="n">
        <v>6680.0</v>
      </c>
      <c r="AM490" s="197" t="n">
        <v>4467.07861328125</v>
      </c>
      <c r="AN490" s="197" t="n">
        <v>0.0</v>
      </c>
      <c r="AO490" s="197" t="n">
        <v>0.0</v>
      </c>
      <c r="AP490" s="197" t="n">
        <v>0.0</v>
      </c>
      <c r="AQ490" s="197" t="n">
        <v>131.3365020751953</v>
      </c>
      <c r="AR490" s="197" t="n">
        <v>1011.4471435546875</v>
      </c>
      <c r="AS490" s="197" t="n">
        <v>0.7490844130516052</v>
      </c>
      <c r="AT490" s="197" t="n">
        <v>-3602.78466796875</v>
      </c>
      <c r="AU490" s="197" t="n">
        <v>4809.58447265625</v>
      </c>
      <c r="AV490" s="197" t="n">
        <v>11588.0029296875</v>
      </c>
      <c r="AW490" s="197" t="n">
        <v>4611.01025390625</v>
      </c>
      <c r="AX490" s="197" t="n">
        <v>1.2647223472595215</v>
      </c>
      <c r="AY490" s="197" t="n">
        <v>-9613.359375</v>
      </c>
      <c r="AZ490" s="197" t="n">
        <v>0.0</v>
      </c>
      <c r="BA490" s="197" t="n">
        <v>16034.1220703125</v>
      </c>
      <c r="BB490" s="197" t="n">
        <v>1335.50439453125</v>
      </c>
      <c r="BC490" s="197" t="n">
        <v>0.0</v>
      </c>
      <c r="BD490" s="197" t="n">
        <v>0.5325749516487122</v>
      </c>
      <c r="BE490" s="197" t="n">
        <v>0.5838266015052795</v>
      </c>
      <c r="BF490" s="197" t="n">
        <v>999998.0</v>
      </c>
      <c r="BG490" s="197" t="n">
        <v>1633.1439208984375</v>
      </c>
      <c r="BH490" s="197" t="n">
        <v>915.3564453125</v>
      </c>
      <c r="BI490" s="197" t="n">
        <v>0.0</v>
      </c>
      <c r="BJ490" s="197" t="n">
        <v>999999.0</v>
      </c>
      <c r="BK490" s="197" t="n">
        <v>12433.306640625</v>
      </c>
      <c r="BL490" s="197" t="n">
        <v>12754.8583984375</v>
      </c>
      <c r="BM490" s="197" t="n">
        <v>0.0</v>
      </c>
      <c r="BN490" s="197" t="n">
        <v>2784.517333984375</v>
      </c>
      <c r="BO490" s="197" t="n">
        <v>2445.763427734375</v>
      </c>
      <c r="BP490" s="197" t="n">
        <v>0.0</v>
      </c>
      <c r="BQ490" s="197" t="n">
        <v>999999.0</v>
      </c>
      <c r="BR490" s="197" t="n">
        <v>0.0</v>
      </c>
      <c r="BS490" s="197" t="n">
        <v>999999.0</v>
      </c>
      <c r="BT490" s="197" t="n">
        <v>0.0</v>
      </c>
      <c r="BU490" s="197" t="n">
        <v>388.77703857421875</v>
      </c>
      <c r="BV490" s="197" t="n">
        <v>333.86895751953125</v>
      </c>
      <c r="BW490" s="197" t="n">
        <v>1350.0</v>
      </c>
      <c r="BX490" s="197" t="n">
        <v>574.9822998046875</v>
      </c>
      <c r="BY490" s="197" t="n">
        <v>385.14837646484375</v>
      </c>
      <c r="BZ490" s="197" t="n">
        <v>1670.0</v>
      </c>
      <c r="CA490" s="197" t="n">
        <v>310.9539794921875</v>
      </c>
      <c r="CB490" s="197" t="n">
        <v>356.78387451171875</v>
      </c>
      <c r="CC490" s="197" t="n">
        <v>631.5789184570312</v>
      </c>
      <c r="CD490" s="197" t="n">
        <v>3330.619873046875</v>
      </c>
      <c r="CE490" s="197" t="n">
        <v>2332.097412109375</v>
      </c>
      <c r="CF490" s="197" t="n">
        <v>99000.0</v>
      </c>
      <c r="CG490" s="197" t="n">
        <v>19690.5234375</v>
      </c>
      <c r="CH490" s="197" t="n">
        <v>6680.0</v>
      </c>
      <c r="CI490" s="197" t="n">
        <v>4467.07861328125</v>
      </c>
      <c r="CJ490" s="197" t="n">
        <v>11147.078125</v>
      </c>
      <c r="CK490" s="197" t="n">
        <v>20000.0</v>
      </c>
      <c r="CL490" s="197" t="n">
        <v>20000.0</v>
      </c>
      <c r="CM490" s="197" t="n">
        <v>20000.0</v>
      </c>
      <c r="CN490" s="197" t="n">
        <v>20000.0</v>
      </c>
      <c r="CO490" s="197" t="n">
        <v>20000.0</v>
      </c>
      <c r="CP490" s="197" t="n">
        <v>20000.0</v>
      </c>
      <c r="CQ490" s="197" t="n">
        <v>20000.0</v>
      </c>
      <c r="CR490" s="197" t="n">
        <v>4500.0</v>
      </c>
      <c r="CS490" s="197" t="n">
        <v>31.0</v>
      </c>
      <c r="CT490" s="197" t="n">
        <v>31.0</v>
      </c>
      <c r="CU490" s="197" t="n">
        <v>794.7679443359375</v>
      </c>
    </row>
    <row r="491" spans="2:99">
      <c r="B491" s="122" t="s">
        <v>891</v>
      </c>
      <c r="C491" s="197" t="n">
        <v>3700.0</v>
      </c>
      <c r="D491" s="197" t="n">
        <v>3538.0</v>
      </c>
      <c r="E491" s="197" t="n">
        <v>800.0</v>
      </c>
      <c r="F491" s="122" t="s">
        <v>891</v>
      </c>
      <c r="G491" s="197" t="n">
        <v>2919.708740234375</v>
      </c>
      <c r="H491" s="197" t="n">
        <v>850.054931640625</v>
      </c>
      <c r="I491" s="197" t="n">
        <v>370.978271484375</v>
      </c>
      <c r="J491" s="197" t="n">
        <v>45.0</v>
      </c>
      <c r="K491" s="197" t="n">
        <v>434.5830383300781</v>
      </c>
      <c r="L491" s="197" t="n">
        <v>4450.91064453125</v>
      </c>
      <c r="M491" s="197" t="n">
        <v>4450.91064453125</v>
      </c>
      <c r="N491" s="197" t="n">
        <v>6680.0</v>
      </c>
      <c r="O491" s="197" t="n">
        <v>6182.58642578125</v>
      </c>
      <c r="P491" s="197" t="n">
        <v>6632.0107421875</v>
      </c>
      <c r="Q491" s="197" t="n">
        <v>18080.01953125</v>
      </c>
      <c r="R491" s="197" t="n">
        <v>926.543212890625</v>
      </c>
      <c r="S491" s="197" t="n">
        <v>0.0</v>
      </c>
      <c r="T491" s="197" t="n">
        <v>0.0</v>
      </c>
      <c r="U491" s="197" t="n">
        <v>-164.6210174560547</v>
      </c>
      <c r="V491" s="197" t="n">
        <v>1730.8695068359375</v>
      </c>
      <c r="W491" s="197" t="n">
        <v>0.0</v>
      </c>
      <c r="X491" s="197" t="n">
        <v>0.0</v>
      </c>
      <c r="Y491" s="197" t="n">
        <v>0.0575832761824131</v>
      </c>
      <c r="Z491" s="197" t="n">
        <v>3500.0</v>
      </c>
      <c r="AA491" s="197" t="n">
        <v>0.0</v>
      </c>
      <c r="AB491" s="197" t="n">
        <v>449.4243469238281</v>
      </c>
      <c r="AC491" s="197" t="n">
        <v>0.0</v>
      </c>
      <c r="AD491" s="197" t="n">
        <v>0.6499999761581421</v>
      </c>
      <c r="AE491" s="197" t="n">
        <v>12421.08984375</v>
      </c>
      <c r="AF491" s="197" t="n">
        <v>4169.38671875</v>
      </c>
      <c r="AG491" s="197" t="n">
        <v>10975.482421875</v>
      </c>
      <c r="AH491" s="197" t="n">
        <v>445.9945068359375</v>
      </c>
      <c r="AI491" s="197" t="n">
        <v>0.0</v>
      </c>
      <c r="AJ491" s="197" t="n">
        <v>7105.294921875</v>
      </c>
      <c r="AK491" s="197" t="n">
        <v>7066.654296875</v>
      </c>
      <c r="AL491" s="197" t="n">
        <v>6680.0</v>
      </c>
      <c r="AM491" s="197" t="n">
        <v>4450.91064453125</v>
      </c>
      <c r="AN491" s="197" t="n">
        <v>0.0</v>
      </c>
      <c r="AO491" s="197" t="n">
        <v>0.0</v>
      </c>
      <c r="AP491" s="197" t="n">
        <v>0.0</v>
      </c>
      <c r="AQ491" s="197" t="n">
        <v>95.75951385498047</v>
      </c>
      <c r="AR491" s="197" t="n">
        <v>456.358154296875</v>
      </c>
      <c r="AS491" s="197" t="n">
        <v>0.816315770149231</v>
      </c>
      <c r="AT491" s="197" t="n">
        <v>-3639.13671875</v>
      </c>
      <c r="AU491" s="197" t="n">
        <v>4458.00146484375</v>
      </c>
      <c r="AV491" s="197" t="n">
        <v>11201.1357421875</v>
      </c>
      <c r="AW491" s="197" t="n">
        <v>5230.81201171875</v>
      </c>
      <c r="AX491" s="197" t="n">
        <v>1.3016939163208008</v>
      </c>
      <c r="AY491" s="197" t="n">
        <v>-8026.71435546875</v>
      </c>
      <c r="AZ491" s="197" t="n">
        <v>0.0</v>
      </c>
      <c r="BA491" s="197" t="n">
        <v>15637.525390625</v>
      </c>
      <c r="BB491" s="197" t="n">
        <v>1854.7232666015625</v>
      </c>
      <c r="BC491" s="197" t="n">
        <v>0.0</v>
      </c>
      <c r="BD491" s="197" t="n">
        <v>0.6027840971946716</v>
      </c>
      <c r="BE491" s="197" t="n">
        <v>0.7430700659751892</v>
      </c>
      <c r="BF491" s="197" t="n">
        <v>999998.0</v>
      </c>
      <c r="BG491" s="197" t="n">
        <v>1060.00830078125</v>
      </c>
      <c r="BH491" s="197" t="n">
        <v>-778.9330444335938</v>
      </c>
      <c r="BI491" s="197" t="n">
        <v>0.0</v>
      </c>
      <c r="BJ491" s="197" t="n">
        <v>999999.0</v>
      </c>
      <c r="BK491" s="197" t="n">
        <v>12018.3662109375</v>
      </c>
      <c r="BL491" s="197" t="n">
        <v>12729.763671875</v>
      </c>
      <c r="BM491" s="197" t="n">
        <v>0.0</v>
      </c>
      <c r="BN491" s="197" t="n">
        <v>3844.577880859375</v>
      </c>
      <c r="BO491" s="197" t="n">
        <v>3165.1533203125</v>
      </c>
      <c r="BP491" s="197" t="n">
        <v>0.0</v>
      </c>
      <c r="BQ491" s="197" t="n">
        <v>999999.0</v>
      </c>
      <c r="BR491" s="197" t="n">
        <v>0.0</v>
      </c>
      <c r="BS491" s="197" t="n">
        <v>999999.0</v>
      </c>
      <c r="BT491" s="197" t="n">
        <v>0.0</v>
      </c>
      <c r="BU491" s="197" t="n">
        <v>1354.9871826171875</v>
      </c>
      <c r="BV491" s="197" t="n">
        <v>397.67431640625</v>
      </c>
      <c r="BW491" s="197" t="n">
        <v>1790.0</v>
      </c>
      <c r="BX491" s="197" t="n">
        <v>867.7068481445312</v>
      </c>
      <c r="BY491" s="197" t="n">
        <v>588.1708984375</v>
      </c>
      <c r="BZ491" s="197" t="n">
        <v>2240.0</v>
      </c>
      <c r="CA491" s="197" t="n">
        <v>491.2349548339844</v>
      </c>
      <c r="CB491" s="197" t="n">
        <v>312.1829528808594</v>
      </c>
      <c r="CC491" s="197" t="n">
        <v>964.9122924804688</v>
      </c>
      <c r="CD491" s="197" t="n">
        <v>4823.11572265625</v>
      </c>
      <c r="CE491" s="197" t="n">
        <v>3381.7197265625</v>
      </c>
      <c r="CF491" s="197" t="n">
        <v>99000.0</v>
      </c>
      <c r="CG491" s="197" t="n">
        <v>18032.029296875</v>
      </c>
      <c r="CH491" s="197" t="n">
        <v>6680.0</v>
      </c>
      <c r="CI491" s="197" t="n">
        <v>4450.91064453125</v>
      </c>
      <c r="CJ491" s="197" t="n">
        <v>11130.91015625</v>
      </c>
      <c r="CK491" s="197" t="n">
        <v>20000.0</v>
      </c>
      <c r="CL491" s="197" t="n">
        <v>20000.0</v>
      </c>
      <c r="CM491" s="197" t="n">
        <v>20000.0</v>
      </c>
      <c r="CN491" s="197" t="n">
        <v>20000.0</v>
      </c>
      <c r="CO491" s="197" t="n">
        <v>20000.0</v>
      </c>
      <c r="CP491" s="197" t="n">
        <v>20000.0</v>
      </c>
      <c r="CQ491" s="197" t="n">
        <v>20000.0</v>
      </c>
      <c r="CR491" s="197" t="n">
        <v>4500.0</v>
      </c>
      <c r="CS491" s="197" t="n">
        <v>31.0</v>
      </c>
      <c r="CT491" s="197" t="n">
        <v>31.0</v>
      </c>
      <c r="CU491" s="197" t="n">
        <v>926.543212890625</v>
      </c>
    </row>
    <row r="492" spans="2:99">
      <c r="B492" s="122" t="s">
        <v>892</v>
      </c>
      <c r="C492" s="197" t="n">
        <v>3400.0</v>
      </c>
      <c r="D492" s="197" t="n">
        <v>3350.0</v>
      </c>
      <c r="E492" s="197" t="n">
        <v>650.0</v>
      </c>
      <c r="F492" s="122" t="s">
        <v>892</v>
      </c>
      <c r="G492" s="197" t="n">
        <v>2866.161376953125</v>
      </c>
      <c r="H492" s="197" t="n">
        <v>878.5584106445312</v>
      </c>
      <c r="I492" s="197" t="n">
        <v>329.41986083984375</v>
      </c>
      <c r="J492" s="197" t="n">
        <v>105.09082794189453</v>
      </c>
      <c r="K492" s="197" t="n">
        <v>373.4097900390625</v>
      </c>
      <c r="L492" s="197" t="n">
        <v>4308.298828125</v>
      </c>
      <c r="M492" s="197" t="n">
        <v>4308.298828125</v>
      </c>
      <c r="N492" s="197" t="n">
        <v>2393.8486328125</v>
      </c>
      <c r="O492" s="197" t="n">
        <v>1803.7860107421875</v>
      </c>
      <c r="P492" s="197" t="n">
        <v>1803.7860107421875</v>
      </c>
      <c r="Q492" s="197" t="n">
        <v>9985.9248046875</v>
      </c>
      <c r="R492" s="197" t="n">
        <v>1362.0467529296875</v>
      </c>
      <c r="S492" s="197" t="n">
        <v>0.0</v>
      </c>
      <c r="T492" s="197" t="n">
        <v>0.0</v>
      </c>
      <c r="U492" s="197" t="n">
        <v>-167.7897491455078</v>
      </c>
      <c r="V492" s="197" t="n">
        <v>0.0</v>
      </c>
      <c r="W492" s="197" t="n">
        <v>0.0</v>
      </c>
      <c r="X492" s="197" t="n">
        <v>0.0</v>
      </c>
      <c r="Y492" s="197" t="n">
        <v>0.0</v>
      </c>
      <c r="Z492" s="197" t="n">
        <v>3000.0</v>
      </c>
      <c r="AA492" s="197" t="n">
        <v>1.0</v>
      </c>
      <c r="AB492" s="197" t="n">
        <v>0.0</v>
      </c>
      <c r="AC492" s="197" t="n">
        <v>0.0</v>
      </c>
      <c r="AD492" s="197" t="n">
        <v>0.6499999761581421</v>
      </c>
      <c r="AE492" s="197" t="n">
        <v>7417.02197265625</v>
      </c>
      <c r="AF492" s="197" t="n">
        <v>596.74072265625</v>
      </c>
      <c r="AG492" s="197" t="n">
        <v>2190.52001953125</v>
      </c>
      <c r="AH492" s="197" t="n">
        <v>502.4646911621094</v>
      </c>
      <c r="AI492" s="197" t="n">
        <v>0.0</v>
      </c>
      <c r="AJ492" s="197" t="n">
        <v>54.5787467956543</v>
      </c>
      <c r="AK492" s="197" t="n">
        <v>205.94532775878906</v>
      </c>
      <c r="AL492" s="197" t="n">
        <v>6680.0</v>
      </c>
      <c r="AM492" s="197" t="n">
        <v>4333.794921875</v>
      </c>
      <c r="AN492" s="197" t="n">
        <v>0.0</v>
      </c>
      <c r="AO492" s="197" t="n">
        <v>0.0</v>
      </c>
      <c r="AP492" s="197" t="n">
        <v>0.0</v>
      </c>
      <c r="AQ492" s="197" t="n">
        <v>95.75951385498047</v>
      </c>
      <c r="AR492" s="197" t="n">
        <v>110.0</v>
      </c>
      <c r="AS492" s="197" t="n">
        <v>0.0</v>
      </c>
      <c r="AT492" s="197" t="n">
        <v>999999.0</v>
      </c>
      <c r="AU492" s="197" t="n">
        <v>0.0</v>
      </c>
      <c r="AV492" s="197" t="n">
        <v>999999.0</v>
      </c>
      <c r="AW492" s="197" t="n">
        <v>0.0</v>
      </c>
      <c r="AX492" s="197" t="n">
        <v>0.0</v>
      </c>
      <c r="AY492" s="197" t="n">
        <v>999999.0</v>
      </c>
      <c r="AZ492" s="197" t="n">
        <v>0.0</v>
      </c>
      <c r="BA492" s="197" t="n">
        <v>999999.0</v>
      </c>
      <c r="BB492" s="197" t="n">
        <v>0.0</v>
      </c>
      <c r="BC492" s="197" t="n">
        <v>0.0</v>
      </c>
      <c r="BD492" s="197" t="n">
        <v>0.6386472582817078</v>
      </c>
      <c r="BE492" s="197" t="n">
        <v>0.7987473011016846</v>
      </c>
      <c r="BF492" s="197" t="n">
        <v>999998.0</v>
      </c>
      <c r="BG492" s="197" t="n">
        <v>2088.433349609375</v>
      </c>
      <c r="BH492" s="197" t="n">
        <v>377.05755615234375</v>
      </c>
      <c r="BI492" s="197" t="n">
        <v>0.0</v>
      </c>
      <c r="BJ492" s="197" t="n">
        <v>999999.0</v>
      </c>
      <c r="BK492" s="197" t="n">
        <v>8505.7001953125</v>
      </c>
      <c r="BL492" s="197" t="n">
        <v>8403.044921875</v>
      </c>
      <c r="BM492" s="197" t="n">
        <v>0.0</v>
      </c>
      <c r="BN492" s="197" t="n">
        <v>224.23638916015625</v>
      </c>
      <c r="BO492" s="197" t="n">
        <v>918.8006591796875</v>
      </c>
      <c r="BP492" s="197" t="n">
        <v>0.0</v>
      </c>
      <c r="BQ492" s="197" t="n">
        <v>999999.0</v>
      </c>
      <c r="BR492" s="197" t="n">
        <v>0.0</v>
      </c>
      <c r="BS492" s="197" t="n">
        <v>999999.0</v>
      </c>
      <c r="BT492" s="197" t="n">
        <v>0.0</v>
      </c>
      <c r="BU492" s="197" t="n">
        <v>1801.0711669921875</v>
      </c>
      <c r="BV492" s="197" t="n">
        <v>1299.6109619140625</v>
      </c>
      <c r="BW492" s="197" t="n">
        <v>99000.0</v>
      </c>
      <c r="BX492" s="197" t="n">
        <v>1112.2032470703125</v>
      </c>
      <c r="BY492" s="197" t="n">
        <v>832.983154296875</v>
      </c>
      <c r="BZ492" s="197" t="n">
        <v>99000.0</v>
      </c>
      <c r="CA492" s="197" t="n">
        <v>818.9549560546875</v>
      </c>
      <c r="CB492" s="197" t="n">
        <v>477.7210693359375</v>
      </c>
      <c r="CC492" s="197" t="n">
        <v>964.9122924804688</v>
      </c>
      <c r="CD492" s="197" t="n">
        <v>5796.962890625</v>
      </c>
      <c r="CE492" s="197" t="n">
        <v>4697.15478515625</v>
      </c>
      <c r="CF492" s="197" t="n">
        <v>99000.0</v>
      </c>
      <c r="CG492" s="197" t="n">
        <v>5217.56494140625</v>
      </c>
      <c r="CH492" s="197" t="n">
        <v>300.0</v>
      </c>
      <c r="CI492" s="197" t="n">
        <v>4244.5732421875</v>
      </c>
      <c r="CJ492" s="197" t="n">
        <v>4544.5732421875</v>
      </c>
      <c r="CK492" s="197" t="n">
        <v>20000.0</v>
      </c>
      <c r="CL492" s="197" t="n">
        <v>20000.0</v>
      </c>
      <c r="CM492" s="197" t="n">
        <v>20000.0</v>
      </c>
      <c r="CN492" s="197" t="n">
        <v>20000.0</v>
      </c>
      <c r="CO492" s="197" t="n">
        <v>20000.0</v>
      </c>
      <c r="CP492" s="197" t="n">
        <v>20000.0</v>
      </c>
      <c r="CQ492" s="197" t="n">
        <v>20000.0</v>
      </c>
      <c r="CR492" s="197" t="n">
        <v>4500.0</v>
      </c>
      <c r="CS492" s="197" t="n">
        <v>30.0</v>
      </c>
      <c r="CT492" s="197" t="n">
        <v>30.0</v>
      </c>
      <c r="CU492" s="197" t="n">
        <v>1362.0467529296875</v>
      </c>
    </row>
    <row r="493" spans="2:99">
      <c r="B493" s="122" t="s">
        <v>893</v>
      </c>
      <c r="C493" s="197" t="n">
        <v>3250.0</v>
      </c>
      <c r="D493" s="197" t="n">
        <v>3163.0</v>
      </c>
      <c r="E493" s="197" t="n">
        <v>720.0</v>
      </c>
      <c r="F493" s="122" t="s">
        <v>893</v>
      </c>
      <c r="G493" s="197" t="n">
        <v>2717.152587890625</v>
      </c>
      <c r="H493" s="197" t="n">
        <v>800.9609985351562</v>
      </c>
      <c r="I493" s="197" t="n">
        <v>291.8067932128906</v>
      </c>
      <c r="J493" s="197" t="n">
        <v>154.46939086914062</v>
      </c>
      <c r="K493" s="197" t="n">
        <v>372.48797607421875</v>
      </c>
      <c r="L493" s="197" t="n">
        <v>3468.02099609375</v>
      </c>
      <c r="M493" s="197" t="n">
        <v>3468.02099609375</v>
      </c>
      <c r="N493" s="197" t="n">
        <v>1639.490966796875</v>
      </c>
      <c r="O493" s="197" t="n">
        <v>1263.08447265625</v>
      </c>
      <c r="P493" s="197" t="n">
        <v>1639.490966796875</v>
      </c>
      <c r="Q493" s="197" t="n">
        <v>8868.931640625</v>
      </c>
      <c r="R493" s="197" t="n">
        <v>1637.8927001953125</v>
      </c>
      <c r="S493" s="197" t="n">
        <v>0.0</v>
      </c>
      <c r="T493" s="197" t="n">
        <v>0.0</v>
      </c>
      <c r="U493" s="197" t="n">
        <v>21.455965042114258</v>
      </c>
      <c r="V493" s="197" t="n">
        <v>0.0</v>
      </c>
      <c r="W493" s="197" t="n">
        <v>0.0</v>
      </c>
      <c r="X493" s="197" t="n">
        <v>0.0</v>
      </c>
      <c r="Y493" s="197" t="n">
        <v>0.0</v>
      </c>
      <c r="Z493" s="197" t="n">
        <v>4000.0</v>
      </c>
      <c r="AA493" s="197" t="n">
        <v>1.0</v>
      </c>
      <c r="AB493" s="197" t="n">
        <v>376.40655517578125</v>
      </c>
      <c r="AC493" s="197" t="n">
        <v>0.0</v>
      </c>
      <c r="AD493" s="197" t="n">
        <v>0.6499999761581421</v>
      </c>
      <c r="AE493" s="197" t="n">
        <v>6936.0419921875</v>
      </c>
      <c r="AF493" s="197" t="n">
        <v>1028.0220947265625</v>
      </c>
      <c r="AG493" s="197" t="n">
        <v>2694.5341796875</v>
      </c>
      <c r="AH493" s="197" t="n">
        <v>504.6375732421875</v>
      </c>
      <c r="AI493" s="197" t="n">
        <v>0.0</v>
      </c>
      <c r="AJ493" s="197" t="n">
        <v>31.81412696838379</v>
      </c>
      <c r="AK493" s="197" t="n">
        <v>0.0</v>
      </c>
      <c r="AL493" s="197" t="n">
        <v>6680.0</v>
      </c>
      <c r="AM493" s="197" t="n">
        <v>4263.662109375</v>
      </c>
      <c r="AN493" s="197" t="n">
        <v>0.0</v>
      </c>
      <c r="AO493" s="197" t="n">
        <v>0.0</v>
      </c>
      <c r="AP493" s="197" t="n">
        <v>0.0</v>
      </c>
      <c r="AQ493" s="197" t="n">
        <v>143.78372192382812</v>
      </c>
      <c r="AR493" s="197" t="n">
        <v>389.08587646484375</v>
      </c>
      <c r="AS493" s="197" t="n">
        <v>0.0</v>
      </c>
      <c r="AT493" s="197" t="n">
        <v>999999.0</v>
      </c>
      <c r="AU493" s="197" t="n">
        <v>0.0</v>
      </c>
      <c r="AV493" s="197" t="n">
        <v>999999.0</v>
      </c>
      <c r="AW493" s="197" t="n">
        <v>0.0</v>
      </c>
      <c r="AX493" s="197" t="n">
        <v>0.0</v>
      </c>
      <c r="AY493" s="197" t="n">
        <v>999999.0</v>
      </c>
      <c r="AZ493" s="197" t="n">
        <v>0.0</v>
      </c>
      <c r="BA493" s="197" t="n">
        <v>999999.0</v>
      </c>
      <c r="BB493" s="197" t="n">
        <v>0.0</v>
      </c>
      <c r="BC493" s="197" t="n">
        <v>0.0</v>
      </c>
      <c r="BD493" s="197" t="n">
        <v>0.5874013304710388</v>
      </c>
      <c r="BE493" s="197" t="n">
        <v>0.7681004405021667</v>
      </c>
      <c r="BF493" s="197" t="n">
        <v>999998.0</v>
      </c>
      <c r="BG493" s="197" t="n">
        <v>1817.3756103515625</v>
      </c>
      <c r="BH493" s="197" t="n">
        <v>-366.8948669433594</v>
      </c>
      <c r="BI493" s="197" t="n">
        <v>0.0</v>
      </c>
      <c r="BJ493" s="197" t="n">
        <v>999999.0</v>
      </c>
      <c r="BK493" s="197" t="n">
        <v>7102.96044921875</v>
      </c>
      <c r="BL493" s="197" t="n">
        <v>6544.66552734375</v>
      </c>
      <c r="BM493" s="197" t="n">
        <v>0.0</v>
      </c>
      <c r="BN493" s="197" t="n">
        <v>718.656494140625</v>
      </c>
      <c r="BO493" s="197" t="n">
        <v>2244.685546875</v>
      </c>
      <c r="BP493" s="197" t="n">
        <v>1.1307346820831299</v>
      </c>
      <c r="BQ493" s="197" t="n">
        <v>3325.96435546875</v>
      </c>
      <c r="BR493" s="197" t="n">
        <v>0.0</v>
      </c>
      <c r="BS493" s="197" t="n">
        <v>999999.0</v>
      </c>
      <c r="BT493" s="197" t="n">
        <v>0.0</v>
      </c>
      <c r="BU493" s="197" t="n">
        <v>2085.22265625</v>
      </c>
      <c r="BV493" s="197" t="n">
        <v>1732.6007080078125</v>
      </c>
      <c r="BW493" s="197" t="n">
        <v>99000.0</v>
      </c>
      <c r="BX493" s="197" t="n">
        <v>2125.142333984375</v>
      </c>
      <c r="BY493" s="197" t="n">
        <v>1071.4788818359375</v>
      </c>
      <c r="BZ493" s="197" t="n">
        <v>99000.0</v>
      </c>
      <c r="CA493" s="197" t="n">
        <v>795.6228637695312</v>
      </c>
      <c r="CB493" s="197" t="n">
        <v>787.7540893554688</v>
      </c>
      <c r="CC493" s="197" t="n">
        <v>964.9122924804688</v>
      </c>
      <c r="CD493" s="197" t="n">
        <v>7977.3310546875</v>
      </c>
      <c r="CE493" s="197" t="n">
        <v>5662.43310546875</v>
      </c>
      <c r="CF493" s="197" t="n">
        <v>19000.0</v>
      </c>
      <c r="CG493" s="197" t="n">
        <v>7626.35107421875</v>
      </c>
      <c r="CH493" s="197" t="n">
        <v>2161.984619140625</v>
      </c>
      <c r="CI493" s="197" t="n">
        <v>3328.924072265625</v>
      </c>
      <c r="CJ493" s="197" t="n">
        <v>5490.90869140625</v>
      </c>
      <c r="CK493" s="197" t="n">
        <v>20000.0</v>
      </c>
      <c r="CL493" s="197" t="n">
        <v>20000.0</v>
      </c>
      <c r="CM493" s="197" t="n">
        <v>20000.0</v>
      </c>
      <c r="CN493" s="197" t="n">
        <v>20000.0</v>
      </c>
      <c r="CO493" s="197" t="n">
        <v>20000.0</v>
      </c>
      <c r="CP493" s="197" t="n">
        <v>20000.0</v>
      </c>
      <c r="CQ493" s="197" t="n">
        <v>20000.0</v>
      </c>
      <c r="CR493" s="197" t="n">
        <v>4500.0</v>
      </c>
      <c r="CS493" s="197" t="n">
        <v>29.0</v>
      </c>
      <c r="CT493" s="197" t="n">
        <v>29.0</v>
      </c>
      <c r="CU493" s="197" t="n">
        <v>1637.8927001953125</v>
      </c>
    </row>
    <row r="494" spans="2:99">
      <c r="B494" s="122" t="s">
        <v>894</v>
      </c>
      <c r="C494" s="197" t="n">
        <v>3252.0</v>
      </c>
      <c r="D494" s="197" t="n">
        <v>3081.0</v>
      </c>
      <c r="E494" s="197" t="n">
        <v>575.0</v>
      </c>
      <c r="F494" s="122" t="s">
        <v>894</v>
      </c>
      <c r="G494" s="197" t="n">
        <v>2728.111572265625</v>
      </c>
      <c r="H494" s="197" t="n">
        <v>786.5874633789062</v>
      </c>
      <c r="I494" s="197" t="n">
        <v>273.5597229003906</v>
      </c>
      <c r="J494" s="197" t="n">
        <v>287.56744384765625</v>
      </c>
      <c r="K494" s="197" t="n">
        <v>459.3953552246094</v>
      </c>
      <c r="L494" s="197" t="n">
        <v>3759.749755859375</v>
      </c>
      <c r="M494" s="197" t="n">
        <v>3759.749755859375</v>
      </c>
      <c r="N494" s="197" t="n">
        <v>2806.299072265625</v>
      </c>
      <c r="O494" s="197" t="n">
        <v>2806.299072265625</v>
      </c>
      <c r="P494" s="197" t="n">
        <v>2806.299072265625</v>
      </c>
      <c r="Q494" s="197" t="n">
        <v>9964.4990234375</v>
      </c>
      <c r="R494" s="197" t="n">
        <v>1574.339111328125</v>
      </c>
      <c r="S494" s="197" t="n">
        <v>0.0</v>
      </c>
      <c r="T494" s="197" t="n">
        <v>0.0</v>
      </c>
      <c r="U494" s="197" t="n">
        <v>157.79983520507812</v>
      </c>
      <c r="V494" s="197" t="n">
        <v>0.0</v>
      </c>
      <c r="W494" s="197" t="n">
        <v>0.0</v>
      </c>
      <c r="X494" s="197" t="n">
        <v>0.0</v>
      </c>
      <c r="Y494" s="197" t="n">
        <v>0.0</v>
      </c>
      <c r="Z494" s="197" t="n">
        <v>4500.0</v>
      </c>
      <c r="AA494" s="197" t="n">
        <v>1.0</v>
      </c>
      <c r="AB494" s="197" t="n">
        <v>0.0</v>
      </c>
      <c r="AC494" s="197" t="n">
        <v>0.0</v>
      </c>
      <c r="AD494" s="197" t="n">
        <v>0.6499999761581421</v>
      </c>
      <c r="AE494" s="197" t="n">
        <v>7648.8525390625</v>
      </c>
      <c r="AF494" s="197" t="n">
        <v>707.3134765625</v>
      </c>
      <c r="AG494" s="197" t="n">
        <v>1925.458740234375</v>
      </c>
      <c r="AH494" s="197" t="n">
        <v>572.9799194335938</v>
      </c>
      <c r="AI494" s="197" t="n">
        <v>0.0</v>
      </c>
      <c r="AJ494" s="197" t="n">
        <v>0.0</v>
      </c>
      <c r="AK494" s="197" t="n">
        <v>0.0</v>
      </c>
      <c r="AL494" s="197" t="n">
        <v>6680.0</v>
      </c>
      <c r="AM494" s="197" t="n">
        <v>4224.8662109375</v>
      </c>
      <c r="AN494" s="197" t="n">
        <v>0.0</v>
      </c>
      <c r="AO494" s="197" t="n">
        <v>0.0</v>
      </c>
      <c r="AP494" s="197" t="n">
        <v>0.0</v>
      </c>
      <c r="AQ494" s="197" t="n">
        <v>287.56744384765625</v>
      </c>
      <c r="AR494" s="197" t="n">
        <v>404.7619323730469</v>
      </c>
      <c r="AS494" s="197" t="n">
        <v>0.0</v>
      </c>
      <c r="AT494" s="197" t="n">
        <v>999999.0</v>
      </c>
      <c r="AU494" s="197" t="n">
        <v>0.0</v>
      </c>
      <c r="AV494" s="197" t="n">
        <v>999999.0</v>
      </c>
      <c r="AW494" s="197" t="n">
        <v>0.0</v>
      </c>
      <c r="AX494" s="197" t="n">
        <v>0.0</v>
      </c>
      <c r="AY494" s="197" t="n">
        <v>999999.0</v>
      </c>
      <c r="AZ494" s="197" t="n">
        <v>0.0</v>
      </c>
      <c r="BA494" s="197" t="n">
        <v>999999.0</v>
      </c>
      <c r="BB494" s="197" t="n">
        <v>0.0</v>
      </c>
      <c r="BC494" s="197" t="n">
        <v>0.0</v>
      </c>
      <c r="BD494" s="197" t="n">
        <v>0.5597332119941711</v>
      </c>
      <c r="BE494" s="197" t="n">
        <v>0.6840783953666687</v>
      </c>
      <c r="BF494" s="197" t="n">
        <v>999998.0</v>
      </c>
      <c r="BG494" s="197" t="n">
        <v>2486.008056640625</v>
      </c>
      <c r="BH494" s="197" t="n">
        <v>1037.86962890625</v>
      </c>
      <c r="BI494" s="197" t="n">
        <v>0.0</v>
      </c>
      <c r="BJ494" s="197" t="n">
        <v>999999.0</v>
      </c>
      <c r="BK494" s="197" t="n">
        <v>8138.6005859375</v>
      </c>
      <c r="BL494" s="197" t="n">
        <v>7946.1904296875</v>
      </c>
      <c r="BM494" s="197" t="n">
        <v>0.0</v>
      </c>
      <c r="BN494" s="197" t="n">
        <v>1802.368408203125</v>
      </c>
      <c r="BO494" s="197" t="n">
        <v>2594.315673828125</v>
      </c>
      <c r="BP494" s="197" t="n">
        <v>1.1001652479171753</v>
      </c>
      <c r="BQ494" s="197" t="n">
        <v>2051.779296875</v>
      </c>
      <c r="BR494" s="197" t="n">
        <v>0.0</v>
      </c>
      <c r="BS494" s="197" t="n">
        <v>999999.0</v>
      </c>
      <c r="BT494" s="197" t="n">
        <v>0.0</v>
      </c>
      <c r="BU494" s="197" t="n">
        <v>2104.246826171875</v>
      </c>
      <c r="BV494" s="197" t="n">
        <v>2149.52880859375</v>
      </c>
      <c r="BW494" s="197" t="n">
        <v>99000.0</v>
      </c>
      <c r="BX494" s="197" t="n">
        <v>2781.450439453125</v>
      </c>
      <c r="BY494" s="197" t="n">
        <v>2210.8017578125</v>
      </c>
      <c r="BZ494" s="197" t="n">
        <v>99000.0</v>
      </c>
      <c r="CA494" s="197" t="n">
        <v>802.4806518554688</v>
      </c>
      <c r="CB494" s="197" t="n">
        <v>796.2069702148438</v>
      </c>
      <c r="CC494" s="197" t="n">
        <v>964.9122924804688</v>
      </c>
      <c r="CD494" s="197" t="n">
        <v>9663.4296875</v>
      </c>
      <c r="CE494" s="197" t="n">
        <v>8132.3701171875</v>
      </c>
      <c r="CF494" s="197" t="n">
        <v>15500.0</v>
      </c>
      <c r="CG494" s="197" t="n">
        <v>7220.6044921875</v>
      </c>
      <c r="CH494" s="197" t="n">
        <v>2162.44921875</v>
      </c>
      <c r="CI494" s="197" t="n">
        <v>3814.8798828125</v>
      </c>
      <c r="CJ494" s="197" t="n">
        <v>5977.3291015625</v>
      </c>
      <c r="CK494" s="197" t="n">
        <v>20000.0</v>
      </c>
      <c r="CL494" s="197" t="n">
        <v>20000.0</v>
      </c>
      <c r="CM494" s="197" t="n">
        <v>20000.0</v>
      </c>
      <c r="CN494" s="197" t="n">
        <v>20000.0</v>
      </c>
      <c r="CO494" s="197" t="n">
        <v>20000.0</v>
      </c>
      <c r="CP494" s="197" t="n">
        <v>20000.0</v>
      </c>
      <c r="CQ494" s="197" t="n">
        <v>20000.0</v>
      </c>
      <c r="CR494" s="197" t="n">
        <v>4500.0</v>
      </c>
      <c r="CS494" s="197" t="n">
        <v>19.0</v>
      </c>
      <c r="CT494" s="197" t="n">
        <v>19.0</v>
      </c>
      <c r="CU494" s="197" t="n">
        <v>1574.339111328125</v>
      </c>
    </row>
    <row r="495" spans="2:99">
      <c r="B495" s="122" t="s">
        <v>895</v>
      </c>
      <c r="C495" s="197" t="n">
        <v>3356.0</v>
      </c>
      <c r="D495" s="197" t="n">
        <v>3106.0</v>
      </c>
      <c r="E495" s="197" t="n">
        <v>575.0</v>
      </c>
      <c r="F495" s="122" t="s">
        <v>895</v>
      </c>
      <c r="G495" s="197" t="n">
        <v>3035.18603515625</v>
      </c>
      <c r="H495" s="197" t="n">
        <v>828.3383178710938</v>
      </c>
      <c r="I495" s="197" t="n">
        <v>291.5538024902344</v>
      </c>
      <c r="J495" s="197" t="n">
        <v>383.0755920410156</v>
      </c>
      <c r="K495" s="197" t="n">
        <v>551.1337890625</v>
      </c>
      <c r="L495" s="197" t="n">
        <v>2564.127197265625</v>
      </c>
      <c r="M495" s="197" t="n">
        <v>2564.127197265625</v>
      </c>
      <c r="N495" s="197" t="n">
        <v>2564.127197265625</v>
      </c>
      <c r="O495" s="197" t="n">
        <v>2564.127197265625</v>
      </c>
      <c r="P495" s="197" t="n">
        <v>2564.127197265625</v>
      </c>
      <c r="Q495" s="197" t="n">
        <v>14250.7294921875</v>
      </c>
      <c r="R495" s="197" t="n">
        <v>1633.7247314453125</v>
      </c>
      <c r="S495" s="197" t="n">
        <v>0.0</v>
      </c>
      <c r="T495" s="197" t="n">
        <v>0.0</v>
      </c>
      <c r="U495" s="197" t="n">
        <v>819.9346923828125</v>
      </c>
      <c r="V495" s="197" t="n">
        <v>6323.6015625</v>
      </c>
      <c r="W495" s="197" t="n">
        <v>225.61302185058594</v>
      </c>
      <c r="X495" s="197" t="n">
        <v>3269.682373046875</v>
      </c>
      <c r="Y495" s="197" t="n">
        <v>0.0</v>
      </c>
      <c r="Z495" s="197" t="n">
        <v>4500.0</v>
      </c>
      <c r="AA495" s="197" t="n">
        <v>1.0</v>
      </c>
      <c r="AB495" s="197" t="n">
        <v>0.0</v>
      </c>
      <c r="AC495" s="197" t="n">
        <v>0.0</v>
      </c>
      <c r="AD495" s="197" t="n">
        <v>0.6499999761581421</v>
      </c>
      <c r="AE495" s="197" t="n">
        <v>10723.8046875</v>
      </c>
      <c r="AF495" s="197" t="n">
        <v>1883.46337890625</v>
      </c>
      <c r="AG495" s="197" t="n">
        <v>0.0</v>
      </c>
      <c r="AH495" s="197" t="n">
        <v>550.6242065429688</v>
      </c>
      <c r="AI495" s="197" t="n">
        <v>0.0</v>
      </c>
      <c r="AJ495" s="197" t="n">
        <v>2.070401430130005</v>
      </c>
      <c r="AK495" s="197" t="n">
        <v>228.15689086914062</v>
      </c>
      <c r="AL495" s="197" t="n">
        <v>6978.6376953125</v>
      </c>
      <c r="AM495" s="197" t="n">
        <v>4213.90625</v>
      </c>
      <c r="AN495" s="197" t="n">
        <v>0.0</v>
      </c>
      <c r="AO495" s="197" t="n">
        <v>0.0</v>
      </c>
      <c r="AP495" s="197" t="n">
        <v>0.0</v>
      </c>
      <c r="AQ495" s="197" t="n">
        <v>431.3511657714844</v>
      </c>
      <c r="AR495" s="197" t="n">
        <v>420.4380187988281</v>
      </c>
      <c r="AS495" s="197" t="n">
        <v>0.0</v>
      </c>
      <c r="AT495" s="197" t="n">
        <v>999999.0</v>
      </c>
      <c r="AU495" s="197" t="n">
        <v>0.0</v>
      </c>
      <c r="AV495" s="197" t="n">
        <v>999999.0</v>
      </c>
      <c r="AW495" s="197" t="n">
        <v>0.0</v>
      </c>
      <c r="AX495" s="197" t="n">
        <v>0.0</v>
      </c>
      <c r="AY495" s="197" t="n">
        <v>999999.0</v>
      </c>
      <c r="AZ495" s="197" t="n">
        <v>0.0</v>
      </c>
      <c r="BA495" s="197" t="n">
        <v>999999.0</v>
      </c>
      <c r="BB495" s="197" t="n">
        <v>0.0</v>
      </c>
      <c r="BC495" s="197" t="n">
        <v>0.4716188907623291</v>
      </c>
      <c r="BD495" s="197" t="n">
        <v>0.49909842014312744</v>
      </c>
      <c r="BE495" s="197" t="n">
        <v>0.64626145362854</v>
      </c>
      <c r="BF495" s="197" t="n">
        <v>952.26513671875</v>
      </c>
      <c r="BG495" s="197" t="n">
        <v>680.5369262695312</v>
      </c>
      <c r="BH495" s="197" t="n">
        <v>-1830.0380859375</v>
      </c>
      <c r="BI495" s="197" t="n">
        <v>0.0</v>
      </c>
      <c r="BJ495" s="197" t="n">
        <v>7900.10546875</v>
      </c>
      <c r="BK495" s="197" t="n">
        <v>8033.20263671875</v>
      </c>
      <c r="BL495" s="197" t="n">
        <v>7690.6181640625</v>
      </c>
      <c r="BM495" s="197" t="n">
        <v>5378.189453125</v>
      </c>
      <c r="BN495" s="197" t="n">
        <v>5472.81689453125</v>
      </c>
      <c r="BO495" s="197" t="n">
        <v>7328.30615234375</v>
      </c>
      <c r="BP495" s="197" t="n">
        <v>1.172950029373169</v>
      </c>
      <c r="BQ495" s="197" t="n">
        <v>1754.7822265625</v>
      </c>
      <c r="BR495" s="197" t="n">
        <v>0.0</v>
      </c>
      <c r="BS495" s="197" t="n">
        <v>999999.0</v>
      </c>
      <c r="BT495" s="197" t="n">
        <v>0.0</v>
      </c>
      <c r="BU495" s="197" t="n">
        <v>2381.55224609375</v>
      </c>
      <c r="BV495" s="197" t="n">
        <v>2174.905517578125</v>
      </c>
      <c r="BW495" s="197" t="n">
        <v>99000.0</v>
      </c>
      <c r="BX495" s="197" t="n">
        <v>2393.152587890625</v>
      </c>
      <c r="BY495" s="197" t="n">
        <v>2870.68798828125</v>
      </c>
      <c r="BZ495" s="197" t="n">
        <v>99000.0</v>
      </c>
      <c r="CA495" s="197" t="n">
        <v>811.4194946289062</v>
      </c>
      <c r="CB495" s="197" t="n">
        <v>824.4048461914062</v>
      </c>
      <c r="CC495" s="197" t="n">
        <v>964.9122924804688</v>
      </c>
      <c r="CD495" s="197" t="n">
        <v>9419.86328125</v>
      </c>
      <c r="CE495" s="197" t="n">
        <v>9853.970703125</v>
      </c>
      <c r="CF495" s="197" t="n">
        <v>15500.0</v>
      </c>
      <c r="CG495" s="197" t="n">
        <v>9170.3310546875</v>
      </c>
      <c r="CH495" s="197" t="n">
        <v>704.7098388671875</v>
      </c>
      <c r="CI495" s="197" t="n">
        <v>3391.68359375</v>
      </c>
      <c r="CJ495" s="197" t="n">
        <v>4096.3935546875</v>
      </c>
      <c r="CK495" s="197" t="n">
        <v>20000.0</v>
      </c>
      <c r="CL495" s="197" t="n">
        <v>20000.0</v>
      </c>
      <c r="CM495" s="197" t="n">
        <v>20000.0</v>
      </c>
      <c r="CN495" s="197" t="n">
        <v>20000.0</v>
      </c>
      <c r="CO495" s="197" t="n">
        <v>20000.0</v>
      </c>
      <c r="CP495" s="197" t="n">
        <v>20000.0</v>
      </c>
      <c r="CQ495" s="197" t="n">
        <v>20000.0</v>
      </c>
      <c r="CR495" s="197" t="n">
        <v>4500.0</v>
      </c>
      <c r="CS495" s="197" t="n">
        <v>0.0</v>
      </c>
      <c r="CT495" s="197" t="n">
        <v>0.0</v>
      </c>
      <c r="CU495" s="197" t="n">
        <v>1633.7247314453125</v>
      </c>
    </row>
    <row r="496" spans="2:99">
      <c r="B496" s="122" t="s">
        <v>896</v>
      </c>
      <c r="C496" s="197" t="n">
        <v>3819.0</v>
      </c>
      <c r="D496" s="197" t="n">
        <v>3116.0</v>
      </c>
      <c r="E496" s="197" t="n">
        <v>575.0</v>
      </c>
      <c r="F496" s="122" t="s">
        <v>896</v>
      </c>
      <c r="G496" s="197" t="n">
        <v>3094.076171875</v>
      </c>
      <c r="H496" s="197" t="n">
        <v>900.9678344726562</v>
      </c>
      <c r="I496" s="197" t="n">
        <v>313.1701965332031</v>
      </c>
      <c r="J496" s="197" t="n">
        <v>512.9881591796875</v>
      </c>
      <c r="K496" s="197" t="n">
        <v>667.2103881835938</v>
      </c>
      <c r="L496" s="197" t="n">
        <v>3123.704345703125</v>
      </c>
      <c r="M496" s="197" t="n">
        <v>3123.704345703125</v>
      </c>
      <c r="N496" s="197" t="n">
        <v>2492.777099609375</v>
      </c>
      <c r="O496" s="197" t="n">
        <v>2492.777099609375</v>
      </c>
      <c r="P496" s="197" t="n">
        <v>2492.777099609375</v>
      </c>
      <c r="Q496" s="197" t="n">
        <v>10072.6513671875</v>
      </c>
      <c r="R496" s="197" t="n">
        <v>1398.69091796875</v>
      </c>
      <c r="S496" s="197" t="n">
        <v>0.0</v>
      </c>
      <c r="T496" s="197" t="n">
        <v>0.0</v>
      </c>
      <c r="U496" s="197" t="n">
        <v>26.71704864501953</v>
      </c>
      <c r="V496" s="197" t="n">
        <v>0.0</v>
      </c>
      <c r="W496" s="197" t="n">
        <v>0.0</v>
      </c>
      <c r="X496" s="197" t="n">
        <v>0.0</v>
      </c>
      <c r="Y496" s="197" t="n">
        <v>0.0</v>
      </c>
      <c r="Z496" s="197" t="n">
        <v>6000.0</v>
      </c>
      <c r="AA496" s="197" t="n">
        <v>1.0</v>
      </c>
      <c r="AB496" s="197" t="n">
        <v>0.0</v>
      </c>
      <c r="AC496" s="197" t="n">
        <v>0.0</v>
      </c>
      <c r="AD496" s="197" t="n">
        <v>0.6499999761581421</v>
      </c>
      <c r="AE496" s="197" t="n">
        <v>7568.02490234375</v>
      </c>
      <c r="AF496" s="197" t="n">
        <v>801.975341796875</v>
      </c>
      <c r="AG496" s="197" t="n">
        <v>1073.648681640625</v>
      </c>
      <c r="AH496" s="197" t="n">
        <v>632.6884765625</v>
      </c>
      <c r="AI496" s="197" t="n">
        <v>0.0</v>
      </c>
      <c r="AJ496" s="197" t="n">
        <v>0.0</v>
      </c>
      <c r="AK496" s="197" t="n">
        <v>0.0</v>
      </c>
      <c r="AL496" s="197" t="n">
        <v>7146.23046875</v>
      </c>
      <c r="AM496" s="197" t="n">
        <v>4217.10107421875</v>
      </c>
      <c r="AN496" s="197" t="n">
        <v>0.0</v>
      </c>
      <c r="AO496" s="197" t="n">
        <v>0.0</v>
      </c>
      <c r="AP496" s="197" t="n">
        <v>0.0</v>
      </c>
      <c r="AQ496" s="197" t="n">
        <v>575.1348876953125</v>
      </c>
      <c r="AR496" s="197" t="n">
        <v>133.3333282470703</v>
      </c>
      <c r="AS496" s="197" t="n">
        <v>0.0</v>
      </c>
      <c r="AT496" s="197" t="n">
        <v>999999.0</v>
      </c>
      <c r="AU496" s="197" t="n">
        <v>0.0</v>
      </c>
      <c r="AV496" s="197" t="n">
        <v>999999.0</v>
      </c>
      <c r="AW496" s="197" t="n">
        <v>0.0</v>
      </c>
      <c r="AX496" s="197" t="n">
        <v>0.0</v>
      </c>
      <c r="AY496" s="197" t="n">
        <v>999999.0</v>
      </c>
      <c r="AZ496" s="197" t="n">
        <v>0.0</v>
      </c>
      <c r="BA496" s="197" t="n">
        <v>999999.0</v>
      </c>
      <c r="BB496" s="197" t="n">
        <v>0.0</v>
      </c>
      <c r="BC496" s="197" t="n">
        <v>0.4970260262489319</v>
      </c>
      <c r="BD496" s="197" t="n">
        <v>0.5138368606567383</v>
      </c>
      <c r="BE496" s="197" t="n">
        <v>0.5459312796592712</v>
      </c>
      <c r="BF496" s="197" t="n">
        <v>7551.05126953125</v>
      </c>
      <c r="BG496" s="197" t="n">
        <v>7452.98974609375</v>
      </c>
      <c r="BH496" s="197" t="n">
        <v>7175.9033203125</v>
      </c>
      <c r="BI496" s="197" t="n">
        <v>0.0</v>
      </c>
      <c r="BJ496" s="197" t="n">
        <v>12587.2177734375</v>
      </c>
      <c r="BK496" s="197" t="n">
        <v>12659.4931640625</v>
      </c>
      <c r="BL496" s="197" t="n">
        <v>12707.607421875</v>
      </c>
      <c r="BM496" s="197" t="n">
        <v>-7981.375</v>
      </c>
      <c r="BN496" s="197" t="n">
        <v>-7655.76318359375</v>
      </c>
      <c r="BO496" s="197" t="n">
        <v>-6938.09912109375</v>
      </c>
      <c r="BP496" s="197" t="n">
        <v>1.236619234085083</v>
      </c>
      <c r="BQ496" s="197" t="n">
        <v>3411.81591796875</v>
      </c>
      <c r="BR496" s="197" t="n">
        <v>0.0</v>
      </c>
      <c r="BS496" s="197" t="n">
        <v>999999.0</v>
      </c>
      <c r="BT496" s="197" t="n">
        <v>0.0</v>
      </c>
      <c r="BU496" s="197" t="n">
        <v>1450.3428955078125</v>
      </c>
      <c r="BV496" s="197" t="n">
        <v>2433.697509765625</v>
      </c>
      <c r="BW496" s="197" t="n">
        <v>99000.0</v>
      </c>
      <c r="BX496" s="197" t="n">
        <v>775.5540771484375</v>
      </c>
      <c r="BY496" s="197" t="n">
        <v>2433.112060546875</v>
      </c>
      <c r="BZ496" s="197" t="n">
        <v>99000.0</v>
      </c>
      <c r="CA496" s="197" t="n">
        <v>889.5272216796875</v>
      </c>
      <c r="CB496" s="197" t="n">
        <v>829.2806396484375</v>
      </c>
      <c r="CC496" s="197" t="n">
        <v>964.9122924804688</v>
      </c>
      <c r="CD496" s="197" t="n">
        <v>4505.27294921875</v>
      </c>
      <c r="CE496" s="197" t="n">
        <v>9542.4970703125</v>
      </c>
      <c r="CF496" s="197" t="n">
        <v>12500.0</v>
      </c>
      <c r="CG496" s="197" t="n">
        <v>0.0</v>
      </c>
      <c r="CH496" s="197" t="n">
        <v>300.0</v>
      </c>
      <c r="CI496" s="197" t="n">
        <v>3000.0</v>
      </c>
      <c r="CJ496" s="197" t="n">
        <v>3300.0</v>
      </c>
      <c r="CK496" s="197" t="n">
        <v>20000.0</v>
      </c>
      <c r="CL496" s="197" t="n">
        <v>20000.0</v>
      </c>
      <c r="CM496" s="197" t="n">
        <v>20000.0</v>
      </c>
      <c r="CN496" s="197" t="n">
        <v>20000.0</v>
      </c>
      <c r="CO496" s="197" t="n">
        <v>20000.0</v>
      </c>
      <c r="CP496" s="197" t="n">
        <v>20000.0</v>
      </c>
      <c r="CQ496" s="197" t="n">
        <v>20000.0</v>
      </c>
      <c r="CR496" s="197" t="n">
        <v>4500.0</v>
      </c>
      <c r="CS496" s="197" t="n">
        <v>0.0</v>
      </c>
      <c r="CT496" s="197" t="n">
        <v>0.0</v>
      </c>
      <c r="CU496" s="197" t="n">
        <v>1398.69091796875</v>
      </c>
    </row>
    <row r="497" spans="2:99">
      <c r="B497" s="122" t="s">
        <v>897</v>
      </c>
      <c r="C497" s="197" t="n">
        <v>3675.0</v>
      </c>
      <c r="D497" s="197" t="n">
        <v>2788.0</v>
      </c>
      <c r="E497" s="197" t="n">
        <v>575.0</v>
      </c>
      <c r="F497" s="122" t="s">
        <v>897</v>
      </c>
      <c r="G497" s="197" t="n">
        <v>3675.0</v>
      </c>
      <c r="H497" s="197" t="n">
        <v>1454.3572998046875</v>
      </c>
      <c r="I497" s="197" t="n">
        <v>575.0</v>
      </c>
      <c r="J497" s="197" t="n">
        <v>619.875732421875</v>
      </c>
      <c r="K497" s="197" t="n">
        <v>809.9769897460938</v>
      </c>
      <c r="L497" s="197" t="n">
        <v>3314.031005859375</v>
      </c>
      <c r="M497" s="197" t="n">
        <v>3314.031005859375</v>
      </c>
      <c r="N497" s="197" t="n">
        <v>3314.031005859375</v>
      </c>
      <c r="O497" s="197" t="n">
        <v>3314.031005859375</v>
      </c>
      <c r="P497" s="197" t="n">
        <v>3314.031005859375</v>
      </c>
      <c r="Q497" s="197" t="n">
        <v>45555.00390625</v>
      </c>
      <c r="R497" s="197" t="n">
        <v>5218.8642578125</v>
      </c>
      <c r="S497" s="197" t="n">
        <v>0.0</v>
      </c>
      <c r="T497" s="197" t="n">
        <v>175.96205139160156</v>
      </c>
      <c r="U497" s="197" t="n">
        <v>10608.25</v>
      </c>
      <c r="V497" s="197" t="n">
        <v>52130.23046875</v>
      </c>
      <c r="W497" s="197" t="n">
        <v>14.392585754394531</v>
      </c>
      <c r="X497" s="197" t="n">
        <v>1987.9901123046875</v>
      </c>
      <c r="Y497" s="197" t="n">
        <v>0.0</v>
      </c>
      <c r="Z497" s="197" t="n">
        <v>8482.142578125</v>
      </c>
      <c r="AA497" s="197" t="n">
        <v>1.0</v>
      </c>
      <c r="AB497" s="197" t="n">
        <v>0.0</v>
      </c>
      <c r="AC497" s="197" t="n">
        <v>0.0</v>
      </c>
      <c r="AD497" s="197" t="n">
        <v>0.44999998807907104</v>
      </c>
      <c r="AE497" s="197" t="n">
        <v>27787.810546875</v>
      </c>
      <c r="AF497" s="197" t="n">
        <v>8162.0146484375</v>
      </c>
      <c r="AG497" s="197" t="n">
        <v>9074.2685546875</v>
      </c>
      <c r="AH497" s="197" t="n">
        <v>2584.31982421875</v>
      </c>
      <c r="AI497" s="197" t="n">
        <v>1880.1744384765625</v>
      </c>
      <c r="AJ497" s="197" t="n">
        <v>159.31495666503906</v>
      </c>
      <c r="AK497" s="197" t="n">
        <v>1390.343017578125</v>
      </c>
      <c r="AL497" s="197" t="n">
        <v>8419.62109375</v>
      </c>
      <c r="AM497" s="197" t="n">
        <v>4228.6220703125</v>
      </c>
      <c r="AN497" s="197" t="n">
        <v>0.0</v>
      </c>
      <c r="AO497" s="197" t="n">
        <v>0.0</v>
      </c>
      <c r="AP497" s="197" t="n">
        <v>0.0</v>
      </c>
      <c r="AQ497" s="197" t="n">
        <v>718.9185791015625</v>
      </c>
      <c r="AR497" s="197" t="n">
        <v>166.6666717529297</v>
      </c>
      <c r="AS497" s="197" t="n">
        <v>0.0</v>
      </c>
      <c r="AT497" s="197" t="n">
        <v>999999.0</v>
      </c>
      <c r="AU497" s="197" t="n">
        <v>0.0</v>
      </c>
      <c r="AV497" s="197" t="n">
        <v>999999.0</v>
      </c>
      <c r="AW497" s="197" t="n">
        <v>0.0</v>
      </c>
      <c r="AX497" s="197" t="n">
        <v>0.0</v>
      </c>
      <c r="AY497" s="197" t="n">
        <v>999999.0</v>
      </c>
      <c r="AZ497" s="197" t="n">
        <v>0.0</v>
      </c>
      <c r="BA497" s="197" t="n">
        <v>999999.0</v>
      </c>
      <c r="BB497" s="197" t="n">
        <v>0.0</v>
      </c>
      <c r="BC497" s="197" t="n">
        <v>0.0</v>
      </c>
      <c r="BD497" s="197" t="n">
        <v>0.0</v>
      </c>
      <c r="BE497" s="197" t="n">
        <v>0.0</v>
      </c>
      <c r="BF497" s="197" t="n">
        <v>999999.0</v>
      </c>
      <c r="BG497" s="197" t="n">
        <v>999999.0</v>
      </c>
      <c r="BH497" s="197" t="n">
        <v>999999.0</v>
      </c>
      <c r="BI497" s="197" t="n">
        <v>0.0</v>
      </c>
      <c r="BJ497" s="197" t="n">
        <v>999999.0</v>
      </c>
      <c r="BK497" s="197" t="n">
        <v>999999.0</v>
      </c>
      <c r="BL497" s="197" t="n">
        <v>999999.0</v>
      </c>
      <c r="BM497" s="197" t="n">
        <v>0.0</v>
      </c>
      <c r="BN497" s="197" t="n">
        <v>0.0</v>
      </c>
      <c r="BO497" s="197" t="n">
        <v>0.0</v>
      </c>
      <c r="BP497" s="197" t="n">
        <v>1.032334566116333</v>
      </c>
      <c r="BQ497" s="197" t="n">
        <v>7778.013671875</v>
      </c>
      <c r="BR497" s="197" t="n">
        <v>0.0</v>
      </c>
      <c r="BS497" s="197" t="n">
        <v>999999.0</v>
      </c>
      <c r="BT497" s="197" t="n">
        <v>0.0</v>
      </c>
      <c r="BU497" s="197" t="n">
        <v>929.529541015625</v>
      </c>
      <c r="BV497" s="197" t="n">
        <v>1421.28173828125</v>
      </c>
      <c r="BW497" s="197" t="n">
        <v>99000.0</v>
      </c>
      <c r="BX497" s="197" t="n">
        <v>756.724365234375</v>
      </c>
      <c r="BY497" s="197" t="n">
        <v>750.1727905273438</v>
      </c>
      <c r="BZ497" s="197" t="n">
        <v>99000.0</v>
      </c>
      <c r="CA497" s="197" t="n">
        <v>474.16558837890625</v>
      </c>
      <c r="CB497" s="197" t="n">
        <v>891.444091796875</v>
      </c>
      <c r="CC497" s="197" t="n">
        <v>631.5789184570312</v>
      </c>
      <c r="CD497" s="197" t="n">
        <v>4374.00439453125</v>
      </c>
      <c r="CE497" s="197" t="n">
        <v>4421.16357421875</v>
      </c>
      <c r="CF497" s="197" t="n">
        <v>8000.0</v>
      </c>
      <c r="CG497" s="197" t="n">
        <v>0.0</v>
      </c>
      <c r="CH497" s="197" t="n">
        <v>300.0</v>
      </c>
      <c r="CI497" s="197" t="n">
        <v>2500.0</v>
      </c>
      <c r="CJ497" s="197" t="n">
        <v>2800.0</v>
      </c>
      <c r="CK497" s="197" t="n">
        <v>20000.0</v>
      </c>
      <c r="CL497" s="197" t="n">
        <v>20000.0</v>
      </c>
      <c r="CM497" s="197" t="n">
        <v>20000.0</v>
      </c>
      <c r="CN497" s="197" t="n">
        <v>20000.0</v>
      </c>
      <c r="CO497" s="197" t="n">
        <v>20000.0</v>
      </c>
      <c r="CP497" s="197" t="n">
        <v>20000.0</v>
      </c>
      <c r="CQ497" s="197" t="n">
        <v>20000.0</v>
      </c>
      <c r="CR497" s="197" t="n">
        <v>4500.0</v>
      </c>
      <c r="CS497" s="197" t="n">
        <v>0.0</v>
      </c>
      <c r="CT497" s="197" t="n">
        <v>0.0</v>
      </c>
      <c r="CU497" s="197" t="n">
        <v>1739.621337890625</v>
      </c>
    </row>
    <row r="498" spans="2:99">
      <c r="B498" s="122" t="s">
        <v>898</v>
      </c>
      <c r="C498" s="197" t="n">
        <v>4292.0</v>
      </c>
      <c r="D498" s="197" t="n">
        <v>2936.0</v>
      </c>
      <c r="E498" s="197" t="n">
        <v>675.0</v>
      </c>
      <c r="F498" s="122" t="s">
        <v>898</v>
      </c>
      <c r="G498" s="197" t="n">
        <v>3832.54833984375</v>
      </c>
      <c r="H498" s="197" t="n">
        <v>1742.6112060546875</v>
      </c>
      <c r="I498" s="197" t="n">
        <v>675.0</v>
      </c>
      <c r="J498" s="197" t="n">
        <v>712.0365600585938</v>
      </c>
      <c r="K498" s="197" t="n">
        <v>920.9007568359375</v>
      </c>
      <c r="L498" s="197" t="n">
        <v>3607.177734375</v>
      </c>
      <c r="M498" s="197" t="n">
        <v>3607.177734375</v>
      </c>
      <c r="N498" s="197" t="n">
        <v>3607.177734375</v>
      </c>
      <c r="O498" s="197" t="n">
        <v>3607.177734375</v>
      </c>
      <c r="P498" s="197" t="n">
        <v>3607.177734375</v>
      </c>
      <c r="Q498" s="197" t="n">
        <v>27916.716796875</v>
      </c>
      <c r="R498" s="197" t="n">
        <v>3654.8505859375</v>
      </c>
      <c r="S498" s="197" t="n">
        <v>0.0</v>
      </c>
      <c r="T498" s="197" t="n">
        <v>33.582275390625</v>
      </c>
      <c r="U498" s="197" t="n">
        <v>1789.8255615234375</v>
      </c>
      <c r="V498" s="197" t="n">
        <v>14540.3486328125</v>
      </c>
      <c r="W498" s="197" t="n">
        <v>3127.47119140625</v>
      </c>
      <c r="X498" s="197" t="n">
        <v>0.0</v>
      </c>
      <c r="Y498" s="197" t="n">
        <v>0.0</v>
      </c>
      <c r="Z498" s="197" t="n">
        <v>11947.5810546875</v>
      </c>
      <c r="AA498" s="197" t="n">
        <v>1.0</v>
      </c>
      <c r="AB498" s="197" t="n">
        <v>0.0</v>
      </c>
      <c r="AC498" s="197" t="n">
        <v>0.0</v>
      </c>
      <c r="AD498" s="197" t="n">
        <v>0.3499999940395355</v>
      </c>
      <c r="AE498" s="197" t="n">
        <v>12018.330078125</v>
      </c>
      <c r="AF498" s="197" t="n">
        <v>10240.8427734375</v>
      </c>
      <c r="AG498" s="197" t="n">
        <v>4799.322265625</v>
      </c>
      <c r="AH498" s="197" t="n">
        <v>2164.564697265625</v>
      </c>
      <c r="AI498" s="197" t="n">
        <v>1583.975830078125</v>
      </c>
      <c r="AJ498" s="197" t="n">
        <v>91.0945053100586</v>
      </c>
      <c r="AK498" s="197" t="n">
        <v>267.4807434082031</v>
      </c>
      <c r="AL498" s="197" t="n">
        <v>7269.4921875</v>
      </c>
      <c r="AM498" s="197" t="n">
        <v>4254.056640625</v>
      </c>
      <c r="AN498" s="197" t="n">
        <v>0.0</v>
      </c>
      <c r="AO498" s="197" t="n">
        <v>0.0</v>
      </c>
      <c r="AP498" s="197" t="n">
        <v>0.0</v>
      </c>
      <c r="AQ498" s="197" t="n">
        <v>352.094970703125</v>
      </c>
      <c r="AR498" s="197" t="n">
        <v>327.35345458984375</v>
      </c>
      <c r="AS498" s="197" t="n">
        <v>0.0</v>
      </c>
      <c r="AT498" s="197" t="n">
        <v>999999.0</v>
      </c>
      <c r="AU498" s="197" t="n">
        <v>0.0</v>
      </c>
      <c r="AV498" s="197" t="n">
        <v>999999.0</v>
      </c>
      <c r="AW498" s="197" t="n">
        <v>0.0</v>
      </c>
      <c r="AX498" s="197" t="n">
        <v>0.0</v>
      </c>
      <c r="AY498" s="197" t="n">
        <v>999999.0</v>
      </c>
      <c r="AZ498" s="197" t="n">
        <v>0.0</v>
      </c>
      <c r="BA498" s="197" t="n">
        <v>999999.0</v>
      </c>
      <c r="BB498" s="197" t="n">
        <v>0.0</v>
      </c>
      <c r="BC498" s="197" t="n">
        <v>0.0</v>
      </c>
      <c r="BD498" s="197" t="n">
        <v>0.0</v>
      </c>
      <c r="BE498" s="197" t="n">
        <v>0.0</v>
      </c>
      <c r="BF498" s="197" t="n">
        <v>999999.0</v>
      </c>
      <c r="BG498" s="197" t="n">
        <v>999999.0</v>
      </c>
      <c r="BH498" s="197" t="n">
        <v>999999.0</v>
      </c>
      <c r="BI498" s="197" t="n">
        <v>0.0</v>
      </c>
      <c r="BJ498" s="197" t="n">
        <v>999999.0</v>
      </c>
      <c r="BK498" s="197" t="n">
        <v>999999.0</v>
      </c>
      <c r="BL498" s="197" t="n">
        <v>999999.0</v>
      </c>
      <c r="BM498" s="197" t="n">
        <v>0.0</v>
      </c>
      <c r="BN498" s="197" t="n">
        <v>0.0</v>
      </c>
      <c r="BO498" s="197" t="n">
        <v>0.0</v>
      </c>
      <c r="BP498" s="197" t="n">
        <v>0.0</v>
      </c>
      <c r="BQ498" s="197" t="n">
        <v>999999.0</v>
      </c>
      <c r="BR498" s="197" t="n">
        <v>0.0</v>
      </c>
      <c r="BS498" s="197" t="n">
        <v>999999.0</v>
      </c>
      <c r="BT498" s="197" t="n">
        <v>0.0</v>
      </c>
      <c r="BU498" s="197" t="n">
        <v>417.18878173828125</v>
      </c>
      <c r="BV498" s="197" t="n">
        <v>1018.2249755859375</v>
      </c>
      <c r="BW498" s="197" t="n">
        <v>99000.0</v>
      </c>
      <c r="BX498" s="197" t="n">
        <v>222.4747314453125</v>
      </c>
      <c r="BY498" s="197" t="n">
        <v>847.4797973632812</v>
      </c>
      <c r="BZ498" s="197" t="n">
        <v>99000.0</v>
      </c>
      <c r="CA498" s="197" t="n">
        <v>492.4497985839844</v>
      </c>
      <c r="CB498" s="197" t="n">
        <v>472.3666076660156</v>
      </c>
      <c r="CC498" s="197" t="n">
        <v>631.5789184570312</v>
      </c>
      <c r="CD498" s="197" t="n">
        <v>505.7649841308594</v>
      </c>
      <c r="CE498" s="197" t="n">
        <v>4894.92041015625</v>
      </c>
      <c r="CF498" s="197" t="n">
        <v>8000.0</v>
      </c>
      <c r="CG498" s="197" t="n">
        <v>0.0</v>
      </c>
      <c r="CH498" s="197" t="n">
        <v>300.0</v>
      </c>
      <c r="CI498" s="197" t="n">
        <v>800.0</v>
      </c>
      <c r="CJ498" s="197" t="n">
        <v>1100.0</v>
      </c>
      <c r="CK498" s="197" t="n">
        <v>20000.0</v>
      </c>
      <c r="CL498" s="197" t="n">
        <v>20000.0</v>
      </c>
      <c r="CM498" s="197" t="n">
        <v>20000.0</v>
      </c>
      <c r="CN498" s="197" t="n">
        <v>20000.0</v>
      </c>
      <c r="CO498" s="197" t="n">
        <v>20000.0</v>
      </c>
      <c r="CP498" s="197" t="n">
        <v>20000.0</v>
      </c>
      <c r="CQ498" s="197" t="n">
        <v>20000.0</v>
      </c>
      <c r="CR498" s="197" t="n">
        <v>5000.0</v>
      </c>
      <c r="CS498" s="197" t="n">
        <v>0.0</v>
      </c>
      <c r="CT498" s="197" t="n">
        <v>0.0</v>
      </c>
      <c r="CU498" s="197" t="n">
        <v>1218.283447265625</v>
      </c>
    </row>
    <row r="499" spans="2:99">
      <c r="B499" s="122" t="s">
        <v>899</v>
      </c>
      <c r="C499" s="197" t="n">
        <v>4552.0</v>
      </c>
      <c r="D499" s="197" t="n">
        <v>3426.0</v>
      </c>
      <c r="E499" s="197" t="n">
        <v>800.0</v>
      </c>
      <c r="F499" s="122" t="s">
        <v>899</v>
      </c>
      <c r="G499" s="197" t="n">
        <v>4211.30419921875</v>
      </c>
      <c r="H499" s="197" t="n">
        <v>2341.144287109375</v>
      </c>
      <c r="I499" s="197" t="n">
        <v>800.0</v>
      </c>
      <c r="J499" s="197" t="n">
        <v>597.5302734375</v>
      </c>
      <c r="K499" s="197" t="n">
        <v>714.3599243164062</v>
      </c>
      <c r="L499" s="197" t="n">
        <v>800.0</v>
      </c>
      <c r="M499" s="197" t="n">
        <v>800.0</v>
      </c>
      <c r="N499" s="197" t="n">
        <v>700.0</v>
      </c>
      <c r="O499" s="197" t="n">
        <v>700.0</v>
      </c>
      <c r="P499" s="197" t="n">
        <v>700.0</v>
      </c>
      <c r="Q499" s="197" t="n">
        <v>16832.30859375</v>
      </c>
      <c r="R499" s="197" t="n">
        <v>4026.29443359375</v>
      </c>
      <c r="S499" s="197" t="n">
        <v>0.0</v>
      </c>
      <c r="T499" s="197" t="n">
        <v>0.0</v>
      </c>
      <c r="U499" s="197" t="n">
        <v>-83.44927215576172</v>
      </c>
      <c r="V499" s="197" t="n">
        <v>8498.9990234375</v>
      </c>
      <c r="W499" s="197" t="n">
        <v>3649.009521484375</v>
      </c>
      <c r="X499" s="197" t="n">
        <v>0.0</v>
      </c>
      <c r="Y499" s="197" t="n">
        <v>200.0</v>
      </c>
      <c r="Z499" s="197" t="n">
        <v>10183.3330078125</v>
      </c>
      <c r="AA499" s="197" t="n">
        <v>1.0</v>
      </c>
      <c r="AB499" s="197" t="n">
        <v>0.0</v>
      </c>
      <c r="AC499" s="197" t="n">
        <v>0.0</v>
      </c>
      <c r="AD499" s="197" t="n">
        <v>0.3499999940395355</v>
      </c>
      <c r="AE499" s="197" t="n">
        <v>7776.32373046875</v>
      </c>
      <c r="AF499" s="197" t="n">
        <v>1212.994873046875</v>
      </c>
      <c r="AG499" s="197" t="n">
        <v>0.0</v>
      </c>
      <c r="AH499" s="197" t="n">
        <v>4072.385986328125</v>
      </c>
      <c r="AI499" s="197" t="n">
        <v>3610.17919921875</v>
      </c>
      <c r="AJ499" s="197" t="n">
        <v>23.210866928100586</v>
      </c>
      <c r="AK499" s="197" t="n">
        <v>0.0</v>
      </c>
      <c r="AL499" s="197" t="n">
        <v>6680.0</v>
      </c>
      <c r="AM499" s="197" t="n">
        <v>4404.173828125</v>
      </c>
      <c r="AN499" s="197" t="n">
        <v>1600.0</v>
      </c>
      <c r="AO499" s="197" t="n">
        <v>700.0</v>
      </c>
      <c r="AP499" s="197" t="n">
        <v>800.0</v>
      </c>
      <c r="AQ499" s="197" t="n">
        <v>436.29901123046875</v>
      </c>
      <c r="AR499" s="197" t="n">
        <v>764.0538940429688</v>
      </c>
      <c r="AS499" s="197" t="n">
        <v>1.2583880424499512</v>
      </c>
      <c r="AT499" s="197" t="n">
        <v>4750.2001953125</v>
      </c>
      <c r="AU499" s="197" t="n">
        <v>0.0</v>
      </c>
      <c r="AV499" s="197" t="n">
        <v>999999.0</v>
      </c>
      <c r="AW499" s="197" t="n">
        <v>0.0</v>
      </c>
      <c r="AX499" s="197" t="n">
        <v>1.5781453847885132</v>
      </c>
      <c r="AY499" s="197" t="n">
        <v>4434.85302734375</v>
      </c>
      <c r="AZ499" s="197" t="n">
        <v>0.0</v>
      </c>
      <c r="BA499" s="197" t="n">
        <v>31409.470703125</v>
      </c>
      <c r="BB499" s="197" t="n">
        <v>0.9999240636825562</v>
      </c>
      <c r="BC499" s="197" t="n">
        <v>0.0</v>
      </c>
      <c r="BD499" s="197" t="n">
        <v>0.0</v>
      </c>
      <c r="BE499" s="197" t="n">
        <v>0.0</v>
      </c>
      <c r="BF499" s="197" t="n">
        <v>999999.0</v>
      </c>
      <c r="BG499" s="197" t="n">
        <v>999999.0</v>
      </c>
      <c r="BH499" s="197" t="n">
        <v>999999.0</v>
      </c>
      <c r="BI499" s="197" t="n">
        <v>0.0</v>
      </c>
      <c r="BJ499" s="197" t="n">
        <v>999999.0</v>
      </c>
      <c r="BK499" s="197" t="n">
        <v>999999.0</v>
      </c>
      <c r="BL499" s="197" t="n">
        <v>999999.0</v>
      </c>
      <c r="BM499" s="197" t="n">
        <v>0.0</v>
      </c>
      <c r="BN499" s="197" t="n">
        <v>0.0</v>
      </c>
      <c r="BO499" s="197" t="n">
        <v>0.0</v>
      </c>
      <c r="BP499" s="197" t="n">
        <v>0.0</v>
      </c>
      <c r="BQ499" s="197" t="n">
        <v>999999.0</v>
      </c>
      <c r="BR499" s="197" t="n">
        <v>0.0</v>
      </c>
      <c r="BS499" s="197" t="n">
        <v>999999.0</v>
      </c>
      <c r="BT499" s="197" t="n">
        <v>0.0</v>
      </c>
      <c r="BU499" s="197" t="n">
        <v>228.9497528076172</v>
      </c>
      <c r="BV499" s="197" t="n">
        <v>411.1219787597656</v>
      </c>
      <c r="BW499" s="197" t="n">
        <v>450.0</v>
      </c>
      <c r="BX499" s="197" t="n">
        <v>181.97691345214844</v>
      </c>
      <c r="BY499" s="197" t="n">
        <v>214.9883575439453</v>
      </c>
      <c r="BZ499" s="197" t="n">
        <v>450.0</v>
      </c>
      <c r="CA499" s="197" t="n">
        <v>370.1689453125</v>
      </c>
      <c r="CB499" s="197" t="n">
        <v>507.94677734375</v>
      </c>
      <c r="CC499" s="197" t="n">
        <v>631.5789184570312</v>
      </c>
      <c r="CD499" s="197" t="n">
        <v>212.3390655517578</v>
      </c>
      <c r="CE499" s="197" t="n">
        <v>461.58984375</v>
      </c>
      <c r="CF499" s="197" t="n">
        <v>11000.0</v>
      </c>
      <c r="CG499" s="197" t="n">
        <v>0.0</v>
      </c>
      <c r="CH499" s="197" t="n">
        <v>1000.0</v>
      </c>
      <c r="CI499" s="197" t="n">
        <v>800.0</v>
      </c>
      <c r="CJ499" s="197" t="n">
        <v>1800.0</v>
      </c>
      <c r="CK499" s="197" t="n">
        <v>20000.0</v>
      </c>
      <c r="CL499" s="197" t="n">
        <v>1400.0</v>
      </c>
      <c r="CM499" s="197" t="n">
        <v>20000.0</v>
      </c>
      <c r="CN499" s="197" t="n">
        <v>20000.0</v>
      </c>
      <c r="CO499" s="197" t="n">
        <v>20000.0</v>
      </c>
      <c r="CP499" s="197" t="n">
        <v>20000.0</v>
      </c>
      <c r="CQ499" s="197" t="n">
        <v>20000.0</v>
      </c>
      <c r="CR499" s="197" t="n">
        <v>5000.0</v>
      </c>
      <c r="CS499" s="197" t="n">
        <v>0.0</v>
      </c>
      <c r="CT499" s="197" t="n">
        <v>0.0</v>
      </c>
      <c r="CU499" s="197" t="n">
        <v>1342.09814453125</v>
      </c>
    </row>
    <row r="500" spans="2:99">
      <c r="B500" s="122" t="s">
        <v>900</v>
      </c>
      <c r="C500" s="197" t="n">
        <v>4552.0</v>
      </c>
      <c r="D500" s="197" t="n">
        <v>3538.0</v>
      </c>
      <c r="E500" s="197" t="n">
        <v>975.0</v>
      </c>
      <c r="F500" s="122" t="s">
        <v>900</v>
      </c>
      <c r="G500" s="197" t="n">
        <v>4138.068359375</v>
      </c>
      <c r="H500" s="197" t="n">
        <v>2428.365478515625</v>
      </c>
      <c r="I500" s="197" t="n">
        <v>975.0</v>
      </c>
      <c r="J500" s="197" t="n">
        <v>414.24371337890625</v>
      </c>
      <c r="K500" s="197" t="n">
        <v>484.54541015625</v>
      </c>
      <c r="L500" s="197" t="n">
        <v>800.0</v>
      </c>
      <c r="M500" s="197" t="n">
        <v>800.0</v>
      </c>
      <c r="N500" s="197" t="n">
        <v>700.0</v>
      </c>
      <c r="O500" s="197" t="n">
        <v>700.0</v>
      </c>
      <c r="P500" s="197" t="n">
        <v>700.0</v>
      </c>
      <c r="Q500" s="197" t="n">
        <v>11561.1083984375</v>
      </c>
      <c r="R500" s="197" t="n">
        <v>3807.041748046875</v>
      </c>
      <c r="S500" s="197" t="n">
        <v>0.0</v>
      </c>
      <c r="T500" s="197" t="n">
        <v>0.0</v>
      </c>
      <c r="U500" s="197" t="n">
        <v>-27.37099266052246</v>
      </c>
      <c r="V500" s="197" t="n">
        <v>44.789756774902344</v>
      </c>
      <c r="W500" s="197" t="n">
        <v>42.72605514526367</v>
      </c>
      <c r="X500" s="197" t="n">
        <v>0.0</v>
      </c>
      <c r="Y500" s="197" t="n">
        <v>2.063699960708618</v>
      </c>
      <c r="Z500" s="197" t="n">
        <v>12072.5810546875</v>
      </c>
      <c r="AA500" s="197" t="n">
        <v>1.0</v>
      </c>
      <c r="AB500" s="197" t="n">
        <v>0.0</v>
      </c>
      <c r="AC500" s="197" t="n">
        <v>0.0</v>
      </c>
      <c r="AD500" s="197" t="n">
        <v>0.3499999940395355</v>
      </c>
      <c r="AE500" s="197" t="n">
        <v>5695.91845703125</v>
      </c>
      <c r="AF500" s="197" t="n">
        <v>0.0</v>
      </c>
      <c r="AG500" s="197" t="n">
        <v>4628.154296875</v>
      </c>
      <c r="AH500" s="197" t="n">
        <v>1471.98193359375</v>
      </c>
      <c r="AI500" s="197" t="n">
        <v>1010.7219848632812</v>
      </c>
      <c r="AJ500" s="197" t="n">
        <v>2280.790771484375</v>
      </c>
      <c r="AK500" s="197" t="n">
        <v>2098.773193359375</v>
      </c>
      <c r="AL500" s="197" t="n">
        <v>6680.0</v>
      </c>
      <c r="AM500" s="197" t="n">
        <v>4453.78369140625</v>
      </c>
      <c r="AN500" s="197" t="n">
        <v>1600.0</v>
      </c>
      <c r="AO500" s="197" t="n">
        <v>700.0</v>
      </c>
      <c r="AP500" s="197" t="n">
        <v>800.0</v>
      </c>
      <c r="AQ500" s="197" t="n">
        <v>423.6836853027344</v>
      </c>
      <c r="AR500" s="197" t="n">
        <v>1023.77685546875</v>
      </c>
      <c r="AS500" s="197" t="n">
        <v>0.8136815428733826</v>
      </c>
      <c r="AT500" s="197" t="n">
        <v>1616.72802734375</v>
      </c>
      <c r="AU500" s="197" t="n">
        <v>0.0</v>
      </c>
      <c r="AV500" s="197" t="n">
        <v>11245.033203125</v>
      </c>
      <c r="AW500" s="197" t="n">
        <v>424.2218322753906</v>
      </c>
      <c r="AX500" s="197" t="n">
        <v>1.5602545738220215</v>
      </c>
      <c r="AY500" s="197" t="n">
        <v>-2903.443603515625</v>
      </c>
      <c r="AZ500" s="197" t="n">
        <v>0.0</v>
      </c>
      <c r="BA500" s="197" t="n">
        <v>15559.0703125</v>
      </c>
      <c r="BB500" s="197" t="n">
        <v>3389.93798828125</v>
      </c>
      <c r="BC500" s="197" t="n">
        <v>0.0</v>
      </c>
      <c r="BD500" s="197" t="n">
        <v>0.0</v>
      </c>
      <c r="BE500" s="197" t="n">
        <v>0.0</v>
      </c>
      <c r="BF500" s="197" t="n">
        <v>999999.0</v>
      </c>
      <c r="BG500" s="197" t="n">
        <v>999999.0</v>
      </c>
      <c r="BH500" s="197" t="n">
        <v>999999.0</v>
      </c>
      <c r="BI500" s="197" t="n">
        <v>0.0</v>
      </c>
      <c r="BJ500" s="197" t="n">
        <v>999999.0</v>
      </c>
      <c r="BK500" s="197" t="n">
        <v>999999.0</v>
      </c>
      <c r="BL500" s="197" t="n">
        <v>999999.0</v>
      </c>
      <c r="BM500" s="197" t="n">
        <v>0.0</v>
      </c>
      <c r="BN500" s="197" t="n">
        <v>0.0</v>
      </c>
      <c r="BO500" s="197" t="n">
        <v>0.0</v>
      </c>
      <c r="BP500" s="197" t="n">
        <v>0.0</v>
      </c>
      <c r="BQ500" s="197" t="n">
        <v>999999.0</v>
      </c>
      <c r="BR500" s="197" t="n">
        <v>0.0</v>
      </c>
      <c r="BS500" s="197" t="n">
        <v>999999.0</v>
      </c>
      <c r="BT500" s="197" t="n">
        <v>0.0</v>
      </c>
      <c r="BU500" s="197" t="n">
        <v>231.71409606933594</v>
      </c>
      <c r="BV500" s="197" t="n">
        <v>229.03919982910156</v>
      </c>
      <c r="BW500" s="197" t="n">
        <v>450.0</v>
      </c>
      <c r="BX500" s="197" t="n">
        <v>199.30311584472656</v>
      </c>
      <c r="BY500" s="197" t="n">
        <v>181.9564208984375</v>
      </c>
      <c r="BZ500" s="197" t="n">
        <v>450.0</v>
      </c>
      <c r="CA500" s="197" t="n">
        <v>353.8851013183594</v>
      </c>
      <c r="CB500" s="197" t="n">
        <v>371.0851745605469</v>
      </c>
      <c r="CC500" s="197" t="n">
        <v>631.5789184570312</v>
      </c>
      <c r="CD500" s="197" t="n">
        <v>282.71453857421875</v>
      </c>
      <c r="CE500" s="197" t="n">
        <v>212.58871459960938</v>
      </c>
      <c r="CF500" s="197" t="n">
        <v>11000.0</v>
      </c>
      <c r="CG500" s="197" t="n">
        <v>3137.064697265625</v>
      </c>
      <c r="CH500" s="197" t="n">
        <v>1000.0</v>
      </c>
      <c r="CI500" s="197" t="n">
        <v>991.176025390625</v>
      </c>
      <c r="CJ500" s="197" t="n">
        <v>1991.176025390625</v>
      </c>
      <c r="CK500" s="197" t="n">
        <v>20000.0</v>
      </c>
      <c r="CL500" s="197" t="n">
        <v>2092.741943359375</v>
      </c>
      <c r="CM500" s="197" t="n">
        <v>20000.0</v>
      </c>
      <c r="CN500" s="197" t="n">
        <v>20000.0</v>
      </c>
      <c r="CO500" s="197" t="n">
        <v>20000.0</v>
      </c>
      <c r="CP500" s="197" t="n">
        <v>20000.0</v>
      </c>
      <c r="CQ500" s="197" t="n">
        <v>20000.0</v>
      </c>
      <c r="CR500" s="197" t="n">
        <v>5000.0</v>
      </c>
      <c r="CS500" s="197" t="n">
        <v>0.0</v>
      </c>
      <c r="CT500" s="197" t="n">
        <v>0.0</v>
      </c>
      <c r="CU500" s="197" t="n">
        <v>1269.013916015625</v>
      </c>
    </row>
    <row r="501" spans="2:99">
      <c r="B501" s="122" t="s">
        <v>901</v>
      </c>
      <c r="C501" s="197" t="n">
        <v>4500.0</v>
      </c>
      <c r="D501" s="197" t="n">
        <v>3538.0</v>
      </c>
      <c r="E501" s="197" t="n">
        <v>975.0</v>
      </c>
      <c r="F501" s="122" t="s">
        <v>901</v>
      </c>
      <c r="G501" s="197" t="n">
        <v>3797.622314453125</v>
      </c>
      <c r="H501" s="197" t="n">
        <v>2395.975830078125</v>
      </c>
      <c r="I501" s="197" t="n">
        <v>975.0</v>
      </c>
      <c r="J501" s="197" t="n">
        <v>245.17962646484375</v>
      </c>
      <c r="K501" s="197" t="n">
        <v>180.3110809326172</v>
      </c>
      <c r="L501" s="197" t="n">
        <v>2590.318603515625</v>
      </c>
      <c r="M501" s="197" t="n">
        <v>2590.318603515625</v>
      </c>
      <c r="N501" s="197" t="n">
        <v>682.3651733398438</v>
      </c>
      <c r="O501" s="197" t="n">
        <v>0.0</v>
      </c>
      <c r="P501" s="197" t="n">
        <v>682.3651733398438</v>
      </c>
      <c r="Q501" s="197" t="n">
        <v>12436.2724609375</v>
      </c>
      <c r="R501" s="197" t="n">
        <v>1854.4427490234375</v>
      </c>
      <c r="S501" s="197" t="n">
        <v>0.0</v>
      </c>
      <c r="T501" s="197" t="n">
        <v>0.0</v>
      </c>
      <c r="U501" s="197" t="n">
        <v>-72.22377014160156</v>
      </c>
      <c r="V501" s="197" t="n">
        <v>1281.1373291015625</v>
      </c>
      <c r="W501" s="197" t="n">
        <v>1276.94775390625</v>
      </c>
      <c r="X501" s="197" t="n">
        <v>0.0</v>
      </c>
      <c r="Y501" s="197" t="n">
        <v>0.0</v>
      </c>
      <c r="Z501" s="197" t="n">
        <v>5530.0</v>
      </c>
      <c r="AA501" s="197" t="n">
        <v>0.0</v>
      </c>
      <c r="AB501" s="197" t="n">
        <v>682.3651733398438</v>
      </c>
      <c r="AC501" s="197" t="n">
        <v>0.0</v>
      </c>
      <c r="AD501" s="197" t="n">
        <v>0.3499999940395355</v>
      </c>
      <c r="AE501" s="197" t="n">
        <v>5182.10400390625</v>
      </c>
      <c r="AF501" s="197" t="n">
        <v>0.0</v>
      </c>
      <c r="AG501" s="197" t="n">
        <v>7330.03125</v>
      </c>
      <c r="AH501" s="197" t="n">
        <v>3115.985107421875</v>
      </c>
      <c r="AI501" s="197" t="n">
        <v>1699.3553466796875</v>
      </c>
      <c r="AJ501" s="197" t="n">
        <v>1692.40380859375</v>
      </c>
      <c r="AK501" s="197" t="n">
        <v>1610.859619140625</v>
      </c>
      <c r="AL501" s="197" t="n">
        <v>6680.0</v>
      </c>
      <c r="AM501" s="197" t="n">
        <v>4466.2236328125</v>
      </c>
      <c r="AN501" s="197" t="n">
        <v>0.0</v>
      </c>
      <c r="AO501" s="197" t="n">
        <v>0.0</v>
      </c>
      <c r="AP501" s="197" t="n">
        <v>0.0</v>
      </c>
      <c r="AQ501" s="197" t="n">
        <v>283.5528869628906</v>
      </c>
      <c r="AR501" s="197" t="n">
        <v>777.2625732421875</v>
      </c>
      <c r="AS501" s="197" t="n">
        <v>0.8239007592201233</v>
      </c>
      <c r="AT501" s="197" t="n">
        <v>-3966.144287109375</v>
      </c>
      <c r="AU501" s="197" t="n">
        <v>4813.86181640625</v>
      </c>
      <c r="AV501" s="197" t="n">
        <v>6454.32470703125</v>
      </c>
      <c r="AW501" s="197" t="n">
        <v>3171.871337890625</v>
      </c>
      <c r="AX501" s="197" t="n">
        <v>1.2658782005310059</v>
      </c>
      <c r="AY501" s="197" t="n">
        <v>-7626.49365234375</v>
      </c>
      <c r="AZ501" s="197" t="n">
        <v>0.0</v>
      </c>
      <c r="BA501" s="197" t="n">
        <v>8383.984375</v>
      </c>
      <c r="BB501" s="197" t="n">
        <v>2995.80078125</v>
      </c>
      <c r="BC501" s="197" t="n">
        <v>0.5037412643432617</v>
      </c>
      <c r="BD501" s="197" t="n">
        <v>0.5136047601699829</v>
      </c>
      <c r="BE501" s="197" t="n">
        <v>0.5299474000930786</v>
      </c>
      <c r="BF501" s="197" t="n">
        <v>7710.49267578125</v>
      </c>
      <c r="BG501" s="197" t="n">
        <v>7653.2421875</v>
      </c>
      <c r="BH501" s="197" t="n">
        <v>7513.8310546875</v>
      </c>
      <c r="BI501" s="197" t="n">
        <v>0.0</v>
      </c>
      <c r="BJ501" s="197" t="n">
        <v>14081.6728515625</v>
      </c>
      <c r="BK501" s="197" t="n">
        <v>14149.1728515625</v>
      </c>
      <c r="BL501" s="197" t="n">
        <v>14216.458984375</v>
      </c>
      <c r="BM501" s="197" t="n">
        <v>-14423.87109375</v>
      </c>
      <c r="BN501" s="197" t="n">
        <v>-14143.2177734375</v>
      </c>
      <c r="BO501" s="197" t="n">
        <v>-13617.130859375</v>
      </c>
      <c r="BP501" s="197" t="n">
        <v>0.0</v>
      </c>
      <c r="BQ501" s="197" t="n">
        <v>999999.0</v>
      </c>
      <c r="BR501" s="197" t="n">
        <v>0.0</v>
      </c>
      <c r="BS501" s="197" t="n">
        <v>999999.0</v>
      </c>
      <c r="BT501" s="197" t="n">
        <v>0.0</v>
      </c>
      <c r="BU501" s="197" t="n">
        <v>221.6653594970703</v>
      </c>
      <c r="BV501" s="197" t="n">
        <v>231.59002685546875</v>
      </c>
      <c r="BW501" s="197" t="n">
        <v>550.0</v>
      </c>
      <c r="BX501" s="197" t="n">
        <v>207.55397033691406</v>
      </c>
      <c r="BY501" s="197" t="n">
        <v>199.5879364013672</v>
      </c>
      <c r="BZ501" s="197" t="n">
        <v>680.0</v>
      </c>
      <c r="CA501" s="197" t="n">
        <v>375.00396728515625</v>
      </c>
      <c r="CB501" s="197" t="n">
        <v>354.0608825683594</v>
      </c>
      <c r="CC501" s="197" t="n">
        <v>631.5789184570312</v>
      </c>
      <c r="CD501" s="197" t="n">
        <v>680.8289794921875</v>
      </c>
      <c r="CE501" s="197" t="n">
        <v>286.80340576171875</v>
      </c>
      <c r="CF501" s="197" t="n">
        <v>99000.0</v>
      </c>
      <c r="CG501" s="197" t="n">
        <v>10275.6845703125</v>
      </c>
      <c r="CH501" s="197" t="n">
        <v>2500.0</v>
      </c>
      <c r="CI501" s="197" t="n">
        <v>2000.0</v>
      </c>
      <c r="CJ501" s="197" t="n">
        <v>4500.0</v>
      </c>
      <c r="CK501" s="197" t="n">
        <v>20000.0</v>
      </c>
      <c r="CL501" s="197" t="n">
        <v>20000.0</v>
      </c>
      <c r="CM501" s="197" t="n">
        <v>20000.0</v>
      </c>
      <c r="CN501" s="197" t="n">
        <v>20000.0</v>
      </c>
      <c r="CO501" s="197" t="n">
        <v>20000.0</v>
      </c>
      <c r="CP501" s="197" t="n">
        <v>20000.0</v>
      </c>
      <c r="CQ501" s="197" t="n">
        <v>20000.0</v>
      </c>
      <c r="CR501" s="197" t="n">
        <v>5000.0</v>
      </c>
      <c r="CS501" s="197" t="n">
        <v>26.0</v>
      </c>
      <c r="CT501" s="197" t="n">
        <v>26.0</v>
      </c>
      <c r="CU501" s="197" t="n">
        <v>618.1475830078125</v>
      </c>
    </row>
    <row r="502" spans="2:99">
      <c r="B502" s="122" t="s">
        <v>902</v>
      </c>
      <c r="C502" s="197" t="n">
        <v>4150.0</v>
      </c>
      <c r="D502" s="197" t="n">
        <v>3538.0</v>
      </c>
      <c r="E502" s="197" t="n">
        <v>950.0</v>
      </c>
      <c r="F502" s="122" t="s">
        <v>902</v>
      </c>
      <c r="G502" s="197" t="n">
        <v>3179.36474609375</v>
      </c>
      <c r="H502" s="197" t="n">
        <v>1758.590087890625</v>
      </c>
      <c r="I502" s="197" t="n">
        <v>756.787109375</v>
      </c>
      <c r="J502" s="197" t="n">
        <v>159.6051483154297</v>
      </c>
      <c r="K502" s="197" t="n">
        <v>241.48876953125</v>
      </c>
      <c r="L502" s="197" t="n">
        <v>4436.78857421875</v>
      </c>
      <c r="M502" s="197" t="n">
        <v>4436.78857421875</v>
      </c>
      <c r="N502" s="197" t="n">
        <v>6680.0</v>
      </c>
      <c r="O502" s="197" t="n">
        <v>6680.0</v>
      </c>
      <c r="P502" s="197" t="n">
        <v>6680.0</v>
      </c>
      <c r="Q502" s="197" t="n">
        <v>22472.41015625</v>
      </c>
      <c r="R502" s="197" t="n">
        <v>1483.3692626953125</v>
      </c>
      <c r="S502" s="197" t="n">
        <v>0.0</v>
      </c>
      <c r="T502" s="197" t="n">
        <v>0.0</v>
      </c>
      <c r="U502" s="197" t="n">
        <v>-179.97845458984375</v>
      </c>
      <c r="V502" s="197" t="n">
        <v>1713.791259765625</v>
      </c>
      <c r="W502" s="197" t="n">
        <v>0.0</v>
      </c>
      <c r="X502" s="197" t="n">
        <v>0.0</v>
      </c>
      <c r="Y502" s="197" t="n">
        <v>0.0</v>
      </c>
      <c r="Z502" s="197" t="n">
        <v>6500.0</v>
      </c>
      <c r="AA502" s="197" t="n">
        <v>0.0</v>
      </c>
      <c r="AB502" s="197" t="n">
        <v>0.0</v>
      </c>
      <c r="AC502" s="197" t="n">
        <v>0.0</v>
      </c>
      <c r="AD502" s="197" t="n">
        <v>0.6499999761581421</v>
      </c>
      <c r="AE502" s="197" t="n">
        <v>15634.0341796875</v>
      </c>
      <c r="AF502" s="197" t="n">
        <v>2879.669189453125</v>
      </c>
      <c r="AG502" s="197" t="n">
        <v>11750.0</v>
      </c>
      <c r="AH502" s="197" t="n">
        <v>4676.0390625</v>
      </c>
      <c r="AI502" s="197" t="n">
        <v>3250.0</v>
      </c>
      <c r="AJ502" s="197" t="n">
        <v>8498.8046875</v>
      </c>
      <c r="AK502" s="197" t="n">
        <v>8351.3349609375</v>
      </c>
      <c r="AL502" s="197" t="n">
        <v>6680.0</v>
      </c>
      <c r="AM502" s="197" t="n">
        <v>4491.15380859375</v>
      </c>
      <c r="AN502" s="197" t="n">
        <v>0.0</v>
      </c>
      <c r="AO502" s="197" t="n">
        <v>0.0</v>
      </c>
      <c r="AP502" s="197" t="n">
        <v>0.0</v>
      </c>
      <c r="AQ502" s="197" t="n">
        <v>200.83416748046875</v>
      </c>
      <c r="AR502" s="197" t="n">
        <v>996.6889038085938</v>
      </c>
      <c r="AS502" s="197" t="n">
        <v>0.695948600769043</v>
      </c>
      <c r="AT502" s="197" t="n">
        <v>-4532.30810546875</v>
      </c>
      <c r="AU502" s="197" t="n">
        <v>6512.41796875</v>
      </c>
      <c r="AV502" s="197" t="n">
        <v>11171.1533203125</v>
      </c>
      <c r="AW502" s="197" t="n">
        <v>8213.791015625</v>
      </c>
      <c r="AX502" s="197" t="n">
        <v>1.250674843788147</v>
      </c>
      <c r="AY502" s="197" t="n">
        <v>-9933.783203125</v>
      </c>
      <c r="AZ502" s="197" t="n">
        <v>0.0</v>
      </c>
      <c r="BA502" s="197" t="n">
        <v>18286.58203125</v>
      </c>
      <c r="BB502" s="197" t="n">
        <v>2559.16748046875</v>
      </c>
      <c r="BC502" s="197" t="n">
        <v>0.0</v>
      </c>
      <c r="BD502" s="197" t="n">
        <v>0.536176323890686</v>
      </c>
      <c r="BE502" s="197" t="n">
        <v>0.5752191543579102</v>
      </c>
      <c r="BF502" s="197" t="n">
        <v>999998.0</v>
      </c>
      <c r="BG502" s="197" t="n">
        <v>2633.760009765625</v>
      </c>
      <c r="BH502" s="197" t="n">
        <v>2161.6806640625</v>
      </c>
      <c r="BI502" s="197" t="n">
        <v>0.0</v>
      </c>
      <c r="BJ502" s="197" t="n">
        <v>999999.0</v>
      </c>
      <c r="BK502" s="197" t="n">
        <v>14732.1015625</v>
      </c>
      <c r="BL502" s="197" t="n">
        <v>15140.9892578125</v>
      </c>
      <c r="BM502" s="197" t="n">
        <v>0.0</v>
      </c>
      <c r="BN502" s="197" t="n">
        <v>1549.1383056640625</v>
      </c>
      <c r="BO502" s="197" t="n">
        <v>1295.9635009765625</v>
      </c>
      <c r="BP502" s="197" t="n">
        <v>0.0</v>
      </c>
      <c r="BQ502" s="197" t="n">
        <v>999999.0</v>
      </c>
      <c r="BR502" s="197" t="n">
        <v>0.0</v>
      </c>
      <c r="BS502" s="197" t="n">
        <v>999999.0</v>
      </c>
      <c r="BT502" s="197" t="n">
        <v>0.0</v>
      </c>
      <c r="BU502" s="197" t="n">
        <v>303.6907653808594</v>
      </c>
      <c r="BV502" s="197" t="n">
        <v>222.42022705078125</v>
      </c>
      <c r="BW502" s="197" t="n">
        <v>740.0</v>
      </c>
      <c r="BX502" s="197" t="n">
        <v>354.5538024902344</v>
      </c>
      <c r="BY502" s="197" t="n">
        <v>208.4739227294922</v>
      </c>
      <c r="BZ502" s="197" t="n">
        <v>1140.0</v>
      </c>
      <c r="CA502" s="197" t="n">
        <v>273.47259521484375</v>
      </c>
      <c r="CB502" s="197" t="n">
        <v>375.556640625</v>
      </c>
      <c r="CC502" s="197" t="n">
        <v>631.5789184570312</v>
      </c>
      <c r="CD502" s="197" t="n">
        <v>2406.678955078125</v>
      </c>
      <c r="CE502" s="197" t="n">
        <v>698.033203125</v>
      </c>
      <c r="CF502" s="197" t="n">
        <v>99000.0</v>
      </c>
      <c r="CG502" s="197" t="n">
        <v>22472.41015625</v>
      </c>
      <c r="CH502" s="197" t="n">
        <v>6680.0</v>
      </c>
      <c r="CI502" s="197" t="n">
        <v>4491.15380859375</v>
      </c>
      <c r="CJ502" s="197" t="n">
        <v>11171.1533203125</v>
      </c>
      <c r="CK502" s="197" t="n">
        <v>20000.0</v>
      </c>
      <c r="CL502" s="197" t="n">
        <v>20000.0</v>
      </c>
      <c r="CM502" s="197" t="n">
        <v>20000.0</v>
      </c>
      <c r="CN502" s="197" t="n">
        <v>20000.0</v>
      </c>
      <c r="CO502" s="197" t="n">
        <v>20000.0</v>
      </c>
      <c r="CP502" s="197" t="n">
        <v>20000.0</v>
      </c>
      <c r="CQ502" s="197" t="n">
        <v>20000.0</v>
      </c>
      <c r="CR502" s="197" t="n">
        <v>5000.0</v>
      </c>
      <c r="CS502" s="197" t="n">
        <v>31.0</v>
      </c>
      <c r="CT502" s="197" t="n">
        <v>31.0</v>
      </c>
      <c r="CU502" s="197" t="n">
        <v>494.4564208984375</v>
      </c>
    </row>
    <row r="503" spans="2:99">
      <c r="B503" s="122" t="s">
        <v>903</v>
      </c>
      <c r="C503" s="197" t="n">
        <v>3700.0</v>
      </c>
      <c r="D503" s="197" t="n">
        <v>3538.0</v>
      </c>
      <c r="E503" s="197" t="n">
        <v>800.0</v>
      </c>
      <c r="F503" s="122" t="s">
        <v>903</v>
      </c>
      <c r="G503" s="197" t="n">
        <v>2855.575439453125</v>
      </c>
      <c r="H503" s="197" t="n">
        <v>1314.574951171875</v>
      </c>
      <c r="I503" s="197" t="n">
        <v>634.3640747070312</v>
      </c>
      <c r="J503" s="197" t="n">
        <v>122.43338012695312</v>
      </c>
      <c r="K503" s="197" t="n">
        <v>300.7613830566406</v>
      </c>
      <c r="L503" s="197" t="n">
        <v>4469.1826171875</v>
      </c>
      <c r="M503" s="197" t="n">
        <v>4469.1826171875</v>
      </c>
      <c r="N503" s="197" t="n">
        <v>6680.0</v>
      </c>
      <c r="O503" s="197" t="n">
        <v>5967.49267578125</v>
      </c>
      <c r="P503" s="197" t="n">
        <v>6680.0</v>
      </c>
      <c r="Q503" s="197" t="n">
        <v>16717.091796875</v>
      </c>
      <c r="R503" s="197" t="n">
        <v>1505.4747314453125</v>
      </c>
      <c r="S503" s="197" t="n">
        <v>0.0</v>
      </c>
      <c r="T503" s="197" t="n">
        <v>0.0</v>
      </c>
      <c r="U503" s="197" t="n">
        <v>-72.60198974609375</v>
      </c>
      <c r="V503" s="197" t="n">
        <v>9.705039978027344</v>
      </c>
      <c r="W503" s="197" t="n">
        <v>0.03707483038306236</v>
      </c>
      <c r="X503" s="197" t="n">
        <v>0.0</v>
      </c>
      <c r="Y503" s="197" t="n">
        <v>0.0</v>
      </c>
      <c r="Z503" s="197" t="n">
        <v>4000.0</v>
      </c>
      <c r="AA503" s="197" t="n">
        <v>0.0</v>
      </c>
      <c r="AB503" s="197" t="n">
        <v>712.5074462890625</v>
      </c>
      <c r="AC503" s="197" t="n">
        <v>0.0</v>
      </c>
      <c r="AD503" s="197" t="n">
        <v>0.6499999761581421</v>
      </c>
      <c r="AE503" s="197" t="n">
        <v>11941.26953125</v>
      </c>
      <c r="AF503" s="197" t="n">
        <v>0.0</v>
      </c>
      <c r="AG503" s="197" t="n">
        <v>6749.884765625</v>
      </c>
      <c r="AH503" s="197" t="n">
        <v>2935.690185546875</v>
      </c>
      <c r="AI503" s="197" t="n">
        <v>1556.413330078125</v>
      </c>
      <c r="AJ503" s="197" t="n">
        <v>5790.38330078125</v>
      </c>
      <c r="AK503" s="197" t="n">
        <v>5789.4384765625</v>
      </c>
      <c r="AL503" s="197" t="n">
        <v>6680.0</v>
      </c>
      <c r="AM503" s="197" t="n">
        <v>4469.1826171875</v>
      </c>
      <c r="AN503" s="197" t="n">
        <v>0.0</v>
      </c>
      <c r="AO503" s="197" t="n">
        <v>0.0</v>
      </c>
      <c r="AP503" s="197" t="n">
        <v>0.0</v>
      </c>
      <c r="AQ503" s="197" t="n">
        <v>116.71105194091797</v>
      </c>
      <c r="AR503" s="197" t="n">
        <v>868.590087890625</v>
      </c>
      <c r="AS503" s="197" t="n">
        <v>0.8190863728523254</v>
      </c>
      <c r="AT503" s="197" t="n">
        <v>-1827.4544677734375</v>
      </c>
      <c r="AU503" s="197" t="n">
        <v>2231.0888671875</v>
      </c>
      <c r="AV503" s="197" t="n">
        <v>11984.353515625</v>
      </c>
      <c r="AW503" s="197" t="n">
        <v>3146.84765625</v>
      </c>
      <c r="AX503" s="197" t="n">
        <v>1.2542970180511475</v>
      </c>
      <c r="AY503" s="197" t="n">
        <v>-5125.98876953125</v>
      </c>
      <c r="AZ503" s="197" t="n">
        <v>0.0</v>
      </c>
      <c r="BA503" s="197" t="n">
        <v>16024.5390625</v>
      </c>
      <c r="BB503" s="197" t="n">
        <v>279.56170654296875</v>
      </c>
      <c r="BC503" s="197" t="n">
        <v>0.0</v>
      </c>
      <c r="BD503" s="197" t="n">
        <v>0.5429360270500183</v>
      </c>
      <c r="BE503" s="197" t="n">
        <v>0.6188660860061646</v>
      </c>
      <c r="BF503" s="197" t="n">
        <v>999998.0</v>
      </c>
      <c r="BG503" s="197" t="n">
        <v>4912.05712890625</v>
      </c>
      <c r="BH503" s="197" t="n">
        <v>4303.548828125</v>
      </c>
      <c r="BI503" s="197" t="n">
        <v>0.0</v>
      </c>
      <c r="BJ503" s="197" t="n">
        <v>999999.0</v>
      </c>
      <c r="BK503" s="197" t="n">
        <v>14067.291015625</v>
      </c>
      <c r="BL503" s="197" t="n">
        <v>14739.1513671875</v>
      </c>
      <c r="BM503" s="197" t="n">
        <v>0.0</v>
      </c>
      <c r="BN503" s="197" t="n">
        <v>-1208.197509765625</v>
      </c>
      <c r="BO503" s="197" t="n">
        <v>-1634.39599609375</v>
      </c>
      <c r="BP503" s="197" t="n">
        <v>0.0</v>
      </c>
      <c r="BQ503" s="197" t="n">
        <v>999999.0</v>
      </c>
      <c r="BR503" s="197" t="n">
        <v>0.0</v>
      </c>
      <c r="BS503" s="197" t="n">
        <v>999999.0</v>
      </c>
      <c r="BT503" s="197" t="n">
        <v>0.0</v>
      </c>
      <c r="BU503" s="197" t="n">
        <v>797.0020141601562</v>
      </c>
      <c r="BV503" s="197" t="n">
        <v>314.7499694824219</v>
      </c>
      <c r="BW503" s="197" t="n">
        <v>1490.0</v>
      </c>
      <c r="BX503" s="197" t="n">
        <v>494.01715087890625</v>
      </c>
      <c r="BY503" s="197" t="n">
        <v>364.8025207519531</v>
      </c>
      <c r="BZ503" s="197" t="n">
        <v>1990.0</v>
      </c>
      <c r="CA503" s="197" t="n">
        <v>328.6718444824219</v>
      </c>
      <c r="CB503" s="197" t="n">
        <v>274.0701904296875</v>
      </c>
      <c r="CC503" s="197" t="n">
        <v>964.9122924804688</v>
      </c>
      <c r="CD503" s="197" t="n">
        <v>3127.66064453125</v>
      </c>
      <c r="CE503" s="197" t="n">
        <v>2482.627685546875</v>
      </c>
      <c r="CF503" s="197" t="n">
        <v>99000.0</v>
      </c>
      <c r="CG503" s="197" t="n">
        <v>15697.4541015625</v>
      </c>
      <c r="CH503" s="197" t="n">
        <v>6680.0</v>
      </c>
      <c r="CI503" s="197" t="n">
        <v>4469.1826171875</v>
      </c>
      <c r="CJ503" s="197" t="n">
        <v>11149.1826171875</v>
      </c>
      <c r="CK503" s="197" t="n">
        <v>20000.0</v>
      </c>
      <c r="CL503" s="197" t="n">
        <v>20000.0</v>
      </c>
      <c r="CM503" s="197" t="n">
        <v>20000.0</v>
      </c>
      <c r="CN503" s="197" t="n">
        <v>20000.0</v>
      </c>
      <c r="CO503" s="197" t="n">
        <v>20000.0</v>
      </c>
      <c r="CP503" s="197" t="n">
        <v>20000.0</v>
      </c>
      <c r="CQ503" s="197" t="n">
        <v>20000.0</v>
      </c>
      <c r="CR503" s="197" t="n">
        <v>5000.0</v>
      </c>
      <c r="CS503" s="197" t="n">
        <v>31.0</v>
      </c>
      <c r="CT503" s="197" t="n">
        <v>31.0</v>
      </c>
      <c r="CU503" s="197" t="n">
        <v>501.8249206542969</v>
      </c>
    </row>
    <row r="504" spans="2:99">
      <c r="B504" s="122" t="s">
        <v>904</v>
      </c>
      <c r="C504" s="197" t="n">
        <v>3400.0</v>
      </c>
      <c r="D504" s="197" t="n">
        <v>3350.0</v>
      </c>
      <c r="E504" s="197" t="n">
        <v>650.0</v>
      </c>
      <c r="F504" s="122" t="s">
        <v>904</v>
      </c>
      <c r="G504" s="197" t="n">
        <v>2761.003662109375</v>
      </c>
      <c r="H504" s="197" t="n">
        <v>1138.363525390625</v>
      </c>
      <c r="I504" s="197" t="n">
        <v>559.1875</v>
      </c>
      <c r="J504" s="197" t="n">
        <v>176.45745849609375</v>
      </c>
      <c r="K504" s="197" t="n">
        <v>359.87103271484375</v>
      </c>
      <c r="L504" s="197" t="n">
        <v>4375.11962890625</v>
      </c>
      <c r="M504" s="197" t="n">
        <v>4375.11962890625</v>
      </c>
      <c r="N504" s="197" t="n">
        <v>6130.662109375</v>
      </c>
      <c r="O504" s="197" t="n">
        <v>4818.27685546875</v>
      </c>
      <c r="P504" s="197" t="n">
        <v>5261.43359375</v>
      </c>
      <c r="Q504" s="197" t="n">
        <v>14225.4521484375</v>
      </c>
      <c r="R504" s="197" t="n">
        <v>1849.8900146484375</v>
      </c>
      <c r="S504" s="197" t="n">
        <v>0.0</v>
      </c>
      <c r="T504" s="197" t="n">
        <v>0.0</v>
      </c>
      <c r="U504" s="197" t="n">
        <v>-143.1167449951172</v>
      </c>
      <c r="V504" s="197" t="n">
        <v>782.078857421875</v>
      </c>
      <c r="W504" s="197" t="n">
        <v>0.0</v>
      </c>
      <c r="X504" s="197" t="n">
        <v>0.0</v>
      </c>
      <c r="Y504" s="197" t="n">
        <v>782.078857421875</v>
      </c>
      <c r="Z504" s="197" t="n">
        <v>3000.0</v>
      </c>
      <c r="AA504" s="197" t="n">
        <v>1.0</v>
      </c>
      <c r="AB504" s="197" t="n">
        <v>443.1568298339844</v>
      </c>
      <c r="AC504" s="197" t="n">
        <v>0.0</v>
      </c>
      <c r="AD504" s="197" t="n">
        <v>0.6499999761581421</v>
      </c>
      <c r="AE504" s="197" t="n">
        <v>10505.7822265625</v>
      </c>
      <c r="AF504" s="197" t="n">
        <v>0.0</v>
      </c>
      <c r="AG504" s="197" t="n">
        <v>2736.498046875</v>
      </c>
      <c r="AH504" s="197" t="n">
        <v>2365.061767578125</v>
      </c>
      <c r="AI504" s="197" t="n">
        <v>1293.51708984375</v>
      </c>
      <c r="AJ504" s="197" t="n">
        <v>2865.695556640625</v>
      </c>
      <c r="AK504" s="197" t="n">
        <v>2907.58740234375</v>
      </c>
      <c r="AL504" s="197" t="n">
        <v>6680.0</v>
      </c>
      <c r="AM504" s="197" t="n">
        <v>4375.11962890625</v>
      </c>
      <c r="AN504" s="197" t="n">
        <v>0.0</v>
      </c>
      <c r="AO504" s="197" t="n">
        <v>0.0</v>
      </c>
      <c r="AP504" s="197" t="n">
        <v>0.0</v>
      </c>
      <c r="AQ504" s="197" t="n">
        <v>116.71105194091797</v>
      </c>
      <c r="AR504" s="197" t="n">
        <v>424.5749206542969</v>
      </c>
      <c r="AS504" s="197" t="n">
        <v>0.0</v>
      </c>
      <c r="AT504" s="197" t="n">
        <v>999999.0</v>
      </c>
      <c r="AU504" s="197" t="n">
        <v>0.0</v>
      </c>
      <c r="AV504" s="197" t="n">
        <v>999999.0</v>
      </c>
      <c r="AW504" s="197" t="n">
        <v>0.0</v>
      </c>
      <c r="AX504" s="197" t="n">
        <v>0.0</v>
      </c>
      <c r="AY504" s="197" t="n">
        <v>999999.0</v>
      </c>
      <c r="AZ504" s="197" t="n">
        <v>0.0</v>
      </c>
      <c r="BA504" s="197" t="n">
        <v>999999.0</v>
      </c>
      <c r="BB504" s="197" t="n">
        <v>0.0</v>
      </c>
      <c r="BC504" s="197" t="n">
        <v>0.0</v>
      </c>
      <c r="BD504" s="197" t="n">
        <v>0.5958495736122131</v>
      </c>
      <c r="BE504" s="197" t="n">
        <v>0.7251842021942139</v>
      </c>
      <c r="BF504" s="197" t="n">
        <v>999998.0</v>
      </c>
      <c r="BG504" s="197" t="n">
        <v>2682.84716796875</v>
      </c>
      <c r="BH504" s="197" t="n">
        <v>1318.8248291015625</v>
      </c>
      <c r="BI504" s="197" t="n">
        <v>0.0</v>
      </c>
      <c r="BJ504" s="197" t="n">
        <v>999999.0</v>
      </c>
      <c r="BK504" s="197" t="n">
        <v>11207.859375</v>
      </c>
      <c r="BL504" s="197" t="n">
        <v>11694.26953125</v>
      </c>
      <c r="BM504" s="197" t="n">
        <v>0.0</v>
      </c>
      <c r="BN504" s="197" t="n">
        <v>2671.6318359375</v>
      </c>
      <c r="BO504" s="197" t="n">
        <v>2211.03564453125</v>
      </c>
      <c r="BP504" s="197" t="n">
        <v>0.0</v>
      </c>
      <c r="BQ504" s="197" t="n">
        <v>999999.0</v>
      </c>
      <c r="BR504" s="197" t="n">
        <v>0.0</v>
      </c>
      <c r="BS504" s="197" t="n">
        <v>999999.0</v>
      </c>
      <c r="BT504" s="197" t="n">
        <v>0.0</v>
      </c>
      <c r="BU504" s="197" t="n">
        <v>1381.4576416015625</v>
      </c>
      <c r="BV504" s="197" t="n">
        <v>764.590576171875</v>
      </c>
      <c r="BW504" s="197" t="n">
        <v>99000.0</v>
      </c>
      <c r="BX504" s="197" t="n">
        <v>922.6965942382812</v>
      </c>
      <c r="BY504" s="197" t="n">
        <v>474.5888671875</v>
      </c>
      <c r="BZ504" s="197" t="n">
        <v>99000.0</v>
      </c>
      <c r="CA504" s="197" t="n">
        <v>524.4775390625</v>
      </c>
      <c r="CB504" s="197" t="n">
        <v>323.2272644042969</v>
      </c>
      <c r="CC504" s="197" t="n">
        <v>964.9122924804688</v>
      </c>
      <c r="CD504" s="197" t="n">
        <v>4941.46728515625</v>
      </c>
      <c r="CE504" s="197" t="n">
        <v>3005.527587890625</v>
      </c>
      <c r="CF504" s="197" t="n">
        <v>99000.0</v>
      </c>
      <c r="CG504" s="197" t="n">
        <v>11767.6337890625</v>
      </c>
      <c r="CH504" s="197" t="n">
        <v>6268.36181640625</v>
      </c>
      <c r="CI504" s="197" t="n">
        <v>3475.0078125</v>
      </c>
      <c r="CJ504" s="197" t="n">
        <v>9743.369140625</v>
      </c>
      <c r="CK504" s="197" t="n">
        <v>20000.0</v>
      </c>
      <c r="CL504" s="197" t="n">
        <v>20000.0</v>
      </c>
      <c r="CM504" s="197" t="n">
        <v>20000.0</v>
      </c>
      <c r="CN504" s="197" t="n">
        <v>20000.0</v>
      </c>
      <c r="CO504" s="197" t="n">
        <v>20000.0</v>
      </c>
      <c r="CP504" s="197" t="n">
        <v>20000.0</v>
      </c>
      <c r="CQ504" s="197" t="n">
        <v>20000.0</v>
      </c>
      <c r="CR504" s="197" t="n">
        <v>5000.0</v>
      </c>
      <c r="CS504" s="197" t="n">
        <v>30.0</v>
      </c>
      <c r="CT504" s="197" t="n">
        <v>30.0</v>
      </c>
      <c r="CU504" s="197" t="n">
        <v>616.6300048828125</v>
      </c>
    </row>
    <row r="505" spans="2:99">
      <c r="B505" s="122" t="s">
        <v>905</v>
      </c>
      <c r="C505" s="197" t="n">
        <v>3250.0</v>
      </c>
      <c r="D505" s="197" t="n">
        <v>2839.0</v>
      </c>
      <c r="E505" s="197" t="n">
        <v>720.0</v>
      </c>
      <c r="F505" s="122" t="s">
        <v>905</v>
      </c>
      <c r="G505" s="197" t="n">
        <v>3221.074951171875</v>
      </c>
      <c r="H505" s="197" t="n">
        <v>1819.6966552734375</v>
      </c>
      <c r="I505" s="197" t="n">
        <v>720.0</v>
      </c>
      <c r="J505" s="197" t="n">
        <v>269.54766845703125</v>
      </c>
      <c r="K505" s="197" t="n">
        <v>566.4945068359375</v>
      </c>
      <c r="L505" s="197" t="n">
        <v>4282.40771484375</v>
      </c>
      <c r="M505" s="197" t="n">
        <v>4282.40771484375</v>
      </c>
      <c r="N505" s="197" t="n">
        <v>6680.0</v>
      </c>
      <c r="O505" s="197" t="n">
        <v>6680.0</v>
      </c>
      <c r="P505" s="197" t="n">
        <v>6680.0</v>
      </c>
      <c r="Q505" s="197" t="n">
        <v>33216.03125</v>
      </c>
      <c r="R505" s="197" t="n">
        <v>2236.54443359375</v>
      </c>
      <c r="S505" s="197" t="n">
        <v>0.0</v>
      </c>
      <c r="T505" s="197" t="n">
        <v>0.0</v>
      </c>
      <c r="U505" s="197" t="n">
        <v>4887.927734375</v>
      </c>
      <c r="V505" s="197" t="n">
        <v>25413.8984375</v>
      </c>
      <c r="W505" s="197" t="n">
        <v>13748.2763671875</v>
      </c>
      <c r="X505" s="197" t="n">
        <v>5681.13525390625</v>
      </c>
      <c r="Y505" s="197" t="n">
        <v>0.0</v>
      </c>
      <c r="Z505" s="197" t="n">
        <v>4000.0</v>
      </c>
      <c r="AA505" s="197" t="n">
        <v>1.0</v>
      </c>
      <c r="AB505" s="197" t="n">
        <v>0.0</v>
      </c>
      <c r="AC505" s="197" t="n">
        <v>0.0</v>
      </c>
      <c r="AD505" s="197" t="n">
        <v>0.6499999761581421</v>
      </c>
      <c r="AE505" s="197" t="n">
        <v>25933.576171875</v>
      </c>
      <c r="AF505" s="197" t="n">
        <v>74.5903549194336</v>
      </c>
      <c r="AG505" s="197" t="n">
        <v>0.0</v>
      </c>
      <c r="AH505" s="197" t="n">
        <v>2584.915771484375</v>
      </c>
      <c r="AI505" s="197" t="n">
        <v>1520.169189453125</v>
      </c>
      <c r="AJ505" s="197" t="n">
        <v>0.0</v>
      </c>
      <c r="AK505" s="197" t="n">
        <v>1957.86181640625</v>
      </c>
      <c r="AL505" s="197" t="n">
        <v>6680.0</v>
      </c>
      <c r="AM505" s="197" t="n">
        <v>4282.40771484375</v>
      </c>
      <c r="AN505" s="197" t="n">
        <v>0.0</v>
      </c>
      <c r="AO505" s="197" t="n">
        <v>0.0</v>
      </c>
      <c r="AP505" s="197" t="n">
        <v>0.0</v>
      </c>
      <c r="AQ505" s="197" t="n">
        <v>129.60202026367188</v>
      </c>
      <c r="AR505" s="197" t="n">
        <v>511.4794921875</v>
      </c>
      <c r="AS505" s="197" t="n">
        <v>0.0</v>
      </c>
      <c r="AT505" s="197" t="n">
        <v>999999.0</v>
      </c>
      <c r="AU505" s="197" t="n">
        <v>0.0</v>
      </c>
      <c r="AV505" s="197" t="n">
        <v>999999.0</v>
      </c>
      <c r="AW505" s="197" t="n">
        <v>0.0</v>
      </c>
      <c r="AX505" s="197" t="n">
        <v>0.0</v>
      </c>
      <c r="AY505" s="197" t="n">
        <v>999999.0</v>
      </c>
      <c r="AZ505" s="197" t="n">
        <v>0.0</v>
      </c>
      <c r="BA505" s="197" t="n">
        <v>999999.0</v>
      </c>
      <c r="BB505" s="197" t="n">
        <v>0.0</v>
      </c>
      <c r="BC505" s="197" t="n">
        <v>0.0</v>
      </c>
      <c r="BD505" s="197" t="n">
        <v>0.546083390712738</v>
      </c>
      <c r="BE505" s="197" t="n">
        <v>0.7071334719657898</v>
      </c>
      <c r="BF505" s="197" t="n">
        <v>999998.0</v>
      </c>
      <c r="BG505" s="197" t="n">
        <v>3343.517578125</v>
      </c>
      <c r="BH505" s="197" t="n">
        <v>1672.9613037109375</v>
      </c>
      <c r="BI505" s="197" t="n">
        <v>0.0</v>
      </c>
      <c r="BJ505" s="197" t="n">
        <v>999999.0</v>
      </c>
      <c r="BK505" s="197" t="n">
        <v>23648.1484375</v>
      </c>
      <c r="BL505" s="197" t="n">
        <v>27965.8046875</v>
      </c>
      <c r="BM505" s="197" t="n">
        <v>0.0</v>
      </c>
      <c r="BN505" s="197" t="n">
        <v>9984.4873046875</v>
      </c>
      <c r="BO505" s="197" t="n">
        <v>9169.3720703125</v>
      </c>
      <c r="BP505" s="197" t="n">
        <v>1.2058597803115845</v>
      </c>
      <c r="BQ505" s="197" t="n">
        <v>6602.8193359375</v>
      </c>
      <c r="BR505" s="197" t="n">
        <v>0.0</v>
      </c>
      <c r="BS505" s="197" t="n">
        <v>999999.0</v>
      </c>
      <c r="BT505" s="197" t="n">
        <v>0.0</v>
      </c>
      <c r="BU505" s="197" t="n">
        <v>2274.78369140625</v>
      </c>
      <c r="BV505" s="197" t="n">
        <v>1367.2581787109375</v>
      </c>
      <c r="BW505" s="197" t="n">
        <v>99000.0</v>
      </c>
      <c r="BX505" s="197" t="n">
        <v>1651.7913818359375</v>
      </c>
      <c r="BY505" s="197" t="n">
        <v>922.3442993164062</v>
      </c>
      <c r="BZ505" s="197" t="n">
        <v>99000.0</v>
      </c>
      <c r="CA505" s="197" t="n">
        <v>826.23046875</v>
      </c>
      <c r="CB505" s="197" t="n">
        <v>514.2496337890625</v>
      </c>
      <c r="CC505" s="197" t="n">
        <v>964.9122924804688</v>
      </c>
      <c r="CD505" s="197" t="n">
        <v>7061.48193359375</v>
      </c>
      <c r="CE505" s="197" t="n">
        <v>4938.68115234375</v>
      </c>
      <c r="CF505" s="197" t="n">
        <v>19000.0</v>
      </c>
      <c r="CG505" s="197" t="n">
        <v>5145.27001953125</v>
      </c>
      <c r="CH505" s="197" t="n">
        <v>6065.0400390625</v>
      </c>
      <c r="CI505" s="197" t="n">
        <v>2050.98974609375</v>
      </c>
      <c r="CJ505" s="197" t="n">
        <v>8116.02978515625</v>
      </c>
      <c r="CK505" s="197" t="n">
        <v>20000.0</v>
      </c>
      <c r="CL505" s="197" t="n">
        <v>20000.0</v>
      </c>
      <c r="CM505" s="197" t="n">
        <v>20000.0</v>
      </c>
      <c r="CN505" s="197" t="n">
        <v>20000.0</v>
      </c>
      <c r="CO505" s="197" t="n">
        <v>20000.0</v>
      </c>
      <c r="CP505" s="197" t="n">
        <v>20000.0</v>
      </c>
      <c r="CQ505" s="197" t="n">
        <v>20000.0</v>
      </c>
      <c r="CR505" s="197" t="n">
        <v>5000.0</v>
      </c>
      <c r="CS505" s="197" t="n">
        <v>0.0</v>
      </c>
      <c r="CT505" s="197" t="n">
        <v>14.0</v>
      </c>
      <c r="CU505" s="197" t="n">
        <v>745.5147705078125</v>
      </c>
    </row>
    <row r="506" spans="2:99">
      <c r="B506" s="122" t="s">
        <v>906</v>
      </c>
      <c r="C506" s="197" t="n">
        <v>3252.0</v>
      </c>
      <c r="D506" s="197" t="n">
        <v>3010.0</v>
      </c>
      <c r="E506" s="197" t="n">
        <v>575.0</v>
      </c>
      <c r="F506" s="122" t="s">
        <v>906</v>
      </c>
      <c r="G506" s="197" t="n">
        <v>3230.43505859375</v>
      </c>
      <c r="H506" s="197" t="n">
        <v>1800.980224609375</v>
      </c>
      <c r="I506" s="197" t="n">
        <v>575.0</v>
      </c>
      <c r="J506" s="197" t="n">
        <v>426.01458740234375</v>
      </c>
      <c r="K506" s="197" t="n">
        <v>771.0885620117188</v>
      </c>
      <c r="L506" s="197" t="n">
        <v>4230.7783203125</v>
      </c>
      <c r="M506" s="197" t="n">
        <v>4230.7783203125</v>
      </c>
      <c r="N506" s="197" t="n">
        <v>6427.81298828125</v>
      </c>
      <c r="O506" s="197" t="n">
        <v>3664.081298828125</v>
      </c>
      <c r="P506" s="197" t="n">
        <v>6427.81298828125</v>
      </c>
      <c r="Q506" s="197" t="n">
        <v>14580.2734375</v>
      </c>
      <c r="R506" s="197" t="n">
        <v>1756.1710205078125</v>
      </c>
      <c r="S506" s="197" t="n">
        <v>0.0</v>
      </c>
      <c r="T506" s="197" t="n">
        <v>0.0</v>
      </c>
      <c r="U506" s="197" t="n">
        <v>-262.23895263671875</v>
      </c>
      <c r="V506" s="197" t="n">
        <v>128.51649475097656</v>
      </c>
      <c r="W506" s="197" t="n">
        <v>128.51649475097656</v>
      </c>
      <c r="X506" s="197" t="n">
        <v>0.0</v>
      </c>
      <c r="Y506" s="197" t="n">
        <v>0.0</v>
      </c>
      <c r="Z506" s="197" t="n">
        <v>4500.0</v>
      </c>
      <c r="AA506" s="197" t="n">
        <v>1.0</v>
      </c>
      <c r="AB506" s="197" t="n">
        <v>2763.731689453125</v>
      </c>
      <c r="AC506" s="197" t="n">
        <v>0.0</v>
      </c>
      <c r="AD506" s="197" t="n">
        <v>0.6499999761581421</v>
      </c>
      <c r="AE506" s="197" t="n">
        <v>10658.5908203125</v>
      </c>
      <c r="AF506" s="197" t="n">
        <v>0.0</v>
      </c>
      <c r="AG506" s="197" t="n">
        <v>1192.80126953125</v>
      </c>
      <c r="AH506" s="197" t="n">
        <v>3260.117431640625</v>
      </c>
      <c r="AI506" s="197" t="n">
        <v>1963.178955078125</v>
      </c>
      <c r="AJ506" s="197" t="n">
        <v>0.0</v>
      </c>
      <c r="AK506" s="197" t="n">
        <v>42.806678771972656</v>
      </c>
      <c r="AL506" s="197" t="n">
        <v>6680.0</v>
      </c>
      <c r="AM506" s="197" t="n">
        <v>4230.7783203125</v>
      </c>
      <c r="AN506" s="197" t="n">
        <v>0.0</v>
      </c>
      <c r="AO506" s="197" t="n">
        <v>0.0</v>
      </c>
      <c r="AP506" s="197" t="n">
        <v>0.0</v>
      </c>
      <c r="AQ506" s="197" t="n">
        <v>259.20404052734375</v>
      </c>
      <c r="AR506" s="197" t="n">
        <v>663.0879516601562</v>
      </c>
      <c r="AS506" s="197" t="n">
        <v>0.0</v>
      </c>
      <c r="AT506" s="197" t="n">
        <v>999999.0</v>
      </c>
      <c r="AU506" s="197" t="n">
        <v>0.0</v>
      </c>
      <c r="AV506" s="197" t="n">
        <v>999999.0</v>
      </c>
      <c r="AW506" s="197" t="n">
        <v>0.0</v>
      </c>
      <c r="AX506" s="197" t="n">
        <v>0.0</v>
      </c>
      <c r="AY506" s="197" t="n">
        <v>999999.0</v>
      </c>
      <c r="AZ506" s="197" t="n">
        <v>0.0</v>
      </c>
      <c r="BA506" s="197" t="n">
        <v>999999.0</v>
      </c>
      <c r="BB506" s="197" t="n">
        <v>0.0</v>
      </c>
      <c r="BC506" s="197" t="n">
        <v>0.0</v>
      </c>
      <c r="BD506" s="197" t="n">
        <v>0.0</v>
      </c>
      <c r="BE506" s="197" t="n">
        <v>0.0</v>
      </c>
      <c r="BF506" s="197" t="n">
        <v>999999.0</v>
      </c>
      <c r="BG506" s="197" t="n">
        <v>999999.0</v>
      </c>
      <c r="BH506" s="197" t="n">
        <v>999999.0</v>
      </c>
      <c r="BI506" s="197" t="n">
        <v>0.0</v>
      </c>
      <c r="BJ506" s="197" t="n">
        <v>999999.0</v>
      </c>
      <c r="BK506" s="197" t="n">
        <v>999999.0</v>
      </c>
      <c r="BL506" s="197" t="n">
        <v>999999.0</v>
      </c>
      <c r="BM506" s="197" t="n">
        <v>0.0</v>
      </c>
      <c r="BN506" s="197" t="n">
        <v>0.0</v>
      </c>
      <c r="BO506" s="197" t="n">
        <v>0.0</v>
      </c>
      <c r="BP506" s="197" t="n">
        <v>0.0</v>
      </c>
      <c r="BQ506" s="197" t="n">
        <v>999999.0</v>
      </c>
      <c r="BR506" s="197" t="n">
        <v>0.0</v>
      </c>
      <c r="BS506" s="197" t="n">
        <v>999999.0</v>
      </c>
      <c r="BT506" s="197" t="n">
        <v>0.0</v>
      </c>
      <c r="BU506" s="197" t="n">
        <v>991.2639770507812</v>
      </c>
      <c r="BV506" s="197" t="n">
        <v>2448.347900390625</v>
      </c>
      <c r="BW506" s="197" t="n">
        <v>99000.0</v>
      </c>
      <c r="BX506" s="197" t="n">
        <v>281.10369873046875</v>
      </c>
      <c r="BY506" s="197" t="n">
        <v>1800.175537109375</v>
      </c>
      <c r="BZ506" s="197" t="n">
        <v>99000.0</v>
      </c>
      <c r="CA506" s="197" t="n">
        <v>788.8822631835938</v>
      </c>
      <c r="CB506" s="197" t="n">
        <v>873.5147705078125</v>
      </c>
      <c r="CC506" s="197" t="n">
        <v>964.9122924804688</v>
      </c>
      <c r="CD506" s="197" t="n">
        <v>884.6895751953125</v>
      </c>
      <c r="CE506" s="197" t="n">
        <v>7352.51611328125</v>
      </c>
      <c r="CF506" s="197" t="n">
        <v>15500.0</v>
      </c>
      <c r="CG506" s="197" t="n">
        <v>0.0</v>
      </c>
      <c r="CH506" s="197" t="n">
        <v>4900.0107421875</v>
      </c>
      <c r="CI506" s="197" t="n">
        <v>1486.517822265625</v>
      </c>
      <c r="CJ506" s="197" t="n">
        <v>6386.52880859375</v>
      </c>
      <c r="CK506" s="197" t="n">
        <v>20000.0</v>
      </c>
      <c r="CL506" s="197" t="n">
        <v>20000.0</v>
      </c>
      <c r="CM506" s="197" t="n">
        <v>20000.0</v>
      </c>
      <c r="CN506" s="197" t="n">
        <v>20000.0</v>
      </c>
      <c r="CO506" s="197" t="n">
        <v>20000.0</v>
      </c>
      <c r="CP506" s="197" t="n">
        <v>20000.0</v>
      </c>
      <c r="CQ506" s="197" t="n">
        <v>20000.0</v>
      </c>
      <c r="CR506" s="197" t="n">
        <v>5000.0</v>
      </c>
      <c r="CS506" s="197" t="n">
        <v>20.0</v>
      </c>
      <c r="CT506" s="197" t="n">
        <v>20.0</v>
      </c>
      <c r="CU506" s="197" t="n">
        <v>585.3903198242188</v>
      </c>
    </row>
    <row r="507" spans="2:99">
      <c r="B507" s="122" t="s">
        <v>907</v>
      </c>
      <c r="C507" s="197" t="n">
        <v>3349.0</v>
      </c>
      <c r="D507" s="197" t="n">
        <v>3051.0</v>
      </c>
      <c r="E507" s="197" t="n">
        <v>575.0</v>
      </c>
      <c r="F507" s="122" t="s">
        <v>907</v>
      </c>
      <c r="G507" s="197" t="n">
        <v>3349.0</v>
      </c>
      <c r="H507" s="197" t="n">
        <v>2108.6962890625</v>
      </c>
      <c r="I507" s="197" t="n">
        <v>575.0</v>
      </c>
      <c r="J507" s="197" t="n">
        <v>576.2003784179688</v>
      </c>
      <c r="K507" s="197" t="n">
        <v>822.1278686523438</v>
      </c>
      <c r="L507" s="197" t="n">
        <v>3557.420654296875</v>
      </c>
      <c r="M507" s="197" t="n">
        <v>3557.420654296875</v>
      </c>
      <c r="N507" s="197" t="n">
        <v>3557.420654296875</v>
      </c>
      <c r="O507" s="197" t="n">
        <v>3557.420654296875</v>
      </c>
      <c r="P507" s="197" t="n">
        <v>3557.420654296875</v>
      </c>
      <c r="Q507" s="197" t="n">
        <v>26446.46875</v>
      </c>
      <c r="R507" s="197" t="n">
        <v>1754.781005859375</v>
      </c>
      <c r="S507" s="197" t="n">
        <v>0.0</v>
      </c>
      <c r="T507" s="197" t="n">
        <v>2.625382661819458</v>
      </c>
      <c r="U507" s="197" t="n">
        <v>101.12604522705078</v>
      </c>
      <c r="V507" s="197" t="n">
        <v>16385.822265625</v>
      </c>
      <c r="W507" s="197" t="n">
        <v>11112.67578125</v>
      </c>
      <c r="X507" s="197" t="n">
        <v>5273.146484375</v>
      </c>
      <c r="Y507" s="197" t="n">
        <v>0.0</v>
      </c>
      <c r="Z507" s="197" t="n">
        <v>4500.0</v>
      </c>
      <c r="AA507" s="197" t="n">
        <v>1.0</v>
      </c>
      <c r="AB507" s="197" t="n">
        <v>0.0</v>
      </c>
      <c r="AC507" s="197" t="n">
        <v>0.0</v>
      </c>
      <c r="AD507" s="197" t="n">
        <v>0.6499999761581421</v>
      </c>
      <c r="AE507" s="197" t="n">
        <v>18646.052734375</v>
      </c>
      <c r="AF507" s="197" t="n">
        <v>5999.58984375</v>
      </c>
      <c r="AG507" s="197" t="n">
        <v>4534.87451171875</v>
      </c>
      <c r="AH507" s="197" t="n">
        <v>2755.499755859375</v>
      </c>
      <c r="AI507" s="197" t="n">
        <v>1276.181396484375</v>
      </c>
      <c r="AJ507" s="197" t="n">
        <v>0.0</v>
      </c>
      <c r="AK507" s="197" t="n">
        <v>206.53672790527344</v>
      </c>
      <c r="AL507" s="197" t="n">
        <v>7000.7666015625</v>
      </c>
      <c r="AM507" s="197" t="n">
        <v>4215.8154296875</v>
      </c>
      <c r="AN507" s="197" t="n">
        <v>0.0</v>
      </c>
      <c r="AO507" s="197" t="n">
        <v>0.0</v>
      </c>
      <c r="AP507" s="197" t="n">
        <v>0.0</v>
      </c>
      <c r="AQ507" s="197" t="n">
        <v>388.8060607910156</v>
      </c>
      <c r="AR507" s="197" t="n">
        <v>814.6964111328125</v>
      </c>
      <c r="AS507" s="197" t="n">
        <v>0.0</v>
      </c>
      <c r="AT507" s="197" t="n">
        <v>999999.0</v>
      </c>
      <c r="AU507" s="197" t="n">
        <v>0.0</v>
      </c>
      <c r="AV507" s="197" t="n">
        <v>999999.0</v>
      </c>
      <c r="AW507" s="197" t="n">
        <v>0.0</v>
      </c>
      <c r="AX507" s="197" t="n">
        <v>0.0</v>
      </c>
      <c r="AY507" s="197" t="n">
        <v>999999.0</v>
      </c>
      <c r="AZ507" s="197" t="n">
        <v>0.0</v>
      </c>
      <c r="BA507" s="197" t="n">
        <v>999999.0</v>
      </c>
      <c r="BB507" s="197" t="n">
        <v>0.0</v>
      </c>
      <c r="BC507" s="197" t="n">
        <v>0.452494740486145</v>
      </c>
      <c r="BD507" s="197" t="n">
        <v>0.46262142062187195</v>
      </c>
      <c r="BE507" s="197" t="n">
        <v>0.4791930913925171</v>
      </c>
      <c r="BF507" s="197" t="n">
        <v>7583.470703125</v>
      </c>
      <c r="BG507" s="197" t="n">
        <v>7522.89306640625</v>
      </c>
      <c r="BH507" s="197" t="n">
        <v>7368.56884765625</v>
      </c>
      <c r="BI507" s="197" t="n">
        <v>0.0</v>
      </c>
      <c r="BJ507" s="197" t="n">
        <v>19605.20703125</v>
      </c>
      <c r="BK507" s="197" t="n">
        <v>19813.671875</v>
      </c>
      <c r="BL507" s="197" t="n">
        <v>20099.619140625</v>
      </c>
      <c r="BM507" s="197" t="n">
        <v>-6609.55029296875</v>
      </c>
      <c r="BN507" s="197" t="n">
        <v>-6431.22314453125</v>
      </c>
      <c r="BO507" s="197" t="n">
        <v>-6076.044921875</v>
      </c>
      <c r="BP507" s="197" t="n">
        <v>0.0</v>
      </c>
      <c r="BQ507" s="197" t="n">
        <v>999999.0</v>
      </c>
      <c r="BR507" s="197" t="n">
        <v>0.0</v>
      </c>
      <c r="BS507" s="197" t="n">
        <v>999999.0</v>
      </c>
      <c r="BT507" s="197" t="n">
        <v>0.0</v>
      </c>
      <c r="BU507" s="197" t="n">
        <v>314.28997802734375</v>
      </c>
      <c r="BV507" s="197" t="n">
        <v>980.305908203125</v>
      </c>
      <c r="BW507" s="197" t="n">
        <v>99000.0</v>
      </c>
      <c r="BX507" s="197" t="n">
        <v>248.21087646484375</v>
      </c>
      <c r="BY507" s="197" t="n">
        <v>269.4559326171875</v>
      </c>
      <c r="BZ507" s="197" t="n">
        <v>99000.0</v>
      </c>
      <c r="CA507" s="197" t="n">
        <v>242.8671417236328</v>
      </c>
      <c r="CB507" s="197" t="n">
        <v>815.6629028320312</v>
      </c>
      <c r="CC507" s="197" t="n">
        <v>964.9122924804688</v>
      </c>
      <c r="CD507" s="197" t="n">
        <v>1589.044921875</v>
      </c>
      <c r="CE507" s="197" t="n">
        <v>766.9622192382812</v>
      </c>
      <c r="CF507" s="197" t="n">
        <v>15500.0</v>
      </c>
      <c r="CG507" s="197" t="n">
        <v>0.0</v>
      </c>
      <c r="CH507" s="197" t="n">
        <v>3672.27685546875</v>
      </c>
      <c r="CI507" s="197" t="n">
        <v>800.0</v>
      </c>
      <c r="CJ507" s="197" t="n">
        <v>4472.27685546875</v>
      </c>
      <c r="CK507" s="197" t="n">
        <v>20000.0</v>
      </c>
      <c r="CL507" s="197" t="n">
        <v>20000.0</v>
      </c>
      <c r="CM507" s="197" t="n">
        <v>20000.0</v>
      </c>
      <c r="CN507" s="197" t="n">
        <v>20000.0</v>
      </c>
      <c r="CO507" s="197" t="n">
        <v>20000.0</v>
      </c>
      <c r="CP507" s="197" t="n">
        <v>20000.0</v>
      </c>
      <c r="CQ507" s="197" t="n">
        <v>20000.0</v>
      </c>
      <c r="CR507" s="197" t="n">
        <v>5000.0</v>
      </c>
      <c r="CS507" s="197" t="n">
        <v>0.0</v>
      </c>
      <c r="CT507" s="197" t="n">
        <v>0.0</v>
      </c>
      <c r="CU507" s="197" t="n">
        <v>584.927001953125</v>
      </c>
    </row>
    <row r="508" spans="2:99">
      <c r="B508" s="122" t="s">
        <v>908</v>
      </c>
      <c r="C508" s="197" t="n">
        <v>3764.0</v>
      </c>
      <c r="D508" s="197" t="n">
        <v>2940.0</v>
      </c>
      <c r="E508" s="197" t="n">
        <v>554.0</v>
      </c>
      <c r="F508" s="122" t="s">
        <v>908</v>
      </c>
      <c r="G508" s="197" t="n">
        <v>3467.8564453125</v>
      </c>
      <c r="H508" s="197" t="n">
        <v>2412.70751953125</v>
      </c>
      <c r="I508" s="197" t="n">
        <v>554.0</v>
      </c>
      <c r="J508" s="197" t="n">
        <v>652.7296752929688</v>
      </c>
      <c r="K508" s="197" t="n">
        <v>705.9804077148438</v>
      </c>
      <c r="L508" s="197" t="n">
        <v>2436.3720703125</v>
      </c>
      <c r="M508" s="197" t="n">
        <v>2436.3720703125</v>
      </c>
      <c r="N508" s="197" t="n">
        <v>2436.3720703125</v>
      </c>
      <c r="O508" s="197" t="n">
        <v>2436.3720703125</v>
      </c>
      <c r="P508" s="197" t="n">
        <v>2436.3720703125</v>
      </c>
      <c r="Q508" s="197" t="n">
        <v>16898.60546875</v>
      </c>
      <c r="R508" s="197" t="n">
        <v>2069.279052734375</v>
      </c>
      <c r="S508" s="197" t="n">
        <v>0.0</v>
      </c>
      <c r="T508" s="197" t="n">
        <v>0.0</v>
      </c>
      <c r="U508" s="197" t="n">
        <v>2161.531005859375</v>
      </c>
      <c r="V508" s="197" t="n">
        <v>12487.6025390625</v>
      </c>
      <c r="W508" s="197" t="n">
        <v>9133.8935546875</v>
      </c>
      <c r="X508" s="197" t="n">
        <v>3353.708740234375</v>
      </c>
      <c r="Y508" s="197" t="n">
        <v>0.0</v>
      </c>
      <c r="Z508" s="197" t="n">
        <v>6000.0</v>
      </c>
      <c r="AA508" s="197" t="n">
        <v>1.0</v>
      </c>
      <c r="AB508" s="197" t="n">
        <v>0.0</v>
      </c>
      <c r="AC508" s="197" t="n">
        <v>0.0</v>
      </c>
      <c r="AD508" s="197" t="n">
        <v>0.6499999761581421</v>
      </c>
      <c r="AE508" s="197" t="n">
        <v>13421.9541015625</v>
      </c>
      <c r="AF508" s="197" t="n">
        <v>116.98654174804688</v>
      </c>
      <c r="AG508" s="197" t="n">
        <v>0.0</v>
      </c>
      <c r="AH508" s="197" t="n">
        <v>4304.24951171875</v>
      </c>
      <c r="AI508" s="197" t="n">
        <v>2799.286376953125</v>
      </c>
      <c r="AJ508" s="197" t="n">
        <v>0.0</v>
      </c>
      <c r="AK508" s="197" t="n">
        <v>466.1822204589844</v>
      </c>
      <c r="AL508" s="197" t="n">
        <v>7369.759765625</v>
      </c>
      <c r="AM508" s="197" t="n">
        <v>4219.2578125</v>
      </c>
      <c r="AN508" s="197" t="n">
        <v>0.0</v>
      </c>
      <c r="AO508" s="197" t="n">
        <v>0.0</v>
      </c>
      <c r="AP508" s="197" t="n">
        <v>0.0</v>
      </c>
      <c r="AQ508" s="197" t="n">
        <v>518.4080810546875</v>
      </c>
      <c r="AR508" s="197" t="n">
        <v>707.0537109375</v>
      </c>
      <c r="AS508" s="197" t="n">
        <v>0.0</v>
      </c>
      <c r="AT508" s="197" t="n">
        <v>999999.0</v>
      </c>
      <c r="AU508" s="197" t="n">
        <v>0.0</v>
      </c>
      <c r="AV508" s="197" t="n">
        <v>999999.0</v>
      </c>
      <c r="AW508" s="197" t="n">
        <v>0.0</v>
      </c>
      <c r="AX508" s="197" t="n">
        <v>0.0</v>
      </c>
      <c r="AY508" s="197" t="n">
        <v>999999.0</v>
      </c>
      <c r="AZ508" s="197" t="n">
        <v>0.0</v>
      </c>
      <c r="BA508" s="197" t="n">
        <v>999999.0</v>
      </c>
      <c r="BB508" s="197" t="n">
        <v>0.0</v>
      </c>
      <c r="BC508" s="197" t="n">
        <v>0.0</v>
      </c>
      <c r="BD508" s="197" t="n">
        <v>0.0</v>
      </c>
      <c r="BE508" s="197" t="n">
        <v>0.0</v>
      </c>
      <c r="BF508" s="197" t="n">
        <v>999999.0</v>
      </c>
      <c r="BG508" s="197" t="n">
        <v>999999.0</v>
      </c>
      <c r="BH508" s="197" t="n">
        <v>999999.0</v>
      </c>
      <c r="BI508" s="197" t="n">
        <v>0.0</v>
      </c>
      <c r="BJ508" s="197" t="n">
        <v>999999.0</v>
      </c>
      <c r="BK508" s="197" t="n">
        <v>999999.0</v>
      </c>
      <c r="BL508" s="197" t="n">
        <v>999999.0</v>
      </c>
      <c r="BM508" s="197" t="n">
        <v>0.0</v>
      </c>
      <c r="BN508" s="197" t="n">
        <v>0.0</v>
      </c>
      <c r="BO508" s="197" t="n">
        <v>0.0</v>
      </c>
      <c r="BP508" s="197" t="n">
        <v>0.0</v>
      </c>
      <c r="BQ508" s="197" t="n">
        <v>999999.0</v>
      </c>
      <c r="BR508" s="197" t="n">
        <v>0.0</v>
      </c>
      <c r="BS508" s="197" t="n">
        <v>999999.0</v>
      </c>
      <c r="BT508" s="197" t="n">
        <v>0.0</v>
      </c>
      <c r="BU508" s="197" t="n">
        <v>403.3207702636719</v>
      </c>
      <c r="BV508" s="197" t="n">
        <v>323.0769958496094</v>
      </c>
      <c r="BW508" s="197" t="n">
        <v>99000.0</v>
      </c>
      <c r="BX508" s="197" t="n">
        <v>232.3390655517578</v>
      </c>
      <c r="BY508" s="197" t="n">
        <v>253.79098510742188</v>
      </c>
      <c r="BZ508" s="197" t="n">
        <v>99000.0</v>
      </c>
      <c r="CA508" s="197" t="n">
        <v>294.6894836425781</v>
      </c>
      <c r="CB508" s="197" t="n">
        <v>240.2648468017578</v>
      </c>
      <c r="CC508" s="197" t="n">
        <v>631.5789184570312</v>
      </c>
      <c r="CD508" s="197" t="n">
        <v>935.5230102539062</v>
      </c>
      <c r="CE508" s="197" t="n">
        <v>1699.5482177734375</v>
      </c>
      <c r="CF508" s="197" t="n">
        <v>12500.0</v>
      </c>
      <c r="CG508" s="197" t="n">
        <v>0.0</v>
      </c>
      <c r="CH508" s="197" t="n">
        <v>2728.058349609375</v>
      </c>
      <c r="CI508" s="197" t="n">
        <v>800.0</v>
      </c>
      <c r="CJ508" s="197" t="n">
        <v>3528.058349609375</v>
      </c>
      <c r="CK508" s="197" t="n">
        <v>20000.0</v>
      </c>
      <c r="CL508" s="197" t="n">
        <v>20000.0</v>
      </c>
      <c r="CM508" s="197" t="n">
        <v>20000.0</v>
      </c>
      <c r="CN508" s="197" t="n">
        <v>20000.0</v>
      </c>
      <c r="CO508" s="197" t="n">
        <v>20000.0</v>
      </c>
      <c r="CP508" s="197" t="n">
        <v>20000.0</v>
      </c>
      <c r="CQ508" s="197" t="n">
        <v>20000.0</v>
      </c>
      <c r="CR508" s="197" t="n">
        <v>5000.0</v>
      </c>
      <c r="CS508" s="197" t="n">
        <v>0.0</v>
      </c>
      <c r="CT508" s="197" t="n">
        <v>0.0</v>
      </c>
      <c r="CU508" s="197" t="n">
        <v>689.7596435546875</v>
      </c>
    </row>
    <row r="509" spans="2:99">
      <c r="B509" s="122" t="s">
        <v>909</v>
      </c>
      <c r="C509" s="197" t="n">
        <v>3944.0</v>
      </c>
      <c r="D509" s="197" t="n">
        <v>3057.0</v>
      </c>
      <c r="E509" s="197" t="n">
        <v>475.0</v>
      </c>
      <c r="F509" s="122" t="s">
        <v>909</v>
      </c>
      <c r="G509" s="197" t="n">
        <v>3944.0</v>
      </c>
      <c r="H509" s="197" t="n">
        <v>3057.0</v>
      </c>
      <c r="I509" s="197" t="n">
        <v>475.0</v>
      </c>
      <c r="J509" s="197" t="n">
        <v>750.49609375</v>
      </c>
      <c r="K509" s="197" t="n">
        <v>598.8201293945312</v>
      </c>
      <c r="L509" s="197" t="n">
        <v>2830.473388671875</v>
      </c>
      <c r="M509" s="197" t="n">
        <v>2830.473388671875</v>
      </c>
      <c r="N509" s="197" t="n">
        <v>2830.473388671875</v>
      </c>
      <c r="O509" s="197" t="n">
        <v>2830.473388671875</v>
      </c>
      <c r="P509" s="197" t="n">
        <v>2830.473388671875</v>
      </c>
      <c r="Q509" s="197" t="n">
        <v>57734.41796875</v>
      </c>
      <c r="R509" s="197" t="n">
        <v>3162.92626953125</v>
      </c>
      <c r="S509" s="197" t="n">
        <v>0.0</v>
      </c>
      <c r="T509" s="197" t="n">
        <v>73.38824462890625</v>
      </c>
      <c r="U509" s="197" t="n">
        <v>6686.751953125</v>
      </c>
      <c r="V509" s="197" t="n">
        <v>57869.1640625</v>
      </c>
      <c r="W509" s="197" t="n">
        <v>35270.59375</v>
      </c>
      <c r="X509" s="197" t="n">
        <v>22598.568359375</v>
      </c>
      <c r="Y509" s="197" t="n">
        <v>0.0</v>
      </c>
      <c r="Z509" s="197" t="n">
        <v>8125.0</v>
      </c>
      <c r="AA509" s="197" t="n">
        <v>1.0</v>
      </c>
      <c r="AB509" s="197" t="n">
        <v>0.0</v>
      </c>
      <c r="AC509" s="197" t="n">
        <v>0.0</v>
      </c>
      <c r="AD509" s="197" t="n">
        <v>0.3499999940395355</v>
      </c>
      <c r="AE509" s="197" t="n">
        <v>24649.271484375</v>
      </c>
      <c r="AF509" s="197" t="n">
        <v>8568.6064453125</v>
      </c>
      <c r="AG509" s="197" t="n">
        <v>3855.9501953125</v>
      </c>
      <c r="AH509" s="197" t="n">
        <v>12801.587890625</v>
      </c>
      <c r="AI509" s="197" t="n">
        <v>11778.5908203125</v>
      </c>
      <c r="AJ509" s="197" t="n">
        <v>5674.22314453125</v>
      </c>
      <c r="AK509" s="197" t="n">
        <v>5706.39306640625</v>
      </c>
      <c r="AL509" s="197" t="n">
        <v>7734.30859375</v>
      </c>
      <c r="AM509" s="197" t="n">
        <v>4232.36474609375</v>
      </c>
      <c r="AN509" s="197" t="n">
        <v>0.0</v>
      </c>
      <c r="AO509" s="197" t="n">
        <v>0.0</v>
      </c>
      <c r="AP509" s="197" t="n">
        <v>0.0</v>
      </c>
      <c r="AQ509" s="197" t="n">
        <v>648.0101318359375</v>
      </c>
      <c r="AR509" s="197" t="n">
        <v>704.2628784179688</v>
      </c>
      <c r="AS509" s="197" t="n">
        <v>0.0</v>
      </c>
      <c r="AT509" s="197" t="n">
        <v>999999.0</v>
      </c>
      <c r="AU509" s="197" t="n">
        <v>0.0</v>
      </c>
      <c r="AV509" s="197" t="n">
        <v>999999.0</v>
      </c>
      <c r="AW509" s="197" t="n">
        <v>0.0</v>
      </c>
      <c r="AX509" s="197" t="n">
        <v>0.0</v>
      </c>
      <c r="AY509" s="197" t="n">
        <v>999999.0</v>
      </c>
      <c r="AZ509" s="197" t="n">
        <v>0.0</v>
      </c>
      <c r="BA509" s="197" t="n">
        <v>999999.0</v>
      </c>
      <c r="BB509" s="197" t="n">
        <v>0.0</v>
      </c>
      <c r="BC509" s="197" t="n">
        <v>0.0</v>
      </c>
      <c r="BD509" s="197" t="n">
        <v>0.0</v>
      </c>
      <c r="BE509" s="197" t="n">
        <v>0.0</v>
      </c>
      <c r="BF509" s="197" t="n">
        <v>999999.0</v>
      </c>
      <c r="BG509" s="197" t="n">
        <v>999999.0</v>
      </c>
      <c r="BH509" s="197" t="n">
        <v>999999.0</v>
      </c>
      <c r="BI509" s="197" t="n">
        <v>0.0</v>
      </c>
      <c r="BJ509" s="197" t="n">
        <v>999999.0</v>
      </c>
      <c r="BK509" s="197" t="n">
        <v>999999.0</v>
      </c>
      <c r="BL509" s="197" t="n">
        <v>999999.0</v>
      </c>
      <c r="BM509" s="197" t="n">
        <v>0.0</v>
      </c>
      <c r="BN509" s="197" t="n">
        <v>0.0</v>
      </c>
      <c r="BO509" s="197" t="n">
        <v>0.0</v>
      </c>
      <c r="BP509" s="197" t="n">
        <v>0.0</v>
      </c>
      <c r="BQ509" s="197" t="n">
        <v>999999.0</v>
      </c>
      <c r="BR509" s="197" t="n">
        <v>0.0</v>
      </c>
      <c r="BS509" s="197" t="n">
        <v>999999.0</v>
      </c>
      <c r="BT509" s="197" t="n">
        <v>0.0</v>
      </c>
      <c r="BU509" s="197" t="n">
        <v>240.75135803222656</v>
      </c>
      <c r="BV509" s="197" t="n">
        <v>408.3502502441406</v>
      </c>
      <c r="BW509" s="197" t="n">
        <v>99000.0</v>
      </c>
      <c r="BX509" s="197" t="n">
        <v>199.65663146972656</v>
      </c>
      <c r="BY509" s="197" t="n">
        <v>231.77577209472656</v>
      </c>
      <c r="BZ509" s="197" t="n">
        <v>99000.0</v>
      </c>
      <c r="CA509" s="197" t="n">
        <v>280.6138916015625</v>
      </c>
      <c r="CB509" s="197" t="n">
        <v>299.9986572265625</v>
      </c>
      <c r="CC509" s="197" t="n">
        <v>631.5789184570312</v>
      </c>
      <c r="CD509" s="197" t="n">
        <v>379.9036865234375</v>
      </c>
      <c r="CE509" s="197" t="n">
        <v>919.5587768554688</v>
      </c>
      <c r="CF509" s="197" t="n">
        <v>8000.0</v>
      </c>
      <c r="CG509" s="197" t="n">
        <v>0.0</v>
      </c>
      <c r="CH509" s="197" t="n">
        <v>4250.0</v>
      </c>
      <c r="CI509" s="197" t="n">
        <v>1014.8355712890625</v>
      </c>
      <c r="CJ509" s="197" t="n">
        <v>5264.83544921875</v>
      </c>
      <c r="CK509" s="197" t="n">
        <v>20000.0</v>
      </c>
      <c r="CL509" s="197" t="n">
        <v>20000.0</v>
      </c>
      <c r="CM509" s="197" t="n">
        <v>20000.0</v>
      </c>
      <c r="CN509" s="197" t="n">
        <v>20000.0</v>
      </c>
      <c r="CO509" s="197" t="n">
        <v>20000.0</v>
      </c>
      <c r="CP509" s="197" t="n">
        <v>20000.0</v>
      </c>
      <c r="CQ509" s="197" t="n">
        <v>20000.0</v>
      </c>
      <c r="CR509" s="197" t="n">
        <v>5000.0</v>
      </c>
      <c r="CS509" s="197" t="n">
        <v>0.0</v>
      </c>
      <c r="CT509" s="197" t="n">
        <v>0.0</v>
      </c>
      <c r="CU509" s="197" t="n">
        <v>790.7315673828125</v>
      </c>
    </row>
    <row r="510" spans="2:99">
      <c r="B510" s="122" t="s">
        <v>910</v>
      </c>
      <c r="C510" s="197" t="n">
        <v>4226.0</v>
      </c>
      <c r="D510" s="197" t="n">
        <v>2927.0</v>
      </c>
      <c r="E510" s="197" t="n">
        <v>623.0</v>
      </c>
      <c r="F510" s="122" t="s">
        <v>910</v>
      </c>
      <c r="G510" s="197" t="n">
        <v>4226.0</v>
      </c>
      <c r="H510" s="197" t="n">
        <v>2927.0</v>
      </c>
      <c r="I510" s="197" t="n">
        <v>606.645263671875</v>
      </c>
      <c r="J510" s="197" t="n">
        <v>757.9595336914062</v>
      </c>
      <c r="K510" s="197" t="n">
        <v>681.171630859375</v>
      </c>
      <c r="L510" s="197" t="n">
        <v>2377.007568359375</v>
      </c>
      <c r="M510" s="197" t="n">
        <v>2377.007568359375</v>
      </c>
      <c r="N510" s="197" t="n">
        <v>4544.5341796875</v>
      </c>
      <c r="O510" s="197" t="n">
        <v>4544.5341796875</v>
      </c>
      <c r="P510" s="197" t="n">
        <v>4544.5341796875</v>
      </c>
      <c r="Q510" s="197" t="n">
        <v>24528.59765625</v>
      </c>
      <c r="R510" s="197" t="n">
        <v>3278.171142578125</v>
      </c>
      <c r="S510" s="197" t="n">
        <v>0.0</v>
      </c>
      <c r="T510" s="197" t="n">
        <v>49.257930755615234</v>
      </c>
      <c r="U510" s="197" t="n">
        <v>295.65472412109375</v>
      </c>
      <c r="V510" s="197" t="n">
        <v>4978.2431640625</v>
      </c>
      <c r="W510" s="197" t="n">
        <v>0.0</v>
      </c>
      <c r="X510" s="197" t="n">
        <v>4898.087890625</v>
      </c>
      <c r="Y510" s="197" t="n">
        <v>0.0</v>
      </c>
      <c r="Z510" s="197" t="n">
        <v>17604.837890625</v>
      </c>
      <c r="AA510" s="197" t="n">
        <v>1.0</v>
      </c>
      <c r="AB510" s="197" t="n">
        <v>0.0</v>
      </c>
      <c r="AC510" s="197" t="n">
        <v>80.15509033203125</v>
      </c>
      <c r="AD510" s="197" t="n">
        <v>0.3499999940395355</v>
      </c>
      <c r="AE510" s="197" t="n">
        <v>10215.1162109375</v>
      </c>
      <c r="AF510" s="197" t="n">
        <v>5161.353515625</v>
      </c>
      <c r="AG510" s="197" t="n">
        <v>1731.1875</v>
      </c>
      <c r="AH510" s="197" t="n">
        <v>1571.4857177734375</v>
      </c>
      <c r="AI510" s="197" t="n">
        <v>0.0</v>
      </c>
      <c r="AJ510" s="197" t="n">
        <v>7212.13427734375</v>
      </c>
      <c r="AK510" s="197" t="n">
        <v>7388.77294921875</v>
      </c>
      <c r="AL510" s="197" t="n">
        <v>7077.58056640625</v>
      </c>
      <c r="AM510" s="197" t="n">
        <v>4264.0458984375</v>
      </c>
      <c r="AN510" s="197" t="n">
        <v>0.0</v>
      </c>
      <c r="AO510" s="197" t="n">
        <v>0.0</v>
      </c>
      <c r="AP510" s="197" t="n">
        <v>0.0</v>
      </c>
      <c r="AQ510" s="197" t="n">
        <v>505.7659606933594</v>
      </c>
      <c r="AR510" s="197" t="n">
        <v>564.858642578125</v>
      </c>
      <c r="AS510" s="197" t="n">
        <v>0.0</v>
      </c>
      <c r="AT510" s="197" t="n">
        <v>999999.0</v>
      </c>
      <c r="AU510" s="197" t="n">
        <v>0.0</v>
      </c>
      <c r="AV510" s="197" t="n">
        <v>999999.0</v>
      </c>
      <c r="AW510" s="197" t="n">
        <v>0.0</v>
      </c>
      <c r="AX510" s="197" t="n">
        <v>0.0</v>
      </c>
      <c r="AY510" s="197" t="n">
        <v>999999.0</v>
      </c>
      <c r="AZ510" s="197" t="n">
        <v>0.0</v>
      </c>
      <c r="BA510" s="197" t="n">
        <v>999999.0</v>
      </c>
      <c r="BB510" s="197" t="n">
        <v>0.0</v>
      </c>
      <c r="BC510" s="197" t="n">
        <v>0.0</v>
      </c>
      <c r="BD510" s="197" t="n">
        <v>0.0</v>
      </c>
      <c r="BE510" s="197" t="n">
        <v>0.0</v>
      </c>
      <c r="BF510" s="197" t="n">
        <v>999999.0</v>
      </c>
      <c r="BG510" s="197" t="n">
        <v>999999.0</v>
      </c>
      <c r="BH510" s="197" t="n">
        <v>999999.0</v>
      </c>
      <c r="BI510" s="197" t="n">
        <v>0.0</v>
      </c>
      <c r="BJ510" s="197" t="n">
        <v>999999.0</v>
      </c>
      <c r="BK510" s="197" t="n">
        <v>999999.0</v>
      </c>
      <c r="BL510" s="197" t="n">
        <v>999999.0</v>
      </c>
      <c r="BM510" s="197" t="n">
        <v>0.0</v>
      </c>
      <c r="BN510" s="197" t="n">
        <v>0.0</v>
      </c>
      <c r="BO510" s="197" t="n">
        <v>0.0</v>
      </c>
      <c r="BP510" s="197" t="n">
        <v>0.0</v>
      </c>
      <c r="BQ510" s="197" t="n">
        <v>999999.0</v>
      </c>
      <c r="BR510" s="197" t="n">
        <v>0.0</v>
      </c>
      <c r="BS510" s="197" t="n">
        <v>999999.0</v>
      </c>
      <c r="BT510" s="197" t="n">
        <v>0.0</v>
      </c>
      <c r="BU510" s="197" t="n">
        <v>232.5332794189453</v>
      </c>
      <c r="BV510" s="197" t="n">
        <v>242.13990783691406</v>
      </c>
      <c r="BW510" s="197" t="n">
        <v>99000.0</v>
      </c>
      <c r="BX510" s="197" t="n">
        <v>181.72023010253906</v>
      </c>
      <c r="BY510" s="197" t="n">
        <v>202.4597625732422</v>
      </c>
      <c r="BZ510" s="197" t="n">
        <v>99000.0</v>
      </c>
      <c r="CA510" s="197" t="n">
        <v>386.09942626953125</v>
      </c>
      <c r="CB510" s="197" t="n">
        <v>279.3958435058594</v>
      </c>
      <c r="CC510" s="197" t="n">
        <v>631.5789184570312</v>
      </c>
      <c r="CD510" s="197" t="n">
        <v>227.32481384277344</v>
      </c>
      <c r="CE510" s="197" t="n">
        <v>420.5040283203125</v>
      </c>
      <c r="CF510" s="197" t="n">
        <v>8000.0</v>
      </c>
      <c r="CG510" s="197" t="n">
        <v>0.0</v>
      </c>
      <c r="CH510" s="197" t="n">
        <v>2564.278564453125</v>
      </c>
      <c r="CI510" s="197" t="n">
        <v>800.0</v>
      </c>
      <c r="CJ510" s="197" t="n">
        <v>3364.278564453125</v>
      </c>
      <c r="CK510" s="197" t="n">
        <v>20000.0</v>
      </c>
      <c r="CL510" s="197" t="n">
        <v>20000.0</v>
      </c>
      <c r="CM510" s="197" t="n">
        <v>20000.0</v>
      </c>
      <c r="CN510" s="197" t="n">
        <v>20000.0</v>
      </c>
      <c r="CO510" s="197" t="n">
        <v>20000.0</v>
      </c>
      <c r="CP510" s="197" t="n">
        <v>20000.0</v>
      </c>
      <c r="CQ510" s="197" t="n">
        <v>20000.0</v>
      </c>
      <c r="CR510" s="197" t="n">
        <v>5000.0</v>
      </c>
      <c r="CS510" s="197" t="n">
        <v>0.0</v>
      </c>
      <c r="CT510" s="197" t="n">
        <v>0.0</v>
      </c>
      <c r="CU510" s="197" t="n">
        <v>819.5427856445312</v>
      </c>
    </row>
    <row r="511" spans="2:99">
      <c r="B511" s="122" t="s">
        <v>911</v>
      </c>
      <c r="C511" s="197" t="n">
        <v>4137.0</v>
      </c>
      <c r="D511" s="197" t="n">
        <v>3180.0</v>
      </c>
      <c r="E511" s="197" t="n">
        <v>800.0</v>
      </c>
      <c r="F511" s="122" t="s">
        <v>911</v>
      </c>
      <c r="G511" s="197" t="n">
        <v>4137.0</v>
      </c>
      <c r="H511" s="197" t="n">
        <v>3180.0</v>
      </c>
      <c r="I511" s="197" t="n">
        <v>800.0</v>
      </c>
      <c r="J511" s="197" t="n">
        <v>640.2200927734375</v>
      </c>
      <c r="K511" s="197" t="n">
        <v>517.6589965820312</v>
      </c>
      <c r="L511" s="197" t="n">
        <v>800.0</v>
      </c>
      <c r="M511" s="197" t="n">
        <v>800.0</v>
      </c>
      <c r="N511" s="197" t="n">
        <v>700.0</v>
      </c>
      <c r="O511" s="197" t="n">
        <v>700.0</v>
      </c>
      <c r="P511" s="197" t="n">
        <v>700.0</v>
      </c>
      <c r="Q511" s="197" t="n">
        <v>61958.11328125</v>
      </c>
      <c r="R511" s="197" t="n">
        <v>5431.28466796875</v>
      </c>
      <c r="S511" s="197" t="n">
        <v>0.0</v>
      </c>
      <c r="T511" s="197" t="n">
        <v>35.611778259277344</v>
      </c>
      <c r="U511" s="197" t="n">
        <v>16306.400390625</v>
      </c>
      <c r="V511" s="197" t="n">
        <v>78769.125</v>
      </c>
      <c r="W511" s="197" t="n">
        <v>44908.95703125</v>
      </c>
      <c r="X511" s="197" t="n">
        <v>33860.16796875</v>
      </c>
      <c r="Y511" s="197" t="n">
        <v>0.0</v>
      </c>
      <c r="Z511" s="197" t="n">
        <v>7137.5</v>
      </c>
      <c r="AA511" s="197" t="n">
        <v>1.0</v>
      </c>
      <c r="AB511" s="197" t="n">
        <v>0.0</v>
      </c>
      <c r="AC511" s="197" t="n">
        <v>0.0</v>
      </c>
      <c r="AD511" s="197" t="n">
        <v>0.3499999940395355</v>
      </c>
      <c r="AE511" s="197" t="n">
        <v>30301.44140625</v>
      </c>
      <c r="AF511" s="197" t="n">
        <v>11958.1923828125</v>
      </c>
      <c r="AG511" s="197" t="n">
        <v>25548.607421875</v>
      </c>
      <c r="AH511" s="197" t="n">
        <v>6800.12890625</v>
      </c>
      <c r="AI511" s="197" t="n">
        <v>5221.21044921875</v>
      </c>
      <c r="AJ511" s="197" t="n">
        <v>12481.603515625</v>
      </c>
      <c r="AK511" s="197" t="n">
        <v>12763.736328125</v>
      </c>
      <c r="AL511" s="197" t="n">
        <v>6680.0</v>
      </c>
      <c r="AM511" s="197" t="n">
        <v>4420.4267578125</v>
      </c>
      <c r="AN511" s="197" t="n">
        <v>1600.0</v>
      </c>
      <c r="AO511" s="197" t="n">
        <v>700.0</v>
      </c>
      <c r="AP511" s="197" t="n">
        <v>800.0</v>
      </c>
      <c r="AQ511" s="197" t="n">
        <v>495.36395263671875</v>
      </c>
      <c r="AR511" s="197" t="n">
        <v>472.14630126953125</v>
      </c>
      <c r="AS511" s="197" t="n">
        <v>1.7203797101974487</v>
      </c>
      <c r="AT511" s="197" t="n">
        <v>2755.59326171875</v>
      </c>
      <c r="AU511" s="197" t="n">
        <v>0.0</v>
      </c>
      <c r="AV511" s="197" t="n">
        <v>999999.0</v>
      </c>
      <c r="AW511" s="197" t="n">
        <v>0.0</v>
      </c>
      <c r="AX511" s="197" t="n">
        <v>0.0</v>
      </c>
      <c r="AY511" s="197" t="n">
        <v>999999.0</v>
      </c>
      <c r="AZ511" s="197" t="n">
        <v>0.0</v>
      </c>
      <c r="BA511" s="197" t="n">
        <v>999999.0</v>
      </c>
      <c r="BB511" s="197" t="n">
        <v>0.0</v>
      </c>
      <c r="BC511" s="197" t="n">
        <v>0.0</v>
      </c>
      <c r="BD511" s="197" t="n">
        <v>0.0</v>
      </c>
      <c r="BE511" s="197" t="n">
        <v>0.0</v>
      </c>
      <c r="BF511" s="197" t="n">
        <v>999999.0</v>
      </c>
      <c r="BG511" s="197" t="n">
        <v>999999.0</v>
      </c>
      <c r="BH511" s="197" t="n">
        <v>999999.0</v>
      </c>
      <c r="BI511" s="197" t="n">
        <v>0.0</v>
      </c>
      <c r="BJ511" s="197" t="n">
        <v>999999.0</v>
      </c>
      <c r="BK511" s="197" t="n">
        <v>999999.0</v>
      </c>
      <c r="BL511" s="197" t="n">
        <v>999999.0</v>
      </c>
      <c r="BM511" s="197" t="n">
        <v>0.0</v>
      </c>
      <c r="BN511" s="197" t="n">
        <v>0.0</v>
      </c>
      <c r="BO511" s="197" t="n">
        <v>0.0</v>
      </c>
      <c r="BP511" s="197" t="n">
        <v>0.0</v>
      </c>
      <c r="BQ511" s="197" t="n">
        <v>999999.0</v>
      </c>
      <c r="BR511" s="197" t="n">
        <v>0.0</v>
      </c>
      <c r="BS511" s="197" t="n">
        <v>999999.0</v>
      </c>
      <c r="BT511" s="197" t="n">
        <v>0.0</v>
      </c>
      <c r="BU511" s="197" t="n">
        <v>231.89410400390625</v>
      </c>
      <c r="BV511" s="197" t="n">
        <v>232.48887634277344</v>
      </c>
      <c r="BW511" s="197" t="n">
        <v>450.0</v>
      </c>
      <c r="BX511" s="197" t="n">
        <v>174.9922637939453</v>
      </c>
      <c r="BY511" s="197" t="n">
        <v>181.39822387695312</v>
      </c>
      <c r="BZ511" s="197" t="n">
        <v>450.0</v>
      </c>
      <c r="CA511" s="197" t="n">
        <v>288.54107666015625</v>
      </c>
      <c r="CB511" s="197" t="n">
        <v>390.06988525390625</v>
      </c>
      <c r="CC511" s="197" t="n">
        <v>631.5789184570312</v>
      </c>
      <c r="CD511" s="197" t="n">
        <v>223.38209533691406</v>
      </c>
      <c r="CE511" s="197" t="n">
        <v>219.46998596191406</v>
      </c>
      <c r="CF511" s="197" t="n">
        <v>11000.0</v>
      </c>
      <c r="CG511" s="197" t="n">
        <v>0.0</v>
      </c>
      <c r="CH511" s="197" t="n">
        <v>300.0</v>
      </c>
      <c r="CI511" s="197" t="n">
        <v>800.0</v>
      </c>
      <c r="CJ511" s="197" t="n">
        <v>1100.0</v>
      </c>
      <c r="CK511" s="197" t="n">
        <v>20000.0</v>
      </c>
      <c r="CL511" s="197" t="n">
        <v>3432.0</v>
      </c>
      <c r="CM511" s="197" t="n">
        <v>20000.0</v>
      </c>
      <c r="CN511" s="197" t="n">
        <v>20000.0</v>
      </c>
      <c r="CO511" s="197" t="n">
        <v>20000.0</v>
      </c>
      <c r="CP511" s="197" t="n">
        <v>20000.0</v>
      </c>
      <c r="CQ511" s="197" t="n">
        <v>20000.0</v>
      </c>
      <c r="CR511" s="197" t="n">
        <v>5000.0</v>
      </c>
      <c r="CS511" s="197" t="n">
        <v>0.0</v>
      </c>
      <c r="CT511" s="197" t="n">
        <v>0.0</v>
      </c>
      <c r="CU511" s="197" t="n">
        <v>1357.8211669921875</v>
      </c>
    </row>
    <row r="512" spans="2:99">
      <c r="B512" s="122" t="s">
        <v>912</v>
      </c>
      <c r="C512" s="197" t="n">
        <v>4552.0</v>
      </c>
      <c r="D512" s="197" t="n">
        <v>3538.0</v>
      </c>
      <c r="E512" s="197" t="n">
        <v>975.0</v>
      </c>
      <c r="F512" s="122" t="s">
        <v>912</v>
      </c>
      <c r="G512" s="197" t="n">
        <v>4552.0</v>
      </c>
      <c r="H512" s="197" t="n">
        <v>3538.0</v>
      </c>
      <c r="I512" s="197" t="n">
        <v>975.0</v>
      </c>
      <c r="J512" s="197" t="n">
        <v>449.4158020019531</v>
      </c>
      <c r="K512" s="197" t="n">
        <v>300.2737121582031</v>
      </c>
      <c r="L512" s="197" t="n">
        <v>800.0</v>
      </c>
      <c r="M512" s="197" t="n">
        <v>800.0</v>
      </c>
      <c r="N512" s="197" t="n">
        <v>700.0</v>
      </c>
      <c r="O512" s="197" t="n">
        <v>700.0</v>
      </c>
      <c r="P512" s="197" t="n">
        <v>700.0</v>
      </c>
      <c r="Q512" s="197" t="n">
        <v>29371.939453125</v>
      </c>
      <c r="R512" s="197" t="n">
        <v>4730.64697265625</v>
      </c>
      <c r="S512" s="197" t="n">
        <v>0.0</v>
      </c>
      <c r="T512" s="197" t="n">
        <v>0.0</v>
      </c>
      <c r="U512" s="197" t="n">
        <v>294.5675354003906</v>
      </c>
      <c r="V512" s="197" t="n">
        <v>22774.32421875</v>
      </c>
      <c r="W512" s="197" t="n">
        <v>11344.6259765625</v>
      </c>
      <c r="X512" s="197" t="n">
        <v>11429.697265625</v>
      </c>
      <c r="Y512" s="197" t="n">
        <v>0.0</v>
      </c>
      <c r="Z512" s="197" t="n">
        <v>11112.9033203125</v>
      </c>
      <c r="AA512" s="197" t="n">
        <v>1.0</v>
      </c>
      <c r="AB512" s="197" t="n">
        <v>0.0</v>
      </c>
      <c r="AC512" s="197" t="n">
        <v>0.0</v>
      </c>
      <c r="AD512" s="197" t="n">
        <v>0.3499999940395355</v>
      </c>
      <c r="AE512" s="197" t="n">
        <v>13077.9560546875</v>
      </c>
      <c r="AF512" s="197" t="n">
        <v>2710.872802734375</v>
      </c>
      <c r="AG512" s="197" t="n">
        <v>2144.75439453125</v>
      </c>
      <c r="AH512" s="197" t="n">
        <v>6541.2216796875</v>
      </c>
      <c r="AI512" s="197" t="n">
        <v>5016.63134765625</v>
      </c>
      <c r="AJ512" s="197" t="n">
        <v>2621.0341796875</v>
      </c>
      <c r="AK512" s="197" t="n">
        <v>2832.689697265625</v>
      </c>
      <c r="AL512" s="197" t="n">
        <v>6680.0</v>
      </c>
      <c r="AM512" s="197" t="n">
        <v>4459.017578125</v>
      </c>
      <c r="AN512" s="197" t="n">
        <v>1600.0</v>
      </c>
      <c r="AO512" s="197" t="n">
        <v>700.0</v>
      </c>
      <c r="AP512" s="197" t="n">
        <v>800.0</v>
      </c>
      <c r="AQ512" s="197" t="n">
        <v>458.4108581542969</v>
      </c>
      <c r="AR512" s="197" t="n">
        <v>1067.0</v>
      </c>
      <c r="AS512" s="197" t="n">
        <v>0.0</v>
      </c>
      <c r="AT512" s="197" t="n">
        <v>999999.0</v>
      </c>
      <c r="AU512" s="197" t="n">
        <v>0.0</v>
      </c>
      <c r="AV512" s="197" t="n">
        <v>999999.0</v>
      </c>
      <c r="AW512" s="197" t="n">
        <v>0.0</v>
      </c>
      <c r="AX512" s="197" t="n">
        <v>0.0</v>
      </c>
      <c r="AY512" s="197" t="n">
        <v>999993.0</v>
      </c>
      <c r="AZ512" s="197" t="n">
        <v>0.0</v>
      </c>
      <c r="BA512" s="197" t="n">
        <v>999999.0</v>
      </c>
      <c r="BB512" s="197" t="n">
        <v>0.0</v>
      </c>
      <c r="BC512" s="197" t="n">
        <v>0.0</v>
      </c>
      <c r="BD512" s="197" t="n">
        <v>0.0</v>
      </c>
      <c r="BE512" s="197" t="n">
        <v>0.0</v>
      </c>
      <c r="BF512" s="197" t="n">
        <v>999999.0</v>
      </c>
      <c r="BG512" s="197" t="n">
        <v>999999.0</v>
      </c>
      <c r="BH512" s="197" t="n">
        <v>999999.0</v>
      </c>
      <c r="BI512" s="197" t="n">
        <v>0.0</v>
      </c>
      <c r="BJ512" s="197" t="n">
        <v>999999.0</v>
      </c>
      <c r="BK512" s="197" t="n">
        <v>999999.0</v>
      </c>
      <c r="BL512" s="197" t="n">
        <v>999999.0</v>
      </c>
      <c r="BM512" s="197" t="n">
        <v>0.0</v>
      </c>
      <c r="BN512" s="197" t="n">
        <v>0.0</v>
      </c>
      <c r="BO512" s="197" t="n">
        <v>0.0</v>
      </c>
      <c r="BP512" s="197" t="n">
        <v>0.0</v>
      </c>
      <c r="BQ512" s="197" t="n">
        <v>999999.0</v>
      </c>
      <c r="BR512" s="197" t="n">
        <v>0.0</v>
      </c>
      <c r="BS512" s="197" t="n">
        <v>999999.0</v>
      </c>
      <c r="BT512" s="197" t="n">
        <v>0.0</v>
      </c>
      <c r="BU512" s="197" t="n">
        <v>251.06053161621094</v>
      </c>
      <c r="BV512" s="197" t="n">
        <v>231.80419921875</v>
      </c>
      <c r="BW512" s="197" t="n">
        <v>450.0</v>
      </c>
      <c r="BX512" s="197" t="n">
        <v>199.33746337890625</v>
      </c>
      <c r="BY512" s="197" t="n">
        <v>175.4839630126953</v>
      </c>
      <c r="BZ512" s="197" t="n">
        <v>450.0</v>
      </c>
      <c r="CA512" s="197" t="n">
        <v>584.4328002929688</v>
      </c>
      <c r="CB512" s="197" t="n">
        <v>287.7791442871094</v>
      </c>
      <c r="CC512" s="197" t="n">
        <v>631.5789184570312</v>
      </c>
      <c r="CD512" s="197" t="n">
        <v>209.54571533203125</v>
      </c>
      <c r="CE512" s="197" t="n">
        <v>229.1057586669922</v>
      </c>
      <c r="CF512" s="197" t="n">
        <v>11000.0</v>
      </c>
      <c r="CG512" s="197" t="n">
        <v>0.0</v>
      </c>
      <c r="CH512" s="197" t="n">
        <v>1000.0</v>
      </c>
      <c r="CI512" s="197" t="n">
        <v>991.21728515625</v>
      </c>
      <c r="CJ512" s="197" t="n">
        <v>1991.21728515625</v>
      </c>
      <c r="CK512" s="197" t="n">
        <v>20000.0</v>
      </c>
      <c r="CL512" s="197" t="n">
        <v>2274.193603515625</v>
      </c>
      <c r="CM512" s="197" t="n">
        <v>20000.0</v>
      </c>
      <c r="CN512" s="197" t="n">
        <v>20000.0</v>
      </c>
      <c r="CO512" s="197" t="n">
        <v>20000.0</v>
      </c>
      <c r="CP512" s="197" t="n">
        <v>20000.0</v>
      </c>
      <c r="CQ512" s="197" t="n">
        <v>20000.0</v>
      </c>
      <c r="CR512" s="197" t="n">
        <v>5000.0</v>
      </c>
      <c r="CS512" s="197" t="n">
        <v>0.0</v>
      </c>
      <c r="CT512" s="197" t="n">
        <v>0.0</v>
      </c>
      <c r="CU512" s="197" t="n">
        <v>1182.6617431640625</v>
      </c>
    </row>
    <row r="513" spans="2:99">
      <c r="B513" s="122" t="s">
        <v>913</v>
      </c>
      <c r="C513" s="197" t="n">
        <v>4500.0</v>
      </c>
      <c r="D513" s="197" t="n">
        <v>3538.0</v>
      </c>
      <c r="E513" s="197" t="n">
        <v>975.0</v>
      </c>
      <c r="F513" s="122" t="s">
        <v>913</v>
      </c>
      <c r="G513" s="197" t="n">
        <v>4357.89892578125</v>
      </c>
      <c r="H513" s="197" t="n">
        <v>3538.0</v>
      </c>
      <c r="I513" s="197" t="n">
        <v>975.0</v>
      </c>
      <c r="J513" s="197" t="n">
        <v>272.87640380859375</v>
      </c>
      <c r="K513" s="197" t="n">
        <v>117.94845581054688</v>
      </c>
      <c r="L513" s="197" t="n">
        <v>2665.862060546875</v>
      </c>
      <c r="M513" s="197" t="n">
        <v>2665.862060546875</v>
      </c>
      <c r="N513" s="197" t="n">
        <v>2665.862060546875</v>
      </c>
      <c r="O513" s="197" t="n">
        <v>2665.862060546875</v>
      </c>
      <c r="P513" s="197" t="n">
        <v>2665.862060546875</v>
      </c>
      <c r="Q513" s="197" t="n">
        <v>16074.408203125</v>
      </c>
      <c r="R513" s="197" t="n">
        <v>2608.894775390625</v>
      </c>
      <c r="S513" s="197" t="n">
        <v>0.0</v>
      </c>
      <c r="T513" s="197" t="n">
        <v>0.0</v>
      </c>
      <c r="U513" s="197" t="n">
        <v>-97.6682357788086</v>
      </c>
      <c r="V513" s="197" t="n">
        <v>5536.58544921875</v>
      </c>
      <c r="W513" s="197" t="n">
        <v>4636.10888671875</v>
      </c>
      <c r="X513" s="197" t="n">
        <v>900.476318359375</v>
      </c>
      <c r="Y513" s="197" t="n">
        <v>0.0</v>
      </c>
      <c r="Z513" s="197" t="n">
        <v>5093.75</v>
      </c>
      <c r="AA513" s="197" t="n">
        <v>1.0</v>
      </c>
      <c r="AB513" s="197" t="n">
        <v>0.0</v>
      </c>
      <c r="AC513" s="197" t="n">
        <v>0.0</v>
      </c>
      <c r="AD513" s="197" t="n">
        <v>0.3499999940395355</v>
      </c>
      <c r="AE513" s="197" t="n">
        <v>7088.3271484375</v>
      </c>
      <c r="AF513" s="197" t="n">
        <v>0.0</v>
      </c>
      <c r="AG513" s="197" t="n">
        <v>5522.4423828125</v>
      </c>
      <c r="AH513" s="197" t="n">
        <v>4430.408203125</v>
      </c>
      <c r="AI513" s="197" t="n">
        <v>3038.88232421875</v>
      </c>
      <c r="AJ513" s="197" t="n">
        <v>1488.11865234375</v>
      </c>
      <c r="AK513" s="197" t="n">
        <v>1496.910888671875</v>
      </c>
      <c r="AL513" s="197" t="n">
        <v>6680.0</v>
      </c>
      <c r="AM513" s="197" t="n">
        <v>4472.66796875</v>
      </c>
      <c r="AN513" s="197" t="n">
        <v>0.0</v>
      </c>
      <c r="AO513" s="197" t="n">
        <v>0.0</v>
      </c>
      <c r="AP513" s="197" t="n">
        <v>0.0</v>
      </c>
      <c r="AQ513" s="197" t="n">
        <v>312.4869689941406</v>
      </c>
      <c r="AR513" s="197" t="n">
        <v>1067.0</v>
      </c>
      <c r="AS513" s="197" t="n">
        <v>1.4954297542572021</v>
      </c>
      <c r="AT513" s="197" t="n">
        <v>-6590.3955078125</v>
      </c>
      <c r="AU513" s="197" t="n">
        <v>0.0</v>
      </c>
      <c r="AV513" s="197" t="n">
        <v>999999.0</v>
      </c>
      <c r="AW513" s="197" t="n">
        <v>0.0</v>
      </c>
      <c r="AX513" s="197" t="n">
        <v>0.0</v>
      </c>
      <c r="AY513" s="197" t="n">
        <v>999993.5</v>
      </c>
      <c r="AZ513" s="197" t="n">
        <v>0.0</v>
      </c>
      <c r="BA513" s="197" t="n">
        <v>999999.0</v>
      </c>
      <c r="BB513" s="197" t="n">
        <v>0.0</v>
      </c>
      <c r="BC513" s="197" t="n">
        <v>0.0</v>
      </c>
      <c r="BD513" s="197" t="n">
        <v>0.0</v>
      </c>
      <c r="BE513" s="197" t="n">
        <v>0.0</v>
      </c>
      <c r="BF513" s="197" t="n">
        <v>999999.0</v>
      </c>
      <c r="BG513" s="197" t="n">
        <v>999999.0</v>
      </c>
      <c r="BH513" s="197" t="n">
        <v>999999.0</v>
      </c>
      <c r="BI513" s="197" t="n">
        <v>0.0</v>
      </c>
      <c r="BJ513" s="197" t="n">
        <v>999999.0</v>
      </c>
      <c r="BK513" s="197" t="n">
        <v>999999.0</v>
      </c>
      <c r="BL513" s="197" t="n">
        <v>999999.0</v>
      </c>
      <c r="BM513" s="197" t="n">
        <v>0.0</v>
      </c>
      <c r="BN513" s="197" t="n">
        <v>0.0</v>
      </c>
      <c r="BO513" s="197" t="n">
        <v>0.0</v>
      </c>
      <c r="BP513" s="197" t="n">
        <v>0.0</v>
      </c>
      <c r="BQ513" s="197" t="n">
        <v>999999.0</v>
      </c>
      <c r="BR513" s="197" t="n">
        <v>0.0</v>
      </c>
      <c r="BS513" s="197" t="n">
        <v>999999.0</v>
      </c>
      <c r="BT513" s="197" t="n">
        <v>0.0</v>
      </c>
      <c r="BU513" s="197" t="n">
        <v>248.44598388671875</v>
      </c>
      <c r="BV513" s="197" t="n">
        <v>251.14674377441406</v>
      </c>
      <c r="BW513" s="197" t="n">
        <v>450.0</v>
      </c>
      <c r="BX513" s="197" t="n">
        <v>219.80506896972656</v>
      </c>
      <c r="BY513" s="197" t="n">
        <v>200.229248046875</v>
      </c>
      <c r="BZ513" s="197" t="n">
        <v>450.0</v>
      </c>
      <c r="CA513" s="197" t="n">
        <v>362.2462158203125</v>
      </c>
      <c r="CB513" s="197" t="n">
        <v>593.7300415039062</v>
      </c>
      <c r="CC513" s="197" t="n">
        <v>631.5789184570312</v>
      </c>
      <c r="CD513" s="197" t="n">
        <v>209.98692321777344</v>
      </c>
      <c r="CE513" s="197" t="n">
        <v>209.00355529785156</v>
      </c>
      <c r="CF513" s="197" t="n">
        <v>99000.0</v>
      </c>
      <c r="CG513" s="197" t="n">
        <v>0.0</v>
      </c>
      <c r="CH513" s="197" t="n">
        <v>2500.0</v>
      </c>
      <c r="CI513" s="197" t="n">
        <v>2000.0</v>
      </c>
      <c r="CJ513" s="197" t="n">
        <v>4500.0</v>
      </c>
      <c r="CK513" s="197" t="n">
        <v>20000.0</v>
      </c>
      <c r="CL513" s="197" t="n">
        <v>20000.0</v>
      </c>
      <c r="CM513" s="197" t="n">
        <v>20000.0</v>
      </c>
      <c r="CN513" s="197" t="n">
        <v>20000.0</v>
      </c>
      <c r="CO513" s="197" t="n">
        <v>20000.0</v>
      </c>
      <c r="CP513" s="197" t="n">
        <v>20000.0</v>
      </c>
      <c r="CQ513" s="197" t="n">
        <v>20000.0</v>
      </c>
      <c r="CR513" s="197" t="n">
        <v>5000.0</v>
      </c>
      <c r="CS513" s="197" t="n">
        <v>26.0</v>
      </c>
      <c r="CT513" s="197" t="n">
        <v>26.0</v>
      </c>
      <c r="CU513" s="197" t="n">
        <v>652.2236938476562</v>
      </c>
    </row>
    <row r="514" spans="2:99">
      <c r="B514" s="122" t="s">
        <v>914</v>
      </c>
      <c r="C514" s="197" t="n">
        <v>4150.0</v>
      </c>
      <c r="D514" s="197" t="n">
        <v>3538.0</v>
      </c>
      <c r="E514" s="197" t="n">
        <v>950.0</v>
      </c>
      <c r="F514" s="122" t="s">
        <v>914</v>
      </c>
      <c r="G514" s="197" t="n">
        <v>3954.89208984375</v>
      </c>
      <c r="H514" s="197" t="n">
        <v>2985.83935546875</v>
      </c>
      <c r="I514" s="197" t="n">
        <v>772.000732421875</v>
      </c>
      <c r="J514" s="197" t="n">
        <v>176.26507568359375</v>
      </c>
      <c r="K514" s="197" t="n">
        <v>151.476806640625</v>
      </c>
      <c r="L514" s="197" t="n">
        <v>4500.0244140625</v>
      </c>
      <c r="M514" s="197" t="n">
        <v>4500.0244140625</v>
      </c>
      <c r="N514" s="197" t="n">
        <v>6680.0</v>
      </c>
      <c r="O514" s="197" t="n">
        <v>6680.0</v>
      </c>
      <c r="P514" s="197" t="n">
        <v>6680.0</v>
      </c>
      <c r="Q514" s="197" t="n">
        <v>20850.6796875</v>
      </c>
      <c r="R514" s="197" t="n">
        <v>1882.5020751953125</v>
      </c>
      <c r="S514" s="197" t="n">
        <v>0.0</v>
      </c>
      <c r="T514" s="197" t="n">
        <v>0.0</v>
      </c>
      <c r="U514" s="197" t="n">
        <v>-58.74738311767578</v>
      </c>
      <c r="V514" s="197" t="n">
        <v>0.0</v>
      </c>
      <c r="W514" s="197" t="n">
        <v>0.0</v>
      </c>
      <c r="X514" s="197" t="n">
        <v>0.0</v>
      </c>
      <c r="Y514" s="197" t="n">
        <v>0.0</v>
      </c>
      <c r="Z514" s="197" t="n">
        <v>8000.0</v>
      </c>
      <c r="AA514" s="197" t="n">
        <v>0.0</v>
      </c>
      <c r="AB514" s="197" t="n">
        <v>0.0</v>
      </c>
      <c r="AC514" s="197" t="n">
        <v>0.0</v>
      </c>
      <c r="AD514" s="197" t="n">
        <v>0.6499999761581421</v>
      </c>
      <c r="AE514" s="197" t="n">
        <v>15299.6611328125</v>
      </c>
      <c r="AF514" s="197" t="n">
        <v>740.408203125</v>
      </c>
      <c r="AG514" s="197" t="n">
        <v>8814.671875</v>
      </c>
      <c r="AH514" s="197" t="n">
        <v>4571.6796875</v>
      </c>
      <c r="AI514" s="197" t="n">
        <v>3250.0</v>
      </c>
      <c r="AJ514" s="197" t="n">
        <v>8115.58447265625</v>
      </c>
      <c r="AK514" s="197" t="n">
        <v>7908.9697265625</v>
      </c>
      <c r="AL514" s="197" t="n">
        <v>6680.0</v>
      </c>
      <c r="AM514" s="197" t="n">
        <v>4500.0244140625</v>
      </c>
      <c r="AN514" s="197" t="n">
        <v>0.0</v>
      </c>
      <c r="AO514" s="197" t="n">
        <v>0.0</v>
      </c>
      <c r="AP514" s="197" t="n">
        <v>0.0</v>
      </c>
      <c r="AQ514" s="197" t="n">
        <v>226.44085693359375</v>
      </c>
      <c r="AR514" s="197" t="n">
        <v>1059.051513671875</v>
      </c>
      <c r="AS514" s="197" t="n">
        <v>0.9308311343193054</v>
      </c>
      <c r="AT514" s="197" t="n">
        <v>-7832.248046875</v>
      </c>
      <c r="AU514" s="197" t="n">
        <v>8414.251953125</v>
      </c>
      <c r="AV514" s="197" t="n">
        <v>11738.994140625</v>
      </c>
      <c r="AW514" s="197" t="n">
        <v>7560.78662109375</v>
      </c>
      <c r="AX514" s="197" t="n">
        <v>1.2288848161697388</v>
      </c>
      <c r="AY514" s="197" t="n">
        <v>-8913.6171875</v>
      </c>
      <c r="AZ514" s="197" t="n">
        <v>0.0</v>
      </c>
      <c r="BA514" s="197" t="n">
        <v>16924.369140625</v>
      </c>
      <c r="BB514" s="197" t="n">
        <v>3486.85546875</v>
      </c>
      <c r="BC514" s="197" t="n">
        <v>0.0</v>
      </c>
      <c r="BD514" s="197" t="n">
        <v>0.0</v>
      </c>
      <c r="BE514" s="197" t="n">
        <v>0.4312995970249176</v>
      </c>
      <c r="BF514" s="197" t="n">
        <v>999998.0</v>
      </c>
      <c r="BG514" s="197" t="n">
        <v>999998.0</v>
      </c>
      <c r="BH514" s="197" t="n">
        <v>9033.7685546875</v>
      </c>
      <c r="BI514" s="197" t="n">
        <v>0.0</v>
      </c>
      <c r="BJ514" s="197" t="n">
        <v>999999.0</v>
      </c>
      <c r="BK514" s="197" t="n">
        <v>999999.0</v>
      </c>
      <c r="BL514" s="197" t="n">
        <v>18102.08203125</v>
      </c>
      <c r="BM514" s="197" t="n">
        <v>0.0</v>
      </c>
      <c r="BN514" s="197" t="n">
        <v>0.0</v>
      </c>
      <c r="BO514" s="197" t="n">
        <v>-7888.01171875</v>
      </c>
      <c r="BP514" s="197" t="n">
        <v>0.0</v>
      </c>
      <c r="BQ514" s="197" t="n">
        <v>999999.0</v>
      </c>
      <c r="BR514" s="197" t="n">
        <v>0.0</v>
      </c>
      <c r="BS514" s="197" t="n">
        <v>999999.0</v>
      </c>
      <c r="BT514" s="197" t="n">
        <v>0.0</v>
      </c>
      <c r="BU514" s="197" t="n">
        <v>191.60765075683594</v>
      </c>
      <c r="BV514" s="197" t="n">
        <v>248.4983367919922</v>
      </c>
      <c r="BW514" s="197" t="n">
        <v>450.0</v>
      </c>
      <c r="BX514" s="197" t="n">
        <v>222.63580322265625</v>
      </c>
      <c r="BY514" s="197" t="n">
        <v>221.0421600341797</v>
      </c>
      <c r="BZ514" s="197" t="n">
        <v>450.0</v>
      </c>
      <c r="CA514" s="197" t="n">
        <v>242.20323181152344</v>
      </c>
      <c r="CB514" s="197" t="n">
        <v>360.75799560546875</v>
      </c>
      <c r="CC514" s="197" t="n">
        <v>631.5789184570312</v>
      </c>
      <c r="CD514" s="197" t="n">
        <v>577.8627319335938</v>
      </c>
      <c r="CE514" s="197" t="n">
        <v>210.27487182617188</v>
      </c>
      <c r="CF514" s="197" t="n">
        <v>99000.0</v>
      </c>
      <c r="CG514" s="197" t="n">
        <v>20425.05078125</v>
      </c>
      <c r="CH514" s="197" t="n">
        <v>6680.0</v>
      </c>
      <c r="CI514" s="197" t="n">
        <v>4500.0244140625</v>
      </c>
      <c r="CJ514" s="197" t="n">
        <v>11180.0244140625</v>
      </c>
      <c r="CK514" s="197" t="n">
        <v>20000.0</v>
      </c>
      <c r="CL514" s="197" t="n">
        <v>20000.0</v>
      </c>
      <c r="CM514" s="197" t="n">
        <v>20000.0</v>
      </c>
      <c r="CN514" s="197" t="n">
        <v>20000.0</v>
      </c>
      <c r="CO514" s="197" t="n">
        <v>20000.0</v>
      </c>
      <c r="CP514" s="197" t="n">
        <v>20000.0</v>
      </c>
      <c r="CQ514" s="197" t="n">
        <v>20000.0</v>
      </c>
      <c r="CR514" s="197" t="n">
        <v>5000.0</v>
      </c>
      <c r="CS514" s="197" t="n">
        <v>31.0</v>
      </c>
      <c r="CT514" s="197" t="n">
        <v>31.0</v>
      </c>
      <c r="CU514" s="197" t="n">
        <v>470.6255187988281</v>
      </c>
    </row>
    <row r="515" spans="2:99">
      <c r="B515" s="122" t="s">
        <v>915</v>
      </c>
      <c r="C515" s="197" t="n">
        <v>3700.0</v>
      </c>
      <c r="D515" s="197" t="n">
        <v>3538.0</v>
      </c>
      <c r="E515" s="197" t="n">
        <v>800.0</v>
      </c>
      <c r="F515" s="122" t="s">
        <v>915</v>
      </c>
      <c r="G515" s="197" t="n">
        <v>3673.92333984375</v>
      </c>
      <c r="H515" s="197" t="n">
        <v>2583.60009765625</v>
      </c>
      <c r="I515" s="197" t="n">
        <v>764.0361938476562</v>
      </c>
      <c r="J515" s="197" t="n">
        <v>128.6205291748047</v>
      </c>
      <c r="K515" s="197" t="n">
        <v>215.8439178466797</v>
      </c>
      <c r="L515" s="197" t="n">
        <v>4475.91552734375</v>
      </c>
      <c r="M515" s="197" t="n">
        <v>4475.91552734375</v>
      </c>
      <c r="N515" s="197" t="n">
        <v>6680.0</v>
      </c>
      <c r="O515" s="197" t="n">
        <v>6084.64111328125</v>
      </c>
      <c r="P515" s="197" t="n">
        <v>6680.0</v>
      </c>
      <c r="Q515" s="197" t="n">
        <v>15687.64453125</v>
      </c>
      <c r="R515" s="197" t="n">
        <v>1716.655029296875</v>
      </c>
      <c r="S515" s="197" t="n">
        <v>0.0</v>
      </c>
      <c r="T515" s="197" t="n">
        <v>0.0</v>
      </c>
      <c r="U515" s="197" t="n">
        <v>-97.06092071533203</v>
      </c>
      <c r="V515" s="197" t="n">
        <v>0.0</v>
      </c>
      <c r="W515" s="197" t="n">
        <v>0.0</v>
      </c>
      <c r="X515" s="197" t="n">
        <v>0.0</v>
      </c>
      <c r="Y515" s="197" t="n">
        <v>0.0</v>
      </c>
      <c r="Z515" s="197" t="n">
        <v>4000.0</v>
      </c>
      <c r="AA515" s="197" t="n">
        <v>0.0</v>
      </c>
      <c r="AB515" s="197" t="n">
        <v>595.359130859375</v>
      </c>
      <c r="AC515" s="197" t="n">
        <v>0.0</v>
      </c>
      <c r="AD515" s="197" t="n">
        <v>0.6499999761581421</v>
      </c>
      <c r="AE515" s="197" t="n">
        <v>11796.5458984375</v>
      </c>
      <c r="AF515" s="197" t="n">
        <v>0.0</v>
      </c>
      <c r="AG515" s="197" t="n">
        <v>6338.40283203125</v>
      </c>
      <c r="AH515" s="197" t="n">
        <v>1329.6741943359375</v>
      </c>
      <c r="AI515" s="197" t="n">
        <v>0.0</v>
      </c>
      <c r="AJ515" s="197" t="n">
        <v>5604.8916015625</v>
      </c>
      <c r="AK515" s="197" t="n">
        <v>5601.4404296875</v>
      </c>
      <c r="AL515" s="197" t="n">
        <v>6680.0</v>
      </c>
      <c r="AM515" s="197" t="n">
        <v>4475.91552734375</v>
      </c>
      <c r="AN515" s="197" t="n">
        <v>0.0</v>
      </c>
      <c r="AO515" s="197" t="n">
        <v>0.0</v>
      </c>
      <c r="AP515" s="197" t="n">
        <v>0.0</v>
      </c>
      <c r="AQ515" s="197" t="n">
        <v>124.43072509765625</v>
      </c>
      <c r="AR515" s="197" t="n">
        <v>1025.523193359375</v>
      </c>
      <c r="AS515" s="197" t="n">
        <v>0.7556611895561218</v>
      </c>
      <c r="AT515" s="197" t="n">
        <v>-339.6436462402344</v>
      </c>
      <c r="AU515" s="197" t="n">
        <v>449.46551513671875</v>
      </c>
      <c r="AV515" s="197" t="n">
        <v>11635.6591796875</v>
      </c>
      <c r="AW515" s="197" t="n">
        <v>3521.287353515625</v>
      </c>
      <c r="AX515" s="197" t="n">
        <v>1.2286772727966309</v>
      </c>
      <c r="AY515" s="197" t="n">
        <v>-3557.846435546875</v>
      </c>
      <c r="AZ515" s="197" t="n">
        <v>0.0</v>
      </c>
      <c r="BA515" s="197" t="n">
        <v>15913.5556640625</v>
      </c>
      <c r="BB515" s="197" t="n">
        <v>283.9896545410156</v>
      </c>
      <c r="BC515" s="197" t="n">
        <v>0.0</v>
      </c>
      <c r="BD515" s="197" t="n">
        <v>0.4965619444847107</v>
      </c>
      <c r="BE515" s="197" t="n">
        <v>0.5283271670341492</v>
      </c>
      <c r="BF515" s="197" t="n">
        <v>999998.0</v>
      </c>
      <c r="BG515" s="197" t="n">
        <v>4563.15234375</v>
      </c>
      <c r="BH515" s="197" t="n">
        <v>4269.42578125</v>
      </c>
      <c r="BI515" s="197" t="n">
        <v>0.0</v>
      </c>
      <c r="BJ515" s="197" t="n">
        <v>999999.0</v>
      </c>
      <c r="BK515" s="197" t="n">
        <v>12432.392578125</v>
      </c>
      <c r="BL515" s="197" t="n">
        <v>12642.064453125</v>
      </c>
      <c r="BM515" s="197" t="n">
        <v>0.0</v>
      </c>
      <c r="BN515" s="197" t="n">
        <v>1585.52294921875</v>
      </c>
      <c r="BO515" s="197" t="n">
        <v>1343.2205810546875</v>
      </c>
      <c r="BP515" s="197" t="n">
        <v>0.0</v>
      </c>
      <c r="BQ515" s="197" t="n">
        <v>999999.0</v>
      </c>
      <c r="BR515" s="197" t="n">
        <v>0.0</v>
      </c>
      <c r="BS515" s="197" t="n">
        <v>999999.0</v>
      </c>
      <c r="BT515" s="197" t="n">
        <v>0.0</v>
      </c>
      <c r="BU515" s="197" t="n">
        <v>419.8095703125</v>
      </c>
      <c r="BV515" s="197" t="n">
        <v>194.24014282226562</v>
      </c>
      <c r="BW515" s="197" t="n">
        <v>1350.0</v>
      </c>
      <c r="BX515" s="197" t="n">
        <v>295.6320495605469</v>
      </c>
      <c r="BY515" s="197" t="n">
        <v>223.703857421875</v>
      </c>
      <c r="BZ515" s="197" t="n">
        <v>1650.0</v>
      </c>
      <c r="CA515" s="197" t="n">
        <v>235.54766845703125</v>
      </c>
      <c r="CB515" s="197" t="n">
        <v>242.736083984375</v>
      </c>
      <c r="CC515" s="197" t="n">
        <v>631.5789184570312</v>
      </c>
      <c r="CD515" s="197" t="n">
        <v>2031.360595703125</v>
      </c>
      <c r="CE515" s="197" t="n">
        <v>612.4119873046875</v>
      </c>
      <c r="CF515" s="197" t="n">
        <v>99000.0</v>
      </c>
      <c r="CG515" s="197" t="n">
        <v>15052.77734375</v>
      </c>
      <c r="CH515" s="197" t="n">
        <v>6680.0</v>
      </c>
      <c r="CI515" s="197" t="n">
        <v>4475.91552734375</v>
      </c>
      <c r="CJ515" s="197" t="n">
        <v>11155.9150390625</v>
      </c>
      <c r="CK515" s="197" t="n">
        <v>20000.0</v>
      </c>
      <c r="CL515" s="197" t="n">
        <v>20000.0</v>
      </c>
      <c r="CM515" s="197" t="n">
        <v>20000.0</v>
      </c>
      <c r="CN515" s="197" t="n">
        <v>20000.0</v>
      </c>
      <c r="CO515" s="197" t="n">
        <v>20000.0</v>
      </c>
      <c r="CP515" s="197" t="n">
        <v>20000.0</v>
      </c>
      <c r="CQ515" s="197" t="n">
        <v>20000.0</v>
      </c>
      <c r="CR515" s="197" t="n">
        <v>5000.0</v>
      </c>
      <c r="CS515" s="197" t="n">
        <v>31.0</v>
      </c>
      <c r="CT515" s="197" t="n">
        <v>31.0</v>
      </c>
      <c r="CU515" s="197" t="n">
        <v>429.16375732421875</v>
      </c>
    </row>
    <row r="516" spans="2:99">
      <c r="B516" s="122" t="s">
        <v>917</v>
      </c>
      <c r="C516" s="197" t="n">
        <v>3400.0</v>
      </c>
      <c r="D516" s="197" t="n">
        <v>3350.0</v>
      </c>
      <c r="E516" s="197" t="n">
        <v>650.0</v>
      </c>
      <c r="F516" s="122" t="s">
        <v>917</v>
      </c>
      <c r="G516" s="197" t="n">
        <v>3252.913818359375</v>
      </c>
      <c r="H516" s="197" t="n">
        <v>2093.477783203125</v>
      </c>
      <c r="I516" s="197" t="n">
        <v>600.0</v>
      </c>
      <c r="J516" s="197" t="n">
        <v>179.82908630371094</v>
      </c>
      <c r="K516" s="197" t="n">
        <v>333.21453857421875</v>
      </c>
      <c r="L516" s="197" t="n">
        <v>4390.34619140625</v>
      </c>
      <c r="M516" s="197" t="n">
        <v>4390.34619140625</v>
      </c>
      <c r="N516" s="197" t="n">
        <v>5811.62353515625</v>
      </c>
      <c r="O516" s="197" t="n">
        <v>5811.62353515625</v>
      </c>
      <c r="P516" s="197" t="n">
        <v>5811.62353515625</v>
      </c>
      <c r="Q516" s="197" t="n">
        <v>29042.25390625</v>
      </c>
      <c r="R516" s="197" t="n">
        <v>2109.036376953125</v>
      </c>
      <c r="S516" s="197" t="n">
        <v>0.0</v>
      </c>
      <c r="T516" s="197" t="n">
        <v>0.0</v>
      </c>
      <c r="U516" s="197" t="n">
        <v>-78.09642028808594</v>
      </c>
      <c r="V516" s="197" t="n">
        <v>0.19671586155891418</v>
      </c>
      <c r="W516" s="197" t="n">
        <v>0.19671586155891418</v>
      </c>
      <c r="X516" s="197" t="n">
        <v>0.0</v>
      </c>
      <c r="Y516" s="197" t="n">
        <v>0.0</v>
      </c>
      <c r="Z516" s="197" t="n">
        <v>20078.125</v>
      </c>
      <c r="AA516" s="197" t="n">
        <v>0.0</v>
      </c>
      <c r="AB516" s="197" t="n">
        <v>0.0</v>
      </c>
      <c r="AC516" s="197" t="n">
        <v>0.0</v>
      </c>
      <c r="AD516" s="197" t="n">
        <v>0.6499999761581421</v>
      </c>
      <c r="AE516" s="197" t="n">
        <v>20694.65625</v>
      </c>
      <c r="AF516" s="197" t="n">
        <v>5704.74853515625</v>
      </c>
      <c r="AG516" s="197" t="n">
        <v>8838.3037109375</v>
      </c>
      <c r="AH516" s="197" t="n">
        <v>4108.82958984375</v>
      </c>
      <c r="AI516" s="197" t="n">
        <v>2958.440673828125</v>
      </c>
      <c r="AJ516" s="197" t="n">
        <v>9000.0</v>
      </c>
      <c r="AK516" s="197" t="n">
        <v>9114.5048828125</v>
      </c>
      <c r="AL516" s="197" t="n">
        <v>6680.0</v>
      </c>
      <c r="AM516" s="197" t="n">
        <v>4390.34619140625</v>
      </c>
      <c r="AN516" s="197" t="n">
        <v>0.0</v>
      </c>
      <c r="AO516" s="197" t="n">
        <v>0.0</v>
      </c>
      <c r="AP516" s="197" t="n">
        <v>0.0</v>
      </c>
      <c r="AQ516" s="197" t="n">
        <v>124.43072509765625</v>
      </c>
      <c r="AR516" s="197" t="n">
        <v>961.1560668945312</v>
      </c>
      <c r="AS516" s="197" t="n">
        <v>0.0</v>
      </c>
      <c r="AT516" s="197" t="n">
        <v>999999.0</v>
      </c>
      <c r="AU516" s="197" t="n">
        <v>0.0</v>
      </c>
      <c r="AV516" s="197" t="n">
        <v>999999.0</v>
      </c>
      <c r="AW516" s="197" t="n">
        <v>0.0</v>
      </c>
      <c r="AX516" s="197" t="n">
        <v>0.0</v>
      </c>
      <c r="AY516" s="197" t="n">
        <v>999999.0</v>
      </c>
      <c r="AZ516" s="197" t="n">
        <v>0.0</v>
      </c>
      <c r="BA516" s="197" t="n">
        <v>999999.0</v>
      </c>
      <c r="BB516" s="197" t="n">
        <v>0.0</v>
      </c>
      <c r="BC516" s="197" t="n">
        <v>0.0</v>
      </c>
      <c r="BD516" s="197" t="n">
        <v>0.5682379007339478</v>
      </c>
      <c r="BE516" s="197" t="n">
        <v>0.6513847708702087</v>
      </c>
      <c r="BF516" s="197" t="n">
        <v>999998.0</v>
      </c>
      <c r="BG516" s="197" t="n">
        <v>3712.65625</v>
      </c>
      <c r="BH516" s="197" t="n">
        <v>2928.07958984375</v>
      </c>
      <c r="BI516" s="197" t="n">
        <v>0.0</v>
      </c>
      <c r="BJ516" s="197" t="n">
        <v>999999.0</v>
      </c>
      <c r="BK516" s="197" t="n">
        <v>20273.1796875</v>
      </c>
      <c r="BL516" s="197" t="n">
        <v>21911.806640625</v>
      </c>
      <c r="BM516" s="197" t="n">
        <v>0.0</v>
      </c>
      <c r="BN516" s="197" t="n">
        <v>2442.06689453125</v>
      </c>
      <c r="BO516" s="197" t="n">
        <v>2188.81201171875</v>
      </c>
      <c r="BP516" s="197" t="n">
        <v>0.0</v>
      </c>
      <c r="BQ516" s="197" t="n">
        <v>999999.0</v>
      </c>
      <c r="BR516" s="197" t="n">
        <v>0.0</v>
      </c>
      <c r="BS516" s="197" t="n">
        <v>999999.0</v>
      </c>
      <c r="BT516" s="197" t="n">
        <v>0.0</v>
      </c>
      <c r="BU516" s="197" t="n">
        <v>1225.8465576171875</v>
      </c>
      <c r="BV516" s="197" t="n">
        <v>423.4842834472656</v>
      </c>
      <c r="BW516" s="197" t="n">
        <v>99000.0</v>
      </c>
      <c r="BX516" s="197" t="n">
        <v>774.8377685546875</v>
      </c>
      <c r="BY516" s="197" t="n">
        <v>296.3680114746094</v>
      </c>
      <c r="BZ516" s="197" t="n">
        <v>99000.0</v>
      </c>
      <c r="CA516" s="197" t="n">
        <v>454.2596740722656</v>
      </c>
      <c r="CB516" s="197" t="n">
        <v>236.01651000976562</v>
      </c>
      <c r="CC516" s="197" t="n">
        <v>964.9122924804688</v>
      </c>
      <c r="CD516" s="197" t="n">
        <v>4521.806640625</v>
      </c>
      <c r="CE516" s="197" t="n">
        <v>2007.390380859375</v>
      </c>
      <c r="CF516" s="197" t="n">
        <v>99000.0</v>
      </c>
      <c r="CG516" s="197" t="n">
        <v>11397.8388671875</v>
      </c>
      <c r="CH516" s="197" t="n">
        <v>6680.0</v>
      </c>
      <c r="CI516" s="197" t="n">
        <v>3566.953125</v>
      </c>
      <c r="CJ516" s="197" t="n">
        <v>10246.953125</v>
      </c>
      <c r="CK516" s="197" t="n">
        <v>20000.0</v>
      </c>
      <c r="CL516" s="197" t="n">
        <v>20000.0</v>
      </c>
      <c r="CM516" s="197" t="n">
        <v>20000.0</v>
      </c>
      <c r="CN516" s="197" t="n">
        <v>20000.0</v>
      </c>
      <c r="CO516" s="197" t="n">
        <v>20000.0</v>
      </c>
      <c r="CP516" s="197" t="n">
        <v>20000.0</v>
      </c>
      <c r="CQ516" s="197" t="n">
        <v>20000.0</v>
      </c>
      <c r="CR516" s="197" t="n">
        <v>5000.0</v>
      </c>
      <c r="CS516" s="197" t="n">
        <v>0.0</v>
      </c>
      <c r="CT516" s="197" t="n">
        <v>30.0</v>
      </c>
      <c r="CU516" s="197" t="n">
        <v>527.2590942382812</v>
      </c>
    </row>
    <row r="517" spans="2:99">
      <c r="B517" s="122" t="s">
        <v>918</v>
      </c>
      <c r="C517" s="197" t="n">
        <v>3250.0</v>
      </c>
      <c r="D517" s="197" t="n">
        <v>3163.0</v>
      </c>
      <c r="E517" s="197" t="n">
        <v>720.0</v>
      </c>
      <c r="F517" s="122" t="s">
        <v>918</v>
      </c>
      <c r="G517" s="197" t="n">
        <v>3200.0</v>
      </c>
      <c r="H517" s="197" t="n">
        <v>1970.1014404296875</v>
      </c>
      <c r="I517" s="197" t="n">
        <v>583.5185546875</v>
      </c>
      <c r="J517" s="197" t="n">
        <v>218.91632080078125</v>
      </c>
      <c r="K517" s="197" t="n">
        <v>380.8116760253906</v>
      </c>
      <c r="L517" s="197" t="n">
        <v>3439.412353515625</v>
      </c>
      <c r="M517" s="197" t="n">
        <v>3439.412353515625</v>
      </c>
      <c r="N517" s="197" t="n">
        <v>3439.412353515625</v>
      </c>
      <c r="O517" s="197" t="n">
        <v>3355.3916015625</v>
      </c>
      <c r="P517" s="197" t="n">
        <v>3355.3916015625</v>
      </c>
      <c r="Q517" s="197" t="n">
        <v>13839.861328125</v>
      </c>
      <c r="R517" s="197" t="n">
        <v>2582.229248046875</v>
      </c>
      <c r="S517" s="197" t="n">
        <v>0.0</v>
      </c>
      <c r="T517" s="197" t="n">
        <v>0.0</v>
      </c>
      <c r="U517" s="197" t="n">
        <v>-15.079620361328125</v>
      </c>
      <c r="V517" s="197" t="n">
        <v>0.0</v>
      </c>
      <c r="W517" s="197" t="n">
        <v>0.0</v>
      </c>
      <c r="X517" s="197" t="n">
        <v>0.0</v>
      </c>
      <c r="Y517" s="197" t="n">
        <v>0.0</v>
      </c>
      <c r="Z517" s="197" t="n">
        <v>8593.75</v>
      </c>
      <c r="AA517" s="197" t="n">
        <v>1.0</v>
      </c>
      <c r="AB517" s="197" t="n">
        <v>0.0</v>
      </c>
      <c r="AC517" s="197" t="n">
        <v>0.0</v>
      </c>
      <c r="AD517" s="197" t="n">
        <v>0.6499999761581421</v>
      </c>
      <c r="AE517" s="197" t="n">
        <v>10851.6748046875</v>
      </c>
      <c r="AF517" s="197" t="n">
        <v>1515.3541259765625</v>
      </c>
      <c r="AG517" s="197" t="n">
        <v>1913.12890625</v>
      </c>
      <c r="AH517" s="197" t="n">
        <v>979.1820068359375</v>
      </c>
      <c r="AI517" s="197" t="n">
        <v>0.0</v>
      </c>
      <c r="AJ517" s="197" t="n">
        <v>1027.521484375</v>
      </c>
      <c r="AK517" s="197" t="n">
        <v>1164.7894287109375</v>
      </c>
      <c r="AL517" s="197" t="n">
        <v>6680.0</v>
      </c>
      <c r="AM517" s="197" t="n">
        <v>4289.314453125</v>
      </c>
      <c r="AN517" s="197" t="n">
        <v>0.0</v>
      </c>
      <c r="AO517" s="197" t="n">
        <v>0.0</v>
      </c>
      <c r="AP517" s="197" t="n">
        <v>0.0</v>
      </c>
      <c r="AQ517" s="197" t="n">
        <v>161.8333282470703</v>
      </c>
      <c r="AR517" s="197" t="n">
        <v>380.8116760253906</v>
      </c>
      <c r="AS517" s="197" t="n">
        <v>0.0</v>
      </c>
      <c r="AT517" s="197" t="n">
        <v>999999.0</v>
      </c>
      <c r="AU517" s="197" t="n">
        <v>0.0</v>
      </c>
      <c r="AV517" s="197" t="n">
        <v>999999.0</v>
      </c>
      <c r="AW517" s="197" t="n">
        <v>0.0</v>
      </c>
      <c r="AX517" s="197" t="n">
        <v>0.0</v>
      </c>
      <c r="AY517" s="197" t="n">
        <v>999999.0</v>
      </c>
      <c r="AZ517" s="197" t="n">
        <v>0.0</v>
      </c>
      <c r="BA517" s="197" t="n">
        <v>999999.0</v>
      </c>
      <c r="BB517" s="197" t="n">
        <v>0.0</v>
      </c>
      <c r="BC517" s="197" t="n">
        <v>0.0</v>
      </c>
      <c r="BD517" s="197" t="n">
        <v>0.0</v>
      </c>
      <c r="BE517" s="197" t="n">
        <v>0.0</v>
      </c>
      <c r="BF517" s="197" t="n">
        <v>999999.0</v>
      </c>
      <c r="BG517" s="197" t="n">
        <v>999999.0</v>
      </c>
      <c r="BH517" s="197" t="n">
        <v>999999.0</v>
      </c>
      <c r="BI517" s="197" t="n">
        <v>0.0</v>
      </c>
      <c r="BJ517" s="197" t="n">
        <v>999999.0</v>
      </c>
      <c r="BK517" s="197" t="n">
        <v>999999.0</v>
      </c>
      <c r="BL517" s="197" t="n">
        <v>999999.0</v>
      </c>
      <c r="BM517" s="197" t="n">
        <v>0.0</v>
      </c>
      <c r="BN517" s="197" t="n">
        <v>0.0</v>
      </c>
      <c r="BO517" s="197" t="n">
        <v>0.0</v>
      </c>
      <c r="BP517" s="197" t="n">
        <v>0.0</v>
      </c>
      <c r="BQ517" s="197" t="n">
        <v>999999.0</v>
      </c>
      <c r="BR517" s="197" t="n">
        <v>0.0</v>
      </c>
      <c r="BS517" s="197" t="n">
        <v>999999.0</v>
      </c>
      <c r="BT517" s="197" t="n">
        <v>0.0</v>
      </c>
      <c r="BU517" s="197" t="n">
        <v>944.9044189453125</v>
      </c>
      <c r="BV517" s="197" t="n">
        <v>1309.6212158203125</v>
      </c>
      <c r="BW517" s="197" t="n">
        <v>99000.0</v>
      </c>
      <c r="BX517" s="197" t="n">
        <v>307.10845947265625</v>
      </c>
      <c r="BY517" s="197" t="n">
        <v>823.3873291015625</v>
      </c>
      <c r="BZ517" s="197" t="n">
        <v>99000.0</v>
      </c>
      <c r="CA517" s="197" t="n">
        <v>666.0264282226562</v>
      </c>
      <c r="CB517" s="197" t="n">
        <v>475.6350402832031</v>
      </c>
      <c r="CC517" s="197" t="n">
        <v>964.9122924804688</v>
      </c>
      <c r="CD517" s="197" t="n">
        <v>1463.9180908203125</v>
      </c>
      <c r="CE517" s="197" t="n">
        <v>4724.73828125</v>
      </c>
      <c r="CF517" s="197" t="n">
        <v>19000.0</v>
      </c>
      <c r="CG517" s="197" t="n">
        <v>0.0</v>
      </c>
      <c r="CH517" s="197" t="n">
        <v>3702.26953125</v>
      </c>
      <c r="CI517" s="197" t="n">
        <v>2562.12109375</v>
      </c>
      <c r="CJ517" s="197" t="n">
        <v>6264.390625</v>
      </c>
      <c r="CK517" s="197" t="n">
        <v>20000.0</v>
      </c>
      <c r="CL517" s="197" t="n">
        <v>20000.0</v>
      </c>
      <c r="CM517" s="197" t="n">
        <v>20000.0</v>
      </c>
      <c r="CN517" s="197" t="n">
        <v>20000.0</v>
      </c>
      <c r="CO517" s="197" t="n">
        <v>20000.0</v>
      </c>
      <c r="CP517" s="197" t="n">
        <v>20000.0</v>
      </c>
      <c r="CQ517" s="197" t="n">
        <v>20000.0</v>
      </c>
      <c r="CR517" s="197" t="n">
        <v>5000.0</v>
      </c>
      <c r="CS517" s="197" t="n">
        <v>25.0</v>
      </c>
      <c r="CT517" s="197" t="n">
        <v>25.0</v>
      </c>
      <c r="CU517" s="197" t="n">
        <v>645.5573120117188</v>
      </c>
    </row>
    <row r="518" spans="2:99">
      <c r="B518" s="122" t="s">
        <v>919</v>
      </c>
      <c r="C518" s="197" t="n">
        <v>3252.0</v>
      </c>
      <c r="D518" s="197" t="n">
        <v>3024.0</v>
      </c>
      <c r="E518" s="197" t="n">
        <v>575.0</v>
      </c>
      <c r="F518" s="122" t="s">
        <v>919</v>
      </c>
      <c r="G518" s="197" t="n">
        <v>3200.4892578125</v>
      </c>
      <c r="H518" s="197" t="n">
        <v>2079.03857421875</v>
      </c>
      <c r="I518" s="197" t="n">
        <v>575.0</v>
      </c>
      <c r="J518" s="197" t="n">
        <v>374.02197265625</v>
      </c>
      <c r="K518" s="197" t="n">
        <v>543.775146484375</v>
      </c>
      <c r="L518" s="197" t="n">
        <v>4232.95654296875</v>
      </c>
      <c r="M518" s="197" t="n">
        <v>4232.95654296875</v>
      </c>
      <c r="N518" s="197" t="n">
        <v>5894.13818359375</v>
      </c>
      <c r="O518" s="197" t="n">
        <v>3438.062744140625</v>
      </c>
      <c r="P518" s="197" t="n">
        <v>5027.142578125</v>
      </c>
      <c r="Q518" s="197" t="n">
        <v>23098.529296875</v>
      </c>
      <c r="R518" s="197" t="n">
        <v>2253.72998046875</v>
      </c>
      <c r="S518" s="197" t="n">
        <v>0.0</v>
      </c>
      <c r="T518" s="197" t="n">
        <v>1113.09326171875</v>
      </c>
      <c r="U518" s="197" t="n">
        <v>260.8192443847656</v>
      </c>
      <c r="V518" s="197" t="n">
        <v>0.0</v>
      </c>
      <c r="W518" s="197" t="n">
        <v>0.0</v>
      </c>
      <c r="X518" s="197" t="n">
        <v>0.0</v>
      </c>
      <c r="Y518" s="197" t="n">
        <v>0.0</v>
      </c>
      <c r="Z518" s="197" t="n">
        <v>16875.0</v>
      </c>
      <c r="AA518" s="197" t="n">
        <v>1.0</v>
      </c>
      <c r="AB518" s="197" t="n">
        <v>1589.0797119140625</v>
      </c>
      <c r="AC518" s="197" t="n">
        <v>0.0</v>
      </c>
      <c r="AD518" s="197" t="n">
        <v>0.6499999761581421</v>
      </c>
      <c r="AE518" s="197" t="n">
        <v>17979.953125</v>
      </c>
      <c r="AF518" s="197" t="n">
        <v>5430.50439453125</v>
      </c>
      <c r="AG518" s="197" t="n">
        <v>4837.93505859375</v>
      </c>
      <c r="AH518" s="197" t="n">
        <v>2918.122314453125</v>
      </c>
      <c r="AI518" s="197" t="n">
        <v>1514.2646484375</v>
      </c>
      <c r="AJ518" s="197" t="n">
        <v>0.0</v>
      </c>
      <c r="AK518" s="197" t="n">
        <v>317.3015441894531</v>
      </c>
      <c r="AL518" s="197" t="n">
        <v>6680.0</v>
      </c>
      <c r="AM518" s="197" t="n">
        <v>4232.95654296875</v>
      </c>
      <c r="AN518" s="197" t="n">
        <v>0.0</v>
      </c>
      <c r="AO518" s="197" t="n">
        <v>0.0</v>
      </c>
      <c r="AP518" s="197" t="n">
        <v>0.0</v>
      </c>
      <c r="AQ518" s="197" t="n">
        <v>323.6666564941406</v>
      </c>
      <c r="AR518" s="197" t="n">
        <v>428.4087829589844</v>
      </c>
      <c r="AS518" s="197" t="n">
        <v>0.0</v>
      </c>
      <c r="AT518" s="197" t="n">
        <v>999999.0</v>
      </c>
      <c r="AU518" s="197" t="n">
        <v>0.0</v>
      </c>
      <c r="AV518" s="197" t="n">
        <v>999999.0</v>
      </c>
      <c r="AW518" s="197" t="n">
        <v>0.0</v>
      </c>
      <c r="AX518" s="197" t="n">
        <v>0.0</v>
      </c>
      <c r="AY518" s="197" t="n">
        <v>999999.0</v>
      </c>
      <c r="AZ518" s="197" t="n">
        <v>0.0</v>
      </c>
      <c r="BA518" s="197" t="n">
        <v>999999.0</v>
      </c>
      <c r="BB518" s="197" t="n">
        <v>0.0</v>
      </c>
      <c r="BC518" s="197" t="n">
        <v>0.48256075382232666</v>
      </c>
      <c r="BD518" s="197" t="n">
        <v>0.48465853929519653</v>
      </c>
      <c r="BE518" s="197" t="n">
        <v>0.48787349462509155</v>
      </c>
      <c r="BF518" s="197" t="n">
        <v>10966.2705078125</v>
      </c>
      <c r="BG518" s="197" t="n">
        <v>10955.4833984375</v>
      </c>
      <c r="BH518" s="197" t="n">
        <v>10937.388671875</v>
      </c>
      <c r="BI518" s="197" t="n">
        <v>0.0</v>
      </c>
      <c r="BJ518" s="197" t="n">
        <v>22246.041015625</v>
      </c>
      <c r="BK518" s="197" t="n">
        <v>22284.2890625</v>
      </c>
      <c r="BL518" s="197" t="n">
        <v>22341.34375</v>
      </c>
      <c r="BM518" s="197" t="n">
        <v>-7975.44091796875</v>
      </c>
      <c r="BN518" s="197" t="n">
        <v>-9032.744140625</v>
      </c>
      <c r="BO518" s="197" t="n">
        <v>-7871.2998046875</v>
      </c>
      <c r="BP518" s="197" t="n">
        <v>0.0</v>
      </c>
      <c r="BQ518" s="197" t="n">
        <v>999999.0</v>
      </c>
      <c r="BR518" s="197" t="n">
        <v>0.0</v>
      </c>
      <c r="BS518" s="197" t="n">
        <v>999999.0</v>
      </c>
      <c r="BT518" s="197" t="n">
        <v>0.0</v>
      </c>
      <c r="BU518" s="197" t="n">
        <v>297.8079528808594</v>
      </c>
      <c r="BV518" s="197" t="n">
        <v>936.3604736328125</v>
      </c>
      <c r="BW518" s="197" t="n">
        <v>99000.0</v>
      </c>
      <c r="BX518" s="197" t="n">
        <v>244.61669921875</v>
      </c>
      <c r="BY518" s="197" t="n">
        <v>295.9859619140625</v>
      </c>
      <c r="BZ518" s="197" t="n">
        <v>99000.0</v>
      </c>
      <c r="CA518" s="197" t="n">
        <v>317.99932861328125</v>
      </c>
      <c r="CB518" s="197" t="n">
        <v>680.547119140625</v>
      </c>
      <c r="CC518" s="197" t="n">
        <v>964.9122924804688</v>
      </c>
      <c r="CD518" s="197" t="n">
        <v>1313.3641357421875</v>
      </c>
      <c r="CE518" s="197" t="n">
        <v>1379.703125</v>
      </c>
      <c r="CF518" s="197" t="n">
        <v>15500.0</v>
      </c>
      <c r="CG518" s="197" t="n">
        <v>0.0</v>
      </c>
      <c r="CH518" s="197" t="n">
        <v>3398.355712890625</v>
      </c>
      <c r="CI518" s="197" t="n">
        <v>3451.04296875</v>
      </c>
      <c r="CJ518" s="197" t="n">
        <v>6849.39892578125</v>
      </c>
      <c r="CK518" s="197" t="n">
        <v>20000.0</v>
      </c>
      <c r="CL518" s="197" t="n">
        <v>20000.0</v>
      </c>
      <c r="CM518" s="197" t="n">
        <v>20000.0</v>
      </c>
      <c r="CN518" s="197" t="n">
        <v>20000.0</v>
      </c>
      <c r="CO518" s="197" t="n">
        <v>20000.0</v>
      </c>
      <c r="CP518" s="197" t="n">
        <v>20000.0</v>
      </c>
      <c r="CQ518" s="197" t="n">
        <v>20000.0</v>
      </c>
      <c r="CR518" s="197" t="n">
        <v>5000.0</v>
      </c>
      <c r="CS518" s="197" t="n">
        <v>0.0</v>
      </c>
      <c r="CT518" s="197" t="n">
        <v>0.0</v>
      </c>
      <c r="CU518" s="197" t="n">
        <v>563.4324951171875</v>
      </c>
    </row>
    <row r="519" spans="2:99">
      <c r="B519" s="122" t="s">
        <v>920</v>
      </c>
      <c r="C519" s="197" t="n">
        <v>3366.0</v>
      </c>
      <c r="D519" s="197" t="n">
        <v>3163.0</v>
      </c>
      <c r="E519" s="197" t="n">
        <v>575.0</v>
      </c>
      <c r="F519" s="122" t="s">
        <v>920</v>
      </c>
      <c r="G519" s="197" t="n">
        <v>3264.79638671875</v>
      </c>
      <c r="H519" s="197" t="n">
        <v>2063.86669921875</v>
      </c>
      <c r="I519" s="197" t="n">
        <v>566.7534790039062</v>
      </c>
      <c r="J519" s="197" t="n">
        <v>562.4761352539062</v>
      </c>
      <c r="K519" s="197" t="n">
        <v>809.1867065429688</v>
      </c>
      <c r="L519" s="197" t="n">
        <v>4216.51904296875</v>
      </c>
      <c r="M519" s="197" t="n">
        <v>4216.51904296875</v>
      </c>
      <c r="N519" s="197" t="n">
        <v>6240.02685546875</v>
      </c>
      <c r="O519" s="197" t="n">
        <v>5228.27294921875</v>
      </c>
      <c r="P519" s="197" t="n">
        <v>6240.02685546875</v>
      </c>
      <c r="Q519" s="197" t="n">
        <v>13646.71875</v>
      </c>
      <c r="R519" s="197" t="n">
        <v>1983.5101318359375</v>
      </c>
      <c r="S519" s="197" t="n">
        <v>0.0</v>
      </c>
      <c r="T519" s="197" t="n">
        <v>39.57659912109375</v>
      </c>
      <c r="U519" s="197" t="n">
        <v>-86.56724548339844</v>
      </c>
      <c r="V519" s="197" t="n">
        <v>169.95729064941406</v>
      </c>
      <c r="W519" s="197" t="n">
        <v>137.88246154785156</v>
      </c>
      <c r="X519" s="197" t="n">
        <v>0.0</v>
      </c>
      <c r="Y519" s="197" t="n">
        <v>0.0</v>
      </c>
      <c r="Z519" s="197" t="n">
        <v>4500.0</v>
      </c>
      <c r="AA519" s="197" t="n">
        <v>1.0</v>
      </c>
      <c r="AB519" s="197" t="n">
        <v>1011.7538452148438</v>
      </c>
      <c r="AC519" s="197" t="n">
        <v>0.0</v>
      </c>
      <c r="AD519" s="197" t="n">
        <v>0.6499999761581421</v>
      </c>
      <c r="AE519" s="197" t="n">
        <v>10456.5458984375</v>
      </c>
      <c r="AF519" s="197" t="n">
        <v>185.79518127441406</v>
      </c>
      <c r="AG519" s="197" t="n">
        <v>0.0</v>
      </c>
      <c r="AH519" s="197" t="n">
        <v>1391.521240234375</v>
      </c>
      <c r="AI519" s="197" t="n">
        <v>0.0</v>
      </c>
      <c r="AJ519" s="197" t="n">
        <v>1.4186983108520508</v>
      </c>
      <c r="AK519" s="197" t="n">
        <v>0.0</v>
      </c>
      <c r="AL519" s="197" t="n">
        <v>7042.5771484375</v>
      </c>
      <c r="AM519" s="197" t="n">
        <v>4216.51904296875</v>
      </c>
      <c r="AN519" s="197" t="n">
        <v>0.0</v>
      </c>
      <c r="AO519" s="197" t="n">
        <v>0.0</v>
      </c>
      <c r="AP519" s="197" t="n">
        <v>0.0</v>
      </c>
      <c r="AQ519" s="197" t="n">
        <v>485.5</v>
      </c>
      <c r="AR519" s="197" t="n">
        <v>476.0058898925781</v>
      </c>
      <c r="AS519" s="197" t="n">
        <v>0.0</v>
      </c>
      <c r="AT519" s="197" t="n">
        <v>999999.0</v>
      </c>
      <c r="AU519" s="197" t="n">
        <v>0.0</v>
      </c>
      <c r="AV519" s="197" t="n">
        <v>999999.0</v>
      </c>
      <c r="AW519" s="197" t="n">
        <v>0.0</v>
      </c>
      <c r="AX519" s="197" t="n">
        <v>0.0</v>
      </c>
      <c r="AY519" s="197" t="n">
        <v>999999.0</v>
      </c>
      <c r="AZ519" s="197" t="n">
        <v>0.0</v>
      </c>
      <c r="BA519" s="197" t="n">
        <v>999999.0</v>
      </c>
      <c r="BB519" s="197" t="n">
        <v>0.0</v>
      </c>
      <c r="BC519" s="197" t="n">
        <v>0.0</v>
      </c>
      <c r="BD519" s="197" t="n">
        <v>0.0</v>
      </c>
      <c r="BE519" s="197" t="n">
        <v>0.4501229226589203</v>
      </c>
      <c r="BF519" s="197" t="n">
        <v>999998.0</v>
      </c>
      <c r="BG519" s="197" t="n">
        <v>999998.0</v>
      </c>
      <c r="BH519" s="197" t="n">
        <v>11370.015625</v>
      </c>
      <c r="BI519" s="197" t="n">
        <v>0.0</v>
      </c>
      <c r="BJ519" s="197" t="n">
        <v>999999.0</v>
      </c>
      <c r="BK519" s="197" t="n">
        <v>999999.0</v>
      </c>
      <c r="BL519" s="197" t="n">
        <v>17530.205078125</v>
      </c>
      <c r="BM519" s="197" t="n">
        <v>0.0</v>
      </c>
      <c r="BN519" s="197" t="n">
        <v>0.0</v>
      </c>
      <c r="BO519" s="197" t="n">
        <v>-11005.3623046875</v>
      </c>
      <c r="BP519" s="197" t="n">
        <v>0.0</v>
      </c>
      <c r="BQ519" s="197" t="n">
        <v>999999.0</v>
      </c>
      <c r="BR519" s="197" t="n">
        <v>0.0</v>
      </c>
      <c r="BS519" s="197" t="n">
        <v>999999.0</v>
      </c>
      <c r="BT519" s="197" t="n">
        <v>0.0</v>
      </c>
      <c r="BU519" s="197" t="n">
        <v>387.8712463378906</v>
      </c>
      <c r="BV519" s="197" t="n">
        <v>303.22113037109375</v>
      </c>
      <c r="BW519" s="197" t="n">
        <v>99000.0</v>
      </c>
      <c r="BX519" s="197" t="n">
        <v>240.86427307128906</v>
      </c>
      <c r="BY519" s="197" t="n">
        <v>248.69566345214844</v>
      </c>
      <c r="BZ519" s="197" t="n">
        <v>99000.0</v>
      </c>
      <c r="CA519" s="197" t="n">
        <v>267.96307373046875</v>
      </c>
      <c r="CB519" s="197" t="n">
        <v>311.79595947265625</v>
      </c>
      <c r="CC519" s="197" t="n">
        <v>964.9122924804688</v>
      </c>
      <c r="CD519" s="197" t="n">
        <v>996.9819946289062</v>
      </c>
      <c r="CE519" s="197" t="n">
        <v>1391.8782958984375</v>
      </c>
      <c r="CF519" s="197" t="n">
        <v>15500.0</v>
      </c>
      <c r="CG519" s="197" t="n">
        <v>0.0</v>
      </c>
      <c r="CH519" s="197" t="n">
        <v>1066.5277099609375</v>
      </c>
      <c r="CI519" s="197" t="n">
        <v>3011.983642578125</v>
      </c>
      <c r="CJ519" s="197" t="n">
        <v>4078.51123046875</v>
      </c>
      <c r="CK519" s="197" t="n">
        <v>20000.0</v>
      </c>
      <c r="CL519" s="197" t="n">
        <v>20000.0</v>
      </c>
      <c r="CM519" s="197" t="n">
        <v>20000.0</v>
      </c>
      <c r="CN519" s="197" t="n">
        <v>20000.0</v>
      </c>
      <c r="CO519" s="197" t="n">
        <v>20000.0</v>
      </c>
      <c r="CP519" s="197" t="n">
        <v>20000.0</v>
      </c>
      <c r="CQ519" s="197" t="n">
        <v>20000.0</v>
      </c>
      <c r="CR519" s="197" t="n">
        <v>5000.0</v>
      </c>
      <c r="CS519" s="197" t="n">
        <v>14.0</v>
      </c>
      <c r="CT519" s="197" t="n">
        <v>14.0</v>
      </c>
      <c r="CU519" s="197" t="n">
        <v>495.8775329589844</v>
      </c>
    </row>
    <row r="520" spans="2:99">
      <c r="B520" s="122" t="s">
        <v>921</v>
      </c>
      <c r="C520" s="197" t="n">
        <v>3705.0</v>
      </c>
      <c r="D520" s="197" t="n">
        <v>3034.0</v>
      </c>
      <c r="E520" s="197" t="n">
        <v>575.0</v>
      </c>
      <c r="F520" s="122" t="s">
        <v>921</v>
      </c>
      <c r="G520" s="197" t="n">
        <v>3639.262939453125</v>
      </c>
      <c r="H520" s="197" t="n">
        <v>2167.495361328125</v>
      </c>
      <c r="I520" s="197" t="n">
        <v>575.0</v>
      </c>
      <c r="J520" s="197" t="n">
        <v>694.7947387695312</v>
      </c>
      <c r="K520" s="197" t="n">
        <v>931.48486328125</v>
      </c>
      <c r="L520" s="197" t="n">
        <v>3411.455078125</v>
      </c>
      <c r="M520" s="197" t="n">
        <v>3411.455078125</v>
      </c>
      <c r="N520" s="197" t="n">
        <v>3411.455078125</v>
      </c>
      <c r="O520" s="197" t="n">
        <v>3411.455078125</v>
      </c>
      <c r="P520" s="197" t="n">
        <v>3411.455078125</v>
      </c>
      <c r="Q520" s="197" t="n">
        <v>21876.1328125</v>
      </c>
      <c r="R520" s="197" t="n">
        <v>2241.22265625</v>
      </c>
      <c r="S520" s="197" t="n">
        <v>0.0</v>
      </c>
      <c r="T520" s="197" t="n">
        <v>110.8369140625</v>
      </c>
      <c r="U520" s="197" t="n">
        <v>1007.8707275390625</v>
      </c>
      <c r="V520" s="197" t="n">
        <v>14241.0224609375</v>
      </c>
      <c r="W520" s="197" t="n">
        <v>6486.69580078125</v>
      </c>
      <c r="X520" s="197" t="n">
        <v>7754.32666015625</v>
      </c>
      <c r="Y520" s="197" t="n">
        <v>0.0</v>
      </c>
      <c r="Z520" s="197" t="n">
        <v>6000.0</v>
      </c>
      <c r="AA520" s="197" t="n">
        <v>1.0</v>
      </c>
      <c r="AB520" s="197" t="n">
        <v>0.0</v>
      </c>
      <c r="AC520" s="197" t="n">
        <v>0.0</v>
      </c>
      <c r="AD520" s="197" t="n">
        <v>0.6499999761581421</v>
      </c>
      <c r="AE520" s="197" t="n">
        <v>16676.37890625</v>
      </c>
      <c r="AF520" s="197" t="n">
        <v>2570.023681640625</v>
      </c>
      <c r="AG520" s="197" t="n">
        <v>0.0</v>
      </c>
      <c r="AH520" s="197" t="n">
        <v>2411.053466796875</v>
      </c>
      <c r="AI520" s="197" t="n">
        <v>1055.4481201171875</v>
      </c>
      <c r="AJ520" s="197" t="n">
        <v>0.0</v>
      </c>
      <c r="AK520" s="197" t="n">
        <v>399.3659973144531</v>
      </c>
      <c r="AL520" s="197" t="n">
        <v>7427.07421875</v>
      </c>
      <c r="AM520" s="197" t="n">
        <v>4220.052734375</v>
      </c>
      <c r="AN520" s="197" t="n">
        <v>0.0</v>
      </c>
      <c r="AO520" s="197" t="n">
        <v>0.0</v>
      </c>
      <c r="AP520" s="197" t="n">
        <v>0.0</v>
      </c>
      <c r="AQ520" s="197" t="n">
        <v>647.3333129882812</v>
      </c>
      <c r="AR520" s="197" t="n">
        <v>238.88369750976562</v>
      </c>
      <c r="AS520" s="197" t="n">
        <v>0.0</v>
      </c>
      <c r="AT520" s="197" t="n">
        <v>999999.0</v>
      </c>
      <c r="AU520" s="197" t="n">
        <v>0.0</v>
      </c>
      <c r="AV520" s="197" t="n">
        <v>999999.0</v>
      </c>
      <c r="AW520" s="197" t="n">
        <v>0.0</v>
      </c>
      <c r="AX520" s="197" t="n">
        <v>0.0</v>
      </c>
      <c r="AY520" s="197" t="n">
        <v>999999.0</v>
      </c>
      <c r="AZ520" s="197" t="n">
        <v>0.0</v>
      </c>
      <c r="BA520" s="197" t="n">
        <v>999999.0</v>
      </c>
      <c r="BB520" s="197" t="n">
        <v>0.0</v>
      </c>
      <c r="BC520" s="197" t="n">
        <v>0.4666198790073395</v>
      </c>
      <c r="BD520" s="197" t="n">
        <v>0.4642878472805023</v>
      </c>
      <c r="BE520" s="197" t="n">
        <v>0.46069571375846863</v>
      </c>
      <c r="BF520" s="197" t="n">
        <v>7654.2734375</v>
      </c>
      <c r="BG520" s="197" t="n">
        <v>7668.1806640625</v>
      </c>
      <c r="BH520" s="197" t="n">
        <v>7701.42822265625</v>
      </c>
      <c r="BI520" s="197" t="n">
        <v>0.0</v>
      </c>
      <c r="BJ520" s="197" t="n">
        <v>18098.431640625</v>
      </c>
      <c r="BK520" s="197" t="n">
        <v>18060.142578125</v>
      </c>
      <c r="BL520" s="197" t="n">
        <v>18012.98828125</v>
      </c>
      <c r="BM520" s="197" t="n">
        <v>-3454.355224609375</v>
      </c>
      <c r="BN520" s="197" t="n">
        <v>-3412.65771484375</v>
      </c>
      <c r="BO520" s="197" t="n">
        <v>-3388.183837890625</v>
      </c>
      <c r="BP520" s="197" t="n">
        <v>1.2479469776153564</v>
      </c>
      <c r="BQ520" s="197" t="n">
        <v>6803.93798828125</v>
      </c>
      <c r="BR520" s="197" t="n">
        <v>0.0</v>
      </c>
      <c r="BS520" s="197" t="n">
        <v>999999.0</v>
      </c>
      <c r="BT520" s="197" t="n">
        <v>0.0</v>
      </c>
      <c r="BU520" s="197" t="n">
        <v>606.6325073242188</v>
      </c>
      <c r="BV520" s="197" t="n">
        <v>389.5632019042969</v>
      </c>
      <c r="BW520" s="197" t="n">
        <v>99000.0</v>
      </c>
      <c r="BX520" s="197" t="n">
        <v>417.3516845703125</v>
      </c>
      <c r="BY520" s="197" t="n">
        <v>239.83628845214844</v>
      </c>
      <c r="BZ520" s="197" t="n">
        <v>99000.0</v>
      </c>
      <c r="CA520" s="197" t="n">
        <v>289.19732666015625</v>
      </c>
      <c r="CB520" s="197" t="n">
        <v>269.9300842285156</v>
      </c>
      <c r="CC520" s="197" t="n">
        <v>778.9473876953125</v>
      </c>
      <c r="CD520" s="197" t="n">
        <v>2783.84716796875</v>
      </c>
      <c r="CE520" s="197" t="n">
        <v>969.2826538085938</v>
      </c>
      <c r="CF520" s="197" t="n">
        <v>12500.0</v>
      </c>
      <c r="CG520" s="197" t="n">
        <v>0.0</v>
      </c>
      <c r="CH520" s="197" t="n">
        <v>300.0</v>
      </c>
      <c r="CI520" s="197" t="n">
        <v>2672.03564453125</v>
      </c>
      <c r="CJ520" s="197" t="n">
        <v>2972.03564453125</v>
      </c>
      <c r="CK520" s="197" t="n">
        <v>20000.0</v>
      </c>
      <c r="CL520" s="197" t="n">
        <v>20000.0</v>
      </c>
      <c r="CM520" s="197" t="n">
        <v>20000.0</v>
      </c>
      <c r="CN520" s="197" t="n">
        <v>20000.0</v>
      </c>
      <c r="CO520" s="197" t="n">
        <v>20000.0</v>
      </c>
      <c r="CP520" s="197" t="n">
        <v>20000.0</v>
      </c>
      <c r="CQ520" s="197" t="n">
        <v>20000.0</v>
      </c>
      <c r="CR520" s="197" t="n">
        <v>5000.0</v>
      </c>
      <c r="CS520" s="197" t="n">
        <v>0.0</v>
      </c>
      <c r="CT520" s="197" t="n">
        <v>0.0</v>
      </c>
      <c r="CU520" s="197" t="n">
        <v>560.3056640625</v>
      </c>
    </row>
    <row r="521" spans="2:99">
      <c r="B521" s="122" t="s">
        <v>922</v>
      </c>
      <c r="C521" s="197" t="n">
        <v>4194.0</v>
      </c>
      <c r="D521" s="197" t="n">
        <v>3163.0</v>
      </c>
      <c r="E521" s="197" t="n">
        <v>575.0</v>
      </c>
      <c r="F521" s="122" t="s">
        <v>922</v>
      </c>
      <c r="G521" s="197" t="n">
        <v>3865.965576171875</v>
      </c>
      <c r="H521" s="197" t="n">
        <v>2287.107666015625</v>
      </c>
      <c r="I521" s="197" t="n">
        <v>575.0</v>
      </c>
      <c r="J521" s="197" t="n">
        <v>761.5463256835938</v>
      </c>
      <c r="K521" s="197" t="n">
        <v>925.3123168945312</v>
      </c>
      <c r="L521" s="197" t="n">
        <v>2803.717041015625</v>
      </c>
      <c r="M521" s="197" t="n">
        <v>2803.717041015625</v>
      </c>
      <c r="N521" s="197" t="n">
        <v>2803.717041015625</v>
      </c>
      <c r="O521" s="197" t="n">
        <v>2803.717041015625</v>
      </c>
      <c r="P521" s="197" t="n">
        <v>2803.717041015625</v>
      </c>
      <c r="Q521" s="197" t="n">
        <v>13211.7646484375</v>
      </c>
      <c r="R521" s="197" t="n">
        <v>2272.211181640625</v>
      </c>
      <c r="S521" s="197" t="n">
        <v>0.0</v>
      </c>
      <c r="T521" s="197" t="n">
        <v>0.0</v>
      </c>
      <c r="U521" s="197" t="n">
        <v>-122.67467498779297</v>
      </c>
      <c r="V521" s="197" t="n">
        <v>1839.2098388671875</v>
      </c>
      <c r="W521" s="197" t="n">
        <v>1067.0953369140625</v>
      </c>
      <c r="X521" s="197" t="n">
        <v>772.1145629882812</v>
      </c>
      <c r="Y521" s="197" t="n">
        <v>0.0</v>
      </c>
      <c r="Z521" s="197" t="n">
        <v>7982.7587890625</v>
      </c>
      <c r="AA521" s="197" t="n">
        <v>1.0</v>
      </c>
      <c r="AB521" s="197" t="n">
        <v>0.0</v>
      </c>
      <c r="AC521" s="197" t="n">
        <v>0.0</v>
      </c>
      <c r="AD521" s="197" t="n">
        <v>0.3499999940395355</v>
      </c>
      <c r="AE521" s="197" t="n">
        <v>5607.43408203125</v>
      </c>
      <c r="AF521" s="197" t="n">
        <v>797.7875366210938</v>
      </c>
      <c r="AG521" s="197" t="n">
        <v>0.0</v>
      </c>
      <c r="AH521" s="197" t="n">
        <v>1541.34423828125</v>
      </c>
      <c r="AI521" s="197" t="n">
        <v>186.4481658935547</v>
      </c>
      <c r="AJ521" s="197" t="n">
        <v>0.0</v>
      </c>
      <c r="AK521" s="197" t="n">
        <v>7.84859037399292</v>
      </c>
      <c r="AL521" s="197" t="n">
        <v>7411.28662109375</v>
      </c>
      <c r="AM521" s="197" t="n">
        <v>4232.580078125</v>
      </c>
      <c r="AN521" s="197" t="n">
        <v>0.0</v>
      </c>
      <c r="AO521" s="197" t="n">
        <v>0.0</v>
      </c>
      <c r="AP521" s="197" t="n">
        <v>0.0</v>
      </c>
      <c r="AQ521" s="197" t="n">
        <v>809.1666870117188</v>
      </c>
      <c r="AR521" s="197" t="n">
        <v>848.6466674804688</v>
      </c>
      <c r="AS521" s="197" t="n">
        <v>0.0</v>
      </c>
      <c r="AT521" s="197" t="n">
        <v>999999.0</v>
      </c>
      <c r="AU521" s="197" t="n">
        <v>0.0</v>
      </c>
      <c r="AV521" s="197" t="n">
        <v>999999.0</v>
      </c>
      <c r="AW521" s="197" t="n">
        <v>0.0</v>
      </c>
      <c r="AX521" s="197" t="n">
        <v>0.0</v>
      </c>
      <c r="AY521" s="197" t="n">
        <v>999999.0</v>
      </c>
      <c r="AZ521" s="197" t="n">
        <v>0.0</v>
      </c>
      <c r="BA521" s="197" t="n">
        <v>999999.0</v>
      </c>
      <c r="BB521" s="197" t="n">
        <v>0.0</v>
      </c>
      <c r="BC521" s="197" t="n">
        <v>0.0</v>
      </c>
      <c r="BD521" s="197" t="n">
        <v>0.0</v>
      </c>
      <c r="BE521" s="197" t="n">
        <v>0.48879748582839966</v>
      </c>
      <c r="BF521" s="197" t="n">
        <v>999998.0</v>
      </c>
      <c r="BG521" s="197" t="n">
        <v>999998.0</v>
      </c>
      <c r="BH521" s="197" t="n">
        <v>11456.9013671875</v>
      </c>
      <c r="BI521" s="197" t="n">
        <v>0.0</v>
      </c>
      <c r="BJ521" s="197" t="n">
        <v>999999.0</v>
      </c>
      <c r="BK521" s="197" t="n">
        <v>999999.0</v>
      </c>
      <c r="BL521" s="197" t="n">
        <v>17943.466796875</v>
      </c>
      <c r="BM521" s="197" t="n">
        <v>0.0</v>
      </c>
      <c r="BN521" s="197" t="n">
        <v>0.0</v>
      </c>
      <c r="BO521" s="197" t="n">
        <v>-15360.630859375</v>
      </c>
      <c r="BP521" s="197" t="n">
        <v>1.1562213897705078</v>
      </c>
      <c r="BQ521" s="197" t="n">
        <v>5489.96435546875</v>
      </c>
      <c r="BR521" s="197" t="n">
        <v>0.0</v>
      </c>
      <c r="BS521" s="197" t="n">
        <v>999999.0</v>
      </c>
      <c r="BT521" s="197" t="n">
        <v>0.0</v>
      </c>
      <c r="BU521" s="197" t="n">
        <v>545.3571166992188</v>
      </c>
      <c r="BV521" s="197" t="n">
        <v>630.6195068359375</v>
      </c>
      <c r="BW521" s="197" t="n">
        <v>99000.0</v>
      </c>
      <c r="BX521" s="197" t="n">
        <v>296.3096008300781</v>
      </c>
      <c r="BY521" s="197" t="n">
        <v>430.4705505371094</v>
      </c>
      <c r="BZ521" s="197" t="n">
        <v>99000.0</v>
      </c>
      <c r="CA521" s="197" t="n">
        <v>361.6519470214844</v>
      </c>
      <c r="CB521" s="197" t="n">
        <v>290.9452209472656</v>
      </c>
      <c r="CC521" s="197" t="n">
        <v>659.6491088867188</v>
      </c>
      <c r="CD521" s="197" t="n">
        <v>1281.42041015625</v>
      </c>
      <c r="CE521" s="197" t="n">
        <v>2899.435302734375</v>
      </c>
      <c r="CF521" s="197" t="n">
        <v>8000.0</v>
      </c>
      <c r="CG521" s="197" t="n">
        <v>0.0</v>
      </c>
      <c r="CH521" s="197" t="n">
        <v>1455.018798828125</v>
      </c>
      <c r="CI521" s="197" t="n">
        <v>2500.0</v>
      </c>
      <c r="CJ521" s="197" t="n">
        <v>3955.018798828125</v>
      </c>
      <c r="CK521" s="197" t="n">
        <v>20000.0</v>
      </c>
      <c r="CL521" s="197" t="n">
        <v>20000.0</v>
      </c>
      <c r="CM521" s="197" t="n">
        <v>20000.0</v>
      </c>
      <c r="CN521" s="197" t="n">
        <v>20000.0</v>
      </c>
      <c r="CO521" s="197" t="n">
        <v>20000.0</v>
      </c>
      <c r="CP521" s="197" t="n">
        <v>20000.0</v>
      </c>
      <c r="CQ521" s="197" t="n">
        <v>20000.0</v>
      </c>
      <c r="CR521" s="197" t="n">
        <v>5000.0</v>
      </c>
      <c r="CS521" s="197" t="n">
        <v>0.0</v>
      </c>
      <c r="CT521" s="197" t="n">
        <v>0.0</v>
      </c>
      <c r="CU521" s="197" t="n">
        <v>1136.1055908203125</v>
      </c>
    </row>
    <row r="522" spans="2:99">
      <c r="B522" s="122" t="s">
        <v>923</v>
      </c>
      <c r="C522" s="197" t="n">
        <v>4552.0</v>
      </c>
      <c r="D522" s="197" t="n">
        <v>3163.0</v>
      </c>
      <c r="E522" s="197" t="n">
        <v>674.0</v>
      </c>
      <c r="F522" s="122" t="s">
        <v>923</v>
      </c>
      <c r="G522" s="197" t="n">
        <v>4018.854736328125</v>
      </c>
      <c r="H522" s="197" t="n">
        <v>2412.86962890625</v>
      </c>
      <c r="I522" s="197" t="n">
        <v>586.6290283203125</v>
      </c>
      <c r="J522" s="197" t="n">
        <v>735.4901123046875</v>
      </c>
      <c r="K522" s="197" t="n">
        <v>884.4639282226562</v>
      </c>
      <c r="L522" s="197" t="n">
        <v>1845.0587158203125</v>
      </c>
      <c r="M522" s="197" t="n">
        <v>1845.0587158203125</v>
      </c>
      <c r="N522" s="197" t="n">
        <v>1700.478271484375</v>
      </c>
      <c r="O522" s="197" t="n">
        <v>1700.478271484375</v>
      </c>
      <c r="P522" s="197" t="n">
        <v>1700.478271484375</v>
      </c>
      <c r="Q522" s="197" t="n">
        <v>9783.4365234375</v>
      </c>
      <c r="R522" s="197" t="n">
        <v>1953.025634765625</v>
      </c>
      <c r="S522" s="197" t="n">
        <v>0.0</v>
      </c>
      <c r="T522" s="197" t="n">
        <v>0.0</v>
      </c>
      <c r="U522" s="197" t="n">
        <v>-107.81060028076172</v>
      </c>
      <c r="V522" s="197" t="n">
        <v>0.0</v>
      </c>
      <c r="W522" s="197" t="n">
        <v>0.0</v>
      </c>
      <c r="X522" s="197" t="n">
        <v>0.0</v>
      </c>
      <c r="Y522" s="197" t="n">
        <v>0.0</v>
      </c>
      <c r="Z522" s="197" t="n">
        <v>7683.87109375</v>
      </c>
      <c r="AA522" s="197" t="n">
        <v>1.0</v>
      </c>
      <c r="AB522" s="197" t="n">
        <v>0.0</v>
      </c>
      <c r="AC522" s="197" t="n">
        <v>0.0</v>
      </c>
      <c r="AD522" s="197" t="n">
        <v>0.3499999940395355</v>
      </c>
      <c r="AE522" s="197" t="n">
        <v>4297.09130859375</v>
      </c>
      <c r="AF522" s="197" t="n">
        <v>229.98281860351562</v>
      </c>
      <c r="AG522" s="197" t="n">
        <v>0.0</v>
      </c>
      <c r="AH522" s="197" t="n">
        <v>1311.024658203125</v>
      </c>
      <c r="AI522" s="197" t="n">
        <v>0.0</v>
      </c>
      <c r="AJ522" s="197" t="n">
        <v>0.0</v>
      </c>
      <c r="AK522" s="197" t="n">
        <v>1.2102288007736206</v>
      </c>
      <c r="AL522" s="197" t="n">
        <v>6995.00390625</v>
      </c>
      <c r="AM522" s="197" t="n">
        <v>4264.890625</v>
      </c>
      <c r="AN522" s="197" t="n">
        <v>0.0</v>
      </c>
      <c r="AO522" s="197" t="n">
        <v>0.0</v>
      </c>
      <c r="AP522" s="197" t="n">
        <v>0.0</v>
      </c>
      <c r="AQ522" s="197" t="n">
        <v>518.7662353515625</v>
      </c>
      <c r="AR522" s="197" t="n">
        <v>500.2689514160156</v>
      </c>
      <c r="AS522" s="197" t="n">
        <v>0.0</v>
      </c>
      <c r="AT522" s="197" t="n">
        <v>999999.0</v>
      </c>
      <c r="AU522" s="197" t="n">
        <v>0.0</v>
      </c>
      <c r="AV522" s="197" t="n">
        <v>999999.0</v>
      </c>
      <c r="AW522" s="197" t="n">
        <v>0.0</v>
      </c>
      <c r="AX522" s="197" t="n">
        <v>0.0</v>
      </c>
      <c r="AY522" s="197" t="n">
        <v>999999.0</v>
      </c>
      <c r="AZ522" s="197" t="n">
        <v>0.0</v>
      </c>
      <c r="BA522" s="197" t="n">
        <v>999999.0</v>
      </c>
      <c r="BB522" s="197" t="n">
        <v>0.0</v>
      </c>
      <c r="BC522" s="197" t="n">
        <v>0.5384523272514343</v>
      </c>
      <c r="BD522" s="197" t="n">
        <v>0.5373645424842834</v>
      </c>
      <c r="BE522" s="197" t="n">
        <v>0.5372170805931091</v>
      </c>
      <c r="BF522" s="197" t="n">
        <v>10717.169921875</v>
      </c>
      <c r="BG522" s="197" t="n">
        <v>10722.7421875</v>
      </c>
      <c r="BH522" s="197" t="n">
        <v>10723.533203125</v>
      </c>
      <c r="BI522" s="197" t="n">
        <v>0.0</v>
      </c>
      <c r="BJ522" s="197" t="n">
        <v>16022.2275390625</v>
      </c>
      <c r="BK522" s="197" t="n">
        <v>16017.0830078125</v>
      </c>
      <c r="BL522" s="197" t="n">
        <v>16016.4208984375</v>
      </c>
      <c r="BM522" s="197" t="n">
        <v>-15432.20703125</v>
      </c>
      <c r="BN522" s="197" t="n">
        <v>-15491.8408203125</v>
      </c>
      <c r="BO522" s="197" t="n">
        <v>-15496.9794921875</v>
      </c>
      <c r="BP522" s="197" t="n">
        <v>1.2077010869979858</v>
      </c>
      <c r="BQ522" s="197" t="n">
        <v>3099.88818359375</v>
      </c>
      <c r="BR522" s="197" t="n">
        <v>0.0</v>
      </c>
      <c r="BS522" s="197" t="n">
        <v>999999.0</v>
      </c>
      <c r="BT522" s="197" t="n">
        <v>0.0</v>
      </c>
      <c r="BU522" s="197" t="n">
        <v>282.3031311035156</v>
      </c>
      <c r="BV522" s="197" t="n">
        <v>547.7758178710938</v>
      </c>
      <c r="BW522" s="197" t="n">
        <v>99000.0</v>
      </c>
      <c r="BX522" s="197" t="n">
        <v>243.56845092773438</v>
      </c>
      <c r="BY522" s="197" t="n">
        <v>293.0246276855469</v>
      </c>
      <c r="BZ522" s="197" t="n">
        <v>99000.0</v>
      </c>
      <c r="CA522" s="197" t="n">
        <v>290.84600830078125</v>
      </c>
      <c r="CB522" s="197" t="n">
        <v>365.745361328125</v>
      </c>
      <c r="CC522" s="197" t="n">
        <v>631.5789184570312</v>
      </c>
      <c r="CD522" s="197" t="n">
        <v>1071.1458740234375</v>
      </c>
      <c r="CE522" s="197" t="n">
        <v>1248.5015869140625</v>
      </c>
      <c r="CF522" s="197" t="n">
        <v>8000.0</v>
      </c>
      <c r="CG522" s="197" t="n">
        <v>0.0</v>
      </c>
      <c r="CH522" s="197" t="n">
        <v>300.0</v>
      </c>
      <c r="CI522" s="197" t="n">
        <v>800.0</v>
      </c>
      <c r="CJ522" s="197" t="n">
        <v>1100.0</v>
      </c>
      <c r="CK522" s="197" t="n">
        <v>20000.0</v>
      </c>
      <c r="CL522" s="197" t="n">
        <v>20000.0</v>
      </c>
      <c r="CM522" s="197" t="n">
        <v>20000.0</v>
      </c>
      <c r="CN522" s="197" t="n">
        <v>20000.0</v>
      </c>
      <c r="CO522" s="197" t="n">
        <v>20000.0</v>
      </c>
      <c r="CP522" s="197" t="n">
        <v>20000.0</v>
      </c>
      <c r="CQ522" s="197" t="n">
        <v>20000.0</v>
      </c>
      <c r="CR522" s="197" t="n">
        <v>4500.0</v>
      </c>
      <c r="CS522" s="197" t="n">
        <v>0.0</v>
      </c>
      <c r="CT522" s="197" t="n">
        <v>0.0</v>
      </c>
      <c r="CU522" s="197" t="n">
        <v>976.5128173828125</v>
      </c>
    </row>
    <row r="523" spans="2:99">
      <c r="B523" s="122" t="s">
        <v>924</v>
      </c>
      <c r="C523" s="197" t="n">
        <v>4552.0</v>
      </c>
      <c r="D523" s="197" t="n">
        <v>3459.0</v>
      </c>
      <c r="E523" s="197" t="n">
        <v>800.0</v>
      </c>
      <c r="F523" s="122" t="s">
        <v>924</v>
      </c>
      <c r="G523" s="197" t="n">
        <v>4038.049072265625</v>
      </c>
      <c r="H523" s="197" t="n">
        <v>2522.943603515625</v>
      </c>
      <c r="I523" s="197" t="n">
        <v>699.8146362304688</v>
      </c>
      <c r="J523" s="197" t="n">
        <v>619.2684936523438</v>
      </c>
      <c r="K523" s="197" t="n">
        <v>696.7450561523438</v>
      </c>
      <c r="L523" s="197" t="n">
        <v>800.0</v>
      </c>
      <c r="M523" s="197" t="n">
        <v>800.0</v>
      </c>
      <c r="N523" s="197" t="n">
        <v>700.0</v>
      </c>
      <c r="O523" s="197" t="n">
        <v>700.0</v>
      </c>
      <c r="P523" s="197" t="n">
        <v>700.0</v>
      </c>
      <c r="Q523" s="197" t="n">
        <v>9970.3193359375</v>
      </c>
      <c r="R523" s="197" t="n">
        <v>2576.65234375</v>
      </c>
      <c r="S523" s="197" t="n">
        <v>0.0</v>
      </c>
      <c r="T523" s="197" t="n">
        <v>0.0</v>
      </c>
      <c r="U523" s="197" t="n">
        <v>-189.34274291992188</v>
      </c>
      <c r="V523" s="197" t="n">
        <v>2271.675537109375</v>
      </c>
      <c r="W523" s="197" t="n">
        <v>0.0</v>
      </c>
      <c r="X523" s="197" t="n">
        <v>0.0</v>
      </c>
      <c r="Y523" s="197" t="n">
        <v>4.191895008087158</v>
      </c>
      <c r="Z523" s="197" t="n">
        <v>7478.33349609375</v>
      </c>
      <c r="AA523" s="197" t="n">
        <v>1.0</v>
      </c>
      <c r="AB523" s="197" t="n">
        <v>0.0</v>
      </c>
      <c r="AC523" s="197" t="n">
        <v>0.0</v>
      </c>
      <c r="AD523" s="197" t="n">
        <v>0.3499999940395355</v>
      </c>
      <c r="AE523" s="197" t="n">
        <v>4627.11962890625</v>
      </c>
      <c r="AF523" s="197" t="n">
        <v>57.94587707519531</v>
      </c>
      <c r="AG523" s="197" t="n">
        <v>2394.240478515625</v>
      </c>
      <c r="AH523" s="197" t="n">
        <v>1266.555419921875</v>
      </c>
      <c r="AI523" s="197" t="n">
        <v>11.66977596282959</v>
      </c>
      <c r="AJ523" s="197" t="n">
        <v>1807.7208251953125</v>
      </c>
      <c r="AK523" s="197" t="n">
        <v>1732.384521484375</v>
      </c>
      <c r="AL523" s="197" t="n">
        <v>6680.0</v>
      </c>
      <c r="AM523" s="197" t="n">
        <v>4412.474609375</v>
      </c>
      <c r="AN523" s="197" t="n">
        <v>1600.0</v>
      </c>
      <c r="AO523" s="197" t="n">
        <v>700.0</v>
      </c>
      <c r="AP523" s="197" t="n">
        <v>800.0</v>
      </c>
      <c r="AQ523" s="197" t="n">
        <v>466.46441650390625</v>
      </c>
      <c r="AR523" s="197" t="n">
        <v>719.6864013671875</v>
      </c>
      <c r="AS523" s="197" t="n">
        <v>0.4354022145271301</v>
      </c>
      <c r="AT523" s="197" t="n">
        <v>-848.829833984375</v>
      </c>
      <c r="AU523" s="197" t="n">
        <v>1949.5303955078125</v>
      </c>
      <c r="AV523" s="197" t="n">
        <v>3556.099365234375</v>
      </c>
      <c r="AW523" s="197" t="n">
        <v>5185.27392578125</v>
      </c>
      <c r="AX523" s="197" t="n">
        <v>1.418210744857788</v>
      </c>
      <c r="AY523" s="197" t="n">
        <v>-12618.5205078125</v>
      </c>
      <c r="AZ523" s="197" t="n">
        <v>0.0</v>
      </c>
      <c r="BA523" s="197" t="n">
        <v>1729.4033203125</v>
      </c>
      <c r="BB523" s="197" t="n">
        <v>9745.8173828125</v>
      </c>
      <c r="BC523" s="197" t="n">
        <v>0.0</v>
      </c>
      <c r="BD523" s="197" t="n">
        <v>0.0</v>
      </c>
      <c r="BE523" s="197" t="n">
        <v>0.4961417615413666</v>
      </c>
      <c r="BF523" s="197" t="n">
        <v>999998.0</v>
      </c>
      <c r="BG523" s="197" t="n">
        <v>999998.0</v>
      </c>
      <c r="BH523" s="197" t="n">
        <v>10223.4375</v>
      </c>
      <c r="BI523" s="197" t="n">
        <v>0.0</v>
      </c>
      <c r="BJ523" s="197" t="n">
        <v>999999.0</v>
      </c>
      <c r="BK523" s="197" t="n">
        <v>999999.0</v>
      </c>
      <c r="BL523" s="197" t="n">
        <v>15242.8642578125</v>
      </c>
      <c r="BM523" s="197" t="n">
        <v>0.0</v>
      </c>
      <c r="BN523" s="197" t="n">
        <v>0.0</v>
      </c>
      <c r="BO523" s="197" t="n">
        <v>-17791.896484375</v>
      </c>
      <c r="BP523" s="197" t="n">
        <v>1.1539627313613892</v>
      </c>
      <c r="BQ523" s="197" t="n">
        <v>4922.880859375</v>
      </c>
      <c r="BR523" s="197" t="n">
        <v>0.0</v>
      </c>
      <c r="BS523" s="197" t="n">
        <v>999999.0</v>
      </c>
      <c r="BT523" s="197" t="n">
        <v>0.0</v>
      </c>
      <c r="BU523" s="197" t="n">
        <v>353.938232421875</v>
      </c>
      <c r="BV523" s="197" t="n">
        <v>283.3833923339844</v>
      </c>
      <c r="BW523" s="197" t="n">
        <v>450.0</v>
      </c>
      <c r="BX523" s="197" t="n">
        <v>428.98785400390625</v>
      </c>
      <c r="BY523" s="197" t="n">
        <v>245.2206573486328</v>
      </c>
      <c r="BZ523" s="197" t="n">
        <v>450.0</v>
      </c>
      <c r="CA523" s="197" t="n">
        <v>316.9612121582031</v>
      </c>
      <c r="CB523" s="197" t="n">
        <v>290.4819641113281</v>
      </c>
      <c r="CC523" s="197" t="n">
        <v>631.5789184570312</v>
      </c>
      <c r="CD523" s="197" t="n">
        <v>2245.817626953125</v>
      </c>
      <c r="CE523" s="197" t="n">
        <v>1088.2783203125</v>
      </c>
      <c r="CF523" s="197" t="n">
        <v>11000.0</v>
      </c>
      <c r="CG523" s="197" t="n">
        <v>9966.126953125</v>
      </c>
      <c r="CH523" s="197" t="n">
        <v>724.384765625</v>
      </c>
      <c r="CI523" s="197" t="n">
        <v>800.0</v>
      </c>
      <c r="CJ523" s="197" t="n">
        <v>1524.384765625</v>
      </c>
      <c r="CK523" s="197" t="n">
        <v>20000.0</v>
      </c>
      <c r="CL523" s="197" t="n">
        <v>1200.0</v>
      </c>
      <c r="CM523" s="197" t="n">
        <v>20000.0</v>
      </c>
      <c r="CN523" s="197" t="n">
        <v>20000.0</v>
      </c>
      <c r="CO523" s="197" t="n">
        <v>20000.0</v>
      </c>
      <c r="CP523" s="197" t="n">
        <v>20000.0</v>
      </c>
      <c r="CQ523" s="197" t="n">
        <v>20000.0</v>
      </c>
      <c r="CR523" s="197" t="n">
        <v>4500.0</v>
      </c>
      <c r="CS523" s="197" t="n">
        <v>0.0</v>
      </c>
      <c r="CT523" s="197" t="n">
        <v>0.0</v>
      </c>
      <c r="CU523" s="197" t="n">
        <v>1288.326171875</v>
      </c>
    </row>
    <row r="524" spans="2:99">
      <c r="B524" s="122" t="s">
        <v>925</v>
      </c>
      <c r="C524" s="197" t="n">
        <v>4552.0</v>
      </c>
      <c r="D524" s="197" t="n">
        <v>3538.0</v>
      </c>
      <c r="E524" s="197" t="n">
        <v>975.0</v>
      </c>
      <c r="F524" s="122" t="s">
        <v>925</v>
      </c>
      <c r="G524" s="197" t="n">
        <v>3814.590087890625</v>
      </c>
      <c r="H524" s="197" t="n">
        <v>2472.9580078125</v>
      </c>
      <c r="I524" s="197" t="n">
        <v>822.3570556640625</v>
      </c>
      <c r="J524" s="197" t="n">
        <v>432.3394775390625</v>
      </c>
      <c r="K524" s="197" t="n">
        <v>480.0349426269531</v>
      </c>
      <c r="L524" s="197" t="n">
        <v>800.0</v>
      </c>
      <c r="M524" s="197" t="n">
        <v>800.0</v>
      </c>
      <c r="N524" s="197" t="n">
        <v>700.0</v>
      </c>
      <c r="O524" s="197" t="n">
        <v>700.0</v>
      </c>
      <c r="P524" s="197" t="n">
        <v>700.0</v>
      </c>
      <c r="Q524" s="197" t="n">
        <v>10940.5322265625</v>
      </c>
      <c r="R524" s="197" t="n">
        <v>2498.080078125</v>
      </c>
      <c r="S524" s="197" t="n">
        <v>0.0</v>
      </c>
      <c r="T524" s="197" t="n">
        <v>0.0</v>
      </c>
      <c r="U524" s="197" t="n">
        <v>-145.4584503173828</v>
      </c>
      <c r="V524" s="197" t="n">
        <v>2772.76953125</v>
      </c>
      <c r="W524" s="197" t="n">
        <v>683.0345458984375</v>
      </c>
      <c r="X524" s="197" t="n">
        <v>0.0</v>
      </c>
      <c r="Y524" s="197" t="n">
        <v>0.0</v>
      </c>
      <c r="Z524" s="197" t="n">
        <v>7020.9677734375</v>
      </c>
      <c r="AA524" s="197" t="n">
        <v>1.0</v>
      </c>
      <c r="AB524" s="197" t="n">
        <v>0.0</v>
      </c>
      <c r="AC524" s="197" t="n">
        <v>0.0</v>
      </c>
      <c r="AD524" s="197" t="n">
        <v>0.3499999940395355</v>
      </c>
      <c r="AE524" s="197" t="n">
        <v>4950.02685546875</v>
      </c>
      <c r="AF524" s="197" t="n">
        <v>0.0</v>
      </c>
      <c r="AG524" s="197" t="n">
        <v>5162.18408203125</v>
      </c>
      <c r="AH524" s="197" t="n">
        <v>1249.844482421875</v>
      </c>
      <c r="AI524" s="197" t="n">
        <v>0.0</v>
      </c>
      <c r="AJ524" s="197" t="n">
        <v>2465.96875</v>
      </c>
      <c r="AK524" s="197" t="n">
        <v>2403.09326171875</v>
      </c>
      <c r="AL524" s="197" t="n">
        <v>6680.0</v>
      </c>
      <c r="AM524" s="197" t="n">
        <v>4456.44873046875</v>
      </c>
      <c r="AN524" s="197" t="n">
        <v>1600.0</v>
      </c>
      <c r="AO524" s="197" t="n">
        <v>700.0</v>
      </c>
      <c r="AP524" s="197" t="n">
        <v>800.0</v>
      </c>
      <c r="AQ524" s="197" t="n">
        <v>441.3671875</v>
      </c>
      <c r="AR524" s="197" t="n">
        <v>1052.0965576171875</v>
      </c>
      <c r="AS524" s="197" t="n">
        <v>0.480954110622406</v>
      </c>
      <c r="AT524" s="197" t="n">
        <v>-1597.191650390625</v>
      </c>
      <c r="AU524" s="197" t="n">
        <v>3320.8818359375</v>
      </c>
      <c r="AV524" s="197" t="n">
        <v>3744.470947265625</v>
      </c>
      <c r="AW524" s="197" t="n">
        <v>5304.3037109375</v>
      </c>
      <c r="AX524" s="197" t="n">
        <v>1.333373785018921</v>
      </c>
      <c r="AY524" s="197" t="n">
        <v>-12161.857421875</v>
      </c>
      <c r="AZ524" s="197" t="n">
        <v>0.0</v>
      </c>
      <c r="BA524" s="197" t="n">
        <v>2647.109375</v>
      </c>
      <c r="BB524" s="197" t="n">
        <v>9110.703125</v>
      </c>
      <c r="BC524" s="197" t="n">
        <v>0.4796137511730194</v>
      </c>
      <c r="BD524" s="197" t="n">
        <v>0.4827854633331299</v>
      </c>
      <c r="BE524" s="197" t="n">
        <v>0.4873775243759155</v>
      </c>
      <c r="BF524" s="197" t="n">
        <v>9718.390625</v>
      </c>
      <c r="BG524" s="197" t="n">
        <v>9701.1630859375</v>
      </c>
      <c r="BH524" s="197" t="n">
        <v>9669.6240234375</v>
      </c>
      <c r="BI524" s="197" t="n">
        <v>0.0</v>
      </c>
      <c r="BJ524" s="197" t="n">
        <v>15045.1669921875</v>
      </c>
      <c r="BK524" s="197" t="n">
        <v>15063.1650390625</v>
      </c>
      <c r="BL524" s="197" t="n">
        <v>15082.6279296875</v>
      </c>
      <c r="BM524" s="197" t="n">
        <v>-18270.814453125</v>
      </c>
      <c r="BN524" s="197" t="n">
        <v>-18122.55859375</v>
      </c>
      <c r="BO524" s="197" t="n">
        <v>-17897.79296875</v>
      </c>
      <c r="BP524" s="197" t="n">
        <v>1.147952914237976</v>
      </c>
      <c r="BQ524" s="197" t="n">
        <v>6308.34765625</v>
      </c>
      <c r="BR524" s="197" t="n">
        <v>0.0</v>
      </c>
      <c r="BS524" s="197" t="n">
        <v>999999.0</v>
      </c>
      <c r="BT524" s="197" t="n">
        <v>0.0</v>
      </c>
      <c r="BU524" s="197" t="n">
        <v>330.4872131347656</v>
      </c>
      <c r="BV524" s="197" t="n">
        <v>360.28070068359375</v>
      </c>
      <c r="BW524" s="197" t="n">
        <v>450.0</v>
      </c>
      <c r="BX524" s="197" t="n">
        <v>396.0790100097656</v>
      </c>
      <c r="BY524" s="197" t="n">
        <v>439.4769287109375</v>
      </c>
      <c r="BZ524" s="197" t="n">
        <v>450.0</v>
      </c>
      <c r="CA524" s="197" t="n">
        <v>359.0750427246094</v>
      </c>
      <c r="CB524" s="197" t="n">
        <v>318.7866516113281</v>
      </c>
      <c r="CC524" s="197" t="n">
        <v>631.5789184570312</v>
      </c>
      <c r="CD524" s="197" t="n">
        <v>2367.625</v>
      </c>
      <c r="CE524" s="197" t="n">
        <v>2311.24658203125</v>
      </c>
      <c r="CF524" s="197" t="n">
        <v>11000.0</v>
      </c>
      <c r="CG524" s="197" t="n">
        <v>10448.6123046875</v>
      </c>
      <c r="CH524" s="197" t="n">
        <v>1000.0</v>
      </c>
      <c r="CI524" s="197" t="n">
        <v>991.197021484375</v>
      </c>
      <c r="CJ524" s="197" t="n">
        <v>1991.197021484375</v>
      </c>
      <c r="CK524" s="197" t="n">
        <v>20000.0</v>
      </c>
      <c r="CL524" s="197" t="n">
        <v>1911.290283203125</v>
      </c>
      <c r="CM524" s="197" t="n">
        <v>20000.0</v>
      </c>
      <c r="CN524" s="197" t="n">
        <v>20000.0</v>
      </c>
      <c r="CO524" s="197" t="n">
        <v>20000.0</v>
      </c>
      <c r="CP524" s="197" t="n">
        <v>20000.0</v>
      </c>
      <c r="CQ524" s="197" t="n">
        <v>20000.0</v>
      </c>
      <c r="CR524" s="197" t="n">
        <v>4500.0</v>
      </c>
      <c r="CS524" s="197" t="n">
        <v>0.0</v>
      </c>
      <c r="CT524" s="197" t="n">
        <v>0.0</v>
      </c>
      <c r="CU524" s="197" t="n">
        <v>1249.0400390625</v>
      </c>
    </row>
    <row r="525" spans="2:99">
      <c r="B525" s="122" t="s">
        <v>926</v>
      </c>
      <c r="C525" s="197" t="n">
        <v>4500.0</v>
      </c>
      <c r="D525" s="197" t="n">
        <v>3538.0</v>
      </c>
      <c r="E525" s="197" t="n">
        <v>975.0</v>
      </c>
      <c r="F525" s="122" t="s">
        <v>926</v>
      </c>
      <c r="G525" s="197" t="n">
        <v>3570.788818359375</v>
      </c>
      <c r="H525" s="197" t="n">
        <v>2350.59130859375</v>
      </c>
      <c r="I525" s="197" t="n">
        <v>781.7418823242188</v>
      </c>
      <c r="J525" s="197" t="n">
        <v>151.1578369140625</v>
      </c>
      <c r="K525" s="197" t="n">
        <v>179.21588134765625</v>
      </c>
      <c r="L525" s="197" t="n">
        <v>800.0</v>
      </c>
      <c r="M525" s="197" t="n">
        <v>800.0</v>
      </c>
      <c r="N525" s="197" t="n">
        <v>528.0576171875</v>
      </c>
      <c r="O525" s="197" t="n">
        <v>528.0576171875</v>
      </c>
      <c r="P525" s="197" t="n">
        <v>528.0576171875</v>
      </c>
      <c r="Q525" s="197" t="n">
        <v>10550.41796875</v>
      </c>
      <c r="R525" s="197" t="n">
        <v>1456.849853515625</v>
      </c>
      <c r="S525" s="197" t="n">
        <v>0.0</v>
      </c>
      <c r="T525" s="197" t="n">
        <v>0.0</v>
      </c>
      <c r="U525" s="197" t="n">
        <v>-53.59858322143555</v>
      </c>
      <c r="V525" s="197" t="n">
        <v>184.6160888671875</v>
      </c>
      <c r="W525" s="197" t="n">
        <v>179.5406036376953</v>
      </c>
      <c r="X525" s="197" t="n">
        <v>0.0</v>
      </c>
      <c r="Y525" s="197" t="n">
        <v>0.0</v>
      </c>
      <c r="Z525" s="197" t="n">
        <v>7176.875</v>
      </c>
      <c r="AA525" s="197" t="n">
        <v>0.0</v>
      </c>
      <c r="AB525" s="197" t="n">
        <v>0.0</v>
      </c>
      <c r="AC525" s="197" t="n">
        <v>0.0</v>
      </c>
      <c r="AD525" s="197" t="n">
        <v>0.3499999940395355</v>
      </c>
      <c r="AE525" s="197" t="n">
        <v>4301.60546875</v>
      </c>
      <c r="AF525" s="197" t="n">
        <v>0.0</v>
      </c>
      <c r="AG525" s="197" t="n">
        <v>6450.1328125</v>
      </c>
      <c r="AH525" s="197" t="n">
        <v>2754.978759765625</v>
      </c>
      <c r="AI525" s="197" t="n">
        <v>1436.0068359375</v>
      </c>
      <c r="AJ525" s="197" t="n">
        <v>1762.7550048828125</v>
      </c>
      <c r="AK525" s="197" t="n">
        <v>1694.5565185546875</v>
      </c>
      <c r="AL525" s="197" t="n">
        <v>6680.0</v>
      </c>
      <c r="AM525" s="197" t="n">
        <v>4469.50537109375</v>
      </c>
      <c r="AN525" s="197" t="n">
        <v>0.0</v>
      </c>
      <c r="AO525" s="197" t="n">
        <v>0.0</v>
      </c>
      <c r="AP525" s="197" t="n">
        <v>0.0</v>
      </c>
      <c r="AQ525" s="197" t="n">
        <v>298.2864990234375</v>
      </c>
      <c r="AR525" s="197" t="n">
        <v>798.6124267578125</v>
      </c>
      <c r="AS525" s="197" t="n">
        <v>0.8001851439476013</v>
      </c>
      <c r="AT525" s="197" t="n">
        <v>-3070.24609375</v>
      </c>
      <c r="AU525" s="197" t="n">
        <v>3836.91943359375</v>
      </c>
      <c r="AV525" s="197" t="n">
        <v>5513.80126953125</v>
      </c>
      <c r="AW525" s="197" t="n">
        <v>2318.498046875</v>
      </c>
      <c r="AX525" s="197" t="n">
        <v>1.2585402727127075</v>
      </c>
      <c r="AY525" s="197" t="n">
        <v>-7978.54638671875</v>
      </c>
      <c r="AZ525" s="197" t="n">
        <v>0.0</v>
      </c>
      <c r="BA525" s="197" t="n">
        <v>5522.54052734375</v>
      </c>
      <c r="BB525" s="197" t="n">
        <v>4216.65087890625</v>
      </c>
      <c r="BC525" s="197" t="n">
        <v>0.5085587501525879</v>
      </c>
      <c r="BD525" s="197" t="n">
        <v>0.5260974764823914</v>
      </c>
      <c r="BE525" s="197" t="n">
        <v>0.5585617423057556</v>
      </c>
      <c r="BF525" s="197" t="n">
        <v>6459.4501953125</v>
      </c>
      <c r="BG525" s="197" t="n">
        <v>6353.7509765625</v>
      </c>
      <c r="BH525" s="197" t="n">
        <v>6045.7705078125</v>
      </c>
      <c r="BI525" s="197" t="n">
        <v>0.0</v>
      </c>
      <c r="BJ525" s="197" t="n">
        <v>11915.052734375</v>
      </c>
      <c r="BK525" s="197" t="n">
        <v>11997.501953125</v>
      </c>
      <c r="BL525" s="197" t="n">
        <v>12037.7841796875</v>
      </c>
      <c r="BM525" s="197" t="n">
        <v>-13268.177734375</v>
      </c>
      <c r="BN525" s="197" t="n">
        <v>-12730.888671875</v>
      </c>
      <c r="BO525" s="197" t="n">
        <v>-11624.2890625</v>
      </c>
      <c r="BP525" s="197" t="n">
        <v>0.0</v>
      </c>
      <c r="BQ525" s="197" t="n">
        <v>999999.0</v>
      </c>
      <c r="BR525" s="197" t="n">
        <v>0.0</v>
      </c>
      <c r="BS525" s="197" t="n">
        <v>999999.0</v>
      </c>
      <c r="BT525" s="197" t="n">
        <v>0.0</v>
      </c>
      <c r="BU525" s="197" t="n">
        <v>328.3885803222656</v>
      </c>
      <c r="BV525" s="197" t="n">
        <v>332.9684753417969</v>
      </c>
      <c r="BW525" s="197" t="n">
        <v>900.0</v>
      </c>
      <c r="BX525" s="197" t="n">
        <v>364.8343200683594</v>
      </c>
      <c r="BY525" s="197" t="n">
        <v>400.34539794921875</v>
      </c>
      <c r="BZ525" s="197" t="n">
        <v>1060.0</v>
      </c>
      <c r="CA525" s="197" t="n">
        <v>377.6390686035156</v>
      </c>
      <c r="CB525" s="197" t="n">
        <v>359.94659423828125</v>
      </c>
      <c r="CC525" s="197" t="n">
        <v>631.5789184570312</v>
      </c>
      <c r="CD525" s="197" t="n">
        <v>2150.48095703125</v>
      </c>
      <c r="CE525" s="197" t="n">
        <v>2388.8203125</v>
      </c>
      <c r="CF525" s="197" t="n">
        <v>99000.0</v>
      </c>
      <c r="CG525" s="197" t="n">
        <v>9737.9365234375</v>
      </c>
      <c r="CH525" s="197" t="n">
        <v>2500.0</v>
      </c>
      <c r="CI525" s="197" t="n">
        <v>2000.0</v>
      </c>
      <c r="CJ525" s="197" t="n">
        <v>4500.0</v>
      </c>
      <c r="CK525" s="197" t="n">
        <v>20000.0</v>
      </c>
      <c r="CL525" s="197" t="n">
        <v>20000.0</v>
      </c>
      <c r="CM525" s="197" t="n">
        <v>20000.0</v>
      </c>
      <c r="CN525" s="197" t="n">
        <v>20000.0</v>
      </c>
      <c r="CO525" s="197" t="n">
        <v>20000.0</v>
      </c>
      <c r="CP525" s="197" t="n">
        <v>20000.0</v>
      </c>
      <c r="CQ525" s="197" t="n">
        <v>20000.0</v>
      </c>
      <c r="CR525" s="197" t="n">
        <v>4500.0</v>
      </c>
      <c r="CS525" s="197" t="n">
        <v>26.0</v>
      </c>
      <c r="CT525" s="197" t="n">
        <v>26.0</v>
      </c>
      <c r="CU525" s="197" t="n">
        <v>728.4249267578125</v>
      </c>
    </row>
    <row r="526" spans="2:99">
      <c r="B526" s="122" t="s">
        <v>927</v>
      </c>
      <c r="C526" s="197" t="n">
        <v>4150.0</v>
      </c>
      <c r="D526" s="197" t="n">
        <v>3538.0</v>
      </c>
      <c r="E526" s="197" t="n">
        <v>950.0</v>
      </c>
      <c r="F526" s="122" t="s">
        <v>927</v>
      </c>
      <c r="G526" s="197" t="n">
        <v>3042.91552734375</v>
      </c>
      <c r="H526" s="197" t="n">
        <v>1720.7315673828125</v>
      </c>
      <c r="I526" s="197" t="n">
        <v>568.5831298828125</v>
      </c>
      <c r="J526" s="197" t="n">
        <v>62.59327697753906</v>
      </c>
      <c r="K526" s="197" t="n">
        <v>246.1741485595703</v>
      </c>
      <c r="L526" s="197" t="n">
        <v>4495.6708984375</v>
      </c>
      <c r="M526" s="197" t="n">
        <v>4495.6708984375</v>
      </c>
      <c r="N526" s="197" t="n">
        <v>6680.0</v>
      </c>
      <c r="O526" s="197" t="n">
        <v>6680.0</v>
      </c>
      <c r="P526" s="197" t="n">
        <v>6680.0</v>
      </c>
      <c r="Q526" s="197" t="n">
        <v>19478.232421875</v>
      </c>
      <c r="R526" s="197" t="n">
        <v>1224.690185546875</v>
      </c>
      <c r="S526" s="197" t="n">
        <v>0.0</v>
      </c>
      <c r="T526" s="197" t="n">
        <v>0.0</v>
      </c>
      <c r="U526" s="197" t="n">
        <v>-94.34237670898438</v>
      </c>
      <c r="V526" s="197" t="n">
        <v>18.1368465423584</v>
      </c>
      <c r="W526" s="197" t="n">
        <v>0.0</v>
      </c>
      <c r="X526" s="197" t="n">
        <v>0.0</v>
      </c>
      <c r="Y526" s="197" t="n">
        <v>0.0</v>
      </c>
      <c r="Z526" s="197" t="n">
        <v>5000.0</v>
      </c>
      <c r="AA526" s="197" t="n">
        <v>0.0</v>
      </c>
      <c r="AB526" s="197" t="n">
        <v>0.0</v>
      </c>
      <c r="AC526" s="197" t="n">
        <v>0.0</v>
      </c>
      <c r="AD526" s="197" t="n">
        <v>0.6499999761581421</v>
      </c>
      <c r="AE526" s="197" t="n">
        <v>13550.6640625</v>
      </c>
      <c r="AF526" s="197" t="n">
        <v>2550.003173828125</v>
      </c>
      <c r="AG526" s="197" t="n">
        <v>11464.638671875</v>
      </c>
      <c r="AH526" s="197" t="n">
        <v>4097.51220703125</v>
      </c>
      <c r="AI526" s="197" t="n">
        <v>2701.54150390625</v>
      </c>
      <c r="AJ526" s="197" t="n">
        <v>7641.4794921875</v>
      </c>
      <c r="AK526" s="197" t="n">
        <v>7504.34423828125</v>
      </c>
      <c r="AL526" s="197" t="n">
        <v>6680.0</v>
      </c>
      <c r="AM526" s="197" t="n">
        <v>4495.6708984375</v>
      </c>
      <c r="AN526" s="197" t="n">
        <v>0.0</v>
      </c>
      <c r="AO526" s="197" t="n">
        <v>0.0</v>
      </c>
      <c r="AP526" s="197" t="n">
        <v>0.0</v>
      </c>
      <c r="AQ526" s="197" t="n">
        <v>213.8734130859375</v>
      </c>
      <c r="AR526" s="197" t="n">
        <v>997.7841186523438</v>
      </c>
      <c r="AS526" s="197" t="n">
        <v>0.7641817331314087</v>
      </c>
      <c r="AT526" s="197" t="n">
        <v>-3424.26171875</v>
      </c>
      <c r="AU526" s="197" t="n">
        <v>4480.9521484375</v>
      </c>
      <c r="AV526" s="197" t="n">
        <v>11562.18359375</v>
      </c>
      <c r="AW526" s="197" t="n">
        <v>4656.634765625</v>
      </c>
      <c r="AX526" s="197" t="n">
        <v>1.2985808849334717</v>
      </c>
      <c r="AY526" s="197" t="n">
        <v>-8773.0693359375</v>
      </c>
      <c r="AZ526" s="197" t="n">
        <v>0.0</v>
      </c>
      <c r="BA526" s="197" t="n">
        <v>16693.53125</v>
      </c>
      <c r="BB526" s="197" t="n">
        <v>913.2739868164062</v>
      </c>
      <c r="BC526" s="197" t="n">
        <v>0.0</v>
      </c>
      <c r="BD526" s="197" t="n">
        <v>0.5271384716033936</v>
      </c>
      <c r="BE526" s="197" t="n">
        <v>0.570942223072052</v>
      </c>
      <c r="BF526" s="197" t="n">
        <v>999998.0</v>
      </c>
      <c r="BG526" s="197" t="n">
        <v>2621.674560546875</v>
      </c>
      <c r="BH526" s="197" t="n">
        <v>2084.34375</v>
      </c>
      <c r="BI526" s="197" t="n">
        <v>0.0</v>
      </c>
      <c r="BJ526" s="197" t="n">
        <v>999999.0</v>
      </c>
      <c r="BK526" s="197" t="n">
        <v>12959.44140625</v>
      </c>
      <c r="BL526" s="197" t="n">
        <v>13281.1484375</v>
      </c>
      <c r="BM526" s="197" t="n">
        <v>0.0</v>
      </c>
      <c r="BN526" s="197" t="n">
        <v>1778.5472412109375</v>
      </c>
      <c r="BO526" s="197" t="n">
        <v>1474.695556640625</v>
      </c>
      <c r="BP526" s="197" t="n">
        <v>0.0</v>
      </c>
      <c r="BQ526" s="197" t="n">
        <v>999999.0</v>
      </c>
      <c r="BR526" s="197" t="n">
        <v>0.0</v>
      </c>
      <c r="BS526" s="197" t="n">
        <v>999999.0</v>
      </c>
      <c r="BT526" s="197" t="n">
        <v>0.0</v>
      </c>
      <c r="BU526" s="197" t="n">
        <v>436.7335510253906</v>
      </c>
      <c r="BV526" s="197" t="n">
        <v>327.2653503417969</v>
      </c>
      <c r="BW526" s="197" t="n">
        <v>1350.0</v>
      </c>
      <c r="BX526" s="197" t="n">
        <v>526.8870849609375</v>
      </c>
      <c r="BY526" s="197" t="n">
        <v>362.95697021484375</v>
      </c>
      <c r="BZ526" s="197" t="n">
        <v>1670.0</v>
      </c>
      <c r="CA526" s="197" t="n">
        <v>321.70037841796875</v>
      </c>
      <c r="CB526" s="197" t="n">
        <v>379.44329833984375</v>
      </c>
      <c r="CC526" s="197" t="n">
        <v>631.5789184570312</v>
      </c>
      <c r="CD526" s="197" t="n">
        <v>3090.006591796875</v>
      </c>
      <c r="CE526" s="197" t="n">
        <v>2135.525146484375</v>
      </c>
      <c r="CF526" s="197" t="n">
        <v>99000.0</v>
      </c>
      <c r="CG526" s="197" t="n">
        <v>18972.4453125</v>
      </c>
      <c r="CH526" s="197" t="n">
        <v>6680.0</v>
      </c>
      <c r="CI526" s="197" t="n">
        <v>4495.6708984375</v>
      </c>
      <c r="CJ526" s="197" t="n">
        <v>11175.6708984375</v>
      </c>
      <c r="CK526" s="197" t="n">
        <v>20000.0</v>
      </c>
      <c r="CL526" s="197" t="n">
        <v>20000.0</v>
      </c>
      <c r="CM526" s="197" t="n">
        <v>20000.0</v>
      </c>
      <c r="CN526" s="197" t="n">
        <v>20000.0</v>
      </c>
      <c r="CO526" s="197" t="n">
        <v>20000.0</v>
      </c>
      <c r="CP526" s="197" t="n">
        <v>20000.0</v>
      </c>
      <c r="CQ526" s="197" t="n">
        <v>20000.0</v>
      </c>
      <c r="CR526" s="197" t="n">
        <v>4500.0</v>
      </c>
      <c r="CS526" s="197" t="n">
        <v>31.0</v>
      </c>
      <c r="CT526" s="197" t="n">
        <v>31.0</v>
      </c>
      <c r="CU526" s="197" t="n">
        <v>612.3450927734375</v>
      </c>
    </row>
    <row r="527" spans="2:99">
      <c r="B527" s="122" t="s">
        <v>928</v>
      </c>
      <c r="C527" s="197" t="n">
        <v>3700.0</v>
      </c>
      <c r="D527" s="197" t="n">
        <v>3538.0</v>
      </c>
      <c r="E527" s="197" t="n">
        <v>800.0</v>
      </c>
      <c r="F527" s="122" t="s">
        <v>928</v>
      </c>
      <c r="G527" s="197" t="n">
        <v>2670.427490234375</v>
      </c>
      <c r="H527" s="197" t="n">
        <v>1175.1773681640625</v>
      </c>
      <c r="I527" s="197" t="n">
        <v>466.1497497558594</v>
      </c>
      <c r="J527" s="197" t="n">
        <v>45.0</v>
      </c>
      <c r="K527" s="197" t="n">
        <v>315.827880859375</v>
      </c>
      <c r="L527" s="197" t="n">
        <v>4472.611328125</v>
      </c>
      <c r="M527" s="197" t="n">
        <v>4472.611328125</v>
      </c>
      <c r="N527" s="197" t="n">
        <v>6680.0</v>
      </c>
      <c r="O527" s="197" t="n">
        <v>6648.7275390625</v>
      </c>
      <c r="P527" s="197" t="n">
        <v>6648.7275390625</v>
      </c>
      <c r="Q527" s="197" t="n">
        <v>17645.66796875</v>
      </c>
      <c r="R527" s="197" t="n">
        <v>1255.8076171875</v>
      </c>
      <c r="S527" s="197" t="n">
        <v>0.0</v>
      </c>
      <c r="T527" s="197" t="n">
        <v>0.0</v>
      </c>
      <c r="U527" s="197" t="n">
        <v>-144.17955017089844</v>
      </c>
      <c r="V527" s="197" t="n">
        <v>1625.521240234375</v>
      </c>
      <c r="W527" s="197" t="n">
        <v>0.11565317213535309</v>
      </c>
      <c r="X527" s="197" t="n">
        <v>0.0</v>
      </c>
      <c r="Y527" s="197" t="n">
        <v>0.0</v>
      </c>
      <c r="Z527" s="197" t="n">
        <v>3500.0</v>
      </c>
      <c r="AA527" s="197" t="n">
        <v>0.0</v>
      </c>
      <c r="AB527" s="197" t="n">
        <v>0.0</v>
      </c>
      <c r="AC527" s="197" t="n">
        <v>0.0</v>
      </c>
      <c r="AD527" s="197" t="n">
        <v>0.6499999761581421</v>
      </c>
      <c r="AE527" s="197" t="n">
        <v>12344.76953125</v>
      </c>
      <c r="AF527" s="197" t="n">
        <v>2024.6812744140625</v>
      </c>
      <c r="AG527" s="197" t="n">
        <v>8654.904296875</v>
      </c>
      <c r="AH527" s="197" t="n">
        <v>2677.645263671875</v>
      </c>
      <c r="AI527" s="197" t="n">
        <v>1266.117431640625</v>
      </c>
      <c r="AJ527" s="197" t="n">
        <v>6903.91357421875</v>
      </c>
      <c r="AK527" s="197" t="n">
        <v>6857.55517578125</v>
      </c>
      <c r="AL527" s="197" t="n">
        <v>6680.0</v>
      </c>
      <c r="AM527" s="197" t="n">
        <v>4472.611328125</v>
      </c>
      <c r="AN527" s="197" t="n">
        <v>0.0</v>
      </c>
      <c r="AO527" s="197" t="n">
        <v>0.0</v>
      </c>
      <c r="AP527" s="197" t="n">
        <v>0.0</v>
      </c>
      <c r="AQ527" s="197" t="n">
        <v>120.64200592041016</v>
      </c>
      <c r="AR527" s="197" t="n">
        <v>543.578857421875</v>
      </c>
      <c r="AS527" s="197" t="n">
        <v>0.7770330309867859</v>
      </c>
      <c r="AT527" s="197" t="n">
        <v>-2569.12060546875</v>
      </c>
      <c r="AU527" s="197" t="n">
        <v>3306.321044921875</v>
      </c>
      <c r="AV527" s="197" t="n">
        <v>11204.8681640625</v>
      </c>
      <c r="AW527" s="197" t="n">
        <v>5125.40576171875</v>
      </c>
      <c r="AX527" s="197" t="n">
        <v>1.321461796760559</v>
      </c>
      <c r="AY527" s="197" t="n">
        <v>-7520.5576171875</v>
      </c>
      <c r="AZ527" s="197" t="n">
        <v>0.0</v>
      </c>
      <c r="BA527" s="197" t="n">
        <v>15904.1865234375</v>
      </c>
      <c r="BB527" s="197" t="n">
        <v>1596.961181640625</v>
      </c>
      <c r="BC527" s="197" t="n">
        <v>0.0</v>
      </c>
      <c r="BD527" s="197" t="n">
        <v>0.5983931422233582</v>
      </c>
      <c r="BE527" s="197" t="n">
        <v>0.7150043845176697</v>
      </c>
      <c r="BF527" s="197" t="n">
        <v>999998.0</v>
      </c>
      <c r="BG527" s="197" t="n">
        <v>1802.5093994140625</v>
      </c>
      <c r="BH527" s="197" t="n">
        <v>400.7582092285156</v>
      </c>
      <c r="BI527" s="197" t="n">
        <v>0.0</v>
      </c>
      <c r="BJ527" s="197" t="n">
        <v>999999.0</v>
      </c>
      <c r="BK527" s="197" t="n">
        <v>12409.8583984375</v>
      </c>
      <c r="BL527" s="197" t="n">
        <v>13075.203125</v>
      </c>
      <c r="BM527" s="197" t="n">
        <v>0.0</v>
      </c>
      <c r="BN527" s="197" t="n">
        <v>3091.618896484375</v>
      </c>
      <c r="BO527" s="197" t="n">
        <v>2503.73388671875</v>
      </c>
      <c r="BP527" s="197" t="n">
        <v>0.0</v>
      </c>
      <c r="BQ527" s="197" t="n">
        <v>999999.0</v>
      </c>
      <c r="BR527" s="197" t="n">
        <v>0.0</v>
      </c>
      <c r="BS527" s="197" t="n">
        <v>999999.0</v>
      </c>
      <c r="BT527" s="197" t="n">
        <v>0.0</v>
      </c>
      <c r="BU527" s="197" t="n">
        <v>1386.542236328125</v>
      </c>
      <c r="BV527" s="197" t="n">
        <v>447.1012878417969</v>
      </c>
      <c r="BW527" s="197" t="n">
        <v>1790.0</v>
      </c>
      <c r="BX527" s="197" t="n">
        <v>809.6740112304688</v>
      </c>
      <c r="BY527" s="197" t="n">
        <v>542.1688232421875</v>
      </c>
      <c r="BZ527" s="197" t="n">
        <v>2240.0</v>
      </c>
      <c r="CA527" s="197" t="n">
        <v>439.9834289550781</v>
      </c>
      <c r="CB527" s="197" t="n">
        <v>321.16571044921875</v>
      </c>
      <c r="CC527" s="197" t="n">
        <v>964.9122924804688</v>
      </c>
      <c r="CD527" s="197" t="n">
        <v>4783.5302734375</v>
      </c>
      <c r="CE527" s="197" t="n">
        <v>3169.299560546875</v>
      </c>
      <c r="CF527" s="197" t="n">
        <v>99000.0</v>
      </c>
      <c r="CG527" s="197" t="n">
        <v>17578.416015625</v>
      </c>
      <c r="CH527" s="197" t="n">
        <v>6680.0</v>
      </c>
      <c r="CI527" s="197" t="n">
        <v>4472.611328125</v>
      </c>
      <c r="CJ527" s="197" t="n">
        <v>11152.611328125</v>
      </c>
      <c r="CK527" s="197" t="n">
        <v>20000.0</v>
      </c>
      <c r="CL527" s="197" t="n">
        <v>20000.0</v>
      </c>
      <c r="CM527" s="197" t="n">
        <v>20000.0</v>
      </c>
      <c r="CN527" s="197" t="n">
        <v>20000.0</v>
      </c>
      <c r="CO527" s="197" t="n">
        <v>20000.0</v>
      </c>
      <c r="CP527" s="197" t="n">
        <v>20000.0</v>
      </c>
      <c r="CQ527" s="197" t="n">
        <v>20000.0</v>
      </c>
      <c r="CR527" s="197" t="n">
        <v>4500.0</v>
      </c>
      <c r="CS527" s="197" t="n">
        <v>31.0</v>
      </c>
      <c r="CT527" s="197" t="n">
        <v>31.0</v>
      </c>
      <c r="CU527" s="197" t="n">
        <v>627.90380859375</v>
      </c>
    </row>
    <row r="528" spans="2:99">
      <c r="B528" s="122" t="s">
        <v>929</v>
      </c>
      <c r="C528" s="197" t="n">
        <v>3400.0</v>
      </c>
      <c r="D528" s="197" t="n">
        <v>3350.0</v>
      </c>
      <c r="E528" s="197" t="n">
        <v>650.0</v>
      </c>
      <c r="F528" s="122" t="s">
        <v>929</v>
      </c>
      <c r="G528" s="197" t="n">
        <v>2599.577392578125</v>
      </c>
      <c r="H528" s="197" t="n">
        <v>1184.63037109375</v>
      </c>
      <c r="I528" s="197" t="n">
        <v>428.4507141113281</v>
      </c>
      <c r="J528" s="197" t="n">
        <v>98.60633087158203</v>
      </c>
      <c r="K528" s="197" t="n">
        <v>219.4182891845703</v>
      </c>
      <c r="L528" s="197" t="n">
        <v>4382.87353515625</v>
      </c>
      <c r="M528" s="197" t="n">
        <v>4382.87353515625</v>
      </c>
      <c r="N528" s="197" t="n">
        <v>3286.853759765625</v>
      </c>
      <c r="O528" s="197" t="n">
        <v>2286.75927734375</v>
      </c>
      <c r="P528" s="197" t="n">
        <v>2406.866455078125</v>
      </c>
      <c r="Q528" s="197" t="n">
        <v>10656.5107421875</v>
      </c>
      <c r="R528" s="197" t="n">
        <v>1683.6995849609375</v>
      </c>
      <c r="S528" s="197" t="n">
        <v>0.0</v>
      </c>
      <c r="T528" s="197" t="n">
        <v>0.0</v>
      </c>
      <c r="U528" s="197" t="n">
        <v>-172.59896850585938</v>
      </c>
      <c r="V528" s="197" t="n">
        <v>2.017339284066111E-5</v>
      </c>
      <c r="W528" s="197" t="n">
        <v>2.017339829762932E-5</v>
      </c>
      <c r="X528" s="197" t="n">
        <v>0.0</v>
      </c>
      <c r="Y528" s="197" t="n">
        <v>0.0</v>
      </c>
      <c r="Z528" s="197" t="n">
        <v>3000.0</v>
      </c>
      <c r="AA528" s="197" t="n">
        <v>1.0</v>
      </c>
      <c r="AB528" s="197" t="n">
        <v>120.107177734375</v>
      </c>
      <c r="AC528" s="197" t="n">
        <v>0.0</v>
      </c>
      <c r="AD528" s="197" t="n">
        <v>0.6499999761581421</v>
      </c>
      <c r="AE528" s="197" t="n">
        <v>8071.4833984375</v>
      </c>
      <c r="AF528" s="197" t="n">
        <v>325.7492980957031</v>
      </c>
      <c r="AG528" s="197" t="n">
        <v>2305.912109375</v>
      </c>
      <c r="AH528" s="197" t="n">
        <v>1542.935791015625</v>
      </c>
      <c r="AI528" s="197" t="n">
        <v>526.8328247070312</v>
      </c>
      <c r="AJ528" s="197" t="n">
        <v>0.0</v>
      </c>
      <c r="AK528" s="197" t="n">
        <v>128.11196899414062</v>
      </c>
      <c r="AL528" s="197" t="n">
        <v>6680.0</v>
      </c>
      <c r="AM528" s="197" t="n">
        <v>4382.87353515625</v>
      </c>
      <c r="AN528" s="197" t="n">
        <v>0.0</v>
      </c>
      <c r="AO528" s="197" t="n">
        <v>0.0</v>
      </c>
      <c r="AP528" s="197" t="n">
        <v>0.0</v>
      </c>
      <c r="AQ528" s="197" t="n">
        <v>120.64200592041016</v>
      </c>
      <c r="AR528" s="197" t="n">
        <v>110.0</v>
      </c>
      <c r="AS528" s="197" t="n">
        <v>0.0</v>
      </c>
      <c r="AT528" s="197" t="n">
        <v>999999.0</v>
      </c>
      <c r="AU528" s="197" t="n">
        <v>0.0</v>
      </c>
      <c r="AV528" s="197" t="n">
        <v>999999.0</v>
      </c>
      <c r="AW528" s="197" t="n">
        <v>0.0</v>
      </c>
      <c r="AX528" s="197" t="n">
        <v>0.0</v>
      </c>
      <c r="AY528" s="197" t="n">
        <v>999999.0</v>
      </c>
      <c r="AZ528" s="197" t="n">
        <v>0.0</v>
      </c>
      <c r="BA528" s="197" t="n">
        <v>999999.0</v>
      </c>
      <c r="BB528" s="197" t="n">
        <v>0.0</v>
      </c>
      <c r="BC528" s="197" t="n">
        <v>0.0</v>
      </c>
      <c r="BD528" s="197" t="n">
        <v>0.619939923286438</v>
      </c>
      <c r="BE528" s="197" t="n">
        <v>0.7565425634384155</v>
      </c>
      <c r="BF528" s="197" t="n">
        <v>999998.0</v>
      </c>
      <c r="BG528" s="197" t="n">
        <v>2416.028564453125</v>
      </c>
      <c r="BH528" s="197" t="n">
        <v>974.4597778320312</v>
      </c>
      <c r="BI528" s="197" t="n">
        <v>0.0</v>
      </c>
      <c r="BJ528" s="197" t="n">
        <v>999999.0</v>
      </c>
      <c r="BK528" s="197" t="n">
        <v>9063.8896484375</v>
      </c>
      <c r="BL528" s="197" t="n">
        <v>9087.1650390625</v>
      </c>
      <c r="BM528" s="197" t="n">
        <v>0.0</v>
      </c>
      <c r="BN528" s="197" t="n">
        <v>803.9810180664062</v>
      </c>
      <c r="BO528" s="197" t="n">
        <v>1179.274658203125</v>
      </c>
      <c r="BP528" s="197" t="n">
        <v>0.0</v>
      </c>
      <c r="BQ528" s="197" t="n">
        <v>999999.0</v>
      </c>
      <c r="BR528" s="197" t="n">
        <v>0.0</v>
      </c>
      <c r="BS528" s="197" t="n">
        <v>999999.0</v>
      </c>
      <c r="BT528" s="197" t="n">
        <v>0.0</v>
      </c>
      <c r="BU528" s="197" t="n">
        <v>1822.583251953125</v>
      </c>
      <c r="BV528" s="197" t="n">
        <v>1331.920166015625</v>
      </c>
      <c r="BW528" s="197" t="n">
        <v>99000.0</v>
      </c>
      <c r="BX528" s="197" t="n">
        <v>1128.1239013671875</v>
      </c>
      <c r="BY528" s="197" t="n">
        <v>780.211669921875</v>
      </c>
      <c r="BZ528" s="197" t="n">
        <v>99000.0</v>
      </c>
      <c r="CA528" s="197" t="n">
        <v>763.3629760742188</v>
      </c>
      <c r="CB528" s="197" t="n">
        <v>430.06231689453125</v>
      </c>
      <c r="CC528" s="197" t="n">
        <v>964.9122924804688</v>
      </c>
      <c r="CD528" s="197" t="n">
        <v>5645.70263671875</v>
      </c>
      <c r="CE528" s="197" t="n">
        <v>4639.6943359375</v>
      </c>
      <c r="CF528" s="197" t="n">
        <v>99000.0</v>
      </c>
      <c r="CG528" s="197" t="n">
        <v>5099.52587890625</v>
      </c>
      <c r="CH528" s="197" t="n">
        <v>500.19671630859375</v>
      </c>
      <c r="CI528" s="197" t="n">
        <v>4382.87353515625</v>
      </c>
      <c r="CJ528" s="197" t="n">
        <v>4883.06982421875</v>
      </c>
      <c r="CK528" s="197" t="n">
        <v>20000.0</v>
      </c>
      <c r="CL528" s="197" t="n">
        <v>20000.0</v>
      </c>
      <c r="CM528" s="197" t="n">
        <v>20000.0</v>
      </c>
      <c r="CN528" s="197" t="n">
        <v>20000.0</v>
      </c>
      <c r="CO528" s="197" t="n">
        <v>20000.0</v>
      </c>
      <c r="CP528" s="197" t="n">
        <v>20000.0</v>
      </c>
      <c r="CQ528" s="197" t="n">
        <v>20000.0</v>
      </c>
      <c r="CR528" s="197" t="n">
        <v>4500.0</v>
      </c>
      <c r="CS528" s="197" t="n">
        <v>30.0</v>
      </c>
      <c r="CT528" s="197" t="n">
        <v>30.0</v>
      </c>
      <c r="CU528" s="197" t="n">
        <v>841.8497924804688</v>
      </c>
    </row>
    <row r="529" spans="2:99">
      <c r="B529" s="122" t="s">
        <v>930</v>
      </c>
      <c r="C529" s="197" t="n">
        <v>3250.0</v>
      </c>
      <c r="D529" s="197" t="n">
        <v>3163.0</v>
      </c>
      <c r="E529" s="197" t="n">
        <v>720.0</v>
      </c>
      <c r="F529" s="122" t="s">
        <v>930</v>
      </c>
      <c r="G529" s="197" t="n">
        <v>2517.97900390625</v>
      </c>
      <c r="H529" s="197" t="n">
        <v>1063.4376220703125</v>
      </c>
      <c r="I529" s="197" t="n">
        <v>307.70526123046875</v>
      </c>
      <c r="J529" s="197" t="n">
        <v>190.8865203857422</v>
      </c>
      <c r="K529" s="197" t="n">
        <v>292.6556701660156</v>
      </c>
      <c r="L529" s="197" t="n">
        <v>4285.9248046875</v>
      </c>
      <c r="M529" s="197" t="n">
        <v>4285.9248046875</v>
      </c>
      <c r="N529" s="197" t="n">
        <v>4230.1328125</v>
      </c>
      <c r="O529" s="197" t="n">
        <v>3005.650390625</v>
      </c>
      <c r="P529" s="197" t="n">
        <v>4230.1328125</v>
      </c>
      <c r="Q529" s="197" t="n">
        <v>10988.734375</v>
      </c>
      <c r="R529" s="197" t="n">
        <v>2104.970703125</v>
      </c>
      <c r="S529" s="197" t="n">
        <v>0.0</v>
      </c>
      <c r="T529" s="197" t="n">
        <v>0.0</v>
      </c>
      <c r="U529" s="197" t="n">
        <v>239.9741668701172</v>
      </c>
      <c r="V529" s="197" t="n">
        <v>0.0</v>
      </c>
      <c r="W529" s="197" t="n">
        <v>0.0</v>
      </c>
      <c r="X529" s="197" t="n">
        <v>0.0</v>
      </c>
      <c r="Y529" s="197" t="n">
        <v>0.0</v>
      </c>
      <c r="Z529" s="197" t="n">
        <v>4000.0</v>
      </c>
      <c r="AA529" s="197" t="n">
        <v>1.0</v>
      </c>
      <c r="AB529" s="197" t="n">
        <v>1224.482421875</v>
      </c>
      <c r="AC529" s="197" t="n">
        <v>0.0</v>
      </c>
      <c r="AD529" s="197" t="n">
        <v>0.6499999761581421</v>
      </c>
      <c r="AE529" s="197" t="n">
        <v>8689.3330078125</v>
      </c>
      <c r="AF529" s="197" t="n">
        <v>124.32142639160156</v>
      </c>
      <c r="AG529" s="197" t="n">
        <v>1035.994873046875</v>
      </c>
      <c r="AH529" s="197" t="n">
        <v>2016.2154541015625</v>
      </c>
      <c r="AI529" s="197" t="n">
        <v>1110.916259765625</v>
      </c>
      <c r="AJ529" s="197" t="n">
        <v>0.0</v>
      </c>
      <c r="AK529" s="197" t="n">
        <v>0.5965990424156189</v>
      </c>
      <c r="AL529" s="197" t="n">
        <v>6680.0</v>
      </c>
      <c r="AM529" s="197" t="n">
        <v>4285.9248046875</v>
      </c>
      <c r="AN529" s="197" t="n">
        <v>0.0</v>
      </c>
      <c r="AO529" s="197" t="n">
        <v>0.0</v>
      </c>
      <c r="AP529" s="197" t="n">
        <v>0.0</v>
      </c>
      <c r="AQ529" s="197" t="n">
        <v>120.64200592041016</v>
      </c>
      <c r="AR529" s="197" t="n">
        <v>352.6133728027344</v>
      </c>
      <c r="AS529" s="197" t="n">
        <v>0.0</v>
      </c>
      <c r="AT529" s="197" t="n">
        <v>999999.0</v>
      </c>
      <c r="AU529" s="197" t="n">
        <v>0.0</v>
      </c>
      <c r="AV529" s="197" t="n">
        <v>999999.0</v>
      </c>
      <c r="AW529" s="197" t="n">
        <v>0.0</v>
      </c>
      <c r="AX529" s="197" t="n">
        <v>0.0</v>
      </c>
      <c r="AY529" s="197" t="n">
        <v>999999.0</v>
      </c>
      <c r="AZ529" s="197" t="n">
        <v>0.0</v>
      </c>
      <c r="BA529" s="197" t="n">
        <v>999999.0</v>
      </c>
      <c r="BB529" s="197" t="n">
        <v>0.0</v>
      </c>
      <c r="BC529" s="197" t="n">
        <v>0.0</v>
      </c>
      <c r="BD529" s="197" t="n">
        <v>0.5857131481170654</v>
      </c>
      <c r="BE529" s="197" t="n">
        <v>0.7596393823623657</v>
      </c>
      <c r="BF529" s="197" t="n">
        <v>999998.0</v>
      </c>
      <c r="BG529" s="197" t="n">
        <v>2210.515380859375</v>
      </c>
      <c r="BH529" s="197" t="n">
        <v>208.54583740234375</v>
      </c>
      <c r="BI529" s="197" t="n">
        <v>0.0</v>
      </c>
      <c r="BJ529" s="197" t="n">
        <v>999999.0</v>
      </c>
      <c r="BK529" s="197" t="n">
        <v>8746.6611328125</v>
      </c>
      <c r="BL529" s="197" t="n">
        <v>8685.5849609375</v>
      </c>
      <c r="BM529" s="197" t="n">
        <v>0.0</v>
      </c>
      <c r="BN529" s="197" t="n">
        <v>3749.52978515625</v>
      </c>
      <c r="BO529" s="197" t="n">
        <v>3920.074462890625</v>
      </c>
      <c r="BP529" s="197" t="n">
        <v>1.3408128023147583</v>
      </c>
      <c r="BQ529" s="197" t="n">
        <v>4068.56982421875</v>
      </c>
      <c r="BR529" s="197" t="n">
        <v>0.0</v>
      </c>
      <c r="BS529" s="197" t="n">
        <v>999999.0</v>
      </c>
      <c r="BT529" s="197" t="n">
        <v>0.0</v>
      </c>
      <c r="BU529" s="197" t="n">
        <v>2209.391357421875</v>
      </c>
      <c r="BV529" s="197" t="n">
        <v>1759.880615234375</v>
      </c>
      <c r="BW529" s="197" t="n">
        <v>99000.0</v>
      </c>
      <c r="BX529" s="197" t="n">
        <v>2091.24462890625</v>
      </c>
      <c r="BY529" s="197" t="n">
        <v>1088.54296875</v>
      </c>
      <c r="BZ529" s="197" t="n">
        <v>99000.0</v>
      </c>
      <c r="CA529" s="197" t="n">
        <v>800.708984375</v>
      </c>
      <c r="CB529" s="197" t="n">
        <v>733.809814453125</v>
      </c>
      <c r="CC529" s="197" t="n">
        <v>964.9122924804688</v>
      </c>
      <c r="CD529" s="197" t="n">
        <v>7686.24462890625</v>
      </c>
      <c r="CE529" s="197" t="n">
        <v>5518.1572265625</v>
      </c>
      <c r="CF529" s="197" t="n">
        <v>19000.0</v>
      </c>
      <c r="CG529" s="197" t="n">
        <v>10988.734375</v>
      </c>
      <c r="CH529" s="197" t="n">
        <v>5492.91748046875</v>
      </c>
      <c r="CI529" s="197" t="n">
        <v>3192.66796875</v>
      </c>
      <c r="CJ529" s="197" t="n">
        <v>8685.5849609375</v>
      </c>
      <c r="CK529" s="197" t="n">
        <v>20000.0</v>
      </c>
      <c r="CL529" s="197" t="n">
        <v>20000.0</v>
      </c>
      <c r="CM529" s="197" t="n">
        <v>20000.0</v>
      </c>
      <c r="CN529" s="197" t="n">
        <v>20000.0</v>
      </c>
      <c r="CO529" s="197" t="n">
        <v>20000.0</v>
      </c>
      <c r="CP529" s="197" t="n">
        <v>20000.0</v>
      </c>
      <c r="CQ529" s="197" t="n">
        <v>20000.0</v>
      </c>
      <c r="CR529" s="197" t="n">
        <v>4500.0</v>
      </c>
      <c r="CS529" s="197" t="n">
        <v>31.0</v>
      </c>
      <c r="CT529" s="197" t="n">
        <v>31.0</v>
      </c>
      <c r="CU529" s="197" t="n">
        <v>1052.4853515625</v>
      </c>
    </row>
    <row r="530" spans="2:99">
      <c r="B530" s="122" t="s">
        <v>931</v>
      </c>
      <c r="C530" s="197" t="n">
        <v>3252.0</v>
      </c>
      <c r="D530" s="197" t="n">
        <v>3068.0</v>
      </c>
      <c r="E530" s="197" t="n">
        <v>575.0</v>
      </c>
      <c r="F530" s="122" t="s">
        <v>931</v>
      </c>
      <c r="G530" s="197" t="n">
        <v>2634.455810546875</v>
      </c>
      <c r="H530" s="197" t="n">
        <v>1000.0308837890625</v>
      </c>
      <c r="I530" s="197" t="n">
        <v>300.0</v>
      </c>
      <c r="J530" s="197" t="n">
        <v>329.47711181640625</v>
      </c>
      <c r="K530" s="197" t="n">
        <v>365.48785400390625</v>
      </c>
      <c r="L530" s="197" t="n">
        <v>3940.554443359375</v>
      </c>
      <c r="M530" s="197" t="n">
        <v>3940.554443359375</v>
      </c>
      <c r="N530" s="197" t="n">
        <v>3940.554443359375</v>
      </c>
      <c r="O530" s="197" t="n">
        <v>3940.554443359375</v>
      </c>
      <c r="P530" s="197" t="n">
        <v>3940.554443359375</v>
      </c>
      <c r="Q530" s="197" t="n">
        <v>14048.0390625</v>
      </c>
      <c r="R530" s="197" t="n">
        <v>1823.0556640625</v>
      </c>
      <c r="S530" s="197" t="n">
        <v>0.0</v>
      </c>
      <c r="T530" s="197" t="n">
        <v>0.0</v>
      </c>
      <c r="U530" s="197" t="n">
        <v>168.90008544921875</v>
      </c>
      <c r="V530" s="197" t="n">
        <v>3292.56787109375</v>
      </c>
      <c r="W530" s="197" t="n">
        <v>1103.127685546875</v>
      </c>
      <c r="X530" s="197" t="n">
        <v>2189.440185546875</v>
      </c>
      <c r="Y530" s="197" t="n">
        <v>0.0</v>
      </c>
      <c r="Z530" s="197" t="n">
        <v>4500.0</v>
      </c>
      <c r="AA530" s="197" t="n">
        <v>1.0</v>
      </c>
      <c r="AB530" s="197" t="n">
        <v>0.0</v>
      </c>
      <c r="AC530" s="197" t="n">
        <v>0.0</v>
      </c>
      <c r="AD530" s="197" t="n">
        <v>0.6499999761581421</v>
      </c>
      <c r="AE530" s="197" t="n">
        <v>10622.837890625</v>
      </c>
      <c r="AF530" s="197" t="n">
        <v>1402.791748046875</v>
      </c>
      <c r="AG530" s="197" t="n">
        <v>0.0</v>
      </c>
      <c r="AH530" s="197" t="n">
        <v>1142.653564453125</v>
      </c>
      <c r="AI530" s="197" t="n">
        <v>0.0</v>
      </c>
      <c r="AJ530" s="197" t="n">
        <v>0.0</v>
      </c>
      <c r="AK530" s="197" t="n">
        <v>235.1300048828125</v>
      </c>
      <c r="AL530" s="197" t="n">
        <v>6680.0</v>
      </c>
      <c r="AM530" s="197" t="n">
        <v>4231.88720703125</v>
      </c>
      <c r="AN530" s="197" t="n">
        <v>0.0</v>
      </c>
      <c r="AO530" s="197" t="n">
        <v>0.0</v>
      </c>
      <c r="AP530" s="197" t="n">
        <v>0.0</v>
      </c>
      <c r="AQ530" s="197" t="n">
        <v>215.663818359375</v>
      </c>
      <c r="AR530" s="197" t="n">
        <v>485.8084411621094</v>
      </c>
      <c r="AS530" s="197" t="n">
        <v>0.0</v>
      </c>
      <c r="AT530" s="197" t="n">
        <v>999999.0</v>
      </c>
      <c r="AU530" s="197" t="n">
        <v>0.0</v>
      </c>
      <c r="AV530" s="197" t="n">
        <v>999999.0</v>
      </c>
      <c r="AW530" s="197" t="n">
        <v>0.0</v>
      </c>
      <c r="AX530" s="197" t="n">
        <v>0.0</v>
      </c>
      <c r="AY530" s="197" t="n">
        <v>999999.0</v>
      </c>
      <c r="AZ530" s="197" t="n">
        <v>0.0</v>
      </c>
      <c r="BA530" s="197" t="n">
        <v>999999.0</v>
      </c>
      <c r="BB530" s="197" t="n">
        <v>0.0</v>
      </c>
      <c r="BC530" s="197" t="n">
        <v>0.0</v>
      </c>
      <c r="BD530" s="197" t="n">
        <v>0.5492815375328064</v>
      </c>
      <c r="BE530" s="197" t="n">
        <v>0.6650976538658142</v>
      </c>
      <c r="BF530" s="197" t="n">
        <v>999998.0</v>
      </c>
      <c r="BG530" s="197" t="n">
        <v>2304.808349609375</v>
      </c>
      <c r="BH530" s="197" t="n">
        <v>894.274658203125</v>
      </c>
      <c r="BI530" s="197" t="n">
        <v>0.0</v>
      </c>
      <c r="BJ530" s="197" t="n">
        <v>999999.0</v>
      </c>
      <c r="BK530" s="197" t="n">
        <v>10114.5830078125</v>
      </c>
      <c r="BL530" s="197" t="n">
        <v>10350.7412109375</v>
      </c>
      <c r="BM530" s="197" t="n">
        <v>0.0</v>
      </c>
      <c r="BN530" s="197" t="n">
        <v>3899.1455078125</v>
      </c>
      <c r="BO530" s="197" t="n">
        <v>4252.130859375</v>
      </c>
      <c r="BP530" s="197" t="n">
        <v>1.2077618837356567</v>
      </c>
      <c r="BQ530" s="197" t="n">
        <v>2016.2296142578125</v>
      </c>
      <c r="BR530" s="197" t="n">
        <v>0.0</v>
      </c>
      <c r="BS530" s="197" t="n">
        <v>999999.0</v>
      </c>
      <c r="BT530" s="197" t="n">
        <v>0.0</v>
      </c>
      <c r="BU530" s="197" t="n">
        <v>2546.649658203125</v>
      </c>
      <c r="BV530" s="197" t="n">
        <v>2278.857177734375</v>
      </c>
      <c r="BW530" s="197" t="n">
        <v>99000.0</v>
      </c>
      <c r="BX530" s="197" t="n">
        <v>2428.08447265625</v>
      </c>
      <c r="BY530" s="197" t="n">
        <v>2173.298095703125</v>
      </c>
      <c r="BZ530" s="197" t="n">
        <v>99000.0</v>
      </c>
      <c r="CA530" s="197" t="n">
        <v>893.360595703125</v>
      </c>
      <c r="CB530" s="197" t="n">
        <v>807.3831787109375</v>
      </c>
      <c r="CC530" s="197" t="n">
        <v>964.9122924804688</v>
      </c>
      <c r="CD530" s="197" t="n">
        <v>9132.5966796875</v>
      </c>
      <c r="CE530" s="197" t="n">
        <v>7800.625</v>
      </c>
      <c r="CF530" s="197" t="n">
        <v>15500.0</v>
      </c>
      <c r="CG530" s="197" t="n">
        <v>11045.2021484375</v>
      </c>
      <c r="CH530" s="197" t="n">
        <v>6261.38525390625</v>
      </c>
      <c r="CI530" s="197" t="n">
        <v>2092.177001953125</v>
      </c>
      <c r="CJ530" s="197" t="n">
        <v>8353.5625</v>
      </c>
      <c r="CK530" s="197" t="n">
        <v>20000.0</v>
      </c>
      <c r="CL530" s="197" t="n">
        <v>20000.0</v>
      </c>
      <c r="CM530" s="197" t="n">
        <v>20000.0</v>
      </c>
      <c r="CN530" s="197" t="n">
        <v>20000.0</v>
      </c>
      <c r="CO530" s="197" t="n">
        <v>20000.0</v>
      </c>
      <c r="CP530" s="197" t="n">
        <v>20000.0</v>
      </c>
      <c r="CQ530" s="197" t="n">
        <v>20000.0</v>
      </c>
      <c r="CR530" s="197" t="n">
        <v>4500.0</v>
      </c>
      <c r="CS530" s="197" t="n">
        <v>12.0</v>
      </c>
      <c r="CT530" s="197" t="n">
        <v>12.0</v>
      </c>
      <c r="CU530" s="197" t="n">
        <v>911.52783203125</v>
      </c>
    </row>
    <row r="531" spans="2:99">
      <c r="B531" s="122" t="s">
        <v>932</v>
      </c>
      <c r="C531" s="197" t="n">
        <v>3252.0</v>
      </c>
      <c r="D531" s="197" t="n">
        <v>2788.0</v>
      </c>
      <c r="E531" s="197" t="n">
        <v>364.0</v>
      </c>
      <c r="F531" s="122" t="s">
        <v>932</v>
      </c>
      <c r="G531" s="197" t="n">
        <v>3252.0</v>
      </c>
      <c r="H531" s="197" t="n">
        <v>2642.685302734375</v>
      </c>
      <c r="I531" s="197" t="n">
        <v>364.0</v>
      </c>
      <c r="J531" s="197" t="n">
        <v>506.5845947265625</v>
      </c>
      <c r="K531" s="197" t="n">
        <v>461.2964172363281</v>
      </c>
      <c r="L531" s="197" t="n">
        <v>4015.357177734375</v>
      </c>
      <c r="M531" s="197" t="n">
        <v>4015.357177734375</v>
      </c>
      <c r="N531" s="197" t="n">
        <v>4015.357177734375</v>
      </c>
      <c r="O531" s="197" t="n">
        <v>4015.357177734375</v>
      </c>
      <c r="P531" s="197" t="n">
        <v>4015.357177734375</v>
      </c>
      <c r="Q531" s="197" t="n">
        <v>43783.16015625</v>
      </c>
      <c r="R531" s="197" t="n">
        <v>2863.236083984375</v>
      </c>
      <c r="S531" s="197" t="n">
        <v>0.0</v>
      </c>
      <c r="T531" s="197" t="n">
        <v>1286.657470703125</v>
      </c>
      <c r="U531" s="197" t="n">
        <v>31559.265625</v>
      </c>
      <c r="V531" s="197" t="n">
        <v>74123.2578125</v>
      </c>
      <c r="W531" s="197" t="n">
        <v>36454.8828125</v>
      </c>
      <c r="X531" s="197" t="n">
        <v>11484.34375</v>
      </c>
      <c r="Y531" s="197" t="n">
        <v>0.0</v>
      </c>
      <c r="Z531" s="197" t="n">
        <v>4500.0</v>
      </c>
      <c r="AA531" s="197" t="n">
        <v>1.0</v>
      </c>
      <c r="AB531" s="197" t="n">
        <v>0.0</v>
      </c>
      <c r="AC531" s="197" t="n">
        <v>0.0</v>
      </c>
      <c r="AD531" s="197" t="n">
        <v>0.6499999761581421</v>
      </c>
      <c r="AE531" s="197" t="n">
        <v>55303.80859375</v>
      </c>
      <c r="AF531" s="197" t="n">
        <v>4437.8486328125</v>
      </c>
      <c r="AG531" s="197" t="n">
        <v>14488.9208984375</v>
      </c>
      <c r="AH531" s="197" t="n">
        <v>19078.154296875</v>
      </c>
      <c r="AI531" s="197" t="n">
        <v>18028.517578125</v>
      </c>
      <c r="AJ531" s="197" t="n">
        <v>0.0</v>
      </c>
      <c r="AK531" s="197" t="n">
        <v>383.06280517578125</v>
      </c>
      <c r="AL531" s="197" t="n">
        <v>7203.38720703125</v>
      </c>
      <c r="AM531" s="197" t="n">
        <v>4216.173828125</v>
      </c>
      <c r="AN531" s="197" t="n">
        <v>0.0</v>
      </c>
      <c r="AO531" s="197" t="n">
        <v>0.0</v>
      </c>
      <c r="AP531" s="197" t="n">
        <v>0.0</v>
      </c>
      <c r="AQ531" s="197" t="n">
        <v>323.4957275390625</v>
      </c>
      <c r="AR531" s="197" t="n">
        <v>619.0035400390625</v>
      </c>
      <c r="AS531" s="197" t="n">
        <v>0.0</v>
      </c>
      <c r="AT531" s="197" t="n">
        <v>999999.0</v>
      </c>
      <c r="AU531" s="197" t="n">
        <v>0.0</v>
      </c>
      <c r="AV531" s="197" t="n">
        <v>999999.0</v>
      </c>
      <c r="AW531" s="197" t="n">
        <v>0.0</v>
      </c>
      <c r="AX531" s="197" t="n">
        <v>0.0</v>
      </c>
      <c r="AY531" s="197" t="n">
        <v>999999.0</v>
      </c>
      <c r="AZ531" s="197" t="n">
        <v>0.0</v>
      </c>
      <c r="BA531" s="197" t="n">
        <v>999999.0</v>
      </c>
      <c r="BB531" s="197" t="n">
        <v>0.0</v>
      </c>
      <c r="BC531" s="197" t="n">
        <v>0.5384975671768188</v>
      </c>
      <c r="BD531" s="197" t="n">
        <v>0.544784426689148</v>
      </c>
      <c r="BE531" s="197" t="n">
        <v>0.5526086091995239</v>
      </c>
      <c r="BF531" s="197" t="n">
        <v>10803.69140625</v>
      </c>
      <c r="BG531" s="197" t="n">
        <v>10771.615234375</v>
      </c>
      <c r="BH531" s="197" t="n">
        <v>10729.0439453125</v>
      </c>
      <c r="BI531" s="197" t="n">
        <v>0.0</v>
      </c>
      <c r="BJ531" s="197" t="n">
        <v>50597.8828125</v>
      </c>
      <c r="BK531" s="197" t="n">
        <v>51030.39453125</v>
      </c>
      <c r="BL531" s="197" t="n">
        <v>51566.01953125</v>
      </c>
      <c r="BM531" s="197" t="n">
        <v>29592.712890625</v>
      </c>
      <c r="BN531" s="197" t="n">
        <v>29249.099609375</v>
      </c>
      <c r="BO531" s="197" t="n">
        <v>30684.029296875</v>
      </c>
      <c r="BP531" s="197" t="n">
        <v>0.0</v>
      </c>
      <c r="BQ531" s="197" t="n">
        <v>999999.0</v>
      </c>
      <c r="BR531" s="197" t="n">
        <v>0.0</v>
      </c>
      <c r="BS531" s="197" t="n">
        <v>999999.0</v>
      </c>
      <c r="BT531" s="197" t="n">
        <v>0.0</v>
      </c>
      <c r="BU531" s="197" t="n">
        <v>1893.2989501953125</v>
      </c>
      <c r="BV531" s="197" t="n">
        <v>2616.168212890625</v>
      </c>
      <c r="BW531" s="197" t="n">
        <v>99000.0</v>
      </c>
      <c r="BX531" s="197" t="n">
        <v>1252.685302734375</v>
      </c>
      <c r="BY531" s="197" t="n">
        <v>2493.60595703125</v>
      </c>
      <c r="BZ531" s="197" t="n">
        <v>99000.0</v>
      </c>
      <c r="CA531" s="197" t="n">
        <v>836.7926025390625</v>
      </c>
      <c r="CB531" s="197" t="n">
        <v>920.1600341796875</v>
      </c>
      <c r="CC531" s="197" t="n">
        <v>964.9122924804688</v>
      </c>
      <c r="CD531" s="197" t="n">
        <v>6556.3515625</v>
      </c>
      <c r="CE531" s="197" t="n">
        <v>9303.6416015625</v>
      </c>
      <c r="CF531" s="197" t="n">
        <v>15500.0</v>
      </c>
      <c r="CG531" s="197" t="n">
        <v>0.0</v>
      </c>
      <c r="CH531" s="197" t="n">
        <v>4500.0</v>
      </c>
      <c r="CI531" s="197" t="n">
        <v>1082.435302734375</v>
      </c>
      <c r="CJ531" s="197" t="n">
        <v>5582.435546875</v>
      </c>
      <c r="CK531" s="197" t="n">
        <v>20000.0</v>
      </c>
      <c r="CL531" s="197" t="n">
        <v>20000.0</v>
      </c>
      <c r="CM531" s="197" t="n">
        <v>20000.0</v>
      </c>
      <c r="CN531" s="197" t="n">
        <v>20000.0</v>
      </c>
      <c r="CO531" s="197" t="n">
        <v>20000.0</v>
      </c>
      <c r="CP531" s="197" t="n">
        <v>20000.0</v>
      </c>
      <c r="CQ531" s="197" t="n">
        <v>20000.0</v>
      </c>
      <c r="CR531" s="197" t="n">
        <v>4500.0</v>
      </c>
      <c r="CS531" s="197" t="n">
        <v>0.0</v>
      </c>
      <c r="CT531" s="197" t="n">
        <v>0.0</v>
      </c>
      <c r="CU531" s="197" t="n">
        <v>1431.6180419921875</v>
      </c>
    </row>
    <row r="532" spans="2:99">
      <c r="B532" s="122" t="s">
        <v>933</v>
      </c>
      <c r="C532" s="197" t="n">
        <v>3368.0</v>
      </c>
      <c r="D532" s="197" t="n">
        <v>2788.0</v>
      </c>
      <c r="E532" s="197" t="n">
        <v>360.0</v>
      </c>
      <c r="F532" s="122" t="s">
        <v>933</v>
      </c>
      <c r="G532" s="197" t="n">
        <v>3368.0</v>
      </c>
      <c r="H532" s="197" t="n">
        <v>2788.0</v>
      </c>
      <c r="I532" s="197" t="n">
        <v>360.0</v>
      </c>
      <c r="J532" s="197" t="n">
        <v>706.240478515625</v>
      </c>
      <c r="K532" s="197" t="n">
        <v>569.405029296875</v>
      </c>
      <c r="L532" s="197" t="n">
        <v>4219.66259765625</v>
      </c>
      <c r="M532" s="197" t="n">
        <v>4219.66259765625</v>
      </c>
      <c r="N532" s="197" t="n">
        <v>5633.435546875</v>
      </c>
      <c r="O532" s="197" t="n">
        <v>5633.435546875</v>
      </c>
      <c r="P532" s="197" t="n">
        <v>5633.435546875</v>
      </c>
      <c r="Q532" s="197" t="n">
        <v>70538.2421875</v>
      </c>
      <c r="R532" s="197" t="n">
        <v>8886.8955078125</v>
      </c>
      <c r="S532" s="197" t="n">
        <v>0.0</v>
      </c>
      <c r="T532" s="197" t="n">
        <v>1249.830078125</v>
      </c>
      <c r="U532" s="197" t="n">
        <v>29330.46484375</v>
      </c>
      <c r="V532" s="197" t="n">
        <v>101184.015625</v>
      </c>
      <c r="W532" s="197" t="n">
        <v>57704.1796875</v>
      </c>
      <c r="X532" s="197" t="n">
        <v>43479.8359375</v>
      </c>
      <c r="Y532" s="197" t="n">
        <v>0.0</v>
      </c>
      <c r="Z532" s="197" t="n">
        <v>6000.0</v>
      </c>
      <c r="AA532" s="197" t="n">
        <v>1.0</v>
      </c>
      <c r="AB532" s="197" t="n">
        <v>0.0</v>
      </c>
      <c r="AC532" s="197" t="n">
        <v>0.0</v>
      </c>
      <c r="AD532" s="197" t="n">
        <v>0.6499999761581421</v>
      </c>
      <c r="AE532" s="197" t="n">
        <v>74745.4609375</v>
      </c>
      <c r="AF532" s="197" t="n">
        <v>12776.1953125</v>
      </c>
      <c r="AG532" s="197" t="n">
        <v>17394.927734375</v>
      </c>
      <c r="AH532" s="197" t="n">
        <v>13381.4697265625</v>
      </c>
      <c r="AI532" s="197" t="n">
        <v>11680.0068359375</v>
      </c>
      <c r="AJ532" s="197" t="n">
        <v>13270.8935546875</v>
      </c>
      <c r="AK532" s="197" t="n">
        <v>13627.8408203125</v>
      </c>
      <c r="AL532" s="197" t="n">
        <v>8500.0</v>
      </c>
      <c r="AM532" s="197" t="n">
        <v>4219.66259765625</v>
      </c>
      <c r="AN532" s="197" t="n">
        <v>0.0</v>
      </c>
      <c r="AO532" s="197" t="n">
        <v>0.0</v>
      </c>
      <c r="AP532" s="197" t="n">
        <v>0.0</v>
      </c>
      <c r="AQ532" s="197" t="n">
        <v>431.32763671875</v>
      </c>
      <c r="AR532" s="197" t="n">
        <v>532.4713134765625</v>
      </c>
      <c r="AS532" s="197" t="n">
        <v>0.0</v>
      </c>
      <c r="AT532" s="197" t="n">
        <v>999999.0</v>
      </c>
      <c r="AU532" s="197" t="n">
        <v>0.0</v>
      </c>
      <c r="AV532" s="197" t="n">
        <v>999999.0</v>
      </c>
      <c r="AW532" s="197" t="n">
        <v>0.0</v>
      </c>
      <c r="AX532" s="197" t="n">
        <v>0.0</v>
      </c>
      <c r="AY532" s="197" t="n">
        <v>999999.0</v>
      </c>
      <c r="AZ532" s="197" t="n">
        <v>0.0</v>
      </c>
      <c r="BA532" s="197" t="n">
        <v>999999.0</v>
      </c>
      <c r="BB532" s="197" t="n">
        <v>0.0</v>
      </c>
      <c r="BC532" s="197" t="n">
        <v>0.0</v>
      </c>
      <c r="BD532" s="197" t="n">
        <v>0.0</v>
      </c>
      <c r="BE532" s="197" t="n">
        <v>0.0</v>
      </c>
      <c r="BF532" s="197" t="n">
        <v>999999.0</v>
      </c>
      <c r="BG532" s="197" t="n">
        <v>999999.0</v>
      </c>
      <c r="BH532" s="197" t="n">
        <v>999999.0</v>
      </c>
      <c r="BI532" s="197" t="n">
        <v>0.0</v>
      </c>
      <c r="BJ532" s="197" t="n">
        <v>999999.0</v>
      </c>
      <c r="BK532" s="197" t="n">
        <v>999999.0</v>
      </c>
      <c r="BL532" s="197" t="n">
        <v>999999.0</v>
      </c>
      <c r="BM532" s="197" t="n">
        <v>0.0</v>
      </c>
      <c r="BN532" s="197" t="n">
        <v>0.0</v>
      </c>
      <c r="BO532" s="197" t="n">
        <v>0.0</v>
      </c>
      <c r="BP532" s="197" t="n">
        <v>0.0</v>
      </c>
      <c r="BQ532" s="197" t="n">
        <v>999999.0</v>
      </c>
      <c r="BR532" s="197" t="n">
        <v>0.0</v>
      </c>
      <c r="BS532" s="197" t="n">
        <v>999999.0</v>
      </c>
      <c r="BT532" s="197" t="n">
        <v>0.0</v>
      </c>
      <c r="BU532" s="197" t="n">
        <v>575.4471435546875</v>
      </c>
      <c r="BV532" s="197" t="n">
        <v>2033.9168701171875</v>
      </c>
      <c r="BW532" s="197" t="n">
        <v>99000.0</v>
      </c>
      <c r="BX532" s="197" t="n">
        <v>215.99745178222656</v>
      </c>
      <c r="BY532" s="197" t="n">
        <v>1351.0198974609375</v>
      </c>
      <c r="BZ532" s="197" t="n">
        <v>99000.0</v>
      </c>
      <c r="CA532" s="197" t="n">
        <v>467.51336669921875</v>
      </c>
      <c r="CB532" s="197" t="n">
        <v>871.260986328125</v>
      </c>
      <c r="CC532" s="197" t="n">
        <v>631.5789184570312</v>
      </c>
      <c r="CD532" s="197" t="n">
        <v>306.90167236328125</v>
      </c>
      <c r="CE532" s="197" t="n">
        <v>6887.208984375</v>
      </c>
      <c r="CF532" s="197" t="n">
        <v>12500.0</v>
      </c>
      <c r="CG532" s="197" t="n">
        <v>0.0</v>
      </c>
      <c r="CH532" s="197" t="n">
        <v>3750.0</v>
      </c>
      <c r="CI532" s="197" t="n">
        <v>800.0</v>
      </c>
      <c r="CJ532" s="197" t="n">
        <v>4550.0</v>
      </c>
      <c r="CK532" s="197" t="n">
        <v>20000.0</v>
      </c>
      <c r="CL532" s="197" t="n">
        <v>20000.0</v>
      </c>
      <c r="CM532" s="197" t="n">
        <v>20000.0</v>
      </c>
      <c r="CN532" s="197" t="n">
        <v>20000.0</v>
      </c>
      <c r="CO532" s="197" t="n">
        <v>20000.0</v>
      </c>
      <c r="CP532" s="197" t="n">
        <v>20000.0</v>
      </c>
      <c r="CQ532" s="197" t="n">
        <v>20000.0</v>
      </c>
      <c r="CR532" s="197" t="n">
        <v>4500.0</v>
      </c>
      <c r="CS532" s="197" t="n">
        <v>0.0</v>
      </c>
      <c r="CT532" s="197" t="n">
        <v>0.0</v>
      </c>
      <c r="CU532" s="197" t="n">
        <v>4443.44775390625</v>
      </c>
    </row>
    <row r="533" spans="2:99">
      <c r="B533" s="122" t="s">
        <v>934</v>
      </c>
      <c r="C533" s="197" t="n">
        <v>3913.0</v>
      </c>
      <c r="D533" s="197" t="n">
        <v>2997.0</v>
      </c>
      <c r="E533" s="197" t="n">
        <v>377.0</v>
      </c>
      <c r="F533" s="122" t="s">
        <v>934</v>
      </c>
      <c r="G533" s="197" t="n">
        <v>3748.880859375</v>
      </c>
      <c r="H533" s="197" t="n">
        <v>2997.0</v>
      </c>
      <c r="I533" s="197" t="n">
        <v>377.0</v>
      </c>
      <c r="J533" s="197" t="n">
        <v>879.76318359375</v>
      </c>
      <c r="K533" s="197" t="n">
        <v>559.3509521484375</v>
      </c>
      <c r="L533" s="197" t="n">
        <v>4233.06689453125</v>
      </c>
      <c r="M533" s="197" t="n">
        <v>4233.06689453125</v>
      </c>
      <c r="N533" s="197" t="n">
        <v>4346.93798828125</v>
      </c>
      <c r="O533" s="197" t="n">
        <v>4346.93798828125</v>
      </c>
      <c r="P533" s="197" t="n">
        <v>4346.93798828125</v>
      </c>
      <c r="Q533" s="197" t="n">
        <v>34002.21875</v>
      </c>
      <c r="R533" s="197" t="n">
        <v>6303.84423828125</v>
      </c>
      <c r="S533" s="197" t="n">
        <v>0.0</v>
      </c>
      <c r="T533" s="197" t="n">
        <v>79.01942443847656</v>
      </c>
      <c r="U533" s="197" t="n">
        <v>-190.22364807128906</v>
      </c>
      <c r="V533" s="197" t="n">
        <v>16358.0078125</v>
      </c>
      <c r="W533" s="197" t="n">
        <v>8649.7607421875</v>
      </c>
      <c r="X533" s="197" t="n">
        <v>7708.2470703125</v>
      </c>
      <c r="Y533" s="197" t="n">
        <v>0.0</v>
      </c>
      <c r="Z533" s="197" t="n">
        <v>16867.1875</v>
      </c>
      <c r="AA533" s="197" t="n">
        <v>1.0</v>
      </c>
      <c r="AB533" s="197" t="n">
        <v>0.0</v>
      </c>
      <c r="AC533" s="197" t="n">
        <v>0.0</v>
      </c>
      <c r="AD533" s="197" t="n">
        <v>0.3499999940395355</v>
      </c>
      <c r="AE533" s="197" t="n">
        <v>14790.5146484375</v>
      </c>
      <c r="AF533" s="197" t="n">
        <v>7901.16015625</v>
      </c>
      <c r="AG533" s="197" t="n">
        <v>0.0</v>
      </c>
      <c r="AH533" s="197" t="n">
        <v>5520.3505859375</v>
      </c>
      <c r="AI533" s="197" t="n">
        <v>4075.462646484375</v>
      </c>
      <c r="AJ533" s="197" t="n">
        <v>2810.46240234375</v>
      </c>
      <c r="AK533" s="197" t="n">
        <v>3084.246826171875</v>
      </c>
      <c r="AL533" s="197" t="n">
        <v>8500.0</v>
      </c>
      <c r="AM533" s="197" t="n">
        <v>4233.06689453125</v>
      </c>
      <c r="AN533" s="197" t="n">
        <v>0.0</v>
      </c>
      <c r="AO533" s="197" t="n">
        <v>0.0</v>
      </c>
      <c r="AP533" s="197" t="n">
        <v>0.0</v>
      </c>
      <c r="AQ533" s="197" t="n">
        <v>539.1595458984375</v>
      </c>
      <c r="AR533" s="197" t="n">
        <v>823.1851806640625</v>
      </c>
      <c r="AS533" s="197" t="n">
        <v>0.0</v>
      </c>
      <c r="AT533" s="197" t="n">
        <v>999999.0</v>
      </c>
      <c r="AU533" s="197" t="n">
        <v>0.0</v>
      </c>
      <c r="AV533" s="197" t="n">
        <v>999999.0</v>
      </c>
      <c r="AW533" s="197" t="n">
        <v>0.0</v>
      </c>
      <c r="AX533" s="197" t="n">
        <v>0.0</v>
      </c>
      <c r="AY533" s="197" t="n">
        <v>999999.0</v>
      </c>
      <c r="AZ533" s="197" t="n">
        <v>0.0</v>
      </c>
      <c r="BA533" s="197" t="n">
        <v>999999.0</v>
      </c>
      <c r="BB533" s="197" t="n">
        <v>0.0</v>
      </c>
      <c r="BC533" s="197" t="n">
        <v>0.0</v>
      </c>
      <c r="BD533" s="197" t="n">
        <v>0.0</v>
      </c>
      <c r="BE533" s="197" t="n">
        <v>0.0</v>
      </c>
      <c r="BF533" s="197" t="n">
        <v>999999.0</v>
      </c>
      <c r="BG533" s="197" t="n">
        <v>999999.0</v>
      </c>
      <c r="BH533" s="197" t="n">
        <v>999999.0</v>
      </c>
      <c r="BI533" s="197" t="n">
        <v>0.0</v>
      </c>
      <c r="BJ533" s="197" t="n">
        <v>999999.0</v>
      </c>
      <c r="BK533" s="197" t="n">
        <v>999999.0</v>
      </c>
      <c r="BL533" s="197" t="n">
        <v>999999.0</v>
      </c>
      <c r="BM533" s="197" t="n">
        <v>0.0</v>
      </c>
      <c r="BN533" s="197" t="n">
        <v>0.0</v>
      </c>
      <c r="BO533" s="197" t="n">
        <v>0.0</v>
      </c>
      <c r="BP533" s="197" t="n">
        <v>0.0</v>
      </c>
      <c r="BQ533" s="197" t="n">
        <v>999999.0</v>
      </c>
      <c r="BR533" s="197" t="n">
        <v>0.0</v>
      </c>
      <c r="BS533" s="197" t="n">
        <v>999999.0</v>
      </c>
      <c r="BT533" s="197" t="n">
        <v>0.0</v>
      </c>
      <c r="BU533" s="197" t="n">
        <v>234.5087127685547</v>
      </c>
      <c r="BV533" s="197" t="n">
        <v>583.8331909179688</v>
      </c>
      <c r="BW533" s="197" t="n">
        <v>99000.0</v>
      </c>
      <c r="BX533" s="197" t="n">
        <v>185.07569885253906</v>
      </c>
      <c r="BY533" s="197" t="n">
        <v>213.62168884277344</v>
      </c>
      <c r="BZ533" s="197" t="n">
        <v>99000.0</v>
      </c>
      <c r="CA533" s="197" t="n">
        <v>301.96502685546875</v>
      </c>
      <c r="CB533" s="197" t="n">
        <v>478.59979248046875</v>
      </c>
      <c r="CC533" s="197" t="n">
        <v>631.5789184570312</v>
      </c>
      <c r="CD533" s="197" t="n">
        <v>206.99208068847656</v>
      </c>
      <c r="CE533" s="197" t="n">
        <v>279.2226867675781</v>
      </c>
      <c r="CF533" s="197" t="n">
        <v>8000.0</v>
      </c>
      <c r="CG533" s="197" t="n">
        <v>0.0</v>
      </c>
      <c r="CH533" s="197" t="n">
        <v>4250.0</v>
      </c>
      <c r="CI533" s="197" t="n">
        <v>800.0</v>
      </c>
      <c r="CJ533" s="197" t="n">
        <v>5050.0</v>
      </c>
      <c r="CK533" s="197" t="n">
        <v>20000.0</v>
      </c>
      <c r="CL533" s="197" t="n">
        <v>20000.0</v>
      </c>
      <c r="CM533" s="197" t="n">
        <v>20000.0</v>
      </c>
      <c r="CN533" s="197" t="n">
        <v>20000.0</v>
      </c>
      <c r="CO533" s="197" t="n">
        <v>20000.0</v>
      </c>
      <c r="CP533" s="197" t="n">
        <v>20000.0</v>
      </c>
      <c r="CQ533" s="197" t="n">
        <v>20000.0</v>
      </c>
      <c r="CR533" s="197" t="n">
        <v>4500.0</v>
      </c>
      <c r="CS533" s="197" t="n">
        <v>0.0</v>
      </c>
      <c r="CT533" s="197" t="n">
        <v>0.0</v>
      </c>
      <c r="CU533" s="197" t="n">
        <v>1575.9610595703125</v>
      </c>
    </row>
    <row r="534" spans="2:99">
      <c r="B534" s="122" t="s">
        <v>935</v>
      </c>
      <c r="C534" s="197" t="n">
        <v>4547.0</v>
      </c>
      <c r="D534" s="197" t="n">
        <v>3096.0</v>
      </c>
      <c r="E534" s="197" t="n">
        <v>595.0</v>
      </c>
      <c r="F534" s="122" t="s">
        <v>935</v>
      </c>
      <c r="G534" s="197" t="n">
        <v>3971.1875</v>
      </c>
      <c r="H534" s="197" t="n">
        <v>3096.0</v>
      </c>
      <c r="I534" s="197" t="n">
        <v>511.335693359375</v>
      </c>
      <c r="J534" s="197" t="n">
        <v>972.0</v>
      </c>
      <c r="K534" s="197" t="n">
        <v>596.3281860351562</v>
      </c>
      <c r="L534" s="197" t="n">
        <v>4244.64453125</v>
      </c>
      <c r="M534" s="197" t="n">
        <v>4244.64453125</v>
      </c>
      <c r="N534" s="197" t="n">
        <v>4351.85107421875</v>
      </c>
      <c r="O534" s="197" t="n">
        <v>4351.85107421875</v>
      </c>
      <c r="P534" s="197" t="n">
        <v>4351.85107421875</v>
      </c>
      <c r="Q534" s="197" t="n">
        <v>19015.328125</v>
      </c>
      <c r="R534" s="197" t="n">
        <v>6243.4130859375</v>
      </c>
      <c r="S534" s="197" t="n">
        <v>0.0</v>
      </c>
      <c r="T534" s="197" t="n">
        <v>31.89842414855957</v>
      </c>
      <c r="U534" s="197" t="n">
        <v>-498.21990966796875</v>
      </c>
      <c r="V534" s="197" t="n">
        <v>7874.146484375</v>
      </c>
      <c r="W534" s="197" t="n">
        <v>0.0</v>
      </c>
      <c r="X534" s="197" t="n">
        <v>1500.0230712890625</v>
      </c>
      <c r="Y534" s="197" t="n">
        <v>0.0</v>
      </c>
      <c r="Z534" s="197" t="n">
        <v>8661.2900390625</v>
      </c>
      <c r="AA534" s="197" t="n">
        <v>1.0</v>
      </c>
      <c r="AB534" s="197" t="n">
        <v>0.0</v>
      </c>
      <c r="AC534" s="197" t="n">
        <v>0.0</v>
      </c>
      <c r="AD534" s="197" t="n">
        <v>0.3499999940395355</v>
      </c>
      <c r="AE534" s="197" t="n">
        <v>9031.1962890625</v>
      </c>
      <c r="AF534" s="197" t="n">
        <v>3135.2646484375</v>
      </c>
      <c r="AG534" s="197" t="n">
        <v>0.0</v>
      </c>
      <c r="AH534" s="197" t="n">
        <v>1408.7606201171875</v>
      </c>
      <c r="AI534" s="197" t="n">
        <v>0.0</v>
      </c>
      <c r="AJ534" s="197" t="n">
        <v>3356.809814453125</v>
      </c>
      <c r="AK534" s="197" t="n">
        <v>3353.17333984375</v>
      </c>
      <c r="AL534" s="197" t="n">
        <v>7560.64501953125</v>
      </c>
      <c r="AM534" s="197" t="n">
        <v>4293.11572265625</v>
      </c>
      <c r="AN534" s="197" t="n">
        <v>0.0</v>
      </c>
      <c r="AO534" s="197" t="n">
        <v>0.0</v>
      </c>
      <c r="AP534" s="197" t="n">
        <v>0.0</v>
      </c>
      <c r="AQ534" s="197" t="n">
        <v>960.2314453125</v>
      </c>
      <c r="AR534" s="197" t="n">
        <v>865.6996459960938</v>
      </c>
      <c r="AS534" s="197" t="n">
        <v>0.0</v>
      </c>
      <c r="AT534" s="197" t="n">
        <v>999999.0</v>
      </c>
      <c r="AU534" s="197" t="n">
        <v>0.0</v>
      </c>
      <c r="AV534" s="197" t="n">
        <v>999999.0</v>
      </c>
      <c r="AW534" s="197" t="n">
        <v>0.0</v>
      </c>
      <c r="AX534" s="197" t="n">
        <v>0.0</v>
      </c>
      <c r="AY534" s="197" t="n">
        <v>999999.0</v>
      </c>
      <c r="AZ534" s="197" t="n">
        <v>0.0</v>
      </c>
      <c r="BA534" s="197" t="n">
        <v>999999.0</v>
      </c>
      <c r="BB534" s="197" t="n">
        <v>0.0</v>
      </c>
      <c r="BC534" s="197" t="n">
        <v>0.0</v>
      </c>
      <c r="BD534" s="197" t="n">
        <v>0.0</v>
      </c>
      <c r="BE534" s="197" t="n">
        <v>0.0</v>
      </c>
      <c r="BF534" s="197" t="n">
        <v>999999.0</v>
      </c>
      <c r="BG534" s="197" t="n">
        <v>999999.0</v>
      </c>
      <c r="BH534" s="197" t="n">
        <v>999999.0</v>
      </c>
      <c r="BI534" s="197" t="n">
        <v>0.0</v>
      </c>
      <c r="BJ534" s="197" t="n">
        <v>999999.0</v>
      </c>
      <c r="BK534" s="197" t="n">
        <v>999999.0</v>
      </c>
      <c r="BL534" s="197" t="n">
        <v>999999.0</v>
      </c>
      <c r="BM534" s="197" t="n">
        <v>0.0</v>
      </c>
      <c r="BN534" s="197" t="n">
        <v>0.0</v>
      </c>
      <c r="BO534" s="197" t="n">
        <v>0.0</v>
      </c>
      <c r="BP534" s="197" t="n">
        <v>0.0</v>
      </c>
      <c r="BQ534" s="197" t="n">
        <v>999999.0</v>
      </c>
      <c r="BR534" s="197" t="n">
        <v>0.0</v>
      </c>
      <c r="BS534" s="197" t="n">
        <v>999999.0</v>
      </c>
      <c r="BT534" s="197" t="n">
        <v>0.0</v>
      </c>
      <c r="BU534" s="197" t="n">
        <v>230.04771423339844</v>
      </c>
      <c r="BV534" s="197" t="n">
        <v>234.9164581298828</v>
      </c>
      <c r="BW534" s="197" t="n">
        <v>99000.0</v>
      </c>
      <c r="BX534" s="197" t="n">
        <v>191.7731170654297</v>
      </c>
      <c r="BY534" s="197" t="n">
        <v>185.1220703125</v>
      </c>
      <c r="BZ534" s="197" t="n">
        <v>99000.0</v>
      </c>
      <c r="CA534" s="197" t="n">
        <v>361.165771484375</v>
      </c>
      <c r="CB534" s="197" t="n">
        <v>303.7096862792969</v>
      </c>
      <c r="CC534" s="197" t="n">
        <v>631.5789184570312</v>
      </c>
      <c r="CD534" s="197" t="n">
        <v>208.1662139892578</v>
      </c>
      <c r="CE534" s="197" t="n">
        <v>206.98846435546875</v>
      </c>
      <c r="CF534" s="197" t="n">
        <v>8000.0</v>
      </c>
      <c r="CG534" s="197" t="n">
        <v>0.0</v>
      </c>
      <c r="CH534" s="197" t="n">
        <v>4250.0</v>
      </c>
      <c r="CI534" s="197" t="n">
        <v>2500.0</v>
      </c>
      <c r="CJ534" s="197" t="n">
        <v>6750.0</v>
      </c>
      <c r="CK534" s="197" t="n">
        <v>20000.0</v>
      </c>
      <c r="CL534" s="197" t="n">
        <v>20000.0</v>
      </c>
      <c r="CM534" s="197" t="n">
        <v>20000.0</v>
      </c>
      <c r="CN534" s="197" t="n">
        <v>20000.0</v>
      </c>
      <c r="CO534" s="197" t="n">
        <v>20000.0</v>
      </c>
      <c r="CP534" s="197" t="n">
        <v>20000.0</v>
      </c>
      <c r="CQ534" s="197" t="n">
        <v>20000.0</v>
      </c>
      <c r="CR534" s="197" t="n">
        <v>5000.0</v>
      </c>
      <c r="CS534" s="197" t="n">
        <v>0.0</v>
      </c>
      <c r="CT534" s="197" t="n">
        <v>0.0</v>
      </c>
      <c r="CU534" s="197" t="n">
        <v>1560.853271484375</v>
      </c>
    </row>
    <row r="535" spans="2:99">
      <c r="B535" s="122" t="s">
        <v>936</v>
      </c>
      <c r="C535" s="197" t="n">
        <v>4500.0</v>
      </c>
      <c r="D535" s="197" t="n">
        <v>3354.0</v>
      </c>
      <c r="E535" s="197" t="n">
        <v>800.0</v>
      </c>
      <c r="F535" s="122" t="s">
        <v>936</v>
      </c>
      <c r="G535" s="197" t="n">
        <v>4500.0</v>
      </c>
      <c r="H535" s="197" t="n">
        <v>3354.0</v>
      </c>
      <c r="I535" s="197" t="n">
        <v>800.0</v>
      </c>
      <c r="J535" s="197" t="n">
        <v>808.1826782226562</v>
      </c>
      <c r="K535" s="197" t="n">
        <v>420.11907958984375</v>
      </c>
      <c r="L535" s="197" t="n">
        <v>911.2152709960938</v>
      </c>
      <c r="M535" s="197" t="n">
        <v>911.2152709960938</v>
      </c>
      <c r="N535" s="197" t="n">
        <v>911.2152709960938</v>
      </c>
      <c r="O535" s="197" t="n">
        <v>911.2152709960938</v>
      </c>
      <c r="P535" s="197" t="n">
        <v>911.2152709960938</v>
      </c>
      <c r="Q535" s="197" t="n">
        <v>40245.61328125</v>
      </c>
      <c r="R535" s="197" t="n">
        <v>7289.72216796875</v>
      </c>
      <c r="S535" s="197" t="n">
        <v>0.0</v>
      </c>
      <c r="T535" s="197" t="n">
        <v>0.0</v>
      </c>
      <c r="U535" s="197" t="n">
        <v>1083.787109375</v>
      </c>
      <c r="V535" s="197" t="n">
        <v>38905.40234375</v>
      </c>
      <c r="W535" s="197" t="n">
        <v>0.0</v>
      </c>
      <c r="X535" s="197" t="n">
        <v>6849.33740234375</v>
      </c>
      <c r="Y535" s="197" t="n">
        <v>0.0</v>
      </c>
      <c r="Z535" s="197" t="n">
        <v>9271.6669921875</v>
      </c>
      <c r="AA535" s="197" t="n">
        <v>1.0</v>
      </c>
      <c r="AB535" s="197" t="n">
        <v>0.0</v>
      </c>
      <c r="AC535" s="197" t="n">
        <v>0.0</v>
      </c>
      <c r="AD535" s="197" t="n">
        <v>0.3499999940395355</v>
      </c>
      <c r="AE535" s="197" t="n">
        <v>17797.5546875</v>
      </c>
      <c r="AF535" s="197" t="n">
        <v>9555.03125</v>
      </c>
      <c r="AG535" s="197" t="n">
        <v>4780.11083984375</v>
      </c>
      <c r="AH535" s="197" t="n">
        <v>3902.8427734375</v>
      </c>
      <c r="AI535" s="197" t="n">
        <v>2424.919189453125</v>
      </c>
      <c r="AJ535" s="197" t="n">
        <v>7804.14990234375</v>
      </c>
      <c r="AK535" s="197" t="n">
        <v>7845.6640625</v>
      </c>
      <c r="AL535" s="197" t="n">
        <v>6680.0</v>
      </c>
      <c r="AM535" s="197" t="n">
        <v>4477.4931640625</v>
      </c>
      <c r="AN535" s="197" t="n">
        <v>1822.4305419921875</v>
      </c>
      <c r="AO535" s="197" t="n">
        <v>911.2152709960938</v>
      </c>
      <c r="AP535" s="197" t="n">
        <v>911.2152709960938</v>
      </c>
      <c r="AQ535" s="197" t="n">
        <v>971.0</v>
      </c>
      <c r="AR535" s="197" t="n">
        <v>769.7569580078125</v>
      </c>
      <c r="AS535" s="197" t="n">
        <v>0.8049335479736328</v>
      </c>
      <c r="AT535" s="197" t="n">
        <v>7456.1875</v>
      </c>
      <c r="AU535" s="197" t="n">
        <v>0.0</v>
      </c>
      <c r="AV535" s="197" t="n">
        <v>40836.66796875</v>
      </c>
      <c r="AW535" s="197" t="n">
        <v>928.7616577148438</v>
      </c>
      <c r="AX535" s="197" t="n">
        <v>0.0</v>
      </c>
      <c r="AY535" s="197" t="n">
        <v>999999.0</v>
      </c>
      <c r="AZ535" s="197" t="n">
        <v>0.0</v>
      </c>
      <c r="BA535" s="197" t="n">
        <v>999999.0</v>
      </c>
      <c r="BB535" s="197" t="n">
        <v>0.0</v>
      </c>
      <c r="BC535" s="197" t="n">
        <v>0.0</v>
      </c>
      <c r="BD535" s="197" t="n">
        <v>0.0</v>
      </c>
      <c r="BE535" s="197" t="n">
        <v>0.0</v>
      </c>
      <c r="BF535" s="197" t="n">
        <v>999999.0</v>
      </c>
      <c r="BG535" s="197" t="n">
        <v>999999.0</v>
      </c>
      <c r="BH535" s="197" t="n">
        <v>999999.0</v>
      </c>
      <c r="BI535" s="197" t="n">
        <v>0.0</v>
      </c>
      <c r="BJ535" s="197" t="n">
        <v>999999.0</v>
      </c>
      <c r="BK535" s="197" t="n">
        <v>999999.0</v>
      </c>
      <c r="BL535" s="197" t="n">
        <v>999999.0</v>
      </c>
      <c r="BM535" s="197" t="n">
        <v>0.0</v>
      </c>
      <c r="BN535" s="197" t="n">
        <v>0.0</v>
      </c>
      <c r="BO535" s="197" t="n">
        <v>0.0</v>
      </c>
      <c r="BP535" s="197" t="n">
        <v>0.0</v>
      </c>
      <c r="BQ535" s="197" t="n">
        <v>999999.0</v>
      </c>
      <c r="BR535" s="197" t="n">
        <v>0.0</v>
      </c>
      <c r="BS535" s="197" t="n">
        <v>999999.0</v>
      </c>
      <c r="BT535" s="197" t="n">
        <v>0.0</v>
      </c>
      <c r="BU535" s="197" t="n">
        <v>216.05584716796875</v>
      </c>
      <c r="BV535" s="197" t="n">
        <v>229.96524047851562</v>
      </c>
      <c r="BW535" s="197" t="n">
        <v>450.0</v>
      </c>
      <c r="BX535" s="197" t="n">
        <v>199.69332885742188</v>
      </c>
      <c r="BY535" s="197" t="n">
        <v>191.9430694580078</v>
      </c>
      <c r="BZ535" s="197" t="n">
        <v>450.0</v>
      </c>
      <c r="CA535" s="197" t="n">
        <v>236.56646728515625</v>
      </c>
      <c r="CB535" s="197" t="n">
        <v>361.50543212890625</v>
      </c>
      <c r="CC535" s="197" t="n">
        <v>631.5789184570312</v>
      </c>
      <c r="CD535" s="197" t="n">
        <v>323.73333740234375</v>
      </c>
      <c r="CE535" s="197" t="n">
        <v>208.28538513183594</v>
      </c>
      <c r="CF535" s="197" t="n">
        <v>11000.0</v>
      </c>
      <c r="CG535" s="197" t="n">
        <v>0.0</v>
      </c>
      <c r="CH535" s="197" t="n">
        <v>1000.0</v>
      </c>
      <c r="CI535" s="197" t="n">
        <v>1000.0</v>
      </c>
      <c r="CJ535" s="197" t="n">
        <v>2000.0</v>
      </c>
      <c r="CK535" s="197" t="n">
        <v>20000.0</v>
      </c>
      <c r="CL535" s="197" t="n">
        <v>1311.21533203125</v>
      </c>
      <c r="CM535" s="197" t="n">
        <v>20000.0</v>
      </c>
      <c r="CN535" s="197" t="n">
        <v>20000.0</v>
      </c>
      <c r="CO535" s="197" t="n">
        <v>20000.0</v>
      </c>
      <c r="CP535" s="197" t="n">
        <v>20000.0</v>
      </c>
      <c r="CQ535" s="197" t="n">
        <v>20000.0</v>
      </c>
      <c r="CR535" s="197" t="n">
        <v>5000.0</v>
      </c>
      <c r="CS535" s="197" t="n">
        <v>0.0</v>
      </c>
      <c r="CT535" s="197" t="n">
        <v>0.0</v>
      </c>
      <c r="CU535" s="197" t="n">
        <v>1822.4305419921875</v>
      </c>
    </row>
    <row r="536" spans="2:99">
      <c r="B536" s="122" t="s">
        <v>937</v>
      </c>
      <c r="C536" s="197" t="n">
        <v>4552.0</v>
      </c>
      <c r="D536" s="197" t="n">
        <v>3538.0</v>
      </c>
      <c r="E536" s="197" t="n">
        <v>975.0</v>
      </c>
      <c r="F536" s="122" t="s">
        <v>937</v>
      </c>
      <c r="G536" s="197" t="n">
        <v>4552.0</v>
      </c>
      <c r="H536" s="197" t="n">
        <v>3538.0</v>
      </c>
      <c r="I536" s="197" t="n">
        <v>975.0</v>
      </c>
      <c r="J536" s="197" t="n">
        <v>550.4729614257812</v>
      </c>
      <c r="K536" s="197" t="n">
        <v>207.44680786132812</v>
      </c>
      <c r="L536" s="197" t="n">
        <v>800.0</v>
      </c>
      <c r="M536" s="197" t="n">
        <v>800.0</v>
      </c>
      <c r="N536" s="197" t="n">
        <v>700.0</v>
      </c>
      <c r="O536" s="197" t="n">
        <v>700.0</v>
      </c>
      <c r="P536" s="197" t="n">
        <v>700.0</v>
      </c>
      <c r="Q536" s="197" t="n">
        <v>18975.97265625</v>
      </c>
      <c r="R536" s="197" t="n">
        <v>5158.5712890625</v>
      </c>
      <c r="S536" s="197" t="n">
        <v>0.0</v>
      </c>
      <c r="T536" s="197" t="n">
        <v>0.0</v>
      </c>
      <c r="U536" s="197" t="n">
        <v>-11.822273254394531</v>
      </c>
      <c r="V536" s="197" t="n">
        <v>12896.93359375</v>
      </c>
      <c r="W536" s="197" t="n">
        <v>7019.7646484375</v>
      </c>
      <c r="X536" s="197" t="n">
        <v>5877.16845703125</v>
      </c>
      <c r="Y536" s="197" t="n">
        <v>0.0</v>
      </c>
      <c r="Z536" s="197" t="n">
        <v>9379.0322265625</v>
      </c>
      <c r="AA536" s="197" t="n">
        <v>1.0</v>
      </c>
      <c r="AB536" s="197" t="n">
        <v>0.0</v>
      </c>
      <c r="AC536" s="197" t="n">
        <v>0.0</v>
      </c>
      <c r="AD536" s="197" t="n">
        <v>0.3499999940395355</v>
      </c>
      <c r="AE536" s="197" t="n">
        <v>9244.1025390625</v>
      </c>
      <c r="AF536" s="197" t="n">
        <v>448.0300598144531</v>
      </c>
      <c r="AG536" s="197" t="n">
        <v>3577.485595703125</v>
      </c>
      <c r="AH536" s="197" t="n">
        <v>3270.572998046875</v>
      </c>
      <c r="AI536" s="197" t="n">
        <v>1817.0440673828125</v>
      </c>
      <c r="AJ536" s="197" t="n">
        <v>2339.27783203125</v>
      </c>
      <c r="AK536" s="197" t="n">
        <v>2422.845703125</v>
      </c>
      <c r="AL536" s="197" t="n">
        <v>6680.0</v>
      </c>
      <c r="AM536" s="197" t="n">
        <v>4503.6142578125</v>
      </c>
      <c r="AN536" s="197" t="n">
        <v>1600.0</v>
      </c>
      <c r="AO536" s="197" t="n">
        <v>700.0</v>
      </c>
      <c r="AP536" s="197" t="n">
        <v>800.0</v>
      </c>
      <c r="AQ536" s="197" t="n">
        <v>717.5357666015625</v>
      </c>
      <c r="AR536" s="197" t="n">
        <v>1022.147216796875</v>
      </c>
      <c r="AS536" s="197" t="n">
        <v>1.1626328229904175</v>
      </c>
      <c r="AT536" s="197" t="n">
        <v>6199.3876953125</v>
      </c>
      <c r="AU536" s="197" t="n">
        <v>0.0</v>
      </c>
      <c r="AV536" s="197" t="n">
        <v>999999.0</v>
      </c>
      <c r="AW536" s="197" t="n">
        <v>0.0</v>
      </c>
      <c r="AX536" s="197" t="n">
        <v>0.0</v>
      </c>
      <c r="AY536" s="197" t="n">
        <v>999993.0</v>
      </c>
      <c r="AZ536" s="197" t="n">
        <v>0.0</v>
      </c>
      <c r="BA536" s="197" t="n">
        <v>999999.0</v>
      </c>
      <c r="BB536" s="197" t="n">
        <v>0.0</v>
      </c>
      <c r="BC536" s="197" t="n">
        <v>0.0</v>
      </c>
      <c r="BD536" s="197" t="n">
        <v>0.0</v>
      </c>
      <c r="BE536" s="197" t="n">
        <v>0.0</v>
      </c>
      <c r="BF536" s="197" t="n">
        <v>999999.0</v>
      </c>
      <c r="BG536" s="197" t="n">
        <v>999999.0</v>
      </c>
      <c r="BH536" s="197" t="n">
        <v>999999.0</v>
      </c>
      <c r="BI536" s="197" t="n">
        <v>0.0</v>
      </c>
      <c r="BJ536" s="197" t="n">
        <v>999999.0</v>
      </c>
      <c r="BK536" s="197" t="n">
        <v>999999.0</v>
      </c>
      <c r="BL536" s="197" t="n">
        <v>999999.0</v>
      </c>
      <c r="BM536" s="197" t="n">
        <v>0.0</v>
      </c>
      <c r="BN536" s="197" t="n">
        <v>0.0</v>
      </c>
      <c r="BO536" s="197" t="n">
        <v>0.0</v>
      </c>
      <c r="BP536" s="197" t="n">
        <v>0.0</v>
      </c>
      <c r="BQ536" s="197" t="n">
        <v>999999.0</v>
      </c>
      <c r="BR536" s="197" t="n">
        <v>0.0</v>
      </c>
      <c r="BS536" s="197" t="n">
        <v>999999.0</v>
      </c>
      <c r="BT536" s="197" t="n">
        <v>0.0</v>
      </c>
      <c r="BU536" s="197" t="n">
        <v>241.4437713623047</v>
      </c>
      <c r="BV536" s="197" t="n">
        <v>216.4227294921875</v>
      </c>
      <c r="BW536" s="197" t="n">
        <v>450.0</v>
      </c>
      <c r="BX536" s="197" t="n">
        <v>188.4119415283203</v>
      </c>
      <c r="BY536" s="197" t="n">
        <v>200.3467559814453</v>
      </c>
      <c r="BZ536" s="197" t="n">
        <v>450.0</v>
      </c>
      <c r="CA536" s="197" t="n">
        <v>379.66766357421875</v>
      </c>
      <c r="CB536" s="197" t="n">
        <v>236.1092987060547</v>
      </c>
      <c r="CC536" s="197" t="n">
        <v>631.5789184570312</v>
      </c>
      <c r="CD536" s="197" t="n">
        <v>230.40963745117188</v>
      </c>
      <c r="CE536" s="197" t="n">
        <v>343.992919921875</v>
      </c>
      <c r="CF536" s="197" t="n">
        <v>11000.0</v>
      </c>
      <c r="CG536" s="197" t="n">
        <v>0.0</v>
      </c>
      <c r="CH536" s="197" t="n">
        <v>1000.0</v>
      </c>
      <c r="CI536" s="197" t="n">
        <v>1000.0</v>
      </c>
      <c r="CJ536" s="197" t="n">
        <v>2000.0</v>
      </c>
      <c r="CK536" s="197" t="n">
        <v>20000.0</v>
      </c>
      <c r="CL536" s="197" t="n">
        <v>1911.290283203125</v>
      </c>
      <c r="CM536" s="197" t="n">
        <v>20000.0</v>
      </c>
      <c r="CN536" s="197" t="n">
        <v>20000.0</v>
      </c>
      <c r="CO536" s="197" t="n">
        <v>20000.0</v>
      </c>
      <c r="CP536" s="197" t="n">
        <v>20000.0</v>
      </c>
      <c r="CQ536" s="197" t="n">
        <v>20000.0</v>
      </c>
      <c r="CR536" s="197" t="n">
        <v>5000.0</v>
      </c>
      <c r="CS536" s="197" t="n">
        <v>0.0</v>
      </c>
      <c r="CT536" s="197" t="n">
        <v>0.0</v>
      </c>
      <c r="CU536" s="197" t="n">
        <v>1289.642822265625</v>
      </c>
    </row>
    <row r="537" spans="2:99">
      <c r="B537" s="122" t="s">
        <v>938</v>
      </c>
      <c r="C537" s="197" t="n">
        <v>4500.0</v>
      </c>
      <c r="D537" s="197" t="n">
        <v>3538.0</v>
      </c>
      <c r="E537" s="197" t="n">
        <v>975.0</v>
      </c>
      <c r="F537" s="122" t="s">
        <v>938</v>
      </c>
      <c r="G537" s="197" t="n">
        <v>4295.333984375</v>
      </c>
      <c r="H537" s="197" t="n">
        <v>3538.0</v>
      </c>
      <c r="I537" s="197" t="n">
        <v>975.0</v>
      </c>
      <c r="J537" s="197" t="n">
        <v>277.7962646484375</v>
      </c>
      <c r="K537" s="197" t="n">
        <v>60.76869201660156</v>
      </c>
      <c r="L537" s="197" t="n">
        <v>2813.149169921875</v>
      </c>
      <c r="M537" s="197" t="n">
        <v>2813.149169921875</v>
      </c>
      <c r="N537" s="197" t="n">
        <v>2813.149169921875</v>
      </c>
      <c r="O537" s="197" t="n">
        <v>2813.149169921875</v>
      </c>
      <c r="P537" s="197" t="n">
        <v>2813.149169921875</v>
      </c>
      <c r="Q537" s="197" t="n">
        <v>15534.1728515625</v>
      </c>
      <c r="R537" s="197" t="n">
        <v>2947.0</v>
      </c>
      <c r="S537" s="197" t="n">
        <v>0.0</v>
      </c>
      <c r="T537" s="197" t="n">
        <v>0.0</v>
      </c>
      <c r="U537" s="197" t="n">
        <v>-101.765869140625</v>
      </c>
      <c r="V537" s="197" t="n">
        <v>4681.72314453125</v>
      </c>
      <c r="W537" s="197" t="n">
        <v>4639.06640625</v>
      </c>
      <c r="X537" s="197" t="n">
        <v>0.0</v>
      </c>
      <c r="Y537" s="197" t="n">
        <v>14.743386268615723</v>
      </c>
      <c r="Z537" s="197" t="n">
        <v>5770.0</v>
      </c>
      <c r="AA537" s="197" t="n">
        <v>1.0</v>
      </c>
      <c r="AB537" s="197" t="n">
        <v>0.0</v>
      </c>
      <c r="AC537" s="197" t="n">
        <v>0.0</v>
      </c>
      <c r="AD537" s="197" t="n">
        <v>0.3499999940395355</v>
      </c>
      <c r="AE537" s="197" t="n">
        <v>7062.41162109375</v>
      </c>
      <c r="AF537" s="197" t="n">
        <v>0.0</v>
      </c>
      <c r="AG537" s="197" t="n">
        <v>5578.54052734375</v>
      </c>
      <c r="AH537" s="197" t="n">
        <v>3993.580322265625</v>
      </c>
      <c r="AI537" s="197" t="n">
        <v>2602.05615234375</v>
      </c>
      <c r="AJ537" s="197" t="n">
        <v>1427.494384765625</v>
      </c>
      <c r="AK537" s="197" t="n">
        <v>1393.8626708984375</v>
      </c>
      <c r="AL537" s="197" t="n">
        <v>6680.0</v>
      </c>
      <c r="AM537" s="197" t="n">
        <v>4527.580078125</v>
      </c>
      <c r="AN537" s="197" t="n">
        <v>0.0</v>
      </c>
      <c r="AO537" s="197" t="n">
        <v>0.0</v>
      </c>
      <c r="AP537" s="197" t="n">
        <v>0.0</v>
      </c>
      <c r="AQ537" s="197" t="n">
        <v>519.4805908203125</v>
      </c>
      <c r="AR537" s="197" t="n">
        <v>969.55322265625</v>
      </c>
      <c r="AS537" s="197" t="n">
        <v>1.1177350282669067</v>
      </c>
      <c r="AT537" s="197" t="n">
        <v>-2333.211669921875</v>
      </c>
      <c r="AU537" s="197" t="n">
        <v>0.0</v>
      </c>
      <c r="AV537" s="197" t="n">
        <v>999999.0</v>
      </c>
      <c r="AW537" s="197" t="n">
        <v>0.0</v>
      </c>
      <c r="AX537" s="197" t="n">
        <v>1.4643486738204956</v>
      </c>
      <c r="AY537" s="197" t="n">
        <v>-2216.802001953125</v>
      </c>
      <c r="AZ537" s="197" t="n">
        <v>0.0</v>
      </c>
      <c r="BA537" s="197" t="n">
        <v>20851.65234375</v>
      </c>
      <c r="BB537" s="197" t="n">
        <v>284.5462341308594</v>
      </c>
      <c r="BC537" s="197" t="n">
        <v>0.0</v>
      </c>
      <c r="BD537" s="197" t="n">
        <v>0.0</v>
      </c>
      <c r="BE537" s="197" t="n">
        <v>0.0</v>
      </c>
      <c r="BF537" s="197" t="n">
        <v>999999.0</v>
      </c>
      <c r="BG537" s="197" t="n">
        <v>999999.0</v>
      </c>
      <c r="BH537" s="197" t="n">
        <v>999999.0</v>
      </c>
      <c r="BI537" s="197" t="n">
        <v>0.0</v>
      </c>
      <c r="BJ537" s="197" t="n">
        <v>999999.0</v>
      </c>
      <c r="BK537" s="197" t="n">
        <v>999999.0</v>
      </c>
      <c r="BL537" s="197" t="n">
        <v>999999.0</v>
      </c>
      <c r="BM537" s="197" t="n">
        <v>0.0</v>
      </c>
      <c r="BN537" s="197" t="n">
        <v>0.0</v>
      </c>
      <c r="BO537" s="197" t="n">
        <v>0.0</v>
      </c>
      <c r="BP537" s="197" t="n">
        <v>0.0</v>
      </c>
      <c r="BQ537" s="197" t="n">
        <v>999999.0</v>
      </c>
      <c r="BR537" s="197" t="n">
        <v>0.0</v>
      </c>
      <c r="BS537" s="197" t="n">
        <v>999999.0</v>
      </c>
      <c r="BT537" s="197" t="n">
        <v>0.0</v>
      </c>
      <c r="BU537" s="197" t="n">
        <v>242.01918029785156</v>
      </c>
      <c r="BV537" s="197" t="n">
        <v>241.42672729492188</v>
      </c>
      <c r="BW537" s="197" t="n">
        <v>450.0</v>
      </c>
      <c r="BX537" s="197" t="n">
        <v>191.66790771484375</v>
      </c>
      <c r="BY537" s="197" t="n">
        <v>188.32061767578125</v>
      </c>
      <c r="BZ537" s="197" t="n">
        <v>450.0</v>
      </c>
      <c r="CA537" s="197" t="n">
        <v>398.9996337890625</v>
      </c>
      <c r="CB537" s="197" t="n">
        <v>380.31634521484375</v>
      </c>
      <c r="CC537" s="197" t="n">
        <v>631.5789184570312</v>
      </c>
      <c r="CD537" s="197" t="n">
        <v>233.55252075195312</v>
      </c>
      <c r="CE537" s="197" t="n">
        <v>225.44342041015625</v>
      </c>
      <c r="CF537" s="197" t="n">
        <v>99000.0</v>
      </c>
      <c r="CG537" s="197" t="n">
        <v>4586.88720703125</v>
      </c>
      <c r="CH537" s="197" t="n">
        <v>2500.0</v>
      </c>
      <c r="CI537" s="197" t="n">
        <v>2000.0</v>
      </c>
      <c r="CJ537" s="197" t="n">
        <v>4500.0</v>
      </c>
      <c r="CK537" s="197" t="n">
        <v>20000.0</v>
      </c>
      <c r="CL537" s="197" t="n">
        <v>20000.0</v>
      </c>
      <c r="CM537" s="197" t="n">
        <v>20000.0</v>
      </c>
      <c r="CN537" s="197" t="n">
        <v>20000.0</v>
      </c>
      <c r="CO537" s="197" t="n">
        <v>20000.0</v>
      </c>
      <c r="CP537" s="197" t="n">
        <v>20000.0</v>
      </c>
      <c r="CQ537" s="197" t="n">
        <v>20000.0</v>
      </c>
      <c r="CR537" s="197" t="n">
        <v>5000.0</v>
      </c>
      <c r="CS537" s="197" t="n">
        <v>26.0</v>
      </c>
      <c r="CT537" s="197" t="n">
        <v>26.0</v>
      </c>
      <c r="CU537" s="197" t="n">
        <v>736.75</v>
      </c>
    </row>
    <row r="538" spans="2:99">
      <c r="B538" s="122" t="s">
        <v>939</v>
      </c>
      <c r="C538" s="197" t="n">
        <v>4150.0</v>
      </c>
      <c r="D538" s="197" t="n">
        <v>3538.0</v>
      </c>
      <c r="E538" s="197" t="n">
        <v>950.0</v>
      </c>
      <c r="F538" s="122" t="s">
        <v>939</v>
      </c>
      <c r="G538" s="197" t="n">
        <v>3878.46923828125</v>
      </c>
      <c r="H538" s="197" t="n">
        <v>2992.948486328125</v>
      </c>
      <c r="I538" s="197" t="n">
        <v>796.1878051757812</v>
      </c>
      <c r="J538" s="197" t="n">
        <v>55.856441497802734</v>
      </c>
      <c r="K538" s="197" t="n">
        <v>152.034912109375</v>
      </c>
      <c r="L538" s="197" t="n">
        <v>4575.60791015625</v>
      </c>
      <c r="M538" s="197" t="n">
        <v>4575.60791015625</v>
      </c>
      <c r="N538" s="197" t="n">
        <v>6680.0</v>
      </c>
      <c r="O538" s="197" t="n">
        <v>6680.0</v>
      </c>
      <c r="P538" s="197" t="n">
        <v>6680.0</v>
      </c>
      <c r="Q538" s="197" t="n">
        <v>20890.19921875</v>
      </c>
      <c r="R538" s="197" t="n">
        <v>1938.2977294921875</v>
      </c>
      <c r="S538" s="197" t="n">
        <v>0.0</v>
      </c>
      <c r="T538" s="197" t="n">
        <v>0.0</v>
      </c>
      <c r="U538" s="197" t="n">
        <v>-72.01304626464844</v>
      </c>
      <c r="V538" s="197" t="n">
        <v>0.0</v>
      </c>
      <c r="W538" s="197" t="n">
        <v>0.0</v>
      </c>
      <c r="X538" s="197" t="n">
        <v>0.0</v>
      </c>
      <c r="Y538" s="197" t="n">
        <v>0.0</v>
      </c>
      <c r="Z538" s="197" t="n">
        <v>8000.0</v>
      </c>
      <c r="AA538" s="197" t="n">
        <v>0.0</v>
      </c>
      <c r="AB538" s="197" t="n">
        <v>0.0</v>
      </c>
      <c r="AC538" s="197" t="n">
        <v>0.0</v>
      </c>
      <c r="AD538" s="197" t="n">
        <v>0.6499999761581421</v>
      </c>
      <c r="AE538" s="197" t="n">
        <v>15435.158203125</v>
      </c>
      <c r="AF538" s="197" t="n">
        <v>651.8050537109375</v>
      </c>
      <c r="AG538" s="197" t="n">
        <v>8757.9541015625</v>
      </c>
      <c r="AH538" s="197" t="n">
        <v>4604.1474609375</v>
      </c>
      <c r="AI538" s="197" t="n">
        <v>3250.0</v>
      </c>
      <c r="AJ538" s="197" t="n">
        <v>8207.2763671875</v>
      </c>
      <c r="AK538" s="197" t="n">
        <v>8014.0537109375</v>
      </c>
      <c r="AL538" s="197" t="n">
        <v>6680.0</v>
      </c>
      <c r="AM538" s="197" t="n">
        <v>4575.60791015625</v>
      </c>
      <c r="AN538" s="197" t="n">
        <v>0.0</v>
      </c>
      <c r="AO538" s="197" t="n">
        <v>0.0</v>
      </c>
      <c r="AP538" s="197" t="n">
        <v>0.0</v>
      </c>
      <c r="AQ538" s="197" t="n">
        <v>403.49163818359375</v>
      </c>
      <c r="AR538" s="197" t="n">
        <v>1067.0</v>
      </c>
      <c r="AS538" s="197" t="n">
        <v>0.8013641834259033</v>
      </c>
      <c r="AT538" s="197" t="n">
        <v>-5453.15478515625</v>
      </c>
      <c r="AU538" s="197" t="n">
        <v>6804.83984375</v>
      </c>
      <c r="AV538" s="197" t="n">
        <v>11410.37109375</v>
      </c>
      <c r="AW538" s="197" t="n">
        <v>7946.61572265625</v>
      </c>
      <c r="AX538" s="197" t="n">
        <v>1.1810853481292725</v>
      </c>
      <c r="AY538" s="197" t="n">
        <v>-10033.3037109375</v>
      </c>
      <c r="AZ538" s="197" t="n">
        <v>0.0</v>
      </c>
      <c r="BA538" s="197" t="n">
        <v>14820.8916015625</v>
      </c>
      <c r="BB538" s="197" t="n">
        <v>5121.08984375</v>
      </c>
      <c r="BC538" s="197" t="n">
        <v>0.0</v>
      </c>
      <c r="BD538" s="197" t="n">
        <v>0.0</v>
      </c>
      <c r="BE538" s="197" t="n">
        <v>0.5050494074821472</v>
      </c>
      <c r="BF538" s="197" t="n">
        <v>999998.0</v>
      </c>
      <c r="BG538" s="197" t="n">
        <v>999998.0</v>
      </c>
      <c r="BH538" s="197" t="n">
        <v>6219.06298828125</v>
      </c>
      <c r="BI538" s="197" t="n">
        <v>0.0</v>
      </c>
      <c r="BJ538" s="197" t="n">
        <v>999999.0</v>
      </c>
      <c r="BK538" s="197" t="n">
        <v>999999.0</v>
      </c>
      <c r="BL538" s="197" t="n">
        <v>16847.08203125</v>
      </c>
      <c r="BM538" s="197" t="n">
        <v>0.0</v>
      </c>
      <c r="BN538" s="197" t="n">
        <v>0.0</v>
      </c>
      <c r="BO538" s="197" t="n">
        <v>-2931.40185546875</v>
      </c>
      <c r="BP538" s="197" t="n">
        <v>0.0</v>
      </c>
      <c r="BQ538" s="197" t="n">
        <v>999999.0</v>
      </c>
      <c r="BR538" s="197" t="n">
        <v>0.0</v>
      </c>
      <c r="BS538" s="197" t="n">
        <v>999999.0</v>
      </c>
      <c r="BT538" s="197" t="n">
        <v>0.0</v>
      </c>
      <c r="BU538" s="197" t="n">
        <v>205.22055053710938</v>
      </c>
      <c r="BV538" s="197" t="n">
        <v>241.9894561767578</v>
      </c>
      <c r="BW538" s="197" t="n">
        <v>450.0</v>
      </c>
      <c r="BX538" s="197" t="n">
        <v>231.61099243164062</v>
      </c>
      <c r="BY538" s="197" t="n">
        <v>191.54776000976562</v>
      </c>
      <c r="BZ538" s="197" t="n">
        <v>450.0</v>
      </c>
      <c r="CA538" s="197" t="n">
        <v>252.4840850830078</v>
      </c>
      <c r="CB538" s="197" t="n">
        <v>398.4384765625</v>
      </c>
      <c r="CC538" s="197" t="n">
        <v>631.5789184570312</v>
      </c>
      <c r="CD538" s="197" t="n">
        <v>831.1170654296875</v>
      </c>
      <c r="CE538" s="197" t="n">
        <v>235.7460479736328</v>
      </c>
      <c r="CF538" s="197" t="n">
        <v>99000.0</v>
      </c>
      <c r="CG538" s="197" t="n">
        <v>20850.3984375</v>
      </c>
      <c r="CH538" s="197" t="n">
        <v>6680.0</v>
      </c>
      <c r="CI538" s="197" t="n">
        <v>4575.60791015625</v>
      </c>
      <c r="CJ538" s="197" t="n">
        <v>11255.6083984375</v>
      </c>
      <c r="CK538" s="197" t="n">
        <v>20000.0</v>
      </c>
      <c r="CL538" s="197" t="n">
        <v>20000.0</v>
      </c>
      <c r="CM538" s="197" t="n">
        <v>20000.0</v>
      </c>
      <c r="CN538" s="197" t="n">
        <v>20000.0</v>
      </c>
      <c r="CO538" s="197" t="n">
        <v>20000.0</v>
      </c>
      <c r="CP538" s="197" t="n">
        <v>20000.0</v>
      </c>
      <c r="CQ538" s="197" t="n">
        <v>20000.0</v>
      </c>
      <c r="CR538" s="197" t="n">
        <v>5000.0</v>
      </c>
      <c r="CS538" s="197" t="n">
        <v>31.0</v>
      </c>
      <c r="CT538" s="197" t="n">
        <v>31.0</v>
      </c>
      <c r="CU538" s="197" t="n">
        <v>484.5744323730469</v>
      </c>
    </row>
    <row r="539" spans="2:99">
      <c r="B539" s="122" t="s">
        <v>940</v>
      </c>
      <c r="C539" s="197" t="n">
        <v>3700.0</v>
      </c>
      <c r="D539" s="197" t="n">
        <v>3538.0</v>
      </c>
      <c r="E539" s="197" t="n">
        <v>800.0</v>
      </c>
      <c r="F539" s="122" t="s">
        <v>940</v>
      </c>
      <c r="G539" s="197" t="n">
        <v>3650.09423828125</v>
      </c>
      <c r="H539" s="197" t="n">
        <v>2828.00537109375</v>
      </c>
      <c r="I539" s="197" t="n">
        <v>800.0</v>
      </c>
      <c r="J539" s="197" t="n">
        <v>45.0</v>
      </c>
      <c r="K539" s="197" t="n">
        <v>238.9134521484375</v>
      </c>
      <c r="L539" s="197" t="n">
        <v>4533.28125</v>
      </c>
      <c r="M539" s="197" t="n">
        <v>4533.28125</v>
      </c>
      <c r="N539" s="197" t="n">
        <v>6680.0</v>
      </c>
      <c r="O539" s="197" t="n">
        <v>4412.517578125</v>
      </c>
      <c r="P539" s="197" t="n">
        <v>6680.0</v>
      </c>
      <c r="Q539" s="197" t="n">
        <v>13977.640625</v>
      </c>
      <c r="R539" s="197" t="n">
        <v>3170.32080078125</v>
      </c>
      <c r="S539" s="197" t="n">
        <v>0.0</v>
      </c>
      <c r="T539" s="197" t="n">
        <v>0.0</v>
      </c>
      <c r="U539" s="197" t="n">
        <v>-51.49993133544922</v>
      </c>
      <c r="V539" s="197" t="n">
        <v>0.0</v>
      </c>
      <c r="W539" s="197" t="n">
        <v>0.0</v>
      </c>
      <c r="X539" s="197" t="n">
        <v>0.0</v>
      </c>
      <c r="Y539" s="197" t="n">
        <v>0.0</v>
      </c>
      <c r="Z539" s="197" t="n">
        <v>4000.0</v>
      </c>
      <c r="AA539" s="197" t="n">
        <v>1.0</v>
      </c>
      <c r="AB539" s="197" t="n">
        <v>2267.482177734375</v>
      </c>
      <c r="AC539" s="197" t="n">
        <v>0.0</v>
      </c>
      <c r="AD539" s="197" t="n">
        <v>0.6499999761581421</v>
      </c>
      <c r="AE539" s="197" t="n">
        <v>11729.4560546875</v>
      </c>
      <c r="AF539" s="197" t="n">
        <v>0.0</v>
      </c>
      <c r="AG539" s="197" t="n">
        <v>5286.35791015625</v>
      </c>
      <c r="AH539" s="197" t="n">
        <v>1498.7154541015625</v>
      </c>
      <c r="AI539" s="197" t="n">
        <v>168.36746215820312</v>
      </c>
      <c r="AJ539" s="197" t="n">
        <v>2550.406982421875</v>
      </c>
      <c r="AK539" s="197" t="n">
        <v>2650.18798828125</v>
      </c>
      <c r="AL539" s="197" t="n">
        <v>6680.0</v>
      </c>
      <c r="AM539" s="197" t="n">
        <v>4533.28125</v>
      </c>
      <c r="AN539" s="197" t="n">
        <v>0.0</v>
      </c>
      <c r="AO539" s="197" t="n">
        <v>0.0</v>
      </c>
      <c r="AP539" s="197" t="n">
        <v>0.0</v>
      </c>
      <c r="AQ539" s="197" t="n">
        <v>193.8992462158203</v>
      </c>
      <c r="AR539" s="197" t="n">
        <v>1024.965087890625</v>
      </c>
      <c r="AS539" s="197" t="n">
        <v>0.7811717987060547</v>
      </c>
      <c r="AT539" s="197" t="n">
        <v>1619.8587646484375</v>
      </c>
      <c r="AU539" s="197" t="n">
        <v>0.0</v>
      </c>
      <c r="AV539" s="197" t="n">
        <v>12661.2978515625</v>
      </c>
      <c r="AW539" s="197" t="n">
        <v>2313.7744140625</v>
      </c>
      <c r="AX539" s="197" t="n">
        <v>1.2183029651641846</v>
      </c>
      <c r="AY539" s="197" t="n">
        <v>-2018.920654296875</v>
      </c>
      <c r="AZ539" s="197" t="n">
        <v>0.0</v>
      </c>
      <c r="BA539" s="197" t="n">
        <v>15201.1298828125</v>
      </c>
      <c r="BB539" s="197" t="n">
        <v>894.1394653320312</v>
      </c>
      <c r="BC539" s="197" t="n">
        <v>0.0</v>
      </c>
      <c r="BD539" s="197" t="n">
        <v>0.0</v>
      </c>
      <c r="BE539" s="197" t="n">
        <v>0.5425038933753967</v>
      </c>
      <c r="BF539" s="197" t="n">
        <v>999998.0</v>
      </c>
      <c r="BG539" s="197" t="n">
        <v>999998.0</v>
      </c>
      <c r="BH539" s="197" t="n">
        <v>5611.66845703125</v>
      </c>
      <c r="BI539" s="197" t="n">
        <v>0.0</v>
      </c>
      <c r="BJ539" s="197" t="n">
        <v>999999.0</v>
      </c>
      <c r="BK539" s="197" t="n">
        <v>999999.0</v>
      </c>
      <c r="BL539" s="197" t="n">
        <v>13279.666015625</v>
      </c>
      <c r="BM539" s="197" t="n">
        <v>0.0</v>
      </c>
      <c r="BN539" s="197" t="n">
        <v>0.0</v>
      </c>
      <c r="BO539" s="197" t="n">
        <v>358.4435729980469</v>
      </c>
      <c r="BP539" s="197" t="n">
        <v>0.0</v>
      </c>
      <c r="BQ539" s="197" t="n">
        <v>999999.0</v>
      </c>
      <c r="BR539" s="197" t="n">
        <v>0.0</v>
      </c>
      <c r="BS539" s="197" t="n">
        <v>999999.0</v>
      </c>
      <c r="BT539" s="197" t="n">
        <v>0.0</v>
      </c>
      <c r="BU539" s="197" t="n">
        <v>462.02679443359375</v>
      </c>
      <c r="BV539" s="197" t="n">
        <v>207.20709228515625</v>
      </c>
      <c r="BW539" s="197" t="n">
        <v>1350.0</v>
      </c>
      <c r="BX539" s="197" t="n">
        <v>341.47967529296875</v>
      </c>
      <c r="BY539" s="197" t="n">
        <v>233.15753173828125</v>
      </c>
      <c r="BZ539" s="197" t="n">
        <v>1650.0</v>
      </c>
      <c r="CA539" s="197" t="n">
        <v>244.72508239746094</v>
      </c>
      <c r="CB539" s="197" t="n">
        <v>252.0602264404297</v>
      </c>
      <c r="CC539" s="197" t="n">
        <v>631.5789184570312</v>
      </c>
      <c r="CD539" s="197" t="n">
        <v>2283.2158203125</v>
      </c>
      <c r="CE539" s="197" t="n">
        <v>870.1586303710938</v>
      </c>
      <c r="CF539" s="197" t="n">
        <v>99000.0</v>
      </c>
      <c r="CG539" s="197" t="n">
        <v>12280.8095703125</v>
      </c>
      <c r="CH539" s="197" t="n">
        <v>6680.0</v>
      </c>
      <c r="CI539" s="197" t="n">
        <v>4533.28125</v>
      </c>
      <c r="CJ539" s="197" t="n">
        <v>11213.28125</v>
      </c>
      <c r="CK539" s="197" t="n">
        <v>20000.0</v>
      </c>
      <c r="CL539" s="197" t="n">
        <v>20000.0</v>
      </c>
      <c r="CM539" s="197" t="n">
        <v>20000.0</v>
      </c>
      <c r="CN539" s="197" t="n">
        <v>20000.0</v>
      </c>
      <c r="CO539" s="197" t="n">
        <v>20000.0</v>
      </c>
      <c r="CP539" s="197" t="n">
        <v>20000.0</v>
      </c>
      <c r="CQ539" s="197" t="n">
        <v>20000.0</v>
      </c>
      <c r="CR539" s="197" t="n">
        <v>5000.0</v>
      </c>
      <c r="CS539" s="197" t="n">
        <v>31.0</v>
      </c>
      <c r="CT539" s="197" t="n">
        <v>31.0</v>
      </c>
      <c r="CU539" s="197" t="n">
        <v>792.5802001953125</v>
      </c>
    </row>
    <row r="540" spans="2:99">
      <c r="B540" s="122" t="s">
        <v>941</v>
      </c>
      <c r="C540" s="197" t="n">
        <v>3400.0</v>
      </c>
      <c r="D540" s="197" t="n">
        <v>3350.0</v>
      </c>
      <c r="E540" s="197" t="n">
        <v>650.0</v>
      </c>
      <c r="F540" s="122" t="s">
        <v>941</v>
      </c>
      <c r="G540" s="197" t="n">
        <v>3285.12060546875</v>
      </c>
      <c r="H540" s="197" t="n">
        <v>2338.626953125</v>
      </c>
      <c r="I540" s="197" t="n">
        <v>601.3489990234375</v>
      </c>
      <c r="J540" s="197" t="n">
        <v>69.48139190673828</v>
      </c>
      <c r="K540" s="197" t="n">
        <v>363.4651794433594</v>
      </c>
      <c r="L540" s="197" t="n">
        <v>4470.283203125</v>
      </c>
      <c r="M540" s="197" t="n">
        <v>4470.283203125</v>
      </c>
      <c r="N540" s="197" t="n">
        <v>5983.45068359375</v>
      </c>
      <c r="O540" s="197" t="n">
        <v>5983.45068359375</v>
      </c>
      <c r="P540" s="197" t="n">
        <v>5983.45068359375</v>
      </c>
      <c r="Q540" s="197" t="n">
        <v>27789.0703125</v>
      </c>
      <c r="R540" s="197" t="n">
        <v>2894.2060546875</v>
      </c>
      <c r="S540" s="197" t="n">
        <v>0.0</v>
      </c>
      <c r="T540" s="197" t="n">
        <v>0.0</v>
      </c>
      <c r="U540" s="197" t="n">
        <v>-77.74580383300781</v>
      </c>
      <c r="V540" s="197" t="n">
        <v>0.3067733943462372</v>
      </c>
      <c r="W540" s="197" t="n">
        <v>0.3067733943462372</v>
      </c>
      <c r="X540" s="197" t="n">
        <v>0.0</v>
      </c>
      <c r="Y540" s="197" t="n">
        <v>0.0</v>
      </c>
      <c r="Z540" s="197" t="n">
        <v>19375.0</v>
      </c>
      <c r="AA540" s="197" t="n">
        <v>0.0</v>
      </c>
      <c r="AB540" s="197" t="n">
        <v>0.0</v>
      </c>
      <c r="AC540" s="197" t="n">
        <v>0.0</v>
      </c>
      <c r="AD540" s="197" t="n">
        <v>0.6499999761581421</v>
      </c>
      <c r="AE540" s="197" t="n">
        <v>20472.01953125</v>
      </c>
      <c r="AF540" s="197" t="n">
        <v>4754.814453125</v>
      </c>
      <c r="AG540" s="197" t="n">
        <v>7687.66845703125</v>
      </c>
      <c r="AH540" s="197" t="n">
        <v>4476.71630859375</v>
      </c>
      <c r="AI540" s="197" t="n">
        <v>3466.666748046875</v>
      </c>
      <c r="AJ540" s="197" t="n">
        <v>9000.0</v>
      </c>
      <c r="AK540" s="197" t="n">
        <v>9039.08203125</v>
      </c>
      <c r="AL540" s="197" t="n">
        <v>6680.0</v>
      </c>
      <c r="AM540" s="197" t="n">
        <v>4470.283203125</v>
      </c>
      <c r="AN540" s="197" t="n">
        <v>0.0</v>
      </c>
      <c r="AO540" s="197" t="n">
        <v>0.0</v>
      </c>
      <c r="AP540" s="197" t="n">
        <v>0.0</v>
      </c>
      <c r="AQ540" s="197" t="n">
        <v>193.8992462158203</v>
      </c>
      <c r="AR540" s="197" t="n">
        <v>938.0865478515625</v>
      </c>
      <c r="AS540" s="197" t="n">
        <v>0.0</v>
      </c>
      <c r="AT540" s="197" t="n">
        <v>999999.0</v>
      </c>
      <c r="AU540" s="197" t="n">
        <v>0.0</v>
      </c>
      <c r="AV540" s="197" t="n">
        <v>999999.0</v>
      </c>
      <c r="AW540" s="197" t="n">
        <v>0.0</v>
      </c>
      <c r="AX540" s="197" t="n">
        <v>0.0</v>
      </c>
      <c r="AY540" s="197" t="n">
        <v>999999.0</v>
      </c>
      <c r="AZ540" s="197" t="n">
        <v>0.0</v>
      </c>
      <c r="BA540" s="197" t="n">
        <v>999999.0</v>
      </c>
      <c r="BB540" s="197" t="n">
        <v>0.0</v>
      </c>
      <c r="BC540" s="197" t="n">
        <v>0.0</v>
      </c>
      <c r="BD540" s="197" t="n">
        <v>0.5404089689254761</v>
      </c>
      <c r="BE540" s="197" t="n">
        <v>0.5935354232788086</v>
      </c>
      <c r="BF540" s="197" t="n">
        <v>999998.0</v>
      </c>
      <c r="BG540" s="197" t="n">
        <v>4764.5302734375</v>
      </c>
      <c r="BH540" s="197" t="n">
        <v>4322.3671875</v>
      </c>
      <c r="BI540" s="197" t="n">
        <v>0.0</v>
      </c>
      <c r="BJ540" s="197" t="n">
        <v>999999.0</v>
      </c>
      <c r="BK540" s="197" t="n">
        <v>19828.197265625</v>
      </c>
      <c r="BL540" s="197" t="n">
        <v>20866.91015625</v>
      </c>
      <c r="BM540" s="197" t="n">
        <v>0.0</v>
      </c>
      <c r="BN540" s="197" t="n">
        <v>2099.787841796875</v>
      </c>
      <c r="BO540" s="197" t="n">
        <v>1902.4449462890625</v>
      </c>
      <c r="BP540" s="197" t="n">
        <v>0.0</v>
      </c>
      <c r="BQ540" s="197" t="n">
        <v>999999.0</v>
      </c>
      <c r="BR540" s="197" t="n">
        <v>0.0</v>
      </c>
      <c r="BS540" s="197" t="n">
        <v>999999.0</v>
      </c>
      <c r="BT540" s="197" t="n">
        <v>0.0</v>
      </c>
      <c r="BU540" s="197" t="n">
        <v>1059.4959716796875</v>
      </c>
      <c r="BV540" s="197" t="n">
        <v>457.9759521484375</v>
      </c>
      <c r="BW540" s="197" t="n">
        <v>99000.0</v>
      </c>
      <c r="BX540" s="197" t="n">
        <v>894.1165771484375</v>
      </c>
      <c r="BY540" s="197" t="n">
        <v>339.3689880371094</v>
      </c>
      <c r="BZ540" s="197" t="n">
        <v>99000.0</v>
      </c>
      <c r="CA540" s="197" t="n">
        <v>427.3618469238281</v>
      </c>
      <c r="CB540" s="197" t="n">
        <v>244.1978759765625</v>
      </c>
      <c r="CC540" s="197" t="n">
        <v>964.9122924804688</v>
      </c>
      <c r="CD540" s="197" t="n">
        <v>4496.1826171875</v>
      </c>
      <c r="CE540" s="197" t="n">
        <v>2237.538330078125</v>
      </c>
      <c r="CF540" s="197" t="n">
        <v>99000.0</v>
      </c>
      <c r="CG540" s="197" t="n">
        <v>11816.5185546875</v>
      </c>
      <c r="CH540" s="197" t="n">
        <v>6680.0</v>
      </c>
      <c r="CI540" s="197" t="n">
        <v>4470.283203125</v>
      </c>
      <c r="CJ540" s="197" t="n">
        <v>11150.283203125</v>
      </c>
      <c r="CK540" s="197" t="n">
        <v>20000.0</v>
      </c>
      <c r="CL540" s="197" t="n">
        <v>20000.0</v>
      </c>
      <c r="CM540" s="197" t="n">
        <v>20000.0</v>
      </c>
      <c r="CN540" s="197" t="n">
        <v>20000.0</v>
      </c>
      <c r="CO540" s="197" t="n">
        <v>20000.0</v>
      </c>
      <c r="CP540" s="197" t="n">
        <v>20000.0</v>
      </c>
      <c r="CQ540" s="197" t="n">
        <v>20000.0</v>
      </c>
      <c r="CR540" s="197" t="n">
        <v>5000.0</v>
      </c>
      <c r="CS540" s="197" t="n">
        <v>0.0</v>
      </c>
      <c r="CT540" s="197" t="n">
        <v>30.0</v>
      </c>
      <c r="CU540" s="197" t="n">
        <v>723.551513671875</v>
      </c>
    </row>
    <row r="541" spans="2:99">
      <c r="B541" s="122" t="s">
        <v>942</v>
      </c>
      <c r="C541" s="197" t="n">
        <v>3250.0</v>
      </c>
      <c r="D541" s="197" t="n">
        <v>3163.0</v>
      </c>
      <c r="E541" s="197" t="n">
        <v>720.0</v>
      </c>
      <c r="F541" s="122" t="s">
        <v>942</v>
      </c>
      <c r="G541" s="197" t="n">
        <v>3101.1591796875</v>
      </c>
      <c r="H541" s="197" t="n">
        <v>2200.889404296875</v>
      </c>
      <c r="I541" s="197" t="n">
        <v>571.759765625</v>
      </c>
      <c r="J541" s="197" t="n">
        <v>83.48928833007812</v>
      </c>
      <c r="K541" s="197" t="n">
        <v>326.9276123046875</v>
      </c>
      <c r="L541" s="197" t="n">
        <v>3374.90283203125</v>
      </c>
      <c r="M541" s="197" t="n">
        <v>3374.90283203125</v>
      </c>
      <c r="N541" s="197" t="n">
        <v>3374.90283203125</v>
      </c>
      <c r="O541" s="197" t="n">
        <v>2401.639892578125</v>
      </c>
      <c r="P541" s="197" t="n">
        <v>2401.639892578125</v>
      </c>
      <c r="Q541" s="197" t="n">
        <v>14229.7802734375</v>
      </c>
      <c r="R541" s="197" t="n">
        <v>2855.04296875</v>
      </c>
      <c r="S541" s="197" t="n">
        <v>0.0</v>
      </c>
      <c r="T541" s="197" t="n">
        <v>0.0</v>
      </c>
      <c r="U541" s="197" t="n">
        <v>-66.8082275390625</v>
      </c>
      <c r="V541" s="197" t="n">
        <v>0.0</v>
      </c>
      <c r="W541" s="197" t="n">
        <v>0.0</v>
      </c>
      <c r="X541" s="197" t="n">
        <v>0.0</v>
      </c>
      <c r="Y541" s="197" t="n">
        <v>0.0</v>
      </c>
      <c r="Z541" s="197" t="n">
        <v>8906.25</v>
      </c>
      <c r="AA541" s="197" t="n">
        <v>1.0</v>
      </c>
      <c r="AB541" s="197" t="n">
        <v>0.0</v>
      </c>
      <c r="AC541" s="197" t="n">
        <v>0.0</v>
      </c>
      <c r="AD541" s="197" t="n">
        <v>0.6499999761581421</v>
      </c>
      <c r="AE541" s="197" t="n">
        <v>11256.78515625</v>
      </c>
      <c r="AF541" s="197" t="n">
        <v>2630.76806640625</v>
      </c>
      <c r="AG541" s="197" t="n">
        <v>3410.68896484375</v>
      </c>
      <c r="AH541" s="197" t="n">
        <v>902.3060913085938</v>
      </c>
      <c r="AI541" s="197" t="n">
        <v>43.52875518798828</v>
      </c>
      <c r="AJ541" s="197" t="n">
        <v>2300.0</v>
      </c>
      <c r="AK541" s="197" t="n">
        <v>2201.13818359375</v>
      </c>
      <c r="AL541" s="197" t="n">
        <v>6680.0</v>
      </c>
      <c r="AM541" s="197" t="n">
        <v>4348.16552734375</v>
      </c>
      <c r="AN541" s="197" t="n">
        <v>0.0</v>
      </c>
      <c r="AO541" s="197" t="n">
        <v>0.0</v>
      </c>
      <c r="AP541" s="197" t="n">
        <v>0.0</v>
      </c>
      <c r="AQ541" s="197" t="n">
        <v>193.8992462158203</v>
      </c>
      <c r="AR541" s="197" t="n">
        <v>516.8226928710938</v>
      </c>
      <c r="AS541" s="197" t="n">
        <v>0.0</v>
      </c>
      <c r="AT541" s="197" t="n">
        <v>999999.0</v>
      </c>
      <c r="AU541" s="197" t="n">
        <v>0.0</v>
      </c>
      <c r="AV541" s="197" t="n">
        <v>999999.0</v>
      </c>
      <c r="AW541" s="197" t="n">
        <v>0.0</v>
      </c>
      <c r="AX541" s="197" t="n">
        <v>0.0</v>
      </c>
      <c r="AY541" s="197" t="n">
        <v>999999.0</v>
      </c>
      <c r="AZ541" s="197" t="n">
        <v>0.0</v>
      </c>
      <c r="BA541" s="197" t="n">
        <v>999999.0</v>
      </c>
      <c r="BB541" s="197" t="n">
        <v>0.0</v>
      </c>
      <c r="BC541" s="197" t="n">
        <v>0.0</v>
      </c>
      <c r="BD541" s="197" t="n">
        <v>0.0</v>
      </c>
      <c r="BE541" s="197" t="n">
        <v>0.0</v>
      </c>
      <c r="BF541" s="197" t="n">
        <v>999999.0</v>
      </c>
      <c r="BG541" s="197" t="n">
        <v>999999.0</v>
      </c>
      <c r="BH541" s="197" t="n">
        <v>999999.0</v>
      </c>
      <c r="BI541" s="197" t="n">
        <v>0.0</v>
      </c>
      <c r="BJ541" s="197" t="n">
        <v>999999.0</v>
      </c>
      <c r="BK541" s="197" t="n">
        <v>999999.0</v>
      </c>
      <c r="BL541" s="197" t="n">
        <v>999999.0</v>
      </c>
      <c r="BM541" s="197" t="n">
        <v>0.0</v>
      </c>
      <c r="BN541" s="197" t="n">
        <v>0.0</v>
      </c>
      <c r="BO541" s="197" t="n">
        <v>0.0</v>
      </c>
      <c r="BP541" s="197" t="n">
        <v>0.0</v>
      </c>
      <c r="BQ541" s="197" t="n">
        <v>999999.0</v>
      </c>
      <c r="BR541" s="197" t="n">
        <v>0.0</v>
      </c>
      <c r="BS541" s="197" t="n">
        <v>999999.0</v>
      </c>
      <c r="BT541" s="197" t="n">
        <v>0.0</v>
      </c>
      <c r="BU541" s="197" t="n">
        <v>919.7837524414062</v>
      </c>
      <c r="BV541" s="197" t="n">
        <v>1119.4541015625</v>
      </c>
      <c r="BW541" s="197" t="n">
        <v>99000.0</v>
      </c>
      <c r="BX541" s="197" t="n">
        <v>306.93341064453125</v>
      </c>
      <c r="BY541" s="197" t="n">
        <v>948.19970703125</v>
      </c>
      <c r="BZ541" s="197" t="n">
        <v>99000.0</v>
      </c>
      <c r="CA541" s="197" t="n">
        <v>537.6112060546875</v>
      </c>
      <c r="CB541" s="197" t="n">
        <v>443.1165466308594</v>
      </c>
      <c r="CC541" s="197" t="n">
        <v>964.9122924804688</v>
      </c>
      <c r="CD541" s="197" t="n">
        <v>1395.2581787109375</v>
      </c>
      <c r="CE541" s="197" t="n">
        <v>4681.70166015625</v>
      </c>
      <c r="CF541" s="197" t="n">
        <v>19000.0</v>
      </c>
      <c r="CG541" s="197" t="n">
        <v>0.0</v>
      </c>
      <c r="CH541" s="197" t="n">
        <v>5760.23388671875</v>
      </c>
      <c r="CI541" s="197" t="n">
        <v>4348.16552734375</v>
      </c>
      <c r="CJ541" s="197" t="n">
        <v>10108.3994140625</v>
      </c>
      <c r="CK541" s="197" t="n">
        <v>20000.0</v>
      </c>
      <c r="CL541" s="197" t="n">
        <v>20000.0</v>
      </c>
      <c r="CM541" s="197" t="n">
        <v>20000.0</v>
      </c>
      <c r="CN541" s="197" t="n">
        <v>20000.0</v>
      </c>
      <c r="CO541" s="197" t="n">
        <v>20000.0</v>
      </c>
      <c r="CP541" s="197" t="n">
        <v>20000.0</v>
      </c>
      <c r="CQ541" s="197" t="n">
        <v>20000.0</v>
      </c>
      <c r="CR541" s="197" t="n">
        <v>5000.0</v>
      </c>
      <c r="CS541" s="197" t="n">
        <v>18.0</v>
      </c>
      <c r="CT541" s="197" t="n">
        <v>18.0</v>
      </c>
      <c r="CU541" s="197" t="n">
        <v>713.7607421875</v>
      </c>
    </row>
    <row r="542" spans="2:99">
      <c r="B542" s="122" t="s">
        <v>943</v>
      </c>
      <c r="C542" s="197" t="n">
        <v>3252.0</v>
      </c>
      <c r="D542" s="197" t="n">
        <v>2943.0</v>
      </c>
      <c r="E542" s="197" t="n">
        <v>575.0</v>
      </c>
      <c r="F542" s="122" t="s">
        <v>943</v>
      </c>
      <c r="G542" s="197" t="n">
        <v>3185.916015625</v>
      </c>
      <c r="H542" s="197" t="n">
        <v>2233.814697265625</v>
      </c>
      <c r="I542" s="197" t="n">
        <v>561.0049438476562</v>
      </c>
      <c r="J542" s="197" t="n">
        <v>222.1824188232422</v>
      </c>
      <c r="K542" s="197" t="n">
        <v>406.73883056640625</v>
      </c>
      <c r="L542" s="197" t="n">
        <v>4251.51708984375</v>
      </c>
      <c r="M542" s="197" t="n">
        <v>4251.51708984375</v>
      </c>
      <c r="N542" s="197" t="n">
        <v>4694.82421875</v>
      </c>
      <c r="O542" s="197" t="n">
        <v>4025.9560546875</v>
      </c>
      <c r="P542" s="197" t="n">
        <v>4025.9560546875</v>
      </c>
      <c r="Q542" s="197" t="n">
        <v>19803.37109375</v>
      </c>
      <c r="R542" s="197" t="n">
        <v>3150.01513671875</v>
      </c>
      <c r="S542" s="197" t="n">
        <v>0.0</v>
      </c>
      <c r="T542" s="197" t="n">
        <v>708.4501342773438</v>
      </c>
      <c r="U542" s="197" t="n">
        <v>622.7224731445312</v>
      </c>
      <c r="V542" s="197" t="n">
        <v>0.0</v>
      </c>
      <c r="W542" s="197" t="n">
        <v>0.0</v>
      </c>
      <c r="X542" s="197" t="n">
        <v>0.0</v>
      </c>
      <c r="Y542" s="197" t="n">
        <v>0.0</v>
      </c>
      <c r="Z542" s="197" t="n">
        <v>15625.0</v>
      </c>
      <c r="AA542" s="197" t="n">
        <v>1.0</v>
      </c>
      <c r="AB542" s="197" t="n">
        <v>0.0</v>
      </c>
      <c r="AC542" s="197" t="n">
        <v>0.0</v>
      </c>
      <c r="AD542" s="197" t="n">
        <v>0.6499999761581421</v>
      </c>
      <c r="AE542" s="197" t="n">
        <v>16093.162109375</v>
      </c>
      <c r="AF542" s="197" t="n">
        <v>5182.74365234375</v>
      </c>
      <c r="AG542" s="197" t="n">
        <v>4606.35693359375</v>
      </c>
      <c r="AH542" s="197" t="n">
        <v>1342.0087890625</v>
      </c>
      <c r="AI542" s="197" t="n">
        <v>0.0</v>
      </c>
      <c r="AJ542" s="197" t="n">
        <v>800.0</v>
      </c>
      <c r="AK542" s="197" t="n">
        <v>1186.291259765625</v>
      </c>
      <c r="AL542" s="197" t="n">
        <v>6680.0</v>
      </c>
      <c r="AM542" s="197" t="n">
        <v>4251.51708984375</v>
      </c>
      <c r="AN542" s="197" t="n">
        <v>0.0</v>
      </c>
      <c r="AO542" s="197" t="n">
        <v>0.0</v>
      </c>
      <c r="AP542" s="197" t="n">
        <v>0.0</v>
      </c>
      <c r="AQ542" s="197" t="n">
        <v>323.6666564941406</v>
      </c>
      <c r="AR542" s="197" t="n">
        <v>670.18017578125</v>
      </c>
      <c r="AS542" s="197" t="n">
        <v>0.0</v>
      </c>
      <c r="AT542" s="197" t="n">
        <v>999999.0</v>
      </c>
      <c r="AU542" s="197" t="n">
        <v>0.0</v>
      </c>
      <c r="AV542" s="197" t="n">
        <v>999999.0</v>
      </c>
      <c r="AW542" s="197" t="n">
        <v>0.0</v>
      </c>
      <c r="AX542" s="197" t="n">
        <v>0.0</v>
      </c>
      <c r="AY542" s="197" t="n">
        <v>999999.0</v>
      </c>
      <c r="AZ542" s="197" t="n">
        <v>0.0</v>
      </c>
      <c r="BA542" s="197" t="n">
        <v>999999.0</v>
      </c>
      <c r="BB542" s="197" t="n">
        <v>0.0</v>
      </c>
      <c r="BC542" s="197" t="n">
        <v>0.0</v>
      </c>
      <c r="BD542" s="197" t="n">
        <v>0.0</v>
      </c>
      <c r="BE542" s="197" t="n">
        <v>0.0</v>
      </c>
      <c r="BF542" s="197" t="n">
        <v>999999.0</v>
      </c>
      <c r="BG542" s="197" t="n">
        <v>999999.0</v>
      </c>
      <c r="BH542" s="197" t="n">
        <v>999999.0</v>
      </c>
      <c r="BI542" s="197" t="n">
        <v>0.0</v>
      </c>
      <c r="BJ542" s="197" t="n">
        <v>999999.0</v>
      </c>
      <c r="BK542" s="197" t="n">
        <v>999999.0</v>
      </c>
      <c r="BL542" s="197" t="n">
        <v>999999.0</v>
      </c>
      <c r="BM542" s="197" t="n">
        <v>0.0</v>
      </c>
      <c r="BN542" s="197" t="n">
        <v>0.0</v>
      </c>
      <c r="BO542" s="197" t="n">
        <v>0.0</v>
      </c>
      <c r="BP542" s="197" t="n">
        <v>0.0</v>
      </c>
      <c r="BQ542" s="197" t="n">
        <v>999999.0</v>
      </c>
      <c r="BR542" s="197" t="n">
        <v>0.0</v>
      </c>
      <c r="BS542" s="197" t="n">
        <v>999999.0</v>
      </c>
      <c r="BT542" s="197" t="n">
        <v>0.0</v>
      </c>
      <c r="BU542" s="197" t="n">
        <v>313.75860595703125</v>
      </c>
      <c r="BV542" s="197" t="n">
        <v>912.2708740234375</v>
      </c>
      <c r="BW542" s="197" t="n">
        <v>99000.0</v>
      </c>
      <c r="BX542" s="197" t="n">
        <v>262.219482421875</v>
      </c>
      <c r="BY542" s="197" t="n">
        <v>295.5352478027344</v>
      </c>
      <c r="BZ542" s="197" t="n">
        <v>99000.0</v>
      </c>
      <c r="CA542" s="197" t="n">
        <v>291.2688903808594</v>
      </c>
      <c r="CB542" s="197" t="n">
        <v>546.9977416992188</v>
      </c>
      <c r="CC542" s="197" t="n">
        <v>964.9122924804688</v>
      </c>
      <c r="CD542" s="197" t="n">
        <v>1308.6239013671875</v>
      </c>
      <c r="CE542" s="197" t="n">
        <v>1307.783203125</v>
      </c>
      <c r="CF542" s="197" t="n">
        <v>15500.0</v>
      </c>
      <c r="CG542" s="197" t="n">
        <v>0.0</v>
      </c>
      <c r="CH542" s="197" t="n">
        <v>6680.0</v>
      </c>
      <c r="CI542" s="197" t="n">
        <v>4251.51708984375</v>
      </c>
      <c r="CJ542" s="197" t="n">
        <v>10931.5166015625</v>
      </c>
      <c r="CK542" s="197" t="n">
        <v>20000.0</v>
      </c>
      <c r="CL542" s="197" t="n">
        <v>20000.0</v>
      </c>
      <c r="CM542" s="197" t="n">
        <v>20000.0</v>
      </c>
      <c r="CN542" s="197" t="n">
        <v>20000.0</v>
      </c>
      <c r="CO542" s="197" t="n">
        <v>20000.0</v>
      </c>
      <c r="CP542" s="197" t="n">
        <v>20000.0</v>
      </c>
      <c r="CQ542" s="197" t="n">
        <v>20000.0</v>
      </c>
      <c r="CR542" s="197" t="n">
        <v>5000.0</v>
      </c>
      <c r="CS542" s="197" t="n">
        <v>0.0</v>
      </c>
      <c r="CT542" s="197" t="n">
        <v>0.0</v>
      </c>
      <c r="CU542" s="197" t="n">
        <v>787.5037841796875</v>
      </c>
    </row>
    <row r="543" spans="2:99">
      <c r="B543" s="122" t="s">
        <v>944</v>
      </c>
      <c r="C543" s="197" t="n">
        <v>3359.0</v>
      </c>
      <c r="D543" s="197" t="n">
        <v>2946.0</v>
      </c>
      <c r="E543" s="197" t="n">
        <v>575.0</v>
      </c>
      <c r="F543" s="122" t="s">
        <v>944</v>
      </c>
      <c r="G543" s="197" t="n">
        <v>3289.926513671875</v>
      </c>
      <c r="H543" s="197" t="n">
        <v>2290.855712890625</v>
      </c>
      <c r="I543" s="197" t="n">
        <v>558.9348754882812</v>
      </c>
      <c r="J543" s="197" t="n">
        <v>389.8409423828125</v>
      </c>
      <c r="K543" s="197" t="n">
        <v>718.4850463867188</v>
      </c>
      <c r="L543" s="197" t="n">
        <v>4222.51318359375</v>
      </c>
      <c r="M543" s="197" t="n">
        <v>4222.51318359375</v>
      </c>
      <c r="N543" s="197" t="n">
        <v>7504.35205078125</v>
      </c>
      <c r="O543" s="197" t="n">
        <v>6064.0185546875</v>
      </c>
      <c r="P543" s="197" t="n">
        <v>7504.35205078125</v>
      </c>
      <c r="Q543" s="197" t="n">
        <v>12949.0146484375</v>
      </c>
      <c r="R543" s="197" t="n">
        <v>4509.68994140625</v>
      </c>
      <c r="S543" s="197" t="n">
        <v>0.0</v>
      </c>
      <c r="T543" s="197" t="n">
        <v>280.41259765625</v>
      </c>
      <c r="U543" s="197" t="n">
        <v>324.6025085449219</v>
      </c>
      <c r="V543" s="197" t="n">
        <v>2449.0625</v>
      </c>
      <c r="W543" s="197" t="n">
        <v>1872.4891357421875</v>
      </c>
      <c r="X543" s="197" t="n">
        <v>576.5734252929688</v>
      </c>
      <c r="Y543" s="197" t="n">
        <v>0.0</v>
      </c>
      <c r="Z543" s="197" t="n">
        <v>4500.0</v>
      </c>
      <c r="AA543" s="197" t="n">
        <v>1.0</v>
      </c>
      <c r="AB543" s="197" t="n">
        <v>1440.3331298828125</v>
      </c>
      <c r="AC543" s="197" t="n">
        <v>0.0</v>
      </c>
      <c r="AD543" s="197" t="n">
        <v>0.6499999761581421</v>
      </c>
      <c r="AE543" s="197" t="n">
        <v>12128.037109375</v>
      </c>
      <c r="AF543" s="197" t="n">
        <v>532.7572631835938</v>
      </c>
      <c r="AG543" s="197" t="n">
        <v>0.0</v>
      </c>
      <c r="AH543" s="197" t="n">
        <v>1367.404296875</v>
      </c>
      <c r="AI543" s="197" t="n">
        <v>0.0</v>
      </c>
      <c r="AJ543" s="197" t="n">
        <v>0.0</v>
      </c>
      <c r="AK543" s="197" t="n">
        <v>97.56245422363281</v>
      </c>
      <c r="AL543" s="197" t="n">
        <v>7504.35205078125</v>
      </c>
      <c r="AM543" s="197" t="n">
        <v>4222.51318359375</v>
      </c>
      <c r="AN543" s="197" t="n">
        <v>0.0</v>
      </c>
      <c r="AO543" s="197" t="n">
        <v>0.0</v>
      </c>
      <c r="AP543" s="197" t="n">
        <v>0.0</v>
      </c>
      <c r="AQ543" s="197" t="n">
        <v>485.5</v>
      </c>
      <c r="AR543" s="197" t="n">
        <v>823.5376586914062</v>
      </c>
      <c r="AS543" s="197" t="n">
        <v>0.0</v>
      </c>
      <c r="AT543" s="197" t="n">
        <v>999999.0</v>
      </c>
      <c r="AU543" s="197" t="n">
        <v>0.0</v>
      </c>
      <c r="AV543" s="197" t="n">
        <v>999999.0</v>
      </c>
      <c r="AW543" s="197" t="n">
        <v>0.0</v>
      </c>
      <c r="AX543" s="197" t="n">
        <v>0.0</v>
      </c>
      <c r="AY543" s="197" t="n">
        <v>999999.0</v>
      </c>
      <c r="AZ543" s="197" t="n">
        <v>0.0</v>
      </c>
      <c r="BA543" s="197" t="n">
        <v>999999.0</v>
      </c>
      <c r="BB543" s="197" t="n">
        <v>0.0</v>
      </c>
      <c r="BC543" s="197" t="n">
        <v>0.0</v>
      </c>
      <c r="BD543" s="197" t="n">
        <v>0.0</v>
      </c>
      <c r="BE543" s="197" t="n">
        <v>0.0</v>
      </c>
      <c r="BF543" s="197" t="n">
        <v>999999.0</v>
      </c>
      <c r="BG543" s="197" t="n">
        <v>999999.0</v>
      </c>
      <c r="BH543" s="197" t="n">
        <v>999999.0</v>
      </c>
      <c r="BI543" s="197" t="n">
        <v>0.0</v>
      </c>
      <c r="BJ543" s="197" t="n">
        <v>999999.0</v>
      </c>
      <c r="BK543" s="197" t="n">
        <v>999999.0</v>
      </c>
      <c r="BL543" s="197" t="n">
        <v>999999.0</v>
      </c>
      <c r="BM543" s="197" t="n">
        <v>0.0</v>
      </c>
      <c r="BN543" s="197" t="n">
        <v>0.0</v>
      </c>
      <c r="BO543" s="197" t="n">
        <v>0.0</v>
      </c>
      <c r="BP543" s="197" t="n">
        <v>0.0</v>
      </c>
      <c r="BQ543" s="197" t="n">
        <v>999999.0</v>
      </c>
      <c r="BR543" s="197" t="n">
        <v>0.0</v>
      </c>
      <c r="BS543" s="197" t="n">
        <v>999999.0</v>
      </c>
      <c r="BT543" s="197" t="n">
        <v>0.0</v>
      </c>
      <c r="BU543" s="197" t="n">
        <v>363.5866394042969</v>
      </c>
      <c r="BV543" s="197" t="n">
        <v>318.18536376953125</v>
      </c>
      <c r="BW543" s="197" t="n">
        <v>99000.0</v>
      </c>
      <c r="BX543" s="197" t="n">
        <v>240.21835327148438</v>
      </c>
      <c r="BY543" s="197" t="n">
        <v>266.7541809082031</v>
      </c>
      <c r="BZ543" s="197" t="n">
        <v>99000.0</v>
      </c>
      <c r="CA543" s="197" t="n">
        <v>270.802734375</v>
      </c>
      <c r="CB543" s="197" t="n">
        <v>286.489990234375</v>
      </c>
      <c r="CC543" s="197" t="n">
        <v>964.9122924804688</v>
      </c>
      <c r="CD543" s="197" t="n">
        <v>1032.8111572265625</v>
      </c>
      <c r="CE543" s="197" t="n">
        <v>1375.077880859375</v>
      </c>
      <c r="CF543" s="197" t="n">
        <v>15500.0</v>
      </c>
      <c r="CG543" s="197" t="n">
        <v>0.0</v>
      </c>
      <c r="CH543" s="197" t="n">
        <v>4500.0</v>
      </c>
      <c r="CI543" s="197" t="n">
        <v>3750.0</v>
      </c>
      <c r="CJ543" s="197" t="n">
        <v>8250.0</v>
      </c>
      <c r="CK543" s="197" t="n">
        <v>20000.0</v>
      </c>
      <c r="CL543" s="197" t="n">
        <v>20000.0</v>
      </c>
      <c r="CM543" s="197" t="n">
        <v>20000.0</v>
      </c>
      <c r="CN543" s="197" t="n">
        <v>20000.0</v>
      </c>
      <c r="CO543" s="197" t="n">
        <v>20000.0</v>
      </c>
      <c r="CP543" s="197" t="n">
        <v>20000.0</v>
      </c>
      <c r="CQ543" s="197" t="n">
        <v>20000.0</v>
      </c>
      <c r="CR543" s="197" t="n">
        <v>5000.0</v>
      </c>
      <c r="CS543" s="197" t="n">
        <v>12.0</v>
      </c>
      <c r="CT543" s="197" t="n">
        <v>12.0</v>
      </c>
      <c r="CU543" s="197" t="n">
        <v>1127.4224853515625</v>
      </c>
    </row>
    <row r="544" spans="2:99">
      <c r="B544" s="122" t="s">
        <v>945</v>
      </c>
      <c r="C544" s="197" t="n">
        <v>3725.0</v>
      </c>
      <c r="D544" s="197" t="n">
        <v>3015.0</v>
      </c>
      <c r="E544" s="197" t="n">
        <v>575.0</v>
      </c>
      <c r="F544" s="122" t="s">
        <v>945</v>
      </c>
      <c r="G544" s="197" t="n">
        <v>3562.107177734375</v>
      </c>
      <c r="H544" s="197" t="n">
        <v>2428.135986328125</v>
      </c>
      <c r="I544" s="197" t="n">
        <v>575.0</v>
      </c>
      <c r="J544" s="197" t="n">
        <v>518.7461547851562</v>
      </c>
      <c r="K544" s="197" t="n">
        <v>689.4144897460938</v>
      </c>
      <c r="L544" s="197" t="n">
        <v>3913.44921875</v>
      </c>
      <c r="M544" s="197" t="n">
        <v>3913.44921875</v>
      </c>
      <c r="N544" s="197" t="n">
        <v>3913.44921875</v>
      </c>
      <c r="O544" s="197" t="n">
        <v>3913.44921875</v>
      </c>
      <c r="P544" s="197" t="n">
        <v>3913.44921875</v>
      </c>
      <c r="Q544" s="197" t="n">
        <v>27628.474609375</v>
      </c>
      <c r="R544" s="197" t="n">
        <v>4183.19580078125</v>
      </c>
      <c r="S544" s="197" t="n">
        <v>0.0</v>
      </c>
      <c r="T544" s="197" t="n">
        <v>124.09037017822266</v>
      </c>
      <c r="U544" s="197" t="n">
        <v>2218.685791015625</v>
      </c>
      <c r="V544" s="197" t="n">
        <v>21887.892578125</v>
      </c>
      <c r="W544" s="197" t="n">
        <v>11609.5634765625</v>
      </c>
      <c r="X544" s="197" t="n">
        <v>10278.3291015625</v>
      </c>
      <c r="Y544" s="197" t="n">
        <v>0.0</v>
      </c>
      <c r="Z544" s="197" t="n">
        <v>6000.0</v>
      </c>
      <c r="AA544" s="197" t="n">
        <v>1.0</v>
      </c>
      <c r="AB544" s="197" t="n">
        <v>0.0</v>
      </c>
      <c r="AC544" s="197" t="n">
        <v>0.0</v>
      </c>
      <c r="AD544" s="197" t="n">
        <v>0.6499999761581421</v>
      </c>
      <c r="AE544" s="197" t="n">
        <v>22674.212890625</v>
      </c>
      <c r="AF544" s="197" t="n">
        <v>8402.2646484375</v>
      </c>
      <c r="AG544" s="197" t="n">
        <v>3633.898193359375</v>
      </c>
      <c r="AH544" s="197" t="n">
        <v>2008.84033203125</v>
      </c>
      <c r="AI544" s="197" t="n">
        <v>588.4953002929688</v>
      </c>
      <c r="AJ544" s="197" t="n">
        <v>0.0</v>
      </c>
      <c r="AK544" s="197" t="n">
        <v>163.96731567382812</v>
      </c>
      <c r="AL544" s="197" t="n">
        <v>8074.3984375</v>
      </c>
      <c r="AM544" s="197" t="n">
        <v>4226.82421875</v>
      </c>
      <c r="AN544" s="197" t="n">
        <v>0.0</v>
      </c>
      <c r="AO544" s="197" t="n">
        <v>0.0</v>
      </c>
      <c r="AP544" s="197" t="n">
        <v>0.0</v>
      </c>
      <c r="AQ544" s="197" t="n">
        <v>647.3333129882812</v>
      </c>
      <c r="AR544" s="197" t="n">
        <v>680.9910278320312</v>
      </c>
      <c r="AS544" s="197" t="n">
        <v>0.0</v>
      </c>
      <c r="AT544" s="197" t="n">
        <v>999999.0</v>
      </c>
      <c r="AU544" s="197" t="n">
        <v>0.0</v>
      </c>
      <c r="AV544" s="197" t="n">
        <v>999999.0</v>
      </c>
      <c r="AW544" s="197" t="n">
        <v>0.0</v>
      </c>
      <c r="AX544" s="197" t="n">
        <v>0.0</v>
      </c>
      <c r="AY544" s="197" t="n">
        <v>999999.0</v>
      </c>
      <c r="AZ544" s="197" t="n">
        <v>0.0</v>
      </c>
      <c r="BA544" s="197" t="n">
        <v>999999.0</v>
      </c>
      <c r="BB544" s="197" t="n">
        <v>0.0</v>
      </c>
      <c r="BC544" s="197" t="n">
        <v>0.0</v>
      </c>
      <c r="BD544" s="197" t="n">
        <v>0.0</v>
      </c>
      <c r="BE544" s="197" t="n">
        <v>0.0</v>
      </c>
      <c r="BF544" s="197" t="n">
        <v>999999.0</v>
      </c>
      <c r="BG544" s="197" t="n">
        <v>999999.0</v>
      </c>
      <c r="BH544" s="197" t="n">
        <v>999999.0</v>
      </c>
      <c r="BI544" s="197" t="n">
        <v>0.0</v>
      </c>
      <c r="BJ544" s="197" t="n">
        <v>999999.0</v>
      </c>
      <c r="BK544" s="197" t="n">
        <v>999999.0</v>
      </c>
      <c r="BL544" s="197" t="n">
        <v>999999.0</v>
      </c>
      <c r="BM544" s="197" t="n">
        <v>0.0</v>
      </c>
      <c r="BN544" s="197" t="n">
        <v>0.0</v>
      </c>
      <c r="BO544" s="197" t="n">
        <v>0.0</v>
      </c>
      <c r="BP544" s="197" t="n">
        <v>0.0</v>
      </c>
      <c r="BQ544" s="197" t="n">
        <v>999999.0</v>
      </c>
      <c r="BR544" s="197" t="n">
        <v>0.0</v>
      </c>
      <c r="BS544" s="197" t="n">
        <v>999999.0</v>
      </c>
      <c r="BT544" s="197" t="n">
        <v>0.0</v>
      </c>
      <c r="BU544" s="197" t="n">
        <v>445.1994934082031</v>
      </c>
      <c r="BV544" s="197" t="n">
        <v>365.68475341796875</v>
      </c>
      <c r="BW544" s="197" t="n">
        <v>99000.0</v>
      </c>
      <c r="BX544" s="197" t="n">
        <v>341.7881164550781</v>
      </c>
      <c r="BY544" s="197" t="n">
        <v>239.660400390625</v>
      </c>
      <c r="BZ544" s="197" t="n">
        <v>99000.0</v>
      </c>
      <c r="CA544" s="197" t="n">
        <v>310.75457763671875</v>
      </c>
      <c r="CB544" s="197" t="n">
        <v>272.03558349609375</v>
      </c>
      <c r="CC544" s="197" t="n">
        <v>964.9122924804688</v>
      </c>
      <c r="CD544" s="197" t="n">
        <v>2059.025390625</v>
      </c>
      <c r="CE544" s="197" t="n">
        <v>1015.4322509765625</v>
      </c>
      <c r="CF544" s="197" t="n">
        <v>12500.0</v>
      </c>
      <c r="CG544" s="197" t="n">
        <v>0.0</v>
      </c>
      <c r="CH544" s="197" t="n">
        <v>3750.0</v>
      </c>
      <c r="CI544" s="197" t="n">
        <v>3000.0</v>
      </c>
      <c r="CJ544" s="197" t="n">
        <v>6750.0</v>
      </c>
      <c r="CK544" s="197" t="n">
        <v>20000.0</v>
      </c>
      <c r="CL544" s="197" t="n">
        <v>20000.0</v>
      </c>
      <c r="CM544" s="197" t="n">
        <v>20000.0</v>
      </c>
      <c r="CN544" s="197" t="n">
        <v>20000.0</v>
      </c>
      <c r="CO544" s="197" t="n">
        <v>20000.0</v>
      </c>
      <c r="CP544" s="197" t="n">
        <v>20000.0</v>
      </c>
      <c r="CQ544" s="197" t="n">
        <v>20000.0</v>
      </c>
      <c r="CR544" s="197" t="n">
        <v>5000.0</v>
      </c>
      <c r="CS544" s="197" t="n">
        <v>0.0</v>
      </c>
      <c r="CT544" s="197" t="n">
        <v>0.0</v>
      </c>
      <c r="CU544" s="197" t="n">
        <v>1045.7989501953125</v>
      </c>
    </row>
    <row r="545" spans="2:99">
      <c r="B545" s="122" t="s">
        <v>946</v>
      </c>
      <c r="C545" s="197" t="n">
        <v>4037.0</v>
      </c>
      <c r="D545" s="197" t="n">
        <v>3100.0</v>
      </c>
      <c r="E545" s="197" t="n">
        <v>575.0</v>
      </c>
      <c r="F545" s="122" t="s">
        <v>946</v>
      </c>
      <c r="G545" s="197" t="n">
        <v>3983.77294921875</v>
      </c>
      <c r="H545" s="197" t="n">
        <v>2520.854736328125</v>
      </c>
      <c r="I545" s="197" t="n">
        <v>575.0</v>
      </c>
      <c r="J545" s="197" t="n">
        <v>603.8197021484375</v>
      </c>
      <c r="K545" s="197" t="n">
        <v>645.515380859375</v>
      </c>
      <c r="L545" s="197" t="n">
        <v>3967.447265625</v>
      </c>
      <c r="M545" s="197" t="n">
        <v>3967.447265625</v>
      </c>
      <c r="N545" s="197" t="n">
        <v>3967.447265625</v>
      </c>
      <c r="O545" s="197" t="n">
        <v>3967.447265625</v>
      </c>
      <c r="P545" s="197" t="n">
        <v>3967.447265625</v>
      </c>
      <c r="Q545" s="197" t="n">
        <v>22104.009765625</v>
      </c>
      <c r="R545" s="197" t="n">
        <v>4512.64111328125</v>
      </c>
      <c r="S545" s="197" t="n">
        <v>0.0</v>
      </c>
      <c r="T545" s="197" t="n">
        <v>18.54905128479004</v>
      </c>
      <c r="U545" s="197" t="n">
        <v>1212.4388427734375</v>
      </c>
      <c r="V545" s="197" t="n">
        <v>14529.2734375</v>
      </c>
      <c r="W545" s="197" t="n">
        <v>5943.16259765625</v>
      </c>
      <c r="X545" s="197" t="n">
        <v>8586.111328125</v>
      </c>
      <c r="Y545" s="197" t="n">
        <v>0.0</v>
      </c>
      <c r="Z545" s="197" t="n">
        <v>6250.0</v>
      </c>
      <c r="AA545" s="197" t="n">
        <v>1.0</v>
      </c>
      <c r="AB545" s="197" t="n">
        <v>0.0</v>
      </c>
      <c r="AC545" s="197" t="n">
        <v>0.0</v>
      </c>
      <c r="AD545" s="197" t="n">
        <v>0.3499999940395355</v>
      </c>
      <c r="AE545" s="197" t="n">
        <v>10016.2099609375</v>
      </c>
      <c r="AF545" s="197" t="n">
        <v>7099.3564453125</v>
      </c>
      <c r="AG545" s="197" t="n">
        <v>0.0</v>
      </c>
      <c r="AH545" s="197" t="n">
        <v>1853.4407958984375</v>
      </c>
      <c r="AI545" s="197" t="n">
        <v>417.8165283203125</v>
      </c>
      <c r="AJ545" s="197" t="n">
        <v>0.0</v>
      </c>
      <c r="AK545" s="197" t="n">
        <v>121.46785736083984</v>
      </c>
      <c r="AL545" s="197" t="n">
        <v>8184.2138671875</v>
      </c>
      <c r="AM545" s="197" t="n">
        <v>4245.4931640625</v>
      </c>
      <c r="AN545" s="197" t="n">
        <v>0.0</v>
      </c>
      <c r="AO545" s="197" t="n">
        <v>0.0</v>
      </c>
      <c r="AP545" s="197" t="n">
        <v>0.0</v>
      </c>
      <c r="AQ545" s="197" t="n">
        <v>809.1666870117188</v>
      </c>
      <c r="AR545" s="197" t="n">
        <v>694.0384521484375</v>
      </c>
      <c r="AS545" s="197" t="n">
        <v>0.0</v>
      </c>
      <c r="AT545" s="197" t="n">
        <v>999999.0</v>
      </c>
      <c r="AU545" s="197" t="n">
        <v>0.0</v>
      </c>
      <c r="AV545" s="197" t="n">
        <v>999999.0</v>
      </c>
      <c r="AW545" s="197" t="n">
        <v>0.0</v>
      </c>
      <c r="AX545" s="197" t="n">
        <v>0.0</v>
      </c>
      <c r="AY545" s="197" t="n">
        <v>999999.0</v>
      </c>
      <c r="AZ545" s="197" t="n">
        <v>0.0</v>
      </c>
      <c r="BA545" s="197" t="n">
        <v>999999.0</v>
      </c>
      <c r="BB545" s="197" t="n">
        <v>0.0</v>
      </c>
      <c r="BC545" s="197" t="n">
        <v>0.0</v>
      </c>
      <c r="BD545" s="197" t="n">
        <v>0.0</v>
      </c>
      <c r="BE545" s="197" t="n">
        <v>0.0</v>
      </c>
      <c r="BF545" s="197" t="n">
        <v>999999.0</v>
      </c>
      <c r="BG545" s="197" t="n">
        <v>999999.0</v>
      </c>
      <c r="BH545" s="197" t="n">
        <v>999999.0</v>
      </c>
      <c r="BI545" s="197" t="n">
        <v>0.0</v>
      </c>
      <c r="BJ545" s="197" t="n">
        <v>999999.0</v>
      </c>
      <c r="BK545" s="197" t="n">
        <v>999999.0</v>
      </c>
      <c r="BL545" s="197" t="n">
        <v>999999.0</v>
      </c>
      <c r="BM545" s="197" t="n">
        <v>0.0</v>
      </c>
      <c r="BN545" s="197" t="n">
        <v>0.0</v>
      </c>
      <c r="BO545" s="197" t="n">
        <v>0.0</v>
      </c>
      <c r="BP545" s="197" t="n">
        <v>0.0</v>
      </c>
      <c r="BQ545" s="197" t="n">
        <v>999999.0</v>
      </c>
      <c r="BR545" s="197" t="n">
        <v>0.0</v>
      </c>
      <c r="BS545" s="197" t="n">
        <v>999999.0</v>
      </c>
      <c r="BT545" s="197" t="n">
        <v>0.0</v>
      </c>
      <c r="BU545" s="197" t="n">
        <v>338.568359375</v>
      </c>
      <c r="BV545" s="197" t="n">
        <v>459.5898742675781</v>
      </c>
      <c r="BW545" s="197" t="n">
        <v>99000.0</v>
      </c>
      <c r="BX545" s="197" t="n">
        <v>213.27923583984375</v>
      </c>
      <c r="BY545" s="197" t="n">
        <v>352.4375</v>
      </c>
      <c r="BZ545" s="197" t="n">
        <v>99000.0</v>
      </c>
      <c r="CA545" s="197" t="n">
        <v>313.3312072753906</v>
      </c>
      <c r="CB545" s="197" t="n">
        <v>314.08575439453125</v>
      </c>
      <c r="CC545" s="197" t="n">
        <v>631.5789184570312</v>
      </c>
      <c r="CD545" s="197" t="n">
        <v>630.4027709960938</v>
      </c>
      <c r="CE545" s="197" t="n">
        <v>2192.1982421875</v>
      </c>
      <c r="CF545" s="197" t="n">
        <v>8000.0</v>
      </c>
      <c r="CG545" s="197" t="n">
        <v>0.0</v>
      </c>
      <c r="CH545" s="197" t="n">
        <v>4250.0</v>
      </c>
      <c r="CI545" s="197" t="n">
        <v>2500.0</v>
      </c>
      <c r="CJ545" s="197" t="n">
        <v>6750.0</v>
      </c>
      <c r="CK545" s="197" t="n">
        <v>20000.0</v>
      </c>
      <c r="CL545" s="197" t="n">
        <v>20000.0</v>
      </c>
      <c r="CM545" s="197" t="n">
        <v>20000.0</v>
      </c>
      <c r="CN545" s="197" t="n">
        <v>20000.0</v>
      </c>
      <c r="CO545" s="197" t="n">
        <v>20000.0</v>
      </c>
      <c r="CP545" s="197" t="n">
        <v>20000.0</v>
      </c>
      <c r="CQ545" s="197" t="n">
        <v>20000.0</v>
      </c>
      <c r="CR545" s="197" t="n">
        <v>5000.0</v>
      </c>
      <c r="CS545" s="197" t="n">
        <v>0.0</v>
      </c>
      <c r="CT545" s="197" t="n">
        <v>0.0</v>
      </c>
      <c r="CU545" s="197" t="n">
        <v>1504.2137451171875</v>
      </c>
    </row>
    <row r="546" spans="2:99">
      <c r="B546" s="122" t="s">
        <v>947</v>
      </c>
      <c r="C546" s="197" t="n">
        <v>4229.0</v>
      </c>
      <c r="D546" s="197" t="n">
        <v>3163.0</v>
      </c>
      <c r="E546" s="197" t="n">
        <v>674.0</v>
      </c>
      <c r="F546" s="122" t="s">
        <v>947</v>
      </c>
      <c r="G546" s="197" t="n">
        <v>4229.0</v>
      </c>
      <c r="H546" s="197" t="n">
        <v>2744.868896484375</v>
      </c>
      <c r="I546" s="197" t="n">
        <v>674.0</v>
      </c>
      <c r="J546" s="197" t="n">
        <v>649.2276000976562</v>
      </c>
      <c r="K546" s="197" t="n">
        <v>611.7543334960938</v>
      </c>
      <c r="L546" s="197" t="n">
        <v>2832.435546875</v>
      </c>
      <c r="M546" s="197" t="n">
        <v>2832.435546875</v>
      </c>
      <c r="N546" s="197" t="n">
        <v>2832.435546875</v>
      </c>
      <c r="O546" s="197" t="n">
        <v>2832.435546875</v>
      </c>
      <c r="P546" s="197" t="n">
        <v>2832.435546875</v>
      </c>
      <c r="Q546" s="197" t="n">
        <v>20017.458984375</v>
      </c>
      <c r="R546" s="197" t="n">
        <v>2629.755615234375</v>
      </c>
      <c r="S546" s="197" t="n">
        <v>0.0</v>
      </c>
      <c r="T546" s="197" t="n">
        <v>0.0</v>
      </c>
      <c r="U546" s="197" t="n">
        <v>-149.4432373046875</v>
      </c>
      <c r="V546" s="197" t="n">
        <v>5111.38818359375</v>
      </c>
      <c r="W546" s="197" t="n">
        <v>2573.4072265625</v>
      </c>
      <c r="X546" s="197" t="n">
        <v>2537.98095703125</v>
      </c>
      <c r="Y546" s="197" t="n">
        <v>0.0</v>
      </c>
      <c r="Z546" s="197" t="n">
        <v>11703.62890625</v>
      </c>
      <c r="AA546" s="197" t="n">
        <v>1.0</v>
      </c>
      <c r="AB546" s="197" t="n">
        <v>0.0</v>
      </c>
      <c r="AC546" s="197" t="n">
        <v>0.0</v>
      </c>
      <c r="AD546" s="197" t="n">
        <v>0.3499999940395355</v>
      </c>
      <c r="AE546" s="197" t="n">
        <v>8249.978515625</v>
      </c>
      <c r="AF546" s="197" t="n">
        <v>10223.50390625</v>
      </c>
      <c r="AG546" s="197" t="n">
        <v>6681.80859375</v>
      </c>
      <c r="AH546" s="197" t="n">
        <v>1053.06005859375</v>
      </c>
      <c r="AI546" s="197" t="n">
        <v>636.4678344726562</v>
      </c>
      <c r="AJ546" s="197" t="n">
        <v>0.0</v>
      </c>
      <c r="AK546" s="197" t="n">
        <v>6.947381496429443</v>
      </c>
      <c r="AL546" s="197" t="n">
        <v>7104.154296875</v>
      </c>
      <c r="AM546" s="197" t="n">
        <v>4252.82861328125</v>
      </c>
      <c r="AN546" s="197" t="n">
        <v>0.0</v>
      </c>
      <c r="AO546" s="197" t="n">
        <v>0.0</v>
      </c>
      <c r="AP546" s="197" t="n">
        <v>0.0</v>
      </c>
      <c r="AQ546" s="197" t="n">
        <v>333.2054443359375</v>
      </c>
      <c r="AR546" s="197" t="n">
        <v>618.6085815429688</v>
      </c>
      <c r="AS546" s="197" t="n">
        <v>0.0</v>
      </c>
      <c r="AT546" s="197" t="n">
        <v>999999.0</v>
      </c>
      <c r="AU546" s="197" t="n">
        <v>0.0</v>
      </c>
      <c r="AV546" s="197" t="n">
        <v>999999.0</v>
      </c>
      <c r="AW546" s="197" t="n">
        <v>0.0</v>
      </c>
      <c r="AX546" s="197" t="n">
        <v>0.0</v>
      </c>
      <c r="AY546" s="197" t="n">
        <v>999999.0</v>
      </c>
      <c r="AZ546" s="197" t="n">
        <v>0.0</v>
      </c>
      <c r="BA546" s="197" t="n">
        <v>999999.0</v>
      </c>
      <c r="BB546" s="197" t="n">
        <v>0.0</v>
      </c>
      <c r="BC546" s="197" t="n">
        <v>0.0</v>
      </c>
      <c r="BD546" s="197" t="n">
        <v>0.0</v>
      </c>
      <c r="BE546" s="197" t="n">
        <v>0.0</v>
      </c>
      <c r="BF546" s="197" t="n">
        <v>999999.0</v>
      </c>
      <c r="BG546" s="197" t="n">
        <v>999999.0</v>
      </c>
      <c r="BH546" s="197" t="n">
        <v>999999.0</v>
      </c>
      <c r="BI546" s="197" t="n">
        <v>0.0</v>
      </c>
      <c r="BJ546" s="197" t="n">
        <v>999999.0</v>
      </c>
      <c r="BK546" s="197" t="n">
        <v>999999.0</v>
      </c>
      <c r="BL546" s="197" t="n">
        <v>999999.0</v>
      </c>
      <c r="BM546" s="197" t="n">
        <v>0.0</v>
      </c>
      <c r="BN546" s="197" t="n">
        <v>0.0</v>
      </c>
      <c r="BO546" s="197" t="n">
        <v>0.0</v>
      </c>
      <c r="BP546" s="197" t="n">
        <v>0.0</v>
      </c>
      <c r="BQ546" s="197" t="n">
        <v>999999.0</v>
      </c>
      <c r="BR546" s="197" t="n">
        <v>0.0</v>
      </c>
      <c r="BS546" s="197" t="n">
        <v>999999.0</v>
      </c>
      <c r="BT546" s="197" t="n">
        <v>0.0</v>
      </c>
      <c r="BU546" s="197" t="n">
        <v>217.19332885742188</v>
      </c>
      <c r="BV546" s="197" t="n">
        <v>337.3246154785156</v>
      </c>
      <c r="BW546" s="197" t="n">
        <v>99000.0</v>
      </c>
      <c r="BX546" s="197" t="n">
        <v>178.2486572265625</v>
      </c>
      <c r="BY546" s="197" t="n">
        <v>210.91195678710938</v>
      </c>
      <c r="BZ546" s="197" t="n">
        <v>99000.0</v>
      </c>
      <c r="CA546" s="197" t="n">
        <v>277.76129150390625</v>
      </c>
      <c r="CB546" s="197" t="n">
        <v>315.4320983886719</v>
      </c>
      <c r="CC546" s="197" t="n">
        <v>631.5789184570312</v>
      </c>
      <c r="CD546" s="197" t="n">
        <v>258.03857421875</v>
      </c>
      <c r="CE546" s="197" t="n">
        <v>591.4882202148438</v>
      </c>
      <c r="CF546" s="197" t="n">
        <v>8000.0</v>
      </c>
      <c r="CG546" s="197" t="n">
        <v>0.0</v>
      </c>
      <c r="CH546" s="197" t="n">
        <v>2754.651123046875</v>
      </c>
      <c r="CI546" s="197" t="n">
        <v>800.0</v>
      </c>
      <c r="CJ546" s="197" t="n">
        <v>3554.651123046875</v>
      </c>
      <c r="CK546" s="197" t="n">
        <v>20000.0</v>
      </c>
      <c r="CL546" s="197" t="n">
        <v>20000.0</v>
      </c>
      <c r="CM546" s="197" t="n">
        <v>20000.0</v>
      </c>
      <c r="CN546" s="197" t="n">
        <v>20000.0</v>
      </c>
      <c r="CO546" s="197" t="n">
        <v>20000.0</v>
      </c>
      <c r="CP546" s="197" t="n">
        <v>20000.0</v>
      </c>
      <c r="CQ546" s="197" t="n">
        <v>20000.0</v>
      </c>
      <c r="CR546" s="197" t="n">
        <v>5000.0</v>
      </c>
      <c r="CS546" s="197" t="n">
        <v>0.0</v>
      </c>
      <c r="CT546" s="197" t="n">
        <v>0.0</v>
      </c>
      <c r="CU546" s="197" t="n">
        <v>876.585205078125</v>
      </c>
    </row>
    <row r="547" spans="2:99">
      <c r="B547" s="122" t="s">
        <v>948</v>
      </c>
      <c r="C547" s="197" t="n">
        <v>4552.0</v>
      </c>
      <c r="D547" s="197" t="n">
        <v>3459.0</v>
      </c>
      <c r="E547" s="197" t="n">
        <v>800.0</v>
      </c>
      <c r="F547" s="122" t="s">
        <v>948</v>
      </c>
      <c r="G547" s="197" t="n">
        <v>4552.0</v>
      </c>
      <c r="H547" s="197" t="n">
        <v>3152.348388671875</v>
      </c>
      <c r="I547" s="197" t="n">
        <v>800.0</v>
      </c>
      <c r="J547" s="197" t="n">
        <v>541.0372924804688</v>
      </c>
      <c r="K547" s="197" t="n">
        <v>454.0560607910156</v>
      </c>
      <c r="L547" s="197" t="n">
        <v>800.0</v>
      </c>
      <c r="M547" s="197" t="n">
        <v>800.0</v>
      </c>
      <c r="N547" s="197" t="n">
        <v>700.0</v>
      </c>
      <c r="O547" s="197" t="n">
        <v>700.0</v>
      </c>
      <c r="P547" s="197" t="n">
        <v>700.0</v>
      </c>
      <c r="Q547" s="197" t="n">
        <v>16644.99609375</v>
      </c>
      <c r="R547" s="197" t="n">
        <v>4082.4404296875</v>
      </c>
      <c r="S547" s="197" t="n">
        <v>0.0</v>
      </c>
      <c r="T547" s="197" t="n">
        <v>0.0</v>
      </c>
      <c r="U547" s="197" t="n">
        <v>-45.67683029174805</v>
      </c>
      <c r="V547" s="197" t="n">
        <v>8326.9619140625</v>
      </c>
      <c r="W547" s="197" t="n">
        <v>5412.625</v>
      </c>
      <c r="X547" s="197" t="n">
        <v>2911.457763671875</v>
      </c>
      <c r="Y547" s="197" t="n">
        <v>1.2393513917922974</v>
      </c>
      <c r="Z547" s="197" t="n">
        <v>9800.0</v>
      </c>
      <c r="AA547" s="197" t="n">
        <v>1.0</v>
      </c>
      <c r="AB547" s="197" t="n">
        <v>0.0</v>
      </c>
      <c r="AC547" s="197" t="n">
        <v>0.0</v>
      </c>
      <c r="AD547" s="197" t="n">
        <v>0.3499999940395355</v>
      </c>
      <c r="AE547" s="197" t="n">
        <v>7609.07177734375</v>
      </c>
      <c r="AF547" s="197" t="n">
        <v>4380.08837890625</v>
      </c>
      <c r="AG547" s="197" t="n">
        <v>3691.68798828125</v>
      </c>
      <c r="AH547" s="197" t="n">
        <v>2296.637939453125</v>
      </c>
      <c r="AI547" s="197" t="n">
        <v>1864.1923828125</v>
      </c>
      <c r="AJ547" s="197" t="n">
        <v>21.478748321533203</v>
      </c>
      <c r="AK547" s="197" t="n">
        <v>0.0</v>
      </c>
      <c r="AL547" s="197" t="n">
        <v>6680.0</v>
      </c>
      <c r="AM547" s="197" t="n">
        <v>4381.94482421875</v>
      </c>
      <c r="AN547" s="197" t="n">
        <v>1600.0</v>
      </c>
      <c r="AO547" s="197" t="n">
        <v>700.0</v>
      </c>
      <c r="AP547" s="197" t="n">
        <v>800.0</v>
      </c>
      <c r="AQ547" s="197" t="n">
        <v>355.51580810546875</v>
      </c>
      <c r="AR547" s="197" t="n">
        <v>396.90496826171875</v>
      </c>
      <c r="AS547" s="197" t="n">
        <v>0.7254307866096497</v>
      </c>
      <c r="AT547" s="197" t="n">
        <v>2588.759033203125</v>
      </c>
      <c r="AU547" s="197" t="n">
        <v>0.0</v>
      </c>
      <c r="AV547" s="197" t="n">
        <v>14860.18359375</v>
      </c>
      <c r="AW547" s="197" t="n">
        <v>-7.916372299194336</v>
      </c>
      <c r="AX547" s="197" t="n">
        <v>1.6640325784683228</v>
      </c>
      <c r="AY547" s="197" t="n">
        <v>-3382.205078125</v>
      </c>
      <c r="AZ547" s="197" t="n">
        <v>0.0</v>
      </c>
      <c r="BA547" s="197" t="n">
        <v>24766.65625</v>
      </c>
      <c r="BB547" s="197" t="n">
        <v>4426.88818359375</v>
      </c>
      <c r="BC547" s="197" t="n">
        <v>0.0</v>
      </c>
      <c r="BD547" s="197" t="n">
        <v>0.0</v>
      </c>
      <c r="BE547" s="197" t="n">
        <v>0.0</v>
      </c>
      <c r="BF547" s="197" t="n">
        <v>999999.0</v>
      </c>
      <c r="BG547" s="197" t="n">
        <v>999999.0</v>
      </c>
      <c r="BH547" s="197" t="n">
        <v>999999.0</v>
      </c>
      <c r="BI547" s="197" t="n">
        <v>0.0</v>
      </c>
      <c r="BJ547" s="197" t="n">
        <v>999999.0</v>
      </c>
      <c r="BK547" s="197" t="n">
        <v>999999.0</v>
      </c>
      <c r="BL547" s="197" t="n">
        <v>999999.0</v>
      </c>
      <c r="BM547" s="197" t="n">
        <v>0.0</v>
      </c>
      <c r="BN547" s="197" t="n">
        <v>0.0</v>
      </c>
      <c r="BO547" s="197" t="n">
        <v>0.0</v>
      </c>
      <c r="BP547" s="197" t="n">
        <v>0.0</v>
      </c>
      <c r="BQ547" s="197" t="n">
        <v>999999.0</v>
      </c>
      <c r="BR547" s="197" t="n">
        <v>0.0</v>
      </c>
      <c r="BS547" s="197" t="n">
        <v>999999.0</v>
      </c>
      <c r="BT547" s="197" t="n">
        <v>0.0</v>
      </c>
      <c r="BU547" s="197" t="n">
        <v>221.3247528076172</v>
      </c>
      <c r="BV547" s="197" t="n">
        <v>217.24185180664062</v>
      </c>
      <c r="BW547" s="197" t="n">
        <v>450.0</v>
      </c>
      <c r="BX547" s="197" t="n">
        <v>158.86990356445312</v>
      </c>
      <c r="BY547" s="197" t="n">
        <v>178.20362854003906</v>
      </c>
      <c r="BZ547" s="197" t="n">
        <v>450.0</v>
      </c>
      <c r="CA547" s="197" t="n">
        <v>237.05946350097656</v>
      </c>
      <c r="CB547" s="197" t="n">
        <v>278.09625244140625</v>
      </c>
      <c r="CC547" s="197" t="n">
        <v>631.5789184570312</v>
      </c>
      <c r="CD547" s="197" t="n">
        <v>365.5426025390625</v>
      </c>
      <c r="CE547" s="197" t="n">
        <v>257.6085205078125</v>
      </c>
      <c r="CF547" s="197" t="n">
        <v>11000.0</v>
      </c>
      <c r="CG547" s="197" t="n">
        <v>2693.580078125</v>
      </c>
      <c r="CH547" s="197" t="n">
        <v>300.0</v>
      </c>
      <c r="CI547" s="197" t="n">
        <v>800.0</v>
      </c>
      <c r="CJ547" s="197" t="n">
        <v>1100.0</v>
      </c>
      <c r="CK547" s="197" t="n">
        <v>20000.0</v>
      </c>
      <c r="CL547" s="197" t="n">
        <v>800.0</v>
      </c>
      <c r="CM547" s="197" t="n">
        <v>20000.0</v>
      </c>
      <c r="CN547" s="197" t="n">
        <v>20000.0</v>
      </c>
      <c r="CO547" s="197" t="n">
        <v>20000.0</v>
      </c>
      <c r="CP547" s="197" t="n">
        <v>20000.0</v>
      </c>
      <c r="CQ547" s="197" t="n">
        <v>20000.0</v>
      </c>
      <c r="CR547" s="197" t="n">
        <v>5000.0</v>
      </c>
      <c r="CS547" s="197" t="n">
        <v>0.0</v>
      </c>
      <c r="CT547" s="197" t="n">
        <v>0.0</v>
      </c>
      <c r="CU547" s="197" t="n">
        <v>1360.8134765625</v>
      </c>
    </row>
    <row r="548" spans="2:99">
      <c r="B548" s="122" t="s">
        <v>949</v>
      </c>
      <c r="C548" s="197" t="n">
        <v>4552.0</v>
      </c>
      <c r="D548" s="197" t="n">
        <v>3538.0</v>
      </c>
      <c r="E548" s="197" t="n">
        <v>975.0</v>
      </c>
      <c r="F548" s="122" t="s">
        <v>949</v>
      </c>
      <c r="G548" s="197" t="n">
        <v>4427.23193359375</v>
      </c>
      <c r="H548" s="197" t="n">
        <v>3167.5693359375</v>
      </c>
      <c r="I548" s="197" t="n">
        <v>901.646484375</v>
      </c>
      <c r="J548" s="197" t="n">
        <v>367.02459716796875</v>
      </c>
      <c r="K548" s="197" t="n">
        <v>244.30311584472656</v>
      </c>
      <c r="L548" s="197" t="n">
        <v>800.0</v>
      </c>
      <c r="M548" s="197" t="n">
        <v>800.0</v>
      </c>
      <c r="N548" s="197" t="n">
        <v>700.0</v>
      </c>
      <c r="O548" s="197" t="n">
        <v>700.0</v>
      </c>
      <c r="P548" s="197" t="n">
        <v>700.0</v>
      </c>
      <c r="Q548" s="197" t="n">
        <v>9312.44921875</v>
      </c>
      <c r="R548" s="197" t="n">
        <v>3290.713134765625</v>
      </c>
      <c r="S548" s="197" t="n">
        <v>0.0</v>
      </c>
      <c r="T548" s="197" t="n">
        <v>0.0</v>
      </c>
      <c r="U548" s="197" t="n">
        <v>-13.657371520996094</v>
      </c>
      <c r="V548" s="197" t="n">
        <v>656.916015625</v>
      </c>
      <c r="W548" s="197" t="n">
        <v>654.852294921875</v>
      </c>
      <c r="X548" s="197" t="n">
        <v>0.0</v>
      </c>
      <c r="Y548" s="197" t="n">
        <v>2.063699960708618</v>
      </c>
      <c r="Z548" s="197" t="n">
        <v>8151.20947265625</v>
      </c>
      <c r="AA548" s="197" t="n">
        <v>1.0</v>
      </c>
      <c r="AB548" s="197" t="n">
        <v>0.0</v>
      </c>
      <c r="AC548" s="197" t="n">
        <v>0.0</v>
      </c>
      <c r="AD548" s="197" t="n">
        <v>0.3499999940395355</v>
      </c>
      <c r="AE548" s="197" t="n">
        <v>4613.732421875</v>
      </c>
      <c r="AF548" s="197" t="n">
        <v>0.0</v>
      </c>
      <c r="AG548" s="197" t="n">
        <v>4967.2880859375</v>
      </c>
      <c r="AH548" s="197" t="n">
        <v>403.01531982421875</v>
      </c>
      <c r="AI548" s="197" t="n">
        <v>0.0</v>
      </c>
      <c r="AJ548" s="197" t="n">
        <v>582.0753173828125</v>
      </c>
      <c r="AK548" s="197" t="n">
        <v>505.1095275878906</v>
      </c>
      <c r="AL548" s="197" t="n">
        <v>6680.0</v>
      </c>
      <c r="AM548" s="197" t="n">
        <v>4446.857421875</v>
      </c>
      <c r="AN548" s="197" t="n">
        <v>1600.0</v>
      </c>
      <c r="AO548" s="197" t="n">
        <v>3447.741943359375</v>
      </c>
      <c r="AP548" s="197" t="n">
        <v>800.0</v>
      </c>
      <c r="AQ548" s="197" t="n">
        <v>377.7279357910156</v>
      </c>
      <c r="AR548" s="197" t="n">
        <v>1067.0</v>
      </c>
      <c r="AS548" s="197" t="n">
        <v>0.8222963213920593</v>
      </c>
      <c r="AT548" s="197" t="n">
        <v>-485.9105529785156</v>
      </c>
      <c r="AU548" s="197" t="n">
        <v>590.9190673828125</v>
      </c>
      <c r="AV548" s="197" t="n">
        <v>7396.19482421875</v>
      </c>
      <c r="AW548" s="197" t="n">
        <v>1922.1707763671875</v>
      </c>
      <c r="AX548" s="197" t="n">
        <v>1.492649793624878</v>
      </c>
      <c r="AY548" s="197" t="n">
        <v>-6054.36767578125</v>
      </c>
      <c r="AZ548" s="197" t="n">
        <v>0.0</v>
      </c>
      <c r="BA548" s="197" t="n">
        <v>8253.3984375</v>
      </c>
      <c r="BB548" s="197" t="n">
        <v>4568.13671875</v>
      </c>
      <c r="BC548" s="197" t="n">
        <v>0.0</v>
      </c>
      <c r="BD548" s="197" t="n">
        <v>0.0</v>
      </c>
      <c r="BE548" s="197" t="n">
        <v>0.0</v>
      </c>
      <c r="BF548" s="197" t="n">
        <v>999999.0</v>
      </c>
      <c r="BG548" s="197" t="n">
        <v>999999.0</v>
      </c>
      <c r="BH548" s="197" t="n">
        <v>999999.0</v>
      </c>
      <c r="BI548" s="197" t="n">
        <v>0.0</v>
      </c>
      <c r="BJ548" s="197" t="n">
        <v>999999.0</v>
      </c>
      <c r="BK548" s="197" t="n">
        <v>999999.0</v>
      </c>
      <c r="BL548" s="197" t="n">
        <v>999999.0</v>
      </c>
      <c r="BM548" s="197" t="n">
        <v>0.0</v>
      </c>
      <c r="BN548" s="197" t="n">
        <v>0.0</v>
      </c>
      <c r="BO548" s="197" t="n">
        <v>0.0</v>
      </c>
      <c r="BP548" s="197" t="n">
        <v>0.0</v>
      </c>
      <c r="BQ548" s="197" t="n">
        <v>999999.0</v>
      </c>
      <c r="BR548" s="197" t="n">
        <v>0.0</v>
      </c>
      <c r="BS548" s="197" t="n">
        <v>999999.0</v>
      </c>
      <c r="BT548" s="197" t="n">
        <v>0.0</v>
      </c>
      <c r="BU548" s="197" t="n">
        <v>238.81532287597656</v>
      </c>
      <c r="BV548" s="197" t="n">
        <v>221.3986053466797</v>
      </c>
      <c r="BW548" s="197" t="n">
        <v>450.0</v>
      </c>
      <c r="BX548" s="197" t="n">
        <v>187.1117706298828</v>
      </c>
      <c r="BY548" s="197" t="n">
        <v>158.8336639404297</v>
      </c>
      <c r="BZ548" s="197" t="n">
        <v>450.0</v>
      </c>
      <c r="CA548" s="197" t="n">
        <v>289.2790222167969</v>
      </c>
      <c r="CB548" s="197" t="n">
        <v>236.9500732421875</v>
      </c>
      <c r="CC548" s="197" t="n">
        <v>631.5789184570312</v>
      </c>
      <c r="CD548" s="197" t="n">
        <v>407.68634033203125</v>
      </c>
      <c r="CE548" s="197" t="n">
        <v>368.9983825683594</v>
      </c>
      <c r="CF548" s="197" t="n">
        <v>11000.0</v>
      </c>
      <c r="CG548" s="197" t="n">
        <v>5390.0712890625</v>
      </c>
      <c r="CH548" s="197" t="n">
        <v>1000.0</v>
      </c>
      <c r="CI548" s="197" t="n">
        <v>991.1213989257812</v>
      </c>
      <c r="CJ548" s="197" t="n">
        <v>1991.1214599609375</v>
      </c>
      <c r="CK548" s="197" t="n">
        <v>20000.0</v>
      </c>
      <c r="CL548" s="197" t="n">
        <v>2092.741943359375</v>
      </c>
      <c r="CM548" s="197" t="n">
        <v>20000.0</v>
      </c>
      <c r="CN548" s="197" t="n">
        <v>20000.0</v>
      </c>
      <c r="CO548" s="197" t="n">
        <v>20000.0</v>
      </c>
      <c r="CP548" s="197" t="n">
        <v>20000.0</v>
      </c>
      <c r="CQ548" s="197" t="n">
        <v>20000.0</v>
      </c>
      <c r="CR548" s="197" t="n">
        <v>5000.0</v>
      </c>
      <c r="CS548" s="197" t="n">
        <v>0.0</v>
      </c>
      <c r="CT548" s="197" t="n">
        <v>0.0</v>
      </c>
      <c r="CU548" s="197" t="n">
        <v>1096.9044189453125</v>
      </c>
    </row>
    <row r="549" spans="2:99">
      <c r="B549" s="122" t="s">
        <v>950</v>
      </c>
      <c r="C549" s="197" t="n">
        <v>4500.0</v>
      </c>
      <c r="D549" s="197" t="n">
        <v>3538.0</v>
      </c>
      <c r="E549" s="197" t="n">
        <v>975.0</v>
      </c>
      <c r="F549" s="122" t="s">
        <v>950</v>
      </c>
      <c r="G549" s="197" t="n">
        <v>4017.023681640625</v>
      </c>
      <c r="H549" s="197" t="n">
        <v>2891.2080078125</v>
      </c>
      <c r="I549" s="197" t="n">
        <v>678.5018920898438</v>
      </c>
      <c r="J549" s="197" t="n">
        <v>152.74856567382812</v>
      </c>
      <c r="K549" s="197" t="n">
        <v>55.0</v>
      </c>
      <c r="L549" s="197" t="n">
        <v>1562.2779541015625</v>
      </c>
      <c r="M549" s="197" t="n">
        <v>1562.2779541015625</v>
      </c>
      <c r="N549" s="197" t="n">
        <v>1562.2779541015625</v>
      </c>
      <c r="O549" s="197" t="n">
        <v>1562.2779541015625</v>
      </c>
      <c r="P549" s="197" t="n">
        <v>1562.2779541015625</v>
      </c>
      <c r="Q549" s="197" t="n">
        <v>13103.4951171875</v>
      </c>
      <c r="R549" s="197" t="n">
        <v>1449.378173828125</v>
      </c>
      <c r="S549" s="197" t="n">
        <v>0.0</v>
      </c>
      <c r="T549" s="197" t="n">
        <v>0.0</v>
      </c>
      <c r="U549" s="197" t="n">
        <v>-58.70489501953125</v>
      </c>
      <c r="V549" s="197" t="n">
        <v>0.0</v>
      </c>
      <c r="W549" s="197" t="n">
        <v>0.0</v>
      </c>
      <c r="X549" s="197" t="n">
        <v>0.0</v>
      </c>
      <c r="Y549" s="197" t="n">
        <v>0.0</v>
      </c>
      <c r="Z549" s="197" t="n">
        <v>7243.33349609375</v>
      </c>
      <c r="AA549" s="197" t="n">
        <v>0.0</v>
      </c>
      <c r="AB549" s="197" t="n">
        <v>0.0</v>
      </c>
      <c r="AC549" s="197" t="n">
        <v>0.0</v>
      </c>
      <c r="AD549" s="197" t="n">
        <v>0.3499999940395355</v>
      </c>
      <c r="AE549" s="197" t="n">
        <v>5175.05712890625</v>
      </c>
      <c r="AF549" s="197" t="n">
        <v>0.0</v>
      </c>
      <c r="AG549" s="197" t="n">
        <v>7804.4921875</v>
      </c>
      <c r="AH549" s="197" t="n">
        <v>4251.17822265625</v>
      </c>
      <c r="AI549" s="197" t="n">
        <v>3948.29345703125</v>
      </c>
      <c r="AJ549" s="197" t="n">
        <v>2851.560546875</v>
      </c>
      <c r="AK549" s="197" t="n">
        <v>2721.991943359375</v>
      </c>
      <c r="AL549" s="197" t="n">
        <v>6680.0</v>
      </c>
      <c r="AM549" s="197" t="n">
        <v>4457.6953125</v>
      </c>
      <c r="AN549" s="197" t="n">
        <v>0.0</v>
      </c>
      <c r="AO549" s="197" t="n">
        <v>0.0</v>
      </c>
      <c r="AP549" s="197" t="n">
        <v>0.0</v>
      </c>
      <c r="AQ549" s="197" t="n">
        <v>245.26333618164062</v>
      </c>
      <c r="AR549" s="197" t="n">
        <v>932.6968994140625</v>
      </c>
      <c r="AS549" s="197" t="n">
        <v>0.774504542350769</v>
      </c>
      <c r="AT549" s="197" t="n">
        <v>-4855.1611328125</v>
      </c>
      <c r="AU549" s="197" t="n">
        <v>6268.7314453125</v>
      </c>
      <c r="AV549" s="197" t="n">
        <v>5445.38330078125</v>
      </c>
      <c r="AW549" s="197" t="n">
        <v>4428.79638671875</v>
      </c>
      <c r="AX549" s="197" t="n">
        <v>1.2080761194229126</v>
      </c>
      <c r="AY549" s="197" t="n">
        <v>-9818.37890625</v>
      </c>
      <c r="AZ549" s="197" t="n">
        <v>0.0</v>
      </c>
      <c r="BA549" s="197" t="n">
        <v>6248.4619140625</v>
      </c>
      <c r="BB549" s="197" t="n">
        <v>4839.47607421875</v>
      </c>
      <c r="BC549" s="197" t="n">
        <v>0.5223109722137451</v>
      </c>
      <c r="BD549" s="197" t="n">
        <v>0.5374619364738464</v>
      </c>
      <c r="BE549" s="197" t="n">
        <v>0.5658748149871826</v>
      </c>
      <c r="BF549" s="197" t="n">
        <v>6269.3291015625</v>
      </c>
      <c r="BG549" s="197" t="n">
        <v>6177.9189453125</v>
      </c>
      <c r="BH549" s="197" t="n">
        <v>5907.68896484375</v>
      </c>
      <c r="BI549" s="197" t="n">
        <v>0.0</v>
      </c>
      <c r="BJ549" s="197" t="n">
        <v>13215.818359375</v>
      </c>
      <c r="BK549" s="197" t="n">
        <v>13325.908203125</v>
      </c>
      <c r="BL549" s="197" t="n">
        <v>13433.556640625</v>
      </c>
      <c r="BM549" s="197" t="n">
        <v>-11895.0810546875</v>
      </c>
      <c r="BN549" s="197" t="n">
        <v>-11555.27734375</v>
      </c>
      <c r="BO549" s="197" t="n">
        <v>-10792.4833984375</v>
      </c>
      <c r="BP549" s="197" t="n">
        <v>0.0</v>
      </c>
      <c r="BQ549" s="197" t="n">
        <v>999999.0</v>
      </c>
      <c r="BR549" s="197" t="n">
        <v>0.0</v>
      </c>
      <c r="BS549" s="197" t="n">
        <v>999999.0</v>
      </c>
      <c r="BT549" s="197" t="n">
        <v>0.0</v>
      </c>
      <c r="BU549" s="197" t="n">
        <v>241.0898895263672</v>
      </c>
      <c r="BV549" s="197" t="n">
        <v>238.90419006347656</v>
      </c>
      <c r="BW549" s="197" t="n">
        <v>550.0</v>
      </c>
      <c r="BX549" s="197" t="n">
        <v>245.22169494628906</v>
      </c>
      <c r="BY549" s="197" t="n">
        <v>187.24771118164062</v>
      </c>
      <c r="BZ549" s="197" t="n">
        <v>680.0</v>
      </c>
      <c r="CA549" s="197" t="n">
        <v>364.56866455078125</v>
      </c>
      <c r="CB549" s="197" t="n">
        <v>288.5428161621094</v>
      </c>
      <c r="CC549" s="197" t="n">
        <v>631.5789184570312</v>
      </c>
      <c r="CD549" s="197" t="n">
        <v>1177.887939453125</v>
      </c>
      <c r="CE549" s="197" t="n">
        <v>406.4991455078125</v>
      </c>
      <c r="CF549" s="197" t="n">
        <v>99000.0</v>
      </c>
      <c r="CG549" s="197" t="n">
        <v>12078.8974609375</v>
      </c>
      <c r="CH549" s="197" t="n">
        <v>2500.0</v>
      </c>
      <c r="CI549" s="197" t="n">
        <v>2000.0</v>
      </c>
      <c r="CJ549" s="197" t="n">
        <v>4500.0</v>
      </c>
      <c r="CK549" s="197" t="n">
        <v>20000.0</v>
      </c>
      <c r="CL549" s="197" t="n">
        <v>20000.0</v>
      </c>
      <c r="CM549" s="197" t="n">
        <v>20000.0</v>
      </c>
      <c r="CN549" s="197" t="n">
        <v>20000.0</v>
      </c>
      <c r="CO549" s="197" t="n">
        <v>20000.0</v>
      </c>
      <c r="CP549" s="197" t="n">
        <v>20000.0</v>
      </c>
      <c r="CQ549" s="197" t="n">
        <v>20000.0</v>
      </c>
      <c r="CR549" s="197" t="n">
        <v>5000.0</v>
      </c>
      <c r="CS549" s="197" t="n">
        <v>26.0</v>
      </c>
      <c r="CT549" s="197" t="n">
        <v>26.0</v>
      </c>
      <c r="CU549" s="197" t="n">
        <v>483.1260681152344</v>
      </c>
    </row>
    <row r="550" spans="2:99">
      <c r="B550" s="122" t="s">
        <v>951</v>
      </c>
      <c r="C550" s="197" t="n">
        <v>4150.0</v>
      </c>
      <c r="D550" s="197" t="n">
        <v>3538.0</v>
      </c>
      <c r="E550" s="197" t="n">
        <v>950.0</v>
      </c>
      <c r="F550" s="122" t="s">
        <v>951</v>
      </c>
      <c r="G550" s="197" t="n">
        <v>3386.28955078125</v>
      </c>
      <c r="H550" s="197" t="n">
        <v>2242.10693359375</v>
      </c>
      <c r="I550" s="197" t="n">
        <v>422.39361572265625</v>
      </c>
      <c r="J550" s="197" t="n">
        <v>69.58477783203125</v>
      </c>
      <c r="K550" s="197" t="n">
        <v>55.0</v>
      </c>
      <c r="L550" s="197" t="n">
        <v>4138.79833984375</v>
      </c>
      <c r="M550" s="197" t="n">
        <v>4138.79833984375</v>
      </c>
      <c r="N550" s="197" t="n">
        <v>6548.6494140625</v>
      </c>
      <c r="O550" s="197" t="n">
        <v>6548.6494140625</v>
      </c>
      <c r="P550" s="197" t="n">
        <v>6548.6494140625</v>
      </c>
      <c r="Q550" s="197" t="n">
        <v>22285.26171875</v>
      </c>
      <c r="R550" s="197" t="n">
        <v>1282.415283203125</v>
      </c>
      <c r="S550" s="197" t="n">
        <v>0.0</v>
      </c>
      <c r="T550" s="197" t="n">
        <v>0.0</v>
      </c>
      <c r="U550" s="197" t="n">
        <v>-195.19300842285156</v>
      </c>
      <c r="V550" s="197" t="n">
        <v>2377.509033203125</v>
      </c>
      <c r="W550" s="197" t="n">
        <v>0.0</v>
      </c>
      <c r="X550" s="197" t="n">
        <v>0.0</v>
      </c>
      <c r="Y550" s="197" t="n">
        <v>0.0</v>
      </c>
      <c r="Z550" s="197" t="n">
        <v>6500.0</v>
      </c>
      <c r="AA550" s="197" t="n">
        <v>0.0</v>
      </c>
      <c r="AB550" s="197" t="n">
        <v>0.0</v>
      </c>
      <c r="AC550" s="197" t="n">
        <v>0.0</v>
      </c>
      <c r="AD550" s="197" t="n">
        <v>0.6499999761581421</v>
      </c>
      <c r="AE550" s="197" t="n">
        <v>15396.439453125</v>
      </c>
      <c r="AF550" s="197" t="n">
        <v>3191.234130859375</v>
      </c>
      <c r="AG550" s="197" t="n">
        <v>11750.0</v>
      </c>
      <c r="AH550" s="197" t="n">
        <v>4483.4931640625</v>
      </c>
      <c r="AI550" s="197" t="n">
        <v>4189.24462890625</v>
      </c>
      <c r="AJ550" s="197" t="n">
        <v>9000.0</v>
      </c>
      <c r="AK550" s="197" t="n">
        <v>8823.0390625</v>
      </c>
      <c r="AL550" s="197" t="n">
        <v>6680.0</v>
      </c>
      <c r="AM550" s="197" t="n">
        <v>4479.4150390625</v>
      </c>
      <c r="AN550" s="197" t="n">
        <v>0.0</v>
      </c>
      <c r="AO550" s="197" t="n">
        <v>0.0</v>
      </c>
      <c r="AP550" s="197" t="n">
        <v>0.0</v>
      </c>
      <c r="AQ550" s="197" t="n">
        <v>166.9478759765625</v>
      </c>
      <c r="AR550" s="197" t="n">
        <v>1067.0</v>
      </c>
      <c r="AS550" s="197" t="n">
        <v>0.6964860558509827</v>
      </c>
      <c r="AT550" s="197" t="n">
        <v>-4840.2958984375</v>
      </c>
      <c r="AU550" s="197" t="n">
        <v>6949.5947265625</v>
      </c>
      <c r="AV550" s="197" t="n">
        <v>10756.13671875</v>
      </c>
      <c r="AW550" s="197" t="n">
        <v>8877.5087890625</v>
      </c>
      <c r="AX550" s="197" t="n">
        <v>1.2606496810913086</v>
      </c>
      <c r="AY550" s="197" t="n">
        <v>-10168.8203125</v>
      </c>
      <c r="AZ550" s="197" t="n">
        <v>0.0</v>
      </c>
      <c r="BA550" s="197" t="n">
        <v>18060.9453125</v>
      </c>
      <c r="BB550" s="197" t="n">
        <v>3127.164794921875</v>
      </c>
      <c r="BC550" s="197" t="n">
        <v>0.0</v>
      </c>
      <c r="BD550" s="197" t="n">
        <v>0.531462550163269</v>
      </c>
      <c r="BE550" s="197" t="n">
        <v>0.5739757418632507</v>
      </c>
      <c r="BF550" s="197" t="n">
        <v>999998.0</v>
      </c>
      <c r="BG550" s="197" t="n">
        <v>2672.082275390625</v>
      </c>
      <c r="BH550" s="197" t="n">
        <v>2158.42578125</v>
      </c>
      <c r="BI550" s="197" t="n">
        <v>0.0</v>
      </c>
      <c r="BJ550" s="197" t="n">
        <v>999999.0</v>
      </c>
      <c r="BK550" s="197" t="n">
        <v>14573.138671875</v>
      </c>
      <c r="BL550" s="197" t="n">
        <v>15011.4814453125</v>
      </c>
      <c r="BM550" s="197" t="n">
        <v>0.0</v>
      </c>
      <c r="BN550" s="197" t="n">
        <v>1664.814697265625</v>
      </c>
      <c r="BO550" s="197" t="n">
        <v>1442.6533203125</v>
      </c>
      <c r="BP550" s="197" t="n">
        <v>0.0</v>
      </c>
      <c r="BQ550" s="197" t="n">
        <v>999999.0</v>
      </c>
      <c r="BR550" s="197" t="n">
        <v>0.0</v>
      </c>
      <c r="BS550" s="197" t="n">
        <v>999999.0</v>
      </c>
      <c r="BT550" s="197" t="n">
        <v>0.0</v>
      </c>
      <c r="BU550" s="197" t="n">
        <v>374.9216003417969</v>
      </c>
      <c r="BV550" s="197" t="n">
        <v>242.13873291015625</v>
      </c>
      <c r="BW550" s="197" t="n">
        <v>740.0</v>
      </c>
      <c r="BX550" s="197" t="n">
        <v>440.60137939453125</v>
      </c>
      <c r="BY550" s="197" t="n">
        <v>248.7127685546875</v>
      </c>
      <c r="BZ550" s="197" t="n">
        <v>1140.0</v>
      </c>
      <c r="CA550" s="197" t="n">
        <v>271.4832458496094</v>
      </c>
      <c r="CB550" s="197" t="n">
        <v>366.6434326171875</v>
      </c>
      <c r="CC550" s="197" t="n">
        <v>631.5789184570312</v>
      </c>
      <c r="CD550" s="197" t="n">
        <v>2811.93359375</v>
      </c>
      <c r="CE550" s="197" t="n">
        <v>1219.0526123046875</v>
      </c>
      <c r="CF550" s="197" t="n">
        <v>99000.0</v>
      </c>
      <c r="CG550" s="197" t="n">
        <v>22285.26171875</v>
      </c>
      <c r="CH550" s="197" t="n">
        <v>6680.0</v>
      </c>
      <c r="CI550" s="197" t="n">
        <v>4479.4150390625</v>
      </c>
      <c r="CJ550" s="197" t="n">
        <v>11159.4150390625</v>
      </c>
      <c r="CK550" s="197" t="n">
        <v>20000.0</v>
      </c>
      <c r="CL550" s="197" t="n">
        <v>20000.0</v>
      </c>
      <c r="CM550" s="197" t="n">
        <v>20000.0</v>
      </c>
      <c r="CN550" s="197" t="n">
        <v>20000.0</v>
      </c>
      <c r="CO550" s="197" t="n">
        <v>20000.0</v>
      </c>
      <c r="CP550" s="197" t="n">
        <v>20000.0</v>
      </c>
      <c r="CQ550" s="197" t="n">
        <v>20000.0</v>
      </c>
      <c r="CR550" s="197" t="n">
        <v>5000.0</v>
      </c>
      <c r="CS550" s="197" t="n">
        <v>31.0</v>
      </c>
      <c r="CT550" s="197" t="n">
        <v>31.0</v>
      </c>
      <c r="CU550" s="197" t="n">
        <v>427.47174072265625</v>
      </c>
    </row>
    <row r="551" spans="2:99">
      <c r="B551" s="122" t="s">
        <v>952</v>
      </c>
      <c r="C551" s="197" t="n">
        <v>3700.0</v>
      </c>
      <c r="D551" s="197" t="n">
        <v>3538.0</v>
      </c>
      <c r="E551" s="197" t="n">
        <v>800.0</v>
      </c>
      <c r="F551" s="122" t="s">
        <v>952</v>
      </c>
      <c r="G551" s="197" t="n">
        <v>2944.061767578125</v>
      </c>
      <c r="H551" s="197" t="n">
        <v>1762.1307373046875</v>
      </c>
      <c r="I551" s="197" t="n">
        <v>417.13763427734375</v>
      </c>
      <c r="J551" s="197" t="n">
        <v>47.25374984741211</v>
      </c>
      <c r="K551" s="197" t="n">
        <v>128.2046356201172</v>
      </c>
      <c r="L551" s="197" t="n">
        <v>4460.2734375</v>
      </c>
      <c r="M551" s="197" t="n">
        <v>4460.2734375</v>
      </c>
      <c r="N551" s="197" t="n">
        <v>6680.0</v>
      </c>
      <c r="O551" s="197" t="n">
        <v>5955.98388671875</v>
      </c>
      <c r="P551" s="197" t="n">
        <v>6680.0</v>
      </c>
      <c r="Q551" s="197" t="n">
        <v>16896.517578125</v>
      </c>
      <c r="R551" s="197" t="n">
        <v>1254.6324462890625</v>
      </c>
      <c r="S551" s="197" t="n">
        <v>0.0</v>
      </c>
      <c r="T551" s="197" t="n">
        <v>0.0</v>
      </c>
      <c r="U551" s="197" t="n">
        <v>-103.44398498535156</v>
      </c>
      <c r="V551" s="197" t="n">
        <v>0.0</v>
      </c>
      <c r="W551" s="197" t="n">
        <v>0.0</v>
      </c>
      <c r="X551" s="197" t="n">
        <v>0.0</v>
      </c>
      <c r="Y551" s="197" t="n">
        <v>0.0</v>
      </c>
      <c r="Z551" s="197" t="n">
        <v>4000.0</v>
      </c>
      <c r="AA551" s="197" t="n">
        <v>0.0</v>
      </c>
      <c r="AB551" s="197" t="n">
        <v>724.0159912109375</v>
      </c>
      <c r="AC551" s="197" t="n">
        <v>0.0</v>
      </c>
      <c r="AD551" s="197" t="n">
        <v>0.6499999761581421</v>
      </c>
      <c r="AE551" s="197" t="n">
        <v>11909.904296875</v>
      </c>
      <c r="AF551" s="197" t="n">
        <v>2924.346435546875</v>
      </c>
      <c r="AG551" s="197" t="n">
        <v>10204.4462890625</v>
      </c>
      <c r="AH551" s="197" t="n">
        <v>292.08074951171875</v>
      </c>
      <c r="AI551" s="197" t="n">
        <v>55.66740417480469</v>
      </c>
      <c r="AJ551" s="197" t="n">
        <v>6217.2685546875</v>
      </c>
      <c r="AK551" s="197" t="n">
        <v>6214.44580078125</v>
      </c>
      <c r="AL551" s="197" t="n">
        <v>6680.0</v>
      </c>
      <c r="AM551" s="197" t="n">
        <v>4460.2734375</v>
      </c>
      <c r="AN551" s="197" t="n">
        <v>0.0</v>
      </c>
      <c r="AO551" s="197" t="n">
        <v>0.0</v>
      </c>
      <c r="AP551" s="197" t="n">
        <v>0.0</v>
      </c>
      <c r="AQ551" s="197" t="n">
        <v>106.49531555175781</v>
      </c>
      <c r="AR551" s="197" t="n">
        <v>1035.75634765625</v>
      </c>
      <c r="AS551" s="197" t="n">
        <v>0.7991819381713867</v>
      </c>
      <c r="AT551" s="197" t="n">
        <v>-1672.891357421875</v>
      </c>
      <c r="AU551" s="197" t="n">
        <v>2093.254638671875</v>
      </c>
      <c r="AV551" s="197" t="n">
        <v>11946.98828125</v>
      </c>
      <c r="AW551" s="197" t="n">
        <v>3147.280029296875</v>
      </c>
      <c r="AX551" s="197" t="n">
        <v>1.243175745010376</v>
      </c>
      <c r="AY551" s="197" t="n">
        <v>-4898.44091796875</v>
      </c>
      <c r="AZ551" s="197" t="n">
        <v>0.0</v>
      </c>
      <c r="BA551" s="197" t="n">
        <v>16288.1025390625</v>
      </c>
      <c r="BB551" s="197" t="n">
        <v>15.835063934326172</v>
      </c>
      <c r="BC551" s="197" t="n">
        <v>0.0</v>
      </c>
      <c r="BD551" s="197" t="n">
        <v>0.5503502488136292</v>
      </c>
      <c r="BE551" s="197" t="n">
        <v>0.6195040941238403</v>
      </c>
      <c r="BF551" s="197" t="n">
        <v>999998.0</v>
      </c>
      <c r="BG551" s="197" t="n">
        <v>5003.32763671875</v>
      </c>
      <c r="BH551" s="197" t="n">
        <v>4463.46240234375</v>
      </c>
      <c r="BI551" s="197" t="n">
        <v>0.0</v>
      </c>
      <c r="BJ551" s="197" t="n">
        <v>999999.0</v>
      </c>
      <c r="BK551" s="197" t="n">
        <v>14382.548828125</v>
      </c>
      <c r="BL551" s="197" t="n">
        <v>15021.22265625</v>
      </c>
      <c r="BM551" s="197" t="n">
        <v>0.0</v>
      </c>
      <c r="BN551" s="197" t="n">
        <v>-1734.5887451171875</v>
      </c>
      <c r="BO551" s="197" t="n">
        <v>-2107.900390625</v>
      </c>
      <c r="BP551" s="197" t="n">
        <v>0.0</v>
      </c>
      <c r="BQ551" s="197" t="n">
        <v>999999.0</v>
      </c>
      <c r="BR551" s="197" t="n">
        <v>0.0</v>
      </c>
      <c r="BS551" s="197" t="n">
        <v>999999.0</v>
      </c>
      <c r="BT551" s="197" t="n">
        <v>0.0</v>
      </c>
      <c r="BU551" s="197" t="n">
        <v>774.2279663085938</v>
      </c>
      <c r="BV551" s="197" t="n">
        <v>387.36749267578125</v>
      </c>
      <c r="BW551" s="197" t="n">
        <v>1490.0</v>
      </c>
      <c r="BX551" s="197" t="n">
        <v>488.6852722167969</v>
      </c>
      <c r="BY551" s="197" t="n">
        <v>452.63543701171875</v>
      </c>
      <c r="BZ551" s="197" t="n">
        <v>1990.0</v>
      </c>
      <c r="CA551" s="197" t="n">
        <v>316.4883728027344</v>
      </c>
      <c r="CB551" s="197" t="n">
        <v>272.7225646972656</v>
      </c>
      <c r="CC551" s="197" t="n">
        <v>964.9122924804688</v>
      </c>
      <c r="CD551" s="197" t="n">
        <v>2942.681396484375</v>
      </c>
      <c r="CE551" s="197" t="n">
        <v>2877.565185546875</v>
      </c>
      <c r="CF551" s="197" t="n">
        <v>99000.0</v>
      </c>
      <c r="CG551" s="197" t="n">
        <v>15887.0927734375</v>
      </c>
      <c r="CH551" s="197" t="n">
        <v>6680.0</v>
      </c>
      <c r="CI551" s="197" t="n">
        <v>4460.2734375</v>
      </c>
      <c r="CJ551" s="197" t="n">
        <v>11140.2734375</v>
      </c>
      <c r="CK551" s="197" t="n">
        <v>20000.0</v>
      </c>
      <c r="CL551" s="197" t="n">
        <v>20000.0</v>
      </c>
      <c r="CM551" s="197" t="n">
        <v>20000.0</v>
      </c>
      <c r="CN551" s="197" t="n">
        <v>20000.0</v>
      </c>
      <c r="CO551" s="197" t="n">
        <v>20000.0</v>
      </c>
      <c r="CP551" s="197" t="n">
        <v>20000.0</v>
      </c>
      <c r="CQ551" s="197" t="n">
        <v>20000.0</v>
      </c>
      <c r="CR551" s="197" t="n">
        <v>5000.0</v>
      </c>
      <c r="CS551" s="197" t="n">
        <v>31.0</v>
      </c>
      <c r="CT551" s="197" t="n">
        <v>31.0</v>
      </c>
      <c r="CU551" s="197" t="n">
        <v>418.2108154296875</v>
      </c>
    </row>
    <row r="552" spans="2:99">
      <c r="B552" s="122" t="s">
        <v>953</v>
      </c>
      <c r="C552" s="197" t="n">
        <v>3400.0</v>
      </c>
      <c r="D552" s="197" t="n">
        <v>3350.0</v>
      </c>
      <c r="E552" s="197" t="n">
        <v>650.0</v>
      </c>
      <c r="F552" s="122" t="s">
        <v>953</v>
      </c>
      <c r="G552" s="197" t="n">
        <v>2811.884521484375</v>
      </c>
      <c r="H552" s="197" t="n">
        <v>1426.6258544921875</v>
      </c>
      <c r="I552" s="197" t="n">
        <v>409.8587646484375</v>
      </c>
      <c r="J552" s="197" t="n">
        <v>105.23969268798828</v>
      </c>
      <c r="K552" s="197" t="n">
        <v>257.1600341796875</v>
      </c>
      <c r="L552" s="197" t="n">
        <v>4354.97021484375</v>
      </c>
      <c r="M552" s="197" t="n">
        <v>4354.97021484375</v>
      </c>
      <c r="N552" s="197" t="n">
        <v>6665.5361328125</v>
      </c>
      <c r="O552" s="197" t="n">
        <v>5908.24658203125</v>
      </c>
      <c r="P552" s="197" t="n">
        <v>5908.24658203125</v>
      </c>
      <c r="Q552" s="197" t="n">
        <v>15261.4580078125</v>
      </c>
      <c r="R552" s="197" t="n">
        <v>1608.533203125</v>
      </c>
      <c r="S552" s="197" t="n">
        <v>0.0</v>
      </c>
      <c r="T552" s="197" t="n">
        <v>0.0</v>
      </c>
      <c r="U552" s="197" t="n">
        <v>-193.23199462890625</v>
      </c>
      <c r="V552" s="197" t="n">
        <v>1116.3372802734375</v>
      </c>
      <c r="W552" s="197" t="n">
        <v>0.12878988683223724</v>
      </c>
      <c r="X552" s="197" t="n">
        <v>708.4371948242188</v>
      </c>
      <c r="Y552" s="197" t="n">
        <v>400.012939453125</v>
      </c>
      <c r="Z552" s="197" t="n">
        <v>3000.0</v>
      </c>
      <c r="AA552" s="197" t="n">
        <v>1.0</v>
      </c>
      <c r="AB552" s="197" t="n">
        <v>0.0</v>
      </c>
      <c r="AC552" s="197" t="n">
        <v>0.0</v>
      </c>
      <c r="AD552" s="197" t="n">
        <v>0.6499999761581421</v>
      </c>
      <c r="AE552" s="197" t="n">
        <v>11020.505859375</v>
      </c>
      <c r="AF552" s="197" t="n">
        <v>1376.8094482421875</v>
      </c>
      <c r="AG552" s="197" t="n">
        <v>4136.59326171875</v>
      </c>
      <c r="AH552" s="197" t="n">
        <v>282.6255798339844</v>
      </c>
      <c r="AI552" s="197" t="n">
        <v>0.0</v>
      </c>
      <c r="AJ552" s="197" t="n">
        <v>4853.95751953125</v>
      </c>
      <c r="AK552" s="197" t="n">
        <v>4856.77880859375</v>
      </c>
      <c r="AL552" s="197" t="n">
        <v>6680.0</v>
      </c>
      <c r="AM552" s="197" t="n">
        <v>4354.97021484375</v>
      </c>
      <c r="AN552" s="197" t="n">
        <v>0.0</v>
      </c>
      <c r="AO552" s="197" t="n">
        <v>0.0</v>
      </c>
      <c r="AP552" s="197" t="n">
        <v>0.0</v>
      </c>
      <c r="AQ552" s="197" t="n">
        <v>106.49531555175781</v>
      </c>
      <c r="AR552" s="197" t="n">
        <v>555.7801513671875</v>
      </c>
      <c r="AS552" s="197" t="n">
        <v>0.0</v>
      </c>
      <c r="AT552" s="197" t="n">
        <v>999999.0</v>
      </c>
      <c r="AU552" s="197" t="n">
        <v>0.0</v>
      </c>
      <c r="AV552" s="197" t="n">
        <v>999999.0</v>
      </c>
      <c r="AW552" s="197" t="n">
        <v>0.0</v>
      </c>
      <c r="AX552" s="197" t="n">
        <v>0.0</v>
      </c>
      <c r="AY552" s="197" t="n">
        <v>999999.0</v>
      </c>
      <c r="AZ552" s="197" t="n">
        <v>0.0</v>
      </c>
      <c r="BA552" s="197" t="n">
        <v>999999.0</v>
      </c>
      <c r="BB552" s="197" t="n">
        <v>0.0</v>
      </c>
      <c r="BC552" s="197" t="n">
        <v>0.0</v>
      </c>
      <c r="BD552" s="197" t="n">
        <v>0.6150347590446472</v>
      </c>
      <c r="BE552" s="197" t="n">
        <v>0.7284230589866638</v>
      </c>
      <c r="BF552" s="197" t="n">
        <v>999998.0</v>
      </c>
      <c r="BG552" s="197" t="n">
        <v>2316.543701171875</v>
      </c>
      <c r="BH552" s="197" t="n">
        <v>1085.6617431640625</v>
      </c>
      <c r="BI552" s="197" t="n">
        <v>0.0</v>
      </c>
      <c r="BJ552" s="197" t="n">
        <v>999999.0</v>
      </c>
      <c r="BK552" s="197" t="n">
        <v>11751.5234375</v>
      </c>
      <c r="BL552" s="197" t="n">
        <v>12260.0810546875</v>
      </c>
      <c r="BM552" s="197" t="n">
        <v>0.0</v>
      </c>
      <c r="BN552" s="197" t="n">
        <v>2992.82666015625</v>
      </c>
      <c r="BO552" s="197" t="n">
        <v>2479.680419921875</v>
      </c>
      <c r="BP552" s="197" t="n">
        <v>0.0</v>
      </c>
      <c r="BQ552" s="197" t="n">
        <v>999999.0</v>
      </c>
      <c r="BR552" s="197" t="n">
        <v>0.0</v>
      </c>
      <c r="BS552" s="197" t="n">
        <v>999999.0</v>
      </c>
      <c r="BT552" s="197" t="n">
        <v>0.0</v>
      </c>
      <c r="BU552" s="197" t="n">
        <v>1348.392333984375</v>
      </c>
      <c r="BV552" s="197" t="n">
        <v>738.240966796875</v>
      </c>
      <c r="BW552" s="197" t="n">
        <v>99000.0</v>
      </c>
      <c r="BX552" s="197" t="n">
        <v>864.8133544921875</v>
      </c>
      <c r="BY552" s="197" t="n">
        <v>467.9166564941406</v>
      </c>
      <c r="BZ552" s="197" t="n">
        <v>99000.0</v>
      </c>
      <c r="CA552" s="197" t="n">
        <v>473.9102478027344</v>
      </c>
      <c r="CB552" s="197" t="n">
        <v>311.3604431152344</v>
      </c>
      <c r="CC552" s="197" t="n">
        <v>964.9122924804688</v>
      </c>
      <c r="CD552" s="197" t="n">
        <v>4799.17919921875</v>
      </c>
      <c r="CE552" s="197" t="n">
        <v>2816.4521484375</v>
      </c>
      <c r="CF552" s="197" t="n">
        <v>99000.0</v>
      </c>
      <c r="CG552" s="197" t="n">
        <v>14096.3974609375</v>
      </c>
      <c r="CH552" s="197" t="n">
        <v>6680.0</v>
      </c>
      <c r="CI552" s="197" t="n">
        <v>4354.97021484375</v>
      </c>
      <c r="CJ552" s="197" t="n">
        <v>11034.970703125</v>
      </c>
      <c r="CK552" s="197" t="n">
        <v>20000.0</v>
      </c>
      <c r="CL552" s="197" t="n">
        <v>20000.0</v>
      </c>
      <c r="CM552" s="197" t="n">
        <v>20000.0</v>
      </c>
      <c r="CN552" s="197" t="n">
        <v>20000.0</v>
      </c>
      <c r="CO552" s="197" t="n">
        <v>20000.0</v>
      </c>
      <c r="CP552" s="197" t="n">
        <v>20000.0</v>
      </c>
      <c r="CQ552" s="197" t="n">
        <v>20000.0</v>
      </c>
      <c r="CR552" s="197" t="n">
        <v>5000.0</v>
      </c>
      <c r="CS552" s="197" t="n">
        <v>30.0</v>
      </c>
      <c r="CT552" s="197" t="n">
        <v>30.0</v>
      </c>
      <c r="CU552" s="197" t="n">
        <v>536.177734375</v>
      </c>
    </row>
    <row r="553" spans="2:99">
      <c r="B553" s="122" t="s">
        <v>954</v>
      </c>
      <c r="C553" s="197" t="n">
        <v>3250.0</v>
      </c>
      <c r="D553" s="197" t="n">
        <v>3162.0</v>
      </c>
      <c r="E553" s="197" t="n">
        <v>720.0</v>
      </c>
      <c r="F553" s="122" t="s">
        <v>954</v>
      </c>
      <c r="G553" s="197" t="n">
        <v>2750.4609375</v>
      </c>
      <c r="H553" s="197" t="n">
        <v>1245.1741943359375</v>
      </c>
      <c r="I553" s="197" t="n">
        <v>368.1232604980469</v>
      </c>
      <c r="J553" s="197" t="n">
        <v>192.4962615966797</v>
      </c>
      <c r="K553" s="197" t="n">
        <v>291.4358215332031</v>
      </c>
      <c r="L553" s="197" t="n">
        <v>4136.92431640625</v>
      </c>
      <c r="M553" s="197" t="n">
        <v>4136.92431640625</v>
      </c>
      <c r="N553" s="197" t="n">
        <v>3211.9375</v>
      </c>
      <c r="O553" s="197" t="n">
        <v>3211.9375</v>
      </c>
      <c r="P553" s="197" t="n">
        <v>3211.9375</v>
      </c>
      <c r="Q553" s="197" t="n">
        <v>10518.6611328125</v>
      </c>
      <c r="R553" s="197" t="n">
        <v>2047.028076171875</v>
      </c>
      <c r="S553" s="197" t="n">
        <v>0.0</v>
      </c>
      <c r="T553" s="197" t="n">
        <v>0.0</v>
      </c>
      <c r="U553" s="197" t="n">
        <v>-98.8488540649414</v>
      </c>
      <c r="V553" s="197" t="n">
        <v>0.005859488621354103</v>
      </c>
      <c r="W553" s="197" t="n">
        <v>0.005859488621354103</v>
      </c>
      <c r="X553" s="197" t="n">
        <v>0.0</v>
      </c>
      <c r="Y553" s="197" t="n">
        <v>0.0</v>
      </c>
      <c r="Z553" s="197" t="n">
        <v>4000.0</v>
      </c>
      <c r="AA553" s="197" t="n">
        <v>1.0</v>
      </c>
      <c r="AB553" s="197" t="n">
        <v>0.0</v>
      </c>
      <c r="AC553" s="197" t="n">
        <v>0.0</v>
      </c>
      <c r="AD553" s="197" t="n">
        <v>0.6499999761581421</v>
      </c>
      <c r="AE553" s="197" t="n">
        <v>8273.8486328125</v>
      </c>
      <c r="AF553" s="197" t="n">
        <v>0.0</v>
      </c>
      <c r="AG553" s="197" t="n">
        <v>2009.113525390625</v>
      </c>
      <c r="AH553" s="197" t="n">
        <v>893.1123657226562</v>
      </c>
      <c r="AI553" s="197" t="n">
        <v>0.0</v>
      </c>
      <c r="AJ553" s="197" t="n">
        <v>847.66015625</v>
      </c>
      <c r="AK553" s="197" t="n">
        <v>882.1763305664062</v>
      </c>
      <c r="AL553" s="197" t="n">
        <v>6680.0</v>
      </c>
      <c r="AM553" s="197" t="n">
        <v>4273.267578125</v>
      </c>
      <c r="AN553" s="197" t="n">
        <v>0.0</v>
      </c>
      <c r="AO553" s="197" t="n">
        <v>0.0</v>
      </c>
      <c r="AP553" s="197" t="n">
        <v>0.0</v>
      </c>
      <c r="AQ553" s="197" t="n">
        <v>136.46388244628906</v>
      </c>
      <c r="AR553" s="197" t="n">
        <v>284.33270263671875</v>
      </c>
      <c r="AS553" s="197" t="n">
        <v>0.0</v>
      </c>
      <c r="AT553" s="197" t="n">
        <v>999999.0</v>
      </c>
      <c r="AU553" s="197" t="n">
        <v>0.0</v>
      </c>
      <c r="AV553" s="197" t="n">
        <v>999999.0</v>
      </c>
      <c r="AW553" s="197" t="n">
        <v>0.0</v>
      </c>
      <c r="AX553" s="197" t="n">
        <v>0.0</v>
      </c>
      <c r="AY553" s="197" t="n">
        <v>999999.0</v>
      </c>
      <c r="AZ553" s="197" t="n">
        <v>0.0</v>
      </c>
      <c r="BA553" s="197" t="n">
        <v>999999.0</v>
      </c>
      <c r="BB553" s="197" t="n">
        <v>0.0</v>
      </c>
      <c r="BC553" s="197" t="n">
        <v>0.0</v>
      </c>
      <c r="BD553" s="197" t="n">
        <v>0.6060242056846619</v>
      </c>
      <c r="BE553" s="197" t="n">
        <v>0.756482720375061</v>
      </c>
      <c r="BF553" s="197" t="n">
        <v>999998.0</v>
      </c>
      <c r="BG553" s="197" t="n">
        <v>1833.0142822265625</v>
      </c>
      <c r="BH553" s="197" t="n">
        <v>68.92513275146484</v>
      </c>
      <c r="BI553" s="197" t="n">
        <v>0.0</v>
      </c>
      <c r="BJ553" s="197" t="n">
        <v>999999.0</v>
      </c>
      <c r="BK553" s="197" t="n">
        <v>8232.271484375</v>
      </c>
      <c r="BL553" s="197" t="n">
        <v>8056.9345703125</v>
      </c>
      <c r="BM553" s="197" t="n">
        <v>0.0</v>
      </c>
      <c r="BN553" s="197" t="n">
        <v>2569.45556640625</v>
      </c>
      <c r="BO553" s="197" t="n">
        <v>3091.162109375</v>
      </c>
      <c r="BP553" s="197" t="n">
        <v>1.2640676498413086</v>
      </c>
      <c r="BQ553" s="197" t="n">
        <v>4624.77490234375</v>
      </c>
      <c r="BR553" s="197" t="n">
        <v>0.0</v>
      </c>
      <c r="BS553" s="197" t="n">
        <v>999999.0</v>
      </c>
      <c r="BT553" s="197" t="n">
        <v>0.0</v>
      </c>
      <c r="BU553" s="197" t="n">
        <v>2192.642822265625</v>
      </c>
      <c r="BV553" s="197" t="n">
        <v>1338.1370849609375</v>
      </c>
      <c r="BW553" s="197" t="n">
        <v>99000.0</v>
      </c>
      <c r="BX553" s="197" t="n">
        <v>1475.0703125</v>
      </c>
      <c r="BY553" s="197" t="n">
        <v>866.1239013671875</v>
      </c>
      <c r="BZ553" s="197" t="n">
        <v>99000.0</v>
      </c>
      <c r="CA553" s="197" t="n">
        <v>809.6419067382812</v>
      </c>
      <c r="CB553" s="197" t="n">
        <v>466.271240234375</v>
      </c>
      <c r="CC553" s="197" t="n">
        <v>964.9122924804688</v>
      </c>
      <c r="CD553" s="197" t="n">
        <v>6660.24267578125</v>
      </c>
      <c r="CE553" s="197" t="n">
        <v>4808.1689453125</v>
      </c>
      <c r="CF553" s="197" t="n">
        <v>19000.0</v>
      </c>
      <c r="CG553" s="197" t="n">
        <v>8399.66796875</v>
      </c>
      <c r="CH553" s="197" t="n">
        <v>3188.40087890625</v>
      </c>
      <c r="CI553" s="197" t="n">
        <v>3265.55224609375</v>
      </c>
      <c r="CJ553" s="197" t="n">
        <v>6453.953125</v>
      </c>
      <c r="CK553" s="197" t="n">
        <v>20000.0</v>
      </c>
      <c r="CL553" s="197" t="n">
        <v>20000.0</v>
      </c>
      <c r="CM553" s="197" t="n">
        <v>20000.0</v>
      </c>
      <c r="CN553" s="197" t="n">
        <v>20000.0</v>
      </c>
      <c r="CO553" s="197" t="n">
        <v>20000.0</v>
      </c>
      <c r="CP553" s="197" t="n">
        <v>20000.0</v>
      </c>
      <c r="CQ553" s="197" t="n">
        <v>20000.0</v>
      </c>
      <c r="CR553" s="197" t="n">
        <v>5000.0</v>
      </c>
      <c r="CS553" s="197" t="n">
        <v>31.0</v>
      </c>
      <c r="CT553" s="197" t="n">
        <v>31.0</v>
      </c>
      <c r="CU553" s="197" t="n">
        <v>682.3427124023438</v>
      </c>
    </row>
    <row r="554" spans="2:99">
      <c r="B554" s="122" t="s">
        <v>955</v>
      </c>
      <c r="C554" s="197" t="n">
        <v>3252.0</v>
      </c>
      <c r="D554" s="197" t="n">
        <v>2913.0</v>
      </c>
      <c r="E554" s="197" t="n">
        <v>575.0</v>
      </c>
      <c r="F554" s="122" t="s">
        <v>955</v>
      </c>
      <c r="G554" s="197" t="n">
        <v>3085.915771484375</v>
      </c>
      <c r="H554" s="197" t="n">
        <v>1326.5379638671875</v>
      </c>
      <c r="I554" s="197" t="n">
        <v>357.08636474609375</v>
      </c>
      <c r="J554" s="197" t="n">
        <v>351.04998779296875</v>
      </c>
      <c r="K554" s="197" t="n">
        <v>562.4136962890625</v>
      </c>
      <c r="L554" s="197" t="n">
        <v>4227.8955078125</v>
      </c>
      <c r="M554" s="197" t="n">
        <v>4227.8955078125</v>
      </c>
      <c r="N554" s="197" t="n">
        <v>6680.0</v>
      </c>
      <c r="O554" s="197" t="n">
        <v>6680.0</v>
      </c>
      <c r="P554" s="197" t="n">
        <v>6680.0</v>
      </c>
      <c r="Q554" s="197" t="n">
        <v>14949.2939453125</v>
      </c>
      <c r="R554" s="197" t="n">
        <v>1653.3497314453125</v>
      </c>
      <c r="S554" s="197" t="n">
        <v>0.0</v>
      </c>
      <c r="T554" s="197" t="n">
        <v>0.0</v>
      </c>
      <c r="U554" s="197" t="n">
        <v>1147.5155029296875</v>
      </c>
      <c r="V554" s="197" t="n">
        <v>2242.91748046875</v>
      </c>
      <c r="W554" s="197" t="n">
        <v>170.73287963867188</v>
      </c>
      <c r="X554" s="197" t="n">
        <v>206.08949279785156</v>
      </c>
      <c r="Y554" s="197" t="n">
        <v>0.0</v>
      </c>
      <c r="Z554" s="197" t="n">
        <v>4500.0</v>
      </c>
      <c r="AA554" s="197" t="n">
        <v>1.0</v>
      </c>
      <c r="AB554" s="197" t="n">
        <v>0.0</v>
      </c>
      <c r="AC554" s="197" t="n">
        <v>0.0</v>
      </c>
      <c r="AD554" s="197" t="n">
        <v>0.6499999761581421</v>
      </c>
      <c r="AE554" s="197" t="n">
        <v>11423.0068359375</v>
      </c>
      <c r="AF554" s="197" t="n">
        <v>0.0</v>
      </c>
      <c r="AG554" s="197" t="n">
        <v>160.16197204589844</v>
      </c>
      <c r="AH554" s="197" t="n">
        <v>1106.4449462890625</v>
      </c>
      <c r="AI554" s="197" t="n">
        <v>0.0</v>
      </c>
      <c r="AJ554" s="197" t="n">
        <v>0.0</v>
      </c>
      <c r="AK554" s="197" t="n">
        <v>641.954345703125</v>
      </c>
      <c r="AL554" s="197" t="n">
        <v>6680.0</v>
      </c>
      <c r="AM554" s="197" t="n">
        <v>4227.8955078125</v>
      </c>
      <c r="AN554" s="197" t="n">
        <v>0.0</v>
      </c>
      <c r="AO554" s="197" t="n">
        <v>0.0</v>
      </c>
      <c r="AP554" s="197" t="n">
        <v>0.0</v>
      </c>
      <c r="AQ554" s="197" t="n">
        <v>272.9277648925781</v>
      </c>
      <c r="AR554" s="197" t="n">
        <v>311.50537109375</v>
      </c>
      <c r="AS554" s="197" t="n">
        <v>0.0</v>
      </c>
      <c r="AT554" s="197" t="n">
        <v>999999.0</v>
      </c>
      <c r="AU554" s="197" t="n">
        <v>0.0</v>
      </c>
      <c r="AV554" s="197" t="n">
        <v>999999.0</v>
      </c>
      <c r="AW554" s="197" t="n">
        <v>0.0</v>
      </c>
      <c r="AX554" s="197" t="n">
        <v>0.0</v>
      </c>
      <c r="AY554" s="197" t="n">
        <v>999999.0</v>
      </c>
      <c r="AZ554" s="197" t="n">
        <v>0.0</v>
      </c>
      <c r="BA554" s="197" t="n">
        <v>999999.0</v>
      </c>
      <c r="BB554" s="197" t="n">
        <v>0.0</v>
      </c>
      <c r="BC554" s="197" t="n">
        <v>0.0</v>
      </c>
      <c r="BD554" s="197" t="n">
        <v>0.5333428978919983</v>
      </c>
      <c r="BE554" s="197" t="n">
        <v>0.6350288987159729</v>
      </c>
      <c r="BF554" s="197" t="n">
        <v>999998.0</v>
      </c>
      <c r="BG554" s="197" t="n">
        <v>3138.5517578125</v>
      </c>
      <c r="BH554" s="197" t="n">
        <v>2020.1492919921875</v>
      </c>
      <c r="BI554" s="197" t="n">
        <v>0.0</v>
      </c>
      <c r="BJ554" s="197" t="n">
        <v>999999.0</v>
      </c>
      <c r="BK554" s="197" t="n">
        <v>11451.228515625</v>
      </c>
      <c r="BL554" s="197" t="n">
        <v>11917.703125</v>
      </c>
      <c r="BM554" s="197" t="n">
        <v>0.0</v>
      </c>
      <c r="BN554" s="197" t="n">
        <v>6366.09521484375</v>
      </c>
      <c r="BO554" s="197" t="n">
        <v>5794.65087890625</v>
      </c>
      <c r="BP554" s="197" t="n">
        <v>1.132307529449463</v>
      </c>
      <c r="BQ554" s="197" t="n">
        <v>2164.2119140625</v>
      </c>
      <c r="BR554" s="197" t="n">
        <v>0.0</v>
      </c>
      <c r="BS554" s="197" t="n">
        <v>999999.0</v>
      </c>
      <c r="BT554" s="197" t="n">
        <v>0.0</v>
      </c>
      <c r="BU554" s="197" t="n">
        <v>2142.257080078125</v>
      </c>
      <c r="BV554" s="197" t="n">
        <v>2200.381103515625</v>
      </c>
      <c r="BW554" s="197" t="n">
        <v>99000.0</v>
      </c>
      <c r="BX554" s="197" t="n">
        <v>2151.20166015625</v>
      </c>
      <c r="BY554" s="197" t="n">
        <v>1481.0404052734375</v>
      </c>
      <c r="BZ554" s="197" t="n">
        <v>99000.0</v>
      </c>
      <c r="CA554" s="197" t="n">
        <v>849.0277099609375</v>
      </c>
      <c r="CB554" s="197" t="n">
        <v>817.3140258789062</v>
      </c>
      <c r="CC554" s="197" t="n">
        <v>964.9122924804688</v>
      </c>
      <c r="CD554" s="197" t="n">
        <v>8332.65234375</v>
      </c>
      <c r="CE554" s="197" t="n">
        <v>6666.732421875</v>
      </c>
      <c r="CF554" s="197" t="n">
        <v>15500.0</v>
      </c>
      <c r="CG554" s="197" t="n">
        <v>5198.2734375</v>
      </c>
      <c r="CH554" s="197" t="n">
        <v>2753.585693359375</v>
      </c>
      <c r="CI554" s="197" t="n">
        <v>2971.9375</v>
      </c>
      <c r="CJ554" s="197" t="n">
        <v>5725.5234375</v>
      </c>
      <c r="CK554" s="197" t="n">
        <v>20000.0</v>
      </c>
      <c r="CL554" s="197" t="n">
        <v>20000.0</v>
      </c>
      <c r="CM554" s="197" t="n">
        <v>20000.0</v>
      </c>
      <c r="CN554" s="197" t="n">
        <v>20000.0</v>
      </c>
      <c r="CO554" s="197" t="n">
        <v>20000.0</v>
      </c>
      <c r="CP554" s="197" t="n">
        <v>20000.0</v>
      </c>
      <c r="CQ554" s="197" t="n">
        <v>20000.0</v>
      </c>
      <c r="CR554" s="197" t="n">
        <v>5000.0</v>
      </c>
      <c r="CS554" s="197" t="n">
        <v>15.0</v>
      </c>
      <c r="CT554" s="197" t="n">
        <v>15.0</v>
      </c>
      <c r="CU554" s="197" t="n">
        <v>551.1165771484375</v>
      </c>
    </row>
    <row r="555" spans="2:99">
      <c r="B555" s="122" t="s">
        <v>956</v>
      </c>
      <c r="C555" s="197" t="n">
        <v>3335.0</v>
      </c>
      <c r="D555" s="197" t="n">
        <v>2973.0</v>
      </c>
      <c r="E555" s="197" t="n">
        <v>575.0</v>
      </c>
      <c r="F555" s="122" t="s">
        <v>956</v>
      </c>
      <c r="G555" s="197" t="n">
        <v>3335.0</v>
      </c>
      <c r="H555" s="197" t="n">
        <v>1615.6226806640625</v>
      </c>
      <c r="I555" s="197" t="n">
        <v>547.2252197265625</v>
      </c>
      <c r="J555" s="197" t="n">
        <v>526.2448120117188</v>
      </c>
      <c r="K555" s="197" t="n">
        <v>739.7819213867188</v>
      </c>
      <c r="L555" s="197" t="n">
        <v>3913.45263671875</v>
      </c>
      <c r="M555" s="197" t="n">
        <v>3913.45263671875</v>
      </c>
      <c r="N555" s="197" t="n">
        <v>3913.45263671875</v>
      </c>
      <c r="O555" s="197" t="n">
        <v>3913.45263671875</v>
      </c>
      <c r="P555" s="197" t="n">
        <v>3913.45263671875</v>
      </c>
      <c r="Q555" s="197" t="n">
        <v>36123.0078125</v>
      </c>
      <c r="R555" s="197" t="n">
        <v>2658.546630859375</v>
      </c>
      <c r="S555" s="197" t="n">
        <v>0.0</v>
      </c>
      <c r="T555" s="197" t="n">
        <v>112.33010864257812</v>
      </c>
      <c r="U555" s="197" t="n">
        <v>3523.26611328125</v>
      </c>
      <c r="V555" s="197" t="n">
        <v>31550.1953125</v>
      </c>
      <c r="W555" s="197" t="n">
        <v>16110.1884765625</v>
      </c>
      <c r="X555" s="197" t="n">
        <v>12915.4951171875</v>
      </c>
      <c r="Y555" s="197" t="n">
        <v>0.0</v>
      </c>
      <c r="Z555" s="197" t="n">
        <v>4500.0</v>
      </c>
      <c r="AA555" s="197" t="n">
        <v>1.0</v>
      </c>
      <c r="AB555" s="197" t="n">
        <v>0.0</v>
      </c>
      <c r="AC555" s="197" t="n">
        <v>0.0</v>
      </c>
      <c r="AD555" s="197" t="n">
        <v>0.6499999761581421</v>
      </c>
      <c r="AE555" s="197" t="n">
        <v>27782.359375</v>
      </c>
      <c r="AF555" s="197" t="n">
        <v>11087.5224609375</v>
      </c>
      <c r="AG555" s="197" t="n">
        <v>8248.0146484375</v>
      </c>
      <c r="AH555" s="197" t="n">
        <v>1201.728515625</v>
      </c>
      <c r="AI555" s="197" t="n">
        <v>0.0</v>
      </c>
      <c r="AJ555" s="197" t="n">
        <v>0.0</v>
      </c>
      <c r="AK555" s="197" t="n">
        <v>749.5079956054688</v>
      </c>
      <c r="AL555" s="197" t="n">
        <v>7165.970703125</v>
      </c>
      <c r="AM555" s="197" t="n">
        <v>4214.884765625</v>
      </c>
      <c r="AN555" s="197" t="n">
        <v>0.0</v>
      </c>
      <c r="AO555" s="197" t="n">
        <v>0.0</v>
      </c>
      <c r="AP555" s="197" t="n">
        <v>0.0</v>
      </c>
      <c r="AQ555" s="197" t="n">
        <v>409.3916320800781</v>
      </c>
      <c r="AR555" s="197" t="n">
        <v>338.6780090332031</v>
      </c>
      <c r="AS555" s="197" t="n">
        <v>0.0</v>
      </c>
      <c r="AT555" s="197" t="n">
        <v>999999.0</v>
      </c>
      <c r="AU555" s="197" t="n">
        <v>0.0</v>
      </c>
      <c r="AV555" s="197" t="n">
        <v>999999.0</v>
      </c>
      <c r="AW555" s="197" t="n">
        <v>0.0</v>
      </c>
      <c r="AX555" s="197" t="n">
        <v>0.0</v>
      </c>
      <c r="AY555" s="197" t="n">
        <v>999999.0</v>
      </c>
      <c r="AZ555" s="197" t="n">
        <v>0.0</v>
      </c>
      <c r="BA555" s="197" t="n">
        <v>999999.0</v>
      </c>
      <c r="BB555" s="197" t="n">
        <v>0.0</v>
      </c>
      <c r="BC555" s="197" t="n">
        <v>0.0</v>
      </c>
      <c r="BD555" s="197" t="n">
        <v>0.4219367206096649</v>
      </c>
      <c r="BE555" s="197" t="n">
        <v>0.5041074156761169</v>
      </c>
      <c r="BF555" s="197" t="n">
        <v>999998.0</v>
      </c>
      <c r="BG555" s="197" t="n">
        <v>5449.708984375</v>
      </c>
      <c r="BH555" s="197" t="n">
        <v>4687.3935546875</v>
      </c>
      <c r="BI555" s="197" t="n">
        <v>0.0</v>
      </c>
      <c r="BJ555" s="197" t="n">
        <v>999999.0</v>
      </c>
      <c r="BK555" s="197" t="n">
        <v>21549.712890625</v>
      </c>
      <c r="BL555" s="197" t="n">
        <v>23922.814453125</v>
      </c>
      <c r="BM555" s="197" t="n">
        <v>0.0</v>
      </c>
      <c r="BN555" s="197" t="n">
        <v>6318.330078125</v>
      </c>
      <c r="BO555" s="197" t="n">
        <v>7024.51171875</v>
      </c>
      <c r="BP555" s="197" t="n">
        <v>0.0</v>
      </c>
      <c r="BQ555" s="197" t="n">
        <v>999999.0</v>
      </c>
      <c r="BR555" s="197" t="n">
        <v>0.0</v>
      </c>
      <c r="BS555" s="197" t="n">
        <v>999999.0</v>
      </c>
      <c r="BT555" s="197" t="n">
        <v>0.0</v>
      </c>
      <c r="BU555" s="197" t="n">
        <v>2369.15966796875</v>
      </c>
      <c r="BV555" s="197" t="n">
        <v>2219.889404296875</v>
      </c>
      <c r="BW555" s="197" t="n">
        <v>99000.0</v>
      </c>
      <c r="BX555" s="197" t="n">
        <v>1288.8775634765625</v>
      </c>
      <c r="BY555" s="197" t="n">
        <v>2242.012939453125</v>
      </c>
      <c r="BZ555" s="197" t="n">
        <v>99000.0</v>
      </c>
      <c r="CA555" s="197" t="n">
        <v>870.4408569335938</v>
      </c>
      <c r="CB555" s="197" t="n">
        <v>867.0484619140625</v>
      </c>
      <c r="CC555" s="197" t="n">
        <v>964.9122924804688</v>
      </c>
      <c r="CD555" s="197" t="n">
        <v>7451.6337890625</v>
      </c>
      <c r="CE555" s="197" t="n">
        <v>8557.9375</v>
      </c>
      <c r="CF555" s="197" t="n">
        <v>15500.0</v>
      </c>
      <c r="CG555" s="197" t="n">
        <v>0.0</v>
      </c>
      <c r="CH555" s="197" t="n">
        <v>300.0</v>
      </c>
      <c r="CI555" s="197" t="n">
        <v>2056.65869140625</v>
      </c>
      <c r="CJ555" s="197" t="n">
        <v>2356.65869140625</v>
      </c>
      <c r="CK555" s="197" t="n">
        <v>20000.0</v>
      </c>
      <c r="CL555" s="197" t="n">
        <v>20000.0</v>
      </c>
      <c r="CM555" s="197" t="n">
        <v>20000.0</v>
      </c>
      <c r="CN555" s="197" t="n">
        <v>20000.0</v>
      </c>
      <c r="CO555" s="197" t="n">
        <v>20000.0</v>
      </c>
      <c r="CP555" s="197" t="n">
        <v>20000.0</v>
      </c>
      <c r="CQ555" s="197" t="n">
        <v>20000.0</v>
      </c>
      <c r="CR555" s="197" t="n">
        <v>5000.0</v>
      </c>
      <c r="CS555" s="197" t="n">
        <v>0.0</v>
      </c>
      <c r="CT555" s="197" t="n">
        <v>0.0</v>
      </c>
      <c r="CU555" s="197" t="n">
        <v>886.1822509765625</v>
      </c>
    </row>
    <row r="556" spans="2:99">
      <c r="B556" s="122" t="s">
        <v>957</v>
      </c>
      <c r="C556" s="197" t="n">
        <v>3551.0</v>
      </c>
      <c r="D556" s="197" t="n">
        <v>2787.0</v>
      </c>
      <c r="E556" s="197" t="n">
        <v>571.0</v>
      </c>
      <c r="F556" s="122" t="s">
        <v>957</v>
      </c>
      <c r="G556" s="197" t="n">
        <v>3551.0</v>
      </c>
      <c r="H556" s="197" t="n">
        <v>2230.62646484375</v>
      </c>
      <c r="I556" s="197" t="n">
        <v>571.0</v>
      </c>
      <c r="J556" s="197" t="n">
        <v>641.3762817382812</v>
      </c>
      <c r="K556" s="197" t="n">
        <v>863.3410034179688</v>
      </c>
      <c r="L556" s="197" t="n">
        <v>2963.510009765625</v>
      </c>
      <c r="M556" s="197" t="n">
        <v>2963.510009765625</v>
      </c>
      <c r="N556" s="197" t="n">
        <v>2963.510009765625</v>
      </c>
      <c r="O556" s="197" t="n">
        <v>2963.510009765625</v>
      </c>
      <c r="P556" s="197" t="n">
        <v>2963.510009765625</v>
      </c>
      <c r="Q556" s="197" t="n">
        <v>37986.8203125</v>
      </c>
      <c r="R556" s="197" t="n">
        <v>2783.552734375</v>
      </c>
      <c r="S556" s="197" t="n">
        <v>0.0</v>
      </c>
      <c r="T556" s="197" t="n">
        <v>959.2373046875</v>
      </c>
      <c r="U556" s="197" t="n">
        <v>12036.2314453125</v>
      </c>
      <c r="V556" s="197" t="n">
        <v>48949.53515625</v>
      </c>
      <c r="W556" s="197" t="n">
        <v>30919.583984375</v>
      </c>
      <c r="X556" s="197" t="n">
        <v>18029.951171875</v>
      </c>
      <c r="Y556" s="197" t="n">
        <v>0.0</v>
      </c>
      <c r="Z556" s="197" t="n">
        <v>6000.0</v>
      </c>
      <c r="AA556" s="197" t="n">
        <v>1.0</v>
      </c>
      <c r="AB556" s="197" t="n">
        <v>0.0</v>
      </c>
      <c r="AC556" s="197" t="n">
        <v>0.0</v>
      </c>
      <c r="AD556" s="197" t="n">
        <v>0.6499999761581421</v>
      </c>
      <c r="AE556" s="197" t="n">
        <v>35188.40234375</v>
      </c>
      <c r="AF556" s="197" t="n">
        <v>4626.84130859375</v>
      </c>
      <c r="AG556" s="197" t="n">
        <v>6355.47998046875</v>
      </c>
      <c r="AH556" s="197" t="n">
        <v>6641.359375</v>
      </c>
      <c r="AI556" s="197" t="n">
        <v>4899.17919921875</v>
      </c>
      <c r="AJ556" s="197" t="n">
        <v>0.0</v>
      </c>
      <c r="AK556" s="197" t="n">
        <v>1332.044189453125</v>
      </c>
      <c r="AL556" s="197" t="n">
        <v>7607.85107421875</v>
      </c>
      <c r="AM556" s="197" t="n">
        <v>4218.2060546875</v>
      </c>
      <c r="AN556" s="197" t="n">
        <v>0.0</v>
      </c>
      <c r="AO556" s="197" t="n">
        <v>0.0</v>
      </c>
      <c r="AP556" s="197" t="n">
        <v>0.0</v>
      </c>
      <c r="AQ556" s="197" t="n">
        <v>545.8555297851562</v>
      </c>
      <c r="AR556" s="197" t="n">
        <v>183.45892333984375</v>
      </c>
      <c r="AS556" s="197" t="n">
        <v>0.0</v>
      </c>
      <c r="AT556" s="197" t="n">
        <v>999999.0</v>
      </c>
      <c r="AU556" s="197" t="n">
        <v>0.0</v>
      </c>
      <c r="AV556" s="197" t="n">
        <v>999999.0</v>
      </c>
      <c r="AW556" s="197" t="n">
        <v>0.0</v>
      </c>
      <c r="AX556" s="197" t="n">
        <v>0.0</v>
      </c>
      <c r="AY556" s="197" t="n">
        <v>999999.0</v>
      </c>
      <c r="AZ556" s="197" t="n">
        <v>0.0</v>
      </c>
      <c r="BA556" s="197" t="n">
        <v>999999.0</v>
      </c>
      <c r="BB556" s="197" t="n">
        <v>0.0</v>
      </c>
      <c r="BC556" s="197" t="n">
        <v>0.0</v>
      </c>
      <c r="BD556" s="197" t="n">
        <v>0.0</v>
      </c>
      <c r="BE556" s="197" t="n">
        <v>0.0</v>
      </c>
      <c r="BF556" s="197" t="n">
        <v>999999.0</v>
      </c>
      <c r="BG556" s="197" t="n">
        <v>999999.0</v>
      </c>
      <c r="BH556" s="197" t="n">
        <v>999999.0</v>
      </c>
      <c r="BI556" s="197" t="n">
        <v>0.0</v>
      </c>
      <c r="BJ556" s="197" t="n">
        <v>999999.0</v>
      </c>
      <c r="BK556" s="197" t="n">
        <v>999999.0</v>
      </c>
      <c r="BL556" s="197" t="n">
        <v>999999.0</v>
      </c>
      <c r="BM556" s="197" t="n">
        <v>0.0</v>
      </c>
      <c r="BN556" s="197" t="n">
        <v>0.0</v>
      </c>
      <c r="BO556" s="197" t="n">
        <v>0.0</v>
      </c>
      <c r="BP556" s="197" t="n">
        <v>0.0</v>
      </c>
      <c r="BQ556" s="197" t="n">
        <v>999999.0</v>
      </c>
      <c r="BR556" s="197" t="n">
        <v>0.0</v>
      </c>
      <c r="BS556" s="197" t="n">
        <v>999999.0</v>
      </c>
      <c r="BT556" s="197" t="n">
        <v>0.0</v>
      </c>
      <c r="BU556" s="197" t="n">
        <v>704.9291381835938</v>
      </c>
      <c r="BV556" s="197" t="n">
        <v>2517.913330078125</v>
      </c>
      <c r="BW556" s="197" t="n">
        <v>99000.0</v>
      </c>
      <c r="BX556" s="197" t="n">
        <v>252.75</v>
      </c>
      <c r="BY556" s="197" t="n">
        <v>1366.2894287109375</v>
      </c>
      <c r="BZ556" s="197" t="n">
        <v>99000.0</v>
      </c>
      <c r="CA556" s="197" t="n">
        <v>716.7623291015625</v>
      </c>
      <c r="CB556" s="197" t="n">
        <v>915.79296875</v>
      </c>
      <c r="CC556" s="197" t="n">
        <v>631.5789184570312</v>
      </c>
      <c r="CD556" s="197" t="n">
        <v>478.09747314453125</v>
      </c>
      <c r="CE556" s="197" t="n">
        <v>7661.74072265625</v>
      </c>
      <c r="CF556" s="197" t="n">
        <v>12500.0</v>
      </c>
      <c r="CG556" s="197" t="n">
        <v>0.0</v>
      </c>
      <c r="CH556" s="197" t="n">
        <v>300.0</v>
      </c>
      <c r="CI556" s="197" t="n">
        <v>1441.19287109375</v>
      </c>
      <c r="CJ556" s="197" t="n">
        <v>1741.19287109375</v>
      </c>
      <c r="CK556" s="197" t="n">
        <v>20000.0</v>
      </c>
      <c r="CL556" s="197" t="n">
        <v>20000.0</v>
      </c>
      <c r="CM556" s="197" t="n">
        <v>20000.0</v>
      </c>
      <c r="CN556" s="197" t="n">
        <v>20000.0</v>
      </c>
      <c r="CO556" s="197" t="n">
        <v>20000.0</v>
      </c>
      <c r="CP556" s="197" t="n">
        <v>20000.0</v>
      </c>
      <c r="CQ556" s="197" t="n">
        <v>20000.0</v>
      </c>
      <c r="CR556" s="197" t="n">
        <v>5000.0</v>
      </c>
      <c r="CS556" s="197" t="n">
        <v>0.0</v>
      </c>
      <c r="CT556" s="197" t="n">
        <v>0.0</v>
      </c>
      <c r="CU556" s="197" t="n">
        <v>927.8509521484375</v>
      </c>
    </row>
    <row r="557" spans="2:99">
      <c r="B557" s="122" t="s">
        <v>958</v>
      </c>
      <c r="C557" s="197" t="n">
        <v>3920.0</v>
      </c>
      <c r="D557" s="197" t="n">
        <v>2951.0</v>
      </c>
      <c r="E557" s="197" t="n">
        <v>560.0</v>
      </c>
      <c r="F557" s="122" t="s">
        <v>958</v>
      </c>
      <c r="G557" s="197" t="n">
        <v>3920.0</v>
      </c>
      <c r="H557" s="197" t="n">
        <v>2665.169921875</v>
      </c>
      <c r="I557" s="197" t="n">
        <v>560.0</v>
      </c>
      <c r="J557" s="197" t="n">
        <v>768.3479614257812</v>
      </c>
      <c r="K557" s="197" t="n">
        <v>958.46484375</v>
      </c>
      <c r="L557" s="197" t="n">
        <v>3547.6806640625</v>
      </c>
      <c r="M557" s="197" t="n">
        <v>3547.6806640625</v>
      </c>
      <c r="N557" s="197" t="n">
        <v>3547.6806640625</v>
      </c>
      <c r="O557" s="197" t="n">
        <v>3547.6806640625</v>
      </c>
      <c r="P557" s="197" t="n">
        <v>3547.6806640625</v>
      </c>
      <c r="Q557" s="197" t="n">
        <v>46472.6640625</v>
      </c>
      <c r="R557" s="197" t="n">
        <v>3403.853759765625</v>
      </c>
      <c r="S557" s="197" t="n">
        <v>0.0</v>
      </c>
      <c r="T557" s="197" t="n">
        <v>167.0238494873047</v>
      </c>
      <c r="U557" s="197" t="n">
        <v>4815.9736328125</v>
      </c>
      <c r="V557" s="197" t="n">
        <v>30834.3671875</v>
      </c>
      <c r="W557" s="197" t="n">
        <v>3845.542724609375</v>
      </c>
      <c r="X557" s="197" t="n">
        <v>0.0</v>
      </c>
      <c r="Y557" s="197" t="n">
        <v>0.0</v>
      </c>
      <c r="Z557" s="197" t="n">
        <v>18006.697265625</v>
      </c>
      <c r="AA557" s="197" t="n">
        <v>1.0</v>
      </c>
      <c r="AB557" s="197" t="n">
        <v>0.0</v>
      </c>
      <c r="AC557" s="197" t="n">
        <v>0.0</v>
      </c>
      <c r="AD557" s="197" t="n">
        <v>0.3499999940395355</v>
      </c>
      <c r="AE557" s="197" t="n">
        <v>19750.048828125</v>
      </c>
      <c r="AF557" s="197" t="n">
        <v>14093.619140625</v>
      </c>
      <c r="AG557" s="197" t="n">
        <v>2854.16845703125</v>
      </c>
      <c r="AH557" s="197" t="n">
        <v>4836.0556640625</v>
      </c>
      <c r="AI557" s="197" t="n">
        <v>3502.7060546875</v>
      </c>
      <c r="AJ557" s="197" t="n">
        <v>0.0</v>
      </c>
      <c r="AK557" s="197" t="n">
        <v>59.9127197265625</v>
      </c>
      <c r="AL557" s="197" t="n">
        <v>7514.5185546875</v>
      </c>
      <c r="AM557" s="197" t="n">
        <v>4230.5400390625</v>
      </c>
      <c r="AN557" s="197" t="n">
        <v>0.0</v>
      </c>
      <c r="AO557" s="197" t="n">
        <v>0.0</v>
      </c>
      <c r="AP557" s="197" t="n">
        <v>0.0</v>
      </c>
      <c r="AQ557" s="197" t="n">
        <v>682.3193969726562</v>
      </c>
      <c r="AR557" s="197" t="n">
        <v>889.1666870117188</v>
      </c>
      <c r="AS557" s="197" t="n">
        <v>0.0</v>
      </c>
      <c r="AT557" s="197" t="n">
        <v>999999.0</v>
      </c>
      <c r="AU557" s="197" t="n">
        <v>0.0</v>
      </c>
      <c r="AV557" s="197" t="n">
        <v>999999.0</v>
      </c>
      <c r="AW557" s="197" t="n">
        <v>0.0</v>
      </c>
      <c r="AX557" s="197" t="n">
        <v>0.0</v>
      </c>
      <c r="AY557" s="197" t="n">
        <v>999999.0</v>
      </c>
      <c r="AZ557" s="197" t="n">
        <v>0.0</v>
      </c>
      <c r="BA557" s="197" t="n">
        <v>999999.0</v>
      </c>
      <c r="BB557" s="197" t="n">
        <v>0.0</v>
      </c>
      <c r="BC557" s="197" t="n">
        <v>0.0</v>
      </c>
      <c r="BD557" s="197" t="n">
        <v>0.0</v>
      </c>
      <c r="BE557" s="197" t="n">
        <v>0.0</v>
      </c>
      <c r="BF557" s="197" t="n">
        <v>999999.0</v>
      </c>
      <c r="BG557" s="197" t="n">
        <v>999999.0</v>
      </c>
      <c r="BH557" s="197" t="n">
        <v>999999.0</v>
      </c>
      <c r="BI557" s="197" t="n">
        <v>0.0</v>
      </c>
      <c r="BJ557" s="197" t="n">
        <v>999999.0</v>
      </c>
      <c r="BK557" s="197" t="n">
        <v>999999.0</v>
      </c>
      <c r="BL557" s="197" t="n">
        <v>999999.0</v>
      </c>
      <c r="BM557" s="197" t="n">
        <v>0.0</v>
      </c>
      <c r="BN557" s="197" t="n">
        <v>0.0</v>
      </c>
      <c r="BO557" s="197" t="n">
        <v>0.0</v>
      </c>
      <c r="BP557" s="197" t="n">
        <v>0.0</v>
      </c>
      <c r="BQ557" s="197" t="n">
        <v>999999.0</v>
      </c>
      <c r="BR557" s="197" t="n">
        <v>0.0</v>
      </c>
      <c r="BS557" s="197" t="n">
        <v>999999.0</v>
      </c>
      <c r="BT557" s="197" t="n">
        <v>0.0</v>
      </c>
      <c r="BU557" s="197" t="n">
        <v>264.06158447265625</v>
      </c>
      <c r="BV557" s="197" t="n">
        <v>700.4689331054688</v>
      </c>
      <c r="BW557" s="197" t="n">
        <v>99000.0</v>
      </c>
      <c r="BX557" s="197" t="n">
        <v>185.6647491455078</v>
      </c>
      <c r="BY557" s="197" t="n">
        <v>245.29168701171875</v>
      </c>
      <c r="BZ557" s="197" t="n">
        <v>99000.0</v>
      </c>
      <c r="CA557" s="197" t="n">
        <v>345.5267333984375</v>
      </c>
      <c r="CB557" s="197" t="n">
        <v>739.2798461914062</v>
      </c>
      <c r="CC557" s="197" t="n">
        <v>631.5789184570312</v>
      </c>
      <c r="CD557" s="197" t="n">
        <v>207.54119873046875</v>
      </c>
      <c r="CE557" s="197" t="n">
        <v>438.27862548828125</v>
      </c>
      <c r="CF557" s="197" t="n">
        <v>8000.0</v>
      </c>
      <c r="CG557" s="197" t="n">
        <v>0.0</v>
      </c>
      <c r="CH557" s="197" t="n">
        <v>2277.333984375</v>
      </c>
      <c r="CI557" s="197" t="n">
        <v>2078.495849609375</v>
      </c>
      <c r="CJ557" s="197" t="n">
        <v>4355.830078125</v>
      </c>
      <c r="CK557" s="197" t="n">
        <v>20000.0</v>
      </c>
      <c r="CL557" s="197" t="n">
        <v>20000.0</v>
      </c>
      <c r="CM557" s="197" t="n">
        <v>20000.0</v>
      </c>
      <c r="CN557" s="197" t="n">
        <v>20000.0</v>
      </c>
      <c r="CO557" s="197" t="n">
        <v>20000.0</v>
      </c>
      <c r="CP557" s="197" t="n">
        <v>20000.0</v>
      </c>
      <c r="CQ557" s="197" t="n">
        <v>20000.0</v>
      </c>
      <c r="CR557" s="197" t="n">
        <v>5000.0</v>
      </c>
      <c r="CS557" s="197" t="n">
        <v>0.0</v>
      </c>
      <c r="CT557" s="197" t="n">
        <v>0.0</v>
      </c>
      <c r="CU557" s="197" t="n">
        <v>850.9634399414062</v>
      </c>
    </row>
    <row r="558" spans="2:99">
      <c r="B558" s="122" t="s">
        <v>959</v>
      </c>
      <c r="C558" s="197" t="n">
        <v>4033.0</v>
      </c>
      <c r="D558" s="197" t="n">
        <v>2847.0</v>
      </c>
      <c r="E558" s="197" t="n">
        <v>642.0</v>
      </c>
      <c r="F558" s="122" t="s">
        <v>959</v>
      </c>
      <c r="G558" s="197" t="n">
        <v>4033.0</v>
      </c>
      <c r="H558" s="197" t="n">
        <v>2847.0</v>
      </c>
      <c r="I558" s="197" t="n">
        <v>642.0</v>
      </c>
      <c r="J558" s="197" t="n">
        <v>905.9598388671875</v>
      </c>
      <c r="K558" s="197" t="n">
        <v>1053.63427734375</v>
      </c>
      <c r="L558" s="197" t="n">
        <v>4142.04541015625</v>
      </c>
      <c r="M558" s="197" t="n">
        <v>4142.04541015625</v>
      </c>
      <c r="N558" s="197" t="n">
        <v>4142.04541015625</v>
      </c>
      <c r="O558" s="197" t="n">
        <v>4142.04541015625</v>
      </c>
      <c r="P558" s="197" t="n">
        <v>4142.04541015625</v>
      </c>
      <c r="Q558" s="197" t="n">
        <v>44785.8984375</v>
      </c>
      <c r="R558" s="197" t="n">
        <v>6174.703125</v>
      </c>
      <c r="S558" s="197" t="n">
        <v>0.0</v>
      </c>
      <c r="T558" s="197" t="n">
        <v>653.2677612304688</v>
      </c>
      <c r="U558" s="197" t="n">
        <v>4875.23486328125</v>
      </c>
      <c r="V558" s="197" t="n">
        <v>37681.9609375</v>
      </c>
      <c r="W558" s="197" t="n">
        <v>21277.07421875</v>
      </c>
      <c r="X558" s="197" t="n">
        <v>16404.888671875</v>
      </c>
      <c r="Y558" s="197" t="n">
        <v>0.0</v>
      </c>
      <c r="Z558" s="197" t="n">
        <v>13806.451171875</v>
      </c>
      <c r="AA558" s="197" t="n">
        <v>1.0</v>
      </c>
      <c r="AB558" s="197" t="n">
        <v>0.0</v>
      </c>
      <c r="AC558" s="197" t="n">
        <v>0.0</v>
      </c>
      <c r="AD558" s="197" t="n">
        <v>0.3499999940395355</v>
      </c>
      <c r="AE558" s="197" t="n">
        <v>20620.751953125</v>
      </c>
      <c r="AF558" s="197" t="n">
        <v>11799.271484375</v>
      </c>
      <c r="AG558" s="197" t="n">
        <v>10571.3759765625</v>
      </c>
      <c r="AH558" s="197" t="n">
        <v>7064.02734375</v>
      </c>
      <c r="AI558" s="197" t="n">
        <v>5567.07470703125</v>
      </c>
      <c r="AJ558" s="197" t="n">
        <v>8241.6083984375</v>
      </c>
      <c r="AK558" s="197" t="n">
        <v>8293.2705078125</v>
      </c>
      <c r="AL558" s="197" t="n">
        <v>7560.64501953125</v>
      </c>
      <c r="AM558" s="197" t="n">
        <v>4312.90771484375</v>
      </c>
      <c r="AN558" s="197" t="n">
        <v>0.0</v>
      </c>
      <c r="AO558" s="197" t="n">
        <v>0.0</v>
      </c>
      <c r="AP558" s="197" t="n">
        <v>0.0</v>
      </c>
      <c r="AQ558" s="197" t="n">
        <v>971.0</v>
      </c>
      <c r="AR558" s="197" t="n">
        <v>1067.0</v>
      </c>
      <c r="AS558" s="197" t="n">
        <v>0.0</v>
      </c>
      <c r="AT558" s="197" t="n">
        <v>999999.0</v>
      </c>
      <c r="AU558" s="197" t="n">
        <v>0.0</v>
      </c>
      <c r="AV558" s="197" t="n">
        <v>999999.0</v>
      </c>
      <c r="AW558" s="197" t="n">
        <v>0.0</v>
      </c>
      <c r="AX558" s="197" t="n">
        <v>0.0</v>
      </c>
      <c r="AY558" s="197" t="n">
        <v>999999.0</v>
      </c>
      <c r="AZ558" s="197" t="n">
        <v>0.0</v>
      </c>
      <c r="BA558" s="197" t="n">
        <v>999999.0</v>
      </c>
      <c r="BB558" s="197" t="n">
        <v>0.0</v>
      </c>
      <c r="BC558" s="197" t="n">
        <v>0.0</v>
      </c>
      <c r="BD558" s="197" t="n">
        <v>0.0</v>
      </c>
      <c r="BE558" s="197" t="n">
        <v>0.0</v>
      </c>
      <c r="BF558" s="197" t="n">
        <v>999999.0</v>
      </c>
      <c r="BG558" s="197" t="n">
        <v>999999.0</v>
      </c>
      <c r="BH558" s="197" t="n">
        <v>999999.0</v>
      </c>
      <c r="BI558" s="197" t="n">
        <v>0.0</v>
      </c>
      <c r="BJ558" s="197" t="n">
        <v>999999.0</v>
      </c>
      <c r="BK558" s="197" t="n">
        <v>999999.0</v>
      </c>
      <c r="BL558" s="197" t="n">
        <v>999999.0</v>
      </c>
      <c r="BM558" s="197" t="n">
        <v>0.0</v>
      </c>
      <c r="BN558" s="197" t="n">
        <v>0.0</v>
      </c>
      <c r="BO558" s="197" t="n">
        <v>0.0</v>
      </c>
      <c r="BP558" s="197" t="n">
        <v>0.0</v>
      </c>
      <c r="BQ558" s="197" t="n">
        <v>999999.0</v>
      </c>
      <c r="BR558" s="197" t="n">
        <v>0.0</v>
      </c>
      <c r="BS558" s="197" t="n">
        <v>999999.0</v>
      </c>
      <c r="BT558" s="197" t="n">
        <v>0.0</v>
      </c>
      <c r="BU558" s="197" t="n">
        <v>237.91073608398438</v>
      </c>
      <c r="BV558" s="197" t="n">
        <v>263.8865966796875</v>
      </c>
      <c r="BW558" s="197" t="n">
        <v>99000.0</v>
      </c>
      <c r="BX558" s="197" t="n">
        <v>177.40525817871094</v>
      </c>
      <c r="BY558" s="197" t="n">
        <v>185.6135711669922</v>
      </c>
      <c r="BZ558" s="197" t="n">
        <v>99000.0</v>
      </c>
      <c r="CA558" s="197" t="n">
        <v>314.7920227050781</v>
      </c>
      <c r="CB558" s="197" t="n">
        <v>344.73004150390625</v>
      </c>
      <c r="CC558" s="197" t="n">
        <v>631.5789184570312</v>
      </c>
      <c r="CD558" s="197" t="n">
        <v>207.65249633789062</v>
      </c>
      <c r="CE558" s="197" t="n">
        <v>207.50653076171875</v>
      </c>
      <c r="CF558" s="197" t="n">
        <v>8000.0</v>
      </c>
      <c r="CG558" s="197" t="n">
        <v>0.0</v>
      </c>
      <c r="CH558" s="197" t="n">
        <v>4024.506591796875</v>
      </c>
      <c r="CI558" s="197" t="n">
        <v>2500.0</v>
      </c>
      <c r="CJ558" s="197" t="n">
        <v>6524.5068359375</v>
      </c>
      <c r="CK558" s="197" t="n">
        <v>20000.0</v>
      </c>
      <c r="CL558" s="197" t="n">
        <v>20000.0</v>
      </c>
      <c r="CM558" s="197" t="n">
        <v>20000.0</v>
      </c>
      <c r="CN558" s="197" t="n">
        <v>20000.0</v>
      </c>
      <c r="CO558" s="197" t="n">
        <v>20000.0</v>
      </c>
      <c r="CP558" s="197" t="n">
        <v>20000.0</v>
      </c>
      <c r="CQ558" s="197" t="n">
        <v>20000.0</v>
      </c>
      <c r="CR558" s="197" t="n">
        <v>5000.0</v>
      </c>
      <c r="CS558" s="197" t="n">
        <v>0.0</v>
      </c>
      <c r="CT558" s="197" t="n">
        <v>0.0</v>
      </c>
      <c r="CU558" s="197" t="n">
        <v>1543.67578125</v>
      </c>
    </row>
    <row r="559" spans="2:99">
      <c r="B559" s="122" t="s">
        <v>960</v>
      </c>
      <c r="C559" s="197" t="n">
        <v>4479.0</v>
      </c>
      <c r="D559" s="197" t="n">
        <v>3236.0</v>
      </c>
      <c r="E559" s="197" t="n">
        <v>800.0</v>
      </c>
      <c r="F559" s="122" t="s">
        <v>960</v>
      </c>
      <c r="G559" s="197" t="n">
        <v>4479.0</v>
      </c>
      <c r="H559" s="197" t="n">
        <v>3236.0</v>
      </c>
      <c r="I559" s="197" t="n">
        <v>800.0</v>
      </c>
      <c r="J559" s="197" t="n">
        <v>861.1990356445312</v>
      </c>
      <c r="K559" s="197" t="n">
        <v>913.9664916992188</v>
      </c>
      <c r="L559" s="197" t="n">
        <v>1955.8514404296875</v>
      </c>
      <c r="M559" s="197" t="n">
        <v>1955.8514404296875</v>
      </c>
      <c r="N559" s="197" t="n">
        <v>1955.8514404296875</v>
      </c>
      <c r="O559" s="197" t="n">
        <v>1955.8514404296875</v>
      </c>
      <c r="P559" s="197" t="n">
        <v>1955.8514404296875</v>
      </c>
      <c r="Q559" s="197" t="n">
        <v>34867.22265625</v>
      </c>
      <c r="R559" s="197" t="n">
        <v>15646.8115234375</v>
      </c>
      <c r="S559" s="197" t="n">
        <v>0.0</v>
      </c>
      <c r="T559" s="197" t="n">
        <v>622.691162109375</v>
      </c>
      <c r="U559" s="197" t="n">
        <v>3200.14208984375</v>
      </c>
      <c r="V559" s="197" t="n">
        <v>47235.2265625</v>
      </c>
      <c r="W559" s="197" t="n">
        <v>25214.8359375</v>
      </c>
      <c r="X559" s="197" t="n">
        <v>22020.390625</v>
      </c>
      <c r="Y559" s="197" t="n">
        <v>0.0</v>
      </c>
      <c r="Z559" s="197" t="n">
        <v>7552.08349609375</v>
      </c>
      <c r="AA559" s="197" t="n">
        <v>1.0</v>
      </c>
      <c r="AB559" s="197" t="n">
        <v>0.0</v>
      </c>
      <c r="AC559" s="197" t="n">
        <v>0.0</v>
      </c>
      <c r="AD559" s="197" t="n">
        <v>0.3499999940395355</v>
      </c>
      <c r="AE559" s="197" t="n">
        <v>20274.2734375</v>
      </c>
      <c r="AF559" s="197" t="n">
        <v>12018.3427734375</v>
      </c>
      <c r="AG559" s="197" t="n">
        <v>5539.20654296875</v>
      </c>
      <c r="AH559" s="197" t="n">
        <v>4469.64404296875</v>
      </c>
      <c r="AI559" s="197" t="n">
        <v>2790.08349609375</v>
      </c>
      <c r="AJ559" s="197" t="n">
        <v>1169.2154541015625</v>
      </c>
      <c r="AK559" s="197" t="n">
        <v>1580.6844482421875</v>
      </c>
      <c r="AL559" s="197" t="n">
        <v>6680.0</v>
      </c>
      <c r="AM559" s="197" t="n">
        <v>4492.43408203125</v>
      </c>
      <c r="AN559" s="197" t="n">
        <v>3911.702880859375</v>
      </c>
      <c r="AO559" s="197" t="n">
        <v>1955.8514404296875</v>
      </c>
      <c r="AP559" s="197" t="n">
        <v>1955.8514404296875</v>
      </c>
      <c r="AQ559" s="197" t="n">
        <v>971.0</v>
      </c>
      <c r="AR559" s="197" t="n">
        <v>1067.0</v>
      </c>
      <c r="AS559" s="197" t="n">
        <v>0.0</v>
      </c>
      <c r="AT559" s="197" t="n">
        <v>999999.0</v>
      </c>
      <c r="AU559" s="197" t="n">
        <v>0.0</v>
      </c>
      <c r="AV559" s="197" t="n">
        <v>999999.0</v>
      </c>
      <c r="AW559" s="197" t="n">
        <v>0.0</v>
      </c>
      <c r="AX559" s="197" t="n">
        <v>0.0</v>
      </c>
      <c r="AY559" s="197" t="n">
        <v>999999.0</v>
      </c>
      <c r="AZ559" s="197" t="n">
        <v>0.0</v>
      </c>
      <c r="BA559" s="197" t="n">
        <v>999999.0</v>
      </c>
      <c r="BB559" s="197" t="n">
        <v>0.0</v>
      </c>
      <c r="BC559" s="197" t="n">
        <v>0.0</v>
      </c>
      <c r="BD559" s="197" t="n">
        <v>0.0</v>
      </c>
      <c r="BE559" s="197" t="n">
        <v>0.0</v>
      </c>
      <c r="BF559" s="197" t="n">
        <v>999999.0</v>
      </c>
      <c r="BG559" s="197" t="n">
        <v>999999.0</v>
      </c>
      <c r="BH559" s="197" t="n">
        <v>999999.0</v>
      </c>
      <c r="BI559" s="197" t="n">
        <v>0.0</v>
      </c>
      <c r="BJ559" s="197" t="n">
        <v>999999.0</v>
      </c>
      <c r="BK559" s="197" t="n">
        <v>999999.0</v>
      </c>
      <c r="BL559" s="197" t="n">
        <v>999999.0</v>
      </c>
      <c r="BM559" s="197" t="n">
        <v>0.0</v>
      </c>
      <c r="BN559" s="197" t="n">
        <v>0.0</v>
      </c>
      <c r="BO559" s="197" t="n">
        <v>0.0</v>
      </c>
      <c r="BP559" s="197" t="n">
        <v>0.0</v>
      </c>
      <c r="BQ559" s="197" t="n">
        <v>999999.0</v>
      </c>
      <c r="BR559" s="197" t="n">
        <v>0.0</v>
      </c>
      <c r="BS559" s="197" t="n">
        <v>999999.0</v>
      </c>
      <c r="BT559" s="197" t="n">
        <v>0.0</v>
      </c>
      <c r="BU559" s="197" t="n">
        <v>224.77589416503906</v>
      </c>
      <c r="BV559" s="197" t="n">
        <v>237.86643981933594</v>
      </c>
      <c r="BW559" s="197" t="n">
        <v>450.0</v>
      </c>
      <c r="BX559" s="197" t="n">
        <v>178.15936279296875</v>
      </c>
      <c r="BY559" s="197" t="n">
        <v>177.4073944091797</v>
      </c>
      <c r="BZ559" s="197" t="n">
        <v>450.0</v>
      </c>
      <c r="CA559" s="197" t="n">
        <v>251.58255004882812</v>
      </c>
      <c r="CB559" s="197" t="n">
        <v>314.56903076171875</v>
      </c>
      <c r="CC559" s="197" t="n">
        <v>631.5789184570312</v>
      </c>
      <c r="CD559" s="197" t="n">
        <v>207.91201782226562</v>
      </c>
      <c r="CE559" s="197" t="n">
        <v>207.64157104492188</v>
      </c>
      <c r="CF559" s="197" t="n">
        <v>11000.0</v>
      </c>
      <c r="CG559" s="197" t="n">
        <v>0.0</v>
      </c>
      <c r="CH559" s="197" t="n">
        <v>1000.0</v>
      </c>
      <c r="CI559" s="197" t="n">
        <v>1000.0</v>
      </c>
      <c r="CJ559" s="197" t="n">
        <v>2000.0</v>
      </c>
      <c r="CK559" s="197" t="n">
        <v>20000.0</v>
      </c>
      <c r="CL559" s="197" t="n">
        <v>3979.767578125</v>
      </c>
      <c r="CM559" s="197" t="n">
        <v>20000.0</v>
      </c>
      <c r="CN559" s="197" t="n">
        <v>20000.0</v>
      </c>
      <c r="CO559" s="197" t="n">
        <v>20000.0</v>
      </c>
      <c r="CP559" s="197" t="n">
        <v>20000.0</v>
      </c>
      <c r="CQ559" s="197" t="n">
        <v>20000.0</v>
      </c>
      <c r="CR559" s="197" t="n">
        <v>5000.0</v>
      </c>
      <c r="CS559" s="197" t="n">
        <v>0.0</v>
      </c>
      <c r="CT559" s="197" t="n">
        <v>0.0</v>
      </c>
      <c r="CU559" s="197" t="n">
        <v>3911.702880859375</v>
      </c>
    </row>
    <row r="560" spans="2:99">
      <c r="B560" s="122" t="s">
        <v>961</v>
      </c>
      <c r="C560" s="197" t="n">
        <v>4552.0</v>
      </c>
      <c r="D560" s="197" t="n">
        <v>3538.0</v>
      </c>
      <c r="E560" s="197" t="n">
        <v>975.0</v>
      </c>
      <c r="F560" s="122" t="s">
        <v>961</v>
      </c>
      <c r="G560" s="197" t="n">
        <v>4552.0</v>
      </c>
      <c r="H560" s="197" t="n">
        <v>3538.0</v>
      </c>
      <c r="I560" s="197" t="n">
        <v>975.0</v>
      </c>
      <c r="J560" s="197" t="n">
        <v>730.6412963867188</v>
      </c>
      <c r="K560" s="197" t="n">
        <v>756.0196533203125</v>
      </c>
      <c r="L560" s="197" t="n">
        <v>1832.0118408203125</v>
      </c>
      <c r="M560" s="197" t="n">
        <v>1832.0118408203125</v>
      </c>
      <c r="N560" s="197" t="n">
        <v>1832.0118408203125</v>
      </c>
      <c r="O560" s="197" t="n">
        <v>1832.0118408203125</v>
      </c>
      <c r="P560" s="197" t="n">
        <v>1832.0118408203125</v>
      </c>
      <c r="Q560" s="197" t="n">
        <v>40346.9921875</v>
      </c>
      <c r="R560" s="197" t="n">
        <v>14656.0947265625</v>
      </c>
      <c r="S560" s="197" t="n">
        <v>0.0</v>
      </c>
      <c r="T560" s="197" t="n">
        <v>0.0</v>
      </c>
      <c r="U560" s="197" t="n">
        <v>1313.66748046875</v>
      </c>
      <c r="V560" s="197" t="n">
        <v>50522.86328125</v>
      </c>
      <c r="W560" s="197" t="n">
        <v>28763.8671875</v>
      </c>
      <c r="X560" s="197" t="n">
        <v>21758.99609375</v>
      </c>
      <c r="Y560" s="197" t="n">
        <v>0.0</v>
      </c>
      <c r="Z560" s="197" t="n">
        <v>5306.45166015625</v>
      </c>
      <c r="AA560" s="197" t="n">
        <v>1.0</v>
      </c>
      <c r="AB560" s="197" t="n">
        <v>0.0</v>
      </c>
      <c r="AC560" s="197" t="n">
        <v>0.0</v>
      </c>
      <c r="AD560" s="197" t="n">
        <v>0.3499999940395355</v>
      </c>
      <c r="AE560" s="197" t="n">
        <v>21640.419921875</v>
      </c>
      <c r="AF560" s="197" t="n">
        <v>10281.22265625</v>
      </c>
      <c r="AG560" s="197" t="n">
        <v>10855.984375</v>
      </c>
      <c r="AH560" s="197" t="n">
        <v>7675.65283203125</v>
      </c>
      <c r="AI560" s="197" t="n">
        <v>6014.67919921875</v>
      </c>
      <c r="AJ560" s="197" t="n">
        <v>8328.494140625</v>
      </c>
      <c r="AK560" s="197" t="n">
        <v>8153.537109375</v>
      </c>
      <c r="AL560" s="197" t="n">
        <v>6680.0</v>
      </c>
      <c r="AM560" s="197" t="n">
        <v>4533.10009765625</v>
      </c>
      <c r="AN560" s="197" t="n">
        <v>3664.023681640625</v>
      </c>
      <c r="AO560" s="197" t="n">
        <v>1832.0118408203125</v>
      </c>
      <c r="AP560" s="197" t="n">
        <v>1832.0118408203125</v>
      </c>
      <c r="AQ560" s="197" t="n">
        <v>672.6773681640625</v>
      </c>
      <c r="AR560" s="197" t="n">
        <v>1067.0</v>
      </c>
      <c r="AS560" s="197" t="n">
        <v>0.0</v>
      </c>
      <c r="AT560" s="197" t="n">
        <v>999999.0</v>
      </c>
      <c r="AU560" s="197" t="n">
        <v>0.0</v>
      </c>
      <c r="AV560" s="197" t="n">
        <v>999999.0</v>
      </c>
      <c r="AW560" s="197" t="n">
        <v>0.0</v>
      </c>
      <c r="AX560" s="197" t="n">
        <v>0.0</v>
      </c>
      <c r="AY560" s="197" t="n">
        <v>999999.0</v>
      </c>
      <c r="AZ560" s="197" t="n">
        <v>0.0</v>
      </c>
      <c r="BA560" s="197" t="n">
        <v>999999.0</v>
      </c>
      <c r="BB560" s="197" t="n">
        <v>0.0</v>
      </c>
      <c r="BC560" s="197" t="n">
        <v>0.0</v>
      </c>
      <c r="BD560" s="197" t="n">
        <v>0.0</v>
      </c>
      <c r="BE560" s="197" t="n">
        <v>0.0</v>
      </c>
      <c r="BF560" s="197" t="n">
        <v>999999.0</v>
      </c>
      <c r="BG560" s="197" t="n">
        <v>999999.0</v>
      </c>
      <c r="BH560" s="197" t="n">
        <v>999999.0</v>
      </c>
      <c r="BI560" s="197" t="n">
        <v>0.0</v>
      </c>
      <c r="BJ560" s="197" t="n">
        <v>999999.0</v>
      </c>
      <c r="BK560" s="197" t="n">
        <v>999999.0</v>
      </c>
      <c r="BL560" s="197" t="n">
        <v>999999.0</v>
      </c>
      <c r="BM560" s="197" t="n">
        <v>0.0</v>
      </c>
      <c r="BN560" s="197" t="n">
        <v>0.0</v>
      </c>
      <c r="BO560" s="197" t="n">
        <v>0.0</v>
      </c>
      <c r="BP560" s="197" t="n">
        <v>0.0</v>
      </c>
      <c r="BQ560" s="197" t="n">
        <v>999999.0</v>
      </c>
      <c r="BR560" s="197" t="n">
        <v>0.0</v>
      </c>
      <c r="BS560" s="197" t="n">
        <v>999999.0</v>
      </c>
      <c r="BT560" s="197" t="n">
        <v>0.0</v>
      </c>
      <c r="BU560" s="197" t="n">
        <v>262.61358642578125</v>
      </c>
      <c r="BV560" s="197" t="n">
        <v>224.77655029296875</v>
      </c>
      <c r="BW560" s="197" t="n">
        <v>450.0</v>
      </c>
      <c r="BX560" s="197" t="n">
        <v>192.41354370117188</v>
      </c>
      <c r="BY560" s="197" t="n">
        <v>178.19497680664062</v>
      </c>
      <c r="BZ560" s="197" t="n">
        <v>450.0</v>
      </c>
      <c r="CA560" s="197" t="n">
        <v>490.74993896484375</v>
      </c>
      <c r="CB560" s="197" t="n">
        <v>251.35177612304688</v>
      </c>
      <c r="CC560" s="197" t="n">
        <v>631.5789184570312</v>
      </c>
      <c r="CD560" s="197" t="n">
        <v>207.2062530517578</v>
      </c>
      <c r="CE560" s="197" t="n">
        <v>207.92236328125</v>
      </c>
      <c r="CF560" s="197" t="n">
        <v>11000.0</v>
      </c>
      <c r="CG560" s="197" t="n">
        <v>0.0</v>
      </c>
      <c r="CH560" s="197" t="n">
        <v>1000.0</v>
      </c>
      <c r="CI560" s="197" t="n">
        <v>1000.0</v>
      </c>
      <c r="CJ560" s="197" t="n">
        <v>2000.0</v>
      </c>
      <c r="CK560" s="197" t="n">
        <v>20000.0</v>
      </c>
      <c r="CL560" s="197" t="n">
        <v>3000.0</v>
      </c>
      <c r="CM560" s="197" t="n">
        <v>20000.0</v>
      </c>
      <c r="CN560" s="197" t="n">
        <v>20000.0</v>
      </c>
      <c r="CO560" s="197" t="n">
        <v>20000.0</v>
      </c>
      <c r="CP560" s="197" t="n">
        <v>20000.0</v>
      </c>
      <c r="CQ560" s="197" t="n">
        <v>20000.0</v>
      </c>
      <c r="CR560" s="197" t="n">
        <v>5000.0</v>
      </c>
      <c r="CS560" s="197" t="n">
        <v>0.0</v>
      </c>
      <c r="CT560" s="197" t="n">
        <v>0.0</v>
      </c>
      <c r="CU560" s="197" t="n">
        <v>3664.023681640625</v>
      </c>
    </row>
    <row r="561" spans="2:99">
      <c r="B561" s="122" t="s">
        <v>962</v>
      </c>
      <c r="C561" s="197" t="n">
        <v>4500.0</v>
      </c>
      <c r="D561" s="197" t="n">
        <v>3538.0</v>
      </c>
      <c r="E561" s="197" t="n">
        <v>975.0</v>
      </c>
      <c r="F561" s="122" t="s">
        <v>962</v>
      </c>
      <c r="G561" s="197" t="n">
        <v>4500.0</v>
      </c>
      <c r="H561" s="197" t="n">
        <v>3538.0</v>
      </c>
      <c r="I561" s="197" t="n">
        <v>975.0</v>
      </c>
      <c r="J561" s="197" t="n">
        <v>635.0902709960938</v>
      </c>
      <c r="K561" s="197" t="n">
        <v>794.6942749023438</v>
      </c>
      <c r="L561" s="197" t="n">
        <v>4563.88623046875</v>
      </c>
      <c r="M561" s="197" t="n">
        <v>4563.88623046875</v>
      </c>
      <c r="N561" s="197" t="n">
        <v>6680.0</v>
      </c>
      <c r="O561" s="197" t="n">
        <v>6680.0</v>
      </c>
      <c r="P561" s="197" t="n">
        <v>6680.0</v>
      </c>
      <c r="Q561" s="197" t="n">
        <v>37258.515625</v>
      </c>
      <c r="R561" s="197" t="n">
        <v>16657.68359375</v>
      </c>
      <c r="S561" s="197" t="n">
        <v>0.0</v>
      </c>
      <c r="T561" s="197" t="n">
        <v>0.0</v>
      </c>
      <c r="U561" s="197" t="n">
        <v>199.58712768554688</v>
      </c>
      <c r="V561" s="197" t="n">
        <v>31899.556640625</v>
      </c>
      <c r="W561" s="197" t="n">
        <v>19363.697265625</v>
      </c>
      <c r="X561" s="197" t="n">
        <v>12535.859375</v>
      </c>
      <c r="Y561" s="197" t="n">
        <v>0.0</v>
      </c>
      <c r="Z561" s="197" t="n">
        <v>9779.1669921875</v>
      </c>
      <c r="AA561" s="197" t="n">
        <v>1.0</v>
      </c>
      <c r="AB561" s="197" t="n">
        <v>0.0</v>
      </c>
      <c r="AC561" s="197" t="n">
        <v>0.0</v>
      </c>
      <c r="AD561" s="197" t="n">
        <v>0.3499999940395355</v>
      </c>
      <c r="AE561" s="197" t="n">
        <v>19857.8359375</v>
      </c>
      <c r="AF561" s="197" t="n">
        <v>3446.62451171875</v>
      </c>
      <c r="AG561" s="197" t="n">
        <v>6286.05419921875</v>
      </c>
      <c r="AH561" s="197" t="n">
        <v>9726.744140625</v>
      </c>
      <c r="AI561" s="197" t="n">
        <v>8145.658203125</v>
      </c>
      <c r="AJ561" s="197" t="n">
        <v>7673.7216796875</v>
      </c>
      <c r="AK561" s="197" t="n">
        <v>7666.2900390625</v>
      </c>
      <c r="AL561" s="197" t="n">
        <v>6680.0</v>
      </c>
      <c r="AM561" s="197" t="n">
        <v>4563.88623046875</v>
      </c>
      <c r="AN561" s="197" t="n">
        <v>0.0</v>
      </c>
      <c r="AO561" s="197" t="n">
        <v>0.0</v>
      </c>
      <c r="AP561" s="197" t="n">
        <v>0.0</v>
      </c>
      <c r="AQ561" s="197" t="n">
        <v>499.9502868652344</v>
      </c>
      <c r="AR561" s="197" t="n">
        <v>1067.0</v>
      </c>
      <c r="AS561" s="197" t="n">
        <v>0.0</v>
      </c>
      <c r="AT561" s="197" t="n">
        <v>999999.0</v>
      </c>
      <c r="AU561" s="197" t="n">
        <v>0.0</v>
      </c>
      <c r="AV561" s="197" t="n">
        <v>999999.0</v>
      </c>
      <c r="AW561" s="197" t="n">
        <v>0.0</v>
      </c>
      <c r="AX561" s="197" t="n">
        <v>0.0</v>
      </c>
      <c r="AY561" s="197" t="n">
        <v>999999.0</v>
      </c>
      <c r="AZ561" s="197" t="n">
        <v>0.0</v>
      </c>
      <c r="BA561" s="197" t="n">
        <v>999999.0</v>
      </c>
      <c r="BB561" s="197" t="n">
        <v>0.0</v>
      </c>
      <c r="BC561" s="197" t="n">
        <v>0.0</v>
      </c>
      <c r="BD561" s="197" t="n">
        <v>0.0</v>
      </c>
      <c r="BE561" s="197" t="n">
        <v>0.0</v>
      </c>
      <c r="BF561" s="197" t="n">
        <v>999999.0</v>
      </c>
      <c r="BG561" s="197" t="n">
        <v>999999.0</v>
      </c>
      <c r="BH561" s="197" t="n">
        <v>999999.0</v>
      </c>
      <c r="BI561" s="197" t="n">
        <v>0.0</v>
      </c>
      <c r="BJ561" s="197" t="n">
        <v>999999.0</v>
      </c>
      <c r="BK561" s="197" t="n">
        <v>999999.0</v>
      </c>
      <c r="BL561" s="197" t="n">
        <v>999999.0</v>
      </c>
      <c r="BM561" s="197" t="n">
        <v>0.0</v>
      </c>
      <c r="BN561" s="197" t="n">
        <v>0.0</v>
      </c>
      <c r="BO561" s="197" t="n">
        <v>0.0</v>
      </c>
      <c r="BP561" s="197" t="n">
        <v>0.0</v>
      </c>
      <c r="BQ561" s="197" t="n">
        <v>999999.0</v>
      </c>
      <c r="BR561" s="197" t="n">
        <v>0.0</v>
      </c>
      <c r="BS561" s="197" t="n">
        <v>999999.0</v>
      </c>
      <c r="BT561" s="197" t="n">
        <v>0.0</v>
      </c>
      <c r="BU561" s="197" t="n">
        <v>253.4983673095703</v>
      </c>
      <c r="BV561" s="197" t="n">
        <v>262.88629150390625</v>
      </c>
      <c r="BW561" s="197" t="n">
        <v>450.0</v>
      </c>
      <c r="BX561" s="197" t="n">
        <v>200.29014587402344</v>
      </c>
      <c r="BY561" s="197" t="n">
        <v>192.67454528808594</v>
      </c>
      <c r="BZ561" s="197" t="n">
        <v>450.0</v>
      </c>
      <c r="CA561" s="197" t="n">
        <v>345.5268249511719</v>
      </c>
      <c r="CB561" s="197" t="n">
        <v>493.0364074707031</v>
      </c>
      <c r="CC561" s="197" t="n">
        <v>631.5789184570312</v>
      </c>
      <c r="CD561" s="197" t="n">
        <v>207.1099853515625</v>
      </c>
      <c r="CE561" s="197" t="n">
        <v>207.19248962402344</v>
      </c>
      <c r="CF561" s="197" t="n">
        <v>99000.0</v>
      </c>
      <c r="CG561" s="197" t="n">
        <v>0.0</v>
      </c>
      <c r="CH561" s="197" t="n">
        <v>2500.0</v>
      </c>
      <c r="CI561" s="197" t="n">
        <v>2000.0</v>
      </c>
      <c r="CJ561" s="197" t="n">
        <v>4500.0</v>
      </c>
      <c r="CK561" s="197" t="n">
        <v>20000.0</v>
      </c>
      <c r="CL561" s="197" t="n">
        <v>20000.0</v>
      </c>
      <c r="CM561" s="197" t="n">
        <v>20000.0</v>
      </c>
      <c r="CN561" s="197" t="n">
        <v>20000.0</v>
      </c>
      <c r="CO561" s="197" t="n">
        <v>20000.0</v>
      </c>
      <c r="CP561" s="197" t="n">
        <v>20000.0</v>
      </c>
      <c r="CQ561" s="197" t="n">
        <v>20000.0</v>
      </c>
      <c r="CR561" s="197" t="n">
        <v>5000.0</v>
      </c>
      <c r="CS561" s="197" t="n">
        <v>0.0</v>
      </c>
      <c r="CT561" s="197" t="n">
        <v>26.0</v>
      </c>
      <c r="CU561" s="197" t="n">
        <v>4164.4208984375</v>
      </c>
    </row>
    <row r="562" spans="2:99">
      <c r="B562" s="122" t="s">
        <v>963</v>
      </c>
      <c r="C562" s="197" t="n">
        <v>4150.0</v>
      </c>
      <c r="D562" s="197" t="n">
        <v>3538.0</v>
      </c>
      <c r="E562" s="197" t="n">
        <v>950.0</v>
      </c>
      <c r="F562" s="122" t="s">
        <v>963</v>
      </c>
      <c r="G562" s="197" t="n">
        <v>4150.0</v>
      </c>
      <c r="H562" s="197" t="n">
        <v>3538.0</v>
      </c>
      <c r="I562" s="197" t="n">
        <v>950.0</v>
      </c>
      <c r="J562" s="197" t="n">
        <v>484.805908203125</v>
      </c>
      <c r="K562" s="197" t="n">
        <v>809.2974243164062</v>
      </c>
      <c r="L562" s="197" t="n">
        <v>4600.0</v>
      </c>
      <c r="M562" s="197" t="n">
        <v>4600.0</v>
      </c>
      <c r="N562" s="197" t="n">
        <v>6680.0</v>
      </c>
      <c r="O562" s="197" t="n">
        <v>6244.45654296875</v>
      </c>
      <c r="P562" s="197" t="n">
        <v>6680.0</v>
      </c>
      <c r="Q562" s="197" t="n">
        <v>18118.830078125</v>
      </c>
      <c r="R562" s="197" t="n">
        <v>15069.46875</v>
      </c>
      <c r="S562" s="197" t="n">
        <v>0.0</v>
      </c>
      <c r="T562" s="197" t="n">
        <v>0.0</v>
      </c>
      <c r="U562" s="197" t="n">
        <v>-95.33734130859375</v>
      </c>
      <c r="V562" s="197" t="n">
        <v>10577.7392578125</v>
      </c>
      <c r="W562" s="197" t="n">
        <v>10577.7392578125</v>
      </c>
      <c r="X562" s="197" t="n">
        <v>0.0</v>
      </c>
      <c r="Y562" s="197" t="n">
        <v>0.0</v>
      </c>
      <c r="Z562" s="197" t="n">
        <v>8000.0</v>
      </c>
      <c r="AA562" s="197" t="n">
        <v>1.0</v>
      </c>
      <c r="AB562" s="197" t="n">
        <v>435.5433654785156</v>
      </c>
      <c r="AC562" s="197" t="n">
        <v>0.0</v>
      </c>
      <c r="AD562" s="197" t="n">
        <v>0.6499999761581421</v>
      </c>
      <c r="AE562" s="197" t="n">
        <v>22412.8203125</v>
      </c>
      <c r="AF562" s="197" t="n">
        <v>1597.11767578125</v>
      </c>
      <c r="AG562" s="197" t="n">
        <v>9281.3818359375</v>
      </c>
      <c r="AH562" s="197" t="n">
        <v>4282.796875</v>
      </c>
      <c r="AI562" s="197" t="n">
        <v>2906.976806640625</v>
      </c>
      <c r="AJ562" s="197" t="n">
        <v>691.6858520507812</v>
      </c>
      <c r="AK562" s="197" t="n">
        <v>800.8560791015625</v>
      </c>
      <c r="AL562" s="197" t="n">
        <v>6680.0</v>
      </c>
      <c r="AM562" s="197" t="n">
        <v>4600.0</v>
      </c>
      <c r="AN562" s="197" t="n">
        <v>0.0</v>
      </c>
      <c r="AO562" s="197" t="n">
        <v>0.0</v>
      </c>
      <c r="AP562" s="197" t="n">
        <v>0.0</v>
      </c>
      <c r="AQ562" s="197" t="n">
        <v>500.3561096191406</v>
      </c>
      <c r="AR562" s="197" t="n">
        <v>1067.0</v>
      </c>
      <c r="AS562" s="197" t="n">
        <v>0.0</v>
      </c>
      <c r="AT562" s="197" t="n">
        <v>999999.0</v>
      </c>
      <c r="AU562" s="197" t="n">
        <v>0.0</v>
      </c>
      <c r="AV562" s="197" t="n">
        <v>999999.0</v>
      </c>
      <c r="AW562" s="197" t="n">
        <v>0.0</v>
      </c>
      <c r="AX562" s="197" t="n">
        <v>0.0</v>
      </c>
      <c r="AY562" s="197" t="n">
        <v>999999.0</v>
      </c>
      <c r="AZ562" s="197" t="n">
        <v>0.0</v>
      </c>
      <c r="BA562" s="197" t="n">
        <v>999999.0</v>
      </c>
      <c r="BB562" s="197" t="n">
        <v>0.0</v>
      </c>
      <c r="BC562" s="197" t="n">
        <v>0.0</v>
      </c>
      <c r="BD562" s="197" t="n">
        <v>0.0</v>
      </c>
      <c r="BE562" s="197" t="n">
        <v>0.0</v>
      </c>
      <c r="BF562" s="197" t="n">
        <v>999999.0</v>
      </c>
      <c r="BG562" s="197" t="n">
        <v>999999.0</v>
      </c>
      <c r="BH562" s="197" t="n">
        <v>999999.0</v>
      </c>
      <c r="BI562" s="197" t="n">
        <v>0.0</v>
      </c>
      <c r="BJ562" s="197" t="n">
        <v>999999.0</v>
      </c>
      <c r="BK562" s="197" t="n">
        <v>999999.0</v>
      </c>
      <c r="BL562" s="197" t="n">
        <v>999999.0</v>
      </c>
      <c r="BM562" s="197" t="n">
        <v>0.0</v>
      </c>
      <c r="BN562" s="197" t="n">
        <v>0.0</v>
      </c>
      <c r="BO562" s="197" t="n">
        <v>0.0</v>
      </c>
      <c r="BP562" s="197" t="n">
        <v>0.0</v>
      </c>
      <c r="BQ562" s="197" t="n">
        <v>999999.0</v>
      </c>
      <c r="BR562" s="197" t="n">
        <v>0.0</v>
      </c>
      <c r="BS562" s="197" t="n">
        <v>999999.0</v>
      </c>
      <c r="BT562" s="197" t="n">
        <v>0.0</v>
      </c>
      <c r="BU562" s="197" t="n">
        <v>219.40757751464844</v>
      </c>
      <c r="BV562" s="197" t="n">
        <v>253.59593200683594</v>
      </c>
      <c r="BW562" s="197" t="n">
        <v>450.0</v>
      </c>
      <c r="BX562" s="197" t="n">
        <v>187.96934509277344</v>
      </c>
      <c r="BY562" s="197" t="n">
        <v>200.39588928222656</v>
      </c>
      <c r="BZ562" s="197" t="n">
        <v>450.0</v>
      </c>
      <c r="CA562" s="197" t="n">
        <v>325.9572448730469</v>
      </c>
      <c r="CB562" s="197" t="n">
        <v>343.90374755859375</v>
      </c>
      <c r="CC562" s="197" t="n">
        <v>631.5789184570312</v>
      </c>
      <c r="CD562" s="197" t="n">
        <v>208.00808715820312</v>
      </c>
      <c r="CE562" s="197" t="n">
        <v>207.09249877929688</v>
      </c>
      <c r="CF562" s="197" t="n">
        <v>99000.0</v>
      </c>
      <c r="CG562" s="197" t="n">
        <v>0.0</v>
      </c>
      <c r="CH562" s="197" t="n">
        <v>6680.0</v>
      </c>
      <c r="CI562" s="197" t="n">
        <v>4600.0</v>
      </c>
      <c r="CJ562" s="197" t="n">
        <v>11280.0</v>
      </c>
      <c r="CK562" s="197" t="n">
        <v>20000.0</v>
      </c>
      <c r="CL562" s="197" t="n">
        <v>20000.0</v>
      </c>
      <c r="CM562" s="197" t="n">
        <v>20000.0</v>
      </c>
      <c r="CN562" s="197" t="n">
        <v>20000.0</v>
      </c>
      <c r="CO562" s="197" t="n">
        <v>20000.0</v>
      </c>
      <c r="CP562" s="197" t="n">
        <v>20000.0</v>
      </c>
      <c r="CQ562" s="197" t="n">
        <v>20000.0</v>
      </c>
      <c r="CR562" s="197" t="n">
        <v>5000.0</v>
      </c>
      <c r="CS562" s="197" t="n">
        <v>31.0</v>
      </c>
      <c r="CT562" s="197" t="n">
        <v>31.0</v>
      </c>
      <c r="CU562" s="197" t="n">
        <v>3767.3671875</v>
      </c>
    </row>
    <row r="563" spans="2:99">
      <c r="B563" s="122" t="s">
        <v>964</v>
      </c>
      <c r="C563" s="197" t="n">
        <v>3700.0</v>
      </c>
      <c r="D563" s="197" t="n">
        <v>3538.0</v>
      </c>
      <c r="E563" s="197" t="n">
        <v>800.0</v>
      </c>
      <c r="F563" s="122" t="s">
        <v>964</v>
      </c>
      <c r="G563" s="197" t="n">
        <v>3700.0</v>
      </c>
      <c r="H563" s="197" t="n">
        <v>3507.27685546875</v>
      </c>
      <c r="I563" s="197" t="n">
        <v>800.0</v>
      </c>
      <c r="J563" s="197" t="n">
        <v>285.1030578613281</v>
      </c>
      <c r="K563" s="197" t="n">
        <v>820.1729736328125</v>
      </c>
      <c r="L563" s="197" t="n">
        <v>4571.208984375</v>
      </c>
      <c r="M563" s="197" t="n">
        <v>4571.208984375</v>
      </c>
      <c r="N563" s="197" t="n">
        <v>6680.0</v>
      </c>
      <c r="O563" s="197" t="n">
        <v>1128.35498046875</v>
      </c>
      <c r="P563" s="197" t="n">
        <v>6680.0</v>
      </c>
      <c r="Q563" s="197" t="n">
        <v>15574.583984375</v>
      </c>
      <c r="R563" s="197" t="n">
        <v>3456.63427734375</v>
      </c>
      <c r="S563" s="197" t="n">
        <v>0.0</v>
      </c>
      <c r="T563" s="197" t="n">
        <v>0.0</v>
      </c>
      <c r="U563" s="197" t="n">
        <v>-63.163124084472656</v>
      </c>
      <c r="V563" s="197" t="n">
        <v>1797.3878173828125</v>
      </c>
      <c r="W563" s="197" t="n">
        <v>1797.3878173828125</v>
      </c>
      <c r="X563" s="197" t="n">
        <v>0.0</v>
      </c>
      <c r="Y563" s="197" t="n">
        <v>0.0</v>
      </c>
      <c r="Z563" s="197" t="n">
        <v>4000.0</v>
      </c>
      <c r="AA563" s="197" t="n">
        <v>1.0</v>
      </c>
      <c r="AB563" s="197" t="n">
        <v>5551.64501953125</v>
      </c>
      <c r="AC563" s="197" t="n">
        <v>0.0</v>
      </c>
      <c r="AD563" s="197" t="n">
        <v>0.6499999761581421</v>
      </c>
      <c r="AE563" s="197" t="n">
        <v>13113.1904296875</v>
      </c>
      <c r="AF563" s="197" t="n">
        <v>2447.552001953125</v>
      </c>
      <c r="AG563" s="197" t="n">
        <v>9726.5341796875</v>
      </c>
      <c r="AH563" s="197" t="n">
        <v>4067.194580078125</v>
      </c>
      <c r="AI563" s="197" t="n">
        <v>2711.353515625</v>
      </c>
      <c r="AJ563" s="197" t="n">
        <v>17.541736602783203</v>
      </c>
      <c r="AK563" s="197" t="n">
        <v>0.0</v>
      </c>
      <c r="AL563" s="197" t="n">
        <v>6680.0</v>
      </c>
      <c r="AM563" s="197" t="n">
        <v>4571.208984375</v>
      </c>
      <c r="AN563" s="197" t="n">
        <v>0.0</v>
      </c>
      <c r="AO563" s="197" t="n">
        <v>0.0</v>
      </c>
      <c r="AP563" s="197" t="n">
        <v>0.0</v>
      </c>
      <c r="AQ563" s="197" t="n">
        <v>237.3887939453125</v>
      </c>
      <c r="AR563" s="197" t="n">
        <v>1067.0</v>
      </c>
      <c r="AS563" s="197" t="n">
        <v>1.036179780960083</v>
      </c>
      <c r="AT563" s="197" t="n">
        <v>3135.05908203125</v>
      </c>
      <c r="AU563" s="197" t="n">
        <v>0.0</v>
      </c>
      <c r="AV563" s="197" t="n">
        <v>999999.0</v>
      </c>
      <c r="AW563" s="197" t="n">
        <v>0.0</v>
      </c>
      <c r="AX563" s="197" t="n">
        <v>1.396191120147705</v>
      </c>
      <c r="AY563" s="197" t="n">
        <v>5775.38037109375</v>
      </c>
      <c r="AZ563" s="197" t="n">
        <v>0.0</v>
      </c>
      <c r="BA563" s="197" t="n">
        <v>27760.06640625</v>
      </c>
      <c r="BB563" s="197" t="n">
        <v>-5843.8037109375</v>
      </c>
      <c r="BC563" s="197" t="n">
        <v>0.0</v>
      </c>
      <c r="BD563" s="197" t="n">
        <v>0.0</v>
      </c>
      <c r="BE563" s="197" t="n">
        <v>0.0</v>
      </c>
      <c r="BF563" s="197" t="n">
        <v>999999.0</v>
      </c>
      <c r="BG563" s="197" t="n">
        <v>999999.0</v>
      </c>
      <c r="BH563" s="197" t="n">
        <v>999999.0</v>
      </c>
      <c r="BI563" s="197" t="n">
        <v>0.0</v>
      </c>
      <c r="BJ563" s="197" t="n">
        <v>999999.0</v>
      </c>
      <c r="BK563" s="197" t="n">
        <v>999999.0</v>
      </c>
      <c r="BL563" s="197" t="n">
        <v>999999.0</v>
      </c>
      <c r="BM563" s="197" t="n">
        <v>0.0</v>
      </c>
      <c r="BN563" s="197" t="n">
        <v>0.0</v>
      </c>
      <c r="BO563" s="197" t="n">
        <v>0.0</v>
      </c>
      <c r="BP563" s="197" t="n">
        <v>0.0</v>
      </c>
      <c r="BQ563" s="197" t="n">
        <v>999999.0</v>
      </c>
      <c r="BR563" s="197" t="n">
        <v>0.0</v>
      </c>
      <c r="BS563" s="197" t="n">
        <v>999999.0</v>
      </c>
      <c r="BT563" s="197" t="n">
        <v>0.0</v>
      </c>
      <c r="BU563" s="197" t="n">
        <v>209.0857391357422</v>
      </c>
      <c r="BV563" s="197" t="n">
        <v>219.5190887451172</v>
      </c>
      <c r="BW563" s="197" t="n">
        <v>1350.0</v>
      </c>
      <c r="BX563" s="197" t="n">
        <v>194.63021850585938</v>
      </c>
      <c r="BY563" s="197" t="n">
        <v>188.033935546875</v>
      </c>
      <c r="BZ563" s="197" t="n">
        <v>1650.0</v>
      </c>
      <c r="CA563" s="197" t="n">
        <v>257.3482971191406</v>
      </c>
      <c r="CB563" s="197" t="n">
        <v>327.06378173828125</v>
      </c>
      <c r="CC563" s="197" t="n">
        <v>631.5789184570312</v>
      </c>
      <c r="CD563" s="197" t="n">
        <v>238.61773681640625</v>
      </c>
      <c r="CE563" s="197" t="n">
        <v>208.00631713867188</v>
      </c>
      <c r="CF563" s="197" t="n">
        <v>99000.0</v>
      </c>
      <c r="CG563" s="197" t="n">
        <v>3555.21826171875</v>
      </c>
      <c r="CH563" s="197" t="n">
        <v>6680.0</v>
      </c>
      <c r="CI563" s="197" t="n">
        <v>4059.14453125</v>
      </c>
      <c r="CJ563" s="197" t="n">
        <v>10739.14453125</v>
      </c>
      <c r="CK563" s="197" t="n">
        <v>20000.0</v>
      </c>
      <c r="CL563" s="197" t="n">
        <v>20000.0</v>
      </c>
      <c r="CM563" s="197" t="n">
        <v>20000.0</v>
      </c>
      <c r="CN563" s="197" t="n">
        <v>20000.0</v>
      </c>
      <c r="CO563" s="197" t="n">
        <v>20000.0</v>
      </c>
      <c r="CP563" s="197" t="n">
        <v>20000.0</v>
      </c>
      <c r="CQ563" s="197" t="n">
        <v>20000.0</v>
      </c>
      <c r="CR563" s="197" t="n">
        <v>5000.0</v>
      </c>
      <c r="CS563" s="197" t="n">
        <v>31.0</v>
      </c>
      <c r="CT563" s="197" t="n">
        <v>31.0</v>
      </c>
      <c r="CU563" s="197" t="n">
        <v>864.1585693359375</v>
      </c>
    </row>
    <row r="564" spans="2:99">
      <c r="B564" s="122" t="s">
        <v>965</v>
      </c>
      <c r="C564" s="197" t="n">
        <v>3400.0</v>
      </c>
      <c r="D564" s="197" t="n">
        <v>3350.0</v>
      </c>
      <c r="E564" s="197" t="n">
        <v>650.0</v>
      </c>
      <c r="F564" s="122" t="s">
        <v>965</v>
      </c>
      <c r="G564" s="197" t="n">
        <v>3400.0</v>
      </c>
      <c r="H564" s="197" t="n">
        <v>3028.3837890625</v>
      </c>
      <c r="I564" s="197" t="n">
        <v>650.0</v>
      </c>
      <c r="J564" s="197" t="n">
        <v>289.0533142089844</v>
      </c>
      <c r="K564" s="197" t="n">
        <v>935.9559326171875</v>
      </c>
      <c r="L564" s="197" t="n">
        <v>4490.28369140625</v>
      </c>
      <c r="M564" s="197" t="n">
        <v>4490.28369140625</v>
      </c>
      <c r="N564" s="197" t="n">
        <v>6680.0</v>
      </c>
      <c r="O564" s="197" t="n">
        <v>6209.46142578125</v>
      </c>
      <c r="P564" s="197" t="n">
        <v>6680.0</v>
      </c>
      <c r="Q564" s="197" t="n">
        <v>26144.162109375</v>
      </c>
      <c r="R564" s="197" t="n">
        <v>3314.533447265625</v>
      </c>
      <c r="S564" s="197" t="n">
        <v>0.0</v>
      </c>
      <c r="T564" s="197" t="n">
        <v>0.0</v>
      </c>
      <c r="U564" s="197" t="n">
        <v>-100.1535873413086</v>
      </c>
      <c r="V564" s="197" t="n">
        <v>0.0</v>
      </c>
      <c r="W564" s="197" t="n">
        <v>0.0</v>
      </c>
      <c r="X564" s="197" t="n">
        <v>0.0</v>
      </c>
      <c r="Y564" s="197" t="n">
        <v>0.0</v>
      </c>
      <c r="Z564" s="197" t="n">
        <v>17500.0</v>
      </c>
      <c r="AA564" s="197" t="n">
        <v>0.0</v>
      </c>
      <c r="AB564" s="197" t="n">
        <v>470.5384216308594</v>
      </c>
      <c r="AC564" s="197" t="n">
        <v>0.0</v>
      </c>
      <c r="AD564" s="197" t="n">
        <v>0.6499999761581421</v>
      </c>
      <c r="AE564" s="197" t="n">
        <v>19842.91015625</v>
      </c>
      <c r="AF564" s="197" t="n">
        <v>4834.42626953125</v>
      </c>
      <c r="AG564" s="197" t="n">
        <v>8083.34521484375</v>
      </c>
      <c r="AH564" s="197" t="n">
        <v>4059.935791015625</v>
      </c>
      <c r="AI564" s="197" t="n">
        <v>3046.07763671875</v>
      </c>
      <c r="AJ564" s="197" t="n">
        <v>8829.83984375</v>
      </c>
      <c r="AK564" s="197" t="n">
        <v>8722.3115234375</v>
      </c>
      <c r="AL564" s="197" t="n">
        <v>6680.0</v>
      </c>
      <c r="AM564" s="197" t="n">
        <v>4490.28369140625</v>
      </c>
      <c r="AN564" s="197" t="n">
        <v>0.0</v>
      </c>
      <c r="AO564" s="197" t="n">
        <v>0.0</v>
      </c>
      <c r="AP564" s="197" t="n">
        <v>0.0</v>
      </c>
      <c r="AQ564" s="197" t="n">
        <v>237.3887939453125</v>
      </c>
      <c r="AR564" s="197" t="n">
        <v>1067.0</v>
      </c>
      <c r="AS564" s="197" t="n">
        <v>0.0</v>
      </c>
      <c r="AT564" s="197" t="n">
        <v>999999.0</v>
      </c>
      <c r="AU564" s="197" t="n">
        <v>0.0</v>
      </c>
      <c r="AV564" s="197" t="n">
        <v>999999.0</v>
      </c>
      <c r="AW564" s="197" t="n">
        <v>0.0</v>
      </c>
      <c r="AX564" s="197" t="n">
        <v>0.0</v>
      </c>
      <c r="AY564" s="197" t="n">
        <v>999999.0</v>
      </c>
      <c r="AZ564" s="197" t="n">
        <v>0.0</v>
      </c>
      <c r="BA564" s="197" t="n">
        <v>999999.0</v>
      </c>
      <c r="BB564" s="197" t="n">
        <v>0.0</v>
      </c>
      <c r="BC564" s="197" t="n">
        <v>0.0</v>
      </c>
      <c r="BD564" s="197" t="n">
        <v>0.0</v>
      </c>
      <c r="BE564" s="197" t="n">
        <v>0.5199668407440186</v>
      </c>
      <c r="BF564" s="197" t="n">
        <v>999998.0</v>
      </c>
      <c r="BG564" s="197" t="n">
        <v>999998.0</v>
      </c>
      <c r="BH564" s="197" t="n">
        <v>9629.2802734375</v>
      </c>
      <c r="BI564" s="197" t="n">
        <v>0.0</v>
      </c>
      <c r="BJ564" s="197" t="n">
        <v>999999.0</v>
      </c>
      <c r="BK564" s="197" t="n">
        <v>999999.0</v>
      </c>
      <c r="BL564" s="197" t="n">
        <v>23279.32421875</v>
      </c>
      <c r="BM564" s="197" t="n">
        <v>0.0</v>
      </c>
      <c r="BN564" s="197" t="n">
        <v>0.0</v>
      </c>
      <c r="BO564" s="197" t="n">
        <v>-5669.5419921875</v>
      </c>
      <c r="BP564" s="197" t="n">
        <v>0.0</v>
      </c>
      <c r="BQ564" s="197" t="n">
        <v>999999.0</v>
      </c>
      <c r="BR564" s="197" t="n">
        <v>0.0</v>
      </c>
      <c r="BS564" s="197" t="n">
        <v>999999.0</v>
      </c>
      <c r="BT564" s="197" t="n">
        <v>0.0</v>
      </c>
      <c r="BU564" s="197" t="n">
        <v>383.390625</v>
      </c>
      <c r="BV564" s="197" t="n">
        <v>208.63821411132812</v>
      </c>
      <c r="BW564" s="197" t="n">
        <v>99000.0</v>
      </c>
      <c r="BX564" s="197" t="n">
        <v>240.53233337402344</v>
      </c>
      <c r="BY564" s="197" t="n">
        <v>194.6753387451172</v>
      </c>
      <c r="BZ564" s="197" t="n">
        <v>99000.0</v>
      </c>
      <c r="CA564" s="197" t="n">
        <v>209.7163848876953</v>
      </c>
      <c r="CB564" s="197" t="n">
        <v>258.0952453613281</v>
      </c>
      <c r="CC564" s="197" t="n">
        <v>964.9122924804688</v>
      </c>
      <c r="CD564" s="197" t="n">
        <v>1827.5</v>
      </c>
      <c r="CE564" s="197" t="n">
        <v>239.80477905273438</v>
      </c>
      <c r="CF564" s="197" t="n">
        <v>99000.0</v>
      </c>
      <c r="CG564" s="197" t="n">
        <v>1711.8699951171875</v>
      </c>
      <c r="CH564" s="197" t="n">
        <v>6680.0</v>
      </c>
      <c r="CI564" s="197" t="n">
        <v>3839.395751953125</v>
      </c>
      <c r="CJ564" s="197" t="n">
        <v>10519.3955078125</v>
      </c>
      <c r="CK564" s="197" t="n">
        <v>20000.0</v>
      </c>
      <c r="CL564" s="197" t="n">
        <v>20000.0</v>
      </c>
      <c r="CM564" s="197" t="n">
        <v>20000.0</v>
      </c>
      <c r="CN564" s="197" t="n">
        <v>20000.0</v>
      </c>
      <c r="CO564" s="197" t="n">
        <v>20000.0</v>
      </c>
      <c r="CP564" s="197" t="n">
        <v>20000.0</v>
      </c>
      <c r="CQ564" s="197" t="n">
        <v>20000.0</v>
      </c>
      <c r="CR564" s="197" t="n">
        <v>5000.0</v>
      </c>
      <c r="CS564" s="197" t="n">
        <v>0.0</v>
      </c>
      <c r="CT564" s="197" t="n">
        <v>30.0</v>
      </c>
      <c r="CU564" s="197" t="n">
        <v>828.6333618164062</v>
      </c>
    </row>
    <row r="565" spans="2:99">
      <c r="B565" s="122" t="s">
        <v>966</v>
      </c>
      <c r="C565" s="197" t="n">
        <v>3250.0</v>
      </c>
      <c r="D565" s="197" t="n">
        <v>3162.0</v>
      </c>
      <c r="E565" s="197" t="n">
        <v>720.0</v>
      </c>
      <c r="F565" s="122" t="s">
        <v>966</v>
      </c>
      <c r="G565" s="197" t="n">
        <v>3250.0</v>
      </c>
      <c r="H565" s="197" t="n">
        <v>2868.5625</v>
      </c>
      <c r="I565" s="197" t="n">
        <v>645.7107543945312</v>
      </c>
      <c r="J565" s="197" t="n">
        <v>327.8374938964844</v>
      </c>
      <c r="K565" s="197" t="n">
        <v>958.5040893554688</v>
      </c>
      <c r="L565" s="197" t="n">
        <v>3999.358642578125</v>
      </c>
      <c r="M565" s="197" t="n">
        <v>3999.358642578125</v>
      </c>
      <c r="N565" s="197" t="n">
        <v>3999.358642578125</v>
      </c>
      <c r="O565" s="197" t="n">
        <v>2970.90966796875</v>
      </c>
      <c r="P565" s="197" t="n">
        <v>3999.358642578125</v>
      </c>
      <c r="Q565" s="197" t="n">
        <v>15588.921875</v>
      </c>
      <c r="R565" s="197" t="n">
        <v>3380.843017578125</v>
      </c>
      <c r="S565" s="197" t="n">
        <v>0.0</v>
      </c>
      <c r="T565" s="197" t="n">
        <v>38.68210983276367</v>
      </c>
      <c r="U565" s="197" t="n">
        <v>-59.47267532348633</v>
      </c>
      <c r="V565" s="197" t="n">
        <v>0.0</v>
      </c>
      <c r="W565" s="197" t="n">
        <v>0.0</v>
      </c>
      <c r="X565" s="197" t="n">
        <v>0.0</v>
      </c>
      <c r="Y565" s="197" t="n">
        <v>0.0</v>
      </c>
      <c r="Z565" s="197" t="n">
        <v>9843.75</v>
      </c>
      <c r="AA565" s="197" t="n">
        <v>1.0</v>
      </c>
      <c r="AB565" s="197" t="n">
        <v>1028.4488525390625</v>
      </c>
      <c r="AC565" s="197" t="n">
        <v>0.0</v>
      </c>
      <c r="AD565" s="197" t="n">
        <v>0.6499999761581421</v>
      </c>
      <c r="AE565" s="197" t="n">
        <v>12522.7705078125</v>
      </c>
      <c r="AF565" s="197" t="n">
        <v>3501.479248046875</v>
      </c>
      <c r="AG565" s="197" t="n">
        <v>4751.0712890625</v>
      </c>
      <c r="AH565" s="197" t="n">
        <v>859.9697265625</v>
      </c>
      <c r="AI565" s="197" t="n">
        <v>0.0</v>
      </c>
      <c r="AJ565" s="197" t="n">
        <v>2300.0</v>
      </c>
      <c r="AK565" s="197" t="n">
        <v>2325.708251953125</v>
      </c>
      <c r="AL565" s="197" t="n">
        <v>6680.0</v>
      </c>
      <c r="AM565" s="197" t="n">
        <v>4387.076171875</v>
      </c>
      <c r="AN565" s="197" t="n">
        <v>0.0</v>
      </c>
      <c r="AO565" s="197" t="n">
        <v>0.0</v>
      </c>
      <c r="AP565" s="197" t="n">
        <v>0.0</v>
      </c>
      <c r="AQ565" s="197" t="n">
        <v>237.3887939453125</v>
      </c>
      <c r="AR565" s="197" t="n">
        <v>1067.0</v>
      </c>
      <c r="AS565" s="197" t="n">
        <v>0.0</v>
      </c>
      <c r="AT565" s="197" t="n">
        <v>999999.0</v>
      </c>
      <c r="AU565" s="197" t="n">
        <v>0.0</v>
      </c>
      <c r="AV565" s="197" t="n">
        <v>999999.0</v>
      </c>
      <c r="AW565" s="197" t="n">
        <v>0.0</v>
      </c>
      <c r="AX565" s="197" t="n">
        <v>0.0</v>
      </c>
      <c r="AY565" s="197" t="n">
        <v>999999.0</v>
      </c>
      <c r="AZ565" s="197" t="n">
        <v>0.0</v>
      </c>
      <c r="BA565" s="197" t="n">
        <v>999999.0</v>
      </c>
      <c r="BB565" s="197" t="n">
        <v>0.0</v>
      </c>
      <c r="BC565" s="197" t="n">
        <v>0.0</v>
      </c>
      <c r="BD565" s="197" t="n">
        <v>0.0</v>
      </c>
      <c r="BE565" s="197" t="n">
        <v>0.0</v>
      </c>
      <c r="BF565" s="197" t="n">
        <v>999999.0</v>
      </c>
      <c r="BG565" s="197" t="n">
        <v>999999.0</v>
      </c>
      <c r="BH565" s="197" t="n">
        <v>999999.0</v>
      </c>
      <c r="BI565" s="197" t="n">
        <v>0.0</v>
      </c>
      <c r="BJ565" s="197" t="n">
        <v>999999.0</v>
      </c>
      <c r="BK565" s="197" t="n">
        <v>999999.0</v>
      </c>
      <c r="BL565" s="197" t="n">
        <v>999999.0</v>
      </c>
      <c r="BM565" s="197" t="n">
        <v>0.0</v>
      </c>
      <c r="BN565" s="197" t="n">
        <v>0.0</v>
      </c>
      <c r="BO565" s="197" t="n">
        <v>0.0</v>
      </c>
      <c r="BP565" s="197" t="n">
        <v>0.0</v>
      </c>
      <c r="BQ565" s="197" t="n">
        <v>999999.0</v>
      </c>
      <c r="BR565" s="197" t="n">
        <v>0.0</v>
      </c>
      <c r="BS565" s="197" t="n">
        <v>999999.0</v>
      </c>
      <c r="BT565" s="197" t="n">
        <v>0.0</v>
      </c>
      <c r="BU565" s="197" t="n">
        <v>341.4498596191406</v>
      </c>
      <c r="BV565" s="197" t="n">
        <v>409.0001220703125</v>
      </c>
      <c r="BW565" s="197" t="n">
        <v>99000.0</v>
      </c>
      <c r="BX565" s="197" t="n">
        <v>239.49302673339844</v>
      </c>
      <c r="BY565" s="197" t="n">
        <v>248.76405334472656</v>
      </c>
      <c r="BZ565" s="197" t="n">
        <v>99000.0</v>
      </c>
      <c r="CA565" s="197" t="n">
        <v>229.16204833984375</v>
      </c>
      <c r="CB565" s="197" t="n">
        <v>210.6728515625</v>
      </c>
      <c r="CC565" s="197" t="n">
        <v>964.9122924804688</v>
      </c>
      <c r="CD565" s="197" t="n">
        <v>1053.927490234375</v>
      </c>
      <c r="CE565" s="197" t="n">
        <v>2000.1226806640625</v>
      </c>
      <c r="CF565" s="197" t="n">
        <v>19000.0</v>
      </c>
      <c r="CG565" s="197" t="n">
        <v>0.0</v>
      </c>
      <c r="CH565" s="197" t="n">
        <v>6028.505859375</v>
      </c>
      <c r="CI565" s="197" t="n">
        <v>2650.32373046875</v>
      </c>
      <c r="CJ565" s="197" t="n">
        <v>8678.8291015625</v>
      </c>
      <c r="CK565" s="197" t="n">
        <v>20000.0</v>
      </c>
      <c r="CL565" s="197" t="n">
        <v>20000.0</v>
      </c>
      <c r="CM565" s="197" t="n">
        <v>20000.0</v>
      </c>
      <c r="CN565" s="197" t="n">
        <v>20000.0</v>
      </c>
      <c r="CO565" s="197" t="n">
        <v>20000.0</v>
      </c>
      <c r="CP565" s="197" t="n">
        <v>20000.0</v>
      </c>
      <c r="CQ565" s="197" t="n">
        <v>20000.0</v>
      </c>
      <c r="CR565" s="197" t="n">
        <v>5000.0</v>
      </c>
      <c r="CS565" s="197" t="n">
        <v>12.0</v>
      </c>
      <c r="CT565" s="197" t="n">
        <v>12.0</v>
      </c>
      <c r="CU565" s="197" t="n">
        <v>845.2107543945312</v>
      </c>
    </row>
    <row r="566" spans="2:99">
      <c r="B566" s="122" t="s">
        <v>967</v>
      </c>
      <c r="C566" s="197" t="n">
        <v>3252.0</v>
      </c>
      <c r="D566" s="197" t="n">
        <v>3162.0</v>
      </c>
      <c r="E566" s="197" t="n">
        <v>575.0</v>
      </c>
      <c r="F566" s="122" t="s">
        <v>967</v>
      </c>
      <c r="G566" s="197" t="n">
        <v>3120.386962890625</v>
      </c>
      <c r="H566" s="197" t="n">
        <v>2791.026123046875</v>
      </c>
      <c r="I566" s="197" t="n">
        <v>555.0967407226562</v>
      </c>
      <c r="J566" s="197" t="n">
        <v>359.6761779785156</v>
      </c>
      <c r="K566" s="197" t="n">
        <v>839.357666015625</v>
      </c>
      <c r="L566" s="197" t="n">
        <v>2111.20166015625</v>
      </c>
      <c r="M566" s="197" t="n">
        <v>2111.20166015625</v>
      </c>
      <c r="N566" s="197" t="n">
        <v>3400.207763671875</v>
      </c>
      <c r="O566" s="197" t="n">
        <v>1249.0965576171875</v>
      </c>
      <c r="P566" s="197" t="n">
        <v>1249.0965576171875</v>
      </c>
      <c r="Q566" s="197" t="n">
        <v>15026.19140625</v>
      </c>
      <c r="R566" s="197" t="n">
        <v>2125.03515625</v>
      </c>
      <c r="S566" s="197" t="n">
        <v>0.0</v>
      </c>
      <c r="T566" s="197" t="n">
        <v>1380.33935546875</v>
      </c>
      <c r="U566" s="197" t="n">
        <v>-58.16305160522461</v>
      </c>
      <c r="V566" s="197" t="n">
        <v>0.0</v>
      </c>
      <c r="W566" s="197" t="n">
        <v>0.0</v>
      </c>
      <c r="X566" s="197" t="n">
        <v>0.0</v>
      </c>
      <c r="Y566" s="197" t="n">
        <v>0.0</v>
      </c>
      <c r="Z566" s="197" t="n">
        <v>12471.4794921875</v>
      </c>
      <c r="AA566" s="197" t="n">
        <v>1.0</v>
      </c>
      <c r="AB566" s="197" t="n">
        <v>0.0</v>
      </c>
      <c r="AC566" s="197" t="n">
        <v>0.0</v>
      </c>
      <c r="AD566" s="197" t="n">
        <v>0.6499999761581421</v>
      </c>
      <c r="AE566" s="197" t="n">
        <v>12259.1689453125</v>
      </c>
      <c r="AF566" s="197" t="n">
        <v>2786.649169921875</v>
      </c>
      <c r="AG566" s="197" t="n">
        <v>3025.2021484375</v>
      </c>
      <c r="AH566" s="197" t="n">
        <v>2330.85400390625</v>
      </c>
      <c r="AI566" s="197" t="n">
        <v>949.5328369140625</v>
      </c>
      <c r="AJ566" s="197" t="n">
        <v>800.0</v>
      </c>
      <c r="AK566" s="197" t="n">
        <v>831.7183227539062</v>
      </c>
      <c r="AL566" s="197" t="n">
        <v>6680.0</v>
      </c>
      <c r="AM566" s="197" t="n">
        <v>4263.78857421875</v>
      </c>
      <c r="AN566" s="197" t="n">
        <v>0.0</v>
      </c>
      <c r="AO566" s="197" t="n">
        <v>0.0</v>
      </c>
      <c r="AP566" s="197" t="n">
        <v>0.0</v>
      </c>
      <c r="AQ566" s="197" t="n">
        <v>323.6666564941406</v>
      </c>
      <c r="AR566" s="197" t="n">
        <v>1067.0</v>
      </c>
      <c r="AS566" s="197" t="n">
        <v>0.0</v>
      </c>
      <c r="AT566" s="197" t="n">
        <v>999999.0</v>
      </c>
      <c r="AU566" s="197" t="n">
        <v>0.0</v>
      </c>
      <c r="AV566" s="197" t="n">
        <v>999999.0</v>
      </c>
      <c r="AW566" s="197" t="n">
        <v>0.0</v>
      </c>
      <c r="AX566" s="197" t="n">
        <v>0.0</v>
      </c>
      <c r="AY566" s="197" t="n">
        <v>999999.0</v>
      </c>
      <c r="AZ566" s="197" t="n">
        <v>0.0</v>
      </c>
      <c r="BA566" s="197" t="n">
        <v>999999.0</v>
      </c>
      <c r="BB566" s="197" t="n">
        <v>0.0</v>
      </c>
      <c r="BC566" s="197" t="n">
        <v>0.0</v>
      </c>
      <c r="BD566" s="197" t="n">
        <v>0.0</v>
      </c>
      <c r="BE566" s="197" t="n">
        <v>0.0</v>
      </c>
      <c r="BF566" s="197" t="n">
        <v>999999.0</v>
      </c>
      <c r="BG566" s="197" t="n">
        <v>999999.0</v>
      </c>
      <c r="BH566" s="197" t="n">
        <v>999999.0</v>
      </c>
      <c r="BI566" s="197" t="n">
        <v>0.0</v>
      </c>
      <c r="BJ566" s="197" t="n">
        <v>999999.0</v>
      </c>
      <c r="BK566" s="197" t="n">
        <v>999999.0</v>
      </c>
      <c r="BL566" s="197" t="n">
        <v>999999.0</v>
      </c>
      <c r="BM566" s="197" t="n">
        <v>0.0</v>
      </c>
      <c r="BN566" s="197" t="n">
        <v>0.0</v>
      </c>
      <c r="BO566" s="197" t="n">
        <v>0.0</v>
      </c>
      <c r="BP566" s="197" t="n">
        <v>0.0</v>
      </c>
      <c r="BQ566" s="197" t="n">
        <v>999999.0</v>
      </c>
      <c r="BR566" s="197" t="n">
        <v>0.0</v>
      </c>
      <c r="BS566" s="197" t="n">
        <v>999999.0</v>
      </c>
      <c r="BT566" s="197" t="n">
        <v>0.0</v>
      </c>
      <c r="BU566" s="197" t="n">
        <v>265.02093505859375</v>
      </c>
      <c r="BV566" s="197" t="n">
        <v>340.40130615234375</v>
      </c>
      <c r="BW566" s="197" t="n">
        <v>99000.0</v>
      </c>
      <c r="BX566" s="197" t="n">
        <v>267.2110595703125</v>
      </c>
      <c r="BY566" s="197" t="n">
        <v>238.9511260986328</v>
      </c>
      <c r="BZ566" s="197" t="n">
        <v>99000.0</v>
      </c>
      <c r="CA566" s="197" t="n">
        <v>233.9778594970703</v>
      </c>
      <c r="CB566" s="197" t="n">
        <v>230.83338928222656</v>
      </c>
      <c r="CC566" s="197" t="n">
        <v>964.9122924804688</v>
      </c>
      <c r="CD566" s="197" t="n">
        <v>1319.556396484375</v>
      </c>
      <c r="CE566" s="197" t="n">
        <v>1023.4713745117188</v>
      </c>
      <c r="CF566" s="197" t="n">
        <v>15500.0</v>
      </c>
      <c r="CG566" s="197" t="n">
        <v>0.0</v>
      </c>
      <c r="CH566" s="197" t="n">
        <v>5354.95751953125</v>
      </c>
      <c r="CI566" s="197" t="n">
        <v>1605.2142333984375</v>
      </c>
      <c r="CJ566" s="197" t="n">
        <v>6960.17138671875</v>
      </c>
      <c r="CK566" s="197" t="n">
        <v>20000.0</v>
      </c>
      <c r="CL566" s="197" t="n">
        <v>20000.0</v>
      </c>
      <c r="CM566" s="197" t="n">
        <v>20000.0</v>
      </c>
      <c r="CN566" s="197" t="n">
        <v>20000.0</v>
      </c>
      <c r="CO566" s="197" t="n">
        <v>20000.0</v>
      </c>
      <c r="CP566" s="197" t="n">
        <v>20000.0</v>
      </c>
      <c r="CQ566" s="197" t="n">
        <v>20000.0</v>
      </c>
      <c r="CR566" s="197" t="n">
        <v>5000.0</v>
      </c>
      <c r="CS566" s="197" t="n">
        <v>18.0</v>
      </c>
      <c r="CT566" s="197" t="n">
        <v>18.0</v>
      </c>
      <c r="CU566" s="197" t="n">
        <v>531.2587890625</v>
      </c>
    </row>
    <row r="567" spans="2:99">
      <c r="B567" s="122" t="s">
        <v>968</v>
      </c>
      <c r="C567" s="197" t="n">
        <v>3370.0</v>
      </c>
      <c r="D567" s="197" t="n">
        <v>3141.0</v>
      </c>
      <c r="E567" s="197" t="n">
        <v>575.0</v>
      </c>
      <c r="F567" s="122" t="s">
        <v>968</v>
      </c>
      <c r="G567" s="197" t="n">
        <v>3230.1494140625</v>
      </c>
      <c r="H567" s="197" t="n">
        <v>2714.369384765625</v>
      </c>
      <c r="I567" s="197" t="n">
        <v>546.869140625</v>
      </c>
      <c r="J567" s="197" t="n">
        <v>511.860107421875</v>
      </c>
      <c r="K567" s="197" t="n">
        <v>1018.4667358398438</v>
      </c>
      <c r="L567" s="197" t="n">
        <v>4226.4765625</v>
      </c>
      <c r="M567" s="197" t="n">
        <v>4226.4765625</v>
      </c>
      <c r="N567" s="197" t="n">
        <v>5874.78515625</v>
      </c>
      <c r="O567" s="197" t="n">
        <v>5763.8876953125</v>
      </c>
      <c r="P567" s="197" t="n">
        <v>5874.78515625</v>
      </c>
      <c r="Q567" s="197" t="n">
        <v>12990.2265625</v>
      </c>
      <c r="R567" s="197" t="n">
        <v>2089.08203125</v>
      </c>
      <c r="S567" s="197" t="n">
        <v>0.0</v>
      </c>
      <c r="T567" s="197" t="n">
        <v>51.53854751586914</v>
      </c>
      <c r="U567" s="197" t="n">
        <v>-35.01827621459961</v>
      </c>
      <c r="V567" s="197" t="n">
        <v>0.0</v>
      </c>
      <c r="W567" s="197" t="n">
        <v>0.0</v>
      </c>
      <c r="X567" s="197" t="n">
        <v>0.0</v>
      </c>
      <c r="Y567" s="197" t="n">
        <v>0.0</v>
      </c>
      <c r="Z567" s="197" t="n">
        <v>4500.0</v>
      </c>
      <c r="AA567" s="197" t="n">
        <v>1.0</v>
      </c>
      <c r="AB567" s="197" t="n">
        <v>110.89733123779297</v>
      </c>
      <c r="AC567" s="197" t="n">
        <v>0.0</v>
      </c>
      <c r="AD567" s="197" t="n">
        <v>0.6499999761581421</v>
      </c>
      <c r="AE567" s="197" t="n">
        <v>10101.26171875</v>
      </c>
      <c r="AF567" s="197" t="n">
        <v>0.0</v>
      </c>
      <c r="AG567" s="197" t="n">
        <v>8.816080093383789</v>
      </c>
      <c r="AH567" s="197" t="n">
        <v>1489.8077392578125</v>
      </c>
      <c r="AI567" s="197" t="n">
        <v>0.0</v>
      </c>
      <c r="AJ567" s="197" t="n">
        <v>1626.21923828125</v>
      </c>
      <c r="AK567" s="197" t="n">
        <v>1652.0858154296875</v>
      </c>
      <c r="AL567" s="197" t="n">
        <v>7061.875</v>
      </c>
      <c r="AM567" s="197" t="n">
        <v>4226.4765625</v>
      </c>
      <c r="AN567" s="197" t="n">
        <v>0.0</v>
      </c>
      <c r="AO567" s="197" t="n">
        <v>0.0</v>
      </c>
      <c r="AP567" s="197" t="n">
        <v>0.0</v>
      </c>
      <c r="AQ567" s="197" t="n">
        <v>485.5</v>
      </c>
      <c r="AR567" s="197" t="n">
        <v>1067.0</v>
      </c>
      <c r="AS567" s="197" t="n">
        <v>0.0</v>
      </c>
      <c r="AT567" s="197" t="n">
        <v>999999.0</v>
      </c>
      <c r="AU567" s="197" t="n">
        <v>0.0</v>
      </c>
      <c r="AV567" s="197" t="n">
        <v>999999.0</v>
      </c>
      <c r="AW567" s="197" t="n">
        <v>0.0</v>
      </c>
      <c r="AX567" s="197" t="n">
        <v>0.0</v>
      </c>
      <c r="AY567" s="197" t="n">
        <v>999999.0</v>
      </c>
      <c r="AZ567" s="197" t="n">
        <v>0.0</v>
      </c>
      <c r="BA567" s="197" t="n">
        <v>999999.0</v>
      </c>
      <c r="BB567" s="197" t="n">
        <v>0.0</v>
      </c>
      <c r="BC567" s="197" t="n">
        <v>0.4129192531108856</v>
      </c>
      <c r="BD567" s="197" t="n">
        <v>0.42155057191848755</v>
      </c>
      <c r="BE567" s="197" t="n">
        <v>0.4343329071998596</v>
      </c>
      <c r="BF567" s="197" t="n">
        <v>9802.86328125</v>
      </c>
      <c r="BG567" s="197" t="n">
        <v>9754.9189453125</v>
      </c>
      <c r="BH567" s="197" t="n">
        <v>9659.708984375</v>
      </c>
      <c r="BI567" s="197" t="n">
        <v>0.0</v>
      </c>
      <c r="BJ567" s="197" t="n">
        <v>15193.6201171875</v>
      </c>
      <c r="BK567" s="197" t="n">
        <v>15258.3603515625</v>
      </c>
      <c r="BL567" s="197" t="n">
        <v>15330.0263671875</v>
      </c>
      <c r="BM567" s="197" t="n">
        <v>-7758.46240234375</v>
      </c>
      <c r="BN567" s="197" t="n">
        <v>-7724.80078125</v>
      </c>
      <c r="BO567" s="197" t="n">
        <v>-7478.23193359375</v>
      </c>
      <c r="BP567" s="197" t="n">
        <v>0.0</v>
      </c>
      <c r="BQ567" s="197" t="n">
        <v>999999.0</v>
      </c>
      <c r="BR567" s="197" t="n">
        <v>0.0</v>
      </c>
      <c r="BS567" s="197" t="n">
        <v>999999.0</v>
      </c>
      <c r="BT567" s="197" t="n">
        <v>0.0</v>
      </c>
      <c r="BU567" s="197" t="n">
        <v>332.8915100097656</v>
      </c>
      <c r="BV567" s="197" t="n">
        <v>264.3327331542969</v>
      </c>
      <c r="BW567" s="197" t="n">
        <v>99000.0</v>
      </c>
      <c r="BX567" s="197" t="n">
        <v>310.9466857910156</v>
      </c>
      <c r="BY567" s="197" t="n">
        <v>269.41033935546875</v>
      </c>
      <c r="BZ567" s="197" t="n">
        <v>99000.0</v>
      </c>
      <c r="CA567" s="197" t="n">
        <v>265.75787353515625</v>
      </c>
      <c r="CB567" s="197" t="n">
        <v>233.9643096923828</v>
      </c>
      <c r="CC567" s="197" t="n">
        <v>964.9122924804688</v>
      </c>
      <c r="CD567" s="197" t="n">
        <v>1692.798095703125</v>
      </c>
      <c r="CE567" s="197" t="n">
        <v>1348.1519775390625</v>
      </c>
      <c r="CF567" s="197" t="n">
        <v>15500.0</v>
      </c>
      <c r="CG567" s="197" t="n">
        <v>0.0</v>
      </c>
      <c r="CH567" s="197" t="n">
        <v>4500.0</v>
      </c>
      <c r="CI567" s="197" t="n">
        <v>3750.0</v>
      </c>
      <c r="CJ567" s="197" t="n">
        <v>8250.0</v>
      </c>
      <c r="CK567" s="197" t="n">
        <v>20000.0</v>
      </c>
      <c r="CL567" s="197" t="n">
        <v>20000.0</v>
      </c>
      <c r="CM567" s="197" t="n">
        <v>20000.0</v>
      </c>
      <c r="CN567" s="197" t="n">
        <v>20000.0</v>
      </c>
      <c r="CO567" s="197" t="n">
        <v>20000.0</v>
      </c>
      <c r="CP567" s="197" t="n">
        <v>20000.0</v>
      </c>
      <c r="CQ567" s="197" t="n">
        <v>20000.0</v>
      </c>
      <c r="CR567" s="197" t="n">
        <v>5000.0</v>
      </c>
      <c r="CS567" s="197" t="n">
        <v>14.0</v>
      </c>
      <c r="CT567" s="197" t="n">
        <v>14.0</v>
      </c>
      <c r="CU567" s="197" t="n">
        <v>522.2705078125</v>
      </c>
    </row>
    <row r="568" spans="2:99">
      <c r="B568" s="122" t="s">
        <v>969</v>
      </c>
      <c r="C568" s="197" t="n">
        <v>3792.0</v>
      </c>
      <c r="D568" s="197" t="n">
        <v>2922.0</v>
      </c>
      <c r="E568" s="197" t="n">
        <v>575.0</v>
      </c>
      <c r="F568" s="122" t="s">
        <v>969</v>
      </c>
      <c r="G568" s="197" t="n">
        <v>3479.91455078125</v>
      </c>
      <c r="H568" s="197" t="n">
        <v>2854.37890625</v>
      </c>
      <c r="I568" s="197" t="n">
        <v>575.0</v>
      </c>
      <c r="J568" s="197" t="n">
        <v>587.1724853515625</v>
      </c>
      <c r="K568" s="197" t="n">
        <v>955.7598266601562</v>
      </c>
      <c r="L568" s="197" t="n">
        <v>3471.05224609375</v>
      </c>
      <c r="M568" s="197" t="n">
        <v>3471.05224609375</v>
      </c>
      <c r="N568" s="197" t="n">
        <v>3471.05224609375</v>
      </c>
      <c r="O568" s="197" t="n">
        <v>3471.05224609375</v>
      </c>
      <c r="P568" s="197" t="n">
        <v>3471.05224609375</v>
      </c>
      <c r="Q568" s="197" t="n">
        <v>22294.134765625</v>
      </c>
      <c r="R568" s="197" t="n">
        <v>2340.629638671875</v>
      </c>
      <c r="S568" s="197" t="n">
        <v>0.0</v>
      </c>
      <c r="T568" s="197" t="n">
        <v>16.56049346923828</v>
      </c>
      <c r="U568" s="197" t="n">
        <v>1784.9775390625</v>
      </c>
      <c r="V568" s="197" t="n">
        <v>14905.33203125</v>
      </c>
      <c r="W568" s="197" t="n">
        <v>8464.0654296875</v>
      </c>
      <c r="X568" s="197" t="n">
        <v>6441.26611328125</v>
      </c>
      <c r="Y568" s="197" t="n">
        <v>0.0</v>
      </c>
      <c r="Z568" s="197" t="n">
        <v>6000.0</v>
      </c>
      <c r="AA568" s="197" t="n">
        <v>1.0</v>
      </c>
      <c r="AB568" s="197" t="n">
        <v>0.0</v>
      </c>
      <c r="AC568" s="197" t="n">
        <v>0.0</v>
      </c>
      <c r="AD568" s="197" t="n">
        <v>0.6499999761581421</v>
      </c>
      <c r="AE568" s="197" t="n">
        <v>17351.345703125</v>
      </c>
      <c r="AF568" s="197" t="n">
        <v>4256.7548828125</v>
      </c>
      <c r="AG568" s="197" t="n">
        <v>0.0</v>
      </c>
      <c r="AH568" s="197" t="n">
        <v>1684.6239013671875</v>
      </c>
      <c r="AI568" s="197" t="n">
        <v>216.32611083984375</v>
      </c>
      <c r="AJ568" s="197" t="n">
        <v>0.0</v>
      </c>
      <c r="AK568" s="197" t="n">
        <v>377.8704833984375</v>
      </c>
      <c r="AL568" s="197" t="n">
        <v>7460.2099609375</v>
      </c>
      <c r="AM568" s="197" t="n">
        <v>4231.30126953125</v>
      </c>
      <c r="AN568" s="197" t="n">
        <v>0.0</v>
      </c>
      <c r="AO568" s="197" t="n">
        <v>0.0</v>
      </c>
      <c r="AP568" s="197" t="n">
        <v>0.0</v>
      </c>
      <c r="AQ568" s="197" t="n">
        <v>647.3333129882812</v>
      </c>
      <c r="AR568" s="197" t="n">
        <v>711.3333129882812</v>
      </c>
      <c r="AS568" s="197" t="n">
        <v>0.0</v>
      </c>
      <c r="AT568" s="197" t="n">
        <v>999999.0</v>
      </c>
      <c r="AU568" s="197" t="n">
        <v>0.0</v>
      </c>
      <c r="AV568" s="197" t="n">
        <v>999999.0</v>
      </c>
      <c r="AW568" s="197" t="n">
        <v>0.0</v>
      </c>
      <c r="AX568" s="197" t="n">
        <v>0.0</v>
      </c>
      <c r="AY568" s="197" t="n">
        <v>999999.0</v>
      </c>
      <c r="AZ568" s="197" t="n">
        <v>0.0</v>
      </c>
      <c r="BA568" s="197" t="n">
        <v>999999.0</v>
      </c>
      <c r="BB568" s="197" t="n">
        <v>0.0</v>
      </c>
      <c r="BC568" s="197" t="n">
        <v>0.4502273499965668</v>
      </c>
      <c r="BD568" s="197" t="n">
        <v>0.46145668625831604</v>
      </c>
      <c r="BE568" s="197" t="n">
        <v>0.48111391067504883</v>
      </c>
      <c r="BF568" s="197" t="n">
        <v>6591.40625</v>
      </c>
      <c r="BG568" s="197" t="n">
        <v>6521.578125</v>
      </c>
      <c r="BH568" s="197" t="n">
        <v>6318.44775390625</v>
      </c>
      <c r="BI568" s="197" t="n">
        <v>0.0</v>
      </c>
      <c r="BJ568" s="197" t="n">
        <v>17163.609375</v>
      </c>
      <c r="BK568" s="197" t="n">
        <v>17357.466796875</v>
      </c>
      <c r="BL568" s="197" t="n">
        <v>17615.92578125</v>
      </c>
      <c r="BM568" s="197" t="n">
        <v>-686.734619140625</v>
      </c>
      <c r="BN568" s="197" t="n">
        <v>-283.0762939453125</v>
      </c>
      <c r="BO568" s="197" t="n">
        <v>118.45865631103516</v>
      </c>
      <c r="BP568" s="197" t="n">
        <v>1.2546799182891846</v>
      </c>
      <c r="BQ568" s="197" t="n">
        <v>4524.0205078125</v>
      </c>
      <c r="BR568" s="197" t="n">
        <v>0.0</v>
      </c>
      <c r="BS568" s="197" t="n">
        <v>999999.0</v>
      </c>
      <c r="BT568" s="197" t="n">
        <v>0.0</v>
      </c>
      <c r="BU568" s="197" t="n">
        <v>918.348388671875</v>
      </c>
      <c r="BV568" s="197" t="n">
        <v>338.6439208984375</v>
      </c>
      <c r="BW568" s="197" t="n">
        <v>99000.0</v>
      </c>
      <c r="BX568" s="197" t="n">
        <v>589.3370971679688</v>
      </c>
      <c r="BY568" s="197" t="n">
        <v>314.7773742675781</v>
      </c>
      <c r="BZ568" s="197" t="n">
        <v>99000.0</v>
      </c>
      <c r="CA568" s="197" t="n">
        <v>317.3113708496094</v>
      </c>
      <c r="CB568" s="197" t="n">
        <v>267.2551574707031</v>
      </c>
      <c r="CC568" s="197" t="n">
        <v>964.9122924804688</v>
      </c>
      <c r="CD568" s="197" t="n">
        <v>3300.57177734375</v>
      </c>
      <c r="CE568" s="197" t="n">
        <v>1723.828125</v>
      </c>
      <c r="CF568" s="197" t="n">
        <v>12500.0</v>
      </c>
      <c r="CG568" s="197" t="n">
        <v>0.0</v>
      </c>
      <c r="CH568" s="197" t="n">
        <v>672.8480834960938</v>
      </c>
      <c r="CI568" s="197" t="n">
        <v>3000.0</v>
      </c>
      <c r="CJ568" s="197" t="n">
        <v>3672.84814453125</v>
      </c>
      <c r="CK568" s="197" t="n">
        <v>20000.0</v>
      </c>
      <c r="CL568" s="197" t="n">
        <v>20000.0</v>
      </c>
      <c r="CM568" s="197" t="n">
        <v>20000.0</v>
      </c>
      <c r="CN568" s="197" t="n">
        <v>20000.0</v>
      </c>
      <c r="CO568" s="197" t="n">
        <v>20000.0</v>
      </c>
      <c r="CP568" s="197" t="n">
        <v>20000.0</v>
      </c>
      <c r="CQ568" s="197" t="n">
        <v>20000.0</v>
      </c>
      <c r="CR568" s="197" t="n">
        <v>5000.0</v>
      </c>
      <c r="CS568" s="197" t="n">
        <v>0.0</v>
      </c>
      <c r="CT568" s="197" t="n">
        <v>0.0</v>
      </c>
      <c r="CU568" s="197" t="n">
        <v>585.1574096679688</v>
      </c>
    </row>
    <row r="569" spans="2:99">
      <c r="B569" s="122" t="s">
        <v>970</v>
      </c>
      <c r="C569" s="197" t="n">
        <v>3654.0</v>
      </c>
      <c r="D569" s="197" t="n">
        <v>2962.0</v>
      </c>
      <c r="E569" s="197" t="n">
        <v>554.0</v>
      </c>
      <c r="F569" s="122" t="s">
        <v>970</v>
      </c>
      <c r="G569" s="197" t="n">
        <v>3654.0</v>
      </c>
      <c r="H569" s="197" t="n">
        <v>2962.0</v>
      </c>
      <c r="I569" s="197" t="n">
        <v>554.0</v>
      </c>
      <c r="J569" s="197" t="n">
        <v>556.5382690429688</v>
      </c>
      <c r="K569" s="197" t="n">
        <v>806.1890258789062</v>
      </c>
      <c r="L569" s="197" t="n">
        <v>2277.863037109375</v>
      </c>
      <c r="M569" s="197" t="n">
        <v>2277.863037109375</v>
      </c>
      <c r="N569" s="197" t="n">
        <v>2277.863037109375</v>
      </c>
      <c r="O569" s="197" t="n">
        <v>2277.863037109375</v>
      </c>
      <c r="P569" s="197" t="n">
        <v>2277.863037109375</v>
      </c>
      <c r="Q569" s="197" t="n">
        <v>49345.37109375</v>
      </c>
      <c r="R569" s="197" t="n">
        <v>2473.9794921875</v>
      </c>
      <c r="S569" s="197" t="n">
        <v>0.0</v>
      </c>
      <c r="T569" s="197" t="n">
        <v>18.029159545898438</v>
      </c>
      <c r="U569" s="197" t="n">
        <v>8683.083984375</v>
      </c>
      <c r="V569" s="197" t="n">
        <v>49036.69140625</v>
      </c>
      <c r="W569" s="197" t="n">
        <v>175.77902221679688</v>
      </c>
      <c r="X569" s="197" t="n">
        <v>0.0</v>
      </c>
      <c r="Y569" s="197" t="n">
        <v>0.0</v>
      </c>
      <c r="Z569" s="197" t="n">
        <v>8284.482421875</v>
      </c>
      <c r="AA569" s="197" t="n">
        <v>1.0</v>
      </c>
      <c r="AB569" s="197" t="n">
        <v>0.0</v>
      </c>
      <c r="AC569" s="197" t="n">
        <v>0.0</v>
      </c>
      <c r="AD569" s="197" t="n">
        <v>0.3499999940395355</v>
      </c>
      <c r="AE569" s="197" t="n">
        <v>21641.00390625</v>
      </c>
      <c r="AF569" s="197" t="n">
        <v>10713.4775390625</v>
      </c>
      <c r="AG569" s="197" t="n">
        <v>12893.4296875</v>
      </c>
      <c r="AH569" s="197" t="n">
        <v>6302.17431640625</v>
      </c>
      <c r="AI569" s="197" t="n">
        <v>5059.12548828125</v>
      </c>
      <c r="AJ569" s="197" t="n">
        <v>8871.81640625</v>
      </c>
      <c r="AK569" s="197" t="n">
        <v>9174.21875</v>
      </c>
      <c r="AL569" s="197" t="n">
        <v>7476.22314453125</v>
      </c>
      <c r="AM569" s="197" t="n">
        <v>4251.4248046875</v>
      </c>
      <c r="AN569" s="197" t="n">
        <v>0.0</v>
      </c>
      <c r="AO569" s="197" t="n">
        <v>0.0</v>
      </c>
      <c r="AP569" s="197" t="n">
        <v>0.0</v>
      </c>
      <c r="AQ569" s="197" t="n">
        <v>809.1666870117188</v>
      </c>
      <c r="AR569" s="197" t="n">
        <v>863.629150390625</v>
      </c>
      <c r="AS569" s="197" t="n">
        <v>0.0</v>
      </c>
      <c r="AT569" s="197" t="n">
        <v>999999.0</v>
      </c>
      <c r="AU569" s="197" t="n">
        <v>0.0</v>
      </c>
      <c r="AV569" s="197" t="n">
        <v>999999.0</v>
      </c>
      <c r="AW569" s="197" t="n">
        <v>0.0</v>
      </c>
      <c r="AX569" s="197" t="n">
        <v>0.0</v>
      </c>
      <c r="AY569" s="197" t="n">
        <v>999999.0</v>
      </c>
      <c r="AZ569" s="197" t="n">
        <v>0.0</v>
      </c>
      <c r="BA569" s="197" t="n">
        <v>999999.0</v>
      </c>
      <c r="BB569" s="197" t="n">
        <v>0.0</v>
      </c>
      <c r="BC569" s="197" t="n">
        <v>0.0</v>
      </c>
      <c r="BD569" s="197" t="n">
        <v>0.0</v>
      </c>
      <c r="BE569" s="197" t="n">
        <v>0.0</v>
      </c>
      <c r="BF569" s="197" t="n">
        <v>999999.0</v>
      </c>
      <c r="BG569" s="197" t="n">
        <v>999999.0</v>
      </c>
      <c r="BH569" s="197" t="n">
        <v>999999.0</v>
      </c>
      <c r="BI569" s="197" t="n">
        <v>0.0</v>
      </c>
      <c r="BJ569" s="197" t="n">
        <v>999999.0</v>
      </c>
      <c r="BK569" s="197" t="n">
        <v>999999.0</v>
      </c>
      <c r="BL569" s="197" t="n">
        <v>999999.0</v>
      </c>
      <c r="BM569" s="197" t="n">
        <v>0.0</v>
      </c>
      <c r="BN569" s="197" t="n">
        <v>0.0</v>
      </c>
      <c r="BO569" s="197" t="n">
        <v>0.0</v>
      </c>
      <c r="BP569" s="197" t="n">
        <v>1.2358635663986206</v>
      </c>
      <c r="BQ569" s="197" t="n">
        <v>6872.71923828125</v>
      </c>
      <c r="BR569" s="197" t="n">
        <v>0.0</v>
      </c>
      <c r="BS569" s="197" t="n">
        <v>999999.0</v>
      </c>
      <c r="BT569" s="197" t="n">
        <v>0.0</v>
      </c>
      <c r="BU569" s="197" t="n">
        <v>541.6990356445312</v>
      </c>
      <c r="BV569" s="197" t="n">
        <v>960.3134155273438</v>
      </c>
      <c r="BW569" s="197" t="n">
        <v>99000.0</v>
      </c>
      <c r="BX569" s="197" t="n">
        <v>331.7969970703125</v>
      </c>
      <c r="BY569" s="197" t="n">
        <v>607.1495361328125</v>
      </c>
      <c r="BZ569" s="197" t="n">
        <v>99000.0</v>
      </c>
      <c r="CA569" s="197" t="n">
        <v>485.1060485839844</v>
      </c>
      <c r="CB569" s="197" t="n">
        <v>324.6961364746094</v>
      </c>
      <c r="CC569" s="197" t="n">
        <v>631.5789184570312</v>
      </c>
      <c r="CD569" s="197" t="n">
        <v>1421.90087890625</v>
      </c>
      <c r="CE569" s="197" t="n">
        <v>3402.42041015625</v>
      </c>
      <c r="CF569" s="197" t="n">
        <v>8000.0</v>
      </c>
      <c r="CG569" s="197" t="n">
        <v>0.0</v>
      </c>
      <c r="CH569" s="197" t="n">
        <v>4250.0</v>
      </c>
      <c r="CI569" s="197" t="n">
        <v>2500.0</v>
      </c>
      <c r="CJ569" s="197" t="n">
        <v>6750.0</v>
      </c>
      <c r="CK569" s="197" t="n">
        <v>20000.0</v>
      </c>
      <c r="CL569" s="197" t="n">
        <v>20000.0</v>
      </c>
      <c r="CM569" s="197" t="n">
        <v>20000.0</v>
      </c>
      <c r="CN569" s="197" t="n">
        <v>20000.0</v>
      </c>
      <c r="CO569" s="197" t="n">
        <v>20000.0</v>
      </c>
      <c r="CP569" s="197" t="n">
        <v>20000.0</v>
      </c>
      <c r="CQ569" s="197" t="n">
        <v>20000.0</v>
      </c>
      <c r="CR569" s="197" t="n">
        <v>5000.0</v>
      </c>
      <c r="CS569" s="197" t="n">
        <v>0.0</v>
      </c>
      <c r="CT569" s="197" t="n">
        <v>0.0</v>
      </c>
      <c r="CU569" s="197" t="n">
        <v>1236.98974609375</v>
      </c>
    </row>
    <row r="570" spans="2:99">
      <c r="B570" s="122" t="s">
        <v>971</v>
      </c>
      <c r="C570" s="197" t="n">
        <v>4248.0</v>
      </c>
      <c r="D570" s="197" t="n">
        <v>3036.0</v>
      </c>
      <c r="E570" s="197" t="n">
        <v>650.0</v>
      </c>
      <c r="F570" s="122" t="s">
        <v>971</v>
      </c>
      <c r="G570" s="197" t="n">
        <v>4248.0</v>
      </c>
      <c r="H570" s="197" t="n">
        <v>3036.0</v>
      </c>
      <c r="I570" s="197" t="n">
        <v>650.0</v>
      </c>
      <c r="J570" s="197" t="n">
        <v>636.4702758789062</v>
      </c>
      <c r="K570" s="197" t="n">
        <v>713.0017700195312</v>
      </c>
      <c r="L570" s="197" t="n">
        <v>3342.51171875</v>
      </c>
      <c r="M570" s="197" t="n">
        <v>3342.51171875</v>
      </c>
      <c r="N570" s="197" t="n">
        <v>3342.51171875</v>
      </c>
      <c r="O570" s="197" t="n">
        <v>3342.51171875</v>
      </c>
      <c r="P570" s="197" t="n">
        <v>3342.51171875</v>
      </c>
      <c r="Q570" s="197" t="n">
        <v>32528.880859375</v>
      </c>
      <c r="R570" s="197" t="n">
        <v>2382.0478515625</v>
      </c>
      <c r="S570" s="197" t="n">
        <v>0.0</v>
      </c>
      <c r="T570" s="197" t="n">
        <v>15.429701805114746</v>
      </c>
      <c r="U570" s="197" t="n">
        <v>-90.56988525390625</v>
      </c>
      <c r="V570" s="197" t="n">
        <v>14818.5419921875</v>
      </c>
      <c r="W570" s="197" t="n">
        <v>4366.44189453125</v>
      </c>
      <c r="X570" s="197" t="n">
        <v>10452.099609375</v>
      </c>
      <c r="Y570" s="197" t="n">
        <v>0.0</v>
      </c>
      <c r="Z570" s="197" t="n">
        <v>14157.2578125</v>
      </c>
      <c r="AA570" s="197" t="n">
        <v>1.0</v>
      </c>
      <c r="AB570" s="197" t="n">
        <v>0.0</v>
      </c>
      <c r="AC570" s="197" t="n">
        <v>0.0</v>
      </c>
      <c r="AD570" s="197" t="n">
        <v>0.3499999940395355</v>
      </c>
      <c r="AE570" s="197" t="n">
        <v>12600.1103515625</v>
      </c>
      <c r="AF570" s="197" t="n">
        <v>8422.68359375</v>
      </c>
      <c r="AG570" s="197" t="n">
        <v>63.6898307800293</v>
      </c>
      <c r="AH570" s="197" t="n">
        <v>2053.6572265625</v>
      </c>
      <c r="AI570" s="197" t="n">
        <v>816.596435546875</v>
      </c>
      <c r="AJ570" s="197" t="n">
        <v>4996.86376953125</v>
      </c>
      <c r="AK570" s="197" t="n">
        <v>5278.0</v>
      </c>
      <c r="AL570" s="197" t="n">
        <v>7064.201171875</v>
      </c>
      <c r="AM570" s="197" t="n">
        <v>4249.212890625</v>
      </c>
      <c r="AN570" s="197" t="n">
        <v>0.0</v>
      </c>
      <c r="AO570" s="197" t="n">
        <v>0.0</v>
      </c>
      <c r="AP570" s="197" t="n">
        <v>0.0</v>
      </c>
      <c r="AQ570" s="197" t="n">
        <v>277.58026123046875</v>
      </c>
      <c r="AR570" s="197" t="n">
        <v>802.3740844726562</v>
      </c>
      <c r="AS570" s="197" t="n">
        <v>0.0</v>
      </c>
      <c r="AT570" s="197" t="n">
        <v>999999.0</v>
      </c>
      <c r="AU570" s="197" t="n">
        <v>0.0</v>
      </c>
      <c r="AV570" s="197" t="n">
        <v>999999.0</v>
      </c>
      <c r="AW570" s="197" t="n">
        <v>0.0</v>
      </c>
      <c r="AX570" s="197" t="n">
        <v>0.0</v>
      </c>
      <c r="AY570" s="197" t="n">
        <v>999999.0</v>
      </c>
      <c r="AZ570" s="197" t="n">
        <v>0.0</v>
      </c>
      <c r="BA570" s="197" t="n">
        <v>999999.0</v>
      </c>
      <c r="BB570" s="197" t="n">
        <v>0.0</v>
      </c>
      <c r="BC570" s="197" t="n">
        <v>0.0</v>
      </c>
      <c r="BD570" s="197" t="n">
        <v>0.0</v>
      </c>
      <c r="BE570" s="197" t="n">
        <v>0.0</v>
      </c>
      <c r="BF570" s="197" t="n">
        <v>999999.0</v>
      </c>
      <c r="BG570" s="197" t="n">
        <v>999999.0</v>
      </c>
      <c r="BH570" s="197" t="n">
        <v>999999.0</v>
      </c>
      <c r="BI570" s="197" t="n">
        <v>0.0</v>
      </c>
      <c r="BJ570" s="197" t="n">
        <v>999999.0</v>
      </c>
      <c r="BK570" s="197" t="n">
        <v>999999.0</v>
      </c>
      <c r="BL570" s="197" t="n">
        <v>999999.0</v>
      </c>
      <c r="BM570" s="197" t="n">
        <v>0.0</v>
      </c>
      <c r="BN570" s="197" t="n">
        <v>0.0</v>
      </c>
      <c r="BO570" s="197" t="n">
        <v>0.0</v>
      </c>
      <c r="BP570" s="197" t="n">
        <v>0.0</v>
      </c>
      <c r="BQ570" s="197" t="n">
        <v>999999.0</v>
      </c>
      <c r="BR570" s="197" t="n">
        <v>0.0</v>
      </c>
      <c r="BS570" s="197" t="n">
        <v>999999.0</v>
      </c>
      <c r="BT570" s="197" t="n">
        <v>0.0</v>
      </c>
      <c r="BU570" s="197" t="n">
        <v>230.76380920410156</v>
      </c>
      <c r="BV570" s="197" t="n">
        <v>548.5780029296875</v>
      </c>
      <c r="BW570" s="197" t="n">
        <v>99000.0</v>
      </c>
      <c r="BX570" s="197" t="n">
        <v>180.06948852539062</v>
      </c>
      <c r="BY570" s="197" t="n">
        <v>331.88848876953125</v>
      </c>
      <c r="BZ570" s="197" t="n">
        <v>99000.0</v>
      </c>
      <c r="CA570" s="197" t="n">
        <v>348.0437316894531</v>
      </c>
      <c r="CB570" s="197" t="n">
        <v>493.8852844238281</v>
      </c>
      <c r="CC570" s="197" t="n">
        <v>631.5789184570312</v>
      </c>
      <c r="CD570" s="197" t="n">
        <v>227.88214111328125</v>
      </c>
      <c r="CE570" s="197" t="n">
        <v>1434.213134765625</v>
      </c>
      <c r="CF570" s="197" t="n">
        <v>8000.0</v>
      </c>
      <c r="CG570" s="197" t="n">
        <v>0.0</v>
      </c>
      <c r="CH570" s="197" t="n">
        <v>4143.80615234375</v>
      </c>
      <c r="CI570" s="197" t="n">
        <v>800.0</v>
      </c>
      <c r="CJ570" s="197" t="n">
        <v>4943.80615234375</v>
      </c>
      <c r="CK570" s="197" t="n">
        <v>20000.0</v>
      </c>
      <c r="CL570" s="197" t="n">
        <v>20000.0</v>
      </c>
      <c r="CM570" s="197" t="n">
        <v>20000.0</v>
      </c>
      <c r="CN570" s="197" t="n">
        <v>20000.0</v>
      </c>
      <c r="CO570" s="197" t="n">
        <v>20000.0</v>
      </c>
      <c r="CP570" s="197" t="n">
        <v>20000.0</v>
      </c>
      <c r="CQ570" s="197" t="n">
        <v>20000.0</v>
      </c>
      <c r="CR570" s="197" t="n">
        <v>4500.0</v>
      </c>
      <c r="CS570" s="197" t="n">
        <v>0.0</v>
      </c>
      <c r="CT570" s="197" t="n">
        <v>0.0</v>
      </c>
      <c r="CU570" s="197" t="n">
        <v>1191.02392578125</v>
      </c>
    </row>
    <row r="571" spans="2:99">
      <c r="B571" s="122" t="s">
        <v>972</v>
      </c>
      <c r="C571" s="197" t="n">
        <v>4552.0</v>
      </c>
      <c r="D571" s="197" t="n">
        <v>3459.0</v>
      </c>
      <c r="E571" s="197" t="n">
        <v>800.0</v>
      </c>
      <c r="F571" s="122" t="s">
        <v>972</v>
      </c>
      <c r="G571" s="197" t="n">
        <v>4452.96044921875</v>
      </c>
      <c r="H571" s="197" t="n">
        <v>3309.385009765625</v>
      </c>
      <c r="I571" s="197" t="n">
        <v>757.3651733398438</v>
      </c>
      <c r="J571" s="197" t="n">
        <v>548.699951171875</v>
      </c>
      <c r="K571" s="197" t="n">
        <v>547.197265625</v>
      </c>
      <c r="L571" s="197" t="n">
        <v>1114.7833251953125</v>
      </c>
      <c r="M571" s="197" t="n">
        <v>1114.7833251953125</v>
      </c>
      <c r="N571" s="197" t="n">
        <v>1114.7833251953125</v>
      </c>
      <c r="O571" s="197" t="n">
        <v>1114.7833251953125</v>
      </c>
      <c r="P571" s="197" t="n">
        <v>1114.7833251953125</v>
      </c>
      <c r="Q571" s="197" t="n">
        <v>10740.18359375</v>
      </c>
      <c r="R571" s="197" t="n">
        <v>4459.13330078125</v>
      </c>
      <c r="S571" s="197" t="n">
        <v>0.0</v>
      </c>
      <c r="T571" s="197" t="n">
        <v>0.0</v>
      </c>
      <c r="U571" s="197" t="n">
        <v>-57.51179504394531</v>
      </c>
      <c r="V571" s="197" t="n">
        <v>1500.2978515625</v>
      </c>
      <c r="W571" s="197" t="n">
        <v>1111.1622314453125</v>
      </c>
      <c r="X571" s="197" t="n">
        <v>363.3927307128906</v>
      </c>
      <c r="Y571" s="197" t="n">
        <v>25.74287223815918</v>
      </c>
      <c r="Z571" s="197" t="n">
        <v>10425.0</v>
      </c>
      <c r="AA571" s="197" t="n">
        <v>1.0</v>
      </c>
      <c r="AB571" s="197" t="n">
        <v>0.0</v>
      </c>
      <c r="AC571" s="197" t="n">
        <v>0.0</v>
      </c>
      <c r="AD571" s="197" t="n">
        <v>0.3499999940395355</v>
      </c>
      <c r="AE571" s="197" t="n">
        <v>5646.75048828125</v>
      </c>
      <c r="AF571" s="197" t="n">
        <v>0.0</v>
      </c>
      <c r="AG571" s="197" t="n">
        <v>618.8882446289062</v>
      </c>
      <c r="AH571" s="197" t="n">
        <v>1077.6297607421875</v>
      </c>
      <c r="AI571" s="197" t="n">
        <v>0.0</v>
      </c>
      <c r="AJ571" s="197" t="n">
        <v>0.0</v>
      </c>
      <c r="AK571" s="197" t="n">
        <v>95.54375457763672</v>
      </c>
      <c r="AL571" s="197" t="n">
        <v>6680.0</v>
      </c>
      <c r="AM571" s="197" t="n">
        <v>4377.4296875</v>
      </c>
      <c r="AN571" s="197" t="n">
        <v>2229.566650390625</v>
      </c>
      <c r="AO571" s="197" t="n">
        <v>1114.7833251953125</v>
      </c>
      <c r="AP571" s="197" t="n">
        <v>1114.7833251953125</v>
      </c>
      <c r="AQ571" s="197" t="n">
        <v>339.1076965332031</v>
      </c>
      <c r="AR571" s="197" t="n">
        <v>510.9044494628906</v>
      </c>
      <c r="AS571" s="197" t="n">
        <v>1.564239740371704</v>
      </c>
      <c r="AT571" s="197" t="n">
        <v>1423.23095703125</v>
      </c>
      <c r="AU571" s="197" t="n">
        <v>0.0</v>
      </c>
      <c r="AV571" s="197" t="n">
        <v>999999.0</v>
      </c>
      <c r="AW571" s="197" t="n">
        <v>0.0</v>
      </c>
      <c r="AX571" s="197" t="n">
        <v>1.733627438545227</v>
      </c>
      <c r="AY571" s="197" t="n">
        <v>4844.39013671875</v>
      </c>
      <c r="AZ571" s="197" t="n">
        <v>0.0</v>
      </c>
      <c r="BA571" s="197" t="n">
        <v>24028.41015625</v>
      </c>
      <c r="BB571" s="197" t="n">
        <v>-312.6220703125</v>
      </c>
      <c r="BC571" s="197" t="n">
        <v>0.0</v>
      </c>
      <c r="BD571" s="197" t="n">
        <v>0.0</v>
      </c>
      <c r="BE571" s="197" t="n">
        <v>0.0</v>
      </c>
      <c r="BF571" s="197" t="n">
        <v>999999.0</v>
      </c>
      <c r="BG571" s="197" t="n">
        <v>999999.0</v>
      </c>
      <c r="BH571" s="197" t="n">
        <v>999999.0</v>
      </c>
      <c r="BI571" s="197" t="n">
        <v>0.0</v>
      </c>
      <c r="BJ571" s="197" t="n">
        <v>999999.0</v>
      </c>
      <c r="BK571" s="197" t="n">
        <v>999999.0</v>
      </c>
      <c r="BL571" s="197" t="n">
        <v>999999.0</v>
      </c>
      <c r="BM571" s="197" t="n">
        <v>0.0</v>
      </c>
      <c r="BN571" s="197" t="n">
        <v>0.0</v>
      </c>
      <c r="BO571" s="197" t="n">
        <v>0.0</v>
      </c>
      <c r="BP571" s="197" t="n">
        <v>0.0</v>
      </c>
      <c r="BQ571" s="197" t="n">
        <v>999999.0</v>
      </c>
      <c r="BR571" s="197" t="n">
        <v>0.0</v>
      </c>
      <c r="BS571" s="197" t="n">
        <v>999999.0</v>
      </c>
      <c r="BT571" s="197" t="n">
        <v>0.0</v>
      </c>
      <c r="BU571" s="197" t="n">
        <v>232.39732360839844</v>
      </c>
      <c r="BV571" s="197" t="n">
        <v>230.66329956054688</v>
      </c>
      <c r="BW571" s="197" t="n">
        <v>450.0</v>
      </c>
      <c r="BX571" s="197" t="n">
        <v>168.1361541748047</v>
      </c>
      <c r="BY571" s="197" t="n">
        <v>179.6504364013672</v>
      </c>
      <c r="BZ571" s="197" t="n">
        <v>450.0</v>
      </c>
      <c r="CA571" s="197" t="n">
        <v>268.2360534667969</v>
      </c>
      <c r="CB571" s="197" t="n">
        <v>349.7549133300781</v>
      </c>
      <c r="CC571" s="197" t="n">
        <v>631.5789184570312</v>
      </c>
      <c r="CD571" s="197" t="n">
        <v>210.70762634277344</v>
      </c>
      <c r="CE571" s="197" t="n">
        <v>220.7941131591797</v>
      </c>
      <c r="CF571" s="197" t="n">
        <v>11000.0</v>
      </c>
      <c r="CG571" s="197" t="n">
        <v>0.0</v>
      </c>
      <c r="CH571" s="197" t="n">
        <v>300.0</v>
      </c>
      <c r="CI571" s="197" t="n">
        <v>800.0</v>
      </c>
      <c r="CJ571" s="197" t="n">
        <v>1100.0</v>
      </c>
      <c r="CK571" s="197" t="n">
        <v>20000.0</v>
      </c>
      <c r="CL571" s="197" t="n">
        <v>1714.7833251953125</v>
      </c>
      <c r="CM571" s="197" t="n">
        <v>20000.0</v>
      </c>
      <c r="CN571" s="197" t="n">
        <v>20000.0</v>
      </c>
      <c r="CO571" s="197" t="n">
        <v>20000.0</v>
      </c>
      <c r="CP571" s="197" t="n">
        <v>20000.0</v>
      </c>
      <c r="CQ571" s="197" t="n">
        <v>20000.0</v>
      </c>
      <c r="CR571" s="197" t="n">
        <v>5000.0</v>
      </c>
      <c r="CS571" s="197" t="n">
        <v>0.0</v>
      </c>
      <c r="CT571" s="197" t="n">
        <v>0.0</v>
      </c>
      <c r="CU571" s="197" t="n">
        <v>2229.566650390625</v>
      </c>
    </row>
    <row r="572" spans="2:99">
      <c r="B572" s="122" t="s">
        <v>973</v>
      </c>
      <c r="C572" s="197" t="n">
        <v>4552.0</v>
      </c>
      <c r="D572" s="197" t="n">
        <v>3538.0</v>
      </c>
      <c r="E572" s="197" t="n">
        <v>975.0</v>
      </c>
      <c r="F572" s="122" t="s">
        <v>973</v>
      </c>
      <c r="G572" s="197" t="n">
        <v>4282.4951171875</v>
      </c>
      <c r="H572" s="197" t="n">
        <v>3402.8193359375</v>
      </c>
      <c r="I572" s="197" t="n">
        <v>835.3621215820312</v>
      </c>
      <c r="J572" s="197" t="n">
        <v>383.2184753417969</v>
      </c>
      <c r="K572" s="197" t="n">
        <v>340.595703125</v>
      </c>
      <c r="L572" s="197" t="n">
        <v>956.7132568359375</v>
      </c>
      <c r="M572" s="197" t="n">
        <v>956.7132568359375</v>
      </c>
      <c r="N572" s="197" t="n">
        <v>956.7132568359375</v>
      </c>
      <c r="O572" s="197" t="n">
        <v>536.720458984375</v>
      </c>
      <c r="P572" s="197" t="n">
        <v>956.7132568359375</v>
      </c>
      <c r="Q572" s="197" t="n">
        <v>9754.41796875</v>
      </c>
      <c r="R572" s="197" t="n">
        <v>3826.85302734375</v>
      </c>
      <c r="S572" s="197" t="n">
        <v>0.0</v>
      </c>
      <c r="T572" s="197" t="n">
        <v>0.0</v>
      </c>
      <c r="U572" s="197" t="n">
        <v>-100.98844146728516</v>
      </c>
      <c r="V572" s="197" t="n">
        <v>5435.0869140625</v>
      </c>
      <c r="W572" s="197" t="n">
        <v>2417.430419921875</v>
      </c>
      <c r="X572" s="197" t="n">
        <v>0.0</v>
      </c>
      <c r="Y572" s="197" t="n">
        <v>0.0</v>
      </c>
      <c r="Z572" s="197" t="n">
        <v>4058.4677734375</v>
      </c>
      <c r="AA572" s="197" t="n">
        <v>1.0</v>
      </c>
      <c r="AB572" s="197" t="n">
        <v>419.9927673339844</v>
      </c>
      <c r="AC572" s="197" t="n">
        <v>0.0</v>
      </c>
      <c r="AD572" s="197" t="n">
        <v>0.3499999940395355</v>
      </c>
      <c r="AE572" s="197" t="n">
        <v>4938.47021484375</v>
      </c>
      <c r="AF572" s="197" t="n">
        <v>0.0</v>
      </c>
      <c r="AG572" s="197" t="n">
        <v>5256.10205078125</v>
      </c>
      <c r="AH572" s="197" t="n">
        <v>1045.8253173828125</v>
      </c>
      <c r="AI572" s="197" t="n">
        <v>0.0</v>
      </c>
      <c r="AJ572" s="197" t="n">
        <v>41.0032958984375</v>
      </c>
      <c r="AK572" s="197" t="n">
        <v>0.0</v>
      </c>
      <c r="AL572" s="197" t="n">
        <v>6680.0</v>
      </c>
      <c r="AM572" s="197" t="n">
        <v>4447.796875</v>
      </c>
      <c r="AN572" s="197" t="n">
        <v>1913.426513671875</v>
      </c>
      <c r="AO572" s="197" t="n">
        <v>956.7132568359375</v>
      </c>
      <c r="AP572" s="197" t="n">
        <v>956.7132568359375</v>
      </c>
      <c r="AQ572" s="197" t="n">
        <v>383.9613342285156</v>
      </c>
      <c r="AR572" s="197" t="n">
        <v>1067.0</v>
      </c>
      <c r="AS572" s="197" t="n">
        <v>0.7796021699905396</v>
      </c>
      <c r="AT572" s="197" t="n">
        <v>-667.9141235351562</v>
      </c>
      <c r="AU572" s="197" t="n">
        <v>856.7371215820312</v>
      </c>
      <c r="AV572" s="197" t="n">
        <v>7096.35693359375</v>
      </c>
      <c r="AW572" s="197" t="n">
        <v>3061.65234375</v>
      </c>
      <c r="AX572" s="197" t="n">
        <v>1.5605928897857666</v>
      </c>
      <c r="AY572" s="197" t="n">
        <v>-9518.80859375</v>
      </c>
      <c r="AZ572" s="197" t="n">
        <v>0.0</v>
      </c>
      <c r="BA572" s="197" t="n">
        <v>6023.5625</v>
      </c>
      <c r="BB572" s="197" t="n">
        <v>7076.12451171875</v>
      </c>
      <c r="BC572" s="197" t="n">
        <v>0.0</v>
      </c>
      <c r="BD572" s="197" t="n">
        <v>0.0</v>
      </c>
      <c r="BE572" s="197" t="n">
        <v>0.0</v>
      </c>
      <c r="BF572" s="197" t="n">
        <v>999999.0</v>
      </c>
      <c r="BG572" s="197" t="n">
        <v>999999.0</v>
      </c>
      <c r="BH572" s="197" t="n">
        <v>999999.0</v>
      </c>
      <c r="BI572" s="197" t="n">
        <v>0.0</v>
      </c>
      <c r="BJ572" s="197" t="n">
        <v>999999.0</v>
      </c>
      <c r="BK572" s="197" t="n">
        <v>999999.0</v>
      </c>
      <c r="BL572" s="197" t="n">
        <v>999999.0</v>
      </c>
      <c r="BM572" s="197" t="n">
        <v>0.0</v>
      </c>
      <c r="BN572" s="197" t="n">
        <v>0.0</v>
      </c>
      <c r="BO572" s="197" t="n">
        <v>0.0</v>
      </c>
      <c r="BP572" s="197" t="n">
        <v>0.0</v>
      </c>
      <c r="BQ572" s="197" t="n">
        <v>999999.0</v>
      </c>
      <c r="BR572" s="197" t="n">
        <v>0.0</v>
      </c>
      <c r="BS572" s="197" t="n">
        <v>999999.0</v>
      </c>
      <c r="BT572" s="197" t="n">
        <v>0.0</v>
      </c>
      <c r="BU572" s="197" t="n">
        <v>236.21055603027344</v>
      </c>
      <c r="BV572" s="197" t="n">
        <v>232.45872497558594</v>
      </c>
      <c r="BW572" s="197" t="n">
        <v>450.0</v>
      </c>
      <c r="BX572" s="197" t="n">
        <v>200.14149475097656</v>
      </c>
      <c r="BY572" s="197" t="n">
        <v>168.2155303955078</v>
      </c>
      <c r="BZ572" s="197" t="n">
        <v>450.0</v>
      </c>
      <c r="CA572" s="197" t="n">
        <v>369.5438232421875</v>
      </c>
      <c r="CB572" s="197" t="n">
        <v>268.1791076660156</v>
      </c>
      <c r="CC572" s="197" t="n">
        <v>631.5789184570312</v>
      </c>
      <c r="CD572" s="197" t="n">
        <v>483.60638427734375</v>
      </c>
      <c r="CE572" s="197" t="n">
        <v>210.7023162841797</v>
      </c>
      <c r="CF572" s="197" t="n">
        <v>11000.0</v>
      </c>
      <c r="CG572" s="197" t="n">
        <v>7375.3623046875</v>
      </c>
      <c r="CH572" s="197" t="n">
        <v>1000.0</v>
      </c>
      <c r="CI572" s="197" t="n">
        <v>991.1288452148438</v>
      </c>
      <c r="CJ572" s="197" t="n">
        <v>1991.1287841796875</v>
      </c>
      <c r="CK572" s="197" t="n">
        <v>20000.0</v>
      </c>
      <c r="CL572" s="197" t="n">
        <v>2092.741943359375</v>
      </c>
      <c r="CM572" s="197" t="n">
        <v>20000.0</v>
      </c>
      <c r="CN572" s="197" t="n">
        <v>20000.0</v>
      </c>
      <c r="CO572" s="197" t="n">
        <v>20000.0</v>
      </c>
      <c r="CP572" s="197" t="n">
        <v>20000.0</v>
      </c>
      <c r="CQ572" s="197" t="n">
        <v>20000.0</v>
      </c>
      <c r="CR572" s="197" t="n">
        <v>5000.0</v>
      </c>
      <c r="CS572" s="197" t="n">
        <v>0.0</v>
      </c>
      <c r="CT572" s="197" t="n">
        <v>0.0</v>
      </c>
      <c r="CU572" s="197" t="n">
        <v>1913.426513671875</v>
      </c>
    </row>
    <row r="573" spans="2:99">
      <c r="B573" s="122" t="s">
        <v>974</v>
      </c>
      <c r="C573" s="197" t="n">
        <v>4500.0</v>
      </c>
      <c r="D573" s="197" t="n">
        <v>3538.0</v>
      </c>
      <c r="E573" s="197" t="n">
        <v>975.0</v>
      </c>
      <c r="F573" s="122" t="s">
        <v>974</v>
      </c>
      <c r="G573" s="197" t="n">
        <v>3969.721435546875</v>
      </c>
      <c r="H573" s="197" t="n">
        <v>3169.5341796875</v>
      </c>
      <c r="I573" s="197" t="n">
        <v>717.3961791992188</v>
      </c>
      <c r="J573" s="197" t="n">
        <v>165.7884521484375</v>
      </c>
      <c r="K573" s="197" t="n">
        <v>99.04348754882812</v>
      </c>
      <c r="L573" s="197" t="n">
        <v>1552.8304443359375</v>
      </c>
      <c r="M573" s="197" t="n">
        <v>1552.8304443359375</v>
      </c>
      <c r="N573" s="197" t="n">
        <v>1552.8304443359375</v>
      </c>
      <c r="O573" s="197" t="n">
        <v>1552.8304443359375</v>
      </c>
      <c r="P573" s="197" t="n">
        <v>1552.8304443359375</v>
      </c>
      <c r="Q573" s="197" t="n">
        <v>12272.6181640625</v>
      </c>
      <c r="R573" s="197" t="n">
        <v>1601.3790283203125</v>
      </c>
      <c r="S573" s="197" t="n">
        <v>0.0</v>
      </c>
      <c r="T573" s="197" t="n">
        <v>0.0</v>
      </c>
      <c r="U573" s="197" t="n">
        <v>-89.91487884521484</v>
      </c>
      <c r="V573" s="197" t="n">
        <v>0.0</v>
      </c>
      <c r="W573" s="197" t="n">
        <v>0.0</v>
      </c>
      <c r="X573" s="197" t="n">
        <v>0.0</v>
      </c>
      <c r="Y573" s="197" t="n">
        <v>0.0</v>
      </c>
      <c r="Z573" s="197" t="n">
        <v>6250.0</v>
      </c>
      <c r="AA573" s="197" t="n">
        <v>0.0</v>
      </c>
      <c r="AB573" s="197" t="n">
        <v>0.0</v>
      </c>
      <c r="AC573" s="197" t="n">
        <v>0.0</v>
      </c>
      <c r="AD573" s="197" t="n">
        <v>0.3499999940395355</v>
      </c>
      <c r="AE573" s="197" t="n">
        <v>4932.45654296875</v>
      </c>
      <c r="AF573" s="197" t="n">
        <v>0.0</v>
      </c>
      <c r="AG573" s="197" t="n">
        <v>7350.2060546875</v>
      </c>
      <c r="AH573" s="197" t="n">
        <v>2965.01025390625</v>
      </c>
      <c r="AI573" s="197" t="n">
        <v>2171.088134765625</v>
      </c>
      <c r="AJ573" s="197" t="n">
        <v>3021.2470703125</v>
      </c>
      <c r="AK573" s="197" t="n">
        <v>2839.766357421875</v>
      </c>
      <c r="AL573" s="197" t="n">
        <v>6680.0</v>
      </c>
      <c r="AM573" s="197" t="n">
        <v>4458.85205078125</v>
      </c>
      <c r="AN573" s="197" t="n">
        <v>0.0</v>
      </c>
      <c r="AO573" s="197" t="n">
        <v>0.0</v>
      </c>
      <c r="AP573" s="197" t="n">
        <v>0.0</v>
      </c>
      <c r="AQ573" s="197" t="n">
        <v>250.45689392089844</v>
      </c>
      <c r="AR573" s="197" t="n">
        <v>879.3276977539062</v>
      </c>
      <c r="AS573" s="197" t="n">
        <v>0.7189955115318298</v>
      </c>
      <c r="AT573" s="197" t="n">
        <v>-4298.17333984375</v>
      </c>
      <c r="AU573" s="197" t="n">
        <v>5978.025390625</v>
      </c>
      <c r="AV573" s="197" t="n">
        <v>4645.59619140625</v>
      </c>
      <c r="AW573" s="197" t="n">
        <v>4285.4501953125</v>
      </c>
      <c r="AX573" s="197" t="n">
        <v>1.2194422483444214</v>
      </c>
      <c r="AY573" s="197" t="n">
        <v>-10507.150390625</v>
      </c>
      <c r="AZ573" s="197" t="n">
        <v>0.0</v>
      </c>
      <c r="BA573" s="197" t="n">
        <v>4661.8046875</v>
      </c>
      <c r="BB573" s="197" t="n">
        <v>5151.12646484375</v>
      </c>
      <c r="BC573" s="197" t="n">
        <v>0.0</v>
      </c>
      <c r="BD573" s="197" t="n">
        <v>0.0</v>
      </c>
      <c r="BE573" s="197" t="n">
        <v>0.5475950241088867</v>
      </c>
      <c r="BF573" s="197" t="n">
        <v>999998.0</v>
      </c>
      <c r="BG573" s="197" t="n">
        <v>999998.0</v>
      </c>
      <c r="BH573" s="197" t="n">
        <v>5306.58935546875</v>
      </c>
      <c r="BI573" s="197" t="n">
        <v>0.0</v>
      </c>
      <c r="BJ573" s="197" t="n">
        <v>999999.0</v>
      </c>
      <c r="BK573" s="197" t="n">
        <v>999999.0</v>
      </c>
      <c r="BL573" s="197" t="n">
        <v>12118.2646484375</v>
      </c>
      <c r="BM573" s="197" t="n">
        <v>0.0</v>
      </c>
      <c r="BN573" s="197" t="n">
        <v>0.0</v>
      </c>
      <c r="BO573" s="197" t="n">
        <v>-10031.2822265625</v>
      </c>
      <c r="BP573" s="197" t="n">
        <v>0.0</v>
      </c>
      <c r="BQ573" s="197" t="n">
        <v>999999.0</v>
      </c>
      <c r="BR573" s="197" t="n">
        <v>0.0</v>
      </c>
      <c r="BS573" s="197" t="n">
        <v>999999.0</v>
      </c>
      <c r="BT573" s="197" t="n">
        <v>0.0</v>
      </c>
      <c r="BU573" s="197" t="n">
        <v>266.3598937988281</v>
      </c>
      <c r="BV573" s="197" t="n">
        <v>236.40875244140625</v>
      </c>
      <c r="BW573" s="197" t="n">
        <v>550.0</v>
      </c>
      <c r="BX573" s="197" t="n">
        <v>292.7906188964844</v>
      </c>
      <c r="BY573" s="197" t="n">
        <v>201.04185485839844</v>
      </c>
      <c r="BZ573" s="197" t="n">
        <v>680.0</v>
      </c>
      <c r="CA573" s="197" t="n">
        <v>373.5549621582031</v>
      </c>
      <c r="CB573" s="197" t="n">
        <v>372.4010009765625</v>
      </c>
      <c r="CC573" s="197" t="n">
        <v>631.5789184570312</v>
      </c>
      <c r="CD573" s="197" t="n">
        <v>1460.1839599609375</v>
      </c>
      <c r="CE573" s="197" t="n">
        <v>510.09423828125</v>
      </c>
      <c r="CF573" s="197" t="n">
        <v>99000.0</v>
      </c>
      <c r="CG573" s="197" t="n">
        <v>12272.6181640625</v>
      </c>
      <c r="CH573" s="197" t="n">
        <v>2500.0</v>
      </c>
      <c r="CI573" s="197" t="n">
        <v>2000.0</v>
      </c>
      <c r="CJ573" s="197" t="n">
        <v>4500.0</v>
      </c>
      <c r="CK573" s="197" t="n">
        <v>20000.0</v>
      </c>
      <c r="CL573" s="197" t="n">
        <v>20000.0</v>
      </c>
      <c r="CM573" s="197" t="n">
        <v>20000.0</v>
      </c>
      <c r="CN573" s="197" t="n">
        <v>20000.0</v>
      </c>
      <c r="CO573" s="197" t="n">
        <v>20000.0</v>
      </c>
      <c r="CP573" s="197" t="n">
        <v>20000.0</v>
      </c>
      <c r="CQ573" s="197" t="n">
        <v>20000.0</v>
      </c>
      <c r="CR573" s="197" t="n">
        <v>5000.0</v>
      </c>
      <c r="CS573" s="197" t="n">
        <v>26.0</v>
      </c>
      <c r="CT573" s="197" t="n">
        <v>26.0</v>
      </c>
      <c r="CU573" s="197" t="n">
        <v>800.6895141601562</v>
      </c>
    </row>
    <row r="574" spans="2:99">
      <c r="B574" s="122" t="s">
        <v>975</v>
      </c>
      <c r="C574" s="197" t="n">
        <v>4150.0</v>
      </c>
      <c r="D574" s="197" t="n">
        <v>3538.0</v>
      </c>
      <c r="E574" s="197" t="n">
        <v>950.0</v>
      </c>
      <c r="F574" s="122" t="s">
        <v>975</v>
      </c>
      <c r="G574" s="197" t="n">
        <v>3347.53759765625</v>
      </c>
      <c r="H574" s="197" t="n">
        <v>2515.4267578125</v>
      </c>
      <c r="I574" s="197" t="n">
        <v>472.5715026855469</v>
      </c>
      <c r="J574" s="197" t="n">
        <v>45.0</v>
      </c>
      <c r="K574" s="197" t="n">
        <v>130.3375701904297</v>
      </c>
      <c r="L574" s="197" t="n">
        <v>3324.303466796875</v>
      </c>
      <c r="M574" s="197" t="n">
        <v>3324.303466796875</v>
      </c>
      <c r="N574" s="197" t="n">
        <v>6466.42333984375</v>
      </c>
      <c r="O574" s="197" t="n">
        <v>6466.42333984375</v>
      </c>
      <c r="P574" s="197" t="n">
        <v>6466.42333984375</v>
      </c>
      <c r="Q574" s="197" t="n">
        <v>22138.0546875</v>
      </c>
      <c r="R574" s="197" t="n">
        <v>1338.7718505859375</v>
      </c>
      <c r="S574" s="197" t="n">
        <v>0.0</v>
      </c>
      <c r="T574" s="197" t="n">
        <v>0.0</v>
      </c>
      <c r="U574" s="197" t="n">
        <v>-192.7841033935547</v>
      </c>
      <c r="V574" s="197" t="n">
        <v>2627.13818359375</v>
      </c>
      <c r="W574" s="197" t="n">
        <v>0.0</v>
      </c>
      <c r="X574" s="197" t="n">
        <v>0.0</v>
      </c>
      <c r="Y574" s="197" t="n">
        <v>0.0</v>
      </c>
      <c r="Z574" s="197" t="n">
        <v>6500.0</v>
      </c>
      <c r="AA574" s="197" t="n">
        <v>0.0</v>
      </c>
      <c r="AB574" s="197" t="n">
        <v>0.0</v>
      </c>
      <c r="AC574" s="197" t="n">
        <v>0.0</v>
      </c>
      <c r="AD574" s="197" t="n">
        <v>0.6499999761581421</v>
      </c>
      <c r="AE574" s="197" t="n">
        <v>15336.6640625</v>
      </c>
      <c r="AF574" s="197" t="n">
        <v>2612.4599609375</v>
      </c>
      <c r="AG574" s="197" t="n">
        <v>11750.0</v>
      </c>
      <c r="AH574" s="197" t="n">
        <v>4635.103515625</v>
      </c>
      <c r="AI574" s="197" t="n">
        <v>3826.238525390625</v>
      </c>
      <c r="AJ574" s="197" t="n">
        <v>9000.0</v>
      </c>
      <c r="AK574" s="197" t="n">
        <v>8850.2109375</v>
      </c>
      <c r="AL574" s="197" t="n">
        <v>6680.0</v>
      </c>
      <c r="AM574" s="197" t="n">
        <v>4481.00732421875</v>
      </c>
      <c r="AN574" s="197" t="n">
        <v>0.0</v>
      </c>
      <c r="AO574" s="197" t="n">
        <v>0.0</v>
      </c>
      <c r="AP574" s="197" t="n">
        <v>0.0</v>
      </c>
      <c r="AQ574" s="197" t="n">
        <v>171.544189453125</v>
      </c>
      <c r="AR574" s="197" t="n">
        <v>1067.0</v>
      </c>
      <c r="AS574" s="197" t="n">
        <v>0.6196989417076111</v>
      </c>
      <c r="AT574" s="197" t="n">
        <v>-3936.61962890625</v>
      </c>
      <c r="AU574" s="197" t="n">
        <v>6352.47119140625</v>
      </c>
      <c r="AV574" s="197" t="n">
        <v>9848.404296875</v>
      </c>
      <c r="AW574" s="197" t="n">
        <v>9127.138671875</v>
      </c>
      <c r="AX574" s="197" t="n">
        <v>1.2950042486190796</v>
      </c>
      <c r="AY574" s="197" t="n">
        <v>-11603.314453125</v>
      </c>
      <c r="AZ574" s="197" t="n">
        <v>0.0</v>
      </c>
      <c r="BA574" s="197" t="n">
        <v>17203.6796875</v>
      </c>
      <c r="BB574" s="197" t="n">
        <v>3495.941650390625</v>
      </c>
      <c r="BC574" s="197" t="n">
        <v>0.0</v>
      </c>
      <c r="BD574" s="197" t="n">
        <v>0.5577694177627563</v>
      </c>
      <c r="BE574" s="197" t="n">
        <v>0.5989845395088196</v>
      </c>
      <c r="BF574" s="197" t="n">
        <v>999998.0</v>
      </c>
      <c r="BG574" s="197" t="n">
        <v>1702.941650390625</v>
      </c>
      <c r="BH574" s="197" t="n">
        <v>1156.1875</v>
      </c>
      <c r="BI574" s="197" t="n">
        <v>0.0</v>
      </c>
      <c r="BJ574" s="197" t="n">
        <v>999999.0</v>
      </c>
      <c r="BK574" s="197" t="n">
        <v>14110.3603515625</v>
      </c>
      <c r="BL574" s="197" t="n">
        <v>14480.42578125</v>
      </c>
      <c r="BM574" s="197" t="n">
        <v>0.0</v>
      </c>
      <c r="BN574" s="197" t="n">
        <v>1475.7314453125</v>
      </c>
      <c r="BO574" s="197" t="n">
        <v>1390.7962646484375</v>
      </c>
      <c r="BP574" s="197" t="n">
        <v>0.0</v>
      </c>
      <c r="BQ574" s="197" t="n">
        <v>999999.0</v>
      </c>
      <c r="BR574" s="197" t="n">
        <v>0.0</v>
      </c>
      <c r="BS574" s="197" t="n">
        <v>999999.0</v>
      </c>
      <c r="BT574" s="197" t="n">
        <v>0.0</v>
      </c>
      <c r="BU574" s="197" t="n">
        <v>428.9236755371094</v>
      </c>
      <c r="BV574" s="197" t="n">
        <v>268.0782165527344</v>
      </c>
      <c r="BW574" s="197" t="n">
        <v>740.0</v>
      </c>
      <c r="BX574" s="197" t="n">
        <v>542.7444458007812</v>
      </c>
      <c r="BY574" s="197" t="n">
        <v>298.76507568359375</v>
      </c>
      <c r="BZ574" s="197" t="n">
        <v>1140.0</v>
      </c>
      <c r="CA574" s="197" t="n">
        <v>285.2292785644531</v>
      </c>
      <c r="CB574" s="197" t="n">
        <v>374.4292907714844</v>
      </c>
      <c r="CC574" s="197" t="n">
        <v>631.5789184570312</v>
      </c>
      <c r="CD574" s="197" t="n">
        <v>3025.985107421875</v>
      </c>
      <c r="CE574" s="197" t="n">
        <v>1497.1954345703125</v>
      </c>
      <c r="CF574" s="197" t="n">
        <v>99000.0</v>
      </c>
      <c r="CG574" s="197" t="n">
        <v>22138.0546875</v>
      </c>
      <c r="CH574" s="197" t="n">
        <v>6680.0</v>
      </c>
      <c r="CI574" s="197" t="n">
        <v>4481.00732421875</v>
      </c>
      <c r="CJ574" s="197" t="n">
        <v>11161.0068359375</v>
      </c>
      <c r="CK574" s="197" t="n">
        <v>20000.0</v>
      </c>
      <c r="CL574" s="197" t="n">
        <v>20000.0</v>
      </c>
      <c r="CM574" s="197" t="n">
        <v>20000.0</v>
      </c>
      <c r="CN574" s="197" t="n">
        <v>20000.0</v>
      </c>
      <c r="CO574" s="197" t="n">
        <v>20000.0</v>
      </c>
      <c r="CP574" s="197" t="n">
        <v>20000.0</v>
      </c>
      <c r="CQ574" s="197" t="n">
        <v>20000.0</v>
      </c>
      <c r="CR574" s="197" t="n">
        <v>5000.0</v>
      </c>
      <c r="CS574" s="197" t="n">
        <v>31.0</v>
      </c>
      <c r="CT574" s="197" t="n">
        <v>31.0</v>
      </c>
      <c r="CU574" s="197" t="n">
        <v>669.3859252929688</v>
      </c>
    </row>
    <row r="575" spans="2:99">
      <c r="B575" s="122" t="s">
        <v>976</v>
      </c>
      <c r="C575" s="197" t="n">
        <v>3700.0</v>
      </c>
      <c r="D575" s="197" t="n">
        <v>3538.0</v>
      </c>
      <c r="E575" s="197" t="n">
        <v>800.0</v>
      </c>
      <c r="F575" s="122" t="s">
        <v>976</v>
      </c>
      <c r="G575" s="197" t="n">
        <v>3109.8486328125</v>
      </c>
      <c r="H575" s="197" t="n">
        <v>2069.6650390625</v>
      </c>
      <c r="I575" s="197" t="n">
        <v>465.2054443359375</v>
      </c>
      <c r="J575" s="197" t="n">
        <v>45.0</v>
      </c>
      <c r="K575" s="197" t="n">
        <v>202.40509033203125</v>
      </c>
      <c r="L575" s="197" t="n">
        <v>4461.48193359375</v>
      </c>
      <c r="M575" s="197" t="n">
        <v>4461.48193359375</v>
      </c>
      <c r="N575" s="197" t="n">
        <v>6680.0</v>
      </c>
      <c r="O575" s="197" t="n">
        <v>6680.0</v>
      </c>
      <c r="P575" s="197" t="n">
        <v>6680.0</v>
      </c>
      <c r="Q575" s="197" t="n">
        <v>15824.7021484375</v>
      </c>
      <c r="R575" s="197" t="n">
        <v>1425.5545654296875</v>
      </c>
      <c r="S575" s="197" t="n">
        <v>0.0</v>
      </c>
      <c r="T575" s="197" t="n">
        <v>0.0</v>
      </c>
      <c r="U575" s="197" t="n">
        <v>-86.94345092773438</v>
      </c>
      <c r="V575" s="197" t="n">
        <v>0.0</v>
      </c>
      <c r="W575" s="197" t="n">
        <v>0.0</v>
      </c>
      <c r="X575" s="197" t="n">
        <v>0.0</v>
      </c>
      <c r="Y575" s="197" t="n">
        <v>0.0</v>
      </c>
      <c r="Z575" s="197" t="n">
        <v>4000.0</v>
      </c>
      <c r="AA575" s="197" t="n">
        <v>0.0</v>
      </c>
      <c r="AB575" s="197" t="n">
        <v>0.0</v>
      </c>
      <c r="AC575" s="197" t="n">
        <v>0.0</v>
      </c>
      <c r="AD575" s="197" t="n">
        <v>0.6499999761581421</v>
      </c>
      <c r="AE575" s="197" t="n">
        <v>11320.205078125</v>
      </c>
      <c r="AF575" s="197" t="n">
        <v>510.4966125488281</v>
      </c>
      <c r="AG575" s="197" t="n">
        <v>6307.892578125</v>
      </c>
      <c r="AH575" s="197" t="n">
        <v>784.3304443359375</v>
      </c>
      <c r="AI575" s="197" t="n">
        <v>0.0</v>
      </c>
      <c r="AJ575" s="197" t="n">
        <v>6552.5380859375</v>
      </c>
      <c r="AK575" s="197" t="n">
        <v>6554.0302734375</v>
      </c>
      <c r="AL575" s="197" t="n">
        <v>6680.0</v>
      </c>
      <c r="AM575" s="197" t="n">
        <v>4461.48193359375</v>
      </c>
      <c r="AN575" s="197" t="n">
        <v>0.0</v>
      </c>
      <c r="AO575" s="197" t="n">
        <v>0.0</v>
      </c>
      <c r="AP575" s="197" t="n">
        <v>0.0</v>
      </c>
      <c r="AQ575" s="197" t="n">
        <v>107.88096618652344</v>
      </c>
      <c r="AR575" s="197" t="n">
        <v>1046.6624755859375</v>
      </c>
      <c r="AS575" s="197" t="n">
        <v>0.7828189730644226</v>
      </c>
      <c r="AT575" s="197" t="n">
        <v>-412.77655029296875</v>
      </c>
      <c r="AU575" s="197" t="n">
        <v>527.2949829101562</v>
      </c>
      <c r="AV575" s="197" t="n">
        <v>12096.974609375</v>
      </c>
      <c r="AW575" s="197" t="n">
        <v>2939.216796875</v>
      </c>
      <c r="AX575" s="197" t="n">
        <v>1.2591814994812012</v>
      </c>
      <c r="AY575" s="197" t="n">
        <v>-3589.4033203125</v>
      </c>
      <c r="AZ575" s="197" t="n">
        <v>0.0</v>
      </c>
      <c r="BA575" s="197" t="n">
        <v>16532.8046875</v>
      </c>
      <c r="BB575" s="197" t="n">
        <v>-121.81326293945312</v>
      </c>
      <c r="BC575" s="197" t="n">
        <v>0.0</v>
      </c>
      <c r="BD575" s="197" t="n">
        <v>0.0</v>
      </c>
      <c r="BE575" s="197" t="n">
        <v>0.6407154202461243</v>
      </c>
      <c r="BF575" s="197" t="n">
        <v>999998.0</v>
      </c>
      <c r="BG575" s="197" t="n">
        <v>999998.0</v>
      </c>
      <c r="BH575" s="197" t="n">
        <v>5196.5439453125</v>
      </c>
      <c r="BI575" s="197" t="n">
        <v>0.0</v>
      </c>
      <c r="BJ575" s="197" t="n">
        <v>999999.0</v>
      </c>
      <c r="BK575" s="197" t="n">
        <v>999999.0</v>
      </c>
      <c r="BL575" s="197" t="n">
        <v>15435.423828125</v>
      </c>
      <c r="BM575" s="197" t="n">
        <v>0.0</v>
      </c>
      <c r="BN575" s="197" t="n">
        <v>0.0</v>
      </c>
      <c r="BO575" s="197" t="n">
        <v>-2541.997802734375</v>
      </c>
      <c r="BP575" s="197" t="n">
        <v>0.0</v>
      </c>
      <c r="BQ575" s="197" t="n">
        <v>999999.0</v>
      </c>
      <c r="BR575" s="197" t="n">
        <v>0.0</v>
      </c>
      <c r="BS575" s="197" t="n">
        <v>999999.0</v>
      </c>
      <c r="BT575" s="197" t="n">
        <v>0.0</v>
      </c>
      <c r="BU575" s="197" t="n">
        <v>782.4075317382812</v>
      </c>
      <c r="BV575" s="197" t="n">
        <v>444.0305480957031</v>
      </c>
      <c r="BW575" s="197" t="n">
        <v>1490.0</v>
      </c>
      <c r="BX575" s="197" t="n">
        <v>494.6249084472656</v>
      </c>
      <c r="BY575" s="197" t="n">
        <v>561.703369140625</v>
      </c>
      <c r="BZ575" s="197" t="n">
        <v>1990.0</v>
      </c>
      <c r="CA575" s="197" t="n">
        <v>323.17120361328125</v>
      </c>
      <c r="CB575" s="197" t="n">
        <v>286.1529235839844</v>
      </c>
      <c r="CC575" s="197" t="n">
        <v>964.9122924804688</v>
      </c>
      <c r="CD575" s="197" t="n">
        <v>2969.42529296875</v>
      </c>
      <c r="CE575" s="197" t="n">
        <v>3103.25830078125</v>
      </c>
      <c r="CF575" s="197" t="n">
        <v>99000.0</v>
      </c>
      <c r="CG575" s="197" t="n">
        <v>14604.123046875</v>
      </c>
      <c r="CH575" s="197" t="n">
        <v>6680.0</v>
      </c>
      <c r="CI575" s="197" t="n">
        <v>4461.48193359375</v>
      </c>
      <c r="CJ575" s="197" t="n">
        <v>11141.4814453125</v>
      </c>
      <c r="CK575" s="197" t="n">
        <v>20000.0</v>
      </c>
      <c r="CL575" s="197" t="n">
        <v>20000.0</v>
      </c>
      <c r="CM575" s="197" t="n">
        <v>20000.0</v>
      </c>
      <c r="CN575" s="197" t="n">
        <v>20000.0</v>
      </c>
      <c r="CO575" s="197" t="n">
        <v>20000.0</v>
      </c>
      <c r="CP575" s="197" t="n">
        <v>20000.0</v>
      </c>
      <c r="CQ575" s="197" t="n">
        <v>20000.0</v>
      </c>
      <c r="CR575" s="197" t="n">
        <v>5000.0</v>
      </c>
      <c r="CS575" s="197" t="n">
        <v>31.0</v>
      </c>
      <c r="CT575" s="197" t="n">
        <v>31.0</v>
      </c>
      <c r="CU575" s="197" t="n">
        <v>712.7772827148438</v>
      </c>
    </row>
    <row r="576" spans="2:99">
      <c r="B576" s="122" t="s">
        <v>977</v>
      </c>
      <c r="C576" s="197" t="n">
        <v>3400.0</v>
      </c>
      <c r="D576" s="197" t="n">
        <v>3162.0</v>
      </c>
      <c r="E576" s="197" t="n">
        <v>650.0</v>
      </c>
      <c r="F576" s="122" t="s">
        <v>977</v>
      </c>
      <c r="G576" s="197" t="n">
        <v>3003.511474609375</v>
      </c>
      <c r="H576" s="197" t="n">
        <v>1819.418212890625</v>
      </c>
      <c r="I576" s="197" t="n">
        <v>463.47235107421875</v>
      </c>
      <c r="J576" s="197" t="n">
        <v>102.47306823730469</v>
      </c>
      <c r="K576" s="197" t="n">
        <v>320.3271484375</v>
      </c>
      <c r="L576" s="197" t="n">
        <v>4357.703125</v>
      </c>
      <c r="M576" s="197" t="n">
        <v>4357.703125</v>
      </c>
      <c r="N576" s="197" t="n">
        <v>6569.6640625</v>
      </c>
      <c r="O576" s="197" t="n">
        <v>5401.33544921875</v>
      </c>
      <c r="P576" s="197" t="n">
        <v>5797.19140625</v>
      </c>
      <c r="Q576" s="197" t="n">
        <v>14942.01953125</v>
      </c>
      <c r="R576" s="197" t="n">
        <v>1792.18896484375</v>
      </c>
      <c r="S576" s="197" t="n">
        <v>0.0</v>
      </c>
      <c r="T576" s="197" t="n">
        <v>0.0</v>
      </c>
      <c r="U576" s="197" t="n">
        <v>-198.06954956054688</v>
      </c>
      <c r="V576" s="197" t="n">
        <v>986.3486938476562</v>
      </c>
      <c r="W576" s="197" t="n">
        <v>0.05522358417510986</v>
      </c>
      <c r="X576" s="197" t="n">
        <v>570.3465576171875</v>
      </c>
      <c r="Y576" s="197" t="n">
        <v>392.39044189453125</v>
      </c>
      <c r="Z576" s="197" t="n">
        <v>3000.0</v>
      </c>
      <c r="AA576" s="197" t="n">
        <v>1.0</v>
      </c>
      <c r="AB576" s="197" t="n">
        <v>395.85577392578125</v>
      </c>
      <c r="AC576" s="197" t="n">
        <v>0.0</v>
      </c>
      <c r="AD576" s="197" t="n">
        <v>0.6499999761581421</v>
      </c>
      <c r="AE576" s="197" t="n">
        <v>10927.3671875</v>
      </c>
      <c r="AF576" s="197" t="n">
        <v>1170.75</v>
      </c>
      <c r="AG576" s="197" t="n">
        <v>4065.057373046875</v>
      </c>
      <c r="AH576" s="197" t="n">
        <v>610.55908203125</v>
      </c>
      <c r="AI576" s="197" t="n">
        <v>0.0</v>
      </c>
      <c r="AJ576" s="197" t="n">
        <v>4519.57275390625</v>
      </c>
      <c r="AK576" s="197" t="n">
        <v>4529.05322265625</v>
      </c>
      <c r="AL576" s="197" t="n">
        <v>6680.0</v>
      </c>
      <c r="AM576" s="197" t="n">
        <v>4357.703125</v>
      </c>
      <c r="AN576" s="197" t="n">
        <v>0.0</v>
      </c>
      <c r="AO576" s="197" t="n">
        <v>0.0</v>
      </c>
      <c r="AP576" s="197" t="n">
        <v>0.0</v>
      </c>
      <c r="AQ576" s="197" t="n">
        <v>107.88096618652344</v>
      </c>
      <c r="AR576" s="197" t="n">
        <v>629.9649047851562</v>
      </c>
      <c r="AS576" s="197" t="n">
        <v>0.0</v>
      </c>
      <c r="AT576" s="197" t="n">
        <v>999999.0</v>
      </c>
      <c r="AU576" s="197" t="n">
        <v>0.0</v>
      </c>
      <c r="AV576" s="197" t="n">
        <v>999999.0</v>
      </c>
      <c r="AW576" s="197" t="n">
        <v>0.0</v>
      </c>
      <c r="AX576" s="197" t="n">
        <v>0.0</v>
      </c>
      <c r="AY576" s="197" t="n">
        <v>999999.0</v>
      </c>
      <c r="AZ576" s="197" t="n">
        <v>0.0</v>
      </c>
      <c r="BA576" s="197" t="n">
        <v>999999.0</v>
      </c>
      <c r="BB576" s="197" t="n">
        <v>0.0</v>
      </c>
      <c r="BC576" s="197" t="n">
        <v>0.0</v>
      </c>
      <c r="BD576" s="197" t="n">
        <v>0.5812890529632568</v>
      </c>
      <c r="BE576" s="197" t="n">
        <v>0.6919788718223572</v>
      </c>
      <c r="BF576" s="197" t="n">
        <v>999998.0</v>
      </c>
      <c r="BG576" s="197" t="n">
        <v>3001.267822265625</v>
      </c>
      <c r="BH576" s="197" t="n">
        <v>1858.1502685546875</v>
      </c>
      <c r="BI576" s="197" t="n">
        <v>0.0</v>
      </c>
      <c r="BJ576" s="197" t="n">
        <v>999999.0</v>
      </c>
      <c r="BK576" s="197" t="n">
        <v>11728.5185546875</v>
      </c>
      <c r="BL576" s="197" t="n">
        <v>12247.255859375</v>
      </c>
      <c r="BM576" s="197" t="n">
        <v>0.0</v>
      </c>
      <c r="BN576" s="197" t="n">
        <v>2665.676025390625</v>
      </c>
      <c r="BO576" s="197" t="n">
        <v>2136.496337890625</v>
      </c>
      <c r="BP576" s="197" t="n">
        <v>0.0</v>
      </c>
      <c r="BQ576" s="197" t="n">
        <v>999999.0</v>
      </c>
      <c r="BR576" s="197" t="n">
        <v>0.0</v>
      </c>
      <c r="BS576" s="197" t="n">
        <v>999999.0</v>
      </c>
      <c r="BT576" s="197" t="n">
        <v>0.0</v>
      </c>
      <c r="BU576" s="197" t="n">
        <v>1289.27392578125</v>
      </c>
      <c r="BV576" s="197" t="n">
        <v>739.979736328125</v>
      </c>
      <c r="BW576" s="197" t="n">
        <v>99000.0</v>
      </c>
      <c r="BX576" s="197" t="n">
        <v>853.1559448242188</v>
      </c>
      <c r="BY576" s="197" t="n">
        <v>473.5950012207031</v>
      </c>
      <c r="BZ576" s="197" t="n">
        <v>99000.0</v>
      </c>
      <c r="CA576" s="197" t="n">
        <v>440.7867736816406</v>
      </c>
      <c r="CB576" s="197" t="n">
        <v>318.1747131347656</v>
      </c>
      <c r="CC576" s="197" t="n">
        <v>964.9122924804688</v>
      </c>
      <c r="CD576" s="197" t="n">
        <v>4585.10009765625</v>
      </c>
      <c r="CE576" s="197" t="n">
        <v>2851.657958984375</v>
      </c>
      <c r="CF576" s="197" t="n">
        <v>99000.0</v>
      </c>
      <c r="CG576" s="197" t="n">
        <v>13753.6005859375</v>
      </c>
      <c r="CH576" s="197" t="n">
        <v>6680.0</v>
      </c>
      <c r="CI576" s="197" t="n">
        <v>4357.703125</v>
      </c>
      <c r="CJ576" s="197" t="n">
        <v>11037.703125</v>
      </c>
      <c r="CK576" s="197" t="n">
        <v>20000.0</v>
      </c>
      <c r="CL576" s="197" t="n">
        <v>20000.0</v>
      </c>
      <c r="CM576" s="197" t="n">
        <v>20000.0</v>
      </c>
      <c r="CN576" s="197" t="n">
        <v>20000.0</v>
      </c>
      <c r="CO576" s="197" t="n">
        <v>20000.0</v>
      </c>
      <c r="CP576" s="197" t="n">
        <v>20000.0</v>
      </c>
      <c r="CQ576" s="197" t="n">
        <v>20000.0</v>
      </c>
      <c r="CR576" s="197" t="n">
        <v>5000.0</v>
      </c>
      <c r="CS576" s="197" t="n">
        <v>30.0</v>
      </c>
      <c r="CT576" s="197" t="n">
        <v>30.0</v>
      </c>
      <c r="CU576" s="197" t="n">
        <v>896.094482421875</v>
      </c>
    </row>
    <row r="577" spans="2:99">
      <c r="B577" s="122" t="s">
        <v>978</v>
      </c>
      <c r="C577" s="197" t="n">
        <v>3250.0</v>
      </c>
      <c r="D577" s="197" t="n">
        <v>3162.0</v>
      </c>
      <c r="E577" s="197" t="n">
        <v>720.0</v>
      </c>
      <c r="F577" s="122" t="s">
        <v>978</v>
      </c>
      <c r="G577" s="197" t="n">
        <v>2980.73095703125</v>
      </c>
      <c r="H577" s="197" t="n">
        <v>1737.0606689453125</v>
      </c>
      <c r="I577" s="197" t="n">
        <v>433.95166015625</v>
      </c>
      <c r="J577" s="197" t="n">
        <v>197.85357666015625</v>
      </c>
      <c r="K577" s="197" t="n">
        <v>377.6269836425781</v>
      </c>
      <c r="L577" s="197" t="n">
        <v>4274.50732421875</v>
      </c>
      <c r="M577" s="197" t="n">
        <v>4274.50732421875</v>
      </c>
      <c r="N577" s="197" t="n">
        <v>3641.51904296875</v>
      </c>
      <c r="O577" s="197" t="n">
        <v>3462.233154296875</v>
      </c>
      <c r="P577" s="197" t="n">
        <v>3641.51904296875</v>
      </c>
      <c r="Q577" s="197" t="n">
        <v>10713.84375</v>
      </c>
      <c r="R577" s="197" t="n">
        <v>2295.147705078125</v>
      </c>
      <c r="S577" s="197" t="n">
        <v>0.0</v>
      </c>
      <c r="T577" s="197" t="n">
        <v>0.0</v>
      </c>
      <c r="U577" s="197" t="n">
        <v>-89.05172729492188</v>
      </c>
      <c r="V577" s="197" t="n">
        <v>0.0</v>
      </c>
      <c r="W577" s="197" t="n">
        <v>0.0</v>
      </c>
      <c r="X577" s="197" t="n">
        <v>0.0</v>
      </c>
      <c r="Y577" s="197" t="n">
        <v>0.0</v>
      </c>
      <c r="Z577" s="197" t="n">
        <v>4000.0</v>
      </c>
      <c r="AA577" s="197" t="n">
        <v>1.0</v>
      </c>
      <c r="AB577" s="197" t="n">
        <v>179.2858428955078</v>
      </c>
      <c r="AC577" s="197" t="n">
        <v>0.0</v>
      </c>
      <c r="AD577" s="197" t="n">
        <v>0.6499999761581421</v>
      </c>
      <c r="AE577" s="197" t="n">
        <v>8549.0146484375</v>
      </c>
      <c r="AF577" s="197" t="n">
        <v>0.0</v>
      </c>
      <c r="AG577" s="197" t="n">
        <v>1281.0888671875</v>
      </c>
      <c r="AH577" s="197" t="n">
        <v>828.6653442382812</v>
      </c>
      <c r="AI577" s="197" t="n">
        <v>0.0</v>
      </c>
      <c r="AJ577" s="197" t="n">
        <v>438.24072265625</v>
      </c>
      <c r="AK577" s="197" t="n">
        <v>514.3162841796875</v>
      </c>
      <c r="AL577" s="197" t="n">
        <v>6680.0</v>
      </c>
      <c r="AM577" s="197" t="n">
        <v>4274.50732421875</v>
      </c>
      <c r="AN577" s="197" t="n">
        <v>0.0</v>
      </c>
      <c r="AO577" s="197" t="n">
        <v>0.0</v>
      </c>
      <c r="AP577" s="197" t="n">
        <v>0.0</v>
      </c>
      <c r="AQ577" s="197" t="n">
        <v>161.8333282470703</v>
      </c>
      <c r="AR577" s="197" t="n">
        <v>375.01702880859375</v>
      </c>
      <c r="AS577" s="197" t="n">
        <v>0.0</v>
      </c>
      <c r="AT577" s="197" t="n">
        <v>999999.0</v>
      </c>
      <c r="AU577" s="197" t="n">
        <v>0.0</v>
      </c>
      <c r="AV577" s="197" t="n">
        <v>999999.0</v>
      </c>
      <c r="AW577" s="197" t="n">
        <v>0.0</v>
      </c>
      <c r="AX577" s="197" t="n">
        <v>0.0</v>
      </c>
      <c r="AY577" s="197" t="n">
        <v>999999.0</v>
      </c>
      <c r="AZ577" s="197" t="n">
        <v>0.0</v>
      </c>
      <c r="BA577" s="197" t="n">
        <v>999999.0</v>
      </c>
      <c r="BB577" s="197" t="n">
        <v>0.0</v>
      </c>
      <c r="BC577" s="197" t="n">
        <v>0.0</v>
      </c>
      <c r="BD577" s="197" t="n">
        <v>0.6148759722709656</v>
      </c>
      <c r="BE577" s="197" t="n">
        <v>0.7487794160842896</v>
      </c>
      <c r="BF577" s="197" t="n">
        <v>999998.0</v>
      </c>
      <c r="BG577" s="197" t="n">
        <v>2445.966552734375</v>
      </c>
      <c r="BH577" s="197" t="n">
        <v>1024.5924072265625</v>
      </c>
      <c r="BI577" s="197" t="n">
        <v>0.0</v>
      </c>
      <c r="BJ577" s="197" t="n">
        <v>999999.0</v>
      </c>
      <c r="BK577" s="197" t="n">
        <v>9057.876953125</v>
      </c>
      <c r="BL577" s="197" t="n">
        <v>9076.3984375</v>
      </c>
      <c r="BM577" s="197" t="n">
        <v>0.0</v>
      </c>
      <c r="BN577" s="197" t="n">
        <v>2168.771240234375</v>
      </c>
      <c r="BO577" s="197" t="n">
        <v>2476.128662109375</v>
      </c>
      <c r="BP577" s="197" t="n">
        <v>1.1858699321746826</v>
      </c>
      <c r="BQ577" s="197" t="n">
        <v>5342.40234375</v>
      </c>
      <c r="BR577" s="197" t="n">
        <v>0.0</v>
      </c>
      <c r="BS577" s="197" t="n">
        <v>999999.0</v>
      </c>
      <c r="BT577" s="197" t="n">
        <v>0.0</v>
      </c>
      <c r="BU577" s="197" t="n">
        <v>2249.876220703125</v>
      </c>
      <c r="BV577" s="197" t="n">
        <v>1285.9610595703125</v>
      </c>
      <c r="BW577" s="197" t="n">
        <v>99000.0</v>
      </c>
      <c r="BX577" s="197" t="n">
        <v>1521.416015625</v>
      </c>
      <c r="BY577" s="197" t="n">
        <v>857.0466918945312</v>
      </c>
      <c r="BZ577" s="197" t="n">
        <v>99000.0</v>
      </c>
      <c r="CA577" s="197" t="n">
        <v>800.9918212890625</v>
      </c>
      <c r="CB577" s="197" t="n">
        <v>436.0419616699219</v>
      </c>
      <c r="CC577" s="197" t="n">
        <v>964.9122924804688</v>
      </c>
      <c r="CD577" s="197" t="n">
        <v>6955.92041015625</v>
      </c>
      <c r="CE577" s="197" t="n">
        <v>4604.85888671875</v>
      </c>
      <c r="CF577" s="197" t="n">
        <v>19000.0</v>
      </c>
      <c r="CG577" s="197" t="n">
        <v>8598.6650390625</v>
      </c>
      <c r="CH577" s="197" t="n">
        <v>3761.95654296875</v>
      </c>
      <c r="CI577" s="197" t="n">
        <v>3730.639892578125</v>
      </c>
      <c r="CJ577" s="197" t="n">
        <v>7492.5966796875</v>
      </c>
      <c r="CK577" s="197" t="n">
        <v>20000.0</v>
      </c>
      <c r="CL577" s="197" t="n">
        <v>20000.0</v>
      </c>
      <c r="CM577" s="197" t="n">
        <v>20000.0</v>
      </c>
      <c r="CN577" s="197" t="n">
        <v>20000.0</v>
      </c>
      <c r="CO577" s="197" t="n">
        <v>20000.0</v>
      </c>
      <c r="CP577" s="197" t="n">
        <v>20000.0</v>
      </c>
      <c r="CQ577" s="197" t="n">
        <v>20000.0</v>
      </c>
      <c r="CR577" s="197" t="n">
        <v>5000.0</v>
      </c>
      <c r="CS577" s="197" t="n">
        <v>31.0</v>
      </c>
      <c r="CT577" s="197" t="n">
        <v>31.0</v>
      </c>
      <c r="CU577" s="197" t="n">
        <v>1147.5738525390625</v>
      </c>
    </row>
    <row r="578" spans="2:99">
      <c r="B578" s="122" t="s">
        <v>979</v>
      </c>
      <c r="C578" s="197" t="n">
        <v>3252.0</v>
      </c>
      <c r="D578" s="197" t="n">
        <v>3097.0</v>
      </c>
      <c r="E578" s="197" t="n">
        <v>575.0</v>
      </c>
      <c r="F578" s="122" t="s">
        <v>979</v>
      </c>
      <c r="G578" s="197" t="n">
        <v>3022.4912109375</v>
      </c>
      <c r="H578" s="197" t="n">
        <v>1719.9344482421875</v>
      </c>
      <c r="I578" s="197" t="n">
        <v>430.2744140625</v>
      </c>
      <c r="J578" s="197" t="n">
        <v>356.1948547363281</v>
      </c>
      <c r="K578" s="197" t="n">
        <v>542.185302734375</v>
      </c>
      <c r="L578" s="197" t="n">
        <v>4228.28662109375</v>
      </c>
      <c r="M578" s="197" t="n">
        <v>4228.28662109375</v>
      </c>
      <c r="N578" s="197" t="n">
        <v>5022.08349609375</v>
      </c>
      <c r="O578" s="197" t="n">
        <v>4317.7490234375</v>
      </c>
      <c r="P578" s="197" t="n">
        <v>5022.08349609375</v>
      </c>
      <c r="Q578" s="197" t="n">
        <v>12176.4990234375</v>
      </c>
      <c r="R578" s="197" t="n">
        <v>1882.74462890625</v>
      </c>
      <c r="S578" s="197" t="n">
        <v>0.0</v>
      </c>
      <c r="T578" s="197" t="n">
        <v>0.0</v>
      </c>
      <c r="U578" s="197" t="n">
        <v>77.57319641113281</v>
      </c>
      <c r="V578" s="197" t="n">
        <v>26.757905960083008</v>
      </c>
      <c r="W578" s="197" t="n">
        <v>0.0</v>
      </c>
      <c r="X578" s="197" t="n">
        <v>0.0</v>
      </c>
      <c r="Y578" s="197" t="n">
        <v>0.0</v>
      </c>
      <c r="Z578" s="197" t="n">
        <v>4500.0</v>
      </c>
      <c r="AA578" s="197" t="n">
        <v>1.0</v>
      </c>
      <c r="AB578" s="197" t="n">
        <v>704.3343505859375</v>
      </c>
      <c r="AC578" s="197" t="n">
        <v>0.0</v>
      </c>
      <c r="AD578" s="197" t="n">
        <v>0.6499999761581421</v>
      </c>
      <c r="AE578" s="197" t="n">
        <v>9398.9697265625</v>
      </c>
      <c r="AF578" s="197" t="n">
        <v>0.0</v>
      </c>
      <c r="AG578" s="197" t="n">
        <v>576.3518676757812</v>
      </c>
      <c r="AH578" s="197" t="n">
        <v>1116.371337890625</v>
      </c>
      <c r="AI578" s="197" t="n">
        <v>0.0</v>
      </c>
      <c r="AJ578" s="197" t="n">
        <v>0.0</v>
      </c>
      <c r="AK578" s="197" t="n">
        <v>134.40155029296875</v>
      </c>
      <c r="AL578" s="197" t="n">
        <v>6680.0</v>
      </c>
      <c r="AM578" s="197" t="n">
        <v>4228.28662109375</v>
      </c>
      <c r="AN578" s="197" t="n">
        <v>0.0</v>
      </c>
      <c r="AO578" s="197" t="n">
        <v>0.0</v>
      </c>
      <c r="AP578" s="197" t="n">
        <v>0.0</v>
      </c>
      <c r="AQ578" s="197" t="n">
        <v>323.6666564941406</v>
      </c>
      <c r="AR578" s="197" t="n">
        <v>429.7069396972656</v>
      </c>
      <c r="AS578" s="197" t="n">
        <v>0.0</v>
      </c>
      <c r="AT578" s="197" t="n">
        <v>999999.0</v>
      </c>
      <c r="AU578" s="197" t="n">
        <v>0.0</v>
      </c>
      <c r="AV578" s="197" t="n">
        <v>999999.0</v>
      </c>
      <c r="AW578" s="197" t="n">
        <v>0.0</v>
      </c>
      <c r="AX578" s="197" t="n">
        <v>0.0</v>
      </c>
      <c r="AY578" s="197" t="n">
        <v>999999.0</v>
      </c>
      <c r="AZ578" s="197" t="n">
        <v>0.0</v>
      </c>
      <c r="BA578" s="197" t="n">
        <v>999999.0</v>
      </c>
      <c r="BB578" s="197" t="n">
        <v>0.0</v>
      </c>
      <c r="BC578" s="197" t="n">
        <v>0.0</v>
      </c>
      <c r="BD578" s="197" t="n">
        <v>0.5322020053863525</v>
      </c>
      <c r="BE578" s="197" t="n">
        <v>0.6213420629501343</v>
      </c>
      <c r="BF578" s="197" t="n">
        <v>999998.0</v>
      </c>
      <c r="BG578" s="197" t="n">
        <v>2741.010009765625</v>
      </c>
      <c r="BH578" s="197" t="n">
        <v>1688.838134765625</v>
      </c>
      <c r="BI578" s="197" t="n">
        <v>0.0</v>
      </c>
      <c r="BJ578" s="197" t="n">
        <v>999999.0</v>
      </c>
      <c r="BK578" s="197" t="n">
        <v>9284.4736328125</v>
      </c>
      <c r="BL578" s="197" t="n">
        <v>9328.2861328125</v>
      </c>
      <c r="BM578" s="197" t="n">
        <v>0.0</v>
      </c>
      <c r="BN578" s="197" t="n">
        <v>4526.7578125</v>
      </c>
      <c r="BO578" s="197" t="n">
        <v>4465.439453125</v>
      </c>
      <c r="BP578" s="197" t="n">
        <v>1.5334995985031128</v>
      </c>
      <c r="BQ578" s="197" t="n">
        <v>790.5508422851562</v>
      </c>
      <c r="BR578" s="197" t="n">
        <v>0.0</v>
      </c>
      <c r="BS578" s="197" t="n">
        <v>999999.0</v>
      </c>
      <c r="BT578" s="197" t="n">
        <v>0.0</v>
      </c>
      <c r="BU578" s="197" t="n">
        <v>2111.677001953125</v>
      </c>
      <c r="BV578" s="197" t="n">
        <v>2259.51025390625</v>
      </c>
      <c r="BW578" s="197" t="n">
        <v>99000.0</v>
      </c>
      <c r="BX578" s="197" t="n">
        <v>2154.298583984375</v>
      </c>
      <c r="BY578" s="197" t="n">
        <v>1529.832763671875</v>
      </c>
      <c r="BZ578" s="197" t="n">
        <v>99000.0</v>
      </c>
      <c r="CA578" s="197" t="n">
        <v>812.515380859375</v>
      </c>
      <c r="CB578" s="197" t="n">
        <v>809.9280395507812</v>
      </c>
      <c r="CC578" s="197" t="n">
        <v>964.9122924804688</v>
      </c>
      <c r="CD578" s="197" t="n">
        <v>8396.7548828125</v>
      </c>
      <c r="CE578" s="197" t="n">
        <v>6961.44580078125</v>
      </c>
      <c r="CF578" s="197" t="n">
        <v>15500.0</v>
      </c>
      <c r="CG578" s="197" t="n">
        <v>8687.681640625</v>
      </c>
      <c r="CH578" s="197" t="n">
        <v>3420.496337890625</v>
      </c>
      <c r="CI578" s="197" t="n">
        <v>3740.040283203125</v>
      </c>
      <c r="CJ578" s="197" t="n">
        <v>7160.53662109375</v>
      </c>
      <c r="CK578" s="197" t="n">
        <v>20000.0</v>
      </c>
      <c r="CL578" s="197" t="n">
        <v>20000.0</v>
      </c>
      <c r="CM578" s="197" t="n">
        <v>20000.0</v>
      </c>
      <c r="CN578" s="197" t="n">
        <v>20000.0</v>
      </c>
      <c r="CO578" s="197" t="n">
        <v>20000.0</v>
      </c>
      <c r="CP578" s="197" t="n">
        <v>20000.0</v>
      </c>
      <c r="CQ578" s="197" t="n">
        <v>20000.0</v>
      </c>
      <c r="CR578" s="197" t="n">
        <v>5000.0</v>
      </c>
      <c r="CS578" s="197" t="n">
        <v>20.0</v>
      </c>
      <c r="CT578" s="197" t="n">
        <v>20.0</v>
      </c>
      <c r="CU578" s="197" t="n">
        <v>941.372314453125</v>
      </c>
    </row>
    <row r="579" spans="2:99">
      <c r="B579" s="122" t="s">
        <v>980</v>
      </c>
      <c r="C579" s="197" t="n">
        <v>3354.0</v>
      </c>
      <c r="D579" s="197" t="n">
        <v>2908.0</v>
      </c>
      <c r="E579" s="197" t="n">
        <v>575.0</v>
      </c>
      <c r="F579" s="122" t="s">
        <v>980</v>
      </c>
      <c r="G579" s="197" t="n">
        <v>3340.462890625</v>
      </c>
      <c r="H579" s="197" t="n">
        <v>1911.7330322265625</v>
      </c>
      <c r="I579" s="197" t="n">
        <v>477.7138671875</v>
      </c>
      <c r="J579" s="197" t="n">
        <v>489.630859375</v>
      </c>
      <c r="K579" s="197" t="n">
        <v>623.9744873046875</v>
      </c>
      <c r="L579" s="197" t="n">
        <v>3240.65234375</v>
      </c>
      <c r="M579" s="197" t="n">
        <v>3240.65234375</v>
      </c>
      <c r="N579" s="197" t="n">
        <v>3240.65234375</v>
      </c>
      <c r="O579" s="197" t="n">
        <v>3240.65234375</v>
      </c>
      <c r="P579" s="197" t="n">
        <v>3240.65234375</v>
      </c>
      <c r="Q579" s="197" t="n">
        <v>22333.48828125</v>
      </c>
      <c r="R579" s="197" t="n">
        <v>2004.15966796875</v>
      </c>
      <c r="S579" s="197" t="n">
        <v>0.0</v>
      </c>
      <c r="T579" s="197" t="n">
        <v>142.56051635742188</v>
      </c>
      <c r="U579" s="197" t="n">
        <v>1239.5965576171875</v>
      </c>
      <c r="V579" s="197" t="n">
        <v>14863.71875</v>
      </c>
      <c r="W579" s="197" t="n">
        <v>5322.68701171875</v>
      </c>
      <c r="X579" s="197" t="n">
        <v>5435.21728515625</v>
      </c>
      <c r="Y579" s="197" t="n">
        <v>0.0</v>
      </c>
      <c r="Z579" s="197" t="n">
        <v>4500.0</v>
      </c>
      <c r="AA579" s="197" t="n">
        <v>1.0</v>
      </c>
      <c r="AB579" s="197" t="n">
        <v>0.0</v>
      </c>
      <c r="AC579" s="197" t="n">
        <v>0.0</v>
      </c>
      <c r="AD579" s="197" t="n">
        <v>0.6499999761581421</v>
      </c>
      <c r="AE579" s="197" t="n">
        <v>16833.79296875</v>
      </c>
      <c r="AF579" s="197" t="n">
        <v>4453.97607421875</v>
      </c>
      <c r="AG579" s="197" t="n">
        <v>0.0</v>
      </c>
      <c r="AH579" s="197" t="n">
        <v>1241.0574951171875</v>
      </c>
      <c r="AI579" s="197" t="n">
        <v>0.0</v>
      </c>
      <c r="AJ579" s="197" t="n">
        <v>0.0</v>
      </c>
      <c r="AK579" s="197" t="n">
        <v>255.44805908203125</v>
      </c>
      <c r="AL579" s="197" t="n">
        <v>7046.3515625</v>
      </c>
      <c r="AM579" s="197" t="n">
        <v>4215.0107421875</v>
      </c>
      <c r="AN579" s="197" t="n">
        <v>0.0</v>
      </c>
      <c r="AO579" s="197" t="n">
        <v>0.0</v>
      </c>
      <c r="AP579" s="197" t="n">
        <v>0.0</v>
      </c>
      <c r="AQ579" s="197" t="n">
        <v>485.5</v>
      </c>
      <c r="AR579" s="197" t="n">
        <v>484.3968200683594</v>
      </c>
      <c r="AS579" s="197" t="n">
        <v>0.0</v>
      </c>
      <c r="AT579" s="197" t="n">
        <v>999999.0</v>
      </c>
      <c r="AU579" s="197" t="n">
        <v>0.0</v>
      </c>
      <c r="AV579" s="197" t="n">
        <v>999999.0</v>
      </c>
      <c r="AW579" s="197" t="n">
        <v>0.0</v>
      </c>
      <c r="AX579" s="197" t="n">
        <v>0.0</v>
      </c>
      <c r="AY579" s="197" t="n">
        <v>999999.0</v>
      </c>
      <c r="AZ579" s="197" t="n">
        <v>0.0</v>
      </c>
      <c r="BA579" s="197" t="n">
        <v>999999.0</v>
      </c>
      <c r="BB579" s="197" t="n">
        <v>0.0</v>
      </c>
      <c r="BC579" s="197" t="n">
        <v>0.0</v>
      </c>
      <c r="BD579" s="197" t="n">
        <v>0.47875165939331055</v>
      </c>
      <c r="BE579" s="197" t="n">
        <v>0.5864699482917786</v>
      </c>
      <c r="BF579" s="197" t="n">
        <v>999998.0</v>
      </c>
      <c r="BG579" s="197" t="n">
        <v>1496.3919677734375</v>
      </c>
      <c r="BH579" s="197" t="n">
        <v>-212.71665954589844</v>
      </c>
      <c r="BI579" s="197" t="n">
        <v>0.0</v>
      </c>
      <c r="BJ579" s="197" t="n">
        <v>999999.0</v>
      </c>
      <c r="BK579" s="197" t="n">
        <v>12574.4375</v>
      </c>
      <c r="BL579" s="197" t="n">
        <v>13357.8701171875</v>
      </c>
      <c r="BM579" s="197" t="n">
        <v>0.0</v>
      </c>
      <c r="BN579" s="197" t="n">
        <v>7461.4775390625</v>
      </c>
      <c r="BO579" s="197" t="n">
        <v>8605.814453125</v>
      </c>
      <c r="BP579" s="197" t="n">
        <v>1.2494319677352905</v>
      </c>
      <c r="BQ579" s="197" t="n">
        <v>3094.602783203125</v>
      </c>
      <c r="BR579" s="197" t="n">
        <v>0.0</v>
      </c>
      <c r="BS579" s="197" t="n">
        <v>999999.0</v>
      </c>
      <c r="BT579" s="197" t="n">
        <v>0.0</v>
      </c>
      <c r="BU579" s="197" t="n">
        <v>2642.680908203125</v>
      </c>
      <c r="BV579" s="197" t="n">
        <v>2154.720703125</v>
      </c>
      <c r="BW579" s="197" t="n">
        <v>99000.0</v>
      </c>
      <c r="BX579" s="197" t="n">
        <v>2137.407470703125</v>
      </c>
      <c r="BY579" s="197" t="n">
        <v>2212.134033203125</v>
      </c>
      <c r="BZ579" s="197" t="n">
        <v>99000.0</v>
      </c>
      <c r="CA579" s="197" t="n">
        <v>926.69921875</v>
      </c>
      <c r="CB579" s="197" t="n">
        <v>823.784423828125</v>
      </c>
      <c r="CC579" s="197" t="n">
        <v>964.9122924804688</v>
      </c>
      <c r="CD579" s="197" t="n">
        <v>8881.0625</v>
      </c>
      <c r="CE579" s="197" t="n">
        <v>8522.9287109375</v>
      </c>
      <c r="CF579" s="197" t="n">
        <v>15500.0</v>
      </c>
      <c r="CG579" s="197" t="n">
        <v>7093.45458984375</v>
      </c>
      <c r="CH579" s="197" t="n">
        <v>1202.2371826171875</v>
      </c>
      <c r="CI579" s="197" t="n">
        <v>3217.810791015625</v>
      </c>
      <c r="CJ579" s="197" t="n">
        <v>4420.0478515625</v>
      </c>
      <c r="CK579" s="197" t="n">
        <v>20000.0</v>
      </c>
      <c r="CL579" s="197" t="n">
        <v>20000.0</v>
      </c>
      <c r="CM579" s="197" t="n">
        <v>20000.0</v>
      </c>
      <c r="CN579" s="197" t="n">
        <v>20000.0</v>
      </c>
      <c r="CO579" s="197" t="n">
        <v>20000.0</v>
      </c>
      <c r="CP579" s="197" t="n">
        <v>20000.0</v>
      </c>
      <c r="CQ579" s="197" t="n">
        <v>20000.0</v>
      </c>
      <c r="CR579" s="197" t="n">
        <v>5000.0</v>
      </c>
      <c r="CS579" s="197" t="n">
        <v>0.0</v>
      </c>
      <c r="CT579" s="197" t="n">
        <v>0.0</v>
      </c>
      <c r="CU579" s="197" t="n">
        <v>1002.079833984375</v>
      </c>
    </row>
    <row r="580" spans="2:99">
      <c r="B580" s="122" t="s">
        <v>981</v>
      </c>
      <c r="C580" s="197" t="n">
        <v>3358.0</v>
      </c>
      <c r="D580" s="197" t="n">
        <v>2788.0</v>
      </c>
      <c r="E580" s="197" t="n">
        <v>550.0</v>
      </c>
      <c r="F580" s="122" t="s">
        <v>981</v>
      </c>
      <c r="G580" s="197" t="n">
        <v>3358.0</v>
      </c>
      <c r="H580" s="197" t="n">
        <v>2788.0</v>
      </c>
      <c r="I580" s="197" t="n">
        <v>550.0</v>
      </c>
      <c r="J580" s="197" t="n">
        <v>695.951171875</v>
      </c>
      <c r="K580" s="197" t="n">
        <v>820.6041870117188</v>
      </c>
      <c r="L580" s="197" t="n">
        <v>4218.3486328125</v>
      </c>
      <c r="M580" s="197" t="n">
        <v>4218.3486328125</v>
      </c>
      <c r="N580" s="197" t="n">
        <v>5044.7861328125</v>
      </c>
      <c r="O580" s="197" t="n">
        <v>5044.7861328125</v>
      </c>
      <c r="P580" s="197" t="n">
        <v>5044.7861328125</v>
      </c>
      <c r="Q580" s="197" t="n">
        <v>67360.15625</v>
      </c>
      <c r="R580" s="197" t="n">
        <v>9777.0107421875</v>
      </c>
      <c r="S580" s="197" t="n">
        <v>0.0</v>
      </c>
      <c r="T580" s="197" t="n">
        <v>2512.674072265625</v>
      </c>
      <c r="U580" s="197" t="n">
        <v>43737.66796875</v>
      </c>
      <c r="V580" s="197" t="n">
        <v>118200.390625</v>
      </c>
      <c r="W580" s="197" t="n">
        <v>73060.671875</v>
      </c>
      <c r="X580" s="197" t="n">
        <v>45137.9375</v>
      </c>
      <c r="Y580" s="197" t="n">
        <v>0.0</v>
      </c>
      <c r="Z580" s="197" t="n">
        <v>6000.0</v>
      </c>
      <c r="AA580" s="197" t="n">
        <v>1.0</v>
      </c>
      <c r="AB580" s="197" t="n">
        <v>0.0</v>
      </c>
      <c r="AC580" s="197" t="n">
        <v>0.0</v>
      </c>
      <c r="AD580" s="197" t="n">
        <v>0.6499999761581421</v>
      </c>
      <c r="AE580" s="197" t="n">
        <v>83005.3046875</v>
      </c>
      <c r="AF580" s="197" t="n">
        <v>4146.17529296875</v>
      </c>
      <c r="AG580" s="197" t="n">
        <v>21478.470703125</v>
      </c>
      <c r="AH580" s="197" t="n">
        <v>16259.7353515625</v>
      </c>
      <c r="AI580" s="197" t="n">
        <v>14532.330078125</v>
      </c>
      <c r="AJ580" s="197" t="n">
        <v>9004.6328125</v>
      </c>
      <c r="AK580" s="197" t="n">
        <v>10434.5322265625</v>
      </c>
      <c r="AL580" s="197" t="n">
        <v>8500.0</v>
      </c>
      <c r="AM580" s="197" t="n">
        <v>4218.3486328125</v>
      </c>
      <c r="AN580" s="197" t="n">
        <v>0.0</v>
      </c>
      <c r="AO580" s="197" t="n">
        <v>0.0</v>
      </c>
      <c r="AP580" s="197" t="n">
        <v>0.0</v>
      </c>
      <c r="AQ580" s="197" t="n">
        <v>647.3333129882812</v>
      </c>
      <c r="AR580" s="197" t="n">
        <v>371.9483337402344</v>
      </c>
      <c r="AS580" s="197" t="n">
        <v>0.0</v>
      </c>
      <c r="AT580" s="197" t="n">
        <v>999999.0</v>
      </c>
      <c r="AU580" s="197" t="n">
        <v>0.0</v>
      </c>
      <c r="AV580" s="197" t="n">
        <v>999999.0</v>
      </c>
      <c r="AW580" s="197" t="n">
        <v>0.0</v>
      </c>
      <c r="AX580" s="197" t="n">
        <v>0.0</v>
      </c>
      <c r="AY580" s="197" t="n">
        <v>999999.0</v>
      </c>
      <c r="AZ580" s="197" t="n">
        <v>0.0</v>
      </c>
      <c r="BA580" s="197" t="n">
        <v>999999.0</v>
      </c>
      <c r="BB580" s="197" t="n">
        <v>0.0</v>
      </c>
      <c r="BC580" s="197" t="n">
        <v>0.0</v>
      </c>
      <c r="BD580" s="197" t="n">
        <v>0.0</v>
      </c>
      <c r="BE580" s="197" t="n">
        <v>0.0</v>
      </c>
      <c r="BF580" s="197" t="n">
        <v>999997.0</v>
      </c>
      <c r="BG580" s="197" t="n">
        <v>999997.0</v>
      </c>
      <c r="BH580" s="197" t="n">
        <v>999997.0</v>
      </c>
      <c r="BI580" s="197" t="n">
        <v>0.0</v>
      </c>
      <c r="BJ580" s="197" t="n">
        <v>999999.0</v>
      </c>
      <c r="BK580" s="197" t="n">
        <v>999999.0</v>
      </c>
      <c r="BL580" s="197" t="n">
        <v>999999.0</v>
      </c>
      <c r="BM580" s="197" t="n">
        <v>0.0</v>
      </c>
      <c r="BN580" s="197" t="n">
        <v>0.0</v>
      </c>
      <c r="BO580" s="197" t="n">
        <v>0.0</v>
      </c>
      <c r="BP580" s="197" t="n">
        <v>0.0</v>
      </c>
      <c r="BQ580" s="197" t="n">
        <v>999999.0</v>
      </c>
      <c r="BR580" s="197" t="n">
        <v>0.0</v>
      </c>
      <c r="BS580" s="197" t="n">
        <v>999999.0</v>
      </c>
      <c r="BT580" s="197" t="n">
        <v>0.0</v>
      </c>
      <c r="BU580" s="197" t="n">
        <v>1206.2264404296875</v>
      </c>
      <c r="BV580" s="197" t="n">
        <v>2761.345947265625</v>
      </c>
      <c r="BW580" s="197" t="n">
        <v>99000.0</v>
      </c>
      <c r="BX580" s="197" t="n">
        <v>408.440185546875</v>
      </c>
      <c r="BY580" s="197" t="n">
        <v>2226.095947265625</v>
      </c>
      <c r="BZ580" s="197" t="n">
        <v>99000.0</v>
      </c>
      <c r="CA580" s="197" t="n">
        <v>854.0132446289062</v>
      </c>
      <c r="CB580" s="197" t="n">
        <v>957.8660888671875</v>
      </c>
      <c r="CC580" s="197" t="n">
        <v>631.5789184570312</v>
      </c>
      <c r="CD580" s="197" t="n">
        <v>1844.6873779296875</v>
      </c>
      <c r="CE580" s="197" t="n">
        <v>9076.69140625</v>
      </c>
      <c r="CF580" s="197" t="n">
        <v>12500.0</v>
      </c>
      <c r="CG580" s="197" t="n">
        <v>0.0</v>
      </c>
      <c r="CH580" s="197" t="n">
        <v>300.0</v>
      </c>
      <c r="CI580" s="197" t="n">
        <v>3000.0</v>
      </c>
      <c r="CJ580" s="197" t="n">
        <v>3300.0</v>
      </c>
      <c r="CK580" s="197" t="n">
        <v>20000.0</v>
      </c>
      <c r="CL580" s="197" t="n">
        <v>20000.0</v>
      </c>
      <c r="CM580" s="197" t="n">
        <v>20000.0</v>
      </c>
      <c r="CN580" s="197" t="n">
        <v>20000.0</v>
      </c>
      <c r="CO580" s="197" t="n">
        <v>20000.0</v>
      </c>
      <c r="CP580" s="197" t="n">
        <v>20000.0</v>
      </c>
      <c r="CQ580" s="197" t="n">
        <v>20000.0</v>
      </c>
      <c r="CR580" s="197" t="n">
        <v>5000.0</v>
      </c>
      <c r="CS580" s="197" t="n">
        <v>0.0</v>
      </c>
      <c r="CT580" s="197" t="n">
        <v>0.0</v>
      </c>
      <c r="CU580" s="197" t="n">
        <v>4888.50537109375</v>
      </c>
    </row>
    <row r="581" spans="2:99">
      <c r="B581" s="122" t="s">
        <v>982</v>
      </c>
      <c r="C581" s="197" t="n">
        <v>3480.0</v>
      </c>
      <c r="D581" s="197" t="n">
        <v>2788.0</v>
      </c>
      <c r="E581" s="197" t="n">
        <v>535.0</v>
      </c>
      <c r="F581" s="122" t="s">
        <v>982</v>
      </c>
      <c r="G581" s="197" t="n">
        <v>3480.0</v>
      </c>
      <c r="H581" s="197" t="n">
        <v>2788.0</v>
      </c>
      <c r="I581" s="197" t="n">
        <v>535.0</v>
      </c>
      <c r="J581" s="197" t="n">
        <v>876.7945556640625</v>
      </c>
      <c r="K581" s="197" t="n">
        <v>1067.0</v>
      </c>
      <c r="L581" s="197" t="n">
        <v>4230.78759765625</v>
      </c>
      <c r="M581" s="197" t="n">
        <v>4230.78759765625</v>
      </c>
      <c r="N581" s="197" t="n">
        <v>8276.5576171875</v>
      </c>
      <c r="O581" s="197" t="n">
        <v>8276.5576171875</v>
      </c>
      <c r="P581" s="197" t="n">
        <v>8276.5576171875</v>
      </c>
      <c r="Q581" s="197" t="n">
        <v>72764.4375</v>
      </c>
      <c r="R581" s="197" t="n">
        <v>27067.763671875</v>
      </c>
      <c r="S581" s="197" t="n">
        <v>0.0</v>
      </c>
      <c r="T581" s="197" t="n">
        <v>1943.4940185546875</v>
      </c>
      <c r="U581" s="197" t="n">
        <v>42375.7265625</v>
      </c>
      <c r="V581" s="197" t="n">
        <v>119135.3671875</v>
      </c>
      <c r="W581" s="197" t="n">
        <v>67294.5390625</v>
      </c>
      <c r="X581" s="197" t="n">
        <v>51840.828125</v>
      </c>
      <c r="Y581" s="197" t="n">
        <v>0.0</v>
      </c>
      <c r="Z581" s="197" t="n">
        <v>20633.927734375</v>
      </c>
      <c r="AA581" s="197" t="n">
        <v>1.0</v>
      </c>
      <c r="AB581" s="197" t="n">
        <v>0.0</v>
      </c>
      <c r="AC581" s="197" t="n">
        <v>0.0</v>
      </c>
      <c r="AD581" s="197" t="n">
        <v>0.3499999940395355</v>
      </c>
      <c r="AE581" s="197" t="n">
        <v>51704.87109375</v>
      </c>
      <c r="AF581" s="197" t="n">
        <v>10578.5966796875</v>
      </c>
      <c r="AG581" s="197" t="n">
        <v>17464.349609375</v>
      </c>
      <c r="AH581" s="197" t="n">
        <v>11001.51171875</v>
      </c>
      <c r="AI581" s="197" t="n">
        <v>9530.701171875</v>
      </c>
      <c r="AJ581" s="197" t="n">
        <v>11017.9384765625</v>
      </c>
      <c r="AK581" s="197" t="n">
        <v>11988.001953125</v>
      </c>
      <c r="AL581" s="197" t="n">
        <v>8500.0</v>
      </c>
      <c r="AM581" s="197" t="n">
        <v>4230.78759765625</v>
      </c>
      <c r="AN581" s="197" t="n">
        <v>0.0</v>
      </c>
      <c r="AO581" s="197" t="n">
        <v>0.0</v>
      </c>
      <c r="AP581" s="197" t="n">
        <v>0.0</v>
      </c>
      <c r="AQ581" s="197" t="n">
        <v>809.1666870117188</v>
      </c>
      <c r="AR581" s="197" t="n">
        <v>889.1666870117188</v>
      </c>
      <c r="AS581" s="197" t="n">
        <v>0.0</v>
      </c>
      <c r="AT581" s="197" t="n">
        <v>999999.0</v>
      </c>
      <c r="AU581" s="197" t="n">
        <v>0.0</v>
      </c>
      <c r="AV581" s="197" t="n">
        <v>999999.0</v>
      </c>
      <c r="AW581" s="197" t="n">
        <v>0.0</v>
      </c>
      <c r="AX581" s="197" t="n">
        <v>0.0</v>
      </c>
      <c r="AY581" s="197" t="n">
        <v>999999.0</v>
      </c>
      <c r="AZ581" s="197" t="n">
        <v>0.0</v>
      </c>
      <c r="BA581" s="197" t="n">
        <v>999999.0</v>
      </c>
      <c r="BB581" s="197" t="n">
        <v>0.0</v>
      </c>
      <c r="BC581" s="197" t="n">
        <v>0.0</v>
      </c>
      <c r="BD581" s="197" t="n">
        <v>0.0</v>
      </c>
      <c r="BE581" s="197" t="n">
        <v>0.0</v>
      </c>
      <c r="BF581" s="197" t="n">
        <v>999999.0</v>
      </c>
      <c r="BG581" s="197" t="n">
        <v>999999.0</v>
      </c>
      <c r="BH581" s="197" t="n">
        <v>999999.0</v>
      </c>
      <c r="BI581" s="197" t="n">
        <v>0.0</v>
      </c>
      <c r="BJ581" s="197" t="n">
        <v>999999.0</v>
      </c>
      <c r="BK581" s="197" t="n">
        <v>999999.0</v>
      </c>
      <c r="BL581" s="197" t="n">
        <v>999999.0</v>
      </c>
      <c r="BM581" s="197" t="n">
        <v>0.0</v>
      </c>
      <c r="BN581" s="197" t="n">
        <v>0.0</v>
      </c>
      <c r="BO581" s="197" t="n">
        <v>0.0</v>
      </c>
      <c r="BP581" s="197" t="n">
        <v>0.0</v>
      </c>
      <c r="BQ581" s="197" t="n">
        <v>999999.0</v>
      </c>
      <c r="BR581" s="197" t="n">
        <v>0.0</v>
      </c>
      <c r="BS581" s="197" t="n">
        <v>999999.0</v>
      </c>
      <c r="BT581" s="197" t="n">
        <v>0.0</v>
      </c>
      <c r="BU581" s="197" t="n">
        <v>280.60546875</v>
      </c>
      <c r="BV581" s="197" t="n">
        <v>1243.24951171875</v>
      </c>
      <c r="BW581" s="197" t="n">
        <v>99000.0</v>
      </c>
      <c r="BX581" s="197" t="n">
        <v>185.1470489501953</v>
      </c>
      <c r="BY581" s="197" t="n">
        <v>414.4219970703125</v>
      </c>
      <c r="BZ581" s="197" t="n">
        <v>99000.0</v>
      </c>
      <c r="CA581" s="197" t="n">
        <v>523.2081909179688</v>
      </c>
      <c r="CB581" s="197" t="n">
        <v>878.4977416992188</v>
      </c>
      <c r="CC581" s="197" t="n">
        <v>631.5789184570312</v>
      </c>
      <c r="CD581" s="197" t="n">
        <v>179.17501831054688</v>
      </c>
      <c r="CE581" s="197" t="n">
        <v>2123.4052734375</v>
      </c>
      <c r="CF581" s="197" t="n">
        <v>8000.0</v>
      </c>
      <c r="CG581" s="197" t="n">
        <v>0.0</v>
      </c>
      <c r="CH581" s="197" t="n">
        <v>3502.84326171875</v>
      </c>
      <c r="CI581" s="197" t="n">
        <v>2500.0</v>
      </c>
      <c r="CJ581" s="197" t="n">
        <v>6002.84326171875</v>
      </c>
      <c r="CK581" s="197" t="n">
        <v>20000.0</v>
      </c>
      <c r="CL581" s="197" t="n">
        <v>20000.0</v>
      </c>
      <c r="CM581" s="197" t="n">
        <v>20000.0</v>
      </c>
      <c r="CN581" s="197" t="n">
        <v>20000.0</v>
      </c>
      <c r="CO581" s="197" t="n">
        <v>20000.0</v>
      </c>
      <c r="CP581" s="197" t="n">
        <v>20000.0</v>
      </c>
      <c r="CQ581" s="197" t="n">
        <v>20000.0</v>
      </c>
      <c r="CR581" s="197" t="n">
        <v>5000.0</v>
      </c>
      <c r="CS581" s="197" t="n">
        <v>0.0</v>
      </c>
      <c r="CT581" s="197" t="n">
        <v>0.0</v>
      </c>
      <c r="CU581" s="197" t="n">
        <v>999999.0</v>
      </c>
    </row>
    <row r="582" spans="2:99">
      <c r="B582" s="122" t="s">
        <v>983</v>
      </c>
      <c r="C582" s="197" t="n">
        <v>4030.0</v>
      </c>
      <c r="D582" s="197" t="n">
        <v>3027.0</v>
      </c>
      <c r="E582" s="197" t="n">
        <v>645.0</v>
      </c>
      <c r="F582" s="122" t="s">
        <v>983</v>
      </c>
      <c r="G582" s="197" t="n">
        <v>4030.0</v>
      </c>
      <c r="H582" s="197" t="n">
        <v>3027.0</v>
      </c>
      <c r="I582" s="197" t="n">
        <v>645.0</v>
      </c>
      <c r="J582" s="197" t="n">
        <v>972.0</v>
      </c>
      <c r="K582" s="197" t="n">
        <v>1067.0</v>
      </c>
      <c r="L582" s="197" t="n">
        <v>3540.1611328125</v>
      </c>
      <c r="M582" s="197" t="n">
        <v>3540.1611328125</v>
      </c>
      <c r="N582" s="197" t="n">
        <v>4049.266845703125</v>
      </c>
      <c r="O582" s="197" t="n">
        <v>4049.266845703125</v>
      </c>
      <c r="P582" s="197" t="n">
        <v>4049.266845703125</v>
      </c>
      <c r="Q582" s="197" t="n">
        <v>45012.640625</v>
      </c>
      <c r="R582" s="197" t="n">
        <v>21066.470703125</v>
      </c>
      <c r="S582" s="197" t="n">
        <v>0.0</v>
      </c>
      <c r="T582" s="197" t="n">
        <v>684.513671875</v>
      </c>
      <c r="U582" s="197" t="n">
        <v>3649.627197265625</v>
      </c>
      <c r="V582" s="197" t="n">
        <v>50515.98828125</v>
      </c>
      <c r="W582" s="197" t="n">
        <v>25681.197265625</v>
      </c>
      <c r="X582" s="197" t="n">
        <v>24834.791015625</v>
      </c>
      <c r="Y582" s="197" t="n">
        <v>0.0</v>
      </c>
      <c r="Z582" s="197" t="n">
        <v>13935.4833984375</v>
      </c>
      <c r="AA582" s="197" t="n">
        <v>1.0</v>
      </c>
      <c r="AB582" s="197" t="n">
        <v>0.0</v>
      </c>
      <c r="AC582" s="197" t="n">
        <v>0.0</v>
      </c>
      <c r="AD582" s="197" t="n">
        <v>0.3499999940395355</v>
      </c>
      <c r="AE582" s="197" t="n">
        <v>25461.888671875</v>
      </c>
      <c r="AF582" s="197" t="n">
        <v>10909.806640625</v>
      </c>
      <c r="AG582" s="197" t="n">
        <v>1224.28759765625</v>
      </c>
      <c r="AH582" s="197" t="n">
        <v>4849.37060546875</v>
      </c>
      <c r="AI582" s="197" t="n">
        <v>3265.680908203125</v>
      </c>
      <c r="AJ582" s="197" t="n">
        <v>4737.0849609375</v>
      </c>
      <c r="AK582" s="197" t="n">
        <v>4990.5029296875</v>
      </c>
      <c r="AL582" s="197" t="n">
        <v>7560.64501953125</v>
      </c>
      <c r="AM582" s="197" t="n">
        <v>4318.89697265625</v>
      </c>
      <c r="AN582" s="197" t="n">
        <v>0.0</v>
      </c>
      <c r="AO582" s="197" t="n">
        <v>0.0</v>
      </c>
      <c r="AP582" s="197" t="n">
        <v>0.0</v>
      </c>
      <c r="AQ582" s="197" t="n">
        <v>971.0</v>
      </c>
      <c r="AR582" s="197" t="n">
        <v>1067.0</v>
      </c>
      <c r="AS582" s="197" t="n">
        <v>0.0</v>
      </c>
      <c r="AT582" s="197" t="n">
        <v>999999.0</v>
      </c>
      <c r="AU582" s="197" t="n">
        <v>0.0</v>
      </c>
      <c r="AV582" s="197" t="n">
        <v>999999.0</v>
      </c>
      <c r="AW582" s="197" t="n">
        <v>0.0</v>
      </c>
      <c r="AX582" s="197" t="n">
        <v>0.0</v>
      </c>
      <c r="AY582" s="197" t="n">
        <v>999999.0</v>
      </c>
      <c r="AZ582" s="197" t="n">
        <v>0.0</v>
      </c>
      <c r="BA582" s="197" t="n">
        <v>999999.0</v>
      </c>
      <c r="BB582" s="197" t="n">
        <v>0.0</v>
      </c>
      <c r="BC582" s="197" t="n">
        <v>0.0</v>
      </c>
      <c r="BD582" s="197" t="n">
        <v>0.0</v>
      </c>
      <c r="BE582" s="197" t="n">
        <v>0.0</v>
      </c>
      <c r="BF582" s="197" t="n">
        <v>999999.0</v>
      </c>
      <c r="BG582" s="197" t="n">
        <v>999999.0</v>
      </c>
      <c r="BH582" s="197" t="n">
        <v>999999.0</v>
      </c>
      <c r="BI582" s="197" t="n">
        <v>0.0</v>
      </c>
      <c r="BJ582" s="197" t="n">
        <v>999999.0</v>
      </c>
      <c r="BK582" s="197" t="n">
        <v>999999.0</v>
      </c>
      <c r="BL582" s="197" t="n">
        <v>999999.0</v>
      </c>
      <c r="BM582" s="197" t="n">
        <v>0.0</v>
      </c>
      <c r="BN582" s="197" t="n">
        <v>0.0</v>
      </c>
      <c r="BO582" s="197" t="n">
        <v>0.0</v>
      </c>
      <c r="BP582" s="197" t="n">
        <v>0.0</v>
      </c>
      <c r="BQ582" s="197" t="n">
        <v>999999.0</v>
      </c>
      <c r="BR582" s="197" t="n">
        <v>0.0</v>
      </c>
      <c r="BS582" s="197" t="n">
        <v>999999.0</v>
      </c>
      <c r="BT582" s="197" t="n">
        <v>0.0</v>
      </c>
      <c r="BU582" s="197" t="n">
        <v>275.2031555175781</v>
      </c>
      <c r="BV582" s="197" t="n">
        <v>281.7284240722656</v>
      </c>
      <c r="BW582" s="197" t="n">
        <v>99000.0</v>
      </c>
      <c r="BX582" s="197" t="n">
        <v>186.78280639648438</v>
      </c>
      <c r="BY582" s="197" t="n">
        <v>184.95062255859375</v>
      </c>
      <c r="BZ582" s="197" t="n">
        <v>99000.0</v>
      </c>
      <c r="CA582" s="197" t="n">
        <v>585.2362670898438</v>
      </c>
      <c r="CB582" s="197" t="n">
        <v>529.0939331054688</v>
      </c>
      <c r="CC582" s="197" t="n">
        <v>631.5789184570312</v>
      </c>
      <c r="CD582" s="197" t="n">
        <v>207.0216827392578</v>
      </c>
      <c r="CE582" s="197" t="n">
        <v>178.9188995361328</v>
      </c>
      <c r="CF582" s="197" t="n">
        <v>8000.0</v>
      </c>
      <c r="CG582" s="197" t="n">
        <v>0.0</v>
      </c>
      <c r="CH582" s="197" t="n">
        <v>1876.1307373046875</v>
      </c>
      <c r="CI582" s="197" t="n">
        <v>2500.0</v>
      </c>
      <c r="CJ582" s="197" t="n">
        <v>4376.130859375</v>
      </c>
      <c r="CK582" s="197" t="n">
        <v>20000.0</v>
      </c>
      <c r="CL582" s="197" t="n">
        <v>20000.0</v>
      </c>
      <c r="CM582" s="197" t="n">
        <v>20000.0</v>
      </c>
      <c r="CN582" s="197" t="n">
        <v>20000.0</v>
      </c>
      <c r="CO582" s="197" t="n">
        <v>20000.0</v>
      </c>
      <c r="CP582" s="197" t="n">
        <v>20000.0</v>
      </c>
      <c r="CQ582" s="197" t="n">
        <v>20000.0</v>
      </c>
      <c r="CR582" s="197" t="n">
        <v>5000.0</v>
      </c>
      <c r="CS582" s="197" t="n">
        <v>0.0</v>
      </c>
      <c r="CT582" s="197" t="n">
        <v>0.0</v>
      </c>
      <c r="CU582" s="197" t="n">
        <v>5266.61767578125</v>
      </c>
    </row>
    <row r="583" spans="2:99">
      <c r="B583" s="122" t="s">
        <v>984</v>
      </c>
      <c r="C583" s="197" t="n">
        <v>4434.0</v>
      </c>
      <c r="D583" s="197" t="n">
        <v>3470.0</v>
      </c>
      <c r="E583" s="197" t="n">
        <v>800.0</v>
      </c>
      <c r="F583" s="122" t="s">
        <v>984</v>
      </c>
      <c r="G583" s="197" t="n">
        <v>4434.0</v>
      </c>
      <c r="H583" s="197" t="n">
        <v>3470.0</v>
      </c>
      <c r="I583" s="197" t="n">
        <v>800.0</v>
      </c>
      <c r="J583" s="197" t="n">
        <v>966.959228515625</v>
      </c>
      <c r="K583" s="197" t="n">
        <v>1034.1610107421875</v>
      </c>
      <c r="L583" s="197" t="n">
        <v>2659.050048828125</v>
      </c>
      <c r="M583" s="197" t="n">
        <v>2659.050048828125</v>
      </c>
      <c r="N583" s="197" t="n">
        <v>2659.050048828125</v>
      </c>
      <c r="O583" s="197" t="n">
        <v>2659.050048828125</v>
      </c>
      <c r="P583" s="197" t="n">
        <v>2659.050048828125</v>
      </c>
      <c r="Q583" s="197" t="n">
        <v>43030.13671875</v>
      </c>
      <c r="R583" s="197" t="n">
        <v>21272.400390625</v>
      </c>
      <c r="S583" s="197" t="n">
        <v>0.0</v>
      </c>
      <c r="T583" s="197" t="n">
        <v>0.0</v>
      </c>
      <c r="U583" s="197" t="n">
        <v>1406.7822265625</v>
      </c>
      <c r="V583" s="197" t="n">
        <v>57669.90625</v>
      </c>
      <c r="W583" s="197" t="n">
        <v>31785.14453125</v>
      </c>
      <c r="X583" s="197" t="n">
        <v>25884.76171875</v>
      </c>
      <c r="Y583" s="197" t="n">
        <v>0.0</v>
      </c>
      <c r="Z583" s="197" t="n">
        <v>5750.0</v>
      </c>
      <c r="AA583" s="197" t="n">
        <v>1.0</v>
      </c>
      <c r="AB583" s="197" t="n">
        <v>0.0</v>
      </c>
      <c r="AC583" s="197" t="n">
        <v>0.0</v>
      </c>
      <c r="AD583" s="197" t="n">
        <v>0.3499999940395355</v>
      </c>
      <c r="AE583" s="197" t="n">
        <v>24590.830078125</v>
      </c>
      <c r="AF583" s="197" t="n">
        <v>12267.1689453125</v>
      </c>
      <c r="AG583" s="197" t="n">
        <v>7247.80908203125</v>
      </c>
      <c r="AH583" s="197" t="n">
        <v>7074.39990234375</v>
      </c>
      <c r="AI583" s="197" t="n">
        <v>5490.99072265625</v>
      </c>
      <c r="AJ583" s="197" t="n">
        <v>7614.9033203125</v>
      </c>
      <c r="AK583" s="197" t="n">
        <v>7577.91650390625</v>
      </c>
      <c r="AL583" s="197" t="n">
        <v>6680.0</v>
      </c>
      <c r="AM583" s="197" t="n">
        <v>4492.43408203125</v>
      </c>
      <c r="AN583" s="197" t="n">
        <v>5318.10009765625</v>
      </c>
      <c r="AO583" s="197" t="n">
        <v>2659.050048828125</v>
      </c>
      <c r="AP583" s="197" t="n">
        <v>2659.050048828125</v>
      </c>
      <c r="AQ583" s="197" t="n">
        <v>971.0</v>
      </c>
      <c r="AR583" s="197" t="n">
        <v>1067.0</v>
      </c>
      <c r="AS583" s="197" t="n">
        <v>0.0</v>
      </c>
      <c r="AT583" s="197" t="n">
        <v>999999.0</v>
      </c>
      <c r="AU583" s="197" t="n">
        <v>0.0</v>
      </c>
      <c r="AV583" s="197" t="n">
        <v>999999.0</v>
      </c>
      <c r="AW583" s="197" t="n">
        <v>0.0</v>
      </c>
      <c r="AX583" s="197" t="n">
        <v>0.0</v>
      </c>
      <c r="AY583" s="197" t="n">
        <v>999999.0</v>
      </c>
      <c r="AZ583" s="197" t="n">
        <v>0.0</v>
      </c>
      <c r="BA583" s="197" t="n">
        <v>999999.0</v>
      </c>
      <c r="BB583" s="197" t="n">
        <v>0.0</v>
      </c>
      <c r="BC583" s="197" t="n">
        <v>0.0</v>
      </c>
      <c r="BD583" s="197" t="n">
        <v>0.0</v>
      </c>
      <c r="BE583" s="197" t="n">
        <v>0.0</v>
      </c>
      <c r="BF583" s="197" t="n">
        <v>999999.0</v>
      </c>
      <c r="BG583" s="197" t="n">
        <v>999999.0</v>
      </c>
      <c r="BH583" s="197" t="n">
        <v>999999.0</v>
      </c>
      <c r="BI583" s="197" t="n">
        <v>0.0</v>
      </c>
      <c r="BJ583" s="197" t="n">
        <v>999999.0</v>
      </c>
      <c r="BK583" s="197" t="n">
        <v>999999.0</v>
      </c>
      <c r="BL583" s="197" t="n">
        <v>999999.0</v>
      </c>
      <c r="BM583" s="197" t="n">
        <v>0.0</v>
      </c>
      <c r="BN583" s="197" t="n">
        <v>0.0</v>
      </c>
      <c r="BO583" s="197" t="n">
        <v>0.0</v>
      </c>
      <c r="BP583" s="197" t="n">
        <v>0.0</v>
      </c>
      <c r="BQ583" s="197" t="n">
        <v>999999.0</v>
      </c>
      <c r="BR583" s="197" t="n">
        <v>0.0</v>
      </c>
      <c r="BS583" s="197" t="n">
        <v>999999.0</v>
      </c>
      <c r="BT583" s="197" t="n">
        <v>0.0</v>
      </c>
      <c r="BU583" s="197" t="n">
        <v>251.16163635253906</v>
      </c>
      <c r="BV583" s="197" t="n">
        <v>275.7267150878906</v>
      </c>
      <c r="BW583" s="197" t="n">
        <v>450.0</v>
      </c>
      <c r="BX583" s="197" t="n">
        <v>189.72552490234375</v>
      </c>
      <c r="BY583" s="197" t="n">
        <v>187.00242614746094</v>
      </c>
      <c r="BZ583" s="197" t="n">
        <v>450.0</v>
      </c>
      <c r="CA583" s="197" t="n">
        <v>429.2665710449219</v>
      </c>
      <c r="CB583" s="197" t="n">
        <v>591.0963134765625</v>
      </c>
      <c r="CC583" s="197" t="n">
        <v>631.5789184570312</v>
      </c>
      <c r="CD583" s="197" t="n">
        <v>206.36962890625</v>
      </c>
      <c r="CE583" s="197" t="n">
        <v>207.03170776367188</v>
      </c>
      <c r="CF583" s="197" t="n">
        <v>11000.0</v>
      </c>
      <c r="CG583" s="197" t="n">
        <v>0.0</v>
      </c>
      <c r="CH583" s="197" t="n">
        <v>1000.0</v>
      </c>
      <c r="CI583" s="197" t="n">
        <v>1000.0</v>
      </c>
      <c r="CJ583" s="197" t="n">
        <v>2000.0</v>
      </c>
      <c r="CK583" s="197" t="n">
        <v>20000.0</v>
      </c>
      <c r="CL583" s="197" t="n">
        <v>5405.99462890625</v>
      </c>
      <c r="CM583" s="197" t="n">
        <v>20000.0</v>
      </c>
      <c r="CN583" s="197" t="n">
        <v>20000.0</v>
      </c>
      <c r="CO583" s="197" t="n">
        <v>20000.0</v>
      </c>
      <c r="CP583" s="197" t="n">
        <v>20000.0</v>
      </c>
      <c r="CQ583" s="197" t="n">
        <v>20000.0</v>
      </c>
      <c r="CR583" s="197" t="n">
        <v>5000.0</v>
      </c>
      <c r="CS583" s="197" t="n">
        <v>0.0</v>
      </c>
      <c r="CT583" s="197" t="n">
        <v>0.0</v>
      </c>
      <c r="CU583" s="197" t="n">
        <v>5318.10009765625</v>
      </c>
    </row>
    <row r="584" spans="2:99">
      <c r="B584" s="122" t="s">
        <v>985</v>
      </c>
      <c r="C584" s="197" t="n">
        <v>4552.0</v>
      </c>
      <c r="D584" s="197" t="n">
        <v>3538.0</v>
      </c>
      <c r="E584" s="197" t="n">
        <v>975.0</v>
      </c>
      <c r="F584" s="122" t="s">
        <v>985</v>
      </c>
      <c r="G584" s="197" t="n">
        <v>4552.0</v>
      </c>
      <c r="H584" s="197" t="n">
        <v>3538.0</v>
      </c>
      <c r="I584" s="197" t="n">
        <v>975.0</v>
      </c>
      <c r="J584" s="197" t="n">
        <v>972.0</v>
      </c>
      <c r="K584" s="197" t="n">
        <v>1067.0</v>
      </c>
      <c r="L584" s="197" t="n">
        <v>4055.751708984375</v>
      </c>
      <c r="M584" s="197" t="n">
        <v>4055.751708984375</v>
      </c>
      <c r="N584" s="197" t="n">
        <v>4500.04248046875</v>
      </c>
      <c r="O584" s="197" t="n">
        <v>4500.04248046875</v>
      </c>
      <c r="P584" s="197" t="n">
        <v>4500.04248046875</v>
      </c>
      <c r="Q584" s="197" t="n">
        <v>43702.1953125</v>
      </c>
      <c r="R584" s="197" t="n">
        <v>25444.251953125</v>
      </c>
      <c r="S584" s="197" t="n">
        <v>0.0</v>
      </c>
      <c r="T584" s="197" t="n">
        <v>0.0</v>
      </c>
      <c r="U584" s="197" t="n">
        <v>490.38983154296875</v>
      </c>
      <c r="V584" s="197" t="n">
        <v>54899.74609375</v>
      </c>
      <c r="W584" s="197" t="n">
        <v>29611.953125</v>
      </c>
      <c r="X584" s="197" t="n">
        <v>25287.794921875</v>
      </c>
      <c r="Y584" s="197" t="n">
        <v>0.0</v>
      </c>
      <c r="Z584" s="197" t="n">
        <v>8290.322265625</v>
      </c>
      <c r="AA584" s="197" t="n">
        <v>1.0</v>
      </c>
      <c r="AB584" s="197" t="n">
        <v>0.0</v>
      </c>
      <c r="AC584" s="197" t="n">
        <v>0.0</v>
      </c>
      <c r="AD584" s="197" t="n">
        <v>0.3499999940395355</v>
      </c>
      <c r="AE584" s="197" t="n">
        <v>26058.513671875</v>
      </c>
      <c r="AF584" s="197" t="n">
        <v>7716.59912109375</v>
      </c>
      <c r="AG584" s="197" t="n">
        <v>8961.6650390625</v>
      </c>
      <c r="AH584" s="197" t="n">
        <v>7742.31298828125</v>
      </c>
      <c r="AI584" s="197" t="n">
        <v>6357.5078125</v>
      </c>
      <c r="AJ584" s="197" t="n">
        <v>11495.048828125</v>
      </c>
      <c r="AK584" s="197" t="n">
        <v>11352.888671875</v>
      </c>
      <c r="AL584" s="197" t="n">
        <v>6680.0</v>
      </c>
      <c r="AM584" s="197" t="n">
        <v>4533.10009765625</v>
      </c>
      <c r="AN584" s="197" t="n">
        <v>9000.0849609375</v>
      </c>
      <c r="AO584" s="197" t="n">
        <v>4500.04248046875</v>
      </c>
      <c r="AP584" s="197" t="n">
        <v>4055.751708984375</v>
      </c>
      <c r="AQ584" s="197" t="n">
        <v>672.6773681640625</v>
      </c>
      <c r="AR584" s="197" t="n">
        <v>1067.0</v>
      </c>
      <c r="AS584" s="197" t="n">
        <v>0.0</v>
      </c>
      <c r="AT584" s="197" t="n">
        <v>999999.0</v>
      </c>
      <c r="AU584" s="197" t="n">
        <v>0.0</v>
      </c>
      <c r="AV584" s="197" t="n">
        <v>999999.0</v>
      </c>
      <c r="AW584" s="197" t="n">
        <v>0.0</v>
      </c>
      <c r="AX584" s="197" t="n">
        <v>0.0</v>
      </c>
      <c r="AY584" s="197" t="n">
        <v>999999.0</v>
      </c>
      <c r="AZ584" s="197" t="n">
        <v>0.0</v>
      </c>
      <c r="BA584" s="197" t="n">
        <v>999999.0</v>
      </c>
      <c r="BB584" s="197" t="n">
        <v>0.0</v>
      </c>
      <c r="BC584" s="197" t="n">
        <v>0.0</v>
      </c>
      <c r="BD584" s="197" t="n">
        <v>0.0</v>
      </c>
      <c r="BE584" s="197" t="n">
        <v>0.0</v>
      </c>
      <c r="BF584" s="197" t="n">
        <v>999999.0</v>
      </c>
      <c r="BG584" s="197" t="n">
        <v>999999.0</v>
      </c>
      <c r="BH584" s="197" t="n">
        <v>999999.0</v>
      </c>
      <c r="BI584" s="197" t="n">
        <v>0.0</v>
      </c>
      <c r="BJ584" s="197" t="n">
        <v>999999.0</v>
      </c>
      <c r="BK584" s="197" t="n">
        <v>999999.0</v>
      </c>
      <c r="BL584" s="197" t="n">
        <v>999999.0</v>
      </c>
      <c r="BM584" s="197" t="n">
        <v>0.0</v>
      </c>
      <c r="BN584" s="197" t="n">
        <v>0.0</v>
      </c>
      <c r="BO584" s="197" t="n">
        <v>0.0</v>
      </c>
      <c r="BP584" s="197" t="n">
        <v>0.0</v>
      </c>
      <c r="BQ584" s="197" t="n">
        <v>999999.0</v>
      </c>
      <c r="BR584" s="197" t="n">
        <v>0.0</v>
      </c>
      <c r="BS584" s="197" t="n">
        <v>999999.0</v>
      </c>
      <c r="BT584" s="197" t="n">
        <v>0.0</v>
      </c>
      <c r="BU584" s="197" t="n">
        <v>257.3521728515625</v>
      </c>
      <c r="BV584" s="197" t="n">
        <v>251.21461486816406</v>
      </c>
      <c r="BW584" s="197" t="n">
        <v>450.0</v>
      </c>
      <c r="BX584" s="197" t="n">
        <v>188.934814453125</v>
      </c>
      <c r="BY584" s="197" t="n">
        <v>189.7129364013672</v>
      </c>
      <c r="BZ584" s="197" t="n">
        <v>450.0</v>
      </c>
      <c r="CA584" s="197" t="n">
        <v>282.06207275390625</v>
      </c>
      <c r="CB584" s="197" t="n">
        <v>427.9563903808594</v>
      </c>
      <c r="CC584" s="197" t="n">
        <v>631.5789184570312</v>
      </c>
      <c r="CD584" s="197" t="n">
        <v>207.5749053955078</v>
      </c>
      <c r="CE584" s="197" t="n">
        <v>206.33648681640625</v>
      </c>
      <c r="CF584" s="197" t="n">
        <v>11000.0</v>
      </c>
      <c r="CG584" s="197" t="n">
        <v>0.0</v>
      </c>
      <c r="CH584" s="197" t="n">
        <v>1000.0</v>
      </c>
      <c r="CI584" s="197" t="n">
        <v>800.0</v>
      </c>
      <c r="CJ584" s="197" t="n">
        <v>1800.0</v>
      </c>
      <c r="CK584" s="197" t="n">
        <v>20000.0</v>
      </c>
      <c r="CL584" s="197" t="n">
        <v>3000.0</v>
      </c>
      <c r="CM584" s="197" t="n">
        <v>20000.0</v>
      </c>
      <c r="CN584" s="197" t="n">
        <v>20000.0</v>
      </c>
      <c r="CO584" s="197" t="n">
        <v>20000.0</v>
      </c>
      <c r="CP584" s="197" t="n">
        <v>20000.0</v>
      </c>
      <c r="CQ584" s="197" t="n">
        <v>20000.0</v>
      </c>
      <c r="CR584" s="197" t="n">
        <v>5000.0</v>
      </c>
      <c r="CS584" s="197" t="n">
        <v>0.0</v>
      </c>
      <c r="CT584" s="197" t="n">
        <v>0.0</v>
      </c>
      <c r="CU584" s="197" t="n">
        <v>999999.0</v>
      </c>
    </row>
    <row r="585" spans="2:99">
      <c r="B585" s="122" t="s">
        <v>986</v>
      </c>
      <c r="C585" s="197" t="n">
        <v>4500.0</v>
      </c>
      <c r="D585" s="197" t="n">
        <v>3538.0</v>
      </c>
      <c r="E585" s="197" t="n">
        <v>975.0</v>
      </c>
      <c r="F585" s="122" t="s">
        <v>986</v>
      </c>
      <c r="G585" s="197" t="n">
        <v>4487.71875</v>
      </c>
      <c r="H585" s="197" t="n">
        <v>3538.0</v>
      </c>
      <c r="I585" s="197" t="n">
        <v>975.0</v>
      </c>
      <c r="J585" s="197" t="n">
        <v>875.3502807617188</v>
      </c>
      <c r="K585" s="197" t="n">
        <v>1067.0</v>
      </c>
      <c r="L585" s="197" t="n">
        <v>4563.88623046875</v>
      </c>
      <c r="M585" s="197" t="n">
        <v>4563.88623046875</v>
      </c>
      <c r="N585" s="197" t="n">
        <v>5440.927734375</v>
      </c>
      <c r="O585" s="197" t="n">
        <v>5440.927734375</v>
      </c>
      <c r="P585" s="197" t="n">
        <v>5440.927734375</v>
      </c>
      <c r="Q585" s="197" t="n">
        <v>22016.3828125</v>
      </c>
      <c r="R585" s="197" t="n">
        <v>25935.6875</v>
      </c>
      <c r="S585" s="197" t="n">
        <v>0.0</v>
      </c>
      <c r="T585" s="197" t="n">
        <v>0.0</v>
      </c>
      <c r="U585" s="197" t="n">
        <v>0.24041004478931427</v>
      </c>
      <c r="V585" s="197" t="n">
        <v>18978.712890625</v>
      </c>
      <c r="W585" s="197" t="n">
        <v>2710.870361328125</v>
      </c>
      <c r="X585" s="197" t="n">
        <v>0.0</v>
      </c>
      <c r="Y585" s="197" t="n">
        <v>200.0</v>
      </c>
      <c r="Z585" s="197" t="n">
        <v>16993.75</v>
      </c>
      <c r="AA585" s="197" t="n">
        <v>1.0</v>
      </c>
      <c r="AB585" s="197" t="n">
        <v>0.0</v>
      </c>
      <c r="AC585" s="197" t="n">
        <v>0.0</v>
      </c>
      <c r="AD585" s="197" t="n">
        <v>0.3499999940395355</v>
      </c>
      <c r="AE585" s="197" t="n">
        <v>17514.7734375</v>
      </c>
      <c r="AF585" s="197" t="n">
        <v>0.0</v>
      </c>
      <c r="AG585" s="197" t="n">
        <v>4396.91650390625</v>
      </c>
      <c r="AH585" s="197" t="n">
        <v>5972.734375</v>
      </c>
      <c r="AI585" s="197" t="n">
        <v>4584.40185546875</v>
      </c>
      <c r="AJ585" s="197" t="n">
        <v>2582.416259765625</v>
      </c>
      <c r="AK585" s="197" t="n">
        <v>2749.05615234375</v>
      </c>
      <c r="AL585" s="197" t="n">
        <v>6680.0</v>
      </c>
      <c r="AM585" s="197" t="n">
        <v>4563.88623046875</v>
      </c>
      <c r="AN585" s="197" t="n">
        <v>0.0</v>
      </c>
      <c r="AO585" s="197" t="n">
        <v>0.0</v>
      </c>
      <c r="AP585" s="197" t="n">
        <v>0.0</v>
      </c>
      <c r="AQ585" s="197" t="n">
        <v>741.3089599609375</v>
      </c>
      <c r="AR585" s="197" t="n">
        <v>1067.0</v>
      </c>
      <c r="AS585" s="197" t="n">
        <v>0.0</v>
      </c>
      <c r="AT585" s="197" t="n">
        <v>999999.0</v>
      </c>
      <c r="AU585" s="197" t="n">
        <v>0.0</v>
      </c>
      <c r="AV585" s="197" t="n">
        <v>999999.0</v>
      </c>
      <c r="AW585" s="197" t="n">
        <v>0.0</v>
      </c>
      <c r="AX585" s="197" t="n">
        <v>0.0</v>
      </c>
      <c r="AY585" s="197" t="n">
        <v>999999.0</v>
      </c>
      <c r="AZ585" s="197" t="n">
        <v>0.0</v>
      </c>
      <c r="BA585" s="197" t="n">
        <v>999999.0</v>
      </c>
      <c r="BB585" s="197" t="n">
        <v>0.0</v>
      </c>
      <c r="BC585" s="197" t="n">
        <v>0.0</v>
      </c>
      <c r="BD585" s="197" t="n">
        <v>0.0</v>
      </c>
      <c r="BE585" s="197" t="n">
        <v>0.0</v>
      </c>
      <c r="BF585" s="197" t="n">
        <v>999999.0</v>
      </c>
      <c r="BG585" s="197" t="n">
        <v>999999.0</v>
      </c>
      <c r="BH585" s="197" t="n">
        <v>999999.0</v>
      </c>
      <c r="BI585" s="197" t="n">
        <v>0.0</v>
      </c>
      <c r="BJ585" s="197" t="n">
        <v>999999.0</v>
      </c>
      <c r="BK585" s="197" t="n">
        <v>999999.0</v>
      </c>
      <c r="BL585" s="197" t="n">
        <v>999999.0</v>
      </c>
      <c r="BM585" s="197" t="n">
        <v>0.0</v>
      </c>
      <c r="BN585" s="197" t="n">
        <v>0.0</v>
      </c>
      <c r="BO585" s="197" t="n">
        <v>0.0</v>
      </c>
      <c r="BP585" s="197" t="n">
        <v>0.0</v>
      </c>
      <c r="BQ585" s="197" t="n">
        <v>999999.0</v>
      </c>
      <c r="BR585" s="197" t="n">
        <v>0.0</v>
      </c>
      <c r="BS585" s="197" t="n">
        <v>999999.0</v>
      </c>
      <c r="BT585" s="197" t="n">
        <v>0.0</v>
      </c>
      <c r="BU585" s="197" t="n">
        <v>244.97991943359375</v>
      </c>
      <c r="BV585" s="197" t="n">
        <v>257.0826110839844</v>
      </c>
      <c r="BW585" s="197" t="n">
        <v>450.0</v>
      </c>
      <c r="BX585" s="197" t="n">
        <v>186.10401916503906</v>
      </c>
      <c r="BY585" s="197" t="n">
        <v>188.9492645263672</v>
      </c>
      <c r="BZ585" s="197" t="n">
        <v>450.0</v>
      </c>
      <c r="CA585" s="197" t="n">
        <v>349.1871337890625</v>
      </c>
      <c r="CB585" s="197" t="n">
        <v>282.7141418457031</v>
      </c>
      <c r="CC585" s="197" t="n">
        <v>631.5789184570312</v>
      </c>
      <c r="CD585" s="197" t="n">
        <v>207.19200134277344</v>
      </c>
      <c r="CE585" s="197" t="n">
        <v>207.62545776367188</v>
      </c>
      <c r="CF585" s="197" t="n">
        <v>99000.0</v>
      </c>
      <c r="CG585" s="197" t="n">
        <v>0.0</v>
      </c>
      <c r="CH585" s="197" t="n">
        <v>2500.0</v>
      </c>
      <c r="CI585" s="197" t="n">
        <v>2000.0</v>
      </c>
      <c r="CJ585" s="197" t="n">
        <v>4500.0</v>
      </c>
      <c r="CK585" s="197" t="n">
        <v>20000.0</v>
      </c>
      <c r="CL585" s="197" t="n">
        <v>20000.0</v>
      </c>
      <c r="CM585" s="197" t="n">
        <v>20000.0</v>
      </c>
      <c r="CN585" s="197" t="n">
        <v>20000.0</v>
      </c>
      <c r="CO585" s="197" t="n">
        <v>20000.0</v>
      </c>
      <c r="CP585" s="197" t="n">
        <v>20000.0</v>
      </c>
      <c r="CQ585" s="197" t="n">
        <v>20000.0</v>
      </c>
      <c r="CR585" s="197" t="n">
        <v>5000.0</v>
      </c>
      <c r="CS585" s="197" t="n">
        <v>26.0</v>
      </c>
      <c r="CT585" s="197" t="n">
        <v>26.0</v>
      </c>
      <c r="CU585" s="197" t="n">
        <v>999999.0</v>
      </c>
    </row>
    <row r="586" spans="2:99">
      <c r="B586" s="122" t="s">
        <v>987</v>
      </c>
      <c r="C586" s="197" t="n">
        <v>4150.0</v>
      </c>
      <c r="D586" s="197" t="n">
        <v>3538.0</v>
      </c>
      <c r="E586" s="197" t="n">
        <v>950.0</v>
      </c>
      <c r="F586" s="122" t="s">
        <v>987</v>
      </c>
      <c r="G586" s="197" t="n">
        <v>4111.72021484375</v>
      </c>
      <c r="H586" s="197" t="n">
        <v>3482.276123046875</v>
      </c>
      <c r="I586" s="197" t="n">
        <v>870.4320678710938</v>
      </c>
      <c r="J586" s="197" t="n">
        <v>724.2633666992188</v>
      </c>
      <c r="K586" s="197" t="n">
        <v>1067.0</v>
      </c>
      <c r="L586" s="197" t="n">
        <v>4600.0</v>
      </c>
      <c r="M586" s="197" t="n">
        <v>4600.0</v>
      </c>
      <c r="N586" s="197" t="n">
        <v>6680.0</v>
      </c>
      <c r="O586" s="197" t="n">
        <v>2129.37890625</v>
      </c>
      <c r="P586" s="197" t="n">
        <v>5377.64892578125</v>
      </c>
      <c r="Q586" s="197" t="n">
        <v>13391.0859375</v>
      </c>
      <c r="R586" s="197" t="n">
        <v>9814.6728515625</v>
      </c>
      <c r="S586" s="197" t="n">
        <v>0.0</v>
      </c>
      <c r="T586" s="197" t="n">
        <v>0.0</v>
      </c>
      <c r="U586" s="197" t="n">
        <v>-91.26521301269531</v>
      </c>
      <c r="V586" s="197" t="n">
        <v>323.5967102050781</v>
      </c>
      <c r="W586" s="197" t="n">
        <v>323.5967102050781</v>
      </c>
      <c r="X586" s="197" t="n">
        <v>0.0</v>
      </c>
      <c r="Y586" s="197" t="n">
        <v>0.0</v>
      </c>
      <c r="Z586" s="197" t="n">
        <v>8000.0</v>
      </c>
      <c r="AA586" s="197" t="n">
        <v>1.0</v>
      </c>
      <c r="AB586" s="197" t="n">
        <v>3248.27001953125</v>
      </c>
      <c r="AC586" s="197" t="n">
        <v>0.0</v>
      </c>
      <c r="AD586" s="197" t="n">
        <v>0.6499999761581421</v>
      </c>
      <c r="AE586" s="197" t="n">
        <v>15766.33203125</v>
      </c>
      <c r="AF586" s="197" t="n">
        <v>0.0</v>
      </c>
      <c r="AG586" s="197" t="n">
        <v>7785.3916015625</v>
      </c>
      <c r="AH586" s="197" t="n">
        <v>3513.741943359375</v>
      </c>
      <c r="AI586" s="197" t="n">
        <v>2126.292724609375</v>
      </c>
      <c r="AJ586" s="197" t="n">
        <v>0.0</v>
      </c>
      <c r="AK586" s="197" t="n">
        <v>22.999267578125</v>
      </c>
      <c r="AL586" s="197" t="n">
        <v>6680.0</v>
      </c>
      <c r="AM586" s="197" t="n">
        <v>4600.0</v>
      </c>
      <c r="AN586" s="197" t="n">
        <v>0.0</v>
      </c>
      <c r="AO586" s="197" t="n">
        <v>0.0</v>
      </c>
      <c r="AP586" s="197" t="n">
        <v>0.0</v>
      </c>
      <c r="AQ586" s="197" t="n">
        <v>740.6160888671875</v>
      </c>
      <c r="AR586" s="197" t="n">
        <v>1067.0</v>
      </c>
      <c r="AS586" s="197" t="n">
        <v>1.2794206142425537</v>
      </c>
      <c r="AT586" s="197" t="n">
        <v>2545.79150390625</v>
      </c>
      <c r="AU586" s="197" t="n">
        <v>0.0</v>
      </c>
      <c r="AV586" s="197" t="n">
        <v>999999.0</v>
      </c>
      <c r="AW586" s="197" t="n">
        <v>0.0</v>
      </c>
      <c r="AX586" s="197" t="n">
        <v>0.0</v>
      </c>
      <c r="AY586" s="197" t="n">
        <v>999999.0</v>
      </c>
      <c r="AZ586" s="197" t="n">
        <v>0.0</v>
      </c>
      <c r="BA586" s="197" t="n">
        <v>999999.0</v>
      </c>
      <c r="BB586" s="197" t="n">
        <v>0.0</v>
      </c>
      <c r="BC586" s="197" t="n">
        <v>0.0</v>
      </c>
      <c r="BD586" s="197" t="n">
        <v>0.0</v>
      </c>
      <c r="BE586" s="197" t="n">
        <v>0.0</v>
      </c>
      <c r="BF586" s="197" t="n">
        <v>999999.0</v>
      </c>
      <c r="BG586" s="197" t="n">
        <v>999999.0</v>
      </c>
      <c r="BH586" s="197" t="n">
        <v>999999.0</v>
      </c>
      <c r="BI586" s="197" t="n">
        <v>0.0</v>
      </c>
      <c r="BJ586" s="197" t="n">
        <v>999999.0</v>
      </c>
      <c r="BK586" s="197" t="n">
        <v>999999.0</v>
      </c>
      <c r="BL586" s="197" t="n">
        <v>999999.0</v>
      </c>
      <c r="BM586" s="197" t="n">
        <v>0.0</v>
      </c>
      <c r="BN586" s="197" t="n">
        <v>0.0</v>
      </c>
      <c r="BO586" s="197" t="n">
        <v>0.0</v>
      </c>
      <c r="BP586" s="197" t="n">
        <v>0.0</v>
      </c>
      <c r="BQ586" s="197" t="n">
        <v>999999.0</v>
      </c>
      <c r="BR586" s="197" t="n">
        <v>0.0</v>
      </c>
      <c r="BS586" s="197" t="n">
        <v>999999.0</v>
      </c>
      <c r="BT586" s="197" t="n">
        <v>0.0</v>
      </c>
      <c r="BU586" s="197" t="n">
        <v>240.99307250976562</v>
      </c>
      <c r="BV586" s="197" t="n">
        <v>244.98704528808594</v>
      </c>
      <c r="BW586" s="197" t="n">
        <v>450.0</v>
      </c>
      <c r="BX586" s="197" t="n">
        <v>204.48793029785156</v>
      </c>
      <c r="BY586" s="197" t="n">
        <v>186.1292266845703</v>
      </c>
      <c r="BZ586" s="197" t="n">
        <v>450.0</v>
      </c>
      <c r="CA586" s="197" t="n">
        <v>291.87420654296875</v>
      </c>
      <c r="CB586" s="197" t="n">
        <v>352.83489990234375</v>
      </c>
      <c r="CC586" s="197" t="n">
        <v>631.5789184570312</v>
      </c>
      <c r="CD586" s="197" t="n">
        <v>207.56700134277344</v>
      </c>
      <c r="CE586" s="197" t="n">
        <v>207.1897735595703</v>
      </c>
      <c r="CF586" s="197" t="n">
        <v>99000.0</v>
      </c>
      <c r="CG586" s="197" t="n">
        <v>0.0</v>
      </c>
      <c r="CH586" s="197" t="n">
        <v>5247.75146484375</v>
      </c>
      <c r="CI586" s="197" t="n">
        <v>4600.0</v>
      </c>
      <c r="CJ586" s="197" t="n">
        <v>9847.751953125</v>
      </c>
      <c r="CK586" s="197" t="n">
        <v>20000.0</v>
      </c>
      <c r="CL586" s="197" t="n">
        <v>20000.0</v>
      </c>
      <c r="CM586" s="197" t="n">
        <v>20000.0</v>
      </c>
      <c r="CN586" s="197" t="n">
        <v>20000.0</v>
      </c>
      <c r="CO586" s="197" t="n">
        <v>20000.0</v>
      </c>
      <c r="CP586" s="197" t="n">
        <v>20000.0</v>
      </c>
      <c r="CQ586" s="197" t="n">
        <v>20000.0</v>
      </c>
      <c r="CR586" s="197" t="n">
        <v>5000.0</v>
      </c>
      <c r="CS586" s="197" t="n">
        <v>31.0</v>
      </c>
      <c r="CT586" s="197" t="n">
        <v>31.0</v>
      </c>
      <c r="CU586" s="197" t="n">
        <v>2453.668212890625</v>
      </c>
    </row>
    <row r="587" spans="2:99">
      <c r="B587" s="122" t="s">
        <v>988</v>
      </c>
      <c r="C587" s="197" t="n">
        <v>3700.0</v>
      </c>
      <c r="D587" s="197" t="n">
        <v>3538.0</v>
      </c>
      <c r="E587" s="197" t="n">
        <v>800.0</v>
      </c>
      <c r="F587" s="122" t="s">
        <v>988</v>
      </c>
      <c r="G587" s="197" t="n">
        <v>3700.0</v>
      </c>
      <c r="H587" s="197" t="n">
        <v>3445.487548828125</v>
      </c>
      <c r="I587" s="197" t="n">
        <v>769.6045532226562</v>
      </c>
      <c r="J587" s="197" t="n">
        <v>523.7607421875</v>
      </c>
      <c r="K587" s="197" t="n">
        <v>1067.0</v>
      </c>
      <c r="L587" s="197" t="n">
        <v>4571.208984375</v>
      </c>
      <c r="M587" s="197" t="n">
        <v>4571.208984375</v>
      </c>
      <c r="N587" s="197" t="n">
        <v>6680.0</v>
      </c>
      <c r="O587" s="197" t="n">
        <v>1163.6929931640625</v>
      </c>
      <c r="P587" s="197" t="n">
        <v>6180.8896484375</v>
      </c>
      <c r="Q587" s="197" t="n">
        <v>13421.044921875</v>
      </c>
      <c r="R587" s="197" t="n">
        <v>4194.13623046875</v>
      </c>
      <c r="S587" s="197" t="n">
        <v>0.0</v>
      </c>
      <c r="T587" s="197" t="n">
        <v>0.0</v>
      </c>
      <c r="U587" s="197" t="n">
        <v>-34.60365676879883</v>
      </c>
      <c r="V587" s="197" t="n">
        <v>0.0</v>
      </c>
      <c r="W587" s="197" t="n">
        <v>0.0</v>
      </c>
      <c r="X587" s="197" t="n">
        <v>0.0</v>
      </c>
      <c r="Y587" s="197" t="n">
        <v>0.0</v>
      </c>
      <c r="Z587" s="197" t="n">
        <v>4000.0</v>
      </c>
      <c r="AA587" s="197" t="n">
        <v>1.0</v>
      </c>
      <c r="AB587" s="197" t="n">
        <v>5017.19677734375</v>
      </c>
      <c r="AC587" s="197" t="n">
        <v>0.0</v>
      </c>
      <c r="AD587" s="197" t="n">
        <v>0.6499999761581421</v>
      </c>
      <c r="AE587" s="197" t="n">
        <v>12104.5009765625</v>
      </c>
      <c r="AF587" s="197" t="n">
        <v>1534.9908447265625</v>
      </c>
      <c r="AG587" s="197" t="n">
        <v>8500.7392578125</v>
      </c>
      <c r="AH587" s="197" t="n">
        <v>3146.388671875</v>
      </c>
      <c r="AI587" s="197" t="n">
        <v>1752.2835693359375</v>
      </c>
      <c r="AJ587" s="197" t="n">
        <v>54.59580993652344</v>
      </c>
      <c r="AK587" s="197" t="n">
        <v>15.279688835144043</v>
      </c>
      <c r="AL587" s="197" t="n">
        <v>6680.0</v>
      </c>
      <c r="AM587" s="197" t="n">
        <v>4571.208984375</v>
      </c>
      <c r="AN587" s="197" t="n">
        <v>0.0</v>
      </c>
      <c r="AO587" s="197" t="n">
        <v>0.0</v>
      </c>
      <c r="AP587" s="197" t="n">
        <v>0.0</v>
      </c>
      <c r="AQ587" s="197" t="n">
        <v>303.61187744140625</v>
      </c>
      <c r="AR587" s="197" t="n">
        <v>1067.0</v>
      </c>
      <c r="AS587" s="197" t="n">
        <v>0.9334135055541992</v>
      </c>
      <c r="AT587" s="197" t="n">
        <v>3169.679443359375</v>
      </c>
      <c r="AU587" s="197" t="n">
        <v>0.0</v>
      </c>
      <c r="AV587" s="197" t="n">
        <v>15862.576171875</v>
      </c>
      <c r="AW587" s="197" t="n">
        <v>-755.349365234375</v>
      </c>
      <c r="AX587" s="197" t="n">
        <v>1.2618085145950317</v>
      </c>
      <c r="AY587" s="197" t="n">
        <v>898.4251708984375</v>
      </c>
      <c r="AZ587" s="197" t="n">
        <v>0.0</v>
      </c>
      <c r="BA587" s="197" t="n">
        <v>18056.95703125</v>
      </c>
      <c r="BB587" s="197" t="n">
        <v>-1208.668701171875</v>
      </c>
      <c r="BC587" s="197" t="n">
        <v>0.0</v>
      </c>
      <c r="BD587" s="197" t="n">
        <v>0.0</v>
      </c>
      <c r="BE587" s="197" t="n">
        <v>0.0</v>
      </c>
      <c r="BF587" s="197" t="n">
        <v>999999.0</v>
      </c>
      <c r="BG587" s="197" t="n">
        <v>999999.0</v>
      </c>
      <c r="BH587" s="197" t="n">
        <v>999999.0</v>
      </c>
      <c r="BI587" s="197" t="n">
        <v>0.0</v>
      </c>
      <c r="BJ587" s="197" t="n">
        <v>999999.0</v>
      </c>
      <c r="BK587" s="197" t="n">
        <v>999999.0</v>
      </c>
      <c r="BL587" s="197" t="n">
        <v>999999.0</v>
      </c>
      <c r="BM587" s="197" t="n">
        <v>0.0</v>
      </c>
      <c r="BN587" s="197" t="n">
        <v>0.0</v>
      </c>
      <c r="BO587" s="197" t="n">
        <v>0.0</v>
      </c>
      <c r="BP587" s="197" t="n">
        <v>0.0</v>
      </c>
      <c r="BQ587" s="197" t="n">
        <v>999999.0</v>
      </c>
      <c r="BR587" s="197" t="n">
        <v>0.0</v>
      </c>
      <c r="BS587" s="197" t="n">
        <v>999999.0</v>
      </c>
      <c r="BT587" s="197" t="n">
        <v>0.0</v>
      </c>
      <c r="BU587" s="197" t="n">
        <v>256.4286804199219</v>
      </c>
      <c r="BV587" s="197" t="n">
        <v>241.7234649658203</v>
      </c>
      <c r="BW587" s="197" t="n">
        <v>1350.0</v>
      </c>
      <c r="BX587" s="197" t="n">
        <v>209.15292358398438</v>
      </c>
      <c r="BY587" s="197" t="n">
        <v>204.697998046875</v>
      </c>
      <c r="BZ587" s="197" t="n">
        <v>1650.0</v>
      </c>
      <c r="CA587" s="197" t="n">
        <v>275.47613525390625</v>
      </c>
      <c r="CB587" s="197" t="n">
        <v>293.2640686035156</v>
      </c>
      <c r="CC587" s="197" t="n">
        <v>631.5789184570312</v>
      </c>
      <c r="CD587" s="197" t="n">
        <v>907.0635375976562</v>
      </c>
      <c r="CE587" s="197" t="n">
        <v>207.6201629638672</v>
      </c>
      <c r="CF587" s="197" t="n">
        <v>99000.0</v>
      </c>
      <c r="CG587" s="197" t="n">
        <v>4902.85205078125</v>
      </c>
      <c r="CH587" s="197" t="n">
        <v>6066.86962890625</v>
      </c>
      <c r="CI587" s="197" t="n">
        <v>1241.7578125</v>
      </c>
      <c r="CJ587" s="197" t="n">
        <v>7308.62744140625</v>
      </c>
      <c r="CK587" s="197" t="n">
        <v>20000.0</v>
      </c>
      <c r="CL587" s="197" t="n">
        <v>20000.0</v>
      </c>
      <c r="CM587" s="197" t="n">
        <v>20000.0</v>
      </c>
      <c r="CN587" s="197" t="n">
        <v>20000.0</v>
      </c>
      <c r="CO587" s="197" t="n">
        <v>20000.0</v>
      </c>
      <c r="CP587" s="197" t="n">
        <v>20000.0</v>
      </c>
      <c r="CQ587" s="197" t="n">
        <v>20000.0</v>
      </c>
      <c r="CR587" s="197" t="n">
        <v>5000.0</v>
      </c>
      <c r="CS587" s="197" t="n">
        <v>31.0</v>
      </c>
      <c r="CT587" s="197" t="n">
        <v>31.0</v>
      </c>
      <c r="CU587" s="197" t="n">
        <v>1048.5340576171875</v>
      </c>
    </row>
    <row r="588" spans="2:99">
      <c r="B588" s="122" t="s">
        <v>989</v>
      </c>
      <c r="C588" s="197" t="n">
        <v>3400.0</v>
      </c>
      <c r="D588" s="197" t="n">
        <v>3162.0</v>
      </c>
      <c r="E588" s="197" t="n">
        <v>650.0</v>
      </c>
      <c r="F588" s="122" t="s">
        <v>989</v>
      </c>
      <c r="G588" s="197" t="n">
        <v>3369.915771484375</v>
      </c>
      <c r="H588" s="197" t="n">
        <v>3044.425537109375</v>
      </c>
      <c r="I588" s="197" t="n">
        <v>600.0</v>
      </c>
      <c r="J588" s="197" t="n">
        <v>526.8932495117188</v>
      </c>
      <c r="K588" s="197" t="n">
        <v>1067.0</v>
      </c>
      <c r="L588" s="197" t="n">
        <v>4490.28369140625</v>
      </c>
      <c r="M588" s="197" t="n">
        <v>4490.28369140625</v>
      </c>
      <c r="N588" s="197" t="n">
        <v>4513.68603515625</v>
      </c>
      <c r="O588" s="197" t="n">
        <v>4513.68603515625</v>
      </c>
      <c r="P588" s="197" t="n">
        <v>4513.68603515625</v>
      </c>
      <c r="Q588" s="197" t="n">
        <v>26421.693359375</v>
      </c>
      <c r="R588" s="197" t="n">
        <v>4030.5078125</v>
      </c>
      <c r="S588" s="197" t="n">
        <v>0.0</v>
      </c>
      <c r="T588" s="197" t="n">
        <v>0.0</v>
      </c>
      <c r="U588" s="197" t="n">
        <v>-75.53370666503906</v>
      </c>
      <c r="V588" s="197" t="n">
        <v>0.0</v>
      </c>
      <c r="W588" s="197" t="n">
        <v>0.0</v>
      </c>
      <c r="X588" s="197" t="n">
        <v>0.0</v>
      </c>
      <c r="Y588" s="197" t="n">
        <v>0.0</v>
      </c>
      <c r="Z588" s="197" t="n">
        <v>20468.75</v>
      </c>
      <c r="AA588" s="197" t="n">
        <v>0.0</v>
      </c>
      <c r="AB588" s="197" t="n">
        <v>0.0</v>
      </c>
      <c r="AC588" s="197" t="n">
        <v>0.0</v>
      </c>
      <c r="AD588" s="197" t="n">
        <v>0.6499999761581421</v>
      </c>
      <c r="AE588" s="197" t="n">
        <v>20416.052734375</v>
      </c>
      <c r="AF588" s="197" t="n">
        <v>5707.81689453125</v>
      </c>
      <c r="AG588" s="197" t="n">
        <v>8935.3701171875</v>
      </c>
      <c r="AH588" s="197" t="n">
        <v>4398.9921875</v>
      </c>
      <c r="AI588" s="197" t="n">
        <v>3325.176025390625</v>
      </c>
      <c r="AJ588" s="197" t="n">
        <v>8234.505859375</v>
      </c>
      <c r="AK588" s="197" t="n">
        <v>8061.34423828125</v>
      </c>
      <c r="AL588" s="197" t="n">
        <v>6680.0</v>
      </c>
      <c r="AM588" s="197" t="n">
        <v>4490.28369140625</v>
      </c>
      <c r="AN588" s="197" t="n">
        <v>0.0</v>
      </c>
      <c r="AO588" s="197" t="n">
        <v>0.0</v>
      </c>
      <c r="AP588" s="197" t="n">
        <v>0.0</v>
      </c>
      <c r="AQ588" s="197" t="n">
        <v>237.3887939453125</v>
      </c>
      <c r="AR588" s="197" t="n">
        <v>1067.0</v>
      </c>
      <c r="AS588" s="197" t="n">
        <v>0.0</v>
      </c>
      <c r="AT588" s="197" t="n">
        <v>999999.0</v>
      </c>
      <c r="AU588" s="197" t="n">
        <v>0.0</v>
      </c>
      <c r="AV588" s="197" t="n">
        <v>999999.0</v>
      </c>
      <c r="AW588" s="197" t="n">
        <v>0.0</v>
      </c>
      <c r="AX588" s="197" t="n">
        <v>0.0</v>
      </c>
      <c r="AY588" s="197" t="n">
        <v>999999.0</v>
      </c>
      <c r="AZ588" s="197" t="n">
        <v>0.0</v>
      </c>
      <c r="BA588" s="197" t="n">
        <v>999999.0</v>
      </c>
      <c r="BB588" s="197" t="n">
        <v>0.0</v>
      </c>
      <c r="BC588" s="197" t="n">
        <v>0.0</v>
      </c>
      <c r="BD588" s="197" t="n">
        <v>0.0</v>
      </c>
      <c r="BE588" s="197" t="n">
        <v>0.5583369135856628</v>
      </c>
      <c r="BF588" s="197" t="n">
        <v>999998.0</v>
      </c>
      <c r="BG588" s="197" t="n">
        <v>999998.0</v>
      </c>
      <c r="BH588" s="197" t="n">
        <v>6717.01171875</v>
      </c>
      <c r="BI588" s="197" t="n">
        <v>0.0</v>
      </c>
      <c r="BJ588" s="197" t="n">
        <v>999999.0</v>
      </c>
      <c r="BK588" s="197" t="n">
        <v>999999.0</v>
      </c>
      <c r="BL588" s="197" t="n">
        <v>21528.650390625</v>
      </c>
      <c r="BM588" s="197" t="n">
        <v>0.0</v>
      </c>
      <c r="BN588" s="197" t="n">
        <v>0.0</v>
      </c>
      <c r="BO588" s="197" t="n">
        <v>-1871.00244140625</v>
      </c>
      <c r="BP588" s="197" t="n">
        <v>0.0</v>
      </c>
      <c r="BQ588" s="197" t="n">
        <v>999999.0</v>
      </c>
      <c r="BR588" s="197" t="n">
        <v>0.0</v>
      </c>
      <c r="BS588" s="197" t="n">
        <v>999999.0</v>
      </c>
      <c r="BT588" s="197" t="n">
        <v>0.0</v>
      </c>
      <c r="BU588" s="197" t="n">
        <v>593.2725830078125</v>
      </c>
      <c r="BV588" s="197" t="n">
        <v>260.6597900390625</v>
      </c>
      <c r="BW588" s="197" t="n">
        <v>99000.0</v>
      </c>
      <c r="BX588" s="197" t="n">
        <v>532.5267944335938</v>
      </c>
      <c r="BY588" s="197" t="n">
        <v>210.11221313476562</v>
      </c>
      <c r="BZ588" s="197" t="n">
        <v>99000.0</v>
      </c>
      <c r="CA588" s="197" t="n">
        <v>229.56971740722656</v>
      </c>
      <c r="CB588" s="197" t="n">
        <v>272.65228271484375</v>
      </c>
      <c r="CC588" s="197" t="n">
        <v>964.9122924804688</v>
      </c>
      <c r="CD588" s="197" t="n">
        <v>2814.891357421875</v>
      </c>
      <c r="CE588" s="197" t="n">
        <v>978.3661499023438</v>
      </c>
      <c r="CF588" s="197" t="n">
        <v>99000.0</v>
      </c>
      <c r="CG588" s="197" t="n">
        <v>0.0</v>
      </c>
      <c r="CH588" s="197" t="n">
        <v>4419.33447265625</v>
      </c>
      <c r="CI588" s="197" t="n">
        <v>800.0</v>
      </c>
      <c r="CJ588" s="197" t="n">
        <v>5219.33447265625</v>
      </c>
      <c r="CK588" s="197" t="n">
        <v>20000.0</v>
      </c>
      <c r="CL588" s="197" t="n">
        <v>20000.0</v>
      </c>
      <c r="CM588" s="197" t="n">
        <v>20000.0</v>
      </c>
      <c r="CN588" s="197" t="n">
        <v>20000.0</v>
      </c>
      <c r="CO588" s="197" t="n">
        <v>20000.0</v>
      </c>
      <c r="CP588" s="197" t="n">
        <v>20000.0</v>
      </c>
      <c r="CQ588" s="197" t="n">
        <v>20000.0</v>
      </c>
      <c r="CR588" s="197" t="n">
        <v>5000.0</v>
      </c>
      <c r="CS588" s="197" t="n">
        <v>0.0</v>
      </c>
      <c r="CT588" s="197" t="n">
        <v>30.0</v>
      </c>
      <c r="CU588" s="197" t="n">
        <v>1007.626953125</v>
      </c>
    </row>
    <row r="589" spans="2:99">
      <c r="B589" s="122" t="s">
        <v>990</v>
      </c>
      <c r="C589" s="197" t="n">
        <v>3250.0</v>
      </c>
      <c r="D589" s="197" t="n">
        <v>3162.0</v>
      </c>
      <c r="E589" s="197" t="n">
        <v>720.0</v>
      </c>
      <c r="F589" s="122" t="s">
        <v>990</v>
      </c>
      <c r="G589" s="197" t="n">
        <v>3250.0</v>
      </c>
      <c r="H589" s="197" t="n">
        <v>3082.578125</v>
      </c>
      <c r="I589" s="197" t="n">
        <v>601.5728149414062</v>
      </c>
      <c r="J589" s="197" t="n">
        <v>589.2600708007812</v>
      </c>
      <c r="K589" s="197" t="n">
        <v>1067.0</v>
      </c>
      <c r="L589" s="197" t="n">
        <v>4387.076171875</v>
      </c>
      <c r="M589" s="197" t="n">
        <v>4387.076171875</v>
      </c>
      <c r="N589" s="197" t="n">
        <v>4545.34326171875</v>
      </c>
      <c r="O589" s="197" t="n">
        <v>1891.6112060546875</v>
      </c>
      <c r="P589" s="197" t="n">
        <v>4545.34326171875</v>
      </c>
      <c r="Q589" s="197" t="n">
        <v>14280.2568359375</v>
      </c>
      <c r="R589" s="197" t="n">
        <v>3997.314697265625</v>
      </c>
      <c r="S589" s="197" t="n">
        <v>0.0</v>
      </c>
      <c r="T589" s="197" t="n">
        <v>0.0</v>
      </c>
      <c r="U589" s="197" t="n">
        <v>-21.141565322875977</v>
      </c>
      <c r="V589" s="197" t="n">
        <v>0.0</v>
      </c>
      <c r="W589" s="197" t="n">
        <v>0.0</v>
      </c>
      <c r="X589" s="197" t="n">
        <v>0.0</v>
      </c>
      <c r="Y589" s="197" t="n">
        <v>0.0</v>
      </c>
      <c r="Z589" s="197" t="n">
        <v>8437.5</v>
      </c>
      <c r="AA589" s="197" t="n">
        <v>1.0</v>
      </c>
      <c r="AB589" s="197" t="n">
        <v>2653.732177734375</v>
      </c>
      <c r="AC589" s="197" t="n">
        <v>0.0</v>
      </c>
      <c r="AD589" s="197" t="n">
        <v>0.6499999761581421</v>
      </c>
      <c r="AE589" s="197" t="n">
        <v>12051.009765625</v>
      </c>
      <c r="AF589" s="197" t="n">
        <v>3550.24755859375</v>
      </c>
      <c r="AG589" s="197" t="n">
        <v>4274.0634765625</v>
      </c>
      <c r="AH589" s="197" t="n">
        <v>939.9833984375</v>
      </c>
      <c r="AI589" s="197" t="n">
        <v>0.0</v>
      </c>
      <c r="AJ589" s="197" t="n">
        <v>0.0</v>
      </c>
      <c r="AK589" s="197" t="n">
        <v>102.22866821289062</v>
      </c>
      <c r="AL589" s="197" t="n">
        <v>6680.0</v>
      </c>
      <c r="AM589" s="197" t="n">
        <v>4387.076171875</v>
      </c>
      <c r="AN589" s="197" t="n">
        <v>0.0</v>
      </c>
      <c r="AO589" s="197" t="n">
        <v>0.0</v>
      </c>
      <c r="AP589" s="197" t="n">
        <v>0.0</v>
      </c>
      <c r="AQ589" s="197" t="n">
        <v>237.3887939453125</v>
      </c>
      <c r="AR589" s="197" t="n">
        <v>1067.0</v>
      </c>
      <c r="AS589" s="197" t="n">
        <v>0.0</v>
      </c>
      <c r="AT589" s="197" t="n">
        <v>999999.0</v>
      </c>
      <c r="AU589" s="197" t="n">
        <v>0.0</v>
      </c>
      <c r="AV589" s="197" t="n">
        <v>999999.0</v>
      </c>
      <c r="AW589" s="197" t="n">
        <v>0.0</v>
      </c>
      <c r="AX589" s="197" t="n">
        <v>0.0</v>
      </c>
      <c r="AY589" s="197" t="n">
        <v>999999.0</v>
      </c>
      <c r="AZ589" s="197" t="n">
        <v>0.0</v>
      </c>
      <c r="BA589" s="197" t="n">
        <v>999999.0</v>
      </c>
      <c r="BB589" s="197" t="n">
        <v>0.0</v>
      </c>
      <c r="BC589" s="197" t="n">
        <v>0.0</v>
      </c>
      <c r="BD589" s="197" t="n">
        <v>0.0</v>
      </c>
      <c r="BE589" s="197" t="n">
        <v>0.0</v>
      </c>
      <c r="BF589" s="197" t="n">
        <v>999999.0</v>
      </c>
      <c r="BG589" s="197" t="n">
        <v>999999.0</v>
      </c>
      <c r="BH589" s="197" t="n">
        <v>999999.0</v>
      </c>
      <c r="BI589" s="197" t="n">
        <v>0.0</v>
      </c>
      <c r="BJ589" s="197" t="n">
        <v>999999.0</v>
      </c>
      <c r="BK589" s="197" t="n">
        <v>999999.0</v>
      </c>
      <c r="BL589" s="197" t="n">
        <v>999999.0</v>
      </c>
      <c r="BM589" s="197" t="n">
        <v>0.0</v>
      </c>
      <c r="BN589" s="197" t="n">
        <v>0.0</v>
      </c>
      <c r="BO589" s="197" t="n">
        <v>0.0</v>
      </c>
      <c r="BP589" s="197" t="n">
        <v>0.0</v>
      </c>
      <c r="BQ589" s="197" t="n">
        <v>999999.0</v>
      </c>
      <c r="BR589" s="197" t="n">
        <v>0.0</v>
      </c>
      <c r="BS589" s="197" t="n">
        <v>999999.0</v>
      </c>
      <c r="BT589" s="197" t="n">
        <v>0.0</v>
      </c>
      <c r="BU589" s="197" t="n">
        <v>443.3686218261719</v>
      </c>
      <c r="BV589" s="197" t="n">
        <v>639.9223022460938</v>
      </c>
      <c r="BW589" s="197" t="n">
        <v>99000.0</v>
      </c>
      <c r="BX589" s="197" t="n">
        <v>294.02362060546875</v>
      </c>
      <c r="BY589" s="197" t="n">
        <v>583.9164428710938</v>
      </c>
      <c r="BZ589" s="197" t="n">
        <v>99000.0</v>
      </c>
      <c r="CA589" s="197" t="n">
        <v>272.075927734375</v>
      </c>
      <c r="CB589" s="197" t="n">
        <v>234.25852966308594</v>
      </c>
      <c r="CC589" s="197" t="n">
        <v>964.9122924804688</v>
      </c>
      <c r="CD589" s="197" t="n">
        <v>1357.5831298828125</v>
      </c>
      <c r="CE589" s="197" t="n">
        <v>3040.35302734375</v>
      </c>
      <c r="CF589" s="197" t="n">
        <v>19000.0</v>
      </c>
      <c r="CG589" s="197" t="n">
        <v>0.0</v>
      </c>
      <c r="CH589" s="197" t="n">
        <v>3723.389892578125</v>
      </c>
      <c r="CI589" s="197" t="n">
        <v>800.0</v>
      </c>
      <c r="CJ589" s="197" t="n">
        <v>4523.39013671875</v>
      </c>
      <c r="CK589" s="197" t="n">
        <v>20000.0</v>
      </c>
      <c r="CL589" s="197" t="n">
        <v>20000.0</v>
      </c>
      <c r="CM589" s="197" t="n">
        <v>20000.0</v>
      </c>
      <c r="CN589" s="197" t="n">
        <v>20000.0</v>
      </c>
      <c r="CO589" s="197" t="n">
        <v>20000.0</v>
      </c>
      <c r="CP589" s="197" t="n">
        <v>20000.0</v>
      </c>
      <c r="CQ589" s="197" t="n">
        <v>20000.0</v>
      </c>
      <c r="CR589" s="197" t="n">
        <v>5000.0</v>
      </c>
      <c r="CS589" s="197" t="n">
        <v>11.0</v>
      </c>
      <c r="CT589" s="197" t="n">
        <v>11.0</v>
      </c>
      <c r="CU589" s="197" t="n">
        <v>999.3286743164062</v>
      </c>
    </row>
    <row r="590" spans="2:99">
      <c r="B590" s="122" t="s">
        <v>991</v>
      </c>
      <c r="C590" s="197" t="n">
        <v>3252.0</v>
      </c>
      <c r="D590" s="197" t="n">
        <v>3162.0</v>
      </c>
      <c r="E590" s="197" t="n">
        <v>575.0</v>
      </c>
      <c r="F590" s="122" t="s">
        <v>991</v>
      </c>
      <c r="G590" s="197" t="n">
        <v>3179.531494140625</v>
      </c>
      <c r="H590" s="197" t="n">
        <v>3053.832763671875</v>
      </c>
      <c r="I590" s="197" t="n">
        <v>568.4208374023438</v>
      </c>
      <c r="J590" s="197" t="n">
        <v>513.0504760742188</v>
      </c>
      <c r="K590" s="197" t="n">
        <v>917.0197143554688</v>
      </c>
      <c r="L590" s="197" t="n">
        <v>800.0</v>
      </c>
      <c r="M590" s="197" t="n">
        <v>800.0</v>
      </c>
      <c r="N590" s="197" t="n">
        <v>589.6009521484375</v>
      </c>
      <c r="O590" s="197" t="n">
        <v>183.97616577148438</v>
      </c>
      <c r="P590" s="197" t="n">
        <v>300.0</v>
      </c>
      <c r="Q590" s="197" t="n">
        <v>12591.3935546875</v>
      </c>
      <c r="R590" s="197" t="n">
        <v>2767.801513671875</v>
      </c>
      <c r="S590" s="197" t="n">
        <v>0.0</v>
      </c>
      <c r="T590" s="197" t="n">
        <v>448.0039978027344</v>
      </c>
      <c r="U590" s="197" t="n">
        <v>-61.36295700073242</v>
      </c>
      <c r="V590" s="197" t="n">
        <v>0.0</v>
      </c>
      <c r="W590" s="197" t="n">
        <v>0.0</v>
      </c>
      <c r="X590" s="197" t="n">
        <v>0.0</v>
      </c>
      <c r="Y590" s="197" t="n">
        <v>0.0</v>
      </c>
      <c r="Z590" s="197" t="n">
        <v>13863.5947265625</v>
      </c>
      <c r="AA590" s="197" t="n">
        <v>0.0</v>
      </c>
      <c r="AB590" s="197" t="n">
        <v>116.02384185791016</v>
      </c>
      <c r="AC590" s="197" t="n">
        <v>0.0</v>
      </c>
      <c r="AD590" s="197" t="n">
        <v>0.6499999761581421</v>
      </c>
      <c r="AE590" s="197" t="n">
        <v>10484.4013671875</v>
      </c>
      <c r="AF590" s="197" t="n">
        <v>709.0042724609375</v>
      </c>
      <c r="AG590" s="197" t="n">
        <v>1741.7132568359375</v>
      </c>
      <c r="AH590" s="197" t="n">
        <v>1461.247314453125</v>
      </c>
      <c r="AI590" s="197" t="n">
        <v>65.83731079101562</v>
      </c>
      <c r="AJ590" s="197" t="n">
        <v>800.0</v>
      </c>
      <c r="AK590" s="197" t="n">
        <v>820.2960205078125</v>
      </c>
      <c r="AL590" s="197" t="n">
        <v>6680.0</v>
      </c>
      <c r="AM590" s="197" t="n">
        <v>4263.78857421875</v>
      </c>
      <c r="AN590" s="197" t="n">
        <v>0.0</v>
      </c>
      <c r="AO590" s="197" t="n">
        <v>0.0</v>
      </c>
      <c r="AP590" s="197" t="n">
        <v>0.0</v>
      </c>
      <c r="AQ590" s="197" t="n">
        <v>323.6666564941406</v>
      </c>
      <c r="AR590" s="197" t="n">
        <v>1067.0</v>
      </c>
      <c r="AS590" s="197" t="n">
        <v>0.0</v>
      </c>
      <c r="AT590" s="197" t="n">
        <v>999999.0</v>
      </c>
      <c r="AU590" s="197" t="n">
        <v>0.0</v>
      </c>
      <c r="AV590" s="197" t="n">
        <v>999999.0</v>
      </c>
      <c r="AW590" s="197" t="n">
        <v>0.0</v>
      </c>
      <c r="AX590" s="197" t="n">
        <v>0.0</v>
      </c>
      <c r="AY590" s="197" t="n">
        <v>999999.0</v>
      </c>
      <c r="AZ590" s="197" t="n">
        <v>0.0</v>
      </c>
      <c r="BA590" s="197" t="n">
        <v>999999.0</v>
      </c>
      <c r="BB590" s="197" t="n">
        <v>0.0</v>
      </c>
      <c r="BC590" s="197" t="n">
        <v>0.0</v>
      </c>
      <c r="BD590" s="197" t="n">
        <v>0.0</v>
      </c>
      <c r="BE590" s="197" t="n">
        <v>0.0</v>
      </c>
      <c r="BF590" s="197" t="n">
        <v>999999.0</v>
      </c>
      <c r="BG590" s="197" t="n">
        <v>999999.0</v>
      </c>
      <c r="BH590" s="197" t="n">
        <v>999999.0</v>
      </c>
      <c r="BI590" s="197" t="n">
        <v>0.0</v>
      </c>
      <c r="BJ590" s="197" t="n">
        <v>999999.0</v>
      </c>
      <c r="BK590" s="197" t="n">
        <v>999999.0</v>
      </c>
      <c r="BL590" s="197" t="n">
        <v>999999.0</v>
      </c>
      <c r="BM590" s="197" t="n">
        <v>0.0</v>
      </c>
      <c r="BN590" s="197" t="n">
        <v>0.0</v>
      </c>
      <c r="BO590" s="197" t="n">
        <v>0.0</v>
      </c>
      <c r="BP590" s="197" t="n">
        <v>0.0</v>
      </c>
      <c r="BQ590" s="197" t="n">
        <v>999999.0</v>
      </c>
      <c r="BR590" s="197" t="n">
        <v>0.0</v>
      </c>
      <c r="BS590" s="197" t="n">
        <v>999999.0</v>
      </c>
      <c r="BT590" s="197" t="n">
        <v>0.0</v>
      </c>
      <c r="BU590" s="197" t="n">
        <v>258.2555847167969</v>
      </c>
      <c r="BV590" s="197" t="n">
        <v>437.3410339355469</v>
      </c>
      <c r="BW590" s="197" t="n">
        <v>99000.0</v>
      </c>
      <c r="BX590" s="197" t="n">
        <v>284.68438720703125</v>
      </c>
      <c r="BY590" s="197" t="n">
        <v>288.095703125</v>
      </c>
      <c r="BZ590" s="197" t="n">
        <v>99000.0</v>
      </c>
      <c r="CA590" s="197" t="n">
        <v>234.20712280273438</v>
      </c>
      <c r="CB590" s="197" t="n">
        <v>278.24798583984375</v>
      </c>
      <c r="CC590" s="197" t="n">
        <v>964.9122924804688</v>
      </c>
      <c r="CD590" s="197" t="n">
        <v>1525.304931640625</v>
      </c>
      <c r="CE590" s="197" t="n">
        <v>1264.148193359375</v>
      </c>
      <c r="CF590" s="197" t="n">
        <v>15500.0</v>
      </c>
      <c r="CG590" s="197" t="n">
        <v>0.0</v>
      </c>
      <c r="CH590" s="197" t="n">
        <v>3343.7724609375</v>
      </c>
      <c r="CI590" s="197" t="n">
        <v>800.0</v>
      </c>
      <c r="CJ590" s="197" t="n">
        <v>4143.7724609375</v>
      </c>
      <c r="CK590" s="197" t="n">
        <v>20000.0</v>
      </c>
      <c r="CL590" s="197" t="n">
        <v>20000.0</v>
      </c>
      <c r="CM590" s="197" t="n">
        <v>20000.0</v>
      </c>
      <c r="CN590" s="197" t="n">
        <v>20000.0</v>
      </c>
      <c r="CO590" s="197" t="n">
        <v>20000.0</v>
      </c>
      <c r="CP590" s="197" t="n">
        <v>20000.0</v>
      </c>
      <c r="CQ590" s="197" t="n">
        <v>20000.0</v>
      </c>
      <c r="CR590" s="197" t="n">
        <v>5000.0</v>
      </c>
      <c r="CS590" s="197" t="n">
        <v>20.0</v>
      </c>
      <c r="CT590" s="197" t="n">
        <v>20.0</v>
      </c>
      <c r="CU590" s="197" t="n">
        <v>691.9503784179688</v>
      </c>
    </row>
    <row r="591" spans="2:99">
      <c r="B591" s="122" t="s">
        <v>992</v>
      </c>
      <c r="C591" s="197" t="n">
        <v>3317.0</v>
      </c>
      <c r="D591" s="197" t="n">
        <v>2806.0</v>
      </c>
      <c r="E591" s="197" t="n">
        <v>575.0</v>
      </c>
      <c r="F591" s="122" t="s">
        <v>992</v>
      </c>
      <c r="G591" s="197" t="n">
        <v>3317.0</v>
      </c>
      <c r="H591" s="197" t="n">
        <v>2806.0</v>
      </c>
      <c r="I591" s="197" t="n">
        <v>575.0</v>
      </c>
      <c r="J591" s="197" t="n">
        <v>661.0582885742188</v>
      </c>
      <c r="K591" s="197" t="n">
        <v>1019.5816650390625</v>
      </c>
      <c r="L591" s="197" t="n">
        <v>4159.62353515625</v>
      </c>
      <c r="M591" s="197" t="n">
        <v>4159.62353515625</v>
      </c>
      <c r="N591" s="197" t="n">
        <v>4159.62353515625</v>
      </c>
      <c r="O591" s="197" t="n">
        <v>4159.62353515625</v>
      </c>
      <c r="P591" s="197" t="n">
        <v>4159.62353515625</v>
      </c>
      <c r="Q591" s="197" t="n">
        <v>43722.375</v>
      </c>
      <c r="R591" s="197" t="n">
        <v>3674.338134765625</v>
      </c>
      <c r="S591" s="197" t="n">
        <v>0.0</v>
      </c>
      <c r="T591" s="197" t="n">
        <v>253.6220703125</v>
      </c>
      <c r="U591" s="197" t="n">
        <v>8518.861328125</v>
      </c>
      <c r="V591" s="197" t="n">
        <v>43858.796875</v>
      </c>
      <c r="W591" s="197" t="n">
        <v>21251.533203125</v>
      </c>
      <c r="X591" s="197" t="n">
        <v>22607.263671875</v>
      </c>
      <c r="Y591" s="197" t="n">
        <v>0.0</v>
      </c>
      <c r="Z591" s="197" t="n">
        <v>4500.0</v>
      </c>
      <c r="AA591" s="197" t="n">
        <v>1.0</v>
      </c>
      <c r="AB591" s="197" t="n">
        <v>0.0</v>
      </c>
      <c r="AC591" s="197" t="n">
        <v>0.0</v>
      </c>
      <c r="AD591" s="197" t="n">
        <v>0.6499999761581421</v>
      </c>
      <c r="AE591" s="197" t="n">
        <v>36673.890625</v>
      </c>
      <c r="AF591" s="197" t="n">
        <v>7544.38525390625</v>
      </c>
      <c r="AG591" s="197" t="n">
        <v>10189.1376953125</v>
      </c>
      <c r="AH591" s="197" t="n">
        <v>4653.6015625</v>
      </c>
      <c r="AI591" s="197" t="n">
        <v>3100.0537109375</v>
      </c>
      <c r="AJ591" s="197" t="n">
        <v>12712.9365234375</v>
      </c>
      <c r="AK591" s="197" t="n">
        <v>13225.0029296875</v>
      </c>
      <c r="AL591" s="197" t="n">
        <v>7351.6533203125</v>
      </c>
      <c r="AM591" s="197" t="n">
        <v>4226.4765625</v>
      </c>
      <c r="AN591" s="197" t="n">
        <v>0.0</v>
      </c>
      <c r="AO591" s="197" t="n">
        <v>0.0</v>
      </c>
      <c r="AP591" s="197" t="n">
        <v>0.0</v>
      </c>
      <c r="AQ591" s="197" t="n">
        <v>485.5</v>
      </c>
      <c r="AR591" s="197" t="n">
        <v>1067.0</v>
      </c>
      <c r="AS591" s="197" t="n">
        <v>0.0</v>
      </c>
      <c r="AT591" s="197" t="n">
        <v>999999.0</v>
      </c>
      <c r="AU591" s="197" t="n">
        <v>0.0</v>
      </c>
      <c r="AV591" s="197" t="n">
        <v>999999.0</v>
      </c>
      <c r="AW591" s="197" t="n">
        <v>0.0</v>
      </c>
      <c r="AX591" s="197" t="n">
        <v>0.0</v>
      </c>
      <c r="AY591" s="197" t="n">
        <v>999999.0</v>
      </c>
      <c r="AZ591" s="197" t="n">
        <v>0.0</v>
      </c>
      <c r="BA591" s="197" t="n">
        <v>999999.0</v>
      </c>
      <c r="BB591" s="197" t="n">
        <v>0.0</v>
      </c>
      <c r="BC591" s="197" t="n">
        <v>0.38116297125816345</v>
      </c>
      <c r="BD591" s="197" t="n">
        <v>0.38100308179855347</v>
      </c>
      <c r="BE591" s="197" t="n">
        <v>0.35871797800064087</v>
      </c>
      <c r="BF591" s="197" t="n">
        <v>12015.05859375</v>
      </c>
      <c r="BG591" s="197" t="n">
        <v>12015.861328125</v>
      </c>
      <c r="BH591" s="197" t="n">
        <v>12129.412109375</v>
      </c>
      <c r="BI591" s="197" t="n">
        <v>0.0</v>
      </c>
      <c r="BJ591" s="197" t="n">
        <v>32733.71484375</v>
      </c>
      <c r="BK591" s="197" t="n">
        <v>32725.826171875</v>
      </c>
      <c r="BL591" s="197" t="n">
        <v>31628.0390625</v>
      </c>
      <c r="BM591" s="197" t="n">
        <v>-5122.59716796875</v>
      </c>
      <c r="BN591" s="197" t="n">
        <v>-8059.265625</v>
      </c>
      <c r="BO591" s="197" t="n">
        <v>-8724.939453125</v>
      </c>
      <c r="BP591" s="197" t="n">
        <v>0.0</v>
      </c>
      <c r="BQ591" s="197" t="n">
        <v>999999.0</v>
      </c>
      <c r="BR591" s="197" t="n">
        <v>0.0</v>
      </c>
      <c r="BS591" s="197" t="n">
        <v>999999.0</v>
      </c>
      <c r="BT591" s="197" t="n">
        <v>0.0</v>
      </c>
      <c r="BU591" s="197" t="n">
        <v>336.6668395996094</v>
      </c>
      <c r="BV591" s="197" t="n">
        <v>258.7384033203125</v>
      </c>
      <c r="BW591" s="197" t="n">
        <v>99000.0</v>
      </c>
      <c r="BX591" s="197" t="n">
        <v>270.7082824707031</v>
      </c>
      <c r="BY591" s="197" t="n">
        <v>286.9269104003906</v>
      </c>
      <c r="BZ591" s="197" t="n">
        <v>99000.0</v>
      </c>
      <c r="CA591" s="197" t="n">
        <v>354.3135986328125</v>
      </c>
      <c r="CB591" s="197" t="n">
        <v>234.16810607910156</v>
      </c>
      <c r="CC591" s="197" t="n">
        <v>964.9122924804688</v>
      </c>
      <c r="CD591" s="197" t="n">
        <v>1548.43603515625</v>
      </c>
      <c r="CE591" s="197" t="n">
        <v>1559.0738525390625</v>
      </c>
      <c r="CF591" s="197" t="n">
        <v>15500.0</v>
      </c>
      <c r="CG591" s="197" t="n">
        <v>0.0</v>
      </c>
      <c r="CH591" s="197" t="n">
        <v>4500.0</v>
      </c>
      <c r="CI591" s="197" t="n">
        <v>1365.45458984375</v>
      </c>
      <c r="CJ591" s="197" t="n">
        <v>5865.45458984375</v>
      </c>
      <c r="CK591" s="197" t="n">
        <v>20000.0</v>
      </c>
      <c r="CL591" s="197" t="n">
        <v>20000.0</v>
      </c>
      <c r="CM591" s="197" t="n">
        <v>20000.0</v>
      </c>
      <c r="CN591" s="197" t="n">
        <v>20000.0</v>
      </c>
      <c r="CO591" s="197" t="n">
        <v>20000.0</v>
      </c>
      <c r="CP591" s="197" t="n">
        <v>20000.0</v>
      </c>
      <c r="CQ591" s="197" t="n">
        <v>20000.0</v>
      </c>
      <c r="CR591" s="197" t="n">
        <v>5000.0</v>
      </c>
      <c r="CS591" s="197" t="n">
        <v>0.0</v>
      </c>
      <c r="CT591" s="197" t="n">
        <v>0.0</v>
      </c>
      <c r="CU591" s="197" t="n">
        <v>918.5845336914062</v>
      </c>
    </row>
    <row r="592" spans="2:99">
      <c r="B592" s="122" t="s">
        <v>993</v>
      </c>
      <c r="C592" s="197" t="n">
        <v>3252.0</v>
      </c>
      <c r="D592" s="197" t="n">
        <v>2787.0</v>
      </c>
      <c r="E592" s="197" t="n">
        <v>387.0</v>
      </c>
      <c r="F592" s="122" t="s">
        <v>993</v>
      </c>
      <c r="G592" s="197" t="n">
        <v>3252.0</v>
      </c>
      <c r="H592" s="197" t="n">
        <v>2787.0</v>
      </c>
      <c r="I592" s="197" t="n">
        <v>387.0</v>
      </c>
      <c r="J592" s="197" t="n">
        <v>799.4388427734375</v>
      </c>
      <c r="K592" s="197" t="n">
        <v>1067.0</v>
      </c>
      <c r="L592" s="197" t="n">
        <v>4231.30126953125</v>
      </c>
      <c r="M592" s="197" t="n">
        <v>4231.30126953125</v>
      </c>
      <c r="N592" s="197" t="n">
        <v>7487.04052734375</v>
      </c>
      <c r="O592" s="197" t="n">
        <v>7487.04052734375</v>
      </c>
      <c r="P592" s="197" t="n">
        <v>7487.04052734375</v>
      </c>
      <c r="Q592" s="197" t="n">
        <v>75626.6171875</v>
      </c>
      <c r="R592" s="197" t="n">
        <v>17265.203125</v>
      </c>
      <c r="S592" s="197" t="n">
        <v>0.0</v>
      </c>
      <c r="T592" s="197" t="n">
        <v>1506.97216796875</v>
      </c>
      <c r="U592" s="197" t="n">
        <v>117962.96875</v>
      </c>
      <c r="V592" s="197" t="n">
        <v>205776.828125</v>
      </c>
      <c r="W592" s="197" t="n">
        <v>118113.3203125</v>
      </c>
      <c r="X592" s="197" t="n">
        <v>87663.5078125</v>
      </c>
      <c r="Y592" s="197" t="n">
        <v>0.0</v>
      </c>
      <c r="Z592" s="197" t="n">
        <v>6000.0</v>
      </c>
      <c r="AA592" s="197" t="n">
        <v>1.0</v>
      </c>
      <c r="AB592" s="197" t="n">
        <v>0.0</v>
      </c>
      <c r="AC592" s="197" t="n">
        <v>0.0</v>
      </c>
      <c r="AD592" s="197" t="n">
        <v>0.6499999761581421</v>
      </c>
      <c r="AE592" s="197" t="n">
        <v>141491.0625</v>
      </c>
      <c r="AF592" s="197" t="n">
        <v>8765.0458984375</v>
      </c>
      <c r="AG592" s="197" t="n">
        <v>49565.41796875</v>
      </c>
      <c r="AH592" s="197" t="n">
        <v>22723.443359375</v>
      </c>
      <c r="AI592" s="197" t="n">
        <v>20601.509765625</v>
      </c>
      <c r="AJ592" s="197" t="n">
        <v>34041.5703125</v>
      </c>
      <c r="AK592" s="197" t="n">
        <v>34952.046875</v>
      </c>
      <c r="AL592" s="197" t="n">
        <v>8500.0</v>
      </c>
      <c r="AM592" s="197" t="n">
        <v>4231.30126953125</v>
      </c>
      <c r="AN592" s="197" t="n">
        <v>0.0</v>
      </c>
      <c r="AO592" s="197" t="n">
        <v>0.0</v>
      </c>
      <c r="AP592" s="197" t="n">
        <v>0.0</v>
      </c>
      <c r="AQ592" s="197" t="n">
        <v>647.3333129882812</v>
      </c>
      <c r="AR592" s="197" t="n">
        <v>711.3333129882812</v>
      </c>
      <c r="AS592" s="197" t="n">
        <v>0.0</v>
      </c>
      <c r="AT592" s="197" t="n">
        <v>999999.0</v>
      </c>
      <c r="AU592" s="197" t="n">
        <v>0.0</v>
      </c>
      <c r="AV592" s="197" t="n">
        <v>999999.0</v>
      </c>
      <c r="AW592" s="197" t="n">
        <v>0.0</v>
      </c>
      <c r="AX592" s="197" t="n">
        <v>0.0</v>
      </c>
      <c r="AY592" s="197" t="n">
        <v>999999.0</v>
      </c>
      <c r="AZ592" s="197" t="n">
        <v>0.0</v>
      </c>
      <c r="BA592" s="197" t="n">
        <v>999999.0</v>
      </c>
      <c r="BB592" s="197" t="n">
        <v>0.0</v>
      </c>
      <c r="BC592" s="197" t="n">
        <v>0.0</v>
      </c>
      <c r="BD592" s="197" t="n">
        <v>0.0</v>
      </c>
      <c r="BE592" s="197" t="n">
        <v>0.0</v>
      </c>
      <c r="BF592" s="197" t="n">
        <v>999999.0</v>
      </c>
      <c r="BG592" s="197" t="n">
        <v>999999.0</v>
      </c>
      <c r="BH592" s="197" t="n">
        <v>999999.0</v>
      </c>
      <c r="BI592" s="197" t="n">
        <v>0.0</v>
      </c>
      <c r="BJ592" s="197" t="n">
        <v>999999.0</v>
      </c>
      <c r="BK592" s="197" t="n">
        <v>999999.0</v>
      </c>
      <c r="BL592" s="197" t="n">
        <v>999999.0</v>
      </c>
      <c r="BM592" s="197" t="n">
        <v>0.0</v>
      </c>
      <c r="BN592" s="197" t="n">
        <v>0.0</v>
      </c>
      <c r="BO592" s="197" t="n">
        <v>0.0</v>
      </c>
      <c r="BP592" s="197" t="n">
        <v>0.0</v>
      </c>
      <c r="BQ592" s="197" t="n">
        <v>999999.0</v>
      </c>
      <c r="BR592" s="197" t="n">
        <v>0.0</v>
      </c>
      <c r="BS592" s="197" t="n">
        <v>999999.0</v>
      </c>
      <c r="BT592" s="197" t="n">
        <v>0.0</v>
      </c>
      <c r="BU592" s="197" t="n">
        <v>218.12831115722656</v>
      </c>
      <c r="BV592" s="197" t="n">
        <v>351.1070861816406</v>
      </c>
      <c r="BW592" s="197" t="n">
        <v>99000.0</v>
      </c>
      <c r="BX592" s="197" t="n">
        <v>193.2137908935547</v>
      </c>
      <c r="BY592" s="197" t="n">
        <v>282.7811279296875</v>
      </c>
      <c r="BZ592" s="197" t="n">
        <v>99000.0</v>
      </c>
      <c r="CA592" s="197" t="n">
        <v>314.56488037109375</v>
      </c>
      <c r="CB592" s="197" t="n">
        <v>355.3271484375</v>
      </c>
      <c r="CC592" s="197" t="n">
        <v>631.5789184570312</v>
      </c>
      <c r="CD592" s="197" t="n">
        <v>249.28602600097656</v>
      </c>
      <c r="CE592" s="197" t="n">
        <v>1725.2020263671875</v>
      </c>
      <c r="CF592" s="197" t="n">
        <v>12500.0</v>
      </c>
      <c r="CG592" s="197" t="n">
        <v>0.0</v>
      </c>
      <c r="CH592" s="197" t="n">
        <v>1188.703857421875</v>
      </c>
      <c r="CI592" s="197" t="n">
        <v>1766.7149658203125</v>
      </c>
      <c r="CJ592" s="197" t="n">
        <v>2955.418701171875</v>
      </c>
      <c r="CK592" s="197" t="n">
        <v>20000.0</v>
      </c>
      <c r="CL592" s="197" t="n">
        <v>20000.0</v>
      </c>
      <c r="CM592" s="197" t="n">
        <v>20000.0</v>
      </c>
      <c r="CN592" s="197" t="n">
        <v>20000.0</v>
      </c>
      <c r="CO592" s="197" t="n">
        <v>20000.0</v>
      </c>
      <c r="CP592" s="197" t="n">
        <v>20000.0</v>
      </c>
      <c r="CQ592" s="197" t="n">
        <v>20000.0</v>
      </c>
      <c r="CR592" s="197" t="n">
        <v>5000.0</v>
      </c>
      <c r="CS592" s="197" t="n">
        <v>0.0</v>
      </c>
      <c r="CT592" s="197" t="n">
        <v>0.0</v>
      </c>
      <c r="CU592" s="197" t="n">
        <v>4316.30078125</v>
      </c>
    </row>
    <row r="593" spans="2:99">
      <c r="B593" s="122" t="s">
        <v>994</v>
      </c>
      <c r="C593" s="197" t="n">
        <v>3431.0</v>
      </c>
      <c r="D593" s="197" t="n">
        <v>2787.0</v>
      </c>
      <c r="E593" s="197" t="n">
        <v>380.0</v>
      </c>
      <c r="F593" s="122" t="s">
        <v>994</v>
      </c>
      <c r="G593" s="197" t="n">
        <v>3431.0</v>
      </c>
      <c r="H593" s="197" t="n">
        <v>2787.0</v>
      </c>
      <c r="I593" s="197" t="n">
        <v>380.0</v>
      </c>
      <c r="J593" s="197" t="n">
        <v>907.27001953125</v>
      </c>
      <c r="K593" s="197" t="n">
        <v>1067.0</v>
      </c>
      <c r="L593" s="197" t="n">
        <v>4253.26123046875</v>
      </c>
      <c r="M593" s="197" t="n">
        <v>4253.26123046875</v>
      </c>
      <c r="N593" s="197" t="n">
        <v>5624.7509765625</v>
      </c>
      <c r="O593" s="197" t="n">
        <v>5624.7509765625</v>
      </c>
      <c r="P593" s="197" t="n">
        <v>5624.7509765625</v>
      </c>
      <c r="Q593" s="197" t="n">
        <v>64437.58984375</v>
      </c>
      <c r="R593" s="197" t="n">
        <v>8609.2109375</v>
      </c>
      <c r="S593" s="197" t="n">
        <v>0.0</v>
      </c>
      <c r="T593" s="197" t="n">
        <v>159.50509643554688</v>
      </c>
      <c r="U593" s="197" t="n">
        <v>14408.5224609375</v>
      </c>
      <c r="V593" s="197" t="n">
        <v>66593.140625</v>
      </c>
      <c r="W593" s="197" t="n">
        <v>36360.16015625</v>
      </c>
      <c r="X593" s="197" t="n">
        <v>30232.98046875</v>
      </c>
      <c r="Y593" s="197" t="n">
        <v>0.0</v>
      </c>
      <c r="Z593" s="197" t="n">
        <v>13437.5</v>
      </c>
      <c r="AA593" s="197" t="n">
        <v>1.0</v>
      </c>
      <c r="AB593" s="197" t="n">
        <v>0.0</v>
      </c>
      <c r="AC593" s="197" t="n">
        <v>0.0</v>
      </c>
      <c r="AD593" s="197" t="n">
        <v>0.3499999940395355</v>
      </c>
      <c r="AE593" s="197" t="n">
        <v>31525.322265625</v>
      </c>
      <c r="AF593" s="197" t="n">
        <v>15342.197265625</v>
      </c>
      <c r="AG593" s="197" t="n">
        <v>8500.0634765625</v>
      </c>
      <c r="AH593" s="197" t="n">
        <v>6961.08154296875</v>
      </c>
      <c r="AI593" s="197" t="n">
        <v>5502.11767578125</v>
      </c>
      <c r="AJ593" s="197" t="n">
        <v>8902.3447265625</v>
      </c>
      <c r="AK593" s="197" t="n">
        <v>9669.5439453125</v>
      </c>
      <c r="AL593" s="197" t="n">
        <v>8500.0</v>
      </c>
      <c r="AM593" s="197" t="n">
        <v>4253.26123046875</v>
      </c>
      <c r="AN593" s="197" t="n">
        <v>0.0</v>
      </c>
      <c r="AO593" s="197" t="n">
        <v>0.0</v>
      </c>
      <c r="AP593" s="197" t="n">
        <v>0.0</v>
      </c>
      <c r="AQ593" s="197" t="n">
        <v>809.1666870117188</v>
      </c>
      <c r="AR593" s="197" t="n">
        <v>889.1666870117188</v>
      </c>
      <c r="AS593" s="197" t="n">
        <v>0.0</v>
      </c>
      <c r="AT593" s="197" t="n">
        <v>999999.0</v>
      </c>
      <c r="AU593" s="197" t="n">
        <v>0.0</v>
      </c>
      <c r="AV593" s="197" t="n">
        <v>999999.0</v>
      </c>
      <c r="AW593" s="197" t="n">
        <v>0.0</v>
      </c>
      <c r="AX593" s="197" t="n">
        <v>0.0</v>
      </c>
      <c r="AY593" s="197" t="n">
        <v>999999.0</v>
      </c>
      <c r="AZ593" s="197" t="n">
        <v>0.0</v>
      </c>
      <c r="BA593" s="197" t="n">
        <v>999999.0</v>
      </c>
      <c r="BB593" s="197" t="n">
        <v>0.0</v>
      </c>
      <c r="BC593" s="197" t="n">
        <v>0.0</v>
      </c>
      <c r="BD593" s="197" t="n">
        <v>0.0</v>
      </c>
      <c r="BE593" s="197" t="n">
        <v>0.0</v>
      </c>
      <c r="BF593" s="197" t="n">
        <v>999999.0</v>
      </c>
      <c r="BG593" s="197" t="n">
        <v>999999.0</v>
      </c>
      <c r="BH593" s="197" t="n">
        <v>999999.0</v>
      </c>
      <c r="BI593" s="197" t="n">
        <v>0.0</v>
      </c>
      <c r="BJ593" s="197" t="n">
        <v>999999.0</v>
      </c>
      <c r="BK593" s="197" t="n">
        <v>999999.0</v>
      </c>
      <c r="BL593" s="197" t="n">
        <v>999999.0</v>
      </c>
      <c r="BM593" s="197" t="n">
        <v>0.0</v>
      </c>
      <c r="BN593" s="197" t="n">
        <v>0.0</v>
      </c>
      <c r="BO593" s="197" t="n">
        <v>0.0</v>
      </c>
      <c r="BP593" s="197" t="n">
        <v>0.0</v>
      </c>
      <c r="BQ593" s="197" t="n">
        <v>999999.0</v>
      </c>
      <c r="BR593" s="197" t="n">
        <v>0.0</v>
      </c>
      <c r="BS593" s="197" t="n">
        <v>999999.0</v>
      </c>
      <c r="BT593" s="197" t="n">
        <v>0.0</v>
      </c>
      <c r="BU593" s="197" t="n">
        <v>225.84934997558594</v>
      </c>
      <c r="BV593" s="197" t="n">
        <v>218.01272583007812</v>
      </c>
      <c r="BW593" s="197" t="n">
        <v>99000.0</v>
      </c>
      <c r="BX593" s="197" t="n">
        <v>180.23333740234375</v>
      </c>
      <c r="BY593" s="197" t="n">
        <v>192.8089599609375</v>
      </c>
      <c r="BZ593" s="197" t="n">
        <v>99000.0</v>
      </c>
      <c r="CA593" s="197" t="n">
        <v>350.4365539550781</v>
      </c>
      <c r="CB593" s="197" t="n">
        <v>313.45513916015625</v>
      </c>
      <c r="CC593" s="197" t="n">
        <v>631.5789184570312</v>
      </c>
      <c r="CD593" s="197" t="n">
        <v>205.5931854248047</v>
      </c>
      <c r="CE593" s="197" t="n">
        <v>239.5922393798828</v>
      </c>
      <c r="CF593" s="197" t="n">
        <v>8000.0</v>
      </c>
      <c r="CG593" s="197" t="n">
        <v>0.0</v>
      </c>
      <c r="CH593" s="197" t="n">
        <v>2028.468994140625</v>
      </c>
      <c r="CI593" s="197" t="n">
        <v>2500.0</v>
      </c>
      <c r="CJ593" s="197" t="n">
        <v>4528.46923828125</v>
      </c>
      <c r="CK593" s="197" t="n">
        <v>20000.0</v>
      </c>
      <c r="CL593" s="197" t="n">
        <v>20000.0</v>
      </c>
      <c r="CM593" s="197" t="n">
        <v>20000.0</v>
      </c>
      <c r="CN593" s="197" t="n">
        <v>20000.0</v>
      </c>
      <c r="CO593" s="197" t="n">
        <v>20000.0</v>
      </c>
      <c r="CP593" s="197" t="n">
        <v>20000.0</v>
      </c>
      <c r="CQ593" s="197" t="n">
        <v>20000.0</v>
      </c>
      <c r="CR593" s="197" t="n">
        <v>5000.0</v>
      </c>
      <c r="CS593" s="197" t="n">
        <v>0.0</v>
      </c>
      <c r="CT593" s="197" t="n">
        <v>0.0</v>
      </c>
      <c r="CU593" s="197" t="n">
        <v>2152.302734375</v>
      </c>
    </row>
    <row r="594" spans="2:99">
      <c r="B594" s="122" t="s">
        <v>995</v>
      </c>
      <c r="C594" s="197" t="n">
        <v>4172.0</v>
      </c>
      <c r="D594" s="197" t="n">
        <v>3163.0</v>
      </c>
      <c r="E594" s="197" t="n">
        <v>594.0</v>
      </c>
      <c r="F594" s="122" t="s">
        <v>995</v>
      </c>
      <c r="G594" s="197" t="n">
        <v>4062.95361328125</v>
      </c>
      <c r="H594" s="197" t="n">
        <v>3163.0</v>
      </c>
      <c r="I594" s="197" t="n">
        <v>594.0</v>
      </c>
      <c r="J594" s="197" t="n">
        <v>972.0</v>
      </c>
      <c r="K594" s="197" t="n">
        <v>1067.0</v>
      </c>
      <c r="L594" s="197" t="n">
        <v>3465.044677734375</v>
      </c>
      <c r="M594" s="197" t="n">
        <v>3465.044677734375</v>
      </c>
      <c r="N594" s="197" t="n">
        <v>5862.455078125</v>
      </c>
      <c r="O594" s="197" t="n">
        <v>5862.455078125</v>
      </c>
      <c r="P594" s="197" t="n">
        <v>5862.455078125</v>
      </c>
      <c r="Q594" s="197" t="n">
        <v>33564.66015625</v>
      </c>
      <c r="R594" s="197" t="n">
        <v>7680.9375</v>
      </c>
      <c r="S594" s="197" t="n">
        <v>0.0</v>
      </c>
      <c r="T594" s="197" t="n">
        <v>283.784912109375</v>
      </c>
      <c r="U594" s="197" t="n">
        <v>954.9100341796875</v>
      </c>
      <c r="V594" s="197" t="n">
        <v>23223.84375</v>
      </c>
      <c r="W594" s="197" t="n">
        <v>0.0</v>
      </c>
      <c r="X594" s="197" t="n">
        <v>1284.428466796875</v>
      </c>
      <c r="Y594" s="197" t="n">
        <v>0.0</v>
      </c>
      <c r="Z594" s="197" t="n">
        <v>11117.943359375</v>
      </c>
      <c r="AA594" s="197" t="n">
        <v>1.0</v>
      </c>
      <c r="AB594" s="197" t="n">
        <v>0.0</v>
      </c>
      <c r="AC594" s="197" t="n">
        <v>0.0</v>
      </c>
      <c r="AD594" s="197" t="n">
        <v>0.3499999940395355</v>
      </c>
      <c r="AE594" s="197" t="n">
        <v>15536.1318359375</v>
      </c>
      <c r="AF594" s="197" t="n">
        <v>8353.849609375</v>
      </c>
      <c r="AG594" s="197" t="n">
        <v>0.0</v>
      </c>
      <c r="AH594" s="197" t="n">
        <v>1843.83154296875</v>
      </c>
      <c r="AI594" s="197" t="n">
        <v>325.9603271484375</v>
      </c>
      <c r="AJ594" s="197" t="n">
        <v>2398.0654296875</v>
      </c>
      <c r="AK594" s="197" t="n">
        <v>2778.43408203125</v>
      </c>
      <c r="AL594" s="197" t="n">
        <v>7560.64501953125</v>
      </c>
      <c r="AM594" s="197" t="n">
        <v>4275.462890625</v>
      </c>
      <c r="AN594" s="197" t="n">
        <v>0.0</v>
      </c>
      <c r="AO594" s="197" t="n">
        <v>0.0</v>
      </c>
      <c r="AP594" s="197" t="n">
        <v>0.0</v>
      </c>
      <c r="AQ594" s="197" t="n">
        <v>712.7572631835938</v>
      </c>
      <c r="AR594" s="197" t="n">
        <v>1002.7669677734375</v>
      </c>
      <c r="AS594" s="197" t="n">
        <v>0.0</v>
      </c>
      <c r="AT594" s="197" t="n">
        <v>999999.0</v>
      </c>
      <c r="AU594" s="197" t="n">
        <v>0.0</v>
      </c>
      <c r="AV594" s="197" t="n">
        <v>999999.0</v>
      </c>
      <c r="AW594" s="197" t="n">
        <v>0.0</v>
      </c>
      <c r="AX594" s="197" t="n">
        <v>0.0</v>
      </c>
      <c r="AY594" s="197" t="n">
        <v>999999.0</v>
      </c>
      <c r="AZ594" s="197" t="n">
        <v>0.0</v>
      </c>
      <c r="BA594" s="197" t="n">
        <v>999999.0</v>
      </c>
      <c r="BB594" s="197" t="n">
        <v>0.0</v>
      </c>
      <c r="BC594" s="197" t="n">
        <v>0.0</v>
      </c>
      <c r="BD594" s="197" t="n">
        <v>0.0</v>
      </c>
      <c r="BE594" s="197" t="n">
        <v>0.0</v>
      </c>
      <c r="BF594" s="197" t="n">
        <v>999999.0</v>
      </c>
      <c r="BG594" s="197" t="n">
        <v>999999.0</v>
      </c>
      <c r="BH594" s="197" t="n">
        <v>999999.0</v>
      </c>
      <c r="BI594" s="197" t="n">
        <v>0.0</v>
      </c>
      <c r="BJ594" s="197" t="n">
        <v>999999.0</v>
      </c>
      <c r="BK594" s="197" t="n">
        <v>999999.0</v>
      </c>
      <c r="BL594" s="197" t="n">
        <v>999999.0</v>
      </c>
      <c r="BM594" s="197" t="n">
        <v>0.0</v>
      </c>
      <c r="BN594" s="197" t="n">
        <v>0.0</v>
      </c>
      <c r="BO594" s="197" t="n">
        <v>0.0</v>
      </c>
      <c r="BP594" s="197" t="n">
        <v>0.0</v>
      </c>
      <c r="BQ594" s="197" t="n">
        <v>999999.0</v>
      </c>
      <c r="BR594" s="197" t="n">
        <v>0.0</v>
      </c>
      <c r="BS594" s="197" t="n">
        <v>999999.0</v>
      </c>
      <c r="BT594" s="197" t="n">
        <v>0.0</v>
      </c>
      <c r="BU594" s="197" t="n">
        <v>234.83045959472656</v>
      </c>
      <c r="BV594" s="197" t="n">
        <v>226.6006622314453</v>
      </c>
      <c r="BW594" s="197" t="n">
        <v>99000.0</v>
      </c>
      <c r="BX594" s="197" t="n">
        <v>184.851318359375</v>
      </c>
      <c r="BY594" s="197" t="n">
        <v>180.52127075195312</v>
      </c>
      <c r="BZ594" s="197" t="n">
        <v>99000.0</v>
      </c>
      <c r="CA594" s="197" t="n">
        <v>324.8320007324219</v>
      </c>
      <c r="CB594" s="197" t="n">
        <v>354.0505676269531</v>
      </c>
      <c r="CC594" s="197" t="n">
        <v>631.5789184570312</v>
      </c>
      <c r="CD594" s="197" t="n">
        <v>207.03323364257812</v>
      </c>
      <c r="CE594" s="197" t="n">
        <v>205.65377807617188</v>
      </c>
      <c r="CF594" s="197" t="n">
        <v>8000.0</v>
      </c>
      <c r="CG594" s="197" t="n">
        <v>0.0</v>
      </c>
      <c r="CH594" s="197" t="n">
        <v>1657.8922119140625</v>
      </c>
      <c r="CI594" s="197" t="n">
        <v>800.0</v>
      </c>
      <c r="CJ594" s="197" t="n">
        <v>2457.892333984375</v>
      </c>
      <c r="CK594" s="197" t="n">
        <v>20000.0</v>
      </c>
      <c r="CL594" s="197" t="n">
        <v>20000.0</v>
      </c>
      <c r="CM594" s="197" t="n">
        <v>20000.0</v>
      </c>
      <c r="CN594" s="197" t="n">
        <v>20000.0</v>
      </c>
      <c r="CO594" s="197" t="n">
        <v>20000.0</v>
      </c>
      <c r="CP594" s="197" t="n">
        <v>20000.0</v>
      </c>
      <c r="CQ594" s="197" t="n">
        <v>20000.0</v>
      </c>
      <c r="CR594" s="197" t="n">
        <v>5000.0</v>
      </c>
      <c r="CS594" s="197" t="n">
        <v>0.0</v>
      </c>
      <c r="CT594" s="197" t="n">
        <v>0.0</v>
      </c>
      <c r="CU594" s="197" t="n">
        <v>1920.234375</v>
      </c>
    </row>
    <row r="595" spans="2:99">
      <c r="B595" s="122" t="s">
        <v>996</v>
      </c>
      <c r="C595" s="197" t="n">
        <v>4552.0</v>
      </c>
      <c r="D595" s="197" t="n">
        <v>3465.0</v>
      </c>
      <c r="E595" s="197" t="n">
        <v>800.0</v>
      </c>
      <c r="F595" s="122" t="s">
        <v>996</v>
      </c>
      <c r="G595" s="197" t="n">
        <v>4227.529296875</v>
      </c>
      <c r="H595" s="197" t="n">
        <v>3344.0908203125</v>
      </c>
      <c r="I595" s="197" t="n">
        <v>690.6430053710938</v>
      </c>
      <c r="J595" s="197" t="n">
        <v>830.8775024414062</v>
      </c>
      <c r="K595" s="197" t="n">
        <v>850.1287841796875</v>
      </c>
      <c r="L595" s="197" t="n">
        <v>800.0</v>
      </c>
      <c r="M595" s="197" t="n">
        <v>800.0</v>
      </c>
      <c r="N595" s="197" t="n">
        <v>700.0</v>
      </c>
      <c r="O595" s="197" t="n">
        <v>700.0</v>
      </c>
      <c r="P595" s="197" t="n">
        <v>700.0</v>
      </c>
      <c r="Q595" s="197" t="n">
        <v>13907.234375</v>
      </c>
      <c r="R595" s="197" t="n">
        <v>5333.45703125</v>
      </c>
      <c r="S595" s="197" t="n">
        <v>0.0</v>
      </c>
      <c r="T595" s="197" t="n">
        <v>0.0</v>
      </c>
      <c r="U595" s="197" t="n">
        <v>172.9564971923828</v>
      </c>
      <c r="V595" s="197" t="n">
        <v>5761.0927734375</v>
      </c>
      <c r="W595" s="197" t="n">
        <v>2900.178955078125</v>
      </c>
      <c r="X595" s="197" t="n">
        <v>2860.913818359375</v>
      </c>
      <c r="Y595" s="197" t="n">
        <v>0.0</v>
      </c>
      <c r="Z595" s="197" t="n">
        <v>11453.125</v>
      </c>
      <c r="AA595" s="197" t="n">
        <v>1.0</v>
      </c>
      <c r="AB595" s="197" t="n">
        <v>0.0</v>
      </c>
      <c r="AC595" s="197" t="n">
        <v>0.0</v>
      </c>
      <c r="AD595" s="197" t="n">
        <v>0.3499999940395355</v>
      </c>
      <c r="AE595" s="197" t="n">
        <v>7206.26318359375</v>
      </c>
      <c r="AF595" s="197" t="n">
        <v>1491.2325439453125</v>
      </c>
      <c r="AG595" s="197" t="n">
        <v>0.0</v>
      </c>
      <c r="AH595" s="197" t="n">
        <v>1422.7725830078125</v>
      </c>
      <c r="AI595" s="197" t="n">
        <v>0.0</v>
      </c>
      <c r="AJ595" s="197" t="n">
        <v>0.0</v>
      </c>
      <c r="AK595" s="197" t="n">
        <v>54.06856155395508</v>
      </c>
      <c r="AL595" s="197" t="n">
        <v>6680.0</v>
      </c>
      <c r="AM595" s="197" t="n">
        <v>4457.51123046875</v>
      </c>
      <c r="AN595" s="197" t="n">
        <v>1600.0</v>
      </c>
      <c r="AO595" s="197" t="n">
        <v>700.0</v>
      </c>
      <c r="AP595" s="197" t="n">
        <v>800.0</v>
      </c>
      <c r="AQ595" s="197" t="n">
        <v>813.3214721679688</v>
      </c>
      <c r="AR595" s="197" t="n">
        <v>894.7532958984375</v>
      </c>
      <c r="AS595" s="197" t="n">
        <v>0.8235471844673157</v>
      </c>
      <c r="AT595" s="197" t="n">
        <v>6823.27978515625</v>
      </c>
      <c r="AU595" s="197" t="n">
        <v>0.0</v>
      </c>
      <c r="AV595" s="197" t="n">
        <v>18701.12109375</v>
      </c>
      <c r="AW595" s="197" t="n">
        <v>-3145.981201171875</v>
      </c>
      <c r="AX595" s="197" t="n">
        <v>0.0</v>
      </c>
      <c r="AY595" s="197" t="n">
        <v>999999.0</v>
      </c>
      <c r="AZ595" s="197" t="n">
        <v>0.0</v>
      </c>
      <c r="BA595" s="197" t="n">
        <v>999999.0</v>
      </c>
      <c r="BB595" s="197" t="n">
        <v>0.0</v>
      </c>
      <c r="BC595" s="197" t="n">
        <v>0.0</v>
      </c>
      <c r="BD595" s="197" t="n">
        <v>0.0</v>
      </c>
      <c r="BE595" s="197" t="n">
        <v>0.0</v>
      </c>
      <c r="BF595" s="197" t="n">
        <v>999999.0</v>
      </c>
      <c r="BG595" s="197" t="n">
        <v>999999.0</v>
      </c>
      <c r="BH595" s="197" t="n">
        <v>999999.0</v>
      </c>
      <c r="BI595" s="197" t="n">
        <v>0.0</v>
      </c>
      <c r="BJ595" s="197" t="n">
        <v>999999.0</v>
      </c>
      <c r="BK595" s="197" t="n">
        <v>999999.0</v>
      </c>
      <c r="BL595" s="197" t="n">
        <v>999999.0</v>
      </c>
      <c r="BM595" s="197" t="n">
        <v>0.0</v>
      </c>
      <c r="BN595" s="197" t="n">
        <v>0.0</v>
      </c>
      <c r="BO595" s="197" t="n">
        <v>0.0</v>
      </c>
      <c r="BP595" s="197" t="n">
        <v>0.0</v>
      </c>
      <c r="BQ595" s="197" t="n">
        <v>999999.0</v>
      </c>
      <c r="BR595" s="197" t="n">
        <v>0.0</v>
      </c>
      <c r="BS595" s="197" t="n">
        <v>999999.0</v>
      </c>
      <c r="BT595" s="197" t="n">
        <v>0.0</v>
      </c>
      <c r="BU595" s="197" t="n">
        <v>211.67848205566406</v>
      </c>
      <c r="BV595" s="197" t="n">
        <v>234.71359252929688</v>
      </c>
      <c r="BW595" s="197" t="n">
        <v>450.0</v>
      </c>
      <c r="BX595" s="197" t="n">
        <v>193.3042755126953</v>
      </c>
      <c r="BY595" s="197" t="n">
        <v>184.71376037597656</v>
      </c>
      <c r="BZ595" s="197" t="n">
        <v>450.0</v>
      </c>
      <c r="CA595" s="197" t="n">
        <v>274.61077880859375</v>
      </c>
      <c r="CB595" s="197" t="n">
        <v>324.25048828125</v>
      </c>
      <c r="CC595" s="197" t="n">
        <v>631.5789184570312</v>
      </c>
      <c r="CD595" s="197" t="n">
        <v>213.89443969726562</v>
      </c>
      <c r="CE595" s="197" t="n">
        <v>207.0183563232422</v>
      </c>
      <c r="CF595" s="197" t="n">
        <v>11000.0</v>
      </c>
      <c r="CG595" s="197" t="n">
        <v>0.0</v>
      </c>
      <c r="CH595" s="197" t="n">
        <v>757.0054931640625</v>
      </c>
      <c r="CI595" s="197" t="n">
        <v>800.0</v>
      </c>
      <c r="CJ595" s="197" t="n">
        <v>1557.0054931640625</v>
      </c>
      <c r="CK595" s="197" t="n">
        <v>20000.0</v>
      </c>
      <c r="CL595" s="197" t="n">
        <v>2481.46142578125</v>
      </c>
      <c r="CM595" s="197" t="n">
        <v>20000.0</v>
      </c>
      <c r="CN595" s="197" t="n">
        <v>20000.0</v>
      </c>
      <c r="CO595" s="197" t="n">
        <v>20000.0</v>
      </c>
      <c r="CP595" s="197" t="n">
        <v>20000.0</v>
      </c>
      <c r="CQ595" s="197" t="n">
        <v>20000.0</v>
      </c>
      <c r="CR595" s="197" t="n">
        <v>5000.0</v>
      </c>
      <c r="CS595" s="197" t="n">
        <v>0.0</v>
      </c>
      <c r="CT595" s="197" t="n">
        <v>0.0</v>
      </c>
      <c r="CU595" s="197" t="n">
        <v>1333.3642578125</v>
      </c>
    </row>
    <row r="596" spans="2:99">
      <c r="B596" s="122" t="s">
        <v>997</v>
      </c>
      <c r="C596" s="197" t="n">
        <v>4552.0</v>
      </c>
      <c r="D596" s="197" t="n">
        <v>3538.0</v>
      </c>
      <c r="E596" s="197" t="n">
        <v>975.0</v>
      </c>
      <c r="F596" s="122" t="s">
        <v>997</v>
      </c>
      <c r="G596" s="197" t="n">
        <v>4059.62646484375</v>
      </c>
      <c r="H596" s="197" t="n">
        <v>3391.726318359375</v>
      </c>
      <c r="I596" s="197" t="n">
        <v>823.5966796875</v>
      </c>
      <c r="J596" s="197" t="n">
        <v>605.8781127929688</v>
      </c>
      <c r="K596" s="197" t="n">
        <v>615.00732421875</v>
      </c>
      <c r="L596" s="197" t="n">
        <v>800.0</v>
      </c>
      <c r="M596" s="197" t="n">
        <v>800.0</v>
      </c>
      <c r="N596" s="197" t="n">
        <v>700.0</v>
      </c>
      <c r="O596" s="197" t="n">
        <v>700.0</v>
      </c>
      <c r="P596" s="197" t="n">
        <v>700.0</v>
      </c>
      <c r="Q596" s="197" t="n">
        <v>11560.40234375</v>
      </c>
      <c r="R596" s="197" t="n">
        <v>4242.705078125</v>
      </c>
      <c r="S596" s="197" t="n">
        <v>0.0</v>
      </c>
      <c r="T596" s="197" t="n">
        <v>0.0</v>
      </c>
      <c r="U596" s="197" t="n">
        <v>56.67055130004883</v>
      </c>
      <c r="V596" s="197" t="n">
        <v>8523.1103515625</v>
      </c>
      <c r="W596" s="197" t="n">
        <v>5337.12548828125</v>
      </c>
      <c r="X596" s="197" t="n">
        <v>3185.9853515625</v>
      </c>
      <c r="Y596" s="197" t="n">
        <v>0.0</v>
      </c>
      <c r="Z596" s="197" t="n">
        <v>4000.0</v>
      </c>
      <c r="AA596" s="197" t="n">
        <v>1.0</v>
      </c>
      <c r="AB596" s="197" t="n">
        <v>0.0</v>
      </c>
      <c r="AC596" s="197" t="n">
        <v>0.0</v>
      </c>
      <c r="AD596" s="197" t="n">
        <v>0.3499999940395355</v>
      </c>
      <c r="AE596" s="197" t="n">
        <v>5961.69775390625</v>
      </c>
      <c r="AF596" s="197" t="n">
        <v>0.0</v>
      </c>
      <c r="AG596" s="197" t="n">
        <v>5369.7451171875</v>
      </c>
      <c r="AH596" s="197" t="n">
        <v>1398.873291015625</v>
      </c>
      <c r="AI596" s="197" t="n">
        <v>0.0</v>
      </c>
      <c r="AJ596" s="197" t="n">
        <v>38.23630905151367</v>
      </c>
      <c r="AK596" s="197" t="n">
        <v>0.0</v>
      </c>
      <c r="AL596" s="197" t="n">
        <v>6680.0</v>
      </c>
      <c r="AM596" s="197" t="n">
        <v>4481.2841796875</v>
      </c>
      <c r="AN596" s="197" t="n">
        <v>1600.0</v>
      </c>
      <c r="AO596" s="197" t="n">
        <v>700.0</v>
      </c>
      <c r="AP596" s="197" t="n">
        <v>800.0</v>
      </c>
      <c r="AQ596" s="197" t="n">
        <v>613.5061645507812</v>
      </c>
      <c r="AR596" s="197" t="n">
        <v>1067.0</v>
      </c>
      <c r="AS596" s="197" t="n">
        <v>0.7523378133773804</v>
      </c>
      <c r="AT596" s="197" t="n">
        <v>2527.42724609375</v>
      </c>
      <c r="AU596" s="197" t="n">
        <v>0.0</v>
      </c>
      <c r="AV596" s="197" t="n">
        <v>11504.1689453125</v>
      </c>
      <c r="AW596" s="197" t="n">
        <v>-391.5223083496094</v>
      </c>
      <c r="AX596" s="197" t="n">
        <v>0.0</v>
      </c>
      <c r="AY596" s="197" t="n">
        <v>999993.5</v>
      </c>
      <c r="AZ596" s="197" t="n">
        <v>0.0</v>
      </c>
      <c r="BA596" s="197" t="n">
        <v>999999.0</v>
      </c>
      <c r="BB596" s="197" t="n">
        <v>0.0</v>
      </c>
      <c r="BC596" s="197" t="n">
        <v>0.0</v>
      </c>
      <c r="BD596" s="197" t="n">
        <v>0.0</v>
      </c>
      <c r="BE596" s="197" t="n">
        <v>0.0</v>
      </c>
      <c r="BF596" s="197" t="n">
        <v>999999.0</v>
      </c>
      <c r="BG596" s="197" t="n">
        <v>999999.0</v>
      </c>
      <c r="BH596" s="197" t="n">
        <v>999999.0</v>
      </c>
      <c r="BI596" s="197" t="n">
        <v>0.0</v>
      </c>
      <c r="BJ596" s="197" t="n">
        <v>999999.0</v>
      </c>
      <c r="BK596" s="197" t="n">
        <v>999999.0</v>
      </c>
      <c r="BL596" s="197" t="n">
        <v>999999.0</v>
      </c>
      <c r="BM596" s="197" t="n">
        <v>0.0</v>
      </c>
      <c r="BN596" s="197" t="n">
        <v>0.0</v>
      </c>
      <c r="BO596" s="197" t="n">
        <v>0.0</v>
      </c>
      <c r="BP596" s="197" t="n">
        <v>0.0</v>
      </c>
      <c r="BQ596" s="197" t="n">
        <v>999999.0</v>
      </c>
      <c r="BR596" s="197" t="n">
        <v>0.0</v>
      </c>
      <c r="BS596" s="197" t="n">
        <v>999999.0</v>
      </c>
      <c r="BT596" s="197" t="n">
        <v>0.0</v>
      </c>
      <c r="BU596" s="197" t="n">
        <v>232.47682189941406</v>
      </c>
      <c r="BV596" s="197" t="n">
        <v>211.53260803222656</v>
      </c>
      <c r="BW596" s="197" t="n">
        <v>450.0</v>
      </c>
      <c r="BX596" s="197" t="n">
        <v>257.063232421875</v>
      </c>
      <c r="BY596" s="197" t="n">
        <v>193.45703125</v>
      </c>
      <c r="BZ596" s="197" t="n">
        <v>450.0</v>
      </c>
      <c r="CA596" s="197" t="n">
        <v>274.0606384277344</v>
      </c>
      <c r="CB596" s="197" t="n">
        <v>272.4269104003906</v>
      </c>
      <c r="CC596" s="197" t="n">
        <v>631.5789184570312</v>
      </c>
      <c r="CD596" s="197" t="n">
        <v>269.46148681640625</v>
      </c>
      <c r="CE596" s="197" t="n">
        <v>214.49688720703125</v>
      </c>
      <c r="CF596" s="197" t="n">
        <v>11000.0</v>
      </c>
      <c r="CG596" s="197" t="n">
        <v>0.0</v>
      </c>
      <c r="CH596" s="197" t="n">
        <v>1000.0</v>
      </c>
      <c r="CI596" s="197" t="n">
        <v>984.3099975585938</v>
      </c>
      <c r="CJ596" s="197" t="n">
        <v>1984.31005859375</v>
      </c>
      <c r="CK596" s="197" t="n">
        <v>20000.0</v>
      </c>
      <c r="CL596" s="197" t="n">
        <v>2274.193603515625</v>
      </c>
      <c r="CM596" s="197" t="n">
        <v>20000.0</v>
      </c>
      <c r="CN596" s="197" t="n">
        <v>20000.0</v>
      </c>
      <c r="CO596" s="197" t="n">
        <v>20000.0</v>
      </c>
      <c r="CP596" s="197" t="n">
        <v>20000.0</v>
      </c>
      <c r="CQ596" s="197" t="n">
        <v>20000.0</v>
      </c>
      <c r="CR596" s="197" t="n">
        <v>5000.0</v>
      </c>
      <c r="CS596" s="197" t="n">
        <v>0.0</v>
      </c>
      <c r="CT596" s="197" t="n">
        <v>0.0</v>
      </c>
      <c r="CU596" s="197" t="n">
        <v>1060.67626953125</v>
      </c>
    </row>
    <row r="597" spans="2:99">
      <c r="B597" s="122" t="s">
        <v>998</v>
      </c>
      <c r="C597" s="197" t="n">
        <v>4500.0</v>
      </c>
      <c r="D597" s="197" t="n">
        <v>3538.0</v>
      </c>
      <c r="E597" s="197" t="n">
        <v>975.0</v>
      </c>
      <c r="F597" s="122" t="s">
        <v>998</v>
      </c>
      <c r="G597" s="197" t="n">
        <v>3798.376220703125</v>
      </c>
      <c r="H597" s="197" t="n">
        <v>3227.223388671875</v>
      </c>
      <c r="I597" s="197" t="n">
        <v>847.0751953125</v>
      </c>
      <c r="J597" s="197" t="n">
        <v>325.28704833984375</v>
      </c>
      <c r="K597" s="197" t="n">
        <v>380.212890625</v>
      </c>
      <c r="L597" s="197" t="n">
        <v>1809.3251953125</v>
      </c>
      <c r="M597" s="197" t="n">
        <v>1809.3251953125</v>
      </c>
      <c r="N597" s="197" t="n">
        <v>1809.3251953125</v>
      </c>
      <c r="O597" s="197" t="n">
        <v>1809.3251953125</v>
      </c>
      <c r="P597" s="197" t="n">
        <v>1809.3251953125</v>
      </c>
      <c r="Q597" s="197" t="n">
        <v>11010.3076171875</v>
      </c>
      <c r="R597" s="197" t="n">
        <v>2238.742431640625</v>
      </c>
      <c r="S597" s="197" t="n">
        <v>0.0</v>
      </c>
      <c r="T597" s="197" t="n">
        <v>0.0</v>
      </c>
      <c r="U597" s="197" t="n">
        <v>-69.41806030273438</v>
      </c>
      <c r="V597" s="197" t="n">
        <v>317.3926086425781</v>
      </c>
      <c r="W597" s="197" t="n">
        <v>0.0</v>
      </c>
      <c r="X597" s="197" t="n">
        <v>0.0</v>
      </c>
      <c r="Y597" s="197" t="n">
        <v>0.0</v>
      </c>
      <c r="Z597" s="197" t="n">
        <v>5718.33349609375</v>
      </c>
      <c r="AA597" s="197" t="n">
        <v>0.0</v>
      </c>
      <c r="AB597" s="197" t="n">
        <v>0.0</v>
      </c>
      <c r="AC597" s="197" t="n">
        <v>0.0</v>
      </c>
      <c r="AD597" s="197" t="n">
        <v>0.3499999940395355</v>
      </c>
      <c r="AE597" s="197" t="n">
        <v>4906.8583984375</v>
      </c>
      <c r="AF597" s="197" t="n">
        <v>0.0</v>
      </c>
      <c r="AG597" s="197" t="n">
        <v>6442.974609375</v>
      </c>
      <c r="AH597" s="197" t="n">
        <v>1922.9427490234375</v>
      </c>
      <c r="AI597" s="197" t="n">
        <v>520.3743286132812</v>
      </c>
      <c r="AJ597" s="197" t="n">
        <v>1274.7369384765625</v>
      </c>
      <c r="AK597" s="197" t="n">
        <v>1103.4696044921875</v>
      </c>
      <c r="AL597" s="197" t="n">
        <v>6680.0</v>
      </c>
      <c r="AM597" s="197" t="n">
        <v>4500.08544921875</v>
      </c>
      <c r="AN597" s="197" t="n">
        <v>0.0</v>
      </c>
      <c r="AO597" s="197" t="n">
        <v>0.0</v>
      </c>
      <c r="AP597" s="197" t="n">
        <v>0.0</v>
      </c>
      <c r="AQ597" s="197" t="n">
        <v>441.70977783203125</v>
      </c>
      <c r="AR597" s="197" t="n">
        <v>845.4480590820312</v>
      </c>
      <c r="AS597" s="197" t="n">
        <v>0.7718291878700256</v>
      </c>
      <c r="AT597" s="197" t="n">
        <v>-2686.96875</v>
      </c>
      <c r="AU597" s="197" t="n">
        <v>3481.2998046875</v>
      </c>
      <c r="AV597" s="197" t="n">
        <v>5967.80615234375</v>
      </c>
      <c r="AW597" s="197" t="n">
        <v>3206.089111328125</v>
      </c>
      <c r="AX597" s="197" t="n">
        <v>1.4445127248764038</v>
      </c>
      <c r="AY597" s="197" t="n">
        <v>-12270.04296875</v>
      </c>
      <c r="AZ597" s="197" t="n">
        <v>0.0</v>
      </c>
      <c r="BA597" s="197" t="n">
        <v>3927.753662109375</v>
      </c>
      <c r="BB597" s="197" t="n">
        <v>6035.72607421875</v>
      </c>
      <c r="BC597" s="197" t="n">
        <v>0.5206031203269958</v>
      </c>
      <c r="BD597" s="197" t="n">
        <v>0.5272154808044434</v>
      </c>
      <c r="BE597" s="197" t="n">
        <v>0.5379583239555359</v>
      </c>
      <c r="BF597" s="197" t="n">
        <v>8851.984375</v>
      </c>
      <c r="BG597" s="197" t="n">
        <v>8815.408203125</v>
      </c>
      <c r="BH597" s="197" t="n">
        <v>8736.658203125</v>
      </c>
      <c r="BI597" s="197" t="n">
        <v>0.0</v>
      </c>
      <c r="BJ597" s="197" t="n">
        <v>14689.677734375</v>
      </c>
      <c r="BK597" s="197" t="n">
        <v>14727.2490234375</v>
      </c>
      <c r="BL597" s="197" t="n">
        <v>14768.9619140625</v>
      </c>
      <c r="BM597" s="197" t="n">
        <v>-15016.0634765625</v>
      </c>
      <c r="BN597" s="197" t="n">
        <v>-14820.6083984375</v>
      </c>
      <c r="BO597" s="197" t="n">
        <v>-14477.3818359375</v>
      </c>
      <c r="BP597" s="197" t="n">
        <v>0.0</v>
      </c>
      <c r="BQ597" s="197" t="n">
        <v>999999.0</v>
      </c>
      <c r="BR597" s="197" t="n">
        <v>0.0</v>
      </c>
      <c r="BS597" s="197" t="n">
        <v>999999.0</v>
      </c>
      <c r="BT597" s="197" t="n">
        <v>0.0</v>
      </c>
      <c r="BU597" s="197" t="n">
        <v>237.7731475830078</v>
      </c>
      <c r="BV597" s="197" t="n">
        <v>232.41537475585938</v>
      </c>
      <c r="BW597" s="197" t="n">
        <v>450.0</v>
      </c>
      <c r="BX597" s="197" t="n">
        <v>313.0273742675781</v>
      </c>
      <c r="BY597" s="197" t="n">
        <v>259.0286560058594</v>
      </c>
      <c r="BZ597" s="197" t="n">
        <v>450.0</v>
      </c>
      <c r="CA597" s="197" t="n">
        <v>318.7628479003906</v>
      </c>
      <c r="CB597" s="197" t="n">
        <v>272.8831787109375</v>
      </c>
      <c r="CC597" s="197" t="n">
        <v>631.5789184570312</v>
      </c>
      <c r="CD597" s="197" t="n">
        <v>849.7222900390625</v>
      </c>
      <c r="CE597" s="197" t="n">
        <v>275.78607177734375</v>
      </c>
      <c r="CF597" s="197" t="n">
        <v>99000.0</v>
      </c>
      <c r="CG597" s="197" t="n">
        <v>11010.3076171875</v>
      </c>
      <c r="CH597" s="197" t="n">
        <v>2500.0</v>
      </c>
      <c r="CI597" s="197" t="n">
        <v>2000.0</v>
      </c>
      <c r="CJ597" s="197" t="n">
        <v>4500.0</v>
      </c>
      <c r="CK597" s="197" t="n">
        <v>20000.0</v>
      </c>
      <c r="CL597" s="197" t="n">
        <v>20000.0</v>
      </c>
      <c r="CM597" s="197" t="n">
        <v>20000.0</v>
      </c>
      <c r="CN597" s="197" t="n">
        <v>20000.0</v>
      </c>
      <c r="CO597" s="197" t="n">
        <v>20000.0</v>
      </c>
      <c r="CP597" s="197" t="n">
        <v>20000.0</v>
      </c>
      <c r="CQ597" s="197" t="n">
        <v>20000.0</v>
      </c>
      <c r="CR597" s="197" t="n">
        <v>5000.0</v>
      </c>
      <c r="CS597" s="197" t="n">
        <v>26.0</v>
      </c>
      <c r="CT597" s="197" t="n">
        <v>26.0</v>
      </c>
      <c r="CU597" s="197" t="n">
        <v>559.6856079101562</v>
      </c>
    </row>
    <row r="598" spans="2:99">
      <c r="B598" s="122" t="s">
        <v>999</v>
      </c>
      <c r="C598" s="197" t="n">
        <v>4150.0</v>
      </c>
      <c r="D598" s="197" t="n">
        <v>3538.0</v>
      </c>
      <c r="E598" s="197" t="n">
        <v>950.0</v>
      </c>
      <c r="F598" s="122" t="s">
        <v>999</v>
      </c>
      <c r="G598" s="197" t="n">
        <v>3226.767333984375</v>
      </c>
      <c r="H598" s="197" t="n">
        <v>2558.849365234375</v>
      </c>
      <c r="I598" s="197" t="n">
        <v>623.9852905273438</v>
      </c>
      <c r="J598" s="197" t="n">
        <v>45.0</v>
      </c>
      <c r="K598" s="197" t="n">
        <v>443.0331726074219</v>
      </c>
      <c r="L598" s="197" t="n">
        <v>2559.71435546875</v>
      </c>
      <c r="M598" s="197" t="n">
        <v>2559.71435546875</v>
      </c>
      <c r="N598" s="197" t="n">
        <v>6680.0</v>
      </c>
      <c r="O598" s="197" t="n">
        <v>6680.0</v>
      </c>
      <c r="P598" s="197" t="n">
        <v>6680.0</v>
      </c>
      <c r="Q598" s="197" t="n">
        <v>23127.271484375</v>
      </c>
      <c r="R598" s="197" t="n">
        <v>1831.691162109375</v>
      </c>
      <c r="S598" s="197" t="n">
        <v>0.0</v>
      </c>
      <c r="T598" s="197" t="n">
        <v>0.0</v>
      </c>
      <c r="U598" s="197" t="n">
        <v>-139.34681701660156</v>
      </c>
      <c r="V598" s="197" t="n">
        <v>3423.863037109375</v>
      </c>
      <c r="W598" s="197" t="n">
        <v>0.0</v>
      </c>
      <c r="X598" s="197" t="n">
        <v>0.0</v>
      </c>
      <c r="Y598" s="197" t="n">
        <v>0.0</v>
      </c>
      <c r="Z598" s="197" t="n">
        <v>8000.0</v>
      </c>
      <c r="AA598" s="197" t="n">
        <v>0.0</v>
      </c>
      <c r="AB598" s="197" t="n">
        <v>0.0</v>
      </c>
      <c r="AC598" s="197" t="n">
        <v>0.0</v>
      </c>
      <c r="AD598" s="197" t="n">
        <v>0.6499999761581421</v>
      </c>
      <c r="AE598" s="197" t="n">
        <v>16441.37890625</v>
      </c>
      <c r="AF598" s="197" t="n">
        <v>3244.033203125</v>
      </c>
      <c r="AG598" s="197" t="n">
        <v>11750.0</v>
      </c>
      <c r="AH598" s="197" t="n">
        <v>4728.53271484375</v>
      </c>
      <c r="AI598" s="197" t="n">
        <v>3250.0</v>
      </c>
      <c r="AJ598" s="197" t="n">
        <v>8669.92578125</v>
      </c>
      <c r="AK598" s="197" t="n">
        <v>8529.0400390625</v>
      </c>
      <c r="AL598" s="197" t="n">
        <v>6680.0</v>
      </c>
      <c r="AM598" s="197" t="n">
        <v>4537.76318359375</v>
      </c>
      <c r="AN598" s="197" t="n">
        <v>0.0</v>
      </c>
      <c r="AO598" s="197" t="n">
        <v>0.0</v>
      </c>
      <c r="AP598" s="197" t="n">
        <v>0.0</v>
      </c>
      <c r="AQ598" s="197" t="n">
        <v>340.80316162109375</v>
      </c>
      <c r="AR598" s="197" t="n">
        <v>796.787109375</v>
      </c>
      <c r="AS598" s="197" t="n">
        <v>0.6103060841560364</v>
      </c>
      <c r="AT598" s="197" t="n">
        <v>-4868.03369140625</v>
      </c>
      <c r="AU598" s="197" t="n">
        <v>7976.38037109375</v>
      </c>
      <c r="AV598" s="197" t="n">
        <v>9327.4560546875</v>
      </c>
      <c r="AW598" s="197" t="n">
        <v>11423.86328125</v>
      </c>
      <c r="AX598" s="197" t="n">
        <v>1.222228765487671</v>
      </c>
      <c r="AY598" s="197" t="n">
        <v>-16916.576171875</v>
      </c>
      <c r="AZ598" s="197" t="n">
        <v>0.0</v>
      </c>
      <c r="BA598" s="197" t="n">
        <v>11512.0048828125</v>
      </c>
      <c r="BB598" s="197" t="n">
        <v>9708.4931640625</v>
      </c>
      <c r="BC598" s="197" t="n">
        <v>0.0</v>
      </c>
      <c r="BD598" s="197" t="n">
        <v>0.5627687573432922</v>
      </c>
      <c r="BE598" s="197" t="n">
        <v>0.5853376984596252</v>
      </c>
      <c r="BF598" s="197" t="n">
        <v>999998.0</v>
      </c>
      <c r="BG598" s="197" t="n">
        <v>2049.850830078125</v>
      </c>
      <c r="BH598" s="197" t="n">
        <v>1761.7691650390625</v>
      </c>
      <c r="BI598" s="197" t="n">
        <v>0.0</v>
      </c>
      <c r="BJ598" s="197" t="n">
        <v>999999.0</v>
      </c>
      <c r="BK598" s="197" t="n">
        <v>15139.6396484375</v>
      </c>
      <c r="BL598" s="197" t="n">
        <v>15376.5029296875</v>
      </c>
      <c r="BM598" s="197" t="n">
        <v>0.0</v>
      </c>
      <c r="BN598" s="197" t="n">
        <v>1083.8822021484375</v>
      </c>
      <c r="BO598" s="197" t="n">
        <v>1083.4442138671875</v>
      </c>
      <c r="BP598" s="197" t="n">
        <v>0.0</v>
      </c>
      <c r="BQ598" s="197" t="n">
        <v>999999.0</v>
      </c>
      <c r="BR598" s="197" t="n">
        <v>0.0</v>
      </c>
      <c r="BS598" s="197" t="n">
        <v>999999.0</v>
      </c>
      <c r="BT598" s="197" t="n">
        <v>0.0</v>
      </c>
      <c r="BU598" s="197" t="n">
        <v>309.8305358886719</v>
      </c>
      <c r="BV598" s="197" t="n">
        <v>237.80165100097656</v>
      </c>
      <c r="BW598" s="197" t="n">
        <v>450.0</v>
      </c>
      <c r="BX598" s="197" t="n">
        <v>424.87786865234375</v>
      </c>
      <c r="BY598" s="197" t="n">
        <v>315.0890808105469</v>
      </c>
      <c r="BZ598" s="197" t="n">
        <v>450.0</v>
      </c>
      <c r="CA598" s="197" t="n">
        <v>273.56707763671875</v>
      </c>
      <c r="CB598" s="197" t="n">
        <v>316.1655578613281</v>
      </c>
      <c r="CC598" s="197" t="n">
        <v>631.5789184570312</v>
      </c>
      <c r="CD598" s="197" t="n">
        <v>2605.65185546875</v>
      </c>
      <c r="CE598" s="197" t="n">
        <v>865.1890869140625</v>
      </c>
      <c r="CF598" s="197" t="n">
        <v>99000.0</v>
      </c>
      <c r="CG598" s="197" t="n">
        <v>23127.271484375</v>
      </c>
      <c r="CH598" s="197" t="n">
        <v>6680.0</v>
      </c>
      <c r="CI598" s="197" t="n">
        <v>4537.76318359375</v>
      </c>
      <c r="CJ598" s="197" t="n">
        <v>11217.7626953125</v>
      </c>
      <c r="CK598" s="197" t="n">
        <v>20000.0</v>
      </c>
      <c r="CL598" s="197" t="n">
        <v>20000.0</v>
      </c>
      <c r="CM598" s="197" t="n">
        <v>20000.0</v>
      </c>
      <c r="CN598" s="197" t="n">
        <v>20000.0</v>
      </c>
      <c r="CO598" s="197" t="n">
        <v>20000.0</v>
      </c>
      <c r="CP598" s="197" t="n">
        <v>20000.0</v>
      </c>
      <c r="CQ598" s="197" t="n">
        <v>20000.0</v>
      </c>
      <c r="CR598" s="197" t="n">
        <v>5000.0</v>
      </c>
      <c r="CS598" s="197" t="n">
        <v>31.0</v>
      </c>
      <c r="CT598" s="197" t="n">
        <v>31.0</v>
      </c>
      <c r="CU598" s="197" t="n">
        <v>457.92279052734375</v>
      </c>
    </row>
    <row r="599" spans="2:99">
      <c r="B599" s="122" t="s">
        <v>1000</v>
      </c>
      <c r="C599" s="197" t="n">
        <v>3700.0</v>
      </c>
      <c r="D599" s="197" t="n">
        <v>3538.0</v>
      </c>
      <c r="E599" s="197" t="n">
        <v>800.0</v>
      </c>
      <c r="F599" s="122" t="s">
        <v>1000</v>
      </c>
      <c r="G599" s="197" t="n">
        <v>2959.129638671875</v>
      </c>
      <c r="H599" s="197" t="n">
        <v>2117.23486328125</v>
      </c>
      <c r="I599" s="197" t="n">
        <v>531.1141967773438</v>
      </c>
      <c r="J599" s="197" t="n">
        <v>45.0</v>
      </c>
      <c r="K599" s="197" t="n">
        <v>503.6669006347656</v>
      </c>
      <c r="L599" s="197" t="n">
        <v>4504.5576171875</v>
      </c>
      <c r="M599" s="197" t="n">
        <v>4504.5576171875</v>
      </c>
      <c r="N599" s="197" t="n">
        <v>6680.0</v>
      </c>
      <c r="O599" s="197" t="n">
        <v>6175.1416015625</v>
      </c>
      <c r="P599" s="197" t="n">
        <v>6680.0</v>
      </c>
      <c r="Q599" s="197" t="n">
        <v>16431.22265625</v>
      </c>
      <c r="R599" s="197" t="n">
        <v>1509.2515869140625</v>
      </c>
      <c r="S599" s="197" t="n">
        <v>0.0</v>
      </c>
      <c r="T599" s="197" t="n">
        <v>0.0</v>
      </c>
      <c r="U599" s="197" t="n">
        <v>-55.47146224975586</v>
      </c>
      <c r="V599" s="197" t="n">
        <v>0.0</v>
      </c>
      <c r="W599" s="197" t="n">
        <v>0.0</v>
      </c>
      <c r="X599" s="197" t="n">
        <v>0.0</v>
      </c>
      <c r="Y599" s="197" t="n">
        <v>0.0</v>
      </c>
      <c r="Z599" s="197" t="n">
        <v>4000.0</v>
      </c>
      <c r="AA599" s="197" t="n">
        <v>0.0</v>
      </c>
      <c r="AB599" s="197" t="n">
        <v>504.8583984375</v>
      </c>
      <c r="AC599" s="197" t="n">
        <v>0.0</v>
      </c>
      <c r="AD599" s="197" t="n">
        <v>0.6499999761581421</v>
      </c>
      <c r="AE599" s="197" t="n">
        <v>11892.0947265625</v>
      </c>
      <c r="AF599" s="197" t="n">
        <v>278.670654296875</v>
      </c>
      <c r="AG599" s="197" t="n">
        <v>6727.923828125</v>
      </c>
      <c r="AH599" s="197" t="n">
        <v>2601.732666015625</v>
      </c>
      <c r="AI599" s="197" t="n">
        <v>1181.0721435546875</v>
      </c>
      <c r="AJ599" s="197" t="n">
        <v>6064.67333984375</v>
      </c>
      <c r="AK599" s="197" t="n">
        <v>6067.64501953125</v>
      </c>
      <c r="AL599" s="197" t="n">
        <v>6680.0</v>
      </c>
      <c r="AM599" s="197" t="n">
        <v>4504.5576171875</v>
      </c>
      <c r="AN599" s="197" t="n">
        <v>0.0</v>
      </c>
      <c r="AO599" s="197" t="n">
        <v>0.0</v>
      </c>
      <c r="AP599" s="197" t="n">
        <v>0.0</v>
      </c>
      <c r="AQ599" s="197" t="n">
        <v>158.90765380859375</v>
      </c>
      <c r="AR599" s="197" t="n">
        <v>733.9668579101562</v>
      </c>
      <c r="AS599" s="197" t="n">
        <v>0.7999171614646912</v>
      </c>
      <c r="AT599" s="197" t="n">
        <v>-364.4311828613281</v>
      </c>
      <c r="AU599" s="197" t="n">
        <v>455.5861511230469</v>
      </c>
      <c r="AV599" s="197" t="n">
        <v>12910.9384765625</v>
      </c>
      <c r="AW599" s="197" t="n">
        <v>2013.3197021484375</v>
      </c>
      <c r="AX599" s="197" t="n">
        <v>1.2064447402954102</v>
      </c>
      <c r="AY599" s="197" t="n">
        <v>-3303.576171875</v>
      </c>
      <c r="AZ599" s="197" t="n">
        <v>0.0</v>
      </c>
      <c r="BA599" s="197" t="n">
        <v>16718.49609375</v>
      </c>
      <c r="BB599" s="197" t="n">
        <v>-415.4616394042969</v>
      </c>
      <c r="BC599" s="197" t="n">
        <v>0.0</v>
      </c>
      <c r="BD599" s="197" t="n">
        <v>0.5623932480812073</v>
      </c>
      <c r="BE599" s="197" t="n">
        <v>0.6172199249267578</v>
      </c>
      <c r="BF599" s="197" t="n">
        <v>999998.0</v>
      </c>
      <c r="BG599" s="197" t="n">
        <v>4750.96240234375</v>
      </c>
      <c r="BH599" s="197" t="n">
        <v>4308.62890625</v>
      </c>
      <c r="BI599" s="197" t="n">
        <v>0.0</v>
      </c>
      <c r="BJ599" s="197" t="n">
        <v>999999.0</v>
      </c>
      <c r="BK599" s="197" t="n">
        <v>14084.40234375</v>
      </c>
      <c r="BL599" s="197" t="n">
        <v>14551.9677734375</v>
      </c>
      <c r="BM599" s="197" t="n">
        <v>0.0</v>
      </c>
      <c r="BN599" s="197" t="n">
        <v>-984.7376098632812</v>
      </c>
      <c r="BO599" s="197" t="n">
        <v>-1284.2509765625</v>
      </c>
      <c r="BP599" s="197" t="n">
        <v>0.0</v>
      </c>
      <c r="BQ599" s="197" t="n">
        <v>999999.0</v>
      </c>
      <c r="BR599" s="197" t="n">
        <v>0.0</v>
      </c>
      <c r="BS599" s="197" t="n">
        <v>999999.0</v>
      </c>
      <c r="BT599" s="197" t="n">
        <v>0.0</v>
      </c>
      <c r="BU599" s="197" t="n">
        <v>454.6559143066406</v>
      </c>
      <c r="BV599" s="197" t="n">
        <v>320.62615966796875</v>
      </c>
      <c r="BW599" s="197" t="n">
        <v>1350.0</v>
      </c>
      <c r="BX599" s="197" t="n">
        <v>410.0848083496094</v>
      </c>
      <c r="BY599" s="197" t="n">
        <v>439.96966552734375</v>
      </c>
      <c r="BZ599" s="197" t="n">
        <v>1650.0</v>
      </c>
      <c r="CA599" s="197" t="n">
        <v>279.9773254394531</v>
      </c>
      <c r="CB599" s="197" t="n">
        <v>274.1073913574219</v>
      </c>
      <c r="CC599" s="197" t="n">
        <v>631.5789184570312</v>
      </c>
      <c r="CD599" s="197" t="n">
        <v>2330.1953125</v>
      </c>
      <c r="CE599" s="197" t="n">
        <v>2722.503173828125</v>
      </c>
      <c r="CF599" s="197" t="n">
        <v>99000.0</v>
      </c>
      <c r="CG599" s="197" t="n">
        <v>14273.0234375</v>
      </c>
      <c r="CH599" s="197" t="n">
        <v>6680.0</v>
      </c>
      <c r="CI599" s="197" t="n">
        <v>4504.5576171875</v>
      </c>
      <c r="CJ599" s="197" t="n">
        <v>11184.5576171875</v>
      </c>
      <c r="CK599" s="197" t="n">
        <v>20000.0</v>
      </c>
      <c r="CL599" s="197" t="n">
        <v>20000.0</v>
      </c>
      <c r="CM599" s="197" t="n">
        <v>20000.0</v>
      </c>
      <c r="CN599" s="197" t="n">
        <v>20000.0</v>
      </c>
      <c r="CO599" s="197" t="n">
        <v>20000.0</v>
      </c>
      <c r="CP599" s="197" t="n">
        <v>20000.0</v>
      </c>
      <c r="CQ599" s="197" t="n">
        <v>20000.0</v>
      </c>
      <c r="CR599" s="197" t="n">
        <v>5000.0</v>
      </c>
      <c r="CS599" s="197" t="n">
        <v>31.0</v>
      </c>
      <c r="CT599" s="197" t="n">
        <v>31.0</v>
      </c>
      <c r="CU599" s="197" t="n">
        <v>377.3128967285156</v>
      </c>
    </row>
    <row r="600" spans="2:99">
      <c r="B600" s="122" t="s">
        <v>1001</v>
      </c>
      <c r="C600" s="197" t="n">
        <v>3400.0</v>
      </c>
      <c r="D600" s="197" t="n">
        <v>3350.0</v>
      </c>
      <c r="E600" s="197" t="n">
        <v>650.0</v>
      </c>
      <c r="F600" s="122" t="s">
        <v>1001</v>
      </c>
      <c r="G600" s="197" t="n">
        <v>2471.084228515625</v>
      </c>
      <c r="H600" s="197" t="n">
        <v>1655.3905029296875</v>
      </c>
      <c r="I600" s="197" t="n">
        <v>397.1083984375</v>
      </c>
      <c r="J600" s="197" t="n">
        <v>84.94737243652344</v>
      </c>
      <c r="K600" s="197" t="n">
        <v>551.6144409179688</v>
      </c>
      <c r="L600" s="197" t="n">
        <v>4455.125</v>
      </c>
      <c r="M600" s="197" t="n">
        <v>4455.125</v>
      </c>
      <c r="N600" s="197" t="n">
        <v>5026.5498046875</v>
      </c>
      <c r="O600" s="197" t="n">
        <v>5026.5498046875</v>
      </c>
      <c r="P600" s="197" t="n">
        <v>5026.5498046875</v>
      </c>
      <c r="Q600" s="197" t="n">
        <v>28102.732421875</v>
      </c>
      <c r="R600" s="197" t="n">
        <v>2049.79345703125</v>
      </c>
      <c r="S600" s="197" t="n">
        <v>0.0</v>
      </c>
      <c r="T600" s="197" t="n">
        <v>0.0</v>
      </c>
      <c r="U600" s="197" t="n">
        <v>-97.4812240600586</v>
      </c>
      <c r="V600" s="197" t="n">
        <v>0.5396265983581543</v>
      </c>
      <c r="W600" s="197" t="n">
        <v>0.5396265983581543</v>
      </c>
      <c r="X600" s="197" t="n">
        <v>0.0</v>
      </c>
      <c r="Y600" s="197" t="n">
        <v>0.0</v>
      </c>
      <c r="Z600" s="197" t="n">
        <v>19062.5</v>
      </c>
      <c r="AA600" s="197" t="n">
        <v>0.0</v>
      </c>
      <c r="AB600" s="197" t="n">
        <v>0.0</v>
      </c>
      <c r="AC600" s="197" t="n">
        <v>0.0</v>
      </c>
      <c r="AD600" s="197" t="n">
        <v>0.6499999761581421</v>
      </c>
      <c r="AE600" s="197" t="n">
        <v>19766.734375</v>
      </c>
      <c r="AF600" s="197" t="n">
        <v>7944.6015625</v>
      </c>
      <c r="AG600" s="197" t="n">
        <v>10502.849609375</v>
      </c>
      <c r="AH600" s="197" t="n">
        <v>3514.077880859375</v>
      </c>
      <c r="AI600" s="197" t="n">
        <v>2413.593505859375</v>
      </c>
      <c r="AJ600" s="197" t="n">
        <v>8174.30859375</v>
      </c>
      <c r="AK600" s="197" t="n">
        <v>8220.7041015625</v>
      </c>
      <c r="AL600" s="197" t="n">
        <v>6680.0</v>
      </c>
      <c r="AM600" s="197" t="n">
        <v>4455.125</v>
      </c>
      <c r="AN600" s="197" t="n">
        <v>0.0</v>
      </c>
      <c r="AO600" s="197" t="n">
        <v>0.0</v>
      </c>
      <c r="AP600" s="197" t="n">
        <v>0.0</v>
      </c>
      <c r="AQ600" s="197" t="n">
        <v>158.90765380859375</v>
      </c>
      <c r="AR600" s="197" t="n">
        <v>551.6144409179688</v>
      </c>
      <c r="AS600" s="197" t="n">
        <v>0.0</v>
      </c>
      <c r="AT600" s="197" t="n">
        <v>999999.0</v>
      </c>
      <c r="AU600" s="197" t="n">
        <v>0.0</v>
      </c>
      <c r="AV600" s="197" t="n">
        <v>999999.0</v>
      </c>
      <c r="AW600" s="197" t="n">
        <v>0.0</v>
      </c>
      <c r="AX600" s="197" t="n">
        <v>0.0</v>
      </c>
      <c r="AY600" s="197" t="n">
        <v>999999.0</v>
      </c>
      <c r="AZ600" s="197" t="n">
        <v>0.0</v>
      </c>
      <c r="BA600" s="197" t="n">
        <v>999999.0</v>
      </c>
      <c r="BB600" s="197" t="n">
        <v>0.0</v>
      </c>
      <c r="BC600" s="197" t="n">
        <v>0.0</v>
      </c>
      <c r="BD600" s="197" t="n">
        <v>0.5724171996116638</v>
      </c>
      <c r="BE600" s="197" t="n">
        <v>0.65309077501297</v>
      </c>
      <c r="BF600" s="197" t="n">
        <v>999998.0</v>
      </c>
      <c r="BG600" s="197" t="n">
        <v>4160.1337890625</v>
      </c>
      <c r="BH600" s="197" t="n">
        <v>3454.08447265625</v>
      </c>
      <c r="BI600" s="197" t="n">
        <v>0.0</v>
      </c>
      <c r="BJ600" s="197" t="n">
        <v>999999.0</v>
      </c>
      <c r="BK600" s="197" t="n">
        <v>20283.91015625</v>
      </c>
      <c r="BL600" s="197" t="n">
        <v>21850.265625</v>
      </c>
      <c r="BM600" s="197" t="n">
        <v>0.0</v>
      </c>
      <c r="BN600" s="197" t="n">
        <v>242.88279724121094</v>
      </c>
      <c r="BO600" s="197" t="n">
        <v>175.6001434326172</v>
      </c>
      <c r="BP600" s="197" t="n">
        <v>0.0</v>
      </c>
      <c r="BQ600" s="197" t="n">
        <v>999999.0</v>
      </c>
      <c r="BR600" s="197" t="n">
        <v>0.0</v>
      </c>
      <c r="BS600" s="197" t="n">
        <v>999999.0</v>
      </c>
      <c r="BT600" s="197" t="n">
        <v>0.0</v>
      </c>
      <c r="BU600" s="197" t="n">
        <v>983.749267578125</v>
      </c>
      <c r="BV600" s="197" t="n">
        <v>434.71356201171875</v>
      </c>
      <c r="BW600" s="197" t="n">
        <v>99000.0</v>
      </c>
      <c r="BX600" s="197" t="n">
        <v>665.1598510742188</v>
      </c>
      <c r="BY600" s="197" t="n">
        <v>395.4559326171875</v>
      </c>
      <c r="BZ600" s="197" t="n">
        <v>99000.0</v>
      </c>
      <c r="CA600" s="197" t="n">
        <v>329.8187255859375</v>
      </c>
      <c r="CB600" s="197" t="n">
        <v>278.51397705078125</v>
      </c>
      <c r="CC600" s="197" t="n">
        <v>964.9122924804688</v>
      </c>
      <c r="CD600" s="197" t="n">
        <v>3866.651123046875</v>
      </c>
      <c r="CE600" s="197" t="n">
        <v>2208.69384765625</v>
      </c>
      <c r="CF600" s="197" t="n">
        <v>99000.0</v>
      </c>
      <c r="CG600" s="197" t="n">
        <v>9054.0859375</v>
      </c>
      <c r="CH600" s="197" t="n">
        <v>4925.0126953125</v>
      </c>
      <c r="CI600" s="197" t="n">
        <v>4455.125</v>
      </c>
      <c r="CJ600" s="197" t="n">
        <v>9380.1376953125</v>
      </c>
      <c r="CK600" s="197" t="n">
        <v>20000.0</v>
      </c>
      <c r="CL600" s="197" t="n">
        <v>20000.0</v>
      </c>
      <c r="CM600" s="197" t="n">
        <v>20000.0</v>
      </c>
      <c r="CN600" s="197" t="n">
        <v>20000.0</v>
      </c>
      <c r="CO600" s="197" t="n">
        <v>20000.0</v>
      </c>
      <c r="CP600" s="197" t="n">
        <v>20000.0</v>
      </c>
      <c r="CQ600" s="197" t="n">
        <v>20000.0</v>
      </c>
      <c r="CR600" s="197" t="n">
        <v>5000.0</v>
      </c>
      <c r="CS600" s="197" t="n">
        <v>0.0</v>
      </c>
      <c r="CT600" s="197" t="n">
        <v>30.0</v>
      </c>
      <c r="CU600" s="197" t="n">
        <v>512.4483642578125</v>
      </c>
    </row>
    <row r="601" spans="2:99">
      <c r="B601" s="122" t="s">
        <v>1002</v>
      </c>
      <c r="C601" s="197" t="n">
        <v>3250.0</v>
      </c>
      <c r="D601" s="197" t="n">
        <v>3163.0</v>
      </c>
      <c r="E601" s="197" t="n">
        <v>720.0</v>
      </c>
      <c r="F601" s="122" t="s">
        <v>1002</v>
      </c>
      <c r="G601" s="197" t="n">
        <v>2313.977783203125</v>
      </c>
      <c r="H601" s="197" t="n">
        <v>1470.259033203125</v>
      </c>
      <c r="I601" s="197" t="n">
        <v>364.9223937988281</v>
      </c>
      <c r="J601" s="197" t="n">
        <v>129.53668212890625</v>
      </c>
      <c r="K601" s="197" t="n">
        <v>549.5765991210938</v>
      </c>
      <c r="L601" s="197" t="n">
        <v>3694.345703125</v>
      </c>
      <c r="M601" s="197" t="n">
        <v>3694.345703125</v>
      </c>
      <c r="N601" s="197" t="n">
        <v>3694.345703125</v>
      </c>
      <c r="O601" s="197" t="n">
        <v>3215.018310546875</v>
      </c>
      <c r="P601" s="197" t="n">
        <v>3215.018310546875</v>
      </c>
      <c r="Q601" s="197" t="n">
        <v>14387.7646484375</v>
      </c>
      <c r="R601" s="197" t="n">
        <v>2826.191162109375</v>
      </c>
      <c r="S601" s="197" t="n">
        <v>0.0</v>
      </c>
      <c r="T601" s="197" t="n">
        <v>0.0</v>
      </c>
      <c r="U601" s="197" t="n">
        <v>-56.98564529418945</v>
      </c>
      <c r="V601" s="197" t="n">
        <v>0.0</v>
      </c>
      <c r="W601" s="197" t="n">
        <v>0.0</v>
      </c>
      <c r="X601" s="197" t="n">
        <v>0.0</v>
      </c>
      <c r="Y601" s="197" t="n">
        <v>0.0</v>
      </c>
      <c r="Z601" s="197" t="n">
        <v>8750.0</v>
      </c>
      <c r="AA601" s="197" t="n">
        <v>1.0</v>
      </c>
      <c r="AB601" s="197" t="n">
        <v>0.0</v>
      </c>
      <c r="AC601" s="197" t="n">
        <v>0.0</v>
      </c>
      <c r="AD601" s="197" t="n">
        <v>0.6499999761581421</v>
      </c>
      <c r="AE601" s="197" t="n">
        <v>11346.3330078125</v>
      </c>
      <c r="AF601" s="197" t="n">
        <v>2269.8740234375</v>
      </c>
      <c r="AG601" s="197" t="n">
        <v>3703.86474609375</v>
      </c>
      <c r="AH601" s="197" t="n">
        <v>926.4073486328125</v>
      </c>
      <c r="AI601" s="197" t="n">
        <v>0.0</v>
      </c>
      <c r="AJ601" s="197" t="n">
        <v>2300.0</v>
      </c>
      <c r="AK601" s="197" t="n">
        <v>2279.808349609375</v>
      </c>
      <c r="AL601" s="197" t="n">
        <v>6680.0</v>
      </c>
      <c r="AM601" s="197" t="n">
        <v>4318.69873046875</v>
      </c>
      <c r="AN601" s="197" t="n">
        <v>0.0</v>
      </c>
      <c r="AO601" s="197" t="n">
        <v>0.0</v>
      </c>
      <c r="AP601" s="197" t="n">
        <v>0.0</v>
      </c>
      <c r="AQ601" s="197" t="n">
        <v>158.90765380859375</v>
      </c>
      <c r="AR601" s="197" t="n">
        <v>717.5577392578125</v>
      </c>
      <c r="AS601" s="197" t="n">
        <v>0.0</v>
      </c>
      <c r="AT601" s="197" t="n">
        <v>999999.0</v>
      </c>
      <c r="AU601" s="197" t="n">
        <v>0.0</v>
      </c>
      <c r="AV601" s="197" t="n">
        <v>999999.0</v>
      </c>
      <c r="AW601" s="197" t="n">
        <v>0.0</v>
      </c>
      <c r="AX601" s="197" t="n">
        <v>0.0</v>
      </c>
      <c r="AY601" s="197" t="n">
        <v>999999.0</v>
      </c>
      <c r="AZ601" s="197" t="n">
        <v>0.0</v>
      </c>
      <c r="BA601" s="197" t="n">
        <v>999999.0</v>
      </c>
      <c r="BB601" s="197" t="n">
        <v>0.0</v>
      </c>
      <c r="BC601" s="197" t="n">
        <v>0.0</v>
      </c>
      <c r="BD601" s="197" t="n">
        <v>0.0</v>
      </c>
      <c r="BE601" s="197" t="n">
        <v>0.0</v>
      </c>
      <c r="BF601" s="197" t="n">
        <v>999999.0</v>
      </c>
      <c r="BG601" s="197" t="n">
        <v>999999.0</v>
      </c>
      <c r="BH601" s="197" t="n">
        <v>999999.0</v>
      </c>
      <c r="BI601" s="197" t="n">
        <v>0.0</v>
      </c>
      <c r="BJ601" s="197" t="n">
        <v>999999.0</v>
      </c>
      <c r="BK601" s="197" t="n">
        <v>999999.0</v>
      </c>
      <c r="BL601" s="197" t="n">
        <v>999999.0</v>
      </c>
      <c r="BM601" s="197" t="n">
        <v>0.0</v>
      </c>
      <c r="BN601" s="197" t="n">
        <v>0.0</v>
      </c>
      <c r="BO601" s="197" t="n">
        <v>0.0</v>
      </c>
      <c r="BP601" s="197" t="n">
        <v>0.0</v>
      </c>
      <c r="BQ601" s="197" t="n">
        <v>999999.0</v>
      </c>
      <c r="BR601" s="197" t="n">
        <v>0.0</v>
      </c>
      <c r="BS601" s="197" t="n">
        <v>999999.0</v>
      </c>
      <c r="BT601" s="197" t="n">
        <v>0.0</v>
      </c>
      <c r="BU601" s="197" t="n">
        <v>825.4132080078125</v>
      </c>
      <c r="BV601" s="197" t="n">
        <v>1023.7296142578125</v>
      </c>
      <c r="BW601" s="197" t="n">
        <v>99000.0</v>
      </c>
      <c r="BX601" s="197" t="n">
        <v>291.1963806152344</v>
      </c>
      <c r="BY601" s="197" t="n">
        <v>692.6778564453125</v>
      </c>
      <c r="BZ601" s="197" t="n">
        <v>99000.0</v>
      </c>
      <c r="CA601" s="197" t="n">
        <v>547.0075073242188</v>
      </c>
      <c r="CB601" s="197" t="n">
        <v>336.08782958984375</v>
      </c>
      <c r="CC601" s="197" t="n">
        <v>964.9122924804688</v>
      </c>
      <c r="CD601" s="197" t="n">
        <v>1367.4666748046875</v>
      </c>
      <c r="CE601" s="197" t="n">
        <v>3988.83251953125</v>
      </c>
      <c r="CF601" s="197" t="n">
        <v>19000.0</v>
      </c>
      <c r="CG601" s="197" t="n">
        <v>0.0</v>
      </c>
      <c r="CH601" s="197" t="n">
        <v>6228.13671875</v>
      </c>
      <c r="CI601" s="197" t="n">
        <v>4255.06591796875</v>
      </c>
      <c r="CJ601" s="197" t="n">
        <v>10483.2021484375</v>
      </c>
      <c r="CK601" s="197" t="n">
        <v>20000.0</v>
      </c>
      <c r="CL601" s="197" t="n">
        <v>20000.0</v>
      </c>
      <c r="CM601" s="197" t="n">
        <v>20000.0</v>
      </c>
      <c r="CN601" s="197" t="n">
        <v>20000.0</v>
      </c>
      <c r="CO601" s="197" t="n">
        <v>20000.0</v>
      </c>
      <c r="CP601" s="197" t="n">
        <v>20000.0</v>
      </c>
      <c r="CQ601" s="197" t="n">
        <v>20000.0</v>
      </c>
      <c r="CR601" s="197" t="n">
        <v>5000.0</v>
      </c>
      <c r="CS601" s="197" t="n">
        <v>20.0</v>
      </c>
      <c r="CT601" s="197" t="n">
        <v>20.0</v>
      </c>
      <c r="CU601" s="197" t="n">
        <v>706.5477905273438</v>
      </c>
    </row>
    <row r="602" spans="2:99">
      <c r="B602" s="122" t="s">
        <v>1003</v>
      </c>
      <c r="C602" s="197" t="n">
        <v>3252.0</v>
      </c>
      <c r="D602" s="197" t="n">
        <v>2957.0</v>
      </c>
      <c r="E602" s="197" t="n">
        <v>575.0</v>
      </c>
      <c r="F602" s="122" t="s">
        <v>1003</v>
      </c>
      <c r="G602" s="197" t="n">
        <v>2753.802734375</v>
      </c>
      <c r="H602" s="197" t="n">
        <v>1608.953125</v>
      </c>
      <c r="I602" s="197" t="n">
        <v>445.9345397949219</v>
      </c>
      <c r="J602" s="197" t="n">
        <v>168.45855712890625</v>
      </c>
      <c r="K602" s="197" t="n">
        <v>763.4253540039062</v>
      </c>
      <c r="L602" s="197" t="n">
        <v>2423.87890625</v>
      </c>
      <c r="M602" s="197" t="n">
        <v>2423.87890625</v>
      </c>
      <c r="N602" s="197" t="n">
        <v>6680.0</v>
      </c>
      <c r="O602" s="197" t="n">
        <v>6515.02685546875</v>
      </c>
      <c r="P602" s="197" t="n">
        <v>6515.02685546875</v>
      </c>
      <c r="Q602" s="197" t="n">
        <v>18899.1328125</v>
      </c>
      <c r="R602" s="197" t="n">
        <v>2017.4798583984375</v>
      </c>
      <c r="S602" s="197" t="n">
        <v>0.0</v>
      </c>
      <c r="T602" s="197" t="n">
        <v>484.2272033691406</v>
      </c>
      <c r="U602" s="197" t="n">
        <v>2180.582275390625</v>
      </c>
      <c r="V602" s="197" t="n">
        <v>0.0</v>
      </c>
      <c r="W602" s="197" t="n">
        <v>0.0</v>
      </c>
      <c r="X602" s="197" t="n">
        <v>0.0</v>
      </c>
      <c r="Y602" s="197" t="n">
        <v>0.0</v>
      </c>
      <c r="Z602" s="197" t="n">
        <v>15625.0</v>
      </c>
      <c r="AA602" s="197" t="n">
        <v>1.0</v>
      </c>
      <c r="AB602" s="197" t="n">
        <v>0.0</v>
      </c>
      <c r="AC602" s="197" t="n">
        <v>0.0</v>
      </c>
      <c r="AD602" s="197" t="n">
        <v>0.6499999761581421</v>
      </c>
      <c r="AE602" s="197" t="n">
        <v>15401.9912109375</v>
      </c>
      <c r="AF602" s="197" t="n">
        <v>2190.19677734375</v>
      </c>
      <c r="AG602" s="197" t="n">
        <v>1272.48291015625</v>
      </c>
      <c r="AH602" s="197" t="n">
        <v>1336.0826416015625</v>
      </c>
      <c r="AI602" s="197" t="n">
        <v>0.0</v>
      </c>
      <c r="AJ602" s="197" t="n">
        <v>800.0</v>
      </c>
      <c r="AK602" s="197" t="n">
        <v>1509.689453125</v>
      </c>
      <c r="AL602" s="197" t="n">
        <v>6680.0</v>
      </c>
      <c r="AM602" s="197" t="n">
        <v>4242.2236328125</v>
      </c>
      <c r="AN602" s="197" t="n">
        <v>0.0</v>
      </c>
      <c r="AO602" s="197" t="n">
        <v>0.0</v>
      </c>
      <c r="AP602" s="197" t="n">
        <v>0.0</v>
      </c>
      <c r="AQ602" s="197" t="n">
        <v>168.45855712890625</v>
      </c>
      <c r="AR602" s="197" t="n">
        <v>883.5010375976562</v>
      </c>
      <c r="AS602" s="197" t="n">
        <v>0.0</v>
      </c>
      <c r="AT602" s="197" t="n">
        <v>999999.0</v>
      </c>
      <c r="AU602" s="197" t="n">
        <v>0.0</v>
      </c>
      <c r="AV602" s="197" t="n">
        <v>999999.0</v>
      </c>
      <c r="AW602" s="197" t="n">
        <v>0.0</v>
      </c>
      <c r="AX602" s="197" t="n">
        <v>0.0</v>
      </c>
      <c r="AY602" s="197" t="n">
        <v>999999.0</v>
      </c>
      <c r="AZ602" s="197" t="n">
        <v>0.0</v>
      </c>
      <c r="BA602" s="197" t="n">
        <v>999999.0</v>
      </c>
      <c r="BB602" s="197" t="n">
        <v>0.0</v>
      </c>
      <c r="BC602" s="197" t="n">
        <v>0.0</v>
      </c>
      <c r="BD602" s="197" t="n">
        <v>0.0</v>
      </c>
      <c r="BE602" s="197" t="n">
        <v>0.0</v>
      </c>
      <c r="BF602" s="197" t="n">
        <v>999999.0</v>
      </c>
      <c r="BG602" s="197" t="n">
        <v>999999.0</v>
      </c>
      <c r="BH602" s="197" t="n">
        <v>999999.0</v>
      </c>
      <c r="BI602" s="197" t="n">
        <v>0.0</v>
      </c>
      <c r="BJ602" s="197" t="n">
        <v>999999.0</v>
      </c>
      <c r="BK602" s="197" t="n">
        <v>999999.0</v>
      </c>
      <c r="BL602" s="197" t="n">
        <v>999999.0</v>
      </c>
      <c r="BM602" s="197" t="n">
        <v>0.0</v>
      </c>
      <c r="BN602" s="197" t="n">
        <v>0.0</v>
      </c>
      <c r="BO602" s="197" t="n">
        <v>0.0</v>
      </c>
      <c r="BP602" s="197" t="n">
        <v>0.0</v>
      </c>
      <c r="BQ602" s="197" t="n">
        <v>999999.0</v>
      </c>
      <c r="BR602" s="197" t="n">
        <v>0.0</v>
      </c>
      <c r="BS602" s="197" t="n">
        <v>999999.0</v>
      </c>
      <c r="BT602" s="197" t="n">
        <v>0.0</v>
      </c>
      <c r="BU602" s="197" t="n">
        <v>318.51629638671875</v>
      </c>
      <c r="BV602" s="197" t="n">
        <v>812.4928588867188</v>
      </c>
      <c r="BW602" s="197" t="n">
        <v>99000.0</v>
      </c>
      <c r="BX602" s="197" t="n">
        <v>259.3527526855469</v>
      </c>
      <c r="BY602" s="197" t="n">
        <v>282.6949462890625</v>
      </c>
      <c r="BZ602" s="197" t="n">
        <v>99000.0</v>
      </c>
      <c r="CA602" s="197" t="n">
        <v>311.54534912109375</v>
      </c>
      <c r="CB602" s="197" t="n">
        <v>552.060546875</v>
      </c>
      <c r="CC602" s="197" t="n">
        <v>964.9122924804688</v>
      </c>
      <c r="CD602" s="197" t="n">
        <v>1322.2587890625</v>
      </c>
      <c r="CE602" s="197" t="n">
        <v>1292.869873046875</v>
      </c>
      <c r="CF602" s="197" t="n">
        <v>15500.0</v>
      </c>
      <c r="CG602" s="197" t="n">
        <v>0.0</v>
      </c>
      <c r="CH602" s="197" t="n">
        <v>6680.0</v>
      </c>
      <c r="CI602" s="197" t="n">
        <v>2500.1953125</v>
      </c>
      <c r="CJ602" s="197" t="n">
        <v>9180.1953125</v>
      </c>
      <c r="CK602" s="197" t="n">
        <v>20000.0</v>
      </c>
      <c r="CL602" s="197" t="n">
        <v>20000.0</v>
      </c>
      <c r="CM602" s="197" t="n">
        <v>20000.0</v>
      </c>
      <c r="CN602" s="197" t="n">
        <v>20000.0</v>
      </c>
      <c r="CO602" s="197" t="n">
        <v>20000.0</v>
      </c>
      <c r="CP602" s="197" t="n">
        <v>20000.0</v>
      </c>
      <c r="CQ602" s="197" t="n">
        <v>20000.0</v>
      </c>
      <c r="CR602" s="197" t="n">
        <v>5000.0</v>
      </c>
      <c r="CS602" s="197" t="n">
        <v>1.0</v>
      </c>
      <c r="CT602" s="197" t="n">
        <v>1.0</v>
      </c>
      <c r="CU602" s="197" t="n">
        <v>504.3699645996094</v>
      </c>
    </row>
    <row r="603" spans="2:99">
      <c r="B603" s="122" t="s">
        <v>1004</v>
      </c>
      <c r="C603" s="197" t="n">
        <v>3319.0</v>
      </c>
      <c r="D603" s="197" t="n">
        <v>2788.0</v>
      </c>
      <c r="E603" s="197" t="n">
        <v>575.0</v>
      </c>
      <c r="F603" s="122" t="s">
        <v>1004</v>
      </c>
      <c r="G603" s="197" t="n">
        <v>3319.0</v>
      </c>
      <c r="H603" s="197" t="n">
        <v>1968.246826171875</v>
      </c>
      <c r="I603" s="197" t="n">
        <v>575.0</v>
      </c>
      <c r="J603" s="197" t="n">
        <v>330.55645751953125</v>
      </c>
      <c r="K603" s="197" t="n">
        <v>843.657470703125</v>
      </c>
      <c r="L603" s="197" t="n">
        <v>3977.3974609375</v>
      </c>
      <c r="M603" s="197" t="n">
        <v>3977.3974609375</v>
      </c>
      <c r="N603" s="197" t="n">
        <v>3977.3974609375</v>
      </c>
      <c r="O603" s="197" t="n">
        <v>3977.3974609375</v>
      </c>
      <c r="P603" s="197" t="n">
        <v>3977.3974609375</v>
      </c>
      <c r="Q603" s="197" t="n">
        <v>51111.58203125</v>
      </c>
      <c r="R603" s="197" t="n">
        <v>2106.328857421875</v>
      </c>
      <c r="S603" s="197" t="n">
        <v>0.0</v>
      </c>
      <c r="T603" s="197" t="n">
        <v>893.90283203125</v>
      </c>
      <c r="U603" s="197" t="n">
        <v>5576.03955078125</v>
      </c>
      <c r="V603" s="197" t="n">
        <v>50972.78515625</v>
      </c>
      <c r="W603" s="197" t="n">
        <v>26544.966796875</v>
      </c>
      <c r="X603" s="197" t="n">
        <v>24427.818359375</v>
      </c>
      <c r="Y603" s="197" t="n">
        <v>0.0</v>
      </c>
      <c r="Z603" s="197" t="n">
        <v>4500.0</v>
      </c>
      <c r="AA603" s="197" t="n">
        <v>1.0</v>
      </c>
      <c r="AB603" s="197" t="n">
        <v>0.0</v>
      </c>
      <c r="AC603" s="197" t="n">
        <v>0.0</v>
      </c>
      <c r="AD603" s="197" t="n">
        <v>0.6499999761581421</v>
      </c>
      <c r="AE603" s="197" t="n">
        <v>39795.85546875</v>
      </c>
      <c r="AF603" s="197" t="n">
        <v>11296.4345703125</v>
      </c>
      <c r="AG603" s="197" t="n">
        <v>3946.80126953125</v>
      </c>
      <c r="AH603" s="197" t="n">
        <v>3708.982421875</v>
      </c>
      <c r="AI603" s="197" t="n">
        <v>2347.8984375</v>
      </c>
      <c r="AJ603" s="197" t="n">
        <v>0.0</v>
      </c>
      <c r="AK603" s="197" t="n">
        <v>559.4887084960938</v>
      </c>
      <c r="AL603" s="197" t="n">
        <v>7065.02783203125</v>
      </c>
      <c r="AM603" s="197" t="n">
        <v>4219.51171875</v>
      </c>
      <c r="AN603" s="197" t="n">
        <v>0.0</v>
      </c>
      <c r="AO603" s="197" t="n">
        <v>0.0</v>
      </c>
      <c r="AP603" s="197" t="n">
        <v>0.0</v>
      </c>
      <c r="AQ603" s="197" t="n">
        <v>271.50946044921875</v>
      </c>
      <c r="AR603" s="197" t="n">
        <v>1049.4443359375</v>
      </c>
      <c r="AS603" s="197" t="n">
        <v>0.0</v>
      </c>
      <c r="AT603" s="197" t="n">
        <v>999999.0</v>
      </c>
      <c r="AU603" s="197" t="n">
        <v>0.0</v>
      </c>
      <c r="AV603" s="197" t="n">
        <v>999999.0</v>
      </c>
      <c r="AW603" s="197" t="n">
        <v>0.0</v>
      </c>
      <c r="AX603" s="197" t="n">
        <v>0.0</v>
      </c>
      <c r="AY603" s="197" t="n">
        <v>999999.0</v>
      </c>
      <c r="AZ603" s="197" t="n">
        <v>0.0</v>
      </c>
      <c r="BA603" s="197" t="n">
        <v>999999.0</v>
      </c>
      <c r="BB603" s="197" t="n">
        <v>0.0</v>
      </c>
      <c r="BC603" s="197" t="n">
        <v>0.0</v>
      </c>
      <c r="BD603" s="197" t="n">
        <v>0.0</v>
      </c>
      <c r="BE603" s="197" t="n">
        <v>0.0</v>
      </c>
      <c r="BF603" s="197" t="n">
        <v>999999.0</v>
      </c>
      <c r="BG603" s="197" t="n">
        <v>999999.0</v>
      </c>
      <c r="BH603" s="197" t="n">
        <v>999999.0</v>
      </c>
      <c r="BI603" s="197" t="n">
        <v>0.0</v>
      </c>
      <c r="BJ603" s="197" t="n">
        <v>999999.0</v>
      </c>
      <c r="BK603" s="197" t="n">
        <v>999999.0</v>
      </c>
      <c r="BL603" s="197" t="n">
        <v>999999.0</v>
      </c>
      <c r="BM603" s="197" t="n">
        <v>0.0</v>
      </c>
      <c r="BN603" s="197" t="n">
        <v>0.0</v>
      </c>
      <c r="BO603" s="197" t="n">
        <v>0.0</v>
      </c>
      <c r="BP603" s="197" t="n">
        <v>0.0</v>
      </c>
      <c r="BQ603" s="197" t="n">
        <v>999999.0</v>
      </c>
      <c r="BR603" s="197" t="n">
        <v>0.0</v>
      </c>
      <c r="BS603" s="197" t="n">
        <v>999999.0</v>
      </c>
      <c r="BT603" s="197" t="n">
        <v>0.0</v>
      </c>
      <c r="BU603" s="197" t="n">
        <v>405.3335266113281</v>
      </c>
      <c r="BV603" s="197" t="n">
        <v>321.502685546875</v>
      </c>
      <c r="BW603" s="197" t="n">
        <v>99000.0</v>
      </c>
      <c r="BX603" s="197" t="n">
        <v>261.5729675292969</v>
      </c>
      <c r="BY603" s="197" t="n">
        <v>262.8382873535156</v>
      </c>
      <c r="BZ603" s="197" t="n">
        <v>99000.0</v>
      </c>
      <c r="CA603" s="197" t="n">
        <v>259.82861328125</v>
      </c>
      <c r="CB603" s="197" t="n">
        <v>305.7724914550781</v>
      </c>
      <c r="CC603" s="197" t="n">
        <v>964.9122924804688</v>
      </c>
      <c r="CD603" s="197" t="n">
        <v>1175.184814453125</v>
      </c>
      <c r="CE603" s="197" t="n">
        <v>1382.30859375</v>
      </c>
      <c r="CF603" s="197" t="n">
        <v>15500.0</v>
      </c>
      <c r="CG603" s="197" t="n">
        <v>0.0</v>
      </c>
      <c r="CH603" s="197" t="n">
        <v>4500.0</v>
      </c>
      <c r="CI603" s="197" t="n">
        <v>3068.07763671875</v>
      </c>
      <c r="CJ603" s="197" t="n">
        <v>7568.07763671875</v>
      </c>
      <c r="CK603" s="197" t="n">
        <v>20000.0</v>
      </c>
      <c r="CL603" s="197" t="n">
        <v>20000.0</v>
      </c>
      <c r="CM603" s="197" t="n">
        <v>20000.0</v>
      </c>
      <c r="CN603" s="197" t="n">
        <v>20000.0</v>
      </c>
      <c r="CO603" s="197" t="n">
        <v>20000.0</v>
      </c>
      <c r="CP603" s="197" t="n">
        <v>20000.0</v>
      </c>
      <c r="CQ603" s="197" t="n">
        <v>20000.0</v>
      </c>
      <c r="CR603" s="197" t="n">
        <v>5000.0</v>
      </c>
      <c r="CS603" s="197" t="n">
        <v>0.0</v>
      </c>
      <c r="CT603" s="197" t="n">
        <v>0.0</v>
      </c>
      <c r="CU603" s="197" t="n">
        <v>526.5822143554688</v>
      </c>
    </row>
    <row r="604" spans="2:99">
      <c r="B604" s="122" t="s">
        <v>1005</v>
      </c>
      <c r="C604" s="197" t="n">
        <v>3515.0</v>
      </c>
      <c r="D604" s="197" t="n">
        <v>3004.0</v>
      </c>
      <c r="E604" s="197" t="n">
        <v>575.0</v>
      </c>
      <c r="F604" s="122" t="s">
        <v>1005</v>
      </c>
      <c r="G604" s="197" t="n">
        <v>3515.0</v>
      </c>
      <c r="H604" s="197" t="n">
        <v>2292.97900390625</v>
      </c>
      <c r="I604" s="197" t="n">
        <v>575.0</v>
      </c>
      <c r="J604" s="197" t="n">
        <v>438.33099365234375</v>
      </c>
      <c r="K604" s="197" t="n">
        <v>775.5668334960938</v>
      </c>
      <c r="L604" s="197" t="n">
        <v>3315.51318359375</v>
      </c>
      <c r="M604" s="197" t="n">
        <v>3315.51318359375</v>
      </c>
      <c r="N604" s="197" t="n">
        <v>3315.51318359375</v>
      </c>
      <c r="O604" s="197" t="n">
        <v>3315.51318359375</v>
      </c>
      <c r="P604" s="197" t="n">
        <v>3315.51318359375</v>
      </c>
      <c r="Q604" s="197" t="n">
        <v>45443.0546875</v>
      </c>
      <c r="R604" s="197" t="n">
        <v>2453.10791015625</v>
      </c>
      <c r="S604" s="197" t="n">
        <v>0.0</v>
      </c>
      <c r="T604" s="197" t="n">
        <v>278.641357421875</v>
      </c>
      <c r="U604" s="197" t="n">
        <v>2633.382568359375</v>
      </c>
      <c r="V604" s="197" t="n">
        <v>40561.421875</v>
      </c>
      <c r="W604" s="197" t="n">
        <v>24104.681640625</v>
      </c>
      <c r="X604" s="197" t="n">
        <v>16456.740234375</v>
      </c>
      <c r="Y604" s="197" t="n">
        <v>0.0</v>
      </c>
      <c r="Z604" s="197" t="n">
        <v>6000.0</v>
      </c>
      <c r="AA604" s="197" t="n">
        <v>1.0</v>
      </c>
      <c r="AB604" s="197" t="n">
        <v>0.0</v>
      </c>
      <c r="AC604" s="197" t="n">
        <v>0.0</v>
      </c>
      <c r="AD604" s="197" t="n">
        <v>0.6499999761581421</v>
      </c>
      <c r="AE604" s="197" t="n">
        <v>34369.31640625</v>
      </c>
      <c r="AF604" s="197" t="n">
        <v>9419.58203125</v>
      </c>
      <c r="AG604" s="197" t="n">
        <v>10204.953125</v>
      </c>
      <c r="AH604" s="197" t="n">
        <v>5151.21923828125</v>
      </c>
      <c r="AI604" s="197" t="n">
        <v>3490.77490234375</v>
      </c>
      <c r="AJ604" s="197" t="n">
        <v>0.0</v>
      </c>
      <c r="AK604" s="197" t="n">
        <v>120.96052551269531</v>
      </c>
      <c r="AL604" s="197" t="n">
        <v>7497.70263671875</v>
      </c>
      <c r="AM604" s="197" t="n">
        <v>4223.43359375</v>
      </c>
      <c r="AN604" s="197" t="n">
        <v>0.0</v>
      </c>
      <c r="AO604" s="197" t="n">
        <v>0.0</v>
      </c>
      <c r="AP604" s="197" t="n">
        <v>0.0</v>
      </c>
      <c r="AQ604" s="197" t="n">
        <v>362.0126037597656</v>
      </c>
      <c r="AR604" s="197" t="n">
        <v>711.3333129882812</v>
      </c>
      <c r="AS604" s="197" t="n">
        <v>0.0</v>
      </c>
      <c r="AT604" s="197" t="n">
        <v>999999.0</v>
      </c>
      <c r="AU604" s="197" t="n">
        <v>0.0</v>
      </c>
      <c r="AV604" s="197" t="n">
        <v>999999.0</v>
      </c>
      <c r="AW604" s="197" t="n">
        <v>0.0</v>
      </c>
      <c r="AX604" s="197" t="n">
        <v>0.0</v>
      </c>
      <c r="AY604" s="197" t="n">
        <v>999999.0</v>
      </c>
      <c r="AZ604" s="197" t="n">
        <v>0.0</v>
      </c>
      <c r="BA604" s="197" t="n">
        <v>999999.0</v>
      </c>
      <c r="BB604" s="197" t="n">
        <v>0.0</v>
      </c>
      <c r="BC604" s="197" t="n">
        <v>0.0</v>
      </c>
      <c r="BD604" s="197" t="n">
        <v>0.0</v>
      </c>
      <c r="BE604" s="197" t="n">
        <v>0.0</v>
      </c>
      <c r="BF604" s="197" t="n">
        <v>999999.0</v>
      </c>
      <c r="BG604" s="197" t="n">
        <v>999999.0</v>
      </c>
      <c r="BH604" s="197" t="n">
        <v>999999.0</v>
      </c>
      <c r="BI604" s="197" t="n">
        <v>0.0</v>
      </c>
      <c r="BJ604" s="197" t="n">
        <v>999999.0</v>
      </c>
      <c r="BK604" s="197" t="n">
        <v>999999.0</v>
      </c>
      <c r="BL604" s="197" t="n">
        <v>999999.0</v>
      </c>
      <c r="BM604" s="197" t="n">
        <v>0.0</v>
      </c>
      <c r="BN604" s="197" t="n">
        <v>0.0</v>
      </c>
      <c r="BO604" s="197" t="n">
        <v>0.0</v>
      </c>
      <c r="BP604" s="197" t="n">
        <v>0.0</v>
      </c>
      <c r="BQ604" s="197" t="n">
        <v>999999.0</v>
      </c>
      <c r="BR604" s="197" t="n">
        <v>0.0</v>
      </c>
      <c r="BS604" s="197" t="n">
        <v>999999.0</v>
      </c>
      <c r="BT604" s="197" t="n">
        <v>0.0</v>
      </c>
      <c r="BU604" s="197" t="n">
        <v>227.3146514892578</v>
      </c>
      <c r="BV604" s="197" t="n">
        <v>421.2660217285156</v>
      </c>
      <c r="BW604" s="197" t="n">
        <v>99000.0</v>
      </c>
      <c r="BX604" s="197" t="n">
        <v>179.76222229003906</v>
      </c>
      <c r="BY604" s="197" t="n">
        <v>268.18304443359375</v>
      </c>
      <c r="BZ604" s="197" t="n">
        <v>99000.0</v>
      </c>
      <c r="CA604" s="197" t="n">
        <v>296.32867431640625</v>
      </c>
      <c r="CB604" s="197" t="n">
        <v>260.8031311035156</v>
      </c>
      <c r="CC604" s="197" t="n">
        <v>631.5789184570312</v>
      </c>
      <c r="CD604" s="197" t="n">
        <v>248.1781463623047</v>
      </c>
      <c r="CE604" s="197" t="n">
        <v>1253.5137939453125</v>
      </c>
      <c r="CF604" s="197" t="n">
        <v>12500.0</v>
      </c>
      <c r="CG604" s="197" t="n">
        <v>0.0</v>
      </c>
      <c r="CH604" s="197" t="n">
        <v>2846.78564453125</v>
      </c>
      <c r="CI604" s="197" t="n">
        <v>2107.451416015625</v>
      </c>
      <c r="CJ604" s="197" t="n">
        <v>4954.23681640625</v>
      </c>
      <c r="CK604" s="197" t="n">
        <v>20000.0</v>
      </c>
      <c r="CL604" s="197" t="n">
        <v>20000.0</v>
      </c>
      <c r="CM604" s="197" t="n">
        <v>20000.0</v>
      </c>
      <c r="CN604" s="197" t="n">
        <v>20000.0</v>
      </c>
      <c r="CO604" s="197" t="n">
        <v>20000.0</v>
      </c>
      <c r="CP604" s="197" t="n">
        <v>20000.0</v>
      </c>
      <c r="CQ604" s="197" t="n">
        <v>20000.0</v>
      </c>
      <c r="CR604" s="197" t="n">
        <v>5000.0</v>
      </c>
      <c r="CS604" s="197" t="n">
        <v>0.0</v>
      </c>
      <c r="CT604" s="197" t="n">
        <v>0.0</v>
      </c>
      <c r="CU604" s="197" t="n">
        <v>613.2769775390625</v>
      </c>
    </row>
    <row r="605" spans="2:99">
      <c r="B605" s="122" t="s">
        <v>1006</v>
      </c>
      <c r="C605" s="197" t="n">
        <v>3966.0</v>
      </c>
      <c r="D605" s="197" t="n">
        <v>3162.0</v>
      </c>
      <c r="E605" s="197" t="n">
        <v>566.0</v>
      </c>
      <c r="F605" s="122" t="s">
        <v>1006</v>
      </c>
      <c r="G605" s="197" t="n">
        <v>3875.170166015625</v>
      </c>
      <c r="H605" s="197" t="n">
        <v>2575.238525390625</v>
      </c>
      <c r="I605" s="197" t="n">
        <v>566.0</v>
      </c>
      <c r="J605" s="197" t="n">
        <v>511.1230773925781</v>
      </c>
      <c r="K605" s="197" t="n">
        <v>696.4107666015625</v>
      </c>
      <c r="L605" s="197" t="n">
        <v>3377.63330078125</v>
      </c>
      <c r="M605" s="197" t="n">
        <v>3377.63330078125</v>
      </c>
      <c r="N605" s="197" t="n">
        <v>3377.63330078125</v>
      </c>
      <c r="O605" s="197" t="n">
        <v>3377.63330078125</v>
      </c>
      <c r="P605" s="197" t="n">
        <v>3377.63330078125</v>
      </c>
      <c r="Q605" s="197" t="n">
        <v>23804.517578125</v>
      </c>
      <c r="R605" s="197" t="n">
        <v>2416.607177734375</v>
      </c>
      <c r="S605" s="197" t="n">
        <v>0.0</v>
      </c>
      <c r="T605" s="197" t="n">
        <v>0.0</v>
      </c>
      <c r="U605" s="197" t="n">
        <v>-297.653076171875</v>
      </c>
      <c r="V605" s="197" t="n">
        <v>3543.396484375</v>
      </c>
      <c r="W605" s="197" t="n">
        <v>1234.347412109375</v>
      </c>
      <c r="X605" s="197" t="n">
        <v>0.0</v>
      </c>
      <c r="Y605" s="197" t="n">
        <v>0.0</v>
      </c>
      <c r="Z605" s="197" t="n">
        <v>16611.607421875</v>
      </c>
      <c r="AA605" s="197" t="n">
        <v>1.0</v>
      </c>
      <c r="AB605" s="197" t="n">
        <v>0.0</v>
      </c>
      <c r="AC605" s="197" t="n">
        <v>0.0</v>
      </c>
      <c r="AD605" s="197" t="n">
        <v>0.3499999940395355</v>
      </c>
      <c r="AE605" s="197" t="n">
        <v>9535.619140625</v>
      </c>
      <c r="AF605" s="197" t="n">
        <v>6133.42919921875</v>
      </c>
      <c r="AG605" s="197" t="n">
        <v>0.0</v>
      </c>
      <c r="AH605" s="197" t="n">
        <v>3695.25244140625</v>
      </c>
      <c r="AI605" s="197" t="n">
        <v>2107.458251953125</v>
      </c>
      <c r="AJ605" s="197" t="n">
        <v>0.0</v>
      </c>
      <c r="AK605" s="197" t="n">
        <v>17.569913864135742</v>
      </c>
      <c r="AL605" s="197" t="n">
        <v>7485.53564453125</v>
      </c>
      <c r="AM605" s="197" t="n">
        <v>4239.60986328125</v>
      </c>
      <c r="AN605" s="197" t="n">
        <v>0.0</v>
      </c>
      <c r="AO605" s="197" t="n">
        <v>0.0</v>
      </c>
      <c r="AP605" s="197" t="n">
        <v>0.0</v>
      </c>
      <c r="AQ605" s="197" t="n">
        <v>452.5157470703125</v>
      </c>
      <c r="AR605" s="197" t="n">
        <v>747.2114868164062</v>
      </c>
      <c r="AS605" s="197" t="n">
        <v>0.0</v>
      </c>
      <c r="AT605" s="197" t="n">
        <v>999999.0</v>
      </c>
      <c r="AU605" s="197" t="n">
        <v>0.0</v>
      </c>
      <c r="AV605" s="197" t="n">
        <v>999999.0</v>
      </c>
      <c r="AW605" s="197" t="n">
        <v>0.0</v>
      </c>
      <c r="AX605" s="197" t="n">
        <v>0.0</v>
      </c>
      <c r="AY605" s="197" t="n">
        <v>999999.0</v>
      </c>
      <c r="AZ605" s="197" t="n">
        <v>0.0</v>
      </c>
      <c r="BA605" s="197" t="n">
        <v>999999.0</v>
      </c>
      <c r="BB605" s="197" t="n">
        <v>0.0</v>
      </c>
      <c r="BC605" s="197" t="n">
        <v>0.0</v>
      </c>
      <c r="BD605" s="197" t="n">
        <v>0.0</v>
      </c>
      <c r="BE605" s="197" t="n">
        <v>0.0</v>
      </c>
      <c r="BF605" s="197" t="n">
        <v>999999.0</v>
      </c>
      <c r="BG605" s="197" t="n">
        <v>999999.0</v>
      </c>
      <c r="BH605" s="197" t="n">
        <v>999999.0</v>
      </c>
      <c r="BI605" s="197" t="n">
        <v>0.0</v>
      </c>
      <c r="BJ605" s="197" t="n">
        <v>999999.0</v>
      </c>
      <c r="BK605" s="197" t="n">
        <v>999999.0</v>
      </c>
      <c r="BL605" s="197" t="n">
        <v>999999.0</v>
      </c>
      <c r="BM605" s="197" t="n">
        <v>0.0</v>
      </c>
      <c r="BN605" s="197" t="n">
        <v>0.0</v>
      </c>
      <c r="BO605" s="197" t="n">
        <v>0.0</v>
      </c>
      <c r="BP605" s="197" t="n">
        <v>0.0</v>
      </c>
      <c r="BQ605" s="197" t="n">
        <v>999999.0</v>
      </c>
      <c r="BR605" s="197" t="n">
        <v>0.0</v>
      </c>
      <c r="BS605" s="197" t="n">
        <v>999999.0</v>
      </c>
      <c r="BT605" s="197" t="n">
        <v>0.0</v>
      </c>
      <c r="BU605" s="197" t="n">
        <v>226.0977783203125</v>
      </c>
      <c r="BV605" s="197" t="n">
        <v>227.16847229003906</v>
      </c>
      <c r="BW605" s="197" t="n">
        <v>99000.0</v>
      </c>
      <c r="BX605" s="197" t="n">
        <v>174.90719604492188</v>
      </c>
      <c r="BY605" s="197" t="n">
        <v>178.9378662109375</v>
      </c>
      <c r="BZ605" s="197" t="n">
        <v>99000.0</v>
      </c>
      <c r="CA605" s="197" t="n">
        <v>293.1197204589844</v>
      </c>
      <c r="CB605" s="197" t="n">
        <v>298.8219299316406</v>
      </c>
      <c r="CC605" s="197" t="n">
        <v>631.5789184570312</v>
      </c>
      <c r="CD605" s="197" t="n">
        <v>207.53121948242188</v>
      </c>
      <c r="CE605" s="197" t="n">
        <v>239.55181884765625</v>
      </c>
      <c r="CF605" s="197" t="n">
        <v>8000.0</v>
      </c>
      <c r="CG605" s="197" t="n">
        <v>0.0</v>
      </c>
      <c r="CH605" s="197" t="n">
        <v>4250.0</v>
      </c>
      <c r="CI605" s="197" t="n">
        <v>2431.238037109375</v>
      </c>
      <c r="CJ605" s="197" t="n">
        <v>6681.23828125</v>
      </c>
      <c r="CK605" s="197" t="n">
        <v>20000.0</v>
      </c>
      <c r="CL605" s="197" t="n">
        <v>20000.0</v>
      </c>
      <c r="CM605" s="197" t="n">
        <v>20000.0</v>
      </c>
      <c r="CN605" s="197" t="n">
        <v>20000.0</v>
      </c>
      <c r="CO605" s="197" t="n">
        <v>20000.0</v>
      </c>
      <c r="CP605" s="197" t="n">
        <v>20000.0</v>
      </c>
      <c r="CQ605" s="197" t="n">
        <v>20000.0</v>
      </c>
      <c r="CR605" s="197" t="n">
        <v>5000.0</v>
      </c>
      <c r="CS605" s="197" t="n">
        <v>0.0</v>
      </c>
      <c r="CT605" s="197" t="n">
        <v>0.0</v>
      </c>
      <c r="CU605" s="197" t="n">
        <v>805.5357666015625</v>
      </c>
    </row>
    <row r="606" spans="2:99">
      <c r="B606" s="122" t="s">
        <v>1007</v>
      </c>
      <c r="C606" s="197" t="n">
        <v>3873.0</v>
      </c>
      <c r="D606" s="197" t="n">
        <v>3162.0</v>
      </c>
      <c r="E606" s="197" t="n">
        <v>663.0</v>
      </c>
      <c r="F606" s="122" t="s">
        <v>1007</v>
      </c>
      <c r="G606" s="197" t="n">
        <v>3873.0</v>
      </c>
      <c r="H606" s="197" t="n">
        <v>3162.0</v>
      </c>
      <c r="I606" s="197" t="n">
        <v>663.0</v>
      </c>
      <c r="J606" s="197" t="n">
        <v>618.2681274414062</v>
      </c>
      <c r="K606" s="197" t="n">
        <v>676.0454711914062</v>
      </c>
      <c r="L606" s="197" t="n">
        <v>3730.310546875</v>
      </c>
      <c r="M606" s="197" t="n">
        <v>3730.310546875</v>
      </c>
      <c r="N606" s="197" t="n">
        <v>3730.310546875</v>
      </c>
      <c r="O606" s="197" t="n">
        <v>3730.310546875</v>
      </c>
      <c r="P606" s="197" t="n">
        <v>3730.310546875</v>
      </c>
      <c r="Q606" s="197" t="n">
        <v>37075.7734375</v>
      </c>
      <c r="R606" s="197" t="n">
        <v>3863.521484375</v>
      </c>
      <c r="S606" s="197" t="n">
        <v>0.0</v>
      </c>
      <c r="T606" s="197" t="n">
        <v>0.0</v>
      </c>
      <c r="U606" s="197" t="n">
        <v>2109.343994140625</v>
      </c>
      <c r="V606" s="197" t="n">
        <v>25013.376953125</v>
      </c>
      <c r="W606" s="197" t="n">
        <v>18665.619140625</v>
      </c>
      <c r="X606" s="197" t="n">
        <v>6347.7587890625</v>
      </c>
      <c r="Y606" s="197" t="n">
        <v>0.0</v>
      </c>
      <c r="Z606" s="197" t="n">
        <v>11512.0966796875</v>
      </c>
      <c r="AA606" s="197" t="n">
        <v>1.0</v>
      </c>
      <c r="AB606" s="197" t="n">
        <v>0.0</v>
      </c>
      <c r="AC606" s="197" t="n">
        <v>0.0</v>
      </c>
      <c r="AD606" s="197" t="n">
        <v>0.3499999940395355</v>
      </c>
      <c r="AE606" s="197" t="n">
        <v>15650.8125</v>
      </c>
      <c r="AF606" s="197" t="n">
        <v>10058.6083984375</v>
      </c>
      <c r="AG606" s="197" t="n">
        <v>13154.025390625</v>
      </c>
      <c r="AH606" s="197" t="n">
        <v>4012.774169921875</v>
      </c>
      <c r="AI606" s="197" t="n">
        <v>2485.19189453125</v>
      </c>
      <c r="AJ606" s="197" t="n">
        <v>2993.939453125</v>
      </c>
      <c r="AK606" s="197" t="n">
        <v>3090.00048828125</v>
      </c>
      <c r="AL606" s="197" t="n">
        <v>7303.1484375</v>
      </c>
      <c r="AM606" s="197" t="n">
        <v>4245.73974609375</v>
      </c>
      <c r="AN606" s="197" t="n">
        <v>0.0</v>
      </c>
      <c r="AO606" s="197" t="n">
        <v>0.0</v>
      </c>
      <c r="AP606" s="197" t="n">
        <v>0.0</v>
      </c>
      <c r="AQ606" s="197" t="n">
        <v>224.15065002441406</v>
      </c>
      <c r="AR606" s="197" t="n">
        <v>677.1932373046875</v>
      </c>
      <c r="AS606" s="197" t="n">
        <v>0.0</v>
      </c>
      <c r="AT606" s="197" t="n">
        <v>999999.0</v>
      </c>
      <c r="AU606" s="197" t="n">
        <v>0.0</v>
      </c>
      <c r="AV606" s="197" t="n">
        <v>999999.0</v>
      </c>
      <c r="AW606" s="197" t="n">
        <v>0.0</v>
      </c>
      <c r="AX606" s="197" t="n">
        <v>0.0</v>
      </c>
      <c r="AY606" s="197" t="n">
        <v>999999.0</v>
      </c>
      <c r="AZ606" s="197" t="n">
        <v>0.0</v>
      </c>
      <c r="BA606" s="197" t="n">
        <v>999999.0</v>
      </c>
      <c r="BB606" s="197" t="n">
        <v>0.0</v>
      </c>
      <c r="BC606" s="197" t="n">
        <v>0.0</v>
      </c>
      <c r="BD606" s="197" t="n">
        <v>0.0</v>
      </c>
      <c r="BE606" s="197" t="n">
        <v>0.0</v>
      </c>
      <c r="BF606" s="197" t="n">
        <v>999999.0</v>
      </c>
      <c r="BG606" s="197" t="n">
        <v>999999.0</v>
      </c>
      <c r="BH606" s="197" t="n">
        <v>999999.0</v>
      </c>
      <c r="BI606" s="197" t="n">
        <v>0.0</v>
      </c>
      <c r="BJ606" s="197" t="n">
        <v>999999.0</v>
      </c>
      <c r="BK606" s="197" t="n">
        <v>999999.0</v>
      </c>
      <c r="BL606" s="197" t="n">
        <v>999999.0</v>
      </c>
      <c r="BM606" s="197" t="n">
        <v>0.0</v>
      </c>
      <c r="BN606" s="197" t="n">
        <v>0.0</v>
      </c>
      <c r="BO606" s="197" t="n">
        <v>0.0</v>
      </c>
      <c r="BP606" s="197" t="n">
        <v>0.0</v>
      </c>
      <c r="BQ606" s="197" t="n">
        <v>999999.0</v>
      </c>
      <c r="BR606" s="197" t="n">
        <v>0.0</v>
      </c>
      <c r="BS606" s="197" t="n">
        <v>999999.0</v>
      </c>
      <c r="BT606" s="197" t="n">
        <v>0.0</v>
      </c>
      <c r="BU606" s="197" t="n">
        <v>221.3043212890625</v>
      </c>
      <c r="BV606" s="197" t="n">
        <v>226.2055206298828</v>
      </c>
      <c r="BW606" s="197" t="n">
        <v>99000.0</v>
      </c>
      <c r="BX606" s="197" t="n">
        <v>172.0047149658203</v>
      </c>
      <c r="BY606" s="197" t="n">
        <v>174.87583923339844</v>
      </c>
      <c r="BZ606" s="197" t="n">
        <v>99000.0</v>
      </c>
      <c r="CA606" s="197" t="n">
        <v>234.9335479736328</v>
      </c>
      <c r="CB606" s="197" t="n">
        <v>292.7166748046875</v>
      </c>
      <c r="CC606" s="197" t="n">
        <v>631.5789184570312</v>
      </c>
      <c r="CD606" s="197" t="n">
        <v>233.0015106201172</v>
      </c>
      <c r="CE606" s="197" t="n">
        <v>207.50839233398438</v>
      </c>
      <c r="CF606" s="197" t="n">
        <v>8000.0</v>
      </c>
      <c r="CG606" s="197" t="n">
        <v>0.0</v>
      </c>
      <c r="CH606" s="197" t="n">
        <v>3277.4130859375</v>
      </c>
      <c r="CI606" s="197" t="n">
        <v>800.0</v>
      </c>
      <c r="CJ606" s="197" t="n">
        <v>4077.4130859375</v>
      </c>
      <c r="CK606" s="197" t="n">
        <v>20000.0</v>
      </c>
      <c r="CL606" s="197" t="n">
        <v>20000.0</v>
      </c>
      <c r="CM606" s="197" t="n">
        <v>20000.0</v>
      </c>
      <c r="CN606" s="197" t="n">
        <v>20000.0</v>
      </c>
      <c r="CO606" s="197" t="n">
        <v>20000.0</v>
      </c>
      <c r="CP606" s="197" t="n">
        <v>20000.0</v>
      </c>
      <c r="CQ606" s="197" t="n">
        <v>20000.0</v>
      </c>
      <c r="CR606" s="197" t="n">
        <v>5000.0</v>
      </c>
      <c r="CS606" s="197" t="n">
        <v>0.0</v>
      </c>
      <c r="CT606" s="197" t="n">
        <v>0.0</v>
      </c>
      <c r="CU606" s="197" t="n">
        <v>1287.8404541015625</v>
      </c>
    </row>
    <row r="607" spans="2:99">
      <c r="B607" s="122" t="s">
        <v>1008</v>
      </c>
      <c r="C607" s="197" t="n">
        <v>4552.0</v>
      </c>
      <c r="D607" s="197" t="n">
        <v>3433.0</v>
      </c>
      <c r="E607" s="197" t="n">
        <v>800.0</v>
      </c>
      <c r="F607" s="122" t="s">
        <v>1008</v>
      </c>
      <c r="G607" s="197" t="n">
        <v>4448.462890625</v>
      </c>
      <c r="H607" s="197" t="n">
        <v>3433.0</v>
      </c>
      <c r="I607" s="197" t="n">
        <v>800.0</v>
      </c>
      <c r="J607" s="197" t="n">
        <v>519.419921875</v>
      </c>
      <c r="K607" s="197" t="n">
        <v>525.2422485351562</v>
      </c>
      <c r="L607" s="197" t="n">
        <v>880.9869995117188</v>
      </c>
      <c r="M607" s="197" t="n">
        <v>880.9869995117188</v>
      </c>
      <c r="N607" s="197" t="n">
        <v>880.9869995117188</v>
      </c>
      <c r="O607" s="197" t="n">
        <v>880.9869995117188</v>
      </c>
      <c r="P607" s="197" t="n">
        <v>880.9869995117188</v>
      </c>
      <c r="Q607" s="197" t="n">
        <v>23024.263671875</v>
      </c>
      <c r="R607" s="197" t="n">
        <v>5285.921875</v>
      </c>
      <c r="S607" s="197" t="n">
        <v>0.0</v>
      </c>
      <c r="T607" s="197" t="n">
        <v>0.0</v>
      </c>
      <c r="U607" s="197" t="n">
        <v>-85.58428192138672</v>
      </c>
      <c r="V607" s="197" t="n">
        <v>17065.224609375</v>
      </c>
      <c r="W607" s="197" t="n">
        <v>6616.4345703125</v>
      </c>
      <c r="X607" s="197" t="n">
        <v>10448.7900390625</v>
      </c>
      <c r="Y607" s="197" t="n">
        <v>0.0</v>
      </c>
      <c r="Z607" s="197" t="n">
        <v>9437.5</v>
      </c>
      <c r="AA607" s="197" t="n">
        <v>1.0</v>
      </c>
      <c r="AB607" s="197" t="n">
        <v>0.0</v>
      </c>
      <c r="AC607" s="197" t="n">
        <v>0.0</v>
      </c>
      <c r="AD607" s="197" t="n">
        <v>0.3499999940395355</v>
      </c>
      <c r="AE607" s="197" t="n">
        <v>10462.9755859375</v>
      </c>
      <c r="AF607" s="197" t="n">
        <v>3868.6591796875</v>
      </c>
      <c r="AG607" s="197" t="n">
        <v>0.0</v>
      </c>
      <c r="AH607" s="197" t="n">
        <v>2988.08447265625</v>
      </c>
      <c r="AI607" s="197" t="n">
        <v>1388.1807861328125</v>
      </c>
      <c r="AJ607" s="197" t="n">
        <v>4408.087890625</v>
      </c>
      <c r="AK607" s="197" t="n">
        <v>4361.001953125</v>
      </c>
      <c r="AL607" s="197" t="n">
        <v>6680.0</v>
      </c>
      <c r="AM607" s="197" t="n">
        <v>4370.9873046875</v>
      </c>
      <c r="AN607" s="197" t="n">
        <v>1761.9739990234375</v>
      </c>
      <c r="AO607" s="197" t="n">
        <v>880.9869995117188</v>
      </c>
      <c r="AP607" s="197" t="n">
        <v>880.9869995117188</v>
      </c>
      <c r="AQ607" s="197" t="n">
        <v>315.696533203125</v>
      </c>
      <c r="AR607" s="197" t="n">
        <v>465.9043884277344</v>
      </c>
      <c r="AS607" s="197" t="n">
        <v>1.6088958978652954</v>
      </c>
      <c r="AT607" s="197" t="n">
        <v>3160.8857421875</v>
      </c>
      <c r="AU607" s="197" t="n">
        <v>0.0</v>
      </c>
      <c r="AV607" s="197" t="n">
        <v>999999.0</v>
      </c>
      <c r="AW607" s="197" t="n">
        <v>0.0</v>
      </c>
      <c r="AX607" s="197" t="n">
        <v>0.0</v>
      </c>
      <c r="AY607" s="197" t="n">
        <v>999999.0</v>
      </c>
      <c r="AZ607" s="197" t="n">
        <v>0.0</v>
      </c>
      <c r="BA607" s="197" t="n">
        <v>999999.0</v>
      </c>
      <c r="BB607" s="197" t="n">
        <v>0.0</v>
      </c>
      <c r="BC607" s="197" t="n">
        <v>0.0</v>
      </c>
      <c r="BD607" s="197" t="n">
        <v>0.0</v>
      </c>
      <c r="BE607" s="197" t="n">
        <v>0.0</v>
      </c>
      <c r="BF607" s="197" t="n">
        <v>999999.0</v>
      </c>
      <c r="BG607" s="197" t="n">
        <v>999999.0</v>
      </c>
      <c r="BH607" s="197" t="n">
        <v>999999.0</v>
      </c>
      <c r="BI607" s="197" t="n">
        <v>0.0</v>
      </c>
      <c r="BJ607" s="197" t="n">
        <v>999999.0</v>
      </c>
      <c r="BK607" s="197" t="n">
        <v>999999.0</v>
      </c>
      <c r="BL607" s="197" t="n">
        <v>999999.0</v>
      </c>
      <c r="BM607" s="197" t="n">
        <v>0.0</v>
      </c>
      <c r="BN607" s="197" t="n">
        <v>0.0</v>
      </c>
      <c r="BO607" s="197" t="n">
        <v>0.0</v>
      </c>
      <c r="BP607" s="197" t="n">
        <v>0.0</v>
      </c>
      <c r="BQ607" s="197" t="n">
        <v>999999.0</v>
      </c>
      <c r="BR607" s="197" t="n">
        <v>0.0</v>
      </c>
      <c r="BS607" s="197" t="n">
        <v>999999.0</v>
      </c>
      <c r="BT607" s="197" t="n">
        <v>0.0</v>
      </c>
      <c r="BU607" s="197" t="n">
        <v>224.29481506347656</v>
      </c>
      <c r="BV607" s="197" t="n">
        <v>221.21572875976562</v>
      </c>
      <c r="BW607" s="197" t="n">
        <v>450.0</v>
      </c>
      <c r="BX607" s="197" t="n">
        <v>179.6036376953125</v>
      </c>
      <c r="BY607" s="197" t="n">
        <v>172.6742706298828</v>
      </c>
      <c r="BZ607" s="197" t="n">
        <v>450.0</v>
      </c>
      <c r="CA607" s="197" t="n">
        <v>230.2469024658203</v>
      </c>
      <c r="CB607" s="197" t="n">
        <v>235.3853302001953</v>
      </c>
      <c r="CC607" s="197" t="n">
        <v>631.5789184570312</v>
      </c>
      <c r="CD607" s="197" t="n">
        <v>221.32530212402344</v>
      </c>
      <c r="CE607" s="197" t="n">
        <v>237.2449951171875</v>
      </c>
      <c r="CF607" s="197" t="n">
        <v>11000.0</v>
      </c>
      <c r="CG607" s="197" t="n">
        <v>0.0</v>
      </c>
      <c r="CH607" s="197" t="n">
        <v>300.0</v>
      </c>
      <c r="CI607" s="197" t="n">
        <v>800.0</v>
      </c>
      <c r="CJ607" s="197" t="n">
        <v>1100.0</v>
      </c>
      <c r="CK607" s="197" t="n">
        <v>20000.0</v>
      </c>
      <c r="CL607" s="197" t="n">
        <v>2841.361083984375</v>
      </c>
      <c r="CM607" s="197" t="n">
        <v>20000.0</v>
      </c>
      <c r="CN607" s="197" t="n">
        <v>20000.0</v>
      </c>
      <c r="CO607" s="197" t="n">
        <v>20000.0</v>
      </c>
      <c r="CP607" s="197" t="n">
        <v>20000.0</v>
      </c>
      <c r="CQ607" s="197" t="n">
        <v>20000.0</v>
      </c>
      <c r="CR607" s="197" t="n">
        <v>5000.0</v>
      </c>
      <c r="CS607" s="197" t="n">
        <v>0.0</v>
      </c>
      <c r="CT607" s="197" t="n">
        <v>0.0</v>
      </c>
      <c r="CU607" s="197" t="n">
        <v>1761.9739990234375</v>
      </c>
    </row>
    <row r="608" spans="2:99">
      <c r="B608" s="122" t="s">
        <v>1009</v>
      </c>
      <c r="C608" s="197" t="n">
        <v>4552.0</v>
      </c>
      <c r="D608" s="197" t="n">
        <v>3538.0</v>
      </c>
      <c r="E608" s="197" t="n">
        <v>975.0</v>
      </c>
      <c r="F608" s="122" t="s">
        <v>1009</v>
      </c>
      <c r="G608" s="197" t="n">
        <v>4552.0</v>
      </c>
      <c r="H608" s="197" t="n">
        <v>3538.0</v>
      </c>
      <c r="I608" s="197" t="n">
        <v>975.0</v>
      </c>
      <c r="J608" s="197" t="n">
        <v>349.90753173828125</v>
      </c>
      <c r="K608" s="197" t="n">
        <v>316.16302490234375</v>
      </c>
      <c r="L608" s="197" t="n">
        <v>800.0</v>
      </c>
      <c r="M608" s="197" t="n">
        <v>800.0</v>
      </c>
      <c r="N608" s="197" t="n">
        <v>788.2754516601562</v>
      </c>
      <c r="O608" s="197" t="n">
        <v>788.2754516601562</v>
      </c>
      <c r="P608" s="197" t="n">
        <v>788.2754516601562</v>
      </c>
      <c r="Q608" s="197" t="n">
        <v>25711.673828125</v>
      </c>
      <c r="R608" s="197" t="n">
        <v>4764.82666015625</v>
      </c>
      <c r="S608" s="197" t="n">
        <v>0.0</v>
      </c>
      <c r="T608" s="197" t="n">
        <v>0.0</v>
      </c>
      <c r="U608" s="197" t="n">
        <v>-16.49163055419922</v>
      </c>
      <c r="V608" s="197" t="n">
        <v>20410.41796875</v>
      </c>
      <c r="W608" s="197" t="n">
        <v>10144.4130859375</v>
      </c>
      <c r="X608" s="197" t="n">
        <v>10266.0048828125</v>
      </c>
      <c r="Y608" s="197" t="n">
        <v>0.0</v>
      </c>
      <c r="Z608" s="197" t="n">
        <v>8072.58056640625</v>
      </c>
      <c r="AA608" s="197" t="n">
        <v>1.0</v>
      </c>
      <c r="AB608" s="197" t="n">
        <v>0.0</v>
      </c>
      <c r="AC608" s="197" t="n">
        <v>0.0</v>
      </c>
      <c r="AD608" s="197" t="n">
        <v>0.3499999940395355</v>
      </c>
      <c r="AE608" s="197" t="n">
        <v>11237.75</v>
      </c>
      <c r="AF608" s="197" t="n">
        <v>4094.42041015625</v>
      </c>
      <c r="AG608" s="197" t="n">
        <v>6634.3505859375</v>
      </c>
      <c r="AH608" s="197" t="n">
        <v>3021.41455078125</v>
      </c>
      <c r="AI608" s="197" t="n">
        <v>1442.5023193359375</v>
      </c>
      <c r="AJ608" s="197" t="n">
        <v>7368.3955078125</v>
      </c>
      <c r="AK608" s="197" t="n">
        <v>7266.3046875</v>
      </c>
      <c r="AL608" s="197" t="n">
        <v>6680.0</v>
      </c>
      <c r="AM608" s="197" t="n">
        <v>4442.294921875</v>
      </c>
      <c r="AN608" s="197" t="n">
        <v>1600.0</v>
      </c>
      <c r="AO608" s="197" t="n">
        <v>788.2754516601562</v>
      </c>
      <c r="AP608" s="197" t="n">
        <v>800.0</v>
      </c>
      <c r="AQ608" s="197" t="n">
        <v>360.1427001953125</v>
      </c>
      <c r="AR608" s="197" t="n">
        <v>1067.0</v>
      </c>
      <c r="AS608" s="197" t="n">
        <v>1.1727354526519775</v>
      </c>
      <c r="AT608" s="197" t="n">
        <v>1675.31396484375</v>
      </c>
      <c r="AU608" s="197" t="n">
        <v>0.0</v>
      </c>
      <c r="AV608" s="197" t="n">
        <v>999999.0</v>
      </c>
      <c r="AW608" s="197" t="n">
        <v>0.0</v>
      </c>
      <c r="AX608" s="197" t="n">
        <v>1.878377079963684</v>
      </c>
      <c r="AY608" s="197" t="n">
        <v>-646.3131103515625</v>
      </c>
      <c r="AZ608" s="197" t="n">
        <v>0.0</v>
      </c>
      <c r="BA608" s="197" t="n">
        <v>48222.0625</v>
      </c>
      <c r="BB608" s="197" t="n">
        <v>3971.599609375</v>
      </c>
      <c r="BC608" s="197" t="n">
        <v>0.0</v>
      </c>
      <c r="BD608" s="197" t="n">
        <v>0.0</v>
      </c>
      <c r="BE608" s="197" t="n">
        <v>0.0</v>
      </c>
      <c r="BF608" s="197" t="n">
        <v>999999.0</v>
      </c>
      <c r="BG608" s="197" t="n">
        <v>999999.0</v>
      </c>
      <c r="BH608" s="197" t="n">
        <v>999999.0</v>
      </c>
      <c r="BI608" s="197" t="n">
        <v>0.0</v>
      </c>
      <c r="BJ608" s="197" t="n">
        <v>999999.0</v>
      </c>
      <c r="BK608" s="197" t="n">
        <v>999999.0</v>
      </c>
      <c r="BL608" s="197" t="n">
        <v>999999.0</v>
      </c>
      <c r="BM608" s="197" t="n">
        <v>0.0</v>
      </c>
      <c r="BN608" s="197" t="n">
        <v>0.0</v>
      </c>
      <c r="BO608" s="197" t="n">
        <v>0.0</v>
      </c>
      <c r="BP608" s="197" t="n">
        <v>0.0</v>
      </c>
      <c r="BQ608" s="197" t="n">
        <v>999999.0</v>
      </c>
      <c r="BR608" s="197" t="n">
        <v>0.0</v>
      </c>
      <c r="BS608" s="197" t="n">
        <v>999999.0</v>
      </c>
      <c r="BT608" s="197" t="n">
        <v>0.0</v>
      </c>
      <c r="BU608" s="197" t="n">
        <v>240.57452392578125</v>
      </c>
      <c r="BV608" s="197" t="n">
        <v>224.27500915527344</v>
      </c>
      <c r="BW608" s="197" t="n">
        <v>450.0</v>
      </c>
      <c r="BX608" s="197" t="n">
        <v>200.3215789794922</v>
      </c>
      <c r="BY608" s="197" t="n">
        <v>179.72323608398438</v>
      </c>
      <c r="BZ608" s="197" t="n">
        <v>450.0</v>
      </c>
      <c r="CA608" s="197" t="n">
        <v>372.60394287109375</v>
      </c>
      <c r="CB608" s="197" t="n">
        <v>231.0663299560547</v>
      </c>
      <c r="CC608" s="197" t="n">
        <v>631.5789184570312</v>
      </c>
      <c r="CD608" s="197" t="n">
        <v>224.64222717285156</v>
      </c>
      <c r="CE608" s="197" t="n">
        <v>220.5290069580078</v>
      </c>
      <c r="CF608" s="197" t="n">
        <v>11000.0</v>
      </c>
      <c r="CG608" s="197" t="n">
        <v>1099.490478515625</v>
      </c>
      <c r="CH608" s="197" t="n">
        <v>1000.0</v>
      </c>
      <c r="CI608" s="197" t="n">
        <v>991.1005249023438</v>
      </c>
      <c r="CJ608" s="197" t="n">
        <v>1991.1004638671875</v>
      </c>
      <c r="CK608" s="197" t="n">
        <v>20000.0</v>
      </c>
      <c r="CL608" s="197" t="n">
        <v>1911.290283203125</v>
      </c>
      <c r="CM608" s="197" t="n">
        <v>20000.0</v>
      </c>
      <c r="CN608" s="197" t="n">
        <v>20000.0</v>
      </c>
      <c r="CO608" s="197" t="n">
        <v>20000.0</v>
      </c>
      <c r="CP608" s="197" t="n">
        <v>20000.0</v>
      </c>
      <c r="CQ608" s="197" t="n">
        <v>20000.0</v>
      </c>
      <c r="CR608" s="197" t="n">
        <v>5000.0</v>
      </c>
      <c r="CS608" s="197" t="n">
        <v>0.0</v>
      </c>
      <c r="CT608" s="197" t="n">
        <v>0.0</v>
      </c>
      <c r="CU608" s="197" t="n">
        <v>1588.2755126953125</v>
      </c>
    </row>
    <row r="609" spans="2:99">
      <c r="B609" s="122" t="s">
        <v>1010</v>
      </c>
      <c r="C609" s="197" t="n">
        <v>4500.0</v>
      </c>
      <c r="D609" s="197" t="n">
        <v>3538.0</v>
      </c>
      <c r="E609" s="197" t="n">
        <v>975.0</v>
      </c>
      <c r="F609" s="122" t="s">
        <v>1010</v>
      </c>
      <c r="G609" s="197" t="n">
        <v>4500.0</v>
      </c>
      <c r="H609" s="197" t="n">
        <v>3538.0</v>
      </c>
      <c r="I609" s="197" t="n">
        <v>975.0</v>
      </c>
      <c r="J609" s="197" t="n">
        <v>203.09033203125</v>
      </c>
      <c r="K609" s="197" t="n">
        <v>132.54953002929688</v>
      </c>
      <c r="L609" s="197" t="n">
        <v>2588.954345703125</v>
      </c>
      <c r="M609" s="197" t="n">
        <v>2588.954345703125</v>
      </c>
      <c r="N609" s="197" t="n">
        <v>2588.954345703125</v>
      </c>
      <c r="O609" s="197" t="n">
        <v>2588.954345703125</v>
      </c>
      <c r="P609" s="197" t="n">
        <v>2588.954345703125</v>
      </c>
      <c r="Q609" s="197" t="n">
        <v>22789.396484375</v>
      </c>
      <c r="R609" s="197" t="n">
        <v>2366.126220703125</v>
      </c>
      <c r="S609" s="197" t="n">
        <v>0.0</v>
      </c>
      <c r="T609" s="197" t="n">
        <v>0.0</v>
      </c>
      <c r="U609" s="197" t="n">
        <v>-132.60362243652344</v>
      </c>
      <c r="V609" s="197" t="n">
        <v>12005.0341796875</v>
      </c>
      <c r="W609" s="197" t="n">
        <v>1070.7325439453125</v>
      </c>
      <c r="X609" s="197" t="n">
        <v>0.0</v>
      </c>
      <c r="Y609" s="197" t="n">
        <v>334.26202392578125</v>
      </c>
      <c r="Z609" s="197" t="n">
        <v>4620.0</v>
      </c>
      <c r="AA609" s="197" t="n">
        <v>1.0</v>
      </c>
      <c r="AB609" s="197" t="n">
        <v>0.0</v>
      </c>
      <c r="AC609" s="197" t="n">
        <v>0.0</v>
      </c>
      <c r="AD609" s="197" t="n">
        <v>0.3499999940395355</v>
      </c>
      <c r="AE609" s="197" t="n">
        <v>9149.537109375</v>
      </c>
      <c r="AF609" s="197" t="n">
        <v>1093.569091796875</v>
      </c>
      <c r="AG609" s="197" t="n">
        <v>5807.26953125</v>
      </c>
      <c r="AH609" s="197" t="n">
        <v>5582.91064453125</v>
      </c>
      <c r="AI609" s="197" t="n">
        <v>4107.3447265625</v>
      </c>
      <c r="AJ609" s="197" t="n">
        <v>4340.4853515625</v>
      </c>
      <c r="AK609" s="197" t="n">
        <v>4370.69775390625</v>
      </c>
      <c r="AL609" s="197" t="n">
        <v>6680.0</v>
      </c>
      <c r="AM609" s="197" t="n">
        <v>4454.43212890625</v>
      </c>
      <c r="AN609" s="197" t="n">
        <v>0.0</v>
      </c>
      <c r="AO609" s="197" t="n">
        <v>0.0</v>
      </c>
      <c r="AP609" s="197" t="n">
        <v>0.0</v>
      </c>
      <c r="AQ609" s="197" t="n">
        <v>230.6116180419922</v>
      </c>
      <c r="AR609" s="197" t="n">
        <v>882.4072875976562</v>
      </c>
      <c r="AS609" s="197" t="n">
        <v>0.9890975952148438</v>
      </c>
      <c r="AT609" s="197" t="n">
        <v>-2554.361328125</v>
      </c>
      <c r="AU609" s="197" t="n">
        <v>2582.516845703125</v>
      </c>
      <c r="AV609" s="197" t="n">
        <v>20183.53125</v>
      </c>
      <c r="AW609" s="197" t="n">
        <v>1664.10009765625</v>
      </c>
      <c r="AX609" s="197" t="n">
        <v>1.3675156831741333</v>
      </c>
      <c r="AY609" s="197" t="n">
        <v>-2047.45068359375</v>
      </c>
      <c r="AZ609" s="197" t="n">
        <v>0.0</v>
      </c>
      <c r="BA609" s="197" t="n">
        <v>29389.71484375</v>
      </c>
      <c r="BB609" s="197" t="n">
        <v>-869.83349609375</v>
      </c>
      <c r="BC609" s="197" t="n">
        <v>0.0</v>
      </c>
      <c r="BD609" s="197" t="n">
        <v>0.0</v>
      </c>
      <c r="BE609" s="197" t="n">
        <v>0.0</v>
      </c>
      <c r="BF609" s="197" t="n">
        <v>999999.0</v>
      </c>
      <c r="BG609" s="197" t="n">
        <v>999999.0</v>
      </c>
      <c r="BH609" s="197" t="n">
        <v>999999.0</v>
      </c>
      <c r="BI609" s="197" t="n">
        <v>0.0</v>
      </c>
      <c r="BJ609" s="197" t="n">
        <v>999999.0</v>
      </c>
      <c r="BK609" s="197" t="n">
        <v>999999.0</v>
      </c>
      <c r="BL609" s="197" t="n">
        <v>999999.0</v>
      </c>
      <c r="BM609" s="197" t="n">
        <v>0.0</v>
      </c>
      <c r="BN609" s="197" t="n">
        <v>0.0</v>
      </c>
      <c r="BO609" s="197" t="n">
        <v>0.0</v>
      </c>
      <c r="BP609" s="197" t="n">
        <v>0.0</v>
      </c>
      <c r="BQ609" s="197" t="n">
        <v>999999.0</v>
      </c>
      <c r="BR609" s="197" t="n">
        <v>0.0</v>
      </c>
      <c r="BS609" s="197" t="n">
        <v>999999.0</v>
      </c>
      <c r="BT609" s="197" t="n">
        <v>0.0</v>
      </c>
      <c r="BU609" s="197" t="n">
        <v>242.09927368164062</v>
      </c>
      <c r="BV609" s="197" t="n">
        <v>240.6078338623047</v>
      </c>
      <c r="BW609" s="197" t="n">
        <v>450.0</v>
      </c>
      <c r="BX609" s="197" t="n">
        <v>207.20285034179688</v>
      </c>
      <c r="BY609" s="197" t="n">
        <v>200.35385131835938</v>
      </c>
      <c r="BZ609" s="197" t="n">
        <v>450.0</v>
      </c>
      <c r="CA609" s="197" t="n">
        <v>442.6253662109375</v>
      </c>
      <c r="CB609" s="197" t="n">
        <v>373.9989929199219</v>
      </c>
      <c r="CC609" s="197" t="n">
        <v>631.5789184570312</v>
      </c>
      <c r="CD609" s="197" t="n">
        <v>230.13890075683594</v>
      </c>
      <c r="CE609" s="197" t="n">
        <v>225.50717163085938</v>
      </c>
      <c r="CF609" s="197" t="n">
        <v>99000.0</v>
      </c>
      <c r="CG609" s="197" t="n">
        <v>6932.99267578125</v>
      </c>
      <c r="CH609" s="197" t="n">
        <v>2500.0</v>
      </c>
      <c r="CI609" s="197" t="n">
        <v>2000.0</v>
      </c>
      <c r="CJ609" s="197" t="n">
        <v>4500.0</v>
      </c>
      <c r="CK609" s="197" t="n">
        <v>20000.0</v>
      </c>
      <c r="CL609" s="197" t="n">
        <v>20000.0</v>
      </c>
      <c r="CM609" s="197" t="n">
        <v>20000.0</v>
      </c>
      <c r="CN609" s="197" t="n">
        <v>20000.0</v>
      </c>
      <c r="CO609" s="197" t="n">
        <v>20000.0</v>
      </c>
      <c r="CP609" s="197" t="n">
        <v>20000.0</v>
      </c>
      <c r="CQ609" s="197" t="n">
        <v>20000.0</v>
      </c>
      <c r="CR609" s="197" t="n">
        <v>5000.0</v>
      </c>
      <c r="CS609" s="197" t="n">
        <v>26.0</v>
      </c>
      <c r="CT609" s="197" t="n">
        <v>26.0</v>
      </c>
      <c r="CU609" s="197" t="n">
        <v>788.708740234375</v>
      </c>
    </row>
    <row r="610" spans="2:99">
      <c r="B610" s="122" t="s">
        <v>1011</v>
      </c>
      <c r="C610" s="197" t="n">
        <v>4150.0</v>
      </c>
      <c r="D610" s="197" t="n">
        <v>3538.0</v>
      </c>
      <c r="E610" s="197" t="n">
        <v>950.0</v>
      </c>
      <c r="F610" s="122" t="s">
        <v>1011</v>
      </c>
      <c r="G610" s="197" t="n">
        <v>4081.625244140625</v>
      </c>
      <c r="H610" s="197" t="n">
        <v>3016.359130859375</v>
      </c>
      <c r="I610" s="197" t="n">
        <v>804.1822509765625</v>
      </c>
      <c r="J610" s="197" t="n">
        <v>147.15042114257812</v>
      </c>
      <c r="K610" s="197" t="n">
        <v>170.08941650390625</v>
      </c>
      <c r="L610" s="197" t="n">
        <v>4474.9228515625</v>
      </c>
      <c r="M610" s="197" t="n">
        <v>4474.9228515625</v>
      </c>
      <c r="N610" s="197" t="n">
        <v>6680.0</v>
      </c>
      <c r="O610" s="197" t="n">
        <v>6680.0</v>
      </c>
      <c r="P610" s="197" t="n">
        <v>6680.0</v>
      </c>
      <c r="Q610" s="197" t="n">
        <v>21550.953125</v>
      </c>
      <c r="R610" s="197" t="n">
        <v>1606.2041015625</v>
      </c>
      <c r="S610" s="197" t="n">
        <v>0.0</v>
      </c>
      <c r="T610" s="197" t="n">
        <v>0.0</v>
      </c>
      <c r="U610" s="197" t="n">
        <v>-86.9293441772461</v>
      </c>
      <c r="V610" s="197" t="n">
        <v>0.0</v>
      </c>
      <c r="W610" s="197" t="n">
        <v>0.0</v>
      </c>
      <c r="X610" s="197" t="n">
        <v>0.0</v>
      </c>
      <c r="Y610" s="197" t="n">
        <v>0.0</v>
      </c>
      <c r="Z610" s="197" t="n">
        <v>8000.0</v>
      </c>
      <c r="AA610" s="197" t="n">
        <v>0.0</v>
      </c>
      <c r="AB610" s="197" t="n">
        <v>0.0</v>
      </c>
      <c r="AC610" s="197" t="n">
        <v>0.0</v>
      </c>
      <c r="AD610" s="197" t="n">
        <v>0.6499999761581421</v>
      </c>
      <c r="AE610" s="197" t="n">
        <v>15387.5869140625</v>
      </c>
      <c r="AF610" s="197" t="n">
        <v>356.552001953125</v>
      </c>
      <c r="AG610" s="197" t="n">
        <v>8295.5908203125</v>
      </c>
      <c r="AH610" s="197" t="n">
        <v>4755.0625</v>
      </c>
      <c r="AI610" s="197" t="n">
        <v>3250.0</v>
      </c>
      <c r="AJ610" s="197" t="n">
        <v>7855.8515625</v>
      </c>
      <c r="AK610" s="197" t="n">
        <v>7717.31982421875</v>
      </c>
      <c r="AL610" s="197" t="n">
        <v>6680.0</v>
      </c>
      <c r="AM610" s="197" t="n">
        <v>4474.9228515625</v>
      </c>
      <c r="AN610" s="197" t="n">
        <v>0.0</v>
      </c>
      <c r="AO610" s="197" t="n">
        <v>0.0</v>
      </c>
      <c r="AP610" s="197" t="n">
        <v>0.0</v>
      </c>
      <c r="AQ610" s="197" t="n">
        <v>153.98109436035156</v>
      </c>
      <c r="AR610" s="197" t="n">
        <v>1044.450439453125</v>
      </c>
      <c r="AS610" s="197" t="n">
        <v>0.8820561170578003</v>
      </c>
      <c r="AT610" s="197" t="n">
        <v>-5058.576171875</v>
      </c>
      <c r="AU610" s="197" t="n">
        <v>5734.98193359375</v>
      </c>
      <c r="AV610" s="197" t="n">
        <v>14080.1669921875</v>
      </c>
      <c r="AW610" s="197" t="n">
        <v>4816.94482421875</v>
      </c>
      <c r="AX610" s="197" t="n">
        <v>1.2263290882110596</v>
      </c>
      <c r="AY610" s="197" t="n">
        <v>-8083.13037109375</v>
      </c>
      <c r="AZ610" s="197" t="n">
        <v>0.0</v>
      </c>
      <c r="BA610" s="197" t="n">
        <v>18525.60546875</v>
      </c>
      <c r="BB610" s="197" t="n">
        <v>2122.974853515625</v>
      </c>
      <c r="BC610" s="197" t="n">
        <v>0.0</v>
      </c>
      <c r="BD610" s="197" t="n">
        <v>0.0</v>
      </c>
      <c r="BE610" s="197" t="n">
        <v>0.5424388647079468</v>
      </c>
      <c r="BF610" s="197" t="n">
        <v>999998.0</v>
      </c>
      <c r="BG610" s="197" t="n">
        <v>999998.0</v>
      </c>
      <c r="BH610" s="197" t="n">
        <v>7533.216796875</v>
      </c>
      <c r="BI610" s="197" t="n">
        <v>0.0</v>
      </c>
      <c r="BJ610" s="197" t="n">
        <v>999999.0</v>
      </c>
      <c r="BK610" s="197" t="n">
        <v>999999.0</v>
      </c>
      <c r="BL610" s="197" t="n">
        <v>19302.98828125</v>
      </c>
      <c r="BM610" s="197" t="n">
        <v>0.0</v>
      </c>
      <c r="BN610" s="197" t="n">
        <v>0.0</v>
      </c>
      <c r="BO610" s="197" t="n">
        <v>-6887.82958984375</v>
      </c>
      <c r="BP610" s="197" t="n">
        <v>0.0</v>
      </c>
      <c r="BQ610" s="197" t="n">
        <v>999999.0</v>
      </c>
      <c r="BR610" s="197" t="n">
        <v>0.0</v>
      </c>
      <c r="BS610" s="197" t="n">
        <v>999999.0</v>
      </c>
      <c r="BT610" s="197" t="n">
        <v>0.0</v>
      </c>
      <c r="BU610" s="197" t="n">
        <v>184.04815673828125</v>
      </c>
      <c r="BV610" s="197" t="n">
        <v>242.14573669433594</v>
      </c>
      <c r="BW610" s="197" t="n">
        <v>450.0</v>
      </c>
      <c r="BX610" s="197" t="n">
        <v>214.135009765625</v>
      </c>
      <c r="BY610" s="197" t="n">
        <v>207.31787109375</v>
      </c>
      <c r="BZ610" s="197" t="n">
        <v>450.0</v>
      </c>
      <c r="CA610" s="197" t="n">
        <v>272.8251037597656</v>
      </c>
      <c r="CB610" s="197" t="n">
        <v>446.650390625</v>
      </c>
      <c r="CC610" s="197" t="n">
        <v>631.5789184570312</v>
      </c>
      <c r="CD610" s="197" t="n">
        <v>364.8706970214844</v>
      </c>
      <c r="CE610" s="197" t="n">
        <v>229.80067443847656</v>
      </c>
      <c r="CF610" s="197" t="n">
        <v>99000.0</v>
      </c>
      <c r="CG610" s="197" t="n">
        <v>18234.5625</v>
      </c>
      <c r="CH610" s="197" t="n">
        <v>6680.0</v>
      </c>
      <c r="CI610" s="197" t="n">
        <v>4474.9228515625</v>
      </c>
      <c r="CJ610" s="197" t="n">
        <v>11154.9228515625</v>
      </c>
      <c r="CK610" s="197" t="n">
        <v>20000.0</v>
      </c>
      <c r="CL610" s="197" t="n">
        <v>20000.0</v>
      </c>
      <c r="CM610" s="197" t="n">
        <v>20000.0</v>
      </c>
      <c r="CN610" s="197" t="n">
        <v>20000.0</v>
      </c>
      <c r="CO610" s="197" t="n">
        <v>20000.0</v>
      </c>
      <c r="CP610" s="197" t="n">
        <v>20000.0</v>
      </c>
      <c r="CQ610" s="197" t="n">
        <v>20000.0</v>
      </c>
      <c r="CR610" s="197" t="n">
        <v>5000.0</v>
      </c>
      <c r="CS610" s="197" t="n">
        <v>31.0</v>
      </c>
      <c r="CT610" s="197" t="n">
        <v>31.0</v>
      </c>
      <c r="CU610" s="197" t="n">
        <v>535.4013671875</v>
      </c>
    </row>
    <row r="611" spans="2:99">
      <c r="B611" s="122" t="s">
        <v>1012</v>
      </c>
      <c r="C611" s="197" t="n">
        <v>3700.0</v>
      </c>
      <c r="D611" s="197" t="n">
        <v>3538.0</v>
      </c>
      <c r="E611" s="197" t="n">
        <v>800.0</v>
      </c>
      <c r="F611" s="122" t="s">
        <v>1012</v>
      </c>
      <c r="G611" s="197" t="n">
        <v>3700.0</v>
      </c>
      <c r="H611" s="197" t="n">
        <v>2730.524169921875</v>
      </c>
      <c r="I611" s="197" t="n">
        <v>800.0</v>
      </c>
      <c r="J611" s="197" t="n">
        <v>128.5333709716797</v>
      </c>
      <c r="K611" s="197" t="n">
        <v>236.8430633544922</v>
      </c>
      <c r="L611" s="197" t="n">
        <v>4456.8642578125</v>
      </c>
      <c r="M611" s="197" t="n">
        <v>4456.8642578125</v>
      </c>
      <c r="N611" s="197" t="n">
        <v>6680.0</v>
      </c>
      <c r="O611" s="197" t="n">
        <v>4256.962890625</v>
      </c>
      <c r="P611" s="197" t="n">
        <v>6680.0</v>
      </c>
      <c r="Q611" s="197" t="n">
        <v>16288.4228515625</v>
      </c>
      <c r="R611" s="197" t="n">
        <v>1458.438232421875</v>
      </c>
      <c r="S611" s="197" t="n">
        <v>0.0</v>
      </c>
      <c r="T611" s="197" t="n">
        <v>0.0</v>
      </c>
      <c r="U611" s="197" t="n">
        <v>-115.83116912841797</v>
      </c>
      <c r="V611" s="197" t="n">
        <v>0.0</v>
      </c>
      <c r="W611" s="197" t="n">
        <v>0.0</v>
      </c>
      <c r="X611" s="197" t="n">
        <v>0.0</v>
      </c>
      <c r="Y611" s="197" t="n">
        <v>0.0</v>
      </c>
      <c r="Z611" s="197" t="n">
        <v>4000.0</v>
      </c>
      <c r="AA611" s="197" t="n">
        <v>0.0</v>
      </c>
      <c r="AB611" s="197" t="n">
        <v>2423.037109375</v>
      </c>
      <c r="AC611" s="197" t="n">
        <v>0.0</v>
      </c>
      <c r="AD611" s="197" t="n">
        <v>0.6499999761581421</v>
      </c>
      <c r="AE611" s="197" t="n">
        <v>11850.560546875</v>
      </c>
      <c r="AF611" s="197" t="n">
        <v>1718.620361328125</v>
      </c>
      <c r="AG611" s="197" t="n">
        <v>7889.873046875</v>
      </c>
      <c r="AH611" s="197" t="n">
        <v>1648.483642578125</v>
      </c>
      <c r="AI611" s="197" t="n">
        <v>202.06378173828125</v>
      </c>
      <c r="AJ611" s="197" t="n">
        <v>4280.90869140625</v>
      </c>
      <c r="AK611" s="197" t="n">
        <v>4311.03564453125</v>
      </c>
      <c r="AL611" s="197" t="n">
        <v>6680.0</v>
      </c>
      <c r="AM611" s="197" t="n">
        <v>4456.8642578125</v>
      </c>
      <c r="AN611" s="197" t="n">
        <v>0.0</v>
      </c>
      <c r="AO611" s="197" t="n">
        <v>0.0</v>
      </c>
      <c r="AP611" s="197" t="n">
        <v>0.0</v>
      </c>
      <c r="AQ611" s="197" t="n">
        <v>102.5862045288086</v>
      </c>
      <c r="AR611" s="197" t="n">
        <v>1006.9105834960938</v>
      </c>
      <c r="AS611" s="197" t="n">
        <v>0.7946596145629883</v>
      </c>
      <c r="AT611" s="197" t="n">
        <v>-687.1949462890625</v>
      </c>
      <c r="AU611" s="197" t="n">
        <v>864.7664184570312</v>
      </c>
      <c r="AV611" s="197" t="n">
        <v>12367.8359375</v>
      </c>
      <c r="AW611" s="197" t="n">
        <v>2602.394775390625</v>
      </c>
      <c r="AX611" s="197" t="n">
        <v>1.2444802522659302</v>
      </c>
      <c r="AY611" s="197" t="n">
        <v>-3628.489501953125</v>
      </c>
      <c r="AZ611" s="197" t="n">
        <v>0.0</v>
      </c>
      <c r="BA611" s="197" t="n">
        <v>16816.40234375</v>
      </c>
      <c r="BB611" s="197" t="n">
        <v>-412.3321533203125</v>
      </c>
      <c r="BC611" s="197" t="n">
        <v>0.0</v>
      </c>
      <c r="BD611" s="197" t="n">
        <v>0.5307188630104065</v>
      </c>
      <c r="BE611" s="197" t="n">
        <v>0.5721931457519531</v>
      </c>
      <c r="BF611" s="197" t="n">
        <v>999998.0</v>
      </c>
      <c r="BG611" s="197" t="n">
        <v>4023.42724609375</v>
      </c>
      <c r="BH611" s="197" t="n">
        <v>3623.34716796875</v>
      </c>
      <c r="BI611" s="197" t="n">
        <v>0.0</v>
      </c>
      <c r="BJ611" s="197" t="n">
        <v>999999.0</v>
      </c>
      <c r="BK611" s="197" t="n">
        <v>12742.3193359375</v>
      </c>
      <c r="BL611" s="197" t="n">
        <v>13023.59765625</v>
      </c>
      <c r="BM611" s="197" t="n">
        <v>0.0</v>
      </c>
      <c r="BN611" s="197" t="n">
        <v>1126.39306640625</v>
      </c>
      <c r="BO611" s="197" t="n">
        <v>854.0785522460938</v>
      </c>
      <c r="BP611" s="197" t="n">
        <v>0.0</v>
      </c>
      <c r="BQ611" s="197" t="n">
        <v>999999.0</v>
      </c>
      <c r="BR611" s="197" t="n">
        <v>0.0</v>
      </c>
      <c r="BS611" s="197" t="n">
        <v>999999.0</v>
      </c>
      <c r="BT611" s="197" t="n">
        <v>0.0</v>
      </c>
      <c r="BU611" s="197" t="n">
        <v>294.16912841796875</v>
      </c>
      <c r="BV611" s="197" t="n">
        <v>184.18629455566406</v>
      </c>
      <c r="BW611" s="197" t="n">
        <v>1350.0</v>
      </c>
      <c r="BX611" s="197" t="n">
        <v>261.71746826171875</v>
      </c>
      <c r="BY611" s="197" t="n">
        <v>214.28749084472656</v>
      </c>
      <c r="BZ611" s="197" t="n">
        <v>1650.0</v>
      </c>
      <c r="CA611" s="197" t="n">
        <v>210.29086303710938</v>
      </c>
      <c r="CB611" s="197" t="n">
        <v>271.8117980957031</v>
      </c>
      <c r="CC611" s="197" t="n">
        <v>631.5789184570312</v>
      </c>
      <c r="CD611" s="197" t="n">
        <v>1520.6708984375</v>
      </c>
      <c r="CE611" s="197" t="n">
        <v>367.8904113769531</v>
      </c>
      <c r="CF611" s="197" t="n">
        <v>99000.0</v>
      </c>
      <c r="CG611" s="197" t="n">
        <v>14287.3232421875</v>
      </c>
      <c r="CH611" s="197" t="n">
        <v>6680.0</v>
      </c>
      <c r="CI611" s="197" t="n">
        <v>4097.6435546875</v>
      </c>
      <c r="CJ611" s="197" t="n">
        <v>10777.6435546875</v>
      </c>
      <c r="CK611" s="197" t="n">
        <v>20000.0</v>
      </c>
      <c r="CL611" s="197" t="n">
        <v>20000.0</v>
      </c>
      <c r="CM611" s="197" t="n">
        <v>20000.0</v>
      </c>
      <c r="CN611" s="197" t="n">
        <v>20000.0</v>
      </c>
      <c r="CO611" s="197" t="n">
        <v>20000.0</v>
      </c>
      <c r="CP611" s="197" t="n">
        <v>20000.0</v>
      </c>
      <c r="CQ611" s="197" t="n">
        <v>20000.0</v>
      </c>
      <c r="CR611" s="197" t="n">
        <v>5000.0</v>
      </c>
      <c r="CS611" s="197" t="n">
        <v>31.0</v>
      </c>
      <c r="CT611" s="197" t="n">
        <v>31.0</v>
      </c>
      <c r="CU611" s="197" t="n">
        <v>486.1460876464844</v>
      </c>
    </row>
    <row r="612" spans="2:99">
      <c r="B612" s="122" t="s">
        <v>1013</v>
      </c>
      <c r="C612" s="197" t="n">
        <v>3400.0</v>
      </c>
      <c r="D612" s="197" t="n">
        <v>3162.0</v>
      </c>
      <c r="E612" s="197" t="n">
        <v>650.0</v>
      </c>
      <c r="F612" s="122" t="s">
        <v>1013</v>
      </c>
      <c r="G612" s="197" t="n">
        <v>3291.08154296875</v>
      </c>
      <c r="H612" s="197" t="n">
        <v>2226.931640625</v>
      </c>
      <c r="I612" s="197" t="n">
        <v>605.2264404296875</v>
      </c>
      <c r="J612" s="197" t="n">
        <v>186.68853759765625</v>
      </c>
      <c r="K612" s="197" t="n">
        <v>340.21038818359375</v>
      </c>
      <c r="L612" s="197" t="n">
        <v>4347.259765625</v>
      </c>
      <c r="M612" s="197" t="n">
        <v>4347.259765625</v>
      </c>
      <c r="N612" s="197" t="n">
        <v>5597.28955078125</v>
      </c>
      <c r="O612" s="197" t="n">
        <v>5597.28955078125</v>
      </c>
      <c r="P612" s="197" t="n">
        <v>5597.28955078125</v>
      </c>
      <c r="Q612" s="197" t="n">
        <v>29337.751953125</v>
      </c>
      <c r="R612" s="197" t="n">
        <v>1867.448974609375</v>
      </c>
      <c r="S612" s="197" t="n">
        <v>0.0</v>
      </c>
      <c r="T612" s="197" t="n">
        <v>0.0</v>
      </c>
      <c r="U612" s="197" t="n">
        <v>-134.5575408935547</v>
      </c>
      <c r="V612" s="197" t="n">
        <v>0.4268032908439636</v>
      </c>
      <c r="W612" s="197" t="n">
        <v>0.4268032908439636</v>
      </c>
      <c r="X612" s="197" t="n">
        <v>0.0</v>
      </c>
      <c r="Y612" s="197" t="n">
        <v>0.0</v>
      </c>
      <c r="Z612" s="197" t="n">
        <v>19843.75</v>
      </c>
      <c r="AA612" s="197" t="n">
        <v>0.0</v>
      </c>
      <c r="AB612" s="197" t="n">
        <v>0.0</v>
      </c>
      <c r="AC612" s="197" t="n">
        <v>0.0</v>
      </c>
      <c r="AD612" s="197" t="n">
        <v>0.6499999761581421</v>
      </c>
      <c r="AE612" s="197" t="n">
        <v>20544.76953125</v>
      </c>
      <c r="AF612" s="197" t="n">
        <v>7030.9853515625</v>
      </c>
      <c r="AG612" s="197" t="n">
        <v>9770.0849609375</v>
      </c>
      <c r="AH612" s="197" t="n">
        <v>4575.96630859375</v>
      </c>
      <c r="AI612" s="197" t="n">
        <v>3466.666748046875</v>
      </c>
      <c r="AJ612" s="197" t="n">
        <v>9000.0</v>
      </c>
      <c r="AK612" s="197" t="n">
        <v>9075.099609375</v>
      </c>
      <c r="AL612" s="197" t="n">
        <v>6680.0</v>
      </c>
      <c r="AM612" s="197" t="n">
        <v>4347.259765625</v>
      </c>
      <c r="AN612" s="197" t="n">
        <v>0.0</v>
      </c>
      <c r="AO612" s="197" t="n">
        <v>0.0</v>
      </c>
      <c r="AP612" s="197" t="n">
        <v>0.0</v>
      </c>
      <c r="AQ612" s="197" t="n">
        <v>102.5862045288086</v>
      </c>
      <c r="AR612" s="197" t="n">
        <v>940.1569213867188</v>
      </c>
      <c r="AS612" s="197" t="n">
        <v>0.0</v>
      </c>
      <c r="AT612" s="197" t="n">
        <v>999999.0</v>
      </c>
      <c r="AU612" s="197" t="n">
        <v>0.0</v>
      </c>
      <c r="AV612" s="197" t="n">
        <v>999999.0</v>
      </c>
      <c r="AW612" s="197" t="n">
        <v>0.0</v>
      </c>
      <c r="AX612" s="197" t="n">
        <v>0.0</v>
      </c>
      <c r="AY612" s="197" t="n">
        <v>999999.0</v>
      </c>
      <c r="AZ612" s="197" t="n">
        <v>0.0</v>
      </c>
      <c r="BA612" s="197" t="n">
        <v>999999.0</v>
      </c>
      <c r="BB612" s="197" t="n">
        <v>0.0</v>
      </c>
      <c r="BC612" s="197" t="n">
        <v>0.0</v>
      </c>
      <c r="BD612" s="197" t="n">
        <v>0.5532243251800537</v>
      </c>
      <c r="BE612" s="197" t="n">
        <v>0.6336321830749512</v>
      </c>
      <c r="BF612" s="197" t="n">
        <v>999998.0</v>
      </c>
      <c r="BG612" s="197" t="n">
        <v>3291.28369140625</v>
      </c>
      <c r="BH612" s="197" t="n">
        <v>2457.499267578125</v>
      </c>
      <c r="BI612" s="197" t="n">
        <v>0.0</v>
      </c>
      <c r="BJ612" s="197" t="n">
        <v>999999.0</v>
      </c>
      <c r="BK612" s="197" t="n">
        <v>19552.943359375</v>
      </c>
      <c r="BL612" s="197" t="n">
        <v>21082.6953125</v>
      </c>
      <c r="BM612" s="197" t="n">
        <v>0.0</v>
      </c>
      <c r="BN612" s="197" t="n">
        <v>2518.7314453125</v>
      </c>
      <c r="BO612" s="197" t="n">
        <v>2308.4697265625</v>
      </c>
      <c r="BP612" s="197" t="n">
        <v>0.0</v>
      </c>
      <c r="BQ612" s="197" t="n">
        <v>999999.0</v>
      </c>
      <c r="BR612" s="197" t="n">
        <v>0.0</v>
      </c>
      <c r="BS612" s="197" t="n">
        <v>999999.0</v>
      </c>
      <c r="BT612" s="197" t="n">
        <v>0.0</v>
      </c>
      <c r="BU612" s="197" t="n">
        <v>1060.1456298828125</v>
      </c>
      <c r="BV612" s="197" t="n">
        <v>293.3966064453125</v>
      </c>
      <c r="BW612" s="197" t="n">
        <v>99000.0</v>
      </c>
      <c r="BX612" s="197" t="n">
        <v>679.3982543945312</v>
      </c>
      <c r="BY612" s="197" t="n">
        <v>261.979736328125</v>
      </c>
      <c r="BZ612" s="197" t="n">
        <v>99000.0</v>
      </c>
      <c r="CA612" s="197" t="n">
        <v>408.9469909667969</v>
      </c>
      <c r="CB612" s="197" t="n">
        <v>210.25108337402344</v>
      </c>
      <c r="CC612" s="197" t="n">
        <v>964.9122924804688</v>
      </c>
      <c r="CD612" s="197" t="n">
        <v>4214.93798828125</v>
      </c>
      <c r="CE612" s="197" t="n">
        <v>1517.317138671875</v>
      </c>
      <c r="CF612" s="197" t="n">
        <v>99000.0</v>
      </c>
      <c r="CG612" s="197" t="n">
        <v>11516.888671875</v>
      </c>
      <c r="CH612" s="197" t="n">
        <v>6680.0</v>
      </c>
      <c r="CI612" s="197" t="n">
        <v>3014.008544921875</v>
      </c>
      <c r="CJ612" s="197" t="n">
        <v>9694.0087890625</v>
      </c>
      <c r="CK612" s="197" t="n">
        <v>20000.0</v>
      </c>
      <c r="CL612" s="197" t="n">
        <v>20000.0</v>
      </c>
      <c r="CM612" s="197" t="n">
        <v>20000.0</v>
      </c>
      <c r="CN612" s="197" t="n">
        <v>20000.0</v>
      </c>
      <c r="CO612" s="197" t="n">
        <v>20000.0</v>
      </c>
      <c r="CP612" s="197" t="n">
        <v>20000.0</v>
      </c>
      <c r="CQ612" s="197" t="n">
        <v>20000.0</v>
      </c>
      <c r="CR612" s="197" t="n">
        <v>5000.0</v>
      </c>
      <c r="CS612" s="197" t="n">
        <v>0.0</v>
      </c>
      <c r="CT612" s="197" t="n">
        <v>30.0</v>
      </c>
      <c r="CU612" s="197" t="n">
        <v>622.4829711914062</v>
      </c>
    </row>
    <row r="613" spans="2:99">
      <c r="B613" s="122" t="s">
        <v>1014</v>
      </c>
      <c r="C613" s="197" t="n">
        <v>3250.0</v>
      </c>
      <c r="D613" s="197" t="n">
        <v>3163.0</v>
      </c>
      <c r="E613" s="197" t="n">
        <v>720.0</v>
      </c>
      <c r="F613" s="122" t="s">
        <v>1014</v>
      </c>
      <c r="G613" s="197" t="n">
        <v>3230.43115234375</v>
      </c>
      <c r="H613" s="197" t="n">
        <v>2117.479248046875</v>
      </c>
      <c r="I613" s="197" t="n">
        <v>590.4719848632812</v>
      </c>
      <c r="J613" s="197" t="n">
        <v>249.83509826660156</v>
      </c>
      <c r="K613" s="197" t="n">
        <v>391.44195556640625</v>
      </c>
      <c r="L613" s="197" t="n">
        <v>3728.118896484375</v>
      </c>
      <c r="M613" s="197" t="n">
        <v>3728.118896484375</v>
      </c>
      <c r="N613" s="197" t="n">
        <v>3728.118896484375</v>
      </c>
      <c r="O613" s="197" t="n">
        <v>2962.90478515625</v>
      </c>
      <c r="P613" s="197" t="n">
        <v>3407.675537109375</v>
      </c>
      <c r="Q613" s="197" t="n">
        <v>14316.689453125</v>
      </c>
      <c r="R613" s="197" t="n">
        <v>2898.665771484375</v>
      </c>
      <c r="S613" s="197" t="n">
        <v>0.0</v>
      </c>
      <c r="T613" s="197" t="n">
        <v>0.0</v>
      </c>
      <c r="U613" s="197" t="n">
        <v>-127.88089752197266</v>
      </c>
      <c r="V613" s="197" t="n">
        <v>0.0</v>
      </c>
      <c r="W613" s="197" t="n">
        <v>0.0</v>
      </c>
      <c r="X613" s="197" t="n">
        <v>0.0</v>
      </c>
      <c r="Y613" s="197" t="n">
        <v>0.0</v>
      </c>
      <c r="Z613" s="197" t="n">
        <v>8437.5</v>
      </c>
      <c r="AA613" s="197" t="n">
        <v>1.0</v>
      </c>
      <c r="AB613" s="197" t="n">
        <v>444.77056884765625</v>
      </c>
      <c r="AC613" s="197" t="n">
        <v>0.0</v>
      </c>
      <c r="AD613" s="197" t="n">
        <v>0.6499999761581421</v>
      </c>
      <c r="AE613" s="197" t="n">
        <v>11349.8505859375</v>
      </c>
      <c r="AF613" s="197" t="n">
        <v>2649.5322265625</v>
      </c>
      <c r="AG613" s="197" t="n">
        <v>3382.050537109375</v>
      </c>
      <c r="AH613" s="197" t="n">
        <v>973.8740234375</v>
      </c>
      <c r="AI613" s="197" t="n">
        <v>0.0</v>
      </c>
      <c r="AJ613" s="197" t="n">
        <v>2116.601318359375</v>
      </c>
      <c r="AK613" s="197" t="n">
        <v>2077.34912109375</v>
      </c>
      <c r="AL613" s="197" t="n">
        <v>6680.0</v>
      </c>
      <c r="AM613" s="197" t="n">
        <v>4269.77001953125</v>
      </c>
      <c r="AN613" s="197" t="n">
        <v>0.0</v>
      </c>
      <c r="AO613" s="197" t="n">
        <v>0.0</v>
      </c>
      <c r="AP613" s="197" t="n">
        <v>0.0</v>
      </c>
      <c r="AQ613" s="197" t="n">
        <v>161.8333282470703</v>
      </c>
      <c r="AR613" s="197" t="n">
        <v>391.44195556640625</v>
      </c>
      <c r="AS613" s="197" t="n">
        <v>0.0</v>
      </c>
      <c r="AT613" s="197" t="n">
        <v>999999.0</v>
      </c>
      <c r="AU613" s="197" t="n">
        <v>0.0</v>
      </c>
      <c r="AV613" s="197" t="n">
        <v>999999.0</v>
      </c>
      <c r="AW613" s="197" t="n">
        <v>0.0</v>
      </c>
      <c r="AX613" s="197" t="n">
        <v>0.0</v>
      </c>
      <c r="AY613" s="197" t="n">
        <v>999999.0</v>
      </c>
      <c r="AZ613" s="197" t="n">
        <v>0.0</v>
      </c>
      <c r="BA613" s="197" t="n">
        <v>999999.0</v>
      </c>
      <c r="BB613" s="197" t="n">
        <v>0.0</v>
      </c>
      <c r="BC613" s="197" t="n">
        <v>0.0</v>
      </c>
      <c r="BD613" s="197" t="n">
        <v>0.0</v>
      </c>
      <c r="BE613" s="197" t="n">
        <v>0.0</v>
      </c>
      <c r="BF613" s="197" t="n">
        <v>999999.0</v>
      </c>
      <c r="BG613" s="197" t="n">
        <v>999999.0</v>
      </c>
      <c r="BH613" s="197" t="n">
        <v>999999.0</v>
      </c>
      <c r="BI613" s="197" t="n">
        <v>0.0</v>
      </c>
      <c r="BJ613" s="197" t="n">
        <v>999999.0</v>
      </c>
      <c r="BK613" s="197" t="n">
        <v>999999.0</v>
      </c>
      <c r="BL613" s="197" t="n">
        <v>999999.0</v>
      </c>
      <c r="BM613" s="197" t="n">
        <v>0.0</v>
      </c>
      <c r="BN613" s="197" t="n">
        <v>0.0</v>
      </c>
      <c r="BO613" s="197" t="n">
        <v>0.0</v>
      </c>
      <c r="BP613" s="197" t="n">
        <v>0.0</v>
      </c>
      <c r="BQ613" s="197" t="n">
        <v>999999.0</v>
      </c>
      <c r="BR613" s="197" t="n">
        <v>0.0</v>
      </c>
      <c r="BS613" s="197" t="n">
        <v>999999.0</v>
      </c>
      <c r="BT613" s="197" t="n">
        <v>0.0</v>
      </c>
      <c r="BU613" s="197" t="n">
        <v>850.8853149414062</v>
      </c>
      <c r="BV613" s="197" t="n">
        <v>1137.0408935546875</v>
      </c>
      <c r="BW613" s="197" t="n">
        <v>99000.0</v>
      </c>
      <c r="BX613" s="197" t="n">
        <v>300.3226623535156</v>
      </c>
      <c r="BY613" s="197" t="n">
        <v>725.0065307617188</v>
      </c>
      <c r="BZ613" s="197" t="n">
        <v>99000.0</v>
      </c>
      <c r="CA613" s="197" t="n">
        <v>641.609375</v>
      </c>
      <c r="CB613" s="197" t="n">
        <v>435.3307189941406</v>
      </c>
      <c r="CC613" s="197" t="n">
        <v>964.9122924804688</v>
      </c>
      <c r="CD613" s="197" t="n">
        <v>1441.0584716796875</v>
      </c>
      <c r="CE613" s="197" t="n">
        <v>4424.61865234375</v>
      </c>
      <c r="CF613" s="197" t="n">
        <v>19000.0</v>
      </c>
      <c r="CG613" s="197" t="n">
        <v>0.0</v>
      </c>
      <c r="CH613" s="197" t="n">
        <v>3742.84912109375</v>
      </c>
      <c r="CI613" s="197" t="n">
        <v>2332.35498046875</v>
      </c>
      <c r="CJ613" s="197" t="n">
        <v>6075.2041015625</v>
      </c>
      <c r="CK613" s="197" t="n">
        <v>20000.0</v>
      </c>
      <c r="CL613" s="197" t="n">
        <v>20000.0</v>
      </c>
      <c r="CM613" s="197" t="n">
        <v>20000.0</v>
      </c>
      <c r="CN613" s="197" t="n">
        <v>20000.0</v>
      </c>
      <c r="CO613" s="197" t="n">
        <v>20000.0</v>
      </c>
      <c r="CP613" s="197" t="n">
        <v>20000.0</v>
      </c>
      <c r="CQ613" s="197" t="n">
        <v>20000.0</v>
      </c>
      <c r="CR613" s="197" t="n">
        <v>5000.0</v>
      </c>
      <c r="CS613" s="197" t="n">
        <v>19.0</v>
      </c>
      <c r="CT613" s="197" t="n">
        <v>19.0</v>
      </c>
      <c r="CU613" s="197" t="n">
        <v>966.221923828125</v>
      </c>
    </row>
    <row r="614" spans="2:99">
      <c r="B614" s="122" t="s">
        <v>1015</v>
      </c>
      <c r="C614" s="197" t="n">
        <v>3252.0</v>
      </c>
      <c r="D614" s="197" t="n">
        <v>3163.0</v>
      </c>
      <c r="E614" s="197" t="n">
        <v>575.0</v>
      </c>
      <c r="F614" s="122" t="s">
        <v>1015</v>
      </c>
      <c r="G614" s="197" t="n">
        <v>3018.72412109375</v>
      </c>
      <c r="H614" s="197" t="n">
        <v>2062.98388671875</v>
      </c>
      <c r="I614" s="197" t="n">
        <v>529.6810302734375</v>
      </c>
      <c r="J614" s="197" t="n">
        <v>323.6666564941406</v>
      </c>
      <c r="K614" s="197" t="n">
        <v>274.00286865234375</v>
      </c>
      <c r="L614" s="197" t="n">
        <v>2789.276611328125</v>
      </c>
      <c r="M614" s="197" t="n">
        <v>2789.276611328125</v>
      </c>
      <c r="N614" s="197" t="n">
        <v>683.3304443359375</v>
      </c>
      <c r="O614" s="197" t="n">
        <v>23.125133514404297</v>
      </c>
      <c r="P614" s="197" t="n">
        <v>300.0</v>
      </c>
      <c r="Q614" s="197" t="n">
        <v>15774.1005859375</v>
      </c>
      <c r="R614" s="197" t="n">
        <v>1865.3978271484375</v>
      </c>
      <c r="S614" s="197" t="n">
        <v>0.0</v>
      </c>
      <c r="T614" s="197" t="n">
        <v>29.377485275268555</v>
      </c>
      <c r="U614" s="197" t="n">
        <v>-65.3475341796875</v>
      </c>
      <c r="V614" s="197" t="n">
        <v>0.0</v>
      </c>
      <c r="W614" s="197" t="n">
        <v>0.0</v>
      </c>
      <c r="X614" s="197" t="n">
        <v>0.0</v>
      </c>
      <c r="Y614" s="197" t="n">
        <v>0.0</v>
      </c>
      <c r="Z614" s="197" t="n">
        <v>13632.5615234375</v>
      </c>
      <c r="AA614" s="197" t="n">
        <v>0.0</v>
      </c>
      <c r="AB614" s="197" t="n">
        <v>276.8748779296875</v>
      </c>
      <c r="AC614" s="197" t="n">
        <v>0.0</v>
      </c>
      <c r="AD614" s="197" t="n">
        <v>0.6499999761581421</v>
      </c>
      <c r="AE614" s="197" t="n">
        <v>11762.666015625</v>
      </c>
      <c r="AF614" s="197" t="n">
        <v>4431.38232421875</v>
      </c>
      <c r="AG614" s="197" t="n">
        <v>5798.18017578125</v>
      </c>
      <c r="AH614" s="197" t="n">
        <v>1930.401611328125</v>
      </c>
      <c r="AI614" s="197" t="n">
        <v>480.2945861816406</v>
      </c>
      <c r="AJ614" s="197" t="n">
        <v>800.0</v>
      </c>
      <c r="AK614" s="197" t="n">
        <v>798.1404418945312</v>
      </c>
      <c r="AL614" s="197" t="n">
        <v>6680.0</v>
      </c>
      <c r="AM614" s="197" t="n">
        <v>4226.79248046875</v>
      </c>
      <c r="AN614" s="197" t="n">
        <v>0.0</v>
      </c>
      <c r="AO614" s="197" t="n">
        <v>0.0</v>
      </c>
      <c r="AP614" s="197" t="n">
        <v>0.0</v>
      </c>
      <c r="AQ614" s="197" t="n">
        <v>323.6666564941406</v>
      </c>
      <c r="AR614" s="197" t="n">
        <v>442.6734924316406</v>
      </c>
      <c r="AS614" s="197" t="n">
        <v>0.0</v>
      </c>
      <c r="AT614" s="197" t="n">
        <v>999999.0</v>
      </c>
      <c r="AU614" s="197" t="n">
        <v>0.0</v>
      </c>
      <c r="AV614" s="197" t="n">
        <v>999999.0</v>
      </c>
      <c r="AW614" s="197" t="n">
        <v>0.0</v>
      </c>
      <c r="AX614" s="197" t="n">
        <v>0.0</v>
      </c>
      <c r="AY614" s="197" t="n">
        <v>999999.0</v>
      </c>
      <c r="AZ614" s="197" t="n">
        <v>0.0</v>
      </c>
      <c r="BA614" s="197" t="n">
        <v>999999.0</v>
      </c>
      <c r="BB614" s="197" t="n">
        <v>0.0</v>
      </c>
      <c r="BC614" s="197" t="n">
        <v>0.0</v>
      </c>
      <c r="BD614" s="197" t="n">
        <v>0.0</v>
      </c>
      <c r="BE614" s="197" t="n">
        <v>0.4856022894382477</v>
      </c>
      <c r="BF614" s="197" t="n">
        <v>999998.0</v>
      </c>
      <c r="BG614" s="197" t="n">
        <v>999998.0</v>
      </c>
      <c r="BH614" s="197" t="n">
        <v>10806.85546875</v>
      </c>
      <c r="BI614" s="197" t="n">
        <v>0.0</v>
      </c>
      <c r="BJ614" s="197" t="n">
        <v>999999.0</v>
      </c>
      <c r="BK614" s="197" t="n">
        <v>999999.0</v>
      </c>
      <c r="BL614" s="197" t="n">
        <v>18486.529296875</v>
      </c>
      <c r="BM614" s="197" t="n">
        <v>0.0</v>
      </c>
      <c r="BN614" s="197" t="n">
        <v>0.0</v>
      </c>
      <c r="BO614" s="197" t="n">
        <v>-17262.11328125</v>
      </c>
      <c r="BP614" s="197" t="n">
        <v>0.0</v>
      </c>
      <c r="BQ614" s="197" t="n">
        <v>999999.0</v>
      </c>
      <c r="BR614" s="197" t="n">
        <v>0.0</v>
      </c>
      <c r="BS614" s="197" t="n">
        <v>999999.0</v>
      </c>
      <c r="BT614" s="197" t="n">
        <v>0.0</v>
      </c>
      <c r="BU614" s="197" t="n">
        <v>314.76141357421875</v>
      </c>
      <c r="BV614" s="197" t="n">
        <v>843.5341186523438</v>
      </c>
      <c r="BW614" s="197" t="n">
        <v>99000.0</v>
      </c>
      <c r="BX614" s="197" t="n">
        <v>253.6199493408203</v>
      </c>
      <c r="BY614" s="197" t="n">
        <v>290.80450439453125</v>
      </c>
      <c r="BZ614" s="197" t="n">
        <v>99000.0</v>
      </c>
      <c r="CA614" s="197" t="n">
        <v>310.1270446777344</v>
      </c>
      <c r="CB614" s="197" t="n">
        <v>657.913330078125</v>
      </c>
      <c r="CC614" s="197" t="n">
        <v>964.9122924804688</v>
      </c>
      <c r="CD614" s="197" t="n">
        <v>1300.6927490234375</v>
      </c>
      <c r="CE614" s="197" t="n">
        <v>1365.1265869140625</v>
      </c>
      <c r="CF614" s="197" t="n">
        <v>15500.0</v>
      </c>
      <c r="CG614" s="197" t="n">
        <v>0.0</v>
      </c>
      <c r="CH614" s="197" t="n">
        <v>3443.335205078125</v>
      </c>
      <c r="CI614" s="197" t="n">
        <v>2845.675048828125</v>
      </c>
      <c r="CJ614" s="197" t="n">
        <v>6289.01025390625</v>
      </c>
      <c r="CK614" s="197" t="n">
        <v>20000.0</v>
      </c>
      <c r="CL614" s="197" t="n">
        <v>20000.0</v>
      </c>
      <c r="CM614" s="197" t="n">
        <v>20000.0</v>
      </c>
      <c r="CN614" s="197" t="n">
        <v>20000.0</v>
      </c>
      <c r="CO614" s="197" t="n">
        <v>20000.0</v>
      </c>
      <c r="CP614" s="197" t="n">
        <v>20000.0</v>
      </c>
      <c r="CQ614" s="197" t="n">
        <v>20000.0</v>
      </c>
      <c r="CR614" s="197" t="n">
        <v>5000.0</v>
      </c>
      <c r="CS614" s="197" t="n">
        <v>3.0</v>
      </c>
      <c r="CT614" s="197" t="n">
        <v>3.0</v>
      </c>
      <c r="CU614" s="197" t="n">
        <v>621.7992553710938</v>
      </c>
    </row>
    <row r="615" spans="2:99">
      <c r="B615" s="122" t="s">
        <v>1016</v>
      </c>
      <c r="C615" s="197" t="n">
        <v>3365.0</v>
      </c>
      <c r="D615" s="197" t="n">
        <v>3029.0</v>
      </c>
      <c r="E615" s="197" t="n">
        <v>575.0</v>
      </c>
      <c r="F615" s="122" t="s">
        <v>1016</v>
      </c>
      <c r="G615" s="197" t="n">
        <v>3162.89501953125</v>
      </c>
      <c r="H615" s="197" t="n">
        <v>2135.060302734375</v>
      </c>
      <c r="I615" s="197" t="n">
        <v>575.0</v>
      </c>
      <c r="J615" s="197" t="n">
        <v>518.60498046875</v>
      </c>
      <c r="K615" s="197" t="n">
        <v>588.7783203125</v>
      </c>
      <c r="L615" s="197" t="n">
        <v>4214.5283203125</v>
      </c>
      <c r="M615" s="197" t="n">
        <v>4214.5283203125</v>
      </c>
      <c r="N615" s="197" t="n">
        <v>7039.49951171875</v>
      </c>
      <c r="O615" s="197" t="n">
        <v>6346.81103515625</v>
      </c>
      <c r="P615" s="197" t="n">
        <v>7039.49951171875</v>
      </c>
      <c r="Q615" s="197" t="n">
        <v>15906.4384765625</v>
      </c>
      <c r="R615" s="197" t="n">
        <v>1966.67333984375</v>
      </c>
      <c r="S615" s="197" t="n">
        <v>0.0</v>
      </c>
      <c r="T615" s="197" t="n">
        <v>431.1673278808594</v>
      </c>
      <c r="U615" s="197" t="n">
        <v>747.6871337890625</v>
      </c>
      <c r="V615" s="197" t="n">
        <v>3571.447265625</v>
      </c>
      <c r="W615" s="197" t="n">
        <v>2602.938720703125</v>
      </c>
      <c r="X615" s="197" t="n">
        <v>968.5087280273438</v>
      </c>
      <c r="Y615" s="197" t="n">
        <v>0.0</v>
      </c>
      <c r="Z615" s="197" t="n">
        <v>4500.0</v>
      </c>
      <c r="AA615" s="197" t="n">
        <v>1.0</v>
      </c>
      <c r="AB615" s="197" t="n">
        <v>692.6884155273438</v>
      </c>
      <c r="AC615" s="197" t="n">
        <v>0.0</v>
      </c>
      <c r="AD615" s="197" t="n">
        <v>0.6499999761581421</v>
      </c>
      <c r="AE615" s="197" t="n">
        <v>12693.6220703125</v>
      </c>
      <c r="AF615" s="197" t="n">
        <v>1228.0567626953125</v>
      </c>
      <c r="AG615" s="197" t="n">
        <v>0.0</v>
      </c>
      <c r="AH615" s="197" t="n">
        <v>1741.8355712890625</v>
      </c>
      <c r="AI615" s="197" t="n">
        <v>47.12120819091797</v>
      </c>
      <c r="AJ615" s="197" t="n">
        <v>0.0</v>
      </c>
      <c r="AK615" s="197" t="n">
        <v>276.8516540527344</v>
      </c>
      <c r="AL615" s="197" t="n">
        <v>7039.49951171875</v>
      </c>
      <c r="AM615" s="197" t="n">
        <v>4214.5283203125</v>
      </c>
      <c r="AN615" s="197" t="n">
        <v>0.0</v>
      </c>
      <c r="AO615" s="197" t="n">
        <v>0.0</v>
      </c>
      <c r="AP615" s="197" t="n">
        <v>0.0</v>
      </c>
      <c r="AQ615" s="197" t="n">
        <v>485.5</v>
      </c>
      <c r="AR615" s="197" t="n">
        <v>493.9050598144531</v>
      </c>
      <c r="AS615" s="197" t="n">
        <v>0.0</v>
      </c>
      <c r="AT615" s="197" t="n">
        <v>999999.0</v>
      </c>
      <c r="AU615" s="197" t="n">
        <v>0.0</v>
      </c>
      <c r="AV615" s="197" t="n">
        <v>999999.0</v>
      </c>
      <c r="AW615" s="197" t="n">
        <v>0.0</v>
      </c>
      <c r="AX615" s="197" t="n">
        <v>0.0</v>
      </c>
      <c r="AY615" s="197" t="n">
        <v>999999.0</v>
      </c>
      <c r="AZ615" s="197" t="n">
        <v>0.0</v>
      </c>
      <c r="BA615" s="197" t="n">
        <v>999999.0</v>
      </c>
      <c r="BB615" s="197" t="n">
        <v>0.0</v>
      </c>
      <c r="BC615" s="197" t="n">
        <v>0.43920424580574036</v>
      </c>
      <c r="BD615" s="197" t="n">
        <v>0.44340118765830994</v>
      </c>
      <c r="BE615" s="197" t="n">
        <v>0.4492582678794861</v>
      </c>
      <c r="BF615" s="197" t="n">
        <v>10946.4833984375</v>
      </c>
      <c r="BG615" s="197" t="n">
        <v>10924.6025390625</v>
      </c>
      <c r="BH615" s="197" t="n">
        <v>10889.8486328125</v>
      </c>
      <c r="BI615" s="197" t="n">
        <v>0.0</v>
      </c>
      <c r="BJ615" s="197" t="n">
        <v>18121.775390625</v>
      </c>
      <c r="BK615" s="197" t="n">
        <v>18168.4609375</v>
      </c>
      <c r="BL615" s="197" t="n">
        <v>18229.39453125</v>
      </c>
      <c r="BM615" s="197" t="n">
        <v>-7223.22509765625</v>
      </c>
      <c r="BN615" s="197" t="n">
        <v>-7559.3935546875</v>
      </c>
      <c r="BO615" s="197" t="n">
        <v>-7060.5537109375</v>
      </c>
      <c r="BP615" s="197" t="n">
        <v>0.0</v>
      </c>
      <c r="BQ615" s="197" t="n">
        <v>999999.0</v>
      </c>
      <c r="BR615" s="197" t="n">
        <v>0.0</v>
      </c>
      <c r="BS615" s="197" t="n">
        <v>999999.0</v>
      </c>
      <c r="BT615" s="197" t="n">
        <v>0.0</v>
      </c>
      <c r="BU615" s="197" t="n">
        <v>321.7737121582031</v>
      </c>
      <c r="BV615" s="197" t="n">
        <v>316.5776062011719</v>
      </c>
      <c r="BW615" s="197" t="n">
        <v>99000.0</v>
      </c>
      <c r="BX615" s="197" t="n">
        <v>283.58843994140625</v>
      </c>
      <c r="BY615" s="197" t="n">
        <v>256.25738525390625</v>
      </c>
      <c r="BZ615" s="197" t="n">
        <v>99000.0</v>
      </c>
      <c r="CA615" s="197" t="n">
        <v>344.85650634765625</v>
      </c>
      <c r="CB615" s="197" t="n">
        <v>305.4176330566406</v>
      </c>
      <c r="CC615" s="197" t="n">
        <v>964.9122924804688</v>
      </c>
      <c r="CD615" s="197" t="n">
        <v>1468.8314208984375</v>
      </c>
      <c r="CE615" s="197" t="n">
        <v>1347.7205810546875</v>
      </c>
      <c r="CF615" s="197" t="n">
        <v>15500.0</v>
      </c>
      <c r="CG615" s="197" t="n">
        <v>0.0</v>
      </c>
      <c r="CH615" s="197" t="n">
        <v>4500.0</v>
      </c>
      <c r="CI615" s="197" t="n">
        <v>3719.92431640625</v>
      </c>
      <c r="CJ615" s="197" t="n">
        <v>8219.923828125</v>
      </c>
      <c r="CK615" s="197" t="n">
        <v>20000.0</v>
      </c>
      <c r="CL615" s="197" t="n">
        <v>20000.0</v>
      </c>
      <c r="CM615" s="197" t="n">
        <v>20000.0</v>
      </c>
      <c r="CN615" s="197" t="n">
        <v>20000.0</v>
      </c>
      <c r="CO615" s="197" t="n">
        <v>20000.0</v>
      </c>
      <c r="CP615" s="197" t="n">
        <v>20000.0</v>
      </c>
      <c r="CQ615" s="197" t="n">
        <v>20000.0</v>
      </c>
      <c r="CR615" s="197" t="n">
        <v>5000.0</v>
      </c>
      <c r="CS615" s="197" t="n">
        <v>10.0</v>
      </c>
      <c r="CT615" s="197" t="n">
        <v>10.0</v>
      </c>
      <c r="CU615" s="197" t="n">
        <v>655.5578002929688</v>
      </c>
    </row>
    <row r="616" spans="2:99">
      <c r="B616" s="122" t="s">
        <v>1017</v>
      </c>
      <c r="C616" s="197" t="n">
        <v>3714.0</v>
      </c>
      <c r="D616" s="197" t="n">
        <v>3088.0</v>
      </c>
      <c r="E616" s="197" t="n">
        <v>575.0</v>
      </c>
      <c r="F616" s="122" t="s">
        <v>1017</v>
      </c>
      <c r="G616" s="197" t="n">
        <v>3512.49365234375</v>
      </c>
      <c r="H616" s="197" t="n">
        <v>2294.469482421875</v>
      </c>
      <c r="I616" s="197" t="n">
        <v>575.0</v>
      </c>
      <c r="J616" s="197" t="n">
        <v>648.2940063476562</v>
      </c>
      <c r="K616" s="197" t="n">
        <v>691.860595703125</v>
      </c>
      <c r="L616" s="197" t="n">
        <v>3178.46337890625</v>
      </c>
      <c r="M616" s="197" t="n">
        <v>3178.46337890625</v>
      </c>
      <c r="N616" s="197" t="n">
        <v>3178.46337890625</v>
      </c>
      <c r="O616" s="197" t="n">
        <v>3178.46337890625</v>
      </c>
      <c r="P616" s="197" t="n">
        <v>3178.46337890625</v>
      </c>
      <c r="Q616" s="197" t="n">
        <v>15744.837890625</v>
      </c>
      <c r="R616" s="197" t="n">
        <v>1623.7117919921875</v>
      </c>
      <c r="S616" s="197" t="n">
        <v>0.0</v>
      </c>
      <c r="T616" s="197" t="n">
        <v>1.0865823030471802</v>
      </c>
      <c r="U616" s="197" t="n">
        <v>-66.82149505615234</v>
      </c>
      <c r="V616" s="197" t="n">
        <v>5599.53955078125</v>
      </c>
      <c r="W616" s="197" t="n">
        <v>2748.558349609375</v>
      </c>
      <c r="X616" s="197" t="n">
        <v>2850.981201171875</v>
      </c>
      <c r="Y616" s="197" t="n">
        <v>0.0</v>
      </c>
      <c r="Z616" s="197" t="n">
        <v>6000.0</v>
      </c>
      <c r="AA616" s="197" t="n">
        <v>1.0</v>
      </c>
      <c r="AB616" s="197" t="n">
        <v>0.0</v>
      </c>
      <c r="AC616" s="197" t="n">
        <v>0.0</v>
      </c>
      <c r="AD616" s="197" t="n">
        <v>0.6499999761581421</v>
      </c>
      <c r="AE616" s="197" t="n">
        <v>11652.7421875</v>
      </c>
      <c r="AF616" s="197" t="n">
        <v>2013.5184326171875</v>
      </c>
      <c r="AG616" s="197" t="n">
        <v>0.0</v>
      </c>
      <c r="AH616" s="197" t="n">
        <v>2000.12060546875</v>
      </c>
      <c r="AI616" s="197" t="n">
        <v>515.0276489257812</v>
      </c>
      <c r="AJ616" s="197" t="n">
        <v>0.0</v>
      </c>
      <c r="AK616" s="197" t="n">
        <v>16.74370765686035</v>
      </c>
      <c r="AL616" s="197" t="n">
        <v>7221.2373046875</v>
      </c>
      <c r="AM616" s="197" t="n">
        <v>4217.8037109375</v>
      </c>
      <c r="AN616" s="197" t="n">
        <v>0.0</v>
      </c>
      <c r="AO616" s="197" t="n">
        <v>0.0</v>
      </c>
      <c r="AP616" s="197" t="n">
        <v>0.0</v>
      </c>
      <c r="AQ616" s="197" t="n">
        <v>647.3333129882812</v>
      </c>
      <c r="AR616" s="197" t="n">
        <v>172.16766357421875</v>
      </c>
      <c r="AS616" s="197" t="n">
        <v>0.0</v>
      </c>
      <c r="AT616" s="197" t="n">
        <v>999999.0</v>
      </c>
      <c r="AU616" s="197" t="n">
        <v>0.0</v>
      </c>
      <c r="AV616" s="197" t="n">
        <v>999999.0</v>
      </c>
      <c r="AW616" s="197" t="n">
        <v>0.0</v>
      </c>
      <c r="AX616" s="197" t="n">
        <v>0.0</v>
      </c>
      <c r="AY616" s="197" t="n">
        <v>999999.0</v>
      </c>
      <c r="AZ616" s="197" t="n">
        <v>0.0</v>
      </c>
      <c r="BA616" s="197" t="n">
        <v>999999.0</v>
      </c>
      <c r="BB616" s="197" t="n">
        <v>0.0</v>
      </c>
      <c r="BC616" s="197" t="n">
        <v>0.5151965022087097</v>
      </c>
      <c r="BD616" s="197" t="n">
        <v>0.5196419954299927</v>
      </c>
      <c r="BE616" s="197" t="n">
        <v>0.5280625224113464</v>
      </c>
      <c r="BF616" s="197" t="n">
        <v>7879.978515625</v>
      </c>
      <c r="BG616" s="197" t="n">
        <v>7854.4072265625</v>
      </c>
      <c r="BH616" s="197" t="n">
        <v>7784.64599609375</v>
      </c>
      <c r="BI616" s="197" t="n">
        <v>0.0</v>
      </c>
      <c r="BJ616" s="197" t="n">
        <v>16024.349609375</v>
      </c>
      <c r="BK616" s="197" t="n">
        <v>16069.0537109375</v>
      </c>
      <c r="BL616" s="197" t="n">
        <v>16132.40625</v>
      </c>
      <c r="BM616" s="197" t="n">
        <v>-7093.37646484375</v>
      </c>
      <c r="BN616" s="197" t="n">
        <v>-7034.93798828125</v>
      </c>
      <c r="BO616" s="197" t="n">
        <v>-6855.791015625</v>
      </c>
      <c r="BP616" s="197" t="n">
        <v>1.2511106729507446</v>
      </c>
      <c r="BQ616" s="197" t="n">
        <v>4744.18505859375</v>
      </c>
      <c r="BR616" s="197" t="n">
        <v>0.0</v>
      </c>
      <c r="BS616" s="197" t="n">
        <v>999999.0</v>
      </c>
      <c r="BT616" s="197" t="n">
        <v>0.0</v>
      </c>
      <c r="BU616" s="197" t="n">
        <v>542.5684204101562</v>
      </c>
      <c r="BV616" s="197" t="n">
        <v>327.2995300292969</v>
      </c>
      <c r="BW616" s="197" t="n">
        <v>99000.0</v>
      </c>
      <c r="BX616" s="197" t="n">
        <v>356.9356384277344</v>
      </c>
      <c r="BY616" s="197" t="n">
        <v>287.6690673828125</v>
      </c>
      <c r="BZ616" s="197" t="n">
        <v>99000.0</v>
      </c>
      <c r="CA616" s="197" t="n">
        <v>294.8324890136719</v>
      </c>
      <c r="CB616" s="197" t="n">
        <v>346.9037780761719</v>
      </c>
      <c r="CC616" s="197" t="n">
        <v>964.9122924804688</v>
      </c>
      <c r="CD616" s="197" t="n">
        <v>2098.71826171875</v>
      </c>
      <c r="CE616" s="197" t="n">
        <v>1499.8626708984375</v>
      </c>
      <c r="CF616" s="197" t="n">
        <v>12500.0</v>
      </c>
      <c r="CG616" s="197" t="n">
        <v>0.0</v>
      </c>
      <c r="CH616" s="197" t="n">
        <v>300.0</v>
      </c>
      <c r="CI616" s="197" t="n">
        <v>3000.0</v>
      </c>
      <c r="CJ616" s="197" t="n">
        <v>3300.0</v>
      </c>
      <c r="CK616" s="197" t="n">
        <v>20000.0</v>
      </c>
      <c r="CL616" s="197" t="n">
        <v>20000.0</v>
      </c>
      <c r="CM616" s="197" t="n">
        <v>20000.0</v>
      </c>
      <c r="CN616" s="197" t="n">
        <v>20000.0</v>
      </c>
      <c r="CO616" s="197" t="n">
        <v>20000.0</v>
      </c>
      <c r="CP616" s="197" t="n">
        <v>20000.0</v>
      </c>
      <c r="CQ616" s="197" t="n">
        <v>20000.0</v>
      </c>
      <c r="CR616" s="197" t="n">
        <v>5000.0</v>
      </c>
      <c r="CS616" s="197" t="n">
        <v>0.0</v>
      </c>
      <c r="CT616" s="197" t="n">
        <v>0.0</v>
      </c>
      <c r="CU616" s="197" t="n">
        <v>541.2373046875</v>
      </c>
    </row>
    <row r="617" spans="2:99">
      <c r="B617" s="122" t="s">
        <v>1018</v>
      </c>
      <c r="C617" s="197" t="n">
        <v>3979.0</v>
      </c>
      <c r="D617" s="197" t="n">
        <v>3058.0</v>
      </c>
      <c r="E617" s="197" t="n">
        <v>575.0</v>
      </c>
      <c r="F617" s="122" t="s">
        <v>1018</v>
      </c>
      <c r="G617" s="197" t="n">
        <v>3863.453857421875</v>
      </c>
      <c r="H617" s="197" t="n">
        <v>2536.5390625</v>
      </c>
      <c r="I617" s="197" t="n">
        <v>575.0</v>
      </c>
      <c r="J617" s="197" t="n">
        <v>670.9146118164062</v>
      </c>
      <c r="K617" s="197" t="n">
        <v>686.9273681640625</v>
      </c>
      <c r="L617" s="197" t="n">
        <v>1807.5303955078125</v>
      </c>
      <c r="M617" s="197" t="n">
        <v>1807.5303955078125</v>
      </c>
      <c r="N617" s="197" t="n">
        <v>1807.5303955078125</v>
      </c>
      <c r="O617" s="197" t="n">
        <v>1807.5303955078125</v>
      </c>
      <c r="P617" s="197" t="n">
        <v>1807.5303955078125</v>
      </c>
      <c r="Q617" s="197" t="n">
        <v>17591.8203125</v>
      </c>
      <c r="R617" s="197" t="n">
        <v>2252.150390625</v>
      </c>
      <c r="S617" s="197" t="n">
        <v>0.0</v>
      </c>
      <c r="T617" s="197" t="n">
        <v>0.0</v>
      </c>
      <c r="U617" s="197" t="n">
        <v>-5.124912261962891</v>
      </c>
      <c r="V617" s="197" t="n">
        <v>5562.43994140625</v>
      </c>
      <c r="W617" s="197" t="n">
        <v>2837.175048828125</v>
      </c>
      <c r="X617" s="197" t="n">
        <v>2725.264892578125</v>
      </c>
      <c r="Y617" s="197" t="n">
        <v>0.0</v>
      </c>
      <c r="Z617" s="197" t="n">
        <v>11144.8271484375</v>
      </c>
      <c r="AA617" s="197" t="n">
        <v>1.0</v>
      </c>
      <c r="AB617" s="197" t="n">
        <v>0.0</v>
      </c>
      <c r="AC617" s="197" t="n">
        <v>0.0</v>
      </c>
      <c r="AD617" s="197" t="n">
        <v>0.3700000047683716</v>
      </c>
      <c r="AE617" s="197" t="n">
        <v>7692.16015625</v>
      </c>
      <c r="AF617" s="197" t="n">
        <v>1318.80029296875</v>
      </c>
      <c r="AG617" s="197" t="n">
        <v>0.0</v>
      </c>
      <c r="AH617" s="197" t="n">
        <v>3154.40625</v>
      </c>
      <c r="AI617" s="197" t="n">
        <v>1890.9788818359375</v>
      </c>
      <c r="AJ617" s="197" t="n">
        <v>0.0</v>
      </c>
      <c r="AK617" s="197" t="n">
        <v>70.11344909667969</v>
      </c>
      <c r="AL617" s="197" t="n">
        <v>7404.830078125</v>
      </c>
      <c r="AM617" s="197" t="n">
        <v>4228.8125</v>
      </c>
      <c r="AN617" s="197" t="n">
        <v>0.0</v>
      </c>
      <c r="AO617" s="197" t="n">
        <v>0.0</v>
      </c>
      <c r="AP617" s="197" t="n">
        <v>0.0</v>
      </c>
      <c r="AQ617" s="197" t="n">
        <v>809.1666870117188</v>
      </c>
      <c r="AR617" s="197" t="n">
        <v>269.237060546875</v>
      </c>
      <c r="AS617" s="197" t="n">
        <v>0.0</v>
      </c>
      <c r="AT617" s="197" t="n">
        <v>999999.0</v>
      </c>
      <c r="AU617" s="197" t="n">
        <v>0.0</v>
      </c>
      <c r="AV617" s="197" t="n">
        <v>999999.0</v>
      </c>
      <c r="AW617" s="197" t="n">
        <v>0.0</v>
      </c>
      <c r="AX617" s="197" t="n">
        <v>0.0</v>
      </c>
      <c r="AY617" s="197" t="n">
        <v>999999.0</v>
      </c>
      <c r="AZ617" s="197" t="n">
        <v>0.0</v>
      </c>
      <c r="BA617" s="197" t="n">
        <v>999999.0</v>
      </c>
      <c r="BB617" s="197" t="n">
        <v>0.0</v>
      </c>
      <c r="BC617" s="197" t="n">
        <v>0.4964665174484253</v>
      </c>
      <c r="BD617" s="197" t="n">
        <v>0.49797096848487854</v>
      </c>
      <c r="BE617" s="197" t="n">
        <v>0.5007773041725159</v>
      </c>
      <c r="BF617" s="197" t="n">
        <v>10307.7724609375</v>
      </c>
      <c r="BG617" s="197" t="n">
        <v>10299.845703125</v>
      </c>
      <c r="BH617" s="197" t="n">
        <v>10282.455078125</v>
      </c>
      <c r="BI617" s="197" t="n">
        <v>0.0</v>
      </c>
      <c r="BJ617" s="197" t="n">
        <v>19084.11328125</v>
      </c>
      <c r="BK617" s="197" t="n">
        <v>19102.783203125</v>
      </c>
      <c r="BL617" s="197" t="n">
        <v>19135.0</v>
      </c>
      <c r="BM617" s="197" t="n">
        <v>-14358.1796875</v>
      </c>
      <c r="BN617" s="197" t="n">
        <v>-14246.7763671875</v>
      </c>
      <c r="BO617" s="197" t="n">
        <v>-14136.8212890625</v>
      </c>
      <c r="BP617" s="197" t="n">
        <v>1.1970889568328857</v>
      </c>
      <c r="BQ617" s="197" t="n">
        <v>2409.80810546875</v>
      </c>
      <c r="BR617" s="197" t="n">
        <v>0.0</v>
      </c>
      <c r="BS617" s="197" t="n">
        <v>999999.0</v>
      </c>
      <c r="BT617" s="197" t="n">
        <v>0.0</v>
      </c>
      <c r="BU617" s="197" t="n">
        <v>539.22314453125</v>
      </c>
      <c r="BV617" s="197" t="n">
        <v>543.8443603515625</v>
      </c>
      <c r="BW617" s="197" t="n">
        <v>99000.0</v>
      </c>
      <c r="BX617" s="197" t="n">
        <v>385.031982421875</v>
      </c>
      <c r="BY617" s="197" t="n">
        <v>357.2882385253906</v>
      </c>
      <c r="BZ617" s="197" t="n">
        <v>99000.0</v>
      </c>
      <c r="CA617" s="197" t="n">
        <v>335.0448913574219</v>
      </c>
      <c r="CB617" s="197" t="n">
        <v>297.0231018066406</v>
      </c>
      <c r="CC617" s="197" t="n">
        <v>631.5789184570312</v>
      </c>
      <c r="CD617" s="197" t="n">
        <v>2114.436279296875</v>
      </c>
      <c r="CE617" s="197" t="n">
        <v>2094.630126953125</v>
      </c>
      <c r="CF617" s="197" t="n">
        <v>8000.0</v>
      </c>
      <c r="CG617" s="197" t="n">
        <v>0.0</v>
      </c>
      <c r="CH617" s="197" t="n">
        <v>300.0</v>
      </c>
      <c r="CI617" s="197" t="n">
        <v>2500.0</v>
      </c>
      <c r="CJ617" s="197" t="n">
        <v>2800.0</v>
      </c>
      <c r="CK617" s="197" t="n">
        <v>20000.0</v>
      </c>
      <c r="CL617" s="197" t="n">
        <v>20000.0</v>
      </c>
      <c r="CM617" s="197" t="n">
        <v>20000.0</v>
      </c>
      <c r="CN617" s="197" t="n">
        <v>20000.0</v>
      </c>
      <c r="CO617" s="197" t="n">
        <v>20000.0</v>
      </c>
      <c r="CP617" s="197" t="n">
        <v>20000.0</v>
      </c>
      <c r="CQ617" s="197" t="n">
        <v>20000.0</v>
      </c>
      <c r="CR617" s="197" t="n">
        <v>5000.0</v>
      </c>
      <c r="CS617" s="197" t="n">
        <v>0.0</v>
      </c>
      <c r="CT617" s="197" t="n">
        <v>0.0</v>
      </c>
      <c r="CU617" s="197" t="n">
        <v>1126.0751953125</v>
      </c>
    </row>
    <row r="618" spans="2:99">
      <c r="B618" s="122" t="s">
        <v>1019</v>
      </c>
      <c r="C618" s="197" t="n">
        <v>4249.0</v>
      </c>
      <c r="D618" s="197" t="n">
        <v>3163.0</v>
      </c>
      <c r="E618" s="197" t="n">
        <v>660.0</v>
      </c>
      <c r="F618" s="122" t="s">
        <v>1019</v>
      </c>
      <c r="G618" s="197" t="n">
        <v>4249.0</v>
      </c>
      <c r="H618" s="197" t="n">
        <v>2966.5771484375</v>
      </c>
      <c r="I618" s="197" t="n">
        <v>660.0</v>
      </c>
      <c r="J618" s="197" t="n">
        <v>681.2206420898438</v>
      </c>
      <c r="K618" s="197" t="n">
        <v>704.822998046875</v>
      </c>
      <c r="L618" s="197" t="n">
        <v>2343.675537109375</v>
      </c>
      <c r="M618" s="197" t="n">
        <v>2343.675537109375</v>
      </c>
      <c r="N618" s="197" t="n">
        <v>2343.675537109375</v>
      </c>
      <c r="O618" s="197" t="n">
        <v>2343.675537109375</v>
      </c>
      <c r="P618" s="197" t="n">
        <v>2343.675537109375</v>
      </c>
      <c r="Q618" s="197" t="n">
        <v>24426.064453125</v>
      </c>
      <c r="R618" s="197" t="n">
        <v>2280.0</v>
      </c>
      <c r="S618" s="197" t="n">
        <v>0.0</v>
      </c>
      <c r="T618" s="197" t="n">
        <v>0.0</v>
      </c>
      <c r="U618" s="197" t="n">
        <v>-110.90615844726562</v>
      </c>
      <c r="V618" s="197" t="n">
        <v>11002.578125</v>
      </c>
      <c r="W618" s="197" t="n">
        <v>7597.7646484375</v>
      </c>
      <c r="X618" s="197" t="n">
        <v>3404.813720703125</v>
      </c>
      <c r="Y618" s="197" t="n">
        <v>0.0</v>
      </c>
      <c r="Z618" s="197" t="n">
        <v>10625.0</v>
      </c>
      <c r="AA618" s="197" t="n">
        <v>1.0</v>
      </c>
      <c r="AB618" s="197" t="n">
        <v>0.0</v>
      </c>
      <c r="AC618" s="197" t="n">
        <v>0.0</v>
      </c>
      <c r="AD618" s="197" t="n">
        <v>0.3499999940395355</v>
      </c>
      <c r="AE618" s="197" t="n">
        <v>9750.830078125</v>
      </c>
      <c r="AF618" s="197" t="n">
        <v>9374.2353515625</v>
      </c>
      <c r="AG618" s="197" t="n">
        <v>7701.48779296875</v>
      </c>
      <c r="AH618" s="197" t="n">
        <v>4117.6796875</v>
      </c>
      <c r="AI618" s="197" t="n">
        <v>2881.00830078125</v>
      </c>
      <c r="AJ618" s="197" t="n">
        <v>7.7981953620910645</v>
      </c>
      <c r="AK618" s="197" t="n">
        <v>0.0</v>
      </c>
      <c r="AL618" s="197" t="n">
        <v>6974.11083984375</v>
      </c>
      <c r="AM618" s="197" t="n">
        <v>4257.9599609375</v>
      </c>
      <c r="AN618" s="197" t="n">
        <v>0.0</v>
      </c>
      <c r="AO618" s="197" t="n">
        <v>0.0</v>
      </c>
      <c r="AP618" s="197" t="n">
        <v>0.0</v>
      </c>
      <c r="AQ618" s="197" t="n">
        <v>412.140625</v>
      </c>
      <c r="AR618" s="197" t="n">
        <v>334.0918273925781</v>
      </c>
      <c r="AS618" s="197" t="n">
        <v>0.0</v>
      </c>
      <c r="AT618" s="197" t="n">
        <v>999999.0</v>
      </c>
      <c r="AU618" s="197" t="n">
        <v>0.0</v>
      </c>
      <c r="AV618" s="197" t="n">
        <v>999999.0</v>
      </c>
      <c r="AW618" s="197" t="n">
        <v>0.0</v>
      </c>
      <c r="AX618" s="197" t="n">
        <v>0.0</v>
      </c>
      <c r="AY618" s="197" t="n">
        <v>999999.0</v>
      </c>
      <c r="AZ618" s="197" t="n">
        <v>0.0</v>
      </c>
      <c r="BA618" s="197" t="n">
        <v>999999.0</v>
      </c>
      <c r="BB618" s="197" t="n">
        <v>0.0</v>
      </c>
      <c r="BC618" s="197" t="n">
        <v>0.0</v>
      </c>
      <c r="BD618" s="197" t="n">
        <v>0.0</v>
      </c>
      <c r="BE618" s="197" t="n">
        <v>0.0</v>
      </c>
      <c r="BF618" s="197" t="n">
        <v>999999.0</v>
      </c>
      <c r="BG618" s="197" t="n">
        <v>999999.0</v>
      </c>
      <c r="BH618" s="197" t="n">
        <v>999999.0</v>
      </c>
      <c r="BI618" s="197" t="n">
        <v>0.0</v>
      </c>
      <c r="BJ618" s="197" t="n">
        <v>999999.0</v>
      </c>
      <c r="BK618" s="197" t="n">
        <v>999999.0</v>
      </c>
      <c r="BL618" s="197" t="n">
        <v>999999.0</v>
      </c>
      <c r="BM618" s="197" t="n">
        <v>0.0</v>
      </c>
      <c r="BN618" s="197" t="n">
        <v>0.0</v>
      </c>
      <c r="BO618" s="197" t="n">
        <v>0.0</v>
      </c>
      <c r="BP618" s="197" t="n">
        <v>1.1995238065719604</v>
      </c>
      <c r="BQ618" s="197" t="n">
        <v>6150.0712890625</v>
      </c>
      <c r="BR618" s="197" t="n">
        <v>0.0</v>
      </c>
      <c r="BS618" s="197" t="n">
        <v>999999.0</v>
      </c>
      <c r="BT618" s="197" t="n">
        <v>0.0</v>
      </c>
      <c r="BU618" s="197" t="n">
        <v>278.195068359375</v>
      </c>
      <c r="BV618" s="197" t="n">
        <v>542.543212890625</v>
      </c>
      <c r="BW618" s="197" t="n">
        <v>99000.0</v>
      </c>
      <c r="BX618" s="197" t="n">
        <v>242.7568817138672</v>
      </c>
      <c r="BY618" s="197" t="n">
        <v>386.84039306640625</v>
      </c>
      <c r="BZ618" s="197" t="n">
        <v>99000.0</v>
      </c>
      <c r="CA618" s="197" t="n">
        <v>325.9510498046875</v>
      </c>
      <c r="CB618" s="197" t="n">
        <v>335.1673889160156</v>
      </c>
      <c r="CC618" s="197" t="n">
        <v>631.5789184570312</v>
      </c>
      <c r="CD618" s="197" t="n">
        <v>812.4773559570312</v>
      </c>
      <c r="CE618" s="197" t="n">
        <v>2135.1767578125</v>
      </c>
      <c r="CF618" s="197" t="n">
        <v>8000.0</v>
      </c>
      <c r="CG618" s="197" t="n">
        <v>0.0</v>
      </c>
      <c r="CH618" s="197" t="n">
        <v>300.0</v>
      </c>
      <c r="CI618" s="197" t="n">
        <v>800.0</v>
      </c>
      <c r="CJ618" s="197" t="n">
        <v>1100.0</v>
      </c>
      <c r="CK618" s="197" t="n">
        <v>20000.0</v>
      </c>
      <c r="CL618" s="197" t="n">
        <v>20000.0</v>
      </c>
      <c r="CM618" s="197" t="n">
        <v>20000.0</v>
      </c>
      <c r="CN618" s="197" t="n">
        <v>20000.0</v>
      </c>
      <c r="CO618" s="197" t="n">
        <v>20000.0</v>
      </c>
      <c r="CP618" s="197" t="n">
        <v>20000.0</v>
      </c>
      <c r="CQ618" s="197" t="n">
        <v>20000.0</v>
      </c>
      <c r="CR618" s="197" t="n">
        <v>5000.0</v>
      </c>
      <c r="CS618" s="197" t="n">
        <v>0.0</v>
      </c>
      <c r="CT618" s="197" t="n">
        <v>0.0</v>
      </c>
      <c r="CU618" s="197" t="n">
        <v>1140.0</v>
      </c>
    </row>
    <row r="619" spans="2:99">
      <c r="B619" s="122" t="s">
        <v>1020</v>
      </c>
      <c r="C619" s="197" t="n">
        <v>4552.0</v>
      </c>
      <c r="D619" s="197" t="n">
        <v>3463.0</v>
      </c>
      <c r="E619" s="197" t="n">
        <v>800.0</v>
      </c>
      <c r="F619" s="122" t="s">
        <v>1020</v>
      </c>
      <c r="G619" s="197" t="n">
        <v>4552.0</v>
      </c>
      <c r="H619" s="197" t="n">
        <v>3224.936279296875</v>
      </c>
      <c r="I619" s="197" t="n">
        <v>800.0</v>
      </c>
      <c r="J619" s="197" t="n">
        <v>573.9553833007812</v>
      </c>
      <c r="K619" s="197" t="n">
        <v>569.2772216796875</v>
      </c>
      <c r="L619" s="197" t="n">
        <v>859.3331909179688</v>
      </c>
      <c r="M619" s="197" t="n">
        <v>859.3331909179688</v>
      </c>
      <c r="N619" s="197" t="n">
        <v>859.3331909179688</v>
      </c>
      <c r="O619" s="197" t="n">
        <v>859.3331909179688</v>
      </c>
      <c r="P619" s="197" t="n">
        <v>859.3331909179688</v>
      </c>
      <c r="Q619" s="197" t="n">
        <v>13147.9912109375</v>
      </c>
      <c r="R619" s="197" t="n">
        <v>3437.332763671875</v>
      </c>
      <c r="S619" s="197" t="n">
        <v>0.0</v>
      </c>
      <c r="T619" s="197" t="n">
        <v>0.0</v>
      </c>
      <c r="U619" s="197" t="n">
        <v>-56.51523208618164</v>
      </c>
      <c r="V619" s="197" t="n">
        <v>1819.84814453125</v>
      </c>
      <c r="W619" s="197" t="n">
        <v>94.02677154541016</v>
      </c>
      <c r="X619" s="197" t="n">
        <v>1698.3809814453125</v>
      </c>
      <c r="Y619" s="197" t="n">
        <v>27.440332412719727</v>
      </c>
      <c r="Z619" s="197" t="n">
        <v>12312.5</v>
      </c>
      <c r="AA619" s="197" t="n">
        <v>1.0</v>
      </c>
      <c r="AB619" s="197" t="n">
        <v>0.0</v>
      </c>
      <c r="AC619" s="197" t="n">
        <v>0.0</v>
      </c>
      <c r="AD619" s="197" t="n">
        <v>0.3499999940395355</v>
      </c>
      <c r="AE619" s="197" t="n">
        <v>6181.02685546875</v>
      </c>
      <c r="AF619" s="197" t="n">
        <v>2560.71337890625</v>
      </c>
      <c r="AG619" s="197" t="n">
        <v>3317.880615234375</v>
      </c>
      <c r="AH619" s="197" t="n">
        <v>1415.6336669921875</v>
      </c>
      <c r="AI619" s="197" t="n">
        <v>282.2722473144531</v>
      </c>
      <c r="AJ619" s="197" t="n">
        <v>22.498210906982422</v>
      </c>
      <c r="AK619" s="197" t="n">
        <v>0.0</v>
      </c>
      <c r="AL619" s="197" t="n">
        <v>6680.0</v>
      </c>
      <c r="AM619" s="197" t="n">
        <v>4393.267578125</v>
      </c>
      <c r="AN619" s="197" t="n">
        <v>1718.6663818359375</v>
      </c>
      <c r="AO619" s="197" t="n">
        <v>859.3331909179688</v>
      </c>
      <c r="AP619" s="197" t="n">
        <v>859.3331909179688</v>
      </c>
      <c r="AQ619" s="197" t="n">
        <v>396.6644592285156</v>
      </c>
      <c r="AR619" s="197" t="n">
        <v>346.55609130859375</v>
      </c>
      <c r="AS619" s="197" t="n">
        <v>0.882634699344635</v>
      </c>
      <c r="AT619" s="197" t="n">
        <v>1762.9925537109375</v>
      </c>
      <c r="AU619" s="197" t="n">
        <v>0.0</v>
      </c>
      <c r="AV619" s="197" t="n">
        <v>13575.1923828125</v>
      </c>
      <c r="AW619" s="197" t="n">
        <v>944.7479858398438</v>
      </c>
      <c r="AX619" s="197" t="n">
        <v>1.368852972984314</v>
      </c>
      <c r="AY619" s="197" t="n">
        <v>-1542.143798828125</v>
      </c>
      <c r="AZ619" s="197" t="n">
        <v>0.0</v>
      </c>
      <c r="BA619" s="197" t="n">
        <v>16777.060546875</v>
      </c>
      <c r="BB619" s="197" t="n">
        <v>3377.1162109375</v>
      </c>
      <c r="BC619" s="197" t="n">
        <v>0.0</v>
      </c>
      <c r="BD619" s="197" t="n">
        <v>0.0</v>
      </c>
      <c r="BE619" s="197" t="n">
        <v>0.0</v>
      </c>
      <c r="BF619" s="197" t="n">
        <v>999999.0</v>
      </c>
      <c r="BG619" s="197" t="n">
        <v>999999.0</v>
      </c>
      <c r="BH619" s="197" t="n">
        <v>999999.0</v>
      </c>
      <c r="BI619" s="197" t="n">
        <v>0.0</v>
      </c>
      <c r="BJ619" s="197" t="n">
        <v>999999.0</v>
      </c>
      <c r="BK619" s="197" t="n">
        <v>999999.0</v>
      </c>
      <c r="BL619" s="197" t="n">
        <v>999999.0</v>
      </c>
      <c r="BM619" s="197" t="n">
        <v>0.0</v>
      </c>
      <c r="BN619" s="197" t="n">
        <v>0.0</v>
      </c>
      <c r="BO619" s="197" t="n">
        <v>0.0</v>
      </c>
      <c r="BP619" s="197" t="n">
        <v>0.0</v>
      </c>
      <c r="BQ619" s="197" t="n">
        <v>999999.0</v>
      </c>
      <c r="BR619" s="197" t="n">
        <v>0.0</v>
      </c>
      <c r="BS619" s="197" t="n">
        <v>999999.0</v>
      </c>
      <c r="BT619" s="197" t="n">
        <v>0.0</v>
      </c>
      <c r="BU619" s="197" t="n">
        <v>236.7763671875</v>
      </c>
      <c r="BV619" s="197" t="n">
        <v>278.6092224121094</v>
      </c>
      <c r="BW619" s="197" t="n">
        <v>450.0</v>
      </c>
      <c r="BX619" s="197" t="n">
        <v>190.4446563720703</v>
      </c>
      <c r="BY619" s="197" t="n">
        <v>243.07736206054688</v>
      </c>
      <c r="BZ619" s="197" t="n">
        <v>450.0</v>
      </c>
      <c r="CA619" s="197" t="n">
        <v>277.33123779296875</v>
      </c>
      <c r="CB619" s="197" t="n">
        <v>326.6647644042969</v>
      </c>
      <c r="CC619" s="197" t="n">
        <v>631.5789184570312</v>
      </c>
      <c r="CD619" s="197" t="n">
        <v>338.3155212402344</v>
      </c>
      <c r="CE619" s="197" t="n">
        <v>815.4569091796875</v>
      </c>
      <c r="CF619" s="197" t="n">
        <v>11000.0</v>
      </c>
      <c r="CG619" s="197" t="n">
        <v>1695.293701171875</v>
      </c>
      <c r="CH619" s="197" t="n">
        <v>300.0</v>
      </c>
      <c r="CI619" s="197" t="n">
        <v>800.0</v>
      </c>
      <c r="CJ619" s="197" t="n">
        <v>1100.0</v>
      </c>
      <c r="CK619" s="197" t="n">
        <v>20000.0</v>
      </c>
      <c r="CL619" s="197" t="n">
        <v>859.3331909179688</v>
      </c>
      <c r="CM619" s="197" t="n">
        <v>20000.0</v>
      </c>
      <c r="CN619" s="197" t="n">
        <v>20000.0</v>
      </c>
      <c r="CO619" s="197" t="n">
        <v>20000.0</v>
      </c>
      <c r="CP619" s="197" t="n">
        <v>20000.0</v>
      </c>
      <c r="CQ619" s="197" t="n">
        <v>20000.0</v>
      </c>
      <c r="CR619" s="197" t="n">
        <v>5000.0</v>
      </c>
      <c r="CS619" s="197" t="n">
        <v>0.0</v>
      </c>
      <c r="CT619" s="197" t="n">
        <v>0.0</v>
      </c>
      <c r="CU619" s="197" t="n">
        <v>1718.6663818359375</v>
      </c>
    </row>
    <row r="620" spans="2:99">
      <c r="B620" s="122" t="s">
        <v>1021</v>
      </c>
      <c r="C620" s="197" t="n">
        <v>4552.0</v>
      </c>
      <c r="D620" s="197" t="n">
        <v>3538.0</v>
      </c>
      <c r="E620" s="197" t="n">
        <v>975.0</v>
      </c>
      <c r="F620" s="122" t="s">
        <v>1021</v>
      </c>
      <c r="G620" s="197" t="n">
        <v>4472.35107421875</v>
      </c>
      <c r="H620" s="197" t="n">
        <v>3295.746826171875</v>
      </c>
      <c r="I620" s="197" t="n">
        <v>961.2266235351562</v>
      </c>
      <c r="J620" s="197" t="n">
        <v>394.1619873046875</v>
      </c>
      <c r="K620" s="197" t="n">
        <v>379.3221130371094</v>
      </c>
      <c r="L620" s="197" t="n">
        <v>800.0</v>
      </c>
      <c r="M620" s="197" t="n">
        <v>800.0</v>
      </c>
      <c r="N620" s="197" t="n">
        <v>768.6475219726562</v>
      </c>
      <c r="O620" s="197" t="n">
        <v>768.6475219726562</v>
      </c>
      <c r="P620" s="197" t="n">
        <v>768.6475219726562</v>
      </c>
      <c r="Q620" s="197" t="n">
        <v>9468.134765625</v>
      </c>
      <c r="R620" s="197" t="n">
        <v>3137.294921875</v>
      </c>
      <c r="S620" s="197" t="n">
        <v>0.0</v>
      </c>
      <c r="T620" s="197" t="n">
        <v>0.0</v>
      </c>
      <c r="U620" s="197" t="n">
        <v>-107.88873291015625</v>
      </c>
      <c r="V620" s="197" t="n">
        <v>2571.393798828125</v>
      </c>
      <c r="W620" s="197" t="n">
        <v>1286.8165283203125</v>
      </c>
      <c r="X620" s="197" t="n">
        <v>994.1986083984375</v>
      </c>
      <c r="Y620" s="197" t="n">
        <v>2.040801525115967</v>
      </c>
      <c r="Z620" s="197" t="n">
        <v>6000.0</v>
      </c>
      <c r="AA620" s="197" t="n">
        <v>1.0</v>
      </c>
      <c r="AB620" s="197" t="n">
        <v>0.0</v>
      </c>
      <c r="AC620" s="197" t="n">
        <v>0.0</v>
      </c>
      <c r="AD620" s="197" t="n">
        <v>0.3499999940395355</v>
      </c>
      <c r="AE620" s="197" t="n">
        <v>4665.27587890625</v>
      </c>
      <c r="AF620" s="197" t="n">
        <v>0.0</v>
      </c>
      <c r="AG620" s="197" t="n">
        <v>4289.01904296875</v>
      </c>
      <c r="AH620" s="197" t="n">
        <v>1102.65771484375</v>
      </c>
      <c r="AI620" s="197" t="n">
        <v>0.0</v>
      </c>
      <c r="AJ620" s="197" t="n">
        <v>39.55890655517578</v>
      </c>
      <c r="AK620" s="197" t="n">
        <v>0.0</v>
      </c>
      <c r="AL620" s="197" t="n">
        <v>6680.0</v>
      </c>
      <c r="AM620" s="197" t="n">
        <v>4450.89306640625</v>
      </c>
      <c r="AN620" s="197" t="n">
        <v>1600.0</v>
      </c>
      <c r="AO620" s="197" t="n">
        <v>768.6475219726562</v>
      </c>
      <c r="AP620" s="197" t="n">
        <v>800.0</v>
      </c>
      <c r="AQ620" s="197" t="n">
        <v>404.5060729980469</v>
      </c>
      <c r="AR620" s="197" t="n">
        <v>1026.33984375</v>
      </c>
      <c r="AS620" s="197" t="n">
        <v>0.7919747829437256</v>
      </c>
      <c r="AT620" s="197" t="n">
        <v>-1878.408447265625</v>
      </c>
      <c r="AU620" s="197" t="n">
        <v>2371.80322265625</v>
      </c>
      <c r="AV620" s="197" t="n">
        <v>5775.0615234375</v>
      </c>
      <c r="AW620" s="197" t="n">
        <v>3467.15673828125</v>
      </c>
      <c r="AX620" s="197" t="n">
        <v>1.3983782529830933</v>
      </c>
      <c r="AY620" s="197" t="n">
        <v>-8462.8466796875</v>
      </c>
      <c r="AZ620" s="197" t="n">
        <v>0.0</v>
      </c>
      <c r="BA620" s="197" t="n">
        <v>5050.7724609375</v>
      </c>
      <c r="BB620" s="197" t="n">
        <v>6288.337890625</v>
      </c>
      <c r="BC620" s="197" t="n">
        <v>0.0</v>
      </c>
      <c r="BD620" s="197" t="n">
        <v>0.0</v>
      </c>
      <c r="BE620" s="197" t="n">
        <v>0.0</v>
      </c>
      <c r="BF620" s="197" t="n">
        <v>999999.0</v>
      </c>
      <c r="BG620" s="197" t="n">
        <v>999999.0</v>
      </c>
      <c r="BH620" s="197" t="n">
        <v>999999.0</v>
      </c>
      <c r="BI620" s="197" t="n">
        <v>0.0</v>
      </c>
      <c r="BJ620" s="197" t="n">
        <v>999999.0</v>
      </c>
      <c r="BK620" s="197" t="n">
        <v>999999.0</v>
      </c>
      <c r="BL620" s="197" t="n">
        <v>999999.0</v>
      </c>
      <c r="BM620" s="197" t="n">
        <v>0.0</v>
      </c>
      <c r="BN620" s="197" t="n">
        <v>0.0</v>
      </c>
      <c r="BO620" s="197" t="n">
        <v>0.0</v>
      </c>
      <c r="BP620" s="197" t="n">
        <v>0.0</v>
      </c>
      <c r="BQ620" s="197" t="n">
        <v>999999.0</v>
      </c>
      <c r="BR620" s="197" t="n">
        <v>0.0</v>
      </c>
      <c r="BS620" s="197" t="n">
        <v>999999.0</v>
      </c>
      <c r="BT620" s="197" t="n">
        <v>0.0</v>
      </c>
      <c r="BU620" s="197" t="n">
        <v>235.74600219726562</v>
      </c>
      <c r="BV620" s="197" t="n">
        <v>236.32949829101562</v>
      </c>
      <c r="BW620" s="197" t="n">
        <v>450.0</v>
      </c>
      <c r="BX620" s="197" t="n">
        <v>203.54771423339844</v>
      </c>
      <c r="BY620" s="197" t="n">
        <v>189.98223876953125</v>
      </c>
      <c r="BZ620" s="197" t="n">
        <v>450.0</v>
      </c>
      <c r="CA620" s="197" t="n">
        <v>325.3688049316406</v>
      </c>
      <c r="CB620" s="197" t="n">
        <v>277.6795349121094</v>
      </c>
      <c r="CC620" s="197" t="n">
        <v>631.5789184570312</v>
      </c>
      <c r="CD620" s="197" t="n">
        <v>551.8907470703125</v>
      </c>
      <c r="CE620" s="197" t="n">
        <v>328.3553466796875</v>
      </c>
      <c r="CF620" s="197" t="n">
        <v>11000.0</v>
      </c>
      <c r="CG620" s="197" t="n">
        <v>7280.15771484375</v>
      </c>
      <c r="CH620" s="197" t="n">
        <v>1000.0</v>
      </c>
      <c r="CI620" s="197" t="n">
        <v>991.1532592773438</v>
      </c>
      <c r="CJ620" s="197" t="n">
        <v>1991.1531982421875</v>
      </c>
      <c r="CK620" s="197" t="n">
        <v>20000.0</v>
      </c>
      <c r="CL620" s="197" t="n">
        <v>1911.290283203125</v>
      </c>
      <c r="CM620" s="197" t="n">
        <v>20000.0</v>
      </c>
      <c r="CN620" s="197" t="n">
        <v>20000.0</v>
      </c>
      <c r="CO620" s="197" t="n">
        <v>20000.0</v>
      </c>
      <c r="CP620" s="197" t="n">
        <v>20000.0</v>
      </c>
      <c r="CQ620" s="197" t="n">
        <v>20000.0</v>
      </c>
      <c r="CR620" s="197" t="n">
        <v>5000.0</v>
      </c>
      <c r="CS620" s="197" t="n">
        <v>0.0</v>
      </c>
      <c r="CT620" s="197" t="n">
        <v>0.0</v>
      </c>
      <c r="CU620" s="197" t="n">
        <v>1568.6474609375</v>
      </c>
    </row>
    <row r="621" spans="2:99">
      <c r="B621" s="122" t="s">
        <v>1022</v>
      </c>
      <c r="C621" s="197" t="n">
        <v>4500.0</v>
      </c>
      <c r="D621" s="197" t="n">
        <v>3538.0</v>
      </c>
      <c r="E621" s="197" t="n">
        <v>975.0</v>
      </c>
      <c r="F621" s="122" t="s">
        <v>1022</v>
      </c>
      <c r="G621" s="197" t="n">
        <v>4125.11181640625</v>
      </c>
      <c r="H621" s="197" t="n">
        <v>3062.806640625</v>
      </c>
      <c r="I621" s="197" t="n">
        <v>800.2848510742188</v>
      </c>
      <c r="J621" s="197" t="n">
        <v>170.32347106933594</v>
      </c>
      <c r="K621" s="197" t="n">
        <v>156.0242462158203</v>
      </c>
      <c r="L621" s="197" t="n">
        <v>1558.7369384765625</v>
      </c>
      <c r="M621" s="197" t="n">
        <v>1558.7369384765625</v>
      </c>
      <c r="N621" s="197" t="n">
        <v>1558.7369384765625</v>
      </c>
      <c r="O621" s="197" t="n">
        <v>1558.7369384765625</v>
      </c>
      <c r="P621" s="197" t="n">
        <v>1558.7369384765625</v>
      </c>
      <c r="Q621" s="197" t="n">
        <v>12578.3388671875</v>
      </c>
      <c r="R621" s="197" t="n">
        <v>1477.3333740234375</v>
      </c>
      <c r="S621" s="197" t="n">
        <v>0.0</v>
      </c>
      <c r="T621" s="197" t="n">
        <v>0.0</v>
      </c>
      <c r="U621" s="197" t="n">
        <v>-91.51065063476562</v>
      </c>
      <c r="V621" s="197" t="n">
        <v>0.0</v>
      </c>
      <c r="W621" s="197" t="n">
        <v>0.0</v>
      </c>
      <c r="X621" s="197" t="n">
        <v>0.0</v>
      </c>
      <c r="Y621" s="197" t="n">
        <v>0.0</v>
      </c>
      <c r="Z621" s="197" t="n">
        <v>6739.16650390625</v>
      </c>
      <c r="AA621" s="197" t="n">
        <v>0.0</v>
      </c>
      <c r="AB621" s="197" t="n">
        <v>0.0</v>
      </c>
      <c r="AC621" s="197" t="n">
        <v>0.0</v>
      </c>
      <c r="AD621" s="197" t="n">
        <v>0.3499999940395355</v>
      </c>
      <c r="AE621" s="197" t="n">
        <v>5072.869140625</v>
      </c>
      <c r="AF621" s="197" t="n">
        <v>0.0</v>
      </c>
      <c r="AG621" s="197" t="n">
        <v>7134.6767578125</v>
      </c>
      <c r="AH621" s="197" t="n">
        <v>4625.677734375</v>
      </c>
      <c r="AI621" s="197" t="n">
        <v>3180.390869140625</v>
      </c>
      <c r="AJ621" s="197" t="n">
        <v>1912.633056640625</v>
      </c>
      <c r="AK621" s="197" t="n">
        <v>1758.23583984375</v>
      </c>
      <c r="AL621" s="197" t="n">
        <v>6680.0</v>
      </c>
      <c r="AM621" s="197" t="n">
        <v>4462.66455078125</v>
      </c>
      <c r="AN621" s="197" t="n">
        <v>0.0</v>
      </c>
      <c r="AO621" s="197" t="n">
        <v>0.0</v>
      </c>
      <c r="AP621" s="197" t="n">
        <v>0.0</v>
      </c>
      <c r="AQ621" s="197" t="n">
        <v>267.5744323730469</v>
      </c>
      <c r="AR621" s="197" t="n">
        <v>797.6778564453125</v>
      </c>
      <c r="AS621" s="197" t="n">
        <v>0.7298780083656311</v>
      </c>
      <c r="AT621" s="197" t="n">
        <v>-4820.44921875</v>
      </c>
      <c r="AU621" s="197" t="n">
        <v>6604.45849609375</v>
      </c>
      <c r="AV621" s="197" t="n">
        <v>4500.0</v>
      </c>
      <c r="AW621" s="197" t="n">
        <v>5047.4755859375</v>
      </c>
      <c r="AX621" s="197" t="n">
        <v>1.2649859189987183</v>
      </c>
      <c r="AY621" s="197" t="n">
        <v>-11411.4208984375</v>
      </c>
      <c r="AZ621" s="197" t="n">
        <v>0.0</v>
      </c>
      <c r="BA621" s="197" t="n">
        <v>4742.28759765625</v>
      </c>
      <c r="BB621" s="197" t="n">
        <v>5657.21142578125</v>
      </c>
      <c r="BC621" s="197" t="n">
        <v>0.5089235901832581</v>
      </c>
      <c r="BD621" s="197" t="n">
        <v>0.5242146253585815</v>
      </c>
      <c r="BE621" s="197" t="n">
        <v>0.5517574548721313</v>
      </c>
      <c r="BF621" s="197" t="n">
        <v>6512.6162109375</v>
      </c>
      <c r="BG621" s="197" t="n">
        <v>6420.51513671875</v>
      </c>
      <c r="BH621" s="197" t="n">
        <v>6159.5576171875</v>
      </c>
      <c r="BI621" s="197" t="n">
        <v>0.0</v>
      </c>
      <c r="BJ621" s="197" t="n">
        <v>13011.505859375</v>
      </c>
      <c r="BK621" s="197" t="n">
        <v>13114.6689453125</v>
      </c>
      <c r="BL621" s="197" t="n">
        <v>13205.4296875</v>
      </c>
      <c r="BM621" s="197" t="n">
        <v>-12499.4306640625</v>
      </c>
      <c r="BN621" s="197" t="n">
        <v>-12129.142578125</v>
      </c>
      <c r="BO621" s="197" t="n">
        <v>-11341.6533203125</v>
      </c>
      <c r="BP621" s="197" t="n">
        <v>0.0</v>
      </c>
      <c r="BQ621" s="197" t="n">
        <v>999999.0</v>
      </c>
      <c r="BR621" s="197" t="n">
        <v>0.0</v>
      </c>
      <c r="BS621" s="197" t="n">
        <v>999999.0</v>
      </c>
      <c r="BT621" s="197" t="n">
        <v>0.0</v>
      </c>
      <c r="BU621" s="197" t="n">
        <v>266.7767639160156</v>
      </c>
      <c r="BV621" s="197" t="n">
        <v>235.82199096679688</v>
      </c>
      <c r="BW621" s="197" t="n">
        <v>550.0</v>
      </c>
      <c r="BX621" s="197" t="n">
        <v>287.82916259765625</v>
      </c>
      <c r="BY621" s="197" t="n">
        <v>203.59214782714844</v>
      </c>
      <c r="BZ621" s="197" t="n">
        <v>680.0</v>
      </c>
      <c r="CA621" s="197" t="n">
        <v>350.0766296386719</v>
      </c>
      <c r="CB621" s="197" t="n">
        <v>325.7451477050781</v>
      </c>
      <c r="CC621" s="197" t="n">
        <v>631.5789184570312</v>
      </c>
      <c r="CD621" s="197" t="n">
        <v>1654.9134521484375</v>
      </c>
      <c r="CE621" s="197" t="n">
        <v>561.2294921875</v>
      </c>
      <c r="CF621" s="197" t="n">
        <v>99000.0</v>
      </c>
      <c r="CG621" s="197" t="n">
        <v>12578.3388671875</v>
      </c>
      <c r="CH621" s="197" t="n">
        <v>2500.0</v>
      </c>
      <c r="CI621" s="197" t="n">
        <v>2000.0</v>
      </c>
      <c r="CJ621" s="197" t="n">
        <v>4500.0</v>
      </c>
      <c r="CK621" s="197" t="n">
        <v>20000.0</v>
      </c>
      <c r="CL621" s="197" t="n">
        <v>20000.0</v>
      </c>
      <c r="CM621" s="197" t="n">
        <v>20000.0</v>
      </c>
      <c r="CN621" s="197" t="n">
        <v>20000.0</v>
      </c>
      <c r="CO621" s="197" t="n">
        <v>20000.0</v>
      </c>
      <c r="CP621" s="197" t="n">
        <v>20000.0</v>
      </c>
      <c r="CQ621" s="197" t="n">
        <v>20000.0</v>
      </c>
      <c r="CR621" s="197" t="n">
        <v>5000.0</v>
      </c>
      <c r="CS621" s="197" t="n">
        <v>26.0</v>
      </c>
      <c r="CT621" s="197" t="n">
        <v>26.0</v>
      </c>
      <c r="CU621" s="197" t="n">
        <v>738.6666870117188</v>
      </c>
    </row>
    <row r="622" spans="2:99">
      <c r="B622" s="122" t="s">
        <v>1023</v>
      </c>
      <c r="C622" s="197" t="n">
        <v>4150.0</v>
      </c>
      <c r="D622" s="197" t="n">
        <v>3538.0</v>
      </c>
      <c r="E622" s="197" t="n">
        <v>950.0</v>
      </c>
      <c r="F622" s="122" t="s">
        <v>1023</v>
      </c>
      <c r="G622" s="197" t="n">
        <v>3512.305419921875</v>
      </c>
      <c r="H622" s="197" t="n">
        <v>2405.53662109375</v>
      </c>
      <c r="I622" s="197" t="n">
        <v>573.3095703125</v>
      </c>
      <c r="J622" s="197" t="n">
        <v>45.0</v>
      </c>
      <c r="K622" s="197" t="n">
        <v>211.01731872558594</v>
      </c>
      <c r="L622" s="197" t="n">
        <v>3370.869140625</v>
      </c>
      <c r="M622" s="197" t="n">
        <v>3370.869140625</v>
      </c>
      <c r="N622" s="197" t="n">
        <v>6680.0</v>
      </c>
      <c r="O622" s="197" t="n">
        <v>6680.0</v>
      </c>
      <c r="P622" s="197" t="n">
        <v>6680.0</v>
      </c>
      <c r="Q622" s="197" t="n">
        <v>22309.33203125</v>
      </c>
      <c r="R622" s="197" t="n">
        <v>1322.4124755859375</v>
      </c>
      <c r="S622" s="197" t="n">
        <v>0.0</v>
      </c>
      <c r="T622" s="197" t="n">
        <v>0.0</v>
      </c>
      <c r="U622" s="197" t="n">
        <v>-191.58543395996094</v>
      </c>
      <c r="V622" s="197" t="n">
        <v>2713.487548828125</v>
      </c>
      <c r="W622" s="197" t="n">
        <v>0.0</v>
      </c>
      <c r="X622" s="197" t="n">
        <v>0.0</v>
      </c>
      <c r="Y622" s="197" t="n">
        <v>0.0</v>
      </c>
      <c r="Z622" s="197" t="n">
        <v>6500.0</v>
      </c>
      <c r="AA622" s="197" t="n">
        <v>0.0</v>
      </c>
      <c r="AB622" s="197" t="n">
        <v>0.0</v>
      </c>
      <c r="AC622" s="197" t="n">
        <v>0.0</v>
      </c>
      <c r="AD622" s="197" t="n">
        <v>0.6499999761581421</v>
      </c>
      <c r="AE622" s="197" t="n">
        <v>15436.787109375</v>
      </c>
      <c r="AF622" s="197" t="n">
        <v>3517.784423828125</v>
      </c>
      <c r="AG622" s="197" t="n">
        <v>11750.0</v>
      </c>
      <c r="AH622" s="197" t="n">
        <v>4730.14404296875</v>
      </c>
      <c r="AI622" s="197" t="n">
        <v>3250.0</v>
      </c>
      <c r="AJ622" s="197" t="n">
        <v>7891.21337890625</v>
      </c>
      <c r="AK622" s="197" t="n">
        <v>7741.423828125</v>
      </c>
      <c r="AL622" s="197" t="n">
        <v>6680.0</v>
      </c>
      <c r="AM622" s="197" t="n">
        <v>4486.2548828125</v>
      </c>
      <c r="AN622" s="197" t="n">
        <v>0.0</v>
      </c>
      <c r="AO622" s="197" t="n">
        <v>0.0</v>
      </c>
      <c r="AP622" s="197" t="n">
        <v>0.0</v>
      </c>
      <c r="AQ622" s="197" t="n">
        <v>186.69320678710938</v>
      </c>
      <c r="AR622" s="197" t="n">
        <v>1020.9757690429688</v>
      </c>
      <c r="AS622" s="197" t="n">
        <v>0.6516841053962708</v>
      </c>
      <c r="AT622" s="197" t="n">
        <v>-4480.328125</v>
      </c>
      <c r="AU622" s="197" t="n">
        <v>6874.99951171875</v>
      </c>
      <c r="AV622" s="197" t="n">
        <v>10127.240234375</v>
      </c>
      <c r="AW622" s="197" t="n">
        <v>9213.4873046875</v>
      </c>
      <c r="AX622" s="197" t="n">
        <v>1.2816966772079468</v>
      </c>
      <c r="AY622" s="197" t="n">
        <v>-10859.060546875</v>
      </c>
      <c r="AZ622" s="197" t="n">
        <v>0.0</v>
      </c>
      <c r="BA622" s="197" t="n">
        <v>17870.306640625</v>
      </c>
      <c r="BB622" s="197" t="n">
        <v>3229.829345703125</v>
      </c>
      <c r="BC622" s="197" t="n">
        <v>0.0</v>
      </c>
      <c r="BD622" s="197" t="n">
        <v>0.5475590229034424</v>
      </c>
      <c r="BE622" s="197" t="n">
        <v>0.5906425714492798</v>
      </c>
      <c r="BF622" s="197" t="n">
        <v>999998.0</v>
      </c>
      <c r="BG622" s="197" t="n">
        <v>2112.1142578125</v>
      </c>
      <c r="BH622" s="197" t="n">
        <v>1560.8585205078125</v>
      </c>
      <c r="BI622" s="197" t="n">
        <v>0.0</v>
      </c>
      <c r="BJ622" s="197" t="n">
        <v>999999.0</v>
      </c>
      <c r="BK622" s="197" t="n">
        <v>14385.70703125</v>
      </c>
      <c r="BL622" s="197" t="n">
        <v>14800.1748046875</v>
      </c>
      <c r="BM622" s="197" t="n">
        <v>0.0</v>
      </c>
      <c r="BN622" s="197" t="n">
        <v>1414.0181884765625</v>
      </c>
      <c r="BO622" s="197" t="n">
        <v>1289.7646484375</v>
      </c>
      <c r="BP622" s="197" t="n">
        <v>0.0</v>
      </c>
      <c r="BQ622" s="197" t="n">
        <v>999999.0</v>
      </c>
      <c r="BR622" s="197" t="n">
        <v>0.0</v>
      </c>
      <c r="BS622" s="197" t="n">
        <v>999999.0</v>
      </c>
      <c r="BT622" s="197" t="n">
        <v>0.0</v>
      </c>
      <c r="BU622" s="197" t="n">
        <v>453.00909423828125</v>
      </c>
      <c r="BV622" s="197" t="n">
        <v>268.9894104003906</v>
      </c>
      <c r="BW622" s="197" t="n">
        <v>740.0</v>
      </c>
      <c r="BX622" s="197" t="n">
        <v>548.8619384765625</v>
      </c>
      <c r="BY622" s="197" t="n">
        <v>292.8816223144531</v>
      </c>
      <c r="BZ622" s="197" t="n">
        <v>1140.0</v>
      </c>
      <c r="CA622" s="197" t="n">
        <v>279.0442199707031</v>
      </c>
      <c r="CB622" s="197" t="n">
        <v>352.0463562011719</v>
      </c>
      <c r="CC622" s="197" t="n">
        <v>631.5789184570312</v>
      </c>
      <c r="CD622" s="197" t="n">
        <v>3134.626708984375</v>
      </c>
      <c r="CE622" s="197" t="n">
        <v>1700.112060546875</v>
      </c>
      <c r="CF622" s="197" t="n">
        <v>99000.0</v>
      </c>
      <c r="CG622" s="197" t="n">
        <v>22309.33203125</v>
      </c>
      <c r="CH622" s="197" t="n">
        <v>6680.0</v>
      </c>
      <c r="CI622" s="197" t="n">
        <v>4486.2548828125</v>
      </c>
      <c r="CJ622" s="197" t="n">
        <v>11166.2548828125</v>
      </c>
      <c r="CK622" s="197" t="n">
        <v>20000.0</v>
      </c>
      <c r="CL622" s="197" t="n">
        <v>20000.0</v>
      </c>
      <c r="CM622" s="197" t="n">
        <v>20000.0</v>
      </c>
      <c r="CN622" s="197" t="n">
        <v>20000.0</v>
      </c>
      <c r="CO622" s="197" t="n">
        <v>20000.0</v>
      </c>
      <c r="CP622" s="197" t="n">
        <v>20000.0</v>
      </c>
      <c r="CQ622" s="197" t="n">
        <v>20000.0</v>
      </c>
      <c r="CR622" s="197" t="n">
        <v>5000.0</v>
      </c>
      <c r="CS622" s="197" t="n">
        <v>31.0</v>
      </c>
      <c r="CT622" s="197" t="n">
        <v>31.0</v>
      </c>
      <c r="CU622" s="197" t="n">
        <v>661.2062377929688</v>
      </c>
    </row>
    <row r="623" spans="2:99">
      <c r="B623" s="122" t="s">
        <v>1024</v>
      </c>
      <c r="C623" s="197" t="n">
        <v>3700.0</v>
      </c>
      <c r="D623" s="197" t="n">
        <v>3538.0</v>
      </c>
      <c r="E623" s="197" t="n">
        <v>800.0</v>
      </c>
      <c r="F623" s="122" t="s">
        <v>1024</v>
      </c>
      <c r="G623" s="197" t="n">
        <v>3216.873046875</v>
      </c>
      <c r="H623" s="197" t="n">
        <v>1915.2850341796875</v>
      </c>
      <c r="I623" s="197" t="n">
        <v>532.7929077148438</v>
      </c>
      <c r="J623" s="197" t="n">
        <v>45.0</v>
      </c>
      <c r="K623" s="197" t="n">
        <v>301.5750732421875</v>
      </c>
      <c r="L623" s="197" t="n">
        <v>4465.46484375</v>
      </c>
      <c r="M623" s="197" t="n">
        <v>4465.46484375</v>
      </c>
      <c r="N623" s="197" t="n">
        <v>6680.0</v>
      </c>
      <c r="O623" s="197" t="n">
        <v>6680.0</v>
      </c>
      <c r="P623" s="197" t="n">
        <v>6680.0</v>
      </c>
      <c r="Q623" s="197" t="n">
        <v>16761.63671875</v>
      </c>
      <c r="R623" s="197" t="n">
        <v>1360.361083984375</v>
      </c>
      <c r="S623" s="197" t="n">
        <v>0.0</v>
      </c>
      <c r="T623" s="197" t="n">
        <v>0.0</v>
      </c>
      <c r="U623" s="197" t="n">
        <v>-91.88624572753906</v>
      </c>
      <c r="V623" s="197" t="n">
        <v>19.37297821044922</v>
      </c>
      <c r="W623" s="197" t="n">
        <v>0.0</v>
      </c>
      <c r="X623" s="197" t="n">
        <v>0.0</v>
      </c>
      <c r="Y623" s="197" t="n">
        <v>0.0</v>
      </c>
      <c r="Z623" s="197" t="n">
        <v>4000.0</v>
      </c>
      <c r="AA623" s="197" t="n">
        <v>0.0</v>
      </c>
      <c r="AB623" s="197" t="n">
        <v>0.0</v>
      </c>
      <c r="AC623" s="197" t="n">
        <v>0.0</v>
      </c>
      <c r="AD623" s="197" t="n">
        <v>0.6499999761581421</v>
      </c>
      <c r="AE623" s="197" t="n">
        <v>11883.392578125</v>
      </c>
      <c r="AF623" s="197" t="n">
        <v>1354.2095947265625</v>
      </c>
      <c r="AG623" s="197" t="n">
        <v>7814.64111328125</v>
      </c>
      <c r="AH623" s="197" t="n">
        <v>1360.3692626953125</v>
      </c>
      <c r="AI623" s="197" t="n">
        <v>0.0</v>
      </c>
      <c r="AJ623" s="197" t="n">
        <v>6117.24658203125</v>
      </c>
      <c r="AK623" s="197" t="n">
        <v>6097.056640625</v>
      </c>
      <c r="AL623" s="197" t="n">
        <v>6680.0</v>
      </c>
      <c r="AM623" s="197" t="n">
        <v>4465.46484375</v>
      </c>
      <c r="AN623" s="197" t="n">
        <v>0.0</v>
      </c>
      <c r="AO623" s="197" t="n">
        <v>0.0</v>
      </c>
      <c r="AP623" s="197" t="n">
        <v>0.0</v>
      </c>
      <c r="AQ623" s="197" t="n">
        <v>112.44795989990234</v>
      </c>
      <c r="AR623" s="197" t="n">
        <v>965.982666015625</v>
      </c>
      <c r="AS623" s="197" t="n">
        <v>0.8145708441734314</v>
      </c>
      <c r="AT623" s="197" t="n">
        <v>-1499.2174072265625</v>
      </c>
      <c r="AU623" s="197" t="n">
        <v>1840.499755859375</v>
      </c>
      <c r="AV623" s="197" t="n">
        <v>12276.82421875</v>
      </c>
      <c r="AW623" s="197" t="n">
        <v>2792.273193359375</v>
      </c>
      <c r="AX623" s="197" t="n">
        <v>1.2609074115753174</v>
      </c>
      <c r="AY623" s="197" t="n">
        <v>-4440.22900390625</v>
      </c>
      <c r="AZ623" s="197" t="n">
        <v>0.0</v>
      </c>
      <c r="BA623" s="197" t="n">
        <v>16884.267578125</v>
      </c>
      <c r="BB623" s="197" t="n">
        <v>-370.15191650390625</v>
      </c>
      <c r="BC623" s="197" t="n">
        <v>0.0</v>
      </c>
      <c r="BD623" s="197" t="n">
        <v>0.0</v>
      </c>
      <c r="BE623" s="197" t="n">
        <v>0.652866780757904</v>
      </c>
      <c r="BF623" s="197" t="n">
        <v>999998.0</v>
      </c>
      <c r="BG623" s="197" t="n">
        <v>999998.0</v>
      </c>
      <c r="BH623" s="197" t="n">
        <v>4668.08349609375</v>
      </c>
      <c r="BI623" s="197" t="n">
        <v>0.0</v>
      </c>
      <c r="BJ623" s="197" t="n">
        <v>999999.0</v>
      </c>
      <c r="BK623" s="197" t="n">
        <v>999999.0</v>
      </c>
      <c r="BL623" s="197" t="n">
        <v>15709.3828125</v>
      </c>
      <c r="BM623" s="197" t="n">
        <v>0.0</v>
      </c>
      <c r="BN623" s="197" t="n">
        <v>0.0</v>
      </c>
      <c r="BO623" s="197" t="n">
        <v>-2809.404541015625</v>
      </c>
      <c r="BP623" s="197" t="n">
        <v>0.0</v>
      </c>
      <c r="BQ623" s="197" t="n">
        <v>999999.0</v>
      </c>
      <c r="BR623" s="197" t="n">
        <v>0.0</v>
      </c>
      <c r="BS623" s="197" t="n">
        <v>999999.0</v>
      </c>
      <c r="BT623" s="197" t="n">
        <v>0.0</v>
      </c>
      <c r="BU623" s="197" t="n">
        <v>771.818359375</v>
      </c>
      <c r="BV623" s="197" t="n">
        <v>467.98992919921875</v>
      </c>
      <c r="BW623" s="197" t="n">
        <v>1490.0</v>
      </c>
      <c r="BX623" s="197" t="n">
        <v>468.8013610839844</v>
      </c>
      <c r="BY623" s="197" t="n">
        <v>565.4249877929688</v>
      </c>
      <c r="BZ623" s="197" t="n">
        <v>1990.0</v>
      </c>
      <c r="CA623" s="197" t="n">
        <v>318.3115539550781</v>
      </c>
      <c r="CB623" s="197" t="n">
        <v>279.7670593261719</v>
      </c>
      <c r="CC623" s="197" t="n">
        <v>964.9122924804688</v>
      </c>
      <c r="CD623" s="197" t="n">
        <v>2897.119873046875</v>
      </c>
      <c r="CE623" s="197" t="n">
        <v>3207.017822265625</v>
      </c>
      <c r="CF623" s="197" t="n">
        <v>99000.0</v>
      </c>
      <c r="CG623" s="197" t="n">
        <v>15372.7353515625</v>
      </c>
      <c r="CH623" s="197" t="n">
        <v>6680.0</v>
      </c>
      <c r="CI623" s="197" t="n">
        <v>4465.46484375</v>
      </c>
      <c r="CJ623" s="197" t="n">
        <v>11145.46484375</v>
      </c>
      <c r="CK623" s="197" t="n">
        <v>20000.0</v>
      </c>
      <c r="CL623" s="197" t="n">
        <v>20000.0</v>
      </c>
      <c r="CM623" s="197" t="n">
        <v>20000.0</v>
      </c>
      <c r="CN623" s="197" t="n">
        <v>20000.0</v>
      </c>
      <c r="CO623" s="197" t="n">
        <v>20000.0</v>
      </c>
      <c r="CP623" s="197" t="n">
        <v>20000.0</v>
      </c>
      <c r="CQ623" s="197" t="n">
        <v>20000.0</v>
      </c>
      <c r="CR623" s="197" t="n">
        <v>5000.0</v>
      </c>
      <c r="CS623" s="197" t="n">
        <v>31.0</v>
      </c>
      <c r="CT623" s="197" t="n">
        <v>31.0</v>
      </c>
      <c r="CU623" s="197" t="n">
        <v>680.1805419921875</v>
      </c>
    </row>
    <row r="624" spans="2:99">
      <c r="B624" s="122" t="s">
        <v>1025</v>
      </c>
      <c r="C624" s="197" t="n">
        <v>3400.0</v>
      </c>
      <c r="D624" s="197" t="n">
        <v>3338.0</v>
      </c>
      <c r="E624" s="197" t="n">
        <v>650.0</v>
      </c>
      <c r="F624" s="122" t="s">
        <v>1025</v>
      </c>
      <c r="G624" s="197" t="n">
        <v>3186.470458984375</v>
      </c>
      <c r="H624" s="197" t="n">
        <v>1742.8836669921875</v>
      </c>
      <c r="I624" s="197" t="n">
        <v>535.94189453125</v>
      </c>
      <c r="J624" s="197" t="n">
        <v>101.22777557373047</v>
      </c>
      <c r="K624" s="197" t="n">
        <v>411.6715393066406</v>
      </c>
      <c r="L624" s="197" t="n">
        <v>4366.71142578125</v>
      </c>
      <c r="M624" s="197" t="n">
        <v>4366.71142578125</v>
      </c>
      <c r="N624" s="197" t="n">
        <v>6207.1474609375</v>
      </c>
      <c r="O624" s="197" t="n">
        <v>5119.10205078125</v>
      </c>
      <c r="P624" s="197" t="n">
        <v>5384.63134765625</v>
      </c>
      <c r="Q624" s="197" t="n">
        <v>14558.8154296875</v>
      </c>
      <c r="R624" s="197" t="n">
        <v>1608.7486572265625</v>
      </c>
      <c r="S624" s="197" t="n">
        <v>0.0</v>
      </c>
      <c r="T624" s="197" t="n">
        <v>0.0</v>
      </c>
      <c r="U624" s="197" t="n">
        <v>-163.68408203125</v>
      </c>
      <c r="V624" s="197" t="n">
        <v>1108.94482421875</v>
      </c>
      <c r="W624" s="197" t="n">
        <v>0.00859280489385128</v>
      </c>
      <c r="X624" s="197" t="n">
        <v>666.0431518554688</v>
      </c>
      <c r="Y624" s="197" t="n">
        <v>438.81005859375</v>
      </c>
      <c r="Z624" s="197" t="n">
        <v>3000.0</v>
      </c>
      <c r="AA624" s="197" t="n">
        <v>1.0</v>
      </c>
      <c r="AB624" s="197" t="n">
        <v>265.52960205078125</v>
      </c>
      <c r="AC624" s="197" t="n">
        <v>0.0</v>
      </c>
      <c r="AD624" s="197" t="n">
        <v>0.6499999761581421</v>
      </c>
      <c r="AE624" s="197" t="n">
        <v>10573.8583984375</v>
      </c>
      <c r="AF624" s="197" t="n">
        <v>1253.673828125</v>
      </c>
      <c r="AG624" s="197" t="n">
        <v>3017.595947265625</v>
      </c>
      <c r="AH624" s="197" t="n">
        <v>1013.32861328125</v>
      </c>
      <c r="AI624" s="197" t="n">
        <v>0.0</v>
      </c>
      <c r="AJ624" s="197" t="n">
        <v>2430.31396484375</v>
      </c>
      <c r="AK624" s="197" t="n">
        <v>2505.33984375</v>
      </c>
      <c r="AL624" s="197" t="n">
        <v>6680.0</v>
      </c>
      <c r="AM624" s="197" t="n">
        <v>4366.71142578125</v>
      </c>
      <c r="AN624" s="197" t="n">
        <v>0.0</v>
      </c>
      <c r="AO624" s="197" t="n">
        <v>0.0</v>
      </c>
      <c r="AP624" s="197" t="n">
        <v>0.0</v>
      </c>
      <c r="AQ624" s="197" t="n">
        <v>112.44795989990234</v>
      </c>
      <c r="AR624" s="197" t="n">
        <v>770.9246826171875</v>
      </c>
      <c r="AS624" s="197" t="n">
        <v>0.0</v>
      </c>
      <c r="AT624" s="197" t="n">
        <v>999999.0</v>
      </c>
      <c r="AU624" s="197" t="n">
        <v>0.0</v>
      </c>
      <c r="AV624" s="197" t="n">
        <v>999999.0</v>
      </c>
      <c r="AW624" s="197" t="n">
        <v>0.0</v>
      </c>
      <c r="AX624" s="197" t="n">
        <v>0.0</v>
      </c>
      <c r="AY624" s="197" t="n">
        <v>999999.0</v>
      </c>
      <c r="AZ624" s="197" t="n">
        <v>0.0</v>
      </c>
      <c r="BA624" s="197" t="n">
        <v>999999.0</v>
      </c>
      <c r="BB624" s="197" t="n">
        <v>0.0</v>
      </c>
      <c r="BC624" s="197" t="n">
        <v>0.0</v>
      </c>
      <c r="BD624" s="197" t="n">
        <v>0.6016421318054199</v>
      </c>
      <c r="BE624" s="197" t="n">
        <v>0.7273465991020203</v>
      </c>
      <c r="BF624" s="197" t="n">
        <v>999998.0</v>
      </c>
      <c r="BG624" s="197" t="n">
        <v>2995.087158203125</v>
      </c>
      <c r="BH624" s="197" t="n">
        <v>1741.8779296875</v>
      </c>
      <c r="BI624" s="197" t="n">
        <v>0.0</v>
      </c>
      <c r="BJ624" s="197" t="n">
        <v>999999.0</v>
      </c>
      <c r="BK624" s="197" t="n">
        <v>11808.0341796875</v>
      </c>
      <c r="BL624" s="197" t="n">
        <v>12396.1640625</v>
      </c>
      <c r="BM624" s="197" t="n">
        <v>0.0</v>
      </c>
      <c r="BN624" s="197" t="n">
        <v>2132.448974609375</v>
      </c>
      <c r="BO624" s="197" t="n">
        <v>1678.3792724609375</v>
      </c>
      <c r="BP624" s="197" t="n">
        <v>0.0</v>
      </c>
      <c r="BQ624" s="197" t="n">
        <v>999999.0</v>
      </c>
      <c r="BR624" s="197" t="n">
        <v>0.0</v>
      </c>
      <c r="BS624" s="197" t="n">
        <v>999999.0</v>
      </c>
      <c r="BT624" s="197" t="n">
        <v>0.0</v>
      </c>
      <c r="BU624" s="197" t="n">
        <v>1270.280517578125</v>
      </c>
      <c r="BV624" s="197" t="n">
        <v>732.9771728515625</v>
      </c>
      <c r="BW624" s="197" t="n">
        <v>99000.0</v>
      </c>
      <c r="BX624" s="197" t="n">
        <v>798.839599609375</v>
      </c>
      <c r="BY624" s="197" t="n">
        <v>449.5747985839844</v>
      </c>
      <c r="BZ624" s="197" t="n">
        <v>99000.0</v>
      </c>
      <c r="CA624" s="197" t="n">
        <v>431.8656921386719</v>
      </c>
      <c r="CB624" s="197" t="n">
        <v>313.5865783691406</v>
      </c>
      <c r="CC624" s="197" t="n">
        <v>964.9122924804688</v>
      </c>
      <c r="CD624" s="197" t="n">
        <v>4482.0654296875</v>
      </c>
      <c r="CE624" s="197" t="n">
        <v>2764.3251953125</v>
      </c>
      <c r="CF624" s="197" t="n">
        <v>99000.0</v>
      </c>
      <c r="CG624" s="197" t="n">
        <v>13293.4072265625</v>
      </c>
      <c r="CH624" s="197" t="n">
        <v>6680.0</v>
      </c>
      <c r="CI624" s="197" t="n">
        <v>4366.71142578125</v>
      </c>
      <c r="CJ624" s="197" t="n">
        <v>11046.7109375</v>
      </c>
      <c r="CK624" s="197" t="n">
        <v>20000.0</v>
      </c>
      <c r="CL624" s="197" t="n">
        <v>20000.0</v>
      </c>
      <c r="CM624" s="197" t="n">
        <v>20000.0</v>
      </c>
      <c r="CN624" s="197" t="n">
        <v>20000.0</v>
      </c>
      <c r="CO624" s="197" t="n">
        <v>20000.0</v>
      </c>
      <c r="CP624" s="197" t="n">
        <v>20000.0</v>
      </c>
      <c r="CQ624" s="197" t="n">
        <v>20000.0</v>
      </c>
      <c r="CR624" s="197" t="n">
        <v>5000.0</v>
      </c>
      <c r="CS624" s="197" t="n">
        <v>30.0</v>
      </c>
      <c r="CT624" s="197" t="n">
        <v>30.0</v>
      </c>
      <c r="CU624" s="197" t="n">
        <v>804.3743286132812</v>
      </c>
    </row>
    <row r="625" spans="2:99">
      <c r="B625" s="122" t="s">
        <v>1026</v>
      </c>
      <c r="C625" s="197" t="n">
        <v>3250.0</v>
      </c>
      <c r="D625" s="197" t="n">
        <v>3163.0</v>
      </c>
      <c r="E625" s="197" t="n">
        <v>720.0</v>
      </c>
      <c r="F625" s="122" t="s">
        <v>1026</v>
      </c>
      <c r="G625" s="197" t="n">
        <v>3207.706298828125</v>
      </c>
      <c r="H625" s="197" t="n">
        <v>1625.7835693359375</v>
      </c>
      <c r="I625" s="197" t="n">
        <v>508.0053405761719</v>
      </c>
      <c r="J625" s="197" t="n">
        <v>195.54611206054688</v>
      </c>
      <c r="K625" s="197" t="n">
        <v>546.2890014648438</v>
      </c>
      <c r="L625" s="197" t="n">
        <v>4278.59326171875</v>
      </c>
      <c r="M625" s="197" t="n">
        <v>4278.59326171875</v>
      </c>
      <c r="N625" s="197" t="n">
        <v>4486.873046875</v>
      </c>
      <c r="O625" s="197" t="n">
        <v>4486.873046875</v>
      </c>
      <c r="P625" s="197" t="n">
        <v>4486.873046875</v>
      </c>
      <c r="Q625" s="197" t="n">
        <v>11105.0615234375</v>
      </c>
      <c r="R625" s="197" t="n">
        <v>2123.139892578125</v>
      </c>
      <c r="S625" s="197" t="n">
        <v>0.0</v>
      </c>
      <c r="T625" s="197" t="n">
        <v>0.0</v>
      </c>
      <c r="U625" s="197" t="n">
        <v>113.77336883544922</v>
      </c>
      <c r="V625" s="197" t="n">
        <v>0.0</v>
      </c>
      <c r="W625" s="197" t="n">
        <v>0.0</v>
      </c>
      <c r="X625" s="197" t="n">
        <v>0.0</v>
      </c>
      <c r="Y625" s="197" t="n">
        <v>0.0</v>
      </c>
      <c r="Z625" s="197" t="n">
        <v>4000.0</v>
      </c>
      <c r="AA625" s="197" t="n">
        <v>1.0</v>
      </c>
      <c r="AB625" s="197" t="n">
        <v>0.0</v>
      </c>
      <c r="AC625" s="197" t="n">
        <v>0.0</v>
      </c>
      <c r="AD625" s="197" t="n">
        <v>0.6499999761581421</v>
      </c>
      <c r="AE625" s="197" t="n">
        <v>8798.23046875</v>
      </c>
      <c r="AF625" s="197" t="n">
        <v>418.6620178222656</v>
      </c>
      <c r="AG625" s="197" t="n">
        <v>1221.6505126953125</v>
      </c>
      <c r="AH625" s="197" t="n">
        <v>913.7431640625</v>
      </c>
      <c r="AI625" s="197" t="n">
        <v>0.0</v>
      </c>
      <c r="AJ625" s="197" t="n">
        <v>0.0</v>
      </c>
      <c r="AK625" s="197" t="n">
        <v>45.2615966796875</v>
      </c>
      <c r="AL625" s="197" t="n">
        <v>6680.0</v>
      </c>
      <c r="AM625" s="197" t="n">
        <v>4278.59326171875</v>
      </c>
      <c r="AN625" s="197" t="n">
        <v>0.0</v>
      </c>
      <c r="AO625" s="197" t="n">
        <v>0.0</v>
      </c>
      <c r="AP625" s="197" t="n">
        <v>0.0</v>
      </c>
      <c r="AQ625" s="197" t="n">
        <v>161.8333282470703</v>
      </c>
      <c r="AR625" s="197" t="n">
        <v>436.0175476074219</v>
      </c>
      <c r="AS625" s="197" t="n">
        <v>0.0</v>
      </c>
      <c r="AT625" s="197" t="n">
        <v>999999.0</v>
      </c>
      <c r="AU625" s="197" t="n">
        <v>0.0</v>
      </c>
      <c r="AV625" s="197" t="n">
        <v>999999.0</v>
      </c>
      <c r="AW625" s="197" t="n">
        <v>0.0</v>
      </c>
      <c r="AX625" s="197" t="n">
        <v>0.0</v>
      </c>
      <c r="AY625" s="197" t="n">
        <v>999999.0</v>
      </c>
      <c r="AZ625" s="197" t="n">
        <v>0.0</v>
      </c>
      <c r="BA625" s="197" t="n">
        <v>999999.0</v>
      </c>
      <c r="BB625" s="197" t="n">
        <v>0.0</v>
      </c>
      <c r="BC625" s="197" t="n">
        <v>0.0</v>
      </c>
      <c r="BD625" s="197" t="n">
        <v>0.5637642741203308</v>
      </c>
      <c r="BE625" s="197" t="n">
        <v>0.7170531749725342</v>
      </c>
      <c r="BF625" s="197" t="n">
        <v>999998.0</v>
      </c>
      <c r="BG625" s="197" t="n">
        <v>2935.374755859375</v>
      </c>
      <c r="BH625" s="197" t="n">
        <v>1292.654541015625</v>
      </c>
      <c r="BI625" s="197" t="n">
        <v>0.0</v>
      </c>
      <c r="BJ625" s="197" t="n">
        <v>999999.0</v>
      </c>
      <c r="BK625" s="197" t="n">
        <v>9284.7080078125</v>
      </c>
      <c r="BL625" s="197" t="n">
        <v>9368.38671875</v>
      </c>
      <c r="BM625" s="197" t="n">
        <v>0.0</v>
      </c>
      <c r="BN625" s="197" t="n">
        <v>3215.943603515625</v>
      </c>
      <c r="BO625" s="197" t="n">
        <v>3296.138671875</v>
      </c>
      <c r="BP625" s="197" t="n">
        <v>1.141745924949646</v>
      </c>
      <c r="BQ625" s="197" t="n">
        <v>6194.2265625</v>
      </c>
      <c r="BR625" s="197" t="n">
        <v>0.0</v>
      </c>
      <c r="BS625" s="197" t="n">
        <v>999999.0</v>
      </c>
      <c r="BT625" s="197" t="n">
        <v>0.0</v>
      </c>
      <c r="BU625" s="197" t="n">
        <v>2151.28076171875</v>
      </c>
      <c r="BV625" s="197" t="n">
        <v>1257.3634033203125</v>
      </c>
      <c r="BW625" s="197" t="n">
        <v>99000.0</v>
      </c>
      <c r="BX625" s="197" t="n">
        <v>1530.1319580078125</v>
      </c>
      <c r="BY625" s="197" t="n">
        <v>796.9134521484375</v>
      </c>
      <c r="BZ625" s="197" t="n">
        <v>99000.0</v>
      </c>
      <c r="CA625" s="197" t="n">
        <v>756.4697875976562</v>
      </c>
      <c r="CB625" s="197" t="n">
        <v>424.422119140625</v>
      </c>
      <c r="CC625" s="197" t="n">
        <v>964.9122924804688</v>
      </c>
      <c r="CD625" s="197" t="n">
        <v>6685.85498046875</v>
      </c>
      <c r="CE625" s="197" t="n">
        <v>4474.3896484375</v>
      </c>
      <c r="CF625" s="197" t="n">
        <v>19000.0</v>
      </c>
      <c r="CG625" s="197" t="n">
        <v>7495.35302734375</v>
      </c>
      <c r="CH625" s="197" t="n">
        <v>3004.427734375</v>
      </c>
      <c r="CI625" s="197" t="n">
        <v>3775.606201171875</v>
      </c>
      <c r="CJ625" s="197" t="n">
        <v>6780.0341796875</v>
      </c>
      <c r="CK625" s="197" t="n">
        <v>20000.0</v>
      </c>
      <c r="CL625" s="197" t="n">
        <v>20000.0</v>
      </c>
      <c r="CM625" s="197" t="n">
        <v>20000.0</v>
      </c>
      <c r="CN625" s="197" t="n">
        <v>20000.0</v>
      </c>
      <c r="CO625" s="197" t="n">
        <v>20000.0</v>
      </c>
      <c r="CP625" s="197" t="n">
        <v>20000.0</v>
      </c>
      <c r="CQ625" s="197" t="n">
        <v>20000.0</v>
      </c>
      <c r="CR625" s="197" t="n">
        <v>5000.0</v>
      </c>
      <c r="CS625" s="197" t="n">
        <v>31.0</v>
      </c>
      <c r="CT625" s="197" t="n">
        <v>31.0</v>
      </c>
      <c r="CU625" s="197" t="n">
        <v>1061.5699462890625</v>
      </c>
    </row>
    <row r="626" spans="2:99">
      <c r="B626" s="122" t="s">
        <v>1027</v>
      </c>
      <c r="C626" s="197" t="n">
        <v>3252.0</v>
      </c>
      <c r="D626" s="197" t="n">
        <v>3053.0</v>
      </c>
      <c r="E626" s="197" t="n">
        <v>575.0</v>
      </c>
      <c r="F626" s="122" t="s">
        <v>1027</v>
      </c>
      <c r="G626" s="197" t="n">
        <v>3252.0</v>
      </c>
      <c r="H626" s="197" t="n">
        <v>1704.7205810546875</v>
      </c>
      <c r="I626" s="197" t="n">
        <v>507.5063171386719</v>
      </c>
      <c r="J626" s="197" t="n">
        <v>353.07061767578125</v>
      </c>
      <c r="K626" s="197" t="n">
        <v>824.7118530273438</v>
      </c>
      <c r="L626" s="197" t="n">
        <v>4229.5751953125</v>
      </c>
      <c r="M626" s="197" t="n">
        <v>4229.5751953125</v>
      </c>
      <c r="N626" s="197" t="n">
        <v>6680.0</v>
      </c>
      <c r="O626" s="197" t="n">
        <v>6680.0</v>
      </c>
      <c r="P626" s="197" t="n">
        <v>6680.0</v>
      </c>
      <c r="Q626" s="197" t="n">
        <v>20055.486328125</v>
      </c>
      <c r="R626" s="197" t="n">
        <v>2002.0972900390625</v>
      </c>
      <c r="S626" s="197" t="n">
        <v>0.0</v>
      </c>
      <c r="T626" s="197" t="n">
        <v>0.0</v>
      </c>
      <c r="U626" s="197" t="n">
        <v>1406.303955078125</v>
      </c>
      <c r="V626" s="197" t="n">
        <v>9304.8330078125</v>
      </c>
      <c r="W626" s="197" t="n">
        <v>5740.88720703125</v>
      </c>
      <c r="X626" s="197" t="n">
        <v>599.7230224609375</v>
      </c>
      <c r="Y626" s="197" t="n">
        <v>0.0</v>
      </c>
      <c r="Z626" s="197" t="n">
        <v>4500.0</v>
      </c>
      <c r="AA626" s="197" t="n">
        <v>1.0</v>
      </c>
      <c r="AB626" s="197" t="n">
        <v>0.0</v>
      </c>
      <c r="AC626" s="197" t="n">
        <v>0.0</v>
      </c>
      <c r="AD626" s="197" t="n">
        <v>0.6499999761581421</v>
      </c>
      <c r="AE626" s="197" t="n">
        <v>15157.43359375</v>
      </c>
      <c r="AF626" s="197" t="n">
        <v>3445.4306640625</v>
      </c>
      <c r="AG626" s="197" t="n">
        <v>3301.959228515625</v>
      </c>
      <c r="AH626" s="197" t="n">
        <v>1466.993896484375</v>
      </c>
      <c r="AI626" s="197" t="n">
        <v>4.580072402954102</v>
      </c>
      <c r="AJ626" s="197" t="n">
        <v>0.0</v>
      </c>
      <c r="AK626" s="197" t="n">
        <v>450.665771484375</v>
      </c>
      <c r="AL626" s="197" t="n">
        <v>6680.0</v>
      </c>
      <c r="AM626" s="197" t="n">
        <v>4229.5751953125</v>
      </c>
      <c r="AN626" s="197" t="n">
        <v>0.0</v>
      </c>
      <c r="AO626" s="197" t="n">
        <v>0.0</v>
      </c>
      <c r="AP626" s="197" t="n">
        <v>0.0</v>
      </c>
      <c r="AQ626" s="197" t="n">
        <v>323.6666564941406</v>
      </c>
      <c r="AR626" s="197" t="n">
        <v>460.3635559082031</v>
      </c>
      <c r="AS626" s="197" t="n">
        <v>0.0</v>
      </c>
      <c r="AT626" s="197" t="n">
        <v>999999.0</v>
      </c>
      <c r="AU626" s="197" t="n">
        <v>0.0</v>
      </c>
      <c r="AV626" s="197" t="n">
        <v>999999.0</v>
      </c>
      <c r="AW626" s="197" t="n">
        <v>0.0</v>
      </c>
      <c r="AX626" s="197" t="n">
        <v>0.0</v>
      </c>
      <c r="AY626" s="197" t="n">
        <v>999999.0</v>
      </c>
      <c r="AZ626" s="197" t="n">
        <v>0.0</v>
      </c>
      <c r="BA626" s="197" t="n">
        <v>999999.0</v>
      </c>
      <c r="BB626" s="197" t="n">
        <v>0.0</v>
      </c>
      <c r="BC626" s="197" t="n">
        <v>0.0</v>
      </c>
      <c r="BD626" s="197" t="n">
        <v>0.500640869140625</v>
      </c>
      <c r="BE626" s="197" t="n">
        <v>0.5970556735992432</v>
      </c>
      <c r="BF626" s="197" t="n">
        <v>999998.0</v>
      </c>
      <c r="BG626" s="197" t="n">
        <v>3975.557373046875</v>
      </c>
      <c r="BH626" s="197" t="n">
        <v>2992.82568359375</v>
      </c>
      <c r="BI626" s="197" t="n">
        <v>0.0</v>
      </c>
      <c r="BJ626" s="197" t="n">
        <v>999999.0</v>
      </c>
      <c r="BK626" s="197" t="n">
        <v>14406.634765625</v>
      </c>
      <c r="BL626" s="197" t="n">
        <v>15432.7490234375</v>
      </c>
      <c r="BM626" s="197" t="n">
        <v>0.0</v>
      </c>
      <c r="BN626" s="197" t="n">
        <v>7464.22216796875</v>
      </c>
      <c r="BO626" s="197" t="n">
        <v>6873.5888671875</v>
      </c>
      <c r="BP626" s="197" t="n">
        <v>1.1235134601593018</v>
      </c>
      <c r="BQ626" s="197" t="n">
        <v>4820.26171875</v>
      </c>
      <c r="BR626" s="197" t="n">
        <v>0.0</v>
      </c>
      <c r="BS626" s="197" t="n">
        <v>999999.0</v>
      </c>
      <c r="BT626" s="197" t="n">
        <v>0.0</v>
      </c>
      <c r="BU626" s="197" t="n">
        <v>2304.129150390625</v>
      </c>
      <c r="BV626" s="197" t="n">
        <v>2172.165771484375</v>
      </c>
      <c r="BW626" s="197" t="n">
        <v>99000.0</v>
      </c>
      <c r="BX626" s="197" t="n">
        <v>2114.652099609375</v>
      </c>
      <c r="BY626" s="197" t="n">
        <v>1550.3211669921875</v>
      </c>
      <c r="BZ626" s="197" t="n">
        <v>99000.0</v>
      </c>
      <c r="CA626" s="197" t="n">
        <v>864.1607055664062</v>
      </c>
      <c r="CB626" s="197" t="n">
        <v>766.5872192382812</v>
      </c>
      <c r="CC626" s="197" t="n">
        <v>964.9122924804688</v>
      </c>
      <c r="CD626" s="197" t="n">
        <v>8216.48046875</v>
      </c>
      <c r="CE626" s="197" t="n">
        <v>6728.5654296875</v>
      </c>
      <c r="CF626" s="197" t="n">
        <v>15500.0</v>
      </c>
      <c r="CG626" s="197" t="n">
        <v>2001.016845703125</v>
      </c>
      <c r="CH626" s="197" t="n">
        <v>856.4771118164062</v>
      </c>
      <c r="CI626" s="197" t="n">
        <v>3796.74853515625</v>
      </c>
      <c r="CJ626" s="197" t="n">
        <v>4653.2255859375</v>
      </c>
      <c r="CK626" s="197" t="n">
        <v>20000.0</v>
      </c>
      <c r="CL626" s="197" t="n">
        <v>20000.0</v>
      </c>
      <c r="CM626" s="197" t="n">
        <v>20000.0</v>
      </c>
      <c r="CN626" s="197" t="n">
        <v>20000.0</v>
      </c>
      <c r="CO626" s="197" t="n">
        <v>20000.0</v>
      </c>
      <c r="CP626" s="197" t="n">
        <v>20000.0</v>
      </c>
      <c r="CQ626" s="197" t="n">
        <v>20000.0</v>
      </c>
      <c r="CR626" s="197" t="n">
        <v>5000.0</v>
      </c>
      <c r="CS626" s="197" t="n">
        <v>0.0</v>
      </c>
      <c r="CT626" s="197" t="n">
        <v>0.0</v>
      </c>
      <c r="CU626" s="197" t="n">
        <v>1001.0486450195312</v>
      </c>
    </row>
    <row r="627" spans="2:99">
      <c r="B627" s="122" t="s">
        <v>1028</v>
      </c>
      <c r="C627" s="197" t="n">
        <v>3346.0</v>
      </c>
      <c r="D627" s="197" t="n">
        <v>3053.0</v>
      </c>
      <c r="E627" s="197" t="n">
        <v>575.0</v>
      </c>
      <c r="F627" s="122" t="s">
        <v>1028</v>
      </c>
      <c r="G627" s="197" t="n">
        <v>3336.23828125</v>
      </c>
      <c r="H627" s="197" t="n">
        <v>1918.4854736328125</v>
      </c>
      <c r="I627" s="197" t="n">
        <v>575.0</v>
      </c>
      <c r="J627" s="197" t="n">
        <v>517.7783203125</v>
      </c>
      <c r="K627" s="197" t="n">
        <v>954.3356323242188</v>
      </c>
      <c r="L627" s="197" t="n">
        <v>3771.179931640625</v>
      </c>
      <c r="M627" s="197" t="n">
        <v>3771.179931640625</v>
      </c>
      <c r="N627" s="197" t="n">
        <v>3771.179931640625</v>
      </c>
      <c r="O627" s="197" t="n">
        <v>3771.179931640625</v>
      </c>
      <c r="P627" s="197" t="n">
        <v>3771.179931640625</v>
      </c>
      <c r="Q627" s="197" t="n">
        <v>24709.708984375</v>
      </c>
      <c r="R627" s="197" t="n">
        <v>1963.5673828125</v>
      </c>
      <c r="S627" s="197" t="n">
        <v>0.0</v>
      </c>
      <c r="T627" s="197" t="n">
        <v>25.487485885620117</v>
      </c>
      <c r="U627" s="197" t="n">
        <v>900.8389282226562</v>
      </c>
      <c r="V627" s="197" t="n">
        <v>16193.2119140625</v>
      </c>
      <c r="W627" s="197" t="n">
        <v>10041.5703125</v>
      </c>
      <c r="X627" s="197" t="n">
        <v>6151.6416015625</v>
      </c>
      <c r="Y627" s="197" t="n">
        <v>0.0</v>
      </c>
      <c r="Z627" s="197" t="n">
        <v>4500.0</v>
      </c>
      <c r="AA627" s="197" t="n">
        <v>1.0</v>
      </c>
      <c r="AB627" s="197" t="n">
        <v>0.0</v>
      </c>
      <c r="AC627" s="197" t="n">
        <v>0.0</v>
      </c>
      <c r="AD627" s="197" t="n">
        <v>0.6499999761581421</v>
      </c>
      <c r="AE627" s="197" t="n">
        <v>18304.513671875</v>
      </c>
      <c r="AF627" s="197" t="n">
        <v>7003.12451171875</v>
      </c>
      <c r="AG627" s="197" t="n">
        <v>3192.330810546875</v>
      </c>
      <c r="AH627" s="197" t="n">
        <v>1801.9139404296875</v>
      </c>
      <c r="AI627" s="197" t="n">
        <v>315.48297119140625</v>
      </c>
      <c r="AJ627" s="197" t="n">
        <v>0.0</v>
      </c>
      <c r="AK627" s="197" t="n">
        <v>209.83876037597656</v>
      </c>
      <c r="AL627" s="197" t="n">
        <v>7038.931640625</v>
      </c>
      <c r="AM627" s="197" t="n">
        <v>4215.42724609375</v>
      </c>
      <c r="AN627" s="197" t="n">
        <v>0.0</v>
      </c>
      <c r="AO627" s="197" t="n">
        <v>0.0</v>
      </c>
      <c r="AP627" s="197" t="n">
        <v>0.0</v>
      </c>
      <c r="AQ627" s="197" t="n">
        <v>485.5</v>
      </c>
      <c r="AR627" s="197" t="n">
        <v>484.7095642089844</v>
      </c>
      <c r="AS627" s="197" t="n">
        <v>0.0</v>
      </c>
      <c r="AT627" s="197" t="n">
        <v>999999.0</v>
      </c>
      <c r="AU627" s="197" t="n">
        <v>0.0</v>
      </c>
      <c r="AV627" s="197" t="n">
        <v>999999.0</v>
      </c>
      <c r="AW627" s="197" t="n">
        <v>0.0</v>
      </c>
      <c r="AX627" s="197" t="n">
        <v>0.0</v>
      </c>
      <c r="AY627" s="197" t="n">
        <v>999999.0</v>
      </c>
      <c r="AZ627" s="197" t="n">
        <v>0.0</v>
      </c>
      <c r="BA627" s="197" t="n">
        <v>999999.0</v>
      </c>
      <c r="BB627" s="197" t="n">
        <v>0.0</v>
      </c>
      <c r="BC627" s="197" t="n">
        <v>0.5060153007507324</v>
      </c>
      <c r="BD627" s="197" t="n">
        <v>0.5248055458068848</v>
      </c>
      <c r="BE627" s="197" t="n">
        <v>0.5572044849395752</v>
      </c>
      <c r="BF627" s="197" t="n">
        <v>7983.01708984375</v>
      </c>
      <c r="BG627" s="197" t="n">
        <v>7875.56982421875</v>
      </c>
      <c r="BH627" s="197" t="n">
        <v>7611.66064453125</v>
      </c>
      <c r="BI627" s="197" t="n">
        <v>0.0</v>
      </c>
      <c r="BJ627" s="197" t="n">
        <v>20966.638671875</v>
      </c>
      <c r="BK627" s="197" t="n">
        <v>21341.322265625</v>
      </c>
      <c r="BL627" s="197" t="n">
        <v>21908.72265625</v>
      </c>
      <c r="BM627" s="197" t="n">
        <v>-4884.41162109375</v>
      </c>
      <c r="BN627" s="197" t="n">
        <v>-4630.326171875</v>
      </c>
      <c r="BO627" s="197" t="n">
        <v>-4094.28955078125</v>
      </c>
      <c r="BP627" s="197" t="n">
        <v>0.0</v>
      </c>
      <c r="BQ627" s="197" t="n">
        <v>999999.0</v>
      </c>
      <c r="BR627" s="197" t="n">
        <v>0.0</v>
      </c>
      <c r="BS627" s="197" t="n">
        <v>999999.0</v>
      </c>
      <c r="BT627" s="197" t="n">
        <v>0.0</v>
      </c>
      <c r="BU627" s="197" t="n">
        <v>1731.130126953125</v>
      </c>
      <c r="BV627" s="197" t="n">
        <v>2411.310791015625</v>
      </c>
      <c r="BW627" s="197" t="n">
        <v>99000.0</v>
      </c>
      <c r="BX627" s="197" t="n">
        <v>541.8275146484375</v>
      </c>
      <c r="BY627" s="197" t="n">
        <v>2229.077880859375</v>
      </c>
      <c r="BZ627" s="197" t="n">
        <v>99000.0</v>
      </c>
      <c r="CA627" s="197" t="n">
        <v>867.683349609375</v>
      </c>
      <c r="CB627" s="197" t="n">
        <v>892.9283447265625</v>
      </c>
      <c r="CC627" s="197" t="n">
        <v>964.9122924804688</v>
      </c>
      <c r="CD627" s="197" t="n">
        <v>3877.279052734375</v>
      </c>
      <c r="CE627" s="197" t="n">
        <v>8477.7158203125</v>
      </c>
      <c r="CF627" s="197" t="n">
        <v>15500.0</v>
      </c>
      <c r="CG627" s="197" t="n">
        <v>0.0</v>
      </c>
      <c r="CH627" s="197" t="n">
        <v>300.0</v>
      </c>
      <c r="CI627" s="197" t="n">
        <v>3291.83056640625</v>
      </c>
      <c r="CJ627" s="197" t="n">
        <v>3591.83056640625</v>
      </c>
      <c r="CK627" s="197" t="n">
        <v>20000.0</v>
      </c>
      <c r="CL627" s="197" t="n">
        <v>20000.0</v>
      </c>
      <c r="CM627" s="197" t="n">
        <v>20000.0</v>
      </c>
      <c r="CN627" s="197" t="n">
        <v>20000.0</v>
      </c>
      <c r="CO627" s="197" t="n">
        <v>20000.0</v>
      </c>
      <c r="CP627" s="197" t="n">
        <v>20000.0</v>
      </c>
      <c r="CQ627" s="197" t="n">
        <v>20000.0</v>
      </c>
      <c r="CR627" s="197" t="n">
        <v>5000.0</v>
      </c>
      <c r="CS627" s="197" t="n">
        <v>0.0</v>
      </c>
      <c r="CT627" s="197" t="n">
        <v>0.0</v>
      </c>
      <c r="CU627" s="197" t="n">
        <v>981.78369140625</v>
      </c>
    </row>
    <row r="628" spans="2:99">
      <c r="B628" s="122" t="s">
        <v>1029</v>
      </c>
      <c r="C628" s="197" t="n">
        <v>3552.0</v>
      </c>
      <c r="D628" s="197" t="n">
        <v>2788.0</v>
      </c>
      <c r="E628" s="197" t="n">
        <v>567.0</v>
      </c>
      <c r="F628" s="122" t="s">
        <v>1029</v>
      </c>
      <c r="G628" s="197" t="n">
        <v>3552.0</v>
      </c>
      <c r="H628" s="197" t="n">
        <v>2520.166259765625</v>
      </c>
      <c r="I628" s="197" t="n">
        <v>567.0</v>
      </c>
      <c r="J628" s="197" t="n">
        <v>619.7894287109375</v>
      </c>
      <c r="K628" s="197" t="n">
        <v>1067.0</v>
      </c>
      <c r="L628" s="197" t="n">
        <v>2814.864501953125</v>
      </c>
      <c r="M628" s="197" t="n">
        <v>2814.864501953125</v>
      </c>
      <c r="N628" s="197" t="n">
        <v>2814.864501953125</v>
      </c>
      <c r="O628" s="197" t="n">
        <v>2814.864501953125</v>
      </c>
      <c r="P628" s="197" t="n">
        <v>2814.864501953125</v>
      </c>
      <c r="Q628" s="197" t="n">
        <v>60434.10546875</v>
      </c>
      <c r="R628" s="197" t="n">
        <v>2220.338134765625</v>
      </c>
      <c r="S628" s="197" t="n">
        <v>0.0</v>
      </c>
      <c r="T628" s="197" t="n">
        <v>875.311767578125</v>
      </c>
      <c r="U628" s="197" t="n">
        <v>21605.765625</v>
      </c>
      <c r="V628" s="197" t="n">
        <v>81421.4921875</v>
      </c>
      <c r="W628" s="197" t="n">
        <v>9109.1748046875</v>
      </c>
      <c r="X628" s="197" t="n">
        <v>0.0</v>
      </c>
      <c r="Y628" s="197" t="n">
        <v>0.0</v>
      </c>
      <c r="Z628" s="197" t="n">
        <v>6000.0</v>
      </c>
      <c r="AA628" s="197" t="n">
        <v>1.0</v>
      </c>
      <c r="AB628" s="197" t="n">
        <v>0.0</v>
      </c>
      <c r="AC628" s="197" t="n">
        <v>0.0</v>
      </c>
      <c r="AD628" s="197" t="n">
        <v>0.6499999761581421</v>
      </c>
      <c r="AE628" s="197" t="n">
        <v>56335.984375</v>
      </c>
      <c r="AF628" s="197" t="n">
        <v>6132.4189453125</v>
      </c>
      <c r="AG628" s="197" t="n">
        <v>10298.109375</v>
      </c>
      <c r="AH628" s="197" t="n">
        <v>10567.015625</v>
      </c>
      <c r="AI628" s="197" t="n">
        <v>8721.82421875</v>
      </c>
      <c r="AJ628" s="197" t="n">
        <v>0.0</v>
      </c>
      <c r="AK628" s="197" t="n">
        <v>1517.5252685546875</v>
      </c>
      <c r="AL628" s="197" t="n">
        <v>7420.11279296875</v>
      </c>
      <c r="AM628" s="197" t="n">
        <v>4218.81884765625</v>
      </c>
      <c r="AN628" s="197" t="n">
        <v>0.0</v>
      </c>
      <c r="AO628" s="197" t="n">
        <v>0.0</v>
      </c>
      <c r="AP628" s="197" t="n">
        <v>0.0</v>
      </c>
      <c r="AQ628" s="197" t="n">
        <v>647.3333129882812</v>
      </c>
      <c r="AR628" s="197" t="n">
        <v>177.86611938476562</v>
      </c>
      <c r="AS628" s="197" t="n">
        <v>0.0</v>
      </c>
      <c r="AT628" s="197" t="n">
        <v>999999.0</v>
      </c>
      <c r="AU628" s="197" t="n">
        <v>0.0</v>
      </c>
      <c r="AV628" s="197" t="n">
        <v>999999.0</v>
      </c>
      <c r="AW628" s="197" t="n">
        <v>0.0</v>
      </c>
      <c r="AX628" s="197" t="n">
        <v>0.0</v>
      </c>
      <c r="AY628" s="197" t="n">
        <v>999999.0</v>
      </c>
      <c r="AZ628" s="197" t="n">
        <v>0.0</v>
      </c>
      <c r="BA628" s="197" t="n">
        <v>999999.0</v>
      </c>
      <c r="BB628" s="197" t="n">
        <v>0.0</v>
      </c>
      <c r="BC628" s="197" t="n">
        <v>0.0</v>
      </c>
      <c r="BD628" s="197" t="n">
        <v>0.0</v>
      </c>
      <c r="BE628" s="197" t="n">
        <v>0.0</v>
      </c>
      <c r="BF628" s="197" t="n">
        <v>999999.0</v>
      </c>
      <c r="BG628" s="197" t="n">
        <v>999999.0</v>
      </c>
      <c r="BH628" s="197" t="n">
        <v>999999.0</v>
      </c>
      <c r="BI628" s="197" t="n">
        <v>0.0</v>
      </c>
      <c r="BJ628" s="197" t="n">
        <v>999999.0</v>
      </c>
      <c r="BK628" s="197" t="n">
        <v>999999.0</v>
      </c>
      <c r="BL628" s="197" t="n">
        <v>999999.0</v>
      </c>
      <c r="BM628" s="197" t="n">
        <v>0.0</v>
      </c>
      <c r="BN628" s="197" t="n">
        <v>0.0</v>
      </c>
      <c r="BO628" s="197" t="n">
        <v>0.0</v>
      </c>
      <c r="BP628" s="197" t="n">
        <v>0.0</v>
      </c>
      <c r="BQ628" s="197" t="n">
        <v>999999.0</v>
      </c>
      <c r="BR628" s="197" t="n">
        <v>0.0</v>
      </c>
      <c r="BS628" s="197" t="n">
        <v>999999.0</v>
      </c>
      <c r="BT628" s="197" t="n">
        <v>0.0</v>
      </c>
      <c r="BU628" s="197" t="n">
        <v>412.54937744140625</v>
      </c>
      <c r="BV628" s="197" t="n">
        <v>1732.893798828125</v>
      </c>
      <c r="BW628" s="197" t="n">
        <v>99000.0</v>
      </c>
      <c r="BX628" s="197" t="n">
        <v>214.51800537109375</v>
      </c>
      <c r="BY628" s="197" t="n">
        <v>529.0546875</v>
      </c>
      <c r="BZ628" s="197" t="n">
        <v>99000.0</v>
      </c>
      <c r="CA628" s="197" t="n">
        <v>400.5785217285156</v>
      </c>
      <c r="CB628" s="197" t="n">
        <v>881.9601440429688</v>
      </c>
      <c r="CC628" s="197" t="n">
        <v>964.9122924804688</v>
      </c>
      <c r="CD628" s="197" t="n">
        <v>609.4528198242188</v>
      </c>
      <c r="CE628" s="197" t="n">
        <v>3825.246826171875</v>
      </c>
      <c r="CF628" s="197" t="n">
        <v>12500.0</v>
      </c>
      <c r="CG628" s="197" t="n">
        <v>0.0</v>
      </c>
      <c r="CH628" s="197" t="n">
        <v>300.0</v>
      </c>
      <c r="CI628" s="197" t="n">
        <v>3000.0</v>
      </c>
      <c r="CJ628" s="197" t="n">
        <v>3300.0</v>
      </c>
      <c r="CK628" s="197" t="n">
        <v>20000.0</v>
      </c>
      <c r="CL628" s="197" t="n">
        <v>20000.0</v>
      </c>
      <c r="CM628" s="197" t="n">
        <v>20000.0</v>
      </c>
      <c r="CN628" s="197" t="n">
        <v>20000.0</v>
      </c>
      <c r="CO628" s="197" t="n">
        <v>20000.0</v>
      </c>
      <c r="CP628" s="197" t="n">
        <v>20000.0</v>
      </c>
      <c r="CQ628" s="197" t="n">
        <v>20000.0</v>
      </c>
      <c r="CR628" s="197" t="n">
        <v>5000.0</v>
      </c>
      <c r="CS628" s="197" t="n">
        <v>0.0</v>
      </c>
      <c r="CT628" s="197" t="n">
        <v>0.0</v>
      </c>
      <c r="CU628" s="197" t="n">
        <v>1110.1690673828125</v>
      </c>
    </row>
    <row r="629" spans="2:99">
      <c r="B629" s="122" t="s">
        <v>1030</v>
      </c>
      <c r="C629" s="197" t="n">
        <v>3636.0</v>
      </c>
      <c r="D629" s="197" t="n">
        <v>2788.0</v>
      </c>
      <c r="E629" s="197" t="n">
        <v>563.0</v>
      </c>
      <c r="F629" s="122" t="s">
        <v>1030</v>
      </c>
      <c r="G629" s="197" t="n">
        <v>3636.0</v>
      </c>
      <c r="H629" s="197" t="n">
        <v>2788.0</v>
      </c>
      <c r="I629" s="197" t="n">
        <v>563.0</v>
      </c>
      <c r="J629" s="197" t="n">
        <v>767.4780883789062</v>
      </c>
      <c r="K629" s="197" t="n">
        <v>1067.0</v>
      </c>
      <c r="L629" s="197" t="n">
        <v>4231.60302734375</v>
      </c>
      <c r="M629" s="197" t="n">
        <v>4231.60302734375</v>
      </c>
      <c r="N629" s="197" t="n">
        <v>4506.0009765625</v>
      </c>
      <c r="O629" s="197" t="n">
        <v>4506.0009765625</v>
      </c>
      <c r="P629" s="197" t="n">
        <v>4506.0009765625</v>
      </c>
      <c r="Q629" s="197" t="n">
        <v>65496.9375</v>
      </c>
      <c r="R629" s="197" t="n">
        <v>4869.98291015625</v>
      </c>
      <c r="S629" s="197" t="n">
        <v>0.0</v>
      </c>
      <c r="T629" s="197" t="n">
        <v>1366.40966796875</v>
      </c>
      <c r="U629" s="197" t="n">
        <v>21093.931640625</v>
      </c>
      <c r="V629" s="197" t="n">
        <v>69739.078125</v>
      </c>
      <c r="W629" s="197" t="n">
        <v>40889.6953125</v>
      </c>
      <c r="X629" s="197" t="n">
        <v>28849.380859375</v>
      </c>
      <c r="Y629" s="197" t="n">
        <v>0.0</v>
      </c>
      <c r="Z629" s="197" t="n">
        <v>20598.21484375</v>
      </c>
      <c r="AA629" s="197" t="n">
        <v>1.0</v>
      </c>
      <c r="AB629" s="197" t="n">
        <v>0.0</v>
      </c>
      <c r="AC629" s="197" t="n">
        <v>0.0</v>
      </c>
      <c r="AD629" s="197" t="n">
        <v>0.3499999940395355</v>
      </c>
      <c r="AE629" s="197" t="n">
        <v>33486.94921875</v>
      </c>
      <c r="AF629" s="197" t="n">
        <v>8790.5224609375</v>
      </c>
      <c r="AG629" s="197" t="n">
        <v>14525.36328125</v>
      </c>
      <c r="AH629" s="197" t="n">
        <v>7174.92724609375</v>
      </c>
      <c r="AI629" s="197" t="n">
        <v>5650.14697265625</v>
      </c>
      <c r="AJ629" s="197" t="n">
        <v>3751.502685546875</v>
      </c>
      <c r="AK629" s="197" t="n">
        <v>4726.81787109375</v>
      </c>
      <c r="AL629" s="197" t="n">
        <v>8303.328125</v>
      </c>
      <c r="AM629" s="197" t="n">
        <v>4231.60302734375</v>
      </c>
      <c r="AN629" s="197" t="n">
        <v>0.0</v>
      </c>
      <c r="AO629" s="197" t="n">
        <v>0.0</v>
      </c>
      <c r="AP629" s="197" t="n">
        <v>0.0</v>
      </c>
      <c r="AQ629" s="197" t="n">
        <v>809.1666870117188</v>
      </c>
      <c r="AR629" s="197" t="n">
        <v>889.1666870117188</v>
      </c>
      <c r="AS629" s="197" t="n">
        <v>0.0</v>
      </c>
      <c r="AT629" s="197" t="n">
        <v>999999.0</v>
      </c>
      <c r="AU629" s="197" t="n">
        <v>0.0</v>
      </c>
      <c r="AV629" s="197" t="n">
        <v>999999.0</v>
      </c>
      <c r="AW629" s="197" t="n">
        <v>0.0</v>
      </c>
      <c r="AX629" s="197" t="n">
        <v>0.0</v>
      </c>
      <c r="AY629" s="197" t="n">
        <v>999999.0</v>
      </c>
      <c r="AZ629" s="197" t="n">
        <v>0.0</v>
      </c>
      <c r="BA629" s="197" t="n">
        <v>999999.0</v>
      </c>
      <c r="BB629" s="197" t="n">
        <v>0.0</v>
      </c>
      <c r="BC629" s="197" t="n">
        <v>0.0</v>
      </c>
      <c r="BD629" s="197" t="n">
        <v>0.0</v>
      </c>
      <c r="BE629" s="197" t="n">
        <v>0.0</v>
      </c>
      <c r="BF629" s="197" t="n">
        <v>999999.0</v>
      </c>
      <c r="BG629" s="197" t="n">
        <v>999999.0</v>
      </c>
      <c r="BH629" s="197" t="n">
        <v>999999.0</v>
      </c>
      <c r="BI629" s="197" t="n">
        <v>0.0</v>
      </c>
      <c r="BJ629" s="197" t="n">
        <v>999999.0</v>
      </c>
      <c r="BK629" s="197" t="n">
        <v>999999.0</v>
      </c>
      <c r="BL629" s="197" t="n">
        <v>999999.0</v>
      </c>
      <c r="BM629" s="197" t="n">
        <v>0.0</v>
      </c>
      <c r="BN629" s="197" t="n">
        <v>0.0</v>
      </c>
      <c r="BO629" s="197" t="n">
        <v>0.0</v>
      </c>
      <c r="BP629" s="197" t="n">
        <v>0.0</v>
      </c>
      <c r="BQ629" s="197" t="n">
        <v>999999.0</v>
      </c>
      <c r="BR629" s="197" t="n">
        <v>0.0</v>
      </c>
      <c r="BS629" s="197" t="n">
        <v>999999.0</v>
      </c>
      <c r="BT629" s="197" t="n">
        <v>0.0</v>
      </c>
      <c r="BU629" s="197" t="n">
        <v>268.6368103027344</v>
      </c>
      <c r="BV629" s="197" t="n">
        <v>412.2751159667969</v>
      </c>
      <c r="BW629" s="197" t="n">
        <v>99000.0</v>
      </c>
      <c r="BX629" s="197" t="n">
        <v>159.69215393066406</v>
      </c>
      <c r="BY629" s="197" t="n">
        <v>215.42410278320312</v>
      </c>
      <c r="BZ629" s="197" t="n">
        <v>99000.0</v>
      </c>
      <c r="CA629" s="197" t="n">
        <v>375.5797424316406</v>
      </c>
      <c r="CB629" s="197" t="n">
        <v>399.0113830566406</v>
      </c>
      <c r="CC629" s="197" t="n">
        <v>631.5789184570312</v>
      </c>
      <c r="CD629" s="197" t="n">
        <v>215.15489196777344</v>
      </c>
      <c r="CE629" s="197" t="n">
        <v>628.0016479492188</v>
      </c>
      <c r="CF629" s="197" t="n">
        <v>8000.0</v>
      </c>
      <c r="CG629" s="197" t="n">
        <v>0.0</v>
      </c>
      <c r="CH629" s="197" t="n">
        <v>300.0</v>
      </c>
      <c r="CI629" s="197" t="n">
        <v>2500.0</v>
      </c>
      <c r="CJ629" s="197" t="n">
        <v>2800.0</v>
      </c>
      <c r="CK629" s="197" t="n">
        <v>20000.0</v>
      </c>
      <c r="CL629" s="197" t="n">
        <v>20000.0</v>
      </c>
      <c r="CM629" s="197" t="n">
        <v>20000.0</v>
      </c>
      <c r="CN629" s="197" t="n">
        <v>20000.0</v>
      </c>
      <c r="CO629" s="197" t="n">
        <v>20000.0</v>
      </c>
      <c r="CP629" s="197" t="n">
        <v>20000.0</v>
      </c>
      <c r="CQ629" s="197" t="n">
        <v>20000.0</v>
      </c>
      <c r="CR629" s="197" t="n">
        <v>5000.0</v>
      </c>
      <c r="CS629" s="197" t="n">
        <v>0.0</v>
      </c>
      <c r="CT629" s="197" t="n">
        <v>0.0</v>
      </c>
      <c r="CU629" s="197" t="n">
        <v>1217.4957275390625</v>
      </c>
    </row>
    <row r="630" spans="2:99">
      <c r="B630" s="122" t="s">
        <v>1031</v>
      </c>
      <c r="C630" s="197" t="n">
        <v>4162.0</v>
      </c>
      <c r="D630" s="197" t="n">
        <v>2951.0</v>
      </c>
      <c r="E630" s="197" t="n">
        <v>669.0</v>
      </c>
      <c r="F630" s="122" t="s">
        <v>1031</v>
      </c>
      <c r="G630" s="197" t="n">
        <v>4162.0</v>
      </c>
      <c r="H630" s="197" t="n">
        <v>2951.0</v>
      </c>
      <c r="I630" s="197" t="n">
        <v>669.0</v>
      </c>
      <c r="J630" s="197" t="n">
        <v>884.978759765625</v>
      </c>
      <c r="K630" s="197" t="n">
        <v>1067.0</v>
      </c>
      <c r="L630" s="197" t="n">
        <v>4186.0908203125</v>
      </c>
      <c r="M630" s="197" t="n">
        <v>4186.0908203125</v>
      </c>
      <c r="N630" s="197" t="n">
        <v>4186.0908203125</v>
      </c>
      <c r="O630" s="197" t="n">
        <v>4186.0908203125</v>
      </c>
      <c r="P630" s="197" t="n">
        <v>4186.0908203125</v>
      </c>
      <c r="Q630" s="197" t="n">
        <v>47395.1640625</v>
      </c>
      <c r="R630" s="197" t="n">
        <v>5474.25390625</v>
      </c>
      <c r="S630" s="197" t="n">
        <v>0.0</v>
      </c>
      <c r="T630" s="197" t="n">
        <v>493.8394470214844</v>
      </c>
      <c r="U630" s="197" t="n">
        <v>8061.8623046875</v>
      </c>
      <c r="V630" s="197" t="n">
        <v>41366.61328125</v>
      </c>
      <c r="W630" s="197" t="n">
        <v>0.0</v>
      </c>
      <c r="X630" s="197" t="n">
        <v>5128.62109375</v>
      </c>
      <c r="Y630" s="197" t="n">
        <v>0.0</v>
      </c>
      <c r="Z630" s="197" t="n">
        <v>14012.0966796875</v>
      </c>
      <c r="AA630" s="197" t="n">
        <v>1.0</v>
      </c>
      <c r="AB630" s="197" t="n">
        <v>0.0</v>
      </c>
      <c r="AC630" s="197" t="n">
        <v>0.0</v>
      </c>
      <c r="AD630" s="197" t="n">
        <v>0.3499999940395355</v>
      </c>
      <c r="AE630" s="197" t="n">
        <v>22301.658203125</v>
      </c>
      <c r="AF630" s="197" t="n">
        <v>10759.9501953125</v>
      </c>
      <c r="AG630" s="197" t="n">
        <v>2473.295166015625</v>
      </c>
      <c r="AH630" s="197" t="n">
        <v>3501.380126953125</v>
      </c>
      <c r="AI630" s="197" t="n">
        <v>1992.796630859375</v>
      </c>
      <c r="AJ630" s="197" t="n">
        <v>4647.42919921875</v>
      </c>
      <c r="AK630" s="197" t="n">
        <v>4901.16162109375</v>
      </c>
      <c r="AL630" s="197" t="n">
        <v>7560.64501953125</v>
      </c>
      <c r="AM630" s="197" t="n">
        <v>4265.34423828125</v>
      </c>
      <c r="AN630" s="197" t="n">
        <v>0.0</v>
      </c>
      <c r="AO630" s="197" t="n">
        <v>0.0</v>
      </c>
      <c r="AP630" s="197" t="n">
        <v>0.0</v>
      </c>
      <c r="AQ630" s="197" t="n">
        <v>525.7447509765625</v>
      </c>
      <c r="AR630" s="197" t="n">
        <v>1002.7669677734375</v>
      </c>
      <c r="AS630" s="197" t="n">
        <v>0.0</v>
      </c>
      <c r="AT630" s="197" t="n">
        <v>999999.0</v>
      </c>
      <c r="AU630" s="197" t="n">
        <v>0.0</v>
      </c>
      <c r="AV630" s="197" t="n">
        <v>999999.0</v>
      </c>
      <c r="AW630" s="197" t="n">
        <v>0.0</v>
      </c>
      <c r="AX630" s="197" t="n">
        <v>0.0</v>
      </c>
      <c r="AY630" s="197" t="n">
        <v>999999.0</v>
      </c>
      <c r="AZ630" s="197" t="n">
        <v>0.0</v>
      </c>
      <c r="BA630" s="197" t="n">
        <v>999999.0</v>
      </c>
      <c r="BB630" s="197" t="n">
        <v>0.0</v>
      </c>
      <c r="BC630" s="197" t="n">
        <v>0.0</v>
      </c>
      <c r="BD630" s="197" t="n">
        <v>0.0</v>
      </c>
      <c r="BE630" s="197" t="n">
        <v>0.0</v>
      </c>
      <c r="BF630" s="197" t="n">
        <v>999999.0</v>
      </c>
      <c r="BG630" s="197" t="n">
        <v>999999.0</v>
      </c>
      <c r="BH630" s="197" t="n">
        <v>999999.0</v>
      </c>
      <c r="BI630" s="197" t="n">
        <v>0.0</v>
      </c>
      <c r="BJ630" s="197" t="n">
        <v>999999.0</v>
      </c>
      <c r="BK630" s="197" t="n">
        <v>999999.0</v>
      </c>
      <c r="BL630" s="197" t="n">
        <v>999999.0</v>
      </c>
      <c r="BM630" s="197" t="n">
        <v>0.0</v>
      </c>
      <c r="BN630" s="197" t="n">
        <v>0.0</v>
      </c>
      <c r="BO630" s="197" t="n">
        <v>0.0</v>
      </c>
      <c r="BP630" s="197" t="n">
        <v>0.0</v>
      </c>
      <c r="BQ630" s="197" t="n">
        <v>999999.0</v>
      </c>
      <c r="BR630" s="197" t="n">
        <v>0.0</v>
      </c>
      <c r="BS630" s="197" t="n">
        <v>999999.0</v>
      </c>
      <c r="BT630" s="197" t="n">
        <v>0.0</v>
      </c>
      <c r="BU630" s="197" t="n">
        <v>247.0294647216797</v>
      </c>
      <c r="BV630" s="197" t="n">
        <v>268.5802307128906</v>
      </c>
      <c r="BW630" s="197" t="n">
        <v>99000.0</v>
      </c>
      <c r="BX630" s="197" t="n">
        <v>152.00430297851562</v>
      </c>
      <c r="BY630" s="197" t="n">
        <v>159.3460693359375</v>
      </c>
      <c r="BZ630" s="197" t="n">
        <v>99000.0</v>
      </c>
      <c r="CA630" s="197" t="n">
        <v>324.0439147949219</v>
      </c>
      <c r="CB630" s="197" t="n">
        <v>376.1920166015625</v>
      </c>
      <c r="CC630" s="197" t="n">
        <v>631.5789184570312</v>
      </c>
      <c r="CD630" s="197" t="n">
        <v>207.05641174316406</v>
      </c>
      <c r="CE630" s="197" t="n">
        <v>212.3263702392578</v>
      </c>
      <c r="CF630" s="197" t="n">
        <v>8000.0</v>
      </c>
      <c r="CG630" s="197" t="n">
        <v>0.0</v>
      </c>
      <c r="CH630" s="197" t="n">
        <v>1777.1905517578125</v>
      </c>
      <c r="CI630" s="197" t="n">
        <v>800.0</v>
      </c>
      <c r="CJ630" s="197" t="n">
        <v>2577.190673828125</v>
      </c>
      <c r="CK630" s="197" t="n">
        <v>20000.0</v>
      </c>
      <c r="CL630" s="197" t="n">
        <v>20000.0</v>
      </c>
      <c r="CM630" s="197" t="n">
        <v>20000.0</v>
      </c>
      <c r="CN630" s="197" t="n">
        <v>20000.0</v>
      </c>
      <c r="CO630" s="197" t="n">
        <v>20000.0</v>
      </c>
      <c r="CP630" s="197" t="n">
        <v>20000.0</v>
      </c>
      <c r="CQ630" s="197" t="n">
        <v>20000.0</v>
      </c>
      <c r="CR630" s="197" t="n">
        <v>5000.0</v>
      </c>
      <c r="CS630" s="197" t="n">
        <v>0.0</v>
      </c>
      <c r="CT630" s="197" t="n">
        <v>0.0</v>
      </c>
      <c r="CU630" s="197" t="n">
        <v>1368.5634765625</v>
      </c>
    </row>
    <row r="631" spans="2:99">
      <c r="B631" s="122" t="s">
        <v>1032</v>
      </c>
      <c r="C631" s="197" t="n">
        <v>4552.0</v>
      </c>
      <c r="D631" s="197" t="n">
        <v>3463.0</v>
      </c>
      <c r="E631" s="197" t="n">
        <v>800.0</v>
      </c>
      <c r="F631" s="122" t="s">
        <v>1032</v>
      </c>
      <c r="G631" s="197" t="n">
        <v>4464.72509765625</v>
      </c>
      <c r="H631" s="197" t="n">
        <v>3355.629150390625</v>
      </c>
      <c r="I631" s="197" t="n">
        <v>800.0</v>
      </c>
      <c r="J631" s="197" t="n">
        <v>752.1425170898438</v>
      </c>
      <c r="K631" s="197" t="n">
        <v>885.4862670898438</v>
      </c>
      <c r="L631" s="197" t="n">
        <v>800.0</v>
      </c>
      <c r="M631" s="197" t="n">
        <v>800.0</v>
      </c>
      <c r="N631" s="197" t="n">
        <v>700.0</v>
      </c>
      <c r="O631" s="197" t="n">
        <v>700.0</v>
      </c>
      <c r="P631" s="197" t="n">
        <v>700.0</v>
      </c>
      <c r="Q631" s="197" t="n">
        <v>20423.92578125</v>
      </c>
      <c r="R631" s="197" t="n">
        <v>5107.8310546875</v>
      </c>
      <c r="S631" s="197" t="n">
        <v>0.0</v>
      </c>
      <c r="T631" s="197" t="n">
        <v>0.0</v>
      </c>
      <c r="U631" s="197" t="n">
        <v>293.8387756347656</v>
      </c>
      <c r="V631" s="197" t="n">
        <v>18345.958984375</v>
      </c>
      <c r="W631" s="197" t="n">
        <v>10590.0751953125</v>
      </c>
      <c r="X631" s="197" t="n">
        <v>7755.88427734375</v>
      </c>
      <c r="Y631" s="197" t="n">
        <v>0.0</v>
      </c>
      <c r="Z631" s="197" t="n">
        <v>5833.33349609375</v>
      </c>
      <c r="AA631" s="197" t="n">
        <v>1.0</v>
      </c>
      <c r="AB631" s="197" t="n">
        <v>0.0</v>
      </c>
      <c r="AC631" s="197" t="n">
        <v>0.0</v>
      </c>
      <c r="AD631" s="197" t="n">
        <v>0.3499999940395355</v>
      </c>
      <c r="AE631" s="197" t="n">
        <v>9641.51953125</v>
      </c>
      <c r="AF631" s="197" t="n">
        <v>4392.54150390625</v>
      </c>
      <c r="AG631" s="197" t="n">
        <v>0.0</v>
      </c>
      <c r="AH631" s="197" t="n">
        <v>2645.58740234375</v>
      </c>
      <c r="AI631" s="197" t="n">
        <v>1191.5089111328125</v>
      </c>
      <c r="AJ631" s="197" t="n">
        <v>0.0</v>
      </c>
      <c r="AK631" s="197" t="n">
        <v>106.30484771728516</v>
      </c>
      <c r="AL631" s="197" t="n">
        <v>6680.0</v>
      </c>
      <c r="AM631" s="197" t="n">
        <v>4451.384765625</v>
      </c>
      <c r="AN631" s="197" t="n">
        <v>1600.0</v>
      </c>
      <c r="AO631" s="197" t="n">
        <v>700.0</v>
      </c>
      <c r="AP631" s="197" t="n">
        <v>800.0</v>
      </c>
      <c r="AQ631" s="197" t="n">
        <v>673.4159545898438</v>
      </c>
      <c r="AR631" s="197" t="n">
        <v>894.7532958984375</v>
      </c>
      <c r="AS631" s="197" t="n">
        <v>2.0549697875976562</v>
      </c>
      <c r="AT631" s="197" t="n">
        <v>1638.3953857421875</v>
      </c>
      <c r="AU631" s="197" t="n">
        <v>0.0</v>
      </c>
      <c r="AV631" s="197" t="n">
        <v>999999.0</v>
      </c>
      <c r="AW631" s="197" t="n">
        <v>0.0</v>
      </c>
      <c r="AX631" s="197" t="n">
        <v>0.0</v>
      </c>
      <c r="AY631" s="197" t="n">
        <v>999999.0</v>
      </c>
      <c r="AZ631" s="197" t="n">
        <v>0.0</v>
      </c>
      <c r="BA631" s="197" t="n">
        <v>999999.0</v>
      </c>
      <c r="BB631" s="197" t="n">
        <v>0.0</v>
      </c>
      <c r="BC631" s="197" t="n">
        <v>0.0</v>
      </c>
      <c r="BD631" s="197" t="n">
        <v>0.0</v>
      </c>
      <c r="BE631" s="197" t="n">
        <v>0.0</v>
      </c>
      <c r="BF631" s="197" t="n">
        <v>999999.0</v>
      </c>
      <c r="BG631" s="197" t="n">
        <v>999999.0</v>
      </c>
      <c r="BH631" s="197" t="n">
        <v>999999.0</v>
      </c>
      <c r="BI631" s="197" t="n">
        <v>0.0</v>
      </c>
      <c r="BJ631" s="197" t="n">
        <v>999999.0</v>
      </c>
      <c r="BK631" s="197" t="n">
        <v>999999.0</v>
      </c>
      <c r="BL631" s="197" t="n">
        <v>999999.0</v>
      </c>
      <c r="BM631" s="197" t="n">
        <v>0.0</v>
      </c>
      <c r="BN631" s="197" t="n">
        <v>0.0</v>
      </c>
      <c r="BO631" s="197" t="n">
        <v>0.0</v>
      </c>
      <c r="BP631" s="197" t="n">
        <v>0.0</v>
      </c>
      <c r="BQ631" s="197" t="n">
        <v>999999.0</v>
      </c>
      <c r="BR631" s="197" t="n">
        <v>0.0</v>
      </c>
      <c r="BS631" s="197" t="n">
        <v>999999.0</v>
      </c>
      <c r="BT631" s="197" t="n">
        <v>0.0</v>
      </c>
      <c r="BU631" s="197" t="n">
        <v>225.19561767578125</v>
      </c>
      <c r="BV631" s="197" t="n">
        <v>247.14981079101562</v>
      </c>
      <c r="BW631" s="197" t="n">
        <v>450.0</v>
      </c>
      <c r="BX631" s="197" t="n">
        <v>176.60093688964844</v>
      </c>
      <c r="BY631" s="197" t="n">
        <v>152.1768798828125</v>
      </c>
      <c r="BZ631" s="197" t="n">
        <v>450.0</v>
      </c>
      <c r="CA631" s="197" t="n">
        <v>368.0074462890625</v>
      </c>
      <c r="CB631" s="197" t="n">
        <v>324.4684143066406</v>
      </c>
      <c r="CC631" s="197" t="n">
        <v>631.5789184570312</v>
      </c>
      <c r="CD631" s="197" t="n">
        <v>207.73146057128906</v>
      </c>
      <c r="CE631" s="197" t="n">
        <v>207.05661010742188</v>
      </c>
      <c r="CF631" s="197" t="n">
        <v>11000.0</v>
      </c>
      <c r="CG631" s="197" t="n">
        <v>0.0</v>
      </c>
      <c r="CH631" s="197" t="n">
        <v>842.3423461914062</v>
      </c>
      <c r="CI631" s="197" t="n">
        <v>800.0</v>
      </c>
      <c r="CJ631" s="197" t="n">
        <v>1642.34228515625</v>
      </c>
      <c r="CK631" s="197" t="n">
        <v>20000.0</v>
      </c>
      <c r="CL631" s="197" t="n">
        <v>2849.68798828125</v>
      </c>
      <c r="CM631" s="197" t="n">
        <v>20000.0</v>
      </c>
      <c r="CN631" s="197" t="n">
        <v>20000.0</v>
      </c>
      <c r="CO631" s="197" t="n">
        <v>20000.0</v>
      </c>
      <c r="CP631" s="197" t="n">
        <v>20000.0</v>
      </c>
      <c r="CQ631" s="197" t="n">
        <v>20000.0</v>
      </c>
      <c r="CR631" s="197" t="n">
        <v>5000.0</v>
      </c>
      <c r="CS631" s="197" t="n">
        <v>0.0</v>
      </c>
      <c r="CT631" s="197" t="n">
        <v>0.0</v>
      </c>
      <c r="CU631" s="197" t="n">
        <v>1276.957763671875</v>
      </c>
    </row>
    <row r="632" spans="2:99">
      <c r="B632" s="122" t="s">
        <v>1033</v>
      </c>
      <c r="C632" s="197" t="n">
        <v>4552.0</v>
      </c>
      <c r="D632" s="197" t="n">
        <v>3538.0</v>
      </c>
      <c r="E632" s="197" t="n">
        <v>975.0</v>
      </c>
      <c r="F632" s="122" t="s">
        <v>1033</v>
      </c>
      <c r="G632" s="197" t="n">
        <v>4552.0</v>
      </c>
      <c r="H632" s="197" t="n">
        <v>3538.0</v>
      </c>
      <c r="I632" s="197" t="n">
        <v>975.0</v>
      </c>
      <c r="J632" s="197" t="n">
        <v>620.1060791015625</v>
      </c>
      <c r="K632" s="197" t="n">
        <v>646.500244140625</v>
      </c>
      <c r="L632" s="197" t="n">
        <v>800.0</v>
      </c>
      <c r="M632" s="197" t="n">
        <v>800.0</v>
      </c>
      <c r="N632" s="197" t="n">
        <v>700.0</v>
      </c>
      <c r="O632" s="197" t="n">
        <v>700.0</v>
      </c>
      <c r="P632" s="197" t="n">
        <v>700.0</v>
      </c>
      <c r="Q632" s="197" t="n">
        <v>17014.1640625</v>
      </c>
      <c r="R632" s="197" t="n">
        <v>4502.92822265625</v>
      </c>
      <c r="S632" s="197" t="n">
        <v>0.0</v>
      </c>
      <c r="T632" s="197" t="n">
        <v>0.0</v>
      </c>
      <c r="U632" s="197" t="n">
        <v>95.27094268798828</v>
      </c>
      <c r="V632" s="197" t="n">
        <v>12353.5107421875</v>
      </c>
      <c r="W632" s="197" t="n">
        <v>6422.3291015625</v>
      </c>
      <c r="X632" s="197" t="n">
        <v>5931.18212890625</v>
      </c>
      <c r="Y632" s="197" t="n">
        <v>0.0</v>
      </c>
      <c r="Z632" s="197" t="n">
        <v>6433.064453125</v>
      </c>
      <c r="AA632" s="197" t="n">
        <v>1.0</v>
      </c>
      <c r="AB632" s="197" t="n">
        <v>0.0</v>
      </c>
      <c r="AC632" s="197" t="n">
        <v>0.0</v>
      </c>
      <c r="AD632" s="197" t="n">
        <v>0.3499999940395355</v>
      </c>
      <c r="AE632" s="197" t="n">
        <v>8161.85546875</v>
      </c>
      <c r="AF632" s="197" t="n">
        <v>0.0</v>
      </c>
      <c r="AG632" s="197" t="n">
        <v>2931.412353515625</v>
      </c>
      <c r="AH632" s="197" t="n">
        <v>3425.088623046875</v>
      </c>
      <c r="AI632" s="197" t="n">
        <v>1982.100830078125</v>
      </c>
      <c r="AJ632" s="197" t="n">
        <v>2432.32763671875</v>
      </c>
      <c r="AK632" s="197" t="n">
        <v>2348.197509765625</v>
      </c>
      <c r="AL632" s="197" t="n">
        <v>6680.0</v>
      </c>
      <c r="AM632" s="197" t="n">
        <v>4472.306640625</v>
      </c>
      <c r="AN632" s="197" t="n">
        <v>1600.0</v>
      </c>
      <c r="AO632" s="197" t="n">
        <v>700.0</v>
      </c>
      <c r="AP632" s="197" t="n">
        <v>800.0</v>
      </c>
      <c r="AQ632" s="197" t="n">
        <v>549.4570922851562</v>
      </c>
      <c r="AR632" s="197" t="n">
        <v>1067.0</v>
      </c>
      <c r="AS632" s="197" t="n">
        <v>0.93955397605896</v>
      </c>
      <c r="AT632" s="197" t="n">
        <v>2365.377685546875</v>
      </c>
      <c r="AU632" s="197" t="n">
        <v>0.0</v>
      </c>
      <c r="AV632" s="197" t="n">
        <v>18736.369140625</v>
      </c>
      <c r="AW632" s="197" t="n">
        <v>862.7758178710938</v>
      </c>
      <c r="AX632" s="197" t="n">
        <v>0.0</v>
      </c>
      <c r="AY632" s="197" t="n">
        <v>999993.5</v>
      </c>
      <c r="AZ632" s="197" t="n">
        <v>0.0</v>
      </c>
      <c r="BA632" s="197" t="n">
        <v>999999.0</v>
      </c>
      <c r="BB632" s="197" t="n">
        <v>0.0</v>
      </c>
      <c r="BC632" s="197" t="n">
        <v>0.0</v>
      </c>
      <c r="BD632" s="197" t="n">
        <v>0.0</v>
      </c>
      <c r="BE632" s="197" t="n">
        <v>0.0</v>
      </c>
      <c r="BF632" s="197" t="n">
        <v>999999.0</v>
      </c>
      <c r="BG632" s="197" t="n">
        <v>999999.0</v>
      </c>
      <c r="BH632" s="197" t="n">
        <v>999999.0</v>
      </c>
      <c r="BI632" s="197" t="n">
        <v>0.0</v>
      </c>
      <c r="BJ632" s="197" t="n">
        <v>999999.0</v>
      </c>
      <c r="BK632" s="197" t="n">
        <v>999999.0</v>
      </c>
      <c r="BL632" s="197" t="n">
        <v>999999.0</v>
      </c>
      <c r="BM632" s="197" t="n">
        <v>0.0</v>
      </c>
      <c r="BN632" s="197" t="n">
        <v>0.0</v>
      </c>
      <c r="BO632" s="197" t="n">
        <v>0.0</v>
      </c>
      <c r="BP632" s="197" t="n">
        <v>0.0</v>
      </c>
      <c r="BQ632" s="197" t="n">
        <v>999999.0</v>
      </c>
      <c r="BR632" s="197" t="n">
        <v>0.0</v>
      </c>
      <c r="BS632" s="197" t="n">
        <v>999999.0</v>
      </c>
      <c r="BT632" s="197" t="n">
        <v>0.0</v>
      </c>
      <c r="BU632" s="197" t="n">
        <v>243.05685424804688</v>
      </c>
      <c r="BV632" s="197" t="n">
        <v>225.18870544433594</v>
      </c>
      <c r="BW632" s="197" t="n">
        <v>450.0</v>
      </c>
      <c r="BX632" s="197" t="n">
        <v>198.89418029785156</v>
      </c>
      <c r="BY632" s="197" t="n">
        <v>176.7645721435547</v>
      </c>
      <c r="BZ632" s="197" t="n">
        <v>450.0</v>
      </c>
      <c r="CA632" s="197" t="n">
        <v>342.1447448730469</v>
      </c>
      <c r="CB632" s="197" t="n">
        <v>373.94793701171875</v>
      </c>
      <c r="CC632" s="197" t="n">
        <v>631.5789184570312</v>
      </c>
      <c r="CD632" s="197" t="n">
        <v>219.29454040527344</v>
      </c>
      <c r="CE632" s="197" t="n">
        <v>207.73130798339844</v>
      </c>
      <c r="CF632" s="197" t="n">
        <v>11000.0</v>
      </c>
      <c r="CG632" s="197" t="n">
        <v>0.0</v>
      </c>
      <c r="CH632" s="197" t="n">
        <v>1000.0</v>
      </c>
      <c r="CI632" s="197" t="n">
        <v>800.0</v>
      </c>
      <c r="CJ632" s="197" t="n">
        <v>1800.0</v>
      </c>
      <c r="CK632" s="197" t="n">
        <v>20000.0</v>
      </c>
      <c r="CL632" s="197" t="n">
        <v>2092.741943359375</v>
      </c>
      <c r="CM632" s="197" t="n">
        <v>20000.0</v>
      </c>
      <c r="CN632" s="197" t="n">
        <v>20000.0</v>
      </c>
      <c r="CO632" s="197" t="n">
        <v>20000.0</v>
      </c>
      <c r="CP632" s="197" t="n">
        <v>20000.0</v>
      </c>
      <c r="CQ632" s="197" t="n">
        <v>20000.0</v>
      </c>
      <c r="CR632" s="197" t="n">
        <v>5000.0</v>
      </c>
      <c r="CS632" s="197" t="n">
        <v>0.0</v>
      </c>
      <c r="CT632" s="197" t="n">
        <v>0.0</v>
      </c>
      <c r="CU632" s="197" t="n">
        <v>1125.7320556640625</v>
      </c>
    </row>
    <row r="633" spans="2:99">
      <c r="B633" s="122" t="s">
        <v>1034</v>
      </c>
      <c r="C633" s="197" t="n">
        <v>4500.0</v>
      </c>
      <c r="D633" s="197" t="n">
        <v>3538.0</v>
      </c>
      <c r="E633" s="197" t="n">
        <v>975.0</v>
      </c>
      <c r="F633" s="122" t="s">
        <v>1034</v>
      </c>
      <c r="G633" s="197" t="n">
        <v>4227.6162109375</v>
      </c>
      <c r="H633" s="197" t="n">
        <v>3310.419921875</v>
      </c>
      <c r="I633" s="197" t="n">
        <v>946.2653198242188</v>
      </c>
      <c r="J633" s="197" t="n">
        <v>471.09381103515625</v>
      </c>
      <c r="K633" s="197" t="n">
        <v>453.9256286621094</v>
      </c>
      <c r="L633" s="197" t="n">
        <v>2778.677490234375</v>
      </c>
      <c r="M633" s="197" t="n">
        <v>2778.677490234375</v>
      </c>
      <c r="N633" s="197" t="n">
        <v>2778.677490234375</v>
      </c>
      <c r="O633" s="197" t="n">
        <v>2778.677490234375</v>
      </c>
      <c r="P633" s="197" t="n">
        <v>2778.677490234375</v>
      </c>
      <c r="Q633" s="197" t="n">
        <v>14533.2109375</v>
      </c>
      <c r="R633" s="197" t="n">
        <v>3408.200439453125</v>
      </c>
      <c r="S633" s="197" t="n">
        <v>0.0</v>
      </c>
      <c r="T633" s="197" t="n">
        <v>0.0</v>
      </c>
      <c r="U633" s="197" t="n">
        <v>51.5074462890625</v>
      </c>
      <c r="V633" s="197" t="n">
        <v>0.0</v>
      </c>
      <c r="W633" s="197" t="n">
        <v>0.0</v>
      </c>
      <c r="X633" s="197" t="n">
        <v>0.0</v>
      </c>
      <c r="Y633" s="197" t="n">
        <v>0.0</v>
      </c>
      <c r="Z633" s="197" t="n">
        <v>8731.875</v>
      </c>
      <c r="AA633" s="197" t="n">
        <v>0.0</v>
      </c>
      <c r="AB633" s="197" t="n">
        <v>0.0</v>
      </c>
      <c r="AC633" s="197" t="n">
        <v>0.0</v>
      </c>
      <c r="AD633" s="197" t="n">
        <v>0.3499999940395355</v>
      </c>
      <c r="AE633" s="197" t="n">
        <v>6687.67138671875</v>
      </c>
      <c r="AF633" s="197" t="n">
        <v>0.0</v>
      </c>
      <c r="AG633" s="197" t="n">
        <v>6458.49560546875</v>
      </c>
      <c r="AH633" s="197" t="n">
        <v>3509.878662109375</v>
      </c>
      <c r="AI633" s="197" t="n">
        <v>2009.5638427734375</v>
      </c>
      <c r="AJ633" s="197" t="n">
        <v>2756.391845703125</v>
      </c>
      <c r="AK633" s="197" t="n">
        <v>2682.4130859375</v>
      </c>
      <c r="AL633" s="197" t="n">
        <v>6680.0</v>
      </c>
      <c r="AM633" s="197" t="n">
        <v>4489.03125</v>
      </c>
      <c r="AN633" s="197" t="n">
        <v>0.0</v>
      </c>
      <c r="AO633" s="197" t="n">
        <v>0.0</v>
      </c>
      <c r="AP633" s="197" t="n">
        <v>0.0</v>
      </c>
      <c r="AQ633" s="197" t="n">
        <v>458.9941711425781</v>
      </c>
      <c r="AR633" s="197" t="n">
        <v>863.6866455078125</v>
      </c>
      <c r="AS633" s="197" t="n">
        <v>0.8818402886390686</v>
      </c>
      <c r="AT633" s="197" t="n">
        <v>-1872.4698486328125</v>
      </c>
      <c r="AU633" s="197" t="n">
        <v>2123.3662109375</v>
      </c>
      <c r="AV633" s="197" t="n">
        <v>11211.84375</v>
      </c>
      <c r="AW633" s="197" t="n">
        <v>2609.990478515625</v>
      </c>
      <c r="AX633" s="197" t="n">
        <v>1.4065810441970825</v>
      </c>
      <c r="AY633" s="197" t="n">
        <v>-5944.51904296875</v>
      </c>
      <c r="AZ633" s="197" t="n">
        <v>0.0</v>
      </c>
      <c r="BA633" s="197" t="n">
        <v>14925.638671875</v>
      </c>
      <c r="BB633" s="197" t="n">
        <v>2361.81298828125</v>
      </c>
      <c r="BC633" s="197" t="n">
        <v>0.0</v>
      </c>
      <c r="BD633" s="197" t="n">
        <v>0.0</v>
      </c>
      <c r="BE633" s="197" t="n">
        <v>0.0</v>
      </c>
      <c r="BF633" s="197" t="n">
        <v>999999.0</v>
      </c>
      <c r="BG633" s="197" t="n">
        <v>999999.0</v>
      </c>
      <c r="BH633" s="197" t="n">
        <v>999999.0</v>
      </c>
      <c r="BI633" s="197" t="n">
        <v>0.0</v>
      </c>
      <c r="BJ633" s="197" t="n">
        <v>999999.0</v>
      </c>
      <c r="BK633" s="197" t="n">
        <v>999999.0</v>
      </c>
      <c r="BL633" s="197" t="n">
        <v>999999.0</v>
      </c>
      <c r="BM633" s="197" t="n">
        <v>0.0</v>
      </c>
      <c r="BN633" s="197" t="n">
        <v>0.0</v>
      </c>
      <c r="BO633" s="197" t="n">
        <v>0.0</v>
      </c>
      <c r="BP633" s="197" t="n">
        <v>0.0</v>
      </c>
      <c r="BQ633" s="197" t="n">
        <v>999999.0</v>
      </c>
      <c r="BR633" s="197" t="n">
        <v>0.0</v>
      </c>
      <c r="BS633" s="197" t="n">
        <v>999999.0</v>
      </c>
      <c r="BT633" s="197" t="n">
        <v>0.0</v>
      </c>
      <c r="BU633" s="197" t="n">
        <v>235.2511444091797</v>
      </c>
      <c r="BV633" s="197" t="n">
        <v>242.81854248046875</v>
      </c>
      <c r="BW633" s="197" t="n">
        <v>450.0</v>
      </c>
      <c r="BX633" s="197" t="n">
        <v>208.43612670898438</v>
      </c>
      <c r="BY633" s="197" t="n">
        <v>199.62896728515625</v>
      </c>
      <c r="BZ633" s="197" t="n">
        <v>450.0</v>
      </c>
      <c r="CA633" s="197" t="n">
        <v>388.4114990234375</v>
      </c>
      <c r="CB633" s="197" t="n">
        <v>342.83306884765625</v>
      </c>
      <c r="CC633" s="197" t="n">
        <v>631.5789184570312</v>
      </c>
      <c r="CD633" s="197" t="n">
        <v>354.276123046875</v>
      </c>
      <c r="CE633" s="197" t="n">
        <v>220.74436950683594</v>
      </c>
      <c r="CF633" s="197" t="n">
        <v>99000.0</v>
      </c>
      <c r="CG633" s="197" t="n">
        <v>7425.4658203125</v>
      </c>
      <c r="CH633" s="197" t="n">
        <v>2500.0</v>
      </c>
      <c r="CI633" s="197" t="n">
        <v>2000.0</v>
      </c>
      <c r="CJ633" s="197" t="n">
        <v>4500.0</v>
      </c>
      <c r="CK633" s="197" t="n">
        <v>20000.0</v>
      </c>
      <c r="CL633" s="197" t="n">
        <v>20000.0</v>
      </c>
      <c r="CM633" s="197" t="n">
        <v>20000.0</v>
      </c>
      <c r="CN633" s="197" t="n">
        <v>20000.0</v>
      </c>
      <c r="CO633" s="197" t="n">
        <v>20000.0</v>
      </c>
      <c r="CP633" s="197" t="n">
        <v>20000.0</v>
      </c>
      <c r="CQ633" s="197" t="n">
        <v>20000.0</v>
      </c>
      <c r="CR633" s="197" t="n">
        <v>5000.0</v>
      </c>
      <c r="CS633" s="197" t="n">
        <v>26.0</v>
      </c>
      <c r="CT633" s="197" t="n">
        <v>26.0</v>
      </c>
      <c r="CU633" s="197" t="n">
        <v>852.0501098632812</v>
      </c>
    </row>
    <row r="634" spans="2:99">
      <c r="B634" s="122" t="s">
        <v>1035</v>
      </c>
      <c r="C634" s="197" t="n">
        <v>4150.0</v>
      </c>
      <c r="D634" s="197" t="n">
        <v>3538.0</v>
      </c>
      <c r="E634" s="197" t="n">
        <v>950.0</v>
      </c>
      <c r="F634" s="122" t="s">
        <v>1035</v>
      </c>
      <c r="G634" s="197" t="n">
        <v>3615.431884765625</v>
      </c>
      <c r="H634" s="197" t="n">
        <v>2680.962890625</v>
      </c>
      <c r="I634" s="197" t="n">
        <v>720.273681640625</v>
      </c>
      <c r="J634" s="197" t="n">
        <v>335.8343200683594</v>
      </c>
      <c r="K634" s="197" t="n">
        <v>502.3493957519531</v>
      </c>
      <c r="L634" s="197" t="n">
        <v>4522.546875</v>
      </c>
      <c r="M634" s="197" t="n">
        <v>4522.546875</v>
      </c>
      <c r="N634" s="197" t="n">
        <v>6680.0</v>
      </c>
      <c r="O634" s="197" t="n">
        <v>6680.0</v>
      </c>
      <c r="P634" s="197" t="n">
        <v>6680.0</v>
      </c>
      <c r="Q634" s="197" t="n">
        <v>22349.685546875</v>
      </c>
      <c r="R634" s="197" t="n">
        <v>1933.1767578125</v>
      </c>
      <c r="S634" s="197" t="n">
        <v>0.0</v>
      </c>
      <c r="T634" s="197" t="n">
        <v>0.0</v>
      </c>
      <c r="U634" s="197" t="n">
        <v>-132.515380859375</v>
      </c>
      <c r="V634" s="197" t="n">
        <v>1091.4073486328125</v>
      </c>
      <c r="W634" s="197" t="n">
        <v>0.0</v>
      </c>
      <c r="X634" s="197" t="n">
        <v>0.0</v>
      </c>
      <c r="Y634" s="197" t="n">
        <v>0.0</v>
      </c>
      <c r="Z634" s="197" t="n">
        <v>8000.0</v>
      </c>
      <c r="AA634" s="197" t="n">
        <v>0.0</v>
      </c>
      <c r="AB634" s="197" t="n">
        <v>0.0</v>
      </c>
      <c r="AC634" s="197" t="n">
        <v>0.0</v>
      </c>
      <c r="AD634" s="197" t="n">
        <v>0.6499999761581421</v>
      </c>
      <c r="AE634" s="197" t="n">
        <v>16112.4619140625</v>
      </c>
      <c r="AF634" s="197" t="n">
        <v>3025.675537109375</v>
      </c>
      <c r="AG634" s="197" t="n">
        <v>11715.990234375</v>
      </c>
      <c r="AH634" s="197" t="n">
        <v>4737.08740234375</v>
      </c>
      <c r="AI634" s="197" t="n">
        <v>3250.0</v>
      </c>
      <c r="AJ634" s="197" t="n">
        <v>7577.0068359375</v>
      </c>
      <c r="AK634" s="197" t="n">
        <v>7425.50244140625</v>
      </c>
      <c r="AL634" s="197" t="n">
        <v>6680.0</v>
      </c>
      <c r="AM634" s="197" t="n">
        <v>4522.546875</v>
      </c>
      <c r="AN634" s="197" t="n">
        <v>0.0</v>
      </c>
      <c r="AO634" s="197" t="n">
        <v>0.0</v>
      </c>
      <c r="AP634" s="197" t="n">
        <v>0.0</v>
      </c>
      <c r="AQ634" s="197" t="n">
        <v>376.3240661621094</v>
      </c>
      <c r="AR634" s="197" t="n">
        <v>723.0744018554688</v>
      </c>
      <c r="AS634" s="197" t="n">
        <v>0.7256911396980286</v>
      </c>
      <c r="AT634" s="197" t="n">
        <v>-5026.279296875</v>
      </c>
      <c r="AU634" s="197" t="n">
        <v>6926.1962890625</v>
      </c>
      <c r="AV634" s="197" t="n">
        <v>11295.5166015625</v>
      </c>
      <c r="AW634" s="197" t="n">
        <v>9091.4072265625</v>
      </c>
      <c r="AX634" s="197" t="n">
        <v>1.204406499862671</v>
      </c>
      <c r="AY634" s="197" t="n">
        <v>-10073.0732421875</v>
      </c>
      <c r="AZ634" s="197" t="n">
        <v>0.0</v>
      </c>
      <c r="BA634" s="197" t="n">
        <v>17015.69140625</v>
      </c>
      <c r="BB634" s="197" t="n">
        <v>4392.955078125</v>
      </c>
      <c r="BC634" s="197" t="n">
        <v>0.0</v>
      </c>
      <c r="BD634" s="197" t="n">
        <v>0.5604754686355591</v>
      </c>
      <c r="BE634" s="197" t="n">
        <v>0.5846126675605774</v>
      </c>
      <c r="BF634" s="197" t="n">
        <v>999998.0</v>
      </c>
      <c r="BG634" s="197" t="n">
        <v>4076.07666015625</v>
      </c>
      <c r="BH634" s="197" t="n">
        <v>3850.953125</v>
      </c>
      <c r="BI634" s="197" t="n">
        <v>0.0</v>
      </c>
      <c r="BJ634" s="197" t="n">
        <v>999999.0</v>
      </c>
      <c r="BK634" s="197" t="n">
        <v>16681.943359375</v>
      </c>
      <c r="BL634" s="197" t="n">
        <v>16999.69921875</v>
      </c>
      <c r="BM634" s="197" t="n">
        <v>0.0</v>
      </c>
      <c r="BN634" s="197" t="n">
        <v>-556.8177490234375</v>
      </c>
      <c r="BO634" s="197" t="n">
        <v>-696.7086181640625</v>
      </c>
      <c r="BP634" s="197" t="n">
        <v>0.0</v>
      </c>
      <c r="BQ634" s="197" t="n">
        <v>999999.0</v>
      </c>
      <c r="BR634" s="197" t="n">
        <v>0.0</v>
      </c>
      <c r="BS634" s="197" t="n">
        <v>999999.0</v>
      </c>
      <c r="BT634" s="197" t="n">
        <v>0.0</v>
      </c>
      <c r="BU634" s="197" t="n">
        <v>214.94252014160156</v>
      </c>
      <c r="BV634" s="197" t="n">
        <v>235.12066650390625</v>
      </c>
      <c r="BW634" s="197" t="n">
        <v>450.0</v>
      </c>
      <c r="BX634" s="197" t="n">
        <v>266.1639404296875</v>
      </c>
      <c r="BY634" s="197" t="n">
        <v>208.6776885986328</v>
      </c>
      <c r="BZ634" s="197" t="n">
        <v>630.0</v>
      </c>
      <c r="CA634" s="197" t="n">
        <v>266.1432189941406</v>
      </c>
      <c r="CB634" s="197" t="n">
        <v>388.3348693847656</v>
      </c>
      <c r="CC634" s="197" t="n">
        <v>631.5789184570312</v>
      </c>
      <c r="CD634" s="197" t="n">
        <v>1245.918701171875</v>
      </c>
      <c r="CE634" s="197" t="n">
        <v>359.31146240234375</v>
      </c>
      <c r="CF634" s="197" t="n">
        <v>99000.0</v>
      </c>
      <c r="CG634" s="197" t="n">
        <v>22349.685546875</v>
      </c>
      <c r="CH634" s="197" t="n">
        <v>6680.0</v>
      </c>
      <c r="CI634" s="197" t="n">
        <v>4522.546875</v>
      </c>
      <c r="CJ634" s="197" t="n">
        <v>11202.546875</v>
      </c>
      <c r="CK634" s="197" t="n">
        <v>20000.0</v>
      </c>
      <c r="CL634" s="197" t="n">
        <v>20000.0</v>
      </c>
      <c r="CM634" s="197" t="n">
        <v>20000.0</v>
      </c>
      <c r="CN634" s="197" t="n">
        <v>20000.0</v>
      </c>
      <c r="CO634" s="197" t="n">
        <v>20000.0</v>
      </c>
      <c r="CP634" s="197" t="n">
        <v>20000.0</v>
      </c>
      <c r="CQ634" s="197" t="n">
        <v>20000.0</v>
      </c>
      <c r="CR634" s="197" t="n">
        <v>5000.0</v>
      </c>
      <c r="CS634" s="197" t="n">
        <v>31.0</v>
      </c>
      <c r="CT634" s="197" t="n">
        <v>31.0</v>
      </c>
      <c r="CU634" s="197" t="n">
        <v>483.294189453125</v>
      </c>
    </row>
    <row r="635" spans="2:99">
      <c r="B635" s="122" t="s">
        <v>1036</v>
      </c>
      <c r="C635" s="197" t="n">
        <v>3700.0</v>
      </c>
      <c r="D635" s="197" t="n">
        <v>3538.0</v>
      </c>
      <c r="E635" s="197" t="n">
        <v>800.0</v>
      </c>
      <c r="F635" s="122" t="s">
        <v>1036</v>
      </c>
      <c r="G635" s="197" t="n">
        <v>3339.683837890625</v>
      </c>
      <c r="H635" s="197" t="n">
        <v>2238.135009765625</v>
      </c>
      <c r="I635" s="197" t="n">
        <v>718.6011352539062</v>
      </c>
      <c r="J635" s="197" t="n">
        <v>260.18194580078125</v>
      </c>
      <c r="K635" s="197" t="n">
        <v>548.26806640625</v>
      </c>
      <c r="L635" s="197" t="n">
        <v>4493.00927734375</v>
      </c>
      <c r="M635" s="197" t="n">
        <v>4493.00927734375</v>
      </c>
      <c r="N635" s="197" t="n">
        <v>6680.0</v>
      </c>
      <c r="O635" s="197" t="n">
        <v>6657.45654296875</v>
      </c>
      <c r="P635" s="197" t="n">
        <v>6680.0</v>
      </c>
      <c r="Q635" s="197" t="n">
        <v>15203.28515625</v>
      </c>
      <c r="R635" s="197" t="n">
        <v>2461.24462890625</v>
      </c>
      <c r="S635" s="197" t="n">
        <v>0.0</v>
      </c>
      <c r="T635" s="197" t="n">
        <v>0.0</v>
      </c>
      <c r="U635" s="197" t="n">
        <v>-47.97669982910156</v>
      </c>
      <c r="V635" s="197" t="n">
        <v>0.0</v>
      </c>
      <c r="W635" s="197" t="n">
        <v>0.0</v>
      </c>
      <c r="X635" s="197" t="n">
        <v>0.0</v>
      </c>
      <c r="Y635" s="197" t="n">
        <v>0.0</v>
      </c>
      <c r="Z635" s="197" t="n">
        <v>4000.0</v>
      </c>
      <c r="AA635" s="197" t="n">
        <v>0.0</v>
      </c>
      <c r="AB635" s="197" t="n">
        <v>22.543664932250977</v>
      </c>
      <c r="AC635" s="197" t="n">
        <v>0.0</v>
      </c>
      <c r="AD635" s="197" t="n">
        <v>0.6499999761581421</v>
      </c>
      <c r="AE635" s="197" t="n">
        <v>11824.951171875</v>
      </c>
      <c r="AF635" s="197" t="n">
        <v>0.0</v>
      </c>
      <c r="AG635" s="197" t="n">
        <v>5910.20556640625</v>
      </c>
      <c r="AH635" s="197" t="n">
        <v>1402.514404296875</v>
      </c>
      <c r="AI635" s="197" t="n">
        <v>0.0</v>
      </c>
      <c r="AJ635" s="197" t="n">
        <v>5290.55712890625</v>
      </c>
      <c r="AK635" s="197" t="n">
        <v>5287.30419921875</v>
      </c>
      <c r="AL635" s="197" t="n">
        <v>6680.0</v>
      </c>
      <c r="AM635" s="197" t="n">
        <v>4493.00927734375</v>
      </c>
      <c r="AN635" s="197" t="n">
        <v>0.0</v>
      </c>
      <c r="AO635" s="197" t="n">
        <v>0.0</v>
      </c>
      <c r="AP635" s="197" t="n">
        <v>0.0</v>
      </c>
      <c r="AQ635" s="197" t="n">
        <v>144.66986083984375</v>
      </c>
      <c r="AR635" s="197" t="n">
        <v>674.6505737304688</v>
      </c>
      <c r="AS635" s="197" t="n">
        <v>0.8106161952018738</v>
      </c>
      <c r="AT635" s="197" t="n">
        <v>9.891824722290039</v>
      </c>
      <c r="AU635" s="197" t="n">
        <v>0.0</v>
      </c>
      <c r="AV635" s="197" t="n">
        <v>12475.921875</v>
      </c>
      <c r="AW635" s="197" t="n">
        <v>2567.916015625</v>
      </c>
      <c r="AX635" s="197" t="n">
        <v>1.2286341190338135</v>
      </c>
      <c r="AY635" s="197" t="n">
        <v>-2904.14892578125</v>
      </c>
      <c r="AZ635" s="197" t="n">
        <v>0.0</v>
      </c>
      <c r="BA635" s="197" t="n">
        <v>15990.3525390625</v>
      </c>
      <c r="BB635" s="197" t="n">
        <v>254.33335876464844</v>
      </c>
      <c r="BC635" s="197" t="n">
        <v>0.0</v>
      </c>
      <c r="BD635" s="197" t="n">
        <v>0.0</v>
      </c>
      <c r="BE635" s="197" t="n">
        <v>0.5916404128074646</v>
      </c>
      <c r="BF635" s="197" t="n">
        <v>999998.0</v>
      </c>
      <c r="BG635" s="197" t="n">
        <v>999998.0</v>
      </c>
      <c r="BH635" s="197" t="n">
        <v>5268.18701171875</v>
      </c>
      <c r="BI635" s="197" t="n">
        <v>0.0</v>
      </c>
      <c r="BJ635" s="197" t="n">
        <v>999999.0</v>
      </c>
      <c r="BK635" s="197" t="n">
        <v>999999.0</v>
      </c>
      <c r="BL635" s="197" t="n">
        <v>14366.7060546875</v>
      </c>
      <c r="BM635" s="197" t="n">
        <v>0.0</v>
      </c>
      <c r="BN635" s="197" t="n">
        <v>0.0</v>
      </c>
      <c r="BO635" s="197" t="n">
        <v>-1222.809814453125</v>
      </c>
      <c r="BP635" s="197" t="n">
        <v>0.0</v>
      </c>
      <c r="BQ635" s="197" t="n">
        <v>999999.0</v>
      </c>
      <c r="BR635" s="197" t="n">
        <v>0.0</v>
      </c>
      <c r="BS635" s="197" t="n">
        <v>999999.0</v>
      </c>
      <c r="BT635" s="197" t="n">
        <v>0.0</v>
      </c>
      <c r="BU635" s="197" t="n">
        <v>461.7407531738281</v>
      </c>
      <c r="BV635" s="197" t="n">
        <v>217.7753143310547</v>
      </c>
      <c r="BW635" s="197" t="n">
        <v>1350.0</v>
      </c>
      <c r="BX635" s="197" t="n">
        <v>362.4909973144531</v>
      </c>
      <c r="BY635" s="197" t="n">
        <v>268.7708740234375</v>
      </c>
      <c r="BZ635" s="197" t="n">
        <v>1740.0</v>
      </c>
      <c r="CA635" s="197" t="n">
        <v>250.33453369140625</v>
      </c>
      <c r="CB635" s="197" t="n">
        <v>266.2522277832031</v>
      </c>
      <c r="CC635" s="197" t="n">
        <v>705.26318359375</v>
      </c>
      <c r="CD635" s="197" t="n">
        <v>2189.0771484375</v>
      </c>
      <c r="CE635" s="197" t="n">
        <v>1289.5689697265625</v>
      </c>
      <c r="CF635" s="197" t="n">
        <v>99000.0</v>
      </c>
      <c r="CG635" s="197" t="n">
        <v>11603.087890625</v>
      </c>
      <c r="CH635" s="197" t="n">
        <v>6680.0</v>
      </c>
      <c r="CI635" s="197" t="n">
        <v>2735.54296875</v>
      </c>
      <c r="CJ635" s="197" t="n">
        <v>9415.54296875</v>
      </c>
      <c r="CK635" s="197" t="n">
        <v>20000.0</v>
      </c>
      <c r="CL635" s="197" t="n">
        <v>20000.0</v>
      </c>
      <c r="CM635" s="197" t="n">
        <v>20000.0</v>
      </c>
      <c r="CN635" s="197" t="n">
        <v>20000.0</v>
      </c>
      <c r="CO635" s="197" t="n">
        <v>20000.0</v>
      </c>
      <c r="CP635" s="197" t="n">
        <v>20000.0</v>
      </c>
      <c r="CQ635" s="197" t="n">
        <v>20000.0</v>
      </c>
      <c r="CR635" s="197" t="n">
        <v>5000.0</v>
      </c>
      <c r="CS635" s="197" t="n">
        <v>31.0</v>
      </c>
      <c r="CT635" s="197" t="n">
        <v>31.0</v>
      </c>
      <c r="CU635" s="197" t="n">
        <v>615.3111572265625</v>
      </c>
    </row>
    <row r="636" spans="2:99">
      <c r="B636" s="122" t="s">
        <v>1037</v>
      </c>
      <c r="C636" s="197" t="n">
        <v>3400.0</v>
      </c>
      <c r="D636" s="197" t="n">
        <v>3338.0</v>
      </c>
      <c r="E636" s="197" t="n">
        <v>650.0</v>
      </c>
      <c r="F636" s="122" t="s">
        <v>1037</v>
      </c>
      <c r="G636" s="197" t="n">
        <v>3292.633544921875</v>
      </c>
      <c r="H636" s="197" t="n">
        <v>1816.6453857421875</v>
      </c>
      <c r="I636" s="197" t="n">
        <v>600.0</v>
      </c>
      <c r="J636" s="197" t="n">
        <v>303.83282470703125</v>
      </c>
      <c r="K636" s="197" t="n">
        <v>683.8728637695312</v>
      </c>
      <c r="L636" s="197" t="n">
        <v>4429.00634765625</v>
      </c>
      <c r="M636" s="197" t="n">
        <v>4429.00634765625</v>
      </c>
      <c r="N636" s="197" t="n">
        <v>6680.0</v>
      </c>
      <c r="O636" s="197" t="n">
        <v>6680.0</v>
      </c>
      <c r="P636" s="197" t="n">
        <v>6680.0</v>
      </c>
      <c r="Q636" s="197" t="n">
        <v>21120.619140625</v>
      </c>
      <c r="R636" s="197" t="n">
        <v>2556.171630859375</v>
      </c>
      <c r="S636" s="197" t="n">
        <v>0.0</v>
      </c>
      <c r="T636" s="197" t="n">
        <v>0.0</v>
      </c>
      <c r="U636" s="197" t="n">
        <v>-73.38199615478516</v>
      </c>
      <c r="V636" s="197" t="n">
        <v>0.0</v>
      </c>
      <c r="W636" s="197" t="n">
        <v>0.0</v>
      </c>
      <c r="X636" s="197" t="n">
        <v>0.0</v>
      </c>
      <c r="Y636" s="197" t="n">
        <v>0.0</v>
      </c>
      <c r="Z636" s="197" t="n">
        <v>11250.0</v>
      </c>
      <c r="AA636" s="197" t="n">
        <v>0.0</v>
      </c>
      <c r="AB636" s="197" t="n">
        <v>0.0</v>
      </c>
      <c r="AC636" s="197" t="n">
        <v>0.0</v>
      </c>
      <c r="AD636" s="197" t="n">
        <v>0.6499999761581421</v>
      </c>
      <c r="AE636" s="197" t="n">
        <v>15690.5185546875</v>
      </c>
      <c r="AF636" s="197" t="n">
        <v>1473.639892578125</v>
      </c>
      <c r="AG636" s="197" t="n">
        <v>3743.2587890625</v>
      </c>
      <c r="AH636" s="197" t="n">
        <v>3394.023193359375</v>
      </c>
      <c r="AI636" s="197" t="n">
        <v>2298.704833984375</v>
      </c>
      <c r="AJ636" s="197" t="n">
        <v>6640.86376953125</v>
      </c>
      <c r="AK636" s="197" t="n">
        <v>6734.68505859375</v>
      </c>
      <c r="AL636" s="197" t="n">
        <v>6680.0</v>
      </c>
      <c r="AM636" s="197" t="n">
        <v>4429.00634765625</v>
      </c>
      <c r="AN636" s="197" t="n">
        <v>0.0</v>
      </c>
      <c r="AO636" s="197" t="n">
        <v>0.0</v>
      </c>
      <c r="AP636" s="197" t="n">
        <v>0.0</v>
      </c>
      <c r="AQ636" s="197" t="n">
        <v>144.66986083984375</v>
      </c>
      <c r="AR636" s="197" t="n">
        <v>628.73193359375</v>
      </c>
      <c r="AS636" s="197" t="n">
        <v>0.0</v>
      </c>
      <c r="AT636" s="197" t="n">
        <v>999999.0</v>
      </c>
      <c r="AU636" s="197" t="n">
        <v>0.0</v>
      </c>
      <c r="AV636" s="197" t="n">
        <v>999999.0</v>
      </c>
      <c r="AW636" s="197" t="n">
        <v>0.0</v>
      </c>
      <c r="AX636" s="197" t="n">
        <v>0.0</v>
      </c>
      <c r="AY636" s="197" t="n">
        <v>999999.0</v>
      </c>
      <c r="AZ636" s="197" t="n">
        <v>0.0</v>
      </c>
      <c r="BA636" s="197" t="n">
        <v>999999.0</v>
      </c>
      <c r="BB636" s="197" t="n">
        <v>0.0</v>
      </c>
      <c r="BC636" s="197" t="n">
        <v>0.0</v>
      </c>
      <c r="BD636" s="197" t="n">
        <v>0.5710841417312622</v>
      </c>
      <c r="BE636" s="197" t="n">
        <v>0.6416154503822327</v>
      </c>
      <c r="BF636" s="197" t="n">
        <v>999998.0</v>
      </c>
      <c r="BG636" s="197" t="n">
        <v>4665.3251953125</v>
      </c>
      <c r="BH636" s="197" t="n">
        <v>4098.0458984375</v>
      </c>
      <c r="BI636" s="197" t="n">
        <v>0.0</v>
      </c>
      <c r="BJ636" s="197" t="n">
        <v>999999.0</v>
      </c>
      <c r="BK636" s="197" t="n">
        <v>16778.732421875</v>
      </c>
      <c r="BL636" s="197" t="n">
        <v>17707.509765625</v>
      </c>
      <c r="BM636" s="197" t="n">
        <v>0.0</v>
      </c>
      <c r="BN636" s="197" t="n">
        <v>1398.5684814453125</v>
      </c>
      <c r="BO636" s="197" t="n">
        <v>1042.369140625</v>
      </c>
      <c r="BP636" s="197" t="n">
        <v>0.0</v>
      </c>
      <c r="BQ636" s="197" t="n">
        <v>999999.0</v>
      </c>
      <c r="BR636" s="197" t="n">
        <v>0.0</v>
      </c>
      <c r="BS636" s="197" t="n">
        <v>999999.0</v>
      </c>
      <c r="BT636" s="197" t="n">
        <v>0.0</v>
      </c>
      <c r="BU636" s="197" t="n">
        <v>1079.9691162109375</v>
      </c>
      <c r="BV636" s="197" t="n">
        <v>450.3935546875</v>
      </c>
      <c r="BW636" s="197" t="n">
        <v>99000.0</v>
      </c>
      <c r="BX636" s="197" t="n">
        <v>780.8009033203125</v>
      </c>
      <c r="BY636" s="197" t="n">
        <v>356.0492858886719</v>
      </c>
      <c r="BZ636" s="197" t="n">
        <v>99000.0</v>
      </c>
      <c r="CA636" s="197" t="n">
        <v>370.7663879394531</v>
      </c>
      <c r="CB636" s="197" t="n">
        <v>248.8081817626953</v>
      </c>
      <c r="CC636" s="197" t="n">
        <v>964.9122924804688</v>
      </c>
      <c r="CD636" s="197" t="n">
        <v>4293.6650390625</v>
      </c>
      <c r="CE636" s="197" t="n">
        <v>2118.458984375</v>
      </c>
      <c r="CF636" s="197" t="n">
        <v>99000.0</v>
      </c>
      <c r="CG636" s="197" t="n">
        <v>5349.10595703125</v>
      </c>
      <c r="CH636" s="197" t="n">
        <v>5654.34130859375</v>
      </c>
      <c r="CI636" s="197" t="n">
        <v>1875.7735595703125</v>
      </c>
      <c r="CJ636" s="197" t="n">
        <v>7530.115234375</v>
      </c>
      <c r="CK636" s="197" t="n">
        <v>20000.0</v>
      </c>
      <c r="CL636" s="197" t="n">
        <v>20000.0</v>
      </c>
      <c r="CM636" s="197" t="n">
        <v>20000.0</v>
      </c>
      <c r="CN636" s="197" t="n">
        <v>20000.0</v>
      </c>
      <c r="CO636" s="197" t="n">
        <v>20000.0</v>
      </c>
      <c r="CP636" s="197" t="n">
        <v>20000.0</v>
      </c>
      <c r="CQ636" s="197" t="n">
        <v>20000.0</v>
      </c>
      <c r="CR636" s="197" t="n">
        <v>5000.0</v>
      </c>
      <c r="CS636" s="197" t="n">
        <v>30.0</v>
      </c>
      <c r="CT636" s="197" t="n">
        <v>30.0</v>
      </c>
      <c r="CU636" s="197" t="n">
        <v>639.0429077148438</v>
      </c>
    </row>
    <row r="637" spans="2:99">
      <c r="B637" s="122" t="s">
        <v>1038</v>
      </c>
      <c r="C637" s="197" t="n">
        <v>3250.0</v>
      </c>
      <c r="D637" s="197" t="n">
        <v>3163.0</v>
      </c>
      <c r="E637" s="197" t="n">
        <v>720.0</v>
      </c>
      <c r="F637" s="122" t="s">
        <v>1038</v>
      </c>
      <c r="G637" s="197" t="n">
        <v>3250.0</v>
      </c>
      <c r="H637" s="197" t="n">
        <v>1626.569091796875</v>
      </c>
      <c r="I637" s="197" t="n">
        <v>578.0303955078125</v>
      </c>
      <c r="J637" s="197" t="n">
        <v>389.6891784667969</v>
      </c>
      <c r="K637" s="197" t="n">
        <v>853.1222534179688</v>
      </c>
      <c r="L637" s="197" t="n">
        <v>4306.85107421875</v>
      </c>
      <c r="M637" s="197" t="n">
        <v>4306.85107421875</v>
      </c>
      <c r="N637" s="197" t="n">
        <v>6161.244140625</v>
      </c>
      <c r="O637" s="197" t="n">
        <v>5822.01708984375</v>
      </c>
      <c r="P637" s="197" t="n">
        <v>6161.244140625</v>
      </c>
      <c r="Q637" s="197" t="n">
        <v>14350.0546875</v>
      </c>
      <c r="R637" s="197" t="n">
        <v>3284.05029296875</v>
      </c>
      <c r="S637" s="197" t="n">
        <v>0.0</v>
      </c>
      <c r="T637" s="197" t="n">
        <v>0.0</v>
      </c>
      <c r="U637" s="197" t="n">
        <v>-74.71776580810547</v>
      </c>
      <c r="V637" s="197" t="n">
        <v>0.0</v>
      </c>
      <c r="W637" s="197" t="n">
        <v>0.0</v>
      </c>
      <c r="X637" s="197" t="n">
        <v>0.0</v>
      </c>
      <c r="Y637" s="197" t="n">
        <v>0.0</v>
      </c>
      <c r="Z637" s="197" t="n">
        <v>6406.25</v>
      </c>
      <c r="AA637" s="197" t="n">
        <v>1.0</v>
      </c>
      <c r="AB637" s="197" t="n">
        <v>339.2266845703125</v>
      </c>
      <c r="AC637" s="197" t="n">
        <v>0.0</v>
      </c>
      <c r="AD637" s="197" t="n">
        <v>0.6499999761581421</v>
      </c>
      <c r="AE637" s="197" t="n">
        <v>11644.0341796875</v>
      </c>
      <c r="AF637" s="197" t="n">
        <v>1566.0491943359375</v>
      </c>
      <c r="AG637" s="197" t="n">
        <v>2059.2890625</v>
      </c>
      <c r="AH637" s="197" t="n">
        <v>1033.0872802734375</v>
      </c>
      <c r="AI637" s="197" t="n">
        <v>0.0</v>
      </c>
      <c r="AJ637" s="197" t="n">
        <v>2300.0</v>
      </c>
      <c r="AK637" s="197" t="n">
        <v>2316.6015625</v>
      </c>
      <c r="AL637" s="197" t="n">
        <v>6680.0</v>
      </c>
      <c r="AM637" s="197" t="n">
        <v>4306.85107421875</v>
      </c>
      <c r="AN637" s="197" t="n">
        <v>0.0</v>
      </c>
      <c r="AO637" s="197" t="n">
        <v>0.0</v>
      </c>
      <c r="AP637" s="197" t="n">
        <v>0.0</v>
      </c>
      <c r="AQ637" s="197" t="n">
        <v>161.8333282470703</v>
      </c>
      <c r="AR637" s="197" t="n">
        <v>853.1222534179688</v>
      </c>
      <c r="AS637" s="197" t="n">
        <v>0.0</v>
      </c>
      <c r="AT637" s="197" t="n">
        <v>999999.0</v>
      </c>
      <c r="AU637" s="197" t="n">
        <v>0.0</v>
      </c>
      <c r="AV637" s="197" t="n">
        <v>999999.0</v>
      </c>
      <c r="AW637" s="197" t="n">
        <v>0.0</v>
      </c>
      <c r="AX637" s="197" t="n">
        <v>0.0</v>
      </c>
      <c r="AY637" s="197" t="n">
        <v>999999.0</v>
      </c>
      <c r="AZ637" s="197" t="n">
        <v>0.0</v>
      </c>
      <c r="BA637" s="197" t="n">
        <v>999999.0</v>
      </c>
      <c r="BB637" s="197" t="n">
        <v>0.0</v>
      </c>
      <c r="BC637" s="197" t="n">
        <v>0.5919601321220398</v>
      </c>
      <c r="BD637" s="197" t="n">
        <v>0.6068263649940491</v>
      </c>
      <c r="BE637" s="197" t="n">
        <v>0.630077600479126</v>
      </c>
      <c r="BF637" s="197" t="n">
        <v>8900.73046875</v>
      </c>
      <c r="BG637" s="197" t="n">
        <v>8820.6728515625</v>
      </c>
      <c r="BH637" s="197" t="n">
        <v>8665.0361328125</v>
      </c>
      <c r="BI637" s="197" t="n">
        <v>0.0</v>
      </c>
      <c r="BJ637" s="197" t="n">
        <v>17428.66015625</v>
      </c>
      <c r="BK637" s="197" t="n">
        <v>17562.771484375</v>
      </c>
      <c r="BL637" s="197" t="n">
        <v>17742.09765625</v>
      </c>
      <c r="BM637" s="197" t="n">
        <v>-5295.66796875</v>
      </c>
      <c r="BN637" s="197" t="n">
        <v>-5228.6064453125</v>
      </c>
      <c r="BO637" s="197" t="n">
        <v>-5081.7763671875</v>
      </c>
      <c r="BP637" s="197" t="n">
        <v>0.0</v>
      </c>
      <c r="BQ637" s="197" t="n">
        <v>999999.0</v>
      </c>
      <c r="BR637" s="197" t="n">
        <v>0.0</v>
      </c>
      <c r="BS637" s="197" t="n">
        <v>999999.0</v>
      </c>
      <c r="BT637" s="197" t="n">
        <v>0.0</v>
      </c>
      <c r="BU637" s="197" t="n">
        <v>954.9251708984375</v>
      </c>
      <c r="BV637" s="197" t="n">
        <v>1111.925048828125</v>
      </c>
      <c r="BW637" s="197" t="n">
        <v>99000.0</v>
      </c>
      <c r="BX637" s="197" t="n">
        <v>481.6654968261719</v>
      </c>
      <c r="BY637" s="197" t="n">
        <v>808.6795654296875</v>
      </c>
      <c r="BZ637" s="197" t="n">
        <v>99000.0</v>
      </c>
      <c r="CA637" s="197" t="n">
        <v>457.5721740722656</v>
      </c>
      <c r="CB637" s="197" t="n">
        <v>376.380126953125</v>
      </c>
      <c r="CC637" s="197" t="n">
        <v>964.9122924804688</v>
      </c>
      <c r="CD637" s="197" t="n">
        <v>2851.348388671875</v>
      </c>
      <c r="CE637" s="197" t="n">
        <v>4405.9375</v>
      </c>
      <c r="CF637" s="197" t="n">
        <v>19000.0</v>
      </c>
      <c r="CG637" s="197" t="n">
        <v>0.0</v>
      </c>
      <c r="CH637" s="197" t="n">
        <v>6442.40478515625</v>
      </c>
      <c r="CI637" s="197" t="n">
        <v>800.0</v>
      </c>
      <c r="CJ637" s="197" t="n">
        <v>7242.40478515625</v>
      </c>
      <c r="CK637" s="197" t="n">
        <v>20000.0</v>
      </c>
      <c r="CL637" s="197" t="n">
        <v>20000.0</v>
      </c>
      <c r="CM637" s="197" t="n">
        <v>20000.0</v>
      </c>
      <c r="CN637" s="197" t="n">
        <v>20000.0</v>
      </c>
      <c r="CO637" s="197" t="n">
        <v>20000.0</v>
      </c>
      <c r="CP637" s="197" t="n">
        <v>20000.0</v>
      </c>
      <c r="CQ637" s="197" t="n">
        <v>20000.0</v>
      </c>
      <c r="CR637" s="197" t="n">
        <v>5000.0</v>
      </c>
      <c r="CS637" s="197" t="n">
        <v>24.0</v>
      </c>
      <c r="CT637" s="197" t="n">
        <v>24.0</v>
      </c>
      <c r="CU637" s="197" t="n">
        <v>821.0125732421875</v>
      </c>
    </row>
    <row r="638" spans="2:99">
      <c r="B638" s="122" t="s">
        <v>1039</v>
      </c>
      <c r="C638" s="197" t="n">
        <v>3252.0</v>
      </c>
      <c r="D638" s="197" t="n">
        <v>2788.0</v>
      </c>
      <c r="E638" s="197" t="n">
        <v>575.0</v>
      </c>
      <c r="F638" s="122" t="s">
        <v>1039</v>
      </c>
      <c r="G638" s="197" t="n">
        <v>3252.0</v>
      </c>
      <c r="H638" s="197" t="n">
        <v>2358.880126953125</v>
      </c>
      <c r="I638" s="197" t="n">
        <v>575.0</v>
      </c>
      <c r="J638" s="197" t="n">
        <v>540.2319946289062</v>
      </c>
      <c r="K638" s="197" t="n">
        <v>1067.0</v>
      </c>
      <c r="L638" s="197" t="n">
        <v>4238.4873046875</v>
      </c>
      <c r="M638" s="197" t="n">
        <v>4238.4873046875</v>
      </c>
      <c r="N638" s="197" t="n">
        <v>6680.0</v>
      </c>
      <c r="O638" s="197" t="n">
        <v>6680.0</v>
      </c>
      <c r="P638" s="197" t="n">
        <v>6680.0</v>
      </c>
      <c r="Q638" s="197" t="n">
        <v>47730.6796875</v>
      </c>
      <c r="R638" s="197" t="n">
        <v>2596.04052734375</v>
      </c>
      <c r="S638" s="197" t="n">
        <v>0.0</v>
      </c>
      <c r="T638" s="197" t="n">
        <v>487.4059753417969</v>
      </c>
      <c r="U638" s="197" t="n">
        <v>9047.9267578125</v>
      </c>
      <c r="V638" s="197" t="n">
        <v>40254.59375</v>
      </c>
      <c r="W638" s="197" t="n">
        <v>31142.46875</v>
      </c>
      <c r="X638" s="197" t="n">
        <v>9112.1240234375</v>
      </c>
      <c r="Y638" s="197" t="n">
        <v>0.0</v>
      </c>
      <c r="Z638" s="197" t="n">
        <v>10312.5</v>
      </c>
      <c r="AA638" s="197" t="n">
        <v>1.0</v>
      </c>
      <c r="AB638" s="197" t="n">
        <v>0.0</v>
      </c>
      <c r="AC638" s="197" t="n">
        <v>0.0</v>
      </c>
      <c r="AD638" s="197" t="n">
        <v>0.6499999761581421</v>
      </c>
      <c r="AE638" s="197" t="n">
        <v>39821.5234375</v>
      </c>
      <c r="AF638" s="197" t="n">
        <v>10074.1708984375</v>
      </c>
      <c r="AG638" s="197" t="n">
        <v>25582.5390625</v>
      </c>
      <c r="AH638" s="197" t="n">
        <v>6147.6064453125</v>
      </c>
      <c r="AI638" s="197" t="n">
        <v>4492.66259765625</v>
      </c>
      <c r="AJ638" s="197" t="n">
        <v>0.0</v>
      </c>
      <c r="AK638" s="197" t="n">
        <v>692.0259399414062</v>
      </c>
      <c r="AL638" s="197" t="n">
        <v>6680.0</v>
      </c>
      <c r="AM638" s="197" t="n">
        <v>4238.4873046875</v>
      </c>
      <c r="AN638" s="197" t="n">
        <v>0.0</v>
      </c>
      <c r="AO638" s="197" t="n">
        <v>0.0</v>
      </c>
      <c r="AP638" s="197" t="n">
        <v>0.0</v>
      </c>
      <c r="AQ638" s="197" t="n">
        <v>323.6666564941406</v>
      </c>
      <c r="AR638" s="197" t="n">
        <v>1022.3717041015625</v>
      </c>
      <c r="AS638" s="197" t="n">
        <v>0.0</v>
      </c>
      <c r="AT638" s="197" t="n">
        <v>999999.0</v>
      </c>
      <c r="AU638" s="197" t="n">
        <v>0.0</v>
      </c>
      <c r="AV638" s="197" t="n">
        <v>999999.0</v>
      </c>
      <c r="AW638" s="197" t="n">
        <v>0.0</v>
      </c>
      <c r="AX638" s="197" t="n">
        <v>0.0</v>
      </c>
      <c r="AY638" s="197" t="n">
        <v>999999.0</v>
      </c>
      <c r="AZ638" s="197" t="n">
        <v>0.0</v>
      </c>
      <c r="BA638" s="197" t="n">
        <v>999999.0</v>
      </c>
      <c r="BB638" s="197" t="n">
        <v>0.0</v>
      </c>
      <c r="BC638" s="197" t="n">
        <v>0.0</v>
      </c>
      <c r="BD638" s="197" t="n">
        <v>0.0</v>
      </c>
      <c r="BE638" s="197" t="n">
        <v>0.5041890144348145</v>
      </c>
      <c r="BF638" s="197" t="n">
        <v>999998.0</v>
      </c>
      <c r="BG638" s="197" t="n">
        <v>999998.0</v>
      </c>
      <c r="BH638" s="197" t="n">
        <v>7829.1630859375</v>
      </c>
      <c r="BI638" s="197" t="n">
        <v>0.0</v>
      </c>
      <c r="BJ638" s="197" t="n">
        <v>999999.0</v>
      </c>
      <c r="BK638" s="197" t="n">
        <v>999999.0</v>
      </c>
      <c r="BL638" s="197" t="n">
        <v>36440.91015625</v>
      </c>
      <c r="BM638" s="197" t="n">
        <v>0.0</v>
      </c>
      <c r="BN638" s="197" t="n">
        <v>0.0</v>
      </c>
      <c r="BO638" s="197" t="n">
        <v>8485.89453125</v>
      </c>
      <c r="BP638" s="197" t="n">
        <v>0.0</v>
      </c>
      <c r="BQ638" s="197" t="n">
        <v>999999.0</v>
      </c>
      <c r="BR638" s="197" t="n">
        <v>0.0</v>
      </c>
      <c r="BS638" s="197" t="n">
        <v>999999.0</v>
      </c>
      <c r="BT638" s="197" t="n">
        <v>0.0</v>
      </c>
      <c r="BU638" s="197" t="n">
        <v>718.82763671875</v>
      </c>
      <c r="BV638" s="197" t="n">
        <v>948.299560546875</v>
      </c>
      <c r="BW638" s="197" t="n">
        <v>99000.0</v>
      </c>
      <c r="BX638" s="197" t="n">
        <v>495.68048095703125</v>
      </c>
      <c r="BY638" s="197" t="n">
        <v>471.4522705078125</v>
      </c>
      <c r="BZ638" s="197" t="n">
        <v>99000.0</v>
      </c>
      <c r="CA638" s="197" t="n">
        <v>287.16033935546875</v>
      </c>
      <c r="CB638" s="197" t="n">
        <v>461.97454833984375</v>
      </c>
      <c r="CC638" s="197" t="n">
        <v>964.9122924804688</v>
      </c>
      <c r="CD638" s="197" t="n">
        <v>3133.822509765625</v>
      </c>
      <c r="CE638" s="197" t="n">
        <v>2779.3916015625</v>
      </c>
      <c r="CF638" s="197" t="n">
        <v>15500.0</v>
      </c>
      <c r="CG638" s="197" t="n">
        <v>0.0</v>
      </c>
      <c r="CH638" s="197" t="n">
        <v>6202.82763671875</v>
      </c>
      <c r="CI638" s="197" t="n">
        <v>800.0</v>
      </c>
      <c r="CJ638" s="197" t="n">
        <v>7002.82763671875</v>
      </c>
      <c r="CK638" s="197" t="n">
        <v>20000.0</v>
      </c>
      <c r="CL638" s="197" t="n">
        <v>20000.0</v>
      </c>
      <c r="CM638" s="197" t="n">
        <v>20000.0</v>
      </c>
      <c r="CN638" s="197" t="n">
        <v>20000.0</v>
      </c>
      <c r="CO638" s="197" t="n">
        <v>20000.0</v>
      </c>
      <c r="CP638" s="197" t="n">
        <v>20000.0</v>
      </c>
      <c r="CQ638" s="197" t="n">
        <v>20000.0</v>
      </c>
      <c r="CR638" s="197" t="n">
        <v>5000.0</v>
      </c>
      <c r="CS638" s="197" t="n">
        <v>0.0</v>
      </c>
      <c r="CT638" s="197" t="n">
        <v>0.0</v>
      </c>
      <c r="CU638" s="197" t="n">
        <v>649.0101318359375</v>
      </c>
    </row>
    <row r="639" spans="2:99">
      <c r="B639" s="122" t="s">
        <v>1040</v>
      </c>
      <c r="C639" s="197" t="n">
        <v>3267.0</v>
      </c>
      <c r="D639" s="197" t="n">
        <v>2800.0</v>
      </c>
      <c r="E639" s="197" t="n">
        <v>575.0</v>
      </c>
      <c r="F639" s="122" t="s">
        <v>1040</v>
      </c>
      <c r="G639" s="197" t="n">
        <v>3267.0</v>
      </c>
      <c r="H639" s="197" t="n">
        <v>2800.0</v>
      </c>
      <c r="I639" s="197" t="n">
        <v>575.0</v>
      </c>
      <c r="J639" s="197" t="n">
        <v>722.1139526367188</v>
      </c>
      <c r="K639" s="197" t="n">
        <v>1067.0</v>
      </c>
      <c r="L639" s="197" t="n">
        <v>4218.30517578125</v>
      </c>
      <c r="M639" s="197" t="n">
        <v>4218.30517578125</v>
      </c>
      <c r="N639" s="197" t="n">
        <v>4693.1787109375</v>
      </c>
      <c r="O639" s="197" t="n">
        <v>4693.1787109375</v>
      </c>
      <c r="P639" s="197" t="n">
        <v>4693.1787109375</v>
      </c>
      <c r="Q639" s="197" t="n">
        <v>56557.68359375</v>
      </c>
      <c r="R639" s="197" t="n">
        <v>4398.5732421875</v>
      </c>
      <c r="S639" s="197" t="n">
        <v>0.0</v>
      </c>
      <c r="T639" s="197" t="n">
        <v>624.385498046875</v>
      </c>
      <c r="U639" s="197" t="n">
        <v>2810.285888671875</v>
      </c>
      <c r="V639" s="197" t="n">
        <v>53996.6796875</v>
      </c>
      <c r="W639" s="197" t="n">
        <v>34176.58203125</v>
      </c>
      <c r="X639" s="197" t="n">
        <v>19820.095703125</v>
      </c>
      <c r="Y639" s="197" t="n">
        <v>0.0</v>
      </c>
      <c r="Z639" s="197" t="n">
        <v>4500.0</v>
      </c>
      <c r="AA639" s="197" t="n">
        <v>1.0</v>
      </c>
      <c r="AB639" s="197" t="n">
        <v>0.0</v>
      </c>
      <c r="AC639" s="197" t="n">
        <v>0.0</v>
      </c>
      <c r="AD639" s="197" t="n">
        <v>0.6499999761581421</v>
      </c>
      <c r="AE639" s="197" t="n">
        <v>43272.171875</v>
      </c>
      <c r="AF639" s="197" t="n">
        <v>10684.3603515625</v>
      </c>
      <c r="AG639" s="197" t="n">
        <v>16389.6171875</v>
      </c>
      <c r="AH639" s="197" t="n">
        <v>6775.71240234375</v>
      </c>
      <c r="AI639" s="197" t="n">
        <v>5162.72607421875</v>
      </c>
      <c r="AJ639" s="197" t="n">
        <v>1094.828857421875</v>
      </c>
      <c r="AK639" s="197" t="n">
        <v>1421.3125</v>
      </c>
      <c r="AL639" s="197" t="n">
        <v>7484.04052734375</v>
      </c>
      <c r="AM639" s="197" t="n">
        <v>4218.30517578125</v>
      </c>
      <c r="AN639" s="197" t="n">
        <v>0.0</v>
      </c>
      <c r="AO639" s="197" t="n">
        <v>0.0</v>
      </c>
      <c r="AP639" s="197" t="n">
        <v>0.0</v>
      </c>
      <c r="AQ639" s="197" t="n">
        <v>485.5</v>
      </c>
      <c r="AR639" s="197" t="n">
        <v>1067.0</v>
      </c>
      <c r="AS639" s="197" t="n">
        <v>0.0</v>
      </c>
      <c r="AT639" s="197" t="n">
        <v>999999.0</v>
      </c>
      <c r="AU639" s="197" t="n">
        <v>0.0</v>
      </c>
      <c r="AV639" s="197" t="n">
        <v>999999.0</v>
      </c>
      <c r="AW639" s="197" t="n">
        <v>0.0</v>
      </c>
      <c r="AX639" s="197" t="n">
        <v>0.0</v>
      </c>
      <c r="AY639" s="197" t="n">
        <v>999999.0</v>
      </c>
      <c r="AZ639" s="197" t="n">
        <v>0.0</v>
      </c>
      <c r="BA639" s="197" t="n">
        <v>999999.0</v>
      </c>
      <c r="BB639" s="197" t="n">
        <v>0.0</v>
      </c>
      <c r="BC639" s="197" t="n">
        <v>0.0</v>
      </c>
      <c r="BD639" s="197" t="n">
        <v>0.0</v>
      </c>
      <c r="BE639" s="197" t="n">
        <v>0.0</v>
      </c>
      <c r="BF639" s="197" t="n">
        <v>999999.0</v>
      </c>
      <c r="BG639" s="197" t="n">
        <v>999999.0</v>
      </c>
      <c r="BH639" s="197" t="n">
        <v>999999.0</v>
      </c>
      <c r="BI639" s="197" t="n">
        <v>0.0</v>
      </c>
      <c r="BJ639" s="197" t="n">
        <v>999999.0</v>
      </c>
      <c r="BK639" s="197" t="n">
        <v>999999.0</v>
      </c>
      <c r="BL639" s="197" t="n">
        <v>999999.0</v>
      </c>
      <c r="BM639" s="197" t="n">
        <v>0.0</v>
      </c>
      <c r="BN639" s="197" t="n">
        <v>0.0</v>
      </c>
      <c r="BO639" s="197" t="n">
        <v>0.0</v>
      </c>
      <c r="BP639" s="197" t="n">
        <v>0.0</v>
      </c>
      <c r="BQ639" s="197" t="n">
        <v>999999.0</v>
      </c>
      <c r="BR639" s="197" t="n">
        <v>0.0</v>
      </c>
      <c r="BS639" s="197" t="n">
        <v>999999.0</v>
      </c>
      <c r="BT639" s="197" t="n">
        <v>0.0</v>
      </c>
      <c r="BU639" s="197" t="n">
        <v>588.9015502929688</v>
      </c>
      <c r="BV639" s="197" t="n">
        <v>794.0484619140625</v>
      </c>
      <c r="BW639" s="197" t="n">
        <v>99000.0</v>
      </c>
      <c r="BX639" s="197" t="n">
        <v>215.8038787841797</v>
      </c>
      <c r="BY639" s="197" t="n">
        <v>553.565185546875</v>
      </c>
      <c r="BZ639" s="197" t="n">
        <v>99000.0</v>
      </c>
      <c r="CA639" s="197" t="n">
        <v>351.7413024902344</v>
      </c>
      <c r="CB639" s="197" t="n">
        <v>297.4932556152344</v>
      </c>
      <c r="CC639" s="197" t="n">
        <v>964.9122924804688</v>
      </c>
      <c r="CD639" s="197" t="n">
        <v>363.4532165527344</v>
      </c>
      <c r="CE639" s="197" t="n">
        <v>3411.341796875</v>
      </c>
      <c r="CF639" s="197" t="n">
        <v>15500.0</v>
      </c>
      <c r="CG639" s="197" t="n">
        <v>0.0</v>
      </c>
      <c r="CH639" s="197" t="n">
        <v>3038.06787109375</v>
      </c>
      <c r="CI639" s="197" t="n">
        <v>800.0</v>
      </c>
      <c r="CJ639" s="197" t="n">
        <v>3838.06787109375</v>
      </c>
      <c r="CK639" s="197" t="n">
        <v>20000.0</v>
      </c>
      <c r="CL639" s="197" t="n">
        <v>20000.0</v>
      </c>
      <c r="CM639" s="197" t="n">
        <v>20000.0</v>
      </c>
      <c r="CN639" s="197" t="n">
        <v>20000.0</v>
      </c>
      <c r="CO639" s="197" t="n">
        <v>20000.0</v>
      </c>
      <c r="CP639" s="197" t="n">
        <v>20000.0</v>
      </c>
      <c r="CQ639" s="197" t="n">
        <v>20000.0</v>
      </c>
      <c r="CR639" s="197" t="n">
        <v>5000.0</v>
      </c>
      <c r="CS639" s="197" t="n">
        <v>0.0</v>
      </c>
      <c r="CT639" s="197" t="n">
        <v>0.0</v>
      </c>
      <c r="CU639" s="197" t="n">
        <v>1099.643310546875</v>
      </c>
    </row>
    <row r="640" spans="2:99">
      <c r="B640" s="122" t="s">
        <v>1041</v>
      </c>
      <c r="C640" s="197" t="n">
        <v>3252.0</v>
      </c>
      <c r="D640" s="197" t="n">
        <v>2870.0</v>
      </c>
      <c r="E640" s="197" t="n">
        <v>495.0</v>
      </c>
      <c r="F640" s="122" t="s">
        <v>1041</v>
      </c>
      <c r="G640" s="197" t="n">
        <v>3252.0</v>
      </c>
      <c r="H640" s="197" t="n">
        <v>2870.0</v>
      </c>
      <c r="I640" s="197" t="n">
        <v>495.0</v>
      </c>
      <c r="J640" s="197" t="n">
        <v>909.2027587890625</v>
      </c>
      <c r="K640" s="197" t="n">
        <v>1067.0</v>
      </c>
      <c r="L640" s="197" t="n">
        <v>4222.0703125</v>
      </c>
      <c r="M640" s="197" t="n">
        <v>4222.0703125</v>
      </c>
      <c r="N640" s="197" t="n">
        <v>4547.84033203125</v>
      </c>
      <c r="O640" s="197" t="n">
        <v>4547.84033203125</v>
      </c>
      <c r="P640" s="197" t="n">
        <v>4547.84033203125</v>
      </c>
      <c r="Q640" s="197" t="n">
        <v>72097.2109375</v>
      </c>
      <c r="R640" s="197" t="n">
        <v>6635.4033203125</v>
      </c>
      <c r="S640" s="197" t="n">
        <v>0.0</v>
      </c>
      <c r="T640" s="197" t="n">
        <v>543.9337768554688</v>
      </c>
      <c r="U640" s="197" t="n">
        <v>54938.58984375</v>
      </c>
      <c r="V640" s="197" t="n">
        <v>124065.4765625</v>
      </c>
      <c r="W640" s="197" t="n">
        <v>71121.6171875</v>
      </c>
      <c r="X640" s="197" t="n">
        <v>52943.859375</v>
      </c>
      <c r="Y640" s="197" t="n">
        <v>0.0</v>
      </c>
      <c r="Z640" s="197" t="n">
        <v>6000.0</v>
      </c>
      <c r="AA640" s="197" t="n">
        <v>1.0</v>
      </c>
      <c r="AB640" s="197" t="n">
        <v>0.0</v>
      </c>
      <c r="AC640" s="197" t="n">
        <v>0.0</v>
      </c>
      <c r="AD640" s="197" t="n">
        <v>0.6499999761581421</v>
      </c>
      <c r="AE640" s="197" t="n">
        <v>89399.921875</v>
      </c>
      <c r="AF640" s="197" t="n">
        <v>8897.1611328125</v>
      </c>
      <c r="AG640" s="197" t="n">
        <v>34515.328125</v>
      </c>
      <c r="AH640" s="197" t="n">
        <v>12182.08984375</v>
      </c>
      <c r="AI640" s="197" t="n">
        <v>10602.02734375</v>
      </c>
      <c r="AJ640" s="197" t="n">
        <v>18550.0546875</v>
      </c>
      <c r="AK640" s="197" t="n">
        <v>18574.9921875</v>
      </c>
      <c r="AL640" s="197" t="n">
        <v>8500.0</v>
      </c>
      <c r="AM640" s="197" t="n">
        <v>4222.0703125</v>
      </c>
      <c r="AN640" s="197" t="n">
        <v>0.0</v>
      </c>
      <c r="AO640" s="197" t="n">
        <v>0.0</v>
      </c>
      <c r="AP640" s="197" t="n">
        <v>0.0</v>
      </c>
      <c r="AQ640" s="197" t="n">
        <v>647.3333129882812</v>
      </c>
      <c r="AR640" s="197" t="n">
        <v>711.3333129882812</v>
      </c>
      <c r="AS640" s="197" t="n">
        <v>0.0</v>
      </c>
      <c r="AT640" s="197" t="n">
        <v>999999.0</v>
      </c>
      <c r="AU640" s="197" t="n">
        <v>0.0</v>
      </c>
      <c r="AV640" s="197" t="n">
        <v>999999.0</v>
      </c>
      <c r="AW640" s="197" t="n">
        <v>0.0</v>
      </c>
      <c r="AX640" s="197" t="n">
        <v>0.0</v>
      </c>
      <c r="AY640" s="197" t="n">
        <v>999999.0</v>
      </c>
      <c r="AZ640" s="197" t="n">
        <v>0.0</v>
      </c>
      <c r="BA640" s="197" t="n">
        <v>999999.0</v>
      </c>
      <c r="BB640" s="197" t="n">
        <v>0.0</v>
      </c>
      <c r="BC640" s="197" t="n">
        <v>0.0</v>
      </c>
      <c r="BD640" s="197" t="n">
        <v>0.0</v>
      </c>
      <c r="BE640" s="197" t="n">
        <v>0.0</v>
      </c>
      <c r="BF640" s="197" t="n">
        <v>999999.0</v>
      </c>
      <c r="BG640" s="197" t="n">
        <v>999999.0</v>
      </c>
      <c r="BH640" s="197" t="n">
        <v>999999.0</v>
      </c>
      <c r="BI640" s="197" t="n">
        <v>0.0</v>
      </c>
      <c r="BJ640" s="197" t="n">
        <v>999999.0</v>
      </c>
      <c r="BK640" s="197" t="n">
        <v>999999.0</v>
      </c>
      <c r="BL640" s="197" t="n">
        <v>999999.0</v>
      </c>
      <c r="BM640" s="197" t="n">
        <v>0.0</v>
      </c>
      <c r="BN640" s="197" t="n">
        <v>0.0</v>
      </c>
      <c r="BO640" s="197" t="n">
        <v>0.0</v>
      </c>
      <c r="BP640" s="197" t="n">
        <v>0.0</v>
      </c>
      <c r="BQ640" s="197" t="n">
        <v>999999.0</v>
      </c>
      <c r="BR640" s="197" t="n">
        <v>0.0</v>
      </c>
      <c r="BS640" s="197" t="n">
        <v>999999.0</v>
      </c>
      <c r="BT640" s="197" t="n">
        <v>0.0</v>
      </c>
      <c r="BU640" s="197" t="n">
        <v>221.9054718017578</v>
      </c>
      <c r="BV640" s="197" t="n">
        <v>599.100830078125</v>
      </c>
      <c r="BW640" s="197" t="n">
        <v>99000.0</v>
      </c>
      <c r="BX640" s="197" t="n">
        <v>184.45550537109375</v>
      </c>
      <c r="BY640" s="197" t="n">
        <v>213.3385467529297</v>
      </c>
      <c r="BZ640" s="197" t="n">
        <v>99000.0</v>
      </c>
      <c r="CA640" s="197" t="n">
        <v>259.69146728515625</v>
      </c>
      <c r="CB640" s="197" t="n">
        <v>365.8292236328125</v>
      </c>
      <c r="CC640" s="197" t="n">
        <v>631.5789184570312</v>
      </c>
      <c r="CD640" s="197" t="n">
        <v>207.1689453125</v>
      </c>
      <c r="CE640" s="197" t="n">
        <v>330.03570556640625</v>
      </c>
      <c r="CF640" s="197" t="n">
        <v>12500.0</v>
      </c>
      <c r="CG640" s="197" t="n">
        <v>0.0</v>
      </c>
      <c r="CH640" s="197" t="n">
        <v>300.0</v>
      </c>
      <c r="CI640" s="197" t="n">
        <v>800.0</v>
      </c>
      <c r="CJ640" s="197" t="n">
        <v>1100.0</v>
      </c>
      <c r="CK640" s="197" t="n">
        <v>20000.0</v>
      </c>
      <c r="CL640" s="197" t="n">
        <v>20000.0</v>
      </c>
      <c r="CM640" s="197" t="n">
        <v>20000.0</v>
      </c>
      <c r="CN640" s="197" t="n">
        <v>20000.0</v>
      </c>
      <c r="CO640" s="197" t="n">
        <v>20000.0</v>
      </c>
      <c r="CP640" s="197" t="n">
        <v>20000.0</v>
      </c>
      <c r="CQ640" s="197" t="n">
        <v>20000.0</v>
      </c>
      <c r="CR640" s="197" t="n">
        <v>5000.0</v>
      </c>
      <c r="CS640" s="197" t="n">
        <v>0.0</v>
      </c>
      <c r="CT640" s="197" t="n">
        <v>0.0</v>
      </c>
      <c r="CU640" s="197" t="n">
        <v>1658.850830078125</v>
      </c>
    </row>
    <row r="641" spans="2:99">
      <c r="B641" s="122" t="s">
        <v>1042</v>
      </c>
      <c r="C641" s="197" t="n">
        <v>3694.0</v>
      </c>
      <c r="D641" s="197" t="n">
        <v>3009.0</v>
      </c>
      <c r="E641" s="197" t="n">
        <v>480.0</v>
      </c>
      <c r="F641" s="122" t="s">
        <v>1042</v>
      </c>
      <c r="G641" s="197" t="n">
        <v>3694.0</v>
      </c>
      <c r="H641" s="197" t="n">
        <v>3009.0</v>
      </c>
      <c r="I641" s="197" t="n">
        <v>480.0</v>
      </c>
      <c r="J641" s="197" t="n">
        <v>972.0</v>
      </c>
      <c r="K641" s="197" t="n">
        <v>1067.0</v>
      </c>
      <c r="L641" s="197" t="n">
        <v>3048.974609375</v>
      </c>
      <c r="M641" s="197" t="n">
        <v>3048.974609375</v>
      </c>
      <c r="N641" s="197" t="n">
        <v>4658.23583984375</v>
      </c>
      <c r="O641" s="197" t="n">
        <v>4658.23583984375</v>
      </c>
      <c r="P641" s="197" t="n">
        <v>4658.23583984375</v>
      </c>
      <c r="Q641" s="197" t="n">
        <v>42791.78125</v>
      </c>
      <c r="R641" s="197" t="n">
        <v>4444.56982421875</v>
      </c>
      <c r="S641" s="197" t="n">
        <v>0.0</v>
      </c>
      <c r="T641" s="197" t="n">
        <v>0.0</v>
      </c>
      <c r="U641" s="197" t="n">
        <v>1539.4041748046875</v>
      </c>
      <c r="V641" s="197" t="n">
        <v>28602.5078125</v>
      </c>
      <c r="W641" s="197" t="n">
        <v>2.9736828804016113</v>
      </c>
      <c r="X641" s="197" t="n">
        <v>1693.8370361328125</v>
      </c>
      <c r="Y641" s="197" t="n">
        <v>0.0</v>
      </c>
      <c r="Z641" s="197" t="n">
        <v>12949.7763671875</v>
      </c>
      <c r="AA641" s="197" t="n">
        <v>1.0</v>
      </c>
      <c r="AB641" s="197" t="n">
        <v>0.0</v>
      </c>
      <c r="AC641" s="197" t="n">
        <v>0.0</v>
      </c>
      <c r="AD641" s="197" t="n">
        <v>0.3499999940395355</v>
      </c>
      <c r="AE641" s="197" t="n">
        <v>17409.630859375</v>
      </c>
      <c r="AF641" s="197" t="n">
        <v>9993.7392578125</v>
      </c>
      <c r="AG641" s="197" t="n">
        <v>844.5701293945312</v>
      </c>
      <c r="AH641" s="197" t="n">
        <v>4549.2109375</v>
      </c>
      <c r="AI641" s="197" t="n">
        <v>3036.430419921875</v>
      </c>
      <c r="AJ641" s="197" t="n">
        <v>3725.279052734375</v>
      </c>
      <c r="AK641" s="197" t="n">
        <v>4154.0498046875</v>
      </c>
      <c r="AL641" s="197" t="n">
        <v>8161.5234375</v>
      </c>
      <c r="AM641" s="197" t="n">
        <v>4237.24462890625</v>
      </c>
      <c r="AN641" s="197" t="n">
        <v>0.0</v>
      </c>
      <c r="AO641" s="197" t="n">
        <v>0.0</v>
      </c>
      <c r="AP641" s="197" t="n">
        <v>0.0</v>
      </c>
      <c r="AQ641" s="197" t="n">
        <v>809.1666870117188</v>
      </c>
      <c r="AR641" s="197" t="n">
        <v>889.1666870117188</v>
      </c>
      <c r="AS641" s="197" t="n">
        <v>0.0</v>
      </c>
      <c r="AT641" s="197" t="n">
        <v>999999.0</v>
      </c>
      <c r="AU641" s="197" t="n">
        <v>0.0</v>
      </c>
      <c r="AV641" s="197" t="n">
        <v>999999.0</v>
      </c>
      <c r="AW641" s="197" t="n">
        <v>0.0</v>
      </c>
      <c r="AX641" s="197" t="n">
        <v>0.0</v>
      </c>
      <c r="AY641" s="197" t="n">
        <v>999999.0</v>
      </c>
      <c r="AZ641" s="197" t="n">
        <v>0.0</v>
      </c>
      <c r="BA641" s="197" t="n">
        <v>999999.0</v>
      </c>
      <c r="BB641" s="197" t="n">
        <v>0.0</v>
      </c>
      <c r="BC641" s="197" t="n">
        <v>0.0</v>
      </c>
      <c r="BD641" s="197" t="n">
        <v>0.0</v>
      </c>
      <c r="BE641" s="197" t="n">
        <v>0.0</v>
      </c>
      <c r="BF641" s="197" t="n">
        <v>999999.0</v>
      </c>
      <c r="BG641" s="197" t="n">
        <v>999999.0</v>
      </c>
      <c r="BH641" s="197" t="n">
        <v>999999.0</v>
      </c>
      <c r="BI641" s="197" t="n">
        <v>0.0</v>
      </c>
      <c r="BJ641" s="197" t="n">
        <v>999999.0</v>
      </c>
      <c r="BK641" s="197" t="n">
        <v>999999.0</v>
      </c>
      <c r="BL641" s="197" t="n">
        <v>999999.0</v>
      </c>
      <c r="BM641" s="197" t="n">
        <v>0.0</v>
      </c>
      <c r="BN641" s="197" t="n">
        <v>0.0</v>
      </c>
      <c r="BO641" s="197" t="n">
        <v>0.0</v>
      </c>
      <c r="BP641" s="197" t="n">
        <v>0.0</v>
      </c>
      <c r="BQ641" s="197" t="n">
        <v>999999.0</v>
      </c>
      <c r="BR641" s="197" t="n">
        <v>0.0</v>
      </c>
      <c r="BS641" s="197" t="n">
        <v>999999.0</v>
      </c>
      <c r="BT641" s="197" t="n">
        <v>0.0</v>
      </c>
      <c r="BU641" s="197" t="n">
        <v>231.06866455078125</v>
      </c>
      <c r="BV641" s="197" t="n">
        <v>221.8311767578125</v>
      </c>
      <c r="BW641" s="197" t="n">
        <v>99000.0</v>
      </c>
      <c r="BX641" s="197" t="n">
        <v>173.9913330078125</v>
      </c>
      <c r="BY641" s="197" t="n">
        <v>184.5086212158203</v>
      </c>
      <c r="BZ641" s="197" t="n">
        <v>99000.0</v>
      </c>
      <c r="CA641" s="197" t="n">
        <v>359.3499450683594</v>
      </c>
      <c r="CB641" s="197" t="n">
        <v>259.1825866699219</v>
      </c>
      <c r="CC641" s="197" t="n">
        <v>631.5789184570312</v>
      </c>
      <c r="CD641" s="197" t="n">
        <v>207.046875</v>
      </c>
      <c r="CE641" s="197" t="n">
        <v>207.16067504882812</v>
      </c>
      <c r="CF641" s="197" t="n">
        <v>8000.0</v>
      </c>
      <c r="CG641" s="197" t="n">
        <v>0.0</v>
      </c>
      <c r="CH641" s="197" t="n">
        <v>802.2050170898438</v>
      </c>
      <c r="CI641" s="197" t="n">
        <v>800.0</v>
      </c>
      <c r="CJ641" s="197" t="n">
        <v>1602.2049560546875</v>
      </c>
      <c r="CK641" s="197" t="n">
        <v>20000.0</v>
      </c>
      <c r="CL641" s="197" t="n">
        <v>20000.0</v>
      </c>
      <c r="CM641" s="197" t="n">
        <v>20000.0</v>
      </c>
      <c r="CN641" s="197" t="n">
        <v>20000.0</v>
      </c>
      <c r="CO641" s="197" t="n">
        <v>20000.0</v>
      </c>
      <c r="CP641" s="197" t="n">
        <v>20000.0</v>
      </c>
      <c r="CQ641" s="197" t="n">
        <v>20000.0</v>
      </c>
      <c r="CR641" s="197" t="n">
        <v>5000.0</v>
      </c>
      <c r="CS641" s="197" t="n">
        <v>0.0</v>
      </c>
      <c r="CT641" s="197" t="n">
        <v>0.0</v>
      </c>
      <c r="CU641" s="197" t="n">
        <v>1111.1424560546875</v>
      </c>
    </row>
    <row r="642" spans="2:99">
      <c r="B642" s="122" t="s">
        <v>1043</v>
      </c>
      <c r="C642" s="197" t="n">
        <v>3416.0</v>
      </c>
      <c r="D642" s="197" t="n">
        <v>2788.0</v>
      </c>
      <c r="E642" s="197" t="n">
        <v>606.0</v>
      </c>
      <c r="F642" s="122" t="s">
        <v>1043</v>
      </c>
      <c r="G642" s="197" t="n">
        <v>3416.0</v>
      </c>
      <c r="H642" s="197" t="n">
        <v>2788.0</v>
      </c>
      <c r="I642" s="197" t="n">
        <v>606.0</v>
      </c>
      <c r="J642" s="197" t="n">
        <v>972.0</v>
      </c>
      <c r="K642" s="197" t="n">
        <v>1067.0</v>
      </c>
      <c r="L642" s="197" t="n">
        <v>2662.655517578125</v>
      </c>
      <c r="M642" s="197" t="n">
        <v>2662.655517578125</v>
      </c>
      <c r="N642" s="197" t="n">
        <v>6550.416015625</v>
      </c>
      <c r="O642" s="197" t="n">
        <v>6550.416015625</v>
      </c>
      <c r="P642" s="197" t="n">
        <v>6550.416015625</v>
      </c>
      <c r="Q642" s="197" t="n">
        <v>68328.0</v>
      </c>
      <c r="R642" s="197" t="n">
        <v>8246.3310546875</v>
      </c>
      <c r="S642" s="197" t="n">
        <v>0.0</v>
      </c>
      <c r="T642" s="197" t="n">
        <v>1005.611572265625</v>
      </c>
      <c r="U642" s="197" t="n">
        <v>33535.3671875</v>
      </c>
      <c r="V642" s="197" t="n">
        <v>96610.8359375</v>
      </c>
      <c r="W642" s="197" t="n">
        <v>54662.234375</v>
      </c>
      <c r="X642" s="197" t="n">
        <v>41948.6015625</v>
      </c>
      <c r="Y642" s="197" t="n">
        <v>0.0</v>
      </c>
      <c r="Z642" s="197" t="n">
        <v>8709.677734375</v>
      </c>
      <c r="AA642" s="197" t="n">
        <v>1.0</v>
      </c>
      <c r="AB642" s="197" t="n">
        <v>0.0</v>
      </c>
      <c r="AC642" s="197" t="n">
        <v>0.0</v>
      </c>
      <c r="AD642" s="197" t="n">
        <v>0.3499999940395355</v>
      </c>
      <c r="AE642" s="197" t="n">
        <v>39998.25</v>
      </c>
      <c r="AF642" s="197" t="n">
        <v>6253.3974609375</v>
      </c>
      <c r="AG642" s="197" t="n">
        <v>30917.7109375</v>
      </c>
      <c r="AH642" s="197" t="n">
        <v>9284.3798828125</v>
      </c>
      <c r="AI642" s="197" t="n">
        <v>7831.869140625</v>
      </c>
      <c r="AJ642" s="197" t="n">
        <v>24597.28515625</v>
      </c>
      <c r="AK642" s="197" t="n">
        <v>24604.650390625</v>
      </c>
      <c r="AL642" s="197" t="n">
        <v>7560.64501953125</v>
      </c>
      <c r="AM642" s="197" t="n">
        <v>4306.72705078125</v>
      </c>
      <c r="AN642" s="197" t="n">
        <v>0.0</v>
      </c>
      <c r="AO642" s="197" t="n">
        <v>0.0</v>
      </c>
      <c r="AP642" s="197" t="n">
        <v>0.0</v>
      </c>
      <c r="AQ642" s="197" t="n">
        <v>971.0</v>
      </c>
      <c r="AR642" s="197" t="n">
        <v>1067.0</v>
      </c>
      <c r="AS642" s="197" t="n">
        <v>0.0</v>
      </c>
      <c r="AT642" s="197" t="n">
        <v>999999.0</v>
      </c>
      <c r="AU642" s="197" t="n">
        <v>0.0</v>
      </c>
      <c r="AV642" s="197" t="n">
        <v>999999.0</v>
      </c>
      <c r="AW642" s="197" t="n">
        <v>0.0</v>
      </c>
      <c r="AX642" s="197" t="n">
        <v>0.0</v>
      </c>
      <c r="AY642" s="197" t="n">
        <v>999999.0</v>
      </c>
      <c r="AZ642" s="197" t="n">
        <v>0.0</v>
      </c>
      <c r="BA642" s="197" t="n">
        <v>999999.0</v>
      </c>
      <c r="BB642" s="197" t="n">
        <v>0.0</v>
      </c>
      <c r="BC642" s="197" t="n">
        <v>0.0</v>
      </c>
      <c r="BD642" s="197" t="n">
        <v>0.0</v>
      </c>
      <c r="BE642" s="197" t="n">
        <v>0.0</v>
      </c>
      <c r="BF642" s="197" t="n">
        <v>999999.0</v>
      </c>
      <c r="BG642" s="197" t="n">
        <v>999999.0</v>
      </c>
      <c r="BH642" s="197" t="n">
        <v>999999.0</v>
      </c>
      <c r="BI642" s="197" t="n">
        <v>0.0</v>
      </c>
      <c r="BJ642" s="197" t="n">
        <v>999999.0</v>
      </c>
      <c r="BK642" s="197" t="n">
        <v>999999.0</v>
      </c>
      <c r="BL642" s="197" t="n">
        <v>999999.0</v>
      </c>
      <c r="BM642" s="197" t="n">
        <v>0.0</v>
      </c>
      <c r="BN642" s="197" t="n">
        <v>0.0</v>
      </c>
      <c r="BO642" s="197" t="n">
        <v>0.0</v>
      </c>
      <c r="BP642" s="197" t="n">
        <v>0.0</v>
      </c>
      <c r="BQ642" s="197" t="n">
        <v>999999.0</v>
      </c>
      <c r="BR642" s="197" t="n">
        <v>0.0</v>
      </c>
      <c r="BS642" s="197" t="n">
        <v>999999.0</v>
      </c>
      <c r="BT642" s="197" t="n">
        <v>0.0</v>
      </c>
      <c r="BU642" s="197" t="n">
        <v>229.5430145263672</v>
      </c>
      <c r="BV642" s="197" t="n">
        <v>231.19198608398438</v>
      </c>
      <c r="BW642" s="197" t="n">
        <v>99000.0</v>
      </c>
      <c r="BX642" s="197" t="n">
        <v>177.1636962890625</v>
      </c>
      <c r="BY642" s="197" t="n">
        <v>174.06089782714844</v>
      </c>
      <c r="BZ642" s="197" t="n">
        <v>99000.0</v>
      </c>
      <c r="CA642" s="197" t="n">
        <v>324.8111877441406</v>
      </c>
      <c r="CB642" s="197" t="n">
        <v>362.051025390625</v>
      </c>
      <c r="CC642" s="197" t="n">
        <v>631.5789184570312</v>
      </c>
      <c r="CD642" s="197" t="n">
        <v>207.99234008789062</v>
      </c>
      <c r="CE642" s="197" t="n">
        <v>207.04583740234375</v>
      </c>
      <c r="CF642" s="197" t="n">
        <v>8000.0</v>
      </c>
      <c r="CG642" s="197" t="n">
        <v>0.0</v>
      </c>
      <c r="CH642" s="197" t="n">
        <v>2794.513916015625</v>
      </c>
      <c r="CI642" s="197" t="n">
        <v>2500.0</v>
      </c>
      <c r="CJ642" s="197" t="n">
        <v>5294.51416015625</v>
      </c>
      <c r="CK642" s="197" t="n">
        <v>20000.0</v>
      </c>
      <c r="CL642" s="197" t="n">
        <v>20000.0</v>
      </c>
      <c r="CM642" s="197" t="n">
        <v>20000.0</v>
      </c>
      <c r="CN642" s="197" t="n">
        <v>20000.0</v>
      </c>
      <c r="CO642" s="197" t="n">
        <v>20000.0</v>
      </c>
      <c r="CP642" s="197" t="n">
        <v>20000.0</v>
      </c>
      <c r="CQ642" s="197" t="n">
        <v>20000.0</v>
      </c>
      <c r="CR642" s="197" t="n">
        <v>5000.0</v>
      </c>
      <c r="CS642" s="197" t="n">
        <v>0.0</v>
      </c>
      <c r="CT642" s="197" t="n">
        <v>0.0</v>
      </c>
      <c r="CU642" s="197" t="n">
        <v>2061.582763671875</v>
      </c>
    </row>
    <row r="643" spans="2:99">
      <c r="B643" s="122" t="s">
        <v>1044</v>
      </c>
      <c r="C643" s="197" t="n">
        <v>4289.0</v>
      </c>
      <c r="D643" s="197" t="n">
        <v>3292.0</v>
      </c>
      <c r="E643" s="197" t="n">
        <v>800.0</v>
      </c>
      <c r="F643" s="122" t="s">
        <v>1044</v>
      </c>
      <c r="G643" s="197" t="n">
        <v>4289.0</v>
      </c>
      <c r="H643" s="197" t="n">
        <v>3292.0</v>
      </c>
      <c r="I643" s="197" t="n">
        <v>800.0</v>
      </c>
      <c r="J643" s="197" t="n">
        <v>816.5838012695312</v>
      </c>
      <c r="K643" s="197" t="n">
        <v>885.009521484375</v>
      </c>
      <c r="L643" s="197" t="n">
        <v>896.309814453125</v>
      </c>
      <c r="M643" s="197" t="n">
        <v>896.309814453125</v>
      </c>
      <c r="N643" s="197" t="n">
        <v>896.309814453125</v>
      </c>
      <c r="O643" s="197" t="n">
        <v>896.309814453125</v>
      </c>
      <c r="P643" s="197" t="n">
        <v>896.309814453125</v>
      </c>
      <c r="Q643" s="197" t="n">
        <v>52244.07421875</v>
      </c>
      <c r="R643" s="197" t="n">
        <v>7170.478515625</v>
      </c>
      <c r="S643" s="197" t="n">
        <v>0.0</v>
      </c>
      <c r="T643" s="197" t="n">
        <v>0.0</v>
      </c>
      <c r="U643" s="197" t="n">
        <v>5982.5185546875</v>
      </c>
      <c r="V643" s="197" t="n">
        <v>53294.375</v>
      </c>
      <c r="W643" s="197" t="n">
        <v>25966.513671875</v>
      </c>
      <c r="X643" s="197" t="n">
        <v>27327.859375</v>
      </c>
      <c r="Y643" s="197" t="n">
        <v>0.0</v>
      </c>
      <c r="Z643" s="197" t="n">
        <v>12108.75</v>
      </c>
      <c r="AA643" s="197" t="n">
        <v>1.0</v>
      </c>
      <c r="AB643" s="197" t="n">
        <v>0.0</v>
      </c>
      <c r="AC643" s="197" t="n">
        <v>0.0</v>
      </c>
      <c r="AD643" s="197" t="n">
        <v>0.3499999940395355</v>
      </c>
      <c r="AE643" s="197" t="n">
        <v>23848.25390625</v>
      </c>
      <c r="AF643" s="197" t="n">
        <v>11488.8251953125</v>
      </c>
      <c r="AG643" s="197" t="n">
        <v>1869.63330078125</v>
      </c>
      <c r="AH643" s="197" t="n">
        <v>5428.16357421875</v>
      </c>
      <c r="AI643" s="197" t="n">
        <v>3894.111572265625</v>
      </c>
      <c r="AJ643" s="197" t="n">
        <v>8209.5859375</v>
      </c>
      <c r="AK643" s="197" t="n">
        <v>8654.7119140625</v>
      </c>
      <c r="AL643" s="197" t="n">
        <v>6680.0</v>
      </c>
      <c r="AM643" s="197" t="n">
        <v>4484.00341796875</v>
      </c>
      <c r="AN643" s="197" t="n">
        <v>1792.61962890625</v>
      </c>
      <c r="AO643" s="197" t="n">
        <v>896.309814453125</v>
      </c>
      <c r="AP643" s="197" t="n">
        <v>896.309814453125</v>
      </c>
      <c r="AQ643" s="197" t="n">
        <v>971.0</v>
      </c>
      <c r="AR643" s="197" t="n">
        <v>1067.0</v>
      </c>
      <c r="AS643" s="197" t="n">
        <v>0.0</v>
      </c>
      <c r="AT643" s="197" t="n">
        <v>999999.0</v>
      </c>
      <c r="AU643" s="197" t="n">
        <v>0.0</v>
      </c>
      <c r="AV643" s="197" t="n">
        <v>999999.0</v>
      </c>
      <c r="AW643" s="197" t="n">
        <v>0.0</v>
      </c>
      <c r="AX643" s="197" t="n">
        <v>0.0</v>
      </c>
      <c r="AY643" s="197" t="n">
        <v>999999.0</v>
      </c>
      <c r="AZ643" s="197" t="n">
        <v>0.0</v>
      </c>
      <c r="BA643" s="197" t="n">
        <v>999999.0</v>
      </c>
      <c r="BB643" s="197" t="n">
        <v>0.0</v>
      </c>
      <c r="BC643" s="197" t="n">
        <v>0.0</v>
      </c>
      <c r="BD643" s="197" t="n">
        <v>0.0</v>
      </c>
      <c r="BE643" s="197" t="n">
        <v>0.0</v>
      </c>
      <c r="BF643" s="197" t="n">
        <v>999999.0</v>
      </c>
      <c r="BG643" s="197" t="n">
        <v>999999.0</v>
      </c>
      <c r="BH643" s="197" t="n">
        <v>999999.0</v>
      </c>
      <c r="BI643" s="197" t="n">
        <v>0.0</v>
      </c>
      <c r="BJ643" s="197" t="n">
        <v>999999.0</v>
      </c>
      <c r="BK643" s="197" t="n">
        <v>999999.0</v>
      </c>
      <c r="BL643" s="197" t="n">
        <v>999999.0</v>
      </c>
      <c r="BM643" s="197" t="n">
        <v>0.0</v>
      </c>
      <c r="BN643" s="197" t="n">
        <v>0.0</v>
      </c>
      <c r="BO643" s="197" t="n">
        <v>0.0</v>
      </c>
      <c r="BP643" s="197" t="n">
        <v>0.0</v>
      </c>
      <c r="BQ643" s="197" t="n">
        <v>999999.0</v>
      </c>
      <c r="BR643" s="197" t="n">
        <v>0.0</v>
      </c>
      <c r="BS643" s="197" t="n">
        <v>999999.0</v>
      </c>
      <c r="BT643" s="197" t="n">
        <v>0.0</v>
      </c>
      <c r="BU643" s="197" t="n">
        <v>230.1955108642578</v>
      </c>
      <c r="BV643" s="197" t="n">
        <v>229.3450164794922</v>
      </c>
      <c r="BW643" s="197" t="n">
        <v>450.0</v>
      </c>
      <c r="BX643" s="197" t="n">
        <v>189.63121032714844</v>
      </c>
      <c r="BY643" s="197" t="n">
        <v>177.46678161621094</v>
      </c>
      <c r="BZ643" s="197" t="n">
        <v>450.0</v>
      </c>
      <c r="CA643" s="197" t="n">
        <v>275.8454895019531</v>
      </c>
      <c r="CB643" s="197" t="n">
        <v>323.46136474609375</v>
      </c>
      <c r="CC643" s="197" t="n">
        <v>631.5789184570312</v>
      </c>
      <c r="CD643" s="197" t="n">
        <v>207.72348022460938</v>
      </c>
      <c r="CE643" s="197" t="n">
        <v>208.03773498535156</v>
      </c>
      <c r="CF643" s="197" t="n">
        <v>11000.0</v>
      </c>
      <c r="CG643" s="197" t="n">
        <v>0.0</v>
      </c>
      <c r="CH643" s="197" t="n">
        <v>1000.0</v>
      </c>
      <c r="CI643" s="197" t="n">
        <v>1000.0</v>
      </c>
      <c r="CJ643" s="197" t="n">
        <v>2000.0</v>
      </c>
      <c r="CK643" s="197" t="n">
        <v>20000.0</v>
      </c>
      <c r="CL643" s="197" t="n">
        <v>1696.309814453125</v>
      </c>
      <c r="CM643" s="197" t="n">
        <v>20000.0</v>
      </c>
      <c r="CN643" s="197" t="n">
        <v>20000.0</v>
      </c>
      <c r="CO643" s="197" t="n">
        <v>20000.0</v>
      </c>
      <c r="CP643" s="197" t="n">
        <v>20000.0</v>
      </c>
      <c r="CQ643" s="197" t="n">
        <v>20000.0</v>
      </c>
      <c r="CR643" s="197" t="n">
        <v>5000.0</v>
      </c>
      <c r="CS643" s="197" t="n">
        <v>0.0</v>
      </c>
      <c r="CT643" s="197" t="n">
        <v>0.0</v>
      </c>
      <c r="CU643" s="197" t="n">
        <v>1792.61962890625</v>
      </c>
    </row>
    <row r="644" spans="2:99">
      <c r="B644" s="122" t="s">
        <v>1045</v>
      </c>
      <c r="C644" s="197" t="n">
        <v>4552.0</v>
      </c>
      <c r="D644" s="197" t="n">
        <v>3538.0</v>
      </c>
      <c r="E644" s="197" t="n">
        <v>975.0</v>
      </c>
      <c r="F644" s="122" t="s">
        <v>1045</v>
      </c>
      <c r="G644" s="197" t="n">
        <v>4552.0</v>
      </c>
      <c r="H644" s="197" t="n">
        <v>3538.0</v>
      </c>
      <c r="I644" s="197" t="n">
        <v>975.0</v>
      </c>
      <c r="J644" s="197" t="n">
        <v>631.7550048828125</v>
      </c>
      <c r="K644" s="197" t="n">
        <v>633.2258911132812</v>
      </c>
      <c r="L644" s="197" t="n">
        <v>800.0</v>
      </c>
      <c r="M644" s="197" t="n">
        <v>800.0</v>
      </c>
      <c r="N644" s="197" t="n">
        <v>700.0</v>
      </c>
      <c r="O644" s="197" t="n">
        <v>700.0</v>
      </c>
      <c r="P644" s="197" t="n">
        <v>700.0</v>
      </c>
      <c r="Q644" s="197" t="n">
        <v>26200.50390625</v>
      </c>
      <c r="R644" s="197" t="n">
        <v>5737.7802734375</v>
      </c>
      <c r="S644" s="197" t="n">
        <v>0.0</v>
      </c>
      <c r="T644" s="197" t="n">
        <v>0.0</v>
      </c>
      <c r="U644" s="197" t="n">
        <v>293.2138671875</v>
      </c>
      <c r="V644" s="197" t="n">
        <v>20058.2109375</v>
      </c>
      <c r="W644" s="197" t="n">
        <v>9951.484375</v>
      </c>
      <c r="X644" s="197" t="n">
        <v>10106.7275390625</v>
      </c>
      <c r="Y644" s="197" t="n">
        <v>0.0</v>
      </c>
      <c r="Z644" s="197" t="n">
        <v>10350.806640625</v>
      </c>
      <c r="AA644" s="197" t="n">
        <v>1.0</v>
      </c>
      <c r="AB644" s="197" t="n">
        <v>0.0</v>
      </c>
      <c r="AC644" s="197" t="n">
        <v>0.0</v>
      </c>
      <c r="AD644" s="197" t="n">
        <v>0.3499999940395355</v>
      </c>
      <c r="AE644" s="197" t="n">
        <v>12073.384765625</v>
      </c>
      <c r="AF644" s="197" t="n">
        <v>2179.1923828125</v>
      </c>
      <c r="AG644" s="197" t="n">
        <v>3302.8271484375</v>
      </c>
      <c r="AH644" s="197" t="n">
        <v>4242.33544921875</v>
      </c>
      <c r="AI644" s="197" t="n">
        <v>2730.563720703125</v>
      </c>
      <c r="AJ644" s="197" t="n">
        <v>4924.74853515625</v>
      </c>
      <c r="AK644" s="197" t="n">
        <v>4988.3125</v>
      </c>
      <c r="AL644" s="197" t="n">
        <v>6680.0</v>
      </c>
      <c r="AM644" s="197" t="n">
        <v>4512.98095703125</v>
      </c>
      <c r="AN644" s="197" t="n">
        <v>1600.0</v>
      </c>
      <c r="AO644" s="197" t="n">
        <v>700.0</v>
      </c>
      <c r="AP644" s="197" t="n">
        <v>800.0</v>
      </c>
      <c r="AQ644" s="197" t="n">
        <v>703.28515625</v>
      </c>
      <c r="AR644" s="197" t="n">
        <v>1067.0</v>
      </c>
      <c r="AS644" s="197" t="n">
        <v>1.3296382427215576</v>
      </c>
      <c r="AT644" s="197" t="n">
        <v>3280.836181640625</v>
      </c>
      <c r="AU644" s="197" t="n">
        <v>0.0</v>
      </c>
      <c r="AV644" s="197" t="n">
        <v>999999.0</v>
      </c>
      <c r="AW644" s="197" t="n">
        <v>0.0</v>
      </c>
      <c r="AX644" s="197" t="n">
        <v>0.0</v>
      </c>
      <c r="AY644" s="197" t="n">
        <v>999993.0</v>
      </c>
      <c r="AZ644" s="197" t="n">
        <v>0.0</v>
      </c>
      <c r="BA644" s="197" t="n">
        <v>999999.0</v>
      </c>
      <c r="BB644" s="197" t="n">
        <v>0.0</v>
      </c>
      <c r="BC644" s="197" t="n">
        <v>0.0</v>
      </c>
      <c r="BD644" s="197" t="n">
        <v>0.0</v>
      </c>
      <c r="BE644" s="197" t="n">
        <v>0.0</v>
      </c>
      <c r="BF644" s="197" t="n">
        <v>999999.0</v>
      </c>
      <c r="BG644" s="197" t="n">
        <v>999999.0</v>
      </c>
      <c r="BH644" s="197" t="n">
        <v>999999.0</v>
      </c>
      <c r="BI644" s="197" t="n">
        <v>0.0</v>
      </c>
      <c r="BJ644" s="197" t="n">
        <v>999999.0</v>
      </c>
      <c r="BK644" s="197" t="n">
        <v>999999.0</v>
      </c>
      <c r="BL644" s="197" t="n">
        <v>999999.0</v>
      </c>
      <c r="BM644" s="197" t="n">
        <v>0.0</v>
      </c>
      <c r="BN644" s="197" t="n">
        <v>0.0</v>
      </c>
      <c r="BO644" s="197" t="n">
        <v>0.0</v>
      </c>
      <c r="BP644" s="197" t="n">
        <v>0.0</v>
      </c>
      <c r="BQ644" s="197" t="n">
        <v>999999.0</v>
      </c>
      <c r="BR644" s="197" t="n">
        <v>0.0</v>
      </c>
      <c r="BS644" s="197" t="n">
        <v>999999.0</v>
      </c>
      <c r="BT644" s="197" t="n">
        <v>0.0</v>
      </c>
      <c r="BU644" s="197" t="n">
        <v>246.91372680664062</v>
      </c>
      <c r="BV644" s="197" t="n">
        <v>230.25888061523438</v>
      </c>
      <c r="BW644" s="197" t="n">
        <v>450.0</v>
      </c>
      <c r="BX644" s="197" t="n">
        <v>221.45973205566406</v>
      </c>
      <c r="BY644" s="197" t="n">
        <v>189.75274658203125</v>
      </c>
      <c r="BZ644" s="197" t="n">
        <v>450.0</v>
      </c>
      <c r="CA644" s="197" t="n">
        <v>330.1968688964844</v>
      </c>
      <c r="CB644" s="197" t="n">
        <v>275.77764892578125</v>
      </c>
      <c r="CC644" s="197" t="n">
        <v>631.5789184570312</v>
      </c>
      <c r="CD644" s="197" t="n">
        <v>207.60763549804688</v>
      </c>
      <c r="CE644" s="197" t="n">
        <v>207.7212371826172</v>
      </c>
      <c r="CF644" s="197" t="n">
        <v>11000.0</v>
      </c>
      <c r="CG644" s="197" t="n">
        <v>0.0</v>
      </c>
      <c r="CH644" s="197" t="n">
        <v>1000.0</v>
      </c>
      <c r="CI644" s="197" t="n">
        <v>1000.0</v>
      </c>
      <c r="CJ644" s="197" t="n">
        <v>2000.0</v>
      </c>
      <c r="CK644" s="197" t="n">
        <v>20000.0</v>
      </c>
      <c r="CL644" s="197" t="n">
        <v>2274.193603515625</v>
      </c>
      <c r="CM644" s="197" t="n">
        <v>20000.0</v>
      </c>
      <c r="CN644" s="197" t="n">
        <v>20000.0</v>
      </c>
      <c r="CO644" s="197" t="n">
        <v>20000.0</v>
      </c>
      <c r="CP644" s="197" t="n">
        <v>20000.0</v>
      </c>
      <c r="CQ644" s="197" t="n">
        <v>20000.0</v>
      </c>
      <c r="CR644" s="197" t="n">
        <v>5000.0</v>
      </c>
      <c r="CS644" s="197" t="n">
        <v>0.0</v>
      </c>
      <c r="CT644" s="197" t="n">
        <v>0.0</v>
      </c>
      <c r="CU644" s="197" t="n">
        <v>1434.445068359375</v>
      </c>
    </row>
    <row r="645" spans="2:99">
      <c r="B645" s="122" t="s">
        <v>1046</v>
      </c>
      <c r="C645" s="197" t="n">
        <v>4500.0</v>
      </c>
      <c r="D645" s="197" t="n">
        <v>3538.0</v>
      </c>
      <c r="E645" s="197" t="n">
        <v>975.0</v>
      </c>
      <c r="F645" s="122" t="s">
        <v>1046</v>
      </c>
      <c r="G645" s="197" t="n">
        <v>4477.748046875</v>
      </c>
      <c r="H645" s="197" t="n">
        <v>3538.0</v>
      </c>
      <c r="I645" s="197" t="n">
        <v>975.0</v>
      </c>
      <c r="J645" s="197" t="n">
        <v>460.49237060546875</v>
      </c>
      <c r="K645" s="197" t="n">
        <v>458.81640625</v>
      </c>
      <c r="L645" s="197" t="n">
        <v>3467.577880859375</v>
      </c>
      <c r="M645" s="197" t="n">
        <v>3467.577880859375</v>
      </c>
      <c r="N645" s="197" t="n">
        <v>3467.577880859375</v>
      </c>
      <c r="O645" s="197" t="n">
        <v>3467.577880859375</v>
      </c>
      <c r="P645" s="197" t="n">
        <v>3467.577880859375</v>
      </c>
      <c r="Q645" s="197" t="n">
        <v>20221.93359375</v>
      </c>
      <c r="R645" s="197" t="n">
        <v>5936.984375</v>
      </c>
      <c r="S645" s="197" t="n">
        <v>0.0</v>
      </c>
      <c r="T645" s="197" t="n">
        <v>0.0</v>
      </c>
      <c r="U645" s="197" t="n">
        <v>56.70500183105469</v>
      </c>
      <c r="V645" s="197" t="n">
        <v>10670.064453125</v>
      </c>
      <c r="W645" s="197" t="n">
        <v>6585.359375</v>
      </c>
      <c r="X645" s="197" t="n">
        <v>4084.704833984375</v>
      </c>
      <c r="Y645" s="197" t="n">
        <v>0.0</v>
      </c>
      <c r="Z645" s="197" t="n">
        <v>5821.25</v>
      </c>
      <c r="AA645" s="197" t="n">
        <v>1.0</v>
      </c>
      <c r="AB645" s="197" t="n">
        <v>0.0</v>
      </c>
      <c r="AC645" s="197" t="n">
        <v>0.0</v>
      </c>
      <c r="AD645" s="197" t="n">
        <v>0.3499999940395355</v>
      </c>
      <c r="AE645" s="197" t="n">
        <v>9744.501953125</v>
      </c>
      <c r="AF645" s="197" t="n">
        <v>0.0</v>
      </c>
      <c r="AG645" s="197" t="n">
        <v>4734.0400390625</v>
      </c>
      <c r="AH645" s="197" t="n">
        <v>5000.43603515625</v>
      </c>
      <c r="AI645" s="197" t="n">
        <v>3524.290283203125</v>
      </c>
      <c r="AJ645" s="197" t="n">
        <v>3401.05322265625</v>
      </c>
      <c r="AK645" s="197" t="n">
        <v>3414.14013671875</v>
      </c>
      <c r="AL645" s="197" t="n">
        <v>6680.0</v>
      </c>
      <c r="AM645" s="197" t="n">
        <v>4539.11376953125</v>
      </c>
      <c r="AN645" s="197" t="n">
        <v>0.0</v>
      </c>
      <c r="AO645" s="197" t="n">
        <v>0.0</v>
      </c>
      <c r="AP645" s="197" t="n">
        <v>0.0</v>
      </c>
      <c r="AQ645" s="197" t="n">
        <v>494.8622741699219</v>
      </c>
      <c r="AR645" s="197" t="n">
        <v>1067.0</v>
      </c>
      <c r="AS645" s="197" t="n">
        <v>0.9908167719841003</v>
      </c>
      <c r="AT645" s="197" t="n">
        <v>1378.7452392578125</v>
      </c>
      <c r="AU645" s="197" t="n">
        <v>0.0</v>
      </c>
      <c r="AV645" s="197" t="n">
        <v>21790.939453125</v>
      </c>
      <c r="AW645" s="197" t="n">
        <v>1886.967041015625</v>
      </c>
      <c r="AX645" s="197" t="n">
        <v>0.0</v>
      </c>
      <c r="AY645" s="197" t="n">
        <v>999993.0</v>
      </c>
      <c r="AZ645" s="197" t="n">
        <v>0.0</v>
      </c>
      <c r="BA645" s="197" t="n">
        <v>999999.0</v>
      </c>
      <c r="BB645" s="197" t="n">
        <v>0.0</v>
      </c>
      <c r="BC645" s="197" t="n">
        <v>0.0</v>
      </c>
      <c r="BD645" s="197" t="n">
        <v>0.0</v>
      </c>
      <c r="BE645" s="197" t="n">
        <v>0.0</v>
      </c>
      <c r="BF645" s="197" t="n">
        <v>999999.0</v>
      </c>
      <c r="BG645" s="197" t="n">
        <v>999999.0</v>
      </c>
      <c r="BH645" s="197" t="n">
        <v>999999.0</v>
      </c>
      <c r="BI645" s="197" t="n">
        <v>0.0</v>
      </c>
      <c r="BJ645" s="197" t="n">
        <v>999999.0</v>
      </c>
      <c r="BK645" s="197" t="n">
        <v>999999.0</v>
      </c>
      <c r="BL645" s="197" t="n">
        <v>999999.0</v>
      </c>
      <c r="BM645" s="197" t="n">
        <v>0.0</v>
      </c>
      <c r="BN645" s="197" t="n">
        <v>0.0</v>
      </c>
      <c r="BO645" s="197" t="n">
        <v>0.0</v>
      </c>
      <c r="BP645" s="197" t="n">
        <v>0.0</v>
      </c>
      <c r="BQ645" s="197" t="n">
        <v>999999.0</v>
      </c>
      <c r="BR645" s="197" t="n">
        <v>0.0</v>
      </c>
      <c r="BS645" s="197" t="n">
        <v>999999.0</v>
      </c>
      <c r="BT645" s="197" t="n">
        <v>0.0</v>
      </c>
      <c r="BU645" s="197" t="n">
        <v>240.0304412841797</v>
      </c>
      <c r="BV645" s="197" t="n">
        <v>246.97125244140625</v>
      </c>
      <c r="BW645" s="197" t="n">
        <v>450.0</v>
      </c>
      <c r="BX645" s="197" t="n">
        <v>265.88006591796875</v>
      </c>
      <c r="BY645" s="197" t="n">
        <v>221.88470458984375</v>
      </c>
      <c r="BZ645" s="197" t="n">
        <v>450.0</v>
      </c>
      <c r="CA645" s="197" t="n">
        <v>351.4131164550781</v>
      </c>
      <c r="CB645" s="197" t="n">
        <v>329.4237976074219</v>
      </c>
      <c r="CC645" s="197" t="n">
        <v>631.5789184570312</v>
      </c>
      <c r="CD645" s="197" t="n">
        <v>217.40296936035156</v>
      </c>
      <c r="CE645" s="197" t="n">
        <v>207.62586975097656</v>
      </c>
      <c r="CF645" s="197" t="n">
        <v>99000.0</v>
      </c>
      <c r="CG645" s="197" t="n">
        <v>3150.18359375</v>
      </c>
      <c r="CH645" s="197" t="n">
        <v>2500.0</v>
      </c>
      <c r="CI645" s="197" t="n">
        <v>2000.0</v>
      </c>
      <c r="CJ645" s="197" t="n">
        <v>4500.0</v>
      </c>
      <c r="CK645" s="197" t="n">
        <v>20000.0</v>
      </c>
      <c r="CL645" s="197" t="n">
        <v>20000.0</v>
      </c>
      <c r="CM645" s="197" t="n">
        <v>20000.0</v>
      </c>
      <c r="CN645" s="197" t="n">
        <v>20000.0</v>
      </c>
      <c r="CO645" s="197" t="n">
        <v>20000.0</v>
      </c>
      <c r="CP645" s="197" t="n">
        <v>20000.0</v>
      </c>
      <c r="CQ645" s="197" t="n">
        <v>20000.0</v>
      </c>
      <c r="CR645" s="197" t="n">
        <v>5000.0</v>
      </c>
      <c r="CS645" s="197" t="n">
        <v>26.0</v>
      </c>
      <c r="CT645" s="197" t="n">
        <v>26.0</v>
      </c>
      <c r="CU645" s="197" t="n">
        <v>1484.24609375</v>
      </c>
    </row>
    <row r="646" spans="2:99">
      <c r="B646" s="122" t="s">
        <v>1047</v>
      </c>
      <c r="C646" s="197" t="n">
        <v>4150.0</v>
      </c>
      <c r="D646" s="197" t="n">
        <v>3538.0</v>
      </c>
      <c r="E646" s="197" t="n">
        <v>950.0</v>
      </c>
      <c r="F646" s="122" t="s">
        <v>1047</v>
      </c>
      <c r="G646" s="197" t="n">
        <v>4150.0</v>
      </c>
      <c r="H646" s="197" t="n">
        <v>3362.041015625</v>
      </c>
      <c r="I646" s="197" t="n">
        <v>950.0</v>
      </c>
      <c r="J646" s="197" t="n">
        <v>211.4139404296875</v>
      </c>
      <c r="K646" s="197" t="n">
        <v>483.4593200683594</v>
      </c>
      <c r="L646" s="197" t="n">
        <v>4591.4833984375</v>
      </c>
      <c r="M646" s="197" t="n">
        <v>4591.4833984375</v>
      </c>
      <c r="N646" s="197" t="n">
        <v>6680.0</v>
      </c>
      <c r="O646" s="197" t="n">
        <v>3482.7705078125</v>
      </c>
      <c r="P646" s="197" t="n">
        <v>6680.0</v>
      </c>
      <c r="Q646" s="197" t="n">
        <v>18923.01953125</v>
      </c>
      <c r="R646" s="197" t="n">
        <v>3425.957763671875</v>
      </c>
      <c r="S646" s="197" t="n">
        <v>0.0</v>
      </c>
      <c r="T646" s="197" t="n">
        <v>0.0</v>
      </c>
      <c r="U646" s="197" t="n">
        <v>15.956204414367676</v>
      </c>
      <c r="V646" s="197" t="n">
        <v>0.0</v>
      </c>
      <c r="W646" s="197" t="n">
        <v>0.0</v>
      </c>
      <c r="X646" s="197" t="n">
        <v>0.0</v>
      </c>
      <c r="Y646" s="197" t="n">
        <v>0.0</v>
      </c>
      <c r="Z646" s="197" t="n">
        <v>8000.0</v>
      </c>
      <c r="AA646" s="197" t="n">
        <v>1.0</v>
      </c>
      <c r="AB646" s="197" t="n">
        <v>3197.2294921875</v>
      </c>
      <c r="AC646" s="197" t="n">
        <v>0.0</v>
      </c>
      <c r="AD646" s="197" t="n">
        <v>0.6499999761581421</v>
      </c>
      <c r="AE646" s="197" t="n">
        <v>15177.7470703125</v>
      </c>
      <c r="AF646" s="197" t="n">
        <v>2372.971435546875</v>
      </c>
      <c r="AG646" s="197" t="n">
        <v>8842.505859375</v>
      </c>
      <c r="AH646" s="197" t="n">
        <v>3008.757080078125</v>
      </c>
      <c r="AI646" s="197" t="n">
        <v>1516.977294921875</v>
      </c>
      <c r="AJ646" s="197" t="n">
        <v>3161.179931640625</v>
      </c>
      <c r="AK646" s="197" t="n">
        <v>3193.725341796875</v>
      </c>
      <c r="AL646" s="197" t="n">
        <v>6680.0</v>
      </c>
      <c r="AM646" s="197" t="n">
        <v>4591.4833984375</v>
      </c>
      <c r="AN646" s="197" t="n">
        <v>0.0</v>
      </c>
      <c r="AO646" s="197" t="n">
        <v>0.0</v>
      </c>
      <c r="AP646" s="197" t="n">
        <v>0.0</v>
      </c>
      <c r="AQ646" s="197" t="n">
        <v>372.9183349609375</v>
      </c>
      <c r="AR646" s="197" t="n">
        <v>1062.9488525390625</v>
      </c>
      <c r="AS646" s="197" t="n">
        <v>0.9133949279785156</v>
      </c>
      <c r="AT646" s="197" t="n">
        <v>-3220.538330078125</v>
      </c>
      <c r="AU646" s="197" t="n">
        <v>3525.899169921875</v>
      </c>
      <c r="AV646" s="197" t="n">
        <v>14319.7041015625</v>
      </c>
      <c r="AW646" s="197" t="n">
        <v>4951.712890625</v>
      </c>
      <c r="AX646" s="197" t="n">
        <v>1.2363035678863525</v>
      </c>
      <c r="AY646" s="197" t="n">
        <v>-5621.5185546875</v>
      </c>
      <c r="AZ646" s="197" t="n">
        <v>0.0</v>
      </c>
      <c r="BA646" s="197" t="n">
        <v>18119.65234375</v>
      </c>
      <c r="BB646" s="197" t="n">
        <v>2749.726318359375</v>
      </c>
      <c r="BC646" s="197" t="n">
        <v>0.4646109640598297</v>
      </c>
      <c r="BD646" s="197" t="n">
        <v>0.4672478139400482</v>
      </c>
      <c r="BE646" s="197" t="n">
        <v>0.46706071496009827</v>
      </c>
      <c r="BF646" s="197" t="n">
        <v>11450.4560546875</v>
      </c>
      <c r="BG646" s="197" t="n">
        <v>11437.1298828125</v>
      </c>
      <c r="BH646" s="197" t="n">
        <v>11438.16015625</v>
      </c>
      <c r="BI646" s="197" t="n">
        <v>0.0</v>
      </c>
      <c r="BJ646" s="197" t="n">
        <v>20372.54296875</v>
      </c>
      <c r="BK646" s="197" t="n">
        <v>20409.853515625</v>
      </c>
      <c r="BL646" s="197" t="n">
        <v>20407.291015625</v>
      </c>
      <c r="BM646" s="197" t="n">
        <v>-11299.6044921875</v>
      </c>
      <c r="BN646" s="197" t="n">
        <v>-11268.91015625</v>
      </c>
      <c r="BO646" s="197" t="n">
        <v>-11271.2578125</v>
      </c>
      <c r="BP646" s="197" t="n">
        <v>0.0</v>
      </c>
      <c r="BQ646" s="197" t="n">
        <v>999999.0</v>
      </c>
      <c r="BR646" s="197" t="n">
        <v>0.0</v>
      </c>
      <c r="BS646" s="197" t="n">
        <v>999999.0</v>
      </c>
      <c r="BT646" s="197" t="n">
        <v>0.0</v>
      </c>
      <c r="BU646" s="197" t="n">
        <v>187.48629760742188</v>
      </c>
      <c r="BV646" s="197" t="n">
        <v>239.84703063964844</v>
      </c>
      <c r="BW646" s="197" t="n">
        <v>450.0</v>
      </c>
      <c r="BX646" s="197" t="n">
        <v>234.27200317382812</v>
      </c>
      <c r="BY646" s="197" t="n">
        <v>266.3163757324219</v>
      </c>
      <c r="BZ646" s="197" t="n">
        <v>450.0</v>
      </c>
      <c r="CA646" s="197" t="n">
        <v>290.1908264160156</v>
      </c>
      <c r="CB646" s="197" t="n">
        <v>352.7843017578125</v>
      </c>
      <c r="CC646" s="197" t="n">
        <v>631.5789184570312</v>
      </c>
      <c r="CD646" s="197" t="n">
        <v>310.8792724609375</v>
      </c>
      <c r="CE646" s="197" t="n">
        <v>218.36016845703125</v>
      </c>
      <c r="CF646" s="197" t="n">
        <v>99000.0</v>
      </c>
      <c r="CG646" s="197" t="n">
        <v>15866.107421875</v>
      </c>
      <c r="CH646" s="197" t="n">
        <v>6680.0</v>
      </c>
      <c r="CI646" s="197" t="n">
        <v>4591.4833984375</v>
      </c>
      <c r="CJ646" s="197" t="n">
        <v>11271.4833984375</v>
      </c>
      <c r="CK646" s="197" t="n">
        <v>20000.0</v>
      </c>
      <c r="CL646" s="197" t="n">
        <v>20000.0</v>
      </c>
      <c r="CM646" s="197" t="n">
        <v>20000.0</v>
      </c>
      <c r="CN646" s="197" t="n">
        <v>20000.0</v>
      </c>
      <c r="CO646" s="197" t="n">
        <v>20000.0</v>
      </c>
      <c r="CP646" s="197" t="n">
        <v>20000.0</v>
      </c>
      <c r="CQ646" s="197" t="n">
        <v>20000.0</v>
      </c>
      <c r="CR646" s="197" t="n">
        <v>5000.0</v>
      </c>
      <c r="CS646" s="197" t="n">
        <v>31.0</v>
      </c>
      <c r="CT646" s="197" t="n">
        <v>31.0</v>
      </c>
      <c r="CU646" s="197" t="n">
        <v>856.4894409179688</v>
      </c>
    </row>
    <row r="647" spans="2:99">
      <c r="B647" s="122" t="s">
        <v>1048</v>
      </c>
      <c r="C647" s="197" t="n">
        <v>3700.0</v>
      </c>
      <c r="D647" s="197" t="n">
        <v>3538.0</v>
      </c>
      <c r="E647" s="197" t="n">
        <v>800.0</v>
      </c>
      <c r="F647" s="122" t="s">
        <v>1048</v>
      </c>
      <c r="G647" s="197" t="n">
        <v>3700.0</v>
      </c>
      <c r="H647" s="197" t="n">
        <v>3351.87451171875</v>
      </c>
      <c r="I647" s="197" t="n">
        <v>800.0</v>
      </c>
      <c r="J647" s="197" t="n">
        <v>53.856197357177734</v>
      </c>
      <c r="K647" s="197" t="n">
        <v>504.22601318359375</v>
      </c>
      <c r="L647" s="197" t="n">
        <v>4545.330078125</v>
      </c>
      <c r="M647" s="197" t="n">
        <v>4545.330078125</v>
      </c>
      <c r="N647" s="197" t="n">
        <v>6680.0</v>
      </c>
      <c r="O647" s="197" t="n">
        <v>1194.8212890625</v>
      </c>
      <c r="P647" s="197" t="n">
        <v>6680.0</v>
      </c>
      <c r="Q647" s="197" t="n">
        <v>16957.201171875</v>
      </c>
      <c r="R647" s="197" t="n">
        <v>2837.46337890625</v>
      </c>
      <c r="S647" s="197" t="n">
        <v>0.0</v>
      </c>
      <c r="T647" s="197" t="n">
        <v>0.0</v>
      </c>
      <c r="U647" s="197" t="n">
        <v>-36.798274993896484</v>
      </c>
      <c r="V647" s="197" t="n">
        <v>2332.6787109375</v>
      </c>
      <c r="W647" s="197" t="n">
        <v>2332.6787109375</v>
      </c>
      <c r="X647" s="197" t="n">
        <v>0.0</v>
      </c>
      <c r="Y647" s="197" t="n">
        <v>0.0</v>
      </c>
      <c r="Z647" s="197" t="n">
        <v>4000.0</v>
      </c>
      <c r="AA647" s="197" t="n">
        <v>1.0</v>
      </c>
      <c r="AB647" s="197" t="n">
        <v>5485.1787109375</v>
      </c>
      <c r="AC647" s="197" t="n">
        <v>0.0</v>
      </c>
      <c r="AD647" s="197" t="n">
        <v>0.6499999761581421</v>
      </c>
      <c r="AE647" s="197" t="n">
        <v>13418.7255859375</v>
      </c>
      <c r="AF647" s="197" t="n">
        <v>3584.3759765625</v>
      </c>
      <c r="AG647" s="197" t="n">
        <v>9972.72265625</v>
      </c>
      <c r="AH647" s="197" t="n">
        <v>4178.24755859375</v>
      </c>
      <c r="AI647" s="197" t="n">
        <v>2728.739501953125</v>
      </c>
      <c r="AJ647" s="197" t="n">
        <v>0.0</v>
      </c>
      <c r="AK647" s="197" t="n">
        <v>36.58176803588867</v>
      </c>
      <c r="AL647" s="197" t="n">
        <v>6680.0</v>
      </c>
      <c r="AM647" s="197" t="n">
        <v>4545.330078125</v>
      </c>
      <c r="AN647" s="197" t="n">
        <v>0.0</v>
      </c>
      <c r="AO647" s="197" t="n">
        <v>0.0</v>
      </c>
      <c r="AP647" s="197" t="n">
        <v>0.0</v>
      </c>
      <c r="AQ647" s="197" t="n">
        <v>207.71499633789062</v>
      </c>
      <c r="AR647" s="197" t="n">
        <v>724.334716796875</v>
      </c>
      <c r="AS647" s="197" t="n">
        <v>0.8118228912353516</v>
      </c>
      <c r="AT647" s="197" t="n">
        <v>689.0531616210938</v>
      </c>
      <c r="AU647" s="197" t="n">
        <v>0.0</v>
      </c>
      <c r="AV647" s="197" t="n">
        <v>14613.41015625</v>
      </c>
      <c r="AW647" s="197" t="n">
        <v>2365.434814453125</v>
      </c>
      <c r="AX647" s="197" t="n">
        <v>1.2321898937225342</v>
      </c>
      <c r="AY647" s="197" t="n">
        <v>-2079.85498046875</v>
      </c>
      <c r="AZ647" s="197" t="n">
        <v>0.0</v>
      </c>
      <c r="BA647" s="197" t="n">
        <v>19054.62109375</v>
      </c>
      <c r="BB647" s="197" t="n">
        <v>184.8925323486328</v>
      </c>
      <c r="BC647" s="197" t="n">
        <v>0.0</v>
      </c>
      <c r="BD647" s="197" t="n">
        <v>0.0</v>
      </c>
      <c r="BE647" s="197" t="n">
        <v>0.5153201818466187</v>
      </c>
      <c r="BF647" s="197" t="n">
        <v>999998.0</v>
      </c>
      <c r="BG647" s="197" t="n">
        <v>999998.0</v>
      </c>
      <c r="BH647" s="197" t="n">
        <v>6529.625</v>
      </c>
      <c r="BI647" s="197" t="n">
        <v>0.0</v>
      </c>
      <c r="BJ647" s="197" t="n">
        <v>999999.0</v>
      </c>
      <c r="BK647" s="197" t="n">
        <v>999999.0</v>
      </c>
      <c r="BL647" s="197" t="n">
        <v>15368.3779296875</v>
      </c>
      <c r="BM647" s="197" t="n">
        <v>0.0</v>
      </c>
      <c r="BN647" s="197" t="n">
        <v>0.0</v>
      </c>
      <c r="BO647" s="197" t="n">
        <v>-1500.8978271484375</v>
      </c>
      <c r="BP647" s="197" t="n">
        <v>0.0</v>
      </c>
      <c r="BQ647" s="197" t="n">
        <v>999999.0</v>
      </c>
      <c r="BR647" s="197" t="n">
        <v>0.0</v>
      </c>
      <c r="BS647" s="197" t="n">
        <v>999999.0</v>
      </c>
      <c r="BT647" s="197" t="n">
        <v>0.0</v>
      </c>
      <c r="BU647" s="197" t="n">
        <v>286.05072021484375</v>
      </c>
      <c r="BV647" s="197" t="n">
        <v>187.43716430664062</v>
      </c>
      <c r="BW647" s="197" t="n">
        <v>1350.0</v>
      </c>
      <c r="BX647" s="197" t="n">
        <v>280.2822265625</v>
      </c>
      <c r="BY647" s="197" t="n">
        <v>234.71990966796875</v>
      </c>
      <c r="BZ647" s="197" t="n">
        <v>1650.0</v>
      </c>
      <c r="CA647" s="197" t="n">
        <v>214.11798095703125</v>
      </c>
      <c r="CB647" s="197" t="n">
        <v>290.25714111328125</v>
      </c>
      <c r="CC647" s="197" t="n">
        <v>631.5789184570312</v>
      </c>
      <c r="CD647" s="197" t="n">
        <v>1741.9398193359375</v>
      </c>
      <c r="CE647" s="197" t="n">
        <v>314.3623352050781</v>
      </c>
      <c r="CF647" s="197" t="n">
        <v>99000.0</v>
      </c>
      <c r="CG647" s="197" t="n">
        <v>12978.541015625</v>
      </c>
      <c r="CH647" s="197" t="n">
        <v>6680.0</v>
      </c>
      <c r="CI647" s="197" t="n">
        <v>4545.330078125</v>
      </c>
      <c r="CJ647" s="197" t="n">
        <v>11225.330078125</v>
      </c>
      <c r="CK647" s="197" t="n">
        <v>20000.0</v>
      </c>
      <c r="CL647" s="197" t="n">
        <v>20000.0</v>
      </c>
      <c r="CM647" s="197" t="n">
        <v>20000.0</v>
      </c>
      <c r="CN647" s="197" t="n">
        <v>20000.0</v>
      </c>
      <c r="CO647" s="197" t="n">
        <v>20000.0</v>
      </c>
      <c r="CP647" s="197" t="n">
        <v>20000.0</v>
      </c>
      <c r="CQ647" s="197" t="n">
        <v>20000.0</v>
      </c>
      <c r="CR647" s="197" t="n">
        <v>5000.0</v>
      </c>
      <c r="CS647" s="197" t="n">
        <v>31.0</v>
      </c>
      <c r="CT647" s="197" t="n">
        <v>31.0</v>
      </c>
      <c r="CU647" s="197" t="n">
        <v>709.3658447265625</v>
      </c>
    </row>
    <row r="648" spans="2:99">
      <c r="B648" s="122" t="s">
        <v>1049</v>
      </c>
      <c r="C648" s="197" t="n">
        <v>3400.0</v>
      </c>
      <c r="D648" s="197" t="n">
        <v>3338.0</v>
      </c>
      <c r="E648" s="197" t="n">
        <v>650.0</v>
      </c>
      <c r="F648" s="122" t="s">
        <v>1049</v>
      </c>
      <c r="G648" s="197" t="n">
        <v>3400.0</v>
      </c>
      <c r="H648" s="197" t="n">
        <v>2916.753173828125</v>
      </c>
      <c r="I648" s="197" t="n">
        <v>650.0</v>
      </c>
      <c r="J648" s="197" t="n">
        <v>72.17475891113281</v>
      </c>
      <c r="K648" s="197" t="n">
        <v>625.9396362304688</v>
      </c>
      <c r="L648" s="197" t="n">
        <v>4476.63671875</v>
      </c>
      <c r="M648" s="197" t="n">
        <v>4476.63671875</v>
      </c>
      <c r="N648" s="197" t="n">
        <v>6680.0</v>
      </c>
      <c r="O648" s="197" t="n">
        <v>5684.22265625</v>
      </c>
      <c r="P648" s="197" t="n">
        <v>6680.0</v>
      </c>
      <c r="Q648" s="197" t="n">
        <v>27045.82421875</v>
      </c>
      <c r="R648" s="197" t="n">
        <v>2895.467529296875</v>
      </c>
      <c r="S648" s="197" t="n">
        <v>0.0</v>
      </c>
      <c r="T648" s="197" t="n">
        <v>0.0</v>
      </c>
      <c r="U648" s="197" t="n">
        <v>-94.24147033691406</v>
      </c>
      <c r="V648" s="197" t="n">
        <v>0.0</v>
      </c>
      <c r="W648" s="197" t="n">
        <v>0.0</v>
      </c>
      <c r="X648" s="197" t="n">
        <v>0.0</v>
      </c>
      <c r="Y648" s="197" t="n">
        <v>0.0</v>
      </c>
      <c r="Z648" s="197" t="n">
        <v>17500.0</v>
      </c>
      <c r="AA648" s="197" t="n">
        <v>0.0</v>
      </c>
      <c r="AB648" s="197" t="n">
        <v>995.7772827148438</v>
      </c>
      <c r="AC648" s="197" t="n">
        <v>0.0</v>
      </c>
      <c r="AD648" s="197" t="n">
        <v>0.6499999761581421</v>
      </c>
      <c r="AE648" s="197" t="n">
        <v>19951.970703125</v>
      </c>
      <c r="AF648" s="197" t="n">
        <v>6059.48974609375</v>
      </c>
      <c r="AG648" s="197" t="n">
        <v>8604.5048828125</v>
      </c>
      <c r="AH648" s="197" t="n">
        <v>4203.78271484375</v>
      </c>
      <c r="AI648" s="197" t="n">
        <v>3044.113525390625</v>
      </c>
      <c r="AJ648" s="197" t="n">
        <v>7859.64208984375</v>
      </c>
      <c r="AK648" s="197" t="n">
        <v>7823.60302734375</v>
      </c>
      <c r="AL648" s="197" t="n">
        <v>6680.0</v>
      </c>
      <c r="AM648" s="197" t="n">
        <v>4476.63671875</v>
      </c>
      <c r="AN648" s="197" t="n">
        <v>0.0</v>
      </c>
      <c r="AO648" s="197" t="n">
        <v>0.0</v>
      </c>
      <c r="AP648" s="197" t="n">
        <v>0.0</v>
      </c>
      <c r="AQ648" s="197" t="n">
        <v>207.71499633789062</v>
      </c>
      <c r="AR648" s="197" t="n">
        <v>672.7739868164062</v>
      </c>
      <c r="AS648" s="197" t="n">
        <v>0.0</v>
      </c>
      <c r="AT648" s="197" t="n">
        <v>999999.0</v>
      </c>
      <c r="AU648" s="197" t="n">
        <v>0.0</v>
      </c>
      <c r="AV648" s="197" t="n">
        <v>999999.0</v>
      </c>
      <c r="AW648" s="197" t="n">
        <v>0.0</v>
      </c>
      <c r="AX648" s="197" t="n">
        <v>0.0</v>
      </c>
      <c r="AY648" s="197" t="n">
        <v>999999.0</v>
      </c>
      <c r="AZ648" s="197" t="n">
        <v>0.0</v>
      </c>
      <c r="BA648" s="197" t="n">
        <v>999999.0</v>
      </c>
      <c r="BB648" s="197" t="n">
        <v>0.0</v>
      </c>
      <c r="BC648" s="197" t="n">
        <v>0.0</v>
      </c>
      <c r="BD648" s="197" t="n">
        <v>0.0</v>
      </c>
      <c r="BE648" s="197" t="n">
        <v>0.6039610505104065</v>
      </c>
      <c r="BF648" s="197" t="n">
        <v>999998.0</v>
      </c>
      <c r="BG648" s="197" t="n">
        <v>999998.0</v>
      </c>
      <c r="BH648" s="197" t="n">
        <v>6356.103515625</v>
      </c>
      <c r="BI648" s="197" t="n">
        <v>0.0</v>
      </c>
      <c r="BJ648" s="197" t="n">
        <v>999999.0</v>
      </c>
      <c r="BK648" s="197" t="n">
        <v>999999.0</v>
      </c>
      <c r="BL648" s="197" t="n">
        <v>22759.087890625</v>
      </c>
      <c r="BM648" s="197" t="n">
        <v>0.0</v>
      </c>
      <c r="BN648" s="197" t="n">
        <v>0.0</v>
      </c>
      <c r="BO648" s="197" t="n">
        <v>-1586.445068359375</v>
      </c>
      <c r="BP648" s="197" t="n">
        <v>0.0</v>
      </c>
      <c r="BQ648" s="197" t="n">
        <v>999999.0</v>
      </c>
      <c r="BR648" s="197" t="n">
        <v>0.0</v>
      </c>
      <c r="BS648" s="197" t="n">
        <v>999999.0</v>
      </c>
      <c r="BT648" s="197" t="n">
        <v>0.0</v>
      </c>
      <c r="BU648" s="197" t="n">
        <v>706.7289428710938</v>
      </c>
      <c r="BV648" s="197" t="n">
        <v>289.0574645996094</v>
      </c>
      <c r="BW648" s="197" t="n">
        <v>99000.0</v>
      </c>
      <c r="BX648" s="197" t="n">
        <v>502.383056640625</v>
      </c>
      <c r="BY648" s="197" t="n">
        <v>282.3957214355469</v>
      </c>
      <c r="BZ648" s="197" t="n">
        <v>99000.0</v>
      </c>
      <c r="CA648" s="197" t="n">
        <v>285.4413146972656</v>
      </c>
      <c r="CB648" s="197" t="n">
        <v>214.2883758544922</v>
      </c>
      <c r="CC648" s="197" t="n">
        <v>964.9122924804688</v>
      </c>
      <c r="CD648" s="197" t="n">
        <v>3189.3251953125</v>
      </c>
      <c r="CE648" s="197" t="n">
        <v>1760.032470703125</v>
      </c>
      <c r="CF648" s="197" t="n">
        <v>99000.0</v>
      </c>
      <c r="CG648" s="197" t="n">
        <v>7948.41552734375</v>
      </c>
      <c r="CH648" s="197" t="n">
        <v>6680.0</v>
      </c>
      <c r="CI648" s="197" t="n">
        <v>4476.63671875</v>
      </c>
      <c r="CJ648" s="197" t="n">
        <v>11156.63671875</v>
      </c>
      <c r="CK648" s="197" t="n">
        <v>20000.0</v>
      </c>
      <c r="CL648" s="197" t="n">
        <v>20000.0</v>
      </c>
      <c r="CM648" s="197" t="n">
        <v>20000.0</v>
      </c>
      <c r="CN648" s="197" t="n">
        <v>20000.0</v>
      </c>
      <c r="CO648" s="197" t="n">
        <v>20000.0</v>
      </c>
      <c r="CP648" s="197" t="n">
        <v>20000.0</v>
      </c>
      <c r="CQ648" s="197" t="n">
        <v>20000.0</v>
      </c>
      <c r="CR648" s="197" t="n">
        <v>5000.0</v>
      </c>
      <c r="CS648" s="197" t="n">
        <v>0.0</v>
      </c>
      <c r="CT648" s="197" t="n">
        <v>30.0</v>
      </c>
      <c r="CU648" s="197" t="n">
        <v>723.8668823242188</v>
      </c>
    </row>
    <row r="649" spans="2:99">
      <c r="B649" s="122" t="s">
        <v>1050</v>
      </c>
      <c r="C649" s="197" t="n">
        <v>3250.0</v>
      </c>
      <c r="D649" s="197" t="n">
        <v>3163.0</v>
      </c>
      <c r="E649" s="197" t="n">
        <v>720.0</v>
      </c>
      <c r="F649" s="122" t="s">
        <v>1050</v>
      </c>
      <c r="G649" s="197" t="n">
        <v>3250.0</v>
      </c>
      <c r="H649" s="197" t="n">
        <v>2728.86279296875</v>
      </c>
      <c r="I649" s="197" t="n">
        <v>638.0147094726562</v>
      </c>
      <c r="J649" s="197" t="n">
        <v>142.51284790039062</v>
      </c>
      <c r="K649" s="197" t="n">
        <v>748.1106567382812</v>
      </c>
      <c r="L649" s="197" t="n">
        <v>4360.52685546875</v>
      </c>
      <c r="M649" s="197" t="n">
        <v>4360.52685546875</v>
      </c>
      <c r="N649" s="197" t="n">
        <v>5527.69482421875</v>
      </c>
      <c r="O649" s="197" t="n">
        <v>4164.83837890625</v>
      </c>
      <c r="P649" s="197" t="n">
        <v>5527.69482421875</v>
      </c>
      <c r="Q649" s="197" t="n">
        <v>16733.732421875</v>
      </c>
      <c r="R649" s="197" t="n">
        <v>3620.212158203125</v>
      </c>
      <c r="S649" s="197" t="n">
        <v>0.0</v>
      </c>
      <c r="T649" s="197" t="n">
        <v>0.0</v>
      </c>
      <c r="U649" s="197" t="n">
        <v>-31.1671085357666</v>
      </c>
      <c r="V649" s="197" t="n">
        <v>0.0</v>
      </c>
      <c r="W649" s="197" t="n">
        <v>0.0</v>
      </c>
      <c r="X649" s="197" t="n">
        <v>0.0</v>
      </c>
      <c r="Y649" s="197" t="n">
        <v>0.0</v>
      </c>
      <c r="Z649" s="197" t="n">
        <v>9531.25</v>
      </c>
      <c r="AA649" s="197" t="n">
        <v>1.0</v>
      </c>
      <c r="AB649" s="197" t="n">
        <v>1362.8560791015625</v>
      </c>
      <c r="AC649" s="197" t="n">
        <v>0.0</v>
      </c>
      <c r="AD649" s="197" t="n">
        <v>0.6499999761581421</v>
      </c>
      <c r="AE649" s="197" t="n">
        <v>13405.5146484375</v>
      </c>
      <c r="AF649" s="197" t="n">
        <v>3768.5556640625</v>
      </c>
      <c r="AG649" s="197" t="n">
        <v>4578.62158203125</v>
      </c>
      <c r="AH649" s="197" t="n">
        <v>929.7218017578125</v>
      </c>
      <c r="AI649" s="197" t="n">
        <v>0.0</v>
      </c>
      <c r="AJ649" s="197" t="n">
        <v>2300.0</v>
      </c>
      <c r="AK649" s="197" t="n">
        <v>2334.5068359375</v>
      </c>
      <c r="AL649" s="197" t="n">
        <v>6680.0</v>
      </c>
      <c r="AM649" s="197" t="n">
        <v>4360.52685546875</v>
      </c>
      <c r="AN649" s="197" t="n">
        <v>0.0</v>
      </c>
      <c r="AO649" s="197" t="n">
        <v>0.0</v>
      </c>
      <c r="AP649" s="197" t="n">
        <v>0.0</v>
      </c>
      <c r="AQ649" s="197" t="n">
        <v>207.71499633789062</v>
      </c>
      <c r="AR649" s="197" t="n">
        <v>820.3677368164062</v>
      </c>
      <c r="AS649" s="197" t="n">
        <v>0.0</v>
      </c>
      <c r="AT649" s="197" t="n">
        <v>999999.0</v>
      </c>
      <c r="AU649" s="197" t="n">
        <v>0.0</v>
      </c>
      <c r="AV649" s="197" t="n">
        <v>999999.0</v>
      </c>
      <c r="AW649" s="197" t="n">
        <v>0.0</v>
      </c>
      <c r="AX649" s="197" t="n">
        <v>0.0</v>
      </c>
      <c r="AY649" s="197" t="n">
        <v>999999.0</v>
      </c>
      <c r="AZ649" s="197" t="n">
        <v>0.0</v>
      </c>
      <c r="BA649" s="197" t="n">
        <v>999999.0</v>
      </c>
      <c r="BB649" s="197" t="n">
        <v>0.0</v>
      </c>
      <c r="BC649" s="197" t="n">
        <v>0.0</v>
      </c>
      <c r="BD649" s="197" t="n">
        <v>0.0</v>
      </c>
      <c r="BE649" s="197" t="n">
        <v>0.0</v>
      </c>
      <c r="BF649" s="197" t="n">
        <v>999999.0</v>
      </c>
      <c r="BG649" s="197" t="n">
        <v>999999.0</v>
      </c>
      <c r="BH649" s="197" t="n">
        <v>999999.0</v>
      </c>
      <c r="BI649" s="197" t="n">
        <v>0.0</v>
      </c>
      <c r="BJ649" s="197" t="n">
        <v>999999.0</v>
      </c>
      <c r="BK649" s="197" t="n">
        <v>999999.0</v>
      </c>
      <c r="BL649" s="197" t="n">
        <v>999999.0</v>
      </c>
      <c r="BM649" s="197" t="n">
        <v>0.0</v>
      </c>
      <c r="BN649" s="197" t="n">
        <v>0.0</v>
      </c>
      <c r="BO649" s="197" t="n">
        <v>0.0</v>
      </c>
      <c r="BP649" s="197" t="n">
        <v>0.0</v>
      </c>
      <c r="BQ649" s="197" t="n">
        <v>999999.0</v>
      </c>
      <c r="BR649" s="197" t="n">
        <v>0.0</v>
      </c>
      <c r="BS649" s="197" t="n">
        <v>999999.0</v>
      </c>
      <c r="BT649" s="197" t="n">
        <v>0.0</v>
      </c>
      <c r="BU649" s="197" t="n">
        <v>655.7412109375</v>
      </c>
      <c r="BV649" s="197" t="n">
        <v>742.4559326171875</v>
      </c>
      <c r="BW649" s="197" t="n">
        <v>99000.0</v>
      </c>
      <c r="BX649" s="197" t="n">
        <v>261.2464904785156</v>
      </c>
      <c r="BY649" s="197" t="n">
        <v>524.409423828125</v>
      </c>
      <c r="BZ649" s="197" t="n">
        <v>99000.0</v>
      </c>
      <c r="CA649" s="197" t="n">
        <v>341.76959228515625</v>
      </c>
      <c r="CB649" s="197" t="n">
        <v>292.5145568847656</v>
      </c>
      <c r="CC649" s="197" t="n">
        <v>964.9122924804688</v>
      </c>
      <c r="CD649" s="197" t="n">
        <v>1174.6087646484375</v>
      </c>
      <c r="CE649" s="197" t="n">
        <v>3313.47705078125</v>
      </c>
      <c r="CF649" s="197" t="n">
        <v>19000.0</v>
      </c>
      <c r="CG649" s="197" t="n">
        <v>0.0</v>
      </c>
      <c r="CH649" s="197" t="n">
        <v>6680.0</v>
      </c>
      <c r="CI649" s="197" t="n">
        <v>4360.52685546875</v>
      </c>
      <c r="CJ649" s="197" t="n">
        <v>11040.5263671875</v>
      </c>
      <c r="CK649" s="197" t="n">
        <v>20000.0</v>
      </c>
      <c r="CL649" s="197" t="n">
        <v>20000.0</v>
      </c>
      <c r="CM649" s="197" t="n">
        <v>20000.0</v>
      </c>
      <c r="CN649" s="197" t="n">
        <v>20000.0</v>
      </c>
      <c r="CO649" s="197" t="n">
        <v>20000.0</v>
      </c>
      <c r="CP649" s="197" t="n">
        <v>20000.0</v>
      </c>
      <c r="CQ649" s="197" t="n">
        <v>20000.0</v>
      </c>
      <c r="CR649" s="197" t="n">
        <v>5000.0</v>
      </c>
      <c r="CS649" s="197" t="n">
        <v>10.0</v>
      </c>
      <c r="CT649" s="197" t="n">
        <v>10.0</v>
      </c>
      <c r="CU649" s="197" t="n">
        <v>905.0530395507812</v>
      </c>
    </row>
    <row r="650" spans="2:99">
      <c r="B650" s="122" t="s">
        <v>1051</v>
      </c>
      <c r="C650" s="197" t="n">
        <v>3252.0</v>
      </c>
      <c r="D650" s="197" t="n">
        <v>3163.0</v>
      </c>
      <c r="E650" s="197" t="n">
        <v>575.0</v>
      </c>
      <c r="F650" s="122" t="s">
        <v>1051</v>
      </c>
      <c r="G650" s="197" t="n">
        <v>3029.654296875</v>
      </c>
      <c r="H650" s="197" t="n">
        <v>2703.381591796875</v>
      </c>
      <c r="I650" s="197" t="n">
        <v>532.41357421875</v>
      </c>
      <c r="J650" s="197" t="n">
        <v>278.5120849609375</v>
      </c>
      <c r="K650" s="197" t="n">
        <v>576.1456909179688</v>
      </c>
      <c r="L650" s="197" t="n">
        <v>4255.41552734375</v>
      </c>
      <c r="M650" s="197" t="n">
        <v>4255.41552734375</v>
      </c>
      <c r="N650" s="197" t="n">
        <v>2125.959716796875</v>
      </c>
      <c r="O650" s="197" t="n">
        <v>247.28919982910156</v>
      </c>
      <c r="P650" s="197" t="n">
        <v>300.0</v>
      </c>
      <c r="Q650" s="197" t="n">
        <v>17561.2421875</v>
      </c>
      <c r="R650" s="197" t="n">
        <v>2966.12890625</v>
      </c>
      <c r="S650" s="197" t="n">
        <v>0.0</v>
      </c>
      <c r="T650" s="197" t="n">
        <v>546.2208862304688</v>
      </c>
      <c r="U650" s="197" t="n">
        <v>-58.785362243652344</v>
      </c>
      <c r="V650" s="197" t="n">
        <v>0.0</v>
      </c>
      <c r="W650" s="197" t="n">
        <v>0.0</v>
      </c>
      <c r="X650" s="197" t="n">
        <v>0.0</v>
      </c>
      <c r="Y650" s="197" t="n">
        <v>0.0</v>
      </c>
      <c r="Z650" s="197" t="n">
        <v>14132.7607421875</v>
      </c>
      <c r="AA650" s="197" t="n">
        <v>0.0</v>
      </c>
      <c r="AB650" s="197" t="n">
        <v>52.71079635620117</v>
      </c>
      <c r="AC650" s="197" t="n">
        <v>0.0</v>
      </c>
      <c r="AD650" s="197" t="n">
        <v>0.6499999761581421</v>
      </c>
      <c r="AE650" s="197" t="n">
        <v>13923.5517578125</v>
      </c>
      <c r="AF650" s="197" t="n">
        <v>4978.94921875</v>
      </c>
      <c r="AG650" s="197" t="n">
        <v>5554.16796875</v>
      </c>
      <c r="AH650" s="197" t="n">
        <v>2535.2998046875</v>
      </c>
      <c r="AI650" s="197" t="n">
        <v>1165.797607421875</v>
      </c>
      <c r="AJ650" s="197" t="n">
        <v>800.0</v>
      </c>
      <c r="AK650" s="197" t="n">
        <v>831.5140991210938</v>
      </c>
      <c r="AL650" s="197" t="n">
        <v>6680.0</v>
      </c>
      <c r="AM650" s="197" t="n">
        <v>4255.41552734375</v>
      </c>
      <c r="AN650" s="197" t="n">
        <v>0.0</v>
      </c>
      <c r="AO650" s="197" t="n">
        <v>0.0</v>
      </c>
      <c r="AP650" s="197" t="n">
        <v>0.0</v>
      </c>
      <c r="AQ650" s="197" t="n">
        <v>323.6666564941406</v>
      </c>
      <c r="AR650" s="197" t="n">
        <v>1014.7957763671875</v>
      </c>
      <c r="AS650" s="197" t="n">
        <v>0.0</v>
      </c>
      <c r="AT650" s="197" t="n">
        <v>999999.0</v>
      </c>
      <c r="AU650" s="197" t="n">
        <v>0.0</v>
      </c>
      <c r="AV650" s="197" t="n">
        <v>999999.0</v>
      </c>
      <c r="AW650" s="197" t="n">
        <v>0.0</v>
      </c>
      <c r="AX650" s="197" t="n">
        <v>0.0</v>
      </c>
      <c r="AY650" s="197" t="n">
        <v>999999.0</v>
      </c>
      <c r="AZ650" s="197" t="n">
        <v>0.0</v>
      </c>
      <c r="BA650" s="197" t="n">
        <v>999999.0</v>
      </c>
      <c r="BB650" s="197" t="n">
        <v>0.0</v>
      </c>
      <c r="BC650" s="197" t="n">
        <v>0.0</v>
      </c>
      <c r="BD650" s="197" t="n">
        <v>0.0</v>
      </c>
      <c r="BE650" s="197" t="n">
        <v>0.0</v>
      </c>
      <c r="BF650" s="197" t="n">
        <v>999999.0</v>
      </c>
      <c r="BG650" s="197" t="n">
        <v>999999.0</v>
      </c>
      <c r="BH650" s="197" t="n">
        <v>999999.0</v>
      </c>
      <c r="BI650" s="197" t="n">
        <v>0.0</v>
      </c>
      <c r="BJ650" s="197" t="n">
        <v>999999.0</v>
      </c>
      <c r="BK650" s="197" t="n">
        <v>999999.0</v>
      </c>
      <c r="BL650" s="197" t="n">
        <v>999999.0</v>
      </c>
      <c r="BM650" s="197" t="n">
        <v>0.0</v>
      </c>
      <c r="BN650" s="197" t="n">
        <v>0.0</v>
      </c>
      <c r="BO650" s="197" t="n">
        <v>0.0</v>
      </c>
      <c r="BP650" s="197" t="n">
        <v>0.0</v>
      </c>
      <c r="BQ650" s="197" t="n">
        <v>999999.0</v>
      </c>
      <c r="BR650" s="197" t="n">
        <v>0.0</v>
      </c>
      <c r="BS650" s="197" t="n">
        <v>999999.0</v>
      </c>
      <c r="BT650" s="197" t="n">
        <v>0.0</v>
      </c>
      <c r="BU650" s="197" t="n">
        <v>369.91143798828125</v>
      </c>
      <c r="BV650" s="197" t="n">
        <v>648.8892211914062</v>
      </c>
      <c r="BW650" s="197" t="n">
        <v>99000.0</v>
      </c>
      <c r="BX650" s="197" t="n">
        <v>261.11627197265625</v>
      </c>
      <c r="BY650" s="197" t="n">
        <v>256.0152893066406</v>
      </c>
      <c r="BZ650" s="197" t="n">
        <v>99000.0</v>
      </c>
      <c r="CA650" s="197" t="n">
        <v>275.99200439453125</v>
      </c>
      <c r="CB650" s="197" t="n">
        <v>344.14990234375</v>
      </c>
      <c r="CC650" s="197" t="n">
        <v>964.9122924804688</v>
      </c>
      <c r="CD650" s="197" t="n">
        <v>1247.3165283203125</v>
      </c>
      <c r="CE650" s="197" t="n">
        <v>1107.783935546875</v>
      </c>
      <c r="CF650" s="197" t="n">
        <v>15500.0</v>
      </c>
      <c r="CG650" s="197" t="n">
        <v>0.0</v>
      </c>
      <c r="CH650" s="197" t="n">
        <v>6680.0</v>
      </c>
      <c r="CI650" s="197" t="n">
        <v>4255.41552734375</v>
      </c>
      <c r="CJ650" s="197" t="n">
        <v>10935.4150390625</v>
      </c>
      <c r="CK650" s="197" t="n">
        <v>20000.0</v>
      </c>
      <c r="CL650" s="197" t="n">
        <v>20000.0</v>
      </c>
      <c r="CM650" s="197" t="n">
        <v>20000.0</v>
      </c>
      <c r="CN650" s="197" t="n">
        <v>20000.0</v>
      </c>
      <c r="CO650" s="197" t="n">
        <v>20000.0</v>
      </c>
      <c r="CP650" s="197" t="n">
        <v>20000.0</v>
      </c>
      <c r="CQ650" s="197" t="n">
        <v>20000.0</v>
      </c>
      <c r="CR650" s="197" t="n">
        <v>5000.0</v>
      </c>
      <c r="CS650" s="197" t="n">
        <v>6.0</v>
      </c>
      <c r="CT650" s="197" t="n">
        <v>6.0</v>
      </c>
      <c r="CU650" s="197" t="n">
        <v>741.5322265625</v>
      </c>
    </row>
    <row r="651" spans="2:99">
      <c r="B651" s="122" t="s">
        <v>1052</v>
      </c>
      <c r="C651" s="197" t="n">
        <v>3372.0</v>
      </c>
      <c r="D651" s="197" t="n">
        <v>3163.0</v>
      </c>
      <c r="E651" s="197" t="n">
        <v>575.0</v>
      </c>
      <c r="F651" s="122" t="s">
        <v>1052</v>
      </c>
      <c r="G651" s="197" t="n">
        <v>3160.927734375</v>
      </c>
      <c r="H651" s="197" t="n">
        <v>2723.592529296875</v>
      </c>
      <c r="I651" s="197" t="n">
        <v>497.2091369628906</v>
      </c>
      <c r="J651" s="197" t="n">
        <v>439.5313415527344</v>
      </c>
      <c r="K651" s="197" t="n">
        <v>837.0046997070312</v>
      </c>
      <c r="L651" s="197" t="n">
        <v>4223.7724609375</v>
      </c>
      <c r="M651" s="197" t="n">
        <v>4223.7724609375</v>
      </c>
      <c r="N651" s="197" t="n">
        <v>7151.32470703125</v>
      </c>
      <c r="O651" s="197" t="n">
        <v>5741.52880859375</v>
      </c>
      <c r="P651" s="197" t="n">
        <v>7151.32470703125</v>
      </c>
      <c r="Q651" s="197" t="n">
        <v>14420.587890625</v>
      </c>
      <c r="R651" s="197" t="n">
        <v>2578.42236328125</v>
      </c>
      <c r="S651" s="197" t="n">
        <v>0.0</v>
      </c>
      <c r="T651" s="197" t="n">
        <v>62.12482833862305</v>
      </c>
      <c r="U651" s="197" t="n">
        <v>377.55560302734375</v>
      </c>
      <c r="V651" s="197" t="n">
        <v>1177.80126953125</v>
      </c>
      <c r="W651" s="197" t="n">
        <v>884.3362426757812</v>
      </c>
      <c r="X651" s="197" t="n">
        <v>293.46502685546875</v>
      </c>
      <c r="Y651" s="197" t="n">
        <v>0.0</v>
      </c>
      <c r="Z651" s="197" t="n">
        <v>4500.0</v>
      </c>
      <c r="AA651" s="197" t="n">
        <v>1.0</v>
      </c>
      <c r="AB651" s="197" t="n">
        <v>1409.7957763671875</v>
      </c>
      <c r="AC651" s="197" t="n">
        <v>0.0</v>
      </c>
      <c r="AD651" s="197" t="n">
        <v>0.6499999761581421</v>
      </c>
      <c r="AE651" s="197" t="n">
        <v>11483.0576171875</v>
      </c>
      <c r="AF651" s="197" t="n">
        <v>1152.428466796875</v>
      </c>
      <c r="AG651" s="197" t="n">
        <v>0.0</v>
      </c>
      <c r="AH651" s="197" t="n">
        <v>1478.2039794921875</v>
      </c>
      <c r="AI651" s="197" t="n">
        <v>0.0</v>
      </c>
      <c r="AJ651" s="197" t="n">
        <v>0.0</v>
      </c>
      <c r="AK651" s="197" t="n">
        <v>124.78092193603516</v>
      </c>
      <c r="AL651" s="197" t="n">
        <v>7151.32470703125</v>
      </c>
      <c r="AM651" s="197" t="n">
        <v>4223.7724609375</v>
      </c>
      <c r="AN651" s="197" t="n">
        <v>0.0</v>
      </c>
      <c r="AO651" s="197" t="n">
        <v>0.0</v>
      </c>
      <c r="AP651" s="197" t="n">
        <v>0.0</v>
      </c>
      <c r="AQ651" s="197" t="n">
        <v>485.5</v>
      </c>
      <c r="AR651" s="197" t="n">
        <v>1067.0</v>
      </c>
      <c r="AS651" s="197" t="n">
        <v>0.0</v>
      </c>
      <c r="AT651" s="197" t="n">
        <v>999999.0</v>
      </c>
      <c r="AU651" s="197" t="n">
        <v>0.0</v>
      </c>
      <c r="AV651" s="197" t="n">
        <v>999999.0</v>
      </c>
      <c r="AW651" s="197" t="n">
        <v>0.0</v>
      </c>
      <c r="AX651" s="197" t="n">
        <v>0.0</v>
      </c>
      <c r="AY651" s="197" t="n">
        <v>999999.0</v>
      </c>
      <c r="AZ651" s="197" t="n">
        <v>0.0</v>
      </c>
      <c r="BA651" s="197" t="n">
        <v>999999.0</v>
      </c>
      <c r="BB651" s="197" t="n">
        <v>0.0</v>
      </c>
      <c r="BC651" s="197" t="n">
        <v>0.4051515460014343</v>
      </c>
      <c r="BD651" s="197" t="n">
        <v>0.40714532136917114</v>
      </c>
      <c r="BE651" s="197" t="n">
        <v>0.4073236286640167</v>
      </c>
      <c r="BF651" s="197" t="n">
        <v>11848.4990234375</v>
      </c>
      <c r="BG651" s="197" t="n">
        <v>11838.4619140625</v>
      </c>
      <c r="BH651" s="197" t="n">
        <v>11837.5869140625</v>
      </c>
      <c r="BI651" s="197" t="n">
        <v>0.0</v>
      </c>
      <c r="BJ651" s="197" t="n">
        <v>17800.53515625</v>
      </c>
      <c r="BK651" s="197" t="n">
        <v>17819.7890625</v>
      </c>
      <c r="BL651" s="197" t="n">
        <v>17821.533203125</v>
      </c>
      <c r="BM651" s="197" t="n">
        <v>-9945.01171875</v>
      </c>
      <c r="BN651" s="197" t="n">
        <v>-9990.62890625</v>
      </c>
      <c r="BO651" s="197" t="n">
        <v>-9925.8583984375</v>
      </c>
      <c r="BP651" s="197" t="n">
        <v>0.0</v>
      </c>
      <c r="BQ651" s="197" t="n">
        <v>999999.0</v>
      </c>
      <c r="BR651" s="197" t="n">
        <v>0.0</v>
      </c>
      <c r="BS651" s="197" t="n">
        <v>999999.0</v>
      </c>
      <c r="BT651" s="197" t="n">
        <v>0.0</v>
      </c>
      <c r="BU651" s="197" t="n">
        <v>348.3617248535156</v>
      </c>
      <c r="BV651" s="197" t="n">
        <v>369.91925048828125</v>
      </c>
      <c r="BW651" s="197" t="n">
        <v>99000.0</v>
      </c>
      <c r="BX651" s="197" t="n">
        <v>272.2904357910156</v>
      </c>
      <c r="BY651" s="197" t="n">
        <v>262.7879333496094</v>
      </c>
      <c r="BZ651" s="197" t="n">
        <v>99000.0</v>
      </c>
      <c r="CA651" s="197" t="n">
        <v>285.060546875</v>
      </c>
      <c r="CB651" s="197" t="n">
        <v>273.7575378417969</v>
      </c>
      <c r="CC651" s="197" t="n">
        <v>964.9122924804688</v>
      </c>
      <c r="CD651" s="197" t="n">
        <v>1242.76318359375</v>
      </c>
      <c r="CE651" s="197" t="n">
        <v>1276.118896484375</v>
      </c>
      <c r="CF651" s="197" t="n">
        <v>15500.0</v>
      </c>
      <c r="CG651" s="197" t="n">
        <v>0.0</v>
      </c>
      <c r="CH651" s="197" t="n">
        <v>4500.0</v>
      </c>
      <c r="CI651" s="197" t="n">
        <v>3750.0</v>
      </c>
      <c r="CJ651" s="197" t="n">
        <v>8250.0</v>
      </c>
      <c r="CK651" s="197" t="n">
        <v>20000.0</v>
      </c>
      <c r="CL651" s="197" t="n">
        <v>20000.0</v>
      </c>
      <c r="CM651" s="197" t="n">
        <v>20000.0</v>
      </c>
      <c r="CN651" s="197" t="n">
        <v>20000.0</v>
      </c>
      <c r="CO651" s="197" t="n">
        <v>20000.0</v>
      </c>
      <c r="CP651" s="197" t="n">
        <v>20000.0</v>
      </c>
      <c r="CQ651" s="197" t="n">
        <v>20000.0</v>
      </c>
      <c r="CR651" s="197" t="n">
        <v>5000.0</v>
      </c>
      <c r="CS651" s="197" t="n">
        <v>9.0</v>
      </c>
      <c r="CT651" s="197" t="n">
        <v>9.0</v>
      </c>
      <c r="CU651" s="197" t="n">
        <v>644.6055908203125</v>
      </c>
    </row>
    <row r="652" spans="2:99">
      <c r="B652" s="122" t="s">
        <v>1053</v>
      </c>
      <c r="C652" s="197" t="n">
        <v>3835.0</v>
      </c>
      <c r="D652" s="197" t="n">
        <v>3163.0</v>
      </c>
      <c r="E652" s="197" t="n">
        <v>575.0</v>
      </c>
      <c r="F652" s="122" t="s">
        <v>1053</v>
      </c>
      <c r="G652" s="197" t="n">
        <v>3297.029541015625</v>
      </c>
      <c r="H652" s="197" t="n">
        <v>2756.34033203125</v>
      </c>
      <c r="I652" s="197" t="n">
        <v>504.47955322265625</v>
      </c>
      <c r="J652" s="197" t="n">
        <v>527.9451904296875</v>
      </c>
      <c r="K652" s="197" t="n">
        <v>773.2979736328125</v>
      </c>
      <c r="L652" s="197" t="n">
        <v>3427.213623046875</v>
      </c>
      <c r="M652" s="197" t="n">
        <v>3427.213623046875</v>
      </c>
      <c r="N652" s="197" t="n">
        <v>3427.213623046875</v>
      </c>
      <c r="O652" s="197" t="n">
        <v>3427.213623046875</v>
      </c>
      <c r="P652" s="197" t="n">
        <v>3427.213623046875</v>
      </c>
      <c r="Q652" s="197" t="n">
        <v>13005.1884765625</v>
      </c>
      <c r="R652" s="197" t="n">
        <v>2474.23095703125</v>
      </c>
      <c r="S652" s="197" t="n">
        <v>0.0</v>
      </c>
      <c r="T652" s="197" t="n">
        <v>0.0</v>
      </c>
      <c r="U652" s="197" t="n">
        <v>-223.31753540039062</v>
      </c>
      <c r="V652" s="197" t="n">
        <v>2996.51171875</v>
      </c>
      <c r="W652" s="197" t="n">
        <v>1532.598388671875</v>
      </c>
      <c r="X652" s="197" t="n">
        <v>1463.9132080078125</v>
      </c>
      <c r="Y652" s="197" t="n">
        <v>0.0</v>
      </c>
      <c r="Z652" s="197" t="n">
        <v>6000.0</v>
      </c>
      <c r="AA652" s="197" t="n">
        <v>1.0</v>
      </c>
      <c r="AB652" s="197" t="n">
        <v>0.0</v>
      </c>
      <c r="AC652" s="197" t="n">
        <v>0.0</v>
      </c>
      <c r="AD652" s="197" t="n">
        <v>0.6499999761581421</v>
      </c>
      <c r="AE652" s="197" t="n">
        <v>10350.29296875</v>
      </c>
      <c r="AF652" s="197" t="n">
        <v>1289.929931640625</v>
      </c>
      <c r="AG652" s="197" t="n">
        <v>0.0</v>
      </c>
      <c r="AH652" s="197" t="n">
        <v>1405.405029296875</v>
      </c>
      <c r="AI652" s="197" t="n">
        <v>0.0</v>
      </c>
      <c r="AJ652" s="197" t="n">
        <v>0.0</v>
      </c>
      <c r="AK652" s="197" t="n">
        <v>5.681284427642822</v>
      </c>
      <c r="AL652" s="197" t="n">
        <v>7504.74365234375</v>
      </c>
      <c r="AM652" s="197" t="n">
        <v>4228.24609375</v>
      </c>
      <c r="AN652" s="197" t="n">
        <v>0.0</v>
      </c>
      <c r="AO652" s="197" t="n">
        <v>0.0</v>
      </c>
      <c r="AP652" s="197" t="n">
        <v>0.0</v>
      </c>
      <c r="AQ652" s="197" t="n">
        <v>647.3333129882812</v>
      </c>
      <c r="AR652" s="197" t="n">
        <v>629.5252075195312</v>
      </c>
      <c r="AS652" s="197" t="n">
        <v>0.0</v>
      </c>
      <c r="AT652" s="197" t="n">
        <v>999999.0</v>
      </c>
      <c r="AU652" s="197" t="n">
        <v>0.0</v>
      </c>
      <c r="AV652" s="197" t="n">
        <v>999999.0</v>
      </c>
      <c r="AW652" s="197" t="n">
        <v>0.0</v>
      </c>
      <c r="AX652" s="197" t="n">
        <v>0.0</v>
      </c>
      <c r="AY652" s="197" t="n">
        <v>999999.0</v>
      </c>
      <c r="AZ652" s="197" t="n">
        <v>0.0</v>
      </c>
      <c r="BA652" s="197" t="n">
        <v>999999.0</v>
      </c>
      <c r="BB652" s="197" t="n">
        <v>0.0</v>
      </c>
      <c r="BC652" s="197" t="n">
        <v>0.49083220958709717</v>
      </c>
      <c r="BD652" s="197" t="n">
        <v>0.4861704409122467</v>
      </c>
      <c r="BE652" s="197" t="n">
        <v>0.4818074405193329</v>
      </c>
      <c r="BF652" s="197" t="n">
        <v>6425.7548828125</v>
      </c>
      <c r="BG652" s="197" t="n">
        <v>6454.53662109375</v>
      </c>
      <c r="BH652" s="197" t="n">
        <v>6499.57763671875</v>
      </c>
      <c r="BI652" s="197" t="n">
        <v>0.0</v>
      </c>
      <c r="BJ652" s="197" t="n">
        <v>12828.7197265625</v>
      </c>
      <c r="BK652" s="197" t="n">
        <v>12796.6884765625</v>
      </c>
      <c r="BL652" s="197" t="n">
        <v>12784.8134765625</v>
      </c>
      <c r="BM652" s="197" t="n">
        <v>-3125.276611328125</v>
      </c>
      <c r="BN652" s="197" t="n">
        <v>-3230.70068359375</v>
      </c>
      <c r="BO652" s="197" t="n">
        <v>-3316.735595703125</v>
      </c>
      <c r="BP652" s="197" t="n">
        <v>1.197223424911499</v>
      </c>
      <c r="BQ652" s="197" t="n">
        <v>5747.08203125</v>
      </c>
      <c r="BR652" s="197" t="n">
        <v>0.0</v>
      </c>
      <c r="BS652" s="197" t="n">
        <v>999999.0</v>
      </c>
      <c r="BT652" s="197" t="n">
        <v>0.0</v>
      </c>
      <c r="BU652" s="197" t="n">
        <v>669.1295776367188</v>
      </c>
      <c r="BV652" s="197" t="n">
        <v>350.7747802734375</v>
      </c>
      <c r="BW652" s="197" t="n">
        <v>99000.0</v>
      </c>
      <c r="BX652" s="197" t="n">
        <v>403.92413330078125</v>
      </c>
      <c r="BY652" s="197" t="n">
        <v>273.5777282714844</v>
      </c>
      <c r="BZ652" s="197" t="n">
        <v>99000.0</v>
      </c>
      <c r="CA652" s="197" t="n">
        <v>293.3017883300781</v>
      </c>
      <c r="CB652" s="197" t="n">
        <v>285.2751159667969</v>
      </c>
      <c r="CC652" s="197" t="n">
        <v>631.5789184570312</v>
      </c>
      <c r="CD652" s="197" t="n">
        <v>2649.888671875</v>
      </c>
      <c r="CE652" s="197" t="n">
        <v>1247.8397216796875</v>
      </c>
      <c r="CF652" s="197" t="n">
        <v>12500.0</v>
      </c>
      <c r="CG652" s="197" t="n">
        <v>0.0</v>
      </c>
      <c r="CH652" s="197" t="n">
        <v>2149.654296875</v>
      </c>
      <c r="CI652" s="197" t="n">
        <v>3000.0</v>
      </c>
      <c r="CJ652" s="197" t="n">
        <v>5149.654296875</v>
      </c>
      <c r="CK652" s="197" t="n">
        <v>20000.0</v>
      </c>
      <c r="CL652" s="197" t="n">
        <v>20000.0</v>
      </c>
      <c r="CM652" s="197" t="n">
        <v>20000.0</v>
      </c>
      <c r="CN652" s="197" t="n">
        <v>20000.0</v>
      </c>
      <c r="CO652" s="197" t="n">
        <v>20000.0</v>
      </c>
      <c r="CP652" s="197" t="n">
        <v>20000.0</v>
      </c>
      <c r="CQ652" s="197" t="n">
        <v>20000.0</v>
      </c>
      <c r="CR652" s="197" t="n">
        <v>5000.0</v>
      </c>
      <c r="CS652" s="197" t="n">
        <v>0.0</v>
      </c>
      <c r="CT652" s="197" t="n">
        <v>0.0</v>
      </c>
      <c r="CU652" s="197" t="n">
        <v>618.5577392578125</v>
      </c>
    </row>
    <row r="653" spans="2:99">
      <c r="B653" s="122" t="s">
        <v>1054</v>
      </c>
      <c r="C653" s="197" t="n">
        <v>3936.0</v>
      </c>
      <c r="D653" s="197" t="n">
        <v>2884.0</v>
      </c>
      <c r="E653" s="197" t="n">
        <v>575.0</v>
      </c>
      <c r="F653" s="122" t="s">
        <v>1054</v>
      </c>
      <c r="G653" s="197" t="n">
        <v>3936.0</v>
      </c>
      <c r="H653" s="197" t="n">
        <v>2884.0</v>
      </c>
      <c r="I653" s="197" t="n">
        <v>575.0</v>
      </c>
      <c r="J653" s="197" t="n">
        <v>564.1046142578125</v>
      </c>
      <c r="K653" s="197" t="n">
        <v>684.1033325195312</v>
      </c>
      <c r="L653" s="197" t="n">
        <v>3237.49072265625</v>
      </c>
      <c r="M653" s="197" t="n">
        <v>3237.49072265625</v>
      </c>
      <c r="N653" s="197" t="n">
        <v>3237.49072265625</v>
      </c>
      <c r="O653" s="197" t="n">
        <v>3237.49072265625</v>
      </c>
      <c r="P653" s="197" t="n">
        <v>3237.49072265625</v>
      </c>
      <c r="Q653" s="197" t="n">
        <v>48373.83203125</v>
      </c>
      <c r="R653" s="197" t="n">
        <v>6447.05078125</v>
      </c>
      <c r="S653" s="197" t="n">
        <v>0.0</v>
      </c>
      <c r="T653" s="197" t="n">
        <v>498.0908203125</v>
      </c>
      <c r="U653" s="197" t="n">
        <v>5894.40673828125</v>
      </c>
      <c r="V653" s="197" t="n">
        <v>45793.3671875</v>
      </c>
      <c r="W653" s="197" t="n">
        <v>21016.748046875</v>
      </c>
      <c r="X653" s="197" t="n">
        <v>24776.619140625</v>
      </c>
      <c r="Y653" s="197" t="n">
        <v>0.0</v>
      </c>
      <c r="Z653" s="197" t="n">
        <v>11400.0</v>
      </c>
      <c r="AA653" s="197" t="n">
        <v>1.0</v>
      </c>
      <c r="AB653" s="197" t="n">
        <v>0.0</v>
      </c>
      <c r="AC653" s="197" t="n">
        <v>0.0</v>
      </c>
      <c r="AD653" s="197" t="n">
        <v>0.44999998807907104</v>
      </c>
      <c r="AE653" s="197" t="n">
        <v>27855.42578125</v>
      </c>
      <c r="AF653" s="197" t="n">
        <v>7423.51171875</v>
      </c>
      <c r="AG653" s="197" t="n">
        <v>661.579345703125</v>
      </c>
      <c r="AH653" s="197" t="n">
        <v>2972.570068359375</v>
      </c>
      <c r="AI653" s="197" t="n">
        <v>1781.106201171875</v>
      </c>
      <c r="AJ653" s="197" t="n">
        <v>4227.75341796875</v>
      </c>
      <c r="AK653" s="197" t="n">
        <v>5698.3994140625</v>
      </c>
      <c r="AL653" s="197" t="n">
        <v>8500.0</v>
      </c>
      <c r="AM653" s="197" t="n">
        <v>4247.9609375</v>
      </c>
      <c r="AN653" s="197" t="n">
        <v>0.0</v>
      </c>
      <c r="AO653" s="197" t="n">
        <v>0.0</v>
      </c>
      <c r="AP653" s="197" t="n">
        <v>0.0</v>
      </c>
      <c r="AQ653" s="197" t="n">
        <v>809.1666870117188</v>
      </c>
      <c r="AR653" s="197" t="n">
        <v>679.23583984375</v>
      </c>
      <c r="AS653" s="197" t="n">
        <v>0.0</v>
      </c>
      <c r="AT653" s="197" t="n">
        <v>999999.0</v>
      </c>
      <c r="AU653" s="197" t="n">
        <v>0.0</v>
      </c>
      <c r="AV653" s="197" t="n">
        <v>999999.0</v>
      </c>
      <c r="AW653" s="197" t="n">
        <v>0.0</v>
      </c>
      <c r="AX653" s="197" t="n">
        <v>0.0</v>
      </c>
      <c r="AY653" s="197" t="n">
        <v>999999.0</v>
      </c>
      <c r="AZ653" s="197" t="n">
        <v>0.0</v>
      </c>
      <c r="BA653" s="197" t="n">
        <v>999999.0</v>
      </c>
      <c r="BB653" s="197" t="n">
        <v>0.0</v>
      </c>
      <c r="BC653" s="197" t="n">
        <v>0.0</v>
      </c>
      <c r="BD653" s="197" t="n">
        <v>0.0</v>
      </c>
      <c r="BE653" s="197" t="n">
        <v>0.0</v>
      </c>
      <c r="BF653" s="197" t="n">
        <v>999999.0</v>
      </c>
      <c r="BG653" s="197" t="n">
        <v>999999.0</v>
      </c>
      <c r="BH653" s="197" t="n">
        <v>999999.0</v>
      </c>
      <c r="BI653" s="197" t="n">
        <v>0.0</v>
      </c>
      <c r="BJ653" s="197" t="n">
        <v>999999.0</v>
      </c>
      <c r="BK653" s="197" t="n">
        <v>999999.0</v>
      </c>
      <c r="BL653" s="197" t="n">
        <v>999999.0</v>
      </c>
      <c r="BM653" s="197" t="n">
        <v>0.0</v>
      </c>
      <c r="BN653" s="197" t="n">
        <v>0.0</v>
      </c>
      <c r="BO653" s="197" t="n">
        <v>0.0</v>
      </c>
      <c r="BP653" s="197" t="n">
        <v>1.2316607236862183</v>
      </c>
      <c r="BQ653" s="197" t="n">
        <v>7824.365234375</v>
      </c>
      <c r="BR653" s="197" t="n">
        <v>0.0</v>
      </c>
      <c r="BS653" s="197" t="n">
        <v>999999.0</v>
      </c>
      <c r="BT653" s="197" t="n">
        <v>0.0</v>
      </c>
      <c r="BU653" s="197" t="n">
        <v>737.0392456054688</v>
      </c>
      <c r="BV653" s="197" t="n">
        <v>675.7360229492188</v>
      </c>
      <c r="BW653" s="197" t="n">
        <v>99000.0</v>
      </c>
      <c r="BX653" s="197" t="n">
        <v>580.0554809570312</v>
      </c>
      <c r="BY653" s="197" t="n">
        <v>407.2134704589844</v>
      </c>
      <c r="BZ653" s="197" t="n">
        <v>99000.0</v>
      </c>
      <c r="CA653" s="197" t="n">
        <v>382.8790283203125</v>
      </c>
      <c r="CB653" s="197" t="n">
        <v>295.0066223144531</v>
      </c>
      <c r="CC653" s="197" t="n">
        <v>631.5789184570312</v>
      </c>
      <c r="CD653" s="197" t="n">
        <v>3163.91162109375</v>
      </c>
      <c r="CE653" s="197" t="n">
        <v>2672.953857421875</v>
      </c>
      <c r="CF653" s="197" t="n">
        <v>8000.0</v>
      </c>
      <c r="CG653" s="197" t="n">
        <v>0.0</v>
      </c>
      <c r="CH653" s="197" t="n">
        <v>4250.0</v>
      </c>
      <c r="CI653" s="197" t="n">
        <v>2500.0</v>
      </c>
      <c r="CJ653" s="197" t="n">
        <v>6750.0</v>
      </c>
      <c r="CK653" s="197" t="n">
        <v>20000.0</v>
      </c>
      <c r="CL653" s="197" t="n">
        <v>20000.0</v>
      </c>
      <c r="CM653" s="197" t="n">
        <v>20000.0</v>
      </c>
      <c r="CN653" s="197" t="n">
        <v>20000.0</v>
      </c>
      <c r="CO653" s="197" t="n">
        <v>20000.0</v>
      </c>
      <c r="CP653" s="197" t="n">
        <v>20000.0</v>
      </c>
      <c r="CQ653" s="197" t="n">
        <v>20000.0</v>
      </c>
      <c r="CR653" s="197" t="n">
        <v>5000.0</v>
      </c>
      <c r="CS653" s="197" t="n">
        <v>0.0</v>
      </c>
      <c r="CT653" s="197" t="n">
        <v>0.0</v>
      </c>
      <c r="CU653" s="197" t="n">
        <v>1611.7626953125</v>
      </c>
    </row>
    <row r="654" spans="2:99">
      <c r="B654" s="122" t="s">
        <v>1055</v>
      </c>
      <c r="C654" s="197" t="n">
        <v>3756.0</v>
      </c>
      <c r="D654" s="197" t="n">
        <v>2833.0</v>
      </c>
      <c r="E654" s="197" t="n">
        <v>674.0</v>
      </c>
      <c r="F654" s="122" t="s">
        <v>1055</v>
      </c>
      <c r="G654" s="197" t="n">
        <v>3756.0</v>
      </c>
      <c r="H654" s="197" t="n">
        <v>2833.0</v>
      </c>
      <c r="I654" s="197" t="n">
        <v>674.0</v>
      </c>
      <c r="J654" s="197" t="n">
        <v>684.6397094726562</v>
      </c>
      <c r="K654" s="197" t="n">
        <v>724.1966552734375</v>
      </c>
      <c r="L654" s="197" t="n">
        <v>4270.66455078125</v>
      </c>
      <c r="M654" s="197" t="n">
        <v>4270.66455078125</v>
      </c>
      <c r="N654" s="197" t="n">
        <v>5628.16357421875</v>
      </c>
      <c r="O654" s="197" t="n">
        <v>5628.16357421875</v>
      </c>
      <c r="P654" s="197" t="n">
        <v>5628.16357421875</v>
      </c>
      <c r="Q654" s="197" t="n">
        <v>59026.9375</v>
      </c>
      <c r="R654" s="197" t="n">
        <v>8253.966796875</v>
      </c>
      <c r="S654" s="197" t="n">
        <v>0.0</v>
      </c>
      <c r="T654" s="197" t="n">
        <v>1082.7750244140625</v>
      </c>
      <c r="U654" s="197" t="n">
        <v>23364.20703125</v>
      </c>
      <c r="V654" s="197" t="n">
        <v>74740.7265625</v>
      </c>
      <c r="W654" s="197" t="n">
        <v>42405.8046875</v>
      </c>
      <c r="X654" s="197" t="n">
        <v>32334.919921875</v>
      </c>
      <c r="Y654" s="197" t="n">
        <v>0.0</v>
      </c>
      <c r="Z654" s="197" t="n">
        <v>10184.677734375</v>
      </c>
      <c r="AA654" s="197" t="n">
        <v>1.0</v>
      </c>
      <c r="AB654" s="197" t="n">
        <v>0.0</v>
      </c>
      <c r="AC654" s="197" t="n">
        <v>0.0</v>
      </c>
      <c r="AD654" s="197" t="n">
        <v>0.3499999940395355</v>
      </c>
      <c r="AE654" s="197" t="n">
        <v>32801.3828125</v>
      </c>
      <c r="AF654" s="197" t="n">
        <v>9984.3427734375</v>
      </c>
      <c r="AG654" s="197" t="n">
        <v>23511.228515625</v>
      </c>
      <c r="AH654" s="197" t="n">
        <v>4766.47998046875</v>
      </c>
      <c r="AI654" s="197" t="n">
        <v>3449.904541015625</v>
      </c>
      <c r="AJ654" s="197" t="n">
        <v>11456.1708984375</v>
      </c>
      <c r="AK654" s="197" t="n">
        <v>11641.3740234375</v>
      </c>
      <c r="AL654" s="197" t="n">
        <v>7560.64501953125</v>
      </c>
      <c r="AM654" s="197" t="n">
        <v>4270.66455078125</v>
      </c>
      <c r="AN654" s="197" t="n">
        <v>0.0</v>
      </c>
      <c r="AO654" s="197" t="n">
        <v>0.0</v>
      </c>
      <c r="AP654" s="197" t="n">
        <v>0.0</v>
      </c>
      <c r="AQ654" s="197" t="n">
        <v>613.5471801757812</v>
      </c>
      <c r="AR654" s="197" t="n">
        <v>961.5526123046875</v>
      </c>
      <c r="AS654" s="197" t="n">
        <v>0.0</v>
      </c>
      <c r="AT654" s="197" t="n">
        <v>999999.0</v>
      </c>
      <c r="AU654" s="197" t="n">
        <v>0.0</v>
      </c>
      <c r="AV654" s="197" t="n">
        <v>999999.0</v>
      </c>
      <c r="AW654" s="197" t="n">
        <v>0.0</v>
      </c>
      <c r="AX654" s="197" t="n">
        <v>0.0</v>
      </c>
      <c r="AY654" s="197" t="n">
        <v>999999.0</v>
      </c>
      <c r="AZ654" s="197" t="n">
        <v>0.0</v>
      </c>
      <c r="BA654" s="197" t="n">
        <v>999999.0</v>
      </c>
      <c r="BB654" s="197" t="n">
        <v>0.0</v>
      </c>
      <c r="BC654" s="197" t="n">
        <v>0.0</v>
      </c>
      <c r="BD654" s="197" t="n">
        <v>0.0</v>
      </c>
      <c r="BE654" s="197" t="n">
        <v>0.0</v>
      </c>
      <c r="BF654" s="197" t="n">
        <v>999999.0</v>
      </c>
      <c r="BG654" s="197" t="n">
        <v>999999.0</v>
      </c>
      <c r="BH654" s="197" t="n">
        <v>999999.0</v>
      </c>
      <c r="BI654" s="197" t="n">
        <v>0.0</v>
      </c>
      <c r="BJ654" s="197" t="n">
        <v>999999.0</v>
      </c>
      <c r="BK654" s="197" t="n">
        <v>999999.0</v>
      </c>
      <c r="BL654" s="197" t="n">
        <v>999999.0</v>
      </c>
      <c r="BM654" s="197" t="n">
        <v>0.0</v>
      </c>
      <c r="BN654" s="197" t="n">
        <v>0.0</v>
      </c>
      <c r="BO654" s="197" t="n">
        <v>0.0</v>
      </c>
      <c r="BP654" s="197" t="n">
        <v>0.0</v>
      </c>
      <c r="BQ654" s="197" t="n">
        <v>999999.0</v>
      </c>
      <c r="BR654" s="197" t="n">
        <v>0.0</v>
      </c>
      <c r="BS654" s="197" t="n">
        <v>999999.0</v>
      </c>
      <c r="BT654" s="197" t="n">
        <v>0.0</v>
      </c>
      <c r="BU654" s="197" t="n">
        <v>260.1769104003906</v>
      </c>
      <c r="BV654" s="197" t="n">
        <v>805.3580932617188</v>
      </c>
      <c r="BW654" s="197" t="n">
        <v>99000.0</v>
      </c>
      <c r="BX654" s="197" t="n">
        <v>200.0177001953125</v>
      </c>
      <c r="BY654" s="197" t="n">
        <v>645.5640258789062</v>
      </c>
      <c r="BZ654" s="197" t="n">
        <v>99000.0</v>
      </c>
      <c r="CA654" s="197" t="n">
        <v>369.34326171875</v>
      </c>
      <c r="CB654" s="197" t="n">
        <v>389.5250549316406</v>
      </c>
      <c r="CC654" s="197" t="n">
        <v>631.5789184570312</v>
      </c>
      <c r="CD654" s="197" t="n">
        <v>417.0625</v>
      </c>
      <c r="CE654" s="197" t="n">
        <v>3542.408203125</v>
      </c>
      <c r="CF654" s="197" t="n">
        <v>8000.0</v>
      </c>
      <c r="CG654" s="197" t="n">
        <v>0.0</v>
      </c>
      <c r="CH654" s="197" t="n">
        <v>4250.0</v>
      </c>
      <c r="CI654" s="197" t="n">
        <v>2500.0</v>
      </c>
      <c r="CJ654" s="197" t="n">
        <v>6750.0</v>
      </c>
      <c r="CK654" s="197" t="n">
        <v>20000.0</v>
      </c>
      <c r="CL654" s="197" t="n">
        <v>20000.0</v>
      </c>
      <c r="CM654" s="197" t="n">
        <v>20000.0</v>
      </c>
      <c r="CN654" s="197" t="n">
        <v>20000.0</v>
      </c>
      <c r="CO654" s="197" t="n">
        <v>20000.0</v>
      </c>
      <c r="CP654" s="197" t="n">
        <v>20000.0</v>
      </c>
      <c r="CQ654" s="197" t="n">
        <v>20000.0</v>
      </c>
      <c r="CR654" s="197" t="n">
        <v>5000.0</v>
      </c>
      <c r="CS654" s="197" t="n">
        <v>0.0</v>
      </c>
      <c r="CT654" s="197" t="n">
        <v>0.0</v>
      </c>
      <c r="CU654" s="197" t="n">
        <v>2063.49169921875</v>
      </c>
    </row>
    <row r="655" spans="2:99">
      <c r="B655" s="122" t="s">
        <v>1056</v>
      </c>
      <c r="C655" s="197" t="n">
        <v>4532.0</v>
      </c>
      <c r="D655" s="197" t="n">
        <v>3320.0</v>
      </c>
      <c r="E655" s="197" t="n">
        <v>800.0</v>
      </c>
      <c r="F655" s="122" t="s">
        <v>1056</v>
      </c>
      <c r="G655" s="197" t="n">
        <v>4338.80517578125</v>
      </c>
      <c r="H655" s="197" t="n">
        <v>3320.0</v>
      </c>
      <c r="I655" s="197" t="n">
        <v>800.0</v>
      </c>
      <c r="J655" s="197" t="n">
        <v>558.7540283203125</v>
      </c>
      <c r="K655" s="197" t="n">
        <v>515.3480224609375</v>
      </c>
      <c r="L655" s="197" t="n">
        <v>855.1474609375</v>
      </c>
      <c r="M655" s="197" t="n">
        <v>855.1474609375</v>
      </c>
      <c r="N655" s="197" t="n">
        <v>855.1474609375</v>
      </c>
      <c r="O655" s="197" t="n">
        <v>855.1474609375</v>
      </c>
      <c r="P655" s="197" t="n">
        <v>855.1474609375</v>
      </c>
      <c r="Q655" s="197" t="n">
        <v>23415.259765625</v>
      </c>
      <c r="R655" s="197" t="n">
        <v>6841.1796875</v>
      </c>
      <c r="S655" s="197" t="n">
        <v>0.0</v>
      </c>
      <c r="T655" s="197" t="n">
        <v>0.0</v>
      </c>
      <c r="U655" s="197" t="n">
        <v>383.7265319824219</v>
      </c>
      <c r="V655" s="197" t="n">
        <v>14462.2138671875</v>
      </c>
      <c r="W655" s="197" t="n">
        <v>7205.9482421875</v>
      </c>
      <c r="X655" s="197" t="n">
        <v>7256.265625</v>
      </c>
      <c r="Y655" s="197" t="n">
        <v>0.0</v>
      </c>
      <c r="Z655" s="197" t="n">
        <v>15125.0</v>
      </c>
      <c r="AA655" s="197" t="n">
        <v>1.0</v>
      </c>
      <c r="AB655" s="197" t="n">
        <v>0.0</v>
      </c>
      <c r="AC655" s="197" t="n">
        <v>0.0</v>
      </c>
      <c r="AD655" s="197" t="n">
        <v>0.3499999940395355</v>
      </c>
      <c r="AE655" s="197" t="n">
        <v>11396.392578125</v>
      </c>
      <c r="AF655" s="197" t="n">
        <v>7091.8369140625</v>
      </c>
      <c r="AG655" s="197" t="n">
        <v>0.0</v>
      </c>
      <c r="AH655" s="197" t="n">
        <v>2228.3515625</v>
      </c>
      <c r="AI655" s="197" t="n">
        <v>1014.832275390625</v>
      </c>
      <c r="AJ655" s="197" t="n">
        <v>201.4914093017578</v>
      </c>
      <c r="AK655" s="197" t="n">
        <v>472.0657958984375</v>
      </c>
      <c r="AL655" s="197" t="n">
        <v>6680.0</v>
      </c>
      <c r="AM655" s="197" t="n">
        <v>4456.6904296875</v>
      </c>
      <c r="AN655" s="197" t="n">
        <v>1710.294921875</v>
      </c>
      <c r="AO655" s="197" t="n">
        <v>855.1474609375</v>
      </c>
      <c r="AP655" s="197" t="n">
        <v>855.1474609375</v>
      </c>
      <c r="AQ655" s="197" t="n">
        <v>794.5789794921875</v>
      </c>
      <c r="AR655" s="197" t="n">
        <v>883.7423706054688</v>
      </c>
      <c r="AS655" s="197" t="n">
        <v>0.0</v>
      </c>
      <c r="AT655" s="197" t="n">
        <v>999999.0</v>
      </c>
      <c r="AU655" s="197" t="n">
        <v>0.0</v>
      </c>
      <c r="AV655" s="197" t="n">
        <v>999999.0</v>
      </c>
      <c r="AW655" s="197" t="n">
        <v>0.0</v>
      </c>
      <c r="AX655" s="197" t="n">
        <v>0.0</v>
      </c>
      <c r="AY655" s="197" t="n">
        <v>999999.0</v>
      </c>
      <c r="AZ655" s="197" t="n">
        <v>0.0</v>
      </c>
      <c r="BA655" s="197" t="n">
        <v>999999.0</v>
      </c>
      <c r="BB655" s="197" t="n">
        <v>0.0</v>
      </c>
      <c r="BC655" s="197" t="n">
        <v>0.0</v>
      </c>
      <c r="BD655" s="197" t="n">
        <v>0.0</v>
      </c>
      <c r="BE655" s="197" t="n">
        <v>0.0</v>
      </c>
      <c r="BF655" s="197" t="n">
        <v>999999.0</v>
      </c>
      <c r="BG655" s="197" t="n">
        <v>999999.0</v>
      </c>
      <c r="BH655" s="197" t="n">
        <v>999999.0</v>
      </c>
      <c r="BI655" s="197" t="n">
        <v>0.0</v>
      </c>
      <c r="BJ655" s="197" t="n">
        <v>999999.0</v>
      </c>
      <c r="BK655" s="197" t="n">
        <v>999999.0</v>
      </c>
      <c r="BL655" s="197" t="n">
        <v>999999.0</v>
      </c>
      <c r="BM655" s="197" t="n">
        <v>0.0</v>
      </c>
      <c r="BN655" s="197" t="n">
        <v>0.0</v>
      </c>
      <c r="BO655" s="197" t="n">
        <v>0.0</v>
      </c>
      <c r="BP655" s="197" t="n">
        <v>0.0</v>
      </c>
      <c r="BQ655" s="197" t="n">
        <v>999999.0</v>
      </c>
      <c r="BR655" s="197" t="n">
        <v>0.0</v>
      </c>
      <c r="BS655" s="197" t="n">
        <v>999999.0</v>
      </c>
      <c r="BT655" s="197" t="n">
        <v>0.0</v>
      </c>
      <c r="BU655" s="197" t="n">
        <v>234.36378479003906</v>
      </c>
      <c r="BV655" s="197" t="n">
        <v>258.2616271972656</v>
      </c>
      <c r="BW655" s="197" t="n">
        <v>450.0</v>
      </c>
      <c r="BX655" s="197" t="n">
        <v>179.52671813964844</v>
      </c>
      <c r="BY655" s="197" t="n">
        <v>196.56065368652344</v>
      </c>
      <c r="BZ655" s="197" t="n">
        <v>450.0</v>
      </c>
      <c r="CA655" s="197" t="n">
        <v>382.0345458984375</v>
      </c>
      <c r="CB655" s="197" t="n">
        <v>377.1310729980469</v>
      </c>
      <c r="CC655" s="197" t="n">
        <v>631.5789184570312</v>
      </c>
      <c r="CD655" s="197" t="n">
        <v>207.1685333251953</v>
      </c>
      <c r="CE655" s="197" t="n">
        <v>363.6682434082031</v>
      </c>
      <c r="CF655" s="197" t="n">
        <v>11000.0</v>
      </c>
      <c r="CG655" s="197" t="n">
        <v>0.0</v>
      </c>
      <c r="CH655" s="197" t="n">
        <v>1000.0</v>
      </c>
      <c r="CI655" s="197" t="n">
        <v>1000.0</v>
      </c>
      <c r="CJ655" s="197" t="n">
        <v>2000.0</v>
      </c>
      <c r="CK655" s="197" t="n">
        <v>20000.0</v>
      </c>
      <c r="CL655" s="197" t="n">
        <v>3032.0</v>
      </c>
      <c r="CM655" s="197" t="n">
        <v>20000.0</v>
      </c>
      <c r="CN655" s="197" t="n">
        <v>20000.0</v>
      </c>
      <c r="CO655" s="197" t="n">
        <v>20000.0</v>
      </c>
      <c r="CP655" s="197" t="n">
        <v>20000.0</v>
      </c>
      <c r="CQ655" s="197" t="n">
        <v>20000.0</v>
      </c>
      <c r="CR655" s="197" t="n">
        <v>5000.0</v>
      </c>
      <c r="CS655" s="197" t="n">
        <v>0.0</v>
      </c>
      <c r="CT655" s="197" t="n">
        <v>0.0</v>
      </c>
      <c r="CU655" s="197" t="n">
        <v>1710.294921875</v>
      </c>
    </row>
    <row r="656" spans="2:99">
      <c r="B656" s="122" t="s">
        <v>1057</v>
      </c>
      <c r="C656" s="197" t="n">
        <v>4552.0</v>
      </c>
      <c r="D656" s="197" t="n">
        <v>3538.0</v>
      </c>
      <c r="E656" s="197" t="n">
        <v>975.0</v>
      </c>
      <c r="F656" s="122" t="s">
        <v>1057</v>
      </c>
      <c r="G656" s="197" t="n">
        <v>4552.0</v>
      </c>
      <c r="H656" s="197" t="n">
        <v>3538.0</v>
      </c>
      <c r="I656" s="197" t="n">
        <v>975.0</v>
      </c>
      <c r="J656" s="197" t="n">
        <v>346.2269592285156</v>
      </c>
      <c r="K656" s="197" t="n">
        <v>268.2030334472656</v>
      </c>
      <c r="L656" s="197" t="n">
        <v>800.0</v>
      </c>
      <c r="M656" s="197" t="n">
        <v>800.0</v>
      </c>
      <c r="N656" s="197" t="n">
        <v>700.0</v>
      </c>
      <c r="O656" s="197" t="n">
        <v>700.0</v>
      </c>
      <c r="P656" s="197" t="n">
        <v>700.0</v>
      </c>
      <c r="Q656" s="197" t="n">
        <v>29554.7578125</v>
      </c>
      <c r="R656" s="197" t="n">
        <v>5048.08056640625</v>
      </c>
      <c r="S656" s="197" t="n">
        <v>0.0</v>
      </c>
      <c r="T656" s="197" t="n">
        <v>0.0</v>
      </c>
      <c r="U656" s="197" t="n">
        <v>63.541099548339844</v>
      </c>
      <c r="V656" s="197" t="n">
        <v>28464.92578125</v>
      </c>
      <c r="W656" s="197" t="n">
        <v>14720.265625</v>
      </c>
      <c r="X656" s="197" t="n">
        <v>13744.66015625</v>
      </c>
      <c r="Y656" s="197" t="n">
        <v>0.0</v>
      </c>
      <c r="Z656" s="197" t="n">
        <v>4700.0</v>
      </c>
      <c r="AA656" s="197" t="n">
        <v>1.0</v>
      </c>
      <c r="AB656" s="197" t="n">
        <v>0.0</v>
      </c>
      <c r="AC656" s="197" t="n">
        <v>0.0</v>
      </c>
      <c r="AD656" s="197" t="n">
        <v>0.3499999940395355</v>
      </c>
      <c r="AE656" s="197" t="n">
        <v>13089.2802734375</v>
      </c>
      <c r="AF656" s="197" t="n">
        <v>4622.60595703125</v>
      </c>
      <c r="AG656" s="197" t="n">
        <v>6133.00341796875</v>
      </c>
      <c r="AH656" s="197" t="n">
        <v>4714.27978515625</v>
      </c>
      <c r="AI656" s="197" t="n">
        <v>3485.57568359375</v>
      </c>
      <c r="AJ656" s="197" t="n">
        <v>8473.3125</v>
      </c>
      <c r="AK656" s="197" t="n">
        <v>8268.7529296875</v>
      </c>
      <c r="AL656" s="197" t="n">
        <v>6680.0</v>
      </c>
      <c r="AM656" s="197" t="n">
        <v>4474.9072265625</v>
      </c>
      <c r="AN656" s="197" t="n">
        <v>1600.0</v>
      </c>
      <c r="AO656" s="197" t="n">
        <v>700.0</v>
      </c>
      <c r="AP656" s="197" t="n">
        <v>800.0</v>
      </c>
      <c r="AQ656" s="197" t="n">
        <v>587.6390380859375</v>
      </c>
      <c r="AR656" s="197" t="n">
        <v>1067.0</v>
      </c>
      <c r="AS656" s="197" t="n">
        <v>1.3617522716522217</v>
      </c>
      <c r="AT656" s="197" t="n">
        <v>1541.0657958984375</v>
      </c>
      <c r="AU656" s="197" t="n">
        <v>0.0</v>
      </c>
      <c r="AV656" s="197" t="n">
        <v>999999.0</v>
      </c>
      <c r="AW656" s="197" t="n">
        <v>0.0</v>
      </c>
      <c r="AX656" s="197" t="n">
        <v>0.0</v>
      </c>
      <c r="AY656" s="197" t="n">
        <v>999993.0</v>
      </c>
      <c r="AZ656" s="197" t="n">
        <v>0.0</v>
      </c>
      <c r="BA656" s="197" t="n">
        <v>999999.0</v>
      </c>
      <c r="BB656" s="197" t="n">
        <v>0.0</v>
      </c>
      <c r="BC656" s="197" t="n">
        <v>0.0</v>
      </c>
      <c r="BD656" s="197" t="n">
        <v>0.0</v>
      </c>
      <c r="BE656" s="197" t="n">
        <v>0.0</v>
      </c>
      <c r="BF656" s="197" t="n">
        <v>999999.0</v>
      </c>
      <c r="BG656" s="197" t="n">
        <v>999999.0</v>
      </c>
      <c r="BH656" s="197" t="n">
        <v>999999.0</v>
      </c>
      <c r="BI656" s="197" t="n">
        <v>0.0</v>
      </c>
      <c r="BJ656" s="197" t="n">
        <v>999999.0</v>
      </c>
      <c r="BK656" s="197" t="n">
        <v>999999.0</v>
      </c>
      <c r="BL656" s="197" t="n">
        <v>999999.0</v>
      </c>
      <c r="BM656" s="197" t="n">
        <v>0.0</v>
      </c>
      <c r="BN656" s="197" t="n">
        <v>0.0</v>
      </c>
      <c r="BO656" s="197" t="n">
        <v>0.0</v>
      </c>
      <c r="BP656" s="197" t="n">
        <v>0.0</v>
      </c>
      <c r="BQ656" s="197" t="n">
        <v>999999.0</v>
      </c>
      <c r="BR656" s="197" t="n">
        <v>0.0</v>
      </c>
      <c r="BS656" s="197" t="n">
        <v>999999.0</v>
      </c>
      <c r="BT656" s="197" t="n">
        <v>0.0</v>
      </c>
      <c r="BU656" s="197" t="n">
        <v>246.917724609375</v>
      </c>
      <c r="BV656" s="197" t="n">
        <v>234.6921844482422</v>
      </c>
      <c r="BW656" s="197" t="n">
        <v>450.0</v>
      </c>
      <c r="BX656" s="197" t="n">
        <v>198.7448272705078</v>
      </c>
      <c r="BY656" s="197" t="n">
        <v>179.52647399902344</v>
      </c>
      <c r="BZ656" s="197" t="n">
        <v>450.0</v>
      </c>
      <c r="CA656" s="197" t="n">
        <v>472.8558349609375</v>
      </c>
      <c r="CB656" s="197" t="n">
        <v>385.0159912109375</v>
      </c>
      <c r="CC656" s="197" t="n">
        <v>631.5789184570312</v>
      </c>
      <c r="CD656" s="197" t="n">
        <v>211.66265869140625</v>
      </c>
      <c r="CE656" s="197" t="n">
        <v>207.15586853027344</v>
      </c>
      <c r="CF656" s="197" t="n">
        <v>11000.0</v>
      </c>
      <c r="CG656" s="197" t="n">
        <v>0.0</v>
      </c>
      <c r="CH656" s="197" t="n">
        <v>1000.0</v>
      </c>
      <c r="CI656" s="197" t="n">
        <v>1000.0</v>
      </c>
      <c r="CJ656" s="197" t="n">
        <v>2000.0</v>
      </c>
      <c r="CK656" s="197" t="n">
        <v>20000.0</v>
      </c>
      <c r="CL656" s="197" t="n">
        <v>1911.290283203125</v>
      </c>
      <c r="CM656" s="197" t="n">
        <v>20000.0</v>
      </c>
      <c r="CN656" s="197" t="n">
        <v>20000.0</v>
      </c>
      <c r="CO656" s="197" t="n">
        <v>20000.0</v>
      </c>
      <c r="CP656" s="197" t="n">
        <v>20000.0</v>
      </c>
      <c r="CQ656" s="197" t="n">
        <v>20000.0</v>
      </c>
      <c r="CR656" s="197" t="n">
        <v>5000.0</v>
      </c>
      <c r="CS656" s="197" t="n">
        <v>0.0</v>
      </c>
      <c r="CT656" s="197" t="n">
        <v>0.0</v>
      </c>
      <c r="CU656" s="197" t="n">
        <v>1262.0201416015625</v>
      </c>
    </row>
    <row r="657" spans="2:99">
      <c r="B657" s="122" t="s">
        <v>1058</v>
      </c>
      <c r="C657" s="197" t="n">
        <v>4500.0</v>
      </c>
      <c r="D657" s="197" t="n">
        <v>3538.0</v>
      </c>
      <c r="E657" s="197" t="n">
        <v>975.0</v>
      </c>
      <c r="F657" s="122" t="s">
        <v>1058</v>
      </c>
      <c r="G657" s="197" t="n">
        <v>4500.0</v>
      </c>
      <c r="H657" s="197" t="n">
        <v>3538.0</v>
      </c>
      <c r="I657" s="197" t="n">
        <v>975.0</v>
      </c>
      <c r="J657" s="197" t="n">
        <v>206.09121704101562</v>
      </c>
      <c r="K657" s="197" t="n">
        <v>150.36172485351562</v>
      </c>
      <c r="L657" s="197" t="n">
        <v>3739.0537109375</v>
      </c>
      <c r="M657" s="197" t="n">
        <v>3739.0537109375</v>
      </c>
      <c r="N657" s="197" t="n">
        <v>3739.0537109375</v>
      </c>
      <c r="O657" s="197" t="n">
        <v>3739.0537109375</v>
      </c>
      <c r="P657" s="197" t="n">
        <v>3739.0537109375</v>
      </c>
      <c r="Q657" s="197" t="n">
        <v>24707.2578125</v>
      </c>
      <c r="R657" s="197" t="n">
        <v>7313.755859375</v>
      </c>
      <c r="S657" s="197" t="n">
        <v>0.0</v>
      </c>
      <c r="T657" s="197" t="n">
        <v>0.0</v>
      </c>
      <c r="U657" s="197" t="n">
        <v>-58.666385650634766</v>
      </c>
      <c r="V657" s="197" t="n">
        <v>13854.154296875</v>
      </c>
      <c r="W657" s="197" t="n">
        <v>8264.9873046875</v>
      </c>
      <c r="X657" s="197" t="n">
        <v>5589.16650390625</v>
      </c>
      <c r="Y657" s="197" t="n">
        <v>0.0</v>
      </c>
      <c r="Z657" s="197" t="n">
        <v>7712.5</v>
      </c>
      <c r="AA657" s="197" t="n">
        <v>1.0</v>
      </c>
      <c r="AB657" s="197" t="n">
        <v>0.0</v>
      </c>
      <c r="AC657" s="197" t="n">
        <v>0.0</v>
      </c>
      <c r="AD657" s="197" t="n">
        <v>0.3499999940395355</v>
      </c>
      <c r="AE657" s="197" t="n">
        <v>11781.9931640625</v>
      </c>
      <c r="AF657" s="197" t="n">
        <v>373.2266845703125</v>
      </c>
      <c r="AG657" s="197" t="n">
        <v>5408.6650390625</v>
      </c>
      <c r="AH657" s="197" t="n">
        <v>6809.96337890625</v>
      </c>
      <c r="AI657" s="197" t="n">
        <v>5350.26416015625</v>
      </c>
      <c r="AJ657" s="197" t="n">
        <v>5171.673828125</v>
      </c>
      <c r="AK657" s="197" t="n">
        <v>5199.96728515625</v>
      </c>
      <c r="AL657" s="197" t="n">
        <v>6680.0</v>
      </c>
      <c r="AM657" s="197" t="n">
        <v>4492.2333984375</v>
      </c>
      <c r="AN657" s="197" t="n">
        <v>0.0</v>
      </c>
      <c r="AO657" s="197" t="n">
        <v>0.0</v>
      </c>
      <c r="AP657" s="197" t="n">
        <v>0.0</v>
      </c>
      <c r="AQ657" s="197" t="n">
        <v>423.4317626953125</v>
      </c>
      <c r="AR657" s="197" t="n">
        <v>908.7969970703125</v>
      </c>
      <c r="AS657" s="197" t="n">
        <v>0.939760148525238</v>
      </c>
      <c r="AT657" s="197" t="n">
        <v>5091.634765625</v>
      </c>
      <c r="AU657" s="197" t="n">
        <v>0.0</v>
      </c>
      <c r="AV657" s="197" t="n">
        <v>28559.009765625</v>
      </c>
      <c r="AW657" s="197" t="n">
        <v>-590.1928100585938</v>
      </c>
      <c r="AX657" s="197" t="n">
        <v>0.0</v>
      </c>
      <c r="AY657" s="197" t="n">
        <v>999993.0</v>
      </c>
      <c r="AZ657" s="197" t="n">
        <v>0.0</v>
      </c>
      <c r="BA657" s="197" t="n">
        <v>999999.0</v>
      </c>
      <c r="BB657" s="197" t="n">
        <v>0.0</v>
      </c>
      <c r="BC657" s="197" t="n">
        <v>0.0</v>
      </c>
      <c r="BD657" s="197" t="n">
        <v>0.0</v>
      </c>
      <c r="BE657" s="197" t="n">
        <v>0.0</v>
      </c>
      <c r="BF657" s="197" t="n">
        <v>999999.0</v>
      </c>
      <c r="BG657" s="197" t="n">
        <v>999999.0</v>
      </c>
      <c r="BH657" s="197" t="n">
        <v>999999.0</v>
      </c>
      <c r="BI657" s="197" t="n">
        <v>0.0</v>
      </c>
      <c r="BJ657" s="197" t="n">
        <v>999999.0</v>
      </c>
      <c r="BK657" s="197" t="n">
        <v>999999.0</v>
      </c>
      <c r="BL657" s="197" t="n">
        <v>999999.0</v>
      </c>
      <c r="BM657" s="197" t="n">
        <v>0.0</v>
      </c>
      <c r="BN657" s="197" t="n">
        <v>0.0</v>
      </c>
      <c r="BO657" s="197" t="n">
        <v>0.0</v>
      </c>
      <c r="BP657" s="197" t="n">
        <v>0.0</v>
      </c>
      <c r="BQ657" s="197" t="n">
        <v>999999.0</v>
      </c>
      <c r="BR657" s="197" t="n">
        <v>0.0</v>
      </c>
      <c r="BS657" s="197" t="n">
        <v>999999.0</v>
      </c>
      <c r="BT657" s="197" t="n">
        <v>0.0</v>
      </c>
      <c r="BU657" s="197" t="n">
        <v>236.18292236328125</v>
      </c>
      <c r="BV657" s="197" t="n">
        <v>246.75852966308594</v>
      </c>
      <c r="BW657" s="197" t="n">
        <v>450.0</v>
      </c>
      <c r="BX657" s="197" t="n">
        <v>201.70358276367188</v>
      </c>
      <c r="BY657" s="197" t="n">
        <v>199.08639526367188</v>
      </c>
      <c r="BZ657" s="197" t="n">
        <v>450.0</v>
      </c>
      <c r="CA657" s="197" t="n">
        <v>413.80999755859375</v>
      </c>
      <c r="CB657" s="197" t="n">
        <v>475.5778503417969</v>
      </c>
      <c r="CC657" s="197" t="n">
        <v>631.5789184570312</v>
      </c>
      <c r="CD657" s="197" t="n">
        <v>215.1399383544922</v>
      </c>
      <c r="CE657" s="197" t="n">
        <v>212.54403686523438</v>
      </c>
      <c r="CF657" s="197" t="n">
        <v>99000.0</v>
      </c>
      <c r="CG657" s="197" t="n">
        <v>0.0</v>
      </c>
      <c r="CH657" s="197" t="n">
        <v>2500.0</v>
      </c>
      <c r="CI657" s="197" t="n">
        <v>2000.0</v>
      </c>
      <c r="CJ657" s="197" t="n">
        <v>4500.0</v>
      </c>
      <c r="CK657" s="197" t="n">
        <v>20000.0</v>
      </c>
      <c r="CL657" s="197" t="n">
        <v>20000.0</v>
      </c>
      <c r="CM657" s="197" t="n">
        <v>20000.0</v>
      </c>
      <c r="CN657" s="197" t="n">
        <v>20000.0</v>
      </c>
      <c r="CO657" s="197" t="n">
        <v>20000.0</v>
      </c>
      <c r="CP657" s="197" t="n">
        <v>20000.0</v>
      </c>
      <c r="CQ657" s="197" t="n">
        <v>20000.0</v>
      </c>
      <c r="CR657" s="197" t="n">
        <v>5000.0</v>
      </c>
      <c r="CS657" s="197" t="n">
        <v>26.0</v>
      </c>
      <c r="CT657" s="197" t="n">
        <v>26.0</v>
      </c>
      <c r="CU657" s="197" t="n">
        <v>1828.43896484375</v>
      </c>
    </row>
    <row r="658" spans="2:99">
      <c r="B658" s="122" t="s">
        <v>1059</v>
      </c>
      <c r="C658" s="197" t="n">
        <v>4150.0</v>
      </c>
      <c r="D658" s="197" t="n">
        <v>3538.0</v>
      </c>
      <c r="E658" s="197" t="n">
        <v>950.0</v>
      </c>
      <c r="F658" s="122" t="s">
        <v>1059</v>
      </c>
      <c r="G658" s="197" t="n">
        <v>4150.0</v>
      </c>
      <c r="H658" s="197" t="n">
        <v>3210.05859375</v>
      </c>
      <c r="I658" s="197" t="n">
        <v>950.0</v>
      </c>
      <c r="J658" s="197" t="n">
        <v>65.91120147705078</v>
      </c>
      <c r="K658" s="197" t="n">
        <v>216.16067504882812</v>
      </c>
      <c r="L658" s="197" t="n">
        <v>4526.955078125</v>
      </c>
      <c r="M658" s="197" t="n">
        <v>4526.955078125</v>
      </c>
      <c r="N658" s="197" t="n">
        <v>6680.0</v>
      </c>
      <c r="O658" s="197" t="n">
        <v>4557.41064453125</v>
      </c>
      <c r="P658" s="197" t="n">
        <v>6680.0</v>
      </c>
      <c r="Q658" s="197" t="n">
        <v>18720.509765625</v>
      </c>
      <c r="R658" s="197" t="n">
        <v>3724.12744140625</v>
      </c>
      <c r="S658" s="197" t="n">
        <v>0.0</v>
      </c>
      <c r="T658" s="197" t="n">
        <v>0.0</v>
      </c>
      <c r="U658" s="197" t="n">
        <v>-84.15718078613281</v>
      </c>
      <c r="V658" s="197" t="n">
        <v>0.0</v>
      </c>
      <c r="W658" s="197" t="n">
        <v>0.0</v>
      </c>
      <c r="X658" s="197" t="n">
        <v>0.0</v>
      </c>
      <c r="Y658" s="197" t="n">
        <v>0.0</v>
      </c>
      <c r="Z658" s="197" t="n">
        <v>8000.0</v>
      </c>
      <c r="AA658" s="197" t="n">
        <v>0.0</v>
      </c>
      <c r="AB658" s="197" t="n">
        <v>2122.589111328125</v>
      </c>
      <c r="AC658" s="197" t="n">
        <v>0.0</v>
      </c>
      <c r="AD658" s="197" t="n">
        <v>0.6499999761581421</v>
      </c>
      <c r="AE658" s="197" t="n">
        <v>15222.2841796875</v>
      </c>
      <c r="AF658" s="197" t="n">
        <v>2009.5123291015625</v>
      </c>
      <c r="AG658" s="197" t="n">
        <v>9530.6708984375</v>
      </c>
      <c r="AH658" s="197" t="n">
        <v>2347.98388671875</v>
      </c>
      <c r="AI658" s="197" t="n">
        <v>926.843994140625</v>
      </c>
      <c r="AJ658" s="197" t="n">
        <v>4790.2275390625</v>
      </c>
      <c r="AK658" s="197" t="n">
        <v>4751.75048828125</v>
      </c>
      <c r="AL658" s="197" t="n">
        <v>6680.0</v>
      </c>
      <c r="AM658" s="197" t="n">
        <v>4526.955078125</v>
      </c>
      <c r="AN658" s="197" t="n">
        <v>0.0</v>
      </c>
      <c r="AO658" s="197" t="n">
        <v>0.0</v>
      </c>
      <c r="AP658" s="197" t="n">
        <v>0.0</v>
      </c>
      <c r="AQ658" s="197" t="n">
        <v>326.8841552734375</v>
      </c>
      <c r="AR658" s="197" t="n">
        <v>1026.6383056640625</v>
      </c>
      <c r="AS658" s="197" t="n">
        <v>0.9881730675697327</v>
      </c>
      <c r="AT658" s="197" t="n">
        <v>-1697.39990234375</v>
      </c>
      <c r="AU658" s="197" t="n">
        <v>1717.7152099609375</v>
      </c>
      <c r="AV658" s="197" t="n">
        <v>16984.43359375</v>
      </c>
      <c r="AW658" s="197" t="n">
        <v>2349.706787109375</v>
      </c>
      <c r="AX658" s="197" t="n">
        <v>1.190433144569397</v>
      </c>
      <c r="AY658" s="197" t="n">
        <v>-2410.30908203125</v>
      </c>
      <c r="AZ658" s="197" t="n">
        <v>0.0</v>
      </c>
      <c r="BA658" s="197" t="n">
        <v>20095.3359375</v>
      </c>
      <c r="BB658" s="197" t="n">
        <v>729.8222045898438</v>
      </c>
      <c r="BC658" s="197" t="n">
        <v>0.0</v>
      </c>
      <c r="BD658" s="197" t="n">
        <v>0.0</v>
      </c>
      <c r="BE658" s="197" t="n">
        <v>0.0</v>
      </c>
      <c r="BF658" s="197" t="n">
        <v>999999.0</v>
      </c>
      <c r="BG658" s="197" t="n">
        <v>999999.0</v>
      </c>
      <c r="BH658" s="197" t="n">
        <v>999999.0</v>
      </c>
      <c r="BI658" s="197" t="n">
        <v>0.0</v>
      </c>
      <c r="BJ658" s="197" t="n">
        <v>999999.0</v>
      </c>
      <c r="BK658" s="197" t="n">
        <v>999999.0</v>
      </c>
      <c r="BL658" s="197" t="n">
        <v>999999.0</v>
      </c>
      <c r="BM658" s="197" t="n">
        <v>0.0</v>
      </c>
      <c r="BN658" s="197" t="n">
        <v>0.0</v>
      </c>
      <c r="BO658" s="197" t="n">
        <v>0.0</v>
      </c>
      <c r="BP658" s="197" t="n">
        <v>0.0</v>
      </c>
      <c r="BQ658" s="197" t="n">
        <v>999999.0</v>
      </c>
      <c r="BR658" s="197" t="n">
        <v>0.0</v>
      </c>
      <c r="BS658" s="197" t="n">
        <v>999999.0</v>
      </c>
      <c r="BT658" s="197" t="n">
        <v>0.0</v>
      </c>
      <c r="BU658" s="197" t="n">
        <v>191.2647247314453</v>
      </c>
      <c r="BV658" s="197" t="n">
        <v>235.9462432861328</v>
      </c>
      <c r="BW658" s="197" t="n">
        <v>450.0</v>
      </c>
      <c r="BX658" s="197" t="n">
        <v>209.7665252685547</v>
      </c>
      <c r="BY658" s="197" t="n">
        <v>201.7891082763672</v>
      </c>
      <c r="BZ658" s="197" t="n">
        <v>450.0</v>
      </c>
      <c r="CA658" s="197" t="n">
        <v>278.6911926269531</v>
      </c>
      <c r="CB658" s="197" t="n">
        <v>411.6724853515625</v>
      </c>
      <c r="CC658" s="197" t="n">
        <v>631.5789184570312</v>
      </c>
      <c r="CD658" s="197" t="n">
        <v>250.6078643798828</v>
      </c>
      <c r="CE658" s="197" t="n">
        <v>215.3468780517578</v>
      </c>
      <c r="CF658" s="197" t="n">
        <v>99000.0</v>
      </c>
      <c r="CG658" s="197" t="n">
        <v>13058.80078125</v>
      </c>
      <c r="CH658" s="197" t="n">
        <v>6680.0</v>
      </c>
      <c r="CI658" s="197" t="n">
        <v>4526.955078125</v>
      </c>
      <c r="CJ658" s="197" t="n">
        <v>11206.955078125</v>
      </c>
      <c r="CK658" s="197" t="n">
        <v>20000.0</v>
      </c>
      <c r="CL658" s="197" t="n">
        <v>20000.0</v>
      </c>
      <c r="CM658" s="197" t="n">
        <v>20000.0</v>
      </c>
      <c r="CN658" s="197" t="n">
        <v>20000.0</v>
      </c>
      <c r="CO658" s="197" t="n">
        <v>20000.0</v>
      </c>
      <c r="CP658" s="197" t="n">
        <v>20000.0</v>
      </c>
      <c r="CQ658" s="197" t="n">
        <v>20000.0</v>
      </c>
      <c r="CR658" s="197" t="n">
        <v>5000.0</v>
      </c>
      <c r="CS658" s="197" t="n">
        <v>31.0</v>
      </c>
      <c r="CT658" s="197" t="n">
        <v>31.0</v>
      </c>
      <c r="CU658" s="197" t="n">
        <v>931.0318603515625</v>
      </c>
    </row>
    <row r="659" spans="2:99">
      <c r="B659" s="122" t="s">
        <v>1060</v>
      </c>
      <c r="C659" s="197" t="n">
        <v>3700.0</v>
      </c>
      <c r="D659" s="197" t="n">
        <v>3538.0</v>
      </c>
      <c r="E659" s="197" t="n">
        <v>800.0</v>
      </c>
      <c r="F659" s="122" t="s">
        <v>1060</v>
      </c>
      <c r="G659" s="197" t="n">
        <v>3700.0</v>
      </c>
      <c r="H659" s="197" t="n">
        <v>3181.598388671875</v>
      </c>
      <c r="I659" s="197" t="n">
        <v>800.0</v>
      </c>
      <c r="J659" s="197" t="n">
        <v>45.0</v>
      </c>
      <c r="K659" s="197" t="n">
        <v>278.2247619628906</v>
      </c>
      <c r="L659" s="197" t="n">
        <v>4496.35498046875</v>
      </c>
      <c r="M659" s="197" t="n">
        <v>4496.35498046875</v>
      </c>
      <c r="N659" s="197" t="n">
        <v>6680.0</v>
      </c>
      <c r="O659" s="197" t="n">
        <v>1348.17822265625</v>
      </c>
      <c r="P659" s="197" t="n">
        <v>6680.0</v>
      </c>
      <c r="Q659" s="197" t="n">
        <v>16452.455078125</v>
      </c>
      <c r="R659" s="197" t="n">
        <v>2900.38330078125</v>
      </c>
      <c r="S659" s="197" t="n">
        <v>0.0</v>
      </c>
      <c r="T659" s="197" t="n">
        <v>0.0</v>
      </c>
      <c r="U659" s="197" t="n">
        <v>-41.86832809448242</v>
      </c>
      <c r="V659" s="197" t="n">
        <v>2324.286865234375</v>
      </c>
      <c r="W659" s="197" t="n">
        <v>2324.286865234375</v>
      </c>
      <c r="X659" s="197" t="n">
        <v>0.0</v>
      </c>
      <c r="Y659" s="197" t="n">
        <v>0.0</v>
      </c>
      <c r="Z659" s="197" t="n">
        <v>4000.0</v>
      </c>
      <c r="AA659" s="197" t="n">
        <v>1.0</v>
      </c>
      <c r="AB659" s="197" t="n">
        <v>5331.82177734375</v>
      </c>
      <c r="AC659" s="197" t="n">
        <v>0.0</v>
      </c>
      <c r="AD659" s="197" t="n">
        <v>0.6499999761581421</v>
      </c>
      <c r="AE659" s="197" t="n">
        <v>13184.9365234375</v>
      </c>
      <c r="AF659" s="197" t="n">
        <v>3078.730224609375</v>
      </c>
      <c r="AG659" s="197" t="n">
        <v>9604.40234375</v>
      </c>
      <c r="AH659" s="197" t="n">
        <v>4070.724365234375</v>
      </c>
      <c r="AI659" s="197" t="n">
        <v>2685.0439453125</v>
      </c>
      <c r="AJ659" s="197" t="n">
        <v>0.0</v>
      </c>
      <c r="AK659" s="197" t="n">
        <v>73.51556396484375</v>
      </c>
      <c r="AL659" s="197" t="n">
        <v>6680.0</v>
      </c>
      <c r="AM659" s="197" t="n">
        <v>4496.35498046875</v>
      </c>
      <c r="AN659" s="197" t="n">
        <v>0.0</v>
      </c>
      <c r="AO659" s="197" t="n">
        <v>0.0</v>
      </c>
      <c r="AP659" s="197" t="n">
        <v>0.0</v>
      </c>
      <c r="AQ659" s="197" t="n">
        <v>148.79461669921875</v>
      </c>
      <c r="AR659" s="197" t="n">
        <v>960.83935546875</v>
      </c>
      <c r="AS659" s="197" t="n">
        <v>0.8489424586296082</v>
      </c>
      <c r="AT659" s="197" t="n">
        <v>1254.7818603515625</v>
      </c>
      <c r="AU659" s="197" t="n">
        <v>0.0</v>
      </c>
      <c r="AV659" s="197" t="n">
        <v>15369.03515625</v>
      </c>
      <c r="AW659" s="197" t="n">
        <v>1570.2152099609375</v>
      </c>
      <c r="AX659" s="197" t="n">
        <v>1.2576310634613037</v>
      </c>
      <c r="AY659" s="197" t="n">
        <v>-999.2149047851562</v>
      </c>
      <c r="AZ659" s="197" t="n">
        <v>0.0</v>
      </c>
      <c r="BA659" s="197" t="n">
        <v>19909.76953125</v>
      </c>
      <c r="BB659" s="197" t="n">
        <v>-435.4118347167969</v>
      </c>
      <c r="BC659" s="197" t="n">
        <v>0.0</v>
      </c>
      <c r="BD659" s="197" t="n">
        <v>0.0</v>
      </c>
      <c r="BE659" s="197" t="n">
        <v>0.5109384059906006</v>
      </c>
      <c r="BF659" s="197" t="n">
        <v>999998.0</v>
      </c>
      <c r="BG659" s="197" t="n">
        <v>999998.0</v>
      </c>
      <c r="BH659" s="197" t="n">
        <v>7233.7724609375</v>
      </c>
      <c r="BI659" s="197" t="n">
        <v>0.0</v>
      </c>
      <c r="BJ659" s="197" t="n">
        <v>999999.0</v>
      </c>
      <c r="BK659" s="197" t="n">
        <v>999999.0</v>
      </c>
      <c r="BL659" s="197" t="n">
        <v>15728.4755859375</v>
      </c>
      <c r="BM659" s="197" t="n">
        <v>0.0</v>
      </c>
      <c r="BN659" s="197" t="n">
        <v>0.0</v>
      </c>
      <c r="BO659" s="197" t="n">
        <v>-2400.408447265625</v>
      </c>
      <c r="BP659" s="197" t="n">
        <v>0.0</v>
      </c>
      <c r="BQ659" s="197" t="n">
        <v>999999.0</v>
      </c>
      <c r="BR659" s="197" t="n">
        <v>0.0</v>
      </c>
      <c r="BS659" s="197" t="n">
        <v>999999.0</v>
      </c>
      <c r="BT659" s="197" t="n">
        <v>0.0</v>
      </c>
      <c r="BU659" s="197" t="n">
        <v>212.0720672607422</v>
      </c>
      <c r="BV659" s="197" t="n">
        <v>191.2445526123047</v>
      </c>
      <c r="BW659" s="197" t="n">
        <v>1350.0</v>
      </c>
      <c r="BX659" s="197" t="n">
        <v>238.4072265625</v>
      </c>
      <c r="BY659" s="197" t="n">
        <v>209.82150268554688</v>
      </c>
      <c r="BZ659" s="197" t="n">
        <v>1650.0</v>
      </c>
      <c r="CA659" s="197" t="n">
        <v>211.20140075683594</v>
      </c>
      <c r="CB659" s="197" t="n">
        <v>279.7681579589844</v>
      </c>
      <c r="CC659" s="197" t="n">
        <v>631.5789184570312</v>
      </c>
      <c r="CD659" s="197" t="n">
        <v>1225.40771484375</v>
      </c>
      <c r="CE659" s="197" t="n">
        <v>249.68128967285156</v>
      </c>
      <c r="CF659" s="197" t="n">
        <v>99000.0</v>
      </c>
      <c r="CG659" s="197" t="n">
        <v>11686.9794921875</v>
      </c>
      <c r="CH659" s="197" t="n">
        <v>6680.0</v>
      </c>
      <c r="CI659" s="197" t="n">
        <v>4496.35498046875</v>
      </c>
      <c r="CJ659" s="197" t="n">
        <v>11176.35546875</v>
      </c>
      <c r="CK659" s="197" t="n">
        <v>20000.0</v>
      </c>
      <c r="CL659" s="197" t="n">
        <v>20000.0</v>
      </c>
      <c r="CM659" s="197" t="n">
        <v>20000.0</v>
      </c>
      <c r="CN659" s="197" t="n">
        <v>20000.0</v>
      </c>
      <c r="CO659" s="197" t="n">
        <v>20000.0</v>
      </c>
      <c r="CP659" s="197" t="n">
        <v>20000.0</v>
      </c>
      <c r="CQ659" s="197" t="n">
        <v>20000.0</v>
      </c>
      <c r="CR659" s="197" t="n">
        <v>5000.0</v>
      </c>
      <c r="CS659" s="197" t="n">
        <v>31.0</v>
      </c>
      <c r="CT659" s="197" t="n">
        <v>31.0</v>
      </c>
      <c r="CU659" s="197" t="n">
        <v>725.0958251953125</v>
      </c>
    </row>
    <row r="660" spans="2:99">
      <c r="B660" s="122" t="s">
        <v>1061</v>
      </c>
      <c r="C660" s="197" t="n">
        <v>3400.0</v>
      </c>
      <c r="D660" s="197" t="n">
        <v>3338.0</v>
      </c>
      <c r="E660" s="197" t="n">
        <v>650.0</v>
      </c>
      <c r="F660" s="122" t="s">
        <v>1061</v>
      </c>
      <c r="G660" s="197" t="n">
        <v>3400.0</v>
      </c>
      <c r="H660" s="197" t="n">
        <v>2744.727783203125</v>
      </c>
      <c r="I660" s="197" t="n">
        <v>650.0</v>
      </c>
      <c r="J660" s="197" t="n">
        <v>88.66675567626953</v>
      </c>
      <c r="K660" s="197" t="n">
        <v>423.36083984375</v>
      </c>
      <c r="L660" s="197" t="n">
        <v>4436.5732421875</v>
      </c>
      <c r="M660" s="197" t="n">
        <v>4436.5732421875</v>
      </c>
      <c r="N660" s="197" t="n">
        <v>6680.0</v>
      </c>
      <c r="O660" s="197" t="n">
        <v>5692.71533203125</v>
      </c>
      <c r="P660" s="197" t="n">
        <v>6680.0</v>
      </c>
      <c r="Q660" s="197" t="n">
        <v>26811.935546875</v>
      </c>
      <c r="R660" s="197" t="n">
        <v>2641.755615234375</v>
      </c>
      <c r="S660" s="197" t="n">
        <v>0.0</v>
      </c>
      <c r="T660" s="197" t="n">
        <v>0.0</v>
      </c>
      <c r="U660" s="197" t="n">
        <v>-93.6806640625</v>
      </c>
      <c r="V660" s="197" t="n">
        <v>0.0</v>
      </c>
      <c r="W660" s="197" t="n">
        <v>0.0</v>
      </c>
      <c r="X660" s="197" t="n">
        <v>0.0</v>
      </c>
      <c r="Y660" s="197" t="n">
        <v>0.0</v>
      </c>
      <c r="Z660" s="197" t="n">
        <v>17187.5</v>
      </c>
      <c r="AA660" s="197" t="n">
        <v>0.0</v>
      </c>
      <c r="AB660" s="197" t="n">
        <v>987.2846069335938</v>
      </c>
      <c r="AC660" s="197" t="n">
        <v>0.0</v>
      </c>
      <c r="AD660" s="197" t="n">
        <v>0.6499999761581421</v>
      </c>
      <c r="AE660" s="197" t="n">
        <v>19707.8046875</v>
      </c>
      <c r="AF660" s="197" t="n">
        <v>5819.1171875</v>
      </c>
      <c r="AG660" s="197" t="n">
        <v>8650.7421875</v>
      </c>
      <c r="AH660" s="197" t="n">
        <v>3903.61962890625</v>
      </c>
      <c r="AI660" s="197" t="n">
        <v>2885.5751953125</v>
      </c>
      <c r="AJ660" s="197" t="n">
        <v>7832.70947265625</v>
      </c>
      <c r="AK660" s="197" t="n">
        <v>7821.375</v>
      </c>
      <c r="AL660" s="197" t="n">
        <v>6680.0</v>
      </c>
      <c r="AM660" s="197" t="n">
        <v>4436.5732421875</v>
      </c>
      <c r="AN660" s="197" t="n">
        <v>0.0</v>
      </c>
      <c r="AO660" s="197" t="n">
        <v>0.0</v>
      </c>
      <c r="AP660" s="197" t="n">
        <v>0.0</v>
      </c>
      <c r="AQ660" s="197" t="n">
        <v>148.79461669921875</v>
      </c>
      <c r="AR660" s="197" t="n">
        <v>898.7752075195312</v>
      </c>
      <c r="AS660" s="197" t="n">
        <v>0.0</v>
      </c>
      <c r="AT660" s="197" t="n">
        <v>999999.0</v>
      </c>
      <c r="AU660" s="197" t="n">
        <v>0.0</v>
      </c>
      <c r="AV660" s="197" t="n">
        <v>999999.0</v>
      </c>
      <c r="AW660" s="197" t="n">
        <v>0.0</v>
      </c>
      <c r="AX660" s="197" t="n">
        <v>0.0</v>
      </c>
      <c r="AY660" s="197" t="n">
        <v>999999.0</v>
      </c>
      <c r="AZ660" s="197" t="n">
        <v>0.0</v>
      </c>
      <c r="BA660" s="197" t="n">
        <v>999999.0</v>
      </c>
      <c r="BB660" s="197" t="n">
        <v>0.0</v>
      </c>
      <c r="BC660" s="197" t="n">
        <v>0.0</v>
      </c>
      <c r="BD660" s="197" t="n">
        <v>0.0</v>
      </c>
      <c r="BE660" s="197" t="n">
        <v>0.5909454226493835</v>
      </c>
      <c r="BF660" s="197" t="n">
        <v>999998.0</v>
      </c>
      <c r="BG660" s="197" t="n">
        <v>999998.0</v>
      </c>
      <c r="BH660" s="197" t="n">
        <v>6548.404296875</v>
      </c>
      <c r="BI660" s="197" t="n">
        <v>0.0</v>
      </c>
      <c r="BJ660" s="197" t="n">
        <v>999999.0</v>
      </c>
      <c r="BK660" s="197" t="n">
        <v>999999.0</v>
      </c>
      <c r="BL660" s="197" t="n">
        <v>22454.56640625</v>
      </c>
      <c r="BM660" s="197" t="n">
        <v>0.0</v>
      </c>
      <c r="BN660" s="197" t="n">
        <v>0.0</v>
      </c>
      <c r="BO660" s="197" t="n">
        <v>-1883.1995849609375</v>
      </c>
      <c r="BP660" s="197" t="n">
        <v>0.0</v>
      </c>
      <c r="BQ660" s="197" t="n">
        <v>999999.0</v>
      </c>
      <c r="BR660" s="197" t="n">
        <v>0.0</v>
      </c>
      <c r="BS660" s="197" t="n">
        <v>999999.0</v>
      </c>
      <c r="BT660" s="197" t="n">
        <v>0.0</v>
      </c>
      <c r="BU660" s="197" t="n">
        <v>636.214599609375</v>
      </c>
      <c r="BV660" s="197" t="n">
        <v>213.71783447265625</v>
      </c>
      <c r="BW660" s="197" t="n">
        <v>99000.0</v>
      </c>
      <c r="BX660" s="197" t="n">
        <v>449.9521789550781</v>
      </c>
      <c r="BY660" s="197" t="n">
        <v>239.93299865722656</v>
      </c>
      <c r="BZ660" s="197" t="n">
        <v>99000.0</v>
      </c>
      <c r="CA660" s="197" t="n">
        <v>263.4824523925781</v>
      </c>
      <c r="CB660" s="197" t="n">
        <v>211.42710876464844</v>
      </c>
      <c r="CC660" s="197" t="n">
        <v>964.9122924804688</v>
      </c>
      <c r="CD660" s="197" t="n">
        <v>3116.341064453125</v>
      </c>
      <c r="CE660" s="197" t="n">
        <v>1248.019287109375</v>
      </c>
      <c r="CF660" s="197" t="n">
        <v>99000.0</v>
      </c>
      <c r="CG660" s="197" t="n">
        <v>7730.2724609375</v>
      </c>
      <c r="CH660" s="197" t="n">
        <v>6680.0</v>
      </c>
      <c r="CI660" s="197" t="n">
        <v>4436.5732421875</v>
      </c>
      <c r="CJ660" s="197" t="n">
        <v>11116.5732421875</v>
      </c>
      <c r="CK660" s="197" t="n">
        <v>20000.0</v>
      </c>
      <c r="CL660" s="197" t="n">
        <v>20000.0</v>
      </c>
      <c r="CM660" s="197" t="n">
        <v>20000.0</v>
      </c>
      <c r="CN660" s="197" t="n">
        <v>20000.0</v>
      </c>
      <c r="CO660" s="197" t="n">
        <v>20000.0</v>
      </c>
      <c r="CP660" s="197" t="n">
        <v>20000.0</v>
      </c>
      <c r="CQ660" s="197" t="n">
        <v>20000.0</v>
      </c>
      <c r="CR660" s="197" t="n">
        <v>5000.0</v>
      </c>
      <c r="CS660" s="197" t="n">
        <v>0.0</v>
      </c>
      <c r="CT660" s="197" t="n">
        <v>30.0</v>
      </c>
      <c r="CU660" s="197" t="n">
        <v>660.4389038085938</v>
      </c>
    </row>
    <row r="661" spans="2:99">
      <c r="B661" s="122" t="s">
        <v>1062</v>
      </c>
      <c r="C661" s="197" t="n">
        <v>3250.0</v>
      </c>
      <c r="D661" s="197" t="n">
        <v>3140.0</v>
      </c>
      <c r="E661" s="197" t="n">
        <v>720.0</v>
      </c>
      <c r="F661" s="122" t="s">
        <v>1062</v>
      </c>
      <c r="G661" s="197" t="n">
        <v>3250.0</v>
      </c>
      <c r="H661" s="197" t="n">
        <v>2709.569091796875</v>
      </c>
      <c r="I661" s="197" t="n">
        <v>665.1207275390625</v>
      </c>
      <c r="J661" s="197" t="n">
        <v>174.2339630126953</v>
      </c>
      <c r="K661" s="197" t="n">
        <v>587.0186157226562</v>
      </c>
      <c r="L661" s="197" t="n">
        <v>4310.283203125</v>
      </c>
      <c r="M661" s="197" t="n">
        <v>4310.283203125</v>
      </c>
      <c r="N661" s="197" t="n">
        <v>5989.1787109375</v>
      </c>
      <c r="O661" s="197" t="n">
        <v>3011.391845703125</v>
      </c>
      <c r="P661" s="197" t="n">
        <v>5989.1787109375</v>
      </c>
      <c r="Q661" s="197" t="n">
        <v>16664.55859375</v>
      </c>
      <c r="R661" s="197" t="n">
        <v>3937.377197265625</v>
      </c>
      <c r="S661" s="197" t="n">
        <v>0.0</v>
      </c>
      <c r="T661" s="197" t="n">
        <v>0.0</v>
      </c>
      <c r="U661" s="197" t="n">
        <v>-9.282086372375488</v>
      </c>
      <c r="V661" s="197" t="n">
        <v>0.0</v>
      </c>
      <c r="W661" s="197" t="n">
        <v>0.0</v>
      </c>
      <c r="X661" s="197" t="n">
        <v>0.0</v>
      </c>
      <c r="Y661" s="197" t="n">
        <v>0.0</v>
      </c>
      <c r="Z661" s="197" t="n">
        <v>9687.5</v>
      </c>
      <c r="AA661" s="197" t="n">
        <v>1.0</v>
      </c>
      <c r="AB661" s="197" t="n">
        <v>2977.786865234375</v>
      </c>
      <c r="AC661" s="197" t="n">
        <v>0.0</v>
      </c>
      <c r="AD661" s="197" t="n">
        <v>0.6499999761581421</v>
      </c>
      <c r="AE661" s="197" t="n">
        <v>13613.28515625</v>
      </c>
      <c r="AF661" s="197" t="n">
        <v>5337.06298828125</v>
      </c>
      <c r="AG661" s="197" t="n">
        <v>5873.9921875</v>
      </c>
      <c r="AH661" s="197" t="n">
        <v>951.0938720703125</v>
      </c>
      <c r="AI661" s="197" t="n">
        <v>0.0</v>
      </c>
      <c r="AJ661" s="197" t="n">
        <v>48.07056427001953</v>
      </c>
      <c r="AK661" s="197" t="n">
        <v>81.96763610839844</v>
      </c>
      <c r="AL661" s="197" t="n">
        <v>6680.0</v>
      </c>
      <c r="AM661" s="197" t="n">
        <v>4310.283203125</v>
      </c>
      <c r="AN661" s="197" t="n">
        <v>0.0</v>
      </c>
      <c r="AO661" s="197" t="n">
        <v>0.0</v>
      </c>
      <c r="AP661" s="197" t="n">
        <v>0.0</v>
      </c>
      <c r="AQ661" s="197" t="n">
        <v>161.8333282470703</v>
      </c>
      <c r="AR661" s="197" t="n">
        <v>587.0186157226562</v>
      </c>
      <c r="AS661" s="197" t="n">
        <v>0.0</v>
      </c>
      <c r="AT661" s="197" t="n">
        <v>999999.0</v>
      </c>
      <c r="AU661" s="197" t="n">
        <v>0.0</v>
      </c>
      <c r="AV661" s="197" t="n">
        <v>999999.0</v>
      </c>
      <c r="AW661" s="197" t="n">
        <v>0.0</v>
      </c>
      <c r="AX661" s="197" t="n">
        <v>0.0</v>
      </c>
      <c r="AY661" s="197" t="n">
        <v>999999.0</v>
      </c>
      <c r="AZ661" s="197" t="n">
        <v>0.0</v>
      </c>
      <c r="BA661" s="197" t="n">
        <v>999999.0</v>
      </c>
      <c r="BB661" s="197" t="n">
        <v>0.0</v>
      </c>
      <c r="BC661" s="197" t="n">
        <v>0.0</v>
      </c>
      <c r="BD661" s="197" t="n">
        <v>0.0</v>
      </c>
      <c r="BE661" s="197" t="n">
        <v>0.0</v>
      </c>
      <c r="BF661" s="197" t="n">
        <v>999999.0</v>
      </c>
      <c r="BG661" s="197" t="n">
        <v>999999.0</v>
      </c>
      <c r="BH661" s="197" t="n">
        <v>999999.0</v>
      </c>
      <c r="BI661" s="197" t="n">
        <v>0.0</v>
      </c>
      <c r="BJ661" s="197" t="n">
        <v>999999.0</v>
      </c>
      <c r="BK661" s="197" t="n">
        <v>999999.0</v>
      </c>
      <c r="BL661" s="197" t="n">
        <v>999999.0</v>
      </c>
      <c r="BM661" s="197" t="n">
        <v>0.0</v>
      </c>
      <c r="BN661" s="197" t="n">
        <v>0.0</v>
      </c>
      <c r="BO661" s="197" t="n">
        <v>0.0</v>
      </c>
      <c r="BP661" s="197" t="n">
        <v>0.0</v>
      </c>
      <c r="BQ661" s="197" t="n">
        <v>999999.0</v>
      </c>
      <c r="BR661" s="197" t="n">
        <v>0.0</v>
      </c>
      <c r="BS661" s="197" t="n">
        <v>999999.0</v>
      </c>
      <c r="BT661" s="197" t="n">
        <v>0.0</v>
      </c>
      <c r="BU661" s="197" t="n">
        <v>635.3002319335938</v>
      </c>
      <c r="BV661" s="197" t="n">
        <v>671.76953125</v>
      </c>
      <c r="BW661" s="197" t="n">
        <v>99000.0</v>
      </c>
      <c r="BX661" s="197" t="n">
        <v>266.5382385253906</v>
      </c>
      <c r="BY661" s="197" t="n">
        <v>473.5141296386719</v>
      </c>
      <c r="BZ661" s="197" t="n">
        <v>99000.0</v>
      </c>
      <c r="CA661" s="197" t="n">
        <v>325.9362487792969</v>
      </c>
      <c r="CB661" s="197" t="n">
        <v>270.9292907714844</v>
      </c>
      <c r="CC661" s="197" t="n">
        <v>964.9122924804688</v>
      </c>
      <c r="CD661" s="197" t="n">
        <v>1287.15625</v>
      </c>
      <c r="CE661" s="197" t="n">
        <v>3258.571533203125</v>
      </c>
      <c r="CF661" s="197" t="n">
        <v>19000.0</v>
      </c>
      <c r="CG661" s="197" t="n">
        <v>0.0</v>
      </c>
      <c r="CH661" s="197" t="n">
        <v>6157.318359375</v>
      </c>
      <c r="CI661" s="197" t="n">
        <v>4182.7333984375</v>
      </c>
      <c r="CJ661" s="197" t="n">
        <v>10340.0517578125</v>
      </c>
      <c r="CK661" s="197" t="n">
        <v>20000.0</v>
      </c>
      <c r="CL661" s="197" t="n">
        <v>20000.0</v>
      </c>
      <c r="CM661" s="197" t="n">
        <v>20000.0</v>
      </c>
      <c r="CN661" s="197" t="n">
        <v>20000.0</v>
      </c>
      <c r="CO661" s="197" t="n">
        <v>20000.0</v>
      </c>
      <c r="CP661" s="197" t="n">
        <v>20000.0</v>
      </c>
      <c r="CQ661" s="197" t="n">
        <v>20000.0</v>
      </c>
      <c r="CR661" s="197" t="n">
        <v>5000.0</v>
      </c>
      <c r="CS661" s="197" t="n">
        <v>0.0</v>
      </c>
      <c r="CT661" s="197" t="n">
        <v>0.0</v>
      </c>
      <c r="CU661" s="197" t="n">
        <v>984.3442993164062</v>
      </c>
    </row>
    <row r="662" spans="2:99">
      <c r="B662" s="122" t="s">
        <v>1063</v>
      </c>
      <c r="C662" s="197" t="n">
        <v>3252.0</v>
      </c>
      <c r="D662" s="197" t="n">
        <v>3163.0</v>
      </c>
      <c r="E662" s="197" t="n">
        <v>575.0</v>
      </c>
      <c r="F662" s="122" t="s">
        <v>1063</v>
      </c>
      <c r="G662" s="197" t="n">
        <v>3082.491943359375</v>
      </c>
      <c r="H662" s="197" t="n">
        <v>2717.3154296875</v>
      </c>
      <c r="I662" s="197" t="n">
        <v>545.6229858398438</v>
      </c>
      <c r="J662" s="197" t="n">
        <v>323.6666564941406</v>
      </c>
      <c r="K662" s="197" t="n">
        <v>432.35498046875</v>
      </c>
      <c r="L662" s="197" t="n">
        <v>4234.84228515625</v>
      </c>
      <c r="M662" s="197" t="n">
        <v>4234.84228515625</v>
      </c>
      <c r="N662" s="197" t="n">
        <v>1510.626220703125</v>
      </c>
      <c r="O662" s="197" t="n">
        <v>0.0</v>
      </c>
      <c r="P662" s="197" t="n">
        <v>300.0</v>
      </c>
      <c r="Q662" s="197" t="n">
        <v>18667.482421875</v>
      </c>
      <c r="R662" s="197" t="n">
        <v>2909.125244140625</v>
      </c>
      <c r="S662" s="197" t="n">
        <v>0.0</v>
      </c>
      <c r="T662" s="197" t="n">
        <v>179.89161682128906</v>
      </c>
      <c r="U662" s="197" t="n">
        <v>-29.42862319946289</v>
      </c>
      <c r="V662" s="197" t="n">
        <v>0.0</v>
      </c>
      <c r="W662" s="197" t="n">
        <v>0.0</v>
      </c>
      <c r="X662" s="197" t="n">
        <v>0.0</v>
      </c>
      <c r="Y662" s="197" t="n">
        <v>0.0</v>
      </c>
      <c r="Z662" s="197" t="n">
        <v>15529.7177734375</v>
      </c>
      <c r="AA662" s="197" t="n">
        <v>1.0</v>
      </c>
      <c r="AB662" s="197" t="n">
        <v>693.8114013671875</v>
      </c>
      <c r="AC662" s="197" t="n">
        <v>0.0</v>
      </c>
      <c r="AD662" s="197" t="n">
        <v>0.6499999761581421</v>
      </c>
      <c r="AE662" s="197" t="n">
        <v>14431.5693359375</v>
      </c>
      <c r="AF662" s="197" t="n">
        <v>4480.48974609375</v>
      </c>
      <c r="AG662" s="197" t="n">
        <v>5068.74462890625</v>
      </c>
      <c r="AH662" s="197" t="n">
        <v>3283.685546875</v>
      </c>
      <c r="AI662" s="197" t="n">
        <v>1879.2513427734375</v>
      </c>
      <c r="AJ662" s="197" t="n">
        <v>800.0</v>
      </c>
      <c r="AK662" s="197" t="n">
        <v>810.1953735351562</v>
      </c>
      <c r="AL662" s="197" t="n">
        <v>6680.0</v>
      </c>
      <c r="AM662" s="197" t="n">
        <v>4239.56982421875</v>
      </c>
      <c r="AN662" s="197" t="n">
        <v>0.0</v>
      </c>
      <c r="AO662" s="197" t="n">
        <v>0.0</v>
      </c>
      <c r="AP662" s="197" t="n">
        <v>0.0</v>
      </c>
      <c r="AQ662" s="197" t="n">
        <v>323.6666564941406</v>
      </c>
      <c r="AR662" s="197" t="n">
        <v>750.6764526367188</v>
      </c>
      <c r="AS662" s="197" t="n">
        <v>0.0</v>
      </c>
      <c r="AT662" s="197" t="n">
        <v>999999.0</v>
      </c>
      <c r="AU662" s="197" t="n">
        <v>0.0</v>
      </c>
      <c r="AV662" s="197" t="n">
        <v>999999.0</v>
      </c>
      <c r="AW662" s="197" t="n">
        <v>0.0</v>
      </c>
      <c r="AX662" s="197" t="n">
        <v>0.0</v>
      </c>
      <c r="AY662" s="197" t="n">
        <v>999999.0</v>
      </c>
      <c r="AZ662" s="197" t="n">
        <v>0.0</v>
      </c>
      <c r="BA662" s="197" t="n">
        <v>999999.0</v>
      </c>
      <c r="BB662" s="197" t="n">
        <v>0.0</v>
      </c>
      <c r="BC662" s="197" t="n">
        <v>0.0</v>
      </c>
      <c r="BD662" s="197" t="n">
        <v>0.0</v>
      </c>
      <c r="BE662" s="197" t="n">
        <v>0.0</v>
      </c>
      <c r="BF662" s="197" t="n">
        <v>999999.0</v>
      </c>
      <c r="BG662" s="197" t="n">
        <v>999999.0</v>
      </c>
      <c r="BH662" s="197" t="n">
        <v>999999.0</v>
      </c>
      <c r="BI662" s="197" t="n">
        <v>0.0</v>
      </c>
      <c r="BJ662" s="197" t="n">
        <v>999999.0</v>
      </c>
      <c r="BK662" s="197" t="n">
        <v>999999.0</v>
      </c>
      <c r="BL662" s="197" t="n">
        <v>999999.0</v>
      </c>
      <c r="BM662" s="197" t="n">
        <v>0.0</v>
      </c>
      <c r="BN662" s="197" t="n">
        <v>0.0</v>
      </c>
      <c r="BO662" s="197" t="n">
        <v>0.0</v>
      </c>
      <c r="BP662" s="197" t="n">
        <v>0.0</v>
      </c>
      <c r="BQ662" s="197" t="n">
        <v>999999.0</v>
      </c>
      <c r="BR662" s="197" t="n">
        <v>0.0</v>
      </c>
      <c r="BS662" s="197" t="n">
        <v>999999.0</v>
      </c>
      <c r="BT662" s="197" t="n">
        <v>0.0</v>
      </c>
      <c r="BU662" s="197" t="n">
        <v>395.285400390625</v>
      </c>
      <c r="BV662" s="197" t="n">
        <v>630.7007446289062</v>
      </c>
      <c r="BW662" s="197" t="n">
        <v>99000.0</v>
      </c>
      <c r="BX662" s="197" t="n">
        <v>268.3037414550781</v>
      </c>
      <c r="BY662" s="197" t="n">
        <v>261.7341613769531</v>
      </c>
      <c r="BZ662" s="197" t="n">
        <v>99000.0</v>
      </c>
      <c r="CA662" s="197" t="n">
        <v>293.54791259765625</v>
      </c>
      <c r="CB662" s="197" t="n">
        <v>328.96319580078125</v>
      </c>
      <c r="CC662" s="197" t="n">
        <v>964.9122924804688</v>
      </c>
      <c r="CD662" s="197" t="n">
        <v>1275.1007080078125</v>
      </c>
      <c r="CE662" s="197" t="n">
        <v>1223.88916015625</v>
      </c>
      <c r="CF662" s="197" t="n">
        <v>15500.0</v>
      </c>
      <c r="CG662" s="197" t="n">
        <v>0.0</v>
      </c>
      <c r="CH662" s="197" t="n">
        <v>5930.01953125</v>
      </c>
      <c r="CI662" s="197" t="n">
        <v>4239.56982421875</v>
      </c>
      <c r="CJ662" s="197" t="n">
        <v>10169.5888671875</v>
      </c>
      <c r="CK662" s="197" t="n">
        <v>20000.0</v>
      </c>
      <c r="CL662" s="197" t="n">
        <v>20000.0</v>
      </c>
      <c r="CM662" s="197" t="n">
        <v>20000.0</v>
      </c>
      <c r="CN662" s="197" t="n">
        <v>20000.0</v>
      </c>
      <c r="CO662" s="197" t="n">
        <v>20000.0</v>
      </c>
      <c r="CP662" s="197" t="n">
        <v>20000.0</v>
      </c>
      <c r="CQ662" s="197" t="n">
        <v>20000.0</v>
      </c>
      <c r="CR662" s="197" t="n">
        <v>5000.0</v>
      </c>
      <c r="CS662" s="197" t="n">
        <v>7.0</v>
      </c>
      <c r="CT662" s="197" t="n">
        <v>7.0</v>
      </c>
      <c r="CU662" s="197" t="n">
        <v>727.2813110351562</v>
      </c>
    </row>
    <row r="663" spans="2:99">
      <c r="B663" s="122" t="s">
        <v>1064</v>
      </c>
      <c r="C663" s="197" t="n">
        <v>3372.0</v>
      </c>
      <c r="D663" s="197" t="n">
        <v>3163.0</v>
      </c>
      <c r="E663" s="197" t="n">
        <v>575.0</v>
      </c>
      <c r="F663" s="122" t="s">
        <v>1064</v>
      </c>
      <c r="G663" s="197" t="n">
        <v>3175.53515625</v>
      </c>
      <c r="H663" s="197" t="n">
        <v>2690.665771484375</v>
      </c>
      <c r="I663" s="197" t="n">
        <v>520.8148193359375</v>
      </c>
      <c r="J663" s="197" t="n">
        <v>504.1366271972656</v>
      </c>
      <c r="K663" s="197" t="n">
        <v>692.8163452148438</v>
      </c>
      <c r="L663" s="197" t="n">
        <v>4218.65478515625</v>
      </c>
      <c r="M663" s="197" t="n">
        <v>4218.65478515625</v>
      </c>
      <c r="N663" s="197" t="n">
        <v>6880.14208984375</v>
      </c>
      <c r="O663" s="197" t="n">
        <v>5549.3984375</v>
      </c>
      <c r="P663" s="197" t="n">
        <v>6880.14208984375</v>
      </c>
      <c r="Q663" s="197" t="n">
        <v>14567.2890625</v>
      </c>
      <c r="R663" s="197" t="n">
        <v>2123.12646484375</v>
      </c>
      <c r="S663" s="197" t="n">
        <v>0.0</v>
      </c>
      <c r="T663" s="197" t="n">
        <v>14.799759864807129</v>
      </c>
      <c r="U663" s="197" t="n">
        <v>-77.77822875976562</v>
      </c>
      <c r="V663" s="197" t="n">
        <v>438.7325744628906</v>
      </c>
      <c r="W663" s="197" t="n">
        <v>438.7325744628906</v>
      </c>
      <c r="X663" s="197" t="n">
        <v>0.0</v>
      </c>
      <c r="Y663" s="197" t="n">
        <v>0.0</v>
      </c>
      <c r="Z663" s="197" t="n">
        <v>4500.0</v>
      </c>
      <c r="AA663" s="197" t="n">
        <v>1.0</v>
      </c>
      <c r="AB663" s="197" t="n">
        <v>1330.7437744140625</v>
      </c>
      <c r="AC663" s="197" t="n">
        <v>0.0</v>
      </c>
      <c r="AD663" s="197" t="n">
        <v>0.6499999761581421</v>
      </c>
      <c r="AE663" s="197" t="n">
        <v>11098.796875</v>
      </c>
      <c r="AF663" s="197" t="n">
        <v>746.1377563476562</v>
      </c>
      <c r="AG663" s="197" t="n">
        <v>0.0</v>
      </c>
      <c r="AH663" s="197" t="n">
        <v>1466.8682861328125</v>
      </c>
      <c r="AI663" s="197" t="n">
        <v>0.0</v>
      </c>
      <c r="AJ663" s="197" t="n">
        <v>1765.552001953125</v>
      </c>
      <c r="AK663" s="197" t="n">
        <v>1766.0045166015625</v>
      </c>
      <c r="AL663" s="197" t="n">
        <v>7068.09814453125</v>
      </c>
      <c r="AM663" s="197" t="n">
        <v>4218.65478515625</v>
      </c>
      <c r="AN663" s="197" t="n">
        <v>0.0</v>
      </c>
      <c r="AO663" s="197" t="n">
        <v>0.0</v>
      </c>
      <c r="AP663" s="197" t="n">
        <v>0.0</v>
      </c>
      <c r="AQ663" s="197" t="n">
        <v>485.5</v>
      </c>
      <c r="AR663" s="197" t="n">
        <v>914.3342895507812</v>
      </c>
      <c r="AS663" s="197" t="n">
        <v>0.0</v>
      </c>
      <c r="AT663" s="197" t="n">
        <v>999999.0</v>
      </c>
      <c r="AU663" s="197" t="n">
        <v>0.0</v>
      </c>
      <c r="AV663" s="197" t="n">
        <v>999999.0</v>
      </c>
      <c r="AW663" s="197" t="n">
        <v>0.0</v>
      </c>
      <c r="AX663" s="197" t="n">
        <v>0.0</v>
      </c>
      <c r="AY663" s="197" t="n">
        <v>999999.0</v>
      </c>
      <c r="AZ663" s="197" t="n">
        <v>0.0</v>
      </c>
      <c r="BA663" s="197" t="n">
        <v>999999.0</v>
      </c>
      <c r="BB663" s="197" t="n">
        <v>0.0</v>
      </c>
      <c r="BC663" s="197" t="n">
        <v>0.0</v>
      </c>
      <c r="BD663" s="197" t="n">
        <v>0.0</v>
      </c>
      <c r="BE663" s="197" t="n">
        <v>0.0</v>
      </c>
      <c r="BF663" s="197" t="n">
        <v>999999.0</v>
      </c>
      <c r="BG663" s="197" t="n">
        <v>999999.0</v>
      </c>
      <c r="BH663" s="197" t="n">
        <v>999999.0</v>
      </c>
      <c r="BI663" s="197" t="n">
        <v>0.0</v>
      </c>
      <c r="BJ663" s="197" t="n">
        <v>999999.0</v>
      </c>
      <c r="BK663" s="197" t="n">
        <v>999999.0</v>
      </c>
      <c r="BL663" s="197" t="n">
        <v>999999.0</v>
      </c>
      <c r="BM663" s="197" t="n">
        <v>0.0</v>
      </c>
      <c r="BN663" s="197" t="n">
        <v>0.0</v>
      </c>
      <c r="BO663" s="197" t="n">
        <v>0.0</v>
      </c>
      <c r="BP663" s="197" t="n">
        <v>0.0</v>
      </c>
      <c r="BQ663" s="197" t="n">
        <v>999999.0</v>
      </c>
      <c r="BR663" s="197" t="n">
        <v>0.0</v>
      </c>
      <c r="BS663" s="197" t="n">
        <v>999999.0</v>
      </c>
      <c r="BT663" s="197" t="n">
        <v>0.0</v>
      </c>
      <c r="BU663" s="197" t="n">
        <v>325.31768798828125</v>
      </c>
      <c r="BV663" s="197" t="n">
        <v>394.8535461425781</v>
      </c>
      <c r="BW663" s="197" t="n">
        <v>99000.0</v>
      </c>
      <c r="BX663" s="197" t="n">
        <v>265.5978088378906</v>
      </c>
      <c r="BY663" s="197" t="n">
        <v>269.841552734375</v>
      </c>
      <c r="BZ663" s="197" t="n">
        <v>99000.0</v>
      </c>
      <c r="CA663" s="197" t="n">
        <v>314.6650695800781</v>
      </c>
      <c r="CB663" s="197" t="n">
        <v>291.992431640625</v>
      </c>
      <c r="CC663" s="197" t="n">
        <v>964.9122924804688</v>
      </c>
      <c r="CD663" s="197" t="n">
        <v>1067.079833984375</v>
      </c>
      <c r="CE663" s="197" t="n">
        <v>1301.477294921875</v>
      </c>
      <c r="CF663" s="197" t="n">
        <v>15500.0</v>
      </c>
      <c r="CG663" s="197" t="n">
        <v>0.0</v>
      </c>
      <c r="CH663" s="197" t="n">
        <v>4500.0</v>
      </c>
      <c r="CI663" s="197" t="n">
        <v>3750.0</v>
      </c>
      <c r="CJ663" s="197" t="n">
        <v>8250.0</v>
      </c>
      <c r="CK663" s="197" t="n">
        <v>20000.0</v>
      </c>
      <c r="CL663" s="197" t="n">
        <v>20000.0</v>
      </c>
      <c r="CM663" s="197" t="n">
        <v>20000.0</v>
      </c>
      <c r="CN663" s="197" t="n">
        <v>20000.0</v>
      </c>
      <c r="CO663" s="197" t="n">
        <v>20000.0</v>
      </c>
      <c r="CP663" s="197" t="n">
        <v>20000.0</v>
      </c>
      <c r="CQ663" s="197" t="n">
        <v>20000.0</v>
      </c>
      <c r="CR663" s="197" t="n">
        <v>5000.0</v>
      </c>
      <c r="CS663" s="197" t="n">
        <v>12.0</v>
      </c>
      <c r="CT663" s="197" t="n">
        <v>12.0</v>
      </c>
      <c r="CU663" s="197" t="n">
        <v>530.7816162109375</v>
      </c>
    </row>
    <row r="664" spans="2:99">
      <c r="B664" s="122" t="s">
        <v>1065</v>
      </c>
      <c r="C664" s="197" t="n">
        <v>3835.0</v>
      </c>
      <c r="D664" s="197" t="n">
        <v>3163.0</v>
      </c>
      <c r="E664" s="197" t="n">
        <v>575.0</v>
      </c>
      <c r="F664" s="122" t="s">
        <v>1065</v>
      </c>
      <c r="G664" s="197" t="n">
        <v>3419.985595703125</v>
      </c>
      <c r="H664" s="197" t="n">
        <v>2761.560302734375</v>
      </c>
      <c r="I664" s="197" t="n">
        <v>489.6294250488281</v>
      </c>
      <c r="J664" s="197" t="n">
        <v>617.7784423828125</v>
      </c>
      <c r="K664" s="197" t="n">
        <v>669.5149536132812</v>
      </c>
      <c r="L664" s="197" t="n">
        <v>3321.54638671875</v>
      </c>
      <c r="M664" s="197" t="n">
        <v>3321.54638671875</v>
      </c>
      <c r="N664" s="197" t="n">
        <v>3321.54638671875</v>
      </c>
      <c r="O664" s="197" t="n">
        <v>3321.54638671875</v>
      </c>
      <c r="P664" s="197" t="n">
        <v>3321.54638671875</v>
      </c>
      <c r="Q664" s="197" t="n">
        <v>10695.2138671875</v>
      </c>
      <c r="R664" s="197" t="n">
        <v>2173.732177734375</v>
      </c>
      <c r="S664" s="197" t="n">
        <v>0.0</v>
      </c>
      <c r="T664" s="197" t="n">
        <v>0.0</v>
      </c>
      <c r="U664" s="197" t="n">
        <v>-188.11758422851562</v>
      </c>
      <c r="V664" s="197" t="n">
        <v>1810.260498046875</v>
      </c>
      <c r="W664" s="197" t="n">
        <v>1803.9854736328125</v>
      </c>
      <c r="X664" s="197" t="n">
        <v>6.274987697601318</v>
      </c>
      <c r="Y664" s="197" t="n">
        <v>0.0</v>
      </c>
      <c r="Z664" s="197" t="n">
        <v>4500.0</v>
      </c>
      <c r="AA664" s="197" t="n">
        <v>1.0</v>
      </c>
      <c r="AB664" s="197" t="n">
        <v>0.0</v>
      </c>
      <c r="AC664" s="197" t="n">
        <v>0.0</v>
      </c>
      <c r="AD664" s="197" t="n">
        <v>0.6499999761581421</v>
      </c>
      <c r="AE664" s="197" t="n">
        <v>8585.140625</v>
      </c>
      <c r="AF664" s="197" t="n">
        <v>241.97117614746094</v>
      </c>
      <c r="AG664" s="197" t="n">
        <v>0.0</v>
      </c>
      <c r="AH664" s="197" t="n">
        <v>1450.870361328125</v>
      </c>
      <c r="AI664" s="197" t="n">
        <v>0.0</v>
      </c>
      <c r="AJ664" s="197" t="n">
        <v>0.0</v>
      </c>
      <c r="AK664" s="197" t="n">
        <v>32.36836242675781</v>
      </c>
      <c r="AL664" s="197" t="n">
        <v>7404.5771484375</v>
      </c>
      <c r="AM664" s="197" t="n">
        <v>4222.46533203125</v>
      </c>
      <c r="AN664" s="197" t="n">
        <v>0.0</v>
      </c>
      <c r="AO664" s="197" t="n">
        <v>0.0</v>
      </c>
      <c r="AP664" s="197" t="n">
        <v>0.0</v>
      </c>
      <c r="AQ664" s="197" t="n">
        <v>647.3333129882812</v>
      </c>
      <c r="AR664" s="197" t="n">
        <v>253.41796875</v>
      </c>
      <c r="AS664" s="197" t="n">
        <v>0.0</v>
      </c>
      <c r="AT664" s="197" t="n">
        <v>999999.0</v>
      </c>
      <c r="AU664" s="197" t="n">
        <v>0.0</v>
      </c>
      <c r="AV664" s="197" t="n">
        <v>999999.0</v>
      </c>
      <c r="AW664" s="197" t="n">
        <v>0.0</v>
      </c>
      <c r="AX664" s="197" t="n">
        <v>0.0</v>
      </c>
      <c r="AY664" s="197" t="n">
        <v>999999.0</v>
      </c>
      <c r="AZ664" s="197" t="n">
        <v>0.0</v>
      </c>
      <c r="BA664" s="197" t="n">
        <v>999999.0</v>
      </c>
      <c r="BB664" s="197" t="n">
        <v>0.0</v>
      </c>
      <c r="BC664" s="197" t="n">
        <v>0.4788074791431427</v>
      </c>
      <c r="BD664" s="197" t="n">
        <v>0.47567763924598694</v>
      </c>
      <c r="BE664" s="197" t="n">
        <v>0.47309401631355286</v>
      </c>
      <c r="BF664" s="197" t="n">
        <v>5664.92236328125</v>
      </c>
      <c r="BG664" s="197" t="n">
        <v>5684.92333984375</v>
      </c>
      <c r="BH664" s="197" t="n">
        <v>5714.076171875</v>
      </c>
      <c r="BI664" s="197" t="n">
        <v>0.0</v>
      </c>
      <c r="BJ664" s="197" t="n">
        <v>10804.2080078125</v>
      </c>
      <c r="BK664" s="197" t="n">
        <v>10790.615234375</v>
      </c>
      <c r="BL664" s="197" t="n">
        <v>10792.0361328125</v>
      </c>
      <c r="BM664" s="197" t="n">
        <v>-2330.674072265625</v>
      </c>
      <c r="BN664" s="197" t="n">
        <v>-2387.28271484375</v>
      </c>
      <c r="BO664" s="197" t="n">
        <v>-2437.903564453125</v>
      </c>
      <c r="BP664" s="197" t="n">
        <v>1.2122365236282349</v>
      </c>
      <c r="BQ664" s="197" t="n">
        <v>4091.8720703125</v>
      </c>
      <c r="BR664" s="197" t="n">
        <v>0.0</v>
      </c>
      <c r="BS664" s="197" t="n">
        <v>999999.0</v>
      </c>
      <c r="BT664" s="197" t="n">
        <v>0.0</v>
      </c>
      <c r="BU664" s="197" t="n">
        <v>691.5745849609375</v>
      </c>
      <c r="BV664" s="197" t="n">
        <v>326.7763366699219</v>
      </c>
      <c r="BW664" s="197" t="n">
        <v>99000.0</v>
      </c>
      <c r="BX664" s="197" t="n">
        <v>402.1428527832031</v>
      </c>
      <c r="BY664" s="197" t="n">
        <v>266.1269226074219</v>
      </c>
      <c r="BZ664" s="197" t="n">
        <v>99000.0</v>
      </c>
      <c r="CA664" s="197" t="n">
        <v>265.72784423828125</v>
      </c>
      <c r="CB664" s="197" t="n">
        <v>314.71539306640625</v>
      </c>
      <c r="CC664" s="197" t="n">
        <v>778.9473876953125</v>
      </c>
      <c r="CD664" s="197" t="n">
        <v>2424.6640625</v>
      </c>
      <c r="CE664" s="197" t="n">
        <v>1065.2666015625</v>
      </c>
      <c r="CF664" s="197" t="n">
        <v>12500.0</v>
      </c>
      <c r="CG664" s="197" t="n">
        <v>0.0</v>
      </c>
      <c r="CH664" s="197" t="n">
        <v>300.0</v>
      </c>
      <c r="CI664" s="197" t="n">
        <v>3000.0</v>
      </c>
      <c r="CJ664" s="197" t="n">
        <v>3300.0</v>
      </c>
      <c r="CK664" s="197" t="n">
        <v>20000.0</v>
      </c>
      <c r="CL664" s="197" t="n">
        <v>20000.0</v>
      </c>
      <c r="CM664" s="197" t="n">
        <v>20000.0</v>
      </c>
      <c r="CN664" s="197" t="n">
        <v>20000.0</v>
      </c>
      <c r="CO664" s="197" t="n">
        <v>20000.0</v>
      </c>
      <c r="CP664" s="197" t="n">
        <v>20000.0</v>
      </c>
      <c r="CQ664" s="197" t="n">
        <v>20000.0</v>
      </c>
      <c r="CR664" s="197" t="n">
        <v>5000.0</v>
      </c>
      <c r="CS664" s="197" t="n">
        <v>0.0</v>
      </c>
      <c r="CT664" s="197" t="n">
        <v>0.0</v>
      </c>
      <c r="CU664" s="197" t="n">
        <v>543.4330444335938</v>
      </c>
    </row>
    <row r="665" spans="2:99">
      <c r="B665" s="122" t="s">
        <v>1066</v>
      </c>
      <c r="C665" s="197" t="n">
        <v>4146.0</v>
      </c>
      <c r="D665" s="197" t="n">
        <v>3162.0</v>
      </c>
      <c r="E665" s="197" t="n">
        <v>575.0</v>
      </c>
      <c r="F665" s="122" t="s">
        <v>1066</v>
      </c>
      <c r="G665" s="197" t="n">
        <v>3531.971923828125</v>
      </c>
      <c r="H665" s="197" t="n">
        <v>2797.12060546875</v>
      </c>
      <c r="I665" s="197" t="n">
        <v>474.5204772949219</v>
      </c>
      <c r="J665" s="197" t="n">
        <v>713.0493774414062</v>
      </c>
      <c r="K665" s="197" t="n">
        <v>624.3843383789062</v>
      </c>
      <c r="L665" s="197" t="n">
        <v>3550.6298828125</v>
      </c>
      <c r="M665" s="197" t="n">
        <v>3550.6298828125</v>
      </c>
      <c r="N665" s="197" t="n">
        <v>3168.6220703125</v>
      </c>
      <c r="O665" s="197" t="n">
        <v>3168.6220703125</v>
      </c>
      <c r="P665" s="197" t="n">
        <v>3168.6220703125</v>
      </c>
      <c r="Q665" s="197" t="n">
        <v>12470.685546875</v>
      </c>
      <c r="R665" s="197" t="n">
        <v>2399.70166015625</v>
      </c>
      <c r="S665" s="197" t="n">
        <v>0.0</v>
      </c>
      <c r="T665" s="197" t="n">
        <v>0.0</v>
      </c>
      <c r="U665" s="197" t="n">
        <v>-174.28700256347656</v>
      </c>
      <c r="V665" s="197" t="n">
        <v>0.6334608197212219</v>
      </c>
      <c r="W665" s="197" t="n">
        <v>0.5816903710365295</v>
      </c>
      <c r="X665" s="197" t="n">
        <v>0.0</v>
      </c>
      <c r="Y665" s="197" t="n">
        <v>0.0</v>
      </c>
      <c r="Z665" s="197" t="n">
        <v>7989.6552734375</v>
      </c>
      <c r="AA665" s="197" t="n">
        <v>1.0</v>
      </c>
      <c r="AB665" s="197" t="n">
        <v>0.0</v>
      </c>
      <c r="AC665" s="197" t="n">
        <v>0.0</v>
      </c>
      <c r="AD665" s="197" t="n">
        <v>0.44999998807907104</v>
      </c>
      <c r="AE665" s="197" t="n">
        <v>6888.9345703125</v>
      </c>
      <c r="AF665" s="197" t="n">
        <v>0.0</v>
      </c>
      <c r="AG665" s="197" t="n">
        <v>1901.44091796875</v>
      </c>
      <c r="AH665" s="197" t="n">
        <v>1191.8656005859375</v>
      </c>
      <c r="AI665" s="197" t="n">
        <v>0.0</v>
      </c>
      <c r="AJ665" s="197" t="n">
        <v>1565.3009033203125</v>
      </c>
      <c r="AK665" s="197" t="n">
        <v>1542.1561279296875</v>
      </c>
      <c r="AL665" s="197" t="n">
        <v>7452.31787109375</v>
      </c>
      <c r="AM665" s="197" t="n">
        <v>4236.6220703125</v>
      </c>
      <c r="AN665" s="197" t="n">
        <v>0.0</v>
      </c>
      <c r="AO665" s="197" t="n">
        <v>0.0</v>
      </c>
      <c r="AP665" s="197" t="n">
        <v>0.0</v>
      </c>
      <c r="AQ665" s="197" t="n">
        <v>809.1666870117188</v>
      </c>
      <c r="AR665" s="197" t="n">
        <v>248.26686096191406</v>
      </c>
      <c r="AS665" s="197" t="n">
        <v>0.0</v>
      </c>
      <c r="AT665" s="197" t="n">
        <v>999999.0</v>
      </c>
      <c r="AU665" s="197" t="n">
        <v>0.0</v>
      </c>
      <c r="AV665" s="197" t="n">
        <v>999999.0</v>
      </c>
      <c r="AW665" s="197" t="n">
        <v>0.0</v>
      </c>
      <c r="AX665" s="197" t="n">
        <v>0.0</v>
      </c>
      <c r="AY665" s="197" t="n">
        <v>999999.0</v>
      </c>
      <c r="AZ665" s="197" t="n">
        <v>0.0</v>
      </c>
      <c r="BA665" s="197" t="n">
        <v>999999.0</v>
      </c>
      <c r="BB665" s="197" t="n">
        <v>0.0</v>
      </c>
      <c r="BC665" s="197" t="n">
        <v>0.5386838912963867</v>
      </c>
      <c r="BD665" s="197" t="n">
        <v>0.5042107105255127</v>
      </c>
      <c r="BE665" s="197" t="n">
        <v>0.4807943105697632</v>
      </c>
      <c r="BF665" s="197" t="n">
        <v>5289.861328125</v>
      </c>
      <c r="BG665" s="197" t="n">
        <v>5508.62744140625</v>
      </c>
      <c r="BH665" s="197" t="n">
        <v>5771.20361328125</v>
      </c>
      <c r="BI665" s="197" t="n">
        <v>0.0</v>
      </c>
      <c r="BJ665" s="197" t="n">
        <v>12059.2802734375</v>
      </c>
      <c r="BK665" s="197" t="n">
        <v>11844.8359375</v>
      </c>
      <c r="BL665" s="197" t="n">
        <v>11813.1484375</v>
      </c>
      <c r="BM665" s="197" t="n">
        <v>-1817.78173828125</v>
      </c>
      <c r="BN665" s="197" t="n">
        <v>-2099.479248046875</v>
      </c>
      <c r="BO665" s="197" t="n">
        <v>-2528.670654296875</v>
      </c>
      <c r="BP665" s="197" t="n">
        <v>1.1852867603302002</v>
      </c>
      <c r="BQ665" s="197" t="n">
        <v>-1792.5001220703125</v>
      </c>
      <c r="BR665" s="197" t="n">
        <v>0.0</v>
      </c>
      <c r="BS665" s="197" t="n">
        <v>999999.0</v>
      </c>
      <c r="BT665" s="197" t="n">
        <v>0.0</v>
      </c>
      <c r="BU665" s="197" t="n">
        <v>1057.068115234375</v>
      </c>
      <c r="BV665" s="197" t="n">
        <v>696.3119506835938</v>
      </c>
      <c r="BW665" s="197" t="n">
        <v>99000.0</v>
      </c>
      <c r="BX665" s="197" t="n">
        <v>906.83056640625</v>
      </c>
      <c r="BY665" s="197" t="n">
        <v>405.1680908203125</v>
      </c>
      <c r="BZ665" s="197" t="n">
        <v>99000.0</v>
      </c>
      <c r="CA665" s="197" t="n">
        <v>435.8067932128906</v>
      </c>
      <c r="CB665" s="197" t="n">
        <v>266.4134826660156</v>
      </c>
      <c r="CC665" s="197" t="n">
        <v>631.5789184570312</v>
      </c>
      <c r="CD665" s="197" t="n">
        <v>4417.62353515625</v>
      </c>
      <c r="CE665" s="197" t="n">
        <v>2436.83349609375</v>
      </c>
      <c r="CF665" s="197" t="n">
        <v>8000.0</v>
      </c>
      <c r="CG665" s="197" t="n">
        <v>0.0</v>
      </c>
      <c r="CH665" s="197" t="n">
        <v>300.0</v>
      </c>
      <c r="CI665" s="197" t="n">
        <v>2500.0</v>
      </c>
      <c r="CJ665" s="197" t="n">
        <v>2800.0</v>
      </c>
      <c r="CK665" s="197" t="n">
        <v>20000.0</v>
      </c>
      <c r="CL665" s="197" t="n">
        <v>20000.0</v>
      </c>
      <c r="CM665" s="197" t="n">
        <v>20000.0</v>
      </c>
      <c r="CN665" s="197" t="n">
        <v>20000.0</v>
      </c>
      <c r="CO665" s="197" t="n">
        <v>20000.0</v>
      </c>
      <c r="CP665" s="197" t="n">
        <v>20000.0</v>
      </c>
      <c r="CQ665" s="197" t="n">
        <v>20000.0</v>
      </c>
      <c r="CR665" s="197" t="n">
        <v>5000.0</v>
      </c>
      <c r="CS665" s="197" t="n">
        <v>0.0</v>
      </c>
      <c r="CT665" s="197" t="n">
        <v>0.0</v>
      </c>
      <c r="CU665" s="197" t="n">
        <v>2399.70166015625</v>
      </c>
    </row>
    <row r="666" spans="2:99">
      <c r="B666" s="122" t="s">
        <v>1067</v>
      </c>
      <c r="C666" s="197" t="n">
        <v>4552.0</v>
      </c>
      <c r="D666" s="197" t="n">
        <v>3163.0</v>
      </c>
      <c r="E666" s="197" t="n">
        <v>675.0</v>
      </c>
      <c r="F666" s="122" t="s">
        <v>1067</v>
      </c>
      <c r="G666" s="197" t="n">
        <v>3766.4736328125</v>
      </c>
      <c r="H666" s="197" t="n">
        <v>2940.06005859375</v>
      </c>
      <c r="I666" s="197" t="n">
        <v>516.2359008789062</v>
      </c>
      <c r="J666" s="197" t="n">
        <v>641.8341064453125</v>
      </c>
      <c r="K666" s="197" t="n">
        <v>595.9212646484375</v>
      </c>
      <c r="L666" s="197" t="n">
        <v>842.2666625976562</v>
      </c>
      <c r="M666" s="197" t="n">
        <v>842.2666625976562</v>
      </c>
      <c r="N666" s="197" t="n">
        <v>2105.808837890625</v>
      </c>
      <c r="O666" s="197" t="n">
        <v>2105.808837890625</v>
      </c>
      <c r="P666" s="197" t="n">
        <v>2105.808837890625</v>
      </c>
      <c r="Q666" s="197" t="n">
        <v>9995.197265625</v>
      </c>
      <c r="R666" s="197" t="n">
        <v>1914.8167724609375</v>
      </c>
      <c r="S666" s="197" t="n">
        <v>0.0</v>
      </c>
      <c r="T666" s="197" t="n">
        <v>0.0</v>
      </c>
      <c r="U666" s="197" t="n">
        <v>-20.82099723815918</v>
      </c>
      <c r="V666" s="197" t="n">
        <v>0.0</v>
      </c>
      <c r="W666" s="197" t="n">
        <v>0.0</v>
      </c>
      <c r="X666" s="197" t="n">
        <v>0.0</v>
      </c>
      <c r="Y666" s="197" t="n">
        <v>0.0</v>
      </c>
      <c r="Z666" s="197" t="n">
        <v>7932.25830078125</v>
      </c>
      <c r="AA666" s="197" t="n">
        <v>1.0</v>
      </c>
      <c r="AB666" s="197" t="n">
        <v>0.0</v>
      </c>
      <c r="AC666" s="197" t="n">
        <v>0.0</v>
      </c>
      <c r="AD666" s="197" t="n">
        <v>0.3499999940395355</v>
      </c>
      <c r="AE666" s="197" t="n">
        <v>4395.8349609375</v>
      </c>
      <c r="AF666" s="197" t="n">
        <v>912.583251953125</v>
      </c>
      <c r="AG666" s="197" t="n">
        <v>0.0</v>
      </c>
      <c r="AH666" s="197" t="n">
        <v>546.7227172851562</v>
      </c>
      <c r="AI666" s="197" t="n">
        <v>0.0</v>
      </c>
      <c r="AJ666" s="197" t="n">
        <v>0.0</v>
      </c>
      <c r="AK666" s="197" t="n">
        <v>50.365718841552734</v>
      </c>
      <c r="AL666" s="197" t="n">
        <v>6988.84130859375</v>
      </c>
      <c r="AM666" s="197" t="n">
        <v>4246.42333984375</v>
      </c>
      <c r="AN666" s="197" t="n">
        <v>0.0</v>
      </c>
      <c r="AO666" s="197" t="n">
        <v>0.0</v>
      </c>
      <c r="AP666" s="197" t="n">
        <v>0.0</v>
      </c>
      <c r="AQ666" s="197" t="n">
        <v>234.6686553955078</v>
      </c>
      <c r="AR666" s="197" t="n">
        <v>267.5038757324219</v>
      </c>
      <c r="AS666" s="197" t="n">
        <v>0.0</v>
      </c>
      <c r="AT666" s="197" t="n">
        <v>999999.0</v>
      </c>
      <c r="AU666" s="197" t="n">
        <v>0.0</v>
      </c>
      <c r="AV666" s="197" t="n">
        <v>999999.0</v>
      </c>
      <c r="AW666" s="197" t="n">
        <v>0.0</v>
      </c>
      <c r="AX666" s="197" t="n">
        <v>0.0</v>
      </c>
      <c r="AY666" s="197" t="n">
        <v>999999.0</v>
      </c>
      <c r="AZ666" s="197" t="n">
        <v>0.0</v>
      </c>
      <c r="BA666" s="197" t="n">
        <v>999999.0</v>
      </c>
      <c r="BB666" s="197" t="n">
        <v>0.0</v>
      </c>
      <c r="BC666" s="197" t="n">
        <v>0.0</v>
      </c>
      <c r="BD666" s="197" t="n">
        <v>0.0</v>
      </c>
      <c r="BE666" s="197" t="n">
        <v>0.4592481255531311</v>
      </c>
      <c r="BF666" s="197" t="n">
        <v>999998.0</v>
      </c>
      <c r="BG666" s="197" t="n">
        <v>999998.0</v>
      </c>
      <c r="BH666" s="197" t="n">
        <v>7531.51513671875</v>
      </c>
      <c r="BI666" s="197" t="n">
        <v>0.0</v>
      </c>
      <c r="BJ666" s="197" t="n">
        <v>999999.0</v>
      </c>
      <c r="BK666" s="197" t="n">
        <v>999999.0</v>
      </c>
      <c r="BL666" s="197" t="n">
        <v>12182.35546875</v>
      </c>
      <c r="BM666" s="197" t="n">
        <v>0.0</v>
      </c>
      <c r="BN666" s="197" t="n">
        <v>0.0</v>
      </c>
      <c r="BO666" s="197" t="n">
        <v>-11957.083984375</v>
      </c>
      <c r="BP666" s="197" t="n">
        <v>1.1429457664489746</v>
      </c>
      <c r="BQ666" s="197" t="n">
        <v>470.4953918457031</v>
      </c>
      <c r="BR666" s="197" t="n">
        <v>0.0</v>
      </c>
      <c r="BS666" s="197" t="n">
        <v>999999.0</v>
      </c>
      <c r="BT666" s="197" t="n">
        <v>0.0</v>
      </c>
      <c r="BU666" s="197" t="n">
        <v>854.707763671875</v>
      </c>
      <c r="BV666" s="197" t="n">
        <v>1090.6551513671875</v>
      </c>
      <c r="BW666" s="197" t="n">
        <v>99000.0</v>
      </c>
      <c r="BX666" s="197" t="n">
        <v>699.1707763671875</v>
      </c>
      <c r="BY666" s="197" t="n">
        <v>938.3594970703125</v>
      </c>
      <c r="BZ666" s="197" t="n">
        <v>99000.0</v>
      </c>
      <c r="CA666" s="197" t="n">
        <v>475.177978515625</v>
      </c>
      <c r="CB666" s="197" t="n">
        <v>440.9566955566406</v>
      </c>
      <c r="CC666" s="197" t="n">
        <v>631.5789184570312</v>
      </c>
      <c r="CD666" s="197" t="n">
        <v>4007.06591796875</v>
      </c>
      <c r="CE666" s="197" t="n">
        <v>4534.07568359375</v>
      </c>
      <c r="CF666" s="197" t="n">
        <v>8000.0</v>
      </c>
      <c r="CG666" s="197" t="n">
        <v>0.0</v>
      </c>
      <c r="CH666" s="197" t="n">
        <v>300.0</v>
      </c>
      <c r="CI666" s="197" t="n">
        <v>800.0</v>
      </c>
      <c r="CJ666" s="197" t="n">
        <v>1100.0</v>
      </c>
      <c r="CK666" s="197" t="n">
        <v>20000.0</v>
      </c>
      <c r="CL666" s="197" t="n">
        <v>20000.0</v>
      </c>
      <c r="CM666" s="197" t="n">
        <v>20000.0</v>
      </c>
      <c r="CN666" s="197" t="n">
        <v>20000.0</v>
      </c>
      <c r="CO666" s="197" t="n">
        <v>20000.0</v>
      </c>
      <c r="CP666" s="197" t="n">
        <v>20000.0</v>
      </c>
      <c r="CQ666" s="197" t="n">
        <v>20000.0</v>
      </c>
      <c r="CR666" s="197" t="n">
        <v>4000.0</v>
      </c>
      <c r="CS666" s="197" t="n">
        <v>0.0</v>
      </c>
      <c r="CT666" s="197" t="n">
        <v>0.0</v>
      </c>
      <c r="CU666" s="197" t="n">
        <v>1914.8167724609375</v>
      </c>
    </row>
    <row r="667" spans="2:99">
      <c r="B667" s="122" t="s">
        <v>1068</v>
      </c>
      <c r="C667" s="197" t="n">
        <v>4552.0</v>
      </c>
      <c r="D667" s="197" t="n">
        <v>3463.0</v>
      </c>
      <c r="E667" s="197" t="n">
        <v>800.0</v>
      </c>
      <c r="F667" s="122" t="s">
        <v>1068</v>
      </c>
      <c r="G667" s="197" t="n">
        <v>3869.248779296875</v>
      </c>
      <c r="H667" s="197" t="n">
        <v>2999.224365234375</v>
      </c>
      <c r="I667" s="197" t="n">
        <v>542.7874755859375</v>
      </c>
      <c r="J667" s="197" t="n">
        <v>553.4183349609375</v>
      </c>
      <c r="K667" s="197" t="n">
        <v>507.7012939453125</v>
      </c>
      <c r="L667" s="197" t="n">
        <v>948.3116455078125</v>
      </c>
      <c r="M667" s="197" t="n">
        <v>817.2307739257812</v>
      </c>
      <c r="N667" s="197" t="n">
        <v>1266.700439453125</v>
      </c>
      <c r="O667" s="197" t="n">
        <v>1266.700439453125</v>
      </c>
      <c r="P667" s="197" t="n">
        <v>1266.700439453125</v>
      </c>
      <c r="Q667" s="197" t="n">
        <v>8989.130859375</v>
      </c>
      <c r="R667" s="197" t="n">
        <v>2533.40087890625</v>
      </c>
      <c r="S667" s="197" t="n">
        <v>0.0</v>
      </c>
      <c r="T667" s="197" t="n">
        <v>0.0</v>
      </c>
      <c r="U667" s="197" t="n">
        <v>-138.79722595214844</v>
      </c>
      <c r="V667" s="197" t="n">
        <v>44.80206298828125</v>
      </c>
      <c r="W667" s="197" t="n">
        <v>0.0</v>
      </c>
      <c r="X667" s="197" t="n">
        <v>0.0</v>
      </c>
      <c r="Y667" s="197" t="n">
        <v>44.80206298828125</v>
      </c>
      <c r="Z667" s="197" t="n">
        <v>7795.0</v>
      </c>
      <c r="AA667" s="197" t="n">
        <v>1.0</v>
      </c>
      <c r="AB667" s="197" t="n">
        <v>0.0</v>
      </c>
      <c r="AC667" s="197" t="n">
        <v>131.0808563232422</v>
      </c>
      <c r="AD667" s="197" t="n">
        <v>0.3499999940395355</v>
      </c>
      <c r="AE667" s="197" t="n">
        <v>4194.2724609375</v>
      </c>
      <c r="AF667" s="197" t="n">
        <v>1712.2899169921875</v>
      </c>
      <c r="AG667" s="197" t="n">
        <v>1553.25537109375</v>
      </c>
      <c r="AH667" s="197" t="n">
        <v>583.1932373046875</v>
      </c>
      <c r="AI667" s="197" t="n">
        <v>0.0</v>
      </c>
      <c r="AJ667" s="197" t="n">
        <v>0.0</v>
      </c>
      <c r="AK667" s="197" t="n">
        <v>4.012127876281738</v>
      </c>
      <c r="AL667" s="197" t="n">
        <v>6680.0</v>
      </c>
      <c r="AM667" s="197" t="n">
        <v>4348.69091796875</v>
      </c>
      <c r="AN667" s="197" t="n">
        <v>2533.40087890625</v>
      </c>
      <c r="AO667" s="197" t="n">
        <v>1266.700439453125</v>
      </c>
      <c r="AP667" s="197" t="n">
        <v>948.3116455078125</v>
      </c>
      <c r="AQ667" s="197" t="n">
        <v>234.6686553955078</v>
      </c>
      <c r="AR667" s="197" t="n">
        <v>263.2931213378906</v>
      </c>
      <c r="AS667" s="197" t="n">
        <v>0.8030253052711487</v>
      </c>
      <c r="AT667" s="197" t="n">
        <v>2950.02490234375</v>
      </c>
      <c r="AU667" s="197" t="n">
        <v>0.0</v>
      </c>
      <c r="AV667" s="197" t="n">
        <v>10370.6240234375</v>
      </c>
      <c r="AW667" s="197" t="n">
        <v>-2060.166748046875</v>
      </c>
      <c r="AX667" s="197" t="n">
        <v>1.5343618392944336</v>
      </c>
      <c r="AY667" s="197" t="n">
        <v>-52.23693084716797</v>
      </c>
      <c r="AZ667" s="197" t="n">
        <v>0.0</v>
      </c>
      <c r="BA667" s="197" t="n">
        <v>14126.5</v>
      </c>
      <c r="BB667" s="197" t="n">
        <v>332.7877197265625</v>
      </c>
      <c r="BC667" s="197" t="n">
        <v>0.49613693356513977</v>
      </c>
      <c r="BD667" s="197" t="n">
        <v>0.4957038462162018</v>
      </c>
      <c r="BE667" s="197" t="n">
        <v>0.49631989002227783</v>
      </c>
      <c r="BF667" s="197" t="n">
        <v>11338.75</v>
      </c>
      <c r="BG667" s="197" t="n">
        <v>11340.9326171875</v>
      </c>
      <c r="BH667" s="197" t="n">
        <v>11337.7099609375</v>
      </c>
      <c r="BI667" s="197" t="n">
        <v>0.0</v>
      </c>
      <c r="BJ667" s="197" t="n">
        <v>15923.4541015625</v>
      </c>
      <c r="BK667" s="197" t="n">
        <v>15921.634765625</v>
      </c>
      <c r="BL667" s="197" t="n">
        <v>15924.1044921875</v>
      </c>
      <c r="BM667" s="197" t="n">
        <v>-19534.41796875</v>
      </c>
      <c r="BN667" s="197" t="n">
        <v>-19554.888671875</v>
      </c>
      <c r="BO667" s="197" t="n">
        <v>-19525.54296875</v>
      </c>
      <c r="BP667" s="197" t="n">
        <v>1.2041538953781128</v>
      </c>
      <c r="BQ667" s="197" t="n">
        <v>4645.1396484375</v>
      </c>
      <c r="BR667" s="197" t="n">
        <v>0.0</v>
      </c>
      <c r="BS667" s="197" t="n">
        <v>999999.0</v>
      </c>
      <c r="BT667" s="197" t="n">
        <v>0.0</v>
      </c>
      <c r="BU667" s="197" t="n">
        <v>539.9371948242188</v>
      </c>
      <c r="BV667" s="197" t="n">
        <v>855.05078125</v>
      </c>
      <c r="BW667" s="197" t="n">
        <v>2200.0</v>
      </c>
      <c r="BX667" s="197" t="n">
        <v>552.6035766601562</v>
      </c>
      <c r="BY667" s="197" t="n">
        <v>697.5460815429688</v>
      </c>
      <c r="BZ667" s="197" t="n">
        <v>2780.0</v>
      </c>
      <c r="CA667" s="197" t="n">
        <v>443.2469482421875</v>
      </c>
      <c r="CB667" s="197" t="n">
        <v>482.580810546875</v>
      </c>
      <c r="CC667" s="197" t="n">
        <v>631.5789184570312</v>
      </c>
      <c r="CD667" s="197" t="n">
        <v>2938.166259765625</v>
      </c>
      <c r="CE667" s="197" t="n">
        <v>3977.71240234375</v>
      </c>
      <c r="CF667" s="197" t="n">
        <v>11000.0</v>
      </c>
      <c r="CG667" s="197" t="n">
        <v>750.9552001953125</v>
      </c>
      <c r="CH667" s="197" t="n">
        <v>300.0</v>
      </c>
      <c r="CI667" s="197" t="n">
        <v>800.0</v>
      </c>
      <c r="CJ667" s="197" t="n">
        <v>1100.0</v>
      </c>
      <c r="CK667" s="197" t="n">
        <v>20000.0</v>
      </c>
      <c r="CL667" s="197" t="n">
        <v>1378.66357421875</v>
      </c>
      <c r="CM667" s="197" t="n">
        <v>20000.0</v>
      </c>
      <c r="CN667" s="197" t="n">
        <v>20000.0</v>
      </c>
      <c r="CO667" s="197" t="n">
        <v>20000.0</v>
      </c>
      <c r="CP667" s="197" t="n">
        <v>20000.0</v>
      </c>
      <c r="CQ667" s="197" t="n">
        <v>20000.0</v>
      </c>
      <c r="CR667" s="197" t="n">
        <v>4000.0</v>
      </c>
      <c r="CS667" s="197" t="n">
        <v>0.0</v>
      </c>
      <c r="CT667" s="197" t="n">
        <v>0.0</v>
      </c>
      <c r="CU667" s="197" t="n">
        <v>2533.40087890625</v>
      </c>
    </row>
    <row r="668" spans="2:99">
      <c r="B668" s="122" t="s">
        <v>1069</v>
      </c>
      <c r="C668" s="197" t="n">
        <v>4552.0</v>
      </c>
      <c r="D668" s="197" t="n">
        <v>3538.0</v>
      </c>
      <c r="E668" s="197" t="n">
        <v>975.0</v>
      </c>
      <c r="F668" s="122" t="s">
        <v>1069</v>
      </c>
      <c r="G668" s="197" t="n">
        <v>3683.613037109375</v>
      </c>
      <c r="H668" s="197" t="n">
        <v>2905.775146484375</v>
      </c>
      <c r="I668" s="197" t="n">
        <v>554.772216796875</v>
      </c>
      <c r="J668" s="197" t="n">
        <v>397.4615173339844</v>
      </c>
      <c r="K668" s="197" t="n">
        <v>355.31689453125</v>
      </c>
      <c r="L668" s="197" t="n">
        <v>908.9281005859375</v>
      </c>
      <c r="M668" s="197" t="n">
        <v>908.9281005859375</v>
      </c>
      <c r="N668" s="197" t="n">
        <v>908.9281005859375</v>
      </c>
      <c r="O668" s="197" t="n">
        <v>908.9281005859375</v>
      </c>
      <c r="P668" s="197" t="n">
        <v>908.9281005859375</v>
      </c>
      <c r="Q668" s="197" t="n">
        <v>7023.853515625</v>
      </c>
      <c r="R668" s="197" t="n">
        <v>2420.57080078125</v>
      </c>
      <c r="S668" s="197" t="n">
        <v>0.0</v>
      </c>
      <c r="T668" s="197" t="n">
        <v>0.0</v>
      </c>
      <c r="U668" s="197" t="n">
        <v>5.7704596519470215</v>
      </c>
      <c r="V668" s="197" t="n">
        <v>420.3841552734375</v>
      </c>
      <c r="W668" s="197" t="n">
        <v>320.1146240234375</v>
      </c>
      <c r="X668" s="197" t="n">
        <v>0.0</v>
      </c>
      <c r="Y668" s="197" t="n">
        <v>0.0</v>
      </c>
      <c r="Z668" s="197" t="n">
        <v>4000.0</v>
      </c>
      <c r="AA668" s="197" t="n">
        <v>0.0</v>
      </c>
      <c r="AB668" s="197" t="n">
        <v>0.0</v>
      </c>
      <c r="AC668" s="197" t="n">
        <v>0.0</v>
      </c>
      <c r="AD668" s="197" t="n">
        <v>0.3499999940395355</v>
      </c>
      <c r="AE668" s="197" t="n">
        <v>3432.802734375</v>
      </c>
      <c r="AF668" s="197" t="n">
        <v>0.0</v>
      </c>
      <c r="AG668" s="197" t="n">
        <v>4510.328125</v>
      </c>
      <c r="AH668" s="197" t="n">
        <v>529.8532104492188</v>
      </c>
      <c r="AI668" s="197" t="n">
        <v>0.0</v>
      </c>
      <c r="AJ668" s="197" t="n">
        <v>583.7001953125</v>
      </c>
      <c r="AK668" s="197" t="n">
        <v>453.3034973144531</v>
      </c>
      <c r="AL668" s="197" t="n">
        <v>6680.0</v>
      </c>
      <c r="AM668" s="197" t="n">
        <v>4415.81689453125</v>
      </c>
      <c r="AN668" s="197" t="n">
        <v>2981.680419921875</v>
      </c>
      <c r="AO668" s="197" t="n">
        <v>908.9281005859375</v>
      </c>
      <c r="AP668" s="197" t="n">
        <v>908.9281005859375</v>
      </c>
      <c r="AQ668" s="197" t="n">
        <v>387.79962158203125</v>
      </c>
      <c r="AR668" s="197" t="n">
        <v>814.574951171875</v>
      </c>
      <c r="AS668" s="197" t="n">
        <v>0.8332792520523071</v>
      </c>
      <c r="AT668" s="197" t="n">
        <v>818.8585815429688</v>
      </c>
      <c r="AU668" s="197" t="n">
        <v>0.0</v>
      </c>
      <c r="AV668" s="197" t="n">
        <v>6901.4755859375</v>
      </c>
      <c r="AW668" s="197" t="n">
        <v>-1393.1787109375</v>
      </c>
      <c r="AX668" s="197" t="n">
        <v>1.438429355621338</v>
      </c>
      <c r="AY668" s="197" t="n">
        <v>-2534.388916015625</v>
      </c>
      <c r="AZ668" s="197" t="n">
        <v>0.0</v>
      </c>
      <c r="BA668" s="197" t="n">
        <v>7965.5908203125</v>
      </c>
      <c r="BB668" s="197" t="n">
        <v>433.63897705078125</v>
      </c>
      <c r="BC668" s="197" t="n">
        <v>0.4766661524772644</v>
      </c>
      <c r="BD668" s="197" t="n">
        <v>0.4777275025844574</v>
      </c>
      <c r="BE668" s="197" t="n">
        <v>0.4820510149002075</v>
      </c>
      <c r="BF668" s="197" t="n">
        <v>7363.12939453125</v>
      </c>
      <c r="BG668" s="197" t="n">
        <v>7356.77734375</v>
      </c>
      <c r="BH668" s="197" t="n">
        <v>7316.8828125</v>
      </c>
      <c r="BI668" s="197" t="n">
        <v>0.0</v>
      </c>
      <c r="BJ668" s="197" t="n">
        <v>10842.6083984375</v>
      </c>
      <c r="BK668" s="197" t="n">
        <v>10844.00390625</v>
      </c>
      <c r="BL668" s="197" t="n">
        <v>10835.6689453125</v>
      </c>
      <c r="BM668" s="197" t="n">
        <v>-14225.5068359375</v>
      </c>
      <c r="BN668" s="197" t="n">
        <v>-14186.3642578125</v>
      </c>
      <c r="BO668" s="197" t="n">
        <v>-13999.6162109375</v>
      </c>
      <c r="BP668" s="197" t="n">
        <v>1.1546180248260498</v>
      </c>
      <c r="BQ668" s="197" t="n">
        <v>2502.796630859375</v>
      </c>
      <c r="BR668" s="197" t="n">
        <v>0.0</v>
      </c>
      <c r="BS668" s="197" t="n">
        <v>999999.0</v>
      </c>
      <c r="BT668" s="197" t="n">
        <v>0.0</v>
      </c>
      <c r="BU668" s="197" t="n">
        <v>415.2714538574219</v>
      </c>
      <c r="BV668" s="197" t="n">
        <v>543.1143188476562</v>
      </c>
      <c r="BW668" s="197" t="n">
        <v>2200.0</v>
      </c>
      <c r="BX668" s="197" t="n">
        <v>537.0366821289062</v>
      </c>
      <c r="BY668" s="197" t="n">
        <v>556.3238525390625</v>
      </c>
      <c r="BZ668" s="197" t="n">
        <v>2780.0</v>
      </c>
      <c r="CA668" s="197" t="n">
        <v>405.46112060546875</v>
      </c>
      <c r="CB668" s="197" t="n">
        <v>443.0640869140625</v>
      </c>
      <c r="CC668" s="197" t="n">
        <v>631.5789184570312</v>
      </c>
      <c r="CD668" s="197" t="n">
        <v>3098.343505859375</v>
      </c>
      <c r="CE668" s="197" t="n">
        <v>2966.229248046875</v>
      </c>
      <c r="CF668" s="197" t="n">
        <v>11000.0</v>
      </c>
      <c r="CG668" s="197" t="n">
        <v>3013.27880859375</v>
      </c>
      <c r="CH668" s="197" t="n">
        <v>1000.0</v>
      </c>
      <c r="CI668" s="197" t="n">
        <v>800.0</v>
      </c>
      <c r="CJ668" s="197" t="n">
        <v>1800.0</v>
      </c>
      <c r="CK668" s="197" t="n">
        <v>20000.0</v>
      </c>
      <c r="CL668" s="197" t="n">
        <v>1911.290283203125</v>
      </c>
      <c r="CM668" s="197" t="n">
        <v>20000.0</v>
      </c>
      <c r="CN668" s="197" t="n">
        <v>20000.0</v>
      </c>
      <c r="CO668" s="197" t="n">
        <v>20000.0</v>
      </c>
      <c r="CP668" s="197" t="n">
        <v>20000.0</v>
      </c>
      <c r="CQ668" s="197" t="n">
        <v>20000.0</v>
      </c>
      <c r="CR668" s="197" t="n">
        <v>4000.0</v>
      </c>
      <c r="CS668" s="197" t="n">
        <v>0.0</v>
      </c>
      <c r="CT668" s="197" t="n">
        <v>0.0</v>
      </c>
      <c r="CU668" s="197" t="n">
        <v>2420.57080078125</v>
      </c>
    </row>
    <row r="669" spans="2:99">
      <c r="B669" s="122" t="s">
        <v>1070</v>
      </c>
      <c r="C669" s="197" t="n">
        <v>4500.0</v>
      </c>
      <c r="D669" s="197" t="n">
        <v>3538.0</v>
      </c>
      <c r="E669" s="197" t="n">
        <v>975.0</v>
      </c>
      <c r="F669" s="122" t="s">
        <v>1070</v>
      </c>
      <c r="G669" s="197" t="n">
        <v>3200.0</v>
      </c>
      <c r="H669" s="197" t="n">
        <v>2697.639892578125</v>
      </c>
      <c r="I669" s="197" t="n">
        <v>525.710205078125</v>
      </c>
      <c r="J669" s="197" t="n">
        <v>156.57530212402344</v>
      </c>
      <c r="K669" s="197" t="n">
        <v>111.83954620361328</v>
      </c>
      <c r="L669" s="197" t="n">
        <v>800.0</v>
      </c>
      <c r="M669" s="197" t="n">
        <v>800.0</v>
      </c>
      <c r="N669" s="197" t="n">
        <v>404.0862731933594</v>
      </c>
      <c r="O669" s="197" t="n">
        <v>404.0862731933594</v>
      </c>
      <c r="P669" s="197" t="n">
        <v>404.0862731933594</v>
      </c>
      <c r="Q669" s="197" t="n">
        <v>8388.6748046875</v>
      </c>
      <c r="R669" s="197" t="n">
        <v>1228.721435546875</v>
      </c>
      <c r="S669" s="197" t="n">
        <v>0.0</v>
      </c>
      <c r="T669" s="197" t="n">
        <v>0.0</v>
      </c>
      <c r="U669" s="197" t="n">
        <v>-151.17393493652344</v>
      </c>
      <c r="V669" s="197" t="n">
        <v>191.66207885742188</v>
      </c>
      <c r="W669" s="197" t="n">
        <v>79.91725158691406</v>
      </c>
      <c r="X669" s="197" t="n">
        <v>0.0</v>
      </c>
      <c r="Y669" s="197" t="n">
        <v>0.0</v>
      </c>
      <c r="Z669" s="197" t="n">
        <v>4000.0</v>
      </c>
      <c r="AA669" s="197" t="n">
        <v>0.0</v>
      </c>
      <c r="AB669" s="197" t="n">
        <v>0.0</v>
      </c>
      <c r="AC669" s="197" t="n">
        <v>0.0</v>
      </c>
      <c r="AD669" s="197" t="n">
        <v>0.3499999940395355</v>
      </c>
      <c r="AE669" s="197" t="n">
        <v>3417.374755859375</v>
      </c>
      <c r="AF669" s="197" t="n">
        <v>2233.02099609375</v>
      </c>
      <c r="AG669" s="197" t="n">
        <v>9528.3818359375</v>
      </c>
      <c r="AH669" s="197" t="n">
        <v>792.5498046875</v>
      </c>
      <c r="AI669" s="197" t="n">
        <v>296.70916748046875</v>
      </c>
      <c r="AJ669" s="197" t="n">
        <v>1379.7930908203125</v>
      </c>
      <c r="AK669" s="197" t="n">
        <v>1170.856201171875</v>
      </c>
      <c r="AL669" s="197" t="n">
        <v>6680.0</v>
      </c>
      <c r="AM669" s="197" t="n">
        <v>4447.54248046875</v>
      </c>
      <c r="AN669" s="197" t="n">
        <v>0.0</v>
      </c>
      <c r="AO669" s="197" t="n">
        <v>0.0</v>
      </c>
      <c r="AP669" s="197" t="n">
        <v>0.0</v>
      </c>
      <c r="AQ669" s="197" t="n">
        <v>263.3167724609375</v>
      </c>
      <c r="AR669" s="197" t="n">
        <v>821.68310546875</v>
      </c>
      <c r="AS669" s="197" t="n">
        <v>0.8025698065757751</v>
      </c>
      <c r="AT669" s="197" t="n">
        <v>-2763.165283203125</v>
      </c>
      <c r="AU669" s="197" t="n">
        <v>3442.897216796875</v>
      </c>
      <c r="AV669" s="197" t="n">
        <v>4080.189697265625</v>
      </c>
      <c r="AW669" s="197" t="n">
        <v>757.1356811523438</v>
      </c>
      <c r="AX669" s="197" t="n">
        <v>1.3535479307174683</v>
      </c>
      <c r="AY669" s="197" t="n">
        <v>-8232.8857421875</v>
      </c>
      <c r="AZ669" s="197" t="n">
        <v>0.0</v>
      </c>
      <c r="BA669" s="197" t="n">
        <v>3308.551025390625</v>
      </c>
      <c r="BB669" s="197" t="n">
        <v>2785.976806640625</v>
      </c>
      <c r="BC669" s="197" t="n">
        <v>0.0</v>
      </c>
      <c r="BD669" s="197" t="n">
        <v>0.5155734419822693</v>
      </c>
      <c r="BE669" s="197" t="n">
        <v>0.5765066146850586</v>
      </c>
      <c r="BF669" s="197" t="n">
        <v>999998.0</v>
      </c>
      <c r="BG669" s="197" t="n">
        <v>1967.517333984375</v>
      </c>
      <c r="BH669" s="197" t="n">
        <v>1103.3336181640625</v>
      </c>
      <c r="BI669" s="197" t="n">
        <v>0.0</v>
      </c>
      <c r="BJ669" s="197" t="n">
        <v>999999.0</v>
      </c>
      <c r="BK669" s="197" t="n">
        <v>6363.7109375</v>
      </c>
      <c r="BL669" s="197" t="n">
        <v>6019.09228515625</v>
      </c>
      <c r="BM669" s="197" t="n">
        <v>0.0</v>
      </c>
      <c r="BN669" s="197" t="n">
        <v>-5666.79150390625</v>
      </c>
      <c r="BO669" s="197" t="n">
        <v>-4011.285888671875</v>
      </c>
      <c r="BP669" s="197" t="n">
        <v>0.0</v>
      </c>
      <c r="BQ669" s="197" t="n">
        <v>999999.0</v>
      </c>
      <c r="BR669" s="197" t="n">
        <v>0.0</v>
      </c>
      <c r="BS669" s="197" t="n">
        <v>999999.0</v>
      </c>
      <c r="BT669" s="197" t="n">
        <v>0.0</v>
      </c>
      <c r="BU669" s="197" t="n">
        <v>699.3081665039062</v>
      </c>
      <c r="BV669" s="197" t="n">
        <v>416.2476501464844</v>
      </c>
      <c r="BW669" s="197" t="n">
        <v>2200.0</v>
      </c>
      <c r="BX669" s="197" t="n">
        <v>1053.3668212890625</v>
      </c>
      <c r="BY669" s="197" t="n">
        <v>539.2554931640625</v>
      </c>
      <c r="BZ669" s="197" t="n">
        <v>2780.0</v>
      </c>
      <c r="CA669" s="197" t="n">
        <v>386.78436279296875</v>
      </c>
      <c r="CB669" s="197" t="n">
        <v>406.0726623535156</v>
      </c>
      <c r="CC669" s="197" t="n">
        <v>631.5789184570312</v>
      </c>
      <c r="CD669" s="197" t="n">
        <v>4902.6923828125</v>
      </c>
      <c r="CE669" s="197" t="n">
        <v>3106.417236328125</v>
      </c>
      <c r="CF669" s="197" t="n">
        <v>99000.0</v>
      </c>
      <c r="CG669" s="197" t="n">
        <v>8388.6748046875</v>
      </c>
      <c r="CH669" s="197" t="n">
        <v>2500.0</v>
      </c>
      <c r="CI669" s="197" t="n">
        <v>2000.0</v>
      </c>
      <c r="CJ669" s="197" t="n">
        <v>4500.0</v>
      </c>
      <c r="CK669" s="197" t="n">
        <v>20000.0</v>
      </c>
      <c r="CL669" s="197" t="n">
        <v>20000.0</v>
      </c>
      <c r="CM669" s="197" t="n">
        <v>20000.0</v>
      </c>
      <c r="CN669" s="197" t="n">
        <v>20000.0</v>
      </c>
      <c r="CO669" s="197" t="n">
        <v>20000.0</v>
      </c>
      <c r="CP669" s="197" t="n">
        <v>20000.0</v>
      </c>
      <c r="CQ669" s="197" t="n">
        <v>20000.0</v>
      </c>
      <c r="CR669" s="197" t="n">
        <v>4000.0</v>
      </c>
      <c r="CS669" s="197" t="n">
        <v>26.0</v>
      </c>
      <c r="CT669" s="197" t="n">
        <v>26.0</v>
      </c>
      <c r="CU669" s="197" t="n">
        <v>1228.721435546875</v>
      </c>
    </row>
    <row r="670" spans="2:99">
      <c r="B670" s="122" t="s">
        <v>1071</v>
      </c>
      <c r="C670" s="197" t="n">
        <v>4150.0</v>
      </c>
      <c r="D670" s="197" t="n">
        <v>3538.0</v>
      </c>
      <c r="E670" s="197" t="n">
        <v>950.0</v>
      </c>
      <c r="F670" s="122" t="s">
        <v>1071</v>
      </c>
      <c r="G670" s="197" t="n">
        <v>2676.487548828125</v>
      </c>
      <c r="H670" s="197" t="n">
        <v>2059.479736328125</v>
      </c>
      <c r="I670" s="197" t="n">
        <v>321.1476745605469</v>
      </c>
      <c r="J670" s="197" t="n">
        <v>113.64806365966797</v>
      </c>
      <c r="K670" s="197" t="n">
        <v>228.4208221435547</v>
      </c>
      <c r="L670" s="197" t="n">
        <v>4420.78515625</v>
      </c>
      <c r="M670" s="197" t="n">
        <v>4420.78515625</v>
      </c>
      <c r="N670" s="197" t="n">
        <v>6680.0</v>
      </c>
      <c r="O670" s="197" t="n">
        <v>6680.0</v>
      </c>
      <c r="P670" s="197" t="n">
        <v>6680.0</v>
      </c>
      <c r="Q670" s="197" t="n">
        <v>20019.8671875</v>
      </c>
      <c r="R670" s="197" t="n">
        <v>1185.0302734375</v>
      </c>
      <c r="S670" s="197" t="n">
        <v>0.0</v>
      </c>
      <c r="T670" s="197" t="n">
        <v>0.0</v>
      </c>
      <c r="U670" s="197" t="n">
        <v>-102.26283264160156</v>
      </c>
      <c r="V670" s="197" t="n">
        <v>1992.3389892578125</v>
      </c>
      <c r="W670" s="197" t="n">
        <v>0.0</v>
      </c>
      <c r="X670" s="197" t="n">
        <v>0.0</v>
      </c>
      <c r="Y670" s="197" t="n">
        <v>0.0</v>
      </c>
      <c r="Z670" s="197" t="n">
        <v>4000.0</v>
      </c>
      <c r="AA670" s="197" t="n">
        <v>0.0</v>
      </c>
      <c r="AB670" s="197" t="n">
        <v>0.0</v>
      </c>
      <c r="AC670" s="197" t="n">
        <v>0.0</v>
      </c>
      <c r="AD670" s="197" t="n">
        <v>0.6499999761581421</v>
      </c>
      <c r="AE670" s="197" t="n">
        <v>13904.841796875</v>
      </c>
      <c r="AF670" s="197" t="n">
        <v>4523.5009765625</v>
      </c>
      <c r="AG670" s="197" t="n">
        <v>11747.0751953125</v>
      </c>
      <c r="AH670" s="197" t="n">
        <v>3669.400390625</v>
      </c>
      <c r="AI670" s="197" t="n">
        <v>3120.494873046875</v>
      </c>
      <c r="AJ670" s="197" t="n">
        <v>7771.3037109375</v>
      </c>
      <c r="AK670" s="197" t="n">
        <v>7558.47412109375</v>
      </c>
      <c r="AL670" s="197" t="n">
        <v>6680.0</v>
      </c>
      <c r="AM670" s="197" t="n">
        <v>4465.43994140625</v>
      </c>
      <c r="AN670" s="197" t="n">
        <v>0.0</v>
      </c>
      <c r="AO670" s="197" t="n">
        <v>0.0</v>
      </c>
      <c r="AP670" s="197" t="n">
        <v>0.0</v>
      </c>
      <c r="AQ670" s="197" t="n">
        <v>184.0363006591797</v>
      </c>
      <c r="AR670" s="197" t="n">
        <v>1065.160400390625</v>
      </c>
      <c r="AS670" s="197" t="n">
        <v>0.7296290397644043</v>
      </c>
      <c r="AT670" s="197" t="n">
        <v>-3295.253662109375</v>
      </c>
      <c r="AU670" s="197" t="n">
        <v>4516.34130859375</v>
      </c>
      <c r="AV670" s="197" t="n">
        <v>11448.384765625</v>
      </c>
      <c r="AW670" s="197" t="n">
        <v>5689.5146484375</v>
      </c>
      <c r="AX670" s="197" t="n">
        <v>1.3419833183288574</v>
      </c>
      <c r="AY670" s="197" t="n">
        <v>-9493.2060546875</v>
      </c>
      <c r="AZ670" s="197" t="n">
        <v>0.0</v>
      </c>
      <c r="BA670" s="197" t="n">
        <v>17624.296875</v>
      </c>
      <c r="BB670" s="197" t="n">
        <v>1304.823974609375</v>
      </c>
      <c r="BC670" s="197" t="n">
        <v>0.4920055568218231</v>
      </c>
      <c r="BD670" s="197" t="n">
        <v>0.5057058334350586</v>
      </c>
      <c r="BE670" s="197" t="n">
        <v>0.5530841946601868</v>
      </c>
      <c r="BF670" s="197" t="n">
        <v>1244.21533203125</v>
      </c>
      <c r="BG670" s="197" t="n">
        <v>1124.8115234375</v>
      </c>
      <c r="BH670" s="197" t="n">
        <v>371.432861328125</v>
      </c>
      <c r="BI670" s="197" t="n">
        <v>0.0</v>
      </c>
      <c r="BJ670" s="197" t="n">
        <v>11186.1884765625</v>
      </c>
      <c r="BK670" s="197" t="n">
        <v>11343.6259765625</v>
      </c>
      <c r="BL670" s="197" t="n">
        <v>11547.6240234375</v>
      </c>
      <c r="BM670" s="197" t="n">
        <v>5992.3388671875</v>
      </c>
      <c r="BN670" s="197" t="n">
        <v>5685.71826171875</v>
      </c>
      <c r="BO670" s="197" t="n">
        <v>5358.0166015625</v>
      </c>
      <c r="BP670" s="197" t="n">
        <v>0.0</v>
      </c>
      <c r="BQ670" s="197" t="n">
        <v>999999.0</v>
      </c>
      <c r="BR670" s="197" t="n">
        <v>0.0</v>
      </c>
      <c r="BS670" s="197" t="n">
        <v>999999.0</v>
      </c>
      <c r="BT670" s="197" t="n">
        <v>0.0</v>
      </c>
      <c r="BU670" s="197" t="n">
        <v>1058.0711669921875</v>
      </c>
      <c r="BV670" s="197" t="n">
        <v>705.0960693359375</v>
      </c>
      <c r="BW670" s="197" t="n">
        <v>2200.0</v>
      </c>
      <c r="BX670" s="197" t="n">
        <v>1977.6275634765625</v>
      </c>
      <c r="BY670" s="197" t="n">
        <v>1067.560791015625</v>
      </c>
      <c r="BZ670" s="197" t="n">
        <v>2780.0</v>
      </c>
      <c r="CA670" s="197" t="n">
        <v>454.64422607421875</v>
      </c>
      <c r="CB670" s="197" t="n">
        <v>388.50775146484375</v>
      </c>
      <c r="CC670" s="197" t="n">
        <v>778.9473876953125</v>
      </c>
      <c r="CD670" s="197" t="n">
        <v>7076.84130859375</v>
      </c>
      <c r="CE670" s="197" t="n">
        <v>4948.55517578125</v>
      </c>
      <c r="CF670" s="197" t="n">
        <v>99000.0</v>
      </c>
      <c r="CG670" s="197" t="n">
        <v>19937.046875</v>
      </c>
      <c r="CH670" s="197" t="n">
        <v>6680.0</v>
      </c>
      <c r="CI670" s="197" t="n">
        <v>4465.43994140625</v>
      </c>
      <c r="CJ670" s="197" t="n">
        <v>11145.4404296875</v>
      </c>
      <c r="CK670" s="197" t="n">
        <v>20000.0</v>
      </c>
      <c r="CL670" s="197" t="n">
        <v>20000.0</v>
      </c>
      <c r="CM670" s="197" t="n">
        <v>20000.0</v>
      </c>
      <c r="CN670" s="197" t="n">
        <v>20000.0</v>
      </c>
      <c r="CO670" s="197" t="n">
        <v>20000.0</v>
      </c>
      <c r="CP670" s="197" t="n">
        <v>20000.0</v>
      </c>
      <c r="CQ670" s="197" t="n">
        <v>20000.0</v>
      </c>
      <c r="CR670" s="197" t="n">
        <v>4000.0</v>
      </c>
      <c r="CS670" s="197" t="n">
        <v>31.0</v>
      </c>
      <c r="CT670" s="197" t="n">
        <v>31.0</v>
      </c>
      <c r="CU670" s="197" t="n">
        <v>1185.0302734375</v>
      </c>
    </row>
    <row r="671" spans="2:99">
      <c r="B671" s="122" t="s">
        <v>1072</v>
      </c>
      <c r="C671" s="197" t="n">
        <v>3700.0</v>
      </c>
      <c r="D671" s="197" t="n">
        <v>3538.0</v>
      </c>
      <c r="E671" s="197" t="n">
        <v>800.0</v>
      </c>
      <c r="F671" s="122" t="s">
        <v>1072</v>
      </c>
      <c r="G671" s="197" t="n">
        <v>2445.099853515625</v>
      </c>
      <c r="H671" s="197" t="n">
        <v>1613.4522705078125</v>
      </c>
      <c r="I671" s="197" t="n">
        <v>312.391357421875</v>
      </c>
      <c r="J671" s="197" t="n">
        <v>106.95821380615234</v>
      </c>
      <c r="K671" s="197" t="n">
        <v>343.2942199707031</v>
      </c>
      <c r="L671" s="197" t="n">
        <v>4449.6669921875</v>
      </c>
      <c r="M671" s="197" t="n">
        <v>4449.6669921875</v>
      </c>
      <c r="N671" s="197" t="n">
        <v>6680.0</v>
      </c>
      <c r="O671" s="197" t="n">
        <v>6095.99267578125</v>
      </c>
      <c r="P671" s="197" t="n">
        <v>6095.99267578125</v>
      </c>
      <c r="Q671" s="197" t="n">
        <v>15608.1953125</v>
      </c>
      <c r="R671" s="197" t="n">
        <v>1444.7474365234375</v>
      </c>
      <c r="S671" s="197" t="n">
        <v>0.0</v>
      </c>
      <c r="T671" s="197" t="n">
        <v>0.0</v>
      </c>
      <c r="U671" s="197" t="n">
        <v>-144.84779357910156</v>
      </c>
      <c r="V671" s="197" t="n">
        <v>906.7166137695312</v>
      </c>
      <c r="W671" s="197" t="n">
        <v>0.0</v>
      </c>
      <c r="X671" s="197" t="n">
        <v>401.74957275390625</v>
      </c>
      <c r="Y671" s="197" t="n">
        <v>268.02197265625</v>
      </c>
      <c r="Z671" s="197" t="n">
        <v>3000.0</v>
      </c>
      <c r="AA671" s="197" t="n">
        <v>0.0</v>
      </c>
      <c r="AB671" s="197" t="n">
        <v>0.0</v>
      </c>
      <c r="AC671" s="197" t="n">
        <v>0.0</v>
      </c>
      <c r="AD671" s="197" t="n">
        <v>0.6499999761581421</v>
      </c>
      <c r="AE671" s="197" t="n">
        <v>11129.6669921875</v>
      </c>
      <c r="AF671" s="197" t="n">
        <v>3369.94677734375</v>
      </c>
      <c r="AG671" s="197" t="n">
        <v>7813.052734375</v>
      </c>
      <c r="AH671" s="197" t="n">
        <v>508.003662109375</v>
      </c>
      <c r="AI671" s="197" t="n">
        <v>0.0</v>
      </c>
      <c r="AJ671" s="197" t="n">
        <v>5591.53173828125</v>
      </c>
      <c r="AK671" s="197" t="n">
        <v>5538.96630859375</v>
      </c>
      <c r="AL671" s="197" t="n">
        <v>6680.0</v>
      </c>
      <c r="AM671" s="197" t="n">
        <v>4449.6669921875</v>
      </c>
      <c r="AN671" s="197" t="n">
        <v>0.0</v>
      </c>
      <c r="AO671" s="197" t="n">
        <v>0.0</v>
      </c>
      <c r="AP671" s="197" t="n">
        <v>0.0</v>
      </c>
      <c r="AQ671" s="197" t="n">
        <v>94.33358001708984</v>
      </c>
      <c r="AR671" s="197" t="n">
        <v>855.0254516601562</v>
      </c>
      <c r="AS671" s="197" t="n">
        <v>0.808393120765686</v>
      </c>
      <c r="AT671" s="197" t="n">
        <v>-957.433349609375</v>
      </c>
      <c r="AU671" s="197" t="n">
        <v>1184.3660888671875</v>
      </c>
      <c r="AV671" s="197" t="n">
        <v>11713.1455078125</v>
      </c>
      <c r="AW671" s="197" t="n">
        <v>3236.945068359375</v>
      </c>
      <c r="AX671" s="197" t="n">
        <v>1.321364164352417</v>
      </c>
      <c r="AY671" s="197" t="n">
        <v>-4995.31103515625</v>
      </c>
      <c r="AZ671" s="197" t="n">
        <v>0.0</v>
      </c>
      <c r="BA671" s="197" t="n">
        <v>15715.4658203125</v>
      </c>
      <c r="BB671" s="197" t="n">
        <v>488.2172546386719</v>
      </c>
      <c r="BC671" s="197" t="n">
        <v>0.0</v>
      </c>
      <c r="BD671" s="197" t="n">
        <v>0.628516435623169</v>
      </c>
      <c r="BE671" s="197" t="n">
        <v>0.816953718662262</v>
      </c>
      <c r="BF671" s="197" t="n">
        <v>999998.0</v>
      </c>
      <c r="BG671" s="197" t="n">
        <v>2367.237548828125</v>
      </c>
      <c r="BH671" s="197" t="n">
        <v>406.5148620605469</v>
      </c>
      <c r="BI671" s="197" t="n">
        <v>0.0</v>
      </c>
      <c r="BJ671" s="197" t="n">
        <v>999999.0</v>
      </c>
      <c r="BK671" s="197" t="n">
        <v>12218.4677734375</v>
      </c>
      <c r="BL671" s="197" t="n">
        <v>13211.2705078125</v>
      </c>
      <c r="BM671" s="197" t="n">
        <v>0.0</v>
      </c>
      <c r="BN671" s="197" t="n">
        <v>2226.385009765625</v>
      </c>
      <c r="BO671" s="197" t="n">
        <v>1410.7137451171875</v>
      </c>
      <c r="BP671" s="197" t="n">
        <v>0.0</v>
      </c>
      <c r="BQ671" s="197" t="n">
        <v>999999.0</v>
      </c>
      <c r="BR671" s="197" t="n">
        <v>0.0</v>
      </c>
      <c r="BS671" s="197" t="n">
        <v>999999.0</v>
      </c>
      <c r="BT671" s="197" t="n">
        <v>0.0</v>
      </c>
      <c r="BU671" s="197" t="n">
        <v>2166.729736328125</v>
      </c>
      <c r="BV671" s="197" t="n">
        <v>1106.3099365234375</v>
      </c>
      <c r="BW671" s="197" t="n">
        <v>2200.0</v>
      </c>
      <c r="BX671" s="197" t="n">
        <v>1198.1712646484375</v>
      </c>
      <c r="BY671" s="197" t="n">
        <v>2062.3935546875</v>
      </c>
      <c r="BZ671" s="197" t="n">
        <v>2780.0</v>
      </c>
      <c r="CA671" s="197" t="n">
        <v>742.4615478515625</v>
      </c>
      <c r="CB671" s="197" t="n">
        <v>458.62353515625</v>
      </c>
      <c r="CC671" s="197" t="n">
        <v>964.9122924804688</v>
      </c>
      <c r="CD671" s="197" t="n">
        <v>6272.1826171875</v>
      </c>
      <c r="CE671" s="197" t="n">
        <v>7253.01123046875</v>
      </c>
      <c r="CF671" s="197" t="n">
        <v>99000.0</v>
      </c>
      <c r="CG671" s="197" t="n">
        <v>14709.72265625</v>
      </c>
      <c r="CH671" s="197" t="n">
        <v>6680.0</v>
      </c>
      <c r="CI671" s="197" t="n">
        <v>4306.826171875</v>
      </c>
      <c r="CJ671" s="197" t="n">
        <v>10986.826171875</v>
      </c>
      <c r="CK671" s="197" t="n">
        <v>20000.0</v>
      </c>
      <c r="CL671" s="197" t="n">
        <v>20000.0</v>
      </c>
      <c r="CM671" s="197" t="n">
        <v>20000.0</v>
      </c>
      <c r="CN671" s="197" t="n">
        <v>20000.0</v>
      </c>
      <c r="CO671" s="197" t="n">
        <v>20000.0</v>
      </c>
      <c r="CP671" s="197" t="n">
        <v>20000.0</v>
      </c>
      <c r="CQ671" s="197" t="n">
        <v>20000.0</v>
      </c>
      <c r="CR671" s="197" t="n">
        <v>4000.0</v>
      </c>
      <c r="CS671" s="197" t="n">
        <v>31.0</v>
      </c>
      <c r="CT671" s="197" t="n">
        <v>31.0</v>
      </c>
      <c r="CU671" s="197" t="n">
        <v>1444.7474365234375</v>
      </c>
    </row>
    <row r="672" spans="2:99">
      <c r="B672" s="122" t="s">
        <v>1073</v>
      </c>
      <c r="C672" s="197" t="n">
        <v>3400.0</v>
      </c>
      <c r="D672" s="197" t="n">
        <v>3338.0</v>
      </c>
      <c r="E672" s="197" t="n">
        <v>650.0</v>
      </c>
      <c r="F672" s="122" t="s">
        <v>1073</v>
      </c>
      <c r="G672" s="197" t="n">
        <v>2512.994140625</v>
      </c>
      <c r="H672" s="197" t="n">
        <v>1494.2589111328125</v>
      </c>
      <c r="I672" s="197" t="n">
        <v>293.734130859375</v>
      </c>
      <c r="J672" s="197" t="n">
        <v>94.33358001708984</v>
      </c>
      <c r="K672" s="197" t="n">
        <v>408.998046875</v>
      </c>
      <c r="L672" s="197" t="n">
        <v>3083.24462890625</v>
      </c>
      <c r="M672" s="197" t="n">
        <v>3083.24462890625</v>
      </c>
      <c r="N672" s="197" t="n">
        <v>4010.89111328125</v>
      </c>
      <c r="O672" s="197" t="n">
        <v>3990.33837890625</v>
      </c>
      <c r="P672" s="197" t="n">
        <v>3990.33837890625</v>
      </c>
      <c r="Q672" s="197" t="n">
        <v>10669.953125</v>
      </c>
      <c r="R672" s="197" t="n">
        <v>1600.6043701171875</v>
      </c>
      <c r="S672" s="197" t="n">
        <v>0.0</v>
      </c>
      <c r="T672" s="197" t="n">
        <v>0.0</v>
      </c>
      <c r="U672" s="197" t="n">
        <v>-159.15992736816406</v>
      </c>
      <c r="V672" s="197" t="n">
        <v>730.9089965820312</v>
      </c>
      <c r="W672" s="197" t="n">
        <v>0.0</v>
      </c>
      <c r="X672" s="197" t="n">
        <v>0.0</v>
      </c>
      <c r="Y672" s="197" t="n">
        <v>0.0</v>
      </c>
      <c r="Z672" s="197" t="n">
        <v>3000.0</v>
      </c>
      <c r="AA672" s="197" t="n">
        <v>1.0</v>
      </c>
      <c r="AB672" s="197" t="n">
        <v>0.0</v>
      </c>
      <c r="AC672" s="197" t="n">
        <v>0.0</v>
      </c>
      <c r="AD672" s="197" t="n">
        <v>0.6499999761581421</v>
      </c>
      <c r="AE672" s="197" t="n">
        <v>8035.03076171875</v>
      </c>
      <c r="AF672" s="197" t="n">
        <v>260.15557861328125</v>
      </c>
      <c r="AG672" s="197" t="n">
        <v>794.01806640625</v>
      </c>
      <c r="AH672" s="197" t="n">
        <v>426.7415466308594</v>
      </c>
      <c r="AI672" s="197" t="n">
        <v>0.0</v>
      </c>
      <c r="AJ672" s="197" t="n">
        <v>2034.6824951171875</v>
      </c>
      <c r="AK672" s="197" t="n">
        <v>2067.037109375</v>
      </c>
      <c r="AL672" s="197" t="n">
        <v>6680.0</v>
      </c>
      <c r="AM672" s="197" t="n">
        <v>4330.982421875</v>
      </c>
      <c r="AN672" s="197" t="n">
        <v>0.0</v>
      </c>
      <c r="AO672" s="197" t="n">
        <v>0.0</v>
      </c>
      <c r="AP672" s="197" t="n">
        <v>0.0</v>
      </c>
      <c r="AQ672" s="197" t="n">
        <v>94.33358001708984</v>
      </c>
      <c r="AR672" s="197" t="n">
        <v>408.998046875</v>
      </c>
      <c r="AS672" s="197" t="n">
        <v>0.0</v>
      </c>
      <c r="AT672" s="197" t="n">
        <v>999999.0</v>
      </c>
      <c r="AU672" s="197" t="n">
        <v>0.0</v>
      </c>
      <c r="AV672" s="197" t="n">
        <v>999999.0</v>
      </c>
      <c r="AW672" s="197" t="n">
        <v>0.0</v>
      </c>
      <c r="AX672" s="197" t="n">
        <v>0.0</v>
      </c>
      <c r="AY672" s="197" t="n">
        <v>999999.0</v>
      </c>
      <c r="AZ672" s="197" t="n">
        <v>0.0</v>
      </c>
      <c r="BA672" s="197" t="n">
        <v>999999.0</v>
      </c>
      <c r="BB672" s="197" t="n">
        <v>0.0</v>
      </c>
      <c r="BC672" s="197" t="n">
        <v>0.0</v>
      </c>
      <c r="BD672" s="197" t="n">
        <v>0.6418626308441162</v>
      </c>
      <c r="BE672" s="197" t="n">
        <v>0.8696855902671814</v>
      </c>
      <c r="BF672" s="197" t="n">
        <v>999998.0</v>
      </c>
      <c r="BG672" s="197" t="n">
        <v>721.998046875</v>
      </c>
      <c r="BH672" s="197" t="n">
        <v>-2154.954345703125</v>
      </c>
      <c r="BI672" s="197" t="n">
        <v>0.0</v>
      </c>
      <c r="BJ672" s="197" t="n">
        <v>999999.0</v>
      </c>
      <c r="BK672" s="197" t="n">
        <v>7623.0615234375</v>
      </c>
      <c r="BL672" s="197" t="n">
        <v>7195.5751953125</v>
      </c>
      <c r="BM672" s="197" t="n">
        <v>0.0</v>
      </c>
      <c r="BN672" s="197" t="n">
        <v>2972.830078125</v>
      </c>
      <c r="BO672" s="197" t="n">
        <v>3680.239013671875</v>
      </c>
      <c r="BP672" s="197" t="n">
        <v>0.0</v>
      </c>
      <c r="BQ672" s="197" t="n">
        <v>999999.0</v>
      </c>
      <c r="BR672" s="197" t="n">
        <v>0.0</v>
      </c>
      <c r="BS672" s="197" t="n">
        <v>999999.0</v>
      </c>
      <c r="BT672" s="197" t="n">
        <v>0.0</v>
      </c>
      <c r="BU672" s="197" t="n">
        <v>2063.265380859375</v>
      </c>
      <c r="BV672" s="197" t="n">
        <v>2046.8121337890625</v>
      </c>
      <c r="BW672" s="197" t="n">
        <v>99000.0</v>
      </c>
      <c r="BX672" s="197" t="n">
        <v>1396.1533203125</v>
      </c>
      <c r="BY672" s="197" t="n">
        <v>1124.2606201171875</v>
      </c>
      <c r="BZ672" s="197" t="n">
        <v>99000.0</v>
      </c>
      <c r="CA672" s="197" t="n">
        <v>808.8518676757812</v>
      </c>
      <c r="CB672" s="197" t="n">
        <v>724.9363403320312</v>
      </c>
      <c r="CC672" s="197" t="n">
        <v>964.9122924804688</v>
      </c>
      <c r="CD672" s="197" t="n">
        <v>6501.02490234375</v>
      </c>
      <c r="CE672" s="197" t="n">
        <v>6025.40869140625</v>
      </c>
      <c r="CF672" s="197" t="n">
        <v>99000.0</v>
      </c>
      <c r="CG672" s="197" t="n">
        <v>10528.87890625</v>
      </c>
      <c r="CH672" s="197" t="n">
        <v>3905.744140625</v>
      </c>
      <c r="CI672" s="197" t="n">
        <v>3167.14111328125</v>
      </c>
      <c r="CJ672" s="197" t="n">
        <v>7072.88525390625</v>
      </c>
      <c r="CK672" s="197" t="n">
        <v>20000.0</v>
      </c>
      <c r="CL672" s="197" t="n">
        <v>20000.0</v>
      </c>
      <c r="CM672" s="197" t="n">
        <v>20000.0</v>
      </c>
      <c r="CN672" s="197" t="n">
        <v>20000.0</v>
      </c>
      <c r="CO672" s="197" t="n">
        <v>20000.0</v>
      </c>
      <c r="CP672" s="197" t="n">
        <v>20000.0</v>
      </c>
      <c r="CQ672" s="197" t="n">
        <v>20000.0</v>
      </c>
      <c r="CR672" s="197" t="n">
        <v>4000.0</v>
      </c>
      <c r="CS672" s="197" t="n">
        <v>30.0</v>
      </c>
      <c r="CT672" s="197" t="n">
        <v>30.0</v>
      </c>
      <c r="CU672" s="197" t="n">
        <v>1600.6043701171875</v>
      </c>
    </row>
    <row r="673" spans="2:99">
      <c r="B673" s="122" t="s">
        <v>1074</v>
      </c>
      <c r="C673" s="197" t="n">
        <v>3250.0</v>
      </c>
      <c r="D673" s="197" t="n">
        <v>3163.0</v>
      </c>
      <c r="E673" s="197" t="n">
        <v>720.0</v>
      </c>
      <c r="F673" s="122" t="s">
        <v>1074</v>
      </c>
      <c r="G673" s="197" t="n">
        <v>2500.0</v>
      </c>
      <c r="H673" s="197" t="n">
        <v>1424.2364501953125</v>
      </c>
      <c r="I673" s="197" t="n">
        <v>292.2262268066406</v>
      </c>
      <c r="J673" s="197" t="n">
        <v>117.297607421875</v>
      </c>
      <c r="K673" s="197" t="n">
        <v>445.67108154296875</v>
      </c>
      <c r="L673" s="197" t="n">
        <v>3029.910400390625</v>
      </c>
      <c r="M673" s="197" t="n">
        <v>3029.910400390625</v>
      </c>
      <c r="N673" s="197" t="n">
        <v>2362.6103515625</v>
      </c>
      <c r="O673" s="197" t="n">
        <v>2362.6103515625</v>
      </c>
      <c r="P673" s="197" t="n">
        <v>2362.6103515625</v>
      </c>
      <c r="Q673" s="197" t="n">
        <v>7737.23876953125</v>
      </c>
      <c r="R673" s="197" t="n">
        <v>1962.4256591796875</v>
      </c>
      <c r="S673" s="197" t="n">
        <v>0.0</v>
      </c>
      <c r="T673" s="197" t="n">
        <v>0.0</v>
      </c>
      <c r="U673" s="197" t="n">
        <v>17.568492889404297</v>
      </c>
      <c r="V673" s="197" t="n">
        <v>1.5518454313278198</v>
      </c>
      <c r="W673" s="197" t="n">
        <v>0.0</v>
      </c>
      <c r="X673" s="197" t="n">
        <v>0.0</v>
      </c>
      <c r="Y673" s="197" t="n">
        <v>0.0</v>
      </c>
      <c r="Z673" s="197" t="n">
        <v>3000.0</v>
      </c>
      <c r="AA673" s="197" t="n">
        <v>1.0</v>
      </c>
      <c r="AB673" s="197" t="n">
        <v>0.0</v>
      </c>
      <c r="AC673" s="197" t="n">
        <v>0.0</v>
      </c>
      <c r="AD673" s="197" t="n">
        <v>0.6499999761581421</v>
      </c>
      <c r="AE673" s="197" t="n">
        <v>6419.33544921875</v>
      </c>
      <c r="AF673" s="197" t="n">
        <v>470.1584167480469</v>
      </c>
      <c r="AG673" s="197" t="n">
        <v>1325.0943603515625</v>
      </c>
      <c r="AH673" s="197" t="n">
        <v>391.4336242675781</v>
      </c>
      <c r="AI673" s="197" t="n">
        <v>0.0</v>
      </c>
      <c r="AJ673" s="197" t="n">
        <v>25.812162399291992</v>
      </c>
      <c r="AK673" s="197" t="n">
        <v>0.0</v>
      </c>
      <c r="AL673" s="197" t="n">
        <v>6680.0</v>
      </c>
      <c r="AM673" s="197" t="n">
        <v>4262.38623046875</v>
      </c>
      <c r="AN673" s="197" t="n">
        <v>0.0</v>
      </c>
      <c r="AO673" s="197" t="n">
        <v>0.0</v>
      </c>
      <c r="AP673" s="197" t="n">
        <v>0.0</v>
      </c>
      <c r="AQ673" s="197" t="n">
        <v>96.15518951416016</v>
      </c>
      <c r="AR673" s="197" t="n">
        <v>427.3065185546875</v>
      </c>
      <c r="AS673" s="197" t="n">
        <v>0.0</v>
      </c>
      <c r="AT673" s="197" t="n">
        <v>999999.0</v>
      </c>
      <c r="AU673" s="197" t="n">
        <v>0.0</v>
      </c>
      <c r="AV673" s="197" t="n">
        <v>999999.0</v>
      </c>
      <c r="AW673" s="197" t="n">
        <v>0.0</v>
      </c>
      <c r="AX673" s="197" t="n">
        <v>0.0</v>
      </c>
      <c r="AY673" s="197" t="n">
        <v>999999.0</v>
      </c>
      <c r="AZ673" s="197" t="n">
        <v>0.0</v>
      </c>
      <c r="BA673" s="197" t="n">
        <v>999999.0</v>
      </c>
      <c r="BB673" s="197" t="n">
        <v>0.0</v>
      </c>
      <c r="BC673" s="197" t="n">
        <v>0.0</v>
      </c>
      <c r="BD673" s="197" t="n">
        <v>0.563140332698822</v>
      </c>
      <c r="BE673" s="197" t="n">
        <v>0.7033010721206665</v>
      </c>
      <c r="BF673" s="197" t="n">
        <v>999998.0</v>
      </c>
      <c r="BG673" s="197" t="n">
        <v>2896.784423828125</v>
      </c>
      <c r="BH673" s="197" t="n">
        <v>1389.43212890625</v>
      </c>
      <c r="BI673" s="197" t="n">
        <v>0.0</v>
      </c>
      <c r="BJ673" s="197" t="n">
        <v>999999.0</v>
      </c>
      <c r="BK673" s="197" t="n">
        <v>7327.23486328125</v>
      </c>
      <c r="BL673" s="197" t="n">
        <v>6922.58349609375</v>
      </c>
      <c r="BM673" s="197" t="n">
        <v>0.0</v>
      </c>
      <c r="BN673" s="197" t="n">
        <v>-343.40557861328125</v>
      </c>
      <c r="BO673" s="197" t="n">
        <v>916.6309204101562</v>
      </c>
      <c r="BP673" s="197" t="n">
        <v>1.174153447151184</v>
      </c>
      <c r="BQ673" s="197" t="n">
        <v>4284.42333984375</v>
      </c>
      <c r="BR673" s="197" t="n">
        <v>0.0</v>
      </c>
      <c r="BS673" s="197" t="n">
        <v>999999.0</v>
      </c>
      <c r="BT673" s="197" t="n">
        <v>0.0</v>
      </c>
      <c r="BU673" s="197" t="n">
        <v>2353.01611328125</v>
      </c>
      <c r="BV673" s="197" t="n">
        <v>1998.9906005859375</v>
      </c>
      <c r="BW673" s="197" t="n">
        <v>99000.0</v>
      </c>
      <c r="BX673" s="197" t="n">
        <v>2242.75830078125</v>
      </c>
      <c r="BY673" s="197" t="n">
        <v>1360.0401611328125</v>
      </c>
      <c r="BZ673" s="197" t="n">
        <v>99000.0</v>
      </c>
      <c r="CA673" s="197" t="n">
        <v>925.9661865234375</v>
      </c>
      <c r="CB673" s="197" t="n">
        <v>778.641845703125</v>
      </c>
      <c r="CC673" s="197" t="n">
        <v>964.9122924804688</v>
      </c>
      <c r="CD673" s="197" t="n">
        <v>8340.0234375</v>
      </c>
      <c r="CE673" s="197" t="n">
        <v>6382.6318359375</v>
      </c>
      <c r="CF673" s="197" t="n">
        <v>19000.0</v>
      </c>
      <c r="CG673" s="197" t="n">
        <v>5057.4384765625</v>
      </c>
      <c r="CH673" s="197" t="n">
        <v>2316.322509765625</v>
      </c>
      <c r="CI673" s="197" t="n">
        <v>2721.553955078125</v>
      </c>
      <c r="CJ673" s="197" t="n">
        <v>5037.87646484375</v>
      </c>
      <c r="CK673" s="197" t="n">
        <v>20000.0</v>
      </c>
      <c r="CL673" s="197" t="n">
        <v>20000.0</v>
      </c>
      <c r="CM673" s="197" t="n">
        <v>20000.0</v>
      </c>
      <c r="CN673" s="197" t="n">
        <v>20000.0</v>
      </c>
      <c r="CO673" s="197" t="n">
        <v>20000.0</v>
      </c>
      <c r="CP673" s="197" t="n">
        <v>20000.0</v>
      </c>
      <c r="CQ673" s="197" t="n">
        <v>20000.0</v>
      </c>
      <c r="CR673" s="197" t="n">
        <v>4000.0</v>
      </c>
      <c r="CS673" s="197" t="n">
        <v>31.0</v>
      </c>
      <c r="CT673" s="197" t="n">
        <v>31.0</v>
      </c>
      <c r="CU673" s="197" t="n">
        <v>1962.4256591796875</v>
      </c>
    </row>
    <row r="674" spans="2:99">
      <c r="B674" s="122" t="s">
        <v>1075</v>
      </c>
      <c r="C674" s="197" t="n">
        <v>3252.0</v>
      </c>
      <c r="D674" s="197" t="n">
        <v>3163.0</v>
      </c>
      <c r="E674" s="197" t="n">
        <v>575.0</v>
      </c>
      <c r="F674" s="122" t="s">
        <v>1075</v>
      </c>
      <c r="G674" s="197" t="n">
        <v>2404.154052734375</v>
      </c>
      <c r="H674" s="197" t="n">
        <v>1321.0782470703125</v>
      </c>
      <c r="I674" s="197" t="n">
        <v>275.2105712890625</v>
      </c>
      <c r="J674" s="197" t="n">
        <v>192.3103790283203</v>
      </c>
      <c r="K674" s="197" t="n">
        <v>476.9360046386719</v>
      </c>
      <c r="L674" s="197" t="n">
        <v>2778.579833984375</v>
      </c>
      <c r="M674" s="197" t="n">
        <v>2778.579833984375</v>
      </c>
      <c r="N674" s="197" t="n">
        <v>1999.2757568359375</v>
      </c>
      <c r="O674" s="197" t="n">
        <v>1999.2757568359375</v>
      </c>
      <c r="P674" s="197" t="n">
        <v>1999.2757568359375</v>
      </c>
      <c r="Q674" s="197" t="n">
        <v>7506.27734375</v>
      </c>
      <c r="R674" s="197" t="n">
        <v>1636.70458984375</v>
      </c>
      <c r="S674" s="197" t="n">
        <v>0.0</v>
      </c>
      <c r="T674" s="197" t="n">
        <v>0.0</v>
      </c>
      <c r="U674" s="197" t="n">
        <v>-21.38861656188965</v>
      </c>
      <c r="V674" s="197" t="n">
        <v>0.0</v>
      </c>
      <c r="W674" s="197" t="n">
        <v>0.0</v>
      </c>
      <c r="X674" s="197" t="n">
        <v>0.0</v>
      </c>
      <c r="Y674" s="197" t="n">
        <v>0.0</v>
      </c>
      <c r="Z674" s="197" t="n">
        <v>3500.0</v>
      </c>
      <c r="AA674" s="197" t="n">
        <v>1.0</v>
      </c>
      <c r="AB674" s="197" t="n">
        <v>0.0</v>
      </c>
      <c r="AC674" s="197" t="n">
        <v>0.0</v>
      </c>
      <c r="AD674" s="197" t="n">
        <v>0.6499999761581421</v>
      </c>
      <c r="AE674" s="197" t="n">
        <v>6029.57666015625</v>
      </c>
      <c r="AF674" s="197" t="n">
        <v>639.6842651367188</v>
      </c>
      <c r="AG674" s="197" t="n">
        <v>2025.4031982421875</v>
      </c>
      <c r="AH674" s="197" t="n">
        <v>448.59625244140625</v>
      </c>
      <c r="AI674" s="197" t="n">
        <v>0.0</v>
      </c>
      <c r="AJ674" s="197" t="n">
        <v>11.841484069824219</v>
      </c>
      <c r="AK674" s="197" t="n">
        <v>0.0</v>
      </c>
      <c r="AL674" s="197" t="n">
        <v>6680.0</v>
      </c>
      <c r="AM674" s="197" t="n">
        <v>4224.4638671875</v>
      </c>
      <c r="AN674" s="197" t="n">
        <v>0.0</v>
      </c>
      <c r="AO674" s="197" t="n">
        <v>0.0</v>
      </c>
      <c r="AP674" s="197" t="n">
        <v>0.0</v>
      </c>
      <c r="AQ674" s="197" t="n">
        <v>192.3103790283203</v>
      </c>
      <c r="AR674" s="197" t="n">
        <v>445.614990234375</v>
      </c>
      <c r="AS674" s="197" t="n">
        <v>0.0</v>
      </c>
      <c r="AT674" s="197" t="n">
        <v>999999.0</v>
      </c>
      <c r="AU674" s="197" t="n">
        <v>0.0</v>
      </c>
      <c r="AV674" s="197" t="n">
        <v>999999.0</v>
      </c>
      <c r="AW674" s="197" t="n">
        <v>0.0</v>
      </c>
      <c r="AX674" s="197" t="n">
        <v>0.0</v>
      </c>
      <c r="AY674" s="197" t="n">
        <v>999999.0</v>
      </c>
      <c r="AZ674" s="197" t="n">
        <v>0.0</v>
      </c>
      <c r="BA674" s="197" t="n">
        <v>999999.0</v>
      </c>
      <c r="BB674" s="197" t="n">
        <v>0.0</v>
      </c>
      <c r="BC674" s="197" t="n">
        <v>0.0</v>
      </c>
      <c r="BD674" s="197" t="n">
        <v>0.5557474493980408</v>
      </c>
      <c r="BE674" s="197" t="n">
        <v>0.6484741568565369</v>
      </c>
      <c r="BF674" s="197" t="n">
        <v>999998.0</v>
      </c>
      <c r="BG674" s="197" t="n">
        <v>1911.370361328125</v>
      </c>
      <c r="BH674" s="197" t="n">
        <v>726.8265380859375</v>
      </c>
      <c r="BI674" s="197" t="n">
        <v>0.0</v>
      </c>
      <c r="BJ674" s="197" t="n">
        <v>999999.0</v>
      </c>
      <c r="BK674" s="197" t="n">
        <v>6108.662109375</v>
      </c>
      <c r="BL674" s="197" t="n">
        <v>5624.43798828125</v>
      </c>
      <c r="BM674" s="197" t="n">
        <v>0.0</v>
      </c>
      <c r="BN674" s="197" t="n">
        <v>1148.125</v>
      </c>
      <c r="BO674" s="197" t="n">
        <v>2237.250244140625</v>
      </c>
      <c r="BP674" s="197" t="n">
        <v>1.249647617340088</v>
      </c>
      <c r="BQ674" s="197" t="n">
        <v>-571.9321899414062</v>
      </c>
      <c r="BR674" s="197" t="n">
        <v>0.0</v>
      </c>
      <c r="BS674" s="197" t="n">
        <v>999999.0</v>
      </c>
      <c r="BT674" s="197" t="n">
        <v>0.0</v>
      </c>
      <c r="BU674" s="197" t="n">
        <v>2299.2353515625</v>
      </c>
      <c r="BV674" s="197" t="n">
        <v>2397.584716796875</v>
      </c>
      <c r="BW674" s="197" t="n">
        <v>99000.0</v>
      </c>
      <c r="BX674" s="197" t="n">
        <v>3289.107177734375</v>
      </c>
      <c r="BY674" s="197" t="n">
        <v>2298.200439453125</v>
      </c>
      <c r="BZ674" s="197" t="n">
        <v>99000.0</v>
      </c>
      <c r="CA674" s="197" t="n">
        <v>777.9341430664062</v>
      </c>
      <c r="CB674" s="197" t="n">
        <v>923.9722290039062</v>
      </c>
      <c r="CC674" s="197" t="n">
        <v>964.9122924804688</v>
      </c>
      <c r="CD674" s="197" t="n">
        <v>10247.9970703125</v>
      </c>
      <c r="CE674" s="197" t="n">
        <v>8438.1865234375</v>
      </c>
      <c r="CF674" s="197" t="n">
        <v>15500.0</v>
      </c>
      <c r="CG674" s="197" t="n">
        <v>5899.5458984375</v>
      </c>
      <c r="CH674" s="197" t="n">
        <v>1749.387939453125</v>
      </c>
      <c r="CI674" s="197" t="n">
        <v>2833.12646484375</v>
      </c>
      <c r="CJ674" s="197" t="n">
        <v>4582.5146484375</v>
      </c>
      <c r="CK674" s="197" t="n">
        <v>20000.0</v>
      </c>
      <c r="CL674" s="197" t="n">
        <v>20000.0</v>
      </c>
      <c r="CM674" s="197" t="n">
        <v>20000.0</v>
      </c>
      <c r="CN674" s="197" t="n">
        <v>20000.0</v>
      </c>
      <c r="CO674" s="197" t="n">
        <v>20000.0</v>
      </c>
      <c r="CP674" s="197" t="n">
        <v>20000.0</v>
      </c>
      <c r="CQ674" s="197" t="n">
        <v>20000.0</v>
      </c>
      <c r="CR674" s="197" t="n">
        <v>4000.0</v>
      </c>
      <c r="CS674" s="197" t="n">
        <v>20.0</v>
      </c>
      <c r="CT674" s="197" t="n">
        <v>20.0</v>
      </c>
      <c r="CU674" s="197" t="n">
        <v>1636.70458984375</v>
      </c>
    </row>
    <row r="675" spans="2:99">
      <c r="B675" s="122" t="s">
        <v>1076</v>
      </c>
      <c r="C675" s="197" t="n">
        <v>3372.0</v>
      </c>
      <c r="D675" s="197" t="n">
        <v>3163.0</v>
      </c>
      <c r="E675" s="197" t="n">
        <v>575.0</v>
      </c>
      <c r="F675" s="122" t="s">
        <v>1076</v>
      </c>
      <c r="G675" s="197" t="n">
        <v>2107.31884765625</v>
      </c>
      <c r="H675" s="197" t="n">
        <v>1190.902099609375</v>
      </c>
      <c r="I675" s="197" t="n">
        <v>252.81082153320312</v>
      </c>
      <c r="J675" s="197" t="n">
        <v>305.0701599121094</v>
      </c>
      <c r="K675" s="197" t="n">
        <v>463.9234619140625</v>
      </c>
      <c r="L675" s="197" t="n">
        <v>2837.512451171875</v>
      </c>
      <c r="M675" s="197" t="n">
        <v>2837.512451171875</v>
      </c>
      <c r="N675" s="197" t="n">
        <v>975.3839721679688</v>
      </c>
      <c r="O675" s="197" t="n">
        <v>975.3839721679688</v>
      </c>
      <c r="P675" s="197" t="n">
        <v>975.3839721679688</v>
      </c>
      <c r="Q675" s="197" t="n">
        <v>11339.34375</v>
      </c>
      <c r="R675" s="197" t="n">
        <v>1525.559326171875</v>
      </c>
      <c r="S675" s="197" t="n">
        <v>0.0</v>
      </c>
      <c r="T675" s="197" t="n">
        <v>0.0</v>
      </c>
      <c r="U675" s="197" t="n">
        <v>9.616744041442871</v>
      </c>
      <c r="V675" s="197" t="n">
        <v>4655.97509765625</v>
      </c>
      <c r="W675" s="197" t="n">
        <v>0.0</v>
      </c>
      <c r="X675" s="197" t="n">
        <v>0.0</v>
      </c>
      <c r="Y675" s="197" t="n">
        <v>0.0</v>
      </c>
      <c r="Z675" s="197" t="n">
        <v>3500.0</v>
      </c>
      <c r="AA675" s="197" t="n">
        <v>0.0</v>
      </c>
      <c r="AB675" s="197" t="n">
        <v>0.0</v>
      </c>
      <c r="AC675" s="197" t="n">
        <v>0.0</v>
      </c>
      <c r="AD675" s="197" t="n">
        <v>0.6499999761581421</v>
      </c>
      <c r="AE675" s="197" t="n">
        <v>8440.818359375</v>
      </c>
      <c r="AF675" s="197" t="n">
        <v>4400.7578125</v>
      </c>
      <c r="AG675" s="197" t="n">
        <v>5497.85546875</v>
      </c>
      <c r="AH675" s="197" t="n">
        <v>265.8581237792969</v>
      </c>
      <c r="AI675" s="197" t="n">
        <v>0.0</v>
      </c>
      <c r="AJ675" s="197" t="n">
        <v>523.9898071289062</v>
      </c>
      <c r="AK675" s="197" t="n">
        <v>494.62750244140625</v>
      </c>
      <c r="AL675" s="197" t="n">
        <v>6958.86572265625</v>
      </c>
      <c r="AM675" s="197" t="n">
        <v>4213.7763671875</v>
      </c>
      <c r="AN675" s="197" t="n">
        <v>0.0</v>
      </c>
      <c r="AO675" s="197" t="n">
        <v>0.0</v>
      </c>
      <c r="AP675" s="197" t="n">
        <v>0.0</v>
      </c>
      <c r="AQ675" s="197" t="n">
        <v>288.465576171875</v>
      </c>
      <c r="AR675" s="197" t="n">
        <v>463.9234619140625</v>
      </c>
      <c r="AS675" s="197" t="n">
        <v>0.0</v>
      </c>
      <c r="AT675" s="197" t="n">
        <v>999999.0</v>
      </c>
      <c r="AU675" s="197" t="n">
        <v>0.0</v>
      </c>
      <c r="AV675" s="197" t="n">
        <v>999999.0</v>
      </c>
      <c r="AW675" s="197" t="n">
        <v>0.0</v>
      </c>
      <c r="AX675" s="197" t="n">
        <v>0.0</v>
      </c>
      <c r="AY675" s="197" t="n">
        <v>999999.0</v>
      </c>
      <c r="AZ675" s="197" t="n">
        <v>0.0</v>
      </c>
      <c r="BA675" s="197" t="n">
        <v>999999.0</v>
      </c>
      <c r="BB675" s="197" t="n">
        <v>0.0</v>
      </c>
      <c r="BC675" s="197" t="n">
        <v>0.5175048112869263</v>
      </c>
      <c r="BD675" s="197" t="n">
        <v>0.5232821106910706</v>
      </c>
      <c r="BE675" s="197" t="n">
        <v>0.6395179629325867</v>
      </c>
      <c r="BF675" s="197" t="n">
        <v>-1030.895263671875</v>
      </c>
      <c r="BG675" s="197" t="n">
        <v>-1142.16357421875</v>
      </c>
      <c r="BH675" s="197" t="n">
        <v>-3444.0390625</v>
      </c>
      <c r="BI675" s="197" t="n">
        <v>1992.0496826171875</v>
      </c>
      <c r="BJ675" s="197" t="n">
        <v>4865.4775390625</v>
      </c>
      <c r="BK675" s="197" t="n">
        <v>4820.03466796875</v>
      </c>
      <c r="BL675" s="197" t="n">
        <v>3842.533447265625</v>
      </c>
      <c r="BM675" s="197" t="n">
        <v>6162.57861328125</v>
      </c>
      <c r="BN675" s="197" t="n">
        <v>6277.6611328125</v>
      </c>
      <c r="BO675" s="197" t="n">
        <v>8155.97509765625</v>
      </c>
      <c r="BP675" s="197" t="n">
        <v>1.1985615491867065</v>
      </c>
      <c r="BQ675" s="197" t="n">
        <v>-530.5054931640625</v>
      </c>
      <c r="BR675" s="197" t="n">
        <v>0.0</v>
      </c>
      <c r="BS675" s="197" t="n">
        <v>999999.0</v>
      </c>
      <c r="BT675" s="197" t="n">
        <v>0.0</v>
      </c>
      <c r="BU675" s="197" t="n">
        <v>2713.466064453125</v>
      </c>
      <c r="BV675" s="197" t="n">
        <v>2354.857177734375</v>
      </c>
      <c r="BW675" s="197" t="n">
        <v>99000.0</v>
      </c>
      <c r="BX675" s="197" t="n">
        <v>3839.203125</v>
      </c>
      <c r="BY675" s="197" t="n">
        <v>3373.282470703125</v>
      </c>
      <c r="BZ675" s="197" t="n">
        <v>99000.0</v>
      </c>
      <c r="CA675" s="197" t="n">
        <v>799.3421020507812</v>
      </c>
      <c r="CB675" s="197" t="n">
        <v>792.4465942382812</v>
      </c>
      <c r="CC675" s="197" t="n">
        <v>964.9122924804688</v>
      </c>
      <c r="CD675" s="197" t="n">
        <v>11511.1181640625</v>
      </c>
      <c r="CE675" s="197" t="n">
        <v>10392.2978515625</v>
      </c>
      <c r="CF675" s="197" t="n">
        <v>15500.0</v>
      </c>
      <c r="CG675" s="197" t="n">
        <v>11339.34375</v>
      </c>
      <c r="CH675" s="197" t="n">
        <v>1232.7000732421875</v>
      </c>
      <c r="CI675" s="197" t="n">
        <v>2609.83349609375</v>
      </c>
      <c r="CJ675" s="197" t="n">
        <v>3842.533447265625</v>
      </c>
      <c r="CK675" s="197" t="n">
        <v>20000.0</v>
      </c>
      <c r="CL675" s="197" t="n">
        <v>20000.0</v>
      </c>
      <c r="CM675" s="197" t="n">
        <v>20000.0</v>
      </c>
      <c r="CN675" s="197" t="n">
        <v>20000.0</v>
      </c>
      <c r="CO675" s="197" t="n">
        <v>20000.0</v>
      </c>
      <c r="CP675" s="197" t="n">
        <v>20000.0</v>
      </c>
      <c r="CQ675" s="197" t="n">
        <v>20000.0</v>
      </c>
      <c r="CR675" s="197" t="n">
        <v>4000.0</v>
      </c>
      <c r="CS675" s="197" t="n">
        <v>6.0</v>
      </c>
      <c r="CT675" s="197" t="n">
        <v>6.0</v>
      </c>
      <c r="CU675" s="197" t="n">
        <v>1525.559326171875</v>
      </c>
    </row>
    <row r="676" spans="2:99">
      <c r="B676" s="122" t="s">
        <v>1077</v>
      </c>
      <c r="C676" s="197" t="n">
        <v>3835.0</v>
      </c>
      <c r="D676" s="197" t="n">
        <v>3163.0</v>
      </c>
      <c r="E676" s="197" t="n">
        <v>575.0</v>
      </c>
      <c r="F676" s="122" t="s">
        <v>1077</v>
      </c>
      <c r="G676" s="197" t="n">
        <v>2096.9599609375</v>
      </c>
      <c r="H676" s="197" t="n">
        <v>1178.2298583984375</v>
      </c>
      <c r="I676" s="197" t="n">
        <v>243.27420043945312</v>
      </c>
      <c r="J676" s="197" t="n">
        <v>434.65234375</v>
      </c>
      <c r="K676" s="197" t="n">
        <v>615.0978393554688</v>
      </c>
      <c r="L676" s="197" t="n">
        <v>3106.07080078125</v>
      </c>
      <c r="M676" s="197" t="n">
        <v>3106.07080078125</v>
      </c>
      <c r="N676" s="197" t="n">
        <v>3106.07080078125</v>
      </c>
      <c r="O676" s="197" t="n">
        <v>3106.07080078125</v>
      </c>
      <c r="P676" s="197" t="n">
        <v>3106.07080078125</v>
      </c>
      <c r="Q676" s="197" t="n">
        <v>9796.0009765625</v>
      </c>
      <c r="R676" s="197" t="n">
        <v>1494.8369140625</v>
      </c>
      <c r="S676" s="197" t="n">
        <v>0.0</v>
      </c>
      <c r="T676" s="197" t="n">
        <v>0.0</v>
      </c>
      <c r="U676" s="197" t="n">
        <v>286.2088317871094</v>
      </c>
      <c r="V676" s="197" t="n">
        <v>910.6033935546875</v>
      </c>
      <c r="W676" s="197" t="n">
        <v>450.5787658691406</v>
      </c>
      <c r="X676" s="197" t="n">
        <v>460.02459716796875</v>
      </c>
      <c r="Y676" s="197" t="n">
        <v>0.0</v>
      </c>
      <c r="Z676" s="197" t="n">
        <v>4500.0</v>
      </c>
      <c r="AA676" s="197" t="n">
        <v>1.0</v>
      </c>
      <c r="AB676" s="197" t="n">
        <v>0.0</v>
      </c>
      <c r="AC676" s="197" t="n">
        <v>0.0</v>
      </c>
      <c r="AD676" s="197" t="n">
        <v>0.6499999761581421</v>
      </c>
      <c r="AE676" s="197" t="n">
        <v>7523.978515625</v>
      </c>
      <c r="AF676" s="197" t="n">
        <v>1233.269775390625</v>
      </c>
      <c r="AG676" s="197" t="n">
        <v>0.0</v>
      </c>
      <c r="AH676" s="197" t="n">
        <v>558.4967041015625</v>
      </c>
      <c r="AI676" s="197" t="n">
        <v>0.0</v>
      </c>
      <c r="AJ676" s="197" t="n">
        <v>0.0</v>
      </c>
      <c r="AK676" s="197" t="n">
        <v>87.4005126953125</v>
      </c>
      <c r="AL676" s="197" t="n">
        <v>7178.27880859375</v>
      </c>
      <c r="AM676" s="197" t="n">
        <v>4216.9541015625</v>
      </c>
      <c r="AN676" s="197" t="n">
        <v>0.0</v>
      </c>
      <c r="AO676" s="197" t="n">
        <v>0.0</v>
      </c>
      <c r="AP676" s="197" t="n">
        <v>0.0</v>
      </c>
      <c r="AQ676" s="197" t="n">
        <v>92.68358612060547</v>
      </c>
      <c r="AR676" s="197" t="n">
        <v>133.3333282470703</v>
      </c>
      <c r="AS676" s="197" t="n">
        <v>0.0</v>
      </c>
      <c r="AT676" s="197" t="n">
        <v>999999.0</v>
      </c>
      <c r="AU676" s="197" t="n">
        <v>0.0</v>
      </c>
      <c r="AV676" s="197" t="n">
        <v>999999.0</v>
      </c>
      <c r="AW676" s="197" t="n">
        <v>0.0</v>
      </c>
      <c r="AX676" s="197" t="n">
        <v>0.0</v>
      </c>
      <c r="AY676" s="197" t="n">
        <v>999999.0</v>
      </c>
      <c r="AZ676" s="197" t="n">
        <v>0.0</v>
      </c>
      <c r="BA676" s="197" t="n">
        <v>999999.0</v>
      </c>
      <c r="BB676" s="197" t="n">
        <v>0.0</v>
      </c>
      <c r="BC676" s="197" t="n">
        <v>0.4884379804134369</v>
      </c>
      <c r="BD676" s="197" t="n">
        <v>0.48955386877059937</v>
      </c>
      <c r="BE676" s="197" t="n">
        <v>0.5182424187660217</v>
      </c>
      <c r="BF676" s="197" t="n">
        <v>4576.4990234375</v>
      </c>
      <c r="BG676" s="197" t="n">
        <v>4569.205078125</v>
      </c>
      <c r="BH676" s="197" t="n">
        <v>4241.91259765625</v>
      </c>
      <c r="BI676" s="197" t="n">
        <v>0.0</v>
      </c>
      <c r="BJ676" s="197" t="n">
        <v>9457.0908203125</v>
      </c>
      <c r="BK676" s="197" t="n">
        <v>9460.947265625</v>
      </c>
      <c r="BL676" s="197" t="n">
        <v>9420.3173828125</v>
      </c>
      <c r="BM676" s="197" t="n">
        <v>-1041.638671875</v>
      </c>
      <c r="BN676" s="197" t="n">
        <v>-1034.23388671875</v>
      </c>
      <c r="BO676" s="197" t="n">
        <v>-588.4692993164062</v>
      </c>
      <c r="BP676" s="197" t="n">
        <v>1.214754343032837</v>
      </c>
      <c r="BQ676" s="197" t="n">
        <v>1321.7860107421875</v>
      </c>
      <c r="BR676" s="197" t="n">
        <v>0.0</v>
      </c>
      <c r="BS676" s="197" t="n">
        <v>999999.0</v>
      </c>
      <c r="BT676" s="197" t="n">
        <v>0.0</v>
      </c>
      <c r="BU676" s="197" t="n">
        <v>1582.09130859375</v>
      </c>
      <c r="BV676" s="197" t="n">
        <v>2804.71484375</v>
      </c>
      <c r="BW676" s="197" t="n">
        <v>99000.0</v>
      </c>
      <c r="BX676" s="197" t="n">
        <v>1585.694580078125</v>
      </c>
      <c r="BY676" s="197" t="n">
        <v>3934.28857421875</v>
      </c>
      <c r="BZ676" s="197" t="n">
        <v>99000.0</v>
      </c>
      <c r="CA676" s="197" t="n">
        <v>956.3826293945312</v>
      </c>
      <c r="CB676" s="197" t="n">
        <v>818.7703247070312</v>
      </c>
      <c r="CC676" s="197" t="n">
        <v>778.9473876953125</v>
      </c>
      <c r="CD676" s="197" t="n">
        <v>7276.142578125</v>
      </c>
      <c r="CE676" s="197" t="n">
        <v>11719.4580078125</v>
      </c>
      <c r="CF676" s="197" t="n">
        <v>12500.0</v>
      </c>
      <c r="CG676" s="197" t="n">
        <v>0.0</v>
      </c>
      <c r="CH676" s="197" t="n">
        <v>300.0</v>
      </c>
      <c r="CI676" s="197" t="n">
        <v>800.0</v>
      </c>
      <c r="CJ676" s="197" t="n">
        <v>1100.0</v>
      </c>
      <c r="CK676" s="197" t="n">
        <v>20000.0</v>
      </c>
      <c r="CL676" s="197" t="n">
        <v>20000.0</v>
      </c>
      <c r="CM676" s="197" t="n">
        <v>20000.0</v>
      </c>
      <c r="CN676" s="197" t="n">
        <v>20000.0</v>
      </c>
      <c r="CO676" s="197" t="n">
        <v>20000.0</v>
      </c>
      <c r="CP676" s="197" t="n">
        <v>20000.0</v>
      </c>
      <c r="CQ676" s="197" t="n">
        <v>20000.0</v>
      </c>
      <c r="CR676" s="197" t="n">
        <v>4000.0</v>
      </c>
      <c r="CS676" s="197" t="n">
        <v>0.0</v>
      </c>
      <c r="CT676" s="197" t="n">
        <v>0.0</v>
      </c>
      <c r="CU676" s="197" t="n">
        <v>1494.8369140625</v>
      </c>
    </row>
    <row r="677" spans="2:99">
      <c r="B677" s="122" t="s">
        <v>1078</v>
      </c>
      <c r="C677" s="197" t="n">
        <v>4253.0</v>
      </c>
      <c r="D677" s="197" t="n">
        <v>3163.0</v>
      </c>
      <c r="E677" s="197" t="n">
        <v>575.0</v>
      </c>
      <c r="F677" s="122" t="s">
        <v>1078</v>
      </c>
      <c r="G677" s="197" t="n">
        <v>2118.5234375</v>
      </c>
      <c r="H677" s="197" t="n">
        <v>1158.9410400390625</v>
      </c>
      <c r="I677" s="197" t="n">
        <v>219.80148315429688</v>
      </c>
      <c r="J677" s="197" t="n">
        <v>402.7535400390625</v>
      </c>
      <c r="K677" s="197" t="n">
        <v>628.7105712890625</v>
      </c>
      <c r="L677" s="197" t="n">
        <v>800.0</v>
      </c>
      <c r="M677" s="197" t="n">
        <v>800.0</v>
      </c>
      <c r="N677" s="197" t="n">
        <v>1002.1922607421875</v>
      </c>
      <c r="O677" s="197" t="n">
        <v>1002.1922607421875</v>
      </c>
      <c r="P677" s="197" t="n">
        <v>1002.1922607421875</v>
      </c>
      <c r="Q677" s="197" t="n">
        <v>8192.8408203125</v>
      </c>
      <c r="R677" s="197" t="n">
        <v>1795.7989501953125</v>
      </c>
      <c r="S677" s="197" t="n">
        <v>0.0</v>
      </c>
      <c r="T677" s="197" t="n">
        <v>0.0</v>
      </c>
      <c r="U677" s="197" t="n">
        <v>29.696455001831055</v>
      </c>
      <c r="V677" s="197" t="n">
        <v>0.0</v>
      </c>
      <c r="W677" s="197" t="n">
        <v>0.0</v>
      </c>
      <c r="X677" s="197" t="n">
        <v>0.0</v>
      </c>
      <c r="Y677" s="197" t="n">
        <v>0.0</v>
      </c>
      <c r="Z677" s="197" t="n">
        <v>7714.28564453125</v>
      </c>
      <c r="AA677" s="197" t="n">
        <v>1.0</v>
      </c>
      <c r="AB677" s="197" t="n">
        <v>0.0</v>
      </c>
      <c r="AC677" s="197" t="n">
        <v>0.0</v>
      </c>
      <c r="AD677" s="197" t="n">
        <v>0.44999998807907104</v>
      </c>
      <c r="AE677" s="197" t="n">
        <v>4610.31201171875</v>
      </c>
      <c r="AF677" s="197" t="n">
        <v>79.35283660888672</v>
      </c>
      <c r="AG677" s="197" t="n">
        <v>322.9573059082031</v>
      </c>
      <c r="AH677" s="197" t="n">
        <v>537.0350952148438</v>
      </c>
      <c r="AI677" s="197" t="n">
        <v>0.0</v>
      </c>
      <c r="AJ677" s="197" t="n">
        <v>0.0</v>
      </c>
      <c r="AK677" s="197" t="n">
        <v>10.81921100616455</v>
      </c>
      <c r="AL677" s="197" t="n">
        <v>7278.599609375</v>
      </c>
      <c r="AM677" s="197" t="n">
        <v>4228.36767578125</v>
      </c>
      <c r="AN677" s="197" t="n">
        <v>0.0</v>
      </c>
      <c r="AO677" s="197" t="n">
        <v>0.0</v>
      </c>
      <c r="AP677" s="197" t="n">
        <v>0.0</v>
      </c>
      <c r="AQ677" s="197" t="n">
        <v>90.0</v>
      </c>
      <c r="AR677" s="197" t="n">
        <v>166.6666717529297</v>
      </c>
      <c r="AS677" s="197" t="n">
        <v>0.0</v>
      </c>
      <c r="AT677" s="197" t="n">
        <v>999999.0</v>
      </c>
      <c r="AU677" s="197" t="n">
        <v>0.0</v>
      </c>
      <c r="AV677" s="197" t="n">
        <v>999999.0</v>
      </c>
      <c r="AW677" s="197" t="n">
        <v>0.0</v>
      </c>
      <c r="AX677" s="197" t="n">
        <v>0.0</v>
      </c>
      <c r="AY677" s="197" t="n">
        <v>999999.0</v>
      </c>
      <c r="AZ677" s="197" t="n">
        <v>0.0</v>
      </c>
      <c r="BA677" s="197" t="n">
        <v>999999.0</v>
      </c>
      <c r="BB677" s="197" t="n">
        <v>0.0</v>
      </c>
      <c r="BC677" s="197" t="n">
        <v>1.1518687009811401</v>
      </c>
      <c r="BD677" s="197" t="n">
        <v>0.4784063696861267</v>
      </c>
      <c r="BE677" s="197" t="n">
        <v>0.3735092580318451</v>
      </c>
      <c r="BF677" s="197" t="n">
        <v>-3522.671142578125</v>
      </c>
      <c r="BG677" s="197" t="n">
        <v>2293.257568359375</v>
      </c>
      <c r="BH677" s="197" t="n">
        <v>3982.9326171875</v>
      </c>
      <c r="BI677" s="197" t="n">
        <v>3058.222900390625</v>
      </c>
      <c r="BJ677" s="197" t="n">
        <v>999999.0</v>
      </c>
      <c r="BK677" s="197" t="n">
        <v>6282.46826171875</v>
      </c>
      <c r="BL677" s="197" t="n">
        <v>7097.45458984375</v>
      </c>
      <c r="BM677" s="197" t="n">
        <v>0.0</v>
      </c>
      <c r="BN677" s="197" t="n">
        <v>-1523.46630859375</v>
      </c>
      <c r="BO677" s="197" t="n">
        <v>-6335.52294921875</v>
      </c>
      <c r="BP677" s="197" t="n">
        <v>1.1540030241012573</v>
      </c>
      <c r="BQ677" s="197" t="n">
        <v>-3634.341796875</v>
      </c>
      <c r="BR677" s="197" t="n">
        <v>0.0</v>
      </c>
      <c r="BS677" s="197" t="n">
        <v>999999.0</v>
      </c>
      <c r="BT677" s="197" t="n">
        <v>0.0</v>
      </c>
      <c r="BU677" s="197" t="n">
        <v>1419.6116943359375</v>
      </c>
      <c r="BV677" s="197" t="n">
        <v>1568.303955078125</v>
      </c>
      <c r="BW677" s="197" t="n">
        <v>99000.0</v>
      </c>
      <c r="BX677" s="197" t="n">
        <v>1128.661376953125</v>
      </c>
      <c r="BY677" s="197" t="n">
        <v>1556.6453857421875</v>
      </c>
      <c r="BZ677" s="197" t="n">
        <v>99000.0</v>
      </c>
      <c r="CA677" s="197" t="n">
        <v>616.0836791992188</v>
      </c>
      <c r="CB677" s="197" t="n">
        <v>965.4260864257812</v>
      </c>
      <c r="CC677" s="197" t="n">
        <v>631.5789184570312</v>
      </c>
      <c r="CD677" s="197" t="n">
        <v>6134.82568359375</v>
      </c>
      <c r="CE677" s="197" t="n">
        <v>7243.83935546875</v>
      </c>
      <c r="CF677" s="197" t="n">
        <v>8000.0</v>
      </c>
      <c r="CG677" s="197" t="n">
        <v>0.0</v>
      </c>
      <c r="CH677" s="197" t="n">
        <v>300.0</v>
      </c>
      <c r="CI677" s="197" t="n">
        <v>800.0</v>
      </c>
      <c r="CJ677" s="197" t="n">
        <v>1100.0</v>
      </c>
      <c r="CK677" s="197" t="n">
        <v>20000.0</v>
      </c>
      <c r="CL677" s="197" t="n">
        <v>20000.0</v>
      </c>
      <c r="CM677" s="197" t="n">
        <v>20000.0</v>
      </c>
      <c r="CN677" s="197" t="n">
        <v>20000.0</v>
      </c>
      <c r="CO677" s="197" t="n">
        <v>20000.0</v>
      </c>
      <c r="CP677" s="197" t="n">
        <v>20000.0</v>
      </c>
      <c r="CQ677" s="197" t="n">
        <v>20000.0</v>
      </c>
      <c r="CR677" s="197" t="n">
        <v>4000.0</v>
      </c>
      <c r="CS677" s="197" t="n">
        <v>0.0</v>
      </c>
      <c r="CT677" s="197" t="n">
        <v>0.0</v>
      </c>
      <c r="CU677" s="197" t="n">
        <v>1795.7989501953125</v>
      </c>
    </row>
    <row r="678" spans="2:99">
      <c r="B678" s="122" t="s">
        <v>1079</v>
      </c>
      <c r="C678" s="197" t="n">
        <v>4552.0</v>
      </c>
      <c r="D678" s="197" t="n">
        <v>3163.0</v>
      </c>
      <c r="E678" s="197" t="n">
        <v>675.0</v>
      </c>
      <c r="F678" s="122" t="s">
        <v>1079</v>
      </c>
      <c r="G678" s="197" t="n">
        <v>1977.2564697265625</v>
      </c>
      <c r="H678" s="197" t="n">
        <v>1126.6474609375</v>
      </c>
      <c r="I678" s="197" t="n">
        <v>196.76202392578125</v>
      </c>
      <c r="J678" s="197" t="n">
        <v>368.04071044921875</v>
      </c>
      <c r="K678" s="197" t="n">
        <v>581.97314453125</v>
      </c>
      <c r="L678" s="197" t="n">
        <v>800.0</v>
      </c>
      <c r="M678" s="197" t="n">
        <v>800.0</v>
      </c>
      <c r="N678" s="197" t="n">
        <v>300.0</v>
      </c>
      <c r="O678" s="197" t="n">
        <v>0.0</v>
      </c>
      <c r="P678" s="197" t="n">
        <v>300.0</v>
      </c>
      <c r="Q678" s="197" t="n">
        <v>7987.009765625</v>
      </c>
      <c r="R678" s="197" t="n">
        <v>1277.9471435546875</v>
      </c>
      <c r="S678" s="197" t="n">
        <v>0.0</v>
      </c>
      <c r="T678" s="197" t="n">
        <v>0.0</v>
      </c>
      <c r="U678" s="197" t="n">
        <v>86.62222290039062</v>
      </c>
      <c r="V678" s="197" t="n">
        <v>0.0</v>
      </c>
      <c r="W678" s="197" t="n">
        <v>0.0</v>
      </c>
      <c r="X678" s="197" t="n">
        <v>0.0</v>
      </c>
      <c r="Y678" s="197" t="n">
        <v>0.0</v>
      </c>
      <c r="Z678" s="197" t="n">
        <v>7238.70947265625</v>
      </c>
      <c r="AA678" s="197" t="n">
        <v>0.0</v>
      </c>
      <c r="AB678" s="197" t="n">
        <v>300.0</v>
      </c>
      <c r="AC678" s="197" t="n">
        <v>0.0</v>
      </c>
      <c r="AD678" s="197" t="n">
        <v>0.3499999940395355</v>
      </c>
      <c r="AE678" s="197" t="n">
        <v>3348.84423828125</v>
      </c>
      <c r="AF678" s="197" t="n">
        <v>2322.1318359375</v>
      </c>
      <c r="AG678" s="197" t="n">
        <v>2998.821533203125</v>
      </c>
      <c r="AH678" s="197" t="n">
        <v>524.45654296875</v>
      </c>
      <c r="AI678" s="197" t="n">
        <v>0.0</v>
      </c>
      <c r="AJ678" s="197" t="n">
        <v>434.59423828125</v>
      </c>
      <c r="AK678" s="197" t="n">
        <v>387.5118408203125</v>
      </c>
      <c r="AL678" s="197" t="n">
        <v>6886.12060546875</v>
      </c>
      <c r="AM678" s="197" t="n">
        <v>4225.0927734375</v>
      </c>
      <c r="AN678" s="197" t="n">
        <v>0.0</v>
      </c>
      <c r="AO678" s="197" t="n">
        <v>0.0</v>
      </c>
      <c r="AP678" s="197" t="n">
        <v>0.0</v>
      </c>
      <c r="AQ678" s="197" t="n">
        <v>96.79193878173828</v>
      </c>
      <c r="AR678" s="197" t="n">
        <v>200.0</v>
      </c>
      <c r="AS678" s="197" t="n">
        <v>0.0</v>
      </c>
      <c r="AT678" s="197" t="n">
        <v>999999.0</v>
      </c>
      <c r="AU678" s="197" t="n">
        <v>0.0</v>
      </c>
      <c r="AV678" s="197" t="n">
        <v>999999.0</v>
      </c>
      <c r="AW678" s="197" t="n">
        <v>0.0</v>
      </c>
      <c r="AX678" s="197" t="n">
        <v>0.0</v>
      </c>
      <c r="AY678" s="197" t="n">
        <v>999999.0</v>
      </c>
      <c r="AZ678" s="197" t="n">
        <v>0.0</v>
      </c>
      <c r="BA678" s="197" t="n">
        <v>999999.0</v>
      </c>
      <c r="BB678" s="197" t="n">
        <v>0.0</v>
      </c>
      <c r="BC678" s="197" t="n">
        <v>0.0</v>
      </c>
      <c r="BD678" s="197" t="n">
        <v>0.0</v>
      </c>
      <c r="BE678" s="197" t="n">
        <v>0.4496513307094574</v>
      </c>
      <c r="BF678" s="197" t="n">
        <v>999998.0</v>
      </c>
      <c r="BG678" s="197" t="n">
        <v>999998.0</v>
      </c>
      <c r="BH678" s="197" t="n">
        <v>7044.19091796875</v>
      </c>
      <c r="BI678" s="197" t="n">
        <v>0.0</v>
      </c>
      <c r="BJ678" s="197" t="n">
        <v>999999.0</v>
      </c>
      <c r="BK678" s="197" t="n">
        <v>999999.0</v>
      </c>
      <c r="BL678" s="197" t="n">
        <v>10697.140625</v>
      </c>
      <c r="BM678" s="197" t="n">
        <v>0.0</v>
      </c>
      <c r="BN678" s="197" t="n">
        <v>0.0</v>
      </c>
      <c r="BO678" s="197" t="n">
        <v>-13896.2333984375</v>
      </c>
      <c r="BP678" s="197" t="n">
        <v>1.1560957431793213</v>
      </c>
      <c r="BQ678" s="197" t="n">
        <v>-700.56884765625</v>
      </c>
      <c r="BR678" s="197" t="n">
        <v>0.0</v>
      </c>
      <c r="BS678" s="197" t="n">
        <v>999999.0</v>
      </c>
      <c r="BT678" s="197" t="n">
        <v>0.0</v>
      </c>
      <c r="BU678" s="197" t="n">
        <v>940.8281860351562</v>
      </c>
      <c r="BV678" s="197" t="n">
        <v>1407.1153564453125</v>
      </c>
      <c r="BW678" s="197" t="n">
        <v>99000.0</v>
      </c>
      <c r="BX678" s="197" t="n">
        <v>1006.62939453125</v>
      </c>
      <c r="BY678" s="197" t="n">
        <v>1121.714111328125</v>
      </c>
      <c r="BZ678" s="197" t="n">
        <v>99000.0</v>
      </c>
      <c r="CA678" s="197" t="n">
        <v>654.1242065429688</v>
      </c>
      <c r="CB678" s="197" t="n">
        <v>609.7044677734375</v>
      </c>
      <c r="CC678" s="197" t="n">
        <v>631.5789184570312</v>
      </c>
      <c r="CD678" s="197" t="n">
        <v>5237.49755859375</v>
      </c>
      <c r="CE678" s="197" t="n">
        <v>6119.4951171875</v>
      </c>
      <c r="CF678" s="197" t="n">
        <v>8000.0</v>
      </c>
      <c r="CG678" s="197" t="n">
        <v>0.0</v>
      </c>
      <c r="CH678" s="197" t="n">
        <v>300.0</v>
      </c>
      <c r="CI678" s="197" t="n">
        <v>800.0</v>
      </c>
      <c r="CJ678" s="197" t="n">
        <v>1100.0</v>
      </c>
      <c r="CK678" s="197" t="n">
        <v>20000.0</v>
      </c>
      <c r="CL678" s="197" t="n">
        <v>20000.0</v>
      </c>
      <c r="CM678" s="197" t="n">
        <v>20000.0</v>
      </c>
      <c r="CN678" s="197" t="n">
        <v>20000.0</v>
      </c>
      <c r="CO678" s="197" t="n">
        <v>20000.0</v>
      </c>
      <c r="CP678" s="197" t="n">
        <v>20000.0</v>
      </c>
      <c r="CQ678" s="197" t="n">
        <v>20000.0</v>
      </c>
      <c r="CR678" s="197" t="n">
        <v>3250.0</v>
      </c>
      <c r="CS678" s="197" t="n">
        <v>0.0</v>
      </c>
      <c r="CT678" s="197" t="n">
        <v>0.0</v>
      </c>
      <c r="CU678" s="197" t="n">
        <v>1277.9471435546875</v>
      </c>
    </row>
    <row r="679" spans="2:99">
      <c r="B679" s="122" t="s">
        <v>1080</v>
      </c>
      <c r="C679" s="197" t="n">
        <v>4552.0</v>
      </c>
      <c r="D679" s="197" t="n">
        <v>3463.0</v>
      </c>
      <c r="E679" s="197" t="n">
        <v>800.0</v>
      </c>
      <c r="F679" s="122" t="s">
        <v>1080</v>
      </c>
      <c r="G679" s="197" t="n">
        <v>1694.126220703125</v>
      </c>
      <c r="H679" s="197" t="n">
        <v>1035.7147216796875</v>
      </c>
      <c r="I679" s="197" t="n">
        <v>180.8567657470703</v>
      </c>
      <c r="J679" s="197" t="n">
        <v>318.2306823730469</v>
      </c>
      <c r="K679" s="197" t="n">
        <v>510.4947814941406</v>
      </c>
      <c r="L679" s="197" t="n">
        <v>800.0</v>
      </c>
      <c r="M679" s="197" t="n">
        <v>800.0</v>
      </c>
      <c r="N679" s="197" t="n">
        <v>300.0</v>
      </c>
      <c r="O679" s="197" t="n">
        <v>0.0</v>
      </c>
      <c r="P679" s="197" t="n">
        <v>300.0</v>
      </c>
      <c r="Q679" s="197" t="n">
        <v>8751.904296875</v>
      </c>
      <c r="R679" s="197" t="n">
        <v>1572.1380615234375</v>
      </c>
      <c r="S679" s="197" t="n">
        <v>0.0</v>
      </c>
      <c r="T679" s="197" t="n">
        <v>0.0</v>
      </c>
      <c r="U679" s="197" t="n">
        <v>-61.523414611816406</v>
      </c>
      <c r="V679" s="197" t="n">
        <v>45.28599166870117</v>
      </c>
      <c r="W679" s="197" t="n">
        <v>0.0</v>
      </c>
      <c r="X679" s="197" t="n">
        <v>0.0</v>
      </c>
      <c r="Y679" s="197" t="n">
        <v>0.0</v>
      </c>
      <c r="Z679" s="197" t="n">
        <v>7100.0</v>
      </c>
      <c r="AA679" s="197" t="n">
        <v>0.0</v>
      </c>
      <c r="AB679" s="197" t="n">
        <v>300.0</v>
      </c>
      <c r="AC679" s="197" t="n">
        <v>0.0</v>
      </c>
      <c r="AD679" s="197" t="n">
        <v>0.3499999940395355</v>
      </c>
      <c r="AE679" s="197" t="n">
        <v>3720.45458984375</v>
      </c>
      <c r="AF679" s="197" t="n">
        <v>2948.385009765625</v>
      </c>
      <c r="AG679" s="197" t="n">
        <v>5423.81591796875</v>
      </c>
      <c r="AH679" s="197" t="n">
        <v>564.1978759765625</v>
      </c>
      <c r="AI679" s="197" t="n">
        <v>0.0</v>
      </c>
      <c r="AJ679" s="197" t="n">
        <v>1059.2470703125</v>
      </c>
      <c r="AK679" s="197" t="n">
        <v>955.4156494140625</v>
      </c>
      <c r="AL679" s="197" t="n">
        <v>6680.0</v>
      </c>
      <c r="AM679" s="197" t="n">
        <v>4258.396484375</v>
      </c>
      <c r="AN679" s="197" t="n">
        <v>1600.0</v>
      </c>
      <c r="AO679" s="197" t="n">
        <v>300.0</v>
      </c>
      <c r="AP679" s="197" t="n">
        <v>800.0</v>
      </c>
      <c r="AQ679" s="197" t="n">
        <v>90.0</v>
      </c>
      <c r="AR679" s="197" t="n">
        <v>200.0</v>
      </c>
      <c r="AS679" s="197" t="n">
        <v>0.7790188193321228</v>
      </c>
      <c r="AT679" s="197" t="n">
        <v>1202.6646728515625</v>
      </c>
      <c r="AU679" s="197" t="n">
        <v>0.0</v>
      </c>
      <c r="AV679" s="197" t="n">
        <v>8187.30078125</v>
      </c>
      <c r="AW679" s="197" t="n">
        <v>-1727.444091796875</v>
      </c>
      <c r="AX679" s="197" t="n">
        <v>1.5072342157363892</v>
      </c>
      <c r="AY679" s="197" t="n">
        <v>-1934.4522705078125</v>
      </c>
      <c r="AZ679" s="197" t="n">
        <v>0.0</v>
      </c>
      <c r="BA679" s="197" t="n">
        <v>11579.3193359375</v>
      </c>
      <c r="BB679" s="197" t="n">
        <v>417.60174560546875</v>
      </c>
      <c r="BC679" s="197" t="n">
        <v>0.4908083379268646</v>
      </c>
      <c r="BD679" s="197" t="n">
        <v>0.487759530544281</v>
      </c>
      <c r="BE679" s="197" t="n">
        <v>0.4850245714187622</v>
      </c>
      <c r="BF679" s="197" t="n">
        <v>8273.2861328125</v>
      </c>
      <c r="BG679" s="197" t="n">
        <v>8290.8076171875</v>
      </c>
      <c r="BH679" s="197" t="n">
        <v>8313.826171875</v>
      </c>
      <c r="BI679" s="197" t="n">
        <v>0.0</v>
      </c>
      <c r="BJ679" s="197" t="n">
        <v>12673.84375</v>
      </c>
      <c r="BK679" s="197" t="n">
        <v>12664.0302734375</v>
      </c>
      <c r="BL679" s="197" t="n">
        <v>12662.52734375</v>
      </c>
      <c r="BM679" s="197" t="n">
        <v>-16210.9052734375</v>
      </c>
      <c r="BN679" s="197" t="n">
        <v>-16338.18359375</v>
      </c>
      <c r="BO679" s="197" t="n">
        <v>-16468.771484375</v>
      </c>
      <c r="BP679" s="197" t="n">
        <v>1.154991865158081</v>
      </c>
      <c r="BQ679" s="197" t="n">
        <v>2413.331787109375</v>
      </c>
      <c r="BR679" s="197" t="n">
        <v>0.0</v>
      </c>
      <c r="BS679" s="197" t="n">
        <v>999999.0</v>
      </c>
      <c r="BT679" s="197" t="n">
        <v>0.0</v>
      </c>
      <c r="BU679" s="197" t="n">
        <v>476.4111022949219</v>
      </c>
      <c r="BV679" s="197" t="n">
        <v>944.3850708007812</v>
      </c>
      <c r="BW679" s="197" t="n">
        <v>2200.0</v>
      </c>
      <c r="BX679" s="197" t="n">
        <v>719.1307983398438</v>
      </c>
      <c r="BY679" s="197" t="n">
        <v>1015.0533447265625</v>
      </c>
      <c r="BZ679" s="197" t="n">
        <v>2780.0</v>
      </c>
      <c r="CA679" s="197" t="n">
        <v>541.66552734375</v>
      </c>
      <c r="CB679" s="197" t="n">
        <v>654.4420776367188</v>
      </c>
      <c r="CC679" s="197" t="n">
        <v>631.5789184570312</v>
      </c>
      <c r="CD679" s="197" t="n">
        <v>3509.6689453125</v>
      </c>
      <c r="CE679" s="197" t="n">
        <v>5270.77294921875</v>
      </c>
      <c r="CF679" s="197" t="n">
        <v>11000.0</v>
      </c>
      <c r="CG679" s="197" t="n">
        <v>2013.2586669921875</v>
      </c>
      <c r="CH679" s="197" t="n">
        <v>300.0</v>
      </c>
      <c r="CI679" s="197" t="n">
        <v>800.0</v>
      </c>
      <c r="CJ679" s="197" t="n">
        <v>1100.0</v>
      </c>
      <c r="CK679" s="197" t="n">
        <v>20000.0</v>
      </c>
      <c r="CL679" s="197" t="n">
        <v>1268.1060791015625</v>
      </c>
      <c r="CM679" s="197" t="n">
        <v>20000.0</v>
      </c>
      <c r="CN679" s="197" t="n">
        <v>20000.0</v>
      </c>
      <c r="CO679" s="197" t="n">
        <v>20000.0</v>
      </c>
      <c r="CP679" s="197" t="n">
        <v>20000.0</v>
      </c>
      <c r="CQ679" s="197" t="n">
        <v>20000.0</v>
      </c>
      <c r="CR679" s="197" t="n">
        <v>3250.0</v>
      </c>
      <c r="CS679" s="197" t="n">
        <v>0.0</v>
      </c>
      <c r="CT679" s="197" t="n">
        <v>0.0</v>
      </c>
      <c r="CU679" s="197" t="n">
        <v>1572.1380615234375</v>
      </c>
    </row>
    <row r="680" spans="2:99">
      <c r="B680" s="122" t="s">
        <v>1081</v>
      </c>
      <c r="C680" s="197" t="n">
        <v>4552.0</v>
      </c>
      <c r="D680" s="197" t="n">
        <v>3538.0</v>
      </c>
      <c r="E680" s="197" t="n">
        <v>975.0</v>
      </c>
      <c r="F680" s="122" t="s">
        <v>1081</v>
      </c>
      <c r="G680" s="197" t="n">
        <v>1571.3509521484375</v>
      </c>
      <c r="H680" s="197" t="n">
        <v>967.529541015625</v>
      </c>
      <c r="I680" s="197" t="n">
        <v>171.2480010986328</v>
      </c>
      <c r="J680" s="197" t="n">
        <v>232.3372344970703</v>
      </c>
      <c r="K680" s="197" t="n">
        <v>458.203857421875</v>
      </c>
      <c r="L680" s="197" t="n">
        <v>872.4662475585938</v>
      </c>
      <c r="M680" s="197" t="n">
        <v>872.4662475585938</v>
      </c>
      <c r="N680" s="197" t="n">
        <v>872.4662475585938</v>
      </c>
      <c r="O680" s="197" t="n">
        <v>872.4662475585938</v>
      </c>
      <c r="P680" s="197" t="n">
        <v>872.4662475585938</v>
      </c>
      <c r="Q680" s="197" t="n">
        <v>6562.30615234375</v>
      </c>
      <c r="R680" s="197" t="n">
        <v>1744.9324951171875</v>
      </c>
      <c r="S680" s="197" t="n">
        <v>0.0</v>
      </c>
      <c r="T680" s="197" t="n">
        <v>0.0</v>
      </c>
      <c r="U680" s="197" t="n">
        <v>-2.0715746879577637</v>
      </c>
      <c r="V680" s="197" t="n">
        <v>870.3466186523438</v>
      </c>
      <c r="W680" s="197" t="n">
        <v>767.7617797851562</v>
      </c>
      <c r="X680" s="197" t="n">
        <v>64.23807525634766</v>
      </c>
      <c r="Y680" s="197" t="n">
        <v>1.1993354558944702</v>
      </c>
      <c r="Z680" s="197" t="n">
        <v>4000.0</v>
      </c>
      <c r="AA680" s="197" t="n">
        <v>0.0</v>
      </c>
      <c r="AB680" s="197" t="n">
        <v>0.0</v>
      </c>
      <c r="AC680" s="197" t="n">
        <v>0.0</v>
      </c>
      <c r="AD680" s="197" t="n">
        <v>0.3499999940395355</v>
      </c>
      <c r="AE680" s="197" t="n">
        <v>2994.300048828125</v>
      </c>
      <c r="AF680" s="197" t="n">
        <v>0.0</v>
      </c>
      <c r="AG680" s="197" t="n">
        <v>2337.61474609375</v>
      </c>
      <c r="AH680" s="197" t="n">
        <v>550.2467651367188</v>
      </c>
      <c r="AI680" s="197" t="n">
        <v>0.0</v>
      </c>
      <c r="AJ680" s="197" t="n">
        <v>30.65319061279297</v>
      </c>
      <c r="AK680" s="197" t="n">
        <v>0.0</v>
      </c>
      <c r="AL680" s="197" t="n">
        <v>6680.0</v>
      </c>
      <c r="AM680" s="197" t="n">
        <v>4284.21435546875</v>
      </c>
      <c r="AN680" s="197" t="n">
        <v>1744.9324951171875</v>
      </c>
      <c r="AO680" s="197" t="n">
        <v>872.4662475585938</v>
      </c>
      <c r="AP680" s="197" t="n">
        <v>872.4662475585938</v>
      </c>
      <c r="AQ680" s="197" t="n">
        <v>90.0</v>
      </c>
      <c r="AR680" s="197" t="n">
        <v>309.70703125</v>
      </c>
      <c r="AS680" s="197" t="n">
        <v>0.8186475038528442</v>
      </c>
      <c r="AT680" s="197" t="n">
        <v>1012.435302734375</v>
      </c>
      <c r="AU680" s="197" t="n">
        <v>0.0</v>
      </c>
      <c r="AV680" s="197" t="n">
        <v>6558.30615234375</v>
      </c>
      <c r="AW680" s="197" t="n">
        <v>-787.5574340820312</v>
      </c>
      <c r="AX680" s="197" t="n">
        <v>1.4856349229812622</v>
      </c>
      <c r="AY680" s="197" t="n">
        <v>-2447.9609375</v>
      </c>
      <c r="AZ680" s="197" t="n">
        <v>0.0</v>
      </c>
      <c r="BA680" s="197" t="n">
        <v>7616.3701171875</v>
      </c>
      <c r="BB680" s="197" t="n">
        <v>1139.9681396484375</v>
      </c>
      <c r="BC680" s="197" t="n">
        <v>0.4585924446582794</v>
      </c>
      <c r="BD680" s="197" t="n">
        <v>0.46178102493286133</v>
      </c>
      <c r="BE680" s="197" t="n">
        <v>0.4690863788127899</v>
      </c>
      <c r="BF680" s="197" t="n">
        <v>7713.82861328125</v>
      </c>
      <c r="BG680" s="197" t="n">
        <v>7694.84521484375</v>
      </c>
      <c r="BH680" s="197" t="n">
        <v>7628.04736328125</v>
      </c>
      <c r="BI680" s="197" t="n">
        <v>0.0</v>
      </c>
      <c r="BJ680" s="197" t="n">
        <v>10820.53125</v>
      </c>
      <c r="BK680" s="197" t="n">
        <v>10823.1484375</v>
      </c>
      <c r="BL680" s="197" t="n">
        <v>10805.8408203125</v>
      </c>
      <c r="BM680" s="197" t="n">
        <v>-14698.0107421875</v>
      </c>
      <c r="BN680" s="197" t="n">
        <v>-14567.0283203125</v>
      </c>
      <c r="BO680" s="197" t="n">
        <v>-14223.9677734375</v>
      </c>
      <c r="BP680" s="197" t="n">
        <v>1.1444379091262817</v>
      </c>
      <c r="BQ680" s="197" t="n">
        <v>3211.6982421875</v>
      </c>
      <c r="BR680" s="197" t="n">
        <v>0.0</v>
      </c>
      <c r="BS680" s="197" t="n">
        <v>999999.0</v>
      </c>
      <c r="BT680" s="197" t="n">
        <v>0.0</v>
      </c>
      <c r="BU680" s="197" t="n">
        <v>482.3523254394531</v>
      </c>
      <c r="BV680" s="197" t="n">
        <v>479.5812683105469</v>
      </c>
      <c r="BW680" s="197" t="n">
        <v>2200.0</v>
      </c>
      <c r="BX680" s="197" t="n">
        <v>653.3217163085938</v>
      </c>
      <c r="BY680" s="197" t="n">
        <v>725.8230590820312</v>
      </c>
      <c r="BZ680" s="197" t="n">
        <v>2780.0</v>
      </c>
      <c r="CA680" s="197" t="n">
        <v>443.6077575683594</v>
      </c>
      <c r="CB680" s="197" t="n">
        <v>542.2313842773438</v>
      </c>
      <c r="CC680" s="197" t="n">
        <v>631.5789184570312</v>
      </c>
      <c r="CD680" s="197" t="n">
        <v>3561.862060546875</v>
      </c>
      <c r="CE680" s="197" t="n">
        <v>3535.78076171875</v>
      </c>
      <c r="CF680" s="197" t="n">
        <v>11000.0</v>
      </c>
      <c r="CG680" s="197" t="n">
        <v>2388.17822265625</v>
      </c>
      <c r="CH680" s="197" t="n">
        <v>300.0</v>
      </c>
      <c r="CI680" s="197" t="n">
        <v>800.0</v>
      </c>
      <c r="CJ680" s="197" t="n">
        <v>1100.0</v>
      </c>
      <c r="CK680" s="197" t="n">
        <v>20000.0</v>
      </c>
      <c r="CL680" s="197" t="n">
        <v>1911.290283203125</v>
      </c>
      <c r="CM680" s="197" t="n">
        <v>20000.0</v>
      </c>
      <c r="CN680" s="197" t="n">
        <v>20000.0</v>
      </c>
      <c r="CO680" s="197" t="n">
        <v>20000.0</v>
      </c>
      <c r="CP680" s="197" t="n">
        <v>20000.0</v>
      </c>
      <c r="CQ680" s="197" t="n">
        <v>20000.0</v>
      </c>
      <c r="CR680" s="197" t="n">
        <v>3250.0</v>
      </c>
      <c r="CS680" s="197" t="n">
        <v>0.0</v>
      </c>
      <c r="CT680" s="197" t="n">
        <v>0.0</v>
      </c>
      <c r="CU680" s="197" t="n">
        <v>1744.9324951171875</v>
      </c>
    </row>
    <row r="681" spans="2:99">
      <c r="B681" s="122" t="s">
        <v>1082</v>
      </c>
      <c r="C681" s="197" t="n">
        <v>4500.0</v>
      </c>
      <c r="D681" s="197" t="n">
        <v>3538.0</v>
      </c>
      <c r="E681" s="197" t="n">
        <v>975.0</v>
      </c>
      <c r="F681" s="122" t="s">
        <v>1082</v>
      </c>
      <c r="G681" s="197" t="n">
        <v>1046.43701171875</v>
      </c>
      <c r="H681" s="197" t="n">
        <v>787.2260131835938</v>
      </c>
      <c r="I681" s="197" t="n">
        <v>199.14260864257812</v>
      </c>
      <c r="J681" s="197" t="n">
        <v>94.40459442138672</v>
      </c>
      <c r="K681" s="197" t="n">
        <v>332.8411560058594</v>
      </c>
      <c r="L681" s="197" t="n">
        <v>800.0</v>
      </c>
      <c r="M681" s="197" t="n">
        <v>800.0</v>
      </c>
      <c r="N681" s="197" t="n">
        <v>300.0</v>
      </c>
      <c r="O681" s="197" t="n">
        <v>0.0</v>
      </c>
      <c r="P681" s="197" t="n">
        <v>300.0</v>
      </c>
      <c r="Q681" s="197" t="n">
        <v>8584.611328125</v>
      </c>
      <c r="R681" s="197" t="n">
        <v>721.386474609375</v>
      </c>
      <c r="S681" s="197" t="n">
        <v>0.0</v>
      </c>
      <c r="T681" s="197" t="n">
        <v>0.0</v>
      </c>
      <c r="U681" s="197" t="n">
        <v>-49.582435607910156</v>
      </c>
      <c r="V681" s="197" t="n">
        <v>74.67497253417969</v>
      </c>
      <c r="W681" s="197" t="n">
        <v>0.0</v>
      </c>
      <c r="X681" s="197" t="n">
        <v>0.0</v>
      </c>
      <c r="Y681" s="197" t="n">
        <v>0.0</v>
      </c>
      <c r="Z681" s="197" t="n">
        <v>4000.0</v>
      </c>
      <c r="AA681" s="197" t="n">
        <v>0.0</v>
      </c>
      <c r="AB681" s="197" t="n">
        <v>300.0</v>
      </c>
      <c r="AC681" s="197" t="n">
        <v>0.0</v>
      </c>
      <c r="AD681" s="197" t="n">
        <v>0.3499999940395355</v>
      </c>
      <c r="AE681" s="197" t="n">
        <v>3314.724853515625</v>
      </c>
      <c r="AF681" s="197" t="n">
        <v>4260.53759765625</v>
      </c>
      <c r="AG681" s="197" t="n">
        <v>10678.0673828125</v>
      </c>
      <c r="AH681" s="197" t="n">
        <v>0.0</v>
      </c>
      <c r="AI681" s="197" t="n">
        <v>5.692458629608154</v>
      </c>
      <c r="AJ681" s="197" t="n">
        <v>1030.89306640625</v>
      </c>
      <c r="AK681" s="197" t="n">
        <v>865.2271118164062</v>
      </c>
      <c r="AL681" s="197" t="n">
        <v>6680.0</v>
      </c>
      <c r="AM681" s="197" t="n">
        <v>4314.36865234375</v>
      </c>
      <c r="AN681" s="197" t="n">
        <v>0.0</v>
      </c>
      <c r="AO681" s="197" t="n">
        <v>0.0</v>
      </c>
      <c r="AP681" s="197" t="n">
        <v>0.0</v>
      </c>
      <c r="AQ681" s="197" t="n">
        <v>90.0</v>
      </c>
      <c r="AR681" s="197" t="n">
        <v>244.61602783203125</v>
      </c>
      <c r="AS681" s="197" t="n">
        <v>0.7770592570304871</v>
      </c>
      <c r="AT681" s="197" t="n">
        <v>-3104.577880859375</v>
      </c>
      <c r="AU681" s="197" t="n">
        <v>3995.291259765625</v>
      </c>
      <c r="AV681" s="197" t="n">
        <v>3691.50048828125</v>
      </c>
      <c r="AW681" s="197" t="n">
        <v>911.910888671875</v>
      </c>
      <c r="AX681" s="197" t="n">
        <v>1.3984712362289429</v>
      </c>
      <c r="AY681" s="197" t="n">
        <v>-8966.419921875</v>
      </c>
      <c r="AZ681" s="197" t="n">
        <v>0.0</v>
      </c>
      <c r="BA681" s="197" t="n">
        <v>3264.4619140625</v>
      </c>
      <c r="BB681" s="197" t="n">
        <v>2699.186767578125</v>
      </c>
      <c r="BC681" s="197" t="n">
        <v>0.5164211392402649</v>
      </c>
      <c r="BD681" s="197" t="n">
        <v>0.5095197558403015</v>
      </c>
      <c r="BE681" s="197" t="n">
        <v>0.5272007584571838</v>
      </c>
      <c r="BF681" s="197" t="n">
        <v>793.9365234375</v>
      </c>
      <c r="BG681" s="197" t="n">
        <v>843.4863891601562</v>
      </c>
      <c r="BH681" s="197" t="n">
        <v>546.6519775390625</v>
      </c>
      <c r="BI681" s="197" t="n">
        <v>0.0</v>
      </c>
      <c r="BJ681" s="197" t="n">
        <v>5310.50146484375</v>
      </c>
      <c r="BK681" s="197" t="n">
        <v>5299.6923828125</v>
      </c>
      <c r="BL681" s="197" t="n">
        <v>5157.49462890625</v>
      </c>
      <c r="BM681" s="197" t="n">
        <v>-3906.31103515625</v>
      </c>
      <c r="BN681" s="197" t="n">
        <v>-3995.53173828125</v>
      </c>
      <c r="BO681" s="197" t="n">
        <v>-3449.37744140625</v>
      </c>
      <c r="BP681" s="197" t="n">
        <v>0.0</v>
      </c>
      <c r="BQ681" s="197" t="n">
        <v>999999.0</v>
      </c>
      <c r="BR681" s="197" t="n">
        <v>0.0</v>
      </c>
      <c r="BS681" s="197" t="n">
        <v>999999.0</v>
      </c>
      <c r="BT681" s="197" t="n">
        <v>0.0</v>
      </c>
      <c r="BU681" s="197" t="n">
        <v>702.7620239257812</v>
      </c>
      <c r="BV681" s="197" t="n">
        <v>480.1728515625</v>
      </c>
      <c r="BW681" s="197" t="n">
        <v>2200.0</v>
      </c>
      <c r="BX681" s="197" t="n">
        <v>1149.6226806640625</v>
      </c>
      <c r="BY681" s="197" t="n">
        <v>648.2998657226562</v>
      </c>
      <c r="BZ681" s="197" t="n">
        <v>2780.0</v>
      </c>
      <c r="CA681" s="197" t="n">
        <v>391.6172790527344</v>
      </c>
      <c r="CB681" s="197" t="n">
        <v>443.5016784667969</v>
      </c>
      <c r="CC681" s="197" t="n">
        <v>631.5789184570312</v>
      </c>
      <c r="CD681" s="197" t="n">
        <v>4997.3798828125</v>
      </c>
      <c r="CE681" s="197" t="n">
        <v>3536.86572265625</v>
      </c>
      <c r="CF681" s="197" t="n">
        <v>99000.0</v>
      </c>
      <c r="CG681" s="197" t="n">
        <v>7198.16015625</v>
      </c>
      <c r="CH681" s="197" t="n">
        <v>300.0</v>
      </c>
      <c r="CI681" s="197" t="n">
        <v>800.0</v>
      </c>
      <c r="CJ681" s="197" t="n">
        <v>1100.0</v>
      </c>
      <c r="CK681" s="197" t="n">
        <v>20000.0</v>
      </c>
      <c r="CL681" s="197" t="n">
        <v>20000.0</v>
      </c>
      <c r="CM681" s="197" t="n">
        <v>20000.0</v>
      </c>
      <c r="CN681" s="197" t="n">
        <v>20000.0</v>
      </c>
      <c r="CO681" s="197" t="n">
        <v>20000.0</v>
      </c>
      <c r="CP681" s="197" t="n">
        <v>20000.0</v>
      </c>
      <c r="CQ681" s="197" t="n">
        <v>20000.0</v>
      </c>
      <c r="CR681" s="197" t="n">
        <v>3250.0</v>
      </c>
      <c r="CS681" s="197" t="n">
        <v>26.0</v>
      </c>
      <c r="CT681" s="197" t="n">
        <v>26.0</v>
      </c>
      <c r="CU681" s="197" t="n">
        <v>721.386474609375</v>
      </c>
    </row>
    <row r="682" spans="2:99">
      <c r="B682" s="122" t="s">
        <v>1083</v>
      </c>
      <c r="C682" s="197" t="n">
        <v>4150.0</v>
      </c>
      <c r="D682" s="197" t="n">
        <v>3538.0</v>
      </c>
      <c r="E682" s="197" t="n">
        <v>950.0</v>
      </c>
      <c r="F682" s="122" t="s">
        <v>1083</v>
      </c>
      <c r="G682" s="197" t="n">
        <v>550.0</v>
      </c>
      <c r="H682" s="197" t="n">
        <v>732.2557983398438</v>
      </c>
      <c r="I682" s="197" t="n">
        <v>90.0</v>
      </c>
      <c r="J682" s="197" t="n">
        <v>90.0</v>
      </c>
      <c r="K682" s="197" t="n">
        <v>198.95774841308594</v>
      </c>
      <c r="L682" s="197" t="n">
        <v>3123.53955078125</v>
      </c>
      <c r="M682" s="197" t="n">
        <v>3123.53955078125</v>
      </c>
      <c r="N682" s="197" t="n">
        <v>468.9479675292969</v>
      </c>
      <c r="O682" s="197" t="n">
        <v>0.0</v>
      </c>
      <c r="P682" s="197" t="n">
        <v>300.0</v>
      </c>
      <c r="Q682" s="197" t="n">
        <v>11283.08984375</v>
      </c>
      <c r="R682" s="197" t="n">
        <v>641.9970703125</v>
      </c>
      <c r="S682" s="197" t="n">
        <v>0.0</v>
      </c>
      <c r="T682" s="197" t="n">
        <v>0.0</v>
      </c>
      <c r="U682" s="197" t="n">
        <v>-19.800649642944336</v>
      </c>
      <c r="V682" s="197" t="n">
        <v>0.0</v>
      </c>
      <c r="W682" s="197" t="n">
        <v>0.0</v>
      </c>
      <c r="X682" s="197" t="n">
        <v>0.0</v>
      </c>
      <c r="Y682" s="197" t="n">
        <v>0.0</v>
      </c>
      <c r="Z682" s="197" t="n">
        <v>4000.0</v>
      </c>
      <c r="AA682" s="197" t="n">
        <v>0.0</v>
      </c>
      <c r="AB682" s="197" t="n">
        <v>7623.86279296875</v>
      </c>
      <c r="AC682" s="197" t="n">
        <v>0.0</v>
      </c>
      <c r="AD682" s="197" t="n">
        <v>0.6499999761581421</v>
      </c>
      <c r="AE682" s="197" t="n">
        <v>7856.083984375</v>
      </c>
      <c r="AF682" s="197" t="n">
        <v>5993.54345703125</v>
      </c>
      <c r="AG682" s="197" t="n">
        <v>11559.8564453125</v>
      </c>
      <c r="AH682" s="197" t="n">
        <v>2011.4085693359375</v>
      </c>
      <c r="AI682" s="197" t="n">
        <v>2019.8570556640625</v>
      </c>
      <c r="AJ682" s="197" t="n">
        <v>218.81910705566406</v>
      </c>
      <c r="AK682" s="197" t="n">
        <v>0.0</v>
      </c>
      <c r="AL682" s="197" t="n">
        <v>6680.0</v>
      </c>
      <c r="AM682" s="197" t="n">
        <v>4344.50244140625</v>
      </c>
      <c r="AN682" s="197" t="n">
        <v>0.0</v>
      </c>
      <c r="AO682" s="197" t="n">
        <v>0.0</v>
      </c>
      <c r="AP682" s="197" t="n">
        <v>0.0</v>
      </c>
      <c r="AQ682" s="197" t="n">
        <v>90.0</v>
      </c>
      <c r="AR682" s="197" t="n">
        <v>170.6181182861328</v>
      </c>
      <c r="AS682" s="197" t="n">
        <v>0.7417224049568176</v>
      </c>
      <c r="AT682" s="197" t="n">
        <v>-4174.37841796875</v>
      </c>
      <c r="AU682" s="197" t="n">
        <v>5627.95263671875</v>
      </c>
      <c r="AV682" s="197" t="n">
        <v>4314.10498046875</v>
      </c>
      <c r="AW682" s="197" t="n">
        <v>3174.7177734375</v>
      </c>
      <c r="AX682" s="197" t="n">
        <v>1.3282867670059204</v>
      </c>
      <c r="AY682" s="197" t="n">
        <v>-10260.8203125</v>
      </c>
      <c r="AZ682" s="197" t="n">
        <v>0.0</v>
      </c>
      <c r="BA682" s="197" t="n">
        <v>4940.47412109375</v>
      </c>
      <c r="BB682" s="197" t="n">
        <v>3132.781005859375</v>
      </c>
      <c r="BC682" s="197" t="n">
        <v>0.5417836904525757</v>
      </c>
      <c r="BD682" s="197" t="n">
        <v>0.5589572787284851</v>
      </c>
      <c r="BE682" s="197" t="n">
        <v>0.6214964985847473</v>
      </c>
      <c r="BF682" s="197" t="n">
        <v>-325.680419921875</v>
      </c>
      <c r="BG682" s="197" t="n">
        <v>-514.1842041015625</v>
      </c>
      <c r="BH682" s="197" t="n">
        <v>-1594.2720947265625</v>
      </c>
      <c r="BI682" s="197" t="n">
        <v>601.1262817382812</v>
      </c>
      <c r="BJ682" s="197" t="n">
        <v>5874.64697265625</v>
      </c>
      <c r="BK682" s="197" t="n">
        <v>5882.68310546875</v>
      </c>
      <c r="BL682" s="197" t="n">
        <v>5518.3115234375</v>
      </c>
      <c r="BM682" s="197" t="n">
        <v>-64.69577026367188</v>
      </c>
      <c r="BN682" s="197" t="n">
        <v>50.34822082519531</v>
      </c>
      <c r="BO682" s="197" t="n">
        <v>1048.9234619140625</v>
      </c>
      <c r="BP682" s="197" t="n">
        <v>0.0</v>
      </c>
      <c r="BQ682" s="197" t="n">
        <v>999999.0</v>
      </c>
      <c r="BR682" s="197" t="n">
        <v>0.0</v>
      </c>
      <c r="BS682" s="197" t="n">
        <v>999999.0</v>
      </c>
      <c r="BT682" s="197" t="n">
        <v>0.0</v>
      </c>
      <c r="BU682" s="197" t="n">
        <v>1215.4974365234375</v>
      </c>
      <c r="BV682" s="197" t="n">
        <v>706.4921264648438</v>
      </c>
      <c r="BW682" s="197" t="n">
        <v>2200.0</v>
      </c>
      <c r="BX682" s="197" t="n">
        <v>1994.501220703125</v>
      </c>
      <c r="BY682" s="197" t="n">
        <v>1162.2879638671875</v>
      </c>
      <c r="BZ682" s="197" t="n">
        <v>2780.0</v>
      </c>
      <c r="CA682" s="197" t="n">
        <v>448.3118591308594</v>
      </c>
      <c r="CB682" s="197" t="n">
        <v>392.6253662109375</v>
      </c>
      <c r="CC682" s="197" t="n">
        <v>778.9473876953125</v>
      </c>
      <c r="CD682" s="197" t="n">
        <v>7176.54443359375</v>
      </c>
      <c r="CE682" s="197" t="n">
        <v>5033.30029296875</v>
      </c>
      <c r="CF682" s="197" t="n">
        <v>99000.0</v>
      </c>
      <c r="CG682" s="197" t="n">
        <v>10283.50390625</v>
      </c>
      <c r="CH682" s="197" t="n">
        <v>300.0</v>
      </c>
      <c r="CI682" s="197" t="n">
        <v>3098.6220703125</v>
      </c>
      <c r="CJ682" s="197" t="n">
        <v>3398.6220703125</v>
      </c>
      <c r="CK682" s="197" t="n">
        <v>20000.0</v>
      </c>
      <c r="CL682" s="197" t="n">
        <v>20000.0</v>
      </c>
      <c r="CM682" s="197" t="n">
        <v>20000.0</v>
      </c>
      <c r="CN682" s="197" t="n">
        <v>20000.0</v>
      </c>
      <c r="CO682" s="197" t="n">
        <v>20000.0</v>
      </c>
      <c r="CP682" s="197" t="n">
        <v>20000.0</v>
      </c>
      <c r="CQ682" s="197" t="n">
        <v>20000.0</v>
      </c>
      <c r="CR682" s="197" t="n">
        <v>3250.0</v>
      </c>
      <c r="CS682" s="197" t="n">
        <v>31.0</v>
      </c>
      <c r="CT682" s="197" t="n">
        <v>31.0</v>
      </c>
      <c r="CU682" s="197" t="n">
        <v>641.9970703125</v>
      </c>
    </row>
    <row r="683" spans="2:99">
      <c r="B683" s="122" t="s">
        <v>1084</v>
      </c>
      <c r="C683" s="197" t="n">
        <v>3700.0</v>
      </c>
      <c r="D683" s="197" t="n">
        <v>3538.0</v>
      </c>
      <c r="E683" s="197" t="n">
        <v>800.0</v>
      </c>
      <c r="F683" s="122" t="s">
        <v>1084</v>
      </c>
      <c r="G683" s="197" t="n">
        <v>550.0</v>
      </c>
      <c r="H683" s="197" t="n">
        <v>732.6420288085938</v>
      </c>
      <c r="I683" s="197" t="n">
        <v>90.0</v>
      </c>
      <c r="J683" s="197" t="n">
        <v>45.0</v>
      </c>
      <c r="K683" s="197" t="n">
        <v>91.67935943603516</v>
      </c>
      <c r="L683" s="197" t="n">
        <v>1203.6524658203125</v>
      </c>
      <c r="M683" s="197" t="n">
        <v>1203.6524658203125</v>
      </c>
      <c r="N683" s="197" t="n">
        <v>300.0</v>
      </c>
      <c r="O683" s="197" t="n">
        <v>0.0</v>
      </c>
      <c r="P683" s="197" t="n">
        <v>300.0</v>
      </c>
      <c r="Q683" s="197" t="n">
        <v>7558.80419921875</v>
      </c>
      <c r="R683" s="197" t="n">
        <v>704.7188720703125</v>
      </c>
      <c r="S683" s="197" t="n">
        <v>0.0</v>
      </c>
      <c r="T683" s="197" t="n">
        <v>0.0</v>
      </c>
      <c r="U683" s="197" t="n">
        <v>-223.33421325683594</v>
      </c>
      <c r="V683" s="197" t="n">
        <v>849.4521484375</v>
      </c>
      <c r="W683" s="197" t="n">
        <v>0.0</v>
      </c>
      <c r="X683" s="197" t="n">
        <v>0.0</v>
      </c>
      <c r="Y683" s="197" t="n">
        <v>0.0</v>
      </c>
      <c r="Z683" s="197" t="n">
        <v>3000.0</v>
      </c>
      <c r="AA683" s="197" t="n">
        <v>1.0</v>
      </c>
      <c r="AB683" s="197" t="n">
        <v>1321.3670654296875</v>
      </c>
      <c r="AC683" s="197" t="n">
        <v>0.0</v>
      </c>
      <c r="AD683" s="197" t="n">
        <v>0.6499999761581421</v>
      </c>
      <c r="AE683" s="197" t="n">
        <v>5402.8935546875</v>
      </c>
      <c r="AF683" s="197" t="n">
        <v>2067.111572265625</v>
      </c>
      <c r="AG683" s="197" t="n">
        <v>2573.498046875</v>
      </c>
      <c r="AH683" s="197" t="n">
        <v>507.7981262207031</v>
      </c>
      <c r="AI683" s="197" t="n">
        <v>496.3799133300781</v>
      </c>
      <c r="AJ683" s="197" t="n">
        <v>389.2744445800781</v>
      </c>
      <c r="AK683" s="197" t="n">
        <v>112.51527404785156</v>
      </c>
      <c r="AL683" s="197" t="n">
        <v>6680.0</v>
      </c>
      <c r="AM683" s="197" t="n">
        <v>4312.2138671875</v>
      </c>
      <c r="AN683" s="197" t="n">
        <v>0.0</v>
      </c>
      <c r="AO683" s="197" t="n">
        <v>0.0</v>
      </c>
      <c r="AP683" s="197" t="n">
        <v>0.0</v>
      </c>
      <c r="AQ683" s="197" t="n">
        <v>90.0</v>
      </c>
      <c r="AR683" s="197" t="n">
        <v>119.1880874633789</v>
      </c>
      <c r="AS683" s="197" t="n">
        <v>0.677341639995575</v>
      </c>
      <c r="AT683" s="197" t="n">
        <v>-2395.108154296875</v>
      </c>
      <c r="AU683" s="197" t="n">
        <v>3536.04150390625</v>
      </c>
      <c r="AV683" s="197" t="n">
        <v>2757.18896484375</v>
      </c>
      <c r="AW683" s="197" t="n">
        <v>2033.037109375</v>
      </c>
      <c r="AX683" s="197" t="n">
        <v>1.3155403137207031</v>
      </c>
      <c r="AY683" s="197" t="n">
        <v>-8458.1298828125</v>
      </c>
      <c r="AZ683" s="197" t="n">
        <v>0.0</v>
      </c>
      <c r="BA683" s="197" t="n">
        <v>1548.717529296875</v>
      </c>
      <c r="BB683" s="197" t="n">
        <v>3849.4521484375</v>
      </c>
      <c r="BC683" s="197" t="n">
        <v>0.0</v>
      </c>
      <c r="BD683" s="197" t="n">
        <v>0.6202684640884399</v>
      </c>
      <c r="BE683" s="197" t="n">
        <v>0.7706238627433777</v>
      </c>
      <c r="BF683" s="197" t="n">
        <v>999998.0</v>
      </c>
      <c r="BG683" s="197" t="n">
        <v>829.5686645507812</v>
      </c>
      <c r="BH683" s="197" t="n">
        <v>-1150.1634521484375</v>
      </c>
      <c r="BI683" s="197" t="n">
        <v>0.0</v>
      </c>
      <c r="BJ683" s="197" t="n">
        <v>999999.0</v>
      </c>
      <c r="BK683" s="197" t="n">
        <v>5547.73046875</v>
      </c>
      <c r="BL683" s="197" t="n">
        <v>4711.6982421875</v>
      </c>
      <c r="BM683" s="197" t="n">
        <v>0.0</v>
      </c>
      <c r="BN683" s="197" t="n">
        <v>-2636.17529296875</v>
      </c>
      <c r="BO683" s="197" t="n">
        <v>-279.2124328613281</v>
      </c>
      <c r="BP683" s="197" t="n">
        <v>0.0</v>
      </c>
      <c r="BQ683" s="197" t="n">
        <v>999999.0</v>
      </c>
      <c r="BR683" s="197" t="n">
        <v>0.0</v>
      </c>
      <c r="BS683" s="197" t="n">
        <v>999999.0</v>
      </c>
      <c r="BT683" s="197" t="n">
        <v>0.0</v>
      </c>
      <c r="BU683" s="197" t="n">
        <v>1860.4404296875</v>
      </c>
      <c r="BV683" s="197" t="n">
        <v>1228.2708740234375</v>
      </c>
      <c r="BW683" s="197" t="n">
        <v>2200.0</v>
      </c>
      <c r="BX683" s="197" t="n">
        <v>2301.994384765625</v>
      </c>
      <c r="BY683" s="197" t="n">
        <v>2009.446533203125</v>
      </c>
      <c r="BZ683" s="197" t="n">
        <v>2780.0</v>
      </c>
      <c r="CA683" s="197" t="n">
        <v>579.5772094726562</v>
      </c>
      <c r="CB683" s="197" t="n">
        <v>449.6522521972656</v>
      </c>
      <c r="CC683" s="197" t="n">
        <v>964.9122924804688</v>
      </c>
      <c r="CD683" s="197" t="n">
        <v>8170.0205078125</v>
      </c>
      <c r="CE683" s="197" t="n">
        <v>7208.66650390625</v>
      </c>
      <c r="CF683" s="197" t="n">
        <v>99000.0</v>
      </c>
      <c r="CG683" s="197" t="n">
        <v>7558.80419921875</v>
      </c>
      <c r="CH683" s="197" t="n">
        <v>692.9696044921875</v>
      </c>
      <c r="CI683" s="197" t="n">
        <v>2981.942138671875</v>
      </c>
      <c r="CJ683" s="197" t="n">
        <v>3674.91162109375</v>
      </c>
      <c r="CK683" s="197" t="n">
        <v>20000.0</v>
      </c>
      <c r="CL683" s="197" t="n">
        <v>20000.0</v>
      </c>
      <c r="CM683" s="197" t="n">
        <v>20000.0</v>
      </c>
      <c r="CN683" s="197" t="n">
        <v>20000.0</v>
      </c>
      <c r="CO683" s="197" t="n">
        <v>20000.0</v>
      </c>
      <c r="CP683" s="197" t="n">
        <v>20000.0</v>
      </c>
      <c r="CQ683" s="197" t="n">
        <v>20000.0</v>
      </c>
      <c r="CR683" s="197" t="n">
        <v>3250.0</v>
      </c>
      <c r="CS683" s="197" t="n">
        <v>31.0</v>
      </c>
      <c r="CT683" s="197" t="n">
        <v>31.0</v>
      </c>
      <c r="CU683" s="197" t="n">
        <v>704.7188720703125</v>
      </c>
    </row>
    <row r="684" spans="2:99">
      <c r="B684" s="122" t="s">
        <v>1085</v>
      </c>
      <c r="C684" s="197" t="n">
        <v>3400.0</v>
      </c>
      <c r="D684" s="197" t="n">
        <v>3338.0</v>
      </c>
      <c r="E684" s="197" t="n">
        <v>650.0</v>
      </c>
      <c r="F684" s="122" t="s">
        <v>1085</v>
      </c>
      <c r="G684" s="197" t="n">
        <v>550.0</v>
      </c>
      <c r="H684" s="197" t="n">
        <v>738.9976806640625</v>
      </c>
      <c r="I684" s="197" t="n">
        <v>90.0</v>
      </c>
      <c r="J684" s="197" t="n">
        <v>45.0</v>
      </c>
      <c r="K684" s="197" t="n">
        <v>110.0</v>
      </c>
      <c r="L684" s="197" t="n">
        <v>1997.803955078125</v>
      </c>
      <c r="M684" s="197" t="n">
        <v>1997.803955078125</v>
      </c>
      <c r="N684" s="197" t="n">
        <v>1695.6807861328125</v>
      </c>
      <c r="O684" s="197" t="n">
        <v>1695.6807861328125</v>
      </c>
      <c r="P684" s="197" t="n">
        <v>1695.6807861328125</v>
      </c>
      <c r="Q684" s="197" t="n">
        <v>6536.71875</v>
      </c>
      <c r="R684" s="197" t="n">
        <v>988.21044921875</v>
      </c>
      <c r="S684" s="197" t="n">
        <v>0.0</v>
      </c>
      <c r="T684" s="197" t="n">
        <v>0.0</v>
      </c>
      <c r="U684" s="197" t="n">
        <v>685.7073974609375</v>
      </c>
      <c r="V684" s="197" t="n">
        <v>0.0</v>
      </c>
      <c r="W684" s="197" t="n">
        <v>0.0</v>
      </c>
      <c r="X684" s="197" t="n">
        <v>0.0</v>
      </c>
      <c r="Y684" s="197" t="n">
        <v>0.0</v>
      </c>
      <c r="Z684" s="197" t="n">
        <v>3000.0</v>
      </c>
      <c r="AA684" s="197" t="n">
        <v>1.0</v>
      </c>
      <c r="AB684" s="197" t="n">
        <v>0.0</v>
      </c>
      <c r="AC684" s="197" t="n">
        <v>0.0</v>
      </c>
      <c r="AD684" s="197" t="n">
        <v>0.6499999761581421</v>
      </c>
      <c r="AE684" s="197" t="n">
        <v>5322.00146484375</v>
      </c>
      <c r="AF684" s="197" t="n">
        <v>259.1600036621094</v>
      </c>
      <c r="AG684" s="197" t="n">
        <v>920.4224853515625</v>
      </c>
      <c r="AH684" s="197" t="n">
        <v>0.0</v>
      </c>
      <c r="AI684" s="197" t="n">
        <v>48.222930908203125</v>
      </c>
      <c r="AJ684" s="197" t="n">
        <v>108.25155639648438</v>
      </c>
      <c r="AK684" s="197" t="n">
        <v>37.130645751953125</v>
      </c>
      <c r="AL684" s="197" t="n">
        <v>6680.0</v>
      </c>
      <c r="AM684" s="197" t="n">
        <v>4250.07958984375</v>
      </c>
      <c r="AN684" s="197" t="n">
        <v>0.0</v>
      </c>
      <c r="AO684" s="197" t="n">
        <v>0.0</v>
      </c>
      <c r="AP684" s="197" t="n">
        <v>0.0</v>
      </c>
      <c r="AQ684" s="197" t="n">
        <v>90.0</v>
      </c>
      <c r="AR684" s="197" t="n">
        <v>110.0</v>
      </c>
      <c r="AS684" s="197" t="n">
        <v>0.0</v>
      </c>
      <c r="AT684" s="197" t="n">
        <v>999999.0</v>
      </c>
      <c r="AU684" s="197" t="n">
        <v>0.0</v>
      </c>
      <c r="AV684" s="197" t="n">
        <v>999999.0</v>
      </c>
      <c r="AW684" s="197" t="n">
        <v>0.0</v>
      </c>
      <c r="AX684" s="197" t="n">
        <v>0.0</v>
      </c>
      <c r="AY684" s="197" t="n">
        <v>999999.0</v>
      </c>
      <c r="AZ684" s="197" t="n">
        <v>0.0</v>
      </c>
      <c r="BA684" s="197" t="n">
        <v>999999.0</v>
      </c>
      <c r="BB684" s="197" t="n">
        <v>0.0</v>
      </c>
      <c r="BC684" s="197" t="n">
        <v>0.0</v>
      </c>
      <c r="BD684" s="197" t="n">
        <v>0.6480734944343567</v>
      </c>
      <c r="BE684" s="197" t="n">
        <v>0.8026301860809326</v>
      </c>
      <c r="BF684" s="197" t="n">
        <v>999998.0</v>
      </c>
      <c r="BG684" s="197" t="n">
        <v>2970.192138671875</v>
      </c>
      <c r="BH684" s="197" t="n">
        <v>1542.5023193359375</v>
      </c>
      <c r="BI684" s="197" t="n">
        <v>0.0</v>
      </c>
      <c r="BJ684" s="197" t="n">
        <v>999999.0</v>
      </c>
      <c r="BK684" s="197" t="n">
        <v>7633.18798828125</v>
      </c>
      <c r="BL684" s="197" t="n">
        <v>7317.5595703125</v>
      </c>
      <c r="BM684" s="197" t="n">
        <v>0.0</v>
      </c>
      <c r="BN684" s="197" t="n">
        <v>-2434.98046875</v>
      </c>
      <c r="BO684" s="197" t="n">
        <v>-871.1290283203125</v>
      </c>
      <c r="BP684" s="197" t="n">
        <v>0.0</v>
      </c>
      <c r="BQ684" s="197" t="n">
        <v>999999.0</v>
      </c>
      <c r="BR684" s="197" t="n">
        <v>0.0</v>
      </c>
      <c r="BS684" s="197" t="n">
        <v>999999.0</v>
      </c>
      <c r="BT684" s="197" t="n">
        <v>0.0</v>
      </c>
      <c r="BU684" s="197" t="n">
        <v>1644.50244140625</v>
      </c>
      <c r="BV684" s="197" t="n">
        <v>1810.6236572265625</v>
      </c>
      <c r="BW684" s="197" t="n">
        <v>99000.0</v>
      </c>
      <c r="BX684" s="197" t="n">
        <v>2851.520751953125</v>
      </c>
      <c r="BY684" s="197" t="n">
        <v>2241.6953125</v>
      </c>
      <c r="BZ684" s="197" t="n">
        <v>99000.0</v>
      </c>
      <c r="CA684" s="197" t="n">
        <v>653.238525390625</v>
      </c>
      <c r="CB684" s="197" t="n">
        <v>574.9147338867188</v>
      </c>
      <c r="CC684" s="197" t="n">
        <v>964.9122924804688</v>
      </c>
      <c r="CD684" s="197" t="n">
        <v>8876.193359375</v>
      </c>
      <c r="CE684" s="197" t="n">
        <v>8041.5400390625</v>
      </c>
      <c r="CF684" s="197" t="n">
        <v>99000.0</v>
      </c>
      <c r="CG684" s="197" t="n">
        <v>3345.464599609375</v>
      </c>
      <c r="CH684" s="197" t="n">
        <v>1611.864990234375</v>
      </c>
      <c r="CI684" s="197" t="n">
        <v>3144.297119140625</v>
      </c>
      <c r="CJ684" s="197" t="n">
        <v>4756.162109375</v>
      </c>
      <c r="CK684" s="197" t="n">
        <v>20000.0</v>
      </c>
      <c r="CL684" s="197" t="n">
        <v>20000.0</v>
      </c>
      <c r="CM684" s="197" t="n">
        <v>20000.0</v>
      </c>
      <c r="CN684" s="197" t="n">
        <v>20000.0</v>
      </c>
      <c r="CO684" s="197" t="n">
        <v>20000.0</v>
      </c>
      <c r="CP684" s="197" t="n">
        <v>20000.0</v>
      </c>
      <c r="CQ684" s="197" t="n">
        <v>20000.0</v>
      </c>
      <c r="CR684" s="197" t="n">
        <v>3250.0</v>
      </c>
      <c r="CS684" s="197" t="n">
        <v>30.0</v>
      </c>
      <c r="CT684" s="197" t="n">
        <v>30.0</v>
      </c>
      <c r="CU684" s="197" t="n">
        <v>988.21044921875</v>
      </c>
    </row>
    <row r="685" spans="2:99">
      <c r="B685" s="122" t="s">
        <v>1086</v>
      </c>
      <c r="C685" s="197" t="n">
        <v>3250.0</v>
      </c>
      <c r="D685" s="197" t="n">
        <v>3163.0</v>
      </c>
      <c r="E685" s="197" t="n">
        <v>720.0</v>
      </c>
      <c r="F685" s="122" t="s">
        <v>1086</v>
      </c>
      <c r="G685" s="197" t="n">
        <v>550.0</v>
      </c>
      <c r="H685" s="197" t="n">
        <v>705.903076171875</v>
      </c>
      <c r="I685" s="197" t="n">
        <v>90.0</v>
      </c>
      <c r="J685" s="197" t="n">
        <v>45.0</v>
      </c>
      <c r="K685" s="197" t="n">
        <v>161.69717407226562</v>
      </c>
      <c r="L685" s="197" t="n">
        <v>1275.1822509765625</v>
      </c>
      <c r="M685" s="197" t="n">
        <v>1275.1822509765625</v>
      </c>
      <c r="N685" s="197" t="n">
        <v>1512.3642578125</v>
      </c>
      <c r="O685" s="197" t="n">
        <v>1512.3642578125</v>
      </c>
      <c r="P685" s="197" t="n">
        <v>1512.3642578125</v>
      </c>
      <c r="Q685" s="197" t="n">
        <v>5659.66259765625</v>
      </c>
      <c r="R685" s="197" t="n">
        <v>1377.08935546875</v>
      </c>
      <c r="S685" s="197" t="n">
        <v>0.0</v>
      </c>
      <c r="T685" s="197" t="n">
        <v>0.0</v>
      </c>
      <c r="U685" s="197" t="n">
        <v>163.88230895996094</v>
      </c>
      <c r="V685" s="197" t="n">
        <v>0.0</v>
      </c>
      <c r="W685" s="197" t="n">
        <v>0.0</v>
      </c>
      <c r="X685" s="197" t="n">
        <v>0.0</v>
      </c>
      <c r="Y685" s="197" t="n">
        <v>0.0</v>
      </c>
      <c r="Z685" s="197" t="n">
        <v>3000.0</v>
      </c>
      <c r="AA685" s="197" t="n">
        <v>1.0</v>
      </c>
      <c r="AB685" s="197" t="n">
        <v>0.0</v>
      </c>
      <c r="AC685" s="197" t="n">
        <v>0.0</v>
      </c>
      <c r="AD685" s="197" t="n">
        <v>0.6499999761581421</v>
      </c>
      <c r="AE685" s="197" t="n">
        <v>4739.84521484375</v>
      </c>
      <c r="AF685" s="197" t="n">
        <v>93.17282104492188</v>
      </c>
      <c r="AG685" s="197" t="n">
        <v>667.557373046875</v>
      </c>
      <c r="AH685" s="197" t="n">
        <v>88.95840454101562</v>
      </c>
      <c r="AI685" s="197" t="n">
        <v>0.0</v>
      </c>
      <c r="AJ685" s="197" t="n">
        <v>213.4001922607422</v>
      </c>
      <c r="AK685" s="197" t="n">
        <v>48.22000503540039</v>
      </c>
      <c r="AL685" s="197" t="n">
        <v>6680.0</v>
      </c>
      <c r="AM685" s="197" t="n">
        <v>4225.68798828125</v>
      </c>
      <c r="AN685" s="197" t="n">
        <v>0.0</v>
      </c>
      <c r="AO685" s="197" t="n">
        <v>0.0</v>
      </c>
      <c r="AP685" s="197" t="n">
        <v>0.0</v>
      </c>
      <c r="AQ685" s="197" t="n">
        <v>90.0</v>
      </c>
      <c r="AR685" s="197" t="n">
        <v>115.80325317382812</v>
      </c>
      <c r="AS685" s="197" t="n">
        <v>0.0</v>
      </c>
      <c r="AT685" s="197" t="n">
        <v>999999.0</v>
      </c>
      <c r="AU685" s="197" t="n">
        <v>0.0</v>
      </c>
      <c r="AV685" s="197" t="n">
        <v>999999.0</v>
      </c>
      <c r="AW685" s="197" t="n">
        <v>0.0</v>
      </c>
      <c r="AX685" s="197" t="n">
        <v>0.0</v>
      </c>
      <c r="AY685" s="197" t="n">
        <v>999999.0</v>
      </c>
      <c r="AZ685" s="197" t="n">
        <v>0.0</v>
      </c>
      <c r="BA685" s="197" t="n">
        <v>999999.0</v>
      </c>
      <c r="BB685" s="197" t="n">
        <v>0.0</v>
      </c>
      <c r="BC685" s="197" t="n">
        <v>0.5487401485443115</v>
      </c>
      <c r="BD685" s="197" t="n">
        <v>0.6884982585906982</v>
      </c>
      <c r="BE685" s="197" t="n">
        <v>1.4111971855163574</v>
      </c>
      <c r="BF685" s="197" t="n">
        <v>228.80096435546875</v>
      </c>
      <c r="BG685" s="197" t="n">
        <v>-1118.4742431640625</v>
      </c>
      <c r="BH685" s="197" t="n">
        <v>-11587.267578125</v>
      </c>
      <c r="BI685" s="197" t="n">
        <v>0.0</v>
      </c>
      <c r="BJ685" s="197" t="n">
        <v>3455.55224609375</v>
      </c>
      <c r="BK685" s="197" t="n">
        <v>2930.09521484375</v>
      </c>
      <c r="BL685" s="197" t="n">
        <v>999999.0</v>
      </c>
      <c r="BM685" s="197" t="n">
        <v>1989.69873046875</v>
      </c>
      <c r="BN685" s="197" t="n">
        <v>3000.0</v>
      </c>
      <c r="BO685" s="197" t="n">
        <v>0.0</v>
      </c>
      <c r="BP685" s="197" t="n">
        <v>1.1464745998382568</v>
      </c>
      <c r="BQ685" s="197" t="n">
        <v>3285.8994140625</v>
      </c>
      <c r="BR685" s="197" t="n">
        <v>0.0</v>
      </c>
      <c r="BS685" s="197" t="n">
        <v>999999.0</v>
      </c>
      <c r="BT685" s="197" t="n">
        <v>0.0</v>
      </c>
      <c r="BU685" s="197" t="n">
        <v>2212.58837890625</v>
      </c>
      <c r="BV685" s="197" t="n">
        <v>1651.6451416015625</v>
      </c>
      <c r="BW685" s="197" t="n">
        <v>99000.0</v>
      </c>
      <c r="BX685" s="197" t="n">
        <v>3070.4033203125</v>
      </c>
      <c r="BY685" s="197" t="n">
        <v>2873.4375</v>
      </c>
      <c r="BZ685" s="197" t="n">
        <v>99000.0</v>
      </c>
      <c r="CA685" s="197" t="n">
        <v>712.5111083984375</v>
      </c>
      <c r="CB685" s="197" t="n">
        <v>645.0633544921875</v>
      </c>
      <c r="CC685" s="197" t="n">
        <v>964.9122924804688</v>
      </c>
      <c r="CD685" s="197" t="n">
        <v>9575.529296875</v>
      </c>
      <c r="CE685" s="197" t="n">
        <v>8910.2646484375</v>
      </c>
      <c r="CF685" s="197" t="n">
        <v>19000.0</v>
      </c>
      <c r="CG685" s="197" t="n">
        <v>5659.66259765625</v>
      </c>
      <c r="CH685" s="197" t="n">
        <v>924.4009399414062</v>
      </c>
      <c r="CI685" s="197" t="n">
        <v>2657.16796875</v>
      </c>
      <c r="CJ685" s="197" t="n">
        <v>3581.56884765625</v>
      </c>
      <c r="CK685" s="197" t="n">
        <v>20000.0</v>
      </c>
      <c r="CL685" s="197" t="n">
        <v>20000.0</v>
      </c>
      <c r="CM685" s="197" t="n">
        <v>20000.0</v>
      </c>
      <c r="CN685" s="197" t="n">
        <v>20000.0</v>
      </c>
      <c r="CO685" s="197" t="n">
        <v>20000.0</v>
      </c>
      <c r="CP685" s="197" t="n">
        <v>20000.0</v>
      </c>
      <c r="CQ685" s="197" t="n">
        <v>20000.0</v>
      </c>
      <c r="CR685" s="197" t="n">
        <v>3250.0</v>
      </c>
      <c r="CS685" s="197" t="n">
        <v>31.0</v>
      </c>
      <c r="CT685" s="197" t="n">
        <v>31.0</v>
      </c>
      <c r="CU685" s="197" t="n">
        <v>1377.08935546875</v>
      </c>
    </row>
    <row r="686" spans="2:99">
      <c r="B686" s="122" t="s">
        <v>1087</v>
      </c>
      <c r="C686" s="197" t="n">
        <v>3252.0</v>
      </c>
      <c r="D686" s="197" t="n">
        <v>3163.0</v>
      </c>
      <c r="E686" s="197" t="n">
        <v>575.0</v>
      </c>
      <c r="F686" s="122" t="s">
        <v>1087</v>
      </c>
      <c r="G686" s="197" t="n">
        <v>550.0</v>
      </c>
      <c r="H686" s="197" t="n">
        <v>697.2847900390625</v>
      </c>
      <c r="I686" s="197" t="n">
        <v>90.0</v>
      </c>
      <c r="J686" s="197" t="n">
        <v>45.0</v>
      </c>
      <c r="K686" s="197" t="n">
        <v>158.73451232910156</v>
      </c>
      <c r="L686" s="197" t="n">
        <v>699.4505004882812</v>
      </c>
      <c r="M686" s="197" t="n">
        <v>699.4505004882812</v>
      </c>
      <c r="N686" s="197" t="n">
        <v>451.46905517578125</v>
      </c>
      <c r="O686" s="197" t="n">
        <v>451.46905517578125</v>
      </c>
      <c r="P686" s="197" t="n">
        <v>451.46905517578125</v>
      </c>
      <c r="Q686" s="197" t="n">
        <v>6013.84912109375</v>
      </c>
      <c r="R686" s="197" t="n">
        <v>1341.0662841796875</v>
      </c>
      <c r="S686" s="197" t="n">
        <v>0.0</v>
      </c>
      <c r="T686" s="197" t="n">
        <v>0.0</v>
      </c>
      <c r="U686" s="197" t="n">
        <v>755.3096923828125</v>
      </c>
      <c r="V686" s="197" t="n">
        <v>2784.305419921875</v>
      </c>
      <c r="W686" s="197" t="n">
        <v>0.0</v>
      </c>
      <c r="X686" s="197" t="n">
        <v>0.0</v>
      </c>
      <c r="Y686" s="197" t="n">
        <v>0.0</v>
      </c>
      <c r="Z686" s="197" t="n">
        <v>3500.0</v>
      </c>
      <c r="AA686" s="197" t="n">
        <v>1.0</v>
      </c>
      <c r="AB686" s="197" t="n">
        <v>0.0</v>
      </c>
      <c r="AC686" s="197" t="n">
        <v>0.0</v>
      </c>
      <c r="AD686" s="197" t="n">
        <v>0.6499999761581421</v>
      </c>
      <c r="AE686" s="197" t="n">
        <v>5152.44140625</v>
      </c>
      <c r="AF686" s="197" t="n">
        <v>0.0</v>
      </c>
      <c r="AG686" s="197" t="n">
        <v>1456.1771240234375</v>
      </c>
      <c r="AH686" s="197" t="n">
        <v>112.73482513427734</v>
      </c>
      <c r="AI686" s="197" t="n">
        <v>0.0</v>
      </c>
      <c r="AJ686" s="197" t="n">
        <v>103.2850570678711</v>
      </c>
      <c r="AK686" s="197" t="n">
        <v>0.0</v>
      </c>
      <c r="AL686" s="197" t="n">
        <v>6680.0</v>
      </c>
      <c r="AM686" s="197" t="n">
        <v>4212.89013671875</v>
      </c>
      <c r="AN686" s="197" t="n">
        <v>0.0</v>
      </c>
      <c r="AO686" s="197" t="n">
        <v>0.0</v>
      </c>
      <c r="AP686" s="197" t="n">
        <v>0.0</v>
      </c>
      <c r="AQ686" s="197" t="n">
        <v>90.0</v>
      </c>
      <c r="AR686" s="197" t="n">
        <v>121.60651397705078</v>
      </c>
      <c r="AS686" s="197" t="n">
        <v>0.0</v>
      </c>
      <c r="AT686" s="197" t="n">
        <v>999999.0</v>
      </c>
      <c r="AU686" s="197" t="n">
        <v>0.0</v>
      </c>
      <c r="AV686" s="197" t="n">
        <v>999999.0</v>
      </c>
      <c r="AW686" s="197" t="n">
        <v>0.0</v>
      </c>
      <c r="AX686" s="197" t="n">
        <v>0.0</v>
      </c>
      <c r="AY686" s="197" t="n">
        <v>999999.0</v>
      </c>
      <c r="AZ686" s="197" t="n">
        <v>0.0</v>
      </c>
      <c r="BA686" s="197" t="n">
        <v>999999.0</v>
      </c>
      <c r="BB686" s="197" t="n">
        <v>0.0</v>
      </c>
      <c r="BC686" s="197" t="n">
        <v>0.6334180235862732</v>
      </c>
      <c r="BD686" s="197" t="n">
        <v>0.7074410319328308</v>
      </c>
      <c r="BE686" s="197" t="n">
        <v>1.2126896381378174</v>
      </c>
      <c r="BF686" s="197" t="n">
        <v>-2148.677734375</v>
      </c>
      <c r="BG686" s="197" t="n">
        <v>-3126.450927734375</v>
      </c>
      <c r="BH686" s="197" t="n">
        <v>-11741.9853515625</v>
      </c>
      <c r="BI686" s="197" t="n">
        <v>3392.195556640625</v>
      </c>
      <c r="BJ686" s="197" t="n">
        <v>1941.827392578125</v>
      </c>
      <c r="BK686" s="197" t="n">
        <v>1442.082275390625</v>
      </c>
      <c r="BL686" s="197" t="n">
        <v>999999.0</v>
      </c>
      <c r="BM686" s="197" t="n">
        <v>5395.80322265625</v>
      </c>
      <c r="BN686" s="197" t="n">
        <v>6284.3056640625</v>
      </c>
      <c r="BO686" s="197" t="n">
        <v>0.0</v>
      </c>
      <c r="BP686" s="197" t="n">
        <v>1.0667728185653687</v>
      </c>
      <c r="BQ686" s="197" t="n">
        <v>464.8616638183594</v>
      </c>
      <c r="BR686" s="197" t="n">
        <v>0.0</v>
      </c>
      <c r="BS686" s="197" t="n">
        <v>999999.0</v>
      </c>
      <c r="BT686" s="197" t="n">
        <v>0.0</v>
      </c>
      <c r="BU686" s="197" t="n">
        <v>2448.734375</v>
      </c>
      <c r="BV686" s="197" t="n">
        <v>2241.50048828125</v>
      </c>
      <c r="BW686" s="197" t="n">
        <v>99000.0</v>
      </c>
      <c r="BX686" s="197" t="n">
        <v>3929.21728515625</v>
      </c>
      <c r="BY686" s="197" t="n">
        <v>3107.96533203125</v>
      </c>
      <c r="BZ686" s="197" t="n">
        <v>99000.0</v>
      </c>
      <c r="CA686" s="197" t="n">
        <v>934.074462890625</v>
      </c>
      <c r="CB686" s="197" t="n">
        <v>717.0252075195312</v>
      </c>
      <c r="CC686" s="197" t="n">
        <v>964.9122924804688</v>
      </c>
      <c r="CD686" s="197" t="n">
        <v>10990.4375</v>
      </c>
      <c r="CE686" s="197" t="n">
        <v>9636.89453125</v>
      </c>
      <c r="CF686" s="197" t="n">
        <v>15500.0</v>
      </c>
      <c r="CG686" s="197" t="n">
        <v>6013.84912109375</v>
      </c>
      <c r="CH686" s="197" t="n">
        <v>300.0</v>
      </c>
      <c r="CI686" s="197" t="n">
        <v>1862.5169677734375</v>
      </c>
      <c r="CJ686" s="197" t="n">
        <v>2162.516845703125</v>
      </c>
      <c r="CK686" s="197" t="n">
        <v>20000.0</v>
      </c>
      <c r="CL686" s="197" t="n">
        <v>20000.0</v>
      </c>
      <c r="CM686" s="197" t="n">
        <v>20000.0</v>
      </c>
      <c r="CN686" s="197" t="n">
        <v>20000.0</v>
      </c>
      <c r="CO686" s="197" t="n">
        <v>20000.0</v>
      </c>
      <c r="CP686" s="197" t="n">
        <v>20000.0</v>
      </c>
      <c r="CQ686" s="197" t="n">
        <v>20000.0</v>
      </c>
      <c r="CR686" s="197" t="n">
        <v>3250.0</v>
      </c>
      <c r="CS686" s="197" t="n">
        <v>20.0</v>
      </c>
      <c r="CT686" s="197" t="n">
        <v>20.0</v>
      </c>
      <c r="CU686" s="197" t="n">
        <v>1341.0662841796875</v>
      </c>
    </row>
    <row r="687" spans="2:99">
      <c r="B687" s="122" t="s">
        <v>1088</v>
      </c>
      <c r="C687" s="197" t="n">
        <v>3350.0</v>
      </c>
      <c r="D687" s="197" t="n">
        <v>2908.0</v>
      </c>
      <c r="E687" s="197" t="n">
        <v>575.0</v>
      </c>
      <c r="F687" s="122" t="s">
        <v>1088</v>
      </c>
      <c r="G687" s="197" t="n">
        <v>978.0886840820312</v>
      </c>
      <c r="H687" s="197" t="n">
        <v>868.9600830078125</v>
      </c>
      <c r="I687" s="197" t="n">
        <v>200.12974548339844</v>
      </c>
      <c r="J687" s="197" t="n">
        <v>226.19476318359375</v>
      </c>
      <c r="K687" s="197" t="n">
        <v>353.7295837402344</v>
      </c>
      <c r="L687" s="197" t="n">
        <v>3596.921630859375</v>
      </c>
      <c r="M687" s="197" t="n">
        <v>3596.921630859375</v>
      </c>
      <c r="N687" s="197" t="n">
        <v>3596.921630859375</v>
      </c>
      <c r="O687" s="197" t="n">
        <v>3596.921630859375</v>
      </c>
      <c r="P687" s="197" t="n">
        <v>3596.921630859375</v>
      </c>
      <c r="Q687" s="197" t="n">
        <v>13299.8798828125</v>
      </c>
      <c r="R687" s="197" t="n">
        <v>1500.200927734375</v>
      </c>
      <c r="S687" s="197" t="n">
        <v>0.0</v>
      </c>
      <c r="T687" s="197" t="n">
        <v>25.004056930541992</v>
      </c>
      <c r="U687" s="197" t="n">
        <v>501.5674133300781</v>
      </c>
      <c r="V687" s="197" t="n">
        <v>4768.01220703125</v>
      </c>
      <c r="W687" s="197" t="n">
        <v>420.0015869140625</v>
      </c>
      <c r="X687" s="197" t="n">
        <v>4348.01025390625</v>
      </c>
      <c r="Y687" s="197" t="n">
        <v>0.0</v>
      </c>
      <c r="Z687" s="197" t="n">
        <v>3500.0</v>
      </c>
      <c r="AA687" s="197" t="n">
        <v>1.0</v>
      </c>
      <c r="AB687" s="197" t="n">
        <v>0.0</v>
      </c>
      <c r="AC687" s="197" t="n">
        <v>0.0</v>
      </c>
      <c r="AD687" s="197" t="n">
        <v>0.6499999761581421</v>
      </c>
      <c r="AE687" s="197" t="n">
        <v>10144.185546875</v>
      </c>
      <c r="AF687" s="197" t="n">
        <v>1351.4320068359375</v>
      </c>
      <c r="AG687" s="197" t="n">
        <v>0.0</v>
      </c>
      <c r="AH687" s="197" t="n">
        <v>11.391716003417969</v>
      </c>
      <c r="AI687" s="197" t="n">
        <v>0.0</v>
      </c>
      <c r="AJ687" s="197" t="n">
        <v>0.0</v>
      </c>
      <c r="AK687" s="197" t="n">
        <v>149.73379516601562</v>
      </c>
      <c r="AL687" s="197" t="n">
        <v>6954.23046875</v>
      </c>
      <c r="AM687" s="197" t="n">
        <v>4210.03857421875</v>
      </c>
      <c r="AN687" s="197" t="n">
        <v>0.0</v>
      </c>
      <c r="AO687" s="197" t="n">
        <v>0.0</v>
      </c>
      <c r="AP687" s="197" t="n">
        <v>0.0</v>
      </c>
      <c r="AQ687" s="197" t="n">
        <v>90.0</v>
      </c>
      <c r="AR687" s="197" t="n">
        <v>127.4097671508789</v>
      </c>
      <c r="AS687" s="197" t="n">
        <v>0.0</v>
      </c>
      <c r="AT687" s="197" t="n">
        <v>999999.0</v>
      </c>
      <c r="AU687" s="197" t="n">
        <v>0.0</v>
      </c>
      <c r="AV687" s="197" t="n">
        <v>999999.0</v>
      </c>
      <c r="AW687" s="197" t="n">
        <v>0.0</v>
      </c>
      <c r="AX687" s="197" t="n">
        <v>0.0</v>
      </c>
      <c r="AY687" s="197" t="n">
        <v>999999.0</v>
      </c>
      <c r="AZ687" s="197" t="n">
        <v>0.0</v>
      </c>
      <c r="BA687" s="197" t="n">
        <v>999999.0</v>
      </c>
      <c r="BB687" s="197" t="n">
        <v>0.0</v>
      </c>
      <c r="BC687" s="197" t="n">
        <v>0.0</v>
      </c>
      <c r="BD687" s="197" t="n">
        <v>0.5175930857658386</v>
      </c>
      <c r="BE687" s="197" t="n">
        <v>0.6104339957237244</v>
      </c>
      <c r="BF687" s="197" t="n">
        <v>999998.0</v>
      </c>
      <c r="BG687" s="197" t="n">
        <v>3864.82958984375</v>
      </c>
      <c r="BH687" s="197" t="n">
        <v>2908.101318359375</v>
      </c>
      <c r="BI687" s="197" t="n">
        <v>0.0</v>
      </c>
      <c r="BJ687" s="197" t="n">
        <v>999999.0</v>
      </c>
      <c r="BK687" s="197" t="n">
        <v>10880.5322265625</v>
      </c>
      <c r="BL687" s="197" t="n">
        <v>11182.2138671875</v>
      </c>
      <c r="BM687" s="197" t="n">
        <v>0.0</v>
      </c>
      <c r="BN687" s="197" t="n">
        <v>1390.309814453125</v>
      </c>
      <c r="BO687" s="197" t="n">
        <v>2004.40576171875</v>
      </c>
      <c r="BP687" s="197" t="n">
        <v>1.594306468963623</v>
      </c>
      <c r="BQ687" s="197" t="n">
        <v>3523.50390625</v>
      </c>
      <c r="BR687" s="197" t="n">
        <v>0.0</v>
      </c>
      <c r="BS687" s="197" t="n">
        <v>999999.0</v>
      </c>
      <c r="BT687" s="197" t="n">
        <v>0.0</v>
      </c>
      <c r="BU687" s="197" t="n">
        <v>1688.831298828125</v>
      </c>
      <c r="BV687" s="197" t="n">
        <v>2464.07177734375</v>
      </c>
      <c r="BW687" s="197" t="n">
        <v>99000.0</v>
      </c>
      <c r="BX687" s="197" t="n">
        <v>2889.959228515625</v>
      </c>
      <c r="BY687" s="197" t="n">
        <v>3958.129150390625</v>
      </c>
      <c r="BZ687" s="197" t="n">
        <v>99000.0</v>
      </c>
      <c r="CA687" s="197" t="n">
        <v>941.9974975585938</v>
      </c>
      <c r="CB687" s="197" t="n">
        <v>941.809814453125</v>
      </c>
      <c r="CC687" s="197" t="n">
        <v>964.9122924804688</v>
      </c>
      <c r="CD687" s="197" t="n">
        <v>9328.4248046875</v>
      </c>
      <c r="CE687" s="197" t="n">
        <v>11046.7431640625</v>
      </c>
      <c r="CF687" s="197" t="n">
        <v>15500.0</v>
      </c>
      <c r="CG687" s="197" t="n">
        <v>0.0</v>
      </c>
      <c r="CH687" s="197" t="n">
        <v>300.0</v>
      </c>
      <c r="CI687" s="197" t="n">
        <v>1408.9775390625</v>
      </c>
      <c r="CJ687" s="197" t="n">
        <v>1708.9775390625</v>
      </c>
      <c r="CK687" s="197" t="n">
        <v>20000.0</v>
      </c>
      <c r="CL687" s="197" t="n">
        <v>20000.0</v>
      </c>
      <c r="CM687" s="197" t="n">
        <v>20000.0</v>
      </c>
      <c r="CN687" s="197" t="n">
        <v>20000.0</v>
      </c>
      <c r="CO687" s="197" t="n">
        <v>20000.0</v>
      </c>
      <c r="CP687" s="197" t="n">
        <v>20000.0</v>
      </c>
      <c r="CQ687" s="197" t="n">
        <v>20000.0</v>
      </c>
      <c r="CR687" s="197" t="n">
        <v>3250.0</v>
      </c>
      <c r="CS687" s="197" t="n">
        <v>6.0</v>
      </c>
      <c r="CT687" s="197" t="n">
        <v>6.0</v>
      </c>
      <c r="CU687" s="197" t="n">
        <v>1500.200927734375</v>
      </c>
    </row>
    <row r="688" spans="2:99">
      <c r="B688" s="122" t="s">
        <v>1089</v>
      </c>
      <c r="C688" s="197" t="n">
        <v>3321.0</v>
      </c>
      <c r="D688" s="197" t="n">
        <v>2788.0</v>
      </c>
      <c r="E688" s="197" t="n">
        <v>569.0</v>
      </c>
      <c r="F688" s="122" t="s">
        <v>1089</v>
      </c>
      <c r="G688" s="197" t="n">
        <v>2896.69775390625</v>
      </c>
      <c r="H688" s="197" t="n">
        <v>1751.26171875</v>
      </c>
      <c r="I688" s="197" t="n">
        <v>569.0</v>
      </c>
      <c r="J688" s="197" t="n">
        <v>377.4986572265625</v>
      </c>
      <c r="K688" s="197" t="n">
        <v>523.9852294921875</v>
      </c>
      <c r="L688" s="197" t="n">
        <v>3011.794921875</v>
      </c>
      <c r="M688" s="197" t="n">
        <v>3011.794921875</v>
      </c>
      <c r="N688" s="197" t="n">
        <v>3011.794921875</v>
      </c>
      <c r="O688" s="197" t="n">
        <v>3011.794921875</v>
      </c>
      <c r="P688" s="197" t="n">
        <v>3011.794921875</v>
      </c>
      <c r="Q688" s="197" t="n">
        <v>49623.93359375</v>
      </c>
      <c r="R688" s="197" t="n">
        <v>3086.2587890625</v>
      </c>
      <c r="S688" s="197" t="n">
        <v>0.0</v>
      </c>
      <c r="T688" s="197" t="n">
        <v>109.59854125976562</v>
      </c>
      <c r="U688" s="197" t="n">
        <v>19582.431640625</v>
      </c>
      <c r="V688" s="197" t="n">
        <v>67243.9375</v>
      </c>
      <c r="W688" s="197" t="n">
        <v>28411.708984375</v>
      </c>
      <c r="X688" s="197" t="n">
        <v>38832.23046875</v>
      </c>
      <c r="Y688" s="197" t="n">
        <v>0.0</v>
      </c>
      <c r="Z688" s="197" t="n">
        <v>6000.0</v>
      </c>
      <c r="AA688" s="197" t="n">
        <v>1.0</v>
      </c>
      <c r="AB688" s="197" t="n">
        <v>0.0</v>
      </c>
      <c r="AC688" s="197" t="n">
        <v>0.0</v>
      </c>
      <c r="AD688" s="197" t="n">
        <v>0.6499999761581421</v>
      </c>
      <c r="AE688" s="197" t="n">
        <v>46925.05859375</v>
      </c>
      <c r="AF688" s="197" t="n">
        <v>6062.95947265625</v>
      </c>
      <c r="AG688" s="197" t="n">
        <v>418.4566955566406</v>
      </c>
      <c r="AH688" s="197" t="n">
        <v>2188.254150390625</v>
      </c>
      <c r="AI688" s="197" t="n">
        <v>1309.50634765625</v>
      </c>
      <c r="AJ688" s="197" t="n">
        <v>221.80902099609375</v>
      </c>
      <c r="AK688" s="197" t="n">
        <v>1743.1453857421875</v>
      </c>
      <c r="AL688" s="197" t="n">
        <v>7708.7529296875</v>
      </c>
      <c r="AM688" s="197" t="n">
        <v>4212.7314453125</v>
      </c>
      <c r="AN688" s="197" t="n">
        <v>0.0</v>
      </c>
      <c r="AO688" s="197" t="n">
        <v>0.0</v>
      </c>
      <c r="AP688" s="197" t="n">
        <v>0.0</v>
      </c>
      <c r="AQ688" s="197" t="n">
        <v>90.0</v>
      </c>
      <c r="AR688" s="197" t="n">
        <v>133.3333282470703</v>
      </c>
      <c r="AS688" s="197" t="n">
        <v>0.0</v>
      </c>
      <c r="AT688" s="197" t="n">
        <v>999999.0</v>
      </c>
      <c r="AU688" s="197" t="n">
        <v>0.0</v>
      </c>
      <c r="AV688" s="197" t="n">
        <v>999999.0</v>
      </c>
      <c r="AW688" s="197" t="n">
        <v>0.0</v>
      </c>
      <c r="AX688" s="197" t="n">
        <v>0.0</v>
      </c>
      <c r="AY688" s="197" t="n">
        <v>999999.0</v>
      </c>
      <c r="AZ688" s="197" t="n">
        <v>0.0</v>
      </c>
      <c r="BA688" s="197" t="n">
        <v>999999.0</v>
      </c>
      <c r="BB688" s="197" t="n">
        <v>0.0</v>
      </c>
      <c r="BC688" s="197" t="n">
        <v>0.0</v>
      </c>
      <c r="BD688" s="197" t="n">
        <v>0.0</v>
      </c>
      <c r="BE688" s="197" t="n">
        <v>0.0</v>
      </c>
      <c r="BF688" s="197" t="n">
        <v>999999.0</v>
      </c>
      <c r="BG688" s="197" t="n">
        <v>999999.0</v>
      </c>
      <c r="BH688" s="197" t="n">
        <v>999999.0</v>
      </c>
      <c r="BI688" s="197" t="n">
        <v>0.0</v>
      </c>
      <c r="BJ688" s="197" t="n">
        <v>999999.0</v>
      </c>
      <c r="BK688" s="197" t="n">
        <v>999999.0</v>
      </c>
      <c r="BL688" s="197" t="n">
        <v>999999.0</v>
      </c>
      <c r="BM688" s="197" t="n">
        <v>0.0</v>
      </c>
      <c r="BN688" s="197" t="n">
        <v>0.0</v>
      </c>
      <c r="BO688" s="197" t="n">
        <v>0.0</v>
      </c>
      <c r="BP688" s="197" t="n">
        <v>0.0</v>
      </c>
      <c r="BQ688" s="197" t="n">
        <v>999999.0</v>
      </c>
      <c r="BR688" s="197" t="n">
        <v>0.0</v>
      </c>
      <c r="BS688" s="197" t="n">
        <v>999999.0</v>
      </c>
      <c r="BT688" s="197" t="n">
        <v>0.0</v>
      </c>
      <c r="BU688" s="197" t="n">
        <v>1443.4603271484375</v>
      </c>
      <c r="BV688" s="197" t="n">
        <v>1725.6409912109375</v>
      </c>
      <c r="BW688" s="197" t="n">
        <v>99000.0</v>
      </c>
      <c r="BX688" s="197" t="n">
        <v>1016.1423950195312</v>
      </c>
      <c r="BY688" s="197" t="n">
        <v>2961.956787109375</v>
      </c>
      <c r="BZ688" s="197" t="n">
        <v>99000.0</v>
      </c>
      <c r="CA688" s="197" t="n">
        <v>721.5509033203125</v>
      </c>
      <c r="CB688" s="197" t="n">
        <v>949.4767456054688</v>
      </c>
      <c r="CC688" s="197" t="n">
        <v>964.9122924804688</v>
      </c>
      <c r="CD688" s="197" t="n">
        <v>5995.6025390625</v>
      </c>
      <c r="CE688" s="197" t="n">
        <v>9481.6123046875</v>
      </c>
      <c r="CF688" s="197" t="n">
        <v>12500.0</v>
      </c>
      <c r="CG688" s="197" t="n">
        <v>0.0</v>
      </c>
      <c r="CH688" s="197" t="n">
        <v>300.0</v>
      </c>
      <c r="CI688" s="197" t="n">
        <v>600.0</v>
      </c>
      <c r="CJ688" s="197" t="n">
        <v>900.0</v>
      </c>
      <c r="CK688" s="197" t="n">
        <v>20000.0</v>
      </c>
      <c r="CL688" s="197" t="n">
        <v>20000.0</v>
      </c>
      <c r="CM688" s="197" t="n">
        <v>20000.0</v>
      </c>
      <c r="CN688" s="197" t="n">
        <v>20000.0</v>
      </c>
      <c r="CO688" s="197" t="n">
        <v>20000.0</v>
      </c>
      <c r="CP688" s="197" t="n">
        <v>20000.0</v>
      </c>
      <c r="CQ688" s="197" t="n">
        <v>20000.0</v>
      </c>
      <c r="CR688" s="197" t="n">
        <v>3250.0</v>
      </c>
      <c r="CS688" s="197" t="n">
        <v>0.0</v>
      </c>
      <c r="CT688" s="197" t="n">
        <v>0.0</v>
      </c>
      <c r="CU688" s="197" t="n">
        <v>3086.2587890625</v>
      </c>
    </row>
    <row r="689" spans="2:99">
      <c r="B689" s="122" t="s">
        <v>1090</v>
      </c>
      <c r="C689" s="197" t="n">
        <v>3567.0</v>
      </c>
      <c r="D689" s="197" t="n">
        <v>2853.0</v>
      </c>
      <c r="E689" s="197" t="n">
        <v>557.0</v>
      </c>
      <c r="F689" s="122" t="s">
        <v>1090</v>
      </c>
      <c r="G689" s="197" t="n">
        <v>3567.0</v>
      </c>
      <c r="H689" s="197" t="n">
        <v>2210.37158203125</v>
      </c>
      <c r="I689" s="197" t="n">
        <v>557.0</v>
      </c>
      <c r="J689" s="197" t="n">
        <v>591.4140625</v>
      </c>
      <c r="K689" s="197" t="n">
        <v>760.0130004882812</v>
      </c>
      <c r="L689" s="197" t="n">
        <v>4221.041015625</v>
      </c>
      <c r="M689" s="197" t="n">
        <v>4221.041015625</v>
      </c>
      <c r="N689" s="197" t="n">
        <v>5892.88720703125</v>
      </c>
      <c r="O689" s="197" t="n">
        <v>5892.88720703125</v>
      </c>
      <c r="P689" s="197" t="n">
        <v>5892.88720703125</v>
      </c>
      <c r="Q689" s="197" t="n">
        <v>44628.80078125</v>
      </c>
      <c r="R689" s="197" t="n">
        <v>7818.30029296875</v>
      </c>
      <c r="S689" s="197" t="n">
        <v>0.0</v>
      </c>
      <c r="T689" s="197" t="n">
        <v>369.7391357421875</v>
      </c>
      <c r="U689" s="197" t="n">
        <v>9228.4755859375</v>
      </c>
      <c r="V689" s="197" t="n">
        <v>38889.359375</v>
      </c>
      <c r="W689" s="197" t="n">
        <v>22373.455078125</v>
      </c>
      <c r="X689" s="197" t="n">
        <v>16515.904296875</v>
      </c>
      <c r="Y689" s="197" t="n">
        <v>0.0</v>
      </c>
      <c r="Z689" s="197" t="n">
        <v>16113.8388671875</v>
      </c>
      <c r="AA689" s="197" t="n">
        <v>1.0</v>
      </c>
      <c r="AB689" s="197" t="n">
        <v>0.0</v>
      </c>
      <c r="AC689" s="197" t="n">
        <v>0.0</v>
      </c>
      <c r="AD689" s="197" t="n">
        <v>0.3499999940395355</v>
      </c>
      <c r="AE689" s="197" t="n">
        <v>21958.44140625</v>
      </c>
      <c r="AF689" s="197" t="n">
        <v>10109.2998046875</v>
      </c>
      <c r="AG689" s="197" t="n">
        <v>3696.53369140625</v>
      </c>
      <c r="AH689" s="197" t="n">
        <v>4977.32958984375</v>
      </c>
      <c r="AI689" s="197" t="n">
        <v>3356.619384765625</v>
      </c>
      <c r="AJ689" s="197" t="n">
        <v>11.519532203674316</v>
      </c>
      <c r="AK689" s="197" t="n">
        <v>333.1023864746094</v>
      </c>
      <c r="AL689" s="197" t="n">
        <v>8500.0</v>
      </c>
      <c r="AM689" s="197" t="n">
        <v>4221.041015625</v>
      </c>
      <c r="AN689" s="197" t="n">
        <v>0.0</v>
      </c>
      <c r="AO689" s="197" t="n">
        <v>0.0</v>
      </c>
      <c r="AP689" s="197" t="n">
        <v>0.0</v>
      </c>
      <c r="AQ689" s="197" t="n">
        <v>90.0</v>
      </c>
      <c r="AR689" s="197" t="n">
        <v>596.8949584960938</v>
      </c>
      <c r="AS689" s="197" t="n">
        <v>0.0</v>
      </c>
      <c r="AT689" s="197" t="n">
        <v>999999.0</v>
      </c>
      <c r="AU689" s="197" t="n">
        <v>0.0</v>
      </c>
      <c r="AV689" s="197" t="n">
        <v>999999.0</v>
      </c>
      <c r="AW689" s="197" t="n">
        <v>0.0</v>
      </c>
      <c r="AX689" s="197" t="n">
        <v>0.0</v>
      </c>
      <c r="AY689" s="197" t="n">
        <v>999999.0</v>
      </c>
      <c r="AZ689" s="197" t="n">
        <v>0.0</v>
      </c>
      <c r="BA689" s="197" t="n">
        <v>999999.0</v>
      </c>
      <c r="BB689" s="197" t="n">
        <v>0.0</v>
      </c>
      <c r="BC689" s="197" t="n">
        <v>0.0</v>
      </c>
      <c r="BD689" s="197" t="n">
        <v>0.0</v>
      </c>
      <c r="BE689" s="197" t="n">
        <v>0.0</v>
      </c>
      <c r="BF689" s="197" t="n">
        <v>999999.0</v>
      </c>
      <c r="BG689" s="197" t="n">
        <v>999999.0</v>
      </c>
      <c r="BH689" s="197" t="n">
        <v>999999.0</v>
      </c>
      <c r="BI689" s="197" t="n">
        <v>0.0</v>
      </c>
      <c r="BJ689" s="197" t="n">
        <v>999999.0</v>
      </c>
      <c r="BK689" s="197" t="n">
        <v>999999.0</v>
      </c>
      <c r="BL689" s="197" t="n">
        <v>999999.0</v>
      </c>
      <c r="BM689" s="197" t="n">
        <v>0.0</v>
      </c>
      <c r="BN689" s="197" t="n">
        <v>0.0</v>
      </c>
      <c r="BO689" s="197" t="n">
        <v>0.0</v>
      </c>
      <c r="BP689" s="197" t="n">
        <v>0.0</v>
      </c>
      <c r="BQ689" s="197" t="n">
        <v>999999.0</v>
      </c>
      <c r="BR689" s="197" t="n">
        <v>0.0</v>
      </c>
      <c r="BS689" s="197" t="n">
        <v>999999.0</v>
      </c>
      <c r="BT689" s="197" t="n">
        <v>0.0</v>
      </c>
      <c r="BU689" s="197" t="n">
        <v>409.082763671875</v>
      </c>
      <c r="BV689" s="197" t="n">
        <v>1569.965087890625</v>
      </c>
      <c r="BW689" s="197" t="n">
        <v>99000.0</v>
      </c>
      <c r="BX689" s="197" t="n">
        <v>210.32313537597656</v>
      </c>
      <c r="BY689" s="197" t="n">
        <v>1103.3017578125</v>
      </c>
      <c r="BZ689" s="197" t="n">
        <v>99000.0</v>
      </c>
      <c r="CA689" s="197" t="n">
        <v>548.7669677734375</v>
      </c>
      <c r="CB689" s="197" t="n">
        <v>746.664794921875</v>
      </c>
      <c r="CC689" s="197" t="n">
        <v>631.5789184570312</v>
      </c>
      <c r="CD689" s="197" t="n">
        <v>336.225830078125</v>
      </c>
      <c r="CE689" s="197" t="n">
        <v>6228.5341796875</v>
      </c>
      <c r="CF689" s="197" t="n">
        <v>8000.0</v>
      </c>
      <c r="CG689" s="197" t="n">
        <v>0.0</v>
      </c>
      <c r="CH689" s="197" t="n">
        <v>3009.034423828125</v>
      </c>
      <c r="CI689" s="197" t="n">
        <v>800.0</v>
      </c>
      <c r="CJ689" s="197" t="n">
        <v>3809.034423828125</v>
      </c>
      <c r="CK689" s="197" t="n">
        <v>20000.0</v>
      </c>
      <c r="CL689" s="197" t="n">
        <v>20000.0</v>
      </c>
      <c r="CM689" s="197" t="n">
        <v>20000.0</v>
      </c>
      <c r="CN689" s="197" t="n">
        <v>20000.0</v>
      </c>
      <c r="CO689" s="197" t="n">
        <v>20000.0</v>
      </c>
      <c r="CP689" s="197" t="n">
        <v>20000.0</v>
      </c>
      <c r="CQ689" s="197" t="n">
        <v>20000.0</v>
      </c>
      <c r="CR689" s="197" t="n">
        <v>3250.0</v>
      </c>
      <c r="CS689" s="197" t="n">
        <v>0.0</v>
      </c>
      <c r="CT689" s="197" t="n">
        <v>0.0</v>
      </c>
      <c r="CU689" s="197" t="n">
        <v>1954.5750732421875</v>
      </c>
    </row>
    <row r="690" spans="2:99">
      <c r="B690" s="122" t="s">
        <v>1091</v>
      </c>
      <c r="C690" s="197" t="n">
        <v>4000.0</v>
      </c>
      <c r="D690" s="197" t="n">
        <v>2944.0</v>
      </c>
      <c r="E690" s="197" t="n">
        <v>623.0</v>
      </c>
      <c r="F690" s="122" t="s">
        <v>1091</v>
      </c>
      <c r="G690" s="197" t="n">
        <v>4000.0</v>
      </c>
      <c r="H690" s="197" t="n">
        <v>2944.0</v>
      </c>
      <c r="I690" s="197" t="n">
        <v>623.0</v>
      </c>
      <c r="J690" s="197" t="n">
        <v>754.109375</v>
      </c>
      <c r="K690" s="197" t="n">
        <v>925.4153442382812</v>
      </c>
      <c r="L690" s="197" t="n">
        <v>4294.27880859375</v>
      </c>
      <c r="M690" s="197" t="n">
        <v>4294.27880859375</v>
      </c>
      <c r="N690" s="197" t="n">
        <v>5564.3955078125</v>
      </c>
      <c r="O690" s="197" t="n">
        <v>5564.3955078125</v>
      </c>
      <c r="P690" s="197" t="n">
        <v>5564.3955078125</v>
      </c>
      <c r="Q690" s="197" t="n">
        <v>55306.51171875</v>
      </c>
      <c r="R690" s="197" t="n">
        <v>8607.6171875</v>
      </c>
      <c r="S690" s="197" t="n">
        <v>0.0</v>
      </c>
      <c r="T690" s="197" t="n">
        <v>807.8018188476562</v>
      </c>
      <c r="U690" s="197" t="n">
        <v>11522.4111328125</v>
      </c>
      <c r="V690" s="197" t="n">
        <v>48818.671875</v>
      </c>
      <c r="W690" s="197" t="n">
        <v>30833.19140625</v>
      </c>
      <c r="X690" s="197" t="n">
        <v>17985.478515625</v>
      </c>
      <c r="Y690" s="197" t="n">
        <v>0.0</v>
      </c>
      <c r="Z690" s="197" t="n">
        <v>21187.5</v>
      </c>
      <c r="AA690" s="197" t="n">
        <v>1.0</v>
      </c>
      <c r="AB690" s="197" t="n">
        <v>0.0</v>
      </c>
      <c r="AC690" s="197" t="n">
        <v>0.0</v>
      </c>
      <c r="AD690" s="197" t="n">
        <v>0.3499999940395355</v>
      </c>
      <c r="AE690" s="197" t="n">
        <v>27283.13671875</v>
      </c>
      <c r="AF690" s="197" t="n">
        <v>7537.22802734375</v>
      </c>
      <c r="AG690" s="197" t="n">
        <v>10225.5478515625</v>
      </c>
      <c r="AH690" s="197" t="n">
        <v>6438.7861328125</v>
      </c>
      <c r="AI690" s="197" t="n">
        <v>4628.5068359375</v>
      </c>
      <c r="AJ690" s="197" t="n">
        <v>2898.250732421875</v>
      </c>
      <c r="AK690" s="197" t="n">
        <v>3566.437744140625</v>
      </c>
      <c r="AL690" s="197" t="n">
        <v>7560.64501953125</v>
      </c>
      <c r="AM690" s="197" t="n">
        <v>4294.27880859375</v>
      </c>
      <c r="AN690" s="197" t="n">
        <v>0.0</v>
      </c>
      <c r="AO690" s="197" t="n">
        <v>0.0</v>
      </c>
      <c r="AP690" s="197" t="n">
        <v>0.0</v>
      </c>
      <c r="AQ690" s="197" t="n">
        <v>971.0</v>
      </c>
      <c r="AR690" s="197" t="n">
        <v>1019.8773803710938</v>
      </c>
      <c r="AS690" s="197" t="n">
        <v>0.0</v>
      </c>
      <c r="AT690" s="197" t="n">
        <v>999999.0</v>
      </c>
      <c r="AU690" s="197" t="n">
        <v>0.0</v>
      </c>
      <c r="AV690" s="197" t="n">
        <v>999999.0</v>
      </c>
      <c r="AW690" s="197" t="n">
        <v>0.0</v>
      </c>
      <c r="AX690" s="197" t="n">
        <v>0.0</v>
      </c>
      <c r="AY690" s="197" t="n">
        <v>999999.0</v>
      </c>
      <c r="AZ690" s="197" t="n">
        <v>0.0</v>
      </c>
      <c r="BA690" s="197" t="n">
        <v>999999.0</v>
      </c>
      <c r="BB690" s="197" t="n">
        <v>0.0</v>
      </c>
      <c r="BC690" s="197" t="n">
        <v>0.0</v>
      </c>
      <c r="BD690" s="197" t="n">
        <v>0.0</v>
      </c>
      <c r="BE690" s="197" t="n">
        <v>0.0</v>
      </c>
      <c r="BF690" s="197" t="n">
        <v>999995.0</v>
      </c>
      <c r="BG690" s="197" t="n">
        <v>999995.0</v>
      </c>
      <c r="BH690" s="197" t="n">
        <v>999995.0</v>
      </c>
      <c r="BI690" s="197" t="n">
        <v>0.0</v>
      </c>
      <c r="BJ690" s="197" t="n">
        <v>999999.0</v>
      </c>
      <c r="BK690" s="197" t="n">
        <v>999999.0</v>
      </c>
      <c r="BL690" s="197" t="n">
        <v>999999.0</v>
      </c>
      <c r="BM690" s="197" t="n">
        <v>0.0</v>
      </c>
      <c r="BN690" s="197" t="n">
        <v>0.0</v>
      </c>
      <c r="BO690" s="197" t="n">
        <v>0.0</v>
      </c>
      <c r="BP690" s="197" t="n">
        <v>0.0</v>
      </c>
      <c r="BQ690" s="197" t="n">
        <v>999999.0</v>
      </c>
      <c r="BR690" s="197" t="n">
        <v>0.0</v>
      </c>
      <c r="BS690" s="197" t="n">
        <v>999999.0</v>
      </c>
      <c r="BT690" s="197" t="n">
        <v>0.0</v>
      </c>
      <c r="BU690" s="197" t="n">
        <v>254.2046356201172</v>
      </c>
      <c r="BV690" s="197" t="n">
        <v>406.59759521484375</v>
      </c>
      <c r="BW690" s="197" t="n">
        <v>99000.0</v>
      </c>
      <c r="BX690" s="197" t="n">
        <v>185.0995330810547</v>
      </c>
      <c r="BY690" s="197" t="n">
        <v>206.75674438476562</v>
      </c>
      <c r="BZ690" s="197" t="n">
        <v>99000.0</v>
      </c>
      <c r="CA690" s="197" t="n">
        <v>368.1049499511719</v>
      </c>
      <c r="CB690" s="197" t="n">
        <v>563.3028564453125</v>
      </c>
      <c r="CC690" s="197" t="n">
        <v>631.5789184570312</v>
      </c>
      <c r="CD690" s="197" t="n">
        <v>207.1386260986328</v>
      </c>
      <c r="CE690" s="197" t="n">
        <v>311.9460754394531</v>
      </c>
      <c r="CF690" s="197" t="n">
        <v>8000.0</v>
      </c>
      <c r="CG690" s="197" t="n">
        <v>0.0</v>
      </c>
      <c r="CH690" s="197" t="n">
        <v>4250.0</v>
      </c>
      <c r="CI690" s="197" t="n">
        <v>2500.0</v>
      </c>
      <c r="CJ690" s="197" t="n">
        <v>6750.0</v>
      </c>
      <c r="CK690" s="197" t="n">
        <v>20000.0</v>
      </c>
      <c r="CL690" s="197" t="n">
        <v>20000.0</v>
      </c>
      <c r="CM690" s="197" t="n">
        <v>20000.0</v>
      </c>
      <c r="CN690" s="197" t="n">
        <v>20000.0</v>
      </c>
      <c r="CO690" s="197" t="n">
        <v>20000.0</v>
      </c>
      <c r="CP690" s="197" t="n">
        <v>20000.0</v>
      </c>
      <c r="CQ690" s="197" t="n">
        <v>20000.0</v>
      </c>
      <c r="CR690" s="197" t="n">
        <v>5000.0</v>
      </c>
      <c r="CS690" s="197" t="n">
        <v>0.0</v>
      </c>
      <c r="CT690" s="197" t="n">
        <v>0.0</v>
      </c>
      <c r="CU690" s="197" t="n">
        <v>2151.904296875</v>
      </c>
    </row>
    <row r="691" spans="2:99">
      <c r="B691" s="122" t="s">
        <v>1092</v>
      </c>
      <c r="C691" s="197" t="n">
        <v>4552.0</v>
      </c>
      <c r="D691" s="197" t="n">
        <v>3218.0</v>
      </c>
      <c r="E691" s="197" t="n">
        <v>800.0</v>
      </c>
      <c r="F691" s="122" t="s">
        <v>1092</v>
      </c>
      <c r="G691" s="197" t="n">
        <v>4552.0</v>
      </c>
      <c r="H691" s="197" t="n">
        <v>3218.0</v>
      </c>
      <c r="I691" s="197" t="n">
        <v>800.0</v>
      </c>
      <c r="J691" s="197" t="n">
        <v>706.9303588867188</v>
      </c>
      <c r="K691" s="197" t="n">
        <v>823.9844970703125</v>
      </c>
      <c r="L691" s="197" t="n">
        <v>1629.8404541015625</v>
      </c>
      <c r="M691" s="197" t="n">
        <v>1629.8404541015625</v>
      </c>
      <c r="N691" s="197" t="n">
        <v>1629.8404541015625</v>
      </c>
      <c r="O691" s="197" t="n">
        <v>1629.8404541015625</v>
      </c>
      <c r="P691" s="197" t="n">
        <v>1629.8404541015625</v>
      </c>
      <c r="Q691" s="197" t="n">
        <v>36294.796875</v>
      </c>
      <c r="R691" s="197" t="n">
        <v>13038.7236328125</v>
      </c>
      <c r="S691" s="197" t="n">
        <v>0.0</v>
      </c>
      <c r="T691" s="197" t="n">
        <v>23.287580490112305</v>
      </c>
      <c r="U691" s="197" t="n">
        <v>1453.252685546875</v>
      </c>
      <c r="V691" s="197" t="n">
        <v>33600.6328125</v>
      </c>
      <c r="W691" s="197" t="n">
        <v>15597.4228515625</v>
      </c>
      <c r="X691" s="197" t="n">
        <v>18003.208984375</v>
      </c>
      <c r="Y691" s="197" t="n">
        <v>0.0</v>
      </c>
      <c r="Z691" s="197" t="n">
        <v>15510.4169921875</v>
      </c>
      <c r="AA691" s="197" t="n">
        <v>1.0</v>
      </c>
      <c r="AB691" s="197" t="n">
        <v>0.0</v>
      </c>
      <c r="AC691" s="197" t="n">
        <v>0.0</v>
      </c>
      <c r="AD691" s="197" t="n">
        <v>0.3499999940395355</v>
      </c>
      <c r="AE691" s="197" t="n">
        <v>18570.970703125</v>
      </c>
      <c r="AF691" s="197" t="n">
        <v>10352.2734375</v>
      </c>
      <c r="AG691" s="197" t="n">
        <v>1988.9967041015625</v>
      </c>
      <c r="AH691" s="197" t="n">
        <v>3480.12060546875</v>
      </c>
      <c r="AI691" s="197" t="n">
        <v>2090.8505859375</v>
      </c>
      <c r="AJ691" s="197" t="n">
        <v>4447.33984375</v>
      </c>
      <c r="AK691" s="197" t="n">
        <v>4520.97802734375</v>
      </c>
      <c r="AL691" s="197" t="n">
        <v>6680.0</v>
      </c>
      <c r="AM691" s="197" t="n">
        <v>4478.5927734375</v>
      </c>
      <c r="AN691" s="197" t="n">
        <v>3259.680908203125</v>
      </c>
      <c r="AO691" s="197" t="n">
        <v>1629.8404541015625</v>
      </c>
      <c r="AP691" s="197" t="n">
        <v>1629.8404541015625</v>
      </c>
      <c r="AQ691" s="197" t="n">
        <v>971.0</v>
      </c>
      <c r="AR691" s="197" t="n">
        <v>1047.2900390625</v>
      </c>
      <c r="AS691" s="197" t="n">
        <v>0.0</v>
      </c>
      <c r="AT691" s="197" t="n">
        <v>999999.0</v>
      </c>
      <c r="AU691" s="197" t="n">
        <v>0.0</v>
      </c>
      <c r="AV691" s="197" t="n">
        <v>999999.0</v>
      </c>
      <c r="AW691" s="197" t="n">
        <v>0.0</v>
      </c>
      <c r="AX691" s="197" t="n">
        <v>0.0</v>
      </c>
      <c r="AY691" s="197" t="n">
        <v>999999.0</v>
      </c>
      <c r="AZ691" s="197" t="n">
        <v>0.0</v>
      </c>
      <c r="BA691" s="197" t="n">
        <v>999999.0</v>
      </c>
      <c r="BB691" s="197" t="n">
        <v>0.0</v>
      </c>
      <c r="BC691" s="197" t="n">
        <v>0.0</v>
      </c>
      <c r="BD691" s="197" t="n">
        <v>0.0</v>
      </c>
      <c r="BE691" s="197" t="n">
        <v>0.0</v>
      </c>
      <c r="BF691" s="197" t="n">
        <v>999999.0</v>
      </c>
      <c r="BG691" s="197" t="n">
        <v>999999.0</v>
      </c>
      <c r="BH691" s="197" t="n">
        <v>999999.0</v>
      </c>
      <c r="BI691" s="197" t="n">
        <v>0.0</v>
      </c>
      <c r="BJ691" s="197" t="n">
        <v>999999.0</v>
      </c>
      <c r="BK691" s="197" t="n">
        <v>999999.0</v>
      </c>
      <c r="BL691" s="197" t="n">
        <v>999999.0</v>
      </c>
      <c r="BM691" s="197" t="n">
        <v>0.0</v>
      </c>
      <c r="BN691" s="197" t="n">
        <v>0.0</v>
      </c>
      <c r="BO691" s="197" t="n">
        <v>0.0</v>
      </c>
      <c r="BP691" s="197" t="n">
        <v>0.0</v>
      </c>
      <c r="BQ691" s="197" t="n">
        <v>999999.0</v>
      </c>
      <c r="BR691" s="197" t="n">
        <v>0.0</v>
      </c>
      <c r="BS691" s="197" t="n">
        <v>999999.0</v>
      </c>
      <c r="BT691" s="197" t="n">
        <v>0.0</v>
      </c>
      <c r="BU691" s="197" t="n">
        <v>225.63719177246094</v>
      </c>
      <c r="BV691" s="197" t="n">
        <v>254.45994567871094</v>
      </c>
      <c r="BW691" s="197" t="n">
        <v>450.0</v>
      </c>
      <c r="BX691" s="197" t="n">
        <v>177.33999633789062</v>
      </c>
      <c r="BY691" s="197" t="n">
        <v>185.2198028564453</v>
      </c>
      <c r="BZ691" s="197" t="n">
        <v>450.0</v>
      </c>
      <c r="CA691" s="197" t="n">
        <v>399.0921630859375</v>
      </c>
      <c r="CB691" s="197" t="n">
        <v>370.4267883300781</v>
      </c>
      <c r="CC691" s="197" t="n">
        <v>631.5789184570312</v>
      </c>
      <c r="CD691" s="197" t="n">
        <v>207.19308471679688</v>
      </c>
      <c r="CE691" s="197" t="n">
        <v>207.1346435546875</v>
      </c>
      <c r="CF691" s="197" t="n">
        <v>11000.0</v>
      </c>
      <c r="CG691" s="197" t="n">
        <v>0.0</v>
      </c>
      <c r="CH691" s="197" t="n">
        <v>1000.0</v>
      </c>
      <c r="CI691" s="197" t="n">
        <v>1000.0</v>
      </c>
      <c r="CJ691" s="197" t="n">
        <v>2000.0</v>
      </c>
      <c r="CK691" s="197" t="n">
        <v>20000.0</v>
      </c>
      <c r="CL691" s="197" t="n">
        <v>1887.7156982421875</v>
      </c>
      <c r="CM691" s="197" t="n">
        <v>20000.0</v>
      </c>
      <c r="CN691" s="197" t="n">
        <v>20000.0</v>
      </c>
      <c r="CO691" s="197" t="n">
        <v>20000.0</v>
      </c>
      <c r="CP691" s="197" t="n">
        <v>20000.0</v>
      </c>
      <c r="CQ691" s="197" t="n">
        <v>20000.0</v>
      </c>
      <c r="CR691" s="197" t="n">
        <v>5000.0</v>
      </c>
      <c r="CS691" s="197" t="n">
        <v>0.0</v>
      </c>
      <c r="CT691" s="197" t="n">
        <v>0.0</v>
      </c>
      <c r="CU691" s="197" t="n">
        <v>3259.680908203125</v>
      </c>
    </row>
    <row r="692" spans="2:99">
      <c r="B692" s="122" t="s">
        <v>1093</v>
      </c>
      <c r="C692" s="197" t="n">
        <v>4552.0</v>
      </c>
      <c r="D692" s="197" t="n">
        <v>3538.0</v>
      </c>
      <c r="E692" s="197" t="n">
        <v>975.0</v>
      </c>
      <c r="F692" s="122" t="s">
        <v>1093</v>
      </c>
      <c r="G692" s="197" t="n">
        <v>4552.0</v>
      </c>
      <c r="H692" s="197" t="n">
        <v>3536.010986328125</v>
      </c>
      <c r="I692" s="197" t="n">
        <v>975.0</v>
      </c>
      <c r="J692" s="197" t="n">
        <v>580.858154296875</v>
      </c>
      <c r="K692" s="197" t="n">
        <v>726.8336791992188</v>
      </c>
      <c r="L692" s="197" t="n">
        <v>1395.1263427734375</v>
      </c>
      <c r="M692" s="197" t="n">
        <v>1395.1263427734375</v>
      </c>
      <c r="N692" s="197" t="n">
        <v>1395.1263427734375</v>
      </c>
      <c r="O692" s="197" t="n">
        <v>1395.1263427734375</v>
      </c>
      <c r="P692" s="197" t="n">
        <v>1395.1263427734375</v>
      </c>
      <c r="Q692" s="197" t="n">
        <v>19692.95703125</v>
      </c>
      <c r="R692" s="197" t="n">
        <v>11161.0107421875</v>
      </c>
      <c r="S692" s="197" t="n">
        <v>0.0</v>
      </c>
      <c r="T692" s="197" t="n">
        <v>0.0</v>
      </c>
      <c r="U692" s="197" t="n">
        <v>-14.089632987976074</v>
      </c>
      <c r="V692" s="197" t="n">
        <v>21135.48828125</v>
      </c>
      <c r="W692" s="197" t="n">
        <v>13219.7294921875</v>
      </c>
      <c r="X692" s="197" t="n">
        <v>7915.759765625</v>
      </c>
      <c r="Y692" s="197" t="n">
        <v>0.0</v>
      </c>
      <c r="Z692" s="197" t="n">
        <v>5866.935546875</v>
      </c>
      <c r="AA692" s="197" t="n">
        <v>1.0</v>
      </c>
      <c r="AB692" s="197" t="n">
        <v>0.0</v>
      </c>
      <c r="AC692" s="197" t="n">
        <v>0.0</v>
      </c>
      <c r="AD692" s="197" t="n">
        <v>0.3499999940395355</v>
      </c>
      <c r="AE692" s="197" t="n">
        <v>11323.2314453125</v>
      </c>
      <c r="AF692" s="197" t="n">
        <v>3888.85498046875</v>
      </c>
      <c r="AG692" s="197" t="n">
        <v>5815.4873046875</v>
      </c>
      <c r="AH692" s="197" t="n">
        <v>3220.756591796875</v>
      </c>
      <c r="AI692" s="197" t="n">
        <v>1763.7244873046875</v>
      </c>
      <c r="AJ692" s="197" t="n">
        <v>0.0</v>
      </c>
      <c r="AK692" s="197" t="n">
        <v>51.29055404663086</v>
      </c>
      <c r="AL692" s="197" t="n">
        <v>6680.0</v>
      </c>
      <c r="AM692" s="197" t="n">
        <v>4510.3486328125</v>
      </c>
      <c r="AN692" s="197" t="n">
        <v>2790.252685546875</v>
      </c>
      <c r="AO692" s="197" t="n">
        <v>1395.1263427734375</v>
      </c>
      <c r="AP692" s="197" t="n">
        <v>1395.1263427734375</v>
      </c>
      <c r="AQ692" s="197" t="n">
        <v>707.29052734375</v>
      </c>
      <c r="AR692" s="197" t="n">
        <v>1067.0</v>
      </c>
      <c r="AS692" s="197" t="n">
        <v>0.0</v>
      </c>
      <c r="AT692" s="197" t="n">
        <v>999999.0</v>
      </c>
      <c r="AU692" s="197" t="n">
        <v>0.0</v>
      </c>
      <c r="AV692" s="197" t="n">
        <v>999999.0</v>
      </c>
      <c r="AW692" s="197" t="n">
        <v>0.0</v>
      </c>
      <c r="AX692" s="197" t="n">
        <v>0.0</v>
      </c>
      <c r="AY692" s="197" t="n">
        <v>999999.0</v>
      </c>
      <c r="AZ692" s="197" t="n">
        <v>0.0</v>
      </c>
      <c r="BA692" s="197" t="n">
        <v>999999.0</v>
      </c>
      <c r="BB692" s="197" t="n">
        <v>0.0</v>
      </c>
      <c r="BC692" s="197" t="n">
        <v>0.0</v>
      </c>
      <c r="BD692" s="197" t="n">
        <v>0.0</v>
      </c>
      <c r="BE692" s="197" t="n">
        <v>0.0</v>
      </c>
      <c r="BF692" s="197" t="n">
        <v>999999.0</v>
      </c>
      <c r="BG692" s="197" t="n">
        <v>999999.0</v>
      </c>
      <c r="BH692" s="197" t="n">
        <v>999999.0</v>
      </c>
      <c r="BI692" s="197" t="n">
        <v>0.0</v>
      </c>
      <c r="BJ692" s="197" t="n">
        <v>999999.0</v>
      </c>
      <c r="BK692" s="197" t="n">
        <v>999999.0</v>
      </c>
      <c r="BL692" s="197" t="n">
        <v>999999.0</v>
      </c>
      <c r="BM692" s="197" t="n">
        <v>0.0</v>
      </c>
      <c r="BN692" s="197" t="n">
        <v>0.0</v>
      </c>
      <c r="BO692" s="197" t="n">
        <v>0.0</v>
      </c>
      <c r="BP692" s="197" t="n">
        <v>0.0</v>
      </c>
      <c r="BQ692" s="197" t="n">
        <v>999999.0</v>
      </c>
      <c r="BR692" s="197" t="n">
        <v>0.0</v>
      </c>
      <c r="BS692" s="197" t="n">
        <v>999999.0</v>
      </c>
      <c r="BT692" s="197" t="n">
        <v>0.0</v>
      </c>
      <c r="BU692" s="197" t="n">
        <v>256.7738037109375</v>
      </c>
      <c r="BV692" s="197" t="n">
        <v>225.61146545410156</v>
      </c>
      <c r="BW692" s="197" t="n">
        <v>450.0</v>
      </c>
      <c r="BX692" s="197" t="n">
        <v>198.195556640625</v>
      </c>
      <c r="BY692" s="197" t="n">
        <v>177.3703155517578</v>
      </c>
      <c r="BZ692" s="197" t="n">
        <v>450.0</v>
      </c>
      <c r="CA692" s="197" t="n">
        <v>443.5448303222656</v>
      </c>
      <c r="CB692" s="197" t="n">
        <v>405.8231201171875</v>
      </c>
      <c r="CC692" s="197" t="n">
        <v>631.5789184570312</v>
      </c>
      <c r="CD692" s="197" t="n">
        <v>207.28990173339844</v>
      </c>
      <c r="CE692" s="197" t="n">
        <v>207.185546875</v>
      </c>
      <c r="CF692" s="197" t="n">
        <v>11000.0</v>
      </c>
      <c r="CG692" s="197" t="n">
        <v>0.0</v>
      </c>
      <c r="CH692" s="197" t="n">
        <v>1000.0</v>
      </c>
      <c r="CI692" s="197" t="n">
        <v>1000.0</v>
      </c>
      <c r="CJ692" s="197" t="n">
        <v>2000.0</v>
      </c>
      <c r="CK692" s="197" t="n">
        <v>20000.0</v>
      </c>
      <c r="CL692" s="197" t="n">
        <v>3000.0</v>
      </c>
      <c r="CM692" s="197" t="n">
        <v>20000.0</v>
      </c>
      <c r="CN692" s="197" t="n">
        <v>20000.0</v>
      </c>
      <c r="CO692" s="197" t="n">
        <v>20000.0</v>
      </c>
      <c r="CP692" s="197" t="n">
        <v>20000.0</v>
      </c>
      <c r="CQ692" s="197" t="n">
        <v>20000.0</v>
      </c>
      <c r="CR692" s="197" t="n">
        <v>5000.0</v>
      </c>
      <c r="CS692" s="197" t="n">
        <v>0.0</v>
      </c>
      <c r="CT692" s="197" t="n">
        <v>0.0</v>
      </c>
      <c r="CU692" s="197" t="n">
        <v>2790.252685546875</v>
      </c>
    </row>
    <row r="693" spans="2:99">
      <c r="B693" s="122" t="s">
        <v>1094</v>
      </c>
      <c r="C693" s="197" t="n">
        <v>4500.0</v>
      </c>
      <c r="D693" s="197" t="n">
        <v>3538.0</v>
      </c>
      <c r="E693" s="197" t="n">
        <v>975.0</v>
      </c>
      <c r="F693" s="122" t="s">
        <v>1094</v>
      </c>
      <c r="G693" s="197" t="n">
        <v>4368.24267578125</v>
      </c>
      <c r="H693" s="197" t="n">
        <v>3538.0</v>
      </c>
      <c r="I693" s="197" t="n">
        <v>975.0</v>
      </c>
      <c r="J693" s="197" t="n">
        <v>512.8211059570312</v>
      </c>
      <c r="K693" s="197" t="n">
        <v>658.541259765625</v>
      </c>
      <c r="L693" s="197" t="n">
        <v>4306.3681640625</v>
      </c>
      <c r="M693" s="197" t="n">
        <v>4306.3681640625</v>
      </c>
      <c r="N693" s="197" t="n">
        <v>4306.3681640625</v>
      </c>
      <c r="O693" s="197" t="n">
        <v>4306.3681640625</v>
      </c>
      <c r="P693" s="197" t="n">
        <v>4306.3681640625</v>
      </c>
      <c r="Q693" s="197" t="n">
        <v>16070.4501953125</v>
      </c>
      <c r="R693" s="197" t="n">
        <v>9773.2333984375</v>
      </c>
      <c r="S693" s="197" t="n">
        <v>0.0</v>
      </c>
      <c r="T693" s="197" t="n">
        <v>0.0</v>
      </c>
      <c r="U693" s="197" t="n">
        <v>-76.8225326538086</v>
      </c>
      <c r="V693" s="197" t="n">
        <v>7795.849609375</v>
      </c>
      <c r="W693" s="197" t="n">
        <v>3645.807373046875</v>
      </c>
      <c r="X693" s="197" t="n">
        <v>0.0</v>
      </c>
      <c r="Y693" s="197" t="n">
        <v>14.215835571289062</v>
      </c>
      <c r="Z693" s="197" t="n">
        <v>5821.25</v>
      </c>
      <c r="AA693" s="197" t="n">
        <v>1.0</v>
      </c>
      <c r="AB693" s="197" t="n">
        <v>0.0</v>
      </c>
      <c r="AC693" s="197" t="n">
        <v>0.0</v>
      </c>
      <c r="AD693" s="197" t="n">
        <v>0.3499999940395355</v>
      </c>
      <c r="AE693" s="197" t="n">
        <v>9331.828125</v>
      </c>
      <c r="AF693" s="197" t="n">
        <v>0.0</v>
      </c>
      <c r="AG693" s="197" t="n">
        <v>4950.8984375</v>
      </c>
      <c r="AH693" s="197" t="n">
        <v>4730.869140625</v>
      </c>
      <c r="AI693" s="197" t="n">
        <v>3407.7822265625</v>
      </c>
      <c r="AJ693" s="197" t="n">
        <v>910.912109375</v>
      </c>
      <c r="AK693" s="197" t="n">
        <v>833.5272216796875</v>
      </c>
      <c r="AL693" s="197" t="n">
        <v>6680.0</v>
      </c>
      <c r="AM693" s="197" t="n">
        <v>4535.8720703125</v>
      </c>
      <c r="AN693" s="197" t="n">
        <v>0.0</v>
      </c>
      <c r="AO693" s="197" t="n">
        <v>0.0</v>
      </c>
      <c r="AP693" s="197" t="n">
        <v>0.0</v>
      </c>
      <c r="AQ693" s="197" t="n">
        <v>501.7816162109375</v>
      </c>
      <c r="AR693" s="197" t="n">
        <v>1067.0</v>
      </c>
      <c r="AS693" s="197" t="n">
        <v>1.2555766105651855</v>
      </c>
      <c r="AT693" s="197" t="n">
        <v>3708.2802734375</v>
      </c>
      <c r="AU693" s="197" t="n">
        <v>0.0</v>
      </c>
      <c r="AV693" s="197" t="n">
        <v>999999.0</v>
      </c>
      <c r="AW693" s="197" t="n">
        <v>0.0</v>
      </c>
      <c r="AX693" s="197" t="n">
        <v>1.5031801462173462</v>
      </c>
      <c r="AY693" s="197" t="n">
        <v>6409.31884765625</v>
      </c>
      <c r="AZ693" s="197" t="n">
        <v>0.0</v>
      </c>
      <c r="BA693" s="197" t="n">
        <v>30893.087890625</v>
      </c>
      <c r="BB693" s="197" t="n">
        <v>-976.5505981445312</v>
      </c>
      <c r="BC693" s="197" t="n">
        <v>0.0</v>
      </c>
      <c r="BD693" s="197" t="n">
        <v>0.0</v>
      </c>
      <c r="BE693" s="197" t="n">
        <v>0.0</v>
      </c>
      <c r="BF693" s="197" t="n">
        <v>999999.0</v>
      </c>
      <c r="BG693" s="197" t="n">
        <v>999999.0</v>
      </c>
      <c r="BH693" s="197" t="n">
        <v>999999.0</v>
      </c>
      <c r="BI693" s="197" t="n">
        <v>0.0</v>
      </c>
      <c r="BJ693" s="197" t="n">
        <v>999999.0</v>
      </c>
      <c r="BK693" s="197" t="n">
        <v>999999.0</v>
      </c>
      <c r="BL693" s="197" t="n">
        <v>999999.0</v>
      </c>
      <c r="BM693" s="197" t="n">
        <v>0.0</v>
      </c>
      <c r="BN693" s="197" t="n">
        <v>0.0</v>
      </c>
      <c r="BO693" s="197" t="n">
        <v>0.0</v>
      </c>
      <c r="BP693" s="197" t="n">
        <v>0.0</v>
      </c>
      <c r="BQ693" s="197" t="n">
        <v>999999.0</v>
      </c>
      <c r="BR693" s="197" t="n">
        <v>0.0</v>
      </c>
      <c r="BS693" s="197" t="n">
        <v>999999.0</v>
      </c>
      <c r="BT693" s="197" t="n">
        <v>0.0</v>
      </c>
      <c r="BU693" s="197" t="n">
        <v>246.5618896484375</v>
      </c>
      <c r="BV693" s="197" t="n">
        <v>256.8968811035156</v>
      </c>
      <c r="BW693" s="197" t="n">
        <v>450.0</v>
      </c>
      <c r="BX693" s="197" t="n">
        <v>198.4488067626953</v>
      </c>
      <c r="BY693" s="197" t="n">
        <v>198.30833435058594</v>
      </c>
      <c r="BZ693" s="197" t="n">
        <v>450.0</v>
      </c>
      <c r="CA693" s="197" t="n">
        <v>371.7508239746094</v>
      </c>
      <c r="CB693" s="197" t="n">
        <v>443.2403869628906</v>
      </c>
      <c r="CC693" s="197" t="n">
        <v>631.5789184570312</v>
      </c>
      <c r="CD693" s="197" t="n">
        <v>215.70529174804688</v>
      </c>
      <c r="CE693" s="197" t="n">
        <v>207.31405639648438</v>
      </c>
      <c r="CF693" s="197" t="n">
        <v>99000.0</v>
      </c>
      <c r="CG693" s="197" t="n">
        <v>0.0</v>
      </c>
      <c r="CH693" s="197" t="n">
        <v>2500.0</v>
      </c>
      <c r="CI693" s="197" t="n">
        <v>2000.0</v>
      </c>
      <c r="CJ693" s="197" t="n">
        <v>4500.0</v>
      </c>
      <c r="CK693" s="197" t="n">
        <v>20000.0</v>
      </c>
      <c r="CL693" s="197" t="n">
        <v>20000.0</v>
      </c>
      <c r="CM693" s="197" t="n">
        <v>20000.0</v>
      </c>
      <c r="CN693" s="197" t="n">
        <v>20000.0</v>
      </c>
      <c r="CO693" s="197" t="n">
        <v>20000.0</v>
      </c>
      <c r="CP693" s="197" t="n">
        <v>20000.0</v>
      </c>
      <c r="CQ693" s="197" t="n">
        <v>20000.0</v>
      </c>
      <c r="CR693" s="197" t="n">
        <v>5000.0</v>
      </c>
      <c r="CS693" s="197" t="n">
        <v>26.0</v>
      </c>
      <c r="CT693" s="197" t="n">
        <v>26.0</v>
      </c>
      <c r="CU693" s="197" t="n">
        <v>2443.308349609375</v>
      </c>
    </row>
    <row r="694" spans="2:99">
      <c r="B694" s="122" t="s">
        <v>1095</v>
      </c>
      <c r="C694" s="197" t="n">
        <v>4150.0</v>
      </c>
      <c r="D694" s="197" t="n">
        <v>3538.0</v>
      </c>
      <c r="E694" s="197" t="n">
        <v>950.0</v>
      </c>
      <c r="F694" s="122" t="s">
        <v>1095</v>
      </c>
      <c r="G694" s="197" t="n">
        <v>4020.93701171875</v>
      </c>
      <c r="H694" s="197" t="n">
        <v>3017.268798828125</v>
      </c>
      <c r="I694" s="197" t="n">
        <v>791.4251708984375</v>
      </c>
      <c r="J694" s="197" t="n">
        <v>351.7488708496094</v>
      </c>
      <c r="K694" s="197" t="n">
        <v>699.0938110351562</v>
      </c>
      <c r="L694" s="197" t="n">
        <v>4587.021484375</v>
      </c>
      <c r="M694" s="197" t="n">
        <v>4587.021484375</v>
      </c>
      <c r="N694" s="197" t="n">
        <v>6680.0</v>
      </c>
      <c r="O694" s="197" t="n">
        <v>6680.0</v>
      </c>
      <c r="P694" s="197" t="n">
        <v>6680.0</v>
      </c>
      <c r="Q694" s="197" t="n">
        <v>19312.40625</v>
      </c>
      <c r="R694" s="197" t="n">
        <v>4268.791015625</v>
      </c>
      <c r="S694" s="197" t="n">
        <v>0.0</v>
      </c>
      <c r="T694" s="197" t="n">
        <v>0.0</v>
      </c>
      <c r="U694" s="197" t="n">
        <v>-73.82215881347656</v>
      </c>
      <c r="V694" s="197" t="n">
        <v>0.0</v>
      </c>
      <c r="W694" s="197" t="n">
        <v>0.0</v>
      </c>
      <c r="X694" s="197" t="n">
        <v>0.0</v>
      </c>
      <c r="Y694" s="197" t="n">
        <v>0.0</v>
      </c>
      <c r="Z694" s="197" t="n">
        <v>8000.0</v>
      </c>
      <c r="AA694" s="197" t="n">
        <v>0.0</v>
      </c>
      <c r="AB694" s="197" t="n">
        <v>0.0</v>
      </c>
      <c r="AC694" s="197" t="n">
        <v>0.0</v>
      </c>
      <c r="AD694" s="197" t="n">
        <v>0.6499999761581421</v>
      </c>
      <c r="AE694" s="197" t="n">
        <v>15453.4775390625</v>
      </c>
      <c r="AF694" s="197" t="n">
        <v>772.4291381835938</v>
      </c>
      <c r="AG694" s="197" t="n">
        <v>7622.63916015625</v>
      </c>
      <c r="AH694" s="197" t="n">
        <v>4582.44189453125</v>
      </c>
      <c r="AI694" s="197" t="n">
        <v>3250.0</v>
      </c>
      <c r="AJ694" s="197" t="n">
        <v>6309.68505859375</v>
      </c>
      <c r="AK694" s="197" t="n">
        <v>6109.3486328125</v>
      </c>
      <c r="AL694" s="197" t="n">
        <v>6680.0</v>
      </c>
      <c r="AM694" s="197" t="n">
        <v>4587.021484375</v>
      </c>
      <c r="AN694" s="197" t="n">
        <v>0.0</v>
      </c>
      <c r="AO694" s="197" t="n">
        <v>0.0</v>
      </c>
      <c r="AP694" s="197" t="n">
        <v>0.0</v>
      </c>
      <c r="AQ694" s="197" t="n">
        <v>392.5509033203125</v>
      </c>
      <c r="AR694" s="197" t="n">
        <v>1067.0</v>
      </c>
      <c r="AS694" s="197" t="n">
        <v>0.8994598984718323</v>
      </c>
      <c r="AT694" s="197" t="n">
        <v>-4044.372314453125</v>
      </c>
      <c r="AU694" s="197" t="n">
        <v>4496.4453125</v>
      </c>
      <c r="AV694" s="197" t="n">
        <v>13466.6875</v>
      </c>
      <c r="AW694" s="197" t="n">
        <v>5696.884765625</v>
      </c>
      <c r="AX694" s="197" t="n">
        <v>1.2069861888885498</v>
      </c>
      <c r="AY694" s="197" t="n">
        <v>-4569.9130859375</v>
      </c>
      <c r="AZ694" s="197" t="n">
        <v>0.0</v>
      </c>
      <c r="BA694" s="197" t="n">
        <v>18928.197265625</v>
      </c>
      <c r="BB694" s="197" t="n">
        <v>1795.06640625</v>
      </c>
      <c r="BC694" s="197" t="n">
        <v>0.5261992812156677</v>
      </c>
      <c r="BD694" s="197" t="n">
        <v>0.5271669626235962</v>
      </c>
      <c r="BE694" s="197" t="n">
        <v>0.5293886661529541</v>
      </c>
      <c r="BF694" s="197" t="n">
        <v>9233.7158203125</v>
      </c>
      <c r="BG694" s="197" t="n">
        <v>9228.4423828125</v>
      </c>
      <c r="BH694" s="197" t="n">
        <v>9212.8837890625</v>
      </c>
      <c r="BI694" s="197" t="n">
        <v>0.0</v>
      </c>
      <c r="BJ694" s="197" t="n">
        <v>19477.982421875</v>
      </c>
      <c r="BK694" s="197" t="n">
        <v>19491.548828125</v>
      </c>
      <c r="BL694" s="197" t="n">
        <v>19519.2421875</v>
      </c>
      <c r="BM694" s="197" t="n">
        <v>-7461.8544921875</v>
      </c>
      <c r="BN694" s="197" t="n">
        <v>-7458.943359375</v>
      </c>
      <c r="BO694" s="197" t="n">
        <v>-7445.78369140625</v>
      </c>
      <c r="BP694" s="197" t="n">
        <v>0.0</v>
      </c>
      <c r="BQ694" s="197" t="n">
        <v>999999.0</v>
      </c>
      <c r="BR694" s="197" t="n">
        <v>0.0</v>
      </c>
      <c r="BS694" s="197" t="n">
        <v>999999.0</v>
      </c>
      <c r="BT694" s="197" t="n">
        <v>0.0</v>
      </c>
      <c r="BU694" s="197" t="n">
        <v>198.7771453857422</v>
      </c>
      <c r="BV694" s="197" t="n">
        <v>246.4059600830078</v>
      </c>
      <c r="BW694" s="197" t="n">
        <v>450.0</v>
      </c>
      <c r="BX694" s="197" t="n">
        <v>208.8071746826172</v>
      </c>
      <c r="BY694" s="197" t="n">
        <v>198.59742736816406</v>
      </c>
      <c r="BZ694" s="197" t="n">
        <v>630.0</v>
      </c>
      <c r="CA694" s="197" t="n">
        <v>284.5643615722656</v>
      </c>
      <c r="CB694" s="197" t="n">
        <v>372.0653076171875</v>
      </c>
      <c r="CC694" s="197" t="n">
        <v>631.5789184570312</v>
      </c>
      <c r="CD694" s="197" t="n">
        <v>523.3847045898438</v>
      </c>
      <c r="CE694" s="197" t="n">
        <v>216.29156494140625</v>
      </c>
      <c r="CF694" s="197" t="n">
        <v>99000.0</v>
      </c>
      <c r="CG694" s="197" t="n">
        <v>16866.865234375</v>
      </c>
      <c r="CH694" s="197" t="n">
        <v>6680.0</v>
      </c>
      <c r="CI694" s="197" t="n">
        <v>4587.021484375</v>
      </c>
      <c r="CJ694" s="197" t="n">
        <v>11267.021484375</v>
      </c>
      <c r="CK694" s="197" t="n">
        <v>20000.0</v>
      </c>
      <c r="CL694" s="197" t="n">
        <v>20000.0</v>
      </c>
      <c r="CM694" s="197" t="n">
        <v>20000.0</v>
      </c>
      <c r="CN694" s="197" t="n">
        <v>20000.0</v>
      </c>
      <c r="CO694" s="197" t="n">
        <v>20000.0</v>
      </c>
      <c r="CP694" s="197" t="n">
        <v>20000.0</v>
      </c>
      <c r="CQ694" s="197" t="n">
        <v>20000.0</v>
      </c>
      <c r="CR694" s="197" t="n">
        <v>5000.0</v>
      </c>
      <c r="CS694" s="197" t="n">
        <v>31.0</v>
      </c>
      <c r="CT694" s="197" t="n">
        <v>31.0</v>
      </c>
      <c r="CU694" s="197" t="n">
        <v>1067.19775390625</v>
      </c>
    </row>
    <row r="695" spans="2:99">
      <c r="B695" s="122" t="s">
        <v>1096</v>
      </c>
      <c r="C695" s="197" t="n">
        <v>3700.0</v>
      </c>
      <c r="D695" s="197" t="n">
        <v>3538.0</v>
      </c>
      <c r="E695" s="197" t="n">
        <v>800.0</v>
      </c>
      <c r="F695" s="122" t="s">
        <v>1096</v>
      </c>
      <c r="G695" s="197" t="n">
        <v>3700.0</v>
      </c>
      <c r="H695" s="197" t="n">
        <v>2631.081298828125</v>
      </c>
      <c r="I695" s="197" t="n">
        <v>786.9364013671875</v>
      </c>
      <c r="J695" s="197" t="n">
        <v>197.96253967285156</v>
      </c>
      <c r="K695" s="197" t="n">
        <v>736.1795043945312</v>
      </c>
      <c r="L695" s="197" t="n">
        <v>4541.943359375</v>
      </c>
      <c r="M695" s="197" t="n">
        <v>4541.943359375</v>
      </c>
      <c r="N695" s="197" t="n">
        <v>6680.0</v>
      </c>
      <c r="O695" s="197" t="n">
        <v>5993.1162109375</v>
      </c>
      <c r="P695" s="197" t="n">
        <v>6680.0</v>
      </c>
      <c r="Q695" s="197" t="n">
        <v>15456.873046875</v>
      </c>
      <c r="R695" s="197" t="n">
        <v>2814.869873046875</v>
      </c>
      <c r="S695" s="197" t="n">
        <v>0.0</v>
      </c>
      <c r="T695" s="197" t="n">
        <v>0.0</v>
      </c>
      <c r="U695" s="197" t="n">
        <v>-63.52526092529297</v>
      </c>
      <c r="V695" s="197" t="n">
        <v>0.0</v>
      </c>
      <c r="W695" s="197" t="n">
        <v>0.0</v>
      </c>
      <c r="X695" s="197" t="n">
        <v>0.0</v>
      </c>
      <c r="Y695" s="197" t="n">
        <v>0.0</v>
      </c>
      <c r="Z695" s="197" t="n">
        <v>4000.0</v>
      </c>
      <c r="AA695" s="197" t="n">
        <v>0.0</v>
      </c>
      <c r="AB695" s="197" t="n">
        <v>686.8837280273438</v>
      </c>
      <c r="AC695" s="197" t="n">
        <v>0.0</v>
      </c>
      <c r="AD695" s="197" t="n">
        <v>0.6499999761581421</v>
      </c>
      <c r="AE695" s="197" t="n">
        <v>11974.20703125</v>
      </c>
      <c r="AF695" s="197" t="n">
        <v>208.04188537597656</v>
      </c>
      <c r="AG695" s="197" t="n">
        <v>6169.3798828125</v>
      </c>
      <c r="AH695" s="197" t="n">
        <v>1327.9959716796875</v>
      </c>
      <c r="AI695" s="197" t="n">
        <v>0.0</v>
      </c>
      <c r="AJ695" s="197" t="n">
        <v>5397.498046875</v>
      </c>
      <c r="AK695" s="197" t="n">
        <v>5340.3212890625</v>
      </c>
      <c r="AL695" s="197" t="n">
        <v>6680.0</v>
      </c>
      <c r="AM695" s="197" t="n">
        <v>4541.943359375</v>
      </c>
      <c r="AN695" s="197" t="n">
        <v>0.0</v>
      </c>
      <c r="AO695" s="197" t="n">
        <v>0.0</v>
      </c>
      <c r="AP695" s="197" t="n">
        <v>0.0</v>
      </c>
      <c r="AQ695" s="197" t="n">
        <v>203.83187866210938</v>
      </c>
      <c r="AR695" s="197" t="n">
        <v>1067.0</v>
      </c>
      <c r="AS695" s="197" t="n">
        <v>0.8128747940063477</v>
      </c>
      <c r="AT695" s="197" t="n">
        <v>-319.2613525390625</v>
      </c>
      <c r="AU695" s="197" t="n">
        <v>392.755859375</v>
      </c>
      <c r="AV695" s="197" t="n">
        <v>12361.8056640625</v>
      </c>
      <c r="AW695" s="197" t="n">
        <v>2734.052490234375</v>
      </c>
      <c r="AX695" s="197" t="n">
        <v>1.2563104629516602</v>
      </c>
      <c r="AY695" s="197" t="n">
        <v>-3434.707763671875</v>
      </c>
      <c r="AZ695" s="197" t="n">
        <v>0.0</v>
      </c>
      <c r="BA695" s="197" t="n">
        <v>16164.076171875</v>
      </c>
      <c r="BB695" s="197" t="n">
        <v>202.4663543701172</v>
      </c>
      <c r="BC695" s="197" t="n">
        <v>0.0</v>
      </c>
      <c r="BD695" s="197" t="n">
        <v>0.0</v>
      </c>
      <c r="BE695" s="197" t="n">
        <v>0.5329915881156921</v>
      </c>
      <c r="BF695" s="197" t="n">
        <v>999998.0</v>
      </c>
      <c r="BG695" s="197" t="n">
        <v>999998.0</v>
      </c>
      <c r="BH695" s="197" t="n">
        <v>6139.5068359375</v>
      </c>
      <c r="BI695" s="197" t="n">
        <v>0.0</v>
      </c>
      <c r="BJ695" s="197" t="n">
        <v>999999.0</v>
      </c>
      <c r="BK695" s="197" t="n">
        <v>999999.0</v>
      </c>
      <c r="BL695" s="197" t="n">
        <v>14454.3203125</v>
      </c>
      <c r="BM695" s="197" t="n">
        <v>0.0</v>
      </c>
      <c r="BN695" s="197" t="n">
        <v>0.0</v>
      </c>
      <c r="BO695" s="197" t="n">
        <v>-1928.279541015625</v>
      </c>
      <c r="BP695" s="197" t="n">
        <v>0.0</v>
      </c>
      <c r="BQ695" s="197" t="n">
        <v>999999.0</v>
      </c>
      <c r="BR695" s="197" t="n">
        <v>0.0</v>
      </c>
      <c r="BS695" s="197" t="n">
        <v>999999.0</v>
      </c>
      <c r="BT695" s="197" t="n">
        <v>0.0</v>
      </c>
      <c r="BU695" s="197" t="n">
        <v>341.08905029296875</v>
      </c>
      <c r="BV695" s="197" t="n">
        <v>198.75653076171875</v>
      </c>
      <c r="BW695" s="197" t="n">
        <v>1350.0</v>
      </c>
      <c r="BX695" s="197" t="n">
        <v>277.3078918457031</v>
      </c>
      <c r="BY695" s="197" t="n">
        <v>209.03741455078125</v>
      </c>
      <c r="BZ695" s="197" t="n">
        <v>1740.0</v>
      </c>
      <c r="CA695" s="197" t="n">
        <v>238.03378295898438</v>
      </c>
      <c r="CB695" s="197" t="n">
        <v>284.21435546875</v>
      </c>
      <c r="CC695" s="197" t="n">
        <v>705.26318359375</v>
      </c>
      <c r="CD695" s="197" t="n">
        <v>1863.209228515625</v>
      </c>
      <c r="CE695" s="197" t="n">
        <v>533.9569091796875</v>
      </c>
      <c r="CF695" s="197" t="n">
        <v>99000.0</v>
      </c>
      <c r="CG695" s="197" t="n">
        <v>14054.61328125</v>
      </c>
      <c r="CH695" s="197" t="n">
        <v>6680.0</v>
      </c>
      <c r="CI695" s="197" t="n">
        <v>4541.943359375</v>
      </c>
      <c r="CJ695" s="197" t="n">
        <v>11221.943359375</v>
      </c>
      <c r="CK695" s="197" t="n">
        <v>20000.0</v>
      </c>
      <c r="CL695" s="197" t="n">
        <v>20000.0</v>
      </c>
      <c r="CM695" s="197" t="n">
        <v>20000.0</v>
      </c>
      <c r="CN695" s="197" t="n">
        <v>20000.0</v>
      </c>
      <c r="CO695" s="197" t="n">
        <v>20000.0</v>
      </c>
      <c r="CP695" s="197" t="n">
        <v>20000.0</v>
      </c>
      <c r="CQ695" s="197" t="n">
        <v>20000.0</v>
      </c>
      <c r="CR695" s="197" t="n">
        <v>5000.0</v>
      </c>
      <c r="CS695" s="197" t="n">
        <v>31.0</v>
      </c>
      <c r="CT695" s="197" t="n">
        <v>31.0</v>
      </c>
      <c r="CU695" s="197" t="n">
        <v>703.7174682617188</v>
      </c>
    </row>
    <row r="696" spans="2:99">
      <c r="B696" s="122" t="s">
        <v>1097</v>
      </c>
      <c r="C696" s="197" t="n">
        <v>3400.0</v>
      </c>
      <c r="D696" s="197" t="n">
        <v>3338.0</v>
      </c>
      <c r="E696" s="197" t="n">
        <v>650.0</v>
      </c>
      <c r="F696" s="122" t="s">
        <v>1097</v>
      </c>
      <c r="G696" s="197" t="n">
        <v>3400.0</v>
      </c>
      <c r="H696" s="197" t="n">
        <v>2428.51220703125</v>
      </c>
      <c r="I696" s="197" t="n">
        <v>650.0</v>
      </c>
      <c r="J696" s="197" t="n">
        <v>216.67442321777344</v>
      </c>
      <c r="K696" s="197" t="n">
        <v>872.3445434570312</v>
      </c>
      <c r="L696" s="197" t="n">
        <v>4474.85107421875</v>
      </c>
      <c r="M696" s="197" t="n">
        <v>4474.85107421875</v>
      </c>
      <c r="N696" s="197" t="n">
        <v>6680.0</v>
      </c>
      <c r="O696" s="197" t="n">
        <v>3745.51123046875</v>
      </c>
      <c r="P696" s="197" t="n">
        <v>6680.0</v>
      </c>
      <c r="Q696" s="197" t="n">
        <v>21272.884765625</v>
      </c>
      <c r="R696" s="197" t="n">
        <v>3290.654541015625</v>
      </c>
      <c r="S696" s="197" t="n">
        <v>0.0</v>
      </c>
      <c r="T696" s="197" t="n">
        <v>0.0</v>
      </c>
      <c r="U696" s="197" t="n">
        <v>-95.41388702392578</v>
      </c>
      <c r="V696" s="197" t="n">
        <v>0.0</v>
      </c>
      <c r="W696" s="197" t="n">
        <v>0.0</v>
      </c>
      <c r="X696" s="197" t="n">
        <v>0.0</v>
      </c>
      <c r="Y696" s="197" t="n">
        <v>0.0</v>
      </c>
      <c r="Z696" s="197" t="n">
        <v>11562.5</v>
      </c>
      <c r="AA696" s="197" t="n">
        <v>1.0</v>
      </c>
      <c r="AB696" s="197" t="n">
        <v>2934.48876953125</v>
      </c>
      <c r="AC696" s="197" t="n">
        <v>0.0</v>
      </c>
      <c r="AD696" s="197" t="n">
        <v>0.6499999761581421</v>
      </c>
      <c r="AE696" s="197" t="n">
        <v>16037.9375</v>
      </c>
      <c r="AF696" s="197" t="n">
        <v>3130.10107421875</v>
      </c>
      <c r="AG696" s="197" t="n">
        <v>5712.7265625</v>
      </c>
      <c r="AH696" s="197" t="n">
        <v>3818.960693359375</v>
      </c>
      <c r="AI696" s="197" t="n">
        <v>2865.52001953125</v>
      </c>
      <c r="AJ696" s="197" t="n">
        <v>4326.1611328125</v>
      </c>
      <c r="AK696" s="197" t="n">
        <v>4416.2744140625</v>
      </c>
      <c r="AL696" s="197" t="n">
        <v>6680.0</v>
      </c>
      <c r="AM696" s="197" t="n">
        <v>4474.85107421875</v>
      </c>
      <c r="AN696" s="197" t="n">
        <v>0.0</v>
      </c>
      <c r="AO696" s="197" t="n">
        <v>0.0</v>
      </c>
      <c r="AP696" s="197" t="n">
        <v>0.0</v>
      </c>
      <c r="AQ696" s="197" t="n">
        <v>203.83187866210938</v>
      </c>
      <c r="AR696" s="197" t="n">
        <v>1067.0</v>
      </c>
      <c r="AS696" s="197" t="n">
        <v>0.0</v>
      </c>
      <c r="AT696" s="197" t="n">
        <v>999999.0</v>
      </c>
      <c r="AU696" s="197" t="n">
        <v>0.0</v>
      </c>
      <c r="AV696" s="197" t="n">
        <v>999999.0</v>
      </c>
      <c r="AW696" s="197" t="n">
        <v>0.0</v>
      </c>
      <c r="AX696" s="197" t="n">
        <v>0.0</v>
      </c>
      <c r="AY696" s="197" t="n">
        <v>999999.0</v>
      </c>
      <c r="AZ696" s="197" t="n">
        <v>0.0</v>
      </c>
      <c r="BA696" s="197" t="n">
        <v>999999.0</v>
      </c>
      <c r="BB696" s="197" t="n">
        <v>0.0</v>
      </c>
      <c r="BC696" s="197" t="n">
        <v>0.0</v>
      </c>
      <c r="BD696" s="197" t="n">
        <v>0.0</v>
      </c>
      <c r="BE696" s="197" t="n">
        <v>0.5919544100761414</v>
      </c>
      <c r="BF696" s="197" t="n">
        <v>999998.0</v>
      </c>
      <c r="BG696" s="197" t="n">
        <v>999998.0</v>
      </c>
      <c r="BH696" s="197" t="n">
        <v>5126.96484375</v>
      </c>
      <c r="BI696" s="197" t="n">
        <v>0.0</v>
      </c>
      <c r="BJ696" s="197" t="n">
        <v>999999.0</v>
      </c>
      <c r="BK696" s="197" t="n">
        <v>999999.0</v>
      </c>
      <c r="BL696" s="197" t="n">
        <v>17764.6171875</v>
      </c>
      <c r="BM696" s="197" t="n">
        <v>0.0</v>
      </c>
      <c r="BN696" s="197" t="n">
        <v>0.0</v>
      </c>
      <c r="BO696" s="197" t="n">
        <v>483.6032409667969</v>
      </c>
      <c r="BP696" s="197" t="n">
        <v>0.0</v>
      </c>
      <c r="BQ696" s="197" t="n">
        <v>999999.0</v>
      </c>
      <c r="BR696" s="197" t="n">
        <v>0.0</v>
      </c>
      <c r="BS696" s="197" t="n">
        <v>999999.0</v>
      </c>
      <c r="BT696" s="197" t="n">
        <v>0.0</v>
      </c>
      <c r="BU696" s="197" t="n">
        <v>1119.6192626953125</v>
      </c>
      <c r="BV696" s="197" t="n">
        <v>343.3673095703125</v>
      </c>
      <c r="BW696" s="197" t="n">
        <v>99000.0</v>
      </c>
      <c r="BX696" s="197" t="n">
        <v>793.9490356445312</v>
      </c>
      <c r="BY696" s="197" t="n">
        <v>278.4488220214844</v>
      </c>
      <c r="BZ696" s="197" t="n">
        <v>99000.0</v>
      </c>
      <c r="CA696" s="197" t="n">
        <v>354.01861572265625</v>
      </c>
      <c r="CB696" s="197" t="n">
        <v>237.79002380371094</v>
      </c>
      <c r="CC696" s="197" t="n">
        <v>964.9122924804688</v>
      </c>
      <c r="CD696" s="197" t="n">
        <v>4336.810546875</v>
      </c>
      <c r="CE696" s="197" t="n">
        <v>1861.08056640625</v>
      </c>
      <c r="CF696" s="197" t="n">
        <v>99000.0</v>
      </c>
      <c r="CG696" s="197" t="n">
        <v>10068.56640625</v>
      </c>
      <c r="CH696" s="197" t="n">
        <v>6680.0</v>
      </c>
      <c r="CI696" s="197" t="n">
        <v>4452.1728515625</v>
      </c>
      <c r="CJ696" s="197" t="n">
        <v>11132.1728515625</v>
      </c>
      <c r="CK696" s="197" t="n">
        <v>20000.0</v>
      </c>
      <c r="CL696" s="197" t="n">
        <v>20000.0</v>
      </c>
      <c r="CM696" s="197" t="n">
        <v>20000.0</v>
      </c>
      <c r="CN696" s="197" t="n">
        <v>20000.0</v>
      </c>
      <c r="CO696" s="197" t="n">
        <v>20000.0</v>
      </c>
      <c r="CP696" s="197" t="n">
        <v>20000.0</v>
      </c>
      <c r="CQ696" s="197" t="n">
        <v>20000.0</v>
      </c>
      <c r="CR696" s="197" t="n">
        <v>5000.0</v>
      </c>
      <c r="CS696" s="197" t="n">
        <v>30.0</v>
      </c>
      <c r="CT696" s="197" t="n">
        <v>30.0</v>
      </c>
      <c r="CU696" s="197" t="n">
        <v>822.6636352539062</v>
      </c>
    </row>
    <row r="697" spans="2:99">
      <c r="B697" s="122" t="s">
        <v>1098</v>
      </c>
      <c r="C697" s="197" t="n">
        <v>3250.0</v>
      </c>
      <c r="D697" s="197" t="n">
        <v>3163.0</v>
      </c>
      <c r="E697" s="197" t="n">
        <v>720.0</v>
      </c>
      <c r="F697" s="122" t="s">
        <v>1098</v>
      </c>
      <c r="G697" s="197" t="n">
        <v>3236.73876953125</v>
      </c>
      <c r="H697" s="197" t="n">
        <v>2231.5703125</v>
      </c>
      <c r="I697" s="197" t="n">
        <v>600.0</v>
      </c>
      <c r="J697" s="197" t="n">
        <v>257.6369934082031</v>
      </c>
      <c r="K697" s="197" t="n">
        <v>876.660888671875</v>
      </c>
      <c r="L697" s="197" t="n">
        <v>3875.963134765625</v>
      </c>
      <c r="M697" s="197" t="n">
        <v>3875.963134765625</v>
      </c>
      <c r="N697" s="197" t="n">
        <v>3875.963134765625</v>
      </c>
      <c r="O697" s="197" t="n">
        <v>3394.873779296875</v>
      </c>
      <c r="P697" s="197" t="n">
        <v>3394.873779296875</v>
      </c>
      <c r="Q697" s="197" t="n">
        <v>13425.1552734375</v>
      </c>
      <c r="R697" s="197" t="n">
        <v>2532.187255859375</v>
      </c>
      <c r="S697" s="197" t="n">
        <v>0.0</v>
      </c>
      <c r="T697" s="197" t="n">
        <v>0.0</v>
      </c>
      <c r="U697" s="197" t="n">
        <v>-82.35213470458984</v>
      </c>
      <c r="V697" s="197" t="n">
        <v>0.0</v>
      </c>
      <c r="W697" s="197" t="n">
        <v>0.0</v>
      </c>
      <c r="X697" s="197" t="n">
        <v>0.0</v>
      </c>
      <c r="Y697" s="197" t="n">
        <v>0.0</v>
      </c>
      <c r="Z697" s="197" t="n">
        <v>6718.75</v>
      </c>
      <c r="AA697" s="197" t="n">
        <v>1.0</v>
      </c>
      <c r="AB697" s="197" t="n">
        <v>0.0</v>
      </c>
      <c r="AC697" s="197" t="n">
        <v>0.0</v>
      </c>
      <c r="AD697" s="197" t="n">
        <v>0.6499999761581421</v>
      </c>
      <c r="AE697" s="197" t="n">
        <v>10525.70703125</v>
      </c>
      <c r="AF697" s="197" t="n">
        <v>1612.6153564453125</v>
      </c>
      <c r="AG697" s="197" t="n">
        <v>3025.0615234375</v>
      </c>
      <c r="AH697" s="197" t="n">
        <v>1183.6500244140625</v>
      </c>
      <c r="AI697" s="197" t="n">
        <v>305.5299987792969</v>
      </c>
      <c r="AJ697" s="197" t="n">
        <v>2800.0</v>
      </c>
      <c r="AK697" s="197" t="n">
        <v>2687.852294921875</v>
      </c>
      <c r="AL697" s="197" t="n">
        <v>6680.0</v>
      </c>
      <c r="AM697" s="197" t="n">
        <v>4357.05224609375</v>
      </c>
      <c r="AN697" s="197" t="n">
        <v>0.0</v>
      </c>
      <c r="AO697" s="197" t="n">
        <v>0.0</v>
      </c>
      <c r="AP697" s="197" t="n">
        <v>0.0</v>
      </c>
      <c r="AQ697" s="197" t="n">
        <v>203.83187866210938</v>
      </c>
      <c r="AR697" s="197" t="n">
        <v>1061.06640625</v>
      </c>
      <c r="AS697" s="197" t="n">
        <v>0.0</v>
      </c>
      <c r="AT697" s="197" t="n">
        <v>999999.0</v>
      </c>
      <c r="AU697" s="197" t="n">
        <v>0.0</v>
      </c>
      <c r="AV697" s="197" t="n">
        <v>999999.0</v>
      </c>
      <c r="AW697" s="197" t="n">
        <v>0.0</v>
      </c>
      <c r="AX697" s="197" t="n">
        <v>0.0</v>
      </c>
      <c r="AY697" s="197" t="n">
        <v>999999.0</v>
      </c>
      <c r="AZ697" s="197" t="n">
        <v>0.0</v>
      </c>
      <c r="BA697" s="197" t="n">
        <v>999999.0</v>
      </c>
      <c r="BB697" s="197" t="n">
        <v>0.0</v>
      </c>
      <c r="BC697" s="197" t="n">
        <v>0.0</v>
      </c>
      <c r="BD697" s="197" t="n">
        <v>0.0</v>
      </c>
      <c r="BE697" s="197" t="n">
        <v>0.5617457628250122</v>
      </c>
      <c r="BF697" s="197" t="n">
        <v>999998.0</v>
      </c>
      <c r="BG697" s="197" t="n">
        <v>999998.0</v>
      </c>
      <c r="BH697" s="197" t="n">
        <v>8497.1923828125</v>
      </c>
      <c r="BI697" s="197" t="n">
        <v>0.0</v>
      </c>
      <c r="BJ697" s="197" t="n">
        <v>999999.0</v>
      </c>
      <c r="BK697" s="197" t="n">
        <v>999999.0</v>
      </c>
      <c r="BL697" s="197" t="n">
        <v>16060.37109375</v>
      </c>
      <c r="BM697" s="197" t="n">
        <v>0.0</v>
      </c>
      <c r="BN697" s="197" t="n">
        <v>0.0</v>
      </c>
      <c r="BO697" s="197" t="n">
        <v>-8046.68603515625</v>
      </c>
      <c r="BP697" s="197" t="n">
        <v>0.0</v>
      </c>
      <c r="BQ697" s="197" t="n">
        <v>999999.0</v>
      </c>
      <c r="BR697" s="197" t="n">
        <v>0.0</v>
      </c>
      <c r="BS697" s="197" t="n">
        <v>999999.0</v>
      </c>
      <c r="BT697" s="197" t="n">
        <v>0.0</v>
      </c>
      <c r="BU697" s="197" t="n">
        <v>877.116455078125</v>
      </c>
      <c r="BV697" s="197" t="n">
        <v>1176.978759765625</v>
      </c>
      <c r="BW697" s="197" t="n">
        <v>99000.0</v>
      </c>
      <c r="BX697" s="197" t="n">
        <v>484.7607116699219</v>
      </c>
      <c r="BY697" s="197" t="n">
        <v>834.9215698242188</v>
      </c>
      <c r="BZ697" s="197" t="n">
        <v>99000.0</v>
      </c>
      <c r="CA697" s="197" t="n">
        <v>434.8482666015625</v>
      </c>
      <c r="CB697" s="197" t="n">
        <v>366.5615234375</v>
      </c>
      <c r="CC697" s="197" t="n">
        <v>964.9122924804688</v>
      </c>
      <c r="CD697" s="197" t="n">
        <v>2941.160888671875</v>
      </c>
      <c r="CE697" s="197" t="n">
        <v>4484.77978515625</v>
      </c>
      <c r="CF697" s="197" t="n">
        <v>19000.0</v>
      </c>
      <c r="CG697" s="197" t="n">
        <v>2245.26416015625</v>
      </c>
      <c r="CH697" s="197" t="n">
        <v>6680.0</v>
      </c>
      <c r="CI697" s="197" t="n">
        <v>3100.114990234375</v>
      </c>
      <c r="CJ697" s="197" t="n">
        <v>9780.115234375</v>
      </c>
      <c r="CK697" s="197" t="n">
        <v>20000.0</v>
      </c>
      <c r="CL697" s="197" t="n">
        <v>20000.0</v>
      </c>
      <c r="CM697" s="197" t="n">
        <v>20000.0</v>
      </c>
      <c r="CN697" s="197" t="n">
        <v>20000.0</v>
      </c>
      <c r="CO697" s="197" t="n">
        <v>20000.0</v>
      </c>
      <c r="CP697" s="197" t="n">
        <v>20000.0</v>
      </c>
      <c r="CQ697" s="197" t="n">
        <v>20000.0</v>
      </c>
      <c r="CR697" s="197" t="n">
        <v>5000.0</v>
      </c>
      <c r="CS697" s="197" t="n">
        <v>24.0</v>
      </c>
      <c r="CT697" s="197" t="n">
        <v>24.0</v>
      </c>
      <c r="CU697" s="197" t="n">
        <v>633.0468139648438</v>
      </c>
    </row>
    <row r="698" spans="2:99">
      <c r="B698" s="122" t="s">
        <v>1099</v>
      </c>
      <c r="C698" s="197" t="n">
        <v>3252.0</v>
      </c>
      <c r="D698" s="197" t="n">
        <v>3163.0</v>
      </c>
      <c r="E698" s="197" t="n">
        <v>575.0</v>
      </c>
      <c r="F698" s="122" t="s">
        <v>1099</v>
      </c>
      <c r="G698" s="197" t="n">
        <v>3028.400146484375</v>
      </c>
      <c r="H698" s="197" t="n">
        <v>2116.6630859375</v>
      </c>
      <c r="I698" s="197" t="n">
        <v>532.1000366210938</v>
      </c>
      <c r="J698" s="197" t="n">
        <v>323.6666564941406</v>
      </c>
      <c r="K698" s="197" t="n">
        <v>807.1686401367188</v>
      </c>
      <c r="L698" s="197" t="n">
        <v>3065.074462890625</v>
      </c>
      <c r="M698" s="197" t="n">
        <v>3065.074462890625</v>
      </c>
      <c r="N698" s="197" t="n">
        <v>3083.385498046875</v>
      </c>
      <c r="O698" s="197" t="n">
        <v>1797.1007080078125</v>
      </c>
      <c r="P698" s="197" t="n">
        <v>1797.1007080078125</v>
      </c>
      <c r="Q698" s="197" t="n">
        <v>14099.8046875</v>
      </c>
      <c r="R698" s="197" t="n">
        <v>2761.21484375</v>
      </c>
      <c r="S698" s="197" t="n">
        <v>0.0</v>
      </c>
      <c r="T698" s="197" t="n">
        <v>549.3471069335938</v>
      </c>
      <c r="U698" s="197" t="n">
        <v>174.76901245117188</v>
      </c>
      <c r="V698" s="197" t="n">
        <v>0.0</v>
      </c>
      <c r="W698" s="197" t="n">
        <v>0.0</v>
      </c>
      <c r="X698" s="197" t="n">
        <v>0.0</v>
      </c>
      <c r="Y698" s="197" t="n">
        <v>0.0</v>
      </c>
      <c r="Z698" s="197" t="n">
        <v>10937.5</v>
      </c>
      <c r="AA698" s="197" t="n">
        <v>0.0</v>
      </c>
      <c r="AB698" s="197" t="n">
        <v>0.0</v>
      </c>
      <c r="AC698" s="197" t="n">
        <v>0.0</v>
      </c>
      <c r="AD698" s="197" t="n">
        <v>0.6499999761581421</v>
      </c>
      <c r="AE698" s="197" t="n">
        <v>11615.462890625</v>
      </c>
      <c r="AF698" s="197" t="n">
        <v>1536.0986328125</v>
      </c>
      <c r="AG698" s="197" t="n">
        <v>3424.54052734375</v>
      </c>
      <c r="AH698" s="197" t="n">
        <v>1669.880615234375</v>
      </c>
      <c r="AI698" s="197" t="n">
        <v>243.16053771972656</v>
      </c>
      <c r="AJ698" s="197" t="n">
        <v>1300.0</v>
      </c>
      <c r="AK698" s="197" t="n">
        <v>1534.5362548828125</v>
      </c>
      <c r="AL698" s="197" t="n">
        <v>6680.0</v>
      </c>
      <c r="AM698" s="197" t="n">
        <v>4254.31982421875</v>
      </c>
      <c r="AN698" s="197" t="n">
        <v>0.0</v>
      </c>
      <c r="AO698" s="197" t="n">
        <v>0.0</v>
      </c>
      <c r="AP698" s="197" t="n">
        <v>0.0</v>
      </c>
      <c r="AQ698" s="197" t="n">
        <v>323.6666564941406</v>
      </c>
      <c r="AR698" s="197" t="n">
        <v>1067.0</v>
      </c>
      <c r="AS698" s="197" t="n">
        <v>0.0</v>
      </c>
      <c r="AT698" s="197" t="n">
        <v>999999.0</v>
      </c>
      <c r="AU698" s="197" t="n">
        <v>0.0</v>
      </c>
      <c r="AV698" s="197" t="n">
        <v>999999.0</v>
      </c>
      <c r="AW698" s="197" t="n">
        <v>0.0</v>
      </c>
      <c r="AX698" s="197" t="n">
        <v>0.0</v>
      </c>
      <c r="AY698" s="197" t="n">
        <v>999999.0</v>
      </c>
      <c r="AZ698" s="197" t="n">
        <v>0.0</v>
      </c>
      <c r="BA698" s="197" t="n">
        <v>999999.0</v>
      </c>
      <c r="BB698" s="197" t="n">
        <v>0.0</v>
      </c>
      <c r="BC698" s="197" t="n">
        <v>0.49592486023902893</v>
      </c>
      <c r="BD698" s="197" t="n">
        <v>0.5104213953018188</v>
      </c>
      <c r="BE698" s="197" t="n">
        <v>0.5331633687019348</v>
      </c>
      <c r="BF698" s="197" t="n">
        <v>8829.640625</v>
      </c>
      <c r="BG698" s="197" t="n">
        <v>8748.8310546875</v>
      </c>
      <c r="BH698" s="197" t="n">
        <v>8577.59765625</v>
      </c>
      <c r="BI698" s="197" t="n">
        <v>0.0</v>
      </c>
      <c r="BJ698" s="197" t="n">
        <v>15899.1123046875</v>
      </c>
      <c r="BK698" s="197" t="n">
        <v>16024.9521484375</v>
      </c>
      <c r="BL698" s="197" t="n">
        <v>16177.908203125</v>
      </c>
      <c r="BM698" s="197" t="n">
        <v>-8622.2373046875</v>
      </c>
      <c r="BN698" s="197" t="n">
        <v>-8843.7587890625</v>
      </c>
      <c r="BO698" s="197" t="n">
        <v>-7755.9404296875</v>
      </c>
      <c r="BP698" s="197" t="n">
        <v>0.0</v>
      </c>
      <c r="BQ698" s="197" t="n">
        <v>999999.0</v>
      </c>
      <c r="BR698" s="197" t="n">
        <v>0.0</v>
      </c>
      <c r="BS698" s="197" t="n">
        <v>999999.0</v>
      </c>
      <c r="BT698" s="197" t="n">
        <v>0.0</v>
      </c>
      <c r="BU698" s="197" t="n">
        <v>457.5777587890625</v>
      </c>
      <c r="BV698" s="197" t="n">
        <v>863.406494140625</v>
      </c>
      <c r="BW698" s="197" t="n">
        <v>99000.0</v>
      </c>
      <c r="BX698" s="197" t="n">
        <v>449.5542907714844</v>
      </c>
      <c r="BY698" s="197" t="n">
        <v>472.4703674316406</v>
      </c>
      <c r="BZ698" s="197" t="n">
        <v>99000.0</v>
      </c>
      <c r="CA698" s="197" t="n">
        <v>268.54022216796875</v>
      </c>
      <c r="CB698" s="197" t="n">
        <v>440.9394226074219</v>
      </c>
      <c r="CC698" s="197" t="n">
        <v>964.9122924804688</v>
      </c>
      <c r="CD698" s="197" t="n">
        <v>3083.443603515625</v>
      </c>
      <c r="CE698" s="197" t="n">
        <v>2852.55078125</v>
      </c>
      <c r="CF698" s="197" t="n">
        <v>15500.0</v>
      </c>
      <c r="CG698" s="197" t="n">
        <v>1782.5775146484375</v>
      </c>
      <c r="CH698" s="197" t="n">
        <v>6453.41845703125</v>
      </c>
      <c r="CI698" s="197" t="n">
        <v>3157.39599609375</v>
      </c>
      <c r="CJ698" s="197" t="n">
        <v>9610.814453125</v>
      </c>
      <c r="CK698" s="197" t="n">
        <v>20000.0</v>
      </c>
      <c r="CL698" s="197" t="n">
        <v>20000.0</v>
      </c>
      <c r="CM698" s="197" t="n">
        <v>20000.0</v>
      </c>
      <c r="CN698" s="197" t="n">
        <v>20000.0</v>
      </c>
      <c r="CO698" s="197" t="n">
        <v>20000.0</v>
      </c>
      <c r="CP698" s="197" t="n">
        <v>20000.0</v>
      </c>
      <c r="CQ698" s="197" t="n">
        <v>20000.0</v>
      </c>
      <c r="CR698" s="197" t="n">
        <v>5000.0</v>
      </c>
      <c r="CS698" s="197" t="n">
        <v>20.0</v>
      </c>
      <c r="CT698" s="197" t="n">
        <v>20.0</v>
      </c>
      <c r="CU698" s="197" t="n">
        <v>690.3037109375</v>
      </c>
    </row>
    <row r="699" spans="2:99">
      <c r="B699" s="122" t="s">
        <v>1100</v>
      </c>
      <c r="C699" s="197" t="n">
        <v>3368.0</v>
      </c>
      <c r="D699" s="197" t="n">
        <v>3163.0</v>
      </c>
      <c r="E699" s="197" t="n">
        <v>575.0</v>
      </c>
      <c r="F699" s="122" t="s">
        <v>1100</v>
      </c>
      <c r="G699" s="197" t="n">
        <v>2930.025390625</v>
      </c>
      <c r="H699" s="197" t="n">
        <v>1936.149658203125</v>
      </c>
      <c r="I699" s="197" t="n">
        <v>480.51544189453125</v>
      </c>
      <c r="J699" s="197" t="n">
        <v>485.903076171875</v>
      </c>
      <c r="K699" s="197" t="n">
        <v>1016.6439208984375</v>
      </c>
      <c r="L699" s="197" t="n">
        <v>4223.41845703125</v>
      </c>
      <c r="M699" s="197" t="n">
        <v>4223.41845703125</v>
      </c>
      <c r="N699" s="197" t="n">
        <v>6106.892578125</v>
      </c>
      <c r="O699" s="197" t="n">
        <v>5165.15576171875</v>
      </c>
      <c r="P699" s="197" t="n">
        <v>6106.892578125</v>
      </c>
      <c r="Q699" s="197" t="n">
        <v>13126.2939453125</v>
      </c>
      <c r="R699" s="197" t="n">
        <v>2354.756591796875</v>
      </c>
      <c r="S699" s="197" t="n">
        <v>0.0</v>
      </c>
      <c r="T699" s="197" t="n">
        <v>18.922460556030273</v>
      </c>
      <c r="U699" s="197" t="n">
        <v>-1.6782761812210083</v>
      </c>
      <c r="V699" s="197" t="n">
        <v>0.0</v>
      </c>
      <c r="W699" s="197" t="n">
        <v>0.0</v>
      </c>
      <c r="X699" s="197" t="n">
        <v>0.0</v>
      </c>
      <c r="Y699" s="197" t="n">
        <v>0.0</v>
      </c>
      <c r="Z699" s="197" t="n">
        <v>4500.0</v>
      </c>
      <c r="AA699" s="197" t="n">
        <v>1.0</v>
      </c>
      <c r="AB699" s="197" t="n">
        <v>941.7371826171875</v>
      </c>
      <c r="AC699" s="197" t="n">
        <v>0.0</v>
      </c>
      <c r="AD699" s="197" t="n">
        <v>0.6499999761581421</v>
      </c>
      <c r="AE699" s="197" t="n">
        <v>10330.3115234375</v>
      </c>
      <c r="AF699" s="197" t="n">
        <v>263.3712463378906</v>
      </c>
      <c r="AG699" s="197" t="n">
        <v>1258.012939453125</v>
      </c>
      <c r="AH699" s="197" t="n">
        <v>1431.4019775390625</v>
      </c>
      <c r="AI699" s="197" t="n">
        <v>0.0</v>
      </c>
      <c r="AJ699" s="197" t="n">
        <v>2911.24951171875</v>
      </c>
      <c r="AK699" s="197" t="n">
        <v>2858.720947265625</v>
      </c>
      <c r="AL699" s="197" t="n">
        <v>7110.439453125</v>
      </c>
      <c r="AM699" s="197" t="n">
        <v>4223.41845703125</v>
      </c>
      <c r="AN699" s="197" t="n">
        <v>0.0</v>
      </c>
      <c r="AO699" s="197" t="n">
        <v>0.0</v>
      </c>
      <c r="AP699" s="197" t="n">
        <v>0.0</v>
      </c>
      <c r="AQ699" s="197" t="n">
        <v>485.5</v>
      </c>
      <c r="AR699" s="197" t="n">
        <v>1067.0</v>
      </c>
      <c r="AS699" s="197" t="n">
        <v>0.0</v>
      </c>
      <c r="AT699" s="197" t="n">
        <v>999999.0</v>
      </c>
      <c r="AU699" s="197" t="n">
        <v>0.0</v>
      </c>
      <c r="AV699" s="197" t="n">
        <v>999999.0</v>
      </c>
      <c r="AW699" s="197" t="n">
        <v>0.0</v>
      </c>
      <c r="AX699" s="197" t="n">
        <v>0.0</v>
      </c>
      <c r="AY699" s="197" t="n">
        <v>999999.0</v>
      </c>
      <c r="AZ699" s="197" t="n">
        <v>0.0</v>
      </c>
      <c r="BA699" s="197" t="n">
        <v>999999.0</v>
      </c>
      <c r="BB699" s="197" t="n">
        <v>0.0</v>
      </c>
      <c r="BC699" s="197" t="n">
        <v>0.4652124345302582</v>
      </c>
      <c r="BD699" s="197" t="n">
        <v>0.47712576389312744</v>
      </c>
      <c r="BE699" s="197" t="n">
        <v>0.4959715008735657</v>
      </c>
      <c r="BF699" s="197" t="n">
        <v>8764.0</v>
      </c>
      <c r="BG699" s="197" t="n">
        <v>8696.5</v>
      </c>
      <c r="BH699" s="197" t="n">
        <v>8547.0615234375</v>
      </c>
      <c r="BI699" s="197" t="n">
        <v>0.0</v>
      </c>
      <c r="BJ699" s="197" t="n">
        <v>14886.97265625</v>
      </c>
      <c r="BK699" s="197" t="n">
        <v>14976.271484375</v>
      </c>
      <c r="BL699" s="197" t="n">
        <v>15074.875</v>
      </c>
      <c r="BM699" s="197" t="n">
        <v>-5248.83203125</v>
      </c>
      <c r="BN699" s="197" t="n">
        <v>-5159.02197265625</v>
      </c>
      <c r="BO699" s="197" t="n">
        <v>-4968.91015625</v>
      </c>
      <c r="BP699" s="197" t="n">
        <v>0.0</v>
      </c>
      <c r="BQ699" s="197" t="n">
        <v>999999.0</v>
      </c>
      <c r="BR699" s="197" t="n">
        <v>0.0</v>
      </c>
      <c r="BS699" s="197" t="n">
        <v>999999.0</v>
      </c>
      <c r="BT699" s="197" t="n">
        <v>0.0</v>
      </c>
      <c r="BU699" s="197" t="n">
        <v>436.44903564453125</v>
      </c>
      <c r="BV699" s="197" t="n">
        <v>469.2612609863281</v>
      </c>
      <c r="BW699" s="197" t="n">
        <v>99000.0</v>
      </c>
      <c r="BX699" s="197" t="n">
        <v>449.1432800292969</v>
      </c>
      <c r="BY699" s="197" t="n">
        <v>459.7577819824219</v>
      </c>
      <c r="BZ699" s="197" t="n">
        <v>99000.0</v>
      </c>
      <c r="CA699" s="197" t="n">
        <v>298.61920166015625</v>
      </c>
      <c r="CB699" s="197" t="n">
        <v>267.854248046875</v>
      </c>
      <c r="CC699" s="197" t="n">
        <v>964.9122924804688</v>
      </c>
      <c r="CD699" s="197" t="n">
        <v>2687.44287109375</v>
      </c>
      <c r="CE699" s="197" t="n">
        <v>3158.283935546875</v>
      </c>
      <c r="CF699" s="197" t="n">
        <v>15500.0</v>
      </c>
      <c r="CG699" s="197" t="n">
        <v>0.0</v>
      </c>
      <c r="CH699" s="197" t="n">
        <v>4500.0</v>
      </c>
      <c r="CI699" s="197" t="n">
        <v>3750.0</v>
      </c>
      <c r="CJ699" s="197" t="n">
        <v>8250.0</v>
      </c>
      <c r="CK699" s="197" t="n">
        <v>20000.0</v>
      </c>
      <c r="CL699" s="197" t="n">
        <v>20000.0</v>
      </c>
      <c r="CM699" s="197" t="n">
        <v>20000.0</v>
      </c>
      <c r="CN699" s="197" t="n">
        <v>20000.0</v>
      </c>
      <c r="CO699" s="197" t="n">
        <v>20000.0</v>
      </c>
      <c r="CP699" s="197" t="n">
        <v>20000.0</v>
      </c>
      <c r="CQ699" s="197" t="n">
        <v>20000.0</v>
      </c>
      <c r="CR699" s="197" t="n">
        <v>5000.0</v>
      </c>
      <c r="CS699" s="197" t="n">
        <v>14.0</v>
      </c>
      <c r="CT699" s="197" t="n">
        <v>14.0</v>
      </c>
      <c r="CU699" s="197" t="n">
        <v>588.6891479492188</v>
      </c>
    </row>
    <row r="700" spans="2:99">
      <c r="B700" s="122" t="s">
        <v>1101</v>
      </c>
      <c r="C700" s="197" t="n">
        <v>3824.0</v>
      </c>
      <c r="D700" s="197" t="n">
        <v>3111.0</v>
      </c>
      <c r="E700" s="197" t="n">
        <v>575.0</v>
      </c>
      <c r="F700" s="122" t="s">
        <v>1101</v>
      </c>
      <c r="G700" s="197" t="n">
        <v>3045.135009765625</v>
      </c>
      <c r="H700" s="197" t="n">
        <v>2103.862548828125</v>
      </c>
      <c r="I700" s="197" t="n">
        <v>557.746826171875</v>
      </c>
      <c r="J700" s="197" t="n">
        <v>619.9554443359375</v>
      </c>
      <c r="K700" s="197" t="n">
        <v>996.4223022460938</v>
      </c>
      <c r="L700" s="197" t="n">
        <v>3926.3115234375</v>
      </c>
      <c r="M700" s="197" t="n">
        <v>3926.3115234375</v>
      </c>
      <c r="N700" s="197" t="n">
        <v>3926.3115234375</v>
      </c>
      <c r="O700" s="197" t="n">
        <v>3926.3115234375</v>
      </c>
      <c r="P700" s="197" t="n">
        <v>3926.3115234375</v>
      </c>
      <c r="Q700" s="197" t="n">
        <v>21310.85546875</v>
      </c>
      <c r="R700" s="197" t="n">
        <v>4069.1357421875</v>
      </c>
      <c r="S700" s="197" t="n">
        <v>0.0</v>
      </c>
      <c r="T700" s="197" t="n">
        <v>392.5365295410156</v>
      </c>
      <c r="U700" s="197" t="n">
        <v>1694.73974609375</v>
      </c>
      <c r="V700" s="197" t="n">
        <v>17855.201171875</v>
      </c>
      <c r="W700" s="197" t="n">
        <v>10464.544921875</v>
      </c>
      <c r="X700" s="197" t="n">
        <v>7390.65576171875</v>
      </c>
      <c r="Y700" s="197" t="n">
        <v>0.0</v>
      </c>
      <c r="Z700" s="197" t="n">
        <v>4500.0</v>
      </c>
      <c r="AA700" s="197" t="n">
        <v>1.0</v>
      </c>
      <c r="AB700" s="197" t="n">
        <v>0.0</v>
      </c>
      <c r="AC700" s="197" t="n">
        <v>0.0</v>
      </c>
      <c r="AD700" s="197" t="n">
        <v>0.6499999761581421</v>
      </c>
      <c r="AE700" s="197" t="n">
        <v>17939.103515625</v>
      </c>
      <c r="AF700" s="197" t="n">
        <v>1694.6156005859375</v>
      </c>
      <c r="AG700" s="197" t="n">
        <v>0.0</v>
      </c>
      <c r="AH700" s="197" t="n">
        <v>1481.8594970703125</v>
      </c>
      <c r="AI700" s="197" t="n">
        <v>0.0</v>
      </c>
      <c r="AJ700" s="197" t="n">
        <v>0.0</v>
      </c>
      <c r="AK700" s="197" t="n">
        <v>603.53466796875</v>
      </c>
      <c r="AL700" s="197" t="n">
        <v>8036.37841796875</v>
      </c>
      <c r="AM700" s="197" t="n">
        <v>4227.8466796875</v>
      </c>
      <c r="AN700" s="197" t="n">
        <v>0.0</v>
      </c>
      <c r="AO700" s="197" t="n">
        <v>0.0</v>
      </c>
      <c r="AP700" s="197" t="n">
        <v>0.0</v>
      </c>
      <c r="AQ700" s="197" t="n">
        <v>647.3333129882812</v>
      </c>
      <c r="AR700" s="197" t="n">
        <v>133.3333282470703</v>
      </c>
      <c r="AS700" s="197" t="n">
        <v>0.0</v>
      </c>
      <c r="AT700" s="197" t="n">
        <v>999999.0</v>
      </c>
      <c r="AU700" s="197" t="n">
        <v>0.0</v>
      </c>
      <c r="AV700" s="197" t="n">
        <v>999999.0</v>
      </c>
      <c r="AW700" s="197" t="n">
        <v>0.0</v>
      </c>
      <c r="AX700" s="197" t="n">
        <v>0.0</v>
      </c>
      <c r="AY700" s="197" t="n">
        <v>999999.0</v>
      </c>
      <c r="AZ700" s="197" t="n">
        <v>0.0</v>
      </c>
      <c r="BA700" s="197" t="n">
        <v>999999.0</v>
      </c>
      <c r="BB700" s="197" t="n">
        <v>0.0</v>
      </c>
      <c r="BC700" s="197" t="n">
        <v>0.41057807207107544</v>
      </c>
      <c r="BD700" s="197" t="n">
        <v>0.4204322099685669</v>
      </c>
      <c r="BE700" s="197" t="n">
        <v>0.437877357006073</v>
      </c>
      <c r="BF700" s="197" t="n">
        <v>8875.126953125</v>
      </c>
      <c r="BG700" s="197" t="n">
        <v>8818.00390625</v>
      </c>
      <c r="BH700" s="197" t="n">
        <v>8670.0068359375</v>
      </c>
      <c r="BI700" s="197" t="n">
        <v>0.0</v>
      </c>
      <c r="BJ700" s="197" t="n">
        <v>18056.3984375</v>
      </c>
      <c r="BK700" s="197" t="n">
        <v>18219.6328125</v>
      </c>
      <c r="BL700" s="197" t="n">
        <v>18461.740234375</v>
      </c>
      <c r="BM700" s="197" t="n">
        <v>-1542.87548828125</v>
      </c>
      <c r="BN700" s="197" t="n">
        <v>-1765.3753662109375</v>
      </c>
      <c r="BO700" s="197" t="n">
        <v>-943.3716430664062</v>
      </c>
      <c r="BP700" s="197" t="n">
        <v>0.0</v>
      </c>
      <c r="BQ700" s="197" t="n">
        <v>999999.0</v>
      </c>
      <c r="BR700" s="197" t="n">
        <v>0.0</v>
      </c>
      <c r="BS700" s="197" t="n">
        <v>999999.0</v>
      </c>
      <c r="BT700" s="197" t="n">
        <v>0.0</v>
      </c>
      <c r="BU700" s="197" t="n">
        <v>992.13623046875</v>
      </c>
      <c r="BV700" s="197" t="n">
        <v>446.9229431152344</v>
      </c>
      <c r="BW700" s="197" t="n">
        <v>99000.0</v>
      </c>
      <c r="BX700" s="197" t="n">
        <v>748.9100341796875</v>
      </c>
      <c r="BY700" s="197" t="n">
        <v>455.7672424316406</v>
      </c>
      <c r="BZ700" s="197" t="n">
        <v>99000.0</v>
      </c>
      <c r="CA700" s="197" t="n">
        <v>355.11309814453125</v>
      </c>
      <c r="CB700" s="197" t="n">
        <v>302.3160095214844</v>
      </c>
      <c r="CC700" s="197" t="n">
        <v>964.9122924804688</v>
      </c>
      <c r="CD700" s="197" t="n">
        <v>4281.2783203125</v>
      </c>
      <c r="CE700" s="197" t="n">
        <v>2709.25390625</v>
      </c>
      <c r="CF700" s="197" t="n">
        <v>12500.0</v>
      </c>
      <c r="CG700" s="197" t="n">
        <v>0.0</v>
      </c>
      <c r="CH700" s="197" t="n">
        <v>300.0</v>
      </c>
      <c r="CI700" s="197" t="n">
        <v>3000.0</v>
      </c>
      <c r="CJ700" s="197" t="n">
        <v>3300.0</v>
      </c>
      <c r="CK700" s="197" t="n">
        <v>20000.0</v>
      </c>
      <c r="CL700" s="197" t="n">
        <v>20000.0</v>
      </c>
      <c r="CM700" s="197" t="n">
        <v>20000.0</v>
      </c>
      <c r="CN700" s="197" t="n">
        <v>20000.0</v>
      </c>
      <c r="CO700" s="197" t="n">
        <v>20000.0</v>
      </c>
      <c r="CP700" s="197" t="n">
        <v>20000.0</v>
      </c>
      <c r="CQ700" s="197" t="n">
        <v>20000.0</v>
      </c>
      <c r="CR700" s="197" t="n">
        <v>5000.0</v>
      </c>
      <c r="CS700" s="197" t="n">
        <v>0.0</v>
      </c>
      <c r="CT700" s="197" t="n">
        <v>0.0</v>
      </c>
      <c r="CU700" s="197" t="n">
        <v>1017.283935546875</v>
      </c>
    </row>
    <row r="701" spans="2:99">
      <c r="B701" s="122" t="s">
        <v>1102</v>
      </c>
      <c r="C701" s="197" t="n">
        <v>4100.0</v>
      </c>
      <c r="D701" s="197" t="n">
        <v>2843.0</v>
      </c>
      <c r="E701" s="197" t="n">
        <v>575.0</v>
      </c>
      <c r="F701" s="122" t="s">
        <v>1102</v>
      </c>
      <c r="G701" s="197" t="n">
        <v>3418.887451171875</v>
      </c>
      <c r="H701" s="197" t="n">
        <v>2410.712890625</v>
      </c>
      <c r="I701" s="197" t="n">
        <v>575.0</v>
      </c>
      <c r="J701" s="197" t="n">
        <v>714.5401611328125</v>
      </c>
      <c r="K701" s="197" t="n">
        <v>1059.1412353515625</v>
      </c>
      <c r="L701" s="197" t="n">
        <v>4247.26708984375</v>
      </c>
      <c r="M701" s="197" t="n">
        <v>4247.26708984375</v>
      </c>
      <c r="N701" s="197" t="n">
        <v>5628.8974609375</v>
      </c>
      <c r="O701" s="197" t="n">
        <v>5628.8974609375</v>
      </c>
      <c r="P701" s="197" t="n">
        <v>5628.8974609375</v>
      </c>
      <c r="Q701" s="197" t="n">
        <v>30345.408203125</v>
      </c>
      <c r="R701" s="197" t="n">
        <v>8013.2197265625</v>
      </c>
      <c r="S701" s="197" t="n">
        <v>0.0</v>
      </c>
      <c r="T701" s="197" t="n">
        <v>900.128173828125</v>
      </c>
      <c r="U701" s="197" t="n">
        <v>2701.018798828125</v>
      </c>
      <c r="V701" s="197" t="n">
        <v>28759.7734375</v>
      </c>
      <c r="W701" s="197" t="n">
        <v>16932.103515625</v>
      </c>
      <c r="X701" s="197" t="n">
        <v>11827.669921875</v>
      </c>
      <c r="Y701" s="197" t="n">
        <v>0.0</v>
      </c>
      <c r="Z701" s="197" t="n">
        <v>7031.25</v>
      </c>
      <c r="AA701" s="197" t="n">
        <v>1.0</v>
      </c>
      <c r="AB701" s="197" t="n">
        <v>0.0</v>
      </c>
      <c r="AC701" s="197" t="n">
        <v>0.0</v>
      </c>
      <c r="AD701" s="197" t="n">
        <v>0.36000001430511475</v>
      </c>
      <c r="AE701" s="197" t="n">
        <v>15574.9248046875</v>
      </c>
      <c r="AF701" s="197" t="n">
        <v>5495.53369140625</v>
      </c>
      <c r="AG701" s="197" t="n">
        <v>0.0</v>
      </c>
      <c r="AH701" s="197" t="n">
        <v>3653.267822265625</v>
      </c>
      <c r="AI701" s="197" t="n">
        <v>2404.0087890625</v>
      </c>
      <c r="AJ701" s="197" t="n">
        <v>0.0</v>
      </c>
      <c r="AK701" s="197" t="n">
        <v>656.250732421875</v>
      </c>
      <c r="AL701" s="197" t="n">
        <v>8500.0</v>
      </c>
      <c r="AM701" s="197" t="n">
        <v>4247.26708984375</v>
      </c>
      <c r="AN701" s="197" t="n">
        <v>0.0</v>
      </c>
      <c r="AO701" s="197" t="n">
        <v>0.0</v>
      </c>
      <c r="AP701" s="197" t="n">
        <v>0.0</v>
      </c>
      <c r="AQ701" s="197" t="n">
        <v>809.1666870117188</v>
      </c>
      <c r="AR701" s="197" t="n">
        <v>200.44078063964844</v>
      </c>
      <c r="AS701" s="197" t="n">
        <v>0.0</v>
      </c>
      <c r="AT701" s="197" t="n">
        <v>999999.0</v>
      </c>
      <c r="AU701" s="197" t="n">
        <v>0.0</v>
      </c>
      <c r="AV701" s="197" t="n">
        <v>999999.0</v>
      </c>
      <c r="AW701" s="197" t="n">
        <v>0.0</v>
      </c>
      <c r="AX701" s="197" t="n">
        <v>0.0</v>
      </c>
      <c r="AY701" s="197" t="n">
        <v>999999.0</v>
      </c>
      <c r="AZ701" s="197" t="n">
        <v>0.0</v>
      </c>
      <c r="BA701" s="197" t="n">
        <v>999999.0</v>
      </c>
      <c r="BB701" s="197" t="n">
        <v>0.0</v>
      </c>
      <c r="BC701" s="197" t="n">
        <v>0.0</v>
      </c>
      <c r="BD701" s="197" t="n">
        <v>0.0</v>
      </c>
      <c r="BE701" s="197" t="n">
        <v>0.0</v>
      </c>
      <c r="BF701" s="197" t="n">
        <v>999999.0</v>
      </c>
      <c r="BG701" s="197" t="n">
        <v>999999.0</v>
      </c>
      <c r="BH701" s="197" t="n">
        <v>999999.0</v>
      </c>
      <c r="BI701" s="197" t="n">
        <v>0.0</v>
      </c>
      <c r="BJ701" s="197" t="n">
        <v>999999.0</v>
      </c>
      <c r="BK701" s="197" t="n">
        <v>999999.0</v>
      </c>
      <c r="BL701" s="197" t="n">
        <v>999999.0</v>
      </c>
      <c r="BM701" s="197" t="n">
        <v>0.0</v>
      </c>
      <c r="BN701" s="197" t="n">
        <v>0.0</v>
      </c>
      <c r="BO701" s="197" t="n">
        <v>0.0</v>
      </c>
      <c r="BP701" s="197" t="n">
        <v>0.0</v>
      </c>
      <c r="BQ701" s="197" t="n">
        <v>999999.0</v>
      </c>
      <c r="BR701" s="197" t="n">
        <v>0.0</v>
      </c>
      <c r="BS701" s="197" t="n">
        <v>999999.0</v>
      </c>
      <c r="BT701" s="197" t="n">
        <v>0.0</v>
      </c>
      <c r="BU701" s="197" t="n">
        <v>684.1165771484375</v>
      </c>
      <c r="BV701" s="197" t="n">
        <v>1041.978271484375</v>
      </c>
      <c r="BW701" s="197" t="n">
        <v>99000.0</v>
      </c>
      <c r="BX701" s="197" t="n">
        <v>336.5935974121094</v>
      </c>
      <c r="BY701" s="197" t="n">
        <v>771.5567016601562</v>
      </c>
      <c r="BZ701" s="197" t="n">
        <v>99000.0</v>
      </c>
      <c r="CA701" s="197" t="n">
        <v>639.4087524414062</v>
      </c>
      <c r="CB701" s="197" t="n">
        <v>364.38128662109375</v>
      </c>
      <c r="CC701" s="197" t="n">
        <v>631.5789184570312</v>
      </c>
      <c r="CD701" s="197" t="n">
        <v>1469.540283203125</v>
      </c>
      <c r="CE701" s="197" t="n">
        <v>4386.7021484375</v>
      </c>
      <c r="CF701" s="197" t="n">
        <v>8000.0</v>
      </c>
      <c r="CG701" s="197" t="n">
        <v>0.0</v>
      </c>
      <c r="CH701" s="197" t="n">
        <v>300.0</v>
      </c>
      <c r="CI701" s="197" t="n">
        <v>2500.0</v>
      </c>
      <c r="CJ701" s="197" t="n">
        <v>2800.0</v>
      </c>
      <c r="CK701" s="197" t="n">
        <v>20000.0</v>
      </c>
      <c r="CL701" s="197" t="n">
        <v>20000.0</v>
      </c>
      <c r="CM701" s="197" t="n">
        <v>20000.0</v>
      </c>
      <c r="CN701" s="197" t="n">
        <v>20000.0</v>
      </c>
      <c r="CO701" s="197" t="n">
        <v>20000.0</v>
      </c>
      <c r="CP701" s="197" t="n">
        <v>20000.0</v>
      </c>
      <c r="CQ701" s="197" t="n">
        <v>20000.0</v>
      </c>
      <c r="CR701" s="197" t="n">
        <v>5000.0</v>
      </c>
      <c r="CS701" s="197" t="n">
        <v>0.0</v>
      </c>
      <c r="CT701" s="197" t="n">
        <v>0.0</v>
      </c>
      <c r="CU701" s="197" t="n">
        <v>2003.304931640625</v>
      </c>
    </row>
    <row r="702" spans="2:99">
      <c r="B702" s="122" t="s">
        <v>1103</v>
      </c>
      <c r="C702" s="197" t="n">
        <v>4360.0</v>
      </c>
      <c r="D702" s="197" t="n">
        <v>3001.0</v>
      </c>
      <c r="E702" s="197" t="n">
        <v>672.0</v>
      </c>
      <c r="F702" s="122" t="s">
        <v>1103</v>
      </c>
      <c r="G702" s="197" t="n">
        <v>3928.834228515625</v>
      </c>
      <c r="H702" s="197" t="n">
        <v>2775.749267578125</v>
      </c>
      <c r="I702" s="197" t="n">
        <v>672.0</v>
      </c>
      <c r="J702" s="197" t="n">
        <v>868.5330810546875</v>
      </c>
      <c r="K702" s="197" t="n">
        <v>1067.0</v>
      </c>
      <c r="L702" s="197" t="n">
        <v>4255.21533203125</v>
      </c>
      <c r="M702" s="197" t="n">
        <v>4255.21533203125</v>
      </c>
      <c r="N702" s="197" t="n">
        <v>5316.1845703125</v>
      </c>
      <c r="O702" s="197" t="n">
        <v>5316.1845703125</v>
      </c>
      <c r="P702" s="197" t="n">
        <v>5316.1845703125</v>
      </c>
      <c r="Q702" s="197" t="n">
        <v>25779.43359375</v>
      </c>
      <c r="R702" s="197" t="n">
        <v>9915.49609375</v>
      </c>
      <c r="S702" s="197" t="n">
        <v>0.0</v>
      </c>
      <c r="T702" s="197" t="n">
        <v>619.9523315429688</v>
      </c>
      <c r="U702" s="197" t="n">
        <v>-218.39561462402344</v>
      </c>
      <c r="V702" s="197" t="n">
        <v>17499.111328125</v>
      </c>
      <c r="W702" s="197" t="n">
        <v>9453.9150390625</v>
      </c>
      <c r="X702" s="197" t="n">
        <v>8045.1962890625</v>
      </c>
      <c r="Y702" s="197" t="n">
        <v>0.0</v>
      </c>
      <c r="Z702" s="197" t="n">
        <v>11169.3544921875</v>
      </c>
      <c r="AA702" s="197" t="n">
        <v>1.0</v>
      </c>
      <c r="AB702" s="197" t="n">
        <v>0.0</v>
      </c>
      <c r="AC702" s="197" t="n">
        <v>0.0</v>
      </c>
      <c r="AD702" s="197" t="n">
        <v>0.3499999940395355</v>
      </c>
      <c r="AE702" s="197" t="n">
        <v>13466.9091796875</v>
      </c>
      <c r="AF702" s="197" t="n">
        <v>6057.6025390625</v>
      </c>
      <c r="AG702" s="197" t="n">
        <v>0.0</v>
      </c>
      <c r="AH702" s="197" t="n">
        <v>3339.233154296875</v>
      </c>
      <c r="AI702" s="197" t="n">
        <v>2235.323486328125</v>
      </c>
      <c r="AJ702" s="197" t="n">
        <v>0.0</v>
      </c>
      <c r="AK702" s="197" t="n">
        <v>154.4355010986328</v>
      </c>
      <c r="AL702" s="197" t="n">
        <v>7560.64501953125</v>
      </c>
      <c r="AM702" s="197" t="n">
        <v>4255.21533203125</v>
      </c>
      <c r="AN702" s="197" t="n">
        <v>0.0</v>
      </c>
      <c r="AO702" s="197" t="n">
        <v>0.0</v>
      </c>
      <c r="AP702" s="197" t="n">
        <v>0.0</v>
      </c>
      <c r="AQ702" s="197" t="n">
        <v>369.92559814453125</v>
      </c>
      <c r="AR702" s="197" t="n">
        <v>984.6591796875</v>
      </c>
      <c r="AS702" s="197" t="n">
        <v>0.0</v>
      </c>
      <c r="AT702" s="197" t="n">
        <v>999999.0</v>
      </c>
      <c r="AU702" s="197" t="n">
        <v>0.0</v>
      </c>
      <c r="AV702" s="197" t="n">
        <v>999999.0</v>
      </c>
      <c r="AW702" s="197" t="n">
        <v>0.0</v>
      </c>
      <c r="AX702" s="197" t="n">
        <v>0.0</v>
      </c>
      <c r="AY702" s="197" t="n">
        <v>999999.0</v>
      </c>
      <c r="AZ702" s="197" t="n">
        <v>0.0</v>
      </c>
      <c r="BA702" s="197" t="n">
        <v>999999.0</v>
      </c>
      <c r="BB702" s="197" t="n">
        <v>0.0</v>
      </c>
      <c r="BC702" s="197" t="n">
        <v>0.0</v>
      </c>
      <c r="BD702" s="197" t="n">
        <v>0.0</v>
      </c>
      <c r="BE702" s="197" t="n">
        <v>0.0</v>
      </c>
      <c r="BF702" s="197" t="n">
        <v>999999.0</v>
      </c>
      <c r="BG702" s="197" t="n">
        <v>999999.0</v>
      </c>
      <c r="BH702" s="197" t="n">
        <v>999999.0</v>
      </c>
      <c r="BI702" s="197" t="n">
        <v>0.0</v>
      </c>
      <c r="BJ702" s="197" t="n">
        <v>999999.0</v>
      </c>
      <c r="BK702" s="197" t="n">
        <v>999999.0</v>
      </c>
      <c r="BL702" s="197" t="n">
        <v>999999.0</v>
      </c>
      <c r="BM702" s="197" t="n">
        <v>0.0</v>
      </c>
      <c r="BN702" s="197" t="n">
        <v>0.0</v>
      </c>
      <c r="BO702" s="197" t="n">
        <v>0.0</v>
      </c>
      <c r="BP702" s="197" t="n">
        <v>0.0</v>
      </c>
      <c r="BQ702" s="197" t="n">
        <v>999999.0</v>
      </c>
      <c r="BR702" s="197" t="n">
        <v>0.0</v>
      </c>
      <c r="BS702" s="197" t="n">
        <v>999999.0</v>
      </c>
      <c r="BT702" s="197" t="n">
        <v>0.0</v>
      </c>
      <c r="BU702" s="197" t="n">
        <v>257.7195739746094</v>
      </c>
      <c r="BV702" s="197" t="n">
        <v>688.1404418945312</v>
      </c>
      <c r="BW702" s="197" t="n">
        <v>99000.0</v>
      </c>
      <c r="BX702" s="197" t="n">
        <v>188.9512481689453</v>
      </c>
      <c r="BY702" s="197" t="n">
        <v>332.6549987792969</v>
      </c>
      <c r="BZ702" s="197" t="n">
        <v>99000.0</v>
      </c>
      <c r="CA702" s="197" t="n">
        <v>378.8346862792969</v>
      </c>
      <c r="CB702" s="197" t="n">
        <v>649.1738891601562</v>
      </c>
      <c r="CC702" s="197" t="n">
        <v>631.5789184570312</v>
      </c>
      <c r="CD702" s="197" t="n">
        <v>229.74966430664062</v>
      </c>
      <c r="CE702" s="197" t="n">
        <v>1455.535888671875</v>
      </c>
      <c r="CF702" s="197" t="n">
        <v>8000.0</v>
      </c>
      <c r="CG702" s="197" t="n">
        <v>0.0</v>
      </c>
      <c r="CH702" s="197" t="n">
        <v>2998.944091796875</v>
      </c>
      <c r="CI702" s="197" t="n">
        <v>800.0</v>
      </c>
      <c r="CJ702" s="197" t="n">
        <v>3798.944091796875</v>
      </c>
      <c r="CK702" s="197" t="n">
        <v>20000.0</v>
      </c>
      <c r="CL702" s="197" t="n">
        <v>20000.0</v>
      </c>
      <c r="CM702" s="197" t="n">
        <v>20000.0</v>
      </c>
      <c r="CN702" s="197" t="n">
        <v>20000.0</v>
      </c>
      <c r="CO702" s="197" t="n">
        <v>20000.0</v>
      </c>
      <c r="CP702" s="197" t="n">
        <v>20000.0</v>
      </c>
      <c r="CQ702" s="197" t="n">
        <v>20000.0</v>
      </c>
      <c r="CR702" s="197" t="n">
        <v>4000.0</v>
      </c>
      <c r="CS702" s="197" t="n">
        <v>0.0</v>
      </c>
      <c r="CT702" s="197" t="n">
        <v>0.0</v>
      </c>
      <c r="CU702" s="197" t="n">
        <v>2478.8740234375</v>
      </c>
    </row>
    <row r="703" spans="2:99">
      <c r="B703" s="122" t="s">
        <v>1104</v>
      </c>
      <c r="C703" s="197" t="n">
        <v>4552.0</v>
      </c>
      <c r="D703" s="197" t="n">
        <v>3380.0</v>
      </c>
      <c r="E703" s="197" t="n">
        <v>800.0</v>
      </c>
      <c r="F703" s="122" t="s">
        <v>1104</v>
      </c>
      <c r="G703" s="197" t="n">
        <v>4192.94873046875</v>
      </c>
      <c r="H703" s="197" t="n">
        <v>3058.785400390625</v>
      </c>
      <c r="I703" s="197" t="n">
        <v>800.0</v>
      </c>
      <c r="J703" s="197" t="n">
        <v>742.16064453125</v>
      </c>
      <c r="K703" s="197" t="n">
        <v>886.7368774414062</v>
      </c>
      <c r="L703" s="197" t="n">
        <v>800.0</v>
      </c>
      <c r="M703" s="197" t="n">
        <v>800.0</v>
      </c>
      <c r="N703" s="197" t="n">
        <v>771.8847045898438</v>
      </c>
      <c r="O703" s="197" t="n">
        <v>771.8847045898438</v>
      </c>
      <c r="P703" s="197" t="n">
        <v>771.8847045898438</v>
      </c>
      <c r="Q703" s="197" t="n">
        <v>13957.37890625</v>
      </c>
      <c r="R703" s="197" t="n">
        <v>6287.53857421875</v>
      </c>
      <c r="S703" s="197" t="n">
        <v>0.0</v>
      </c>
      <c r="T703" s="197" t="n">
        <v>0.0</v>
      </c>
      <c r="U703" s="197" t="n">
        <v>-86.15960693359375</v>
      </c>
      <c r="V703" s="197" t="n">
        <v>8236.6513671875</v>
      </c>
      <c r="W703" s="197" t="n">
        <v>4217.904296875</v>
      </c>
      <c r="X703" s="197" t="n">
        <v>3985.759521484375</v>
      </c>
      <c r="Y703" s="197" t="n">
        <v>0.0</v>
      </c>
      <c r="Z703" s="197" t="n">
        <v>10807.2919921875</v>
      </c>
      <c r="AA703" s="197" t="n">
        <v>1.0</v>
      </c>
      <c r="AB703" s="197" t="n">
        <v>0.0</v>
      </c>
      <c r="AC703" s="197" t="n">
        <v>0.0</v>
      </c>
      <c r="AD703" s="197" t="n">
        <v>0.3499999940395355</v>
      </c>
      <c r="AE703" s="197" t="n">
        <v>7712.18505859375</v>
      </c>
      <c r="AF703" s="197" t="n">
        <v>2118.332763671875</v>
      </c>
      <c r="AG703" s="197" t="n">
        <v>0.0</v>
      </c>
      <c r="AH703" s="197" t="n">
        <v>2140.731201171875</v>
      </c>
      <c r="AI703" s="197" t="n">
        <v>1035.1055908203125</v>
      </c>
      <c r="AJ703" s="197" t="n">
        <v>17.972200393676758</v>
      </c>
      <c r="AK703" s="197" t="n">
        <v>0.0</v>
      </c>
      <c r="AL703" s="197" t="n">
        <v>6680.0</v>
      </c>
      <c r="AM703" s="197" t="n">
        <v>4451.00146484375</v>
      </c>
      <c r="AN703" s="197" t="n">
        <v>1600.0</v>
      </c>
      <c r="AO703" s="197" t="n">
        <v>771.8847045898438</v>
      </c>
      <c r="AP703" s="197" t="n">
        <v>800.0</v>
      </c>
      <c r="AQ703" s="197" t="n">
        <v>664.6607666015625</v>
      </c>
      <c r="AR703" s="197" t="n">
        <v>894.7532958984375</v>
      </c>
      <c r="AS703" s="197" t="n">
        <v>1.2599105834960938</v>
      </c>
      <c r="AT703" s="197" t="n">
        <v>7002.49951171875</v>
      </c>
      <c r="AU703" s="197" t="n">
        <v>0.0</v>
      </c>
      <c r="AV703" s="197" t="n">
        <v>999999.0</v>
      </c>
      <c r="AW703" s="197" t="n">
        <v>0.0</v>
      </c>
      <c r="AX703" s="197" t="n">
        <v>0.0</v>
      </c>
      <c r="AY703" s="197" t="n">
        <v>999999.0</v>
      </c>
      <c r="AZ703" s="197" t="n">
        <v>0.0</v>
      </c>
      <c r="BA703" s="197" t="n">
        <v>999999.0</v>
      </c>
      <c r="BB703" s="197" t="n">
        <v>0.0</v>
      </c>
      <c r="BC703" s="197" t="n">
        <v>0.0</v>
      </c>
      <c r="BD703" s="197" t="n">
        <v>0.0</v>
      </c>
      <c r="BE703" s="197" t="n">
        <v>0.0</v>
      </c>
      <c r="BF703" s="197" t="n">
        <v>999999.0</v>
      </c>
      <c r="BG703" s="197" t="n">
        <v>999999.0</v>
      </c>
      <c r="BH703" s="197" t="n">
        <v>999999.0</v>
      </c>
      <c r="BI703" s="197" t="n">
        <v>0.0</v>
      </c>
      <c r="BJ703" s="197" t="n">
        <v>999999.0</v>
      </c>
      <c r="BK703" s="197" t="n">
        <v>999999.0</v>
      </c>
      <c r="BL703" s="197" t="n">
        <v>999999.0</v>
      </c>
      <c r="BM703" s="197" t="n">
        <v>0.0</v>
      </c>
      <c r="BN703" s="197" t="n">
        <v>0.0</v>
      </c>
      <c r="BO703" s="197" t="n">
        <v>0.0</v>
      </c>
      <c r="BP703" s="197" t="n">
        <v>0.0</v>
      </c>
      <c r="BQ703" s="197" t="n">
        <v>999999.0</v>
      </c>
      <c r="BR703" s="197" t="n">
        <v>0.0</v>
      </c>
      <c r="BS703" s="197" t="n">
        <v>999999.0</v>
      </c>
      <c r="BT703" s="197" t="n">
        <v>0.0</v>
      </c>
      <c r="BU703" s="197" t="n">
        <v>228.4866180419922</v>
      </c>
      <c r="BV703" s="197" t="n">
        <v>257.68145751953125</v>
      </c>
      <c r="BW703" s="197" t="n">
        <v>450.0</v>
      </c>
      <c r="BX703" s="197" t="n">
        <v>185.3889617919922</v>
      </c>
      <c r="BY703" s="197" t="n">
        <v>188.72691345214844</v>
      </c>
      <c r="BZ703" s="197" t="n">
        <v>450.0</v>
      </c>
      <c r="CA703" s="197" t="n">
        <v>334.6142272949219</v>
      </c>
      <c r="CB703" s="197" t="n">
        <v>382.4087829589844</v>
      </c>
      <c r="CC703" s="197" t="n">
        <v>631.5789184570312</v>
      </c>
      <c r="CD703" s="197" t="n">
        <v>213.94796752929688</v>
      </c>
      <c r="CE703" s="197" t="n">
        <v>225.42979431152344</v>
      </c>
      <c r="CF703" s="197" t="n">
        <v>11000.0</v>
      </c>
      <c r="CG703" s="197" t="n">
        <v>0.0</v>
      </c>
      <c r="CH703" s="197" t="n">
        <v>715.8096923828125</v>
      </c>
      <c r="CI703" s="197" t="n">
        <v>800.0</v>
      </c>
      <c r="CJ703" s="197" t="n">
        <v>1515.8096923828125</v>
      </c>
      <c r="CK703" s="197" t="n">
        <v>20000.0</v>
      </c>
      <c r="CL703" s="197" t="n">
        <v>800.0</v>
      </c>
      <c r="CM703" s="197" t="n">
        <v>20000.0</v>
      </c>
      <c r="CN703" s="197" t="n">
        <v>20000.0</v>
      </c>
      <c r="CO703" s="197" t="n">
        <v>20000.0</v>
      </c>
      <c r="CP703" s="197" t="n">
        <v>20000.0</v>
      </c>
      <c r="CQ703" s="197" t="n">
        <v>20000.0</v>
      </c>
      <c r="CR703" s="197" t="n">
        <v>4500.0</v>
      </c>
      <c r="CS703" s="197" t="n">
        <v>0.0</v>
      </c>
      <c r="CT703" s="197" t="n">
        <v>0.0</v>
      </c>
      <c r="CU703" s="197" t="n">
        <v>1571.8846435546875</v>
      </c>
    </row>
    <row r="704" spans="2:99">
      <c r="B704" s="122" t="s">
        <v>1105</v>
      </c>
      <c r="C704" s="197" t="n">
        <v>4552.0</v>
      </c>
      <c r="D704" s="197" t="n">
        <v>3538.0</v>
      </c>
      <c r="E704" s="197" t="n">
        <v>975.0</v>
      </c>
      <c r="F704" s="122" t="s">
        <v>1105</v>
      </c>
      <c r="G704" s="197" t="n">
        <v>4331.40478515625</v>
      </c>
      <c r="H704" s="197" t="n">
        <v>3360.301025390625</v>
      </c>
      <c r="I704" s="197" t="n">
        <v>975.0</v>
      </c>
      <c r="J704" s="197" t="n">
        <v>595.6828002929688</v>
      </c>
      <c r="K704" s="197" t="n">
        <v>675.453857421875</v>
      </c>
      <c r="L704" s="197" t="n">
        <v>1070.1845703125</v>
      </c>
      <c r="M704" s="197" t="n">
        <v>1070.1845703125</v>
      </c>
      <c r="N704" s="197" t="n">
        <v>1070.1845703125</v>
      </c>
      <c r="O704" s="197" t="n">
        <v>1070.1845703125</v>
      </c>
      <c r="P704" s="197" t="n">
        <v>1070.1845703125</v>
      </c>
      <c r="Q704" s="197" t="n">
        <v>13584.5244140625</v>
      </c>
      <c r="R704" s="197" t="n">
        <v>8561.4765625</v>
      </c>
      <c r="S704" s="197" t="n">
        <v>0.0</v>
      </c>
      <c r="T704" s="197" t="n">
        <v>0.0</v>
      </c>
      <c r="U704" s="197" t="n">
        <v>-39.553104400634766</v>
      </c>
      <c r="V704" s="197" t="n">
        <v>12434.927734375</v>
      </c>
      <c r="W704" s="197" t="n">
        <v>7320.05322265625</v>
      </c>
      <c r="X704" s="197" t="n">
        <v>5073.07568359375</v>
      </c>
      <c r="Y704" s="197" t="n">
        <v>0.0</v>
      </c>
      <c r="Z704" s="197" t="n">
        <v>7025.806640625</v>
      </c>
      <c r="AA704" s="197" t="n">
        <v>1.0</v>
      </c>
      <c r="AB704" s="197" t="n">
        <v>0.0</v>
      </c>
      <c r="AC704" s="197" t="n">
        <v>0.0</v>
      </c>
      <c r="AD704" s="197" t="n">
        <v>0.3499999940395355</v>
      </c>
      <c r="AE704" s="197" t="n">
        <v>8478.0595703125</v>
      </c>
      <c r="AF704" s="197" t="n">
        <v>0.0</v>
      </c>
      <c r="AG704" s="197" t="n">
        <v>2835.79443359375</v>
      </c>
      <c r="AH704" s="197" t="n">
        <v>3764.846923828125</v>
      </c>
      <c r="AI704" s="197" t="n">
        <v>2510.173583984375</v>
      </c>
      <c r="AJ704" s="197" t="n">
        <v>46.09634780883789</v>
      </c>
      <c r="AK704" s="197" t="n">
        <v>0.0</v>
      </c>
      <c r="AL704" s="197" t="n">
        <v>6680.0</v>
      </c>
      <c r="AM704" s="197" t="n">
        <v>4472.30859375</v>
      </c>
      <c r="AN704" s="197" t="n">
        <v>2140.369140625</v>
      </c>
      <c r="AO704" s="197" t="n">
        <v>1070.1845703125</v>
      </c>
      <c r="AP704" s="197" t="n">
        <v>1070.1845703125</v>
      </c>
      <c r="AQ704" s="197" t="n">
        <v>539.4718627929688</v>
      </c>
      <c r="AR704" s="197" t="n">
        <v>1067.0</v>
      </c>
      <c r="AS704" s="197" t="n">
        <v>1.0044333934783936</v>
      </c>
      <c r="AT704" s="197" t="n">
        <v>5663.2470703125</v>
      </c>
      <c r="AU704" s="197" t="n">
        <v>0.0</v>
      </c>
      <c r="AV704" s="197" t="n">
        <v>999999.0</v>
      </c>
      <c r="AW704" s="197" t="n">
        <v>0.0</v>
      </c>
      <c r="AX704" s="197" t="n">
        <v>1.698711633682251</v>
      </c>
      <c r="AY704" s="197" t="n">
        <v>4938.08349609375</v>
      </c>
      <c r="AZ704" s="197" t="n">
        <v>0.0</v>
      </c>
      <c r="BA704" s="197" t="n">
        <v>28471.068359375</v>
      </c>
      <c r="BB704" s="197" t="n">
        <v>4240.66259765625</v>
      </c>
      <c r="BC704" s="197" t="n">
        <v>0.0</v>
      </c>
      <c r="BD704" s="197" t="n">
        <v>0.0</v>
      </c>
      <c r="BE704" s="197" t="n">
        <v>0.0</v>
      </c>
      <c r="BF704" s="197" t="n">
        <v>999999.0</v>
      </c>
      <c r="BG704" s="197" t="n">
        <v>999999.0</v>
      </c>
      <c r="BH704" s="197" t="n">
        <v>999999.0</v>
      </c>
      <c r="BI704" s="197" t="n">
        <v>0.0</v>
      </c>
      <c r="BJ704" s="197" t="n">
        <v>999999.0</v>
      </c>
      <c r="BK704" s="197" t="n">
        <v>999999.0</v>
      </c>
      <c r="BL704" s="197" t="n">
        <v>999999.0</v>
      </c>
      <c r="BM704" s="197" t="n">
        <v>0.0</v>
      </c>
      <c r="BN704" s="197" t="n">
        <v>0.0</v>
      </c>
      <c r="BO704" s="197" t="n">
        <v>0.0</v>
      </c>
      <c r="BP704" s="197" t="n">
        <v>0.0</v>
      </c>
      <c r="BQ704" s="197" t="n">
        <v>999999.0</v>
      </c>
      <c r="BR704" s="197" t="n">
        <v>0.0</v>
      </c>
      <c r="BS704" s="197" t="n">
        <v>999999.0</v>
      </c>
      <c r="BT704" s="197" t="n">
        <v>0.0</v>
      </c>
      <c r="BU704" s="197" t="n">
        <v>243.84152221679688</v>
      </c>
      <c r="BV704" s="197" t="n">
        <v>228.81639099121094</v>
      </c>
      <c r="BW704" s="197" t="n">
        <v>450.0</v>
      </c>
      <c r="BX704" s="197" t="n">
        <v>194.81338500976562</v>
      </c>
      <c r="BY704" s="197" t="n">
        <v>185.42926025390625</v>
      </c>
      <c r="BZ704" s="197" t="n">
        <v>450.0</v>
      </c>
      <c r="CA704" s="197" t="n">
        <v>395.8658447265625</v>
      </c>
      <c r="CB704" s="197" t="n">
        <v>338.03302001953125</v>
      </c>
      <c r="CC704" s="197" t="n">
        <v>631.5789184570312</v>
      </c>
      <c r="CD704" s="197" t="n">
        <v>273.84527587890625</v>
      </c>
      <c r="CE704" s="197" t="n">
        <v>213.59701538085938</v>
      </c>
      <c r="CF704" s="197" t="n">
        <v>11000.0</v>
      </c>
      <c r="CG704" s="197" t="n">
        <v>0.0</v>
      </c>
      <c r="CH704" s="197" t="n">
        <v>1000.0</v>
      </c>
      <c r="CI704" s="197" t="n">
        <v>800.0</v>
      </c>
      <c r="CJ704" s="197" t="n">
        <v>1800.0</v>
      </c>
      <c r="CK704" s="197" t="n">
        <v>20000.0</v>
      </c>
      <c r="CL704" s="197" t="n">
        <v>2596.636474609375</v>
      </c>
      <c r="CM704" s="197" t="n">
        <v>20000.0</v>
      </c>
      <c r="CN704" s="197" t="n">
        <v>20000.0</v>
      </c>
      <c r="CO704" s="197" t="n">
        <v>20000.0</v>
      </c>
      <c r="CP704" s="197" t="n">
        <v>20000.0</v>
      </c>
      <c r="CQ704" s="197" t="n">
        <v>20000.0</v>
      </c>
      <c r="CR704" s="197" t="n">
        <v>4500.0</v>
      </c>
      <c r="CS704" s="197" t="n">
        <v>0.0</v>
      </c>
      <c r="CT704" s="197" t="n">
        <v>0.0</v>
      </c>
      <c r="CU704" s="197" t="n">
        <v>2140.369140625</v>
      </c>
    </row>
    <row r="705" spans="2:99">
      <c r="B705" s="122" t="s">
        <v>1106</v>
      </c>
      <c r="C705" s="197" t="n">
        <v>4500.0</v>
      </c>
      <c r="D705" s="197" t="n">
        <v>3538.0</v>
      </c>
      <c r="E705" s="197" t="n">
        <v>975.0</v>
      </c>
      <c r="F705" s="122" t="s">
        <v>1106</v>
      </c>
      <c r="G705" s="197" t="n">
        <v>4002.954833984375</v>
      </c>
      <c r="H705" s="197" t="n">
        <v>3131.766357421875</v>
      </c>
      <c r="I705" s="197" t="n">
        <v>890.2599487304688</v>
      </c>
      <c r="J705" s="197" t="n">
        <v>345.6560974121094</v>
      </c>
      <c r="K705" s="197" t="n">
        <v>442.7073059082031</v>
      </c>
      <c r="L705" s="197" t="n">
        <v>1951.2686767578125</v>
      </c>
      <c r="M705" s="197" t="n">
        <v>1951.2686767578125</v>
      </c>
      <c r="N705" s="197" t="n">
        <v>1951.2686767578125</v>
      </c>
      <c r="O705" s="197" t="n">
        <v>1951.2686767578125</v>
      </c>
      <c r="P705" s="197" t="n">
        <v>1951.2686767578125</v>
      </c>
      <c r="Q705" s="197" t="n">
        <v>12855.2421875</v>
      </c>
      <c r="R705" s="197" t="n">
        <v>3291.0</v>
      </c>
      <c r="S705" s="197" t="n">
        <v>0.0</v>
      </c>
      <c r="T705" s="197" t="n">
        <v>0.0</v>
      </c>
      <c r="U705" s="197" t="n">
        <v>-40.96492004394531</v>
      </c>
      <c r="V705" s="197" t="n">
        <v>12.256742477416992</v>
      </c>
      <c r="W705" s="197" t="n">
        <v>0.0</v>
      </c>
      <c r="X705" s="197" t="n">
        <v>0.0</v>
      </c>
      <c r="Y705" s="197" t="n">
        <v>0.0</v>
      </c>
      <c r="Z705" s="197" t="n">
        <v>8336.25</v>
      </c>
      <c r="AA705" s="197" t="n">
        <v>0.0</v>
      </c>
      <c r="AB705" s="197" t="n">
        <v>0.0</v>
      </c>
      <c r="AC705" s="197" t="n">
        <v>0.0</v>
      </c>
      <c r="AD705" s="197" t="n">
        <v>0.3499999940395355</v>
      </c>
      <c r="AE705" s="197" t="n">
        <v>5944.69775390625</v>
      </c>
      <c r="AF705" s="197" t="n">
        <v>0.0</v>
      </c>
      <c r="AG705" s="197" t="n">
        <v>6332.3515625</v>
      </c>
      <c r="AH705" s="197" t="n">
        <v>3829.3544921875</v>
      </c>
      <c r="AI705" s="197" t="n">
        <v>2414.468994140625</v>
      </c>
      <c r="AJ705" s="197" t="n">
        <v>2745.37060546875</v>
      </c>
      <c r="AK705" s="197" t="n">
        <v>2582.8623046875</v>
      </c>
      <c r="AL705" s="197" t="n">
        <v>6680.0</v>
      </c>
      <c r="AM705" s="197" t="n">
        <v>4489.03369140625</v>
      </c>
      <c r="AN705" s="197" t="n">
        <v>0.0</v>
      </c>
      <c r="AO705" s="197" t="n">
        <v>0.0</v>
      </c>
      <c r="AP705" s="197" t="n">
        <v>0.0</v>
      </c>
      <c r="AQ705" s="197" t="n">
        <v>434.56842041015625</v>
      </c>
      <c r="AR705" s="197" t="n">
        <v>864.3317260742188</v>
      </c>
      <c r="AS705" s="197" t="n">
        <v>0.8784061670303345</v>
      </c>
      <c r="AT705" s="197" t="n">
        <v>-699.1858520507812</v>
      </c>
      <c r="AU705" s="197" t="n">
        <v>795.9710083007812</v>
      </c>
      <c r="AV705" s="197" t="n">
        <v>10778.255859375</v>
      </c>
      <c r="AW705" s="197" t="n">
        <v>742.94677734375</v>
      </c>
      <c r="AX705" s="197" t="n">
        <v>1.3682165145874023</v>
      </c>
      <c r="AY705" s="197" t="n">
        <v>-2549.9658203125</v>
      </c>
      <c r="AZ705" s="197" t="n">
        <v>0.0</v>
      </c>
      <c r="BA705" s="197" t="n">
        <v>15327.4423828125</v>
      </c>
      <c r="BB705" s="197" t="n">
        <v>220.2233428955078</v>
      </c>
      <c r="BC705" s="197" t="n">
        <v>0.0</v>
      </c>
      <c r="BD705" s="197" t="n">
        <v>0.0</v>
      </c>
      <c r="BE705" s="197" t="n">
        <v>0.0</v>
      </c>
      <c r="BF705" s="197" t="n">
        <v>999999.0</v>
      </c>
      <c r="BG705" s="197" t="n">
        <v>999999.0</v>
      </c>
      <c r="BH705" s="197" t="n">
        <v>999999.0</v>
      </c>
      <c r="BI705" s="197" t="n">
        <v>0.0</v>
      </c>
      <c r="BJ705" s="197" t="n">
        <v>999999.0</v>
      </c>
      <c r="BK705" s="197" t="n">
        <v>999999.0</v>
      </c>
      <c r="BL705" s="197" t="n">
        <v>999999.0</v>
      </c>
      <c r="BM705" s="197" t="n">
        <v>0.0</v>
      </c>
      <c r="BN705" s="197" t="n">
        <v>0.0</v>
      </c>
      <c r="BO705" s="197" t="n">
        <v>0.0</v>
      </c>
      <c r="BP705" s="197" t="n">
        <v>0.0</v>
      </c>
      <c r="BQ705" s="197" t="n">
        <v>999999.0</v>
      </c>
      <c r="BR705" s="197" t="n">
        <v>0.0</v>
      </c>
      <c r="BS705" s="197" t="n">
        <v>999999.0</v>
      </c>
      <c r="BT705" s="197" t="n">
        <v>0.0</v>
      </c>
      <c r="BU705" s="197" t="n">
        <v>238.79417419433594</v>
      </c>
      <c r="BV705" s="197" t="n">
        <v>243.7895965576172</v>
      </c>
      <c r="BW705" s="197" t="n">
        <v>550.0</v>
      </c>
      <c r="BX705" s="197" t="n">
        <v>194.65042114257812</v>
      </c>
      <c r="BY705" s="197" t="n">
        <v>194.46800231933594</v>
      </c>
      <c r="BZ705" s="197" t="n">
        <v>680.0</v>
      </c>
      <c r="CA705" s="197" t="n">
        <v>390.1122131347656</v>
      </c>
      <c r="CB705" s="197" t="n">
        <v>394.3396911621094</v>
      </c>
      <c r="CC705" s="197" t="n">
        <v>631.5789184570312</v>
      </c>
      <c r="CD705" s="197" t="n">
        <v>322.2421875</v>
      </c>
      <c r="CE705" s="197" t="n">
        <v>280.3927307128906</v>
      </c>
      <c r="CF705" s="197" t="n">
        <v>99000.0</v>
      </c>
      <c r="CG705" s="197" t="n">
        <v>5918.8857421875</v>
      </c>
      <c r="CH705" s="197" t="n">
        <v>2500.0</v>
      </c>
      <c r="CI705" s="197" t="n">
        <v>2000.0</v>
      </c>
      <c r="CJ705" s="197" t="n">
        <v>4500.0</v>
      </c>
      <c r="CK705" s="197" t="n">
        <v>20000.0</v>
      </c>
      <c r="CL705" s="197" t="n">
        <v>20000.0</v>
      </c>
      <c r="CM705" s="197" t="n">
        <v>20000.0</v>
      </c>
      <c r="CN705" s="197" t="n">
        <v>20000.0</v>
      </c>
      <c r="CO705" s="197" t="n">
        <v>20000.0</v>
      </c>
      <c r="CP705" s="197" t="n">
        <v>20000.0</v>
      </c>
      <c r="CQ705" s="197" t="n">
        <v>20000.0</v>
      </c>
      <c r="CR705" s="197" t="n">
        <v>4500.0</v>
      </c>
      <c r="CS705" s="197" t="n">
        <v>26.0</v>
      </c>
      <c r="CT705" s="197" t="n">
        <v>26.0</v>
      </c>
      <c r="CU705" s="197" t="n">
        <v>822.75</v>
      </c>
    </row>
    <row r="706" spans="2:99">
      <c r="B706" s="122" t="s">
        <v>1107</v>
      </c>
      <c r="C706" s="197" t="n">
        <v>4150.0</v>
      </c>
      <c r="D706" s="197" t="n">
        <v>3538.0</v>
      </c>
      <c r="E706" s="197" t="n">
        <v>950.0</v>
      </c>
      <c r="F706" s="122" t="s">
        <v>1107</v>
      </c>
      <c r="G706" s="197" t="n">
        <v>3546.991455078125</v>
      </c>
      <c r="H706" s="197" t="n">
        <v>2553.933349609375</v>
      </c>
      <c r="I706" s="197" t="n">
        <v>660.2344360351562</v>
      </c>
      <c r="J706" s="197" t="n">
        <v>211.14039611816406</v>
      </c>
      <c r="K706" s="197" t="n">
        <v>499.5015563964844</v>
      </c>
      <c r="L706" s="197" t="n">
        <v>4522.55029296875</v>
      </c>
      <c r="M706" s="197" t="n">
        <v>4522.55029296875</v>
      </c>
      <c r="N706" s="197" t="n">
        <v>6680.0</v>
      </c>
      <c r="O706" s="197" t="n">
        <v>6680.0</v>
      </c>
      <c r="P706" s="197" t="n">
        <v>6680.0</v>
      </c>
      <c r="Q706" s="197" t="n">
        <v>19928.771484375</v>
      </c>
      <c r="R706" s="197" t="n">
        <v>1710.48046875</v>
      </c>
      <c r="S706" s="197" t="n">
        <v>0.0</v>
      </c>
      <c r="T706" s="197" t="n">
        <v>0.0</v>
      </c>
      <c r="U706" s="197" t="n">
        <v>-48.663692474365234</v>
      </c>
      <c r="V706" s="197" t="n">
        <v>8.316000938415527</v>
      </c>
      <c r="W706" s="197" t="n">
        <v>0.0</v>
      </c>
      <c r="X706" s="197" t="n">
        <v>0.0</v>
      </c>
      <c r="Y706" s="197" t="n">
        <v>0.0</v>
      </c>
      <c r="Z706" s="197" t="n">
        <v>6500.0</v>
      </c>
      <c r="AA706" s="197" t="n">
        <v>0.0</v>
      </c>
      <c r="AB706" s="197" t="n">
        <v>0.0</v>
      </c>
      <c r="AC706" s="197" t="n">
        <v>0.0</v>
      </c>
      <c r="AD706" s="197" t="n">
        <v>0.6499999761581421</v>
      </c>
      <c r="AE706" s="197" t="n">
        <v>14377.509765625</v>
      </c>
      <c r="AF706" s="197" t="n">
        <v>1591.1986083984375</v>
      </c>
      <c r="AG706" s="197" t="n">
        <v>8720.4033203125</v>
      </c>
      <c r="AH706" s="197" t="n">
        <v>4623.30810546875</v>
      </c>
      <c r="AI706" s="197" t="n">
        <v>3250.0</v>
      </c>
      <c r="AJ706" s="197" t="n">
        <v>7613.83203125</v>
      </c>
      <c r="AK706" s="197" t="n">
        <v>7456.9150390625</v>
      </c>
      <c r="AL706" s="197" t="n">
        <v>6680.0</v>
      </c>
      <c r="AM706" s="197" t="n">
        <v>4522.55029296875</v>
      </c>
      <c r="AN706" s="197" t="n">
        <v>0.0</v>
      </c>
      <c r="AO706" s="197" t="n">
        <v>0.0</v>
      </c>
      <c r="AP706" s="197" t="n">
        <v>0.0</v>
      </c>
      <c r="AQ706" s="197" t="n">
        <v>339.7972717285156</v>
      </c>
      <c r="AR706" s="197" t="n">
        <v>734.292724609375</v>
      </c>
      <c r="AS706" s="197" t="n">
        <v>0.7883496880531311</v>
      </c>
      <c r="AT706" s="197" t="n">
        <v>-4000.138671875</v>
      </c>
      <c r="AU706" s="197" t="n">
        <v>5074.06640625</v>
      </c>
      <c r="AV706" s="197" t="n">
        <v>11850.744140625</v>
      </c>
      <c r="AW706" s="197" t="n">
        <v>5875.1552734375</v>
      </c>
      <c r="AX706" s="197" t="n">
        <v>1.296500325202942</v>
      </c>
      <c r="AY706" s="197" t="n">
        <v>-7670.3671875</v>
      </c>
      <c r="AZ706" s="197" t="n">
        <v>0.0</v>
      </c>
      <c r="BA706" s="197" t="n">
        <v>18397.6015625</v>
      </c>
      <c r="BB706" s="197" t="n">
        <v>1147.77734375</v>
      </c>
      <c r="BC706" s="197" t="n">
        <v>0.0</v>
      </c>
      <c r="BD706" s="197" t="n">
        <v>0.5375069975852966</v>
      </c>
      <c r="BE706" s="197" t="n">
        <v>0.566404402256012</v>
      </c>
      <c r="BF706" s="197" t="n">
        <v>999998.0</v>
      </c>
      <c r="BG706" s="197" t="n">
        <v>4220.2412109375</v>
      </c>
      <c r="BH706" s="197" t="n">
        <v>3949.87548828125</v>
      </c>
      <c r="BI706" s="197" t="n">
        <v>0.0</v>
      </c>
      <c r="BJ706" s="197" t="n">
        <v>999999.0</v>
      </c>
      <c r="BK706" s="197" t="n">
        <v>15027.578125</v>
      </c>
      <c r="BL706" s="197" t="n">
        <v>15338.2353515625</v>
      </c>
      <c r="BM706" s="197" t="n">
        <v>0.0</v>
      </c>
      <c r="BN706" s="197" t="n">
        <v>-418.8654479980469</v>
      </c>
      <c r="BO706" s="197" t="n">
        <v>-604.2749633789062</v>
      </c>
      <c r="BP706" s="197" t="n">
        <v>0.0</v>
      </c>
      <c r="BQ706" s="197" t="n">
        <v>999999.0</v>
      </c>
      <c r="BR706" s="197" t="n">
        <v>0.0</v>
      </c>
      <c r="BS706" s="197" t="n">
        <v>999999.0</v>
      </c>
      <c r="BT706" s="197" t="n">
        <v>0.0</v>
      </c>
      <c r="BU706" s="197" t="n">
        <v>222.98947143554688</v>
      </c>
      <c r="BV706" s="197" t="n">
        <v>238.8019256591797</v>
      </c>
      <c r="BW706" s="197" t="n">
        <v>740.0</v>
      </c>
      <c r="BX706" s="197" t="n">
        <v>245.254150390625</v>
      </c>
      <c r="BY706" s="197" t="n">
        <v>194.6022186279297</v>
      </c>
      <c r="BZ706" s="197" t="n">
        <v>1140.0</v>
      </c>
      <c r="CA706" s="197" t="n">
        <v>294.3149108886719</v>
      </c>
      <c r="CB706" s="197" t="n">
        <v>389.6193542480469</v>
      </c>
      <c r="CC706" s="197" t="n">
        <v>631.5789184570312</v>
      </c>
      <c r="CD706" s="197" t="n">
        <v>1261.6600341796875</v>
      </c>
      <c r="CE706" s="197" t="n">
        <v>321.02130126953125</v>
      </c>
      <c r="CF706" s="197" t="n">
        <v>99000.0</v>
      </c>
      <c r="CG706" s="197" t="n">
        <v>19284.1953125</v>
      </c>
      <c r="CH706" s="197" t="n">
        <v>6680.0</v>
      </c>
      <c r="CI706" s="197" t="n">
        <v>4522.55029296875</v>
      </c>
      <c r="CJ706" s="197" t="n">
        <v>11202.55078125</v>
      </c>
      <c r="CK706" s="197" t="n">
        <v>20000.0</v>
      </c>
      <c r="CL706" s="197" t="n">
        <v>20000.0</v>
      </c>
      <c r="CM706" s="197" t="n">
        <v>20000.0</v>
      </c>
      <c r="CN706" s="197" t="n">
        <v>20000.0</v>
      </c>
      <c r="CO706" s="197" t="n">
        <v>20000.0</v>
      </c>
      <c r="CP706" s="197" t="n">
        <v>20000.0</v>
      </c>
      <c r="CQ706" s="197" t="n">
        <v>20000.0</v>
      </c>
      <c r="CR706" s="197" t="n">
        <v>4500.0</v>
      </c>
      <c r="CS706" s="197" t="n">
        <v>31.0</v>
      </c>
      <c r="CT706" s="197" t="n">
        <v>31.0</v>
      </c>
      <c r="CU706" s="197" t="n">
        <v>427.6201171875</v>
      </c>
    </row>
    <row r="707" spans="2:99">
      <c r="B707" s="122" t="s">
        <v>1108</v>
      </c>
      <c r="C707" s="197" t="n">
        <v>3700.0</v>
      </c>
      <c r="D707" s="197" t="n">
        <v>3538.0</v>
      </c>
      <c r="E707" s="197" t="n">
        <v>800.0</v>
      </c>
      <c r="F707" s="122" t="s">
        <v>1108</v>
      </c>
      <c r="G707" s="197" t="n">
        <v>3353.3193359375</v>
      </c>
      <c r="H707" s="197" t="n">
        <v>2121.210205078125</v>
      </c>
      <c r="I707" s="197" t="n">
        <v>625.46240234375</v>
      </c>
      <c r="J707" s="197" t="n">
        <v>136.53060913085938</v>
      </c>
      <c r="K707" s="197" t="n">
        <v>553.30126953125</v>
      </c>
      <c r="L707" s="197" t="n">
        <v>4493.01220703125</v>
      </c>
      <c r="M707" s="197" t="n">
        <v>4493.01220703125</v>
      </c>
      <c r="N707" s="197" t="n">
        <v>6680.0</v>
      </c>
      <c r="O707" s="197" t="n">
        <v>6668.2626953125</v>
      </c>
      <c r="P707" s="197" t="n">
        <v>6668.2626953125</v>
      </c>
      <c r="Q707" s="197" t="n">
        <v>15254.5234375</v>
      </c>
      <c r="R707" s="197" t="n">
        <v>2399.288818359375</v>
      </c>
      <c r="S707" s="197" t="n">
        <v>0.0</v>
      </c>
      <c r="T707" s="197" t="n">
        <v>0.0</v>
      </c>
      <c r="U707" s="197" t="n">
        <v>-71.74180603027344</v>
      </c>
      <c r="V707" s="197" t="n">
        <v>20.00851058959961</v>
      </c>
      <c r="W707" s="197" t="n">
        <v>0.0</v>
      </c>
      <c r="X707" s="197" t="n">
        <v>0.0</v>
      </c>
      <c r="Y707" s="197" t="n">
        <v>0.0</v>
      </c>
      <c r="Z707" s="197" t="n">
        <v>4000.0</v>
      </c>
      <c r="AA707" s="197" t="n">
        <v>0.0</v>
      </c>
      <c r="AB707" s="197" t="n">
        <v>0.0</v>
      </c>
      <c r="AC707" s="197" t="n">
        <v>0.0</v>
      </c>
      <c r="AD707" s="197" t="n">
        <v>0.6499999761581421</v>
      </c>
      <c r="AE707" s="197" t="n">
        <v>11774.810546875</v>
      </c>
      <c r="AF707" s="197" t="n">
        <v>0.0</v>
      </c>
      <c r="AG707" s="197" t="n">
        <v>4560.86669921875</v>
      </c>
      <c r="AH707" s="197" t="n">
        <v>1729.965087890625</v>
      </c>
      <c r="AI707" s="197" t="n">
        <v>382.41851806640625</v>
      </c>
      <c r="AJ707" s="197" t="n">
        <v>5778.30126953125</v>
      </c>
      <c r="AK707" s="197" t="n">
        <v>5750.13720703125</v>
      </c>
      <c r="AL707" s="197" t="n">
        <v>6680.0</v>
      </c>
      <c r="AM707" s="197" t="n">
        <v>4493.01220703125</v>
      </c>
      <c r="AN707" s="197" t="n">
        <v>0.0</v>
      </c>
      <c r="AO707" s="197" t="n">
        <v>0.0</v>
      </c>
      <c r="AP707" s="197" t="n">
        <v>0.0</v>
      </c>
      <c r="AQ707" s="197" t="n">
        <v>144.6731414794922</v>
      </c>
      <c r="AR707" s="197" t="n">
        <v>677.4984741210938</v>
      </c>
      <c r="AS707" s="197" t="n">
        <v>0.7374826073646545</v>
      </c>
      <c r="AT707" s="197" t="n">
        <v>-56.840457916259766</v>
      </c>
      <c r="AU707" s="197" t="n">
        <v>77.07362365722656</v>
      </c>
      <c r="AV707" s="197" t="n">
        <v>11310.3115234375</v>
      </c>
      <c r="AW707" s="197" t="n">
        <v>4004.17822265625</v>
      </c>
      <c r="AX707" s="197" t="n">
        <v>1.2860215902328491</v>
      </c>
      <c r="AY707" s="197" t="n">
        <v>-3984.01611328125</v>
      </c>
      <c r="AZ707" s="197" t="n">
        <v>0.0</v>
      </c>
      <c r="BA707" s="197" t="n">
        <v>15838.0146484375</v>
      </c>
      <c r="BB707" s="197" t="n">
        <v>562.8826904296875</v>
      </c>
      <c r="BC707" s="197" t="n">
        <v>0.0</v>
      </c>
      <c r="BD707" s="197" t="n">
        <v>0.0</v>
      </c>
      <c r="BE707" s="197" t="n">
        <v>0.5657885074615479</v>
      </c>
      <c r="BF707" s="197" t="n">
        <v>999998.0</v>
      </c>
      <c r="BG707" s="197" t="n">
        <v>999998.0</v>
      </c>
      <c r="BH707" s="197" t="n">
        <v>5550.03857421875</v>
      </c>
      <c r="BI707" s="197" t="n">
        <v>0.0</v>
      </c>
      <c r="BJ707" s="197" t="n">
        <v>999999.0</v>
      </c>
      <c r="BK707" s="197" t="n">
        <v>999999.0</v>
      </c>
      <c r="BL707" s="197" t="n">
        <v>14270.7919921875</v>
      </c>
      <c r="BM707" s="197" t="n">
        <v>0.0</v>
      </c>
      <c r="BN707" s="197" t="n">
        <v>0.0</v>
      </c>
      <c r="BO707" s="197" t="n">
        <v>-1284.8040771484375</v>
      </c>
      <c r="BP707" s="197" t="n">
        <v>0.0</v>
      </c>
      <c r="BQ707" s="197" t="n">
        <v>999999.0</v>
      </c>
      <c r="BR707" s="197" t="n">
        <v>0.0</v>
      </c>
      <c r="BS707" s="197" t="n">
        <v>999999.0</v>
      </c>
      <c r="BT707" s="197" t="n">
        <v>0.0</v>
      </c>
      <c r="BU707" s="197" t="n">
        <v>685.83056640625</v>
      </c>
      <c r="BV707" s="197" t="n">
        <v>225.38925170898438</v>
      </c>
      <c r="BW707" s="197" t="n">
        <v>1490.0</v>
      </c>
      <c r="BX707" s="197" t="n">
        <v>470.0333251953125</v>
      </c>
      <c r="BY707" s="197" t="n">
        <v>248.1609344482422</v>
      </c>
      <c r="BZ707" s="197" t="n">
        <v>1990.0</v>
      </c>
      <c r="CA707" s="197" t="n">
        <v>286.5548095703125</v>
      </c>
      <c r="CB707" s="197" t="n">
        <v>294.25164794921875</v>
      </c>
      <c r="CC707" s="197" t="n">
        <v>964.9122924804688</v>
      </c>
      <c r="CD707" s="197" t="n">
        <v>2978.016845703125</v>
      </c>
      <c r="CE707" s="197" t="n">
        <v>1299.694580078125</v>
      </c>
      <c r="CF707" s="197" t="n">
        <v>99000.0</v>
      </c>
      <c r="CG707" s="197" t="n">
        <v>15227.2783203125</v>
      </c>
      <c r="CH707" s="197" t="n">
        <v>6680.0</v>
      </c>
      <c r="CI707" s="197" t="n">
        <v>4493.01220703125</v>
      </c>
      <c r="CJ707" s="197" t="n">
        <v>11173.01171875</v>
      </c>
      <c r="CK707" s="197" t="n">
        <v>20000.0</v>
      </c>
      <c r="CL707" s="197" t="n">
        <v>20000.0</v>
      </c>
      <c r="CM707" s="197" t="n">
        <v>20000.0</v>
      </c>
      <c r="CN707" s="197" t="n">
        <v>20000.0</v>
      </c>
      <c r="CO707" s="197" t="n">
        <v>20000.0</v>
      </c>
      <c r="CP707" s="197" t="n">
        <v>20000.0</v>
      </c>
      <c r="CQ707" s="197" t="n">
        <v>20000.0</v>
      </c>
      <c r="CR707" s="197" t="n">
        <v>4500.0</v>
      </c>
      <c r="CS707" s="197" t="n">
        <v>31.0</v>
      </c>
      <c r="CT707" s="197" t="n">
        <v>31.0</v>
      </c>
      <c r="CU707" s="197" t="n">
        <v>599.8222045898438</v>
      </c>
    </row>
    <row r="708" spans="2:99">
      <c r="B708" s="122" t="s">
        <v>1109</v>
      </c>
      <c r="C708" s="197" t="n">
        <v>3400.0</v>
      </c>
      <c r="D708" s="197" t="n">
        <v>3351.0</v>
      </c>
      <c r="E708" s="197" t="n">
        <v>650.0</v>
      </c>
      <c r="F708" s="122" t="s">
        <v>1109</v>
      </c>
      <c r="G708" s="197" t="n">
        <v>3230.5400390625</v>
      </c>
      <c r="H708" s="197" t="n">
        <v>1973.98486328125</v>
      </c>
      <c r="I708" s="197" t="n">
        <v>600.0</v>
      </c>
      <c r="J708" s="197" t="n">
        <v>180.44436645507812</v>
      </c>
      <c r="K708" s="197" t="n">
        <v>603.8565673828125</v>
      </c>
      <c r="L708" s="197" t="n">
        <v>4429.0126953125</v>
      </c>
      <c r="M708" s="197" t="n">
        <v>4429.0126953125</v>
      </c>
      <c r="N708" s="197" t="n">
        <v>6276.4140625</v>
      </c>
      <c r="O708" s="197" t="n">
        <v>4774.46533203125</v>
      </c>
      <c r="P708" s="197" t="n">
        <v>5119.91845703125</v>
      </c>
      <c r="Q708" s="197" t="n">
        <v>13734.8154296875</v>
      </c>
      <c r="R708" s="197" t="n">
        <v>2342.9833984375</v>
      </c>
      <c r="S708" s="197" t="n">
        <v>0.0</v>
      </c>
      <c r="T708" s="197" t="n">
        <v>0.0</v>
      </c>
      <c r="U708" s="197" t="n">
        <v>-165.84524536132812</v>
      </c>
      <c r="V708" s="197" t="n">
        <v>773.7581787109375</v>
      </c>
      <c r="W708" s="197" t="n">
        <v>188.8908233642578</v>
      </c>
      <c r="X708" s="197" t="n">
        <v>0.0</v>
      </c>
      <c r="Y708" s="197" t="n">
        <v>582.8026733398438</v>
      </c>
      <c r="Z708" s="197" t="n">
        <v>3000.0</v>
      </c>
      <c r="AA708" s="197" t="n">
        <v>1.0</v>
      </c>
      <c r="AB708" s="197" t="n">
        <v>345.45294189453125</v>
      </c>
      <c r="AC708" s="197" t="n">
        <v>0.0</v>
      </c>
      <c r="AD708" s="197" t="n">
        <v>0.6499999761581421</v>
      </c>
      <c r="AE708" s="197" t="n">
        <v>10705.4267578125</v>
      </c>
      <c r="AF708" s="197" t="n">
        <v>1236.108642578125</v>
      </c>
      <c r="AG708" s="197" t="n">
        <v>3292.8271484375</v>
      </c>
      <c r="AH708" s="197" t="n">
        <v>1578.6014404296875</v>
      </c>
      <c r="AI708" s="197" t="n">
        <v>528.5989990234375</v>
      </c>
      <c r="AJ708" s="197" t="n">
        <v>2091.50341796875</v>
      </c>
      <c r="AK708" s="197" t="n">
        <v>2142.450927734375</v>
      </c>
      <c r="AL708" s="197" t="n">
        <v>6680.0</v>
      </c>
      <c r="AM708" s="197" t="n">
        <v>4429.0126953125</v>
      </c>
      <c r="AN708" s="197" t="n">
        <v>0.0</v>
      </c>
      <c r="AO708" s="197" t="n">
        <v>0.0</v>
      </c>
      <c r="AP708" s="197" t="n">
        <v>0.0</v>
      </c>
      <c r="AQ708" s="197" t="n">
        <v>144.6731414794922</v>
      </c>
      <c r="AR708" s="197" t="n">
        <v>623.69873046875</v>
      </c>
      <c r="AS708" s="197" t="n">
        <v>0.0</v>
      </c>
      <c r="AT708" s="197" t="n">
        <v>999999.0</v>
      </c>
      <c r="AU708" s="197" t="n">
        <v>0.0</v>
      </c>
      <c r="AV708" s="197" t="n">
        <v>999999.0</v>
      </c>
      <c r="AW708" s="197" t="n">
        <v>0.0</v>
      </c>
      <c r="AX708" s="197" t="n">
        <v>0.0</v>
      </c>
      <c r="AY708" s="197" t="n">
        <v>999999.0</v>
      </c>
      <c r="AZ708" s="197" t="n">
        <v>0.0</v>
      </c>
      <c r="BA708" s="197" t="n">
        <v>999999.0</v>
      </c>
      <c r="BB708" s="197" t="n">
        <v>0.0</v>
      </c>
      <c r="BC708" s="197" t="n">
        <v>0.0</v>
      </c>
      <c r="BD708" s="197" t="n">
        <v>0.5624648928642273</v>
      </c>
      <c r="BE708" s="197" t="n">
        <v>0.6695396900177002</v>
      </c>
      <c r="BF708" s="197" t="n">
        <v>999998.0</v>
      </c>
      <c r="BG708" s="197" t="n">
        <v>3929.617919921875</v>
      </c>
      <c r="BH708" s="197" t="n">
        <v>2944.23046875</v>
      </c>
      <c r="BI708" s="197" t="n">
        <v>0.0</v>
      </c>
      <c r="BJ708" s="197" t="n">
        <v>999999.0</v>
      </c>
      <c r="BK708" s="197" t="n">
        <v>11702.3251953125</v>
      </c>
      <c r="BL708" s="197" t="n">
        <v>12196.60546875</v>
      </c>
      <c r="BM708" s="197" t="n">
        <v>0.0</v>
      </c>
      <c r="BN708" s="197" t="n">
        <v>2071.287109375</v>
      </c>
      <c r="BO708" s="197" t="n">
        <v>1616.4920654296875</v>
      </c>
      <c r="BP708" s="197" t="n">
        <v>0.0</v>
      </c>
      <c r="BQ708" s="197" t="n">
        <v>999999.0</v>
      </c>
      <c r="BR708" s="197" t="n">
        <v>0.0</v>
      </c>
      <c r="BS708" s="197" t="n">
        <v>999999.0</v>
      </c>
      <c r="BT708" s="197" t="n">
        <v>0.0</v>
      </c>
      <c r="BU708" s="197" t="n">
        <v>1497.5050048828125</v>
      </c>
      <c r="BV708" s="197" t="n">
        <v>675.116455078125</v>
      </c>
      <c r="BW708" s="197" t="n">
        <v>99000.0</v>
      </c>
      <c r="BX708" s="197" t="n">
        <v>997.2066040039062</v>
      </c>
      <c r="BY708" s="197" t="n">
        <v>462.17315673828125</v>
      </c>
      <c r="BZ708" s="197" t="n">
        <v>99000.0</v>
      </c>
      <c r="CA708" s="197" t="n">
        <v>532.0844116210938</v>
      </c>
      <c r="CB708" s="197" t="n">
        <v>284.467041015625</v>
      </c>
      <c r="CC708" s="197" t="n">
        <v>964.9122924804688</v>
      </c>
      <c r="CD708" s="197" t="n">
        <v>5191.9375</v>
      </c>
      <c r="CE708" s="197" t="n">
        <v>2923.112060546875</v>
      </c>
      <c r="CF708" s="197" t="n">
        <v>99000.0</v>
      </c>
      <c r="CG708" s="197" t="n">
        <v>9377.5556640625</v>
      </c>
      <c r="CH708" s="197" t="n">
        <v>5297.63134765625</v>
      </c>
      <c r="CI708" s="197" t="n">
        <v>3953.888671875</v>
      </c>
      <c r="CJ708" s="197" t="n">
        <v>9251.51953125</v>
      </c>
      <c r="CK708" s="197" t="n">
        <v>20000.0</v>
      </c>
      <c r="CL708" s="197" t="n">
        <v>20000.0</v>
      </c>
      <c r="CM708" s="197" t="n">
        <v>20000.0</v>
      </c>
      <c r="CN708" s="197" t="n">
        <v>20000.0</v>
      </c>
      <c r="CO708" s="197" t="n">
        <v>20000.0</v>
      </c>
      <c r="CP708" s="197" t="n">
        <v>20000.0</v>
      </c>
      <c r="CQ708" s="197" t="n">
        <v>20000.0</v>
      </c>
      <c r="CR708" s="197" t="n">
        <v>4500.0</v>
      </c>
      <c r="CS708" s="197" t="n">
        <v>30.0</v>
      </c>
      <c r="CT708" s="197" t="n">
        <v>30.0</v>
      </c>
      <c r="CU708" s="197" t="n">
        <v>585.745849609375</v>
      </c>
    </row>
    <row r="709" spans="2:99">
      <c r="B709" s="122" t="s">
        <v>1110</v>
      </c>
      <c r="C709" s="197" t="n">
        <v>3250.0</v>
      </c>
      <c r="D709" s="197" t="n">
        <v>3115.0</v>
      </c>
      <c r="E709" s="197" t="n">
        <v>720.0</v>
      </c>
      <c r="F709" s="122" t="s">
        <v>1110</v>
      </c>
      <c r="G709" s="197" t="n">
        <v>3250.0</v>
      </c>
      <c r="H709" s="197" t="n">
        <v>1907.6175537109375</v>
      </c>
      <c r="I709" s="197" t="n">
        <v>575.0477905273438</v>
      </c>
      <c r="J709" s="197" t="n">
        <v>266.59417724609375</v>
      </c>
      <c r="K709" s="197" t="n">
        <v>733.0253295898438</v>
      </c>
      <c r="L709" s="197" t="n">
        <v>4306.85400390625</v>
      </c>
      <c r="M709" s="197" t="n">
        <v>4306.85400390625</v>
      </c>
      <c r="N709" s="197" t="n">
        <v>5360.4697265625</v>
      </c>
      <c r="O709" s="197" t="n">
        <v>4833.66162109375</v>
      </c>
      <c r="P709" s="197" t="n">
        <v>5360.4697265625</v>
      </c>
      <c r="Q709" s="197" t="n">
        <v>11469.74609375</v>
      </c>
      <c r="R709" s="197" t="n">
        <v>3151.98583984375</v>
      </c>
      <c r="S709" s="197" t="n">
        <v>0.0</v>
      </c>
      <c r="T709" s="197" t="n">
        <v>0.0</v>
      </c>
      <c r="U709" s="197" t="n">
        <v>-21.345455169677734</v>
      </c>
      <c r="V709" s="197" t="n">
        <v>260.42730712890625</v>
      </c>
      <c r="W709" s="197" t="n">
        <v>260.42730712890625</v>
      </c>
      <c r="X709" s="197" t="n">
        <v>0.0</v>
      </c>
      <c r="Y709" s="197" t="n">
        <v>0.0</v>
      </c>
      <c r="Z709" s="197" t="n">
        <v>4000.0</v>
      </c>
      <c r="AA709" s="197" t="n">
        <v>1.0</v>
      </c>
      <c r="AB709" s="197" t="n">
        <v>526.807861328125</v>
      </c>
      <c r="AC709" s="197" t="n">
        <v>0.0</v>
      </c>
      <c r="AD709" s="197" t="n">
        <v>0.6499999761581421</v>
      </c>
      <c r="AE709" s="197" t="n">
        <v>9667.3232421875</v>
      </c>
      <c r="AF709" s="197" t="n">
        <v>0.0</v>
      </c>
      <c r="AG709" s="197" t="n">
        <v>464.72857666015625</v>
      </c>
      <c r="AH709" s="197" t="n">
        <v>942.3823852539062</v>
      </c>
      <c r="AI709" s="197" t="n">
        <v>0.0</v>
      </c>
      <c r="AJ709" s="197" t="n">
        <v>790.2111206054688</v>
      </c>
      <c r="AK709" s="197" t="n">
        <v>871.6749877929688</v>
      </c>
      <c r="AL709" s="197" t="n">
        <v>6680.0</v>
      </c>
      <c r="AM709" s="197" t="n">
        <v>4306.85400390625</v>
      </c>
      <c r="AN709" s="197" t="n">
        <v>0.0</v>
      </c>
      <c r="AO709" s="197" t="n">
        <v>0.0</v>
      </c>
      <c r="AP709" s="197" t="n">
        <v>0.0</v>
      </c>
      <c r="AQ709" s="197" t="n">
        <v>161.8333282470703</v>
      </c>
      <c r="AR709" s="197" t="n">
        <v>773.222900390625</v>
      </c>
      <c r="AS709" s="197" t="n">
        <v>0.0</v>
      </c>
      <c r="AT709" s="197" t="n">
        <v>999999.0</v>
      </c>
      <c r="AU709" s="197" t="n">
        <v>0.0</v>
      </c>
      <c r="AV709" s="197" t="n">
        <v>999999.0</v>
      </c>
      <c r="AW709" s="197" t="n">
        <v>0.0</v>
      </c>
      <c r="AX709" s="197" t="n">
        <v>0.0</v>
      </c>
      <c r="AY709" s="197" t="n">
        <v>999999.0</v>
      </c>
      <c r="AZ709" s="197" t="n">
        <v>0.0</v>
      </c>
      <c r="BA709" s="197" t="n">
        <v>999999.0</v>
      </c>
      <c r="BB709" s="197" t="n">
        <v>0.0</v>
      </c>
      <c r="BC709" s="197" t="n">
        <v>0.0</v>
      </c>
      <c r="BD709" s="197" t="n">
        <v>0.5699092745780945</v>
      </c>
      <c r="BE709" s="197" t="n">
        <v>0.7321183085441589</v>
      </c>
      <c r="BF709" s="197" t="n">
        <v>999998.0</v>
      </c>
      <c r="BG709" s="197" t="n">
        <v>3634.86279296875</v>
      </c>
      <c r="BH709" s="197" t="n">
        <v>2094.668701171875</v>
      </c>
      <c r="BI709" s="197" t="n">
        <v>0.0</v>
      </c>
      <c r="BJ709" s="197" t="n">
        <v>999999.0</v>
      </c>
      <c r="BK709" s="197" t="n">
        <v>10206.705078125</v>
      </c>
      <c r="BL709" s="197" t="n">
        <v>10537.0048828125</v>
      </c>
      <c r="BM709" s="197" t="n">
        <v>0.0</v>
      </c>
      <c r="BN709" s="197" t="n">
        <v>3355.105712890625</v>
      </c>
      <c r="BO709" s="197" t="n">
        <v>3113.642333984375</v>
      </c>
      <c r="BP709" s="197" t="n">
        <v>0.0</v>
      </c>
      <c r="BQ709" s="197" t="n">
        <v>999999.0</v>
      </c>
      <c r="BR709" s="197" t="n">
        <v>0.0</v>
      </c>
      <c r="BS709" s="197" t="n">
        <v>999999.0</v>
      </c>
      <c r="BT709" s="197" t="n">
        <v>0.0</v>
      </c>
      <c r="BU709" s="197" t="n">
        <v>2320.59423828125</v>
      </c>
      <c r="BV709" s="197" t="n">
        <v>1494.650146484375</v>
      </c>
      <c r="BW709" s="197" t="n">
        <v>99000.0</v>
      </c>
      <c r="BX709" s="197" t="n">
        <v>1647.72705078125</v>
      </c>
      <c r="BY709" s="197" t="n">
        <v>999.72802734375</v>
      </c>
      <c r="BZ709" s="197" t="n">
        <v>99000.0</v>
      </c>
      <c r="CA709" s="197" t="n">
        <v>785.4937744140625</v>
      </c>
      <c r="CB709" s="197" t="n">
        <v>527.8265380859375</v>
      </c>
      <c r="CC709" s="197" t="n">
        <v>964.9122924804688</v>
      </c>
      <c r="CD709" s="197" t="n">
        <v>7075.91259765625</v>
      </c>
      <c r="CE709" s="197" t="n">
        <v>5208.72119140625</v>
      </c>
      <c r="CF709" s="197" t="n">
        <v>19000.0</v>
      </c>
      <c r="CG709" s="197" t="n">
        <v>9251.79296875</v>
      </c>
      <c r="CH709" s="197" t="n">
        <v>6247.3046875</v>
      </c>
      <c r="CI709" s="197" t="n">
        <v>2665.896240234375</v>
      </c>
      <c r="CJ709" s="197" t="n">
        <v>8913.201171875</v>
      </c>
      <c r="CK709" s="197" t="n">
        <v>20000.0</v>
      </c>
      <c r="CL709" s="197" t="n">
        <v>20000.0</v>
      </c>
      <c r="CM709" s="197" t="n">
        <v>20000.0</v>
      </c>
      <c r="CN709" s="197" t="n">
        <v>20000.0</v>
      </c>
      <c r="CO709" s="197" t="n">
        <v>20000.0</v>
      </c>
      <c r="CP709" s="197" t="n">
        <v>20000.0</v>
      </c>
      <c r="CQ709" s="197" t="n">
        <v>20000.0</v>
      </c>
      <c r="CR709" s="197" t="n">
        <v>4500.0</v>
      </c>
      <c r="CS709" s="197" t="n">
        <v>31.0</v>
      </c>
      <c r="CT709" s="197" t="n">
        <v>31.0</v>
      </c>
      <c r="CU709" s="197" t="n">
        <v>787.9964599609375</v>
      </c>
    </row>
    <row r="710" spans="2:99">
      <c r="B710" s="122" t="s">
        <v>1111</v>
      </c>
      <c r="C710" s="197" t="n">
        <v>3252.0</v>
      </c>
      <c r="D710" s="197" t="n">
        <v>3107.0</v>
      </c>
      <c r="E710" s="197" t="n">
        <v>575.0</v>
      </c>
      <c r="F710" s="122" t="s">
        <v>1111</v>
      </c>
      <c r="G710" s="197" t="n">
        <v>3252.0</v>
      </c>
      <c r="H710" s="197" t="n">
        <v>1894.1685791015625</v>
      </c>
      <c r="I710" s="197" t="n">
        <v>546.9014282226562</v>
      </c>
      <c r="J710" s="197" t="n">
        <v>417.2276916503906</v>
      </c>
      <c r="K710" s="197" t="n">
        <v>958.802734375</v>
      </c>
      <c r="L710" s="197" t="n">
        <v>4238.48779296875</v>
      </c>
      <c r="M710" s="197" t="n">
        <v>4238.48779296875</v>
      </c>
      <c r="N710" s="197" t="n">
        <v>6680.0</v>
      </c>
      <c r="O710" s="197" t="n">
        <v>5414.33154296875</v>
      </c>
      <c r="P710" s="197" t="n">
        <v>6680.0</v>
      </c>
      <c r="Q710" s="197" t="n">
        <v>14562.40625</v>
      </c>
      <c r="R710" s="197" t="n">
        <v>2353.506103515625</v>
      </c>
      <c r="S710" s="197" t="n">
        <v>0.0</v>
      </c>
      <c r="T710" s="197" t="n">
        <v>279.7076416015625</v>
      </c>
      <c r="U710" s="197" t="n">
        <v>22.326221466064453</v>
      </c>
      <c r="V710" s="197" t="n">
        <v>1413.3851318359375</v>
      </c>
      <c r="W710" s="197" t="n">
        <v>1413.3851318359375</v>
      </c>
      <c r="X710" s="197" t="n">
        <v>0.0</v>
      </c>
      <c r="Y710" s="197" t="n">
        <v>0.0</v>
      </c>
      <c r="Z710" s="197" t="n">
        <v>4500.0</v>
      </c>
      <c r="AA710" s="197" t="n">
        <v>1.0</v>
      </c>
      <c r="AB710" s="197" t="n">
        <v>1265.66845703125</v>
      </c>
      <c r="AC710" s="197" t="n">
        <v>0.0</v>
      </c>
      <c r="AD710" s="197" t="n">
        <v>0.6499999761581421</v>
      </c>
      <c r="AE710" s="197" t="n">
        <v>11469.6943359375</v>
      </c>
      <c r="AF710" s="197" t="n">
        <v>2191.652587890625</v>
      </c>
      <c r="AG710" s="197" t="n">
        <v>1870.5640869140625</v>
      </c>
      <c r="AH710" s="197" t="n">
        <v>1365.3790283203125</v>
      </c>
      <c r="AI710" s="197" t="n">
        <v>0.0</v>
      </c>
      <c r="AJ710" s="197" t="n">
        <v>0.0</v>
      </c>
      <c r="AK710" s="197" t="n">
        <v>42.63071060180664</v>
      </c>
      <c r="AL710" s="197" t="n">
        <v>6680.0</v>
      </c>
      <c r="AM710" s="197" t="n">
        <v>4238.48779296875</v>
      </c>
      <c r="AN710" s="197" t="n">
        <v>0.0</v>
      </c>
      <c r="AO710" s="197" t="n">
        <v>0.0</v>
      </c>
      <c r="AP710" s="197" t="n">
        <v>0.0</v>
      </c>
      <c r="AQ710" s="197" t="n">
        <v>323.6666564941406</v>
      </c>
      <c r="AR710" s="197" t="n">
        <v>942.5892944335938</v>
      </c>
      <c r="AS710" s="197" t="n">
        <v>0.0</v>
      </c>
      <c r="AT710" s="197" t="n">
        <v>999999.0</v>
      </c>
      <c r="AU710" s="197" t="n">
        <v>0.0</v>
      </c>
      <c r="AV710" s="197" t="n">
        <v>999999.0</v>
      </c>
      <c r="AW710" s="197" t="n">
        <v>0.0</v>
      </c>
      <c r="AX710" s="197" t="n">
        <v>0.0</v>
      </c>
      <c r="AY710" s="197" t="n">
        <v>999999.0</v>
      </c>
      <c r="AZ710" s="197" t="n">
        <v>0.0</v>
      </c>
      <c r="BA710" s="197" t="n">
        <v>999999.0</v>
      </c>
      <c r="BB710" s="197" t="n">
        <v>0.0</v>
      </c>
      <c r="BC710" s="197" t="n">
        <v>0.0</v>
      </c>
      <c r="BD710" s="197" t="n">
        <v>0.49233245849609375</v>
      </c>
      <c r="BE710" s="197" t="n">
        <v>0.5630571842193604</v>
      </c>
      <c r="BF710" s="197" t="n">
        <v>999998.0</v>
      </c>
      <c r="BG710" s="197" t="n">
        <v>4335.4365234375</v>
      </c>
      <c r="BH710" s="197" t="n">
        <v>3641.392578125</v>
      </c>
      <c r="BI710" s="197" t="n">
        <v>0.0</v>
      </c>
      <c r="BJ710" s="197" t="n">
        <v>999999.0</v>
      </c>
      <c r="BK710" s="197" t="n">
        <v>11530.42578125</v>
      </c>
      <c r="BL710" s="197" t="n">
        <v>11869.958984375</v>
      </c>
      <c r="BM710" s="197" t="n">
        <v>0.0</v>
      </c>
      <c r="BN710" s="197" t="n">
        <v>4484.69091796875</v>
      </c>
      <c r="BO710" s="197" t="n">
        <v>4317.50390625</v>
      </c>
      <c r="BP710" s="197" t="n">
        <v>1.255537748336792</v>
      </c>
      <c r="BQ710" s="197" t="n">
        <v>2910.978271484375</v>
      </c>
      <c r="BR710" s="197" t="n">
        <v>0.0</v>
      </c>
      <c r="BS710" s="197" t="n">
        <v>999999.0</v>
      </c>
      <c r="BT710" s="197" t="n">
        <v>0.0</v>
      </c>
      <c r="BU710" s="197" t="n">
        <v>2324.9404296875</v>
      </c>
      <c r="BV710" s="197" t="n">
        <v>2351.68798828125</v>
      </c>
      <c r="BW710" s="197" t="n">
        <v>99000.0</v>
      </c>
      <c r="BX710" s="197" t="n">
        <v>2002.131103515625</v>
      </c>
      <c r="BY710" s="197" t="n">
        <v>1669.2679443359375</v>
      </c>
      <c r="BZ710" s="197" t="n">
        <v>99000.0</v>
      </c>
      <c r="CA710" s="197" t="n">
        <v>864.5299072265625</v>
      </c>
      <c r="CB710" s="197" t="n">
        <v>793.9680786132812</v>
      </c>
      <c r="CC710" s="197" t="n">
        <v>964.9122924804688</v>
      </c>
      <c r="CD710" s="197" t="n">
        <v>8284.720703125</v>
      </c>
      <c r="CE710" s="197" t="n">
        <v>7107.02392578125</v>
      </c>
      <c r="CF710" s="197" t="n">
        <v>15500.0</v>
      </c>
      <c r="CG710" s="197" t="n">
        <v>10269.9482421875</v>
      </c>
      <c r="CH710" s="197" t="n">
        <v>6680.0</v>
      </c>
      <c r="CI710" s="197" t="n">
        <v>2737.109619140625</v>
      </c>
      <c r="CJ710" s="197" t="n">
        <v>9417.109375</v>
      </c>
      <c r="CK710" s="197" t="n">
        <v>20000.0</v>
      </c>
      <c r="CL710" s="197" t="n">
        <v>20000.0</v>
      </c>
      <c r="CM710" s="197" t="n">
        <v>20000.0</v>
      </c>
      <c r="CN710" s="197" t="n">
        <v>20000.0</v>
      </c>
      <c r="CO710" s="197" t="n">
        <v>20000.0</v>
      </c>
      <c r="CP710" s="197" t="n">
        <v>20000.0</v>
      </c>
      <c r="CQ710" s="197" t="n">
        <v>20000.0</v>
      </c>
      <c r="CR710" s="197" t="n">
        <v>4500.0</v>
      </c>
      <c r="CS710" s="197" t="n">
        <v>11.0</v>
      </c>
      <c r="CT710" s="197" t="n">
        <v>11.0</v>
      </c>
      <c r="CU710" s="197" t="n">
        <v>588.3765258789062</v>
      </c>
    </row>
    <row r="711" spans="2:99">
      <c r="B711" s="122" t="s">
        <v>1112</v>
      </c>
      <c r="C711" s="197" t="n">
        <v>3367.0</v>
      </c>
      <c r="D711" s="197" t="n">
        <v>2917.0</v>
      </c>
      <c r="E711" s="197" t="n">
        <v>575.0</v>
      </c>
      <c r="F711" s="122" t="s">
        <v>1112</v>
      </c>
      <c r="G711" s="197" t="n">
        <v>3367.0</v>
      </c>
      <c r="H711" s="197" t="n">
        <v>1978.752197265625</v>
      </c>
      <c r="I711" s="197" t="n">
        <v>538.4172973632812</v>
      </c>
      <c r="J711" s="197" t="n">
        <v>514.8026733398438</v>
      </c>
      <c r="K711" s="197" t="n">
        <v>971.564697265625</v>
      </c>
      <c r="L711" s="197" t="n">
        <v>2846.987548828125</v>
      </c>
      <c r="M711" s="197" t="n">
        <v>2846.987548828125</v>
      </c>
      <c r="N711" s="197" t="n">
        <v>2846.987548828125</v>
      </c>
      <c r="O711" s="197" t="n">
        <v>2846.987548828125</v>
      </c>
      <c r="P711" s="197" t="n">
        <v>2846.987548828125</v>
      </c>
      <c r="Q711" s="197" t="n">
        <v>18814.669921875</v>
      </c>
      <c r="R711" s="197" t="n">
        <v>2139.51953125</v>
      </c>
      <c r="S711" s="197" t="n">
        <v>0.0</v>
      </c>
      <c r="T711" s="197" t="n">
        <v>140.70973205566406</v>
      </c>
      <c r="U711" s="197" t="n">
        <v>1402.89404296875</v>
      </c>
      <c r="V711" s="197" t="n">
        <v>12721.9462890625</v>
      </c>
      <c r="W711" s="197" t="n">
        <v>5380.42724609375</v>
      </c>
      <c r="X711" s="197" t="n">
        <v>3945.427001953125</v>
      </c>
      <c r="Y711" s="197" t="n">
        <v>0.0</v>
      </c>
      <c r="Z711" s="197" t="n">
        <v>4500.0</v>
      </c>
      <c r="AA711" s="197" t="n">
        <v>1.0</v>
      </c>
      <c r="AB711" s="197" t="n">
        <v>0.0</v>
      </c>
      <c r="AC711" s="197" t="n">
        <v>0.0</v>
      </c>
      <c r="AD711" s="197" t="n">
        <v>0.6499999761581421</v>
      </c>
      <c r="AE711" s="197" t="n">
        <v>14509.607421875</v>
      </c>
      <c r="AF711" s="197" t="n">
        <v>1600.43212890625</v>
      </c>
      <c r="AG711" s="197" t="n">
        <v>42.76993179321289</v>
      </c>
      <c r="AH711" s="197" t="n">
        <v>1517.810546875</v>
      </c>
      <c r="AI711" s="197" t="n">
        <v>0.0</v>
      </c>
      <c r="AJ711" s="197" t="n">
        <v>0.0</v>
      </c>
      <c r="AK711" s="197" t="n">
        <v>389.9047546386719</v>
      </c>
      <c r="AL711" s="197" t="n">
        <v>7071.09521484375</v>
      </c>
      <c r="AM711" s="197" t="n">
        <v>4218.3056640625</v>
      </c>
      <c r="AN711" s="197" t="n">
        <v>0.0</v>
      </c>
      <c r="AO711" s="197" t="n">
        <v>0.0</v>
      </c>
      <c r="AP711" s="197" t="n">
        <v>0.0</v>
      </c>
      <c r="AQ711" s="197" t="n">
        <v>485.5</v>
      </c>
      <c r="AR711" s="197" t="n">
        <v>1067.0</v>
      </c>
      <c r="AS711" s="197" t="n">
        <v>0.0</v>
      </c>
      <c r="AT711" s="197" t="n">
        <v>999999.0</v>
      </c>
      <c r="AU711" s="197" t="n">
        <v>0.0</v>
      </c>
      <c r="AV711" s="197" t="n">
        <v>999999.0</v>
      </c>
      <c r="AW711" s="197" t="n">
        <v>0.0</v>
      </c>
      <c r="AX711" s="197" t="n">
        <v>0.0</v>
      </c>
      <c r="AY711" s="197" t="n">
        <v>999999.0</v>
      </c>
      <c r="AZ711" s="197" t="n">
        <v>0.0</v>
      </c>
      <c r="BA711" s="197" t="n">
        <v>999999.0</v>
      </c>
      <c r="BB711" s="197" t="n">
        <v>0.0</v>
      </c>
      <c r="BC711" s="197" t="n">
        <v>0.0</v>
      </c>
      <c r="BD711" s="197" t="n">
        <v>0.40390118956565857</v>
      </c>
      <c r="BE711" s="197" t="n">
        <v>0.5675941705703735</v>
      </c>
      <c r="BF711" s="197" t="n">
        <v>999998.0</v>
      </c>
      <c r="BG711" s="197" t="n">
        <v>2843.379638671875</v>
      </c>
      <c r="BH711" s="197" t="n">
        <v>203.47315979003906</v>
      </c>
      <c r="BI711" s="197" t="n">
        <v>0.0</v>
      </c>
      <c r="BJ711" s="197" t="n">
        <v>999999.0</v>
      </c>
      <c r="BK711" s="197" t="n">
        <v>10804.2119140625</v>
      </c>
      <c r="BL711" s="197" t="n">
        <v>11390.669921875</v>
      </c>
      <c r="BM711" s="197" t="n">
        <v>0.0</v>
      </c>
      <c r="BN711" s="197" t="n">
        <v>5139.74951171875</v>
      </c>
      <c r="BO711" s="197" t="n">
        <v>7896.091796875</v>
      </c>
      <c r="BP711" s="197" t="n">
        <v>1.1915754079818726</v>
      </c>
      <c r="BQ711" s="197" t="n">
        <v>4483.36328125</v>
      </c>
      <c r="BR711" s="197" t="n">
        <v>0.0</v>
      </c>
      <c r="BS711" s="197" t="n">
        <v>999999.0</v>
      </c>
      <c r="BT711" s="197" t="n">
        <v>0.0</v>
      </c>
      <c r="BU711" s="197" t="n">
        <v>2449.948486328125</v>
      </c>
      <c r="BV711" s="197" t="n">
        <v>2365.133544921875</v>
      </c>
      <c r="BW711" s="197" t="n">
        <v>99000.0</v>
      </c>
      <c r="BX711" s="197" t="n">
        <v>1398.694580078125</v>
      </c>
      <c r="BY711" s="197" t="n">
        <v>2046.569580078125</v>
      </c>
      <c r="BZ711" s="197" t="n">
        <v>99000.0</v>
      </c>
      <c r="CA711" s="197" t="n">
        <v>967.5064697265625</v>
      </c>
      <c r="CB711" s="197" t="n">
        <v>878.7288208007812</v>
      </c>
      <c r="CC711" s="197" t="n">
        <v>964.9122924804688</v>
      </c>
      <c r="CD711" s="197" t="n">
        <v>6960.859375</v>
      </c>
      <c r="CE711" s="197" t="n">
        <v>8399.9326171875</v>
      </c>
      <c r="CF711" s="197" t="n">
        <v>15500.0</v>
      </c>
      <c r="CG711" s="197" t="n">
        <v>10936.7177734375</v>
      </c>
      <c r="CH711" s="197" t="n">
        <v>4500.0</v>
      </c>
      <c r="CI711" s="197" t="n">
        <v>2419.1904296875</v>
      </c>
      <c r="CJ711" s="197" t="n">
        <v>6919.1904296875</v>
      </c>
      <c r="CK711" s="197" t="n">
        <v>20000.0</v>
      </c>
      <c r="CL711" s="197" t="n">
        <v>20000.0</v>
      </c>
      <c r="CM711" s="197" t="n">
        <v>20000.0</v>
      </c>
      <c r="CN711" s="197" t="n">
        <v>20000.0</v>
      </c>
      <c r="CO711" s="197" t="n">
        <v>20000.0</v>
      </c>
      <c r="CP711" s="197" t="n">
        <v>20000.0</v>
      </c>
      <c r="CQ711" s="197" t="n">
        <v>20000.0</v>
      </c>
      <c r="CR711" s="197" t="n">
        <v>4500.0</v>
      </c>
      <c r="CS711" s="197" t="n">
        <v>0.0</v>
      </c>
      <c r="CT711" s="197" t="n">
        <v>0.0</v>
      </c>
      <c r="CU711" s="197" t="n">
        <v>534.8798828125</v>
      </c>
    </row>
    <row r="712" spans="2:99">
      <c r="B712" s="122" t="s">
        <v>1113</v>
      </c>
      <c r="C712" s="197" t="n">
        <v>3528.0</v>
      </c>
      <c r="D712" s="197" t="n">
        <v>2813.0</v>
      </c>
      <c r="E712" s="197" t="n">
        <v>433.0</v>
      </c>
      <c r="F712" s="122" t="s">
        <v>1113</v>
      </c>
      <c r="G712" s="197" t="n">
        <v>3528.0</v>
      </c>
      <c r="H712" s="197" t="n">
        <v>2813.0</v>
      </c>
      <c r="I712" s="197" t="n">
        <v>433.0</v>
      </c>
      <c r="J712" s="197" t="n">
        <v>701.8458251953125</v>
      </c>
      <c r="K712" s="197" t="n">
        <v>1066.47998046875</v>
      </c>
      <c r="L712" s="197" t="n">
        <v>4222.07080078125</v>
      </c>
      <c r="M712" s="197" t="n">
        <v>4222.07080078125</v>
      </c>
      <c r="N712" s="197" t="n">
        <v>5939.73681640625</v>
      </c>
      <c r="O712" s="197" t="n">
        <v>5939.73681640625</v>
      </c>
      <c r="P712" s="197" t="n">
        <v>5939.73681640625</v>
      </c>
      <c r="Q712" s="197" t="n">
        <v>65369.0390625</v>
      </c>
      <c r="R712" s="197" t="n">
        <v>12887.8359375</v>
      </c>
      <c r="S712" s="197" t="n">
        <v>0.0</v>
      </c>
      <c r="T712" s="197" t="n">
        <v>1362.18310546875</v>
      </c>
      <c r="U712" s="197" t="n">
        <v>26843.154296875</v>
      </c>
      <c r="V712" s="197" t="n">
        <v>99473.296875</v>
      </c>
      <c r="W712" s="197" t="n">
        <v>63128.66015625</v>
      </c>
      <c r="X712" s="197" t="n">
        <v>36344.6328125</v>
      </c>
      <c r="Y712" s="197" t="n">
        <v>0.0</v>
      </c>
      <c r="Z712" s="197" t="n">
        <v>6000.0</v>
      </c>
      <c r="AA712" s="197" t="n">
        <v>1.0</v>
      </c>
      <c r="AB712" s="197" t="n">
        <v>0.0</v>
      </c>
      <c r="AC712" s="197" t="n">
        <v>0.0</v>
      </c>
      <c r="AD712" s="197" t="n">
        <v>0.6499999761581421</v>
      </c>
      <c r="AE712" s="197" t="n">
        <v>73195.546875</v>
      </c>
      <c r="AF712" s="197" t="n">
        <v>9491.4130859375</v>
      </c>
      <c r="AG712" s="197" t="n">
        <v>13612.3505859375</v>
      </c>
      <c r="AH712" s="197" t="n">
        <v>17993.396484375</v>
      </c>
      <c r="AI712" s="197" t="n">
        <v>15850.4130859375</v>
      </c>
      <c r="AJ712" s="197" t="n">
        <v>5216.99755859375</v>
      </c>
      <c r="AK712" s="197" t="n">
        <v>5657.60302734375</v>
      </c>
      <c r="AL712" s="197" t="n">
        <v>8500.0</v>
      </c>
      <c r="AM712" s="197" t="n">
        <v>4222.07080078125</v>
      </c>
      <c r="AN712" s="197" t="n">
        <v>0.0</v>
      </c>
      <c r="AO712" s="197" t="n">
        <v>0.0</v>
      </c>
      <c r="AP712" s="197" t="n">
        <v>0.0</v>
      </c>
      <c r="AQ712" s="197" t="n">
        <v>647.3333129882812</v>
      </c>
      <c r="AR712" s="197" t="n">
        <v>589.3055419921875</v>
      </c>
      <c r="AS712" s="197" t="n">
        <v>0.0</v>
      </c>
      <c r="AT712" s="197" t="n">
        <v>999999.0</v>
      </c>
      <c r="AU712" s="197" t="n">
        <v>0.0</v>
      </c>
      <c r="AV712" s="197" t="n">
        <v>999999.0</v>
      </c>
      <c r="AW712" s="197" t="n">
        <v>0.0</v>
      </c>
      <c r="AX712" s="197" t="n">
        <v>0.0</v>
      </c>
      <c r="AY712" s="197" t="n">
        <v>999999.0</v>
      </c>
      <c r="AZ712" s="197" t="n">
        <v>0.0</v>
      </c>
      <c r="BA712" s="197" t="n">
        <v>999999.0</v>
      </c>
      <c r="BB712" s="197" t="n">
        <v>0.0</v>
      </c>
      <c r="BC712" s="197" t="n">
        <v>0.0</v>
      </c>
      <c r="BD712" s="197" t="n">
        <v>0.0</v>
      </c>
      <c r="BE712" s="197" t="n">
        <v>0.0</v>
      </c>
      <c r="BF712" s="197" t="n">
        <v>999999.0</v>
      </c>
      <c r="BG712" s="197" t="n">
        <v>999999.0</v>
      </c>
      <c r="BH712" s="197" t="n">
        <v>999999.0</v>
      </c>
      <c r="BI712" s="197" t="n">
        <v>0.0</v>
      </c>
      <c r="BJ712" s="197" t="n">
        <v>999999.0</v>
      </c>
      <c r="BK712" s="197" t="n">
        <v>999999.0</v>
      </c>
      <c r="BL712" s="197" t="n">
        <v>999999.0</v>
      </c>
      <c r="BM712" s="197" t="n">
        <v>0.0</v>
      </c>
      <c r="BN712" s="197" t="n">
        <v>0.0</v>
      </c>
      <c r="BO712" s="197" t="n">
        <v>0.0</v>
      </c>
      <c r="BP712" s="197" t="n">
        <v>0.0</v>
      </c>
      <c r="BQ712" s="197" t="n">
        <v>999999.0</v>
      </c>
      <c r="BR712" s="197" t="n">
        <v>0.0</v>
      </c>
      <c r="BS712" s="197" t="n">
        <v>999999.0</v>
      </c>
      <c r="BT712" s="197" t="n">
        <v>0.0</v>
      </c>
      <c r="BU712" s="197" t="n">
        <v>1017.7671508789062</v>
      </c>
      <c r="BV712" s="197" t="n">
        <v>2473.409912109375</v>
      </c>
      <c r="BW712" s="197" t="n">
        <v>99000.0</v>
      </c>
      <c r="BX712" s="197" t="n">
        <v>408.90667724609375</v>
      </c>
      <c r="BY712" s="197" t="n">
        <v>1404.1812744140625</v>
      </c>
      <c r="BZ712" s="197" t="n">
        <v>99000.0</v>
      </c>
      <c r="CA712" s="197" t="n">
        <v>876.8951416015625</v>
      </c>
      <c r="CB712" s="197" t="n">
        <v>976.9112548828125</v>
      </c>
      <c r="CC712" s="197" t="n">
        <v>964.9122924804688</v>
      </c>
      <c r="CD712" s="197" t="n">
        <v>1995.7628173828125</v>
      </c>
      <c r="CE712" s="197" t="n">
        <v>7015.3349609375</v>
      </c>
      <c r="CF712" s="197" t="n">
        <v>12500.0</v>
      </c>
      <c r="CG712" s="197" t="n">
        <v>0.0</v>
      </c>
      <c r="CH712" s="197" t="n">
        <v>300.0</v>
      </c>
      <c r="CI712" s="197" t="n">
        <v>3000.0</v>
      </c>
      <c r="CJ712" s="197" t="n">
        <v>3300.0</v>
      </c>
      <c r="CK712" s="197" t="n">
        <v>20000.0</v>
      </c>
      <c r="CL712" s="197" t="n">
        <v>20000.0</v>
      </c>
      <c r="CM712" s="197" t="n">
        <v>20000.0</v>
      </c>
      <c r="CN712" s="197" t="n">
        <v>20000.0</v>
      </c>
      <c r="CO712" s="197" t="n">
        <v>20000.0</v>
      </c>
      <c r="CP712" s="197" t="n">
        <v>20000.0</v>
      </c>
      <c r="CQ712" s="197" t="n">
        <v>20000.0</v>
      </c>
      <c r="CR712" s="197" t="n">
        <v>4500.0</v>
      </c>
      <c r="CS712" s="197" t="n">
        <v>0.0</v>
      </c>
      <c r="CT712" s="197" t="n">
        <v>0.0</v>
      </c>
      <c r="CU712" s="197" t="n">
        <v>3221.958984375</v>
      </c>
    </row>
    <row r="713" spans="2:99">
      <c r="B713" s="122" t="s">
        <v>1114</v>
      </c>
      <c r="C713" s="197" t="n">
        <v>3292.0</v>
      </c>
      <c r="D713" s="197" t="n">
        <v>2788.0</v>
      </c>
      <c r="E713" s="197" t="n">
        <v>390.0</v>
      </c>
      <c r="F713" s="122" t="s">
        <v>1114</v>
      </c>
      <c r="G713" s="197" t="n">
        <v>3292.0</v>
      </c>
      <c r="H713" s="197" t="n">
        <v>2788.0</v>
      </c>
      <c r="I713" s="197" t="n">
        <v>390.0</v>
      </c>
      <c r="J713" s="197" t="n">
        <v>870.090576171875</v>
      </c>
      <c r="K713" s="197" t="n">
        <v>1067.0</v>
      </c>
      <c r="L713" s="197" t="n">
        <v>4235.9609375</v>
      </c>
      <c r="M713" s="197" t="n">
        <v>4235.9609375</v>
      </c>
      <c r="N713" s="197" t="n">
        <v>4843.1904296875</v>
      </c>
      <c r="O713" s="197" t="n">
        <v>4843.1904296875</v>
      </c>
      <c r="P713" s="197" t="n">
        <v>4843.1904296875</v>
      </c>
      <c r="Q713" s="197" t="n">
        <v>66557.3125</v>
      </c>
      <c r="R713" s="197" t="n">
        <v>20605.560546875</v>
      </c>
      <c r="S713" s="197" t="n">
        <v>0.0</v>
      </c>
      <c r="T713" s="197" t="n">
        <v>1274.055908203125</v>
      </c>
      <c r="U713" s="197" t="n">
        <v>49859.796875</v>
      </c>
      <c r="V713" s="197" t="n">
        <v>117737.84375</v>
      </c>
      <c r="W713" s="197" t="n">
        <v>67454.4921875</v>
      </c>
      <c r="X713" s="197" t="n">
        <v>50283.34765625</v>
      </c>
      <c r="Y713" s="197" t="n">
        <v>0.0</v>
      </c>
      <c r="Z713" s="197" t="n">
        <v>19623.921875</v>
      </c>
      <c r="AA713" s="197" t="n">
        <v>1.0</v>
      </c>
      <c r="AB713" s="197" t="n">
        <v>0.0</v>
      </c>
      <c r="AC713" s="197" t="n">
        <v>0.0</v>
      </c>
      <c r="AD713" s="197" t="n">
        <v>0.3499999940395355</v>
      </c>
      <c r="AE713" s="197" t="n">
        <v>49229.484375</v>
      </c>
      <c r="AF713" s="197" t="n">
        <v>7522.5390625</v>
      </c>
      <c r="AG713" s="197" t="n">
        <v>26039.28515625</v>
      </c>
      <c r="AH713" s="197" t="n">
        <v>13330.408203125</v>
      </c>
      <c r="AI713" s="197" t="n">
        <v>11817.3740234375</v>
      </c>
      <c r="AJ713" s="197" t="n">
        <v>16511.26171875</v>
      </c>
      <c r="AK713" s="197" t="n">
        <v>17547.4375</v>
      </c>
      <c r="AL713" s="197" t="n">
        <v>8437.2412109375</v>
      </c>
      <c r="AM713" s="197" t="n">
        <v>4235.9609375</v>
      </c>
      <c r="AN713" s="197" t="n">
        <v>0.0</v>
      </c>
      <c r="AO713" s="197" t="n">
        <v>0.0</v>
      </c>
      <c r="AP713" s="197" t="n">
        <v>0.0</v>
      </c>
      <c r="AQ713" s="197" t="n">
        <v>809.1666870117188</v>
      </c>
      <c r="AR713" s="197" t="n">
        <v>889.1666870117188</v>
      </c>
      <c r="AS713" s="197" t="n">
        <v>0.0</v>
      </c>
      <c r="AT713" s="197" t="n">
        <v>999999.0</v>
      </c>
      <c r="AU713" s="197" t="n">
        <v>0.0</v>
      </c>
      <c r="AV713" s="197" t="n">
        <v>999999.0</v>
      </c>
      <c r="AW713" s="197" t="n">
        <v>0.0</v>
      </c>
      <c r="AX713" s="197" t="n">
        <v>0.0</v>
      </c>
      <c r="AY713" s="197" t="n">
        <v>999999.0</v>
      </c>
      <c r="AZ713" s="197" t="n">
        <v>0.0</v>
      </c>
      <c r="BA713" s="197" t="n">
        <v>999999.0</v>
      </c>
      <c r="BB713" s="197" t="n">
        <v>0.0</v>
      </c>
      <c r="BC713" s="197" t="n">
        <v>0.0</v>
      </c>
      <c r="BD713" s="197" t="n">
        <v>0.0</v>
      </c>
      <c r="BE713" s="197" t="n">
        <v>0.0</v>
      </c>
      <c r="BF713" s="197" t="n">
        <v>999999.0</v>
      </c>
      <c r="BG713" s="197" t="n">
        <v>999999.0</v>
      </c>
      <c r="BH713" s="197" t="n">
        <v>999999.0</v>
      </c>
      <c r="BI713" s="197" t="n">
        <v>0.0</v>
      </c>
      <c r="BJ713" s="197" t="n">
        <v>999999.0</v>
      </c>
      <c r="BK713" s="197" t="n">
        <v>999999.0</v>
      </c>
      <c r="BL713" s="197" t="n">
        <v>999999.0</v>
      </c>
      <c r="BM713" s="197" t="n">
        <v>0.0</v>
      </c>
      <c r="BN713" s="197" t="n">
        <v>0.0</v>
      </c>
      <c r="BO713" s="197" t="n">
        <v>0.0</v>
      </c>
      <c r="BP713" s="197" t="n">
        <v>0.0</v>
      </c>
      <c r="BQ713" s="197" t="n">
        <v>999999.0</v>
      </c>
      <c r="BR713" s="197" t="n">
        <v>0.0</v>
      </c>
      <c r="BS713" s="197" t="n">
        <v>999999.0</v>
      </c>
      <c r="BT713" s="197" t="n">
        <v>0.0</v>
      </c>
      <c r="BU713" s="197" t="n">
        <v>285.66290283203125</v>
      </c>
      <c r="BV713" s="197" t="n">
        <v>1057.6004638671875</v>
      </c>
      <c r="BW713" s="197" t="n">
        <v>99000.0</v>
      </c>
      <c r="BX713" s="197" t="n">
        <v>189.11419677734375</v>
      </c>
      <c r="BY713" s="197" t="n">
        <v>428.68548583984375</v>
      </c>
      <c r="BZ713" s="197" t="n">
        <v>99000.0</v>
      </c>
      <c r="CA713" s="197" t="n">
        <v>458.3240051269531</v>
      </c>
      <c r="CB713" s="197" t="n">
        <v>887.310302734375</v>
      </c>
      <c r="CC713" s="197" t="n">
        <v>631.5789184570312</v>
      </c>
      <c r="CD713" s="197" t="n">
        <v>225.87684631347656</v>
      </c>
      <c r="CE713" s="197" t="n">
        <v>2247.357177734375</v>
      </c>
      <c r="CF713" s="197" t="n">
        <v>8000.0</v>
      </c>
      <c r="CG713" s="197" t="n">
        <v>0.0</v>
      </c>
      <c r="CH713" s="197" t="n">
        <v>2243.521484375</v>
      </c>
      <c r="CI713" s="197" t="n">
        <v>2500.0</v>
      </c>
      <c r="CJ713" s="197" t="n">
        <v>4743.521484375</v>
      </c>
      <c r="CK713" s="197" t="n">
        <v>20000.0</v>
      </c>
      <c r="CL713" s="197" t="n">
        <v>20000.0</v>
      </c>
      <c r="CM713" s="197" t="n">
        <v>20000.0</v>
      </c>
      <c r="CN713" s="197" t="n">
        <v>20000.0</v>
      </c>
      <c r="CO713" s="197" t="n">
        <v>20000.0</v>
      </c>
      <c r="CP713" s="197" t="n">
        <v>20000.0</v>
      </c>
      <c r="CQ713" s="197" t="n">
        <v>20000.0</v>
      </c>
      <c r="CR713" s="197" t="n">
        <v>4500.0</v>
      </c>
      <c r="CS713" s="197" t="n">
        <v>0.0</v>
      </c>
      <c r="CT713" s="197" t="n">
        <v>0.0</v>
      </c>
      <c r="CU713" s="197" t="n">
        <v>5151.39013671875</v>
      </c>
    </row>
    <row r="714" spans="2:99">
      <c r="B714" s="122" t="s">
        <v>1115</v>
      </c>
      <c r="C714" s="197" t="n">
        <v>4100.0</v>
      </c>
      <c r="D714" s="197" t="n">
        <v>3028.0</v>
      </c>
      <c r="E714" s="197" t="n">
        <v>602.0</v>
      </c>
      <c r="F714" s="122" t="s">
        <v>1115</v>
      </c>
      <c r="G714" s="197" t="n">
        <v>3944.0009765625</v>
      </c>
      <c r="H714" s="197" t="n">
        <v>3028.0</v>
      </c>
      <c r="I714" s="197" t="n">
        <v>602.0</v>
      </c>
      <c r="J714" s="197" t="n">
        <v>972.0</v>
      </c>
      <c r="K714" s="197" t="n">
        <v>1067.0</v>
      </c>
      <c r="L714" s="197" t="n">
        <v>3547.3349609375</v>
      </c>
      <c r="M714" s="197" t="n">
        <v>3547.3349609375</v>
      </c>
      <c r="N714" s="197" t="n">
        <v>4261.73974609375</v>
      </c>
      <c r="O714" s="197" t="n">
        <v>4261.73974609375</v>
      </c>
      <c r="P714" s="197" t="n">
        <v>4261.73974609375</v>
      </c>
      <c r="Q714" s="197" t="n">
        <v>45511.7421875</v>
      </c>
      <c r="R714" s="197" t="n">
        <v>16596.052734375</v>
      </c>
      <c r="S714" s="197" t="n">
        <v>0.0</v>
      </c>
      <c r="T714" s="197" t="n">
        <v>393.540283203125</v>
      </c>
      <c r="U714" s="197" t="n">
        <v>6927.43798828125</v>
      </c>
      <c r="V714" s="197" t="n">
        <v>49883.8046875</v>
      </c>
      <c r="W714" s="197" t="n">
        <v>23963.6640625</v>
      </c>
      <c r="X714" s="197" t="n">
        <v>25920.138671875</v>
      </c>
      <c r="Y714" s="197" t="n">
        <v>0.0</v>
      </c>
      <c r="Z714" s="197" t="n">
        <v>13413.306640625</v>
      </c>
      <c r="AA714" s="197" t="n">
        <v>1.0</v>
      </c>
      <c r="AB714" s="197" t="n">
        <v>0.0</v>
      </c>
      <c r="AC714" s="197" t="n">
        <v>0.0</v>
      </c>
      <c r="AD714" s="197" t="n">
        <v>0.3499999940395355</v>
      </c>
      <c r="AE714" s="197" t="n">
        <v>25055.515625</v>
      </c>
      <c r="AF714" s="197" t="n">
        <v>11461.1220703125</v>
      </c>
      <c r="AG714" s="197" t="n">
        <v>0.0</v>
      </c>
      <c r="AH714" s="197" t="n">
        <v>3524.3955078125</v>
      </c>
      <c r="AI714" s="197" t="n">
        <v>2051.60205078125</v>
      </c>
      <c r="AJ714" s="197" t="n">
        <v>3449.86865234375</v>
      </c>
      <c r="AK714" s="197" t="n">
        <v>3791.397216796875</v>
      </c>
      <c r="AL714" s="197" t="n">
        <v>7560.64501953125</v>
      </c>
      <c r="AM714" s="197" t="n">
        <v>4311.6767578125</v>
      </c>
      <c r="AN714" s="197" t="n">
        <v>0.0</v>
      </c>
      <c r="AO714" s="197" t="n">
        <v>0.0</v>
      </c>
      <c r="AP714" s="197" t="n">
        <v>0.0</v>
      </c>
      <c r="AQ714" s="197" t="n">
        <v>971.0</v>
      </c>
      <c r="AR714" s="197" t="n">
        <v>1067.0</v>
      </c>
      <c r="AS714" s="197" t="n">
        <v>0.0</v>
      </c>
      <c r="AT714" s="197" t="n">
        <v>999999.0</v>
      </c>
      <c r="AU714" s="197" t="n">
        <v>0.0</v>
      </c>
      <c r="AV714" s="197" t="n">
        <v>999999.0</v>
      </c>
      <c r="AW714" s="197" t="n">
        <v>0.0</v>
      </c>
      <c r="AX714" s="197" t="n">
        <v>0.0</v>
      </c>
      <c r="AY714" s="197" t="n">
        <v>999999.0</v>
      </c>
      <c r="AZ714" s="197" t="n">
        <v>0.0</v>
      </c>
      <c r="BA714" s="197" t="n">
        <v>999999.0</v>
      </c>
      <c r="BB714" s="197" t="n">
        <v>0.0</v>
      </c>
      <c r="BC714" s="197" t="n">
        <v>0.0</v>
      </c>
      <c r="BD714" s="197" t="n">
        <v>0.0</v>
      </c>
      <c r="BE714" s="197" t="n">
        <v>0.0</v>
      </c>
      <c r="BF714" s="197" t="n">
        <v>999999.0</v>
      </c>
      <c r="BG714" s="197" t="n">
        <v>999999.0</v>
      </c>
      <c r="BH714" s="197" t="n">
        <v>999999.0</v>
      </c>
      <c r="BI714" s="197" t="n">
        <v>0.0</v>
      </c>
      <c r="BJ714" s="197" t="n">
        <v>999999.0</v>
      </c>
      <c r="BK714" s="197" t="n">
        <v>999999.0</v>
      </c>
      <c r="BL714" s="197" t="n">
        <v>999999.0</v>
      </c>
      <c r="BM714" s="197" t="n">
        <v>0.0</v>
      </c>
      <c r="BN714" s="197" t="n">
        <v>0.0</v>
      </c>
      <c r="BO714" s="197" t="n">
        <v>0.0</v>
      </c>
      <c r="BP714" s="197" t="n">
        <v>0.0</v>
      </c>
      <c r="BQ714" s="197" t="n">
        <v>999999.0</v>
      </c>
      <c r="BR714" s="197" t="n">
        <v>0.0</v>
      </c>
      <c r="BS714" s="197" t="n">
        <v>999999.0</v>
      </c>
      <c r="BT714" s="197" t="n">
        <v>0.0</v>
      </c>
      <c r="BU714" s="197" t="n">
        <v>266.79205322265625</v>
      </c>
      <c r="BV714" s="197" t="n">
        <v>287.4588928222656</v>
      </c>
      <c r="BW714" s="197" t="n">
        <v>99000.0</v>
      </c>
      <c r="BX714" s="197" t="n">
        <v>185.21920776367188</v>
      </c>
      <c r="BY714" s="197" t="n">
        <v>188.8304443359375</v>
      </c>
      <c r="BZ714" s="197" t="n">
        <v>99000.0</v>
      </c>
      <c r="CA714" s="197" t="n">
        <v>552.4967651367188</v>
      </c>
      <c r="CB714" s="197" t="n">
        <v>467.810302734375</v>
      </c>
      <c r="CC714" s="197" t="n">
        <v>631.5789184570312</v>
      </c>
      <c r="CD714" s="197" t="n">
        <v>207.0437469482422</v>
      </c>
      <c r="CE714" s="197" t="n">
        <v>220.42091369628906</v>
      </c>
      <c r="CF714" s="197" t="n">
        <v>8000.0</v>
      </c>
      <c r="CG714" s="197" t="n">
        <v>0.0</v>
      </c>
      <c r="CH714" s="197" t="n">
        <v>1947.6806640625</v>
      </c>
      <c r="CI714" s="197" t="n">
        <v>2500.0</v>
      </c>
      <c r="CJ714" s="197" t="n">
        <v>4447.6806640625</v>
      </c>
      <c r="CK714" s="197" t="n">
        <v>20000.0</v>
      </c>
      <c r="CL714" s="197" t="n">
        <v>20000.0</v>
      </c>
      <c r="CM714" s="197" t="n">
        <v>20000.0</v>
      </c>
      <c r="CN714" s="197" t="n">
        <v>20000.0</v>
      </c>
      <c r="CO714" s="197" t="n">
        <v>20000.0</v>
      </c>
      <c r="CP714" s="197" t="n">
        <v>20000.0</v>
      </c>
      <c r="CQ714" s="197" t="n">
        <v>20000.0</v>
      </c>
      <c r="CR714" s="197" t="n">
        <v>5000.0</v>
      </c>
      <c r="CS714" s="197" t="n">
        <v>0.0</v>
      </c>
      <c r="CT714" s="197" t="n">
        <v>0.0</v>
      </c>
      <c r="CU714" s="197" t="n">
        <v>4149.01318359375</v>
      </c>
    </row>
    <row r="715" spans="2:99">
      <c r="B715" s="122" t="s">
        <v>1116</v>
      </c>
      <c r="C715" s="197" t="n">
        <v>4552.0</v>
      </c>
      <c r="D715" s="197" t="n">
        <v>3445.0</v>
      </c>
      <c r="E715" s="197" t="n">
        <v>800.0</v>
      </c>
      <c r="F715" s="122" t="s">
        <v>1116</v>
      </c>
      <c r="G715" s="197" t="n">
        <v>4254.16455078125</v>
      </c>
      <c r="H715" s="197" t="n">
        <v>3354.50439453125</v>
      </c>
      <c r="I715" s="197" t="n">
        <v>800.0</v>
      </c>
      <c r="J715" s="197" t="n">
        <v>867.1761474609375</v>
      </c>
      <c r="K715" s="197" t="n">
        <v>949.1070556640625</v>
      </c>
      <c r="L715" s="197" t="n">
        <v>953.7874755859375</v>
      </c>
      <c r="M715" s="197" t="n">
        <v>953.7874755859375</v>
      </c>
      <c r="N715" s="197" t="n">
        <v>953.7874755859375</v>
      </c>
      <c r="O715" s="197" t="n">
        <v>953.7874755859375</v>
      </c>
      <c r="P715" s="197" t="n">
        <v>953.7874755859375</v>
      </c>
      <c r="Q715" s="197" t="n">
        <v>19042.16015625</v>
      </c>
      <c r="R715" s="197" t="n">
        <v>7630.2998046875</v>
      </c>
      <c r="S715" s="197" t="n">
        <v>0.0</v>
      </c>
      <c r="T715" s="197" t="n">
        <v>0.0</v>
      </c>
      <c r="U715" s="197" t="n">
        <v>444.2939147949219</v>
      </c>
      <c r="V715" s="197" t="n">
        <v>17074.302734375</v>
      </c>
      <c r="W715" s="197" t="n">
        <v>8624.7060546875</v>
      </c>
      <c r="X715" s="197" t="n">
        <v>8449.5966796875</v>
      </c>
      <c r="Y715" s="197" t="n">
        <v>0.0</v>
      </c>
      <c r="Z715" s="197" t="n">
        <v>8285.4169921875</v>
      </c>
      <c r="AA715" s="197" t="n">
        <v>1.0</v>
      </c>
      <c r="AB715" s="197" t="n">
        <v>0.0</v>
      </c>
      <c r="AC715" s="197" t="n">
        <v>0.0</v>
      </c>
      <c r="AD715" s="197" t="n">
        <v>0.3499999940395355</v>
      </c>
      <c r="AE715" s="197" t="n">
        <v>10029.0693359375</v>
      </c>
      <c r="AF715" s="197" t="n">
        <v>3080.38037109375</v>
      </c>
      <c r="AG715" s="197" t="n">
        <v>0.0</v>
      </c>
      <c r="AH715" s="197" t="n">
        <v>2231.96533203125</v>
      </c>
      <c r="AI715" s="197" t="n">
        <v>876.3351440429688</v>
      </c>
      <c r="AJ715" s="197" t="n">
        <v>0.0</v>
      </c>
      <c r="AK715" s="197" t="n">
        <v>73.08023834228516</v>
      </c>
      <c r="AL715" s="197" t="n">
        <v>6680.0</v>
      </c>
      <c r="AM715" s="197" t="n">
        <v>4491.212890625</v>
      </c>
      <c r="AN715" s="197" t="n">
        <v>1907.574951171875</v>
      </c>
      <c r="AO715" s="197" t="n">
        <v>953.7874755859375</v>
      </c>
      <c r="AP715" s="197" t="n">
        <v>953.7874755859375</v>
      </c>
      <c r="AQ715" s="197" t="n">
        <v>971.0</v>
      </c>
      <c r="AR715" s="197" t="n">
        <v>1067.0</v>
      </c>
      <c r="AS715" s="197" t="n">
        <v>1.1267732381820679</v>
      </c>
      <c r="AT715" s="197" t="n">
        <v>7580.14111328125</v>
      </c>
      <c r="AU715" s="197" t="n">
        <v>0.0</v>
      </c>
      <c r="AV715" s="197" t="n">
        <v>999999.0</v>
      </c>
      <c r="AW715" s="197" t="n">
        <v>0.0</v>
      </c>
      <c r="AX715" s="197" t="n">
        <v>0.0</v>
      </c>
      <c r="AY715" s="197" t="n">
        <v>999999.0</v>
      </c>
      <c r="AZ715" s="197" t="n">
        <v>0.0</v>
      </c>
      <c r="BA715" s="197" t="n">
        <v>999999.0</v>
      </c>
      <c r="BB715" s="197" t="n">
        <v>0.0</v>
      </c>
      <c r="BC715" s="197" t="n">
        <v>0.0</v>
      </c>
      <c r="BD715" s="197" t="n">
        <v>0.0</v>
      </c>
      <c r="BE715" s="197" t="n">
        <v>0.0</v>
      </c>
      <c r="BF715" s="197" t="n">
        <v>999999.0</v>
      </c>
      <c r="BG715" s="197" t="n">
        <v>999999.0</v>
      </c>
      <c r="BH715" s="197" t="n">
        <v>999999.0</v>
      </c>
      <c r="BI715" s="197" t="n">
        <v>0.0</v>
      </c>
      <c r="BJ715" s="197" t="n">
        <v>999999.0</v>
      </c>
      <c r="BK715" s="197" t="n">
        <v>999999.0</v>
      </c>
      <c r="BL715" s="197" t="n">
        <v>999999.0</v>
      </c>
      <c r="BM715" s="197" t="n">
        <v>0.0</v>
      </c>
      <c r="BN715" s="197" t="n">
        <v>0.0</v>
      </c>
      <c r="BO715" s="197" t="n">
        <v>0.0</v>
      </c>
      <c r="BP715" s="197" t="n">
        <v>0.0</v>
      </c>
      <c r="BQ715" s="197" t="n">
        <v>999999.0</v>
      </c>
      <c r="BR715" s="197" t="n">
        <v>0.0</v>
      </c>
      <c r="BS715" s="197" t="n">
        <v>999999.0</v>
      </c>
      <c r="BT715" s="197" t="n">
        <v>0.0</v>
      </c>
      <c r="BU715" s="197" t="n">
        <v>250.1321563720703</v>
      </c>
      <c r="BV715" s="197" t="n">
        <v>267.29119873046875</v>
      </c>
      <c r="BW715" s="197" t="n">
        <v>450.0</v>
      </c>
      <c r="BX715" s="197" t="n">
        <v>189.2893829345703</v>
      </c>
      <c r="BY715" s="197" t="n">
        <v>185.3319091796875</v>
      </c>
      <c r="BZ715" s="197" t="n">
        <v>450.0</v>
      </c>
      <c r="CA715" s="197" t="n">
        <v>401.54522705078125</v>
      </c>
      <c r="CB715" s="197" t="n">
        <v>554.5030517578125</v>
      </c>
      <c r="CC715" s="197" t="n">
        <v>631.5789184570312</v>
      </c>
      <c r="CD715" s="197" t="n">
        <v>207.0167236328125</v>
      </c>
      <c r="CE715" s="197" t="n">
        <v>207.0438995361328</v>
      </c>
      <c r="CF715" s="197" t="n">
        <v>11000.0</v>
      </c>
      <c r="CG715" s="197" t="n">
        <v>0.0</v>
      </c>
      <c r="CH715" s="197" t="n">
        <v>1000.0</v>
      </c>
      <c r="CI715" s="197" t="n">
        <v>1000.0</v>
      </c>
      <c r="CJ715" s="197" t="n">
        <v>2000.0</v>
      </c>
      <c r="CK715" s="197" t="n">
        <v>20000.0</v>
      </c>
      <c r="CL715" s="197" t="n">
        <v>1753.7874755859375</v>
      </c>
      <c r="CM715" s="197" t="n">
        <v>20000.0</v>
      </c>
      <c r="CN715" s="197" t="n">
        <v>20000.0</v>
      </c>
      <c r="CO715" s="197" t="n">
        <v>20000.0</v>
      </c>
      <c r="CP715" s="197" t="n">
        <v>20000.0</v>
      </c>
      <c r="CQ715" s="197" t="n">
        <v>20000.0</v>
      </c>
      <c r="CR715" s="197" t="n">
        <v>5000.0</v>
      </c>
      <c r="CS715" s="197" t="n">
        <v>0.0</v>
      </c>
      <c r="CT715" s="197" t="n">
        <v>0.0</v>
      </c>
      <c r="CU715" s="197" t="n">
        <v>1907.574951171875</v>
      </c>
    </row>
    <row r="716" spans="2:99">
      <c r="B716" s="122" t="s">
        <v>1117</v>
      </c>
      <c r="C716" s="197" t="n">
        <v>4552.0</v>
      </c>
      <c r="D716" s="197" t="n">
        <v>3538.0</v>
      </c>
      <c r="E716" s="197" t="n">
        <v>975.0</v>
      </c>
      <c r="F716" s="122" t="s">
        <v>1117</v>
      </c>
      <c r="G716" s="197" t="n">
        <v>4260.341796875</v>
      </c>
      <c r="H716" s="197" t="n">
        <v>3538.0</v>
      </c>
      <c r="I716" s="197" t="n">
        <v>975.0</v>
      </c>
      <c r="J716" s="197" t="n">
        <v>689.7946166992188</v>
      </c>
      <c r="K716" s="197" t="n">
        <v>766.8683471679688</v>
      </c>
      <c r="L716" s="197" t="n">
        <v>855.2191772460938</v>
      </c>
      <c r="M716" s="197" t="n">
        <v>855.2191772460938</v>
      </c>
      <c r="N716" s="197" t="n">
        <v>855.2191772460938</v>
      </c>
      <c r="O716" s="197" t="n">
        <v>855.2191772460938</v>
      </c>
      <c r="P716" s="197" t="n">
        <v>855.2191772460938</v>
      </c>
      <c r="Q716" s="197" t="n">
        <v>13701.6513671875</v>
      </c>
      <c r="R716" s="197" t="n">
        <v>6841.75341796875</v>
      </c>
      <c r="S716" s="197" t="n">
        <v>0.0</v>
      </c>
      <c r="T716" s="197" t="n">
        <v>0.0</v>
      </c>
      <c r="U716" s="197" t="n">
        <v>89.04364013671875</v>
      </c>
      <c r="V716" s="197" t="n">
        <v>12870.521484375</v>
      </c>
      <c r="W716" s="197" t="n">
        <v>7420.0693359375</v>
      </c>
      <c r="X716" s="197" t="n">
        <v>5450.45263671875</v>
      </c>
      <c r="Y716" s="197" t="n">
        <v>0.0</v>
      </c>
      <c r="Z716" s="197" t="n">
        <v>5897.17724609375</v>
      </c>
      <c r="AA716" s="197" t="n">
        <v>1.0</v>
      </c>
      <c r="AB716" s="197" t="n">
        <v>0.0</v>
      </c>
      <c r="AC716" s="197" t="n">
        <v>0.0</v>
      </c>
      <c r="AD716" s="197" t="n">
        <v>0.3499999940395355</v>
      </c>
      <c r="AE716" s="197" t="n">
        <v>7942.5849609375</v>
      </c>
      <c r="AF716" s="197" t="n">
        <v>0.0</v>
      </c>
      <c r="AG716" s="197" t="n">
        <v>3385.429931640625</v>
      </c>
      <c r="AH716" s="197" t="n">
        <v>2521.85107421875</v>
      </c>
      <c r="AI716" s="197" t="n">
        <v>1183.910400390625</v>
      </c>
      <c r="AJ716" s="197" t="n">
        <v>222.0324249267578</v>
      </c>
      <c r="AK716" s="197" t="n">
        <v>182.82318115234375</v>
      </c>
      <c r="AL716" s="197" t="n">
        <v>6680.0</v>
      </c>
      <c r="AM716" s="197" t="n">
        <v>4523.72021484375</v>
      </c>
      <c r="AN716" s="197" t="n">
        <v>1710.4383544921875</v>
      </c>
      <c r="AO716" s="197" t="n">
        <v>855.2191772460938</v>
      </c>
      <c r="AP716" s="197" t="n">
        <v>855.2191772460938</v>
      </c>
      <c r="AQ716" s="197" t="n">
        <v>686.9471435546875</v>
      </c>
      <c r="AR716" s="197" t="n">
        <v>1067.0</v>
      </c>
      <c r="AS716" s="197" t="n">
        <v>0.843673825263977</v>
      </c>
      <c r="AT716" s="197" t="n">
        <v>6873.5263671875</v>
      </c>
      <c r="AU716" s="197" t="n">
        <v>0.0</v>
      </c>
      <c r="AV716" s="197" t="n">
        <v>18748.84375</v>
      </c>
      <c r="AW716" s="197" t="n">
        <v>-1042.5225830078125</v>
      </c>
      <c r="AX716" s="197" t="n">
        <v>0.0</v>
      </c>
      <c r="AY716" s="197" t="n">
        <v>999993.0</v>
      </c>
      <c r="AZ716" s="197" t="n">
        <v>0.0</v>
      </c>
      <c r="BA716" s="197" t="n">
        <v>999999.0</v>
      </c>
      <c r="BB716" s="197" t="n">
        <v>0.0</v>
      </c>
      <c r="BC716" s="197" t="n">
        <v>0.0</v>
      </c>
      <c r="BD716" s="197" t="n">
        <v>0.0</v>
      </c>
      <c r="BE716" s="197" t="n">
        <v>0.0</v>
      </c>
      <c r="BF716" s="197" t="n">
        <v>999999.0</v>
      </c>
      <c r="BG716" s="197" t="n">
        <v>999999.0</v>
      </c>
      <c r="BH716" s="197" t="n">
        <v>999999.0</v>
      </c>
      <c r="BI716" s="197" t="n">
        <v>0.0</v>
      </c>
      <c r="BJ716" s="197" t="n">
        <v>999999.0</v>
      </c>
      <c r="BK716" s="197" t="n">
        <v>999999.0</v>
      </c>
      <c r="BL716" s="197" t="n">
        <v>999999.0</v>
      </c>
      <c r="BM716" s="197" t="n">
        <v>0.0</v>
      </c>
      <c r="BN716" s="197" t="n">
        <v>0.0</v>
      </c>
      <c r="BO716" s="197" t="n">
        <v>0.0</v>
      </c>
      <c r="BP716" s="197" t="n">
        <v>0.0</v>
      </c>
      <c r="BQ716" s="197" t="n">
        <v>999999.0</v>
      </c>
      <c r="BR716" s="197" t="n">
        <v>0.0</v>
      </c>
      <c r="BS716" s="197" t="n">
        <v>999999.0</v>
      </c>
      <c r="BT716" s="197" t="n">
        <v>0.0</v>
      </c>
      <c r="BU716" s="197" t="n">
        <v>239.2583465576172</v>
      </c>
      <c r="BV716" s="197" t="n">
        <v>250.3134307861328</v>
      </c>
      <c r="BW716" s="197" t="n">
        <v>450.0</v>
      </c>
      <c r="BX716" s="197" t="n">
        <v>199.0066375732422</v>
      </c>
      <c r="BY716" s="197" t="n">
        <v>189.30123901367188</v>
      </c>
      <c r="BZ716" s="197" t="n">
        <v>450.0</v>
      </c>
      <c r="CA716" s="197" t="n">
        <v>363.3902282714844</v>
      </c>
      <c r="CB716" s="197" t="n">
        <v>402.0770568847656</v>
      </c>
      <c r="CC716" s="197" t="n">
        <v>631.5789184570312</v>
      </c>
      <c r="CD716" s="197" t="n">
        <v>225.6162567138672</v>
      </c>
      <c r="CE716" s="197" t="n">
        <v>207.0143585205078</v>
      </c>
      <c r="CF716" s="197" t="n">
        <v>11000.0</v>
      </c>
      <c r="CG716" s="197" t="n">
        <v>0.0</v>
      </c>
      <c r="CH716" s="197" t="n">
        <v>1000.0</v>
      </c>
      <c r="CI716" s="197" t="n">
        <v>927.9566650390625</v>
      </c>
      <c r="CJ716" s="197" t="n">
        <v>1927.9566650390625</v>
      </c>
      <c r="CK716" s="197" t="n">
        <v>20000.0</v>
      </c>
      <c r="CL716" s="197" t="n">
        <v>2274.193603515625</v>
      </c>
      <c r="CM716" s="197" t="n">
        <v>20000.0</v>
      </c>
      <c r="CN716" s="197" t="n">
        <v>20000.0</v>
      </c>
      <c r="CO716" s="197" t="n">
        <v>20000.0</v>
      </c>
      <c r="CP716" s="197" t="n">
        <v>20000.0</v>
      </c>
      <c r="CQ716" s="197" t="n">
        <v>20000.0</v>
      </c>
      <c r="CR716" s="197" t="n">
        <v>5000.0</v>
      </c>
      <c r="CS716" s="197" t="n">
        <v>0.0</v>
      </c>
      <c r="CT716" s="197" t="n">
        <v>0.0</v>
      </c>
      <c r="CU716" s="197" t="n">
        <v>1710.4383544921875</v>
      </c>
    </row>
    <row r="717" spans="2:99">
      <c r="B717" s="122" t="s">
        <v>1118</v>
      </c>
      <c r="C717" s="197" t="n">
        <v>4500.0</v>
      </c>
      <c r="D717" s="197" t="n">
        <v>3538.0</v>
      </c>
      <c r="E717" s="197" t="n">
        <v>975.0</v>
      </c>
      <c r="F717" s="122" t="s">
        <v>1118</v>
      </c>
      <c r="G717" s="197" t="n">
        <v>4031.509765625</v>
      </c>
      <c r="H717" s="197" t="n">
        <v>3503.42626953125</v>
      </c>
      <c r="I717" s="197" t="n">
        <v>975.0</v>
      </c>
      <c r="J717" s="197" t="n">
        <v>554.8328857421875</v>
      </c>
      <c r="K717" s="197" t="n">
        <v>686.848388671875</v>
      </c>
      <c r="L717" s="197" t="n">
        <v>4310.76904296875</v>
      </c>
      <c r="M717" s="197" t="n">
        <v>4310.76904296875</v>
      </c>
      <c r="N717" s="197" t="n">
        <v>4310.76904296875</v>
      </c>
      <c r="O717" s="197" t="n">
        <v>4310.76904296875</v>
      </c>
      <c r="P717" s="197" t="n">
        <v>4310.76904296875</v>
      </c>
      <c r="Q717" s="197" t="n">
        <v>13045.2265625</v>
      </c>
      <c r="R717" s="197" t="n">
        <v>9974.1708984375</v>
      </c>
      <c r="S717" s="197" t="n">
        <v>0.0</v>
      </c>
      <c r="T717" s="197" t="n">
        <v>0.0</v>
      </c>
      <c r="U717" s="197" t="n">
        <v>-22.45950698852539</v>
      </c>
      <c r="V717" s="197" t="n">
        <v>6635.205078125</v>
      </c>
      <c r="W717" s="197" t="n">
        <v>4858.82275390625</v>
      </c>
      <c r="X717" s="197" t="n">
        <v>0.0</v>
      </c>
      <c r="Y717" s="197" t="n">
        <v>14.525581359863281</v>
      </c>
      <c r="Z717" s="197" t="n">
        <v>5343.33349609375</v>
      </c>
      <c r="AA717" s="197" t="n">
        <v>1.0</v>
      </c>
      <c r="AB717" s="197" t="n">
        <v>0.0</v>
      </c>
      <c r="AC717" s="197" t="n">
        <v>0.0</v>
      </c>
      <c r="AD717" s="197" t="n">
        <v>0.3499999940395355</v>
      </c>
      <c r="AE717" s="197" t="n">
        <v>8621.5380859375</v>
      </c>
      <c r="AF717" s="197" t="n">
        <v>0.0</v>
      </c>
      <c r="AG717" s="197" t="n">
        <v>6123.12939453125</v>
      </c>
      <c r="AH717" s="197" t="n">
        <v>3547.317626953125</v>
      </c>
      <c r="AI717" s="197" t="n">
        <v>2269.55224609375</v>
      </c>
      <c r="AJ717" s="197" t="n">
        <v>44.062923431396484</v>
      </c>
      <c r="AK717" s="197" t="n">
        <v>0.0</v>
      </c>
      <c r="AL717" s="197" t="n">
        <v>6680.0</v>
      </c>
      <c r="AM717" s="197" t="n">
        <v>4552.3369140625</v>
      </c>
      <c r="AN717" s="197" t="n">
        <v>0.0</v>
      </c>
      <c r="AO717" s="197" t="n">
        <v>0.0</v>
      </c>
      <c r="AP717" s="197" t="n">
        <v>0.0</v>
      </c>
      <c r="AQ717" s="197" t="n">
        <v>469.48529052734375</v>
      </c>
      <c r="AR717" s="197" t="n">
        <v>1030.3912353515625</v>
      </c>
      <c r="AS717" s="197" t="n">
        <v>0.8851816654205322</v>
      </c>
      <c r="AT717" s="197" t="n">
        <v>5990.4326171875</v>
      </c>
      <c r="AU717" s="197" t="n">
        <v>0.0</v>
      </c>
      <c r="AV717" s="197" t="n">
        <v>17779.0859375</v>
      </c>
      <c r="AW717" s="197" t="n">
        <v>1916.6651611328125</v>
      </c>
      <c r="AX717" s="197" t="n">
        <v>1.9180973768234253</v>
      </c>
      <c r="AY717" s="197" t="n">
        <v>16.19963836669922</v>
      </c>
      <c r="AZ717" s="197" t="n">
        <v>0.0</v>
      </c>
      <c r="BA717" s="197" t="n">
        <v>25560.998046875</v>
      </c>
      <c r="BB717" s="197" t="n">
        <v>3430.66748046875</v>
      </c>
      <c r="BC717" s="197" t="n">
        <v>0.0</v>
      </c>
      <c r="BD717" s="197" t="n">
        <v>0.0</v>
      </c>
      <c r="BE717" s="197" t="n">
        <v>0.0</v>
      </c>
      <c r="BF717" s="197" t="n">
        <v>999999.0</v>
      </c>
      <c r="BG717" s="197" t="n">
        <v>999999.0</v>
      </c>
      <c r="BH717" s="197" t="n">
        <v>999999.0</v>
      </c>
      <c r="BI717" s="197" t="n">
        <v>0.0</v>
      </c>
      <c r="BJ717" s="197" t="n">
        <v>999999.0</v>
      </c>
      <c r="BK717" s="197" t="n">
        <v>999999.0</v>
      </c>
      <c r="BL717" s="197" t="n">
        <v>999999.0</v>
      </c>
      <c r="BM717" s="197" t="n">
        <v>0.0</v>
      </c>
      <c r="BN717" s="197" t="n">
        <v>0.0</v>
      </c>
      <c r="BO717" s="197" t="n">
        <v>0.0</v>
      </c>
      <c r="BP717" s="197" t="n">
        <v>0.0</v>
      </c>
      <c r="BQ717" s="197" t="n">
        <v>999999.0</v>
      </c>
      <c r="BR717" s="197" t="n">
        <v>0.0</v>
      </c>
      <c r="BS717" s="197" t="n">
        <v>999999.0</v>
      </c>
      <c r="BT717" s="197" t="n">
        <v>0.0</v>
      </c>
      <c r="BU717" s="197" t="n">
        <v>241.89190673828125</v>
      </c>
      <c r="BV717" s="197" t="n">
        <v>238.7684783935547</v>
      </c>
      <c r="BW717" s="197" t="n">
        <v>450.0</v>
      </c>
      <c r="BX717" s="197" t="n">
        <v>227.84207153320312</v>
      </c>
      <c r="BY717" s="197" t="n">
        <v>199.68565368652344</v>
      </c>
      <c r="BZ717" s="197" t="n">
        <v>450.0</v>
      </c>
      <c r="CA717" s="197" t="n">
        <v>374.3584899902344</v>
      </c>
      <c r="CB717" s="197" t="n">
        <v>360.5645446777344</v>
      </c>
      <c r="CC717" s="197" t="n">
        <v>631.5789184570312</v>
      </c>
      <c r="CD717" s="197" t="n">
        <v>350.2139892578125</v>
      </c>
      <c r="CE717" s="197" t="n">
        <v>228.12777709960938</v>
      </c>
      <c r="CF717" s="197" t="n">
        <v>99000.0</v>
      </c>
      <c r="CG717" s="197" t="n">
        <v>2337.629150390625</v>
      </c>
      <c r="CH717" s="197" t="n">
        <v>2500.0</v>
      </c>
      <c r="CI717" s="197" t="n">
        <v>2000.0</v>
      </c>
      <c r="CJ717" s="197" t="n">
        <v>4500.0</v>
      </c>
      <c r="CK717" s="197" t="n">
        <v>20000.0</v>
      </c>
      <c r="CL717" s="197" t="n">
        <v>20000.0</v>
      </c>
      <c r="CM717" s="197" t="n">
        <v>20000.0</v>
      </c>
      <c r="CN717" s="197" t="n">
        <v>20000.0</v>
      </c>
      <c r="CO717" s="197" t="n">
        <v>20000.0</v>
      </c>
      <c r="CP717" s="197" t="n">
        <v>20000.0</v>
      </c>
      <c r="CQ717" s="197" t="n">
        <v>20000.0</v>
      </c>
      <c r="CR717" s="197" t="n">
        <v>5000.0</v>
      </c>
      <c r="CS717" s="197" t="n">
        <v>26.0</v>
      </c>
      <c r="CT717" s="197" t="n">
        <v>26.0</v>
      </c>
      <c r="CU717" s="197" t="n">
        <v>2493.542724609375</v>
      </c>
    </row>
    <row r="718" spans="2:99">
      <c r="B718" s="122" t="s">
        <v>1119</v>
      </c>
      <c r="C718" s="197" t="n">
        <v>4150.0</v>
      </c>
      <c r="D718" s="197" t="n">
        <v>3538.0</v>
      </c>
      <c r="E718" s="197" t="n">
        <v>950.0</v>
      </c>
      <c r="F718" s="122" t="s">
        <v>1119</v>
      </c>
      <c r="G718" s="197" t="n">
        <v>3650.595458984375</v>
      </c>
      <c r="H718" s="197" t="n">
        <v>3088.952880859375</v>
      </c>
      <c r="I718" s="197" t="n">
        <v>950.0</v>
      </c>
      <c r="J718" s="197" t="n">
        <v>342.7373046875</v>
      </c>
      <c r="K718" s="197" t="n">
        <v>764.9085693359375</v>
      </c>
      <c r="L718" s="197" t="n">
        <v>4600.0</v>
      </c>
      <c r="M718" s="197" t="n">
        <v>4600.0</v>
      </c>
      <c r="N718" s="197" t="n">
        <v>6680.0</v>
      </c>
      <c r="O718" s="197" t="n">
        <v>5854.9501953125</v>
      </c>
      <c r="P718" s="197" t="n">
        <v>6680.0</v>
      </c>
      <c r="Q718" s="197" t="n">
        <v>15150.9931640625</v>
      </c>
      <c r="R718" s="197" t="n">
        <v>7317.5087890625</v>
      </c>
      <c r="S718" s="197" t="n">
        <v>0.0</v>
      </c>
      <c r="T718" s="197" t="n">
        <v>0.0</v>
      </c>
      <c r="U718" s="197" t="n">
        <v>-59.728851318359375</v>
      </c>
      <c r="V718" s="197" t="n">
        <v>0.0</v>
      </c>
      <c r="W718" s="197" t="n">
        <v>0.0</v>
      </c>
      <c r="X718" s="197" t="n">
        <v>0.0</v>
      </c>
      <c r="Y718" s="197" t="n">
        <v>0.0</v>
      </c>
      <c r="Z718" s="197" t="n">
        <v>8000.0</v>
      </c>
      <c r="AA718" s="197" t="n">
        <v>0.0</v>
      </c>
      <c r="AB718" s="197" t="n">
        <v>825.0499267578125</v>
      </c>
      <c r="AC718" s="197" t="n">
        <v>0.0</v>
      </c>
      <c r="AD718" s="197" t="n">
        <v>0.6499999761581421</v>
      </c>
      <c r="AE718" s="197" t="n">
        <v>15191.4375</v>
      </c>
      <c r="AF718" s="197" t="n">
        <v>0.0</v>
      </c>
      <c r="AG718" s="197" t="n">
        <v>7935.03466796875</v>
      </c>
      <c r="AH718" s="197" t="n">
        <v>2495.383544921875</v>
      </c>
      <c r="AI718" s="197" t="n">
        <v>1173.7115478515625</v>
      </c>
      <c r="AJ718" s="197" t="n">
        <v>5089.00537109375</v>
      </c>
      <c r="AK718" s="197" t="n">
        <v>4911.6103515625</v>
      </c>
      <c r="AL718" s="197" t="n">
        <v>6680.0</v>
      </c>
      <c r="AM718" s="197" t="n">
        <v>4600.0</v>
      </c>
      <c r="AN718" s="197" t="n">
        <v>0.0</v>
      </c>
      <c r="AO718" s="197" t="n">
        <v>0.0</v>
      </c>
      <c r="AP718" s="197" t="n">
        <v>0.0</v>
      </c>
      <c r="AQ718" s="197" t="n">
        <v>426.06170654296875</v>
      </c>
      <c r="AR718" s="197" t="n">
        <v>688.4139404296875</v>
      </c>
      <c r="AS718" s="197" t="n">
        <v>0.8883366584777832</v>
      </c>
      <c r="AT718" s="197" t="n">
        <v>441.1300048828125</v>
      </c>
      <c r="AU718" s="197" t="n">
        <v>0.0</v>
      </c>
      <c r="AV718" s="197" t="n">
        <v>14064.515625</v>
      </c>
      <c r="AW718" s="197" t="n">
        <v>5061.71484375</v>
      </c>
      <c r="AX718" s="197" t="n">
        <v>1.2342203855514526</v>
      </c>
      <c r="AY718" s="197" t="n">
        <v>-2286.957763671875</v>
      </c>
      <c r="AZ718" s="197" t="n">
        <v>0.0</v>
      </c>
      <c r="BA718" s="197" t="n">
        <v>16640.84375</v>
      </c>
      <c r="BB718" s="197" t="n">
        <v>3852.736083984375</v>
      </c>
      <c r="BC718" s="197" t="n">
        <v>0.0</v>
      </c>
      <c r="BD718" s="197" t="n">
        <v>0.0</v>
      </c>
      <c r="BE718" s="197" t="n">
        <v>0.0</v>
      </c>
      <c r="BF718" s="197" t="n">
        <v>999999.0</v>
      </c>
      <c r="BG718" s="197" t="n">
        <v>999999.0</v>
      </c>
      <c r="BH718" s="197" t="n">
        <v>999999.0</v>
      </c>
      <c r="BI718" s="197" t="n">
        <v>0.0</v>
      </c>
      <c r="BJ718" s="197" t="n">
        <v>999999.0</v>
      </c>
      <c r="BK718" s="197" t="n">
        <v>999999.0</v>
      </c>
      <c r="BL718" s="197" t="n">
        <v>999999.0</v>
      </c>
      <c r="BM718" s="197" t="n">
        <v>0.0</v>
      </c>
      <c r="BN718" s="197" t="n">
        <v>0.0</v>
      </c>
      <c r="BO718" s="197" t="n">
        <v>0.0</v>
      </c>
      <c r="BP718" s="197" t="n">
        <v>0.0</v>
      </c>
      <c r="BQ718" s="197" t="n">
        <v>999999.0</v>
      </c>
      <c r="BR718" s="197" t="n">
        <v>0.0</v>
      </c>
      <c r="BS718" s="197" t="n">
        <v>999999.0</v>
      </c>
      <c r="BT718" s="197" t="n">
        <v>0.0</v>
      </c>
      <c r="BU718" s="197" t="n">
        <v>182.1739044189453</v>
      </c>
      <c r="BV718" s="197" t="n">
        <v>241.64227294921875</v>
      </c>
      <c r="BW718" s="197" t="n">
        <v>450.0</v>
      </c>
      <c r="BX718" s="197" t="n">
        <v>256.9521179199219</v>
      </c>
      <c r="BY718" s="197" t="n">
        <v>229.39349365234375</v>
      </c>
      <c r="BZ718" s="197" t="n">
        <v>630.0</v>
      </c>
      <c r="CA718" s="197" t="n">
        <v>277.5914611816406</v>
      </c>
      <c r="CB718" s="197" t="n">
        <v>372.9419250488281</v>
      </c>
      <c r="CC718" s="197" t="n">
        <v>631.5789184570312</v>
      </c>
      <c r="CD718" s="197" t="n">
        <v>757.0298461914062</v>
      </c>
      <c r="CE718" s="197" t="n">
        <v>360.1703186035156</v>
      </c>
      <c r="CF718" s="197" t="n">
        <v>99000.0</v>
      </c>
      <c r="CG718" s="197" t="n">
        <v>10638.294921875</v>
      </c>
      <c r="CH718" s="197" t="n">
        <v>5291.517578125</v>
      </c>
      <c r="CI718" s="197" t="n">
        <v>4600.0</v>
      </c>
      <c r="CJ718" s="197" t="n">
        <v>9891.517578125</v>
      </c>
      <c r="CK718" s="197" t="n">
        <v>20000.0</v>
      </c>
      <c r="CL718" s="197" t="n">
        <v>20000.0</v>
      </c>
      <c r="CM718" s="197" t="n">
        <v>20000.0</v>
      </c>
      <c r="CN718" s="197" t="n">
        <v>20000.0</v>
      </c>
      <c r="CO718" s="197" t="n">
        <v>20000.0</v>
      </c>
      <c r="CP718" s="197" t="n">
        <v>20000.0</v>
      </c>
      <c r="CQ718" s="197" t="n">
        <v>20000.0</v>
      </c>
      <c r="CR718" s="197" t="n">
        <v>5000.0</v>
      </c>
      <c r="CS718" s="197" t="n">
        <v>31.0</v>
      </c>
      <c r="CT718" s="197" t="n">
        <v>31.0</v>
      </c>
      <c r="CU718" s="197" t="n">
        <v>1829.377197265625</v>
      </c>
    </row>
    <row r="719" spans="2:99">
      <c r="B719" s="122" t="s">
        <v>1120</v>
      </c>
      <c r="C719" s="197" t="n">
        <v>3700.0</v>
      </c>
      <c r="D719" s="197" t="n">
        <v>3538.0</v>
      </c>
      <c r="E719" s="197" t="n">
        <v>800.0</v>
      </c>
      <c r="F719" s="122" t="s">
        <v>1120</v>
      </c>
      <c r="G719" s="197" t="n">
        <v>3335.299072265625</v>
      </c>
      <c r="H719" s="197" t="n">
        <v>2875.474365234375</v>
      </c>
      <c r="I719" s="197" t="n">
        <v>800.0</v>
      </c>
      <c r="J719" s="197" t="n">
        <v>163.2412109375</v>
      </c>
      <c r="K719" s="197" t="n">
        <v>819.4130859375</v>
      </c>
      <c r="L719" s="197" t="n">
        <v>4559.14404296875</v>
      </c>
      <c r="M719" s="197" t="n">
        <v>4559.14404296875</v>
      </c>
      <c r="N719" s="197" t="n">
        <v>6680.0</v>
      </c>
      <c r="O719" s="197" t="n">
        <v>3155.29296875</v>
      </c>
      <c r="P719" s="197" t="n">
        <v>6680.0</v>
      </c>
      <c r="Q719" s="197" t="n">
        <v>14142.9677734375</v>
      </c>
      <c r="R719" s="197" t="n">
        <v>3183.231201171875</v>
      </c>
      <c r="S719" s="197" t="n">
        <v>0.0</v>
      </c>
      <c r="T719" s="197" t="n">
        <v>0.0</v>
      </c>
      <c r="U719" s="197" t="n">
        <v>-35.72306823730469</v>
      </c>
      <c r="V719" s="197" t="n">
        <v>0.0</v>
      </c>
      <c r="W719" s="197" t="n">
        <v>0.0</v>
      </c>
      <c r="X719" s="197" t="n">
        <v>0.0</v>
      </c>
      <c r="Y719" s="197" t="n">
        <v>0.0</v>
      </c>
      <c r="Z719" s="197" t="n">
        <v>4000.0</v>
      </c>
      <c r="AA719" s="197" t="n">
        <v>0.0</v>
      </c>
      <c r="AB719" s="197" t="n">
        <v>3524.70703125</v>
      </c>
      <c r="AC719" s="197" t="n">
        <v>0.0</v>
      </c>
      <c r="AD719" s="197" t="n">
        <v>0.6499999761581421</v>
      </c>
      <c r="AE719" s="197" t="n">
        <v>11811.6845703125</v>
      </c>
      <c r="AF719" s="197" t="n">
        <v>0.0</v>
      </c>
      <c r="AG719" s="197" t="n">
        <v>6401.8681640625</v>
      </c>
      <c r="AH719" s="197" t="n">
        <v>3879.60693359375</v>
      </c>
      <c r="AI719" s="197" t="n">
        <v>2510.320556640625</v>
      </c>
      <c r="AJ719" s="197" t="n">
        <v>1738.8616943359375</v>
      </c>
      <c r="AK719" s="197" t="n">
        <v>1751.3951416015625</v>
      </c>
      <c r="AL719" s="197" t="n">
        <v>6680.0</v>
      </c>
      <c r="AM719" s="197" t="n">
        <v>4559.14404296875</v>
      </c>
      <c r="AN719" s="197" t="n">
        <v>0.0</v>
      </c>
      <c r="AO719" s="197" t="n">
        <v>0.0</v>
      </c>
      <c r="AP719" s="197" t="n">
        <v>0.0</v>
      </c>
      <c r="AQ719" s="197" t="n">
        <v>223.5544891357422</v>
      </c>
      <c r="AR719" s="197" t="n">
        <v>412.0914306640625</v>
      </c>
      <c r="AS719" s="197" t="n">
        <v>0.8413300514221191</v>
      </c>
      <c r="AT719" s="197" t="n">
        <v>564.7708740234375</v>
      </c>
      <c r="AU719" s="197" t="n">
        <v>0.0</v>
      </c>
      <c r="AV719" s="197" t="n">
        <v>12604.0390625</v>
      </c>
      <c r="AW719" s="197" t="n">
        <v>2555.945556640625</v>
      </c>
      <c r="AX719" s="197" t="n">
        <v>1.3121002912521362</v>
      </c>
      <c r="AY719" s="197" t="n">
        <v>-3011.534423828125</v>
      </c>
      <c r="AZ719" s="197" t="n">
        <v>0.0</v>
      </c>
      <c r="BA719" s="197" t="n">
        <v>15764.3642578125</v>
      </c>
      <c r="BB719" s="197" t="n">
        <v>729.4151000976562</v>
      </c>
      <c r="BC719" s="197" t="n">
        <v>0.0</v>
      </c>
      <c r="BD719" s="197" t="n">
        <v>0.0</v>
      </c>
      <c r="BE719" s="197" t="n">
        <v>0.5380362272262573</v>
      </c>
      <c r="BF719" s="197" t="n">
        <v>999998.0</v>
      </c>
      <c r="BG719" s="197" t="n">
        <v>999998.0</v>
      </c>
      <c r="BH719" s="197" t="n">
        <v>7127.271484375</v>
      </c>
      <c r="BI719" s="197" t="n">
        <v>0.0</v>
      </c>
      <c r="BJ719" s="197" t="n">
        <v>999999.0</v>
      </c>
      <c r="BK719" s="197" t="n">
        <v>999999.0</v>
      </c>
      <c r="BL719" s="197" t="n">
        <v>14826.46484375</v>
      </c>
      <c r="BM719" s="197" t="n">
        <v>0.0</v>
      </c>
      <c r="BN719" s="197" t="n">
        <v>0.0</v>
      </c>
      <c r="BO719" s="197" t="n">
        <v>-2489.1806640625</v>
      </c>
      <c r="BP719" s="197" t="n">
        <v>0.0</v>
      </c>
      <c r="BQ719" s="197" t="n">
        <v>999999.0</v>
      </c>
      <c r="BR719" s="197" t="n">
        <v>0.0</v>
      </c>
      <c r="BS719" s="197" t="n">
        <v>999999.0</v>
      </c>
      <c r="BT719" s="197" t="n">
        <v>0.0</v>
      </c>
      <c r="BU719" s="197" t="n">
        <v>288.6068420410156</v>
      </c>
      <c r="BV719" s="197" t="n">
        <v>180.48313903808594</v>
      </c>
      <c r="BW719" s="197" t="n">
        <v>1350.0</v>
      </c>
      <c r="BX719" s="197" t="n">
        <v>343.3191223144531</v>
      </c>
      <c r="BY719" s="197" t="n">
        <v>257.68255615234375</v>
      </c>
      <c r="BZ719" s="197" t="n">
        <v>1740.0</v>
      </c>
      <c r="CA719" s="197" t="n">
        <v>236.60765075683594</v>
      </c>
      <c r="CB719" s="197" t="n">
        <v>278.58880615234375</v>
      </c>
      <c r="CC719" s="197" t="n">
        <v>705.26318359375</v>
      </c>
      <c r="CD719" s="197" t="n">
        <v>1933.6788330078125</v>
      </c>
      <c r="CE719" s="197" t="n">
        <v>750.2891235351562</v>
      </c>
      <c r="CF719" s="197" t="n">
        <v>99000.0</v>
      </c>
      <c r="CG719" s="197" t="n">
        <v>5998.5341796875</v>
      </c>
      <c r="CH719" s="197" t="n">
        <v>300.0</v>
      </c>
      <c r="CI719" s="197" t="n">
        <v>4559.14404296875</v>
      </c>
      <c r="CJ719" s="197" t="n">
        <v>4859.14404296875</v>
      </c>
      <c r="CK719" s="197" t="n">
        <v>20000.0</v>
      </c>
      <c r="CL719" s="197" t="n">
        <v>20000.0</v>
      </c>
      <c r="CM719" s="197" t="n">
        <v>20000.0</v>
      </c>
      <c r="CN719" s="197" t="n">
        <v>20000.0</v>
      </c>
      <c r="CO719" s="197" t="n">
        <v>20000.0</v>
      </c>
      <c r="CP719" s="197" t="n">
        <v>20000.0</v>
      </c>
      <c r="CQ719" s="197" t="n">
        <v>20000.0</v>
      </c>
      <c r="CR719" s="197" t="n">
        <v>5000.0</v>
      </c>
      <c r="CS719" s="197" t="n">
        <v>31.0</v>
      </c>
      <c r="CT719" s="197" t="n">
        <v>31.0</v>
      </c>
      <c r="CU719" s="197" t="n">
        <v>795.8078002929688</v>
      </c>
    </row>
    <row r="720" spans="2:99">
      <c r="B720" s="122" t="s">
        <v>1121</v>
      </c>
      <c r="C720" s="197" t="n">
        <v>3400.0</v>
      </c>
      <c r="D720" s="197" t="n">
        <v>3351.0</v>
      </c>
      <c r="E720" s="197" t="n">
        <v>650.0</v>
      </c>
      <c r="F720" s="122" t="s">
        <v>1121</v>
      </c>
      <c r="G720" s="197" t="n">
        <v>3306.899658203125</v>
      </c>
      <c r="H720" s="197" t="n">
        <v>2452.126220703125</v>
      </c>
      <c r="I720" s="197" t="n">
        <v>612.6922607421875</v>
      </c>
      <c r="J720" s="197" t="n">
        <v>174.18673706054688</v>
      </c>
      <c r="K720" s="197" t="n">
        <v>966.4962768554688</v>
      </c>
      <c r="L720" s="197" t="n">
        <v>4483.92138671875</v>
      </c>
      <c r="M720" s="197" t="n">
        <v>4483.92138671875</v>
      </c>
      <c r="N720" s="197" t="n">
        <v>6680.0</v>
      </c>
      <c r="O720" s="197" t="n">
        <v>6680.0</v>
      </c>
      <c r="P720" s="197" t="n">
        <v>6680.0</v>
      </c>
      <c r="Q720" s="197" t="n">
        <v>20825.951171875</v>
      </c>
      <c r="R720" s="197" t="n">
        <v>2793.159423828125</v>
      </c>
      <c r="S720" s="197" t="n">
        <v>0.0</v>
      </c>
      <c r="T720" s="197" t="n">
        <v>0.0</v>
      </c>
      <c r="U720" s="197" t="n">
        <v>-81.73916625976562</v>
      </c>
      <c r="V720" s="197" t="n">
        <v>0.0</v>
      </c>
      <c r="W720" s="197" t="n">
        <v>0.0</v>
      </c>
      <c r="X720" s="197" t="n">
        <v>0.0</v>
      </c>
      <c r="Y720" s="197" t="n">
        <v>0.0</v>
      </c>
      <c r="Z720" s="197" t="n">
        <v>11406.25</v>
      </c>
      <c r="AA720" s="197" t="n">
        <v>0.0</v>
      </c>
      <c r="AB720" s="197" t="n">
        <v>0.0</v>
      </c>
      <c r="AC720" s="197" t="n">
        <v>0.0</v>
      </c>
      <c r="AD720" s="197" t="n">
        <v>0.6499999761581421</v>
      </c>
      <c r="AE720" s="197" t="n">
        <v>15859.525390625</v>
      </c>
      <c r="AF720" s="197" t="n">
        <v>117.1416015625</v>
      </c>
      <c r="AG720" s="197" t="n">
        <v>2769.50048828125</v>
      </c>
      <c r="AH720" s="197" t="n">
        <v>4505.66845703125</v>
      </c>
      <c r="AI720" s="197" t="n">
        <v>3466.666748046875</v>
      </c>
      <c r="AJ720" s="197" t="n">
        <v>6970.4453125</v>
      </c>
      <c r="AK720" s="197" t="n">
        <v>6977.6357421875</v>
      </c>
      <c r="AL720" s="197" t="n">
        <v>6680.0</v>
      </c>
      <c r="AM720" s="197" t="n">
        <v>4483.92138671875</v>
      </c>
      <c r="AN720" s="197" t="n">
        <v>0.0</v>
      </c>
      <c r="AO720" s="197" t="n">
        <v>0.0</v>
      </c>
      <c r="AP720" s="197" t="n">
        <v>0.0</v>
      </c>
      <c r="AQ720" s="197" t="n">
        <v>223.5544891357422</v>
      </c>
      <c r="AR720" s="197" t="n">
        <v>357.5869140625</v>
      </c>
      <c r="AS720" s="197" t="n">
        <v>0.0</v>
      </c>
      <c r="AT720" s="197" t="n">
        <v>999999.0</v>
      </c>
      <c r="AU720" s="197" t="n">
        <v>0.0</v>
      </c>
      <c r="AV720" s="197" t="n">
        <v>999999.0</v>
      </c>
      <c r="AW720" s="197" t="n">
        <v>0.0</v>
      </c>
      <c r="AX720" s="197" t="n">
        <v>0.0</v>
      </c>
      <c r="AY720" s="197" t="n">
        <v>999999.0</v>
      </c>
      <c r="AZ720" s="197" t="n">
        <v>0.0</v>
      </c>
      <c r="BA720" s="197" t="n">
        <v>999999.0</v>
      </c>
      <c r="BB720" s="197" t="n">
        <v>0.0</v>
      </c>
      <c r="BC720" s="197" t="n">
        <v>0.0</v>
      </c>
      <c r="BD720" s="197" t="n">
        <v>0.0</v>
      </c>
      <c r="BE720" s="197" t="n">
        <v>0.6047831177711487</v>
      </c>
      <c r="BF720" s="197" t="n">
        <v>999998.0</v>
      </c>
      <c r="BG720" s="197" t="n">
        <v>999998.0</v>
      </c>
      <c r="BH720" s="197" t="n">
        <v>4979.2421875</v>
      </c>
      <c r="BI720" s="197" t="n">
        <v>0.0</v>
      </c>
      <c r="BJ720" s="197" t="n">
        <v>999999.0</v>
      </c>
      <c r="BK720" s="197" t="n">
        <v>999999.0</v>
      </c>
      <c r="BL720" s="197" t="n">
        <v>17631.451171875</v>
      </c>
      <c r="BM720" s="197" t="n">
        <v>0.0</v>
      </c>
      <c r="BN720" s="197" t="n">
        <v>0.0</v>
      </c>
      <c r="BO720" s="197" t="n">
        <v>792.5383911132812</v>
      </c>
      <c r="BP720" s="197" t="n">
        <v>0.0</v>
      </c>
      <c r="BQ720" s="197" t="n">
        <v>999999.0</v>
      </c>
      <c r="BR720" s="197" t="n">
        <v>0.0</v>
      </c>
      <c r="BS720" s="197" t="n">
        <v>999999.0</v>
      </c>
      <c r="BT720" s="197" t="n">
        <v>0.0</v>
      </c>
      <c r="BU720" s="197" t="n">
        <v>1089.0560302734375</v>
      </c>
      <c r="BV720" s="197" t="n">
        <v>281.6999206542969</v>
      </c>
      <c r="BW720" s="197" t="n">
        <v>99000.0</v>
      </c>
      <c r="BX720" s="197" t="n">
        <v>848.8215942382812</v>
      </c>
      <c r="BY720" s="197" t="n">
        <v>340.3190612792969</v>
      </c>
      <c r="BZ720" s="197" t="n">
        <v>99000.0</v>
      </c>
      <c r="CA720" s="197" t="n">
        <v>325.9280700683594</v>
      </c>
      <c r="CB720" s="197" t="n">
        <v>235.7684326171875</v>
      </c>
      <c r="CC720" s="197" t="n">
        <v>964.9122924804688</v>
      </c>
      <c r="CD720" s="197" t="n">
        <v>4385.4931640625</v>
      </c>
      <c r="CE720" s="197" t="n">
        <v>1899.80078125</v>
      </c>
      <c r="CF720" s="197" t="n">
        <v>99000.0</v>
      </c>
      <c r="CG720" s="197" t="n">
        <v>0.0</v>
      </c>
      <c r="CH720" s="197" t="n">
        <v>300.0</v>
      </c>
      <c r="CI720" s="197" t="n">
        <v>4483.92138671875</v>
      </c>
      <c r="CJ720" s="197" t="n">
        <v>4783.92138671875</v>
      </c>
      <c r="CK720" s="197" t="n">
        <v>20000.0</v>
      </c>
      <c r="CL720" s="197" t="n">
        <v>20000.0</v>
      </c>
      <c r="CM720" s="197" t="n">
        <v>20000.0</v>
      </c>
      <c r="CN720" s="197" t="n">
        <v>20000.0</v>
      </c>
      <c r="CO720" s="197" t="n">
        <v>20000.0</v>
      </c>
      <c r="CP720" s="197" t="n">
        <v>20000.0</v>
      </c>
      <c r="CQ720" s="197" t="n">
        <v>20000.0</v>
      </c>
      <c r="CR720" s="197" t="n">
        <v>5000.0</v>
      </c>
      <c r="CS720" s="197" t="n">
        <v>30.0</v>
      </c>
      <c r="CT720" s="197" t="n">
        <v>30.0</v>
      </c>
      <c r="CU720" s="197" t="n">
        <v>698.2898559570312</v>
      </c>
    </row>
    <row r="721" spans="2:99">
      <c r="B721" s="122" t="s">
        <v>1122</v>
      </c>
      <c r="C721" s="197" t="n">
        <v>3250.0</v>
      </c>
      <c r="D721" s="197" t="n">
        <v>3163.0</v>
      </c>
      <c r="E721" s="197" t="n">
        <v>720.0</v>
      </c>
      <c r="F721" s="122" t="s">
        <v>1122</v>
      </c>
      <c r="G721" s="197" t="n">
        <v>3178.334228515625</v>
      </c>
      <c r="H721" s="197" t="n">
        <v>2245.479248046875</v>
      </c>
      <c r="I721" s="197" t="n">
        <v>593.8097534179688</v>
      </c>
      <c r="J721" s="197" t="n">
        <v>222.4364013671875</v>
      </c>
      <c r="K721" s="197" t="n">
        <v>1020.7044677734375</v>
      </c>
      <c r="L721" s="197" t="n">
        <v>4081.509033203125</v>
      </c>
      <c r="M721" s="197" t="n">
        <v>4081.509033203125</v>
      </c>
      <c r="N721" s="197" t="n">
        <v>4081.509033203125</v>
      </c>
      <c r="O721" s="197" t="n">
        <v>4063.28955078125</v>
      </c>
      <c r="P721" s="197" t="n">
        <v>4063.28955078125</v>
      </c>
      <c r="Q721" s="197" t="n">
        <v>12798.3232421875</v>
      </c>
      <c r="R721" s="197" t="n">
        <v>3355.848388671875</v>
      </c>
      <c r="S721" s="197" t="n">
        <v>0.0</v>
      </c>
      <c r="T721" s="197" t="n">
        <v>0.0</v>
      </c>
      <c r="U721" s="197" t="n">
        <v>-75.64705657958984</v>
      </c>
      <c r="V721" s="197" t="n">
        <v>0.0</v>
      </c>
      <c r="W721" s="197" t="n">
        <v>0.0</v>
      </c>
      <c r="X721" s="197" t="n">
        <v>0.0</v>
      </c>
      <c r="Y721" s="197" t="n">
        <v>0.0</v>
      </c>
      <c r="Z721" s="197" t="n">
        <v>6718.75</v>
      </c>
      <c r="AA721" s="197" t="n">
        <v>1.0</v>
      </c>
      <c r="AB721" s="197" t="n">
        <v>0.0</v>
      </c>
      <c r="AC721" s="197" t="n">
        <v>0.0</v>
      </c>
      <c r="AD721" s="197" t="n">
        <v>0.6499999761581421</v>
      </c>
      <c r="AE721" s="197" t="n">
        <v>10625.740234375</v>
      </c>
      <c r="AF721" s="197" t="n">
        <v>1104.8096923828125</v>
      </c>
      <c r="AG721" s="197" t="n">
        <v>2323.2890625</v>
      </c>
      <c r="AH721" s="197" t="n">
        <v>998.801025390625</v>
      </c>
      <c r="AI721" s="197" t="n">
        <v>44.54319381713867</v>
      </c>
      <c r="AJ721" s="197" t="n">
        <v>2300.0</v>
      </c>
      <c r="AK721" s="197" t="n">
        <v>2203.67529296875</v>
      </c>
      <c r="AL721" s="197" t="n">
        <v>6680.0</v>
      </c>
      <c r="AM721" s="197" t="n">
        <v>4374.6982421875</v>
      </c>
      <c r="AN721" s="197" t="n">
        <v>0.0</v>
      </c>
      <c r="AO721" s="197" t="n">
        <v>0.0</v>
      </c>
      <c r="AP721" s="197" t="n">
        <v>0.0</v>
      </c>
      <c r="AQ721" s="197" t="n">
        <v>223.5544891357422</v>
      </c>
      <c r="AR721" s="197" t="n">
        <v>1067.0</v>
      </c>
      <c r="AS721" s="197" t="n">
        <v>0.0</v>
      </c>
      <c r="AT721" s="197" t="n">
        <v>999999.0</v>
      </c>
      <c r="AU721" s="197" t="n">
        <v>0.0</v>
      </c>
      <c r="AV721" s="197" t="n">
        <v>999999.0</v>
      </c>
      <c r="AW721" s="197" t="n">
        <v>0.0</v>
      </c>
      <c r="AX721" s="197" t="n">
        <v>0.0</v>
      </c>
      <c r="AY721" s="197" t="n">
        <v>999999.0</v>
      </c>
      <c r="AZ721" s="197" t="n">
        <v>0.0</v>
      </c>
      <c r="BA721" s="197" t="n">
        <v>999999.0</v>
      </c>
      <c r="BB721" s="197" t="n">
        <v>0.0</v>
      </c>
      <c r="BC721" s="197" t="n">
        <v>0.5496544241905212</v>
      </c>
      <c r="BD721" s="197" t="n">
        <v>0.5592834949493408</v>
      </c>
      <c r="BE721" s="197" t="n">
        <v>0.5736563801765442</v>
      </c>
      <c r="BF721" s="197" t="n">
        <v>9219.4267578125</v>
      </c>
      <c r="BG721" s="197" t="n">
        <v>9167.4375</v>
      </c>
      <c r="BH721" s="197" t="n">
        <v>9070.2802734375</v>
      </c>
      <c r="BI721" s="197" t="n">
        <v>0.0</v>
      </c>
      <c r="BJ721" s="197" t="n">
        <v>16277.400390625</v>
      </c>
      <c r="BK721" s="197" t="n">
        <v>16349.0556640625</v>
      </c>
      <c r="BL721" s="197" t="n">
        <v>16436.45703125</v>
      </c>
      <c r="BM721" s="197" t="n">
        <v>-8015.10888671875</v>
      </c>
      <c r="BN721" s="197" t="n">
        <v>-7889.0615234375</v>
      </c>
      <c r="BO721" s="197" t="n">
        <v>-7674.69970703125</v>
      </c>
      <c r="BP721" s="197" t="n">
        <v>0.0</v>
      </c>
      <c r="BQ721" s="197" t="n">
        <v>999999.0</v>
      </c>
      <c r="BR721" s="197" t="n">
        <v>0.0</v>
      </c>
      <c r="BS721" s="197" t="n">
        <v>999999.0</v>
      </c>
      <c r="BT721" s="197" t="n">
        <v>0.0</v>
      </c>
      <c r="BU721" s="197" t="n">
        <v>946.9985961914062</v>
      </c>
      <c r="BV721" s="197" t="n">
        <v>1130.6435546875</v>
      </c>
      <c r="BW721" s="197" t="n">
        <v>99000.0</v>
      </c>
      <c r="BX721" s="197" t="n">
        <v>499.5898742675781</v>
      </c>
      <c r="BY721" s="197" t="n">
        <v>882.6027221679688</v>
      </c>
      <c r="BZ721" s="197" t="n">
        <v>99000.0</v>
      </c>
      <c r="CA721" s="197" t="n">
        <v>424.6263427734375</v>
      </c>
      <c r="CB721" s="197" t="n">
        <v>332.9999694824219</v>
      </c>
      <c r="CC721" s="197" t="n">
        <v>964.9122924804688</v>
      </c>
      <c r="CD721" s="197" t="n">
        <v>2969.44921875</v>
      </c>
      <c r="CE721" s="197" t="n">
        <v>4498.33642578125</v>
      </c>
      <c r="CF721" s="197" t="n">
        <v>19000.0</v>
      </c>
      <c r="CG721" s="197" t="n">
        <v>395.4596862792969</v>
      </c>
      <c r="CH721" s="197" t="n">
        <v>5078.5439453125</v>
      </c>
      <c r="CI721" s="197" t="n">
        <v>4218.59423828125</v>
      </c>
      <c r="CJ721" s="197" t="n">
        <v>9297.1376953125</v>
      </c>
      <c r="CK721" s="197" t="n">
        <v>20000.0</v>
      </c>
      <c r="CL721" s="197" t="n">
        <v>20000.0</v>
      </c>
      <c r="CM721" s="197" t="n">
        <v>20000.0</v>
      </c>
      <c r="CN721" s="197" t="n">
        <v>20000.0</v>
      </c>
      <c r="CO721" s="197" t="n">
        <v>20000.0</v>
      </c>
      <c r="CP721" s="197" t="n">
        <v>20000.0</v>
      </c>
      <c r="CQ721" s="197" t="n">
        <v>20000.0</v>
      </c>
      <c r="CR721" s="197" t="n">
        <v>5000.0</v>
      </c>
      <c r="CS721" s="197" t="n">
        <v>27.0</v>
      </c>
      <c r="CT721" s="197" t="n">
        <v>27.0</v>
      </c>
      <c r="CU721" s="197" t="n">
        <v>838.9620971679688</v>
      </c>
    </row>
    <row r="722" spans="2:99">
      <c r="B722" s="122" t="s">
        <v>1123</v>
      </c>
      <c r="C722" s="197" t="n">
        <v>3252.0</v>
      </c>
      <c r="D722" s="197" t="n">
        <v>3163.0</v>
      </c>
      <c r="E722" s="197" t="n">
        <v>575.0</v>
      </c>
      <c r="F722" s="122" t="s">
        <v>1123</v>
      </c>
      <c r="G722" s="197" t="n">
        <v>2823.4833984375</v>
      </c>
      <c r="H722" s="197" t="n">
        <v>2130.474365234375</v>
      </c>
      <c r="I722" s="197" t="n">
        <v>480.8708801269531</v>
      </c>
      <c r="J722" s="197" t="n">
        <v>323.6666564941406</v>
      </c>
      <c r="K722" s="197" t="n">
        <v>921.5939331054688</v>
      </c>
      <c r="L722" s="197" t="n">
        <v>3729.73779296875</v>
      </c>
      <c r="M722" s="197" t="n">
        <v>3729.73779296875</v>
      </c>
      <c r="N722" s="197" t="n">
        <v>3133.79248046875</v>
      </c>
      <c r="O722" s="197" t="n">
        <v>1153.0980224609375</v>
      </c>
      <c r="P722" s="197" t="n">
        <v>1153.0980224609375</v>
      </c>
      <c r="Q722" s="197" t="n">
        <v>15168.650390625</v>
      </c>
      <c r="R722" s="197" t="n">
        <v>2765.3720703125</v>
      </c>
      <c r="S722" s="197" t="n">
        <v>0.0</v>
      </c>
      <c r="T722" s="197" t="n">
        <v>0.0</v>
      </c>
      <c r="U722" s="197" t="n">
        <v>-67.16793060302734</v>
      </c>
      <c r="V722" s="197" t="n">
        <v>0.0</v>
      </c>
      <c r="W722" s="197" t="n">
        <v>0.0</v>
      </c>
      <c r="X722" s="197" t="n">
        <v>0.0</v>
      </c>
      <c r="Y722" s="197" t="n">
        <v>0.0</v>
      </c>
      <c r="Z722" s="197" t="n">
        <v>10312.5</v>
      </c>
      <c r="AA722" s="197" t="n">
        <v>0.0</v>
      </c>
      <c r="AB722" s="197" t="n">
        <v>0.0</v>
      </c>
      <c r="AC722" s="197" t="n">
        <v>0.0</v>
      </c>
      <c r="AD722" s="197" t="n">
        <v>0.6499999761581421</v>
      </c>
      <c r="AE722" s="197" t="n">
        <v>11842.1591796875</v>
      </c>
      <c r="AF722" s="197" t="n">
        <v>3403.24853515625</v>
      </c>
      <c r="AG722" s="197" t="n">
        <v>5618.66796875</v>
      </c>
      <c r="AH722" s="197" t="n">
        <v>2485.144775390625</v>
      </c>
      <c r="AI722" s="197" t="n">
        <v>1085.8851318359375</v>
      </c>
      <c r="AJ722" s="197" t="n">
        <v>800.0</v>
      </c>
      <c r="AK722" s="197" t="n">
        <v>803.4595947265625</v>
      </c>
      <c r="AL722" s="197" t="n">
        <v>6680.0</v>
      </c>
      <c r="AM722" s="197" t="n">
        <v>4259.884765625</v>
      </c>
      <c r="AN722" s="197" t="n">
        <v>0.0</v>
      </c>
      <c r="AO722" s="197" t="n">
        <v>0.0</v>
      </c>
      <c r="AP722" s="197" t="n">
        <v>0.0</v>
      </c>
      <c r="AQ722" s="197" t="n">
        <v>323.6666564941406</v>
      </c>
      <c r="AR722" s="197" t="n">
        <v>1067.0</v>
      </c>
      <c r="AS722" s="197" t="n">
        <v>0.0</v>
      </c>
      <c r="AT722" s="197" t="n">
        <v>999999.0</v>
      </c>
      <c r="AU722" s="197" t="n">
        <v>0.0</v>
      </c>
      <c r="AV722" s="197" t="n">
        <v>999999.0</v>
      </c>
      <c r="AW722" s="197" t="n">
        <v>0.0</v>
      </c>
      <c r="AX722" s="197" t="n">
        <v>0.0</v>
      </c>
      <c r="AY722" s="197" t="n">
        <v>999999.0</v>
      </c>
      <c r="AZ722" s="197" t="n">
        <v>0.0</v>
      </c>
      <c r="BA722" s="197" t="n">
        <v>999999.0</v>
      </c>
      <c r="BB722" s="197" t="n">
        <v>0.0</v>
      </c>
      <c r="BC722" s="197" t="n">
        <v>0.5068379044532776</v>
      </c>
      <c r="BD722" s="197" t="n">
        <v>0.522773027420044</v>
      </c>
      <c r="BE722" s="197" t="n">
        <v>0.5484826564788818</v>
      </c>
      <c r="BF722" s="197" t="n">
        <v>7810.9580078125</v>
      </c>
      <c r="BG722" s="197" t="n">
        <v>7719.1689453125</v>
      </c>
      <c r="BH722" s="197" t="n">
        <v>7504.728515625</v>
      </c>
      <c r="BI722" s="197" t="n">
        <v>0.0</v>
      </c>
      <c r="BJ722" s="197" t="n">
        <v>15515.4677734375</v>
      </c>
      <c r="BK722" s="197" t="n">
        <v>15665.91015625</v>
      </c>
      <c r="BL722" s="197" t="n">
        <v>15842.2861328125</v>
      </c>
      <c r="BM722" s="197" t="n">
        <v>-6739.47900390625</v>
      </c>
      <c r="BN722" s="197" t="n">
        <v>-6513.353515625</v>
      </c>
      <c r="BO722" s="197" t="n">
        <v>-6045.66259765625</v>
      </c>
      <c r="BP722" s="197" t="n">
        <v>0.0</v>
      </c>
      <c r="BQ722" s="197" t="n">
        <v>999999.0</v>
      </c>
      <c r="BR722" s="197" t="n">
        <v>0.0</v>
      </c>
      <c r="BS722" s="197" t="n">
        <v>999999.0</v>
      </c>
      <c r="BT722" s="197" t="n">
        <v>0.0</v>
      </c>
      <c r="BU722" s="197" t="n">
        <v>406.7459716796875</v>
      </c>
      <c r="BV722" s="197" t="n">
        <v>935.3021240234375</v>
      </c>
      <c r="BW722" s="197" t="n">
        <v>99000.0</v>
      </c>
      <c r="BX722" s="197" t="n">
        <v>492.9424743652344</v>
      </c>
      <c r="BY722" s="197" t="n">
        <v>485.69970703125</v>
      </c>
      <c r="BZ722" s="197" t="n">
        <v>99000.0</v>
      </c>
      <c r="CA722" s="197" t="n">
        <v>265.5250244140625</v>
      </c>
      <c r="CB722" s="197" t="n">
        <v>429.9925537109375</v>
      </c>
      <c r="CC722" s="197" t="n">
        <v>964.9122924804688</v>
      </c>
      <c r="CD722" s="197" t="n">
        <v>3052.427001953125</v>
      </c>
      <c r="CE722" s="197" t="n">
        <v>2883.585693359375</v>
      </c>
      <c r="CF722" s="197" t="n">
        <v>15500.0</v>
      </c>
      <c r="CG722" s="197" t="n">
        <v>365.77630615234375</v>
      </c>
      <c r="CH722" s="197" t="n">
        <v>3878.958740234375</v>
      </c>
      <c r="CI722" s="197" t="n">
        <v>3826.3916015625</v>
      </c>
      <c r="CJ722" s="197" t="n">
        <v>7705.3505859375</v>
      </c>
      <c r="CK722" s="197" t="n">
        <v>20000.0</v>
      </c>
      <c r="CL722" s="197" t="n">
        <v>20000.0</v>
      </c>
      <c r="CM722" s="197" t="n">
        <v>20000.0</v>
      </c>
      <c r="CN722" s="197" t="n">
        <v>20000.0</v>
      </c>
      <c r="CO722" s="197" t="n">
        <v>20000.0</v>
      </c>
      <c r="CP722" s="197" t="n">
        <v>20000.0</v>
      </c>
      <c r="CQ722" s="197" t="n">
        <v>20000.0</v>
      </c>
      <c r="CR722" s="197" t="n">
        <v>5000.0</v>
      </c>
      <c r="CS722" s="197" t="n">
        <v>14.0</v>
      </c>
      <c r="CT722" s="197" t="n">
        <v>14.0</v>
      </c>
      <c r="CU722" s="197" t="n">
        <v>691.343017578125</v>
      </c>
    </row>
    <row r="723" spans="2:99">
      <c r="B723" s="122" t="s">
        <v>1124</v>
      </c>
      <c r="C723" s="197" t="n">
        <v>3370.0</v>
      </c>
      <c r="D723" s="197" t="n">
        <v>3163.0</v>
      </c>
      <c r="E723" s="197" t="n">
        <v>575.0</v>
      </c>
      <c r="F723" s="122" t="s">
        <v>1124</v>
      </c>
      <c r="G723" s="197" t="n">
        <v>2959.26220703125</v>
      </c>
      <c r="H723" s="197" t="n">
        <v>2202.046875</v>
      </c>
      <c r="I723" s="197" t="n">
        <v>441.5140380859375</v>
      </c>
      <c r="J723" s="197" t="n">
        <v>479.95477294921875</v>
      </c>
      <c r="K723" s="197" t="n">
        <v>1067.0</v>
      </c>
      <c r="L723" s="197" t="n">
        <v>4225.2158203125</v>
      </c>
      <c r="M723" s="197" t="n">
        <v>4225.2158203125</v>
      </c>
      <c r="N723" s="197" t="n">
        <v>6744.32275390625</v>
      </c>
      <c r="O723" s="197" t="n">
        <v>5241.64892578125</v>
      </c>
      <c r="P723" s="197" t="n">
        <v>6744.32275390625</v>
      </c>
      <c r="Q723" s="197" t="n">
        <v>14219.197265625</v>
      </c>
      <c r="R723" s="197" t="n">
        <v>2145.5859375</v>
      </c>
      <c r="S723" s="197" t="n">
        <v>0.0</v>
      </c>
      <c r="T723" s="197" t="n">
        <v>0.0</v>
      </c>
      <c r="U723" s="197" t="n">
        <v>451.49652099609375</v>
      </c>
      <c r="V723" s="197" t="n">
        <v>713.358642578125</v>
      </c>
      <c r="W723" s="197" t="n">
        <v>713.358642578125</v>
      </c>
      <c r="X723" s="197" t="n">
        <v>0.0</v>
      </c>
      <c r="Y723" s="197" t="n">
        <v>0.0</v>
      </c>
      <c r="Z723" s="197" t="n">
        <v>4500.0</v>
      </c>
      <c r="AA723" s="197" t="n">
        <v>1.0</v>
      </c>
      <c r="AB723" s="197" t="n">
        <v>1502.67431640625</v>
      </c>
      <c r="AC723" s="197" t="n">
        <v>0.0</v>
      </c>
      <c r="AD723" s="197" t="n">
        <v>0.6499999761581421</v>
      </c>
      <c r="AE723" s="197" t="n">
        <v>10969.5390625</v>
      </c>
      <c r="AF723" s="197" t="n">
        <v>221.0847625732422</v>
      </c>
      <c r="AG723" s="197" t="n">
        <v>0.0</v>
      </c>
      <c r="AH723" s="197" t="n">
        <v>1460.24755859375</v>
      </c>
      <c r="AI723" s="197" t="n">
        <v>0.0</v>
      </c>
      <c r="AJ723" s="197" t="n">
        <v>0.0</v>
      </c>
      <c r="AK723" s="197" t="n">
        <v>255.46566772460938</v>
      </c>
      <c r="AL723" s="197" t="n">
        <v>7072.2041015625</v>
      </c>
      <c r="AM723" s="197" t="n">
        <v>4225.2158203125</v>
      </c>
      <c r="AN723" s="197" t="n">
        <v>0.0</v>
      </c>
      <c r="AO723" s="197" t="n">
        <v>0.0</v>
      </c>
      <c r="AP723" s="197" t="n">
        <v>0.0</v>
      </c>
      <c r="AQ723" s="197" t="n">
        <v>485.5</v>
      </c>
      <c r="AR723" s="197" t="n">
        <v>1067.0</v>
      </c>
      <c r="AS723" s="197" t="n">
        <v>0.0</v>
      </c>
      <c r="AT723" s="197" t="n">
        <v>999999.0</v>
      </c>
      <c r="AU723" s="197" t="n">
        <v>0.0</v>
      </c>
      <c r="AV723" s="197" t="n">
        <v>999999.0</v>
      </c>
      <c r="AW723" s="197" t="n">
        <v>0.0</v>
      </c>
      <c r="AX723" s="197" t="n">
        <v>0.0</v>
      </c>
      <c r="AY723" s="197" t="n">
        <v>999999.0</v>
      </c>
      <c r="AZ723" s="197" t="n">
        <v>0.0</v>
      </c>
      <c r="BA723" s="197" t="n">
        <v>999999.0</v>
      </c>
      <c r="BB723" s="197" t="n">
        <v>0.0</v>
      </c>
      <c r="BC723" s="197" t="n">
        <v>0.0</v>
      </c>
      <c r="BD723" s="197" t="n">
        <v>0.0</v>
      </c>
      <c r="BE723" s="197" t="n">
        <v>0.4897781312465668</v>
      </c>
      <c r="BF723" s="197" t="n">
        <v>999998.0</v>
      </c>
      <c r="BG723" s="197" t="n">
        <v>999998.0</v>
      </c>
      <c r="BH723" s="197" t="n">
        <v>7905.0908203125</v>
      </c>
      <c r="BI723" s="197" t="n">
        <v>0.0</v>
      </c>
      <c r="BJ723" s="197" t="n">
        <v>999999.0</v>
      </c>
      <c r="BK723" s="197" t="n">
        <v>999999.0</v>
      </c>
      <c r="BL723" s="197" t="n">
        <v>15017.0087890625</v>
      </c>
      <c r="BM723" s="197" t="n">
        <v>0.0</v>
      </c>
      <c r="BN723" s="197" t="n">
        <v>0.0</v>
      </c>
      <c r="BO723" s="197" t="n">
        <v>-2809.247314453125</v>
      </c>
      <c r="BP723" s="197" t="n">
        <v>0.0</v>
      </c>
      <c r="BQ723" s="197" t="n">
        <v>999999.0</v>
      </c>
      <c r="BR723" s="197" t="n">
        <v>0.0</v>
      </c>
      <c r="BS723" s="197" t="n">
        <v>999999.0</v>
      </c>
      <c r="BT723" s="197" t="n">
        <v>0.0</v>
      </c>
      <c r="BU723" s="197" t="n">
        <v>366.3638610839844</v>
      </c>
      <c r="BV723" s="197" t="n">
        <v>407.7412414550781</v>
      </c>
      <c r="BW723" s="197" t="n">
        <v>99000.0</v>
      </c>
      <c r="BX723" s="197" t="n">
        <v>444.1207580566406</v>
      </c>
      <c r="BY723" s="197" t="n">
        <v>506.1595153808594</v>
      </c>
      <c r="BZ723" s="197" t="n">
        <v>99000.0</v>
      </c>
      <c r="CA723" s="197" t="n">
        <v>289.1274719238281</v>
      </c>
      <c r="CB723" s="197" t="n">
        <v>264.5418395996094</v>
      </c>
      <c r="CC723" s="197" t="n">
        <v>964.9122924804688</v>
      </c>
      <c r="CD723" s="197" t="n">
        <v>2629.6171875</v>
      </c>
      <c r="CE723" s="197" t="n">
        <v>3117.989990234375</v>
      </c>
      <c r="CF723" s="197" t="n">
        <v>15500.0</v>
      </c>
      <c r="CG723" s="197" t="n">
        <v>704.2147827148438</v>
      </c>
      <c r="CH723" s="197" t="n">
        <v>4500.0</v>
      </c>
      <c r="CI723" s="197" t="n">
        <v>3750.0</v>
      </c>
      <c r="CJ723" s="197" t="n">
        <v>8250.0</v>
      </c>
      <c r="CK723" s="197" t="n">
        <v>20000.0</v>
      </c>
      <c r="CL723" s="197" t="n">
        <v>20000.0</v>
      </c>
      <c r="CM723" s="197" t="n">
        <v>20000.0</v>
      </c>
      <c r="CN723" s="197" t="n">
        <v>20000.0</v>
      </c>
      <c r="CO723" s="197" t="n">
        <v>20000.0</v>
      </c>
      <c r="CP723" s="197" t="n">
        <v>20000.0</v>
      </c>
      <c r="CQ723" s="197" t="n">
        <v>20000.0</v>
      </c>
      <c r="CR723" s="197" t="n">
        <v>5000.0</v>
      </c>
      <c r="CS723" s="197" t="n">
        <v>10.0</v>
      </c>
      <c r="CT723" s="197" t="n">
        <v>10.0</v>
      </c>
      <c r="CU723" s="197" t="n">
        <v>536.396484375</v>
      </c>
    </row>
    <row r="724" spans="2:99">
      <c r="B724" s="122" t="s">
        <v>1125</v>
      </c>
      <c r="C724" s="197" t="n">
        <v>3747.0</v>
      </c>
      <c r="D724" s="197" t="n">
        <v>2947.0</v>
      </c>
      <c r="E724" s="197" t="n">
        <v>575.0</v>
      </c>
      <c r="F724" s="122" t="s">
        <v>1125</v>
      </c>
      <c r="G724" s="197" t="n">
        <v>3253.263427734375</v>
      </c>
      <c r="H724" s="197" t="n">
        <v>2322.192138671875</v>
      </c>
      <c r="I724" s="197" t="n">
        <v>443.7896423339844</v>
      </c>
      <c r="J724" s="197" t="n">
        <v>560.3213500976562</v>
      </c>
      <c r="K724" s="197" t="n">
        <v>1048.8203125</v>
      </c>
      <c r="L724" s="197" t="n">
        <v>3434.259521484375</v>
      </c>
      <c r="M724" s="197" t="n">
        <v>3434.259521484375</v>
      </c>
      <c r="N724" s="197" t="n">
        <v>3434.259521484375</v>
      </c>
      <c r="O724" s="197" t="n">
        <v>3434.259521484375</v>
      </c>
      <c r="P724" s="197" t="n">
        <v>3434.259521484375</v>
      </c>
      <c r="Q724" s="197" t="n">
        <v>21129.23828125</v>
      </c>
      <c r="R724" s="197" t="n">
        <v>2365.73583984375</v>
      </c>
      <c r="S724" s="197" t="n">
        <v>0.0</v>
      </c>
      <c r="T724" s="197" t="n">
        <v>105.17598724365234</v>
      </c>
      <c r="U724" s="197" t="n">
        <v>1414.0775146484375</v>
      </c>
      <c r="V724" s="197" t="n">
        <v>13414.2451171875</v>
      </c>
      <c r="W724" s="197" t="n">
        <v>6787.20361328125</v>
      </c>
      <c r="X724" s="197" t="n">
        <v>6627.04150390625</v>
      </c>
      <c r="Y724" s="197" t="n">
        <v>0.0</v>
      </c>
      <c r="Z724" s="197" t="n">
        <v>6000.0</v>
      </c>
      <c r="AA724" s="197" t="n">
        <v>1.0</v>
      </c>
      <c r="AB724" s="197" t="n">
        <v>0.0</v>
      </c>
      <c r="AC724" s="197" t="n">
        <v>0.0</v>
      </c>
      <c r="AD724" s="197" t="n">
        <v>0.6499999761581421</v>
      </c>
      <c r="AE724" s="197" t="n">
        <v>16314.8076171875</v>
      </c>
      <c r="AF724" s="197" t="n">
        <v>3948.262939453125</v>
      </c>
      <c r="AG724" s="197" t="n">
        <v>0.0</v>
      </c>
      <c r="AH724" s="197" t="n">
        <v>1608.88037109375</v>
      </c>
      <c r="AI724" s="197" t="n">
        <v>0.0</v>
      </c>
      <c r="AJ724" s="197" t="n">
        <v>0.0</v>
      </c>
      <c r="AK724" s="197" t="n">
        <v>604.5523681640625</v>
      </c>
      <c r="AL724" s="197" t="n">
        <v>7468.57861328125</v>
      </c>
      <c r="AM724" s="197" t="n">
        <v>4229.876953125</v>
      </c>
      <c r="AN724" s="197" t="n">
        <v>0.0</v>
      </c>
      <c r="AO724" s="197" t="n">
        <v>0.0</v>
      </c>
      <c r="AP724" s="197" t="n">
        <v>0.0</v>
      </c>
      <c r="AQ724" s="197" t="n">
        <v>647.3333129882812</v>
      </c>
      <c r="AR724" s="197" t="n">
        <v>261.9111328125</v>
      </c>
      <c r="AS724" s="197" t="n">
        <v>0.0</v>
      </c>
      <c r="AT724" s="197" t="n">
        <v>999999.0</v>
      </c>
      <c r="AU724" s="197" t="n">
        <v>0.0</v>
      </c>
      <c r="AV724" s="197" t="n">
        <v>999999.0</v>
      </c>
      <c r="AW724" s="197" t="n">
        <v>0.0</v>
      </c>
      <c r="AX724" s="197" t="n">
        <v>0.0</v>
      </c>
      <c r="AY724" s="197" t="n">
        <v>999999.0</v>
      </c>
      <c r="AZ724" s="197" t="n">
        <v>0.0</v>
      </c>
      <c r="BA724" s="197" t="n">
        <v>999999.0</v>
      </c>
      <c r="BB724" s="197" t="n">
        <v>0.0</v>
      </c>
      <c r="BC724" s="197" t="n">
        <v>0.4524097442626953</v>
      </c>
      <c r="BD724" s="197" t="n">
        <v>0.4538935124874115</v>
      </c>
      <c r="BE724" s="197" t="n">
        <v>0.48097628355026245</v>
      </c>
      <c r="BF724" s="197" t="n">
        <v>4530.78564453125</v>
      </c>
      <c r="BG724" s="197" t="n">
        <v>4520.82958984375</v>
      </c>
      <c r="BH724" s="197" t="n">
        <v>4191.681640625</v>
      </c>
      <c r="BI724" s="197" t="n">
        <v>0.0</v>
      </c>
      <c r="BJ724" s="197" t="n">
        <v>14641.2314453125</v>
      </c>
      <c r="BK724" s="197" t="n">
        <v>14664.4345703125</v>
      </c>
      <c r="BL724" s="197" t="n">
        <v>14940.5322265625</v>
      </c>
      <c r="BM724" s="197" t="n">
        <v>3312.619140625</v>
      </c>
      <c r="BN724" s="197" t="n">
        <v>2972.229248046875</v>
      </c>
      <c r="BO724" s="197" t="n">
        <v>3470.494873046875</v>
      </c>
      <c r="BP724" s="197" t="n">
        <v>1.0576471090316772</v>
      </c>
      <c r="BQ724" s="197" t="n">
        <v>5761.720703125</v>
      </c>
      <c r="BR724" s="197" t="n">
        <v>0.0</v>
      </c>
      <c r="BS724" s="197" t="n">
        <v>999999.0</v>
      </c>
      <c r="BT724" s="197" t="n">
        <v>0.0</v>
      </c>
      <c r="BU724" s="197" t="n">
        <v>1075.9727783203125</v>
      </c>
      <c r="BV724" s="197" t="n">
        <v>372.70111083984375</v>
      </c>
      <c r="BW724" s="197" t="n">
        <v>99000.0</v>
      </c>
      <c r="BX724" s="197" t="n">
        <v>659.1015625</v>
      </c>
      <c r="BY724" s="197" t="n">
        <v>446.3645935058594</v>
      </c>
      <c r="BZ724" s="197" t="n">
        <v>99000.0</v>
      </c>
      <c r="CA724" s="197" t="n">
        <v>418.0213623046875</v>
      </c>
      <c r="CB724" s="197" t="n">
        <v>291.1653747558594</v>
      </c>
      <c r="CC724" s="197" t="n">
        <v>778.9473876953125</v>
      </c>
      <c r="CD724" s="197" t="n">
        <v>3957.265625</v>
      </c>
      <c r="CE724" s="197" t="n">
        <v>2633.775634765625</v>
      </c>
      <c r="CF724" s="197" t="n">
        <v>12500.0</v>
      </c>
      <c r="CG724" s="197" t="n">
        <v>0.0</v>
      </c>
      <c r="CH724" s="197" t="n">
        <v>300.0</v>
      </c>
      <c r="CI724" s="197" t="n">
        <v>3000.0</v>
      </c>
      <c r="CJ724" s="197" t="n">
        <v>3300.0</v>
      </c>
      <c r="CK724" s="197" t="n">
        <v>20000.0</v>
      </c>
      <c r="CL724" s="197" t="n">
        <v>20000.0</v>
      </c>
      <c r="CM724" s="197" t="n">
        <v>20000.0</v>
      </c>
      <c r="CN724" s="197" t="n">
        <v>20000.0</v>
      </c>
      <c r="CO724" s="197" t="n">
        <v>20000.0</v>
      </c>
      <c r="CP724" s="197" t="n">
        <v>20000.0</v>
      </c>
      <c r="CQ724" s="197" t="n">
        <v>20000.0</v>
      </c>
      <c r="CR724" s="197" t="n">
        <v>5000.0</v>
      </c>
      <c r="CS724" s="197" t="n">
        <v>0.0</v>
      </c>
      <c r="CT724" s="197" t="n">
        <v>0.0</v>
      </c>
      <c r="CU724" s="197" t="n">
        <v>591.4339599609375</v>
      </c>
    </row>
    <row r="725" spans="2:99">
      <c r="B725" s="122" t="s">
        <v>1126</v>
      </c>
      <c r="C725" s="197" t="n">
        <v>4030.0</v>
      </c>
      <c r="D725" s="197" t="n">
        <v>3075.0</v>
      </c>
      <c r="E725" s="197" t="n">
        <v>575.0</v>
      </c>
      <c r="F725" s="122" t="s">
        <v>1126</v>
      </c>
      <c r="G725" s="197" t="n">
        <v>3665.84619140625</v>
      </c>
      <c r="H725" s="197" t="n">
        <v>2557.584228515625</v>
      </c>
      <c r="I725" s="197" t="n">
        <v>454.2273254394531</v>
      </c>
      <c r="J725" s="197" t="n">
        <v>594.0938110351562</v>
      </c>
      <c r="K725" s="197" t="n">
        <v>963.233642578125</v>
      </c>
      <c r="L725" s="197" t="n">
        <v>3367.38623046875</v>
      </c>
      <c r="M725" s="197" t="n">
        <v>3367.38623046875</v>
      </c>
      <c r="N725" s="197" t="n">
        <v>3367.38623046875</v>
      </c>
      <c r="O725" s="197" t="n">
        <v>3367.38623046875</v>
      </c>
      <c r="P725" s="197" t="n">
        <v>3367.38623046875</v>
      </c>
      <c r="Q725" s="197" t="n">
        <v>23808.611328125</v>
      </c>
      <c r="R725" s="197" t="n">
        <v>2460.284423828125</v>
      </c>
      <c r="S725" s="197" t="n">
        <v>0.0</v>
      </c>
      <c r="T725" s="197" t="n">
        <v>0.0</v>
      </c>
      <c r="U725" s="197" t="n">
        <v>-120.19824981689453</v>
      </c>
      <c r="V725" s="197" t="n">
        <v>11099.9287109375</v>
      </c>
      <c r="W725" s="197" t="n">
        <v>73.38434600830078</v>
      </c>
      <c r="X725" s="197" t="n">
        <v>1331.539794921875</v>
      </c>
      <c r="Y725" s="197" t="n">
        <v>0.0</v>
      </c>
      <c r="Z725" s="197" t="n">
        <v>8593.75</v>
      </c>
      <c r="AA725" s="197" t="n">
        <v>1.0</v>
      </c>
      <c r="AB725" s="197" t="n">
        <v>0.0</v>
      </c>
      <c r="AC725" s="197" t="n">
        <v>0.0</v>
      </c>
      <c r="AD725" s="197" t="n">
        <v>0.3499999940395355</v>
      </c>
      <c r="AE725" s="197" t="n">
        <v>9410.28125</v>
      </c>
      <c r="AF725" s="197" t="n">
        <v>4359.21630859375</v>
      </c>
      <c r="AG725" s="197" t="n">
        <v>0.0</v>
      </c>
      <c r="AH725" s="197" t="n">
        <v>1489.6572265625</v>
      </c>
      <c r="AI725" s="197" t="n">
        <v>0.0</v>
      </c>
      <c r="AJ725" s="197" t="n">
        <v>0.0</v>
      </c>
      <c r="AK725" s="197" t="n">
        <v>21.47764015197754</v>
      </c>
      <c r="AL725" s="197" t="n">
        <v>7500.0947265625</v>
      </c>
      <c r="AM725" s="197" t="n">
        <v>4250.7900390625</v>
      </c>
      <c r="AN725" s="197" t="n">
        <v>0.0</v>
      </c>
      <c r="AO725" s="197" t="n">
        <v>0.0</v>
      </c>
      <c r="AP725" s="197" t="n">
        <v>0.0</v>
      </c>
      <c r="AQ725" s="197" t="n">
        <v>809.1666870117188</v>
      </c>
      <c r="AR725" s="197" t="n">
        <v>822.4375610351562</v>
      </c>
      <c r="AS725" s="197" t="n">
        <v>0.0</v>
      </c>
      <c r="AT725" s="197" t="n">
        <v>999999.0</v>
      </c>
      <c r="AU725" s="197" t="n">
        <v>0.0</v>
      </c>
      <c r="AV725" s="197" t="n">
        <v>999999.0</v>
      </c>
      <c r="AW725" s="197" t="n">
        <v>0.0</v>
      </c>
      <c r="AX725" s="197" t="n">
        <v>0.0</v>
      </c>
      <c r="AY725" s="197" t="n">
        <v>999999.0</v>
      </c>
      <c r="AZ725" s="197" t="n">
        <v>0.0</v>
      </c>
      <c r="BA725" s="197" t="n">
        <v>999999.0</v>
      </c>
      <c r="BB725" s="197" t="n">
        <v>0.0</v>
      </c>
      <c r="BC725" s="197" t="n">
        <v>0.0</v>
      </c>
      <c r="BD725" s="197" t="n">
        <v>0.0</v>
      </c>
      <c r="BE725" s="197" t="n">
        <v>0.0</v>
      </c>
      <c r="BF725" s="197" t="n">
        <v>999999.0</v>
      </c>
      <c r="BG725" s="197" t="n">
        <v>999999.0</v>
      </c>
      <c r="BH725" s="197" t="n">
        <v>999999.0</v>
      </c>
      <c r="BI725" s="197" t="n">
        <v>0.0</v>
      </c>
      <c r="BJ725" s="197" t="n">
        <v>999999.0</v>
      </c>
      <c r="BK725" s="197" t="n">
        <v>999999.0</v>
      </c>
      <c r="BL725" s="197" t="n">
        <v>999999.0</v>
      </c>
      <c r="BM725" s="197" t="n">
        <v>0.0</v>
      </c>
      <c r="BN725" s="197" t="n">
        <v>0.0</v>
      </c>
      <c r="BO725" s="197" t="n">
        <v>0.0</v>
      </c>
      <c r="BP725" s="197" t="n">
        <v>1.2021785974502563</v>
      </c>
      <c r="BQ725" s="197" t="n">
        <v>5708.24560546875</v>
      </c>
      <c r="BR725" s="197" t="n">
        <v>0.0</v>
      </c>
      <c r="BS725" s="197" t="n">
        <v>999999.0</v>
      </c>
      <c r="BT725" s="197" t="n">
        <v>0.0</v>
      </c>
      <c r="BU725" s="197" t="n">
        <v>750.7349243164062</v>
      </c>
      <c r="BV725" s="197" t="n">
        <v>1106.66650390625</v>
      </c>
      <c r="BW725" s="197" t="n">
        <v>99000.0</v>
      </c>
      <c r="BX725" s="197" t="n">
        <v>319.174560546875</v>
      </c>
      <c r="BY725" s="197" t="n">
        <v>674.3524169921875</v>
      </c>
      <c r="BZ725" s="197" t="n">
        <v>99000.0</v>
      </c>
      <c r="CA725" s="197" t="n">
        <v>601.4306030273438</v>
      </c>
      <c r="CB725" s="197" t="n">
        <v>425.9554138183594</v>
      </c>
      <c r="CC725" s="197" t="n">
        <v>659.6491088867188</v>
      </c>
      <c r="CD725" s="197" t="n">
        <v>1369.4932861328125</v>
      </c>
      <c r="CE725" s="197" t="n">
        <v>4039.7080078125</v>
      </c>
      <c r="CF725" s="197" t="n">
        <v>8000.0</v>
      </c>
      <c r="CG725" s="197" t="n">
        <v>0.0</v>
      </c>
      <c r="CH725" s="197" t="n">
        <v>2340.22216796875</v>
      </c>
      <c r="CI725" s="197" t="n">
        <v>2500.0</v>
      </c>
      <c r="CJ725" s="197" t="n">
        <v>4840.22216796875</v>
      </c>
      <c r="CK725" s="197" t="n">
        <v>20000.0</v>
      </c>
      <c r="CL725" s="197" t="n">
        <v>20000.0</v>
      </c>
      <c r="CM725" s="197" t="n">
        <v>20000.0</v>
      </c>
      <c r="CN725" s="197" t="n">
        <v>20000.0</v>
      </c>
      <c r="CO725" s="197" t="n">
        <v>20000.0</v>
      </c>
      <c r="CP725" s="197" t="n">
        <v>20000.0</v>
      </c>
      <c r="CQ725" s="197" t="n">
        <v>20000.0</v>
      </c>
      <c r="CR725" s="197" t="n">
        <v>5000.0</v>
      </c>
      <c r="CS725" s="197" t="n">
        <v>0.0</v>
      </c>
      <c r="CT725" s="197" t="n">
        <v>0.0</v>
      </c>
      <c r="CU725" s="197" t="n">
        <v>1230.1422119140625</v>
      </c>
    </row>
    <row r="726" spans="2:99">
      <c r="B726" s="122" t="s">
        <v>1127</v>
      </c>
      <c r="C726" s="197" t="n">
        <v>4256.0</v>
      </c>
      <c r="D726" s="197" t="n">
        <v>3024.0</v>
      </c>
      <c r="E726" s="197" t="n">
        <v>674.0</v>
      </c>
      <c r="F726" s="122" t="s">
        <v>1127</v>
      </c>
      <c r="G726" s="197" t="n">
        <v>4256.0</v>
      </c>
      <c r="H726" s="197" t="n">
        <v>2836.029052734375</v>
      </c>
      <c r="I726" s="197" t="n">
        <v>610.2677001953125</v>
      </c>
      <c r="J726" s="197" t="n">
        <v>601.7926025390625</v>
      </c>
      <c r="K726" s="197" t="n">
        <v>807.8770141601562</v>
      </c>
      <c r="L726" s="197" t="n">
        <v>2206.059814453125</v>
      </c>
      <c r="M726" s="197" t="n">
        <v>2206.059814453125</v>
      </c>
      <c r="N726" s="197" t="n">
        <v>2206.059814453125</v>
      </c>
      <c r="O726" s="197" t="n">
        <v>2206.059814453125</v>
      </c>
      <c r="P726" s="197" t="n">
        <v>2206.059814453125</v>
      </c>
      <c r="Q726" s="197" t="n">
        <v>21113.609375</v>
      </c>
      <c r="R726" s="197" t="n">
        <v>2684.712646484375</v>
      </c>
      <c r="S726" s="197" t="n">
        <v>0.0</v>
      </c>
      <c r="T726" s="197" t="n">
        <v>42.07952117919922</v>
      </c>
      <c r="U726" s="197" t="n">
        <v>-254.4431610107422</v>
      </c>
      <c r="V726" s="197" t="n">
        <v>8792.42578125</v>
      </c>
      <c r="W726" s="197" t="n">
        <v>2079.300048828125</v>
      </c>
      <c r="X726" s="197" t="n">
        <v>6713.12548828125</v>
      </c>
      <c r="Y726" s="197" t="n">
        <v>0.0</v>
      </c>
      <c r="Z726" s="197" t="n">
        <v>11824.5966796875</v>
      </c>
      <c r="AA726" s="197" t="n">
        <v>1.0</v>
      </c>
      <c r="AB726" s="197" t="n">
        <v>0.0</v>
      </c>
      <c r="AC726" s="197" t="n">
        <v>0.0</v>
      </c>
      <c r="AD726" s="197" t="n">
        <v>0.3499999940395355</v>
      </c>
      <c r="AE726" s="197" t="n">
        <v>8695.72265625</v>
      </c>
      <c r="AF726" s="197" t="n">
        <v>5920.59228515625</v>
      </c>
      <c r="AG726" s="197" t="n">
        <v>304.9951477050781</v>
      </c>
      <c r="AH726" s="197" t="n">
        <v>705.2777709960938</v>
      </c>
      <c r="AI726" s="197" t="n">
        <v>0.0</v>
      </c>
      <c r="AJ726" s="197" t="n">
        <v>0.0</v>
      </c>
      <c r="AK726" s="197" t="n">
        <v>349.59033203125</v>
      </c>
      <c r="AL726" s="197" t="n">
        <v>7113.01806640625</v>
      </c>
      <c r="AM726" s="197" t="n">
        <v>4252.0849609375</v>
      </c>
      <c r="AN726" s="197" t="n">
        <v>0.0</v>
      </c>
      <c r="AO726" s="197" t="n">
        <v>0.0</v>
      </c>
      <c r="AP726" s="197" t="n">
        <v>0.0</v>
      </c>
      <c r="AQ726" s="197" t="n">
        <v>321.76324462890625</v>
      </c>
      <c r="AR726" s="197" t="n">
        <v>806.7999267578125</v>
      </c>
      <c r="AS726" s="197" t="n">
        <v>0.0</v>
      </c>
      <c r="AT726" s="197" t="n">
        <v>999999.0</v>
      </c>
      <c r="AU726" s="197" t="n">
        <v>0.0</v>
      </c>
      <c r="AV726" s="197" t="n">
        <v>999999.0</v>
      </c>
      <c r="AW726" s="197" t="n">
        <v>0.0</v>
      </c>
      <c r="AX726" s="197" t="n">
        <v>0.0</v>
      </c>
      <c r="AY726" s="197" t="n">
        <v>999999.0</v>
      </c>
      <c r="AZ726" s="197" t="n">
        <v>0.0</v>
      </c>
      <c r="BA726" s="197" t="n">
        <v>999999.0</v>
      </c>
      <c r="BB726" s="197" t="n">
        <v>0.0</v>
      </c>
      <c r="BC726" s="197" t="n">
        <v>0.0</v>
      </c>
      <c r="BD726" s="197" t="n">
        <v>0.0</v>
      </c>
      <c r="BE726" s="197" t="n">
        <v>0.0</v>
      </c>
      <c r="BF726" s="197" t="n">
        <v>999999.0</v>
      </c>
      <c r="BG726" s="197" t="n">
        <v>999999.0</v>
      </c>
      <c r="BH726" s="197" t="n">
        <v>999999.0</v>
      </c>
      <c r="BI726" s="197" t="n">
        <v>0.0</v>
      </c>
      <c r="BJ726" s="197" t="n">
        <v>999999.0</v>
      </c>
      <c r="BK726" s="197" t="n">
        <v>999999.0</v>
      </c>
      <c r="BL726" s="197" t="n">
        <v>999999.0</v>
      </c>
      <c r="BM726" s="197" t="n">
        <v>0.0</v>
      </c>
      <c r="BN726" s="197" t="n">
        <v>0.0</v>
      </c>
      <c r="BO726" s="197" t="n">
        <v>0.0</v>
      </c>
      <c r="BP726" s="197" t="n">
        <v>0.0</v>
      </c>
      <c r="BQ726" s="197" t="n">
        <v>999999.0</v>
      </c>
      <c r="BR726" s="197" t="n">
        <v>0.0</v>
      </c>
      <c r="BS726" s="197" t="n">
        <v>999999.0</v>
      </c>
      <c r="BT726" s="197" t="n">
        <v>0.0</v>
      </c>
      <c r="BU726" s="197" t="n">
        <v>249.08444213867188</v>
      </c>
      <c r="BV726" s="197" t="n">
        <v>752.5711059570312</v>
      </c>
      <c r="BW726" s="197" t="n">
        <v>99000.0</v>
      </c>
      <c r="BX726" s="197" t="n">
        <v>190.65835571289062</v>
      </c>
      <c r="BY726" s="197" t="n">
        <v>315.3302001953125</v>
      </c>
      <c r="BZ726" s="197" t="n">
        <v>99000.0</v>
      </c>
      <c r="CA726" s="197" t="n">
        <v>294.78082275390625</v>
      </c>
      <c r="CB726" s="197" t="n">
        <v>608.2505493164062</v>
      </c>
      <c r="CC726" s="197" t="n">
        <v>631.5789184570312</v>
      </c>
      <c r="CD726" s="197" t="n">
        <v>373.9668273925781</v>
      </c>
      <c r="CE726" s="197" t="n">
        <v>1343.1080322265625</v>
      </c>
      <c r="CF726" s="197" t="n">
        <v>8000.0</v>
      </c>
      <c r="CG726" s="197" t="n">
        <v>0.0</v>
      </c>
      <c r="CH726" s="197" t="n">
        <v>1748.7371826171875</v>
      </c>
      <c r="CI726" s="197" t="n">
        <v>800.0</v>
      </c>
      <c r="CJ726" s="197" t="n">
        <v>2548.737060546875</v>
      </c>
      <c r="CK726" s="197" t="n">
        <v>20000.0</v>
      </c>
      <c r="CL726" s="197" t="n">
        <v>20000.0</v>
      </c>
      <c r="CM726" s="197" t="n">
        <v>20000.0</v>
      </c>
      <c r="CN726" s="197" t="n">
        <v>20000.0</v>
      </c>
      <c r="CO726" s="197" t="n">
        <v>20000.0</v>
      </c>
      <c r="CP726" s="197" t="n">
        <v>20000.0</v>
      </c>
      <c r="CQ726" s="197" t="n">
        <v>20000.0</v>
      </c>
      <c r="CR726" s="197" t="n">
        <v>4500.0</v>
      </c>
      <c r="CS726" s="197" t="n">
        <v>0.0</v>
      </c>
      <c r="CT726" s="197" t="n">
        <v>0.0</v>
      </c>
      <c r="CU726" s="197" t="n">
        <v>1342.3563232421875</v>
      </c>
    </row>
    <row r="727" spans="2:99">
      <c r="B727" s="122" t="s">
        <v>1128</v>
      </c>
      <c r="C727" s="197" t="n">
        <v>4552.0</v>
      </c>
      <c r="D727" s="197" t="n">
        <v>3459.0</v>
      </c>
      <c r="E727" s="197" t="n">
        <v>800.0</v>
      </c>
      <c r="F727" s="122" t="s">
        <v>1128</v>
      </c>
      <c r="G727" s="197" t="n">
        <v>4495.89404296875</v>
      </c>
      <c r="H727" s="197" t="n">
        <v>3069.29345703125</v>
      </c>
      <c r="I727" s="197" t="n">
        <v>730.8319702148438</v>
      </c>
      <c r="J727" s="197" t="n">
        <v>519.6029052734375</v>
      </c>
      <c r="K727" s="197" t="n">
        <v>639.4132690429688</v>
      </c>
      <c r="L727" s="197" t="n">
        <v>1143.3795166015625</v>
      </c>
      <c r="M727" s="197" t="n">
        <v>1143.3795166015625</v>
      </c>
      <c r="N727" s="197" t="n">
        <v>1143.3795166015625</v>
      </c>
      <c r="O727" s="197" t="n">
        <v>1143.3795166015625</v>
      </c>
      <c r="P727" s="197" t="n">
        <v>1143.3795166015625</v>
      </c>
      <c r="Q727" s="197" t="n">
        <v>10728.943359375</v>
      </c>
      <c r="R727" s="197" t="n">
        <v>4573.51806640625</v>
      </c>
      <c r="S727" s="197" t="n">
        <v>0.0</v>
      </c>
      <c r="T727" s="197" t="n">
        <v>0.0</v>
      </c>
      <c r="U727" s="197" t="n">
        <v>-100.44142150878906</v>
      </c>
      <c r="V727" s="197" t="n">
        <v>2227.718994140625</v>
      </c>
      <c r="W727" s="197" t="n">
        <v>769.4200439453125</v>
      </c>
      <c r="X727" s="197" t="n">
        <v>1451.9691162109375</v>
      </c>
      <c r="Y727" s="197" t="n">
        <v>6.329903602600098</v>
      </c>
      <c r="Z727" s="197" t="n">
        <v>9846.875</v>
      </c>
      <c r="AA727" s="197" t="n">
        <v>1.0</v>
      </c>
      <c r="AB727" s="197" t="n">
        <v>0.0</v>
      </c>
      <c r="AC727" s="197" t="n">
        <v>0.0</v>
      </c>
      <c r="AD727" s="197" t="n">
        <v>0.3499999940395355</v>
      </c>
      <c r="AE727" s="197" t="n">
        <v>5636.0224609375</v>
      </c>
      <c r="AF727" s="197" t="n">
        <v>1310.1807861328125</v>
      </c>
      <c r="AG727" s="197" t="n">
        <v>0.0</v>
      </c>
      <c r="AH727" s="197" t="n">
        <v>654.1875</v>
      </c>
      <c r="AI727" s="197" t="n">
        <v>0.0</v>
      </c>
      <c r="AJ727" s="197" t="n">
        <v>1.9399205446243286</v>
      </c>
      <c r="AK727" s="197" t="n">
        <v>0.0</v>
      </c>
      <c r="AL727" s="197" t="n">
        <v>6680.0</v>
      </c>
      <c r="AM727" s="197" t="n">
        <v>4365.15673828125</v>
      </c>
      <c r="AN727" s="197" t="n">
        <v>2286.759033203125</v>
      </c>
      <c r="AO727" s="197" t="n">
        <v>1143.3795166015625</v>
      </c>
      <c r="AP727" s="197" t="n">
        <v>1143.3795166015625</v>
      </c>
      <c r="AQ727" s="197" t="n">
        <v>294.5061950683594</v>
      </c>
      <c r="AR727" s="197" t="n">
        <v>626.4298706054688</v>
      </c>
      <c r="AS727" s="197" t="n">
        <v>0.7933974266052246</v>
      </c>
      <c r="AT727" s="197" t="n">
        <v>2572.953369140625</v>
      </c>
      <c r="AU727" s="197" t="n">
        <v>0.0</v>
      </c>
      <c r="AV727" s="197" t="n">
        <v>11287.2138671875</v>
      </c>
      <c r="AW727" s="197" t="n">
        <v>994.6603393554688</v>
      </c>
      <c r="AX727" s="197" t="n">
        <v>1.4510159492492676</v>
      </c>
      <c r="AY727" s="197" t="n">
        <v>-160.63150024414062</v>
      </c>
      <c r="AZ727" s="197" t="n">
        <v>0.0</v>
      </c>
      <c r="BA727" s="197" t="n">
        <v>15776.56640625</v>
      </c>
      <c r="BB727" s="197" t="n">
        <v>3042.05419921875</v>
      </c>
      <c r="BC727" s="197" t="n">
        <v>0.0</v>
      </c>
      <c r="BD727" s="197" t="n">
        <v>0.0</v>
      </c>
      <c r="BE727" s="197" t="n">
        <v>0.0</v>
      </c>
      <c r="BF727" s="197" t="n">
        <v>999999.0</v>
      </c>
      <c r="BG727" s="197" t="n">
        <v>999999.0</v>
      </c>
      <c r="BH727" s="197" t="n">
        <v>999999.0</v>
      </c>
      <c r="BI727" s="197" t="n">
        <v>0.0</v>
      </c>
      <c r="BJ727" s="197" t="n">
        <v>999999.0</v>
      </c>
      <c r="BK727" s="197" t="n">
        <v>999999.0</v>
      </c>
      <c r="BL727" s="197" t="n">
        <v>999999.0</v>
      </c>
      <c r="BM727" s="197" t="n">
        <v>0.0</v>
      </c>
      <c r="BN727" s="197" t="n">
        <v>0.0</v>
      </c>
      <c r="BO727" s="197" t="n">
        <v>0.0</v>
      </c>
      <c r="BP727" s="197" t="n">
        <v>0.0</v>
      </c>
      <c r="BQ727" s="197" t="n">
        <v>999999.0</v>
      </c>
      <c r="BR727" s="197" t="n">
        <v>0.0</v>
      </c>
      <c r="BS727" s="197" t="n">
        <v>999999.0</v>
      </c>
      <c r="BT727" s="197" t="n">
        <v>0.0</v>
      </c>
      <c r="BU727" s="197" t="n">
        <v>237.01878356933594</v>
      </c>
      <c r="BV727" s="197" t="n">
        <v>248.1033477783203</v>
      </c>
      <c r="BW727" s="197" t="n">
        <v>450.0</v>
      </c>
      <c r="BX727" s="197" t="n">
        <v>176.8462677001953</v>
      </c>
      <c r="BY727" s="197" t="n">
        <v>189.94424438476562</v>
      </c>
      <c r="BZ727" s="197" t="n">
        <v>450.0</v>
      </c>
      <c r="CA727" s="197" t="n">
        <v>277.0431823730469</v>
      </c>
      <c r="CB727" s="197" t="n">
        <v>294.4288635253906</v>
      </c>
      <c r="CC727" s="197" t="n">
        <v>631.5789184570312</v>
      </c>
      <c r="CD727" s="197" t="n">
        <v>315.6378479003906</v>
      </c>
      <c r="CE727" s="197" t="n">
        <v>366.407958984375</v>
      </c>
      <c r="CF727" s="197" t="n">
        <v>11000.0</v>
      </c>
      <c r="CG727" s="197" t="n">
        <v>913.79345703125</v>
      </c>
      <c r="CH727" s="197" t="n">
        <v>365.2974548339844</v>
      </c>
      <c r="CI727" s="197" t="n">
        <v>800.0</v>
      </c>
      <c r="CJ727" s="197" t="n">
        <v>1165.2974853515625</v>
      </c>
      <c r="CK727" s="197" t="n">
        <v>20000.0</v>
      </c>
      <c r="CL727" s="197" t="n">
        <v>1743.3795166015625</v>
      </c>
      <c r="CM727" s="197" t="n">
        <v>20000.0</v>
      </c>
      <c r="CN727" s="197" t="n">
        <v>20000.0</v>
      </c>
      <c r="CO727" s="197" t="n">
        <v>20000.0</v>
      </c>
      <c r="CP727" s="197" t="n">
        <v>20000.0</v>
      </c>
      <c r="CQ727" s="197" t="n">
        <v>20000.0</v>
      </c>
      <c r="CR727" s="197" t="n">
        <v>5000.0</v>
      </c>
      <c r="CS727" s="197" t="n">
        <v>0.0</v>
      </c>
      <c r="CT727" s="197" t="n">
        <v>0.0</v>
      </c>
      <c r="CU727" s="197" t="n">
        <v>2286.759033203125</v>
      </c>
    </row>
    <row r="728" spans="2:99">
      <c r="B728" s="122" t="s">
        <v>1129</v>
      </c>
      <c r="C728" s="197" t="n">
        <v>4552.0</v>
      </c>
      <c r="D728" s="197" t="n">
        <v>3538.0</v>
      </c>
      <c r="E728" s="197" t="n">
        <v>975.0</v>
      </c>
      <c r="F728" s="122" t="s">
        <v>1129</v>
      </c>
      <c r="G728" s="197" t="n">
        <v>4341.43798828125</v>
      </c>
      <c r="H728" s="197" t="n">
        <v>3060.5322265625</v>
      </c>
      <c r="I728" s="197" t="n">
        <v>789.9266357421875</v>
      </c>
      <c r="J728" s="197" t="n">
        <v>361.732421875</v>
      </c>
      <c r="K728" s="197" t="n">
        <v>437.9055480957031</v>
      </c>
      <c r="L728" s="197" t="n">
        <v>1003.9126586914062</v>
      </c>
      <c r="M728" s="197" t="n">
        <v>1003.9126586914062</v>
      </c>
      <c r="N728" s="197" t="n">
        <v>1003.9126586914062</v>
      </c>
      <c r="O728" s="197" t="n">
        <v>1003.9126586914062</v>
      </c>
      <c r="P728" s="197" t="n">
        <v>1003.9126586914062</v>
      </c>
      <c r="Q728" s="197" t="n">
        <v>8810.40234375</v>
      </c>
      <c r="R728" s="197" t="n">
        <v>4015.650634765625</v>
      </c>
      <c r="S728" s="197" t="n">
        <v>0.0</v>
      </c>
      <c r="T728" s="197" t="n">
        <v>0.0</v>
      </c>
      <c r="U728" s="197" t="n">
        <v>-136.49510192871094</v>
      </c>
      <c r="V728" s="197" t="n">
        <v>1938.4002685546875</v>
      </c>
      <c r="W728" s="197" t="n">
        <v>1639.2303466796875</v>
      </c>
      <c r="X728" s="197" t="n">
        <v>178.71388244628906</v>
      </c>
      <c r="Y728" s="197" t="n">
        <v>0.0</v>
      </c>
      <c r="Z728" s="197" t="n">
        <v>6542.3388671875</v>
      </c>
      <c r="AA728" s="197" t="n">
        <v>1.0</v>
      </c>
      <c r="AB728" s="197" t="n">
        <v>0.0</v>
      </c>
      <c r="AC728" s="197" t="n">
        <v>0.0</v>
      </c>
      <c r="AD728" s="197" t="n">
        <v>0.3499999940395355</v>
      </c>
      <c r="AE728" s="197" t="n">
        <v>4655.009765625</v>
      </c>
      <c r="AF728" s="197" t="n">
        <v>0.0</v>
      </c>
      <c r="AG728" s="197" t="n">
        <v>4211.755859375</v>
      </c>
      <c r="AH728" s="197" t="n">
        <v>567.4320678710938</v>
      </c>
      <c r="AI728" s="197" t="n">
        <v>0.0</v>
      </c>
      <c r="AJ728" s="197" t="n">
        <v>49.9165153503418</v>
      </c>
      <c r="AK728" s="197" t="n">
        <v>0.0</v>
      </c>
      <c r="AL728" s="197" t="n">
        <v>6680.0</v>
      </c>
      <c r="AM728" s="197" t="n">
        <v>4442.4013671875</v>
      </c>
      <c r="AN728" s="197" t="n">
        <v>2007.8253173828125</v>
      </c>
      <c r="AO728" s="197" t="n">
        <v>1003.9126586914062</v>
      </c>
      <c r="AP728" s="197" t="n">
        <v>1003.9126586914062</v>
      </c>
      <c r="AQ728" s="197" t="n">
        <v>360.2915954589844</v>
      </c>
      <c r="AR728" s="197" t="n">
        <v>1067.0</v>
      </c>
      <c r="AS728" s="197" t="n">
        <v>0.7156223654747009</v>
      </c>
      <c r="AT728" s="197" t="n">
        <v>-460.72418212890625</v>
      </c>
      <c r="AU728" s="197" t="n">
        <v>643.80908203125</v>
      </c>
      <c r="AV728" s="197" t="n">
        <v>5960.984375</v>
      </c>
      <c r="AW728" s="197" t="n">
        <v>3131.239501953125</v>
      </c>
      <c r="AX728" s="197" t="n">
        <v>1.3602705001831055</v>
      </c>
      <c r="AY728" s="197" t="n">
        <v>-7488.31787109375</v>
      </c>
      <c r="AZ728" s="197" t="n">
        <v>0.0</v>
      </c>
      <c r="BA728" s="197" t="n">
        <v>4718.205078125</v>
      </c>
      <c r="BB728" s="197" t="n">
        <v>6662.794921875</v>
      </c>
      <c r="BC728" s="197" t="n">
        <v>0.0</v>
      </c>
      <c r="BD728" s="197" t="n">
        <v>0.0</v>
      </c>
      <c r="BE728" s="197" t="n">
        <v>0.0</v>
      </c>
      <c r="BF728" s="197" t="n">
        <v>999999.0</v>
      </c>
      <c r="BG728" s="197" t="n">
        <v>999999.0</v>
      </c>
      <c r="BH728" s="197" t="n">
        <v>999999.0</v>
      </c>
      <c r="BI728" s="197" t="n">
        <v>0.0</v>
      </c>
      <c r="BJ728" s="197" t="n">
        <v>999999.0</v>
      </c>
      <c r="BK728" s="197" t="n">
        <v>999999.0</v>
      </c>
      <c r="BL728" s="197" t="n">
        <v>999999.0</v>
      </c>
      <c r="BM728" s="197" t="n">
        <v>0.0</v>
      </c>
      <c r="BN728" s="197" t="n">
        <v>0.0</v>
      </c>
      <c r="BO728" s="197" t="n">
        <v>0.0</v>
      </c>
      <c r="BP728" s="197" t="n">
        <v>0.0</v>
      </c>
      <c r="BQ728" s="197" t="n">
        <v>999999.0</v>
      </c>
      <c r="BR728" s="197" t="n">
        <v>0.0</v>
      </c>
      <c r="BS728" s="197" t="n">
        <v>999999.0</v>
      </c>
      <c r="BT728" s="197" t="n">
        <v>0.0</v>
      </c>
      <c r="BU728" s="197" t="n">
        <v>235.75579833984375</v>
      </c>
      <c r="BV728" s="197" t="n">
        <v>236.83932495117188</v>
      </c>
      <c r="BW728" s="197" t="n">
        <v>450.0</v>
      </c>
      <c r="BX728" s="197" t="n">
        <v>205.13583374023438</v>
      </c>
      <c r="BY728" s="197" t="n">
        <v>176.6708984375</v>
      </c>
      <c r="BZ728" s="197" t="n">
        <v>450.0</v>
      </c>
      <c r="CA728" s="197" t="n">
        <v>388.0250549316406</v>
      </c>
      <c r="CB728" s="197" t="n">
        <v>276.5614318847656</v>
      </c>
      <c r="CC728" s="197" t="n">
        <v>631.5789184570312</v>
      </c>
      <c r="CD728" s="197" t="n">
        <v>638.5410766601562</v>
      </c>
      <c r="CE728" s="197" t="n">
        <v>313.2026062011719</v>
      </c>
      <c r="CF728" s="197" t="n">
        <v>11000.0</v>
      </c>
      <c r="CG728" s="197" t="n">
        <v>6968.77490234375</v>
      </c>
      <c r="CH728" s="197" t="n">
        <v>1000.0</v>
      </c>
      <c r="CI728" s="197" t="n">
        <v>991.1007080078125</v>
      </c>
      <c r="CJ728" s="197" t="n">
        <v>1991.1007080078125</v>
      </c>
      <c r="CK728" s="197" t="n">
        <v>20000.0</v>
      </c>
      <c r="CL728" s="197" t="n">
        <v>2092.741943359375</v>
      </c>
      <c r="CM728" s="197" t="n">
        <v>20000.0</v>
      </c>
      <c r="CN728" s="197" t="n">
        <v>20000.0</v>
      </c>
      <c r="CO728" s="197" t="n">
        <v>20000.0</v>
      </c>
      <c r="CP728" s="197" t="n">
        <v>20000.0</v>
      </c>
      <c r="CQ728" s="197" t="n">
        <v>20000.0</v>
      </c>
      <c r="CR728" s="197" t="n">
        <v>5000.0</v>
      </c>
      <c r="CS728" s="197" t="n">
        <v>0.0</v>
      </c>
      <c r="CT728" s="197" t="n">
        <v>0.0</v>
      </c>
      <c r="CU728" s="197" t="n">
        <v>2007.8253173828125</v>
      </c>
    </row>
    <row r="729" spans="2:99">
      <c r="B729" s="122" t="s">
        <v>1130</v>
      </c>
      <c r="C729" s="197" t="n">
        <v>4500.0</v>
      </c>
      <c r="D729" s="197" t="n">
        <v>3538.0</v>
      </c>
      <c r="E729" s="197" t="n">
        <v>975.0</v>
      </c>
      <c r="F729" s="122" t="s">
        <v>1130</v>
      </c>
      <c r="G729" s="197" t="n">
        <v>3822.263427734375</v>
      </c>
      <c r="H729" s="197" t="n">
        <v>2750.361572265625</v>
      </c>
      <c r="I729" s="197" t="n">
        <v>600.0</v>
      </c>
      <c r="J729" s="197" t="n">
        <v>151.05296325683594</v>
      </c>
      <c r="K729" s="197" t="n">
        <v>191.11195373535156</v>
      </c>
      <c r="L729" s="197" t="n">
        <v>1534.2650146484375</v>
      </c>
      <c r="M729" s="197" t="n">
        <v>1534.2650146484375</v>
      </c>
      <c r="N729" s="197" t="n">
        <v>1534.2650146484375</v>
      </c>
      <c r="O729" s="197" t="n">
        <v>1534.2650146484375</v>
      </c>
      <c r="P729" s="197" t="n">
        <v>1534.2650146484375</v>
      </c>
      <c r="Q729" s="197" t="n">
        <v>13303.4208984375</v>
      </c>
      <c r="R729" s="197" t="n">
        <v>1602.0703125</v>
      </c>
      <c r="S729" s="197" t="n">
        <v>0.0</v>
      </c>
      <c r="T729" s="197" t="n">
        <v>0.0</v>
      </c>
      <c r="U729" s="197" t="n">
        <v>-59.443260192871094</v>
      </c>
      <c r="V729" s="197" t="n">
        <v>184.91311645507812</v>
      </c>
      <c r="W729" s="197" t="n">
        <v>184.91311645507812</v>
      </c>
      <c r="X729" s="197" t="n">
        <v>0.0</v>
      </c>
      <c r="Y729" s="197" t="n">
        <v>0.0</v>
      </c>
      <c r="Z729" s="197" t="n">
        <v>7100.0</v>
      </c>
      <c r="AA729" s="197" t="n">
        <v>0.0</v>
      </c>
      <c r="AB729" s="197" t="n">
        <v>0.0</v>
      </c>
      <c r="AC729" s="197" t="n">
        <v>0.0</v>
      </c>
      <c r="AD729" s="197" t="n">
        <v>0.3499999940395355</v>
      </c>
      <c r="AE729" s="197" t="n">
        <v>5285.23583984375</v>
      </c>
      <c r="AF729" s="197" t="n">
        <v>1026.7073974609375</v>
      </c>
      <c r="AG729" s="197" t="n">
        <v>9571.8583984375</v>
      </c>
      <c r="AH729" s="197" t="n">
        <v>3704.57177734375</v>
      </c>
      <c r="AI729" s="197" t="n">
        <v>3294.9013671875</v>
      </c>
      <c r="AJ729" s="197" t="n">
        <v>3313.617431640625</v>
      </c>
      <c r="AK729" s="197" t="n">
        <v>3135.387939453125</v>
      </c>
      <c r="AL729" s="197" t="n">
        <v>6680.0</v>
      </c>
      <c r="AM729" s="197" t="n">
        <v>4454.45947265625</v>
      </c>
      <c r="AN729" s="197" t="n">
        <v>0.0</v>
      </c>
      <c r="AO729" s="197" t="n">
        <v>0.0</v>
      </c>
      <c r="AP729" s="197" t="n">
        <v>0.0</v>
      </c>
      <c r="AQ729" s="197" t="n">
        <v>232.17649841308594</v>
      </c>
      <c r="AR729" s="197" t="n">
        <v>838.3853759765625</v>
      </c>
      <c r="AS729" s="197" t="n">
        <v>0.7683404088020325</v>
      </c>
      <c r="AT729" s="197" t="n">
        <v>-3499.86328125</v>
      </c>
      <c r="AU729" s="197" t="n">
        <v>4555.0947265625</v>
      </c>
      <c r="AV729" s="197" t="n">
        <v>6871.6591796875</v>
      </c>
      <c r="AW729" s="197" t="n">
        <v>2516.26123046875</v>
      </c>
      <c r="AX729" s="197" t="n">
        <v>1.3134127855300903</v>
      </c>
      <c r="AY729" s="197" t="n">
        <v>-9702.0986328125</v>
      </c>
      <c r="AZ729" s="197" t="n">
        <v>0.0</v>
      </c>
      <c r="BA729" s="197" t="n">
        <v>8027.1396484375</v>
      </c>
      <c r="BB729" s="197" t="n">
        <v>3690.69580078125</v>
      </c>
      <c r="BC729" s="197" t="n">
        <v>0.0</v>
      </c>
      <c r="BD729" s="197" t="n">
        <v>0.5439291000366211</v>
      </c>
      <c r="BE729" s="197" t="n">
        <v>0.5762373805046082</v>
      </c>
      <c r="BF729" s="197" t="n">
        <v>999998.0</v>
      </c>
      <c r="BG729" s="197" t="n">
        <v>4259.56640625</v>
      </c>
      <c r="BH729" s="197" t="n">
        <v>3959.856689453125</v>
      </c>
      <c r="BI729" s="197" t="n">
        <v>0.0</v>
      </c>
      <c r="BJ729" s="197" t="n">
        <v>999999.0</v>
      </c>
      <c r="BK729" s="197" t="n">
        <v>11601.849609375</v>
      </c>
      <c r="BL729" s="197" t="n">
        <v>11738.2568359375</v>
      </c>
      <c r="BM729" s="197" t="n">
        <v>0.0</v>
      </c>
      <c r="BN729" s="197" t="n">
        <v>-8222.2353515625</v>
      </c>
      <c r="BO729" s="197" t="n">
        <v>-7579.349609375</v>
      </c>
      <c r="BP729" s="197" t="n">
        <v>0.0</v>
      </c>
      <c r="BQ729" s="197" t="n">
        <v>999999.0</v>
      </c>
      <c r="BR729" s="197" t="n">
        <v>0.0</v>
      </c>
      <c r="BS729" s="197" t="n">
        <v>999999.0</v>
      </c>
      <c r="BT729" s="197" t="n">
        <v>0.0</v>
      </c>
      <c r="BU729" s="197" t="n">
        <v>275.86456298828125</v>
      </c>
      <c r="BV729" s="197" t="n">
        <v>236.11766052246094</v>
      </c>
      <c r="BW729" s="197" t="n">
        <v>900.0</v>
      </c>
      <c r="BX729" s="197" t="n">
        <v>319.7510986328125</v>
      </c>
      <c r="BY729" s="197" t="n">
        <v>205.72442626953125</v>
      </c>
      <c r="BZ729" s="197" t="n">
        <v>1060.0</v>
      </c>
      <c r="CA729" s="197" t="n">
        <v>415.85845947265625</v>
      </c>
      <c r="CB729" s="197" t="n">
        <v>389.5892028808594</v>
      </c>
      <c r="CC729" s="197" t="n">
        <v>631.5789184570312</v>
      </c>
      <c r="CD729" s="197" t="n">
        <v>1777.7396240234375</v>
      </c>
      <c r="CE729" s="197" t="n">
        <v>653.6036987304688</v>
      </c>
      <c r="CF729" s="197" t="n">
        <v>99000.0</v>
      </c>
      <c r="CG729" s="197" t="n">
        <v>10813.126953125</v>
      </c>
      <c r="CH729" s="197" t="n">
        <v>2500.0</v>
      </c>
      <c r="CI729" s="197" t="n">
        <v>2000.0</v>
      </c>
      <c r="CJ729" s="197" t="n">
        <v>4500.0</v>
      </c>
      <c r="CK729" s="197" t="n">
        <v>20000.0</v>
      </c>
      <c r="CL729" s="197" t="n">
        <v>20000.0</v>
      </c>
      <c r="CM729" s="197" t="n">
        <v>20000.0</v>
      </c>
      <c r="CN729" s="197" t="n">
        <v>20000.0</v>
      </c>
      <c r="CO729" s="197" t="n">
        <v>20000.0</v>
      </c>
      <c r="CP729" s="197" t="n">
        <v>20000.0</v>
      </c>
      <c r="CQ729" s="197" t="n">
        <v>20000.0</v>
      </c>
      <c r="CR729" s="197" t="n">
        <v>5000.0</v>
      </c>
      <c r="CS729" s="197" t="n">
        <v>26.0</v>
      </c>
      <c r="CT729" s="197" t="n">
        <v>26.0</v>
      </c>
      <c r="CU729" s="197" t="n">
        <v>801.03515625</v>
      </c>
    </row>
    <row r="730" spans="2:99">
      <c r="B730" s="122" t="s">
        <v>1131</v>
      </c>
      <c r="C730" s="197" t="n">
        <v>4150.0</v>
      </c>
      <c r="D730" s="197" t="n">
        <v>3538.0</v>
      </c>
      <c r="E730" s="197" t="n">
        <v>950.0</v>
      </c>
      <c r="F730" s="122" t="s">
        <v>1131</v>
      </c>
      <c r="G730" s="197" t="n">
        <v>3200.0</v>
      </c>
      <c r="H730" s="197" t="n">
        <v>2119.147216796875</v>
      </c>
      <c r="I730" s="197" t="n">
        <v>415.5966796875</v>
      </c>
      <c r="J730" s="197" t="n">
        <v>95.57640838623047</v>
      </c>
      <c r="K730" s="197" t="n">
        <v>243.4732666015625</v>
      </c>
      <c r="L730" s="197" t="n">
        <v>4474.9609375</v>
      </c>
      <c r="M730" s="197" t="n">
        <v>4474.9609375</v>
      </c>
      <c r="N730" s="197" t="n">
        <v>6680.0</v>
      </c>
      <c r="O730" s="197" t="n">
        <v>6680.0</v>
      </c>
      <c r="P730" s="197" t="n">
        <v>6680.0</v>
      </c>
      <c r="Q730" s="197" t="n">
        <v>19417.501953125</v>
      </c>
      <c r="R730" s="197" t="n">
        <v>1405.4083251953125</v>
      </c>
      <c r="S730" s="197" t="n">
        <v>0.0</v>
      </c>
      <c r="T730" s="197" t="n">
        <v>0.0</v>
      </c>
      <c r="U730" s="197" t="n">
        <v>-65.80508422851562</v>
      </c>
      <c r="V730" s="197" t="n">
        <v>0.0</v>
      </c>
      <c r="W730" s="197" t="n">
        <v>0.0</v>
      </c>
      <c r="X730" s="197" t="n">
        <v>0.0</v>
      </c>
      <c r="Y730" s="197" t="n">
        <v>0.0</v>
      </c>
      <c r="Z730" s="197" t="n">
        <v>5000.0</v>
      </c>
      <c r="AA730" s="197" t="n">
        <v>0.0</v>
      </c>
      <c r="AB730" s="197" t="n">
        <v>0.0</v>
      </c>
      <c r="AC730" s="197" t="n">
        <v>0.0</v>
      </c>
      <c r="AD730" s="197" t="n">
        <v>0.6499999761581421</v>
      </c>
      <c r="AE730" s="197" t="n">
        <v>13641.7529296875</v>
      </c>
      <c r="AF730" s="197" t="n">
        <v>3320.453857421875</v>
      </c>
      <c r="AG730" s="197" t="n">
        <v>11746.2373046875</v>
      </c>
      <c r="AH730" s="197" t="n">
        <v>3465.822021484375</v>
      </c>
      <c r="AI730" s="197" t="n">
        <v>2977.5859375</v>
      </c>
      <c r="AJ730" s="197" t="n">
        <v>7169.54833984375</v>
      </c>
      <c r="AK730" s="197" t="n">
        <v>7036.580078125</v>
      </c>
      <c r="AL730" s="197" t="n">
        <v>6680.0</v>
      </c>
      <c r="AM730" s="197" t="n">
        <v>4474.9609375</v>
      </c>
      <c r="AN730" s="197" t="n">
        <v>0.0</v>
      </c>
      <c r="AO730" s="197" t="n">
        <v>0.0</v>
      </c>
      <c r="AP730" s="197" t="n">
        <v>0.0</v>
      </c>
      <c r="AQ730" s="197" t="n">
        <v>155.53170776367188</v>
      </c>
      <c r="AR730" s="197" t="n">
        <v>985.8880615234375</v>
      </c>
      <c r="AS730" s="197" t="n">
        <v>0.7694945931434631</v>
      </c>
      <c r="AT730" s="197" t="n">
        <v>-3241.944580078125</v>
      </c>
      <c r="AU730" s="197" t="n">
        <v>4213.0830078125</v>
      </c>
      <c r="AV730" s="197" t="n">
        <v>11826.224609375</v>
      </c>
      <c r="AW730" s="197" t="n">
        <v>4303.474609375</v>
      </c>
      <c r="AX730" s="197" t="n">
        <v>1.2920678853988647</v>
      </c>
      <c r="AY730" s="197" t="n">
        <v>-8695.68359375</v>
      </c>
      <c r="AZ730" s="197" t="n">
        <v>0.0</v>
      </c>
      <c r="BA730" s="197" t="n">
        <v>16605.466796875</v>
      </c>
      <c r="BB730" s="197" t="n">
        <v>957.3834228515625</v>
      </c>
      <c r="BC730" s="197" t="n">
        <v>0.0</v>
      </c>
      <c r="BD730" s="197" t="n">
        <v>0.5531718730926514</v>
      </c>
      <c r="BE730" s="197" t="n">
        <v>0.5961338877677917</v>
      </c>
      <c r="BF730" s="197" t="n">
        <v>999998.0</v>
      </c>
      <c r="BG730" s="197" t="n">
        <v>2054.8515625</v>
      </c>
      <c r="BH730" s="197" t="n">
        <v>1505.5938720703125</v>
      </c>
      <c r="BI730" s="197" t="n">
        <v>0.0</v>
      </c>
      <c r="BJ730" s="197" t="n">
        <v>999999.0</v>
      </c>
      <c r="BK730" s="197" t="n">
        <v>12887.0107421875</v>
      </c>
      <c r="BL730" s="197" t="n">
        <v>13179.03125</v>
      </c>
      <c r="BM730" s="197" t="n">
        <v>0.0</v>
      </c>
      <c r="BN730" s="197" t="n">
        <v>2044.6949462890625</v>
      </c>
      <c r="BO730" s="197" t="n">
        <v>1780.4913330078125</v>
      </c>
      <c r="BP730" s="197" t="n">
        <v>0.0</v>
      </c>
      <c r="BQ730" s="197" t="n">
        <v>999999.0</v>
      </c>
      <c r="BR730" s="197" t="n">
        <v>0.0</v>
      </c>
      <c r="BS730" s="197" t="n">
        <v>999999.0</v>
      </c>
      <c r="BT730" s="197" t="n">
        <v>0.0</v>
      </c>
      <c r="BU730" s="197" t="n">
        <v>383.8482971191406</v>
      </c>
      <c r="BV730" s="197" t="n">
        <v>277.9728698730469</v>
      </c>
      <c r="BW730" s="197" t="n">
        <v>1350.0</v>
      </c>
      <c r="BX730" s="197" t="n">
        <v>531.6790161132812</v>
      </c>
      <c r="BY730" s="197" t="n">
        <v>326.1827087402344</v>
      </c>
      <c r="BZ730" s="197" t="n">
        <v>1670.0</v>
      </c>
      <c r="CA730" s="197" t="n">
        <v>301.0810852050781</v>
      </c>
      <c r="CB730" s="197" t="n">
        <v>419.1983947753906</v>
      </c>
      <c r="CC730" s="197" t="n">
        <v>631.5789184570312</v>
      </c>
      <c r="CD730" s="197" t="n">
        <v>3112.79736328125</v>
      </c>
      <c r="CE730" s="197" t="n">
        <v>1822.5421142578125</v>
      </c>
      <c r="CF730" s="197" t="n">
        <v>99000.0</v>
      </c>
      <c r="CG730" s="197" t="n">
        <v>18709.560546875</v>
      </c>
      <c r="CH730" s="197" t="n">
        <v>6680.0</v>
      </c>
      <c r="CI730" s="197" t="n">
        <v>4474.9609375</v>
      </c>
      <c r="CJ730" s="197" t="n">
        <v>11154.9609375</v>
      </c>
      <c r="CK730" s="197" t="n">
        <v>20000.0</v>
      </c>
      <c r="CL730" s="197" t="n">
        <v>20000.0</v>
      </c>
      <c r="CM730" s="197" t="n">
        <v>20000.0</v>
      </c>
      <c r="CN730" s="197" t="n">
        <v>20000.0</v>
      </c>
      <c r="CO730" s="197" t="n">
        <v>20000.0</v>
      </c>
      <c r="CP730" s="197" t="n">
        <v>20000.0</v>
      </c>
      <c r="CQ730" s="197" t="n">
        <v>20000.0</v>
      </c>
      <c r="CR730" s="197" t="n">
        <v>5000.0</v>
      </c>
      <c r="CS730" s="197" t="n">
        <v>31.0</v>
      </c>
      <c r="CT730" s="197" t="n">
        <v>31.0</v>
      </c>
      <c r="CU730" s="197" t="n">
        <v>702.7041625976562</v>
      </c>
    </row>
    <row r="731" spans="2:99">
      <c r="B731" s="122" t="s">
        <v>1132</v>
      </c>
      <c r="C731" s="197" t="n">
        <v>3700.0</v>
      </c>
      <c r="D731" s="197" t="n">
        <v>3538.0</v>
      </c>
      <c r="E731" s="197" t="n">
        <v>800.0</v>
      </c>
      <c r="F731" s="122" t="s">
        <v>1132</v>
      </c>
      <c r="G731" s="197" t="n">
        <v>2716.5009765625</v>
      </c>
      <c r="H731" s="197" t="n">
        <v>1566.0172119140625</v>
      </c>
      <c r="I731" s="197" t="n">
        <v>404.3176574707031</v>
      </c>
      <c r="J731" s="197" t="n">
        <v>78.02064514160156</v>
      </c>
      <c r="K731" s="197" t="n">
        <v>308.860107421875</v>
      </c>
      <c r="L731" s="197" t="n">
        <v>4456.89306640625</v>
      </c>
      <c r="M731" s="197" t="n">
        <v>4456.89306640625</v>
      </c>
      <c r="N731" s="197" t="n">
        <v>6680.0</v>
      </c>
      <c r="O731" s="197" t="n">
        <v>6632.2216796875</v>
      </c>
      <c r="P731" s="197" t="n">
        <v>6632.2216796875</v>
      </c>
      <c r="Q731" s="197" t="n">
        <v>17710.609375</v>
      </c>
      <c r="R731" s="197" t="n">
        <v>1356.9659423828125</v>
      </c>
      <c r="S731" s="197" t="n">
        <v>0.0</v>
      </c>
      <c r="T731" s="197" t="n">
        <v>0.0</v>
      </c>
      <c r="U731" s="197" t="n">
        <v>-157.72103881835938</v>
      </c>
      <c r="V731" s="197" t="n">
        <v>1555.640380859375</v>
      </c>
      <c r="W731" s="197" t="n">
        <v>0.13082696497440338</v>
      </c>
      <c r="X731" s="197" t="n">
        <v>0.0</v>
      </c>
      <c r="Y731" s="197" t="n">
        <v>0.0</v>
      </c>
      <c r="Z731" s="197" t="n">
        <v>3500.0</v>
      </c>
      <c r="AA731" s="197" t="n">
        <v>0.0</v>
      </c>
      <c r="AB731" s="197" t="n">
        <v>0.0</v>
      </c>
      <c r="AC731" s="197" t="n">
        <v>0.0</v>
      </c>
      <c r="AD731" s="197" t="n">
        <v>0.6499999761581421</v>
      </c>
      <c r="AE731" s="197" t="n">
        <v>12448.177734375</v>
      </c>
      <c r="AF731" s="197" t="n">
        <v>4066.66015625</v>
      </c>
      <c r="AG731" s="197" t="n">
        <v>10306.9853515625</v>
      </c>
      <c r="AH731" s="197" t="n">
        <v>659.418701171875</v>
      </c>
      <c r="AI731" s="197" t="n">
        <v>170.82070922851562</v>
      </c>
      <c r="AJ731" s="197" t="n">
        <v>6658.66357421875</v>
      </c>
      <c r="AK731" s="197" t="n">
        <v>6601.2822265625</v>
      </c>
      <c r="AL731" s="197" t="n">
        <v>6680.0</v>
      </c>
      <c r="AM731" s="197" t="n">
        <v>4456.89306640625</v>
      </c>
      <c r="AN731" s="197" t="n">
        <v>0.0</v>
      </c>
      <c r="AO731" s="197" t="n">
        <v>0.0</v>
      </c>
      <c r="AP731" s="197" t="n">
        <v>0.0</v>
      </c>
      <c r="AQ731" s="197" t="n">
        <v>102.61930084228516</v>
      </c>
      <c r="AR731" s="197" t="n">
        <v>836.5838623046875</v>
      </c>
      <c r="AS731" s="197" t="n">
        <v>0.7815428376197815</v>
      </c>
      <c r="AT731" s="197" t="n">
        <v>-2715.221435546875</v>
      </c>
      <c r="AU731" s="197" t="n">
        <v>3474.18115234375</v>
      </c>
      <c r="AV731" s="197" t="n">
        <v>11191.611328125</v>
      </c>
      <c r="AW731" s="197" t="n">
        <v>5055.509765625</v>
      </c>
      <c r="AX731" s="197" t="n">
        <v>1.2918565273284912</v>
      </c>
      <c r="AY731" s="197" t="n">
        <v>-7104.61865234375</v>
      </c>
      <c r="AZ731" s="197" t="n">
        <v>0.0</v>
      </c>
      <c r="BA731" s="197" t="n">
        <v>15882.7744140625</v>
      </c>
      <c r="BB731" s="197" t="n">
        <v>1451.83203125</v>
      </c>
      <c r="BC731" s="197" t="n">
        <v>0.0</v>
      </c>
      <c r="BD731" s="197" t="n">
        <v>0.5776385068893433</v>
      </c>
      <c r="BE731" s="197" t="n">
        <v>0.6937669515609741</v>
      </c>
      <c r="BF731" s="197" t="n">
        <v>999998.0</v>
      </c>
      <c r="BG731" s="197" t="n">
        <v>2348.005859375</v>
      </c>
      <c r="BH731" s="197" t="n">
        <v>1010.5858764648438</v>
      </c>
      <c r="BI731" s="197" t="n">
        <v>0.0</v>
      </c>
      <c r="BJ731" s="197" t="n">
        <v>999999.0</v>
      </c>
      <c r="BK731" s="197" t="n">
        <v>12626.5498046875</v>
      </c>
      <c r="BL731" s="197" t="n">
        <v>13355.5283203125</v>
      </c>
      <c r="BM731" s="197" t="n">
        <v>0.0</v>
      </c>
      <c r="BN731" s="197" t="n">
        <v>2546.64990234375</v>
      </c>
      <c r="BO731" s="197" t="n">
        <v>1927.56884765625</v>
      </c>
      <c r="BP731" s="197" t="n">
        <v>0.0</v>
      </c>
      <c r="BQ731" s="197" t="n">
        <v>999999.0</v>
      </c>
      <c r="BR731" s="197" t="n">
        <v>0.0</v>
      </c>
      <c r="BS731" s="197" t="n">
        <v>999999.0</v>
      </c>
      <c r="BT731" s="197" t="n">
        <v>0.0</v>
      </c>
      <c r="BU731" s="197" t="n">
        <v>1303.0675048828125</v>
      </c>
      <c r="BV731" s="197" t="n">
        <v>394.41644287109375</v>
      </c>
      <c r="BW731" s="197" t="n">
        <v>1790.0</v>
      </c>
      <c r="BX731" s="197" t="n">
        <v>829.550537109375</v>
      </c>
      <c r="BY731" s="197" t="n">
        <v>538.4434204101562</v>
      </c>
      <c r="BZ731" s="197" t="n">
        <v>2240.0</v>
      </c>
      <c r="CA731" s="197" t="n">
        <v>455.8028259277344</v>
      </c>
      <c r="CB731" s="197" t="n">
        <v>301.0196228027344</v>
      </c>
      <c r="CC731" s="197" t="n">
        <v>964.9122924804688</v>
      </c>
      <c r="CD731" s="197" t="n">
        <v>4590.2119140625</v>
      </c>
      <c r="CE731" s="197" t="n">
        <v>3144.785400390625</v>
      </c>
      <c r="CF731" s="197" t="n">
        <v>99000.0</v>
      </c>
      <c r="CG731" s="197" t="n">
        <v>17662.830078125</v>
      </c>
      <c r="CH731" s="197" t="n">
        <v>6680.0</v>
      </c>
      <c r="CI731" s="197" t="n">
        <v>4456.89306640625</v>
      </c>
      <c r="CJ731" s="197" t="n">
        <v>11136.8935546875</v>
      </c>
      <c r="CK731" s="197" t="n">
        <v>20000.0</v>
      </c>
      <c r="CL731" s="197" t="n">
        <v>20000.0</v>
      </c>
      <c r="CM731" s="197" t="n">
        <v>20000.0</v>
      </c>
      <c r="CN731" s="197" t="n">
        <v>20000.0</v>
      </c>
      <c r="CO731" s="197" t="n">
        <v>20000.0</v>
      </c>
      <c r="CP731" s="197" t="n">
        <v>20000.0</v>
      </c>
      <c r="CQ731" s="197" t="n">
        <v>20000.0</v>
      </c>
      <c r="CR731" s="197" t="n">
        <v>5000.0</v>
      </c>
      <c r="CS731" s="197" t="n">
        <v>31.0</v>
      </c>
      <c r="CT731" s="197" t="n">
        <v>31.0</v>
      </c>
      <c r="CU731" s="197" t="n">
        <v>678.4829711914062</v>
      </c>
    </row>
    <row r="732" spans="2:99">
      <c r="B732" s="122" t="s">
        <v>1133</v>
      </c>
      <c r="C732" s="197" t="n">
        <v>3400.0</v>
      </c>
      <c r="D732" s="197" t="n">
        <v>3351.0</v>
      </c>
      <c r="E732" s="197" t="n">
        <v>650.0</v>
      </c>
      <c r="F732" s="122" t="s">
        <v>1133</v>
      </c>
      <c r="G732" s="197" t="n">
        <v>2639.34716796875</v>
      </c>
      <c r="H732" s="197" t="n">
        <v>1425.6341552734375</v>
      </c>
      <c r="I732" s="197" t="n">
        <v>396.0675048828125</v>
      </c>
      <c r="J732" s="197" t="n">
        <v>136.8362579345703</v>
      </c>
      <c r="K732" s="197" t="n">
        <v>336.78082275390625</v>
      </c>
      <c r="L732" s="197" t="n">
        <v>4347.3251953125</v>
      </c>
      <c r="M732" s="197" t="n">
        <v>4347.3251953125</v>
      </c>
      <c r="N732" s="197" t="n">
        <v>5117.66455078125</v>
      </c>
      <c r="O732" s="197" t="n">
        <v>4388.62353515625</v>
      </c>
      <c r="P732" s="197" t="n">
        <v>4452.2177734375</v>
      </c>
      <c r="Q732" s="197" t="n">
        <v>12740.568359375</v>
      </c>
      <c r="R732" s="197" t="n">
        <v>1743.1981201171875</v>
      </c>
      <c r="S732" s="197" t="n">
        <v>0.0</v>
      </c>
      <c r="T732" s="197" t="n">
        <v>0.0</v>
      </c>
      <c r="U732" s="197" t="n">
        <v>-143.62396240234375</v>
      </c>
      <c r="V732" s="197" t="n">
        <v>352.9980163574219</v>
      </c>
      <c r="W732" s="197" t="n">
        <v>0.0</v>
      </c>
      <c r="X732" s="197" t="n">
        <v>0.0</v>
      </c>
      <c r="Y732" s="197" t="n">
        <v>352.9980163574219</v>
      </c>
      <c r="Z732" s="197" t="n">
        <v>3000.0</v>
      </c>
      <c r="AA732" s="197" t="n">
        <v>1.0</v>
      </c>
      <c r="AB732" s="197" t="n">
        <v>63.59431457519531</v>
      </c>
      <c r="AC732" s="197" t="n">
        <v>0.0</v>
      </c>
      <c r="AD732" s="197" t="n">
        <v>0.6499999761581421</v>
      </c>
      <c r="AE732" s="197" t="n">
        <v>9464.990234375</v>
      </c>
      <c r="AF732" s="197" t="n">
        <v>1009.9640502929688</v>
      </c>
      <c r="AG732" s="197" t="n">
        <v>2393.1884765625</v>
      </c>
      <c r="AH732" s="197" t="n">
        <v>421.2813415527344</v>
      </c>
      <c r="AI732" s="197" t="n">
        <v>0.0</v>
      </c>
      <c r="AJ732" s="197" t="n">
        <v>2297.2392578125</v>
      </c>
      <c r="AK732" s="197" t="n">
        <v>2380.286865234375</v>
      </c>
      <c r="AL732" s="197" t="n">
        <v>6680.0</v>
      </c>
      <c r="AM732" s="197" t="n">
        <v>4347.3251953125</v>
      </c>
      <c r="AN732" s="197" t="n">
        <v>0.0</v>
      </c>
      <c r="AO732" s="197" t="n">
        <v>0.0</v>
      </c>
      <c r="AP732" s="197" t="n">
        <v>0.0</v>
      </c>
      <c r="AQ732" s="197" t="n">
        <v>102.61930084228516</v>
      </c>
      <c r="AR732" s="197" t="n">
        <v>283.453857421875</v>
      </c>
      <c r="AS732" s="197" t="n">
        <v>0.0</v>
      </c>
      <c r="AT732" s="197" t="n">
        <v>999999.0</v>
      </c>
      <c r="AU732" s="197" t="n">
        <v>0.0</v>
      </c>
      <c r="AV732" s="197" t="n">
        <v>999999.0</v>
      </c>
      <c r="AW732" s="197" t="n">
        <v>0.0</v>
      </c>
      <c r="AX732" s="197" t="n">
        <v>0.0</v>
      </c>
      <c r="AY732" s="197" t="n">
        <v>999999.0</v>
      </c>
      <c r="AZ732" s="197" t="n">
        <v>0.0</v>
      </c>
      <c r="BA732" s="197" t="n">
        <v>999999.0</v>
      </c>
      <c r="BB732" s="197" t="n">
        <v>0.0</v>
      </c>
      <c r="BC732" s="197" t="n">
        <v>0.0</v>
      </c>
      <c r="BD732" s="197" t="n">
        <v>0.6662890315055847</v>
      </c>
      <c r="BE732" s="197" t="n">
        <v>0.8287505507469177</v>
      </c>
      <c r="BF732" s="197" t="n">
        <v>999998.0</v>
      </c>
      <c r="BG732" s="197" t="n">
        <v>2330.138671875</v>
      </c>
      <c r="BH732" s="197" t="n">
        <v>725.633056640625</v>
      </c>
      <c r="BI732" s="197" t="n">
        <v>0.0</v>
      </c>
      <c r="BJ732" s="197" t="n">
        <v>999999.0</v>
      </c>
      <c r="BK732" s="197" t="n">
        <v>10867.1640625</v>
      </c>
      <c r="BL732" s="197" t="n">
        <v>11344.244140625</v>
      </c>
      <c r="BM732" s="197" t="n">
        <v>0.0</v>
      </c>
      <c r="BN732" s="197" t="n">
        <v>1306.72412109375</v>
      </c>
      <c r="BO732" s="197" t="n">
        <v>1143.6015625</v>
      </c>
      <c r="BP732" s="197" t="n">
        <v>0.0</v>
      </c>
      <c r="BQ732" s="197" t="n">
        <v>999999.0</v>
      </c>
      <c r="BR732" s="197" t="n">
        <v>0.0</v>
      </c>
      <c r="BS732" s="197" t="n">
        <v>999999.0</v>
      </c>
      <c r="BT732" s="197" t="n">
        <v>0.0</v>
      </c>
      <c r="BU732" s="197" t="n">
        <v>1825.1256103515625</v>
      </c>
      <c r="BV732" s="197" t="n">
        <v>1261.4178466796875</v>
      </c>
      <c r="BW732" s="197" t="n">
        <v>99000.0</v>
      </c>
      <c r="BX732" s="197" t="n">
        <v>1095.5994873046875</v>
      </c>
      <c r="BY732" s="197" t="n">
        <v>802.1624755859375</v>
      </c>
      <c r="BZ732" s="197" t="n">
        <v>99000.0</v>
      </c>
      <c r="CA732" s="197" t="n">
        <v>733.6271362304688</v>
      </c>
      <c r="CB732" s="197" t="n">
        <v>445.9046325683594</v>
      </c>
      <c r="CC732" s="197" t="n">
        <v>964.9122924804688</v>
      </c>
      <c r="CD732" s="197" t="n">
        <v>5522.95751953125</v>
      </c>
      <c r="CE732" s="197" t="n">
        <v>4496.35986328125</v>
      </c>
      <c r="CF732" s="197" t="n">
        <v>99000.0</v>
      </c>
      <c r="CG732" s="197" t="n">
        <v>7922.5927734375</v>
      </c>
      <c r="CH732" s="197" t="n">
        <v>3427.74365234375</v>
      </c>
      <c r="CI732" s="197" t="n">
        <v>3863.74267578125</v>
      </c>
      <c r="CJ732" s="197" t="n">
        <v>7291.486328125</v>
      </c>
      <c r="CK732" s="197" t="n">
        <v>20000.0</v>
      </c>
      <c r="CL732" s="197" t="n">
        <v>20000.0</v>
      </c>
      <c r="CM732" s="197" t="n">
        <v>20000.0</v>
      </c>
      <c r="CN732" s="197" t="n">
        <v>20000.0</v>
      </c>
      <c r="CO732" s="197" t="n">
        <v>20000.0</v>
      </c>
      <c r="CP732" s="197" t="n">
        <v>20000.0</v>
      </c>
      <c r="CQ732" s="197" t="n">
        <v>20000.0</v>
      </c>
      <c r="CR732" s="197" t="n">
        <v>5000.0</v>
      </c>
      <c r="CS732" s="197" t="n">
        <v>30.0</v>
      </c>
      <c r="CT732" s="197" t="n">
        <v>30.0</v>
      </c>
      <c r="CU732" s="197" t="n">
        <v>871.5990600585938</v>
      </c>
    </row>
    <row r="733" spans="2:99">
      <c r="B733" s="122" t="s">
        <v>1134</v>
      </c>
      <c r="C733" s="197" t="n">
        <v>3250.0</v>
      </c>
      <c r="D733" s="197" t="n">
        <v>3163.0</v>
      </c>
      <c r="E733" s="197" t="n">
        <v>720.0</v>
      </c>
      <c r="F733" s="122" t="s">
        <v>1134</v>
      </c>
      <c r="G733" s="197" t="n">
        <v>2674.386962890625</v>
      </c>
      <c r="H733" s="197" t="n">
        <v>1436.4591064453125</v>
      </c>
      <c r="I733" s="197" t="n">
        <v>365.9043273925781</v>
      </c>
      <c r="J733" s="197" t="n">
        <v>233.30560302734375</v>
      </c>
      <c r="K733" s="197" t="n">
        <v>439.20367431640625</v>
      </c>
      <c r="L733" s="197" t="n">
        <v>4269.7998046875</v>
      </c>
      <c r="M733" s="197" t="n">
        <v>4269.7998046875</v>
      </c>
      <c r="N733" s="197" t="n">
        <v>4505.87451171875</v>
      </c>
      <c r="O733" s="197" t="n">
        <v>3443.6328125</v>
      </c>
      <c r="P733" s="197" t="n">
        <v>4505.87451171875</v>
      </c>
      <c r="Q733" s="197" t="n">
        <v>11003.9990234375</v>
      </c>
      <c r="R733" s="197" t="n">
        <v>2559.123291015625</v>
      </c>
      <c r="S733" s="197" t="n">
        <v>0.0</v>
      </c>
      <c r="T733" s="197" t="n">
        <v>0.0</v>
      </c>
      <c r="U733" s="197" t="n">
        <v>-73.40576171875</v>
      </c>
      <c r="V733" s="197" t="n">
        <v>1.5187964891083539E-5</v>
      </c>
      <c r="W733" s="197" t="n">
        <v>1.5187986718956381E-5</v>
      </c>
      <c r="X733" s="197" t="n">
        <v>0.0</v>
      </c>
      <c r="Y733" s="197" t="n">
        <v>0.0</v>
      </c>
      <c r="Z733" s="197" t="n">
        <v>4000.0</v>
      </c>
      <c r="AA733" s="197" t="n">
        <v>1.0</v>
      </c>
      <c r="AB733" s="197" t="n">
        <v>1062.24169921875</v>
      </c>
      <c r="AC733" s="197" t="n">
        <v>0.0</v>
      </c>
      <c r="AD733" s="197" t="n">
        <v>0.6499999761581421</v>
      </c>
      <c r="AE733" s="197" t="n">
        <v>8931.83203125</v>
      </c>
      <c r="AF733" s="197" t="n">
        <v>0.0</v>
      </c>
      <c r="AG733" s="197" t="n">
        <v>85.01243591308594</v>
      </c>
      <c r="AH733" s="197" t="n">
        <v>1037.0281982421875</v>
      </c>
      <c r="AI733" s="197" t="n">
        <v>0.0</v>
      </c>
      <c r="AJ733" s="197" t="n">
        <v>0.0</v>
      </c>
      <c r="AK733" s="197" t="n">
        <v>149.5619354248047</v>
      </c>
      <c r="AL733" s="197" t="n">
        <v>6680.0</v>
      </c>
      <c r="AM733" s="197" t="n">
        <v>4269.7998046875</v>
      </c>
      <c r="AN733" s="197" t="n">
        <v>0.0</v>
      </c>
      <c r="AO733" s="197" t="n">
        <v>0.0</v>
      </c>
      <c r="AP733" s="197" t="n">
        <v>0.0</v>
      </c>
      <c r="AQ733" s="197" t="n">
        <v>113.19530487060547</v>
      </c>
      <c r="AR733" s="197" t="n">
        <v>433.5441589355469</v>
      </c>
      <c r="AS733" s="197" t="n">
        <v>0.0</v>
      </c>
      <c r="AT733" s="197" t="n">
        <v>999999.0</v>
      </c>
      <c r="AU733" s="197" t="n">
        <v>0.0</v>
      </c>
      <c r="AV733" s="197" t="n">
        <v>999999.0</v>
      </c>
      <c r="AW733" s="197" t="n">
        <v>0.0</v>
      </c>
      <c r="AX733" s="197" t="n">
        <v>0.0</v>
      </c>
      <c r="AY733" s="197" t="n">
        <v>999999.0</v>
      </c>
      <c r="AZ733" s="197" t="n">
        <v>0.0</v>
      </c>
      <c r="BA733" s="197" t="n">
        <v>999999.0</v>
      </c>
      <c r="BB733" s="197" t="n">
        <v>0.0</v>
      </c>
      <c r="BC733" s="197" t="n">
        <v>0.0</v>
      </c>
      <c r="BD733" s="197" t="n">
        <v>0.5399534106254578</v>
      </c>
      <c r="BE733" s="197" t="n">
        <v>0.7132781744003296</v>
      </c>
      <c r="BF733" s="197" t="n">
        <v>999998.0</v>
      </c>
      <c r="BG733" s="197" t="n">
        <v>3269.79248046875</v>
      </c>
      <c r="BH733" s="197" t="n">
        <v>1431.946533203125</v>
      </c>
      <c r="BI733" s="197" t="n">
        <v>0.0</v>
      </c>
      <c r="BJ733" s="197" t="n">
        <v>999999.0</v>
      </c>
      <c r="BK733" s="197" t="n">
        <v>9242.732421875</v>
      </c>
      <c r="BL733" s="197" t="n">
        <v>9322.197265625</v>
      </c>
      <c r="BM733" s="197" t="n">
        <v>0.0</v>
      </c>
      <c r="BN733" s="197" t="n">
        <v>3164.263427734375</v>
      </c>
      <c r="BO733" s="197" t="n">
        <v>3263.04736328125</v>
      </c>
      <c r="BP733" s="197" t="n">
        <v>1.2126988172531128</v>
      </c>
      <c r="BQ733" s="197" t="n">
        <v>5351.173828125</v>
      </c>
      <c r="BR733" s="197" t="n">
        <v>0.0</v>
      </c>
      <c r="BS733" s="197" t="n">
        <v>999999.0</v>
      </c>
      <c r="BT733" s="197" t="n">
        <v>0.0</v>
      </c>
      <c r="BU733" s="197" t="n">
        <v>2210.19921875</v>
      </c>
      <c r="BV733" s="197" t="n">
        <v>1780.1328125</v>
      </c>
      <c r="BW733" s="197" t="n">
        <v>99000.0</v>
      </c>
      <c r="BX733" s="197" t="n">
        <v>1737.880126953125</v>
      </c>
      <c r="BY733" s="197" t="n">
        <v>1072.3375244140625</v>
      </c>
      <c r="BZ733" s="197" t="n">
        <v>99000.0</v>
      </c>
      <c r="CA733" s="197" t="n">
        <v>788.6858520507812</v>
      </c>
      <c r="CB733" s="197" t="n">
        <v>712.8528442382812</v>
      </c>
      <c r="CC733" s="197" t="n">
        <v>964.9122924804688</v>
      </c>
      <c r="CD733" s="197" t="n">
        <v>7212.5068359375</v>
      </c>
      <c r="CE733" s="197" t="n">
        <v>5439.3330078125</v>
      </c>
      <c r="CF733" s="197" t="n">
        <v>19000.0</v>
      </c>
      <c r="CG733" s="197" t="n">
        <v>7867.396484375</v>
      </c>
      <c r="CH733" s="197" t="n">
        <v>4691.306640625</v>
      </c>
      <c r="CI733" s="197" t="n">
        <v>2352.281982421875</v>
      </c>
      <c r="CJ733" s="197" t="n">
        <v>7043.5888671875</v>
      </c>
      <c r="CK733" s="197" t="n">
        <v>20000.0</v>
      </c>
      <c r="CL733" s="197" t="n">
        <v>20000.0</v>
      </c>
      <c r="CM733" s="197" t="n">
        <v>20000.0</v>
      </c>
      <c r="CN733" s="197" t="n">
        <v>20000.0</v>
      </c>
      <c r="CO733" s="197" t="n">
        <v>20000.0</v>
      </c>
      <c r="CP733" s="197" t="n">
        <v>20000.0</v>
      </c>
      <c r="CQ733" s="197" t="n">
        <v>20000.0</v>
      </c>
      <c r="CR733" s="197" t="n">
        <v>5000.0</v>
      </c>
      <c r="CS733" s="197" t="n">
        <v>31.0</v>
      </c>
      <c r="CT733" s="197" t="n">
        <v>31.0</v>
      </c>
      <c r="CU733" s="197" t="n">
        <v>1279.5616455078125</v>
      </c>
    </row>
    <row r="734" spans="2:99">
      <c r="B734" s="122" t="s">
        <v>1135</v>
      </c>
      <c r="C734" s="197" t="n">
        <v>3252.0</v>
      </c>
      <c r="D734" s="197" t="n">
        <v>2788.0</v>
      </c>
      <c r="E734" s="197" t="n">
        <v>549.0</v>
      </c>
      <c r="F734" s="122" t="s">
        <v>1135</v>
      </c>
      <c r="G734" s="197" t="n">
        <v>3252.0</v>
      </c>
      <c r="H734" s="197" t="n">
        <v>2332.14453125</v>
      </c>
      <c r="I734" s="197" t="n">
        <v>549.0</v>
      </c>
      <c r="J734" s="197" t="n">
        <v>392.5135498046875</v>
      </c>
      <c r="K734" s="197" t="n">
        <v>687.19921875</v>
      </c>
      <c r="L734" s="197" t="n">
        <v>4226.8017578125</v>
      </c>
      <c r="M734" s="197" t="n">
        <v>4226.8017578125</v>
      </c>
      <c r="N734" s="197" t="n">
        <v>6680.0</v>
      </c>
      <c r="O734" s="197" t="n">
        <v>6680.0</v>
      </c>
      <c r="P734" s="197" t="n">
        <v>6680.0</v>
      </c>
      <c r="Q734" s="197" t="n">
        <v>32830.10546875</v>
      </c>
      <c r="R734" s="197" t="n">
        <v>1945.749267578125</v>
      </c>
      <c r="S734" s="197" t="n">
        <v>0.0</v>
      </c>
      <c r="T734" s="197" t="n">
        <v>18.43265724182129</v>
      </c>
      <c r="U734" s="197" t="n">
        <v>3884.236328125</v>
      </c>
      <c r="V734" s="197" t="n">
        <v>24111.17578125</v>
      </c>
      <c r="W734" s="197" t="n">
        <v>14819.2255859375</v>
      </c>
      <c r="X734" s="197" t="n">
        <v>4167.7744140625</v>
      </c>
      <c r="Y734" s="197" t="n">
        <v>0.0</v>
      </c>
      <c r="Z734" s="197" t="n">
        <v>4500.0</v>
      </c>
      <c r="AA734" s="197" t="n">
        <v>1.0</v>
      </c>
      <c r="AB734" s="197" t="n">
        <v>0.0</v>
      </c>
      <c r="AC734" s="197" t="n">
        <v>0.0</v>
      </c>
      <c r="AD734" s="197" t="n">
        <v>0.6499999761581421</v>
      </c>
      <c r="AE734" s="197" t="n">
        <v>25382.7421875</v>
      </c>
      <c r="AF734" s="197" t="n">
        <v>6639.79443359375</v>
      </c>
      <c r="AG734" s="197" t="n">
        <v>5296.34130859375</v>
      </c>
      <c r="AH734" s="197" t="n">
        <v>3692.47802734375</v>
      </c>
      <c r="AI734" s="197" t="n">
        <v>2431.521484375</v>
      </c>
      <c r="AJ734" s="197" t="n">
        <v>0.0</v>
      </c>
      <c r="AK734" s="197" t="n">
        <v>689.3170776367188</v>
      </c>
      <c r="AL734" s="197" t="n">
        <v>6680.0</v>
      </c>
      <c r="AM734" s="197" t="n">
        <v>4226.8017578125</v>
      </c>
      <c r="AN734" s="197" t="n">
        <v>0.0</v>
      </c>
      <c r="AO734" s="197" t="n">
        <v>0.0</v>
      </c>
      <c r="AP734" s="197" t="n">
        <v>0.0</v>
      </c>
      <c r="AQ734" s="197" t="n">
        <v>226.39060974121094</v>
      </c>
      <c r="AR734" s="197" t="n">
        <v>530.3074951171875</v>
      </c>
      <c r="AS734" s="197" t="n">
        <v>0.0</v>
      </c>
      <c r="AT734" s="197" t="n">
        <v>999999.0</v>
      </c>
      <c r="AU734" s="197" t="n">
        <v>0.0</v>
      </c>
      <c r="AV734" s="197" t="n">
        <v>999999.0</v>
      </c>
      <c r="AW734" s="197" t="n">
        <v>0.0</v>
      </c>
      <c r="AX734" s="197" t="n">
        <v>0.0</v>
      </c>
      <c r="AY734" s="197" t="n">
        <v>999999.0</v>
      </c>
      <c r="AZ734" s="197" t="n">
        <v>0.0</v>
      </c>
      <c r="BA734" s="197" t="n">
        <v>999999.0</v>
      </c>
      <c r="BB734" s="197" t="n">
        <v>0.0</v>
      </c>
      <c r="BC734" s="197" t="n">
        <v>0.0</v>
      </c>
      <c r="BD734" s="197" t="n">
        <v>0.5051231980323792</v>
      </c>
      <c r="BE734" s="197" t="n">
        <v>0.6017673015594482</v>
      </c>
      <c r="BF734" s="197" t="n">
        <v>999998.0</v>
      </c>
      <c r="BG734" s="197" t="n">
        <v>4086.484619140625</v>
      </c>
      <c r="BH734" s="197" t="n">
        <v>3126.7685546875</v>
      </c>
      <c r="BI734" s="197" t="n">
        <v>0.0</v>
      </c>
      <c r="BJ734" s="197" t="n">
        <v>999999.0</v>
      </c>
      <c r="BK734" s="197" t="n">
        <v>22113.822265625</v>
      </c>
      <c r="BL734" s="197" t="n">
        <v>24603.236328125</v>
      </c>
      <c r="BM734" s="197" t="n">
        <v>0.0</v>
      </c>
      <c r="BN734" s="197" t="n">
        <v>9624.17578125</v>
      </c>
      <c r="BO734" s="197" t="n">
        <v>9068.96484375</v>
      </c>
      <c r="BP734" s="197" t="n">
        <v>1.0889512300491333</v>
      </c>
      <c r="BQ734" s="197" t="n">
        <v>4375.65576171875</v>
      </c>
      <c r="BR734" s="197" t="n">
        <v>0.0</v>
      </c>
      <c r="BS734" s="197" t="n">
        <v>999999.0</v>
      </c>
      <c r="BT734" s="197" t="n">
        <v>0.0</v>
      </c>
      <c r="BU734" s="197" t="n">
        <v>2500.245361328125</v>
      </c>
      <c r="BV734" s="197" t="n">
        <v>2249.1064453125</v>
      </c>
      <c r="BW734" s="197" t="n">
        <v>99000.0</v>
      </c>
      <c r="BX734" s="197" t="n">
        <v>2323.252685546875</v>
      </c>
      <c r="BY734" s="197" t="n">
        <v>1778.313720703125</v>
      </c>
      <c r="BZ734" s="197" t="n">
        <v>99000.0</v>
      </c>
      <c r="CA734" s="197" t="n">
        <v>875.7199096679688</v>
      </c>
      <c r="CB734" s="197" t="n">
        <v>794.1849975585938</v>
      </c>
      <c r="CC734" s="197" t="n">
        <v>964.9122924804688</v>
      </c>
      <c r="CD734" s="197" t="n">
        <v>8845.361328125</v>
      </c>
      <c r="CE734" s="197" t="n">
        <v>7291.07275390625</v>
      </c>
      <c r="CF734" s="197" t="n">
        <v>15500.0</v>
      </c>
      <c r="CG734" s="197" t="n">
        <v>4470.13232421875</v>
      </c>
      <c r="CH734" s="197" t="n">
        <v>4327.93408203125</v>
      </c>
      <c r="CI734" s="197" t="n">
        <v>1488.814208984375</v>
      </c>
      <c r="CJ734" s="197" t="n">
        <v>5816.748046875</v>
      </c>
      <c r="CK734" s="197" t="n">
        <v>20000.0</v>
      </c>
      <c r="CL734" s="197" t="n">
        <v>20000.0</v>
      </c>
      <c r="CM734" s="197" t="n">
        <v>20000.0</v>
      </c>
      <c r="CN734" s="197" t="n">
        <v>20000.0</v>
      </c>
      <c r="CO734" s="197" t="n">
        <v>20000.0</v>
      </c>
      <c r="CP734" s="197" t="n">
        <v>20000.0</v>
      </c>
      <c r="CQ734" s="197" t="n">
        <v>20000.0</v>
      </c>
      <c r="CR734" s="197" t="n">
        <v>5000.0</v>
      </c>
      <c r="CS734" s="197" t="n">
        <v>0.0</v>
      </c>
      <c r="CT734" s="197" t="n">
        <v>0.0</v>
      </c>
      <c r="CU734" s="197" t="n">
        <v>972.8746337890625</v>
      </c>
    </row>
    <row r="735" spans="2:99">
      <c r="B735" s="122" t="s">
        <v>1136</v>
      </c>
      <c r="C735" s="197" t="n">
        <v>3276.0</v>
      </c>
      <c r="D735" s="197" t="n">
        <v>2788.0</v>
      </c>
      <c r="E735" s="197" t="n">
        <v>370.0</v>
      </c>
      <c r="F735" s="122" t="s">
        <v>1136</v>
      </c>
      <c r="G735" s="197" t="n">
        <v>3276.0</v>
      </c>
      <c r="H735" s="197" t="n">
        <v>2788.0</v>
      </c>
      <c r="I735" s="197" t="n">
        <v>370.0</v>
      </c>
      <c r="J735" s="197" t="n">
        <v>554.9271850585938</v>
      </c>
      <c r="K735" s="197" t="n">
        <v>778.82861328125</v>
      </c>
      <c r="L735" s="197" t="n">
        <v>3687.07421875</v>
      </c>
      <c r="M735" s="197" t="n">
        <v>3687.07421875</v>
      </c>
      <c r="N735" s="197" t="n">
        <v>3687.07421875</v>
      </c>
      <c r="O735" s="197" t="n">
        <v>3687.07421875</v>
      </c>
      <c r="P735" s="197" t="n">
        <v>3687.07421875</v>
      </c>
      <c r="Q735" s="197" t="n">
        <v>69437.9921875</v>
      </c>
      <c r="R735" s="197" t="n">
        <v>2126.360107421875</v>
      </c>
      <c r="S735" s="197" t="n">
        <v>0.0</v>
      </c>
      <c r="T735" s="197" t="n">
        <v>485.0928039550781</v>
      </c>
      <c r="U735" s="197" t="n">
        <v>17492.544921875</v>
      </c>
      <c r="V735" s="197" t="n">
        <v>79607.8671875</v>
      </c>
      <c r="W735" s="197" t="n">
        <v>49229.41015625</v>
      </c>
      <c r="X735" s="197" t="n">
        <v>30378.45703125</v>
      </c>
      <c r="Y735" s="197" t="n">
        <v>0.0</v>
      </c>
      <c r="Z735" s="197" t="n">
        <v>4500.0</v>
      </c>
      <c r="AA735" s="197" t="n">
        <v>1.0</v>
      </c>
      <c r="AB735" s="197" t="n">
        <v>0.0</v>
      </c>
      <c r="AC735" s="197" t="n">
        <v>0.0</v>
      </c>
      <c r="AD735" s="197" t="n">
        <v>0.6499999761581421</v>
      </c>
      <c r="AE735" s="197" t="n">
        <v>59326.1328125</v>
      </c>
      <c r="AF735" s="197" t="n">
        <v>8837.919921875</v>
      </c>
      <c r="AG735" s="197" t="n">
        <v>18697.263671875</v>
      </c>
      <c r="AH735" s="197" t="n">
        <v>13994.783203125</v>
      </c>
      <c r="AI735" s="197" t="n">
        <v>13105.33984375</v>
      </c>
      <c r="AJ735" s="197" t="n">
        <v>9772.556640625</v>
      </c>
      <c r="AK735" s="197" t="n">
        <v>10129.671875</v>
      </c>
      <c r="AL735" s="197" t="n">
        <v>7068.689453125</v>
      </c>
      <c r="AM735" s="197" t="n">
        <v>4214.53125</v>
      </c>
      <c r="AN735" s="197" t="n">
        <v>0.0</v>
      </c>
      <c r="AO735" s="197" t="n">
        <v>0.0</v>
      </c>
      <c r="AP735" s="197" t="n">
        <v>0.0</v>
      </c>
      <c r="AQ735" s="197" t="n">
        <v>339.5859069824219</v>
      </c>
      <c r="AR735" s="197" t="n">
        <v>627.0708618164062</v>
      </c>
      <c r="AS735" s="197" t="n">
        <v>0.0</v>
      </c>
      <c r="AT735" s="197" t="n">
        <v>999999.0</v>
      </c>
      <c r="AU735" s="197" t="n">
        <v>0.0</v>
      </c>
      <c r="AV735" s="197" t="n">
        <v>999999.0</v>
      </c>
      <c r="AW735" s="197" t="n">
        <v>0.0</v>
      </c>
      <c r="AX735" s="197" t="n">
        <v>0.0</v>
      </c>
      <c r="AY735" s="197" t="n">
        <v>999999.0</v>
      </c>
      <c r="AZ735" s="197" t="n">
        <v>0.0</v>
      </c>
      <c r="BA735" s="197" t="n">
        <v>999999.0</v>
      </c>
      <c r="BB735" s="197" t="n">
        <v>0.0</v>
      </c>
      <c r="BC735" s="197" t="n">
        <v>0.0</v>
      </c>
      <c r="BD735" s="197" t="n">
        <v>0.0</v>
      </c>
      <c r="BE735" s="197" t="n">
        <v>0.0</v>
      </c>
      <c r="BF735" s="197" t="n">
        <v>999999.0</v>
      </c>
      <c r="BG735" s="197" t="n">
        <v>999999.0</v>
      </c>
      <c r="BH735" s="197" t="n">
        <v>999999.0</v>
      </c>
      <c r="BI735" s="197" t="n">
        <v>0.0</v>
      </c>
      <c r="BJ735" s="197" t="n">
        <v>999999.0</v>
      </c>
      <c r="BK735" s="197" t="n">
        <v>999999.0</v>
      </c>
      <c r="BL735" s="197" t="n">
        <v>999999.0</v>
      </c>
      <c r="BM735" s="197" t="n">
        <v>0.0</v>
      </c>
      <c r="BN735" s="197" t="n">
        <v>0.0</v>
      </c>
      <c r="BO735" s="197" t="n">
        <v>0.0</v>
      </c>
      <c r="BP735" s="197" t="n">
        <v>0.0</v>
      </c>
      <c r="BQ735" s="197" t="n">
        <v>999999.0</v>
      </c>
      <c r="BR735" s="197" t="n">
        <v>0.0</v>
      </c>
      <c r="BS735" s="197" t="n">
        <v>999999.0</v>
      </c>
      <c r="BT735" s="197" t="n">
        <v>0.0</v>
      </c>
      <c r="BU735" s="197" t="n">
        <v>1204.032470703125</v>
      </c>
      <c r="BV735" s="197" t="n">
        <v>2708.298828125</v>
      </c>
      <c r="BW735" s="197" t="n">
        <v>99000.0</v>
      </c>
      <c r="BX735" s="197" t="n">
        <v>316.56842041015625</v>
      </c>
      <c r="BY735" s="197" t="n">
        <v>2541.962646484375</v>
      </c>
      <c r="BZ735" s="197" t="n">
        <v>99000.0</v>
      </c>
      <c r="CA735" s="197" t="n">
        <v>715.4038696289062</v>
      </c>
      <c r="CB735" s="197" t="n">
        <v>922.8216552734375</v>
      </c>
      <c r="CC735" s="197" t="n">
        <v>964.9122924804688</v>
      </c>
      <c r="CD735" s="197" t="n">
        <v>1297.865478515625</v>
      </c>
      <c r="CE735" s="197" t="n">
        <v>9319.1435546875</v>
      </c>
      <c r="CF735" s="197" t="n">
        <v>15500.0</v>
      </c>
      <c r="CG735" s="197" t="n">
        <v>0.0</v>
      </c>
      <c r="CH735" s="197" t="n">
        <v>1448.6060791015625</v>
      </c>
      <c r="CI735" s="197" t="n">
        <v>800.0</v>
      </c>
      <c r="CJ735" s="197" t="n">
        <v>2248.606201171875</v>
      </c>
      <c r="CK735" s="197" t="n">
        <v>20000.0</v>
      </c>
      <c r="CL735" s="197" t="n">
        <v>20000.0</v>
      </c>
      <c r="CM735" s="197" t="n">
        <v>20000.0</v>
      </c>
      <c r="CN735" s="197" t="n">
        <v>20000.0</v>
      </c>
      <c r="CO735" s="197" t="n">
        <v>20000.0</v>
      </c>
      <c r="CP735" s="197" t="n">
        <v>20000.0</v>
      </c>
      <c r="CQ735" s="197" t="n">
        <v>20000.0</v>
      </c>
      <c r="CR735" s="197" t="n">
        <v>5000.0</v>
      </c>
      <c r="CS735" s="197" t="n">
        <v>0.0</v>
      </c>
      <c r="CT735" s="197" t="n">
        <v>0.0</v>
      </c>
      <c r="CU735" s="197" t="n">
        <v>1063.1800537109375</v>
      </c>
    </row>
    <row r="736" spans="2:99">
      <c r="B736" s="122" t="s">
        <v>1137</v>
      </c>
      <c r="C736" s="197" t="n">
        <v>3616.0</v>
      </c>
      <c r="D736" s="197" t="n">
        <v>2943.0</v>
      </c>
      <c r="E736" s="197" t="n">
        <v>392.0</v>
      </c>
      <c r="F736" s="122" t="s">
        <v>1137</v>
      </c>
      <c r="G736" s="197" t="n">
        <v>3616.0</v>
      </c>
      <c r="H736" s="197" t="n">
        <v>2943.0</v>
      </c>
      <c r="I736" s="197" t="n">
        <v>392.0</v>
      </c>
      <c r="J736" s="197" t="n">
        <v>722.5560302734375</v>
      </c>
      <c r="K736" s="197" t="n">
        <v>812.4793090820312</v>
      </c>
      <c r="L736" s="197" t="n">
        <v>3795.564697265625</v>
      </c>
      <c r="M736" s="197" t="n">
        <v>3795.564697265625</v>
      </c>
      <c r="N736" s="197" t="n">
        <v>3795.564697265625</v>
      </c>
      <c r="O736" s="197" t="n">
        <v>3795.564697265625</v>
      </c>
      <c r="P736" s="197" t="n">
        <v>3795.564697265625</v>
      </c>
      <c r="Q736" s="197" t="n">
        <v>60720.54296875</v>
      </c>
      <c r="R736" s="197" t="n">
        <v>3248.3671875</v>
      </c>
      <c r="S736" s="197" t="n">
        <v>0.0</v>
      </c>
      <c r="T736" s="197" t="n">
        <v>1454.4072265625</v>
      </c>
      <c r="U736" s="197" t="n">
        <v>11263.3681640625</v>
      </c>
      <c r="V736" s="197" t="n">
        <v>71445.296875</v>
      </c>
      <c r="W736" s="197" t="n">
        <v>38371.53515625</v>
      </c>
      <c r="X736" s="197" t="n">
        <v>33073.76171875</v>
      </c>
      <c r="Y736" s="197" t="n">
        <v>0.0</v>
      </c>
      <c r="Z736" s="197" t="n">
        <v>6000.0</v>
      </c>
      <c r="AA736" s="197" t="n">
        <v>1.0</v>
      </c>
      <c r="AB736" s="197" t="n">
        <v>0.0</v>
      </c>
      <c r="AC736" s="197" t="n">
        <v>0.0</v>
      </c>
      <c r="AD736" s="197" t="n">
        <v>0.6499999761581421</v>
      </c>
      <c r="AE736" s="197" t="n">
        <v>51884.13671875</v>
      </c>
      <c r="AF736" s="197" t="n">
        <v>11078.7890625</v>
      </c>
      <c r="AG736" s="197" t="n">
        <v>2721.06396484375</v>
      </c>
      <c r="AH736" s="197" t="n">
        <v>8386.96484375</v>
      </c>
      <c r="AI736" s="197" t="n">
        <v>7296.7822265625</v>
      </c>
      <c r="AJ736" s="197" t="n">
        <v>6150.6494140625</v>
      </c>
      <c r="AK736" s="197" t="n">
        <v>6842.40673828125</v>
      </c>
      <c r="AL736" s="197" t="n">
        <v>7762.7890625</v>
      </c>
      <c r="AM736" s="197" t="n">
        <v>4217.80712890625</v>
      </c>
      <c r="AN736" s="197" t="n">
        <v>0.0</v>
      </c>
      <c r="AO736" s="197" t="n">
        <v>0.0</v>
      </c>
      <c r="AP736" s="197" t="n">
        <v>0.0</v>
      </c>
      <c r="AQ736" s="197" t="n">
        <v>452.7812194824219</v>
      </c>
      <c r="AR736" s="197" t="n">
        <v>686.1384887695312</v>
      </c>
      <c r="AS736" s="197" t="n">
        <v>0.0</v>
      </c>
      <c r="AT736" s="197" t="n">
        <v>999999.0</v>
      </c>
      <c r="AU736" s="197" t="n">
        <v>0.0</v>
      </c>
      <c r="AV736" s="197" t="n">
        <v>999999.0</v>
      </c>
      <c r="AW736" s="197" t="n">
        <v>0.0</v>
      </c>
      <c r="AX736" s="197" t="n">
        <v>0.0</v>
      </c>
      <c r="AY736" s="197" t="n">
        <v>999999.0</v>
      </c>
      <c r="AZ736" s="197" t="n">
        <v>0.0</v>
      </c>
      <c r="BA736" s="197" t="n">
        <v>999999.0</v>
      </c>
      <c r="BB736" s="197" t="n">
        <v>0.0</v>
      </c>
      <c r="BC736" s="197" t="n">
        <v>0.0</v>
      </c>
      <c r="BD736" s="197" t="n">
        <v>0.0</v>
      </c>
      <c r="BE736" s="197" t="n">
        <v>0.0</v>
      </c>
      <c r="BF736" s="197" t="n">
        <v>999999.0</v>
      </c>
      <c r="BG736" s="197" t="n">
        <v>999999.0</v>
      </c>
      <c r="BH736" s="197" t="n">
        <v>999999.0</v>
      </c>
      <c r="BI736" s="197" t="n">
        <v>0.0</v>
      </c>
      <c r="BJ736" s="197" t="n">
        <v>999999.0</v>
      </c>
      <c r="BK736" s="197" t="n">
        <v>999999.0</v>
      </c>
      <c r="BL736" s="197" t="n">
        <v>999999.0</v>
      </c>
      <c r="BM736" s="197" t="n">
        <v>0.0</v>
      </c>
      <c r="BN736" s="197" t="n">
        <v>0.0</v>
      </c>
      <c r="BO736" s="197" t="n">
        <v>0.0</v>
      </c>
      <c r="BP736" s="197" t="n">
        <v>0.0</v>
      </c>
      <c r="BQ736" s="197" t="n">
        <v>999999.0</v>
      </c>
      <c r="BR736" s="197" t="n">
        <v>0.0</v>
      </c>
      <c r="BS736" s="197" t="n">
        <v>999999.0</v>
      </c>
      <c r="BT736" s="197" t="n">
        <v>0.0</v>
      </c>
      <c r="BU736" s="197" t="n">
        <v>234.30072021484375</v>
      </c>
      <c r="BV736" s="197" t="n">
        <v>1207.646728515625</v>
      </c>
      <c r="BW736" s="197" t="n">
        <v>99000.0</v>
      </c>
      <c r="BX736" s="197" t="n">
        <v>189.57350158691406</v>
      </c>
      <c r="BY736" s="197" t="n">
        <v>300.90728759765625</v>
      </c>
      <c r="BZ736" s="197" t="n">
        <v>99000.0</v>
      </c>
      <c r="CA736" s="197" t="n">
        <v>267.42242431640625</v>
      </c>
      <c r="CB736" s="197" t="n">
        <v>750.4080200195312</v>
      </c>
      <c r="CC736" s="197" t="n">
        <v>631.5789184570312</v>
      </c>
      <c r="CD736" s="197" t="n">
        <v>204.3759002685547</v>
      </c>
      <c r="CE736" s="197" t="n">
        <v>1226.75341796875</v>
      </c>
      <c r="CF736" s="197" t="n">
        <v>12500.0</v>
      </c>
      <c r="CG736" s="197" t="n">
        <v>0.0</v>
      </c>
      <c r="CH736" s="197" t="n">
        <v>1843.327880859375</v>
      </c>
      <c r="CI736" s="197" t="n">
        <v>800.0</v>
      </c>
      <c r="CJ736" s="197" t="n">
        <v>2643.327880859375</v>
      </c>
      <c r="CK736" s="197" t="n">
        <v>20000.0</v>
      </c>
      <c r="CL736" s="197" t="n">
        <v>20000.0</v>
      </c>
      <c r="CM736" s="197" t="n">
        <v>20000.0</v>
      </c>
      <c r="CN736" s="197" t="n">
        <v>20000.0</v>
      </c>
      <c r="CO736" s="197" t="n">
        <v>20000.0</v>
      </c>
      <c r="CP736" s="197" t="n">
        <v>20000.0</v>
      </c>
      <c r="CQ736" s="197" t="n">
        <v>20000.0</v>
      </c>
      <c r="CR736" s="197" t="n">
        <v>5000.0</v>
      </c>
      <c r="CS736" s="197" t="n">
        <v>0.0</v>
      </c>
      <c r="CT736" s="197" t="n">
        <v>0.0</v>
      </c>
      <c r="CU736" s="197" t="n">
        <v>1624.18359375</v>
      </c>
    </row>
    <row r="737" spans="2:99">
      <c r="B737" s="122" t="s">
        <v>1138</v>
      </c>
      <c r="C737" s="197" t="n">
        <v>3530.0</v>
      </c>
      <c r="D737" s="197" t="n">
        <v>2987.0</v>
      </c>
      <c r="E737" s="197" t="n">
        <v>338.0</v>
      </c>
      <c r="F737" s="122" t="s">
        <v>1138</v>
      </c>
      <c r="G737" s="197" t="n">
        <v>3530.0</v>
      </c>
      <c r="H737" s="197" t="n">
        <v>2987.0</v>
      </c>
      <c r="I737" s="197" t="n">
        <v>338.0</v>
      </c>
      <c r="J737" s="197" t="n">
        <v>906.34033203125</v>
      </c>
      <c r="K737" s="197" t="n">
        <v>1067.0</v>
      </c>
      <c r="L737" s="197" t="n">
        <v>4229.84765625</v>
      </c>
      <c r="M737" s="197" t="n">
        <v>4229.84765625</v>
      </c>
      <c r="N737" s="197" t="n">
        <v>8500.0</v>
      </c>
      <c r="O737" s="197" t="n">
        <v>8500.0</v>
      </c>
      <c r="P737" s="197" t="n">
        <v>8500.0</v>
      </c>
      <c r="Q737" s="197" t="n">
        <v>69288.78125</v>
      </c>
      <c r="R737" s="197" t="n">
        <v>16416.6953125</v>
      </c>
      <c r="S737" s="197" t="n">
        <v>0.0</v>
      </c>
      <c r="T737" s="197" t="n">
        <v>1308.09521484375</v>
      </c>
      <c r="U737" s="197" t="n">
        <v>20453.17578125</v>
      </c>
      <c r="V737" s="197" t="n">
        <v>84769.921875</v>
      </c>
      <c r="W737" s="197" t="n">
        <v>50953.80078125</v>
      </c>
      <c r="X737" s="197" t="n">
        <v>33816.12109375</v>
      </c>
      <c r="Y737" s="197" t="n">
        <v>0.0</v>
      </c>
      <c r="Z737" s="197" t="n">
        <v>16611.607421875</v>
      </c>
      <c r="AA737" s="197" t="n">
        <v>1.0</v>
      </c>
      <c r="AB737" s="197" t="n">
        <v>0.0</v>
      </c>
      <c r="AC737" s="197" t="n">
        <v>0.0</v>
      </c>
      <c r="AD737" s="197" t="n">
        <v>0.3499999940395355</v>
      </c>
      <c r="AE737" s="197" t="n">
        <v>39781.06640625</v>
      </c>
      <c r="AF737" s="197" t="n">
        <v>10772.1435546875</v>
      </c>
      <c r="AG737" s="197" t="n">
        <v>19026.35546875</v>
      </c>
      <c r="AH737" s="197" t="n">
        <v>16131.419921875</v>
      </c>
      <c r="AI737" s="197" t="n">
        <v>14655.650390625</v>
      </c>
      <c r="AJ737" s="197" t="n">
        <v>16626.07421875</v>
      </c>
      <c r="AK737" s="197" t="n">
        <v>16742.408203125</v>
      </c>
      <c r="AL737" s="197" t="n">
        <v>8500.0</v>
      </c>
      <c r="AM737" s="197" t="n">
        <v>4229.84765625</v>
      </c>
      <c r="AN737" s="197" t="n">
        <v>0.0</v>
      </c>
      <c r="AO737" s="197" t="n">
        <v>0.0</v>
      </c>
      <c r="AP737" s="197" t="n">
        <v>0.0</v>
      </c>
      <c r="AQ737" s="197" t="n">
        <v>565.9765625</v>
      </c>
      <c r="AR737" s="197" t="n">
        <v>889.1666870117188</v>
      </c>
      <c r="AS737" s="197" t="n">
        <v>0.0</v>
      </c>
      <c r="AT737" s="197" t="n">
        <v>999999.0</v>
      </c>
      <c r="AU737" s="197" t="n">
        <v>0.0</v>
      </c>
      <c r="AV737" s="197" t="n">
        <v>999999.0</v>
      </c>
      <c r="AW737" s="197" t="n">
        <v>0.0</v>
      </c>
      <c r="AX737" s="197" t="n">
        <v>0.0</v>
      </c>
      <c r="AY737" s="197" t="n">
        <v>999999.0</v>
      </c>
      <c r="AZ737" s="197" t="n">
        <v>0.0</v>
      </c>
      <c r="BA737" s="197" t="n">
        <v>999999.0</v>
      </c>
      <c r="BB737" s="197" t="n">
        <v>0.0</v>
      </c>
      <c r="BC737" s="197" t="n">
        <v>0.0</v>
      </c>
      <c r="BD737" s="197" t="n">
        <v>0.0</v>
      </c>
      <c r="BE737" s="197" t="n">
        <v>0.0</v>
      </c>
      <c r="BF737" s="197" t="n">
        <v>999993.0</v>
      </c>
      <c r="BG737" s="197" t="n">
        <v>999993.0</v>
      </c>
      <c r="BH737" s="197" t="n">
        <v>999993.0</v>
      </c>
      <c r="BI737" s="197" t="n">
        <v>0.0</v>
      </c>
      <c r="BJ737" s="197" t="n">
        <v>999999.0</v>
      </c>
      <c r="BK737" s="197" t="n">
        <v>999999.0</v>
      </c>
      <c r="BL737" s="197" t="n">
        <v>999999.0</v>
      </c>
      <c r="BM737" s="197" t="n">
        <v>0.0</v>
      </c>
      <c r="BN737" s="197" t="n">
        <v>0.0</v>
      </c>
      <c r="BO737" s="197" t="n">
        <v>0.0</v>
      </c>
      <c r="BP737" s="197" t="n">
        <v>0.0</v>
      </c>
      <c r="BQ737" s="197" t="n">
        <v>999999.0</v>
      </c>
      <c r="BR737" s="197" t="n">
        <v>0.0</v>
      </c>
      <c r="BS737" s="197" t="n">
        <v>999999.0</v>
      </c>
      <c r="BT737" s="197" t="n">
        <v>0.0</v>
      </c>
      <c r="BU737" s="197" t="n">
        <v>251.8788299560547</v>
      </c>
      <c r="BV737" s="197" t="n">
        <v>234.05581665039062</v>
      </c>
      <c r="BW737" s="197" t="n">
        <v>99000.0</v>
      </c>
      <c r="BX737" s="197" t="n">
        <v>172.83099365234375</v>
      </c>
      <c r="BY737" s="197" t="n">
        <v>189.5249481201172</v>
      </c>
      <c r="BZ737" s="197" t="n">
        <v>99000.0</v>
      </c>
      <c r="CA737" s="197" t="n">
        <v>311.14154052734375</v>
      </c>
      <c r="CB737" s="197" t="n">
        <v>267.2458190917969</v>
      </c>
      <c r="CC737" s="197" t="n">
        <v>631.5789184570312</v>
      </c>
      <c r="CD737" s="197" t="n">
        <v>207.05609130859375</v>
      </c>
      <c r="CE737" s="197" t="n">
        <v>204.4727325439453</v>
      </c>
      <c r="CF737" s="197" t="n">
        <v>8000.0</v>
      </c>
      <c r="CG737" s="197" t="n">
        <v>0.0</v>
      </c>
      <c r="CH737" s="197" t="n">
        <v>4250.0</v>
      </c>
      <c r="CI737" s="197" t="n">
        <v>800.0</v>
      </c>
      <c r="CJ737" s="197" t="n">
        <v>5050.0</v>
      </c>
      <c r="CK737" s="197" t="n">
        <v>20000.0</v>
      </c>
      <c r="CL737" s="197" t="n">
        <v>20000.0</v>
      </c>
      <c r="CM737" s="197" t="n">
        <v>20000.0</v>
      </c>
      <c r="CN737" s="197" t="n">
        <v>20000.0</v>
      </c>
      <c r="CO737" s="197" t="n">
        <v>20000.0</v>
      </c>
      <c r="CP737" s="197" t="n">
        <v>20000.0</v>
      </c>
      <c r="CQ737" s="197" t="n">
        <v>20000.0</v>
      </c>
      <c r="CR737" s="197" t="n">
        <v>5000.0</v>
      </c>
      <c r="CS737" s="197" t="n">
        <v>0.0</v>
      </c>
      <c r="CT737" s="197" t="n">
        <v>0.0</v>
      </c>
      <c r="CU737" s="197" t="n">
        <v>4104.173828125</v>
      </c>
    </row>
    <row r="738" spans="2:99">
      <c r="B738" s="122" t="s">
        <v>1139</v>
      </c>
      <c r="C738" s="197" t="n">
        <v>3953.0</v>
      </c>
      <c r="D738" s="197" t="n">
        <v>2936.0</v>
      </c>
      <c r="E738" s="197" t="n">
        <v>581.0</v>
      </c>
      <c r="F738" s="122" t="s">
        <v>1139</v>
      </c>
      <c r="G738" s="197" t="n">
        <v>3953.0</v>
      </c>
      <c r="H738" s="197" t="n">
        <v>2936.0</v>
      </c>
      <c r="I738" s="197" t="n">
        <v>581.0</v>
      </c>
      <c r="J738" s="197" t="n">
        <v>972.0</v>
      </c>
      <c r="K738" s="197" t="n">
        <v>1067.0</v>
      </c>
      <c r="L738" s="197" t="n">
        <v>3007.36474609375</v>
      </c>
      <c r="M738" s="197" t="n">
        <v>3007.36474609375</v>
      </c>
      <c r="N738" s="197" t="n">
        <v>6642.95556640625</v>
      </c>
      <c r="O738" s="197" t="n">
        <v>6642.95556640625</v>
      </c>
      <c r="P738" s="197" t="n">
        <v>6642.95556640625</v>
      </c>
      <c r="Q738" s="197" t="n">
        <v>63104.14453125</v>
      </c>
      <c r="R738" s="197" t="n">
        <v>15489.173828125</v>
      </c>
      <c r="S738" s="197" t="n">
        <v>0.0</v>
      </c>
      <c r="T738" s="197" t="n">
        <v>1506.5037841796875</v>
      </c>
      <c r="U738" s="197" t="n">
        <v>7488.328125</v>
      </c>
      <c r="V738" s="197" t="n">
        <v>73032.921875</v>
      </c>
      <c r="W738" s="197" t="n">
        <v>37112.5390625</v>
      </c>
      <c r="X738" s="197" t="n">
        <v>35920.3828125</v>
      </c>
      <c r="Y738" s="197" t="n">
        <v>0.0</v>
      </c>
      <c r="Z738" s="197" t="n">
        <v>12828.62890625</v>
      </c>
      <c r="AA738" s="197" t="n">
        <v>1.0</v>
      </c>
      <c r="AB738" s="197" t="n">
        <v>0.0</v>
      </c>
      <c r="AC738" s="197" t="n">
        <v>0.0</v>
      </c>
      <c r="AD738" s="197" t="n">
        <v>0.3499999940395355</v>
      </c>
      <c r="AE738" s="197" t="n">
        <v>32361.142578125</v>
      </c>
      <c r="AF738" s="197" t="n">
        <v>11426.3701171875</v>
      </c>
      <c r="AG738" s="197" t="n">
        <v>7852.13037109375</v>
      </c>
      <c r="AH738" s="197" t="n">
        <v>8111.69384765625</v>
      </c>
      <c r="AI738" s="197" t="n">
        <v>6495.6943359375</v>
      </c>
      <c r="AJ738" s="197" t="n">
        <v>12465.169921875</v>
      </c>
      <c r="AK738" s="197" t="n">
        <v>12929.2646484375</v>
      </c>
      <c r="AL738" s="197" t="n">
        <v>7560.64501953125</v>
      </c>
      <c r="AM738" s="197" t="n">
        <v>4315.3505859375</v>
      </c>
      <c r="AN738" s="197" t="n">
        <v>0.0</v>
      </c>
      <c r="AO738" s="197" t="n">
        <v>0.0</v>
      </c>
      <c r="AP738" s="197" t="n">
        <v>0.0</v>
      </c>
      <c r="AQ738" s="197" t="n">
        <v>971.0</v>
      </c>
      <c r="AR738" s="197" t="n">
        <v>1067.0</v>
      </c>
      <c r="AS738" s="197" t="n">
        <v>0.0</v>
      </c>
      <c r="AT738" s="197" t="n">
        <v>999999.0</v>
      </c>
      <c r="AU738" s="197" t="n">
        <v>0.0</v>
      </c>
      <c r="AV738" s="197" t="n">
        <v>999999.0</v>
      </c>
      <c r="AW738" s="197" t="n">
        <v>0.0</v>
      </c>
      <c r="AX738" s="197" t="n">
        <v>0.0</v>
      </c>
      <c r="AY738" s="197" t="n">
        <v>999999.0</v>
      </c>
      <c r="AZ738" s="197" t="n">
        <v>0.0</v>
      </c>
      <c r="BA738" s="197" t="n">
        <v>999999.0</v>
      </c>
      <c r="BB738" s="197" t="n">
        <v>0.0</v>
      </c>
      <c r="BC738" s="197" t="n">
        <v>0.0</v>
      </c>
      <c r="BD738" s="197" t="n">
        <v>0.0</v>
      </c>
      <c r="BE738" s="197" t="n">
        <v>0.0</v>
      </c>
      <c r="BF738" s="197" t="n">
        <v>999999.0</v>
      </c>
      <c r="BG738" s="197" t="n">
        <v>999999.0</v>
      </c>
      <c r="BH738" s="197" t="n">
        <v>999999.0</v>
      </c>
      <c r="BI738" s="197" t="n">
        <v>0.0</v>
      </c>
      <c r="BJ738" s="197" t="n">
        <v>999999.0</v>
      </c>
      <c r="BK738" s="197" t="n">
        <v>999999.0</v>
      </c>
      <c r="BL738" s="197" t="n">
        <v>999999.0</v>
      </c>
      <c r="BM738" s="197" t="n">
        <v>0.0</v>
      </c>
      <c r="BN738" s="197" t="n">
        <v>0.0</v>
      </c>
      <c r="BO738" s="197" t="n">
        <v>0.0</v>
      </c>
      <c r="BP738" s="197" t="n">
        <v>0.0</v>
      </c>
      <c r="BQ738" s="197" t="n">
        <v>999999.0</v>
      </c>
      <c r="BR738" s="197" t="n">
        <v>0.0</v>
      </c>
      <c r="BS738" s="197" t="n">
        <v>999999.0</v>
      </c>
      <c r="BT738" s="197" t="n">
        <v>0.0</v>
      </c>
      <c r="BU738" s="197" t="n">
        <v>228.57484436035156</v>
      </c>
      <c r="BV738" s="197" t="n">
        <v>251.56259155273438</v>
      </c>
      <c r="BW738" s="197" t="n">
        <v>99000.0</v>
      </c>
      <c r="BX738" s="197" t="n">
        <v>188.4652862548828</v>
      </c>
      <c r="BY738" s="197" t="n">
        <v>172.80690002441406</v>
      </c>
      <c r="BZ738" s="197" t="n">
        <v>99000.0</v>
      </c>
      <c r="CA738" s="197" t="n">
        <v>331.118896484375</v>
      </c>
      <c r="CB738" s="197" t="n">
        <v>306.44195556640625</v>
      </c>
      <c r="CC738" s="197" t="n">
        <v>631.5789184570312</v>
      </c>
      <c r="CD738" s="197" t="n">
        <v>207.0546417236328</v>
      </c>
      <c r="CE738" s="197" t="n">
        <v>207.05670166015625</v>
      </c>
      <c r="CF738" s="197" t="n">
        <v>8000.0</v>
      </c>
      <c r="CG738" s="197" t="n">
        <v>0.0</v>
      </c>
      <c r="CH738" s="197" t="n">
        <v>3393.932861328125</v>
      </c>
      <c r="CI738" s="197" t="n">
        <v>2500.0</v>
      </c>
      <c r="CJ738" s="197" t="n">
        <v>5893.93310546875</v>
      </c>
      <c r="CK738" s="197" t="n">
        <v>20000.0</v>
      </c>
      <c r="CL738" s="197" t="n">
        <v>20000.0</v>
      </c>
      <c r="CM738" s="197" t="n">
        <v>20000.0</v>
      </c>
      <c r="CN738" s="197" t="n">
        <v>20000.0</v>
      </c>
      <c r="CO738" s="197" t="n">
        <v>20000.0</v>
      </c>
      <c r="CP738" s="197" t="n">
        <v>20000.0</v>
      </c>
      <c r="CQ738" s="197" t="n">
        <v>20000.0</v>
      </c>
      <c r="CR738" s="197" t="n">
        <v>5000.0</v>
      </c>
      <c r="CS738" s="197" t="n">
        <v>0.0</v>
      </c>
      <c r="CT738" s="197" t="n">
        <v>0.0</v>
      </c>
      <c r="CU738" s="197" t="n">
        <v>3872.29345703125</v>
      </c>
    </row>
    <row r="739" spans="2:99">
      <c r="B739" s="122" t="s">
        <v>1140</v>
      </c>
      <c r="C739" s="197" t="n">
        <v>4094.0</v>
      </c>
      <c r="D739" s="197" t="n">
        <v>3303.0</v>
      </c>
      <c r="E739" s="197" t="n">
        <v>800.0</v>
      </c>
      <c r="F739" s="122" t="s">
        <v>1140</v>
      </c>
      <c r="G739" s="197" t="n">
        <v>4094.0</v>
      </c>
      <c r="H739" s="197" t="n">
        <v>3303.0</v>
      </c>
      <c r="I739" s="197" t="n">
        <v>800.0</v>
      </c>
      <c r="J739" s="197" t="n">
        <v>972.0</v>
      </c>
      <c r="K739" s="197" t="n">
        <v>1067.0</v>
      </c>
      <c r="L739" s="197" t="n">
        <v>2735.330810546875</v>
      </c>
      <c r="M739" s="197" t="n">
        <v>2735.330810546875</v>
      </c>
      <c r="N739" s="197" t="n">
        <v>6125.33349609375</v>
      </c>
      <c r="O739" s="197" t="n">
        <v>5640.0</v>
      </c>
      <c r="P739" s="197" t="n">
        <v>6125.33349609375</v>
      </c>
      <c r="Q739" s="197" t="n">
        <v>71663.90625</v>
      </c>
      <c r="R739" s="197" t="n">
        <v>27277.701171875</v>
      </c>
      <c r="S739" s="197" t="n">
        <v>0.0</v>
      </c>
      <c r="T739" s="197" t="n">
        <v>598.43359375</v>
      </c>
      <c r="U739" s="197" t="n">
        <v>29247.62109375</v>
      </c>
      <c r="V739" s="197" t="n">
        <v>117053.1171875</v>
      </c>
      <c r="W739" s="197" t="n">
        <v>66705.109375</v>
      </c>
      <c r="X739" s="197" t="n">
        <v>50348.00390625</v>
      </c>
      <c r="Y739" s="197" t="n">
        <v>0.0</v>
      </c>
      <c r="Z739" s="197" t="n">
        <v>10750.0</v>
      </c>
      <c r="AA739" s="197" t="n">
        <v>1.0</v>
      </c>
      <c r="AB739" s="197" t="n">
        <v>485.3333435058594</v>
      </c>
      <c r="AC739" s="197" t="n">
        <v>0.0</v>
      </c>
      <c r="AD739" s="197" t="n">
        <v>0.3499999940395355</v>
      </c>
      <c r="AE739" s="197" t="n">
        <v>47798.07421875</v>
      </c>
      <c r="AF739" s="197" t="n">
        <v>12111.478515625</v>
      </c>
      <c r="AG739" s="197" t="n">
        <v>20308.349609375</v>
      </c>
      <c r="AH739" s="197" t="n">
        <v>14378.0927734375</v>
      </c>
      <c r="AI739" s="197" t="n">
        <v>12956.9326171875</v>
      </c>
      <c r="AJ739" s="197" t="n">
        <v>18569.380859375</v>
      </c>
      <c r="AK739" s="197" t="n">
        <v>18951.05078125</v>
      </c>
      <c r="AL739" s="197" t="n">
        <v>6680.0</v>
      </c>
      <c r="AM739" s="197" t="n">
        <v>4492.43408203125</v>
      </c>
      <c r="AN739" s="197" t="n">
        <v>11280.0</v>
      </c>
      <c r="AO739" s="197" t="n">
        <v>6125.33349609375</v>
      </c>
      <c r="AP739" s="197" t="n">
        <v>2735.330810546875</v>
      </c>
      <c r="AQ739" s="197" t="n">
        <v>971.0</v>
      </c>
      <c r="AR739" s="197" t="n">
        <v>1067.0</v>
      </c>
      <c r="AS739" s="197" t="n">
        <v>0.0</v>
      </c>
      <c r="AT739" s="197" t="n">
        <v>999999.0</v>
      </c>
      <c r="AU739" s="197" t="n">
        <v>0.0</v>
      </c>
      <c r="AV739" s="197" t="n">
        <v>999999.0</v>
      </c>
      <c r="AW739" s="197" t="n">
        <v>0.0</v>
      </c>
      <c r="AX739" s="197" t="n">
        <v>0.0</v>
      </c>
      <c r="AY739" s="197" t="n">
        <v>999999.0</v>
      </c>
      <c r="AZ739" s="197" t="n">
        <v>0.0</v>
      </c>
      <c r="BA739" s="197" t="n">
        <v>999999.0</v>
      </c>
      <c r="BB739" s="197" t="n">
        <v>0.0</v>
      </c>
      <c r="BC739" s="197" t="n">
        <v>0.0</v>
      </c>
      <c r="BD739" s="197" t="n">
        <v>0.0</v>
      </c>
      <c r="BE739" s="197" t="n">
        <v>0.0</v>
      </c>
      <c r="BF739" s="197" t="n">
        <v>999999.0</v>
      </c>
      <c r="BG739" s="197" t="n">
        <v>999999.0</v>
      </c>
      <c r="BH739" s="197" t="n">
        <v>999999.0</v>
      </c>
      <c r="BI739" s="197" t="n">
        <v>0.0</v>
      </c>
      <c r="BJ739" s="197" t="n">
        <v>999999.0</v>
      </c>
      <c r="BK739" s="197" t="n">
        <v>999999.0</v>
      </c>
      <c r="BL739" s="197" t="n">
        <v>999999.0</v>
      </c>
      <c r="BM739" s="197" t="n">
        <v>0.0</v>
      </c>
      <c r="BN739" s="197" t="n">
        <v>0.0</v>
      </c>
      <c r="BO739" s="197" t="n">
        <v>0.0</v>
      </c>
      <c r="BP739" s="197" t="n">
        <v>0.0</v>
      </c>
      <c r="BQ739" s="197" t="n">
        <v>999999.0</v>
      </c>
      <c r="BR739" s="197" t="n">
        <v>0.0</v>
      </c>
      <c r="BS739" s="197" t="n">
        <v>999999.0</v>
      </c>
      <c r="BT739" s="197" t="n">
        <v>0.0</v>
      </c>
      <c r="BU739" s="197" t="n">
        <v>235.9689178466797</v>
      </c>
      <c r="BV739" s="197" t="n">
        <v>228.9676055908203</v>
      </c>
      <c r="BW739" s="197" t="n">
        <v>450.0</v>
      </c>
      <c r="BX739" s="197" t="n">
        <v>189.6916961669922</v>
      </c>
      <c r="BY739" s="197" t="n">
        <v>188.83407592773438</v>
      </c>
      <c r="BZ739" s="197" t="n">
        <v>450.0</v>
      </c>
      <c r="CA739" s="197" t="n">
        <v>336.664794921875</v>
      </c>
      <c r="CB739" s="197" t="n">
        <v>335.8239440917969</v>
      </c>
      <c r="CC739" s="197" t="n">
        <v>631.5789184570312</v>
      </c>
      <c r="CD739" s="197" t="n">
        <v>206.90687561035156</v>
      </c>
      <c r="CE739" s="197" t="n">
        <v>207.0538787841797</v>
      </c>
      <c r="CF739" s="197" t="n">
        <v>11000.0</v>
      </c>
      <c r="CG739" s="197" t="n">
        <v>0.0</v>
      </c>
      <c r="CH739" s="197" t="n">
        <v>1000.0</v>
      </c>
      <c r="CI739" s="197" t="n">
        <v>1000.0</v>
      </c>
      <c r="CJ739" s="197" t="n">
        <v>2000.0</v>
      </c>
      <c r="CK739" s="197" t="n">
        <v>20000.0</v>
      </c>
      <c r="CL739" s="197" t="n">
        <v>6269.02685546875</v>
      </c>
      <c r="CM739" s="197" t="n">
        <v>20000.0</v>
      </c>
      <c r="CN739" s="197" t="n">
        <v>20000.0</v>
      </c>
      <c r="CO739" s="197" t="n">
        <v>20000.0</v>
      </c>
      <c r="CP739" s="197" t="n">
        <v>20000.0</v>
      </c>
      <c r="CQ739" s="197" t="n">
        <v>20000.0</v>
      </c>
      <c r="CR739" s="197" t="n">
        <v>5000.0</v>
      </c>
      <c r="CS739" s="197" t="n">
        <v>0.0</v>
      </c>
      <c r="CT739" s="197" t="n">
        <v>0.0</v>
      </c>
      <c r="CU739" s="197" t="n">
        <v>999999.0</v>
      </c>
    </row>
    <row r="740" spans="2:99">
      <c r="B740" s="122" t="s">
        <v>1141</v>
      </c>
      <c r="C740" s="197" t="n">
        <v>4552.0</v>
      </c>
      <c r="D740" s="197" t="n">
        <v>3538.0</v>
      </c>
      <c r="E740" s="197" t="n">
        <v>975.0</v>
      </c>
      <c r="F740" s="122" t="s">
        <v>1141</v>
      </c>
      <c r="G740" s="197" t="n">
        <v>4552.0</v>
      </c>
      <c r="H740" s="197" t="n">
        <v>3538.0</v>
      </c>
      <c r="I740" s="197" t="n">
        <v>975.0</v>
      </c>
      <c r="J740" s="197" t="n">
        <v>874.4451904296875</v>
      </c>
      <c r="K740" s="197" t="n">
        <v>913.4761962890625</v>
      </c>
      <c r="L740" s="197" t="n">
        <v>2378.653564453125</v>
      </c>
      <c r="M740" s="197" t="n">
        <v>2378.653564453125</v>
      </c>
      <c r="N740" s="197" t="n">
        <v>2378.653564453125</v>
      </c>
      <c r="O740" s="197" t="n">
        <v>2378.653564453125</v>
      </c>
      <c r="P740" s="197" t="n">
        <v>2378.653564453125</v>
      </c>
      <c r="Q740" s="197" t="n">
        <v>34350.9609375</v>
      </c>
      <c r="R740" s="197" t="n">
        <v>19029.228515625</v>
      </c>
      <c r="S740" s="197" t="n">
        <v>0.0</v>
      </c>
      <c r="T740" s="197" t="n">
        <v>0.0</v>
      </c>
      <c r="U740" s="197" t="n">
        <v>546.6053466796875</v>
      </c>
      <c r="V740" s="197" t="n">
        <v>44208.796875</v>
      </c>
      <c r="W740" s="197" t="n">
        <v>21905.90625</v>
      </c>
      <c r="X740" s="197" t="n">
        <v>22302.890625</v>
      </c>
      <c r="Y740" s="197" t="n">
        <v>0.0</v>
      </c>
      <c r="Z740" s="197" t="n">
        <v>6875.0</v>
      </c>
      <c r="AA740" s="197" t="n">
        <v>1.0</v>
      </c>
      <c r="AB740" s="197" t="n">
        <v>0.0</v>
      </c>
      <c r="AC740" s="197" t="n">
        <v>0.0</v>
      </c>
      <c r="AD740" s="197" t="n">
        <v>0.3499999940395355</v>
      </c>
      <c r="AE740" s="197" t="n">
        <v>20453.384765625</v>
      </c>
      <c r="AF740" s="197" t="n">
        <v>718.2078247070312</v>
      </c>
      <c r="AG740" s="197" t="n">
        <v>138.89822387695312</v>
      </c>
      <c r="AH740" s="197" t="n">
        <v>7912.89599609375</v>
      </c>
      <c r="AI740" s="197" t="n">
        <v>6657.2607421875</v>
      </c>
      <c r="AJ740" s="197" t="n">
        <v>7121.43505859375</v>
      </c>
      <c r="AK740" s="197" t="n">
        <v>7332.2138671875</v>
      </c>
      <c r="AL740" s="197" t="n">
        <v>6680.0</v>
      </c>
      <c r="AM740" s="197" t="n">
        <v>4533.10009765625</v>
      </c>
      <c r="AN740" s="197" t="n">
        <v>5830.85546875</v>
      </c>
      <c r="AO740" s="197" t="n">
        <v>2378.653564453125</v>
      </c>
      <c r="AP740" s="197" t="n">
        <v>2378.653564453125</v>
      </c>
      <c r="AQ740" s="197" t="n">
        <v>673.6773681640625</v>
      </c>
      <c r="AR740" s="197" t="n">
        <v>1067.0</v>
      </c>
      <c r="AS740" s="197" t="n">
        <v>0.0</v>
      </c>
      <c r="AT740" s="197" t="n">
        <v>999999.0</v>
      </c>
      <c r="AU740" s="197" t="n">
        <v>0.0</v>
      </c>
      <c r="AV740" s="197" t="n">
        <v>999999.0</v>
      </c>
      <c r="AW740" s="197" t="n">
        <v>0.0</v>
      </c>
      <c r="AX740" s="197" t="n">
        <v>0.0</v>
      </c>
      <c r="AY740" s="197" t="n">
        <v>999999.0</v>
      </c>
      <c r="AZ740" s="197" t="n">
        <v>0.0</v>
      </c>
      <c r="BA740" s="197" t="n">
        <v>999999.0</v>
      </c>
      <c r="BB740" s="197" t="n">
        <v>0.0</v>
      </c>
      <c r="BC740" s="197" t="n">
        <v>0.0</v>
      </c>
      <c r="BD740" s="197" t="n">
        <v>0.0</v>
      </c>
      <c r="BE740" s="197" t="n">
        <v>0.0</v>
      </c>
      <c r="BF740" s="197" t="n">
        <v>999999.0</v>
      </c>
      <c r="BG740" s="197" t="n">
        <v>999999.0</v>
      </c>
      <c r="BH740" s="197" t="n">
        <v>999999.0</v>
      </c>
      <c r="BI740" s="197" t="n">
        <v>0.0</v>
      </c>
      <c r="BJ740" s="197" t="n">
        <v>999999.0</v>
      </c>
      <c r="BK740" s="197" t="n">
        <v>999999.0</v>
      </c>
      <c r="BL740" s="197" t="n">
        <v>999999.0</v>
      </c>
      <c r="BM740" s="197" t="n">
        <v>0.0</v>
      </c>
      <c r="BN740" s="197" t="n">
        <v>0.0</v>
      </c>
      <c r="BO740" s="197" t="n">
        <v>0.0</v>
      </c>
      <c r="BP740" s="197" t="n">
        <v>0.0</v>
      </c>
      <c r="BQ740" s="197" t="n">
        <v>999999.0</v>
      </c>
      <c r="BR740" s="197" t="n">
        <v>0.0</v>
      </c>
      <c r="BS740" s="197" t="n">
        <v>999999.0</v>
      </c>
      <c r="BT740" s="197" t="n">
        <v>0.0</v>
      </c>
      <c r="BU740" s="197" t="n">
        <v>260.0793762207031</v>
      </c>
      <c r="BV740" s="197" t="n">
        <v>235.86517333984375</v>
      </c>
      <c r="BW740" s="197" t="n">
        <v>450.0</v>
      </c>
      <c r="BX740" s="197" t="n">
        <v>188.55906677246094</v>
      </c>
      <c r="BY740" s="197" t="n">
        <v>189.68663024902344</v>
      </c>
      <c r="BZ740" s="197" t="n">
        <v>450.0</v>
      </c>
      <c r="CA740" s="197" t="n">
        <v>235.3756866455078</v>
      </c>
      <c r="CB740" s="197" t="n">
        <v>335.2686767578125</v>
      </c>
      <c r="CC740" s="197" t="n">
        <v>631.5789184570312</v>
      </c>
      <c r="CD740" s="197" t="n">
        <v>207.03880310058594</v>
      </c>
      <c r="CE740" s="197" t="n">
        <v>206.8778839111328</v>
      </c>
      <c r="CF740" s="197" t="n">
        <v>11000.0</v>
      </c>
      <c r="CG740" s="197" t="n">
        <v>0.0</v>
      </c>
      <c r="CH740" s="197" t="n">
        <v>1000.0</v>
      </c>
      <c r="CI740" s="197" t="n">
        <v>800.0</v>
      </c>
      <c r="CJ740" s="197" t="n">
        <v>1800.0</v>
      </c>
      <c r="CK740" s="197" t="n">
        <v>20000.0</v>
      </c>
      <c r="CL740" s="197" t="n">
        <v>3000.0</v>
      </c>
      <c r="CM740" s="197" t="n">
        <v>20000.0</v>
      </c>
      <c r="CN740" s="197" t="n">
        <v>20000.0</v>
      </c>
      <c r="CO740" s="197" t="n">
        <v>20000.0</v>
      </c>
      <c r="CP740" s="197" t="n">
        <v>20000.0</v>
      </c>
      <c r="CQ740" s="197" t="n">
        <v>20000.0</v>
      </c>
      <c r="CR740" s="197" t="n">
        <v>5000.0</v>
      </c>
      <c r="CS740" s="197" t="n">
        <v>0.0</v>
      </c>
      <c r="CT740" s="197" t="n">
        <v>0.0</v>
      </c>
      <c r="CU740" s="197" t="n">
        <v>4757.30712890625</v>
      </c>
    </row>
    <row r="741" spans="2:99">
      <c r="B741" s="122" t="s">
        <v>1142</v>
      </c>
      <c r="C741" s="197" t="n">
        <v>4500.0</v>
      </c>
      <c r="D741" s="197" t="n">
        <v>3538.0</v>
      </c>
      <c r="E741" s="197" t="n">
        <v>975.0</v>
      </c>
      <c r="F741" s="122" t="s">
        <v>1142</v>
      </c>
      <c r="G741" s="197" t="n">
        <v>4500.0</v>
      </c>
      <c r="H741" s="197" t="n">
        <v>3538.0</v>
      </c>
      <c r="I741" s="197" t="n">
        <v>975.0</v>
      </c>
      <c r="J741" s="197" t="n">
        <v>778.5346069335938</v>
      </c>
      <c r="K741" s="197" t="n">
        <v>792.9957885742188</v>
      </c>
      <c r="L741" s="197" t="n">
        <v>4563.88623046875</v>
      </c>
      <c r="M741" s="197" t="n">
        <v>4563.88623046875</v>
      </c>
      <c r="N741" s="197" t="n">
        <v>4703.10546875</v>
      </c>
      <c r="O741" s="197" t="n">
        <v>4703.10546875</v>
      </c>
      <c r="P741" s="197" t="n">
        <v>4703.10546875</v>
      </c>
      <c r="Q741" s="197" t="n">
        <v>21212.68359375</v>
      </c>
      <c r="R741" s="197" t="n">
        <v>10730.8916015625</v>
      </c>
      <c r="S741" s="197" t="n">
        <v>0.0</v>
      </c>
      <c r="T741" s="197" t="n">
        <v>0.0</v>
      </c>
      <c r="U741" s="197" t="n">
        <v>138.52523803710938</v>
      </c>
      <c r="V741" s="197" t="n">
        <v>14335.5634765625</v>
      </c>
      <c r="W741" s="197" t="n">
        <v>8611.8515625</v>
      </c>
      <c r="X741" s="197" t="n">
        <v>5723.71142578125</v>
      </c>
      <c r="Y741" s="197" t="n">
        <v>0.0</v>
      </c>
      <c r="Z741" s="197" t="n">
        <v>6625.0</v>
      </c>
      <c r="AA741" s="197" t="n">
        <v>1.0</v>
      </c>
      <c r="AB741" s="197" t="n">
        <v>0.0</v>
      </c>
      <c r="AC741" s="197" t="n">
        <v>0.0</v>
      </c>
      <c r="AD741" s="197" t="n">
        <v>0.3499999940395355</v>
      </c>
      <c r="AE741" s="197" t="n">
        <v>11961.7861328125</v>
      </c>
      <c r="AF741" s="197" t="n">
        <v>0.0</v>
      </c>
      <c r="AG741" s="197" t="n">
        <v>3662.450439453125</v>
      </c>
      <c r="AH741" s="197" t="n">
        <v>5630.71337890625</v>
      </c>
      <c r="AI741" s="197" t="n">
        <v>4365.439453125</v>
      </c>
      <c r="AJ741" s="197" t="n">
        <v>3116.87353515625</v>
      </c>
      <c r="AK741" s="197" t="n">
        <v>3191.697265625</v>
      </c>
      <c r="AL741" s="197" t="n">
        <v>6680.0</v>
      </c>
      <c r="AM741" s="197" t="n">
        <v>4563.88623046875</v>
      </c>
      <c r="AN741" s="197" t="n">
        <v>0.0</v>
      </c>
      <c r="AO741" s="197" t="n">
        <v>0.0</v>
      </c>
      <c r="AP741" s="197" t="n">
        <v>0.0</v>
      </c>
      <c r="AQ741" s="197" t="n">
        <v>643.7542114257812</v>
      </c>
      <c r="AR741" s="197" t="n">
        <v>1067.0</v>
      </c>
      <c r="AS741" s="197" t="n">
        <v>1.4190356731414795</v>
      </c>
      <c r="AT741" s="197" t="n">
        <v>5318.6279296875</v>
      </c>
      <c r="AU741" s="197" t="n">
        <v>0.0</v>
      </c>
      <c r="AV741" s="197" t="n">
        <v>999999.0</v>
      </c>
      <c r="AW741" s="197" t="n">
        <v>0.0</v>
      </c>
      <c r="AX741" s="197" t="n">
        <v>0.0</v>
      </c>
      <c r="AY741" s="197" t="n">
        <v>999999.0</v>
      </c>
      <c r="AZ741" s="197" t="n">
        <v>0.0</v>
      </c>
      <c r="BA741" s="197" t="n">
        <v>999999.0</v>
      </c>
      <c r="BB741" s="197" t="n">
        <v>0.0</v>
      </c>
      <c r="BC741" s="197" t="n">
        <v>0.0</v>
      </c>
      <c r="BD741" s="197" t="n">
        <v>0.0</v>
      </c>
      <c r="BE741" s="197" t="n">
        <v>0.0</v>
      </c>
      <c r="BF741" s="197" t="n">
        <v>999999.0</v>
      </c>
      <c r="BG741" s="197" t="n">
        <v>999999.0</v>
      </c>
      <c r="BH741" s="197" t="n">
        <v>999999.0</v>
      </c>
      <c r="BI741" s="197" t="n">
        <v>0.0</v>
      </c>
      <c r="BJ741" s="197" t="n">
        <v>999999.0</v>
      </c>
      <c r="BK741" s="197" t="n">
        <v>999999.0</v>
      </c>
      <c r="BL741" s="197" t="n">
        <v>999999.0</v>
      </c>
      <c r="BM741" s="197" t="n">
        <v>0.0</v>
      </c>
      <c r="BN741" s="197" t="n">
        <v>0.0</v>
      </c>
      <c r="BO741" s="197" t="n">
        <v>0.0</v>
      </c>
      <c r="BP741" s="197" t="n">
        <v>0.0</v>
      </c>
      <c r="BQ741" s="197" t="n">
        <v>999999.0</v>
      </c>
      <c r="BR741" s="197" t="n">
        <v>0.0</v>
      </c>
      <c r="BS741" s="197" t="n">
        <v>999999.0</v>
      </c>
      <c r="BT741" s="197" t="n">
        <v>0.0</v>
      </c>
      <c r="BU741" s="197" t="n">
        <v>245.6558074951172</v>
      </c>
      <c r="BV741" s="197" t="n">
        <v>260.62158203125</v>
      </c>
      <c r="BW741" s="197" t="n">
        <v>450.0</v>
      </c>
      <c r="BX741" s="197" t="n">
        <v>195.69796752929688</v>
      </c>
      <c r="BY741" s="197" t="n">
        <v>188.6418914794922</v>
      </c>
      <c r="BZ741" s="197" t="n">
        <v>450.0</v>
      </c>
      <c r="CA741" s="197" t="n">
        <v>231.943359375</v>
      </c>
      <c r="CB741" s="197" t="n">
        <v>234.36485290527344</v>
      </c>
      <c r="CC741" s="197" t="n">
        <v>631.5789184570312</v>
      </c>
      <c r="CD741" s="197" t="n">
        <v>203.17872619628906</v>
      </c>
      <c r="CE741" s="197" t="n">
        <v>207.016357421875</v>
      </c>
      <c r="CF741" s="197" t="n">
        <v>99000.0</v>
      </c>
      <c r="CG741" s="197" t="n">
        <v>0.0</v>
      </c>
      <c r="CH741" s="197" t="n">
        <v>2500.0</v>
      </c>
      <c r="CI741" s="197" t="n">
        <v>2000.0</v>
      </c>
      <c r="CJ741" s="197" t="n">
        <v>4500.0</v>
      </c>
      <c r="CK741" s="197" t="n">
        <v>20000.0</v>
      </c>
      <c r="CL741" s="197" t="n">
        <v>20000.0</v>
      </c>
      <c r="CM741" s="197" t="n">
        <v>20000.0</v>
      </c>
      <c r="CN741" s="197" t="n">
        <v>20000.0</v>
      </c>
      <c r="CO741" s="197" t="n">
        <v>20000.0</v>
      </c>
      <c r="CP741" s="197" t="n">
        <v>20000.0</v>
      </c>
      <c r="CQ741" s="197" t="n">
        <v>20000.0</v>
      </c>
      <c r="CR741" s="197" t="n">
        <v>5000.0</v>
      </c>
      <c r="CS741" s="197" t="n">
        <v>26.0</v>
      </c>
      <c r="CT741" s="197" t="n">
        <v>26.0</v>
      </c>
      <c r="CU741" s="197" t="n">
        <v>2682.722900390625</v>
      </c>
    </row>
    <row r="742" spans="2:99">
      <c r="B742" s="122" t="s">
        <v>1143</v>
      </c>
      <c r="C742" s="197" t="n">
        <v>4150.0</v>
      </c>
      <c r="D742" s="197" t="n">
        <v>3538.0</v>
      </c>
      <c r="E742" s="197" t="n">
        <v>950.0</v>
      </c>
      <c r="F742" s="122" t="s">
        <v>1143</v>
      </c>
      <c r="G742" s="197" t="n">
        <v>4150.0</v>
      </c>
      <c r="H742" s="197" t="n">
        <v>3510.29248046875</v>
      </c>
      <c r="I742" s="197" t="n">
        <v>950.0</v>
      </c>
      <c r="J742" s="197" t="n">
        <v>490.5540771484375</v>
      </c>
      <c r="K742" s="197" t="n">
        <v>795.758544921875</v>
      </c>
      <c r="L742" s="197" t="n">
        <v>4600.0</v>
      </c>
      <c r="M742" s="197" t="n">
        <v>4600.0</v>
      </c>
      <c r="N742" s="197" t="n">
        <v>6680.0</v>
      </c>
      <c r="O742" s="197" t="n">
        <v>2790.62890625</v>
      </c>
      <c r="P742" s="197" t="n">
        <v>6680.0</v>
      </c>
      <c r="Q742" s="197" t="n">
        <v>13817.0419921875</v>
      </c>
      <c r="R742" s="197" t="n">
        <v>8525.2470703125</v>
      </c>
      <c r="S742" s="197" t="n">
        <v>0.0</v>
      </c>
      <c r="T742" s="197" t="n">
        <v>0.0</v>
      </c>
      <c r="U742" s="197" t="n">
        <v>21.439056396484375</v>
      </c>
      <c r="V742" s="197" t="n">
        <v>0.0</v>
      </c>
      <c r="W742" s="197" t="n">
        <v>0.0</v>
      </c>
      <c r="X742" s="197" t="n">
        <v>0.0</v>
      </c>
      <c r="Y742" s="197" t="n">
        <v>0.0</v>
      </c>
      <c r="Z742" s="197" t="n">
        <v>8000.0</v>
      </c>
      <c r="AA742" s="197" t="n">
        <v>1.0</v>
      </c>
      <c r="AB742" s="197" t="n">
        <v>3889.37109375</v>
      </c>
      <c r="AC742" s="197" t="n">
        <v>0.0</v>
      </c>
      <c r="AD742" s="197" t="n">
        <v>0.6499999761581421</v>
      </c>
      <c r="AE742" s="197" t="n">
        <v>15390.5888671875</v>
      </c>
      <c r="AF742" s="197" t="n">
        <v>755.6874389648438</v>
      </c>
      <c r="AG742" s="197" t="n">
        <v>6721.7509765625</v>
      </c>
      <c r="AH742" s="197" t="n">
        <v>2700.45556640625</v>
      </c>
      <c r="AI742" s="197" t="n">
        <v>1362.1424560546875</v>
      </c>
      <c r="AJ742" s="197" t="n">
        <v>688.7894287109375</v>
      </c>
      <c r="AK742" s="197" t="n">
        <v>701.3980102539062</v>
      </c>
      <c r="AL742" s="197" t="n">
        <v>6680.0</v>
      </c>
      <c r="AM742" s="197" t="n">
        <v>4600.0</v>
      </c>
      <c r="AN742" s="197" t="n">
        <v>0.0</v>
      </c>
      <c r="AO742" s="197" t="n">
        <v>0.0</v>
      </c>
      <c r="AP742" s="197" t="n">
        <v>0.0</v>
      </c>
      <c r="AQ742" s="197" t="n">
        <v>643.8004150390625</v>
      </c>
      <c r="AR742" s="197" t="n">
        <v>1067.0</v>
      </c>
      <c r="AS742" s="197" t="n">
        <v>0.9585826396942139</v>
      </c>
      <c r="AT742" s="197" t="n">
        <v>2646.4521484375</v>
      </c>
      <c r="AU742" s="197" t="n">
        <v>0.0</v>
      </c>
      <c r="AV742" s="197" t="n">
        <v>16191.3203125</v>
      </c>
      <c r="AW742" s="197" t="n">
        <v>3200.9501953125</v>
      </c>
      <c r="AX742" s="197" t="n">
        <v>1.6916732788085938</v>
      </c>
      <c r="AY742" s="197" t="n">
        <v>1318.152099609375</v>
      </c>
      <c r="AZ742" s="197" t="n">
        <v>0.0</v>
      </c>
      <c r="BA742" s="197" t="n">
        <v>25221.6640625</v>
      </c>
      <c r="BB742" s="197" t="n">
        <v>83.12773132324219</v>
      </c>
      <c r="BC742" s="197" t="n">
        <v>0.0</v>
      </c>
      <c r="BD742" s="197" t="n">
        <v>0.0</v>
      </c>
      <c r="BE742" s="197" t="n">
        <v>0.0</v>
      </c>
      <c r="BF742" s="197" t="n">
        <v>999999.0</v>
      </c>
      <c r="BG742" s="197" t="n">
        <v>999999.0</v>
      </c>
      <c r="BH742" s="197" t="n">
        <v>999999.0</v>
      </c>
      <c r="BI742" s="197" t="n">
        <v>0.0</v>
      </c>
      <c r="BJ742" s="197" t="n">
        <v>999999.0</v>
      </c>
      <c r="BK742" s="197" t="n">
        <v>999999.0</v>
      </c>
      <c r="BL742" s="197" t="n">
        <v>999999.0</v>
      </c>
      <c r="BM742" s="197" t="n">
        <v>0.0</v>
      </c>
      <c r="BN742" s="197" t="n">
        <v>0.0</v>
      </c>
      <c r="BO742" s="197" t="n">
        <v>0.0</v>
      </c>
      <c r="BP742" s="197" t="n">
        <v>0.0</v>
      </c>
      <c r="BQ742" s="197" t="n">
        <v>999999.0</v>
      </c>
      <c r="BR742" s="197" t="n">
        <v>0.0</v>
      </c>
      <c r="BS742" s="197" t="n">
        <v>999999.0</v>
      </c>
      <c r="BT742" s="197" t="n">
        <v>0.0</v>
      </c>
      <c r="BU742" s="197" t="n">
        <v>217.59043884277344</v>
      </c>
      <c r="BV742" s="197" t="n">
        <v>245.6331024169922</v>
      </c>
      <c r="BW742" s="197" t="n">
        <v>450.0</v>
      </c>
      <c r="BX742" s="197" t="n">
        <v>198.80496215820312</v>
      </c>
      <c r="BY742" s="197" t="n">
        <v>195.88589477539062</v>
      </c>
      <c r="BZ742" s="197" t="n">
        <v>450.0</v>
      </c>
      <c r="CA742" s="197" t="n">
        <v>236.44244384765625</v>
      </c>
      <c r="CB742" s="197" t="n">
        <v>232.30508422851562</v>
      </c>
      <c r="CC742" s="197" t="n">
        <v>631.5789184570312</v>
      </c>
      <c r="CD742" s="197" t="n">
        <v>277.1718444824219</v>
      </c>
      <c r="CE742" s="197" t="n">
        <v>203.39926147460938</v>
      </c>
      <c r="CF742" s="197" t="n">
        <v>99000.0</v>
      </c>
      <c r="CG742" s="197" t="n">
        <v>8693.5185546875</v>
      </c>
      <c r="CH742" s="197" t="n">
        <v>6680.0</v>
      </c>
      <c r="CI742" s="197" t="n">
        <v>4600.0</v>
      </c>
      <c r="CJ742" s="197" t="n">
        <v>11280.0</v>
      </c>
      <c r="CK742" s="197" t="n">
        <v>20000.0</v>
      </c>
      <c r="CL742" s="197" t="n">
        <v>20000.0</v>
      </c>
      <c r="CM742" s="197" t="n">
        <v>20000.0</v>
      </c>
      <c r="CN742" s="197" t="n">
        <v>20000.0</v>
      </c>
      <c r="CO742" s="197" t="n">
        <v>20000.0</v>
      </c>
      <c r="CP742" s="197" t="n">
        <v>20000.0</v>
      </c>
      <c r="CQ742" s="197" t="n">
        <v>20000.0</v>
      </c>
      <c r="CR742" s="197" t="n">
        <v>5000.0</v>
      </c>
      <c r="CS742" s="197" t="n">
        <v>31.0</v>
      </c>
      <c r="CT742" s="197" t="n">
        <v>31.0</v>
      </c>
      <c r="CU742" s="197" t="n">
        <v>2131.311767578125</v>
      </c>
    </row>
    <row r="743" spans="2:99">
      <c r="B743" s="122" t="s">
        <v>1144</v>
      </c>
      <c r="C743" s="197" t="n">
        <v>3700.0</v>
      </c>
      <c r="D743" s="197" t="n">
        <v>3538.0</v>
      </c>
      <c r="E743" s="197" t="n">
        <v>800.0</v>
      </c>
      <c r="F743" s="122" t="s">
        <v>1144</v>
      </c>
      <c r="G743" s="197" t="n">
        <v>3700.0</v>
      </c>
      <c r="H743" s="197" t="n">
        <v>3495.115234375</v>
      </c>
      <c r="I743" s="197" t="n">
        <v>800.0</v>
      </c>
      <c r="J743" s="197" t="n">
        <v>291.4404296875</v>
      </c>
      <c r="K743" s="197" t="n">
        <v>794.436767578125</v>
      </c>
      <c r="L743" s="197" t="n">
        <v>4571.208984375</v>
      </c>
      <c r="M743" s="197" t="n">
        <v>4571.208984375</v>
      </c>
      <c r="N743" s="197" t="n">
        <v>6680.0</v>
      </c>
      <c r="O743" s="197" t="n">
        <v>2125.558837890625</v>
      </c>
      <c r="P743" s="197" t="n">
        <v>6680.0</v>
      </c>
      <c r="Q743" s="197" t="n">
        <v>15050.626953125</v>
      </c>
      <c r="R743" s="197" t="n">
        <v>4657.7265625</v>
      </c>
      <c r="S743" s="197" t="n">
        <v>0.0</v>
      </c>
      <c r="T743" s="197" t="n">
        <v>0.0</v>
      </c>
      <c r="U743" s="197" t="n">
        <v>-14.339598655700684</v>
      </c>
      <c r="V743" s="197" t="n">
        <v>2621.0732421875</v>
      </c>
      <c r="W743" s="197" t="n">
        <v>2621.0732421875</v>
      </c>
      <c r="X743" s="197" t="n">
        <v>0.0</v>
      </c>
      <c r="Y743" s="197" t="n">
        <v>0.0</v>
      </c>
      <c r="Z743" s="197" t="n">
        <v>4000.0</v>
      </c>
      <c r="AA743" s="197" t="n">
        <v>1.0</v>
      </c>
      <c r="AB743" s="197" t="n">
        <v>4554.44091796875</v>
      </c>
      <c r="AC743" s="197" t="n">
        <v>0.0</v>
      </c>
      <c r="AD743" s="197" t="n">
        <v>0.6499999761581421</v>
      </c>
      <c r="AE743" s="197" t="n">
        <v>13587.5703125</v>
      </c>
      <c r="AF743" s="197" t="n">
        <v>2205.695068359375</v>
      </c>
      <c r="AG743" s="197" t="n">
        <v>7875.20654296875</v>
      </c>
      <c r="AH743" s="197" t="n">
        <v>3904.607421875</v>
      </c>
      <c r="AI743" s="197" t="n">
        <v>2613.80517578125</v>
      </c>
      <c r="AJ743" s="197" t="n">
        <v>23.223312377929688</v>
      </c>
      <c r="AK743" s="197" t="n">
        <v>0.0</v>
      </c>
      <c r="AL743" s="197" t="n">
        <v>6680.0</v>
      </c>
      <c r="AM743" s="197" t="n">
        <v>4571.208984375</v>
      </c>
      <c r="AN743" s="197" t="n">
        <v>0.0</v>
      </c>
      <c r="AO743" s="197" t="n">
        <v>0.0</v>
      </c>
      <c r="AP743" s="197" t="n">
        <v>0.0</v>
      </c>
      <c r="AQ743" s="197" t="n">
        <v>237.3887939453125</v>
      </c>
      <c r="AR743" s="197" t="n">
        <v>1067.0</v>
      </c>
      <c r="AS743" s="197" t="n">
        <v>0.8142108917236328</v>
      </c>
      <c r="AT743" s="197" t="n">
        <v>3067.177001953125</v>
      </c>
      <c r="AU743" s="197" t="n">
        <v>0.0</v>
      </c>
      <c r="AV743" s="197" t="n">
        <v>15508.29296875</v>
      </c>
      <c r="AW743" s="197" t="n">
        <v>1633.35107421875</v>
      </c>
      <c r="AX743" s="197" t="n">
        <v>1.2860506772994995</v>
      </c>
      <c r="AY743" s="197" t="n">
        <v>332.5024719238281</v>
      </c>
      <c r="AZ743" s="197" t="n">
        <v>0.0</v>
      </c>
      <c r="BA743" s="197" t="n">
        <v>19983.31640625</v>
      </c>
      <c r="BB743" s="197" t="n">
        <v>71.96764373779297</v>
      </c>
      <c r="BC743" s="197" t="n">
        <v>0.0</v>
      </c>
      <c r="BD743" s="197" t="n">
        <v>0.0</v>
      </c>
      <c r="BE743" s="197" t="n">
        <v>0.5007932782173157</v>
      </c>
      <c r="BF743" s="197" t="n">
        <v>999998.0</v>
      </c>
      <c r="BG743" s="197" t="n">
        <v>999998.0</v>
      </c>
      <c r="BH743" s="197" t="n">
        <v>9412.8056640625</v>
      </c>
      <c r="BI743" s="197" t="n">
        <v>0.0</v>
      </c>
      <c r="BJ743" s="197" t="n">
        <v>999999.0</v>
      </c>
      <c r="BK743" s="197" t="n">
        <v>999999.0</v>
      </c>
      <c r="BL743" s="197" t="n">
        <v>17064.912109375</v>
      </c>
      <c r="BM743" s="197" t="n">
        <v>0.0</v>
      </c>
      <c r="BN743" s="197" t="n">
        <v>0.0</v>
      </c>
      <c r="BO743" s="197" t="n">
        <v>-4747.15625</v>
      </c>
      <c r="BP743" s="197" t="n">
        <v>0.0</v>
      </c>
      <c r="BQ743" s="197" t="n">
        <v>999999.0</v>
      </c>
      <c r="BR743" s="197" t="n">
        <v>0.0</v>
      </c>
      <c r="BS743" s="197" t="n">
        <v>999999.0</v>
      </c>
      <c r="BT743" s="197" t="n">
        <v>0.0</v>
      </c>
      <c r="BU743" s="197" t="n">
        <v>261.66070556640625</v>
      </c>
      <c r="BV743" s="197" t="n">
        <v>217.25657653808594</v>
      </c>
      <c r="BW743" s="197" t="n">
        <v>1350.0</v>
      </c>
      <c r="BX743" s="197" t="n">
        <v>240.9113311767578</v>
      </c>
      <c r="BY743" s="197" t="n">
        <v>198.86422729492188</v>
      </c>
      <c r="BZ743" s="197" t="n">
        <v>1650.0</v>
      </c>
      <c r="CA743" s="197" t="n">
        <v>212.46047973632812</v>
      </c>
      <c r="CB743" s="197" t="n">
        <v>235.27584838867188</v>
      </c>
      <c r="CC743" s="197" t="n">
        <v>631.5789184570312</v>
      </c>
      <c r="CD743" s="197" t="n">
        <v>1294.9287109375</v>
      </c>
      <c r="CE743" s="197" t="n">
        <v>283.0256652832031</v>
      </c>
      <c r="CF743" s="197" t="n">
        <v>99000.0</v>
      </c>
      <c r="CG743" s="197" t="n">
        <v>9078.4228515625</v>
      </c>
      <c r="CH743" s="197" t="n">
        <v>6680.0</v>
      </c>
      <c r="CI743" s="197" t="n">
        <v>3965.659423828125</v>
      </c>
      <c r="CJ743" s="197" t="n">
        <v>10645.6591796875</v>
      </c>
      <c r="CK743" s="197" t="n">
        <v>20000.0</v>
      </c>
      <c r="CL743" s="197" t="n">
        <v>20000.0</v>
      </c>
      <c r="CM743" s="197" t="n">
        <v>20000.0</v>
      </c>
      <c r="CN743" s="197" t="n">
        <v>20000.0</v>
      </c>
      <c r="CO743" s="197" t="n">
        <v>20000.0</v>
      </c>
      <c r="CP743" s="197" t="n">
        <v>20000.0</v>
      </c>
      <c r="CQ743" s="197" t="n">
        <v>20000.0</v>
      </c>
      <c r="CR743" s="197" t="n">
        <v>5000.0</v>
      </c>
      <c r="CS743" s="197" t="n">
        <v>31.0</v>
      </c>
      <c r="CT743" s="197" t="n">
        <v>31.0</v>
      </c>
      <c r="CU743" s="197" t="n">
        <v>1164.431640625</v>
      </c>
    </row>
    <row r="744" spans="2:99">
      <c r="B744" s="122" t="s">
        <v>1145</v>
      </c>
      <c r="C744" s="197" t="n">
        <v>3400.0</v>
      </c>
      <c r="D744" s="197" t="n">
        <v>3351.0</v>
      </c>
      <c r="E744" s="197" t="n">
        <v>650.0</v>
      </c>
      <c r="F744" s="122" t="s">
        <v>1145</v>
      </c>
      <c r="G744" s="197" t="n">
        <v>3400.0</v>
      </c>
      <c r="H744" s="197" t="n">
        <v>3351.0</v>
      </c>
      <c r="I744" s="197" t="n">
        <v>650.0</v>
      </c>
      <c r="J744" s="197" t="n">
        <v>295.79266357421875</v>
      </c>
      <c r="K744" s="197" t="n">
        <v>907.6276245117188</v>
      </c>
      <c r="L744" s="197" t="n">
        <v>4490.28369140625</v>
      </c>
      <c r="M744" s="197" t="n">
        <v>4490.28369140625</v>
      </c>
      <c r="N744" s="197" t="n">
        <v>6680.0</v>
      </c>
      <c r="O744" s="197" t="n">
        <v>3193.19189453125</v>
      </c>
      <c r="P744" s="197" t="n">
        <v>6680.0</v>
      </c>
      <c r="Q744" s="197" t="n">
        <v>23995.25</v>
      </c>
      <c r="R744" s="197" t="n">
        <v>7487.96533203125</v>
      </c>
      <c r="S744" s="197" t="n">
        <v>0.0</v>
      </c>
      <c r="T744" s="197" t="n">
        <v>0.0</v>
      </c>
      <c r="U744" s="197" t="n">
        <v>-17.654830932617188</v>
      </c>
      <c r="V744" s="197" t="n">
        <v>2970.071533203125</v>
      </c>
      <c r="W744" s="197" t="n">
        <v>2970.071533203125</v>
      </c>
      <c r="X744" s="197" t="n">
        <v>0.0</v>
      </c>
      <c r="Y744" s="197" t="n">
        <v>0.0</v>
      </c>
      <c r="Z744" s="197" t="n">
        <v>17343.75</v>
      </c>
      <c r="AA744" s="197" t="n">
        <v>1.0</v>
      </c>
      <c r="AB744" s="197" t="n">
        <v>3486.80810546875</v>
      </c>
      <c r="AC744" s="197" t="n">
        <v>0.0</v>
      </c>
      <c r="AD744" s="197" t="n">
        <v>0.6499999761581421</v>
      </c>
      <c r="AE744" s="197" t="n">
        <v>21222.796875</v>
      </c>
      <c r="AF744" s="197" t="n">
        <v>6327.78955078125</v>
      </c>
      <c r="AG744" s="197" t="n">
        <v>8042.0927734375</v>
      </c>
      <c r="AH744" s="197" t="n">
        <v>4578.58154296875</v>
      </c>
      <c r="AI744" s="197" t="n">
        <v>3618.35107421875</v>
      </c>
      <c r="AJ744" s="197" t="n">
        <v>3656.93896484375</v>
      </c>
      <c r="AK744" s="197" t="n">
        <v>3561.45068359375</v>
      </c>
      <c r="AL744" s="197" t="n">
        <v>6680.0</v>
      </c>
      <c r="AM744" s="197" t="n">
        <v>4490.28369140625</v>
      </c>
      <c r="AN744" s="197" t="n">
        <v>0.0</v>
      </c>
      <c r="AO744" s="197" t="n">
        <v>0.0</v>
      </c>
      <c r="AP744" s="197" t="n">
        <v>0.0</v>
      </c>
      <c r="AQ744" s="197" t="n">
        <v>237.3887939453125</v>
      </c>
      <c r="AR744" s="197" t="n">
        <v>1067.0</v>
      </c>
      <c r="AS744" s="197" t="n">
        <v>0.0</v>
      </c>
      <c r="AT744" s="197" t="n">
        <v>999999.0</v>
      </c>
      <c r="AU744" s="197" t="n">
        <v>0.0</v>
      </c>
      <c r="AV744" s="197" t="n">
        <v>999999.0</v>
      </c>
      <c r="AW744" s="197" t="n">
        <v>0.0</v>
      </c>
      <c r="AX744" s="197" t="n">
        <v>0.0</v>
      </c>
      <c r="AY744" s="197" t="n">
        <v>999999.0</v>
      </c>
      <c r="AZ744" s="197" t="n">
        <v>0.0</v>
      </c>
      <c r="BA744" s="197" t="n">
        <v>999999.0</v>
      </c>
      <c r="BB744" s="197" t="n">
        <v>0.0</v>
      </c>
      <c r="BC744" s="197" t="n">
        <v>0.0</v>
      </c>
      <c r="BD744" s="197" t="n">
        <v>0.0</v>
      </c>
      <c r="BE744" s="197" t="n">
        <v>0.0</v>
      </c>
      <c r="BF744" s="197" t="n">
        <v>999999.0</v>
      </c>
      <c r="BG744" s="197" t="n">
        <v>999999.0</v>
      </c>
      <c r="BH744" s="197" t="n">
        <v>999999.0</v>
      </c>
      <c r="BI744" s="197" t="n">
        <v>0.0</v>
      </c>
      <c r="BJ744" s="197" t="n">
        <v>999999.0</v>
      </c>
      <c r="BK744" s="197" t="n">
        <v>999999.0</v>
      </c>
      <c r="BL744" s="197" t="n">
        <v>999999.0</v>
      </c>
      <c r="BM744" s="197" t="n">
        <v>0.0</v>
      </c>
      <c r="BN744" s="197" t="n">
        <v>0.0</v>
      </c>
      <c r="BO744" s="197" t="n">
        <v>0.0</v>
      </c>
      <c r="BP744" s="197" t="n">
        <v>0.0</v>
      </c>
      <c r="BQ744" s="197" t="n">
        <v>999999.0</v>
      </c>
      <c r="BR744" s="197" t="n">
        <v>0.0</v>
      </c>
      <c r="BS744" s="197" t="n">
        <v>999999.0</v>
      </c>
      <c r="BT744" s="197" t="n">
        <v>0.0</v>
      </c>
      <c r="BU744" s="197" t="n">
        <v>563.0481567382812</v>
      </c>
      <c r="BV744" s="197" t="n">
        <v>266.26519775390625</v>
      </c>
      <c r="BW744" s="197" t="n">
        <v>99000.0</v>
      </c>
      <c r="BX744" s="197" t="n">
        <v>488.22674560546875</v>
      </c>
      <c r="BY744" s="197" t="n">
        <v>244.7050323486328</v>
      </c>
      <c r="BZ744" s="197" t="n">
        <v>99000.0</v>
      </c>
      <c r="CA744" s="197" t="n">
        <v>237.26516723632812</v>
      </c>
      <c r="CB744" s="197" t="n">
        <v>211.9104766845703</v>
      </c>
      <c r="CC744" s="197" t="n">
        <v>964.9122924804688</v>
      </c>
      <c r="CD744" s="197" t="n">
        <v>3047.065673828125</v>
      </c>
      <c r="CE744" s="197" t="n">
        <v>1341.5118408203125</v>
      </c>
      <c r="CF744" s="197" t="n">
        <v>99000.0</v>
      </c>
      <c r="CG744" s="197" t="n">
        <v>0.0</v>
      </c>
      <c r="CH744" s="197" t="n">
        <v>6680.0</v>
      </c>
      <c r="CI744" s="197" t="n">
        <v>3732.892578125</v>
      </c>
      <c r="CJ744" s="197" t="n">
        <v>10412.892578125</v>
      </c>
      <c r="CK744" s="197" t="n">
        <v>20000.0</v>
      </c>
      <c r="CL744" s="197" t="n">
        <v>20000.0</v>
      </c>
      <c r="CM744" s="197" t="n">
        <v>20000.0</v>
      </c>
      <c r="CN744" s="197" t="n">
        <v>20000.0</v>
      </c>
      <c r="CO744" s="197" t="n">
        <v>20000.0</v>
      </c>
      <c r="CP744" s="197" t="n">
        <v>20000.0</v>
      </c>
      <c r="CQ744" s="197" t="n">
        <v>20000.0</v>
      </c>
      <c r="CR744" s="197" t="n">
        <v>5000.0</v>
      </c>
      <c r="CS744" s="197" t="n">
        <v>30.0</v>
      </c>
      <c r="CT744" s="197" t="n">
        <v>30.0</v>
      </c>
      <c r="CU744" s="197" t="n">
        <v>1871.9913330078125</v>
      </c>
    </row>
    <row r="745" spans="2:99">
      <c r="B745" s="122" t="s">
        <v>1146</v>
      </c>
      <c r="C745" s="197" t="n">
        <v>3250.0</v>
      </c>
      <c r="D745" s="197" t="n">
        <v>3149.0</v>
      </c>
      <c r="E745" s="197" t="n">
        <v>720.0</v>
      </c>
      <c r="F745" s="122" t="s">
        <v>1146</v>
      </c>
      <c r="G745" s="197" t="n">
        <v>3250.0</v>
      </c>
      <c r="H745" s="197" t="n">
        <v>3149.0</v>
      </c>
      <c r="I745" s="197" t="n">
        <v>716.7066650390625</v>
      </c>
      <c r="J745" s="197" t="n">
        <v>404.6857604980469</v>
      </c>
      <c r="K745" s="197" t="n">
        <v>1067.0</v>
      </c>
      <c r="L745" s="197" t="n">
        <v>4387.076171875</v>
      </c>
      <c r="M745" s="197" t="n">
        <v>4387.076171875</v>
      </c>
      <c r="N745" s="197" t="n">
        <v>6680.0</v>
      </c>
      <c r="O745" s="197" t="n">
        <v>6624.39892578125</v>
      </c>
      <c r="P745" s="197" t="n">
        <v>6624.39892578125</v>
      </c>
      <c r="Q745" s="197" t="n">
        <v>23819.111328125</v>
      </c>
      <c r="R745" s="197" t="n">
        <v>7296.66796875</v>
      </c>
      <c r="S745" s="197" t="n">
        <v>0.0</v>
      </c>
      <c r="T745" s="197" t="n">
        <v>0.0</v>
      </c>
      <c r="U745" s="197" t="n">
        <v>335.6681823730469</v>
      </c>
      <c r="V745" s="197" t="n">
        <v>11389.9912109375</v>
      </c>
      <c r="W745" s="197" t="n">
        <v>7851.61083984375</v>
      </c>
      <c r="X745" s="197" t="n">
        <v>3538.380859375</v>
      </c>
      <c r="Y745" s="197" t="n">
        <v>0.0</v>
      </c>
      <c r="Z745" s="197" t="n">
        <v>8437.5</v>
      </c>
      <c r="AA745" s="197" t="n">
        <v>1.0</v>
      </c>
      <c r="AB745" s="197" t="n">
        <v>0.0</v>
      </c>
      <c r="AC745" s="197" t="n">
        <v>0.0</v>
      </c>
      <c r="AD745" s="197" t="n">
        <v>0.6499999761581421</v>
      </c>
      <c r="AE745" s="197" t="n">
        <v>20620.14453125</v>
      </c>
      <c r="AF745" s="197" t="n">
        <v>6007.60009765625</v>
      </c>
      <c r="AG745" s="197" t="n">
        <v>5642.58544921875</v>
      </c>
      <c r="AH745" s="197" t="n">
        <v>1190.470458984375</v>
      </c>
      <c r="AI745" s="197" t="n">
        <v>281.63677978515625</v>
      </c>
      <c r="AJ745" s="197" t="n">
        <v>3881.208740234375</v>
      </c>
      <c r="AK745" s="197" t="n">
        <v>4134.46826171875</v>
      </c>
      <c r="AL745" s="197" t="n">
        <v>6680.0</v>
      </c>
      <c r="AM745" s="197" t="n">
        <v>4387.076171875</v>
      </c>
      <c r="AN745" s="197" t="n">
        <v>0.0</v>
      </c>
      <c r="AO745" s="197" t="n">
        <v>0.0</v>
      </c>
      <c r="AP745" s="197" t="n">
        <v>0.0</v>
      </c>
      <c r="AQ745" s="197" t="n">
        <v>237.3887939453125</v>
      </c>
      <c r="AR745" s="197" t="n">
        <v>1067.0</v>
      </c>
      <c r="AS745" s="197" t="n">
        <v>0.0</v>
      </c>
      <c r="AT745" s="197" t="n">
        <v>999999.0</v>
      </c>
      <c r="AU745" s="197" t="n">
        <v>0.0</v>
      </c>
      <c r="AV745" s="197" t="n">
        <v>999999.0</v>
      </c>
      <c r="AW745" s="197" t="n">
        <v>0.0</v>
      </c>
      <c r="AX745" s="197" t="n">
        <v>0.0</v>
      </c>
      <c r="AY745" s="197" t="n">
        <v>999999.0</v>
      </c>
      <c r="AZ745" s="197" t="n">
        <v>0.0</v>
      </c>
      <c r="BA745" s="197" t="n">
        <v>999999.0</v>
      </c>
      <c r="BB745" s="197" t="n">
        <v>0.0</v>
      </c>
      <c r="BC745" s="197" t="n">
        <v>0.0</v>
      </c>
      <c r="BD745" s="197" t="n">
        <v>0.0</v>
      </c>
      <c r="BE745" s="197" t="n">
        <v>0.0</v>
      </c>
      <c r="BF745" s="197" t="n">
        <v>999999.0</v>
      </c>
      <c r="BG745" s="197" t="n">
        <v>999999.0</v>
      </c>
      <c r="BH745" s="197" t="n">
        <v>999999.0</v>
      </c>
      <c r="BI745" s="197" t="n">
        <v>0.0</v>
      </c>
      <c r="BJ745" s="197" t="n">
        <v>999999.0</v>
      </c>
      <c r="BK745" s="197" t="n">
        <v>999999.0</v>
      </c>
      <c r="BL745" s="197" t="n">
        <v>999999.0</v>
      </c>
      <c r="BM745" s="197" t="n">
        <v>0.0</v>
      </c>
      <c r="BN745" s="197" t="n">
        <v>0.0</v>
      </c>
      <c r="BO745" s="197" t="n">
        <v>0.0</v>
      </c>
      <c r="BP745" s="197" t="n">
        <v>0.0</v>
      </c>
      <c r="BQ745" s="197" t="n">
        <v>999999.0</v>
      </c>
      <c r="BR745" s="197" t="n">
        <v>0.0</v>
      </c>
      <c r="BS745" s="197" t="n">
        <v>999999.0</v>
      </c>
      <c r="BT745" s="197" t="n">
        <v>0.0</v>
      </c>
      <c r="BU745" s="197" t="n">
        <v>302.3048095703125</v>
      </c>
      <c r="BV745" s="197" t="n">
        <v>606.0855102539062</v>
      </c>
      <c r="BW745" s="197" t="n">
        <v>99000.0</v>
      </c>
      <c r="BX745" s="197" t="n">
        <v>266.5335388183594</v>
      </c>
      <c r="BY745" s="197" t="n">
        <v>516.9813232421875</v>
      </c>
      <c r="BZ745" s="197" t="n">
        <v>99000.0</v>
      </c>
      <c r="CA745" s="197" t="n">
        <v>233.51492309570312</v>
      </c>
      <c r="CB745" s="197" t="n">
        <v>242.7067413330078</v>
      </c>
      <c r="CC745" s="197" t="n">
        <v>964.9122924804688</v>
      </c>
      <c r="CD745" s="197" t="n">
        <v>1037.6851806640625</v>
      </c>
      <c r="CE745" s="197" t="n">
        <v>3214.64404296875</v>
      </c>
      <c r="CF745" s="197" t="n">
        <v>19000.0</v>
      </c>
      <c r="CG745" s="197" t="n">
        <v>0.0</v>
      </c>
      <c r="CH745" s="197" t="n">
        <v>6521.501953125</v>
      </c>
      <c r="CI745" s="197" t="n">
        <v>1789.231201171875</v>
      </c>
      <c r="CJ745" s="197" t="n">
        <v>8310.7333984375</v>
      </c>
      <c r="CK745" s="197" t="n">
        <v>20000.0</v>
      </c>
      <c r="CL745" s="197" t="n">
        <v>20000.0</v>
      </c>
      <c r="CM745" s="197" t="n">
        <v>20000.0</v>
      </c>
      <c r="CN745" s="197" t="n">
        <v>20000.0</v>
      </c>
      <c r="CO745" s="197" t="n">
        <v>20000.0</v>
      </c>
      <c r="CP745" s="197" t="n">
        <v>20000.0</v>
      </c>
      <c r="CQ745" s="197" t="n">
        <v>20000.0</v>
      </c>
      <c r="CR745" s="197" t="n">
        <v>5000.0</v>
      </c>
      <c r="CS745" s="197" t="n">
        <v>0.0</v>
      </c>
      <c r="CT745" s="197" t="n">
        <v>0.0</v>
      </c>
      <c r="CU745" s="197" t="n">
        <v>1824.1669921875</v>
      </c>
    </row>
    <row r="746" spans="2:99">
      <c r="B746" s="122" t="s">
        <v>1147</v>
      </c>
      <c r="C746" s="197" t="n">
        <v>3252.0</v>
      </c>
      <c r="D746" s="197" t="n">
        <v>2981.0</v>
      </c>
      <c r="E746" s="197" t="n">
        <v>573.0</v>
      </c>
      <c r="F746" s="122" t="s">
        <v>1147</v>
      </c>
      <c r="G746" s="197" t="n">
        <v>3146.592529296875</v>
      </c>
      <c r="H746" s="197" t="n">
        <v>2981.0</v>
      </c>
      <c r="I746" s="197" t="n">
        <v>573.0</v>
      </c>
      <c r="J746" s="197" t="n">
        <v>568.072998046875</v>
      </c>
      <c r="K746" s="197" t="n">
        <v>1067.0</v>
      </c>
      <c r="L746" s="197" t="n">
        <v>4263.78857421875</v>
      </c>
      <c r="M746" s="197" t="n">
        <v>4263.78857421875</v>
      </c>
      <c r="N746" s="197" t="n">
        <v>5696.32470703125</v>
      </c>
      <c r="O746" s="197" t="n">
        <v>3602.66796875</v>
      </c>
      <c r="P746" s="197" t="n">
        <v>3602.66796875</v>
      </c>
      <c r="Q746" s="197" t="n">
        <v>36209.0703125</v>
      </c>
      <c r="R746" s="197" t="n">
        <v>11131.3935546875</v>
      </c>
      <c r="S746" s="197" t="n">
        <v>0.0</v>
      </c>
      <c r="T746" s="197" t="n">
        <v>1872.8704833984375</v>
      </c>
      <c r="U746" s="197" t="n">
        <v>1315.8331298828125</v>
      </c>
      <c r="V746" s="197" t="n">
        <v>33852.36328125</v>
      </c>
      <c r="W746" s="197" t="n">
        <v>18523.580078125</v>
      </c>
      <c r="X746" s="197" t="n">
        <v>15328.78515625</v>
      </c>
      <c r="Y746" s="197" t="n">
        <v>0.0</v>
      </c>
      <c r="Z746" s="197" t="n">
        <v>9843.75</v>
      </c>
      <c r="AA746" s="197" t="n">
        <v>1.0</v>
      </c>
      <c r="AB746" s="197" t="n">
        <v>0.0</v>
      </c>
      <c r="AC746" s="197" t="n">
        <v>0.0</v>
      </c>
      <c r="AD746" s="197" t="n">
        <v>0.6499999761581421</v>
      </c>
      <c r="AE746" s="197" t="n">
        <v>34023.16796875</v>
      </c>
      <c r="AF746" s="197" t="n">
        <v>5643.13818359375</v>
      </c>
      <c r="AG746" s="197" t="n">
        <v>5003.6298828125</v>
      </c>
      <c r="AH746" s="197" t="n">
        <v>7036.21826171875</v>
      </c>
      <c r="AI746" s="197" t="n">
        <v>5567.13232421875</v>
      </c>
      <c r="AJ746" s="197" t="n">
        <v>5631.78076171875</v>
      </c>
      <c r="AK746" s="197" t="n">
        <v>5995.3330078125</v>
      </c>
      <c r="AL746" s="197" t="n">
        <v>6680.0</v>
      </c>
      <c r="AM746" s="197" t="n">
        <v>4263.78857421875</v>
      </c>
      <c r="AN746" s="197" t="n">
        <v>0.0</v>
      </c>
      <c r="AO746" s="197" t="n">
        <v>0.0</v>
      </c>
      <c r="AP746" s="197" t="n">
        <v>0.0</v>
      </c>
      <c r="AQ746" s="197" t="n">
        <v>323.6666564941406</v>
      </c>
      <c r="AR746" s="197" t="n">
        <v>1067.0</v>
      </c>
      <c r="AS746" s="197" t="n">
        <v>0.0</v>
      </c>
      <c r="AT746" s="197" t="n">
        <v>999999.0</v>
      </c>
      <c r="AU746" s="197" t="n">
        <v>0.0</v>
      </c>
      <c r="AV746" s="197" t="n">
        <v>999999.0</v>
      </c>
      <c r="AW746" s="197" t="n">
        <v>0.0</v>
      </c>
      <c r="AX746" s="197" t="n">
        <v>0.0</v>
      </c>
      <c r="AY746" s="197" t="n">
        <v>999999.0</v>
      </c>
      <c r="AZ746" s="197" t="n">
        <v>0.0</v>
      </c>
      <c r="BA746" s="197" t="n">
        <v>999999.0</v>
      </c>
      <c r="BB746" s="197" t="n">
        <v>0.0</v>
      </c>
      <c r="BC746" s="197" t="n">
        <v>0.0</v>
      </c>
      <c r="BD746" s="197" t="n">
        <v>0.0</v>
      </c>
      <c r="BE746" s="197" t="n">
        <v>0.0</v>
      </c>
      <c r="BF746" s="197" t="n">
        <v>999999.0</v>
      </c>
      <c r="BG746" s="197" t="n">
        <v>999999.0</v>
      </c>
      <c r="BH746" s="197" t="n">
        <v>999999.0</v>
      </c>
      <c r="BI746" s="197" t="n">
        <v>0.0</v>
      </c>
      <c r="BJ746" s="197" t="n">
        <v>999999.0</v>
      </c>
      <c r="BK746" s="197" t="n">
        <v>999999.0</v>
      </c>
      <c r="BL746" s="197" t="n">
        <v>999999.0</v>
      </c>
      <c r="BM746" s="197" t="n">
        <v>0.0</v>
      </c>
      <c r="BN746" s="197" t="n">
        <v>0.0</v>
      </c>
      <c r="BO746" s="197" t="n">
        <v>0.0</v>
      </c>
      <c r="BP746" s="197" t="n">
        <v>0.0</v>
      </c>
      <c r="BQ746" s="197" t="n">
        <v>999999.0</v>
      </c>
      <c r="BR746" s="197" t="n">
        <v>0.0</v>
      </c>
      <c r="BS746" s="197" t="n">
        <v>999999.0</v>
      </c>
      <c r="BT746" s="197" t="n">
        <v>0.0</v>
      </c>
      <c r="BU746" s="197" t="n">
        <v>213.16934204101562</v>
      </c>
      <c r="BV746" s="197" t="n">
        <v>298.38641357421875</v>
      </c>
      <c r="BW746" s="197" t="n">
        <v>99000.0</v>
      </c>
      <c r="BX746" s="197" t="n">
        <v>205.5970458984375</v>
      </c>
      <c r="BY746" s="197" t="n">
        <v>263.24334716796875</v>
      </c>
      <c r="BZ746" s="197" t="n">
        <v>99000.0</v>
      </c>
      <c r="CA746" s="197" t="n">
        <v>204.06578063964844</v>
      </c>
      <c r="CB746" s="197" t="n">
        <v>236.33917236328125</v>
      </c>
      <c r="CC746" s="197" t="n">
        <v>964.9122924804688</v>
      </c>
      <c r="CD746" s="197" t="n">
        <v>329.5217590332031</v>
      </c>
      <c r="CE746" s="197" t="n">
        <v>986.8645629882812</v>
      </c>
      <c r="CF746" s="197" t="n">
        <v>15500.0</v>
      </c>
      <c r="CG746" s="197" t="n">
        <v>0.0</v>
      </c>
      <c r="CH746" s="197" t="n">
        <v>3538.6650390625</v>
      </c>
      <c r="CI746" s="197" t="n">
        <v>800.0</v>
      </c>
      <c r="CJ746" s="197" t="n">
        <v>4338.6650390625</v>
      </c>
      <c r="CK746" s="197" t="n">
        <v>20000.0</v>
      </c>
      <c r="CL746" s="197" t="n">
        <v>20000.0</v>
      </c>
      <c r="CM746" s="197" t="n">
        <v>20000.0</v>
      </c>
      <c r="CN746" s="197" t="n">
        <v>20000.0</v>
      </c>
      <c r="CO746" s="197" t="n">
        <v>20000.0</v>
      </c>
      <c r="CP746" s="197" t="n">
        <v>20000.0</v>
      </c>
      <c r="CQ746" s="197" t="n">
        <v>20000.0</v>
      </c>
      <c r="CR746" s="197" t="n">
        <v>5000.0</v>
      </c>
      <c r="CS746" s="197" t="n">
        <v>0.0</v>
      </c>
      <c r="CT746" s="197" t="n">
        <v>0.0</v>
      </c>
      <c r="CU746" s="197" t="n">
        <v>2782.848388671875</v>
      </c>
    </row>
    <row r="747" spans="2:99">
      <c r="B747" s="122" t="s">
        <v>1148</v>
      </c>
      <c r="C747" s="197" t="n">
        <v>3328.0</v>
      </c>
      <c r="D747" s="197" t="n">
        <v>2930.0</v>
      </c>
      <c r="E747" s="197" t="n">
        <v>573.0</v>
      </c>
      <c r="F747" s="122" t="s">
        <v>1148</v>
      </c>
      <c r="G747" s="197" t="n">
        <v>3328.0</v>
      </c>
      <c r="H747" s="197" t="n">
        <v>2930.0</v>
      </c>
      <c r="I747" s="197" t="n">
        <v>573.0</v>
      </c>
      <c r="J747" s="197" t="n">
        <v>736.5721435546875</v>
      </c>
      <c r="K747" s="197" t="n">
        <v>1067.0</v>
      </c>
      <c r="L747" s="197" t="n">
        <v>4226.4765625</v>
      </c>
      <c r="M747" s="197" t="n">
        <v>4226.4765625</v>
      </c>
      <c r="N747" s="197" t="n">
        <v>4612.86376953125</v>
      </c>
      <c r="O747" s="197" t="n">
        <v>4612.86376953125</v>
      </c>
      <c r="P747" s="197" t="n">
        <v>4612.86376953125</v>
      </c>
      <c r="Q747" s="197" t="n">
        <v>56510.203125</v>
      </c>
      <c r="R747" s="197" t="n">
        <v>20885.21484375</v>
      </c>
      <c r="S747" s="197" t="n">
        <v>0.0</v>
      </c>
      <c r="T747" s="197" t="n">
        <v>1037.251953125</v>
      </c>
      <c r="U747" s="197" t="n">
        <v>8041.02783203125</v>
      </c>
      <c r="V747" s="197" t="n">
        <v>78047.0703125</v>
      </c>
      <c r="W747" s="197" t="n">
        <v>41750.21875</v>
      </c>
      <c r="X747" s="197" t="n">
        <v>36296.8515625</v>
      </c>
      <c r="Y747" s="197" t="n">
        <v>0.0</v>
      </c>
      <c r="Z747" s="197" t="n">
        <v>4500.0</v>
      </c>
      <c r="AA747" s="197" t="n">
        <v>1.0</v>
      </c>
      <c r="AB747" s="197" t="n">
        <v>0.0</v>
      </c>
      <c r="AC747" s="197" t="n">
        <v>0.0</v>
      </c>
      <c r="AD747" s="197" t="n">
        <v>0.6499999761581421</v>
      </c>
      <c r="AE747" s="197" t="n">
        <v>58848.90625</v>
      </c>
      <c r="AF747" s="197" t="n">
        <v>9645.958984375</v>
      </c>
      <c r="AG747" s="197" t="n">
        <v>7370.37939453125</v>
      </c>
      <c r="AH747" s="197" t="n">
        <v>8731.59375</v>
      </c>
      <c r="AI747" s="197" t="n">
        <v>7315.39599609375</v>
      </c>
      <c r="AJ747" s="197" t="n">
        <v>8646.4462890625</v>
      </c>
      <c r="AK747" s="197" t="n">
        <v>8829.3642578125</v>
      </c>
      <c r="AL747" s="197" t="n">
        <v>7678.064453125</v>
      </c>
      <c r="AM747" s="197" t="n">
        <v>4226.4765625</v>
      </c>
      <c r="AN747" s="197" t="n">
        <v>0.0</v>
      </c>
      <c r="AO747" s="197" t="n">
        <v>0.0</v>
      </c>
      <c r="AP747" s="197" t="n">
        <v>0.0</v>
      </c>
      <c r="AQ747" s="197" t="n">
        <v>485.5</v>
      </c>
      <c r="AR747" s="197" t="n">
        <v>1067.0</v>
      </c>
      <c r="AS747" s="197" t="n">
        <v>0.0</v>
      </c>
      <c r="AT747" s="197" t="n">
        <v>999999.0</v>
      </c>
      <c r="AU747" s="197" t="n">
        <v>0.0</v>
      </c>
      <c r="AV747" s="197" t="n">
        <v>999999.0</v>
      </c>
      <c r="AW747" s="197" t="n">
        <v>0.0</v>
      </c>
      <c r="AX747" s="197" t="n">
        <v>0.0</v>
      </c>
      <c r="AY747" s="197" t="n">
        <v>999999.0</v>
      </c>
      <c r="AZ747" s="197" t="n">
        <v>0.0</v>
      </c>
      <c r="BA747" s="197" t="n">
        <v>999999.0</v>
      </c>
      <c r="BB747" s="197" t="n">
        <v>0.0</v>
      </c>
      <c r="BC747" s="197" t="n">
        <v>0.0</v>
      </c>
      <c r="BD747" s="197" t="n">
        <v>0.0</v>
      </c>
      <c r="BE747" s="197" t="n">
        <v>0.0</v>
      </c>
      <c r="BF747" s="197" t="n">
        <v>999999.0</v>
      </c>
      <c r="BG747" s="197" t="n">
        <v>999999.0</v>
      </c>
      <c r="BH747" s="197" t="n">
        <v>999999.0</v>
      </c>
      <c r="BI747" s="197" t="n">
        <v>0.0</v>
      </c>
      <c r="BJ747" s="197" t="n">
        <v>999999.0</v>
      </c>
      <c r="BK747" s="197" t="n">
        <v>999999.0</v>
      </c>
      <c r="BL747" s="197" t="n">
        <v>999999.0</v>
      </c>
      <c r="BM747" s="197" t="n">
        <v>0.0</v>
      </c>
      <c r="BN747" s="197" t="n">
        <v>0.0</v>
      </c>
      <c r="BO747" s="197" t="n">
        <v>0.0</v>
      </c>
      <c r="BP747" s="197" t="n">
        <v>0.0</v>
      </c>
      <c r="BQ747" s="197" t="n">
        <v>999999.0</v>
      </c>
      <c r="BR747" s="197" t="n">
        <v>0.0</v>
      </c>
      <c r="BS747" s="197" t="n">
        <v>999999.0</v>
      </c>
      <c r="BT747" s="197" t="n">
        <v>0.0</v>
      </c>
      <c r="BU747" s="197" t="n">
        <v>228.57720947265625</v>
      </c>
      <c r="BV747" s="197" t="n">
        <v>213.4241943359375</v>
      </c>
      <c r="BW747" s="197" t="n">
        <v>99000.0</v>
      </c>
      <c r="BX747" s="197" t="n">
        <v>192.22300720214844</v>
      </c>
      <c r="BY747" s="197" t="n">
        <v>205.71475219726562</v>
      </c>
      <c r="BZ747" s="197" t="n">
        <v>99000.0</v>
      </c>
      <c r="CA747" s="197" t="n">
        <v>266.932861328125</v>
      </c>
      <c r="CB747" s="197" t="n">
        <v>204.0646514892578</v>
      </c>
      <c r="CC747" s="197" t="n">
        <v>964.9122924804688</v>
      </c>
      <c r="CD747" s="197" t="n">
        <v>221.77259826660156</v>
      </c>
      <c r="CE747" s="197" t="n">
        <v>331.7164306640625</v>
      </c>
      <c r="CF747" s="197" t="n">
        <v>15500.0</v>
      </c>
      <c r="CG747" s="197" t="n">
        <v>0.0</v>
      </c>
      <c r="CH747" s="197" t="n">
        <v>3020.52490234375</v>
      </c>
      <c r="CI747" s="197" t="n">
        <v>800.0</v>
      </c>
      <c r="CJ747" s="197" t="n">
        <v>3820.52490234375</v>
      </c>
      <c r="CK747" s="197" t="n">
        <v>20000.0</v>
      </c>
      <c r="CL747" s="197" t="n">
        <v>20000.0</v>
      </c>
      <c r="CM747" s="197" t="n">
        <v>20000.0</v>
      </c>
      <c r="CN747" s="197" t="n">
        <v>20000.0</v>
      </c>
      <c r="CO747" s="197" t="n">
        <v>20000.0</v>
      </c>
      <c r="CP747" s="197" t="n">
        <v>20000.0</v>
      </c>
      <c r="CQ747" s="197" t="n">
        <v>20000.0</v>
      </c>
      <c r="CR747" s="197" t="n">
        <v>5000.0</v>
      </c>
      <c r="CS747" s="197" t="n">
        <v>0.0</v>
      </c>
      <c r="CT747" s="197" t="n">
        <v>0.0</v>
      </c>
      <c r="CU747" s="197" t="n">
        <v>5221.3037109375</v>
      </c>
    </row>
    <row r="748" spans="2:99">
      <c r="B748" s="122" t="s">
        <v>1149</v>
      </c>
      <c r="C748" s="197" t="n">
        <v>3371.0</v>
      </c>
      <c r="D748" s="197" t="n">
        <v>2854.0</v>
      </c>
      <c r="E748" s="197" t="n">
        <v>564.0</v>
      </c>
      <c r="F748" s="122" t="s">
        <v>1149</v>
      </c>
      <c r="G748" s="197" t="n">
        <v>3371.0</v>
      </c>
      <c r="H748" s="197" t="n">
        <v>2854.0</v>
      </c>
      <c r="I748" s="197" t="n">
        <v>564.0</v>
      </c>
      <c r="J748" s="197" t="n">
        <v>875.0730590820312</v>
      </c>
      <c r="K748" s="197" t="n">
        <v>1067.0</v>
      </c>
      <c r="L748" s="197" t="n">
        <v>4231.30126953125</v>
      </c>
      <c r="M748" s="197" t="n">
        <v>4231.30126953125</v>
      </c>
      <c r="N748" s="197" t="n">
        <v>4058.84716796875</v>
      </c>
      <c r="O748" s="197" t="n">
        <v>4058.84716796875</v>
      </c>
      <c r="P748" s="197" t="n">
        <v>4058.84716796875</v>
      </c>
      <c r="Q748" s="197" t="n">
        <v>58148.83203125</v>
      </c>
      <c r="R748" s="197" t="n">
        <v>26633.88671875</v>
      </c>
      <c r="S748" s="197" t="n">
        <v>0.0</v>
      </c>
      <c r="T748" s="197" t="n">
        <v>1498.620849609375</v>
      </c>
      <c r="U748" s="197" t="n">
        <v>23308.1171875</v>
      </c>
      <c r="V748" s="197" t="n">
        <v>104082.71875</v>
      </c>
      <c r="W748" s="197" t="n">
        <v>56655.16796875</v>
      </c>
      <c r="X748" s="197" t="n">
        <v>47427.5546875</v>
      </c>
      <c r="Y748" s="197" t="n">
        <v>0.0</v>
      </c>
      <c r="Z748" s="197" t="n">
        <v>6000.0</v>
      </c>
      <c r="AA748" s="197" t="n">
        <v>1.0</v>
      </c>
      <c r="AB748" s="197" t="n">
        <v>0.0</v>
      </c>
      <c r="AC748" s="197" t="n">
        <v>0.0</v>
      </c>
      <c r="AD748" s="197" t="n">
        <v>0.6499999761581421</v>
      </c>
      <c r="AE748" s="197" t="n">
        <v>72966.171875</v>
      </c>
      <c r="AF748" s="197" t="n">
        <v>6060.60400390625</v>
      </c>
      <c r="AG748" s="197" t="n">
        <v>14915.330078125</v>
      </c>
      <c r="AH748" s="197" t="n">
        <v>8022.77587890625</v>
      </c>
      <c r="AI748" s="197" t="n">
        <v>6547.640625</v>
      </c>
      <c r="AJ748" s="197" t="n">
        <v>10372.947265625</v>
      </c>
      <c r="AK748" s="197" t="n">
        <v>11222.7861328125</v>
      </c>
      <c r="AL748" s="197" t="n">
        <v>8500.0</v>
      </c>
      <c r="AM748" s="197" t="n">
        <v>4231.30126953125</v>
      </c>
      <c r="AN748" s="197" t="n">
        <v>0.0</v>
      </c>
      <c r="AO748" s="197" t="n">
        <v>0.0</v>
      </c>
      <c r="AP748" s="197" t="n">
        <v>0.0</v>
      </c>
      <c r="AQ748" s="197" t="n">
        <v>647.3333129882812</v>
      </c>
      <c r="AR748" s="197" t="n">
        <v>711.3333129882812</v>
      </c>
      <c r="AS748" s="197" t="n">
        <v>0.0</v>
      </c>
      <c r="AT748" s="197" t="n">
        <v>999999.0</v>
      </c>
      <c r="AU748" s="197" t="n">
        <v>0.0</v>
      </c>
      <c r="AV748" s="197" t="n">
        <v>999999.0</v>
      </c>
      <c r="AW748" s="197" t="n">
        <v>0.0</v>
      </c>
      <c r="AX748" s="197" t="n">
        <v>0.0</v>
      </c>
      <c r="AY748" s="197" t="n">
        <v>999999.0</v>
      </c>
      <c r="AZ748" s="197" t="n">
        <v>0.0</v>
      </c>
      <c r="BA748" s="197" t="n">
        <v>999999.0</v>
      </c>
      <c r="BB748" s="197" t="n">
        <v>0.0</v>
      </c>
      <c r="BC748" s="197" t="n">
        <v>0.0</v>
      </c>
      <c r="BD748" s="197" t="n">
        <v>0.0</v>
      </c>
      <c r="BE748" s="197" t="n">
        <v>0.0</v>
      </c>
      <c r="BF748" s="197" t="n">
        <v>999999.0</v>
      </c>
      <c r="BG748" s="197" t="n">
        <v>999999.0</v>
      </c>
      <c r="BH748" s="197" t="n">
        <v>999999.0</v>
      </c>
      <c r="BI748" s="197" t="n">
        <v>0.0</v>
      </c>
      <c r="BJ748" s="197" t="n">
        <v>999999.0</v>
      </c>
      <c r="BK748" s="197" t="n">
        <v>999999.0</v>
      </c>
      <c r="BL748" s="197" t="n">
        <v>999999.0</v>
      </c>
      <c r="BM748" s="197" t="n">
        <v>0.0</v>
      </c>
      <c r="BN748" s="197" t="n">
        <v>0.0</v>
      </c>
      <c r="BO748" s="197" t="n">
        <v>0.0</v>
      </c>
      <c r="BP748" s="197" t="n">
        <v>0.0</v>
      </c>
      <c r="BQ748" s="197" t="n">
        <v>999999.0</v>
      </c>
      <c r="BR748" s="197" t="n">
        <v>0.0</v>
      </c>
      <c r="BS748" s="197" t="n">
        <v>999999.0</v>
      </c>
      <c r="BT748" s="197" t="n">
        <v>0.0</v>
      </c>
      <c r="BU748" s="197" t="n">
        <v>261.6470642089844</v>
      </c>
      <c r="BV748" s="197" t="n">
        <v>228.58099365234375</v>
      </c>
      <c r="BW748" s="197" t="n">
        <v>99000.0</v>
      </c>
      <c r="BX748" s="197" t="n">
        <v>187.693359375</v>
      </c>
      <c r="BY748" s="197" t="n">
        <v>192.2180938720703</v>
      </c>
      <c r="BZ748" s="197" t="n">
        <v>99000.0</v>
      </c>
      <c r="CA748" s="197" t="n">
        <v>429.57891845703125</v>
      </c>
      <c r="CB748" s="197" t="n">
        <v>267.1899108886719</v>
      </c>
      <c r="CC748" s="197" t="n">
        <v>631.5789184570312</v>
      </c>
      <c r="CD748" s="197" t="n">
        <v>207.0784454345703</v>
      </c>
      <c r="CE748" s="197" t="n">
        <v>219.73873901367188</v>
      </c>
      <c r="CF748" s="197" t="n">
        <v>12500.0</v>
      </c>
      <c r="CG748" s="197" t="n">
        <v>0.0</v>
      </c>
      <c r="CH748" s="197" t="n">
        <v>300.0</v>
      </c>
      <c r="CI748" s="197" t="n">
        <v>800.0</v>
      </c>
      <c r="CJ748" s="197" t="n">
        <v>1100.0</v>
      </c>
      <c r="CK748" s="197" t="n">
        <v>20000.0</v>
      </c>
      <c r="CL748" s="197" t="n">
        <v>20000.0</v>
      </c>
      <c r="CM748" s="197" t="n">
        <v>20000.0</v>
      </c>
      <c r="CN748" s="197" t="n">
        <v>20000.0</v>
      </c>
      <c r="CO748" s="197" t="n">
        <v>20000.0</v>
      </c>
      <c r="CP748" s="197" t="n">
        <v>20000.0</v>
      </c>
      <c r="CQ748" s="197" t="n">
        <v>20000.0</v>
      </c>
      <c r="CR748" s="197" t="n">
        <v>5000.0</v>
      </c>
      <c r="CS748" s="197" t="n">
        <v>0.0</v>
      </c>
      <c r="CT748" s="197" t="n">
        <v>0.0</v>
      </c>
      <c r="CU748" s="197" t="n">
        <v>999999.0</v>
      </c>
    </row>
    <row r="749" spans="2:99">
      <c r="B749" s="122" t="s">
        <v>1150</v>
      </c>
      <c r="C749" s="197" t="n">
        <v>3252.0</v>
      </c>
      <c r="D749" s="197" t="n">
        <v>2788.0</v>
      </c>
      <c r="E749" s="197" t="n">
        <v>551.0</v>
      </c>
      <c r="F749" s="122" t="s">
        <v>1150</v>
      </c>
      <c r="G749" s="197" t="n">
        <v>3252.0</v>
      </c>
      <c r="H749" s="197" t="n">
        <v>2788.0</v>
      </c>
      <c r="I749" s="197" t="n">
        <v>551.0</v>
      </c>
      <c r="J749" s="197" t="n">
        <v>972.0</v>
      </c>
      <c r="K749" s="197" t="n">
        <v>1067.0</v>
      </c>
      <c r="L749" s="197" t="n">
        <v>4056.300048828125</v>
      </c>
      <c r="M749" s="197" t="n">
        <v>4056.300048828125</v>
      </c>
      <c r="N749" s="197" t="n">
        <v>3940.026611328125</v>
      </c>
      <c r="O749" s="197" t="n">
        <v>3940.026611328125</v>
      </c>
      <c r="P749" s="197" t="n">
        <v>3940.026611328125</v>
      </c>
      <c r="Q749" s="197" t="n">
        <v>76193.2109375</v>
      </c>
      <c r="R749" s="197" t="n">
        <v>34213.23046875</v>
      </c>
      <c r="S749" s="197" t="n">
        <v>0.0</v>
      </c>
      <c r="T749" s="197" t="n">
        <v>1782.1732177734375</v>
      </c>
      <c r="U749" s="197" t="n">
        <v>70006.7265625</v>
      </c>
      <c r="V749" s="197" t="n">
        <v>171676.515625</v>
      </c>
      <c r="W749" s="197" t="n">
        <v>95169.59375</v>
      </c>
      <c r="X749" s="197" t="n">
        <v>76506.9296875</v>
      </c>
      <c r="Y749" s="197" t="n">
        <v>0.0</v>
      </c>
      <c r="Z749" s="197" t="n">
        <v>12131.25</v>
      </c>
      <c r="AA749" s="197" t="n">
        <v>1.0</v>
      </c>
      <c r="AB749" s="197" t="n">
        <v>0.0</v>
      </c>
      <c r="AC749" s="197" t="n">
        <v>0.0</v>
      </c>
      <c r="AD749" s="197" t="n">
        <v>0.3499999940395355</v>
      </c>
      <c r="AE749" s="197" t="n">
        <v>65798.4765625</v>
      </c>
      <c r="AF749" s="197" t="n">
        <v>20141.17578125</v>
      </c>
      <c r="AG749" s="197" t="n">
        <v>31119.017578125</v>
      </c>
      <c r="AH749" s="197" t="n">
        <v>12833.9541015625</v>
      </c>
      <c r="AI749" s="197" t="n">
        <v>11691.8466796875</v>
      </c>
      <c r="AJ749" s="197" t="n">
        <v>20196.25</v>
      </c>
      <c r="AK749" s="197" t="n">
        <v>20706.03125</v>
      </c>
      <c r="AL749" s="197" t="n">
        <v>8500.0</v>
      </c>
      <c r="AM749" s="197" t="n">
        <v>4253.26123046875</v>
      </c>
      <c r="AN749" s="197" t="n">
        <v>0.0</v>
      </c>
      <c r="AO749" s="197" t="n">
        <v>0.0</v>
      </c>
      <c r="AP749" s="197" t="n">
        <v>0.0</v>
      </c>
      <c r="AQ749" s="197" t="n">
        <v>809.1666870117188</v>
      </c>
      <c r="AR749" s="197" t="n">
        <v>889.1666870117188</v>
      </c>
      <c r="AS749" s="197" t="n">
        <v>0.0</v>
      </c>
      <c r="AT749" s="197" t="n">
        <v>999999.0</v>
      </c>
      <c r="AU749" s="197" t="n">
        <v>0.0</v>
      </c>
      <c r="AV749" s="197" t="n">
        <v>999999.0</v>
      </c>
      <c r="AW749" s="197" t="n">
        <v>0.0</v>
      </c>
      <c r="AX749" s="197" t="n">
        <v>0.0</v>
      </c>
      <c r="AY749" s="197" t="n">
        <v>999999.0</v>
      </c>
      <c r="AZ749" s="197" t="n">
        <v>0.0</v>
      </c>
      <c r="BA749" s="197" t="n">
        <v>999999.0</v>
      </c>
      <c r="BB749" s="197" t="n">
        <v>0.0</v>
      </c>
      <c r="BC749" s="197" t="n">
        <v>0.0</v>
      </c>
      <c r="BD749" s="197" t="n">
        <v>0.0</v>
      </c>
      <c r="BE749" s="197" t="n">
        <v>0.0</v>
      </c>
      <c r="BF749" s="197" t="n">
        <v>999999.0</v>
      </c>
      <c r="BG749" s="197" t="n">
        <v>999999.0</v>
      </c>
      <c r="BH749" s="197" t="n">
        <v>999999.0</v>
      </c>
      <c r="BI749" s="197" t="n">
        <v>0.0</v>
      </c>
      <c r="BJ749" s="197" t="n">
        <v>999999.0</v>
      </c>
      <c r="BK749" s="197" t="n">
        <v>999999.0</v>
      </c>
      <c r="BL749" s="197" t="n">
        <v>999999.0</v>
      </c>
      <c r="BM749" s="197" t="n">
        <v>0.0</v>
      </c>
      <c r="BN749" s="197" t="n">
        <v>0.0</v>
      </c>
      <c r="BO749" s="197" t="n">
        <v>0.0</v>
      </c>
      <c r="BP749" s="197" t="n">
        <v>0.0</v>
      </c>
      <c r="BQ749" s="197" t="n">
        <v>999999.0</v>
      </c>
      <c r="BR749" s="197" t="n">
        <v>0.0</v>
      </c>
      <c r="BS749" s="197" t="n">
        <v>999999.0</v>
      </c>
      <c r="BT749" s="197" t="n">
        <v>0.0</v>
      </c>
      <c r="BU749" s="197" t="n">
        <v>277.5609436035156</v>
      </c>
      <c r="BV749" s="197" t="n">
        <v>261.8584899902344</v>
      </c>
      <c r="BW749" s="197" t="n">
        <v>99000.0</v>
      </c>
      <c r="BX749" s="197" t="n">
        <v>183.04800415039062</v>
      </c>
      <c r="BY749" s="197" t="n">
        <v>187.7969512939453</v>
      </c>
      <c r="BZ749" s="197" t="n">
        <v>99000.0</v>
      </c>
      <c r="CA749" s="197" t="n">
        <v>457.1000671386719</v>
      </c>
      <c r="CB749" s="197" t="n">
        <v>430.56280517578125</v>
      </c>
      <c r="CC749" s="197" t="n">
        <v>631.5789184570312</v>
      </c>
      <c r="CD749" s="197" t="n">
        <v>207.03970336914062</v>
      </c>
      <c r="CE749" s="197" t="n">
        <v>207.0718536376953</v>
      </c>
      <c r="CF749" s="197" t="n">
        <v>8000.0</v>
      </c>
      <c r="CG749" s="197" t="n">
        <v>0.0</v>
      </c>
      <c r="CH749" s="197" t="n">
        <v>300.0</v>
      </c>
      <c r="CI749" s="197" t="n">
        <v>1209.3798828125</v>
      </c>
      <c r="CJ749" s="197" t="n">
        <v>1509.3798828125</v>
      </c>
      <c r="CK749" s="197" t="n">
        <v>20000.0</v>
      </c>
      <c r="CL749" s="197" t="n">
        <v>20000.0</v>
      </c>
      <c r="CM749" s="197" t="n">
        <v>20000.0</v>
      </c>
      <c r="CN749" s="197" t="n">
        <v>20000.0</v>
      </c>
      <c r="CO749" s="197" t="n">
        <v>20000.0</v>
      </c>
      <c r="CP749" s="197" t="n">
        <v>20000.0</v>
      </c>
      <c r="CQ749" s="197" t="n">
        <v>20000.0</v>
      </c>
      <c r="CR749" s="197" t="n">
        <v>5000.0</v>
      </c>
      <c r="CS749" s="197" t="n">
        <v>0.0</v>
      </c>
      <c r="CT749" s="197" t="n">
        <v>0.0</v>
      </c>
      <c r="CU749" s="197" t="n">
        <v>999999.0</v>
      </c>
    </row>
    <row r="750" spans="2:99">
      <c r="B750" s="122" t="s">
        <v>1151</v>
      </c>
      <c r="C750" s="197" t="n">
        <v>3417.0</v>
      </c>
      <c r="D750" s="197" t="n">
        <v>2788.0</v>
      </c>
      <c r="E750" s="197" t="n">
        <v>622.0</v>
      </c>
      <c r="F750" s="122" t="s">
        <v>1151</v>
      </c>
      <c r="G750" s="197" t="n">
        <v>3417.0</v>
      </c>
      <c r="H750" s="197" t="n">
        <v>2788.0</v>
      </c>
      <c r="I750" s="197" t="n">
        <v>622.0</v>
      </c>
      <c r="J750" s="197" t="n">
        <v>972.0</v>
      </c>
      <c r="K750" s="197" t="n">
        <v>1067.0</v>
      </c>
      <c r="L750" s="197" t="n">
        <v>1993.081298828125</v>
      </c>
      <c r="M750" s="197" t="n">
        <v>1993.081298828125</v>
      </c>
      <c r="N750" s="197" t="n">
        <v>3452.63232421875</v>
      </c>
      <c r="O750" s="197" t="n">
        <v>3452.63232421875</v>
      </c>
      <c r="P750" s="197" t="n">
        <v>3452.63232421875</v>
      </c>
      <c r="Q750" s="197" t="n">
        <v>87396.375</v>
      </c>
      <c r="R750" s="197" t="n">
        <v>48433.30078125</v>
      </c>
      <c r="S750" s="197" t="n">
        <v>0.0</v>
      </c>
      <c r="T750" s="197" t="n">
        <v>2819.287353515625</v>
      </c>
      <c r="U750" s="197" t="n">
        <v>123016.65625</v>
      </c>
      <c r="V750" s="197" t="n">
        <v>265484.25</v>
      </c>
      <c r="W750" s="197" t="n">
        <v>145380.234375</v>
      </c>
      <c r="X750" s="197" t="n">
        <v>120104.0</v>
      </c>
      <c r="Y750" s="197" t="n">
        <v>0.0</v>
      </c>
      <c r="Z750" s="197" t="n">
        <v>4904.0322265625</v>
      </c>
      <c r="AA750" s="197" t="n">
        <v>1.0</v>
      </c>
      <c r="AB750" s="197" t="n">
        <v>0.0</v>
      </c>
      <c r="AC750" s="197" t="n">
        <v>0.0</v>
      </c>
      <c r="AD750" s="197" t="n">
        <v>0.3499999940395355</v>
      </c>
      <c r="AE750" s="197" t="n">
        <v>94627.6640625</v>
      </c>
      <c r="AF750" s="197" t="n">
        <v>16807.69921875</v>
      </c>
      <c r="AG750" s="197" t="n">
        <v>42098.17578125</v>
      </c>
      <c r="AH750" s="197" t="n">
        <v>17436.462890625</v>
      </c>
      <c r="AI750" s="197" t="n">
        <v>16024.8076171875</v>
      </c>
      <c r="AJ750" s="197" t="n">
        <v>30259.6015625</v>
      </c>
      <c r="AK750" s="197" t="n">
        <v>31265.3828125</v>
      </c>
      <c r="AL750" s="197" t="n">
        <v>7560.64501953125</v>
      </c>
      <c r="AM750" s="197" t="n">
        <v>4318.89697265625</v>
      </c>
      <c r="AN750" s="197" t="n">
        <v>0.0</v>
      </c>
      <c r="AO750" s="197" t="n">
        <v>0.0</v>
      </c>
      <c r="AP750" s="197" t="n">
        <v>0.0</v>
      </c>
      <c r="AQ750" s="197" t="n">
        <v>971.0</v>
      </c>
      <c r="AR750" s="197" t="n">
        <v>1067.0</v>
      </c>
      <c r="AS750" s="197" t="n">
        <v>0.0</v>
      </c>
      <c r="AT750" s="197" t="n">
        <v>999999.0</v>
      </c>
      <c r="AU750" s="197" t="n">
        <v>0.0</v>
      </c>
      <c r="AV750" s="197" t="n">
        <v>999999.0</v>
      </c>
      <c r="AW750" s="197" t="n">
        <v>0.0</v>
      </c>
      <c r="AX750" s="197" t="n">
        <v>0.0</v>
      </c>
      <c r="AY750" s="197" t="n">
        <v>999999.0</v>
      </c>
      <c r="AZ750" s="197" t="n">
        <v>0.0</v>
      </c>
      <c r="BA750" s="197" t="n">
        <v>999999.0</v>
      </c>
      <c r="BB750" s="197" t="n">
        <v>0.0</v>
      </c>
      <c r="BC750" s="197" t="n">
        <v>0.0</v>
      </c>
      <c r="BD750" s="197" t="n">
        <v>0.0</v>
      </c>
      <c r="BE750" s="197" t="n">
        <v>0.0</v>
      </c>
      <c r="BF750" s="197" t="n">
        <v>999999.0</v>
      </c>
      <c r="BG750" s="197" t="n">
        <v>999999.0</v>
      </c>
      <c r="BH750" s="197" t="n">
        <v>999999.0</v>
      </c>
      <c r="BI750" s="197" t="n">
        <v>0.0</v>
      </c>
      <c r="BJ750" s="197" t="n">
        <v>999999.0</v>
      </c>
      <c r="BK750" s="197" t="n">
        <v>999999.0</v>
      </c>
      <c r="BL750" s="197" t="n">
        <v>999999.0</v>
      </c>
      <c r="BM750" s="197" t="n">
        <v>0.0</v>
      </c>
      <c r="BN750" s="197" t="n">
        <v>0.0</v>
      </c>
      <c r="BO750" s="197" t="n">
        <v>0.0</v>
      </c>
      <c r="BP750" s="197" t="n">
        <v>0.0</v>
      </c>
      <c r="BQ750" s="197" t="n">
        <v>999999.0</v>
      </c>
      <c r="BR750" s="197" t="n">
        <v>0.0</v>
      </c>
      <c r="BS750" s="197" t="n">
        <v>999999.0</v>
      </c>
      <c r="BT750" s="197" t="n">
        <v>0.0</v>
      </c>
      <c r="BU750" s="197" t="n">
        <v>276.04840087890625</v>
      </c>
      <c r="BV750" s="197" t="n">
        <v>277.68560791015625</v>
      </c>
      <c r="BW750" s="197" t="n">
        <v>99000.0</v>
      </c>
      <c r="BX750" s="197" t="n">
        <v>182.3827667236328</v>
      </c>
      <c r="BY750" s="197" t="n">
        <v>183.0700225830078</v>
      </c>
      <c r="BZ750" s="197" t="n">
        <v>99000.0</v>
      </c>
      <c r="CA750" s="197" t="n">
        <v>359.208251953125</v>
      </c>
      <c r="CB750" s="197" t="n">
        <v>454.2554626464844</v>
      </c>
      <c r="CC750" s="197" t="n">
        <v>631.5789184570312</v>
      </c>
      <c r="CD750" s="197" t="n">
        <v>207.04251098632812</v>
      </c>
      <c r="CE750" s="197" t="n">
        <v>207.04049682617188</v>
      </c>
      <c r="CF750" s="197" t="n">
        <v>8000.0</v>
      </c>
      <c r="CG750" s="197" t="n">
        <v>0.0</v>
      </c>
      <c r="CH750" s="197" t="n">
        <v>910.0806884765625</v>
      </c>
      <c r="CI750" s="197" t="n">
        <v>2134.24951171875</v>
      </c>
      <c r="CJ750" s="197" t="n">
        <v>3044.330322265625</v>
      </c>
      <c r="CK750" s="197" t="n">
        <v>20000.0</v>
      </c>
      <c r="CL750" s="197" t="n">
        <v>20000.0</v>
      </c>
      <c r="CM750" s="197" t="n">
        <v>20000.0</v>
      </c>
      <c r="CN750" s="197" t="n">
        <v>20000.0</v>
      </c>
      <c r="CO750" s="197" t="n">
        <v>20000.0</v>
      </c>
      <c r="CP750" s="197" t="n">
        <v>20000.0</v>
      </c>
      <c r="CQ750" s="197" t="n">
        <v>20000.0</v>
      </c>
      <c r="CR750" s="197" t="n">
        <v>5000.0</v>
      </c>
      <c r="CS750" s="197" t="n">
        <v>0.0</v>
      </c>
      <c r="CT750" s="197" t="n">
        <v>0.0</v>
      </c>
      <c r="CU750" s="197" t="n">
        <v>999999.0</v>
      </c>
    </row>
    <row r="751" spans="2:99">
      <c r="B751" s="122" t="s">
        <v>1152</v>
      </c>
      <c r="C751" s="197" t="n">
        <v>4074.0</v>
      </c>
      <c r="D751" s="197" t="n">
        <v>3208.0</v>
      </c>
      <c r="E751" s="197" t="n">
        <v>800.0</v>
      </c>
      <c r="F751" s="122" t="s">
        <v>1152</v>
      </c>
      <c r="G751" s="197" t="n">
        <v>4074.0</v>
      </c>
      <c r="H751" s="197" t="n">
        <v>3208.0</v>
      </c>
      <c r="I751" s="197" t="n">
        <v>800.0</v>
      </c>
      <c r="J751" s="197" t="n">
        <v>972.0</v>
      </c>
      <c r="K751" s="197" t="n">
        <v>1067.0</v>
      </c>
      <c r="L751" s="197" t="n">
        <v>2731.454833984375</v>
      </c>
      <c r="M751" s="197" t="n">
        <v>2731.454833984375</v>
      </c>
      <c r="N751" s="197" t="n">
        <v>2295.011962890625</v>
      </c>
      <c r="O751" s="197" t="n">
        <v>2295.011962890625</v>
      </c>
      <c r="P751" s="197" t="n">
        <v>2295.011962890625</v>
      </c>
      <c r="Q751" s="197" t="n">
        <v>57875.03125</v>
      </c>
      <c r="R751" s="197" t="n">
        <v>22937.939453125</v>
      </c>
      <c r="S751" s="197" t="n">
        <v>0.0</v>
      </c>
      <c r="T751" s="197" t="n">
        <v>38.95146942138672</v>
      </c>
      <c r="U751" s="197" t="n">
        <v>8555.509765625</v>
      </c>
      <c r="V751" s="197" t="n">
        <v>80928.6171875</v>
      </c>
      <c r="W751" s="197" t="n">
        <v>42075.24609375</v>
      </c>
      <c r="X751" s="197" t="n">
        <v>38853.37109375</v>
      </c>
      <c r="Y751" s="197" t="n">
        <v>0.0</v>
      </c>
      <c r="Z751" s="197" t="n">
        <v>7812.5</v>
      </c>
      <c r="AA751" s="197" t="n">
        <v>1.0</v>
      </c>
      <c r="AB751" s="197" t="n">
        <v>0.0</v>
      </c>
      <c r="AC751" s="197" t="n">
        <v>0.0</v>
      </c>
      <c r="AD751" s="197" t="n">
        <v>0.3499999940395355</v>
      </c>
      <c r="AE751" s="197" t="n">
        <v>32759.87109375</v>
      </c>
      <c r="AF751" s="197" t="n">
        <v>12381.9599609375</v>
      </c>
      <c r="AG751" s="197" t="n">
        <v>4713.6416015625</v>
      </c>
      <c r="AH751" s="197" t="n">
        <v>6652.99169921875</v>
      </c>
      <c r="AI751" s="197" t="n">
        <v>5066.51025390625</v>
      </c>
      <c r="AJ751" s="197" t="n">
        <v>8309.1826171875</v>
      </c>
      <c r="AK751" s="197" t="n">
        <v>9035.4619140625</v>
      </c>
      <c r="AL751" s="197" t="n">
        <v>6680.0</v>
      </c>
      <c r="AM751" s="197" t="n">
        <v>4492.43408203125</v>
      </c>
      <c r="AN751" s="197" t="n">
        <v>5462.90966796875</v>
      </c>
      <c r="AO751" s="197" t="n">
        <v>2295.011962890625</v>
      </c>
      <c r="AP751" s="197" t="n">
        <v>2731.454833984375</v>
      </c>
      <c r="AQ751" s="197" t="n">
        <v>971.0</v>
      </c>
      <c r="AR751" s="197" t="n">
        <v>1067.0</v>
      </c>
      <c r="AS751" s="197" t="n">
        <v>0.0</v>
      </c>
      <c r="AT751" s="197" t="n">
        <v>999999.0</v>
      </c>
      <c r="AU751" s="197" t="n">
        <v>0.0</v>
      </c>
      <c r="AV751" s="197" t="n">
        <v>999999.0</v>
      </c>
      <c r="AW751" s="197" t="n">
        <v>0.0</v>
      </c>
      <c r="AX751" s="197" t="n">
        <v>0.0</v>
      </c>
      <c r="AY751" s="197" t="n">
        <v>999999.0</v>
      </c>
      <c r="AZ751" s="197" t="n">
        <v>0.0</v>
      </c>
      <c r="BA751" s="197" t="n">
        <v>999999.0</v>
      </c>
      <c r="BB751" s="197" t="n">
        <v>0.0</v>
      </c>
      <c r="BC751" s="197" t="n">
        <v>0.0</v>
      </c>
      <c r="BD751" s="197" t="n">
        <v>0.0</v>
      </c>
      <c r="BE751" s="197" t="n">
        <v>0.0</v>
      </c>
      <c r="BF751" s="197" t="n">
        <v>999993.0</v>
      </c>
      <c r="BG751" s="197" t="n">
        <v>999993.0</v>
      </c>
      <c r="BH751" s="197" t="n">
        <v>999993.0</v>
      </c>
      <c r="BI751" s="197" t="n">
        <v>0.0</v>
      </c>
      <c r="BJ751" s="197" t="n">
        <v>999999.0</v>
      </c>
      <c r="BK751" s="197" t="n">
        <v>999999.0</v>
      </c>
      <c r="BL751" s="197" t="n">
        <v>999999.0</v>
      </c>
      <c r="BM751" s="197" t="n">
        <v>0.0</v>
      </c>
      <c r="BN751" s="197" t="n">
        <v>0.0</v>
      </c>
      <c r="BO751" s="197" t="n">
        <v>0.0</v>
      </c>
      <c r="BP751" s="197" t="n">
        <v>0.0</v>
      </c>
      <c r="BQ751" s="197" t="n">
        <v>999999.0</v>
      </c>
      <c r="BR751" s="197" t="n">
        <v>0.0</v>
      </c>
      <c r="BS751" s="197" t="n">
        <v>999999.0</v>
      </c>
      <c r="BT751" s="197" t="n">
        <v>0.0</v>
      </c>
      <c r="BU751" s="197" t="n">
        <v>275.97674560546875</v>
      </c>
      <c r="BV751" s="197" t="n">
        <v>276.0857238769531</v>
      </c>
      <c r="BW751" s="197" t="n">
        <v>450.0</v>
      </c>
      <c r="BX751" s="197" t="n">
        <v>172.57997131347656</v>
      </c>
      <c r="BY751" s="197" t="n">
        <v>182.39892578125</v>
      </c>
      <c r="BZ751" s="197" t="n">
        <v>450.0</v>
      </c>
      <c r="CA751" s="197" t="n">
        <v>249.73187255859375</v>
      </c>
      <c r="CB751" s="197" t="n">
        <v>358.64251708984375</v>
      </c>
      <c r="CC751" s="197" t="n">
        <v>631.5789184570312</v>
      </c>
      <c r="CD751" s="197" t="n">
        <v>207.04501342773438</v>
      </c>
      <c r="CE751" s="197" t="n">
        <v>207.04298400878906</v>
      </c>
      <c r="CF751" s="197" t="n">
        <v>11000.0</v>
      </c>
      <c r="CG751" s="197" t="n">
        <v>0.0</v>
      </c>
      <c r="CH751" s="197" t="n">
        <v>1000.0</v>
      </c>
      <c r="CI751" s="197" t="n">
        <v>1000.0</v>
      </c>
      <c r="CJ751" s="197" t="n">
        <v>2000.0</v>
      </c>
      <c r="CK751" s="197" t="n">
        <v>20000.0</v>
      </c>
      <c r="CL751" s="197" t="n">
        <v>5142.7333984375</v>
      </c>
      <c r="CM751" s="197" t="n">
        <v>20000.0</v>
      </c>
      <c r="CN751" s="197" t="n">
        <v>20000.0</v>
      </c>
      <c r="CO751" s="197" t="n">
        <v>20000.0</v>
      </c>
      <c r="CP751" s="197" t="n">
        <v>20000.0</v>
      </c>
      <c r="CQ751" s="197" t="n">
        <v>20000.0</v>
      </c>
      <c r="CR751" s="197" t="n">
        <v>5000.0</v>
      </c>
      <c r="CS751" s="197" t="n">
        <v>0.0</v>
      </c>
      <c r="CT751" s="197" t="n">
        <v>0.0</v>
      </c>
      <c r="CU751" s="197" t="n">
        <v>999999.0</v>
      </c>
    </row>
    <row r="752" spans="2:99">
      <c r="B752" s="122" t="s">
        <v>1153</v>
      </c>
      <c r="C752" s="197" t="n">
        <v>4552.0</v>
      </c>
      <c r="D752" s="197" t="n">
        <v>3538.0</v>
      </c>
      <c r="E752" s="197" t="n">
        <v>975.0</v>
      </c>
      <c r="F752" s="122" t="s">
        <v>1153</v>
      </c>
      <c r="G752" s="197" t="n">
        <v>4552.0</v>
      </c>
      <c r="H752" s="197" t="n">
        <v>3538.0</v>
      </c>
      <c r="I752" s="197" t="n">
        <v>975.0</v>
      </c>
      <c r="J752" s="197" t="n">
        <v>972.0</v>
      </c>
      <c r="K752" s="197" t="n">
        <v>1067.0</v>
      </c>
      <c r="L752" s="197" t="n">
        <v>3964.2734375</v>
      </c>
      <c r="M752" s="197" t="n">
        <v>3964.2734375</v>
      </c>
      <c r="N752" s="197" t="n">
        <v>2021.8946533203125</v>
      </c>
      <c r="O752" s="197" t="n">
        <v>2021.8946533203125</v>
      </c>
      <c r="P752" s="197" t="n">
        <v>2021.8946533203125</v>
      </c>
      <c r="Q752" s="197" t="n">
        <v>50039.74609375</v>
      </c>
      <c r="R752" s="197" t="n">
        <v>25437.8515625</v>
      </c>
      <c r="S752" s="197" t="n">
        <v>0.0</v>
      </c>
      <c r="T752" s="197" t="n">
        <v>0.0</v>
      </c>
      <c r="U752" s="197" t="n">
        <v>3263.41064453125</v>
      </c>
      <c r="V752" s="197" t="n">
        <v>68598.0859375</v>
      </c>
      <c r="W752" s="197" t="n">
        <v>35641.66796875</v>
      </c>
      <c r="X752" s="197" t="n">
        <v>32956.4140625</v>
      </c>
      <c r="Y752" s="197" t="n">
        <v>0.0</v>
      </c>
      <c r="Z752" s="197" t="n">
        <v>8766.12890625</v>
      </c>
      <c r="AA752" s="197" t="n">
        <v>1.0</v>
      </c>
      <c r="AB752" s="197" t="n">
        <v>0.0</v>
      </c>
      <c r="AC752" s="197" t="n">
        <v>0.0</v>
      </c>
      <c r="AD752" s="197" t="n">
        <v>0.3499999940395355</v>
      </c>
      <c r="AE752" s="197" t="n">
        <v>29935.107421875</v>
      </c>
      <c r="AF752" s="197" t="n">
        <v>10702.1025390625</v>
      </c>
      <c r="AG752" s="197" t="n">
        <v>7615.2783203125</v>
      </c>
      <c r="AH752" s="197" t="n">
        <v>8722.94921875</v>
      </c>
      <c r="AI752" s="197" t="n">
        <v>7289.41650390625</v>
      </c>
      <c r="AJ752" s="197" t="n">
        <v>11212.482421875</v>
      </c>
      <c r="AK752" s="197" t="n">
        <v>11205.72265625</v>
      </c>
      <c r="AL752" s="197" t="n">
        <v>6680.0</v>
      </c>
      <c r="AM752" s="197" t="n">
        <v>4533.10009765625</v>
      </c>
      <c r="AN752" s="197" t="n">
        <v>7928.546875</v>
      </c>
      <c r="AO752" s="197" t="n">
        <v>2021.8946533203125</v>
      </c>
      <c r="AP752" s="197" t="n">
        <v>3964.2734375</v>
      </c>
      <c r="AQ752" s="197" t="n">
        <v>673.6773681640625</v>
      </c>
      <c r="AR752" s="197" t="n">
        <v>1067.0</v>
      </c>
      <c r="AS752" s="197" t="n">
        <v>0.0</v>
      </c>
      <c r="AT752" s="197" t="n">
        <v>999999.0</v>
      </c>
      <c r="AU752" s="197" t="n">
        <v>0.0</v>
      </c>
      <c r="AV752" s="197" t="n">
        <v>999999.0</v>
      </c>
      <c r="AW752" s="197" t="n">
        <v>0.0</v>
      </c>
      <c r="AX752" s="197" t="n">
        <v>0.0</v>
      </c>
      <c r="AY752" s="197" t="n">
        <v>999999.0</v>
      </c>
      <c r="AZ752" s="197" t="n">
        <v>0.0</v>
      </c>
      <c r="BA752" s="197" t="n">
        <v>999999.0</v>
      </c>
      <c r="BB752" s="197" t="n">
        <v>0.0</v>
      </c>
      <c r="BC752" s="197" t="n">
        <v>0.0</v>
      </c>
      <c r="BD752" s="197" t="n">
        <v>0.0</v>
      </c>
      <c r="BE752" s="197" t="n">
        <v>0.0</v>
      </c>
      <c r="BF752" s="197" t="n">
        <v>999999.0</v>
      </c>
      <c r="BG752" s="197" t="n">
        <v>999999.0</v>
      </c>
      <c r="BH752" s="197" t="n">
        <v>999999.0</v>
      </c>
      <c r="BI752" s="197" t="n">
        <v>0.0</v>
      </c>
      <c r="BJ752" s="197" t="n">
        <v>999999.0</v>
      </c>
      <c r="BK752" s="197" t="n">
        <v>999999.0</v>
      </c>
      <c r="BL752" s="197" t="n">
        <v>999999.0</v>
      </c>
      <c r="BM752" s="197" t="n">
        <v>0.0</v>
      </c>
      <c r="BN752" s="197" t="n">
        <v>0.0</v>
      </c>
      <c r="BO752" s="197" t="n">
        <v>0.0</v>
      </c>
      <c r="BP752" s="197" t="n">
        <v>0.0</v>
      </c>
      <c r="BQ752" s="197" t="n">
        <v>999999.0</v>
      </c>
      <c r="BR752" s="197" t="n">
        <v>0.0</v>
      </c>
      <c r="BS752" s="197" t="n">
        <v>999999.0</v>
      </c>
      <c r="BT752" s="197" t="n">
        <v>0.0</v>
      </c>
      <c r="BU752" s="197" t="n">
        <v>265.4951171875</v>
      </c>
      <c r="BV752" s="197" t="n">
        <v>276.04241943359375</v>
      </c>
      <c r="BW752" s="197" t="n">
        <v>450.0</v>
      </c>
      <c r="BX752" s="197" t="n">
        <v>175.4973602294922</v>
      </c>
      <c r="BY752" s="197" t="n">
        <v>172.43821716308594</v>
      </c>
      <c r="BZ752" s="197" t="n">
        <v>450.0</v>
      </c>
      <c r="CA752" s="197" t="n">
        <v>258.4652099609375</v>
      </c>
      <c r="CB752" s="197" t="n">
        <v>249.19589233398438</v>
      </c>
      <c r="CC752" s="197" t="n">
        <v>631.5789184570312</v>
      </c>
      <c r="CD752" s="197" t="n">
        <v>205.98129272460938</v>
      </c>
      <c r="CE752" s="197" t="n">
        <v>207.0450439453125</v>
      </c>
      <c r="CF752" s="197" t="n">
        <v>11000.0</v>
      </c>
      <c r="CG752" s="197" t="n">
        <v>0.0</v>
      </c>
      <c r="CH752" s="197" t="n">
        <v>1000.0</v>
      </c>
      <c r="CI752" s="197" t="n">
        <v>800.0</v>
      </c>
      <c r="CJ752" s="197" t="n">
        <v>1800.0</v>
      </c>
      <c r="CK752" s="197" t="n">
        <v>20000.0</v>
      </c>
      <c r="CL752" s="197" t="n">
        <v>3000.0</v>
      </c>
      <c r="CM752" s="197" t="n">
        <v>20000.0</v>
      </c>
      <c r="CN752" s="197" t="n">
        <v>20000.0</v>
      </c>
      <c r="CO752" s="197" t="n">
        <v>20000.0</v>
      </c>
      <c r="CP752" s="197" t="n">
        <v>20000.0</v>
      </c>
      <c r="CQ752" s="197" t="n">
        <v>20000.0</v>
      </c>
      <c r="CR752" s="197" t="n">
        <v>5000.0</v>
      </c>
      <c r="CS752" s="197" t="n">
        <v>0.0</v>
      </c>
      <c r="CT752" s="197" t="n">
        <v>0.0</v>
      </c>
      <c r="CU752" s="197" t="n">
        <v>999999.0</v>
      </c>
    </row>
    <row r="753" spans="2:99">
      <c r="B753" s="122" t="s">
        <v>1154</v>
      </c>
      <c r="C753" s="197" t="n">
        <v>4500.0</v>
      </c>
      <c r="D753" s="197" t="n">
        <v>3538.0</v>
      </c>
      <c r="E753" s="197" t="n">
        <v>975.0</v>
      </c>
      <c r="F753" s="122" t="s">
        <v>1154</v>
      </c>
      <c r="G753" s="197" t="n">
        <v>4500.0</v>
      </c>
      <c r="H753" s="197" t="n">
        <v>3538.0</v>
      </c>
      <c r="I753" s="197" t="n">
        <v>975.0</v>
      </c>
      <c r="J753" s="197" t="n">
        <v>876.18701171875</v>
      </c>
      <c r="K753" s="197" t="n">
        <v>1067.0</v>
      </c>
      <c r="L753" s="197" t="n">
        <v>4563.88623046875</v>
      </c>
      <c r="M753" s="197" t="n">
        <v>4563.88623046875</v>
      </c>
      <c r="N753" s="197" t="n">
        <v>3235.12744140625</v>
      </c>
      <c r="O753" s="197" t="n">
        <v>3235.12744140625</v>
      </c>
      <c r="P753" s="197" t="n">
        <v>3235.12744140625</v>
      </c>
      <c r="Q753" s="197" t="n">
        <v>52004.75</v>
      </c>
      <c r="R753" s="197" t="n">
        <v>27901.408203125</v>
      </c>
      <c r="S753" s="197" t="n">
        <v>0.0</v>
      </c>
      <c r="T753" s="197" t="n">
        <v>0.0</v>
      </c>
      <c r="U753" s="197" t="n">
        <v>1385.535400390625</v>
      </c>
      <c r="V753" s="197" t="n">
        <v>54736.9140625</v>
      </c>
      <c r="W753" s="197" t="n">
        <v>31337.822265625</v>
      </c>
      <c r="X753" s="197" t="n">
        <v>23399.08984375</v>
      </c>
      <c r="Y753" s="197" t="n">
        <v>0.0</v>
      </c>
      <c r="Z753" s="197" t="n">
        <v>18950.0</v>
      </c>
      <c r="AA753" s="197" t="n">
        <v>1.0</v>
      </c>
      <c r="AB753" s="197" t="n">
        <v>0.0</v>
      </c>
      <c r="AC753" s="197" t="n">
        <v>0.0</v>
      </c>
      <c r="AD753" s="197" t="n">
        <v>0.3499999940395355</v>
      </c>
      <c r="AE753" s="197" t="n">
        <v>30046.349609375</v>
      </c>
      <c r="AF753" s="197" t="n">
        <v>9744.5078125</v>
      </c>
      <c r="AG753" s="197" t="n">
        <v>11302.1318359375</v>
      </c>
      <c r="AH753" s="197" t="n">
        <v>13393.525390625</v>
      </c>
      <c r="AI753" s="197" t="n">
        <v>12100.1572265625</v>
      </c>
      <c r="AJ753" s="197" t="n">
        <v>11101.5302734375</v>
      </c>
      <c r="AK753" s="197" t="n">
        <v>11082.361328125</v>
      </c>
      <c r="AL753" s="197" t="n">
        <v>6680.0</v>
      </c>
      <c r="AM753" s="197" t="n">
        <v>4563.88623046875</v>
      </c>
      <c r="AN753" s="197" t="n">
        <v>0.0</v>
      </c>
      <c r="AO753" s="197" t="n">
        <v>0.0</v>
      </c>
      <c r="AP753" s="197" t="n">
        <v>0.0</v>
      </c>
      <c r="AQ753" s="197" t="n">
        <v>741.3089599609375</v>
      </c>
      <c r="AR753" s="197" t="n">
        <v>1067.0</v>
      </c>
      <c r="AS753" s="197" t="n">
        <v>0.0</v>
      </c>
      <c r="AT753" s="197" t="n">
        <v>999999.0</v>
      </c>
      <c r="AU753" s="197" t="n">
        <v>0.0</v>
      </c>
      <c r="AV753" s="197" t="n">
        <v>999999.0</v>
      </c>
      <c r="AW753" s="197" t="n">
        <v>0.0</v>
      </c>
      <c r="AX753" s="197" t="n">
        <v>0.0</v>
      </c>
      <c r="AY753" s="197" t="n">
        <v>999993.0</v>
      </c>
      <c r="AZ753" s="197" t="n">
        <v>0.0</v>
      </c>
      <c r="BA753" s="197" t="n">
        <v>999999.0</v>
      </c>
      <c r="BB753" s="197" t="n">
        <v>0.0</v>
      </c>
      <c r="BC753" s="197" t="n">
        <v>0.0</v>
      </c>
      <c r="BD753" s="197" t="n">
        <v>0.0</v>
      </c>
      <c r="BE753" s="197" t="n">
        <v>0.0</v>
      </c>
      <c r="BF753" s="197" t="n">
        <v>999999.0</v>
      </c>
      <c r="BG753" s="197" t="n">
        <v>999999.0</v>
      </c>
      <c r="BH753" s="197" t="n">
        <v>999999.0</v>
      </c>
      <c r="BI753" s="197" t="n">
        <v>0.0</v>
      </c>
      <c r="BJ753" s="197" t="n">
        <v>999999.0</v>
      </c>
      <c r="BK753" s="197" t="n">
        <v>999999.0</v>
      </c>
      <c r="BL753" s="197" t="n">
        <v>999999.0</v>
      </c>
      <c r="BM753" s="197" t="n">
        <v>0.0</v>
      </c>
      <c r="BN753" s="197" t="n">
        <v>0.0</v>
      </c>
      <c r="BO753" s="197" t="n">
        <v>0.0</v>
      </c>
      <c r="BP753" s="197" t="n">
        <v>0.0</v>
      </c>
      <c r="BQ753" s="197" t="n">
        <v>999999.0</v>
      </c>
      <c r="BR753" s="197" t="n">
        <v>0.0</v>
      </c>
      <c r="BS753" s="197" t="n">
        <v>999999.0</v>
      </c>
      <c r="BT753" s="197" t="n">
        <v>0.0</v>
      </c>
      <c r="BU753" s="197" t="n">
        <v>240.54327392578125</v>
      </c>
      <c r="BV753" s="197" t="n">
        <v>265.2065124511719</v>
      </c>
      <c r="BW753" s="197" t="n">
        <v>450.0</v>
      </c>
      <c r="BX753" s="197" t="n">
        <v>174.6309356689453</v>
      </c>
      <c r="BY753" s="197" t="n">
        <v>175.50787353515625</v>
      </c>
      <c r="BZ753" s="197" t="n">
        <v>450.0</v>
      </c>
      <c r="CA753" s="197" t="n">
        <v>257.1177978515625</v>
      </c>
      <c r="CB753" s="197" t="n">
        <v>258.0684814453125</v>
      </c>
      <c r="CC753" s="197" t="n">
        <v>631.5789184570312</v>
      </c>
      <c r="CD753" s="197" t="n">
        <v>208.79396057128906</v>
      </c>
      <c r="CE753" s="197" t="n">
        <v>205.9084014892578</v>
      </c>
      <c r="CF753" s="197" t="n">
        <v>99000.0</v>
      </c>
      <c r="CG753" s="197" t="n">
        <v>0.0</v>
      </c>
      <c r="CH753" s="197" t="n">
        <v>2500.0</v>
      </c>
      <c r="CI753" s="197" t="n">
        <v>2000.0</v>
      </c>
      <c r="CJ753" s="197" t="n">
        <v>4500.0</v>
      </c>
      <c r="CK753" s="197" t="n">
        <v>20000.0</v>
      </c>
      <c r="CL753" s="197" t="n">
        <v>20000.0</v>
      </c>
      <c r="CM753" s="197" t="n">
        <v>20000.0</v>
      </c>
      <c r="CN753" s="197" t="n">
        <v>20000.0</v>
      </c>
      <c r="CO753" s="197" t="n">
        <v>20000.0</v>
      </c>
      <c r="CP753" s="197" t="n">
        <v>20000.0</v>
      </c>
      <c r="CQ753" s="197" t="n">
        <v>20000.0</v>
      </c>
      <c r="CR753" s="197" t="n">
        <v>5000.0</v>
      </c>
      <c r="CS753" s="197" t="n">
        <v>0.0</v>
      </c>
      <c r="CT753" s="197" t="n">
        <v>26.0</v>
      </c>
      <c r="CU753" s="197" t="n">
        <v>999999.0</v>
      </c>
    </row>
    <row r="754" spans="2:99">
      <c r="B754" s="122" t="s">
        <v>1155</v>
      </c>
      <c r="C754" s="197" t="n">
        <v>4150.0</v>
      </c>
      <c r="D754" s="197" t="n">
        <v>3538.0</v>
      </c>
      <c r="E754" s="197" t="n">
        <v>950.0</v>
      </c>
      <c r="F754" s="122" t="s">
        <v>1155</v>
      </c>
      <c r="G754" s="197" t="n">
        <v>4142.51220703125</v>
      </c>
      <c r="H754" s="197" t="n">
        <v>3538.0</v>
      </c>
      <c r="I754" s="197" t="n">
        <v>950.0</v>
      </c>
      <c r="J754" s="197" t="n">
        <v>725.647216796875</v>
      </c>
      <c r="K754" s="197" t="n">
        <v>1067.0</v>
      </c>
      <c r="L754" s="197" t="n">
        <v>4600.0</v>
      </c>
      <c r="M754" s="197" t="n">
        <v>4600.0</v>
      </c>
      <c r="N754" s="197" t="n">
        <v>3352.291015625</v>
      </c>
      <c r="O754" s="197" t="n">
        <v>3226.475341796875</v>
      </c>
      <c r="P754" s="197" t="n">
        <v>3226.475341796875</v>
      </c>
      <c r="Q754" s="197" t="n">
        <v>27654.873046875</v>
      </c>
      <c r="R754" s="197" t="n">
        <v>24293.0625</v>
      </c>
      <c r="S754" s="197" t="n">
        <v>0.0</v>
      </c>
      <c r="T754" s="197" t="n">
        <v>0.0</v>
      </c>
      <c r="U754" s="197" t="n">
        <v>213.05258178710938</v>
      </c>
      <c r="V754" s="197" t="n">
        <v>34190.9921875</v>
      </c>
      <c r="W754" s="197" t="n">
        <v>22580.109375</v>
      </c>
      <c r="X754" s="197" t="n">
        <v>11610.880859375</v>
      </c>
      <c r="Y754" s="197" t="n">
        <v>0.0</v>
      </c>
      <c r="Z754" s="197" t="n">
        <v>8000.0</v>
      </c>
      <c r="AA754" s="197" t="n">
        <v>1.0</v>
      </c>
      <c r="AB754" s="197" t="n">
        <v>0.0</v>
      </c>
      <c r="AC754" s="197" t="n">
        <v>0.0</v>
      </c>
      <c r="AD754" s="197" t="n">
        <v>0.6499999761581421</v>
      </c>
      <c r="AE754" s="197" t="n">
        <v>35318.3828125</v>
      </c>
      <c r="AF754" s="197" t="n">
        <v>6335.60498046875</v>
      </c>
      <c r="AG754" s="197" t="n">
        <v>11750.0</v>
      </c>
      <c r="AH754" s="197" t="n">
        <v>6313.744140625</v>
      </c>
      <c r="AI754" s="197" t="n">
        <v>4858.97900390625</v>
      </c>
      <c r="AJ754" s="197" t="n">
        <v>1996.3038330078125</v>
      </c>
      <c r="AK754" s="197" t="n">
        <v>2156.419189453125</v>
      </c>
      <c r="AL754" s="197" t="n">
        <v>6680.0</v>
      </c>
      <c r="AM754" s="197" t="n">
        <v>4600.0</v>
      </c>
      <c r="AN754" s="197" t="n">
        <v>0.0</v>
      </c>
      <c r="AO754" s="197" t="n">
        <v>0.0</v>
      </c>
      <c r="AP754" s="197" t="n">
        <v>0.0</v>
      </c>
      <c r="AQ754" s="197" t="n">
        <v>741.4528198242188</v>
      </c>
      <c r="AR754" s="197" t="n">
        <v>1067.0</v>
      </c>
      <c r="AS754" s="197" t="n">
        <v>0.0</v>
      </c>
      <c r="AT754" s="197" t="n">
        <v>999999.0</v>
      </c>
      <c r="AU754" s="197" t="n">
        <v>0.0</v>
      </c>
      <c r="AV754" s="197" t="n">
        <v>999999.0</v>
      </c>
      <c r="AW754" s="197" t="n">
        <v>0.0</v>
      </c>
      <c r="AX754" s="197" t="n">
        <v>0.0</v>
      </c>
      <c r="AY754" s="197" t="n">
        <v>999999.0</v>
      </c>
      <c r="AZ754" s="197" t="n">
        <v>0.0</v>
      </c>
      <c r="BA754" s="197" t="n">
        <v>999999.0</v>
      </c>
      <c r="BB754" s="197" t="n">
        <v>0.0</v>
      </c>
      <c r="BC754" s="197" t="n">
        <v>0.0</v>
      </c>
      <c r="BD754" s="197" t="n">
        <v>0.0</v>
      </c>
      <c r="BE754" s="197" t="n">
        <v>0.0</v>
      </c>
      <c r="BF754" s="197" t="n">
        <v>999999.0</v>
      </c>
      <c r="BG754" s="197" t="n">
        <v>999999.0</v>
      </c>
      <c r="BH754" s="197" t="n">
        <v>999999.0</v>
      </c>
      <c r="BI754" s="197" t="n">
        <v>0.0</v>
      </c>
      <c r="BJ754" s="197" t="n">
        <v>999999.0</v>
      </c>
      <c r="BK754" s="197" t="n">
        <v>999999.0</v>
      </c>
      <c r="BL754" s="197" t="n">
        <v>999999.0</v>
      </c>
      <c r="BM754" s="197" t="n">
        <v>0.0</v>
      </c>
      <c r="BN754" s="197" t="n">
        <v>0.0</v>
      </c>
      <c r="BO754" s="197" t="n">
        <v>0.0</v>
      </c>
      <c r="BP754" s="197" t="n">
        <v>0.0</v>
      </c>
      <c r="BQ754" s="197" t="n">
        <v>999999.0</v>
      </c>
      <c r="BR754" s="197" t="n">
        <v>0.0</v>
      </c>
      <c r="BS754" s="197" t="n">
        <v>999999.0</v>
      </c>
      <c r="BT754" s="197" t="n">
        <v>0.0</v>
      </c>
      <c r="BU754" s="197" t="n">
        <v>231.9196014404297</v>
      </c>
      <c r="BV754" s="197" t="n">
        <v>240.2213897705078</v>
      </c>
      <c r="BW754" s="197" t="n">
        <v>450.0</v>
      </c>
      <c r="BX754" s="197" t="n">
        <v>185.24713134765625</v>
      </c>
      <c r="BY754" s="197" t="n">
        <v>174.8550567626953</v>
      </c>
      <c r="BZ754" s="197" t="n">
        <v>450.0</v>
      </c>
      <c r="CA754" s="197" t="n">
        <v>237.80078125</v>
      </c>
      <c r="CB754" s="197" t="n">
        <v>257.7656555175781</v>
      </c>
      <c r="CC754" s="197" t="n">
        <v>631.5789184570312</v>
      </c>
      <c r="CD754" s="197" t="n">
        <v>207.2518768310547</v>
      </c>
      <c r="CE754" s="197" t="n">
        <v>208.80406188964844</v>
      </c>
      <c r="CF754" s="197" t="n">
        <v>99000.0</v>
      </c>
      <c r="CG754" s="197" t="n">
        <v>0.0</v>
      </c>
      <c r="CH754" s="197" t="n">
        <v>2873.9912109375</v>
      </c>
      <c r="CI754" s="197" t="n">
        <v>4600.0</v>
      </c>
      <c r="CJ754" s="197" t="n">
        <v>7473.9912109375</v>
      </c>
      <c r="CK754" s="197" t="n">
        <v>20000.0</v>
      </c>
      <c r="CL754" s="197" t="n">
        <v>20000.0</v>
      </c>
      <c r="CM754" s="197" t="n">
        <v>20000.0</v>
      </c>
      <c r="CN754" s="197" t="n">
        <v>20000.0</v>
      </c>
      <c r="CO754" s="197" t="n">
        <v>20000.0</v>
      </c>
      <c r="CP754" s="197" t="n">
        <v>20000.0</v>
      </c>
      <c r="CQ754" s="197" t="n">
        <v>20000.0</v>
      </c>
      <c r="CR754" s="197" t="n">
        <v>5000.0</v>
      </c>
      <c r="CS754" s="197" t="n">
        <v>0.0</v>
      </c>
      <c r="CT754" s="197" t="n">
        <v>31.0</v>
      </c>
      <c r="CU754" s="197" t="n">
        <v>999999.0</v>
      </c>
    </row>
    <row r="755" spans="2:99">
      <c r="B755" s="122" t="s">
        <v>1156</v>
      </c>
      <c r="C755" s="197" t="n">
        <v>3700.0</v>
      </c>
      <c r="D755" s="197" t="n">
        <v>3538.0</v>
      </c>
      <c r="E755" s="197" t="n">
        <v>800.0</v>
      </c>
      <c r="F755" s="122" t="s">
        <v>1156</v>
      </c>
      <c r="G755" s="197" t="n">
        <v>3663.619384765625</v>
      </c>
      <c r="H755" s="197" t="n">
        <v>3538.0</v>
      </c>
      <c r="I755" s="197" t="n">
        <v>800.0</v>
      </c>
      <c r="J755" s="197" t="n">
        <v>591.1121215820312</v>
      </c>
      <c r="K755" s="197" t="n">
        <v>1067.0</v>
      </c>
      <c r="L755" s="197" t="n">
        <v>4571.208984375</v>
      </c>
      <c r="M755" s="197" t="n">
        <v>4571.208984375</v>
      </c>
      <c r="N755" s="197" t="n">
        <v>5764.72900390625</v>
      </c>
      <c r="O755" s="197" t="n">
        <v>5168.59326171875</v>
      </c>
      <c r="P755" s="197" t="n">
        <v>5168.59326171875</v>
      </c>
      <c r="Q755" s="197" t="n">
        <v>23745.958984375</v>
      </c>
      <c r="R755" s="197" t="n">
        <v>9122.1962890625</v>
      </c>
      <c r="S755" s="197" t="n">
        <v>0.0</v>
      </c>
      <c r="T755" s="197" t="n">
        <v>0.0</v>
      </c>
      <c r="U755" s="197" t="n">
        <v>64.4754409790039</v>
      </c>
      <c r="V755" s="197" t="n">
        <v>17531.873046875</v>
      </c>
      <c r="W755" s="197" t="n">
        <v>15796.15625</v>
      </c>
      <c r="X755" s="197" t="n">
        <v>1735.716552734375</v>
      </c>
      <c r="Y755" s="197" t="n">
        <v>0.0</v>
      </c>
      <c r="Z755" s="197" t="n">
        <v>4000.0</v>
      </c>
      <c r="AA755" s="197" t="n">
        <v>1.0</v>
      </c>
      <c r="AB755" s="197" t="n">
        <v>0.0</v>
      </c>
      <c r="AC755" s="197" t="n">
        <v>0.0</v>
      </c>
      <c r="AD755" s="197" t="n">
        <v>0.6499999761581421</v>
      </c>
      <c r="AE755" s="197" t="n">
        <v>22646.533203125</v>
      </c>
      <c r="AF755" s="197" t="n">
        <v>6917.56689453125</v>
      </c>
      <c r="AG755" s="197" t="n">
        <v>11750.0</v>
      </c>
      <c r="AH755" s="197" t="n">
        <v>5131.60205078125</v>
      </c>
      <c r="AI755" s="197" t="n">
        <v>3646.2412109375</v>
      </c>
      <c r="AJ755" s="197" t="n">
        <v>321.10308837890625</v>
      </c>
      <c r="AK755" s="197" t="n">
        <v>339.1598815917969</v>
      </c>
      <c r="AL755" s="197" t="n">
        <v>6680.0</v>
      </c>
      <c r="AM755" s="197" t="n">
        <v>4571.208984375</v>
      </c>
      <c r="AN755" s="197" t="n">
        <v>0.0</v>
      </c>
      <c r="AO755" s="197" t="n">
        <v>0.0</v>
      </c>
      <c r="AP755" s="197" t="n">
        <v>0.0</v>
      </c>
      <c r="AQ755" s="197" t="n">
        <v>304.4486083984375</v>
      </c>
      <c r="AR755" s="197" t="n">
        <v>1067.0</v>
      </c>
      <c r="AS755" s="197" t="n">
        <v>0.0</v>
      </c>
      <c r="AT755" s="197" t="n">
        <v>999999.0</v>
      </c>
      <c r="AU755" s="197" t="n">
        <v>0.0</v>
      </c>
      <c r="AV755" s="197" t="n">
        <v>999999.0</v>
      </c>
      <c r="AW755" s="197" t="n">
        <v>0.0</v>
      </c>
      <c r="AX755" s="197" t="n">
        <v>0.0</v>
      </c>
      <c r="AY755" s="197" t="n">
        <v>999999.0</v>
      </c>
      <c r="AZ755" s="197" t="n">
        <v>0.0</v>
      </c>
      <c r="BA755" s="197" t="n">
        <v>999999.0</v>
      </c>
      <c r="BB755" s="197" t="n">
        <v>0.0</v>
      </c>
      <c r="BC755" s="197" t="n">
        <v>0.0</v>
      </c>
      <c r="BD755" s="197" t="n">
        <v>0.0</v>
      </c>
      <c r="BE755" s="197" t="n">
        <v>0.0</v>
      </c>
      <c r="BF755" s="197" t="n">
        <v>999999.0</v>
      </c>
      <c r="BG755" s="197" t="n">
        <v>999999.0</v>
      </c>
      <c r="BH755" s="197" t="n">
        <v>999999.0</v>
      </c>
      <c r="BI755" s="197" t="n">
        <v>0.0</v>
      </c>
      <c r="BJ755" s="197" t="n">
        <v>999999.0</v>
      </c>
      <c r="BK755" s="197" t="n">
        <v>999999.0</v>
      </c>
      <c r="BL755" s="197" t="n">
        <v>999999.0</v>
      </c>
      <c r="BM755" s="197" t="n">
        <v>0.0</v>
      </c>
      <c r="BN755" s="197" t="n">
        <v>0.0</v>
      </c>
      <c r="BO755" s="197" t="n">
        <v>0.0</v>
      </c>
      <c r="BP755" s="197" t="n">
        <v>0.0</v>
      </c>
      <c r="BQ755" s="197" t="n">
        <v>999999.0</v>
      </c>
      <c r="BR755" s="197" t="n">
        <v>0.0</v>
      </c>
      <c r="BS755" s="197" t="n">
        <v>999999.0</v>
      </c>
      <c r="BT755" s="197" t="n">
        <v>0.0</v>
      </c>
      <c r="BU755" s="197" t="n">
        <v>230.74786376953125</v>
      </c>
      <c r="BV755" s="197" t="n">
        <v>232.02279663085938</v>
      </c>
      <c r="BW755" s="197" t="n">
        <v>1350.0</v>
      </c>
      <c r="BX755" s="197" t="n">
        <v>195.1173858642578</v>
      </c>
      <c r="BY755" s="197" t="n">
        <v>185.454345703125</v>
      </c>
      <c r="BZ755" s="197" t="n">
        <v>1650.0</v>
      </c>
      <c r="CA755" s="197" t="n">
        <v>239.17015075683594</v>
      </c>
      <c r="CB755" s="197" t="n">
        <v>238.38861083984375</v>
      </c>
      <c r="CC755" s="197" t="n">
        <v>631.5789184570312</v>
      </c>
      <c r="CD755" s="197" t="n">
        <v>207.80433654785156</v>
      </c>
      <c r="CE755" s="197" t="n">
        <v>207.24169921875</v>
      </c>
      <c r="CF755" s="197" t="n">
        <v>99000.0</v>
      </c>
      <c r="CG755" s="197" t="n">
        <v>0.0</v>
      </c>
      <c r="CH755" s="197" t="n">
        <v>5348.48193359375</v>
      </c>
      <c r="CI755" s="197" t="n">
        <v>800.0</v>
      </c>
      <c r="CJ755" s="197" t="n">
        <v>6148.48193359375</v>
      </c>
      <c r="CK755" s="197" t="n">
        <v>20000.0</v>
      </c>
      <c r="CL755" s="197" t="n">
        <v>20000.0</v>
      </c>
      <c r="CM755" s="197" t="n">
        <v>20000.0</v>
      </c>
      <c r="CN755" s="197" t="n">
        <v>20000.0</v>
      </c>
      <c r="CO755" s="197" t="n">
        <v>20000.0</v>
      </c>
      <c r="CP755" s="197" t="n">
        <v>20000.0</v>
      </c>
      <c r="CQ755" s="197" t="n">
        <v>20000.0</v>
      </c>
      <c r="CR755" s="197" t="n">
        <v>5000.0</v>
      </c>
      <c r="CS755" s="197" t="n">
        <v>31.0</v>
      </c>
      <c r="CT755" s="197" t="n">
        <v>31.0</v>
      </c>
      <c r="CU755" s="197" t="n">
        <v>2280.549072265625</v>
      </c>
    </row>
    <row r="756" spans="2:99">
      <c r="B756" s="122" t="s">
        <v>1157</v>
      </c>
      <c r="C756" s="197" t="n">
        <v>3400.0</v>
      </c>
      <c r="D756" s="197" t="n">
        <v>3351.0</v>
      </c>
      <c r="E756" s="197" t="n">
        <v>650.0</v>
      </c>
      <c r="F756" s="122" t="s">
        <v>1157</v>
      </c>
      <c r="G756" s="197" t="n">
        <v>3313.672607421875</v>
      </c>
      <c r="H756" s="197" t="n">
        <v>3351.0</v>
      </c>
      <c r="I756" s="197" t="n">
        <v>650.0</v>
      </c>
      <c r="J756" s="197" t="n">
        <v>641.913330078125</v>
      </c>
      <c r="K756" s="197" t="n">
        <v>1067.0</v>
      </c>
      <c r="L756" s="197" t="n">
        <v>4490.28369140625</v>
      </c>
      <c r="M756" s="197" t="n">
        <v>4490.28369140625</v>
      </c>
      <c r="N756" s="197" t="n">
        <v>5078.85546875</v>
      </c>
      <c r="O756" s="197" t="n">
        <v>3673.760986328125</v>
      </c>
      <c r="P756" s="197" t="n">
        <v>3673.760986328125</v>
      </c>
      <c r="Q756" s="197" t="n">
        <v>29297.734375</v>
      </c>
      <c r="R756" s="197" t="n">
        <v>7932.68701171875</v>
      </c>
      <c r="S756" s="197" t="n">
        <v>0.0</v>
      </c>
      <c r="T756" s="197" t="n">
        <v>0.0</v>
      </c>
      <c r="U756" s="197" t="n">
        <v>832.1998291015625</v>
      </c>
      <c r="V756" s="197" t="n">
        <v>19751.19140625</v>
      </c>
      <c r="W756" s="197" t="n">
        <v>13506.94140625</v>
      </c>
      <c r="X756" s="197" t="n">
        <v>6192.04736328125</v>
      </c>
      <c r="Y756" s="197" t="n">
        <v>47.202354431152344</v>
      </c>
      <c r="Z756" s="197" t="n">
        <v>8906.25</v>
      </c>
      <c r="AA756" s="197" t="n">
        <v>1.0</v>
      </c>
      <c r="AB756" s="197" t="n">
        <v>0.0</v>
      </c>
      <c r="AC756" s="197" t="n">
        <v>0.0</v>
      </c>
      <c r="AD756" s="197" t="n">
        <v>0.6499999761581421</v>
      </c>
      <c r="AE756" s="197" t="n">
        <v>25954.666015625</v>
      </c>
      <c r="AF756" s="197" t="n">
        <v>9722.1630859375</v>
      </c>
      <c r="AG756" s="197" t="n">
        <v>10277.97265625</v>
      </c>
      <c r="AH756" s="197" t="n">
        <v>5032.75048828125</v>
      </c>
      <c r="AI756" s="197" t="n">
        <v>3871.662841796875</v>
      </c>
      <c r="AJ756" s="197" t="n">
        <v>4554.75634765625</v>
      </c>
      <c r="AK756" s="197" t="n">
        <v>4451.30615234375</v>
      </c>
      <c r="AL756" s="197" t="n">
        <v>6680.0</v>
      </c>
      <c r="AM756" s="197" t="n">
        <v>4490.28369140625</v>
      </c>
      <c r="AN756" s="197" t="n">
        <v>0.0</v>
      </c>
      <c r="AO756" s="197" t="n">
        <v>0.0</v>
      </c>
      <c r="AP756" s="197" t="n">
        <v>0.0</v>
      </c>
      <c r="AQ756" s="197" t="n">
        <v>237.3887939453125</v>
      </c>
      <c r="AR756" s="197" t="n">
        <v>1067.0</v>
      </c>
      <c r="AS756" s="197" t="n">
        <v>0.0</v>
      </c>
      <c r="AT756" s="197" t="n">
        <v>999999.0</v>
      </c>
      <c r="AU756" s="197" t="n">
        <v>0.0</v>
      </c>
      <c r="AV756" s="197" t="n">
        <v>999999.0</v>
      </c>
      <c r="AW756" s="197" t="n">
        <v>0.0</v>
      </c>
      <c r="AX756" s="197" t="n">
        <v>0.0</v>
      </c>
      <c r="AY756" s="197" t="n">
        <v>999999.0</v>
      </c>
      <c r="AZ756" s="197" t="n">
        <v>0.0</v>
      </c>
      <c r="BA756" s="197" t="n">
        <v>999999.0</v>
      </c>
      <c r="BB756" s="197" t="n">
        <v>0.0</v>
      </c>
      <c r="BC756" s="197" t="n">
        <v>0.0</v>
      </c>
      <c r="BD756" s="197" t="n">
        <v>0.0</v>
      </c>
      <c r="BE756" s="197" t="n">
        <v>0.0</v>
      </c>
      <c r="BF756" s="197" t="n">
        <v>999999.0</v>
      </c>
      <c r="BG756" s="197" t="n">
        <v>999999.0</v>
      </c>
      <c r="BH756" s="197" t="n">
        <v>999999.0</v>
      </c>
      <c r="BI756" s="197" t="n">
        <v>0.0</v>
      </c>
      <c r="BJ756" s="197" t="n">
        <v>999999.0</v>
      </c>
      <c r="BK756" s="197" t="n">
        <v>999999.0</v>
      </c>
      <c r="BL756" s="197" t="n">
        <v>999999.0</v>
      </c>
      <c r="BM756" s="197" t="n">
        <v>0.0</v>
      </c>
      <c r="BN756" s="197" t="n">
        <v>0.0</v>
      </c>
      <c r="BO756" s="197" t="n">
        <v>0.0</v>
      </c>
      <c r="BP756" s="197" t="n">
        <v>0.0</v>
      </c>
      <c r="BQ756" s="197" t="n">
        <v>999999.0</v>
      </c>
      <c r="BR756" s="197" t="n">
        <v>0.0</v>
      </c>
      <c r="BS756" s="197" t="n">
        <v>999999.0</v>
      </c>
      <c r="BT756" s="197" t="n">
        <v>0.0</v>
      </c>
      <c r="BU756" s="197" t="n">
        <v>213.25604248046875</v>
      </c>
      <c r="BV756" s="197" t="n">
        <v>231.02610778808594</v>
      </c>
      <c r="BW756" s="197" t="n">
        <v>99000.0</v>
      </c>
      <c r="BX756" s="197" t="n">
        <v>196.52334594726562</v>
      </c>
      <c r="BY756" s="197" t="n">
        <v>194.99314880371094</v>
      </c>
      <c r="BZ756" s="197" t="n">
        <v>99000.0</v>
      </c>
      <c r="CA756" s="197" t="n">
        <v>210.4986114501953</v>
      </c>
      <c r="CB756" s="197" t="n">
        <v>237.8995361328125</v>
      </c>
      <c r="CC756" s="197" t="n">
        <v>964.9122924804688</v>
      </c>
      <c r="CD756" s="197" t="n">
        <v>255.02212524414062</v>
      </c>
      <c r="CE756" s="197" t="n">
        <v>207.8380126953125</v>
      </c>
      <c r="CF756" s="197" t="n">
        <v>99000.0</v>
      </c>
      <c r="CG756" s="197" t="n">
        <v>0.0</v>
      </c>
      <c r="CH756" s="197" t="n">
        <v>3575.708740234375</v>
      </c>
      <c r="CI756" s="197" t="n">
        <v>800.0</v>
      </c>
      <c r="CJ756" s="197" t="n">
        <v>4375.708984375</v>
      </c>
      <c r="CK756" s="197" t="n">
        <v>20000.0</v>
      </c>
      <c r="CL756" s="197" t="n">
        <v>20000.0</v>
      </c>
      <c r="CM756" s="197" t="n">
        <v>20000.0</v>
      </c>
      <c r="CN756" s="197" t="n">
        <v>20000.0</v>
      </c>
      <c r="CO756" s="197" t="n">
        <v>20000.0</v>
      </c>
      <c r="CP756" s="197" t="n">
        <v>20000.0</v>
      </c>
      <c r="CQ756" s="197" t="n">
        <v>20000.0</v>
      </c>
      <c r="CR756" s="197" t="n">
        <v>5000.0</v>
      </c>
      <c r="CS756" s="197" t="n">
        <v>0.0</v>
      </c>
      <c r="CT756" s="197" t="n">
        <v>30.0</v>
      </c>
      <c r="CU756" s="197" t="n">
        <v>1983.1717529296875</v>
      </c>
    </row>
    <row r="757" spans="2:99">
      <c r="B757" s="122" t="s">
        <v>1158</v>
      </c>
      <c r="C757" s="197" t="n">
        <v>3250.0</v>
      </c>
      <c r="D757" s="197" t="n">
        <v>3163.0</v>
      </c>
      <c r="E757" s="197" t="n">
        <v>720.0</v>
      </c>
      <c r="F757" s="122" t="s">
        <v>1158</v>
      </c>
      <c r="G757" s="197" t="n">
        <v>3250.0</v>
      </c>
      <c r="H757" s="197" t="n">
        <v>3163.0</v>
      </c>
      <c r="I757" s="197" t="n">
        <v>681.1046142578125</v>
      </c>
      <c r="J757" s="197" t="n">
        <v>782.6502685546875</v>
      </c>
      <c r="K757" s="197" t="n">
        <v>1067.0</v>
      </c>
      <c r="L757" s="197" t="n">
        <v>4387.076171875</v>
      </c>
      <c r="M757" s="197" t="n">
        <v>4387.076171875</v>
      </c>
      <c r="N757" s="197" t="n">
        <v>6446.18701171875</v>
      </c>
      <c r="O757" s="197" t="n">
        <v>6446.18701171875</v>
      </c>
      <c r="P757" s="197" t="n">
        <v>6446.18701171875</v>
      </c>
      <c r="Q757" s="197" t="n">
        <v>19116.568359375</v>
      </c>
      <c r="R757" s="197" t="n">
        <v>4863.69970703125</v>
      </c>
      <c r="S757" s="197" t="n">
        <v>0.0</v>
      </c>
      <c r="T757" s="197" t="n">
        <v>0.0</v>
      </c>
      <c r="U757" s="197" t="n">
        <v>-51.170860290527344</v>
      </c>
      <c r="V757" s="197" t="n">
        <v>5953.126953125</v>
      </c>
      <c r="W757" s="197" t="n">
        <v>4373.33935546875</v>
      </c>
      <c r="X757" s="197" t="n">
        <v>1579.7877197265625</v>
      </c>
      <c r="Y757" s="197" t="n">
        <v>0.0</v>
      </c>
      <c r="Z757" s="197" t="n">
        <v>6093.75</v>
      </c>
      <c r="AA757" s="197" t="n">
        <v>1.0</v>
      </c>
      <c r="AB757" s="197" t="n">
        <v>0.0</v>
      </c>
      <c r="AC757" s="197" t="n">
        <v>0.0</v>
      </c>
      <c r="AD757" s="197" t="n">
        <v>0.6499999761581421</v>
      </c>
      <c r="AE757" s="197" t="n">
        <v>15793.0859375</v>
      </c>
      <c r="AF757" s="197" t="n">
        <v>5212.75732421875</v>
      </c>
      <c r="AG757" s="197" t="n">
        <v>3975.865478515625</v>
      </c>
      <c r="AH757" s="197" t="n">
        <v>1097.9727783203125</v>
      </c>
      <c r="AI757" s="197" t="n">
        <v>0.0</v>
      </c>
      <c r="AJ757" s="197" t="n">
        <v>2592.10009765625</v>
      </c>
      <c r="AK757" s="197" t="n">
        <v>2596.694091796875</v>
      </c>
      <c r="AL757" s="197" t="n">
        <v>6680.0</v>
      </c>
      <c r="AM757" s="197" t="n">
        <v>4387.076171875</v>
      </c>
      <c r="AN757" s="197" t="n">
        <v>0.0</v>
      </c>
      <c r="AO757" s="197" t="n">
        <v>0.0</v>
      </c>
      <c r="AP757" s="197" t="n">
        <v>0.0</v>
      </c>
      <c r="AQ757" s="197" t="n">
        <v>237.3887939453125</v>
      </c>
      <c r="AR757" s="197" t="n">
        <v>1067.0</v>
      </c>
      <c r="AS757" s="197" t="n">
        <v>0.0</v>
      </c>
      <c r="AT757" s="197" t="n">
        <v>999999.0</v>
      </c>
      <c r="AU757" s="197" t="n">
        <v>0.0</v>
      </c>
      <c r="AV757" s="197" t="n">
        <v>999999.0</v>
      </c>
      <c r="AW757" s="197" t="n">
        <v>0.0</v>
      </c>
      <c r="AX757" s="197" t="n">
        <v>0.0</v>
      </c>
      <c r="AY757" s="197" t="n">
        <v>999999.0</v>
      </c>
      <c r="AZ757" s="197" t="n">
        <v>0.0</v>
      </c>
      <c r="BA757" s="197" t="n">
        <v>999999.0</v>
      </c>
      <c r="BB757" s="197" t="n">
        <v>0.0</v>
      </c>
      <c r="BC757" s="197" t="n">
        <v>0.0</v>
      </c>
      <c r="BD757" s="197" t="n">
        <v>0.0</v>
      </c>
      <c r="BE757" s="197" t="n">
        <v>0.0</v>
      </c>
      <c r="BF757" s="197" t="n">
        <v>999999.0</v>
      </c>
      <c r="BG757" s="197" t="n">
        <v>999999.0</v>
      </c>
      <c r="BH757" s="197" t="n">
        <v>999999.0</v>
      </c>
      <c r="BI757" s="197" t="n">
        <v>0.0</v>
      </c>
      <c r="BJ757" s="197" t="n">
        <v>999999.0</v>
      </c>
      <c r="BK757" s="197" t="n">
        <v>999999.0</v>
      </c>
      <c r="BL757" s="197" t="n">
        <v>999999.0</v>
      </c>
      <c r="BM757" s="197" t="n">
        <v>0.0</v>
      </c>
      <c r="BN757" s="197" t="n">
        <v>0.0</v>
      </c>
      <c r="BO757" s="197" t="n">
        <v>0.0</v>
      </c>
      <c r="BP757" s="197" t="n">
        <v>0.0</v>
      </c>
      <c r="BQ757" s="197" t="n">
        <v>999999.0</v>
      </c>
      <c r="BR757" s="197" t="n">
        <v>0.0</v>
      </c>
      <c r="BS757" s="197" t="n">
        <v>999999.0</v>
      </c>
      <c r="BT757" s="197" t="n">
        <v>0.0</v>
      </c>
      <c r="BU757" s="197" t="n">
        <v>202.08212280273438</v>
      </c>
      <c r="BV757" s="197" t="n">
        <v>212.9007110595703</v>
      </c>
      <c r="BW757" s="197" t="n">
        <v>99000.0</v>
      </c>
      <c r="BX757" s="197" t="n">
        <v>194.79969787597656</v>
      </c>
      <c r="BY757" s="197" t="n">
        <v>196.53541564941406</v>
      </c>
      <c r="BZ757" s="197" t="n">
        <v>99000.0</v>
      </c>
      <c r="CA757" s="197" t="n">
        <v>202.81820678710938</v>
      </c>
      <c r="CB757" s="197" t="n">
        <v>209.46853637695312</v>
      </c>
      <c r="CC757" s="197" t="n">
        <v>964.9122924804688</v>
      </c>
      <c r="CD757" s="197" t="n">
        <v>237.5439910888672</v>
      </c>
      <c r="CE757" s="197" t="n">
        <v>260.7688293457031</v>
      </c>
      <c r="CF757" s="197" t="n">
        <v>19000.0</v>
      </c>
      <c r="CG757" s="197" t="n">
        <v>0.0</v>
      </c>
      <c r="CH757" s="197" t="n">
        <v>2983.963623046875</v>
      </c>
      <c r="CI757" s="197" t="n">
        <v>800.0</v>
      </c>
      <c r="CJ757" s="197" t="n">
        <v>3783.963623046875</v>
      </c>
      <c r="CK757" s="197" t="n">
        <v>20000.0</v>
      </c>
      <c r="CL757" s="197" t="n">
        <v>20000.0</v>
      </c>
      <c r="CM757" s="197" t="n">
        <v>20000.0</v>
      </c>
      <c r="CN757" s="197" t="n">
        <v>20000.0</v>
      </c>
      <c r="CO757" s="197" t="n">
        <v>20000.0</v>
      </c>
      <c r="CP757" s="197" t="n">
        <v>20000.0</v>
      </c>
      <c r="CQ757" s="197" t="n">
        <v>20000.0</v>
      </c>
      <c r="CR757" s="197" t="n">
        <v>5000.0</v>
      </c>
      <c r="CS757" s="197" t="n">
        <v>1.0</v>
      </c>
      <c r="CT757" s="197" t="n">
        <v>1.0</v>
      </c>
      <c r="CU757" s="197" t="n">
        <v>1215.9249267578125</v>
      </c>
    </row>
    <row r="758" spans="2:99">
      <c r="B758" s="122" t="s">
        <v>1159</v>
      </c>
      <c r="C758" s="197" t="n">
        <v>3252.0</v>
      </c>
      <c r="D758" s="197" t="n">
        <v>2950.0</v>
      </c>
      <c r="E758" s="197" t="n">
        <v>377.0</v>
      </c>
      <c r="F758" s="122" t="s">
        <v>1159</v>
      </c>
      <c r="G758" s="197" t="n">
        <v>3252.0</v>
      </c>
      <c r="H758" s="197" t="n">
        <v>2950.0</v>
      </c>
      <c r="I758" s="197" t="n">
        <v>377.0</v>
      </c>
      <c r="J758" s="197" t="n">
        <v>945.6963500976562</v>
      </c>
      <c r="K758" s="197" t="n">
        <v>1067.0</v>
      </c>
      <c r="L758" s="197" t="n">
        <v>4263.78857421875</v>
      </c>
      <c r="M758" s="197" t="n">
        <v>4263.78857421875</v>
      </c>
      <c r="N758" s="197" t="n">
        <v>6094.45068359375</v>
      </c>
      <c r="O758" s="197" t="n">
        <v>6094.45068359375</v>
      </c>
      <c r="P758" s="197" t="n">
        <v>6094.45068359375</v>
      </c>
      <c r="Q758" s="197" t="n">
        <v>52921.59765625</v>
      </c>
      <c r="R758" s="197" t="n">
        <v>16534.80859375</v>
      </c>
      <c r="S758" s="197" t="n">
        <v>0.0</v>
      </c>
      <c r="T758" s="197" t="n">
        <v>2148.23095703125</v>
      </c>
      <c r="U758" s="197" t="n">
        <v>10719.9189453125</v>
      </c>
      <c r="V758" s="197" t="n">
        <v>63795.2578125</v>
      </c>
      <c r="W758" s="197" t="n">
        <v>36896.40625</v>
      </c>
      <c r="X758" s="197" t="n">
        <v>26898.84765625</v>
      </c>
      <c r="Y758" s="197" t="n">
        <v>0.0</v>
      </c>
      <c r="Z758" s="197" t="n">
        <v>12187.5</v>
      </c>
      <c r="AA758" s="197" t="n">
        <v>1.0</v>
      </c>
      <c r="AB758" s="197" t="n">
        <v>0.0</v>
      </c>
      <c r="AC758" s="197" t="n">
        <v>0.0</v>
      </c>
      <c r="AD758" s="197" t="n">
        <v>0.6499999761581421</v>
      </c>
      <c r="AE758" s="197" t="n">
        <v>55901.7421875</v>
      </c>
      <c r="AF758" s="197" t="n">
        <v>9232.3623046875</v>
      </c>
      <c r="AG758" s="197" t="n">
        <v>7827.59521484375</v>
      </c>
      <c r="AH758" s="197" t="n">
        <v>15366.3037109375</v>
      </c>
      <c r="AI758" s="197" t="n">
        <v>13748.962890625</v>
      </c>
      <c r="AJ758" s="197" t="n">
        <v>10024.318359375</v>
      </c>
      <c r="AK758" s="197" t="n">
        <v>12427.5966796875</v>
      </c>
      <c r="AL758" s="197" t="n">
        <v>6680.0</v>
      </c>
      <c r="AM758" s="197" t="n">
        <v>4263.78857421875</v>
      </c>
      <c r="AN758" s="197" t="n">
        <v>0.0</v>
      </c>
      <c r="AO758" s="197" t="n">
        <v>0.0</v>
      </c>
      <c r="AP758" s="197" t="n">
        <v>0.0</v>
      </c>
      <c r="AQ758" s="197" t="n">
        <v>323.6666564941406</v>
      </c>
      <c r="AR758" s="197" t="n">
        <v>1067.0</v>
      </c>
      <c r="AS758" s="197" t="n">
        <v>0.0</v>
      </c>
      <c r="AT758" s="197" t="n">
        <v>999999.0</v>
      </c>
      <c r="AU758" s="197" t="n">
        <v>0.0</v>
      </c>
      <c r="AV758" s="197" t="n">
        <v>999999.0</v>
      </c>
      <c r="AW758" s="197" t="n">
        <v>0.0</v>
      </c>
      <c r="AX758" s="197" t="n">
        <v>0.0</v>
      </c>
      <c r="AY758" s="197" t="n">
        <v>999999.0</v>
      </c>
      <c r="AZ758" s="197" t="n">
        <v>0.0</v>
      </c>
      <c r="BA758" s="197" t="n">
        <v>999999.0</v>
      </c>
      <c r="BB758" s="197" t="n">
        <v>0.0</v>
      </c>
      <c r="BC758" s="197" t="n">
        <v>0.0</v>
      </c>
      <c r="BD758" s="197" t="n">
        <v>0.0</v>
      </c>
      <c r="BE758" s="197" t="n">
        <v>0.0</v>
      </c>
      <c r="BF758" s="197" t="n">
        <v>999999.0</v>
      </c>
      <c r="BG758" s="197" t="n">
        <v>999999.0</v>
      </c>
      <c r="BH758" s="197" t="n">
        <v>999999.0</v>
      </c>
      <c r="BI758" s="197" t="n">
        <v>0.0</v>
      </c>
      <c r="BJ758" s="197" t="n">
        <v>999999.0</v>
      </c>
      <c r="BK758" s="197" t="n">
        <v>999999.0</v>
      </c>
      <c r="BL758" s="197" t="n">
        <v>999999.0</v>
      </c>
      <c r="BM758" s="197" t="n">
        <v>0.0</v>
      </c>
      <c r="BN758" s="197" t="n">
        <v>0.0</v>
      </c>
      <c r="BO758" s="197" t="n">
        <v>0.0</v>
      </c>
      <c r="BP758" s="197" t="n">
        <v>0.0</v>
      </c>
      <c r="BQ758" s="197" t="n">
        <v>999999.0</v>
      </c>
      <c r="BR758" s="197" t="n">
        <v>0.0</v>
      </c>
      <c r="BS758" s="197" t="n">
        <v>999999.0</v>
      </c>
      <c r="BT758" s="197" t="n">
        <v>0.0</v>
      </c>
      <c r="BU758" s="197" t="n">
        <v>207.76458740234375</v>
      </c>
      <c r="BV758" s="197" t="n">
        <v>201.95265197753906</v>
      </c>
      <c r="BW758" s="197" t="n">
        <v>99000.0</v>
      </c>
      <c r="BX758" s="197" t="n">
        <v>201.9413604736328</v>
      </c>
      <c r="BY758" s="197" t="n">
        <v>194.88291931152344</v>
      </c>
      <c r="BZ758" s="197" t="n">
        <v>99000.0</v>
      </c>
      <c r="CA758" s="197" t="n">
        <v>209.8701171875</v>
      </c>
      <c r="CB758" s="197" t="n">
        <v>202.75086975097656</v>
      </c>
      <c r="CC758" s="197" t="n">
        <v>964.9122924804688</v>
      </c>
      <c r="CD758" s="197" t="n">
        <v>525.342041015625</v>
      </c>
      <c r="CE758" s="197" t="n">
        <v>237.44677734375</v>
      </c>
      <c r="CF758" s="197" t="n">
        <v>15500.0</v>
      </c>
      <c r="CG758" s="197" t="n">
        <v>0.0</v>
      </c>
      <c r="CH758" s="197" t="n">
        <v>2515.544921875</v>
      </c>
      <c r="CI758" s="197" t="n">
        <v>800.0</v>
      </c>
      <c r="CJ758" s="197" t="n">
        <v>3315.544921875</v>
      </c>
      <c r="CK758" s="197" t="n">
        <v>20000.0</v>
      </c>
      <c r="CL758" s="197" t="n">
        <v>20000.0</v>
      </c>
      <c r="CM758" s="197" t="n">
        <v>20000.0</v>
      </c>
      <c r="CN758" s="197" t="n">
        <v>20000.0</v>
      </c>
      <c r="CO758" s="197" t="n">
        <v>20000.0</v>
      </c>
      <c r="CP758" s="197" t="n">
        <v>20000.0</v>
      </c>
      <c r="CQ758" s="197" t="n">
        <v>20000.0</v>
      </c>
      <c r="CR758" s="197" t="n">
        <v>5000.0</v>
      </c>
      <c r="CS758" s="197" t="n">
        <v>0.0</v>
      </c>
      <c r="CT758" s="197" t="n">
        <v>0.0</v>
      </c>
      <c r="CU758" s="197" t="n">
        <v>4133.7021484375</v>
      </c>
    </row>
    <row r="759" spans="2:99">
      <c r="B759" s="122" t="s">
        <v>1160</v>
      </c>
      <c r="C759" s="197" t="n">
        <v>3285.0</v>
      </c>
      <c r="D759" s="197" t="n">
        <v>2788.0</v>
      </c>
      <c r="E759" s="197" t="n">
        <v>329.0</v>
      </c>
      <c r="F759" s="122" t="s">
        <v>1160</v>
      </c>
      <c r="G759" s="197" t="n">
        <v>3285.0</v>
      </c>
      <c r="H759" s="197" t="n">
        <v>2788.0</v>
      </c>
      <c r="I759" s="197" t="n">
        <v>329.0</v>
      </c>
      <c r="J759" s="197" t="n">
        <v>972.0</v>
      </c>
      <c r="K759" s="197" t="n">
        <v>1067.0</v>
      </c>
      <c r="L759" s="197" t="n">
        <v>1914.72998046875</v>
      </c>
      <c r="M759" s="197" t="n">
        <v>1914.72998046875</v>
      </c>
      <c r="N759" s="197" t="n">
        <v>6715.05029296875</v>
      </c>
      <c r="O759" s="197" t="n">
        <v>6715.05029296875</v>
      </c>
      <c r="P759" s="197" t="n">
        <v>6715.05029296875</v>
      </c>
      <c r="Q759" s="197" t="n">
        <v>78223.7734375</v>
      </c>
      <c r="R759" s="197" t="n">
        <v>24103.48046875</v>
      </c>
      <c r="S759" s="197" t="n">
        <v>0.0</v>
      </c>
      <c r="T759" s="197" t="n">
        <v>1454.118408203125</v>
      </c>
      <c r="U759" s="197" t="n">
        <v>57483.8125</v>
      </c>
      <c r="V759" s="197" t="n">
        <v>156178.71875</v>
      </c>
      <c r="W759" s="197" t="n">
        <v>87379.28125</v>
      </c>
      <c r="X759" s="197" t="n">
        <v>68799.4296875</v>
      </c>
      <c r="Y759" s="197" t="n">
        <v>0.0</v>
      </c>
      <c r="Z759" s="197" t="n">
        <v>4500.0</v>
      </c>
      <c r="AA759" s="197" t="n">
        <v>1.0</v>
      </c>
      <c r="AB759" s="197" t="n">
        <v>0.0</v>
      </c>
      <c r="AC759" s="197" t="n">
        <v>0.0</v>
      </c>
      <c r="AD759" s="197" t="n">
        <v>0.6499999761581421</v>
      </c>
      <c r="AE759" s="197" t="n">
        <v>108435.21875</v>
      </c>
      <c r="AF759" s="197" t="n">
        <v>7768.37158203125</v>
      </c>
      <c r="AG759" s="197" t="n">
        <v>21173.30078125</v>
      </c>
      <c r="AH759" s="197" t="n">
        <v>14682.3701171875</v>
      </c>
      <c r="AI759" s="197" t="n">
        <v>13272.94921875</v>
      </c>
      <c r="AJ759" s="197" t="n">
        <v>22778.49609375</v>
      </c>
      <c r="AK759" s="197" t="n">
        <v>24797.36328125</v>
      </c>
      <c r="AL759" s="197" t="n">
        <v>7678.064453125</v>
      </c>
      <c r="AM759" s="197" t="n">
        <v>4226.4765625</v>
      </c>
      <c r="AN759" s="197" t="n">
        <v>0.0</v>
      </c>
      <c r="AO759" s="197" t="n">
        <v>0.0</v>
      </c>
      <c r="AP759" s="197" t="n">
        <v>0.0</v>
      </c>
      <c r="AQ759" s="197" t="n">
        <v>485.5</v>
      </c>
      <c r="AR759" s="197" t="n">
        <v>1067.0</v>
      </c>
      <c r="AS759" s="197" t="n">
        <v>0.0</v>
      </c>
      <c r="AT759" s="197" t="n">
        <v>999999.0</v>
      </c>
      <c r="AU759" s="197" t="n">
        <v>0.0</v>
      </c>
      <c r="AV759" s="197" t="n">
        <v>999999.0</v>
      </c>
      <c r="AW759" s="197" t="n">
        <v>0.0</v>
      </c>
      <c r="AX759" s="197" t="n">
        <v>0.0</v>
      </c>
      <c r="AY759" s="197" t="n">
        <v>999999.0</v>
      </c>
      <c r="AZ759" s="197" t="n">
        <v>0.0</v>
      </c>
      <c r="BA759" s="197" t="n">
        <v>999999.0</v>
      </c>
      <c r="BB759" s="197" t="n">
        <v>0.0</v>
      </c>
      <c r="BC759" s="197" t="n">
        <v>0.0</v>
      </c>
      <c r="BD759" s="197" t="n">
        <v>0.0</v>
      </c>
      <c r="BE759" s="197" t="n">
        <v>0.0</v>
      </c>
      <c r="BF759" s="197" t="n">
        <v>999999.0</v>
      </c>
      <c r="BG759" s="197" t="n">
        <v>999999.0</v>
      </c>
      <c r="BH759" s="197" t="n">
        <v>999999.0</v>
      </c>
      <c r="BI759" s="197" t="n">
        <v>0.0</v>
      </c>
      <c r="BJ759" s="197" t="n">
        <v>999999.0</v>
      </c>
      <c r="BK759" s="197" t="n">
        <v>999999.0</v>
      </c>
      <c r="BL759" s="197" t="n">
        <v>999999.0</v>
      </c>
      <c r="BM759" s="197" t="n">
        <v>0.0</v>
      </c>
      <c r="BN759" s="197" t="n">
        <v>0.0</v>
      </c>
      <c r="BO759" s="197" t="n">
        <v>0.0</v>
      </c>
      <c r="BP759" s="197" t="n">
        <v>0.0</v>
      </c>
      <c r="BQ759" s="197" t="n">
        <v>999999.0</v>
      </c>
      <c r="BR759" s="197" t="n">
        <v>0.0</v>
      </c>
      <c r="BS759" s="197" t="n">
        <v>999999.0</v>
      </c>
      <c r="BT759" s="197" t="n">
        <v>0.0</v>
      </c>
      <c r="BU759" s="197" t="n">
        <v>216.50132751464844</v>
      </c>
      <c r="BV759" s="197" t="n">
        <v>212.18682861328125</v>
      </c>
      <c r="BW759" s="197" t="n">
        <v>99000.0</v>
      </c>
      <c r="BX759" s="197" t="n">
        <v>188.359619140625</v>
      </c>
      <c r="BY759" s="197" t="n">
        <v>204.15875244140625</v>
      </c>
      <c r="BZ759" s="197" t="n">
        <v>99000.0</v>
      </c>
      <c r="CA759" s="197" t="n">
        <v>256.0496826171875</v>
      </c>
      <c r="CB759" s="197" t="n">
        <v>209.4130859375</v>
      </c>
      <c r="CC759" s="197" t="n">
        <v>964.9122924804688</v>
      </c>
      <c r="CD759" s="197" t="n">
        <v>226.6181640625</v>
      </c>
      <c r="CE759" s="197" t="n">
        <v>593.6480712890625</v>
      </c>
      <c r="CF759" s="197" t="n">
        <v>15500.0</v>
      </c>
      <c r="CG759" s="197" t="n">
        <v>0.0</v>
      </c>
      <c r="CH759" s="197" t="n">
        <v>2041.07861328125</v>
      </c>
      <c r="CI759" s="197" t="n">
        <v>800.0</v>
      </c>
      <c r="CJ759" s="197" t="n">
        <v>2841.07861328125</v>
      </c>
      <c r="CK759" s="197" t="n">
        <v>20000.0</v>
      </c>
      <c r="CL759" s="197" t="n">
        <v>20000.0</v>
      </c>
      <c r="CM759" s="197" t="n">
        <v>20000.0</v>
      </c>
      <c r="CN759" s="197" t="n">
        <v>20000.0</v>
      </c>
      <c r="CO759" s="197" t="n">
        <v>20000.0</v>
      </c>
      <c r="CP759" s="197" t="n">
        <v>20000.0</v>
      </c>
      <c r="CQ759" s="197" t="n">
        <v>20000.0</v>
      </c>
      <c r="CR759" s="197" t="n">
        <v>5000.0</v>
      </c>
      <c r="CS759" s="197" t="n">
        <v>0.0</v>
      </c>
      <c r="CT759" s="197" t="n">
        <v>0.0</v>
      </c>
      <c r="CU759" s="197" t="n">
        <v>999999.0</v>
      </c>
    </row>
    <row r="760" spans="2:99">
      <c r="B760" s="122" t="s">
        <v>1161</v>
      </c>
      <c r="C760" s="197" t="n">
        <v>3650.0</v>
      </c>
      <c r="D760" s="197" t="n">
        <v>3091.0</v>
      </c>
      <c r="E760" s="197" t="n">
        <v>338.0</v>
      </c>
      <c r="F760" s="122" t="s">
        <v>1161</v>
      </c>
      <c r="G760" s="197" t="n">
        <v>3650.0</v>
      </c>
      <c r="H760" s="197" t="n">
        <v>3091.0</v>
      </c>
      <c r="I760" s="197" t="n">
        <v>338.0</v>
      </c>
      <c r="J760" s="197" t="n">
        <v>972.0</v>
      </c>
      <c r="K760" s="197" t="n">
        <v>1067.0</v>
      </c>
      <c r="L760" s="197" t="n">
        <v>1978.974609375</v>
      </c>
      <c r="M760" s="197" t="n">
        <v>1978.974609375</v>
      </c>
      <c r="N760" s="197" t="n">
        <v>6720.04296875</v>
      </c>
      <c r="O760" s="197" t="n">
        <v>6720.04296875</v>
      </c>
      <c r="P760" s="197" t="n">
        <v>6720.04296875</v>
      </c>
      <c r="Q760" s="197" t="n">
        <v>47424.046875</v>
      </c>
      <c r="R760" s="197" t="n">
        <v>15477.6943359375</v>
      </c>
      <c r="S760" s="197" t="n">
        <v>0.0</v>
      </c>
      <c r="T760" s="197" t="n">
        <v>267.5145263671875</v>
      </c>
      <c r="U760" s="197" t="n">
        <v>3800.294921875</v>
      </c>
      <c r="V760" s="197" t="n">
        <v>54974.12109375</v>
      </c>
      <c r="W760" s="197" t="n">
        <v>32999.7890625</v>
      </c>
      <c r="X760" s="197" t="n">
        <v>21974.333984375</v>
      </c>
      <c r="Y760" s="197" t="n">
        <v>0.0</v>
      </c>
      <c r="Z760" s="197" t="n">
        <v>6000.0</v>
      </c>
      <c r="AA760" s="197" t="n">
        <v>1.0</v>
      </c>
      <c r="AB760" s="197" t="n">
        <v>0.0</v>
      </c>
      <c r="AC760" s="197" t="n">
        <v>0.0</v>
      </c>
      <c r="AD760" s="197" t="n">
        <v>0.6499999761581421</v>
      </c>
      <c r="AE760" s="197" t="n">
        <v>45353.8046875</v>
      </c>
      <c r="AF760" s="197" t="n">
        <v>10645.685546875</v>
      </c>
      <c r="AG760" s="197" t="n">
        <v>1305.121337890625</v>
      </c>
      <c r="AH760" s="197" t="n">
        <v>6255.5517578125</v>
      </c>
      <c r="AI760" s="197" t="n">
        <v>4910.91845703125</v>
      </c>
      <c r="AJ760" s="197" t="n">
        <v>2874.514404296875</v>
      </c>
      <c r="AK760" s="197" t="n">
        <v>3366.40380859375</v>
      </c>
      <c r="AL760" s="197" t="n">
        <v>8500.0</v>
      </c>
      <c r="AM760" s="197" t="n">
        <v>4231.30126953125</v>
      </c>
      <c r="AN760" s="197" t="n">
        <v>0.0</v>
      </c>
      <c r="AO760" s="197" t="n">
        <v>0.0</v>
      </c>
      <c r="AP760" s="197" t="n">
        <v>0.0</v>
      </c>
      <c r="AQ760" s="197" t="n">
        <v>647.3333129882812</v>
      </c>
      <c r="AR760" s="197" t="n">
        <v>711.3333129882812</v>
      </c>
      <c r="AS760" s="197" t="n">
        <v>0.0</v>
      </c>
      <c r="AT760" s="197" t="n">
        <v>999999.0</v>
      </c>
      <c r="AU760" s="197" t="n">
        <v>0.0</v>
      </c>
      <c r="AV760" s="197" t="n">
        <v>999999.0</v>
      </c>
      <c r="AW760" s="197" t="n">
        <v>0.0</v>
      </c>
      <c r="AX760" s="197" t="n">
        <v>0.0</v>
      </c>
      <c r="AY760" s="197" t="n">
        <v>999999.0</v>
      </c>
      <c r="AZ760" s="197" t="n">
        <v>0.0</v>
      </c>
      <c r="BA760" s="197" t="n">
        <v>999999.0</v>
      </c>
      <c r="BB760" s="197" t="n">
        <v>0.0</v>
      </c>
      <c r="BC760" s="197" t="n">
        <v>0.0</v>
      </c>
      <c r="BD760" s="197" t="n">
        <v>0.0</v>
      </c>
      <c r="BE760" s="197" t="n">
        <v>0.0</v>
      </c>
      <c r="BF760" s="197" t="n">
        <v>999999.0</v>
      </c>
      <c r="BG760" s="197" t="n">
        <v>999999.0</v>
      </c>
      <c r="BH760" s="197" t="n">
        <v>999999.0</v>
      </c>
      <c r="BI760" s="197" t="n">
        <v>0.0</v>
      </c>
      <c r="BJ760" s="197" t="n">
        <v>999999.0</v>
      </c>
      <c r="BK760" s="197" t="n">
        <v>999999.0</v>
      </c>
      <c r="BL760" s="197" t="n">
        <v>999999.0</v>
      </c>
      <c r="BM760" s="197" t="n">
        <v>0.0</v>
      </c>
      <c r="BN760" s="197" t="n">
        <v>0.0</v>
      </c>
      <c r="BO760" s="197" t="n">
        <v>0.0</v>
      </c>
      <c r="BP760" s="197" t="n">
        <v>0.0</v>
      </c>
      <c r="BQ760" s="197" t="n">
        <v>999999.0</v>
      </c>
      <c r="BR760" s="197" t="n">
        <v>0.0</v>
      </c>
      <c r="BS760" s="197" t="n">
        <v>999999.0</v>
      </c>
      <c r="BT760" s="197" t="n">
        <v>0.0</v>
      </c>
      <c r="BU760" s="197" t="n">
        <v>260.86083984375</v>
      </c>
      <c r="BV760" s="197" t="n">
        <v>215.80648803710938</v>
      </c>
      <c r="BW760" s="197" t="n">
        <v>99000.0</v>
      </c>
      <c r="BX760" s="197" t="n">
        <v>185.9980926513672</v>
      </c>
      <c r="BY760" s="197" t="n">
        <v>188.30506896972656</v>
      </c>
      <c r="BZ760" s="197" t="n">
        <v>99000.0</v>
      </c>
      <c r="CA760" s="197" t="n">
        <v>304.71124267578125</v>
      </c>
      <c r="CB760" s="197" t="n">
        <v>256.6312561035156</v>
      </c>
      <c r="CC760" s="197" t="n">
        <v>631.5789184570312</v>
      </c>
      <c r="CD760" s="197" t="n">
        <v>207.0251922607422</v>
      </c>
      <c r="CE760" s="197" t="n">
        <v>221.018798828125</v>
      </c>
      <c r="CF760" s="197" t="n">
        <v>12500.0</v>
      </c>
      <c r="CG760" s="197" t="n">
        <v>0.0</v>
      </c>
      <c r="CH760" s="197" t="n">
        <v>300.0</v>
      </c>
      <c r="CI760" s="197" t="n">
        <v>800.0</v>
      </c>
      <c r="CJ760" s="197" t="n">
        <v>1100.0</v>
      </c>
      <c r="CK760" s="197" t="n">
        <v>20000.0</v>
      </c>
      <c r="CL760" s="197" t="n">
        <v>20000.0</v>
      </c>
      <c r="CM760" s="197" t="n">
        <v>20000.0</v>
      </c>
      <c r="CN760" s="197" t="n">
        <v>20000.0</v>
      </c>
      <c r="CO760" s="197" t="n">
        <v>20000.0</v>
      </c>
      <c r="CP760" s="197" t="n">
        <v>20000.0</v>
      </c>
      <c r="CQ760" s="197" t="n">
        <v>20000.0</v>
      </c>
      <c r="CR760" s="197" t="n">
        <v>5000.0</v>
      </c>
      <c r="CS760" s="197" t="n">
        <v>0.0</v>
      </c>
      <c r="CT760" s="197" t="n">
        <v>0.0</v>
      </c>
      <c r="CU760" s="197" t="n">
        <v>3869.423583984375</v>
      </c>
    </row>
    <row r="761" spans="2:99">
      <c r="B761" s="122" t="s">
        <v>1162</v>
      </c>
      <c r="C761" s="197" t="n">
        <v>4005.0</v>
      </c>
      <c r="D761" s="197" t="n">
        <v>3078.0</v>
      </c>
      <c r="E761" s="197" t="n">
        <v>360.0</v>
      </c>
      <c r="F761" s="122" t="s">
        <v>1162</v>
      </c>
      <c r="G761" s="197" t="n">
        <v>3996.60791015625</v>
      </c>
      <c r="H761" s="197" t="n">
        <v>3078.0</v>
      </c>
      <c r="I761" s="197" t="n">
        <v>360.0</v>
      </c>
      <c r="J761" s="197" t="n">
        <v>972.0</v>
      </c>
      <c r="K761" s="197" t="n">
        <v>1067.0</v>
      </c>
      <c r="L761" s="197" t="n">
        <v>2751.60595703125</v>
      </c>
      <c r="M761" s="197" t="n">
        <v>2751.60595703125</v>
      </c>
      <c r="N761" s="197" t="n">
        <v>6787.22216796875</v>
      </c>
      <c r="O761" s="197" t="n">
        <v>6787.22216796875</v>
      </c>
      <c r="P761" s="197" t="n">
        <v>6787.22216796875</v>
      </c>
      <c r="Q761" s="197" t="n">
        <v>33438.4921875</v>
      </c>
      <c r="R761" s="197" t="n">
        <v>9920.615234375</v>
      </c>
      <c r="S761" s="197" t="n">
        <v>0.0</v>
      </c>
      <c r="T761" s="197" t="n">
        <v>156.68002319335938</v>
      </c>
      <c r="U761" s="197" t="n">
        <v>-46.947994232177734</v>
      </c>
      <c r="V761" s="197" t="n">
        <v>24037.7421875</v>
      </c>
      <c r="W761" s="197" t="n">
        <v>12727.1298828125</v>
      </c>
      <c r="X761" s="197" t="n">
        <v>11310.611328125</v>
      </c>
      <c r="Y761" s="197" t="n">
        <v>0.0</v>
      </c>
      <c r="Z761" s="197" t="n">
        <v>12068.9658203125</v>
      </c>
      <c r="AA761" s="197" t="n">
        <v>1.0</v>
      </c>
      <c r="AB761" s="197" t="n">
        <v>0.0</v>
      </c>
      <c r="AC761" s="197" t="n">
        <v>0.0</v>
      </c>
      <c r="AD761" s="197" t="n">
        <v>0.3499999940395355</v>
      </c>
      <c r="AE761" s="197" t="n">
        <v>15978.3037109375</v>
      </c>
      <c r="AF761" s="197" t="n">
        <v>5346.3408203125</v>
      </c>
      <c r="AG761" s="197" t="n">
        <v>0.0</v>
      </c>
      <c r="AH761" s="197" t="n">
        <v>4742.1376953125</v>
      </c>
      <c r="AI761" s="197" t="n">
        <v>3324.4775390625</v>
      </c>
      <c r="AJ761" s="197" t="n">
        <v>6538.33642578125</v>
      </c>
      <c r="AK761" s="197" t="n">
        <v>6627.32080078125</v>
      </c>
      <c r="AL761" s="197" t="n">
        <v>8437.2412109375</v>
      </c>
      <c r="AM761" s="197" t="n">
        <v>4251.4248046875</v>
      </c>
      <c r="AN761" s="197" t="n">
        <v>0.0</v>
      </c>
      <c r="AO761" s="197" t="n">
        <v>0.0</v>
      </c>
      <c r="AP761" s="197" t="n">
        <v>0.0</v>
      </c>
      <c r="AQ761" s="197" t="n">
        <v>809.1666870117188</v>
      </c>
      <c r="AR761" s="197" t="n">
        <v>889.1666870117188</v>
      </c>
      <c r="AS761" s="197" t="n">
        <v>0.0</v>
      </c>
      <c r="AT761" s="197" t="n">
        <v>999999.0</v>
      </c>
      <c r="AU761" s="197" t="n">
        <v>0.0</v>
      </c>
      <c r="AV761" s="197" t="n">
        <v>999999.0</v>
      </c>
      <c r="AW761" s="197" t="n">
        <v>0.0</v>
      </c>
      <c r="AX761" s="197" t="n">
        <v>0.0</v>
      </c>
      <c r="AY761" s="197" t="n">
        <v>999999.0</v>
      </c>
      <c r="AZ761" s="197" t="n">
        <v>0.0</v>
      </c>
      <c r="BA761" s="197" t="n">
        <v>999999.0</v>
      </c>
      <c r="BB761" s="197" t="n">
        <v>0.0</v>
      </c>
      <c r="BC761" s="197" t="n">
        <v>0.0</v>
      </c>
      <c r="BD761" s="197" t="n">
        <v>0.0</v>
      </c>
      <c r="BE761" s="197" t="n">
        <v>0.0</v>
      </c>
      <c r="BF761" s="197" t="n">
        <v>999999.0</v>
      </c>
      <c r="BG761" s="197" t="n">
        <v>999999.0</v>
      </c>
      <c r="BH761" s="197" t="n">
        <v>999999.0</v>
      </c>
      <c r="BI761" s="197" t="n">
        <v>0.0</v>
      </c>
      <c r="BJ761" s="197" t="n">
        <v>999999.0</v>
      </c>
      <c r="BK761" s="197" t="n">
        <v>999999.0</v>
      </c>
      <c r="BL761" s="197" t="n">
        <v>999999.0</v>
      </c>
      <c r="BM761" s="197" t="n">
        <v>0.0</v>
      </c>
      <c r="BN761" s="197" t="n">
        <v>0.0</v>
      </c>
      <c r="BO761" s="197" t="n">
        <v>0.0</v>
      </c>
      <c r="BP761" s="197" t="n">
        <v>0.0</v>
      </c>
      <c r="BQ761" s="197" t="n">
        <v>999999.0</v>
      </c>
      <c r="BR761" s="197" t="n">
        <v>0.0</v>
      </c>
      <c r="BS761" s="197" t="n">
        <v>999999.0</v>
      </c>
      <c r="BT761" s="197" t="n">
        <v>0.0</v>
      </c>
      <c r="BU761" s="197" t="n">
        <v>248.65577697753906</v>
      </c>
      <c r="BV761" s="197" t="n">
        <v>261.5101013183594</v>
      </c>
      <c r="BW761" s="197" t="n">
        <v>99000.0</v>
      </c>
      <c r="BX761" s="197" t="n">
        <v>188.90818786621094</v>
      </c>
      <c r="BY761" s="197" t="n">
        <v>186.20123291015625</v>
      </c>
      <c r="BZ761" s="197" t="n">
        <v>99000.0</v>
      </c>
      <c r="CA761" s="197" t="n">
        <v>380.765869140625</v>
      </c>
      <c r="CB761" s="197" t="n">
        <v>301.317626953125</v>
      </c>
      <c r="CC761" s="197" t="n">
        <v>631.5789184570312</v>
      </c>
      <c r="CD761" s="197" t="n">
        <v>206.71273803710938</v>
      </c>
      <c r="CE761" s="197" t="n">
        <v>207.0270233154297</v>
      </c>
      <c r="CF761" s="197" t="n">
        <v>8000.0</v>
      </c>
      <c r="CG761" s="197" t="n">
        <v>0.0</v>
      </c>
      <c r="CH761" s="197" t="n">
        <v>1562.3389892578125</v>
      </c>
      <c r="CI761" s="197" t="n">
        <v>800.0</v>
      </c>
      <c r="CJ761" s="197" t="n">
        <v>2362.339111328125</v>
      </c>
      <c r="CK761" s="197" t="n">
        <v>20000.0</v>
      </c>
      <c r="CL761" s="197" t="n">
        <v>20000.0</v>
      </c>
      <c r="CM761" s="197" t="n">
        <v>20000.0</v>
      </c>
      <c r="CN761" s="197" t="n">
        <v>20000.0</v>
      </c>
      <c r="CO761" s="197" t="n">
        <v>20000.0</v>
      </c>
      <c r="CP761" s="197" t="n">
        <v>20000.0</v>
      </c>
      <c r="CQ761" s="197" t="n">
        <v>20000.0</v>
      </c>
      <c r="CR761" s="197" t="n">
        <v>5000.0</v>
      </c>
      <c r="CS761" s="197" t="n">
        <v>0.0</v>
      </c>
      <c r="CT761" s="197" t="n">
        <v>0.0</v>
      </c>
      <c r="CU761" s="197" t="n">
        <v>2480.15380859375</v>
      </c>
    </row>
    <row r="762" spans="2:99">
      <c r="B762" s="122" t="s">
        <v>1163</v>
      </c>
      <c r="C762" s="197" t="n">
        <v>4246.0</v>
      </c>
      <c r="D762" s="197" t="n">
        <v>3120.0</v>
      </c>
      <c r="E762" s="197" t="n">
        <v>589.0</v>
      </c>
      <c r="F762" s="122" t="s">
        <v>1163</v>
      </c>
      <c r="G762" s="197" t="n">
        <v>4246.0</v>
      </c>
      <c r="H762" s="197" t="n">
        <v>3120.0</v>
      </c>
      <c r="I762" s="197" t="n">
        <v>589.0</v>
      </c>
      <c r="J762" s="197" t="n">
        <v>972.0</v>
      </c>
      <c r="K762" s="197" t="n">
        <v>1067.0</v>
      </c>
      <c r="L762" s="197" t="n">
        <v>2515.291259765625</v>
      </c>
      <c r="M762" s="197" t="n">
        <v>2515.291259765625</v>
      </c>
      <c r="N762" s="197" t="n">
        <v>6531.91064453125</v>
      </c>
      <c r="O762" s="197" t="n">
        <v>6531.91064453125</v>
      </c>
      <c r="P762" s="197" t="n">
        <v>6531.91064453125</v>
      </c>
      <c r="Q762" s="197" t="n">
        <v>33591.859375</v>
      </c>
      <c r="R762" s="197" t="n">
        <v>7983.44189453125</v>
      </c>
      <c r="S762" s="197" t="n">
        <v>0.0</v>
      </c>
      <c r="T762" s="197" t="n">
        <v>0.0</v>
      </c>
      <c r="U762" s="197" t="n">
        <v>-98.42337799072266</v>
      </c>
      <c r="V762" s="197" t="n">
        <v>20380.052734375</v>
      </c>
      <c r="W762" s="197" t="n">
        <v>10747.9287109375</v>
      </c>
      <c r="X762" s="197" t="n">
        <v>9632.1240234375</v>
      </c>
      <c r="Y762" s="197" t="n">
        <v>0.0</v>
      </c>
      <c r="Z762" s="197" t="n">
        <v>12860.0810546875</v>
      </c>
      <c r="AA762" s="197" t="n">
        <v>1.0</v>
      </c>
      <c r="AB762" s="197" t="n">
        <v>0.0</v>
      </c>
      <c r="AC762" s="197" t="n">
        <v>0.0</v>
      </c>
      <c r="AD762" s="197" t="n">
        <v>0.3499999940395355</v>
      </c>
      <c r="AE762" s="197" t="n">
        <v>15088.8037109375</v>
      </c>
      <c r="AF762" s="197" t="n">
        <v>9172.4345703125</v>
      </c>
      <c r="AG762" s="197" t="n">
        <v>5686.33154296875</v>
      </c>
      <c r="AH762" s="197" t="n">
        <v>1933.0621337890625</v>
      </c>
      <c r="AI762" s="197" t="n">
        <v>484.4501647949219</v>
      </c>
      <c r="AJ762" s="197" t="n">
        <v>7317.02685546875</v>
      </c>
      <c r="AK762" s="197" t="n">
        <v>7376.72265625</v>
      </c>
      <c r="AL762" s="197" t="n">
        <v>7560.64501953125</v>
      </c>
      <c r="AM762" s="197" t="n">
        <v>4280.1376953125</v>
      </c>
      <c r="AN762" s="197" t="n">
        <v>0.0</v>
      </c>
      <c r="AO762" s="197" t="n">
        <v>0.0</v>
      </c>
      <c r="AP762" s="197" t="n">
        <v>0.0</v>
      </c>
      <c r="AQ762" s="197" t="n">
        <v>809.4190673828125</v>
      </c>
      <c r="AR762" s="197" t="n">
        <v>1002.7669677734375</v>
      </c>
      <c r="AS762" s="197" t="n">
        <v>0.0</v>
      </c>
      <c r="AT762" s="197" t="n">
        <v>999999.0</v>
      </c>
      <c r="AU762" s="197" t="n">
        <v>0.0</v>
      </c>
      <c r="AV762" s="197" t="n">
        <v>999999.0</v>
      </c>
      <c r="AW762" s="197" t="n">
        <v>0.0</v>
      </c>
      <c r="AX762" s="197" t="n">
        <v>0.0</v>
      </c>
      <c r="AY762" s="197" t="n">
        <v>999999.0</v>
      </c>
      <c r="AZ762" s="197" t="n">
        <v>0.0</v>
      </c>
      <c r="BA762" s="197" t="n">
        <v>999999.0</v>
      </c>
      <c r="BB762" s="197" t="n">
        <v>0.0</v>
      </c>
      <c r="BC762" s="197" t="n">
        <v>0.0</v>
      </c>
      <c r="BD762" s="197" t="n">
        <v>0.0</v>
      </c>
      <c r="BE762" s="197" t="n">
        <v>0.0</v>
      </c>
      <c r="BF762" s="197" t="n">
        <v>999999.0</v>
      </c>
      <c r="BG762" s="197" t="n">
        <v>999999.0</v>
      </c>
      <c r="BH762" s="197" t="n">
        <v>999999.0</v>
      </c>
      <c r="BI762" s="197" t="n">
        <v>0.0</v>
      </c>
      <c r="BJ762" s="197" t="n">
        <v>999999.0</v>
      </c>
      <c r="BK762" s="197" t="n">
        <v>999999.0</v>
      </c>
      <c r="BL762" s="197" t="n">
        <v>999999.0</v>
      </c>
      <c r="BM762" s="197" t="n">
        <v>0.0</v>
      </c>
      <c r="BN762" s="197" t="n">
        <v>0.0</v>
      </c>
      <c r="BO762" s="197" t="n">
        <v>0.0</v>
      </c>
      <c r="BP762" s="197" t="n">
        <v>0.0</v>
      </c>
      <c r="BQ762" s="197" t="n">
        <v>999999.0</v>
      </c>
      <c r="BR762" s="197" t="n">
        <v>0.0</v>
      </c>
      <c r="BS762" s="197" t="n">
        <v>999999.0</v>
      </c>
      <c r="BT762" s="197" t="n">
        <v>0.0</v>
      </c>
      <c r="BU762" s="197" t="n">
        <v>216.13491821289062</v>
      </c>
      <c r="BV762" s="197" t="n">
        <v>248.67979431152344</v>
      </c>
      <c r="BW762" s="197" t="n">
        <v>99000.0</v>
      </c>
      <c r="BX762" s="197" t="n">
        <v>189.63229370117188</v>
      </c>
      <c r="BY762" s="197" t="n">
        <v>188.94239807128906</v>
      </c>
      <c r="BZ762" s="197" t="n">
        <v>99000.0</v>
      </c>
      <c r="CA762" s="197" t="n">
        <v>290.7998962402344</v>
      </c>
      <c r="CB762" s="197" t="n">
        <v>378.61407470703125</v>
      </c>
      <c r="CC762" s="197" t="n">
        <v>631.5789184570312</v>
      </c>
      <c r="CD762" s="197" t="n">
        <v>214.8231201171875</v>
      </c>
      <c r="CE762" s="197" t="n">
        <v>206.68089294433594</v>
      </c>
      <c r="CF762" s="197" t="n">
        <v>8000.0</v>
      </c>
      <c r="CG762" s="197" t="n">
        <v>0.0</v>
      </c>
      <c r="CH762" s="197" t="n">
        <v>1627.759521484375</v>
      </c>
      <c r="CI762" s="197" t="n">
        <v>800.0</v>
      </c>
      <c r="CJ762" s="197" t="n">
        <v>2427.759521484375</v>
      </c>
      <c r="CK762" s="197" t="n">
        <v>20000.0</v>
      </c>
      <c r="CL762" s="197" t="n">
        <v>20000.0</v>
      </c>
      <c r="CM762" s="197" t="n">
        <v>20000.0</v>
      </c>
      <c r="CN762" s="197" t="n">
        <v>20000.0</v>
      </c>
      <c r="CO762" s="197" t="n">
        <v>20000.0</v>
      </c>
      <c r="CP762" s="197" t="n">
        <v>20000.0</v>
      </c>
      <c r="CQ762" s="197" t="n">
        <v>20000.0</v>
      </c>
      <c r="CR762" s="197" t="n">
        <v>5000.0</v>
      </c>
      <c r="CS762" s="197" t="n">
        <v>0.0</v>
      </c>
      <c r="CT762" s="197" t="n">
        <v>0.0</v>
      </c>
      <c r="CU762" s="197" t="n">
        <v>1995.8604736328125</v>
      </c>
    </row>
    <row r="763" spans="2:99">
      <c r="B763" s="122" t="s">
        <v>1164</v>
      </c>
      <c r="C763" s="197" t="n">
        <v>4552.0</v>
      </c>
      <c r="D763" s="197" t="n">
        <v>3459.0</v>
      </c>
      <c r="E763" s="197" t="n">
        <v>800.0</v>
      </c>
      <c r="F763" s="122" t="s">
        <v>1164</v>
      </c>
      <c r="G763" s="197" t="n">
        <v>4544.18212890625</v>
      </c>
      <c r="H763" s="197" t="n">
        <v>3430.08740234375</v>
      </c>
      <c r="I763" s="197" t="n">
        <v>760.6499633789062</v>
      </c>
      <c r="J763" s="197" t="n">
        <v>830.4138793945312</v>
      </c>
      <c r="K763" s="197" t="n">
        <v>896.500244140625</v>
      </c>
      <c r="L763" s="197" t="n">
        <v>800.0</v>
      </c>
      <c r="M763" s="197" t="n">
        <v>800.0</v>
      </c>
      <c r="N763" s="197" t="n">
        <v>781.1632080078125</v>
      </c>
      <c r="O763" s="197" t="n">
        <v>781.1632080078125</v>
      </c>
      <c r="P763" s="197" t="n">
        <v>781.1632080078125</v>
      </c>
      <c r="Q763" s="197" t="n">
        <v>15019.5361328125</v>
      </c>
      <c r="R763" s="197" t="n">
        <v>6324.65283203125</v>
      </c>
      <c r="S763" s="197" t="n">
        <v>0.0</v>
      </c>
      <c r="T763" s="197" t="n">
        <v>0.0</v>
      </c>
      <c r="U763" s="197" t="n">
        <v>303.0596008300781</v>
      </c>
      <c r="V763" s="197" t="n">
        <v>9946.7119140625</v>
      </c>
      <c r="W763" s="197" t="n">
        <v>4854.40625</v>
      </c>
      <c r="X763" s="197" t="n">
        <v>5092.3056640625</v>
      </c>
      <c r="Y763" s="197" t="n">
        <v>0.0</v>
      </c>
      <c r="Z763" s="197" t="n">
        <v>9755.2080078125</v>
      </c>
      <c r="AA763" s="197" t="n">
        <v>1.0</v>
      </c>
      <c r="AB763" s="197" t="n">
        <v>0.0</v>
      </c>
      <c r="AC763" s="197" t="n">
        <v>0.0</v>
      </c>
      <c r="AD763" s="197" t="n">
        <v>0.3499999940395355</v>
      </c>
      <c r="AE763" s="197" t="n">
        <v>8055.107421875</v>
      </c>
      <c r="AF763" s="197" t="n">
        <v>2202.173828125</v>
      </c>
      <c r="AG763" s="197" t="n">
        <v>0.0</v>
      </c>
      <c r="AH763" s="197" t="n">
        <v>1393.2882080078125</v>
      </c>
      <c r="AI763" s="197" t="n">
        <v>0.0</v>
      </c>
      <c r="AJ763" s="197" t="n">
        <v>0.0</v>
      </c>
      <c r="AK763" s="197" t="n">
        <v>164.68716430664062</v>
      </c>
      <c r="AL763" s="197" t="n">
        <v>6680.0</v>
      </c>
      <c r="AM763" s="197" t="n">
        <v>4457.51123046875</v>
      </c>
      <c r="AN763" s="197" t="n">
        <v>1600.0</v>
      </c>
      <c r="AO763" s="197" t="n">
        <v>781.1632080078125</v>
      </c>
      <c r="AP763" s="197" t="n">
        <v>800.0</v>
      </c>
      <c r="AQ763" s="197" t="n">
        <v>813.3214721679688</v>
      </c>
      <c r="AR763" s="197" t="n">
        <v>894.7532958984375</v>
      </c>
      <c r="AS763" s="197" t="n">
        <v>0.8385174870491028</v>
      </c>
      <c r="AT763" s="197" t="n">
        <v>7378.08837890625</v>
      </c>
      <c r="AU763" s="197" t="n">
        <v>0.0</v>
      </c>
      <c r="AV763" s="197" t="n">
        <v>20497.783203125</v>
      </c>
      <c r="AW763" s="197" t="n">
        <v>-2220.006591796875</v>
      </c>
      <c r="AX763" s="197" t="n">
        <v>0.0</v>
      </c>
      <c r="AY763" s="197" t="n">
        <v>999999.0</v>
      </c>
      <c r="AZ763" s="197" t="n">
        <v>0.0</v>
      </c>
      <c r="BA763" s="197" t="n">
        <v>999999.0</v>
      </c>
      <c r="BB763" s="197" t="n">
        <v>0.0</v>
      </c>
      <c r="BC763" s="197" t="n">
        <v>0.0</v>
      </c>
      <c r="BD763" s="197" t="n">
        <v>0.0</v>
      </c>
      <c r="BE763" s="197" t="n">
        <v>0.0</v>
      </c>
      <c r="BF763" s="197" t="n">
        <v>999999.0</v>
      </c>
      <c r="BG763" s="197" t="n">
        <v>999999.0</v>
      </c>
      <c r="BH763" s="197" t="n">
        <v>999999.0</v>
      </c>
      <c r="BI763" s="197" t="n">
        <v>0.0</v>
      </c>
      <c r="BJ763" s="197" t="n">
        <v>999999.0</v>
      </c>
      <c r="BK763" s="197" t="n">
        <v>999999.0</v>
      </c>
      <c r="BL763" s="197" t="n">
        <v>999999.0</v>
      </c>
      <c r="BM763" s="197" t="n">
        <v>0.0</v>
      </c>
      <c r="BN763" s="197" t="n">
        <v>0.0</v>
      </c>
      <c r="BO763" s="197" t="n">
        <v>0.0</v>
      </c>
      <c r="BP763" s="197" t="n">
        <v>0.0</v>
      </c>
      <c r="BQ763" s="197" t="n">
        <v>999999.0</v>
      </c>
      <c r="BR763" s="197" t="n">
        <v>0.0</v>
      </c>
      <c r="BS763" s="197" t="n">
        <v>999999.0</v>
      </c>
      <c r="BT763" s="197" t="n">
        <v>0.0</v>
      </c>
      <c r="BU763" s="197" t="n">
        <v>217.99298095703125</v>
      </c>
      <c r="BV763" s="197" t="n">
        <v>215.74049377441406</v>
      </c>
      <c r="BW763" s="197" t="n">
        <v>450.0</v>
      </c>
      <c r="BX763" s="197" t="n">
        <v>181.6369171142578</v>
      </c>
      <c r="BY763" s="197" t="n">
        <v>189.7374725341797</v>
      </c>
      <c r="BZ763" s="197" t="n">
        <v>450.0</v>
      </c>
      <c r="CA763" s="197" t="n">
        <v>233.56494140625</v>
      </c>
      <c r="CB763" s="197" t="n">
        <v>289.8108215332031</v>
      </c>
      <c r="CC763" s="197" t="n">
        <v>631.5789184570312</v>
      </c>
      <c r="CD763" s="197" t="n">
        <v>214.57632446289062</v>
      </c>
      <c r="CE763" s="197" t="n">
        <v>215.25820922851562</v>
      </c>
      <c r="CF763" s="197" t="n">
        <v>11000.0</v>
      </c>
      <c r="CG763" s="197" t="n">
        <v>0.0</v>
      </c>
      <c r="CH763" s="197" t="n">
        <v>763.05224609375</v>
      </c>
      <c r="CI763" s="197" t="n">
        <v>800.0</v>
      </c>
      <c r="CJ763" s="197" t="n">
        <v>1563.05224609375</v>
      </c>
      <c r="CK763" s="197" t="n">
        <v>20000.0</v>
      </c>
      <c r="CL763" s="197" t="n">
        <v>800.0</v>
      </c>
      <c r="CM763" s="197" t="n">
        <v>20000.0</v>
      </c>
      <c r="CN763" s="197" t="n">
        <v>20000.0</v>
      </c>
      <c r="CO763" s="197" t="n">
        <v>20000.0</v>
      </c>
      <c r="CP763" s="197" t="n">
        <v>20000.0</v>
      </c>
      <c r="CQ763" s="197" t="n">
        <v>20000.0</v>
      </c>
      <c r="CR763" s="197" t="n">
        <v>5000.0</v>
      </c>
      <c r="CS763" s="197" t="n">
        <v>0.0</v>
      </c>
      <c r="CT763" s="197" t="n">
        <v>0.0</v>
      </c>
      <c r="CU763" s="197" t="n">
        <v>1581.1632080078125</v>
      </c>
    </row>
    <row r="764" spans="2:99">
      <c r="B764" s="122" t="s">
        <v>1165</v>
      </c>
      <c r="C764" s="197" t="n">
        <v>4552.0</v>
      </c>
      <c r="D764" s="197" t="n">
        <v>3538.0</v>
      </c>
      <c r="E764" s="197" t="n">
        <v>975.0</v>
      </c>
      <c r="F764" s="122" t="s">
        <v>1165</v>
      </c>
      <c r="G764" s="197" t="n">
        <v>4552.0</v>
      </c>
      <c r="H764" s="197" t="n">
        <v>3538.0</v>
      </c>
      <c r="I764" s="197" t="n">
        <v>975.0</v>
      </c>
      <c r="J764" s="197" t="n">
        <v>605.0916137695312</v>
      </c>
      <c r="K764" s="197" t="n">
        <v>662.676025390625</v>
      </c>
      <c r="L764" s="197" t="n">
        <v>800.0</v>
      </c>
      <c r="M764" s="197" t="n">
        <v>800.0</v>
      </c>
      <c r="N764" s="197" t="n">
        <v>700.0</v>
      </c>
      <c r="O764" s="197" t="n">
        <v>700.0</v>
      </c>
      <c r="P764" s="197" t="n">
        <v>700.0</v>
      </c>
      <c r="Q764" s="197" t="n">
        <v>12475.919921875</v>
      </c>
      <c r="R764" s="197" t="n">
        <v>5537.689453125</v>
      </c>
      <c r="S764" s="197" t="n">
        <v>0.0</v>
      </c>
      <c r="T764" s="197" t="n">
        <v>0.0</v>
      </c>
      <c r="U764" s="197" t="n">
        <v>37.71100997924805</v>
      </c>
      <c r="V764" s="197" t="n">
        <v>8547.40234375</v>
      </c>
      <c r="W764" s="197" t="n">
        <v>4016.326904296875</v>
      </c>
      <c r="X764" s="197" t="n">
        <v>4531.0751953125</v>
      </c>
      <c r="Y764" s="197" t="n">
        <v>0.0</v>
      </c>
      <c r="Z764" s="197" t="n">
        <v>6466.12890625</v>
      </c>
      <c r="AA764" s="197" t="n">
        <v>1.0</v>
      </c>
      <c r="AB764" s="197" t="n">
        <v>0.0</v>
      </c>
      <c r="AC764" s="197" t="n">
        <v>0.0</v>
      </c>
      <c r="AD764" s="197" t="n">
        <v>0.3499999940395355</v>
      </c>
      <c r="AE764" s="197" t="n">
        <v>6813.83349609375</v>
      </c>
      <c r="AF764" s="197" t="n">
        <v>46.26807403564453</v>
      </c>
      <c r="AG764" s="197" t="n">
        <v>4495.47509765625</v>
      </c>
      <c r="AH764" s="197" t="n">
        <v>1586.3055419921875</v>
      </c>
      <c r="AI764" s="197" t="n">
        <v>250.71913146972656</v>
      </c>
      <c r="AJ764" s="197" t="n">
        <v>706.2410278320312</v>
      </c>
      <c r="AK764" s="197" t="n">
        <v>669.1546020507812</v>
      </c>
      <c r="AL764" s="197" t="n">
        <v>6680.0</v>
      </c>
      <c r="AM764" s="197" t="n">
        <v>4481.2314453125</v>
      </c>
      <c r="AN764" s="197" t="n">
        <v>1600.0</v>
      </c>
      <c r="AO764" s="197" t="n">
        <v>700.0</v>
      </c>
      <c r="AP764" s="197" t="n">
        <v>800.0</v>
      </c>
      <c r="AQ764" s="197" t="n">
        <v>613.1290283203125</v>
      </c>
      <c r="AR764" s="197" t="n">
        <v>1067.0</v>
      </c>
      <c r="AS764" s="197" t="n">
        <v>0.7917047142982483</v>
      </c>
      <c r="AT764" s="197" t="n">
        <v>3593.879638671875</v>
      </c>
      <c r="AU764" s="197" t="n">
        <v>0.0</v>
      </c>
      <c r="AV764" s="197" t="n">
        <v>13752.3173828125</v>
      </c>
      <c r="AW764" s="197" t="n">
        <v>-95.74678802490234</v>
      </c>
      <c r="AX764" s="197" t="n">
        <v>0.0</v>
      </c>
      <c r="AY764" s="197" t="n">
        <v>999993.5</v>
      </c>
      <c r="AZ764" s="197" t="n">
        <v>0.0</v>
      </c>
      <c r="BA764" s="197" t="n">
        <v>999999.0</v>
      </c>
      <c r="BB764" s="197" t="n">
        <v>0.0</v>
      </c>
      <c r="BC764" s="197" t="n">
        <v>0.0</v>
      </c>
      <c r="BD764" s="197" t="n">
        <v>0.0</v>
      </c>
      <c r="BE764" s="197" t="n">
        <v>0.0</v>
      </c>
      <c r="BF764" s="197" t="n">
        <v>999999.0</v>
      </c>
      <c r="BG764" s="197" t="n">
        <v>999999.0</v>
      </c>
      <c r="BH764" s="197" t="n">
        <v>999999.0</v>
      </c>
      <c r="BI764" s="197" t="n">
        <v>0.0</v>
      </c>
      <c r="BJ764" s="197" t="n">
        <v>999999.0</v>
      </c>
      <c r="BK764" s="197" t="n">
        <v>999999.0</v>
      </c>
      <c r="BL764" s="197" t="n">
        <v>999999.0</v>
      </c>
      <c r="BM764" s="197" t="n">
        <v>0.0</v>
      </c>
      <c r="BN764" s="197" t="n">
        <v>0.0</v>
      </c>
      <c r="BO764" s="197" t="n">
        <v>0.0</v>
      </c>
      <c r="BP764" s="197" t="n">
        <v>0.0</v>
      </c>
      <c r="BQ764" s="197" t="n">
        <v>999999.0</v>
      </c>
      <c r="BR764" s="197" t="n">
        <v>0.0</v>
      </c>
      <c r="BS764" s="197" t="n">
        <v>999999.0</v>
      </c>
      <c r="BT764" s="197" t="n">
        <v>0.0</v>
      </c>
      <c r="BU764" s="197" t="n">
        <v>238.5849609375</v>
      </c>
      <c r="BV764" s="197" t="n">
        <v>217.98558044433594</v>
      </c>
      <c r="BW764" s="197" t="n">
        <v>450.0</v>
      </c>
      <c r="BX764" s="197" t="n">
        <v>202.67262268066406</v>
      </c>
      <c r="BY764" s="197" t="n">
        <v>181.6171112060547</v>
      </c>
      <c r="BZ764" s="197" t="n">
        <v>450.0</v>
      </c>
      <c r="CA764" s="197" t="n">
        <v>343.2548828125</v>
      </c>
      <c r="CB764" s="197" t="n">
        <v>233.01556396484375</v>
      </c>
      <c r="CC764" s="197" t="n">
        <v>631.5789184570312</v>
      </c>
      <c r="CD764" s="197" t="n">
        <v>269.2052917480469</v>
      </c>
      <c r="CE764" s="197" t="n">
        <v>214.4056396484375</v>
      </c>
      <c r="CF764" s="197" t="n">
        <v>11000.0</v>
      </c>
      <c r="CG764" s="197" t="n">
        <v>0.0</v>
      </c>
      <c r="CH764" s="197" t="n">
        <v>1000.0</v>
      </c>
      <c r="CI764" s="197" t="n">
        <v>984.3350219726562</v>
      </c>
      <c r="CJ764" s="197" t="n">
        <v>1984.3349609375</v>
      </c>
      <c r="CK764" s="197" t="n">
        <v>20000.0</v>
      </c>
      <c r="CL764" s="197" t="n">
        <v>1911.290283203125</v>
      </c>
      <c r="CM764" s="197" t="n">
        <v>20000.0</v>
      </c>
      <c r="CN764" s="197" t="n">
        <v>20000.0</v>
      </c>
      <c r="CO764" s="197" t="n">
        <v>20000.0</v>
      </c>
      <c r="CP764" s="197" t="n">
        <v>20000.0</v>
      </c>
      <c r="CQ764" s="197" t="n">
        <v>20000.0</v>
      </c>
      <c r="CR764" s="197" t="n">
        <v>5000.0</v>
      </c>
      <c r="CS764" s="197" t="n">
        <v>0.0</v>
      </c>
      <c r="CT764" s="197" t="n">
        <v>0.0</v>
      </c>
      <c r="CU764" s="197" t="n">
        <v>1384.42236328125</v>
      </c>
    </row>
    <row r="765" spans="2:99">
      <c r="B765" s="122" t="s">
        <v>1166</v>
      </c>
      <c r="C765" s="197" t="n">
        <v>4500.0</v>
      </c>
      <c r="D765" s="197" t="n">
        <v>3538.0</v>
      </c>
      <c r="E765" s="197" t="n">
        <v>975.0</v>
      </c>
      <c r="F765" s="122" t="s">
        <v>1166</v>
      </c>
      <c r="G765" s="197" t="n">
        <v>4323.5361328125</v>
      </c>
      <c r="H765" s="197" t="n">
        <v>3437.0078125</v>
      </c>
      <c r="I765" s="197" t="n">
        <v>975.0</v>
      </c>
      <c r="J765" s="197" t="n">
        <v>393.5665283203125</v>
      </c>
      <c r="K765" s="197" t="n">
        <v>473.1936340332031</v>
      </c>
      <c r="L765" s="197" t="n">
        <v>2970.7734375</v>
      </c>
      <c r="M765" s="197" t="n">
        <v>2970.7734375</v>
      </c>
      <c r="N765" s="197" t="n">
        <v>2710.58349609375</v>
      </c>
      <c r="O765" s="197" t="n">
        <v>1895.40478515625</v>
      </c>
      <c r="P765" s="197" t="n">
        <v>2710.58349609375</v>
      </c>
      <c r="Q765" s="197" t="n">
        <v>12674.23828125</v>
      </c>
      <c r="R765" s="197" t="n">
        <v>3190.7666015625</v>
      </c>
      <c r="S765" s="197" t="n">
        <v>0.0</v>
      </c>
      <c r="T765" s="197" t="n">
        <v>0.0</v>
      </c>
      <c r="U765" s="197" t="n">
        <v>4.435696601867676</v>
      </c>
      <c r="V765" s="197" t="n">
        <v>0.0</v>
      </c>
      <c r="W765" s="197" t="n">
        <v>0.0</v>
      </c>
      <c r="X765" s="197" t="n">
        <v>0.0</v>
      </c>
      <c r="Y765" s="197" t="n">
        <v>0.0</v>
      </c>
      <c r="Z765" s="197" t="n">
        <v>6875.0</v>
      </c>
      <c r="AA765" s="197" t="n">
        <v>1.0</v>
      </c>
      <c r="AB765" s="197" t="n">
        <v>815.1787109375</v>
      </c>
      <c r="AC765" s="197" t="n">
        <v>0.0</v>
      </c>
      <c r="AD765" s="197" t="n">
        <v>0.3499999940395355</v>
      </c>
      <c r="AE765" s="197" t="n">
        <v>5941.546875</v>
      </c>
      <c r="AF765" s="197" t="n">
        <v>0.0</v>
      </c>
      <c r="AG765" s="197" t="n">
        <v>6321.458984375</v>
      </c>
      <c r="AH765" s="197" t="n">
        <v>3013.614013671875</v>
      </c>
      <c r="AI765" s="197" t="n">
        <v>1668.9969482421875</v>
      </c>
      <c r="AJ765" s="197" t="n">
        <v>1985.1551513671875</v>
      </c>
      <c r="AK765" s="197" t="n">
        <v>1865.2177734375</v>
      </c>
      <c r="AL765" s="197" t="n">
        <v>6680.0</v>
      </c>
      <c r="AM765" s="197" t="n">
        <v>4500.0205078125</v>
      </c>
      <c r="AN765" s="197" t="n">
        <v>0.0</v>
      </c>
      <c r="AO765" s="197" t="n">
        <v>0.0</v>
      </c>
      <c r="AP765" s="197" t="n">
        <v>0.0</v>
      </c>
      <c r="AQ765" s="197" t="n">
        <v>441.39556884765625</v>
      </c>
      <c r="AR765" s="197" t="n">
        <v>869.3679809570312</v>
      </c>
      <c r="AS765" s="197" t="n">
        <v>0.8019596934318542</v>
      </c>
      <c r="AT765" s="197" t="n">
        <v>-1506.0758056640625</v>
      </c>
      <c r="AU765" s="197" t="n">
        <v>1877.994384765625</v>
      </c>
      <c r="AV765" s="197" t="n">
        <v>8890.6884765625</v>
      </c>
      <c r="AW765" s="197" t="n">
        <v>3174.0615234375</v>
      </c>
      <c r="AX765" s="197" t="n">
        <v>1.4249253273010254</v>
      </c>
      <c r="AY765" s="197" t="n">
        <v>-8384.5283203125</v>
      </c>
      <c r="AZ765" s="197" t="n">
        <v>0.0</v>
      </c>
      <c r="BA765" s="197" t="n">
        <v>10088.486328125</v>
      </c>
      <c r="BB765" s="197" t="n">
        <v>4083.038818359375</v>
      </c>
      <c r="BC765" s="197" t="n">
        <v>0.0</v>
      </c>
      <c r="BD765" s="197" t="n">
        <v>0.0</v>
      </c>
      <c r="BE765" s="197" t="n">
        <v>0.49869248270988464</v>
      </c>
      <c r="BF765" s="197" t="n">
        <v>999998.0</v>
      </c>
      <c r="BG765" s="197" t="n">
        <v>999998.0</v>
      </c>
      <c r="BH765" s="197" t="n">
        <v>11407.0888671875</v>
      </c>
      <c r="BI765" s="197" t="n">
        <v>0.0</v>
      </c>
      <c r="BJ765" s="197" t="n">
        <v>999999.0</v>
      </c>
      <c r="BK765" s="197" t="n">
        <v>999999.0</v>
      </c>
      <c r="BL765" s="197" t="n">
        <v>17872.236328125</v>
      </c>
      <c r="BM765" s="197" t="n">
        <v>0.0</v>
      </c>
      <c r="BN765" s="197" t="n">
        <v>0.0</v>
      </c>
      <c r="BO765" s="197" t="n">
        <v>-17269.763671875</v>
      </c>
      <c r="BP765" s="197" t="n">
        <v>0.0</v>
      </c>
      <c r="BQ765" s="197" t="n">
        <v>999999.0</v>
      </c>
      <c r="BR765" s="197" t="n">
        <v>0.0</v>
      </c>
      <c r="BS765" s="197" t="n">
        <v>999999.0</v>
      </c>
      <c r="BT765" s="197" t="n">
        <v>0.0</v>
      </c>
      <c r="BU765" s="197" t="n">
        <v>231.10142517089844</v>
      </c>
      <c r="BV765" s="197" t="n">
        <v>238.43801879882812</v>
      </c>
      <c r="BW765" s="197" t="n">
        <v>450.0</v>
      </c>
      <c r="BX765" s="197" t="n">
        <v>206.05650329589844</v>
      </c>
      <c r="BY765" s="197" t="n">
        <v>203.13589477539062</v>
      </c>
      <c r="BZ765" s="197" t="n">
        <v>450.0</v>
      </c>
      <c r="CA765" s="197" t="n">
        <v>409.7027893066406</v>
      </c>
      <c r="CB765" s="197" t="n">
        <v>343.2314758300781</v>
      </c>
      <c r="CC765" s="197" t="n">
        <v>631.5789184570312</v>
      </c>
      <c r="CD765" s="197" t="n">
        <v>489.88592529296875</v>
      </c>
      <c r="CE765" s="197" t="n">
        <v>273.9640197753906</v>
      </c>
      <c r="CF765" s="197" t="n">
        <v>99000.0</v>
      </c>
      <c r="CG765" s="197" t="n">
        <v>9042.248046875</v>
      </c>
      <c r="CH765" s="197" t="n">
        <v>2500.0</v>
      </c>
      <c r="CI765" s="197" t="n">
        <v>2000.0</v>
      </c>
      <c r="CJ765" s="197" t="n">
        <v>4500.0</v>
      </c>
      <c r="CK765" s="197" t="n">
        <v>20000.0</v>
      </c>
      <c r="CL765" s="197" t="n">
        <v>20000.0</v>
      </c>
      <c r="CM765" s="197" t="n">
        <v>20000.0</v>
      </c>
      <c r="CN765" s="197" t="n">
        <v>20000.0</v>
      </c>
      <c r="CO765" s="197" t="n">
        <v>20000.0</v>
      </c>
      <c r="CP765" s="197" t="n">
        <v>20000.0</v>
      </c>
      <c r="CQ765" s="197" t="n">
        <v>20000.0</v>
      </c>
      <c r="CR765" s="197" t="n">
        <v>5000.0</v>
      </c>
      <c r="CS765" s="197" t="n">
        <v>26.0</v>
      </c>
      <c r="CT765" s="197" t="n">
        <v>26.0</v>
      </c>
      <c r="CU765" s="197" t="n">
        <v>797.691650390625</v>
      </c>
    </row>
    <row r="766" spans="2:99">
      <c r="B766" s="122" t="s">
        <v>1167</v>
      </c>
      <c r="C766" s="197" t="n">
        <v>4150.0</v>
      </c>
      <c r="D766" s="197" t="n">
        <v>3538.0</v>
      </c>
      <c r="E766" s="197" t="n">
        <v>950.0</v>
      </c>
      <c r="F766" s="122" t="s">
        <v>1167</v>
      </c>
      <c r="G766" s="197" t="n">
        <v>3726.759521484375</v>
      </c>
      <c r="H766" s="197" t="n">
        <v>2802.709228515625</v>
      </c>
      <c r="I766" s="197" t="n">
        <v>762.5335693359375</v>
      </c>
      <c r="J766" s="197" t="n">
        <v>165.24290466308594</v>
      </c>
      <c r="K766" s="197" t="n">
        <v>515.8379516601562</v>
      </c>
      <c r="L766" s="197" t="n">
        <v>3432.270263671875</v>
      </c>
      <c r="M766" s="197" t="n">
        <v>3432.270263671875</v>
      </c>
      <c r="N766" s="197" t="n">
        <v>6507.1591796875</v>
      </c>
      <c r="O766" s="197" t="n">
        <v>6507.1591796875</v>
      </c>
      <c r="P766" s="197" t="n">
        <v>6507.1591796875</v>
      </c>
      <c r="Q766" s="197" t="n">
        <v>22823.634765625</v>
      </c>
      <c r="R766" s="197" t="n">
        <v>2161.62939453125</v>
      </c>
      <c r="S766" s="197" t="n">
        <v>0.0</v>
      </c>
      <c r="T766" s="197" t="n">
        <v>0.0</v>
      </c>
      <c r="U766" s="197" t="n">
        <v>-134.3157501220703</v>
      </c>
      <c r="V766" s="197" t="n">
        <v>3177.125</v>
      </c>
      <c r="W766" s="197" t="n">
        <v>0.0</v>
      </c>
      <c r="X766" s="197" t="n">
        <v>0.0</v>
      </c>
      <c r="Y766" s="197" t="n">
        <v>0.0</v>
      </c>
      <c r="Z766" s="197" t="n">
        <v>8000.0</v>
      </c>
      <c r="AA766" s="197" t="n">
        <v>0.0</v>
      </c>
      <c r="AB766" s="197" t="n">
        <v>0.0</v>
      </c>
      <c r="AC766" s="197" t="n">
        <v>0.0</v>
      </c>
      <c r="AD766" s="197" t="n">
        <v>0.6499999761581421</v>
      </c>
      <c r="AE766" s="197" t="n">
        <v>16611.14453125</v>
      </c>
      <c r="AF766" s="197" t="n">
        <v>3039.677001953125</v>
      </c>
      <c r="AG766" s="197" t="n">
        <v>11750.0</v>
      </c>
      <c r="AH766" s="197" t="n">
        <v>4615.11767578125</v>
      </c>
      <c r="AI766" s="197" t="n">
        <v>3250.0</v>
      </c>
      <c r="AJ766" s="197" t="n">
        <v>9000.0</v>
      </c>
      <c r="AK766" s="197" t="n">
        <v>8816.3955078125</v>
      </c>
      <c r="AL766" s="197" t="n">
        <v>6680.0</v>
      </c>
      <c r="AM766" s="197" t="n">
        <v>4537.67333984375</v>
      </c>
      <c r="AN766" s="197" t="n">
        <v>0.0</v>
      </c>
      <c r="AO766" s="197" t="n">
        <v>0.0</v>
      </c>
      <c r="AP766" s="197" t="n">
        <v>0.0</v>
      </c>
      <c r="AQ766" s="197" t="n">
        <v>340.52508544921875</v>
      </c>
      <c r="AR766" s="197" t="n">
        <v>703.806396484375</v>
      </c>
      <c r="AS766" s="197" t="n">
        <v>0.6566547155380249</v>
      </c>
      <c r="AT766" s="197" t="n">
        <v>-5056.73828125</v>
      </c>
      <c r="AU766" s="197" t="n">
        <v>7700.7568359375</v>
      </c>
      <c r="AV766" s="197" t="n">
        <v>10021.8076171875</v>
      </c>
      <c r="AW766" s="197" t="n">
        <v>11177.125</v>
      </c>
      <c r="AX766" s="197" t="n">
        <v>1.2186394929885864</v>
      </c>
      <c r="AY766" s="197" t="n">
        <v>-14393.646484375</v>
      </c>
      <c r="AZ766" s="197" t="n">
        <v>0.0</v>
      </c>
      <c r="BA766" s="197" t="n">
        <v>13589.5712890625</v>
      </c>
      <c r="BB766" s="197" t="n">
        <v>8307.31640625</v>
      </c>
      <c r="BC766" s="197" t="n">
        <v>0.0</v>
      </c>
      <c r="BD766" s="197" t="n">
        <v>0.5494146347045898</v>
      </c>
      <c r="BE766" s="197" t="n">
        <v>0.5798859596252441</v>
      </c>
      <c r="BF766" s="197" t="n">
        <v>999998.0</v>
      </c>
      <c r="BG766" s="197" t="n">
        <v>3527.263671875</v>
      </c>
      <c r="BH766" s="197" t="n">
        <v>3213.296142578125</v>
      </c>
      <c r="BI766" s="197" t="n">
        <v>0.0</v>
      </c>
      <c r="BJ766" s="197" t="n">
        <v>999999.0</v>
      </c>
      <c r="BK766" s="197" t="n">
        <v>16143.291015625</v>
      </c>
      <c r="BL766" s="197" t="n">
        <v>16529.02734375</v>
      </c>
      <c r="BM766" s="197" t="n">
        <v>0.0</v>
      </c>
      <c r="BN766" s="197" t="n">
        <v>10.809781074523926</v>
      </c>
      <c r="BO766" s="197" t="n">
        <v>-61.03258514404297</v>
      </c>
      <c r="BP766" s="197" t="n">
        <v>0.0</v>
      </c>
      <c r="BQ766" s="197" t="n">
        <v>999999.0</v>
      </c>
      <c r="BR766" s="197" t="n">
        <v>0.0</v>
      </c>
      <c r="BS766" s="197" t="n">
        <v>999999.0</v>
      </c>
      <c r="BT766" s="197" t="n">
        <v>0.0</v>
      </c>
      <c r="BU766" s="197" t="n">
        <v>278.1269836425781</v>
      </c>
      <c r="BV766" s="197" t="n">
        <v>231.04690551757812</v>
      </c>
      <c r="BW766" s="197" t="n">
        <v>450.0</v>
      </c>
      <c r="BX766" s="197" t="n">
        <v>336.94989013671875</v>
      </c>
      <c r="BY766" s="197" t="n">
        <v>206.58102416992188</v>
      </c>
      <c r="BZ766" s="197" t="n">
        <v>450.0</v>
      </c>
      <c r="CA766" s="197" t="n">
        <v>258.3217468261719</v>
      </c>
      <c r="CB766" s="197" t="n">
        <v>409.5766296386719</v>
      </c>
      <c r="CC766" s="197" t="n">
        <v>631.5789184570312</v>
      </c>
      <c r="CD766" s="197" t="n">
        <v>1984.146240234375</v>
      </c>
      <c r="CE766" s="197" t="n">
        <v>497.9778747558594</v>
      </c>
      <c r="CF766" s="197" t="n">
        <v>99000.0</v>
      </c>
      <c r="CG766" s="197" t="n">
        <v>22823.634765625</v>
      </c>
      <c r="CH766" s="197" t="n">
        <v>6680.0</v>
      </c>
      <c r="CI766" s="197" t="n">
        <v>4537.67333984375</v>
      </c>
      <c r="CJ766" s="197" t="n">
        <v>11217.673828125</v>
      </c>
      <c r="CK766" s="197" t="n">
        <v>20000.0</v>
      </c>
      <c r="CL766" s="197" t="n">
        <v>20000.0</v>
      </c>
      <c r="CM766" s="197" t="n">
        <v>20000.0</v>
      </c>
      <c r="CN766" s="197" t="n">
        <v>20000.0</v>
      </c>
      <c r="CO766" s="197" t="n">
        <v>20000.0</v>
      </c>
      <c r="CP766" s="197" t="n">
        <v>20000.0</v>
      </c>
      <c r="CQ766" s="197" t="n">
        <v>20000.0</v>
      </c>
      <c r="CR766" s="197" t="n">
        <v>5000.0</v>
      </c>
      <c r="CS766" s="197" t="n">
        <v>31.0</v>
      </c>
      <c r="CT766" s="197" t="n">
        <v>31.0</v>
      </c>
      <c r="CU766" s="197" t="n">
        <v>540.4073486328125</v>
      </c>
    </row>
    <row r="767" spans="2:99">
      <c r="B767" s="122" t="s">
        <v>1168</v>
      </c>
      <c r="C767" s="197" t="n">
        <v>3700.0</v>
      </c>
      <c r="D767" s="197" t="n">
        <v>3538.0</v>
      </c>
      <c r="E767" s="197" t="n">
        <v>800.0</v>
      </c>
      <c r="F767" s="122" t="s">
        <v>1168</v>
      </c>
      <c r="G767" s="197" t="n">
        <v>3495.192138671875</v>
      </c>
      <c r="H767" s="197" t="n">
        <v>2424.615966796875</v>
      </c>
      <c r="I767" s="197" t="n">
        <v>766.7549438476562</v>
      </c>
      <c r="J767" s="197" t="n">
        <v>72.32572174072266</v>
      </c>
      <c r="K767" s="197" t="n">
        <v>566.7633666992188</v>
      </c>
      <c r="L767" s="197" t="n">
        <v>4504.48974609375</v>
      </c>
      <c r="M767" s="197" t="n">
        <v>4504.48974609375</v>
      </c>
      <c r="N767" s="197" t="n">
        <v>6680.0</v>
      </c>
      <c r="O767" s="197" t="n">
        <v>6230.177734375</v>
      </c>
      <c r="P767" s="197" t="n">
        <v>6680.0</v>
      </c>
      <c r="Q767" s="197" t="n">
        <v>15197.7880859375</v>
      </c>
      <c r="R767" s="197" t="n">
        <v>2397.55029296875</v>
      </c>
      <c r="S767" s="197" t="n">
        <v>0.0</v>
      </c>
      <c r="T767" s="197" t="n">
        <v>0.0</v>
      </c>
      <c r="U767" s="197" t="n">
        <v>-47.37342834472656</v>
      </c>
      <c r="V767" s="197" t="n">
        <v>0.0</v>
      </c>
      <c r="W767" s="197" t="n">
        <v>0.0</v>
      </c>
      <c r="X767" s="197" t="n">
        <v>0.0</v>
      </c>
      <c r="Y767" s="197" t="n">
        <v>0.0</v>
      </c>
      <c r="Z767" s="197" t="n">
        <v>4000.0</v>
      </c>
      <c r="AA767" s="197" t="n">
        <v>1.0</v>
      </c>
      <c r="AB767" s="197" t="n">
        <v>449.8224182128906</v>
      </c>
      <c r="AC767" s="197" t="n">
        <v>0.0</v>
      </c>
      <c r="AD767" s="197" t="n">
        <v>0.6499999761581421</v>
      </c>
      <c r="AE767" s="197" t="n">
        <v>11824.90625</v>
      </c>
      <c r="AF767" s="197" t="n">
        <v>0.0</v>
      </c>
      <c r="AG767" s="197" t="n">
        <v>5626.68115234375</v>
      </c>
      <c r="AH767" s="197" t="n">
        <v>1366.173583984375</v>
      </c>
      <c r="AI767" s="197" t="n">
        <v>0.0</v>
      </c>
      <c r="AJ767" s="197" t="n">
        <v>4972.1708984375</v>
      </c>
      <c r="AK767" s="197" t="n">
        <v>5015.7197265625</v>
      </c>
      <c r="AL767" s="197" t="n">
        <v>6680.0</v>
      </c>
      <c r="AM767" s="197" t="n">
        <v>4504.48974609375</v>
      </c>
      <c r="AN767" s="197" t="n">
        <v>0.0</v>
      </c>
      <c r="AO767" s="197" t="n">
        <v>0.0</v>
      </c>
      <c r="AP767" s="197" t="n">
        <v>0.0</v>
      </c>
      <c r="AQ767" s="197" t="n">
        <v>158.82382202148438</v>
      </c>
      <c r="AR767" s="197" t="n">
        <v>661.1620483398438</v>
      </c>
      <c r="AS767" s="197" t="n">
        <v>0.8108238577842712</v>
      </c>
      <c r="AT767" s="197" t="n">
        <v>786.0819091796875</v>
      </c>
      <c r="AU767" s="197" t="n">
        <v>0.0</v>
      </c>
      <c r="AV767" s="197" t="n">
        <v>13244.2705078125</v>
      </c>
      <c r="AW767" s="197" t="n">
        <v>1635.1092529296875</v>
      </c>
      <c r="AX767" s="197" t="n">
        <v>1.2164515256881714</v>
      </c>
      <c r="AY767" s="197" t="n">
        <v>-2104.112548828125</v>
      </c>
      <c r="AZ767" s="197" t="n">
        <v>0.0</v>
      </c>
      <c r="BA767" s="197" t="n">
        <v>16586.484375</v>
      </c>
      <c r="BB767" s="197" t="n">
        <v>-265.31671142578125</v>
      </c>
      <c r="BC767" s="197" t="n">
        <v>0.0</v>
      </c>
      <c r="BD767" s="197" t="n">
        <v>0.0</v>
      </c>
      <c r="BE767" s="197" t="n">
        <v>0.5767728686332703</v>
      </c>
      <c r="BF767" s="197" t="n">
        <v>999998.0</v>
      </c>
      <c r="BG767" s="197" t="n">
        <v>999998.0</v>
      </c>
      <c r="BH767" s="197" t="n">
        <v>5729.47021484375</v>
      </c>
      <c r="BI767" s="197" t="n">
        <v>0.0</v>
      </c>
      <c r="BJ767" s="197" t="n">
        <v>999999.0</v>
      </c>
      <c r="BK767" s="197" t="n">
        <v>999999.0</v>
      </c>
      <c r="BL767" s="197" t="n">
        <v>14591.5</v>
      </c>
      <c r="BM767" s="197" t="n">
        <v>0.0</v>
      </c>
      <c r="BN767" s="197" t="n">
        <v>0.0</v>
      </c>
      <c r="BO767" s="197" t="n">
        <v>-1731.557373046875</v>
      </c>
      <c r="BP767" s="197" t="n">
        <v>0.0</v>
      </c>
      <c r="BQ767" s="197" t="n">
        <v>999999.0</v>
      </c>
      <c r="BR767" s="197" t="n">
        <v>0.0</v>
      </c>
      <c r="BS767" s="197" t="n">
        <v>999999.0</v>
      </c>
      <c r="BT767" s="197" t="n">
        <v>0.0</v>
      </c>
      <c r="BU767" s="197" t="n">
        <v>450.32623291015625</v>
      </c>
      <c r="BV767" s="197" t="n">
        <v>284.7686767578125</v>
      </c>
      <c r="BW767" s="197" t="n">
        <v>1350.0</v>
      </c>
      <c r="BX767" s="197" t="n">
        <v>356.66290283203125</v>
      </c>
      <c r="BY767" s="197" t="n">
        <v>343.4327697753906</v>
      </c>
      <c r="BZ767" s="197" t="n">
        <v>1650.0</v>
      </c>
      <c r="CA767" s="197" t="n">
        <v>256.8539123535156</v>
      </c>
      <c r="CB767" s="197" t="n">
        <v>258.3094482421875</v>
      </c>
      <c r="CC767" s="197" t="n">
        <v>631.5789184570312</v>
      </c>
      <c r="CD767" s="197" t="n">
        <v>2155.48876953125</v>
      </c>
      <c r="CE767" s="197" t="n">
        <v>2054.111572265625</v>
      </c>
      <c r="CF767" s="197" t="n">
        <v>99000.0</v>
      </c>
      <c r="CG767" s="197" t="n">
        <v>12657.4326171875</v>
      </c>
      <c r="CH767" s="197" t="n">
        <v>6680.0</v>
      </c>
      <c r="CI767" s="197" t="n">
        <v>4504.48974609375</v>
      </c>
      <c r="CJ767" s="197" t="n">
        <v>11184.490234375</v>
      </c>
      <c r="CK767" s="197" t="n">
        <v>20000.0</v>
      </c>
      <c r="CL767" s="197" t="n">
        <v>20000.0</v>
      </c>
      <c r="CM767" s="197" t="n">
        <v>20000.0</v>
      </c>
      <c r="CN767" s="197" t="n">
        <v>20000.0</v>
      </c>
      <c r="CO767" s="197" t="n">
        <v>20000.0</v>
      </c>
      <c r="CP767" s="197" t="n">
        <v>20000.0</v>
      </c>
      <c r="CQ767" s="197" t="n">
        <v>20000.0</v>
      </c>
      <c r="CR767" s="197" t="n">
        <v>5000.0</v>
      </c>
      <c r="CS767" s="197" t="n">
        <v>31.0</v>
      </c>
      <c r="CT767" s="197" t="n">
        <v>31.0</v>
      </c>
      <c r="CU767" s="197" t="n">
        <v>599.3875732421875</v>
      </c>
    </row>
    <row r="768" spans="2:99">
      <c r="B768" s="122" t="s">
        <v>1169</v>
      </c>
      <c r="C768" s="197" t="n">
        <v>3400.0</v>
      </c>
      <c r="D768" s="197" t="n">
        <v>3351.0</v>
      </c>
      <c r="E768" s="197" t="n">
        <v>650.0</v>
      </c>
      <c r="F768" s="122" t="s">
        <v>1169</v>
      </c>
      <c r="G768" s="197" t="n">
        <v>3141.3662109375</v>
      </c>
      <c r="H768" s="197" t="n">
        <v>1914.9283447265625</v>
      </c>
      <c r="I768" s="197" t="n">
        <v>583.2474975585938</v>
      </c>
      <c r="J768" s="197" t="n">
        <v>111.63426208496094</v>
      </c>
      <c r="K768" s="197" t="n">
        <v>694.2347412109375</v>
      </c>
      <c r="L768" s="197" t="n">
        <v>4454.97119140625</v>
      </c>
      <c r="M768" s="197" t="n">
        <v>4454.97119140625</v>
      </c>
      <c r="N768" s="197" t="n">
        <v>6488.4287109375</v>
      </c>
      <c r="O768" s="197" t="n">
        <v>6488.4287109375</v>
      </c>
      <c r="P768" s="197" t="n">
        <v>6488.4287109375</v>
      </c>
      <c r="Q768" s="197" t="n">
        <v>28225.955078125</v>
      </c>
      <c r="R768" s="197" t="n">
        <v>3261.841064453125</v>
      </c>
      <c r="S768" s="197" t="n">
        <v>0.0</v>
      </c>
      <c r="T768" s="197" t="n">
        <v>0.0</v>
      </c>
      <c r="U768" s="197" t="n">
        <v>-79.58001708984375</v>
      </c>
      <c r="V768" s="197" t="n">
        <v>0.0</v>
      </c>
      <c r="W768" s="197" t="n">
        <v>0.0</v>
      </c>
      <c r="X768" s="197" t="n">
        <v>0.0</v>
      </c>
      <c r="Y768" s="197" t="n">
        <v>0.0</v>
      </c>
      <c r="Z768" s="197" t="n">
        <v>19062.5</v>
      </c>
      <c r="AA768" s="197" t="n">
        <v>0.0</v>
      </c>
      <c r="AB768" s="197" t="n">
        <v>0.0</v>
      </c>
      <c r="AC768" s="197" t="n">
        <v>0.0</v>
      </c>
      <c r="AD768" s="197" t="n">
        <v>0.6499999761581421</v>
      </c>
      <c r="AE768" s="197" t="n">
        <v>20799.439453125</v>
      </c>
      <c r="AF768" s="197" t="n">
        <v>5299.66455078125</v>
      </c>
      <c r="AG768" s="197" t="n">
        <v>7966.14453125</v>
      </c>
      <c r="AH768" s="197" t="n">
        <v>4474.6630859375</v>
      </c>
      <c r="AI768" s="197" t="n">
        <v>3441.126708984375</v>
      </c>
      <c r="AJ768" s="197" t="n">
        <v>9000.0</v>
      </c>
      <c r="AK768" s="197" t="n">
        <v>9100.017578125</v>
      </c>
      <c r="AL768" s="197" t="n">
        <v>6680.0</v>
      </c>
      <c r="AM768" s="197" t="n">
        <v>4454.97119140625</v>
      </c>
      <c r="AN768" s="197" t="n">
        <v>0.0</v>
      </c>
      <c r="AO768" s="197" t="n">
        <v>0.0</v>
      </c>
      <c r="AP768" s="197" t="n">
        <v>0.0</v>
      </c>
      <c r="AQ768" s="197" t="n">
        <v>158.82382202148438</v>
      </c>
      <c r="AR768" s="197" t="n">
        <v>610.2366333007812</v>
      </c>
      <c r="AS768" s="197" t="n">
        <v>0.0</v>
      </c>
      <c r="AT768" s="197" t="n">
        <v>999999.0</v>
      </c>
      <c r="AU768" s="197" t="n">
        <v>0.0</v>
      </c>
      <c r="AV768" s="197" t="n">
        <v>999999.0</v>
      </c>
      <c r="AW768" s="197" t="n">
        <v>0.0</v>
      </c>
      <c r="AX768" s="197" t="n">
        <v>0.0</v>
      </c>
      <c r="AY768" s="197" t="n">
        <v>999999.0</v>
      </c>
      <c r="AZ768" s="197" t="n">
        <v>0.0</v>
      </c>
      <c r="BA768" s="197" t="n">
        <v>999999.0</v>
      </c>
      <c r="BB768" s="197" t="n">
        <v>0.0</v>
      </c>
      <c r="BC768" s="197" t="n">
        <v>0.0</v>
      </c>
      <c r="BD768" s="197" t="n">
        <v>0.0</v>
      </c>
      <c r="BE768" s="197" t="n">
        <v>0.6150094866752625</v>
      </c>
      <c r="BF768" s="197" t="n">
        <v>999998.0</v>
      </c>
      <c r="BG768" s="197" t="n">
        <v>999998.0</v>
      </c>
      <c r="BH768" s="197" t="n">
        <v>5127.86181640625</v>
      </c>
      <c r="BI768" s="197" t="n">
        <v>0.0</v>
      </c>
      <c r="BJ768" s="197" t="n">
        <v>999999.0</v>
      </c>
      <c r="BK768" s="197" t="n">
        <v>999999.0</v>
      </c>
      <c r="BL768" s="197" t="n">
        <v>22538.916015625</v>
      </c>
      <c r="BM768" s="197" t="n">
        <v>0.0</v>
      </c>
      <c r="BN768" s="197" t="n">
        <v>0.0</v>
      </c>
      <c r="BO768" s="197" t="n">
        <v>278.5212097167969</v>
      </c>
      <c r="BP768" s="197" t="n">
        <v>0.0</v>
      </c>
      <c r="BQ768" s="197" t="n">
        <v>999999.0</v>
      </c>
      <c r="BR768" s="197" t="n">
        <v>0.0</v>
      </c>
      <c r="BS768" s="197" t="n">
        <v>999999.0</v>
      </c>
      <c r="BT768" s="197" t="n">
        <v>0.0</v>
      </c>
      <c r="BU768" s="197" t="n">
        <v>915.6934204101562</v>
      </c>
      <c r="BV768" s="197" t="n">
        <v>435.5467834472656</v>
      </c>
      <c r="BW768" s="197" t="n">
        <v>99000.0</v>
      </c>
      <c r="BX768" s="197" t="n">
        <v>680.5834350585938</v>
      </c>
      <c r="BY768" s="197" t="n">
        <v>347.4287414550781</v>
      </c>
      <c r="BZ768" s="197" t="n">
        <v>99000.0</v>
      </c>
      <c r="CA768" s="197" t="n">
        <v>317.3866882324219</v>
      </c>
      <c r="CB768" s="197" t="n">
        <v>255.70932006835938</v>
      </c>
      <c r="CC768" s="197" t="n">
        <v>964.9122924804688</v>
      </c>
      <c r="CD768" s="197" t="n">
        <v>3872.91064453125</v>
      </c>
      <c r="CE768" s="197" t="n">
        <v>2057.711181640625</v>
      </c>
      <c r="CF768" s="197" t="n">
        <v>99000.0</v>
      </c>
      <c r="CG768" s="197" t="n">
        <v>6879.1474609375</v>
      </c>
      <c r="CH768" s="197" t="n">
        <v>4955.45458984375</v>
      </c>
      <c r="CI768" s="197" t="n">
        <v>4454.97119140625</v>
      </c>
      <c r="CJ768" s="197" t="n">
        <v>9410.42578125</v>
      </c>
      <c r="CK768" s="197" t="n">
        <v>20000.0</v>
      </c>
      <c r="CL768" s="197" t="n">
        <v>20000.0</v>
      </c>
      <c r="CM768" s="197" t="n">
        <v>20000.0</v>
      </c>
      <c r="CN768" s="197" t="n">
        <v>20000.0</v>
      </c>
      <c r="CO768" s="197" t="n">
        <v>20000.0</v>
      </c>
      <c r="CP768" s="197" t="n">
        <v>20000.0</v>
      </c>
      <c r="CQ768" s="197" t="n">
        <v>20000.0</v>
      </c>
      <c r="CR768" s="197" t="n">
        <v>5000.0</v>
      </c>
      <c r="CS768" s="197" t="n">
        <v>0.0</v>
      </c>
      <c r="CT768" s="197" t="n">
        <v>30.0</v>
      </c>
      <c r="CU768" s="197" t="n">
        <v>815.4602661132812</v>
      </c>
    </row>
    <row r="769" spans="2:99">
      <c r="B769" s="122" t="s">
        <v>1170</v>
      </c>
      <c r="C769" s="197" t="n">
        <v>3250.0</v>
      </c>
      <c r="D769" s="197" t="n">
        <v>3163.0</v>
      </c>
      <c r="E769" s="197" t="n">
        <v>720.0</v>
      </c>
      <c r="F769" s="122" t="s">
        <v>1170</v>
      </c>
      <c r="G769" s="197" t="n">
        <v>3133.70947265625</v>
      </c>
      <c r="H769" s="197" t="n">
        <v>1781.3121337890625</v>
      </c>
      <c r="I769" s="197" t="n">
        <v>564.407470703125</v>
      </c>
      <c r="J769" s="197" t="n">
        <v>161.8333282470703</v>
      </c>
      <c r="K769" s="197" t="n">
        <v>748.6455078125</v>
      </c>
      <c r="L769" s="197" t="n">
        <v>3787.5361328125</v>
      </c>
      <c r="M769" s="197" t="n">
        <v>3787.5361328125</v>
      </c>
      <c r="N769" s="197" t="n">
        <v>4214.55712890625</v>
      </c>
      <c r="O769" s="197" t="n">
        <v>4214.55712890625</v>
      </c>
      <c r="P769" s="197" t="n">
        <v>4214.55712890625</v>
      </c>
      <c r="Q769" s="197" t="n">
        <v>13813.615234375</v>
      </c>
      <c r="R769" s="197" t="n">
        <v>3961.471435546875</v>
      </c>
      <c r="S769" s="197" t="n">
        <v>0.0</v>
      </c>
      <c r="T769" s="197" t="n">
        <v>0.0</v>
      </c>
      <c r="U769" s="197" t="n">
        <v>-36.2060546875</v>
      </c>
      <c r="V769" s="197" t="n">
        <v>0.0</v>
      </c>
      <c r="W769" s="197" t="n">
        <v>0.0</v>
      </c>
      <c r="X769" s="197" t="n">
        <v>0.0</v>
      </c>
      <c r="Y769" s="197" t="n">
        <v>0.0</v>
      </c>
      <c r="Z769" s="197" t="n">
        <v>9062.5</v>
      </c>
      <c r="AA769" s="197" t="n">
        <v>1.0</v>
      </c>
      <c r="AB769" s="197" t="n">
        <v>0.0</v>
      </c>
      <c r="AC769" s="197" t="n">
        <v>0.0</v>
      </c>
      <c r="AD769" s="197" t="n">
        <v>0.6499999761581421</v>
      </c>
      <c r="AE769" s="197" t="n">
        <v>11734.7001953125</v>
      </c>
      <c r="AF769" s="197" t="n">
        <v>1130.824951171875</v>
      </c>
      <c r="AG769" s="197" t="n">
        <v>1384.9468994140625</v>
      </c>
      <c r="AH769" s="197" t="n">
        <v>897.1118774414062</v>
      </c>
      <c r="AI769" s="197" t="n">
        <v>0.0</v>
      </c>
      <c r="AJ769" s="197" t="n">
        <v>1872.978759765625</v>
      </c>
      <c r="AK769" s="197" t="n">
        <v>1915.8839111328125</v>
      </c>
      <c r="AL769" s="197" t="n">
        <v>6680.0</v>
      </c>
      <c r="AM769" s="197" t="n">
        <v>4318.62890625</v>
      </c>
      <c r="AN769" s="197" t="n">
        <v>0.0</v>
      </c>
      <c r="AO769" s="197" t="n">
        <v>0.0</v>
      </c>
      <c r="AP769" s="197" t="n">
        <v>0.0</v>
      </c>
      <c r="AQ769" s="197" t="n">
        <v>161.8333282470703</v>
      </c>
      <c r="AR769" s="197" t="n">
        <v>864.5140380859375</v>
      </c>
      <c r="AS769" s="197" t="n">
        <v>0.0</v>
      </c>
      <c r="AT769" s="197" t="n">
        <v>999999.0</v>
      </c>
      <c r="AU769" s="197" t="n">
        <v>0.0</v>
      </c>
      <c r="AV769" s="197" t="n">
        <v>999999.0</v>
      </c>
      <c r="AW769" s="197" t="n">
        <v>0.0</v>
      </c>
      <c r="AX769" s="197" t="n">
        <v>0.0</v>
      </c>
      <c r="AY769" s="197" t="n">
        <v>999999.0</v>
      </c>
      <c r="AZ769" s="197" t="n">
        <v>0.0</v>
      </c>
      <c r="BA769" s="197" t="n">
        <v>999999.0</v>
      </c>
      <c r="BB769" s="197" t="n">
        <v>0.0</v>
      </c>
      <c r="BC769" s="197" t="n">
        <v>0.0</v>
      </c>
      <c r="BD769" s="197" t="n">
        <v>0.0</v>
      </c>
      <c r="BE769" s="197" t="n">
        <v>0.0</v>
      </c>
      <c r="BF769" s="197" t="n">
        <v>999999.0</v>
      </c>
      <c r="BG769" s="197" t="n">
        <v>999999.0</v>
      </c>
      <c r="BH769" s="197" t="n">
        <v>999999.0</v>
      </c>
      <c r="BI769" s="197" t="n">
        <v>0.0</v>
      </c>
      <c r="BJ769" s="197" t="n">
        <v>999999.0</v>
      </c>
      <c r="BK769" s="197" t="n">
        <v>999999.0</v>
      </c>
      <c r="BL769" s="197" t="n">
        <v>999999.0</v>
      </c>
      <c r="BM769" s="197" t="n">
        <v>0.0</v>
      </c>
      <c r="BN769" s="197" t="n">
        <v>0.0</v>
      </c>
      <c r="BO769" s="197" t="n">
        <v>0.0</v>
      </c>
      <c r="BP769" s="197" t="n">
        <v>0.0</v>
      </c>
      <c r="BQ769" s="197" t="n">
        <v>999999.0</v>
      </c>
      <c r="BR769" s="197" t="n">
        <v>0.0</v>
      </c>
      <c r="BS769" s="197" t="n">
        <v>999999.0</v>
      </c>
      <c r="BT769" s="197" t="n">
        <v>0.0</v>
      </c>
      <c r="BU769" s="197" t="n">
        <v>861.9638671875</v>
      </c>
      <c r="BV769" s="197" t="n">
        <v>964.4898071289062</v>
      </c>
      <c r="BW769" s="197" t="n">
        <v>99000.0</v>
      </c>
      <c r="BX769" s="197" t="n">
        <v>300.07611083984375</v>
      </c>
      <c r="BY769" s="197" t="n">
        <v>715.6303100585938</v>
      </c>
      <c r="BZ769" s="197" t="n">
        <v>99000.0</v>
      </c>
      <c r="CA769" s="197" t="n">
        <v>481.3433837890625</v>
      </c>
      <c r="CB769" s="197" t="n">
        <v>325.9545593261719</v>
      </c>
      <c r="CC769" s="197" t="n">
        <v>964.9122924804688</v>
      </c>
      <c r="CD769" s="197" t="n">
        <v>1388.35009765625</v>
      </c>
      <c r="CE769" s="197" t="n">
        <v>4031.287109375</v>
      </c>
      <c r="CF769" s="197" t="n">
        <v>19000.0</v>
      </c>
      <c r="CG769" s="197" t="n">
        <v>0.0</v>
      </c>
      <c r="CH769" s="197" t="n">
        <v>6387.77490234375</v>
      </c>
      <c r="CI769" s="197" t="n">
        <v>3868.13427734375</v>
      </c>
      <c r="CJ769" s="197" t="n">
        <v>10255.9091796875</v>
      </c>
      <c r="CK769" s="197" t="n">
        <v>20000.0</v>
      </c>
      <c r="CL769" s="197" t="n">
        <v>20000.0</v>
      </c>
      <c r="CM769" s="197" t="n">
        <v>20000.0</v>
      </c>
      <c r="CN769" s="197" t="n">
        <v>20000.0</v>
      </c>
      <c r="CO769" s="197" t="n">
        <v>20000.0</v>
      </c>
      <c r="CP769" s="197" t="n">
        <v>20000.0</v>
      </c>
      <c r="CQ769" s="197" t="n">
        <v>20000.0</v>
      </c>
      <c r="CR769" s="197" t="n">
        <v>5000.0</v>
      </c>
      <c r="CS769" s="197" t="n">
        <v>27.0</v>
      </c>
      <c r="CT769" s="197" t="n">
        <v>27.0</v>
      </c>
      <c r="CU769" s="197" t="n">
        <v>990.3678588867188</v>
      </c>
    </row>
    <row r="770" spans="2:99">
      <c r="B770" s="122" t="s">
        <v>1171</v>
      </c>
      <c r="C770" s="197" t="n">
        <v>3252.0</v>
      </c>
      <c r="D770" s="197" t="n">
        <v>2977.0</v>
      </c>
      <c r="E770" s="197" t="n">
        <v>575.0</v>
      </c>
      <c r="F770" s="122" t="s">
        <v>1171</v>
      </c>
      <c r="G770" s="197" t="n">
        <v>3252.0</v>
      </c>
      <c r="H770" s="197" t="n">
        <v>1915.1531982421875</v>
      </c>
      <c r="I770" s="197" t="n">
        <v>575.0</v>
      </c>
      <c r="J770" s="197" t="n">
        <v>309.0582275390625</v>
      </c>
      <c r="K770" s="197" t="n">
        <v>967.6227416992188</v>
      </c>
      <c r="L770" s="197" t="n">
        <v>4242.20166015625</v>
      </c>
      <c r="M770" s="197" t="n">
        <v>4242.20166015625</v>
      </c>
      <c r="N770" s="197" t="n">
        <v>6680.0</v>
      </c>
      <c r="O770" s="197" t="n">
        <v>6680.0</v>
      </c>
      <c r="P770" s="197" t="n">
        <v>6680.0</v>
      </c>
      <c r="Q770" s="197" t="n">
        <v>26991.501953125</v>
      </c>
      <c r="R770" s="197" t="n">
        <v>2960.05908203125</v>
      </c>
      <c r="S770" s="197" t="n">
        <v>0.0</v>
      </c>
      <c r="T770" s="197" t="n">
        <v>365.0943603515625</v>
      </c>
      <c r="U770" s="197" t="n">
        <v>2730.17578125</v>
      </c>
      <c r="V770" s="197" t="n">
        <v>7784.70556640625</v>
      </c>
      <c r="W770" s="197" t="n">
        <v>6357.78515625</v>
      </c>
      <c r="X770" s="197" t="n">
        <v>1426.92041015625</v>
      </c>
      <c r="Y770" s="197" t="n">
        <v>0.0</v>
      </c>
      <c r="Z770" s="197" t="n">
        <v>15312.5</v>
      </c>
      <c r="AA770" s="197" t="n">
        <v>1.0</v>
      </c>
      <c r="AB770" s="197" t="n">
        <v>0.0</v>
      </c>
      <c r="AC770" s="197" t="n">
        <v>0.0</v>
      </c>
      <c r="AD770" s="197" t="n">
        <v>0.6499999761581421</v>
      </c>
      <c r="AE770" s="197" t="n">
        <v>21806.01953125</v>
      </c>
      <c r="AF770" s="197" t="n">
        <v>8833.2900390625</v>
      </c>
      <c r="AG770" s="197" t="n">
        <v>4850.51318359375</v>
      </c>
      <c r="AH770" s="197" t="n">
        <v>2270.900634765625</v>
      </c>
      <c r="AI770" s="197" t="n">
        <v>856.2872314453125</v>
      </c>
      <c r="AJ770" s="197" t="n">
        <v>0.0</v>
      </c>
      <c r="AK770" s="197" t="n">
        <v>393.94122314453125</v>
      </c>
      <c r="AL770" s="197" t="n">
        <v>6680.0</v>
      </c>
      <c r="AM770" s="197" t="n">
        <v>4242.20166015625</v>
      </c>
      <c r="AN770" s="197" t="n">
        <v>0.0</v>
      </c>
      <c r="AO770" s="197" t="n">
        <v>0.0</v>
      </c>
      <c r="AP770" s="197" t="n">
        <v>0.0</v>
      </c>
      <c r="AQ770" s="197" t="n">
        <v>323.6666564941406</v>
      </c>
      <c r="AR770" s="197" t="n">
        <v>1034.7933349609375</v>
      </c>
      <c r="AS770" s="197" t="n">
        <v>0.0</v>
      </c>
      <c r="AT770" s="197" t="n">
        <v>999999.0</v>
      </c>
      <c r="AU770" s="197" t="n">
        <v>0.0</v>
      </c>
      <c r="AV770" s="197" t="n">
        <v>999999.0</v>
      </c>
      <c r="AW770" s="197" t="n">
        <v>0.0</v>
      </c>
      <c r="AX770" s="197" t="n">
        <v>0.0</v>
      </c>
      <c r="AY770" s="197" t="n">
        <v>999999.0</v>
      </c>
      <c r="AZ770" s="197" t="n">
        <v>0.0</v>
      </c>
      <c r="BA770" s="197" t="n">
        <v>999999.0</v>
      </c>
      <c r="BB770" s="197" t="n">
        <v>0.0</v>
      </c>
      <c r="BC770" s="197" t="n">
        <v>0.0</v>
      </c>
      <c r="BD770" s="197" t="n">
        <v>0.0</v>
      </c>
      <c r="BE770" s="197" t="n">
        <v>0.0</v>
      </c>
      <c r="BF770" s="197" t="n">
        <v>999999.0</v>
      </c>
      <c r="BG770" s="197" t="n">
        <v>999999.0</v>
      </c>
      <c r="BH770" s="197" t="n">
        <v>999999.0</v>
      </c>
      <c r="BI770" s="197" t="n">
        <v>0.0</v>
      </c>
      <c r="BJ770" s="197" t="n">
        <v>999999.0</v>
      </c>
      <c r="BK770" s="197" t="n">
        <v>999999.0</v>
      </c>
      <c r="BL770" s="197" t="n">
        <v>999999.0</v>
      </c>
      <c r="BM770" s="197" t="n">
        <v>0.0</v>
      </c>
      <c r="BN770" s="197" t="n">
        <v>0.0</v>
      </c>
      <c r="BO770" s="197" t="n">
        <v>0.0</v>
      </c>
      <c r="BP770" s="197" t="n">
        <v>0.0</v>
      </c>
      <c r="BQ770" s="197" t="n">
        <v>999999.0</v>
      </c>
      <c r="BR770" s="197" t="n">
        <v>0.0</v>
      </c>
      <c r="BS770" s="197" t="n">
        <v>999999.0</v>
      </c>
      <c r="BT770" s="197" t="n">
        <v>0.0</v>
      </c>
      <c r="BU770" s="197" t="n">
        <v>310.53533935546875</v>
      </c>
      <c r="BV770" s="197" t="n">
        <v>854.5025024414062</v>
      </c>
      <c r="BW770" s="197" t="n">
        <v>99000.0</v>
      </c>
      <c r="BX770" s="197" t="n">
        <v>266.3410949707031</v>
      </c>
      <c r="BY770" s="197" t="n">
        <v>290.0585021972656</v>
      </c>
      <c r="BZ770" s="197" t="n">
        <v>99000.0</v>
      </c>
      <c r="CA770" s="197" t="n">
        <v>266.2110595703125</v>
      </c>
      <c r="CB770" s="197" t="n">
        <v>488.4909973144531</v>
      </c>
      <c r="CC770" s="197" t="n">
        <v>964.9122924804688</v>
      </c>
      <c r="CD770" s="197" t="n">
        <v>1312.979736328125</v>
      </c>
      <c r="CE770" s="197" t="n">
        <v>1306.3760986328125</v>
      </c>
      <c r="CF770" s="197" t="n">
        <v>15500.0</v>
      </c>
      <c r="CG770" s="197" t="n">
        <v>0.0</v>
      </c>
      <c r="CH770" s="197" t="n">
        <v>6680.0</v>
      </c>
      <c r="CI770" s="197" t="n">
        <v>4242.20166015625</v>
      </c>
      <c r="CJ770" s="197" t="n">
        <v>10922.201171875</v>
      </c>
      <c r="CK770" s="197" t="n">
        <v>20000.0</v>
      </c>
      <c r="CL770" s="197" t="n">
        <v>20000.0</v>
      </c>
      <c r="CM770" s="197" t="n">
        <v>20000.0</v>
      </c>
      <c r="CN770" s="197" t="n">
        <v>20000.0</v>
      </c>
      <c r="CO770" s="197" t="n">
        <v>20000.0</v>
      </c>
      <c r="CP770" s="197" t="n">
        <v>20000.0</v>
      </c>
      <c r="CQ770" s="197" t="n">
        <v>20000.0</v>
      </c>
      <c r="CR770" s="197" t="n">
        <v>5000.0</v>
      </c>
      <c r="CS770" s="197" t="n">
        <v>0.0</v>
      </c>
      <c r="CT770" s="197" t="n">
        <v>0.0</v>
      </c>
      <c r="CU770" s="197" t="n">
        <v>740.0147705078125</v>
      </c>
    </row>
    <row r="771" spans="2:99">
      <c r="B771" s="122" t="s">
        <v>1172</v>
      </c>
      <c r="C771" s="197" t="n">
        <v>3360.0</v>
      </c>
      <c r="D771" s="197" t="n">
        <v>3133.0</v>
      </c>
      <c r="E771" s="197" t="n">
        <v>575.0</v>
      </c>
      <c r="F771" s="122" t="s">
        <v>1172</v>
      </c>
      <c r="G771" s="197" t="n">
        <v>3360.0</v>
      </c>
      <c r="H771" s="197" t="n">
        <v>2001.025146484375</v>
      </c>
      <c r="I771" s="197" t="n">
        <v>575.0</v>
      </c>
      <c r="J771" s="197" t="n">
        <v>486.1007385253906</v>
      </c>
      <c r="K771" s="197" t="n">
        <v>1067.0</v>
      </c>
      <c r="L771" s="197" t="n">
        <v>4219.5048828125</v>
      </c>
      <c r="M771" s="197" t="n">
        <v>4219.5048828125</v>
      </c>
      <c r="N771" s="197" t="n">
        <v>7051.60546875</v>
      </c>
      <c r="O771" s="197" t="n">
        <v>7051.60546875</v>
      </c>
      <c r="P771" s="197" t="n">
        <v>7051.60546875</v>
      </c>
      <c r="Q771" s="197" t="n">
        <v>24276.57421875</v>
      </c>
      <c r="R771" s="197" t="n">
        <v>2032.90087890625</v>
      </c>
      <c r="S771" s="197" t="n">
        <v>0.0</v>
      </c>
      <c r="T771" s="197" t="n">
        <v>173.33009338378906</v>
      </c>
      <c r="U771" s="197" t="n">
        <v>262.26873779296875</v>
      </c>
      <c r="V771" s="197" t="n">
        <v>11280.0615234375</v>
      </c>
      <c r="W771" s="197" t="n">
        <v>8545.6982421875</v>
      </c>
      <c r="X771" s="197" t="n">
        <v>2734.363037109375</v>
      </c>
      <c r="Y771" s="197" t="n">
        <v>0.0</v>
      </c>
      <c r="Z771" s="197" t="n">
        <v>4500.0</v>
      </c>
      <c r="AA771" s="197" t="n">
        <v>1.0</v>
      </c>
      <c r="AB771" s="197" t="n">
        <v>0.0</v>
      </c>
      <c r="AC771" s="197" t="n">
        <v>0.0</v>
      </c>
      <c r="AD771" s="197" t="n">
        <v>0.6499999761581421</v>
      </c>
      <c r="AE771" s="197" t="n">
        <v>17765.736328125</v>
      </c>
      <c r="AF771" s="197" t="n">
        <v>7106.01123046875</v>
      </c>
      <c r="AG771" s="197" t="n">
        <v>2531.245849609375</v>
      </c>
      <c r="AH771" s="197" t="n">
        <v>1734.8394775390625</v>
      </c>
      <c r="AI771" s="197" t="n">
        <v>291.5081481933594</v>
      </c>
      <c r="AJ771" s="197" t="n">
        <v>0.0</v>
      </c>
      <c r="AK771" s="197" t="n">
        <v>36.51176071166992</v>
      </c>
      <c r="AL771" s="197" t="n">
        <v>7051.60546875</v>
      </c>
      <c r="AM771" s="197" t="n">
        <v>4219.5048828125</v>
      </c>
      <c r="AN771" s="197" t="n">
        <v>0.0</v>
      </c>
      <c r="AO771" s="197" t="n">
        <v>0.0</v>
      </c>
      <c r="AP771" s="197" t="n">
        <v>0.0</v>
      </c>
      <c r="AQ771" s="197" t="n">
        <v>485.5</v>
      </c>
      <c r="AR771" s="197" t="n">
        <v>1067.0</v>
      </c>
      <c r="AS771" s="197" t="n">
        <v>0.0</v>
      </c>
      <c r="AT771" s="197" t="n">
        <v>999999.0</v>
      </c>
      <c r="AU771" s="197" t="n">
        <v>0.0</v>
      </c>
      <c r="AV771" s="197" t="n">
        <v>999999.0</v>
      </c>
      <c r="AW771" s="197" t="n">
        <v>0.0</v>
      </c>
      <c r="AX771" s="197" t="n">
        <v>0.0</v>
      </c>
      <c r="AY771" s="197" t="n">
        <v>999999.0</v>
      </c>
      <c r="AZ771" s="197" t="n">
        <v>0.0</v>
      </c>
      <c r="BA771" s="197" t="n">
        <v>999999.0</v>
      </c>
      <c r="BB771" s="197" t="n">
        <v>0.0</v>
      </c>
      <c r="BC771" s="197" t="n">
        <v>0.0</v>
      </c>
      <c r="BD771" s="197" t="n">
        <v>0.0</v>
      </c>
      <c r="BE771" s="197" t="n">
        <v>0.0</v>
      </c>
      <c r="BF771" s="197" t="n">
        <v>999999.0</v>
      </c>
      <c r="BG771" s="197" t="n">
        <v>999999.0</v>
      </c>
      <c r="BH771" s="197" t="n">
        <v>999999.0</v>
      </c>
      <c r="BI771" s="197" t="n">
        <v>0.0</v>
      </c>
      <c r="BJ771" s="197" t="n">
        <v>999999.0</v>
      </c>
      <c r="BK771" s="197" t="n">
        <v>999999.0</v>
      </c>
      <c r="BL771" s="197" t="n">
        <v>999999.0</v>
      </c>
      <c r="BM771" s="197" t="n">
        <v>0.0</v>
      </c>
      <c r="BN771" s="197" t="n">
        <v>0.0</v>
      </c>
      <c r="BO771" s="197" t="n">
        <v>0.0</v>
      </c>
      <c r="BP771" s="197" t="n">
        <v>0.0</v>
      </c>
      <c r="BQ771" s="197" t="n">
        <v>999999.0</v>
      </c>
      <c r="BR771" s="197" t="n">
        <v>0.0</v>
      </c>
      <c r="BS771" s="197" t="n">
        <v>999999.0</v>
      </c>
      <c r="BT771" s="197" t="n">
        <v>0.0</v>
      </c>
      <c r="BU771" s="197" t="n">
        <v>329.6512756347656</v>
      </c>
      <c r="BV771" s="197" t="n">
        <v>316.0967712402344</v>
      </c>
      <c r="BW771" s="197" t="n">
        <v>99000.0</v>
      </c>
      <c r="BX771" s="197" t="n">
        <v>206.23785400390625</v>
      </c>
      <c r="BY771" s="197" t="n">
        <v>273.3491516113281</v>
      </c>
      <c r="BZ771" s="197" t="n">
        <v>99000.0</v>
      </c>
      <c r="CA771" s="197" t="n">
        <v>232.86949157714844</v>
      </c>
      <c r="CB771" s="197" t="n">
        <v>262.1012268066406</v>
      </c>
      <c r="CC771" s="197" t="n">
        <v>964.9122924804688</v>
      </c>
      <c r="CD771" s="197" t="n">
        <v>543.1001586914062</v>
      </c>
      <c r="CE771" s="197" t="n">
        <v>1401.053466796875</v>
      </c>
      <c r="CF771" s="197" t="n">
        <v>15500.0</v>
      </c>
      <c r="CG771" s="197" t="n">
        <v>0.0</v>
      </c>
      <c r="CH771" s="197" t="n">
        <v>4500.0</v>
      </c>
      <c r="CI771" s="197" t="n">
        <v>3750.0</v>
      </c>
      <c r="CJ771" s="197" t="n">
        <v>8250.0</v>
      </c>
      <c r="CK771" s="197" t="n">
        <v>20000.0</v>
      </c>
      <c r="CL771" s="197" t="n">
        <v>20000.0</v>
      </c>
      <c r="CM771" s="197" t="n">
        <v>20000.0</v>
      </c>
      <c r="CN771" s="197" t="n">
        <v>20000.0</v>
      </c>
      <c r="CO771" s="197" t="n">
        <v>20000.0</v>
      </c>
      <c r="CP771" s="197" t="n">
        <v>20000.0</v>
      </c>
      <c r="CQ771" s="197" t="n">
        <v>20000.0</v>
      </c>
      <c r="CR771" s="197" t="n">
        <v>5000.0</v>
      </c>
      <c r="CS771" s="197" t="n">
        <v>0.0</v>
      </c>
      <c r="CT771" s="197" t="n">
        <v>0.0</v>
      </c>
      <c r="CU771" s="197" t="n">
        <v>508.2252197265625</v>
      </c>
    </row>
    <row r="772" spans="2:99">
      <c r="B772" s="122" t="s">
        <v>1173</v>
      </c>
      <c r="C772" s="197" t="n">
        <v>3833.0</v>
      </c>
      <c r="D772" s="197" t="n">
        <v>3163.0</v>
      </c>
      <c r="E772" s="197" t="n">
        <v>575.0</v>
      </c>
      <c r="F772" s="122" t="s">
        <v>1173</v>
      </c>
      <c r="G772" s="197" t="n">
        <v>3521.185302734375</v>
      </c>
      <c r="H772" s="197" t="n">
        <v>2047.52392578125</v>
      </c>
      <c r="I772" s="197" t="n">
        <v>546.036376953125</v>
      </c>
      <c r="J772" s="197" t="n">
        <v>601.6423950195312</v>
      </c>
      <c r="K772" s="197" t="n">
        <v>1027.9306640625</v>
      </c>
      <c r="L772" s="197" t="n">
        <v>3439.39208984375</v>
      </c>
      <c r="M772" s="197" t="n">
        <v>3439.39208984375</v>
      </c>
      <c r="N772" s="197" t="n">
        <v>3439.39208984375</v>
      </c>
      <c r="O772" s="197" t="n">
        <v>3439.39208984375</v>
      </c>
      <c r="P772" s="197" t="n">
        <v>3439.39208984375</v>
      </c>
      <c r="Q772" s="197" t="n">
        <v>14925.8583984375</v>
      </c>
      <c r="R772" s="197" t="n">
        <v>2399.88671875</v>
      </c>
      <c r="S772" s="197" t="n">
        <v>0.0</v>
      </c>
      <c r="T772" s="197" t="n">
        <v>21.206241607666016</v>
      </c>
      <c r="U772" s="197" t="n">
        <v>-210.13963317871094</v>
      </c>
      <c r="V772" s="197" t="n">
        <v>5156.13330078125</v>
      </c>
      <c r="W772" s="197" t="n">
        <v>3552.114990234375</v>
      </c>
      <c r="X772" s="197" t="n">
        <v>1604.018310546875</v>
      </c>
      <c r="Y772" s="197" t="n">
        <v>0.0</v>
      </c>
      <c r="Z772" s="197" t="n">
        <v>6000.0</v>
      </c>
      <c r="AA772" s="197" t="n">
        <v>1.0</v>
      </c>
      <c r="AB772" s="197" t="n">
        <v>0.0</v>
      </c>
      <c r="AC772" s="197" t="n">
        <v>0.0</v>
      </c>
      <c r="AD772" s="197" t="n">
        <v>0.6499999761581421</v>
      </c>
      <c r="AE772" s="197" t="n">
        <v>11536.2021484375</v>
      </c>
      <c r="AF772" s="197" t="n">
        <v>2674.26220703125</v>
      </c>
      <c r="AG772" s="197" t="n">
        <v>0.0</v>
      </c>
      <c r="AH772" s="197" t="n">
        <v>1419.2064208984375</v>
      </c>
      <c r="AI772" s="197" t="n">
        <v>0.0</v>
      </c>
      <c r="AJ772" s="197" t="n">
        <v>4.949055194854736</v>
      </c>
      <c r="AK772" s="197" t="n">
        <v>0.0</v>
      </c>
      <c r="AL772" s="197" t="n">
        <v>7479.96240234375</v>
      </c>
      <c r="AM772" s="197" t="n">
        <v>4223.42529296875</v>
      </c>
      <c r="AN772" s="197" t="n">
        <v>0.0</v>
      </c>
      <c r="AO772" s="197" t="n">
        <v>0.0</v>
      </c>
      <c r="AP772" s="197" t="n">
        <v>0.0</v>
      </c>
      <c r="AQ772" s="197" t="n">
        <v>647.3333129882812</v>
      </c>
      <c r="AR772" s="197" t="n">
        <v>699.5369873046875</v>
      </c>
      <c r="AS772" s="197" t="n">
        <v>0.0</v>
      </c>
      <c r="AT772" s="197" t="n">
        <v>999999.0</v>
      </c>
      <c r="AU772" s="197" t="n">
        <v>0.0</v>
      </c>
      <c r="AV772" s="197" t="n">
        <v>999999.0</v>
      </c>
      <c r="AW772" s="197" t="n">
        <v>0.0</v>
      </c>
      <c r="AX772" s="197" t="n">
        <v>0.0</v>
      </c>
      <c r="AY772" s="197" t="n">
        <v>999999.0</v>
      </c>
      <c r="AZ772" s="197" t="n">
        <v>0.0</v>
      </c>
      <c r="BA772" s="197" t="n">
        <v>999999.0</v>
      </c>
      <c r="BB772" s="197" t="n">
        <v>0.0</v>
      </c>
      <c r="BC772" s="197" t="n">
        <v>0.0</v>
      </c>
      <c r="BD772" s="197" t="n">
        <v>0.0</v>
      </c>
      <c r="BE772" s="197" t="n">
        <v>0.0</v>
      </c>
      <c r="BF772" s="197" t="n">
        <v>999999.0</v>
      </c>
      <c r="BG772" s="197" t="n">
        <v>999999.0</v>
      </c>
      <c r="BH772" s="197" t="n">
        <v>999999.0</v>
      </c>
      <c r="BI772" s="197" t="n">
        <v>0.0</v>
      </c>
      <c r="BJ772" s="197" t="n">
        <v>999999.0</v>
      </c>
      <c r="BK772" s="197" t="n">
        <v>999999.0</v>
      </c>
      <c r="BL772" s="197" t="n">
        <v>999999.0</v>
      </c>
      <c r="BM772" s="197" t="n">
        <v>0.0</v>
      </c>
      <c r="BN772" s="197" t="n">
        <v>0.0</v>
      </c>
      <c r="BO772" s="197" t="n">
        <v>0.0</v>
      </c>
      <c r="BP772" s="197" t="n">
        <v>0.0</v>
      </c>
      <c r="BQ772" s="197" t="n">
        <v>999999.0</v>
      </c>
      <c r="BR772" s="197" t="n">
        <v>0.0</v>
      </c>
      <c r="BS772" s="197" t="n">
        <v>999999.0</v>
      </c>
      <c r="BT772" s="197" t="n">
        <v>0.0</v>
      </c>
      <c r="BU772" s="197" t="n">
        <v>252.8950958251953</v>
      </c>
      <c r="BV772" s="197" t="n">
        <v>331.6666564941406</v>
      </c>
      <c r="BW772" s="197" t="n">
        <v>99000.0</v>
      </c>
      <c r="BX772" s="197" t="n">
        <v>181.95248413085938</v>
      </c>
      <c r="BY772" s="197" t="n">
        <v>205.7228546142578</v>
      </c>
      <c r="BZ772" s="197" t="n">
        <v>99000.0</v>
      </c>
      <c r="CA772" s="197" t="n">
        <v>225.58355712890625</v>
      </c>
      <c r="CB772" s="197" t="n">
        <v>233.70445251464844</v>
      </c>
      <c r="CC772" s="197" t="n">
        <v>778.9473876953125</v>
      </c>
      <c r="CD772" s="197" t="n">
        <v>459.70831298828125</v>
      </c>
      <c r="CE772" s="197" t="n">
        <v>522.6934204101562</v>
      </c>
      <c r="CF772" s="197" t="n">
        <v>12500.0</v>
      </c>
      <c r="CG772" s="197" t="n">
        <v>0.0</v>
      </c>
      <c r="CH772" s="197" t="n">
        <v>300.0</v>
      </c>
      <c r="CI772" s="197" t="n">
        <v>3000.0</v>
      </c>
      <c r="CJ772" s="197" t="n">
        <v>3300.0</v>
      </c>
      <c r="CK772" s="197" t="n">
        <v>20000.0</v>
      </c>
      <c r="CL772" s="197" t="n">
        <v>20000.0</v>
      </c>
      <c r="CM772" s="197" t="n">
        <v>20000.0</v>
      </c>
      <c r="CN772" s="197" t="n">
        <v>20000.0</v>
      </c>
      <c r="CO772" s="197" t="n">
        <v>20000.0</v>
      </c>
      <c r="CP772" s="197" t="n">
        <v>20000.0</v>
      </c>
      <c r="CQ772" s="197" t="n">
        <v>20000.0</v>
      </c>
      <c r="CR772" s="197" t="n">
        <v>5000.0</v>
      </c>
      <c r="CS772" s="197" t="n">
        <v>0.0</v>
      </c>
      <c r="CT772" s="197" t="n">
        <v>0.0</v>
      </c>
      <c r="CU772" s="197" t="n">
        <v>599.9716796875</v>
      </c>
    </row>
    <row r="773" spans="2:99">
      <c r="B773" s="122" t="s">
        <v>1174</v>
      </c>
      <c r="C773" s="197" t="n">
        <v>4232.0</v>
      </c>
      <c r="D773" s="197" t="n">
        <v>3163.0</v>
      </c>
      <c r="E773" s="197" t="n">
        <v>575.0</v>
      </c>
      <c r="F773" s="122" t="s">
        <v>1174</v>
      </c>
      <c r="G773" s="197" t="n">
        <v>3709.04443359375</v>
      </c>
      <c r="H773" s="197" t="n">
        <v>2232.614013671875</v>
      </c>
      <c r="I773" s="197" t="n">
        <v>569.9346923828125</v>
      </c>
      <c r="J773" s="197" t="n">
        <v>683.2088012695312</v>
      </c>
      <c r="K773" s="197" t="n">
        <v>958.9873657226562</v>
      </c>
      <c r="L773" s="197" t="n">
        <v>3535.5810546875</v>
      </c>
      <c r="M773" s="197" t="n">
        <v>3535.5810546875</v>
      </c>
      <c r="N773" s="197" t="n">
        <v>3535.5810546875</v>
      </c>
      <c r="O773" s="197" t="n">
        <v>3535.5810546875</v>
      </c>
      <c r="P773" s="197" t="n">
        <v>3535.5810546875</v>
      </c>
      <c r="Q773" s="197" t="n">
        <v>16082.4111328125</v>
      </c>
      <c r="R773" s="197" t="n">
        <v>3030.405029296875</v>
      </c>
      <c r="S773" s="197" t="n">
        <v>0.0</v>
      </c>
      <c r="T773" s="197" t="n">
        <v>3.9841418266296387</v>
      </c>
      <c r="U773" s="197" t="n">
        <v>53.211666107177734</v>
      </c>
      <c r="V773" s="197" t="n">
        <v>6034.423828125</v>
      </c>
      <c r="W773" s="197" t="n">
        <v>3929.240966796875</v>
      </c>
      <c r="X773" s="197" t="n">
        <v>2105.182861328125</v>
      </c>
      <c r="Y773" s="197" t="n">
        <v>0.0</v>
      </c>
      <c r="Z773" s="197" t="n">
        <v>6683.03564453125</v>
      </c>
      <c r="AA773" s="197" t="n">
        <v>1.0</v>
      </c>
      <c r="AB773" s="197" t="n">
        <v>0.0</v>
      </c>
      <c r="AC773" s="197" t="n">
        <v>0.0</v>
      </c>
      <c r="AD773" s="197" t="n">
        <v>0.44999998807907104</v>
      </c>
      <c r="AE773" s="197" t="n">
        <v>8999.849609375</v>
      </c>
      <c r="AF773" s="197" t="n">
        <v>1502.061279296875</v>
      </c>
      <c r="AG773" s="197" t="n">
        <v>0.0</v>
      </c>
      <c r="AH773" s="197" t="n">
        <v>1455.48486328125</v>
      </c>
      <c r="AI773" s="197" t="n">
        <v>0.0</v>
      </c>
      <c r="AJ773" s="197" t="n">
        <v>0.0</v>
      </c>
      <c r="AK773" s="197" t="n">
        <v>102.41472625732422</v>
      </c>
      <c r="AL773" s="197" t="n">
        <v>7690.134765625</v>
      </c>
      <c r="AM773" s="197" t="n">
        <v>4239.59619140625</v>
      </c>
      <c r="AN773" s="197" t="n">
        <v>0.0</v>
      </c>
      <c r="AO773" s="197" t="n">
        <v>0.0</v>
      </c>
      <c r="AP773" s="197" t="n">
        <v>0.0</v>
      </c>
      <c r="AQ773" s="197" t="n">
        <v>809.1666870117188</v>
      </c>
      <c r="AR773" s="197" t="n">
        <v>632.9756469726562</v>
      </c>
      <c r="AS773" s="197" t="n">
        <v>0.0</v>
      </c>
      <c r="AT773" s="197" t="n">
        <v>999999.0</v>
      </c>
      <c r="AU773" s="197" t="n">
        <v>0.0</v>
      </c>
      <c r="AV773" s="197" t="n">
        <v>999999.0</v>
      </c>
      <c r="AW773" s="197" t="n">
        <v>0.0</v>
      </c>
      <c r="AX773" s="197" t="n">
        <v>0.0</v>
      </c>
      <c r="AY773" s="197" t="n">
        <v>999999.0</v>
      </c>
      <c r="AZ773" s="197" t="n">
        <v>0.0</v>
      </c>
      <c r="BA773" s="197" t="n">
        <v>999999.0</v>
      </c>
      <c r="BB773" s="197" t="n">
        <v>0.0</v>
      </c>
      <c r="BC773" s="197" t="n">
        <v>0.0</v>
      </c>
      <c r="BD773" s="197" t="n">
        <v>0.0</v>
      </c>
      <c r="BE773" s="197" t="n">
        <v>0.0</v>
      </c>
      <c r="BF773" s="197" t="n">
        <v>999999.0</v>
      </c>
      <c r="BG773" s="197" t="n">
        <v>999999.0</v>
      </c>
      <c r="BH773" s="197" t="n">
        <v>999999.0</v>
      </c>
      <c r="BI773" s="197" t="n">
        <v>0.0</v>
      </c>
      <c r="BJ773" s="197" t="n">
        <v>999999.0</v>
      </c>
      <c r="BK773" s="197" t="n">
        <v>999999.0</v>
      </c>
      <c r="BL773" s="197" t="n">
        <v>999999.0</v>
      </c>
      <c r="BM773" s="197" t="n">
        <v>0.0</v>
      </c>
      <c r="BN773" s="197" t="n">
        <v>0.0</v>
      </c>
      <c r="BO773" s="197" t="n">
        <v>0.0</v>
      </c>
      <c r="BP773" s="197" t="n">
        <v>1.1692585945129395</v>
      </c>
      <c r="BQ773" s="197" t="n">
        <v>4494.6455078125</v>
      </c>
      <c r="BR773" s="197" t="n">
        <v>0.0</v>
      </c>
      <c r="BS773" s="197" t="n">
        <v>999999.0</v>
      </c>
      <c r="BT773" s="197" t="n">
        <v>0.0</v>
      </c>
      <c r="BU773" s="197" t="n">
        <v>287.9951171875</v>
      </c>
      <c r="BV773" s="197" t="n">
        <v>251.7524871826172</v>
      </c>
      <c r="BW773" s="197" t="n">
        <v>99000.0</v>
      </c>
      <c r="BX773" s="197" t="n">
        <v>234.38265991210938</v>
      </c>
      <c r="BY773" s="197" t="n">
        <v>181.5789337158203</v>
      </c>
      <c r="BZ773" s="197" t="n">
        <v>99000.0</v>
      </c>
      <c r="CA773" s="197" t="n">
        <v>232.5520782470703</v>
      </c>
      <c r="CB773" s="197" t="n">
        <v>225.08432006835938</v>
      </c>
      <c r="CC773" s="197" t="n">
        <v>659.6491088867188</v>
      </c>
      <c r="CD773" s="197" t="n">
        <v>1113.3306884765625</v>
      </c>
      <c r="CE773" s="197" t="n">
        <v>452.8426818847656</v>
      </c>
      <c r="CF773" s="197" t="n">
        <v>8000.0</v>
      </c>
      <c r="CG773" s="197" t="n">
        <v>0.0</v>
      </c>
      <c r="CH773" s="197" t="n">
        <v>300.0</v>
      </c>
      <c r="CI773" s="197" t="n">
        <v>2500.0</v>
      </c>
      <c r="CJ773" s="197" t="n">
        <v>2800.0</v>
      </c>
      <c r="CK773" s="197" t="n">
        <v>20000.0</v>
      </c>
      <c r="CL773" s="197" t="n">
        <v>20000.0</v>
      </c>
      <c r="CM773" s="197" t="n">
        <v>20000.0</v>
      </c>
      <c r="CN773" s="197" t="n">
        <v>20000.0</v>
      </c>
      <c r="CO773" s="197" t="n">
        <v>20000.0</v>
      </c>
      <c r="CP773" s="197" t="n">
        <v>20000.0</v>
      </c>
      <c r="CQ773" s="197" t="n">
        <v>20000.0</v>
      </c>
      <c r="CR773" s="197" t="n">
        <v>5000.0</v>
      </c>
      <c r="CS773" s="197" t="n">
        <v>0.0</v>
      </c>
      <c r="CT773" s="197" t="n">
        <v>0.0</v>
      </c>
      <c r="CU773" s="197" t="n">
        <v>1515.2025146484375</v>
      </c>
    </row>
    <row r="774" spans="2:99">
      <c r="B774" s="122" t="s">
        <v>1175</v>
      </c>
      <c r="C774" s="197" t="n">
        <v>4552.0</v>
      </c>
      <c r="D774" s="197" t="n">
        <v>3117.0</v>
      </c>
      <c r="E774" s="197" t="n">
        <v>674.0</v>
      </c>
      <c r="F774" s="122" t="s">
        <v>1175</v>
      </c>
      <c r="G774" s="197" t="n">
        <v>3921.856689453125</v>
      </c>
      <c r="H774" s="197" t="n">
        <v>2463.892578125</v>
      </c>
      <c r="I774" s="197" t="n">
        <v>631.5557861328125</v>
      </c>
      <c r="J774" s="197" t="n">
        <v>717.0543823242188</v>
      </c>
      <c r="K774" s="197" t="n">
        <v>888.2842407226562</v>
      </c>
      <c r="L774" s="197" t="n">
        <v>2728.99951171875</v>
      </c>
      <c r="M774" s="197" t="n">
        <v>2728.99951171875</v>
      </c>
      <c r="N774" s="197" t="n">
        <v>2728.99951171875</v>
      </c>
      <c r="O774" s="197" t="n">
        <v>2728.99951171875</v>
      </c>
      <c r="P774" s="197" t="n">
        <v>2728.99951171875</v>
      </c>
      <c r="Q774" s="197" t="n">
        <v>14373.458984375</v>
      </c>
      <c r="R774" s="197" t="n">
        <v>2542.02978515625</v>
      </c>
      <c r="S774" s="197" t="n">
        <v>0.0</v>
      </c>
      <c r="T774" s="197" t="n">
        <v>27.97187614440918</v>
      </c>
      <c r="U774" s="197" t="n">
        <v>15.553001403808594</v>
      </c>
      <c r="V774" s="197" t="n">
        <v>1863.9371337890625</v>
      </c>
      <c r="W774" s="197" t="n">
        <v>1341.858154296875</v>
      </c>
      <c r="X774" s="197" t="n">
        <v>522.0789794921875</v>
      </c>
      <c r="Y774" s="197" t="n">
        <v>0.0</v>
      </c>
      <c r="Z774" s="197" t="n">
        <v>10683.87109375</v>
      </c>
      <c r="AA774" s="197" t="n">
        <v>1.0</v>
      </c>
      <c r="AB774" s="197" t="n">
        <v>0.0</v>
      </c>
      <c r="AC774" s="197" t="n">
        <v>0.0</v>
      </c>
      <c r="AD774" s="197" t="n">
        <v>0.3499999940395355</v>
      </c>
      <c r="AE774" s="197" t="n">
        <v>6280.8251953125</v>
      </c>
      <c r="AF774" s="197" t="n">
        <v>1973.7742919921875</v>
      </c>
      <c r="AG774" s="197" t="n">
        <v>0.0</v>
      </c>
      <c r="AH774" s="197" t="n">
        <v>1373.6163330078125</v>
      </c>
      <c r="AI774" s="197" t="n">
        <v>0.0</v>
      </c>
      <c r="AJ774" s="197" t="n">
        <v>0.0</v>
      </c>
      <c r="AK774" s="197" t="n">
        <v>112.37042236328125</v>
      </c>
      <c r="AL774" s="197" t="n">
        <v>7090.0048828125</v>
      </c>
      <c r="AM774" s="197" t="n">
        <v>4258.89990234375</v>
      </c>
      <c r="AN774" s="197" t="n">
        <v>0.0</v>
      </c>
      <c r="AO774" s="197" t="n">
        <v>0.0</v>
      </c>
      <c r="AP774" s="197" t="n">
        <v>0.0</v>
      </c>
      <c r="AQ774" s="197" t="n">
        <v>426.6044006347656</v>
      </c>
      <c r="AR774" s="197" t="n">
        <v>701.7440185546875</v>
      </c>
      <c r="AS774" s="197" t="n">
        <v>0.0</v>
      </c>
      <c r="AT774" s="197" t="n">
        <v>999999.0</v>
      </c>
      <c r="AU774" s="197" t="n">
        <v>0.0</v>
      </c>
      <c r="AV774" s="197" t="n">
        <v>999999.0</v>
      </c>
      <c r="AW774" s="197" t="n">
        <v>0.0</v>
      </c>
      <c r="AX774" s="197" t="n">
        <v>0.0</v>
      </c>
      <c r="AY774" s="197" t="n">
        <v>999999.0</v>
      </c>
      <c r="AZ774" s="197" t="n">
        <v>0.0</v>
      </c>
      <c r="BA774" s="197" t="n">
        <v>999999.0</v>
      </c>
      <c r="BB774" s="197" t="n">
        <v>0.0</v>
      </c>
      <c r="BC774" s="197" t="n">
        <v>0.0</v>
      </c>
      <c r="BD774" s="197" t="n">
        <v>0.0</v>
      </c>
      <c r="BE774" s="197" t="n">
        <v>0.0</v>
      </c>
      <c r="BF774" s="197" t="n">
        <v>999999.0</v>
      </c>
      <c r="BG774" s="197" t="n">
        <v>999999.0</v>
      </c>
      <c r="BH774" s="197" t="n">
        <v>999999.0</v>
      </c>
      <c r="BI774" s="197" t="n">
        <v>0.0</v>
      </c>
      <c r="BJ774" s="197" t="n">
        <v>999999.0</v>
      </c>
      <c r="BK774" s="197" t="n">
        <v>999999.0</v>
      </c>
      <c r="BL774" s="197" t="n">
        <v>999999.0</v>
      </c>
      <c r="BM774" s="197" t="n">
        <v>0.0</v>
      </c>
      <c r="BN774" s="197" t="n">
        <v>0.0</v>
      </c>
      <c r="BO774" s="197" t="n">
        <v>0.0</v>
      </c>
      <c r="BP774" s="197" t="n">
        <v>1.1831165552139282</v>
      </c>
      <c r="BQ774" s="197" t="n">
        <v>7987.173828125</v>
      </c>
      <c r="BR774" s="197" t="n">
        <v>0.0</v>
      </c>
      <c r="BS774" s="197" t="n">
        <v>999999.0</v>
      </c>
      <c r="BT774" s="197" t="n">
        <v>0.0</v>
      </c>
      <c r="BU774" s="197" t="n">
        <v>299.6051940917969</v>
      </c>
      <c r="BV774" s="197" t="n">
        <v>290.68621826171875</v>
      </c>
      <c r="BW774" s="197" t="n">
        <v>99000.0</v>
      </c>
      <c r="BX774" s="197" t="n">
        <v>249.3310546875</v>
      </c>
      <c r="BY774" s="197" t="n">
        <v>237.63510131835938</v>
      </c>
      <c r="BZ774" s="197" t="n">
        <v>99000.0</v>
      </c>
      <c r="CA774" s="197" t="n">
        <v>241.9442138671875</v>
      </c>
      <c r="CB774" s="197" t="n">
        <v>232.33859252929688</v>
      </c>
      <c r="CC774" s="197" t="n">
        <v>631.5789184570312</v>
      </c>
      <c r="CD774" s="197" t="n">
        <v>1038.2861328125</v>
      </c>
      <c r="CE774" s="197" t="n">
        <v>1159.4571533203125</v>
      </c>
      <c r="CF774" s="197" t="n">
        <v>8000.0</v>
      </c>
      <c r="CG774" s="197" t="n">
        <v>0.0</v>
      </c>
      <c r="CH774" s="197" t="n">
        <v>300.0</v>
      </c>
      <c r="CI774" s="197" t="n">
        <v>800.0</v>
      </c>
      <c r="CJ774" s="197" t="n">
        <v>1100.0</v>
      </c>
      <c r="CK774" s="197" t="n">
        <v>20000.0</v>
      </c>
      <c r="CL774" s="197" t="n">
        <v>20000.0</v>
      </c>
      <c r="CM774" s="197" t="n">
        <v>20000.0</v>
      </c>
      <c r="CN774" s="197" t="n">
        <v>20000.0</v>
      </c>
      <c r="CO774" s="197" t="n">
        <v>20000.0</v>
      </c>
      <c r="CP774" s="197" t="n">
        <v>20000.0</v>
      </c>
      <c r="CQ774" s="197" t="n">
        <v>20000.0</v>
      </c>
      <c r="CR774" s="197" t="n">
        <v>4500.0</v>
      </c>
      <c r="CS774" s="197" t="n">
        <v>0.0</v>
      </c>
      <c r="CT774" s="197" t="n">
        <v>0.0</v>
      </c>
      <c r="CU774" s="197" t="n">
        <v>1271.014892578125</v>
      </c>
    </row>
    <row r="775" spans="2:99">
      <c r="B775" s="122" t="s">
        <v>1176</v>
      </c>
      <c r="C775" s="197" t="n">
        <v>4552.0</v>
      </c>
      <c r="D775" s="197" t="n">
        <v>3459.0</v>
      </c>
      <c r="E775" s="197" t="n">
        <v>800.0</v>
      </c>
      <c r="F775" s="122" t="s">
        <v>1176</v>
      </c>
      <c r="G775" s="197" t="n">
        <v>4133.61669921875</v>
      </c>
      <c r="H775" s="197" t="n">
        <v>2778.18603515625</v>
      </c>
      <c r="I775" s="197" t="n">
        <v>800.0</v>
      </c>
      <c r="J775" s="197" t="n">
        <v>610.783203125</v>
      </c>
      <c r="K775" s="197" t="n">
        <v>714.9530639648438</v>
      </c>
      <c r="L775" s="197" t="n">
        <v>953.7293701171875</v>
      </c>
      <c r="M775" s="197" t="n">
        <v>953.7293701171875</v>
      </c>
      <c r="N775" s="197" t="n">
        <v>953.7293701171875</v>
      </c>
      <c r="O775" s="197" t="n">
        <v>953.7293701171875</v>
      </c>
      <c r="P775" s="197" t="n">
        <v>953.7293701171875</v>
      </c>
      <c r="Q775" s="197" t="n">
        <v>9957.8486328125</v>
      </c>
      <c r="R775" s="197" t="n">
        <v>3814.91748046875</v>
      </c>
      <c r="S775" s="197" t="n">
        <v>0.0</v>
      </c>
      <c r="T775" s="197" t="n">
        <v>0.0</v>
      </c>
      <c r="U775" s="197" t="n">
        <v>-82.19773864746094</v>
      </c>
      <c r="V775" s="197" t="n">
        <v>3059.536865234375</v>
      </c>
      <c r="W775" s="197" t="n">
        <v>1767.180419921875</v>
      </c>
      <c r="X775" s="197" t="n">
        <v>1276.113525390625</v>
      </c>
      <c r="Y775" s="197" t="n">
        <v>1.1463537216186523</v>
      </c>
      <c r="Z775" s="197" t="n">
        <v>7946.66650390625</v>
      </c>
      <c r="AA775" s="197" t="n">
        <v>1.0</v>
      </c>
      <c r="AB775" s="197" t="n">
        <v>0.0</v>
      </c>
      <c r="AC775" s="197" t="n">
        <v>0.0</v>
      </c>
      <c r="AD775" s="197" t="n">
        <v>0.3499999940395355</v>
      </c>
      <c r="AE775" s="197" t="n">
        <v>5184.5146484375</v>
      </c>
      <c r="AF775" s="197" t="n">
        <v>0.0</v>
      </c>
      <c r="AG775" s="197" t="n">
        <v>273.1873779296875</v>
      </c>
      <c r="AH775" s="197" t="n">
        <v>1467.5218505859375</v>
      </c>
      <c r="AI775" s="197" t="n">
        <v>142.5166778564453</v>
      </c>
      <c r="AJ775" s="197" t="n">
        <v>24.248760223388672</v>
      </c>
      <c r="AK775" s="197" t="n">
        <v>0.0</v>
      </c>
      <c r="AL775" s="197" t="n">
        <v>6680.0</v>
      </c>
      <c r="AM775" s="197" t="n">
        <v>4405.94970703125</v>
      </c>
      <c r="AN775" s="197" t="n">
        <v>1907.458740234375</v>
      </c>
      <c r="AO775" s="197" t="n">
        <v>953.7293701171875</v>
      </c>
      <c r="AP775" s="197" t="n">
        <v>953.7293701171875</v>
      </c>
      <c r="AQ775" s="197" t="n">
        <v>442.75286865234375</v>
      </c>
      <c r="AR775" s="197" t="n">
        <v>724.3381958007812</v>
      </c>
      <c r="AS775" s="197" t="n">
        <v>0.5851036310195923</v>
      </c>
      <c r="AT775" s="197" t="n">
        <v>1000.940673828125</v>
      </c>
      <c r="AU775" s="197" t="n">
        <v>0.0</v>
      </c>
      <c r="AV775" s="197" t="n">
        <v>6982.15625</v>
      </c>
      <c r="AW775" s="197" t="n">
        <v>2608.59619140625</v>
      </c>
      <c r="AX775" s="197" t="n">
        <v>1.3969327211380005</v>
      </c>
      <c r="AY775" s="197" t="n">
        <v>-6149.9580078125</v>
      </c>
      <c r="AZ775" s="197" t="n">
        <v>0.0</v>
      </c>
      <c r="BA775" s="197" t="n">
        <v>8130.17138671875</v>
      </c>
      <c r="BB775" s="197" t="n">
        <v>6827.2021484375</v>
      </c>
      <c r="BC775" s="197" t="n">
        <v>0.0</v>
      </c>
      <c r="BD775" s="197" t="n">
        <v>0.0</v>
      </c>
      <c r="BE775" s="197" t="n">
        <v>0.0</v>
      </c>
      <c r="BF775" s="197" t="n">
        <v>999999.0</v>
      </c>
      <c r="BG775" s="197" t="n">
        <v>999999.0</v>
      </c>
      <c r="BH775" s="197" t="n">
        <v>999999.0</v>
      </c>
      <c r="BI775" s="197" t="n">
        <v>0.0</v>
      </c>
      <c r="BJ775" s="197" t="n">
        <v>999999.0</v>
      </c>
      <c r="BK775" s="197" t="n">
        <v>999999.0</v>
      </c>
      <c r="BL775" s="197" t="n">
        <v>999999.0</v>
      </c>
      <c r="BM775" s="197" t="n">
        <v>0.0</v>
      </c>
      <c r="BN775" s="197" t="n">
        <v>0.0</v>
      </c>
      <c r="BO775" s="197" t="n">
        <v>0.0</v>
      </c>
      <c r="BP775" s="197" t="n">
        <v>0.0</v>
      </c>
      <c r="BQ775" s="197" t="n">
        <v>999999.0</v>
      </c>
      <c r="BR775" s="197" t="n">
        <v>0.0</v>
      </c>
      <c r="BS775" s="197" t="n">
        <v>999999.0</v>
      </c>
      <c r="BT775" s="197" t="n">
        <v>0.0</v>
      </c>
      <c r="BU775" s="197" t="n">
        <v>270.0777282714844</v>
      </c>
      <c r="BV775" s="197" t="n">
        <v>300.97552490234375</v>
      </c>
      <c r="BW775" s="197" t="n">
        <v>450.0</v>
      </c>
      <c r="BX775" s="197" t="n">
        <v>236.40170288085938</v>
      </c>
      <c r="BY775" s="197" t="n">
        <v>250.6755828857422</v>
      </c>
      <c r="BZ775" s="197" t="n">
        <v>450.0</v>
      </c>
      <c r="CA775" s="197" t="n">
        <v>248.87452697753906</v>
      </c>
      <c r="CB775" s="197" t="n">
        <v>242.98873901367188</v>
      </c>
      <c r="CC775" s="197" t="n">
        <v>631.5789184570312</v>
      </c>
      <c r="CD775" s="197" t="n">
        <v>941.5045776367188</v>
      </c>
      <c r="CE775" s="197" t="n">
        <v>1039.2930908203125</v>
      </c>
      <c r="CF775" s="197" t="n">
        <v>11000.0</v>
      </c>
      <c r="CG775" s="197" t="n">
        <v>5461.01025390625</v>
      </c>
      <c r="CH775" s="197" t="n">
        <v>678.70556640625</v>
      </c>
      <c r="CI775" s="197" t="n">
        <v>800.0</v>
      </c>
      <c r="CJ775" s="197" t="n">
        <v>1478.70556640625</v>
      </c>
      <c r="CK775" s="197" t="n">
        <v>20000.0</v>
      </c>
      <c r="CL775" s="197" t="n">
        <v>1353.7293701171875</v>
      </c>
      <c r="CM775" s="197" t="n">
        <v>20000.0</v>
      </c>
      <c r="CN775" s="197" t="n">
        <v>20000.0</v>
      </c>
      <c r="CO775" s="197" t="n">
        <v>20000.0</v>
      </c>
      <c r="CP775" s="197" t="n">
        <v>20000.0</v>
      </c>
      <c r="CQ775" s="197" t="n">
        <v>20000.0</v>
      </c>
      <c r="CR775" s="197" t="n">
        <v>5000.0</v>
      </c>
      <c r="CS775" s="197" t="n">
        <v>0.0</v>
      </c>
      <c r="CT775" s="197" t="n">
        <v>0.0</v>
      </c>
      <c r="CU775" s="197" t="n">
        <v>1907.458740234375</v>
      </c>
    </row>
    <row r="776" spans="2:99">
      <c r="B776" s="122" t="s">
        <v>1177</v>
      </c>
      <c r="C776" s="197" t="n">
        <v>4552.0</v>
      </c>
      <c r="D776" s="197" t="n">
        <v>3538.0</v>
      </c>
      <c r="E776" s="197" t="n">
        <v>975.0</v>
      </c>
      <c r="F776" s="122" t="s">
        <v>1177</v>
      </c>
      <c r="G776" s="197" t="n">
        <v>3871.248779296875</v>
      </c>
      <c r="H776" s="197" t="n">
        <v>2682.7587890625</v>
      </c>
      <c r="I776" s="197" t="n">
        <v>861.452880859375</v>
      </c>
      <c r="J776" s="197" t="n">
        <v>430.341064453125</v>
      </c>
      <c r="K776" s="197" t="n">
        <v>509.9342956542969</v>
      </c>
      <c r="L776" s="197" t="n">
        <v>889.68017578125</v>
      </c>
      <c r="M776" s="197" t="n">
        <v>889.68017578125</v>
      </c>
      <c r="N776" s="197" t="n">
        <v>889.68017578125</v>
      </c>
      <c r="O776" s="197" t="n">
        <v>889.68017578125</v>
      </c>
      <c r="P776" s="197" t="n">
        <v>889.68017578125</v>
      </c>
      <c r="Q776" s="197" t="n">
        <v>10402.509765625</v>
      </c>
      <c r="R776" s="197" t="n">
        <v>3558.720703125</v>
      </c>
      <c r="S776" s="197" t="n">
        <v>0.0</v>
      </c>
      <c r="T776" s="197" t="n">
        <v>0.0</v>
      </c>
      <c r="U776" s="197" t="n">
        <v>-15.935239791870117</v>
      </c>
      <c r="V776" s="197" t="n">
        <v>656.3392333984375</v>
      </c>
      <c r="W776" s="197" t="n">
        <v>644.8682861328125</v>
      </c>
      <c r="X776" s="197" t="n">
        <v>0.0</v>
      </c>
      <c r="Y776" s="197" t="n">
        <v>0.0</v>
      </c>
      <c r="Z776" s="197" t="n">
        <v>9012.9033203125</v>
      </c>
      <c r="AA776" s="197" t="n">
        <v>0.0</v>
      </c>
      <c r="AB776" s="197" t="n">
        <v>0.0</v>
      </c>
      <c r="AC776" s="197" t="n">
        <v>0.0</v>
      </c>
      <c r="AD776" s="197" t="n">
        <v>0.3499999940395355</v>
      </c>
      <c r="AE776" s="197" t="n">
        <v>5092.2958984375</v>
      </c>
      <c r="AF776" s="197" t="n">
        <v>0.0</v>
      </c>
      <c r="AG776" s="197" t="n">
        <v>5158.947265625</v>
      </c>
      <c r="AH776" s="197" t="n">
        <v>1319.48974609375</v>
      </c>
      <c r="AI776" s="197" t="n">
        <v>0.0</v>
      </c>
      <c r="AJ776" s="197" t="n">
        <v>1726.7694091796875</v>
      </c>
      <c r="AK776" s="197" t="n">
        <v>1604.6407470703125</v>
      </c>
      <c r="AL776" s="197" t="n">
        <v>6680.0</v>
      </c>
      <c r="AM776" s="197" t="n">
        <v>4455.408203125</v>
      </c>
      <c r="AN776" s="197" t="n">
        <v>1779.3603515625</v>
      </c>
      <c r="AO776" s="197" t="n">
        <v>889.68017578125</v>
      </c>
      <c r="AP776" s="197" t="n">
        <v>889.68017578125</v>
      </c>
      <c r="AQ776" s="197" t="n">
        <v>434.464599609375</v>
      </c>
      <c r="AR776" s="197" t="n">
        <v>1049.219970703125</v>
      </c>
      <c r="AS776" s="197" t="n">
        <v>0.5540599822998047</v>
      </c>
      <c r="AT776" s="197" t="n">
        <v>-774.6539306640625</v>
      </c>
      <c r="AU776" s="197" t="n">
        <v>1398.140869140625</v>
      </c>
      <c r="AV776" s="197" t="n">
        <v>5134.822265625</v>
      </c>
      <c r="AW776" s="197" t="n">
        <v>3887.783203125</v>
      </c>
      <c r="AX776" s="197" t="n">
        <v>1.3959848880767822</v>
      </c>
      <c r="AY776" s="197" t="n">
        <v>-10310.7548828125</v>
      </c>
      <c r="AZ776" s="197" t="n">
        <v>0.0</v>
      </c>
      <c r="BA776" s="197" t="n">
        <v>4578.49755859375</v>
      </c>
      <c r="BB776" s="197" t="n">
        <v>7938.783203125</v>
      </c>
      <c r="BC776" s="197" t="n">
        <v>0.0</v>
      </c>
      <c r="BD776" s="197" t="n">
        <v>0.0</v>
      </c>
      <c r="BE776" s="197" t="n">
        <v>0.48392054438591003</v>
      </c>
      <c r="BF776" s="197" t="n">
        <v>999998.0</v>
      </c>
      <c r="BG776" s="197" t="n">
        <v>999998.0</v>
      </c>
      <c r="BH776" s="197" t="n">
        <v>11293.857421875</v>
      </c>
      <c r="BI776" s="197" t="n">
        <v>0.0</v>
      </c>
      <c r="BJ776" s="197" t="n">
        <v>999999.0</v>
      </c>
      <c r="BK776" s="197" t="n">
        <v>999999.0</v>
      </c>
      <c r="BL776" s="197" t="n">
        <v>16455.2421875</v>
      </c>
      <c r="BM776" s="197" t="n">
        <v>0.0</v>
      </c>
      <c r="BN776" s="197" t="n">
        <v>0.0</v>
      </c>
      <c r="BO776" s="197" t="n">
        <v>-20383.130859375</v>
      </c>
      <c r="BP776" s="197" t="n">
        <v>1.1872806549072266</v>
      </c>
      <c r="BQ776" s="197" t="n">
        <v>7595.5634765625</v>
      </c>
      <c r="BR776" s="197" t="n">
        <v>0.0</v>
      </c>
      <c r="BS776" s="197" t="n">
        <v>999999.0</v>
      </c>
      <c r="BT776" s="197" t="n">
        <v>0.0</v>
      </c>
      <c r="BU776" s="197" t="n">
        <v>260.3958435058594</v>
      </c>
      <c r="BV776" s="197" t="n">
        <v>270.1715393066406</v>
      </c>
      <c r="BW776" s="197" t="n">
        <v>450.0</v>
      </c>
      <c r="BX776" s="197" t="n">
        <v>251.47547912597656</v>
      </c>
      <c r="BY776" s="197" t="n">
        <v>236.0988006591797</v>
      </c>
      <c r="BZ776" s="197" t="n">
        <v>450.0</v>
      </c>
      <c r="CA776" s="197" t="n">
        <v>356.85235595703125</v>
      </c>
      <c r="CB776" s="197" t="n">
        <v>248.8480682373047</v>
      </c>
      <c r="CC776" s="197" t="n">
        <v>631.5789184570312</v>
      </c>
      <c r="CD776" s="197" t="n">
        <v>1220.749755859375</v>
      </c>
      <c r="CE776" s="197" t="n">
        <v>940.1046142578125</v>
      </c>
      <c r="CF776" s="197" t="n">
        <v>11000.0</v>
      </c>
      <c r="CG776" s="197" t="n">
        <v>8812.3759765625</v>
      </c>
      <c r="CH776" s="197" t="n">
        <v>1000.0</v>
      </c>
      <c r="CI776" s="197" t="n">
        <v>991.1888427734375</v>
      </c>
      <c r="CJ776" s="197" t="n">
        <v>1991.1888427734375</v>
      </c>
      <c r="CK776" s="197" t="n">
        <v>20000.0</v>
      </c>
      <c r="CL776" s="197" t="n">
        <v>1911.290283203125</v>
      </c>
      <c r="CM776" s="197" t="n">
        <v>20000.0</v>
      </c>
      <c r="CN776" s="197" t="n">
        <v>20000.0</v>
      </c>
      <c r="CO776" s="197" t="n">
        <v>20000.0</v>
      </c>
      <c r="CP776" s="197" t="n">
        <v>20000.0</v>
      </c>
      <c r="CQ776" s="197" t="n">
        <v>20000.0</v>
      </c>
      <c r="CR776" s="197" t="n">
        <v>5000.0</v>
      </c>
      <c r="CS776" s="197" t="n">
        <v>0.0</v>
      </c>
      <c r="CT776" s="197" t="n">
        <v>0.0</v>
      </c>
      <c r="CU776" s="197" t="n">
        <v>1779.3603515625</v>
      </c>
    </row>
    <row r="777" spans="2:99">
      <c r="B777" s="122" t="s">
        <v>1178</v>
      </c>
      <c r="C777" s="197" t="n">
        <v>4500.0</v>
      </c>
      <c r="D777" s="197" t="n">
        <v>3538.0</v>
      </c>
      <c r="E777" s="197" t="n">
        <v>975.0</v>
      </c>
      <c r="F777" s="122" t="s">
        <v>1178</v>
      </c>
      <c r="G777" s="197" t="n">
        <v>3449.15185546875</v>
      </c>
      <c r="H777" s="197" t="n">
        <v>2466.84375</v>
      </c>
      <c r="I777" s="197" t="n">
        <v>703.3297119140625</v>
      </c>
      <c r="J777" s="197" t="n">
        <v>150.4726104736328</v>
      </c>
      <c r="K777" s="197" t="n">
        <v>208.93533325195312</v>
      </c>
      <c r="L777" s="197" t="n">
        <v>800.0</v>
      </c>
      <c r="M777" s="197" t="n">
        <v>800.0</v>
      </c>
      <c r="N777" s="197" t="n">
        <v>448.5435485839844</v>
      </c>
      <c r="O777" s="197" t="n">
        <v>448.5435485839844</v>
      </c>
      <c r="P777" s="197" t="n">
        <v>448.5435485839844</v>
      </c>
      <c r="Q777" s="197" t="n">
        <v>10947.9169921875</v>
      </c>
      <c r="R777" s="197" t="n">
        <v>1645.86767578125</v>
      </c>
      <c r="S777" s="197" t="n">
        <v>0.0</v>
      </c>
      <c r="T777" s="197" t="n">
        <v>0.0</v>
      </c>
      <c r="U777" s="197" t="n">
        <v>-40.57491683959961</v>
      </c>
      <c r="V777" s="197" t="n">
        <v>179.33338928222656</v>
      </c>
      <c r="W777" s="197" t="n">
        <v>179.33338928222656</v>
      </c>
      <c r="X777" s="197" t="n">
        <v>0.0</v>
      </c>
      <c r="Y777" s="197" t="n">
        <v>0.0</v>
      </c>
      <c r="Z777" s="197" t="n">
        <v>6875.0</v>
      </c>
      <c r="AA777" s="197" t="n">
        <v>0.0</v>
      </c>
      <c r="AB777" s="197" t="n">
        <v>0.0</v>
      </c>
      <c r="AC777" s="197" t="n">
        <v>0.0</v>
      </c>
      <c r="AD777" s="197" t="n">
        <v>0.3499999940395355</v>
      </c>
      <c r="AE777" s="197" t="n">
        <v>4493.53173828125</v>
      </c>
      <c r="AF777" s="197" t="n">
        <v>0.0</v>
      </c>
      <c r="AG777" s="197" t="n">
        <v>7978.98388671875</v>
      </c>
      <c r="AH777" s="197" t="n">
        <v>3576.737548828125</v>
      </c>
      <c r="AI777" s="197" t="n">
        <v>2324.83740234375</v>
      </c>
      <c r="AJ777" s="197" t="n">
        <v>1239.257080078125</v>
      </c>
      <c r="AK777" s="197" t="n">
        <v>1167.4781494140625</v>
      </c>
      <c r="AL777" s="197" t="n">
        <v>6680.0</v>
      </c>
      <c r="AM777" s="197" t="n">
        <v>4468.22412109375</v>
      </c>
      <c r="AN777" s="197" t="n">
        <v>0.0</v>
      </c>
      <c r="AO777" s="197" t="n">
        <v>0.0</v>
      </c>
      <c r="AP777" s="197" t="n">
        <v>0.0</v>
      </c>
      <c r="AQ777" s="197" t="n">
        <v>292.5353698730469</v>
      </c>
      <c r="AR777" s="197" t="n">
        <v>796.4429931640625</v>
      </c>
      <c r="AS777" s="197" t="n">
        <v>0.7806575298309326</v>
      </c>
      <c r="AT777" s="197" t="n">
        <v>-2899.834228515625</v>
      </c>
      <c r="AU777" s="197" t="n">
        <v>3714.604736328125</v>
      </c>
      <c r="AV777" s="197" t="n">
        <v>5808.51806640625</v>
      </c>
      <c r="AW777" s="197" t="n">
        <v>1417.513427734375</v>
      </c>
      <c r="AX777" s="197" t="n">
        <v>1.2866321802139282</v>
      </c>
      <c r="AY777" s="197" t="n">
        <v>-8422.771484375</v>
      </c>
      <c r="AZ777" s="197" t="n">
        <v>0.0</v>
      </c>
      <c r="BA777" s="197" t="n">
        <v>5929.80517578125</v>
      </c>
      <c r="BB777" s="197" t="n">
        <v>3620.326904296875</v>
      </c>
      <c r="BC777" s="197" t="n">
        <v>0.0</v>
      </c>
      <c r="BD777" s="197" t="n">
        <v>0.5495625138282776</v>
      </c>
      <c r="BE777" s="197" t="n">
        <v>0.583954930305481</v>
      </c>
      <c r="BF777" s="197" t="n">
        <v>999998.0</v>
      </c>
      <c r="BG777" s="197" t="n">
        <v>5096.767578125</v>
      </c>
      <c r="BH777" s="197" t="n">
        <v>4826.732421875</v>
      </c>
      <c r="BI777" s="197" t="n">
        <v>0.0</v>
      </c>
      <c r="BJ777" s="197" t="n">
        <v>999999.0</v>
      </c>
      <c r="BK777" s="197" t="n">
        <v>11227.2197265625</v>
      </c>
      <c r="BL777" s="197" t="n">
        <v>11340.837890625</v>
      </c>
      <c r="BM777" s="197" t="n">
        <v>0.0</v>
      </c>
      <c r="BN777" s="197" t="n">
        <v>-10898.78125</v>
      </c>
      <c r="BO777" s="197" t="n">
        <v>-10023.9482421875</v>
      </c>
      <c r="BP777" s="197" t="n">
        <v>0.0</v>
      </c>
      <c r="BQ777" s="197" t="n">
        <v>999999.0</v>
      </c>
      <c r="BR777" s="197" t="n">
        <v>0.0</v>
      </c>
      <c r="BS777" s="197" t="n">
        <v>999999.0</v>
      </c>
      <c r="BT777" s="197" t="n">
        <v>0.0</v>
      </c>
      <c r="BU777" s="197" t="n">
        <v>289.08367919921875</v>
      </c>
      <c r="BV777" s="197" t="n">
        <v>261.1665954589844</v>
      </c>
      <c r="BW777" s="197" t="n">
        <v>900.0</v>
      </c>
      <c r="BX777" s="197" t="n">
        <v>327.4743957519531</v>
      </c>
      <c r="BY777" s="197" t="n">
        <v>253.6059112548828</v>
      </c>
      <c r="BZ777" s="197" t="n">
        <v>1060.0</v>
      </c>
      <c r="CA777" s="197" t="n">
        <v>376.30963134765625</v>
      </c>
      <c r="CB777" s="197" t="n">
        <v>357.40008544921875</v>
      </c>
      <c r="CC777" s="197" t="n">
        <v>631.5789184570312</v>
      </c>
      <c r="CD777" s="197" t="n">
        <v>1731.476318359375</v>
      </c>
      <c r="CE777" s="197" t="n">
        <v>1243.948486328125</v>
      </c>
      <c r="CF777" s="197" t="n">
        <v>99000.0</v>
      </c>
      <c r="CG777" s="197" t="n">
        <v>10043.873046875</v>
      </c>
      <c r="CH777" s="197" t="n">
        <v>2500.0</v>
      </c>
      <c r="CI777" s="197" t="n">
        <v>2000.0</v>
      </c>
      <c r="CJ777" s="197" t="n">
        <v>4500.0</v>
      </c>
      <c r="CK777" s="197" t="n">
        <v>20000.0</v>
      </c>
      <c r="CL777" s="197" t="n">
        <v>20000.0</v>
      </c>
      <c r="CM777" s="197" t="n">
        <v>20000.0</v>
      </c>
      <c r="CN777" s="197" t="n">
        <v>20000.0</v>
      </c>
      <c r="CO777" s="197" t="n">
        <v>20000.0</v>
      </c>
      <c r="CP777" s="197" t="n">
        <v>20000.0</v>
      </c>
      <c r="CQ777" s="197" t="n">
        <v>20000.0</v>
      </c>
      <c r="CR777" s="197" t="n">
        <v>5000.0</v>
      </c>
      <c r="CS777" s="197" t="n">
        <v>26.0</v>
      </c>
      <c r="CT777" s="197" t="n">
        <v>26.0</v>
      </c>
      <c r="CU777" s="197" t="n">
        <v>822.933837890625</v>
      </c>
    </row>
    <row r="778" spans="2:99">
      <c r="B778" s="122" t="s">
        <v>1179</v>
      </c>
      <c r="C778" s="197" t="n">
        <v>4150.0</v>
      </c>
      <c r="D778" s="197" t="n">
        <v>3538.0</v>
      </c>
      <c r="E778" s="197" t="n">
        <v>950.0</v>
      </c>
      <c r="F778" s="122" t="s">
        <v>1179</v>
      </c>
      <c r="G778" s="197" t="n">
        <v>2945.3935546875</v>
      </c>
      <c r="H778" s="197" t="n">
        <v>1864.9708251953125</v>
      </c>
      <c r="I778" s="197" t="n">
        <v>549.3527221679688</v>
      </c>
      <c r="J778" s="197" t="n">
        <v>64.33212280273438</v>
      </c>
      <c r="K778" s="197" t="n">
        <v>283.940185546875</v>
      </c>
      <c r="L778" s="197" t="n">
        <v>4493.90771484375</v>
      </c>
      <c r="M778" s="197" t="n">
        <v>4493.90771484375</v>
      </c>
      <c r="N778" s="197" t="n">
        <v>6680.0</v>
      </c>
      <c r="O778" s="197" t="n">
        <v>6680.0</v>
      </c>
      <c r="P778" s="197" t="n">
        <v>6680.0</v>
      </c>
      <c r="Q778" s="197" t="n">
        <v>19073.25390625</v>
      </c>
      <c r="R778" s="197" t="n">
        <v>1551.4930419921875</v>
      </c>
      <c r="S778" s="197" t="n">
        <v>0.0</v>
      </c>
      <c r="T778" s="197" t="n">
        <v>0.0</v>
      </c>
      <c r="U778" s="197" t="n">
        <v>-64.6324234008789</v>
      </c>
      <c r="V778" s="197" t="n">
        <v>5.403398036956787</v>
      </c>
      <c r="W778" s="197" t="n">
        <v>0.0</v>
      </c>
      <c r="X778" s="197" t="n">
        <v>0.0</v>
      </c>
      <c r="Y778" s="197" t="n">
        <v>0.0</v>
      </c>
      <c r="Z778" s="197" t="n">
        <v>5000.0</v>
      </c>
      <c r="AA778" s="197" t="n">
        <v>0.0</v>
      </c>
      <c r="AB778" s="197" t="n">
        <v>0.0</v>
      </c>
      <c r="AC778" s="197" t="n">
        <v>0.0</v>
      </c>
      <c r="AD778" s="197" t="n">
        <v>0.6499999761581421</v>
      </c>
      <c r="AE778" s="197" t="n">
        <v>13512.169921875</v>
      </c>
      <c r="AF778" s="197" t="n">
        <v>2793.92822265625</v>
      </c>
      <c r="AG778" s="197" t="n">
        <v>11405.9306640625</v>
      </c>
      <c r="AH778" s="197" t="n">
        <v>3066.00927734375</v>
      </c>
      <c r="AI778" s="197" t="n">
        <v>1811.7470703125</v>
      </c>
      <c r="AJ778" s="197" t="n">
        <v>7682.3798828125</v>
      </c>
      <c r="AK778" s="197" t="n">
        <v>7531.1884765625</v>
      </c>
      <c r="AL778" s="197" t="n">
        <v>6680.0</v>
      </c>
      <c r="AM778" s="197" t="n">
        <v>4493.90771484375</v>
      </c>
      <c r="AN778" s="197" t="n">
        <v>0.0</v>
      </c>
      <c r="AO778" s="197" t="n">
        <v>0.0</v>
      </c>
      <c r="AP778" s="197" t="n">
        <v>0.0</v>
      </c>
      <c r="AQ778" s="197" t="n">
        <v>208.78367614746094</v>
      </c>
      <c r="AR778" s="197" t="n">
        <v>968.064697265625</v>
      </c>
      <c r="AS778" s="197" t="n">
        <v>0.7750899195671082</v>
      </c>
      <c r="AT778" s="197" t="n">
        <v>-3060.539306640625</v>
      </c>
      <c r="AU778" s="197" t="n">
        <v>3948.625</v>
      </c>
      <c r="AV778" s="197" t="n">
        <v>11849.1953125</v>
      </c>
      <c r="AW778" s="197" t="n">
        <v>4308.46337890625</v>
      </c>
      <c r="AX778" s="197" t="n">
        <v>1.2844570875167847</v>
      </c>
      <c r="AY778" s="197" t="n">
        <v>-8251.02734375</v>
      </c>
      <c r="AZ778" s="197" t="n">
        <v>0.0</v>
      </c>
      <c r="BA778" s="197" t="n">
        <v>16456.96484375</v>
      </c>
      <c r="BB778" s="197" t="n">
        <v>1066.6357421875</v>
      </c>
      <c r="BC778" s="197" t="n">
        <v>0.0</v>
      </c>
      <c r="BD778" s="197" t="n">
        <v>0.5466957688331604</v>
      </c>
      <c r="BE778" s="197" t="n">
        <v>0.5848228931427002</v>
      </c>
      <c r="BF778" s="197" t="n">
        <v>999998.0</v>
      </c>
      <c r="BG778" s="197" t="n">
        <v>2665.702392578125</v>
      </c>
      <c r="BH778" s="197" t="n">
        <v>2213.16943359375</v>
      </c>
      <c r="BI778" s="197" t="n">
        <v>0.0</v>
      </c>
      <c r="BJ778" s="197" t="n">
        <v>999999.0</v>
      </c>
      <c r="BK778" s="197" t="n">
        <v>13182.0166015625</v>
      </c>
      <c r="BL778" s="197" t="n">
        <v>13462.90234375</v>
      </c>
      <c r="BM778" s="197" t="n">
        <v>0.0</v>
      </c>
      <c r="BN778" s="197" t="n">
        <v>1506.527099609375</v>
      </c>
      <c r="BO778" s="197" t="n">
        <v>1265.7054443359375</v>
      </c>
      <c r="BP778" s="197" t="n">
        <v>0.0</v>
      </c>
      <c r="BQ778" s="197" t="n">
        <v>999999.0</v>
      </c>
      <c r="BR778" s="197" t="n">
        <v>0.0</v>
      </c>
      <c r="BS778" s="197" t="n">
        <v>999999.0</v>
      </c>
      <c r="BT778" s="197" t="n">
        <v>0.0</v>
      </c>
      <c r="BU778" s="197" t="n">
        <v>347.31256103515625</v>
      </c>
      <c r="BV778" s="197" t="n">
        <v>289.2880859375</v>
      </c>
      <c r="BW778" s="197" t="n">
        <v>1350.0</v>
      </c>
      <c r="BX778" s="197" t="n">
        <v>503.8458251953125</v>
      </c>
      <c r="BY778" s="197" t="n">
        <v>328.3246154785156</v>
      </c>
      <c r="BZ778" s="197" t="n">
        <v>1670.0</v>
      </c>
      <c r="CA778" s="197" t="n">
        <v>288.35821533203125</v>
      </c>
      <c r="CB778" s="197" t="n">
        <v>379.1134338378906</v>
      </c>
      <c r="CC778" s="197" t="n">
        <v>631.5789184570312</v>
      </c>
      <c r="CD778" s="197" t="n">
        <v>3007.79833984375</v>
      </c>
      <c r="CE778" s="197" t="n">
        <v>1733.8272705078125</v>
      </c>
      <c r="CF778" s="197" t="n">
        <v>99000.0</v>
      </c>
      <c r="CG778" s="197" t="n">
        <v>18364.8984375</v>
      </c>
      <c r="CH778" s="197" t="n">
        <v>6680.0</v>
      </c>
      <c r="CI778" s="197" t="n">
        <v>4493.90771484375</v>
      </c>
      <c r="CJ778" s="197" t="n">
        <v>11173.9072265625</v>
      </c>
      <c r="CK778" s="197" t="n">
        <v>20000.0</v>
      </c>
      <c r="CL778" s="197" t="n">
        <v>20000.0</v>
      </c>
      <c r="CM778" s="197" t="n">
        <v>20000.0</v>
      </c>
      <c r="CN778" s="197" t="n">
        <v>20000.0</v>
      </c>
      <c r="CO778" s="197" t="n">
        <v>20000.0</v>
      </c>
      <c r="CP778" s="197" t="n">
        <v>20000.0</v>
      </c>
      <c r="CQ778" s="197" t="n">
        <v>20000.0</v>
      </c>
      <c r="CR778" s="197" t="n">
        <v>5000.0</v>
      </c>
      <c r="CS778" s="197" t="n">
        <v>31.0</v>
      </c>
      <c r="CT778" s="197" t="n">
        <v>31.0</v>
      </c>
      <c r="CU778" s="197" t="n">
        <v>775.7465209960938</v>
      </c>
    </row>
    <row r="779" spans="2:99">
      <c r="B779" s="122" t="s">
        <v>1180</v>
      </c>
      <c r="C779" s="197" t="n">
        <v>3700.0</v>
      </c>
      <c r="D779" s="197" t="n">
        <v>3538.0</v>
      </c>
      <c r="E779" s="197" t="n">
        <v>800.0</v>
      </c>
      <c r="F779" s="122" t="s">
        <v>1180</v>
      </c>
      <c r="G779" s="197" t="n">
        <v>2622.494140625</v>
      </c>
      <c r="H779" s="197" t="n">
        <v>1334.6959228515625</v>
      </c>
      <c r="I779" s="197" t="n">
        <v>442.637451171875</v>
      </c>
      <c r="J779" s="197" t="n">
        <v>45.0</v>
      </c>
      <c r="K779" s="197" t="n">
        <v>361.759033203125</v>
      </c>
      <c r="L779" s="197" t="n">
        <v>4471.27294921875</v>
      </c>
      <c r="M779" s="197" t="n">
        <v>4471.27294921875</v>
      </c>
      <c r="N779" s="197" t="n">
        <v>6680.0</v>
      </c>
      <c r="O779" s="197" t="n">
        <v>6633.8115234375</v>
      </c>
      <c r="P779" s="197" t="n">
        <v>6633.8115234375</v>
      </c>
      <c r="Q779" s="197" t="n">
        <v>17002.02734375</v>
      </c>
      <c r="R779" s="197" t="n">
        <v>1650.375732421875</v>
      </c>
      <c r="S779" s="197" t="n">
        <v>0.0</v>
      </c>
      <c r="T779" s="197" t="n">
        <v>0.0</v>
      </c>
      <c r="U779" s="197" t="n">
        <v>-135.80673217773438</v>
      </c>
      <c r="V779" s="197" t="n">
        <v>1349.43115234375</v>
      </c>
      <c r="W779" s="197" t="n">
        <v>0.1520678997039795</v>
      </c>
      <c r="X779" s="197" t="n">
        <v>0.0</v>
      </c>
      <c r="Y779" s="197" t="n">
        <v>0.0</v>
      </c>
      <c r="Z779" s="197" t="n">
        <v>3500.0</v>
      </c>
      <c r="AA779" s="197" t="n">
        <v>0.0</v>
      </c>
      <c r="AB779" s="197" t="n">
        <v>0.0</v>
      </c>
      <c r="AC779" s="197" t="n">
        <v>0.0</v>
      </c>
      <c r="AD779" s="197" t="n">
        <v>0.6499999761581421</v>
      </c>
      <c r="AE779" s="197" t="n">
        <v>12181.5205078125</v>
      </c>
      <c r="AF779" s="197" t="n">
        <v>1491.495361328125</v>
      </c>
      <c r="AG779" s="197" t="n">
        <v>8377.9599609375</v>
      </c>
      <c r="AH779" s="197" t="n">
        <v>2360.373291015625</v>
      </c>
      <c r="AI779" s="197" t="n">
        <v>1120.985107421875</v>
      </c>
      <c r="AJ779" s="197" t="n">
        <v>6354.42138671875</v>
      </c>
      <c r="AK779" s="197" t="n">
        <v>6324.71142578125</v>
      </c>
      <c r="AL779" s="197" t="n">
        <v>6680.0</v>
      </c>
      <c r="AM779" s="197" t="n">
        <v>4471.27294921875</v>
      </c>
      <c r="AN779" s="197" t="n">
        <v>0.0</v>
      </c>
      <c r="AO779" s="197" t="n">
        <v>0.0</v>
      </c>
      <c r="AP779" s="197" t="n">
        <v>0.0</v>
      </c>
      <c r="AQ779" s="197" t="n">
        <v>119.10759735107422</v>
      </c>
      <c r="AR779" s="197" t="n">
        <v>748.1389770507812</v>
      </c>
      <c r="AS779" s="197" t="n">
        <v>0.7796230316162109</v>
      </c>
      <c r="AT779" s="197" t="n">
        <v>-2114.37158203125</v>
      </c>
      <c r="AU779" s="197" t="n">
        <v>2712.04345703125</v>
      </c>
      <c r="AV779" s="197" t="n">
        <v>11209.5908203125</v>
      </c>
      <c r="AW779" s="197" t="n">
        <v>4849.27880859375</v>
      </c>
      <c r="AX779" s="197" t="n">
        <v>1.2882832288742065</v>
      </c>
      <c r="AY779" s="197" t="n">
        <v>-6535.09814453125</v>
      </c>
      <c r="AZ779" s="197" t="n">
        <v>0.0</v>
      </c>
      <c r="BA779" s="197" t="n">
        <v>15482.0</v>
      </c>
      <c r="BB779" s="197" t="n">
        <v>1562.454833984375</v>
      </c>
      <c r="BC779" s="197" t="n">
        <v>0.0</v>
      </c>
      <c r="BD779" s="197" t="n">
        <v>0.578497588634491</v>
      </c>
      <c r="BE779" s="197" t="n">
        <v>0.6874536275863647</v>
      </c>
      <c r="BF779" s="197" t="n">
        <v>999998.0</v>
      </c>
      <c r="BG779" s="197" t="n">
        <v>2812.80810546875</v>
      </c>
      <c r="BH779" s="197" t="n">
        <v>1645.9393310546875</v>
      </c>
      <c r="BI779" s="197" t="n">
        <v>0.0</v>
      </c>
      <c r="BJ779" s="197" t="n">
        <v>999999.0</v>
      </c>
      <c r="BK779" s="197" t="n">
        <v>12699.4833984375</v>
      </c>
      <c r="BL779" s="197" t="n">
        <v>13394.701171875</v>
      </c>
      <c r="BM779" s="197" t="n">
        <v>0.0</v>
      </c>
      <c r="BN779" s="197" t="n">
        <v>2247.81982421875</v>
      </c>
      <c r="BO779" s="197" t="n">
        <v>1660.6920166015625</v>
      </c>
      <c r="BP779" s="197" t="n">
        <v>0.0</v>
      </c>
      <c r="BQ779" s="197" t="n">
        <v>999999.0</v>
      </c>
      <c r="BR779" s="197" t="n">
        <v>0.0</v>
      </c>
      <c r="BS779" s="197" t="n">
        <v>999999.0</v>
      </c>
      <c r="BT779" s="197" t="n">
        <v>0.0</v>
      </c>
      <c r="BU779" s="197" t="n">
        <v>1294.1513671875</v>
      </c>
      <c r="BV779" s="197" t="n">
        <v>358.3387145996094</v>
      </c>
      <c r="BW779" s="197" t="n">
        <v>1790.0</v>
      </c>
      <c r="BX779" s="197" t="n">
        <v>849.25732421875</v>
      </c>
      <c r="BY779" s="197" t="n">
        <v>517.1326904296875</v>
      </c>
      <c r="BZ779" s="197" t="n">
        <v>2240.0</v>
      </c>
      <c r="CA779" s="197" t="n">
        <v>424.0216064453125</v>
      </c>
      <c r="CB779" s="197" t="n">
        <v>288.0959167480469</v>
      </c>
      <c r="CC779" s="197" t="n">
        <v>964.9122924804688</v>
      </c>
      <c r="CD779" s="197" t="n">
        <v>4627.01025390625</v>
      </c>
      <c r="CE779" s="197" t="n">
        <v>3079.803466796875</v>
      </c>
      <c r="CF779" s="197" t="n">
        <v>99000.0</v>
      </c>
      <c r="CG779" s="197" t="n">
        <v>16955.83984375</v>
      </c>
      <c r="CH779" s="197" t="n">
        <v>6680.0</v>
      </c>
      <c r="CI779" s="197" t="n">
        <v>4471.27294921875</v>
      </c>
      <c r="CJ779" s="197" t="n">
        <v>11151.2724609375</v>
      </c>
      <c r="CK779" s="197" t="n">
        <v>20000.0</v>
      </c>
      <c r="CL779" s="197" t="n">
        <v>20000.0</v>
      </c>
      <c r="CM779" s="197" t="n">
        <v>20000.0</v>
      </c>
      <c r="CN779" s="197" t="n">
        <v>20000.0</v>
      </c>
      <c r="CO779" s="197" t="n">
        <v>20000.0</v>
      </c>
      <c r="CP779" s="197" t="n">
        <v>20000.0</v>
      </c>
      <c r="CQ779" s="197" t="n">
        <v>20000.0</v>
      </c>
      <c r="CR779" s="197" t="n">
        <v>5000.0</v>
      </c>
      <c r="CS779" s="197" t="n">
        <v>31.0</v>
      </c>
      <c r="CT779" s="197" t="n">
        <v>31.0</v>
      </c>
      <c r="CU779" s="197" t="n">
        <v>825.1878662109375</v>
      </c>
    </row>
    <row r="780" spans="2:99">
      <c r="B780" s="122" t="s">
        <v>1181</v>
      </c>
      <c r="C780" s="197" t="n">
        <v>3400.0</v>
      </c>
      <c r="D780" s="197" t="n">
        <v>3351.0</v>
      </c>
      <c r="E780" s="197" t="n">
        <v>650.0</v>
      </c>
      <c r="F780" s="122" t="s">
        <v>1181</v>
      </c>
      <c r="G780" s="197" t="n">
        <v>2613.369384765625</v>
      </c>
      <c r="H780" s="197" t="n">
        <v>1311.9014892578125</v>
      </c>
      <c r="I780" s="197" t="n">
        <v>432.3912353515625</v>
      </c>
      <c r="J780" s="197" t="n">
        <v>99.14342498779297</v>
      </c>
      <c r="K780" s="197" t="n">
        <v>389.4755859375</v>
      </c>
      <c r="L780" s="197" t="n">
        <v>4379.8466796875</v>
      </c>
      <c r="M780" s="197" t="n">
        <v>4379.8466796875</v>
      </c>
      <c r="N780" s="197" t="n">
        <v>5227.60791015625</v>
      </c>
      <c r="O780" s="197" t="n">
        <v>4010.6259765625</v>
      </c>
      <c r="P780" s="197" t="n">
        <v>4379.8466796875</v>
      </c>
      <c r="Q780" s="197" t="n">
        <v>12590.9013671875</v>
      </c>
      <c r="R780" s="197" t="n">
        <v>2064.82275390625</v>
      </c>
      <c r="S780" s="197" t="n">
        <v>0.0</v>
      </c>
      <c r="T780" s="197" t="n">
        <v>0.0</v>
      </c>
      <c r="U780" s="197" t="n">
        <v>-113.98654174804688</v>
      </c>
      <c r="V780" s="197" t="n">
        <v>635.6854858398438</v>
      </c>
      <c r="W780" s="197" t="n">
        <v>184.97640991210938</v>
      </c>
      <c r="X780" s="197" t="n">
        <v>0.0</v>
      </c>
      <c r="Y780" s="197" t="n">
        <v>450.7090759277344</v>
      </c>
      <c r="Z780" s="197" t="n">
        <v>3000.0</v>
      </c>
      <c r="AA780" s="197" t="n">
        <v>1.0</v>
      </c>
      <c r="AB780" s="197" t="n">
        <v>369.2209167480469</v>
      </c>
      <c r="AC780" s="197" t="n">
        <v>0.0</v>
      </c>
      <c r="AD780" s="197" t="n">
        <v>0.6499999761581421</v>
      </c>
      <c r="AE780" s="197" t="n">
        <v>9607.4541015625</v>
      </c>
      <c r="AF780" s="197" t="n">
        <v>902.0489501953125</v>
      </c>
      <c r="AG780" s="197" t="n">
        <v>2201.95556640625</v>
      </c>
      <c r="AH780" s="197" t="n">
        <v>1340.6494140625</v>
      </c>
      <c r="AI780" s="197" t="n">
        <v>360.42572021484375</v>
      </c>
      <c r="AJ780" s="197" t="n">
        <v>222.01715087890625</v>
      </c>
      <c r="AK780" s="197" t="n">
        <v>352.5617370605469</v>
      </c>
      <c r="AL780" s="197" t="n">
        <v>6680.0</v>
      </c>
      <c r="AM780" s="197" t="n">
        <v>4379.8466796875</v>
      </c>
      <c r="AN780" s="197" t="n">
        <v>0.0</v>
      </c>
      <c r="AO780" s="197" t="n">
        <v>0.0</v>
      </c>
      <c r="AP780" s="197" t="n">
        <v>0.0</v>
      </c>
      <c r="AQ780" s="197" t="n">
        <v>119.10759735107422</v>
      </c>
      <c r="AR780" s="197" t="n">
        <v>217.8640899658203</v>
      </c>
      <c r="AS780" s="197" t="n">
        <v>0.0</v>
      </c>
      <c r="AT780" s="197" t="n">
        <v>999999.0</v>
      </c>
      <c r="AU780" s="197" t="n">
        <v>0.0</v>
      </c>
      <c r="AV780" s="197" t="n">
        <v>999999.0</v>
      </c>
      <c r="AW780" s="197" t="n">
        <v>0.0</v>
      </c>
      <c r="AX780" s="197" t="n">
        <v>0.0</v>
      </c>
      <c r="AY780" s="197" t="n">
        <v>999999.0</v>
      </c>
      <c r="AZ780" s="197" t="n">
        <v>0.0</v>
      </c>
      <c r="BA780" s="197" t="n">
        <v>999999.0</v>
      </c>
      <c r="BB780" s="197" t="n">
        <v>0.0</v>
      </c>
      <c r="BC780" s="197" t="n">
        <v>0.0</v>
      </c>
      <c r="BD780" s="197" t="n">
        <v>0.635830283164978</v>
      </c>
      <c r="BE780" s="197" t="n">
        <v>0.775697648525238</v>
      </c>
      <c r="BF780" s="197" t="n">
        <v>999998.0</v>
      </c>
      <c r="BG780" s="197" t="n">
        <v>3031.8388671875</v>
      </c>
      <c r="BH780" s="197" t="n">
        <v>1721.5751953125</v>
      </c>
      <c r="BI780" s="197" t="n">
        <v>0.0</v>
      </c>
      <c r="BJ780" s="197" t="n">
        <v>999999.0</v>
      </c>
      <c r="BK780" s="197" t="n">
        <v>11098.5029296875</v>
      </c>
      <c r="BL780" s="197" t="n">
        <v>11562.7109375</v>
      </c>
      <c r="BM780" s="197" t="n">
        <v>0.0</v>
      </c>
      <c r="BN780" s="197" t="n">
        <v>1372.5245361328125</v>
      </c>
      <c r="BO780" s="197" t="n">
        <v>1196.9234619140625</v>
      </c>
      <c r="BP780" s="197" t="n">
        <v>0.0</v>
      </c>
      <c r="BQ780" s="197" t="n">
        <v>999999.0</v>
      </c>
      <c r="BR780" s="197" t="n">
        <v>0.0</v>
      </c>
      <c r="BS780" s="197" t="n">
        <v>999999.0</v>
      </c>
      <c r="BT780" s="197" t="n">
        <v>0.0</v>
      </c>
      <c r="BU780" s="197" t="n">
        <v>1832.059326171875</v>
      </c>
      <c r="BV780" s="197" t="n">
        <v>1247.8885498046875</v>
      </c>
      <c r="BW780" s="197" t="n">
        <v>99000.0</v>
      </c>
      <c r="BX780" s="197" t="n">
        <v>1170.94091796875</v>
      </c>
      <c r="BY780" s="197" t="n">
        <v>818.3331909179688</v>
      </c>
      <c r="BZ780" s="197" t="n">
        <v>99000.0</v>
      </c>
      <c r="CA780" s="197" t="n">
        <v>717.2923583984375</v>
      </c>
      <c r="CB780" s="197" t="n">
        <v>415.37445068359375</v>
      </c>
      <c r="CC780" s="197" t="n">
        <v>964.9122924804688</v>
      </c>
      <c r="CD780" s="197" t="n">
        <v>5737.70654296875</v>
      </c>
      <c r="CE780" s="197" t="n">
        <v>4521.4345703125</v>
      </c>
      <c r="CF780" s="197" t="n">
        <v>99000.0</v>
      </c>
      <c r="CG780" s="197" t="n">
        <v>5260.7314453125</v>
      </c>
      <c r="CH780" s="197" t="n">
        <v>1422.4654541015625</v>
      </c>
      <c r="CI780" s="197" t="n">
        <v>4379.8466796875</v>
      </c>
      <c r="CJ780" s="197" t="n">
        <v>5802.3125</v>
      </c>
      <c r="CK780" s="197" t="n">
        <v>20000.0</v>
      </c>
      <c r="CL780" s="197" t="n">
        <v>20000.0</v>
      </c>
      <c r="CM780" s="197" t="n">
        <v>20000.0</v>
      </c>
      <c r="CN780" s="197" t="n">
        <v>20000.0</v>
      </c>
      <c r="CO780" s="197" t="n">
        <v>20000.0</v>
      </c>
      <c r="CP780" s="197" t="n">
        <v>20000.0</v>
      </c>
      <c r="CQ780" s="197" t="n">
        <v>20000.0</v>
      </c>
      <c r="CR780" s="197" t="n">
        <v>5000.0</v>
      </c>
      <c r="CS780" s="197" t="n">
        <v>30.0</v>
      </c>
      <c r="CT780" s="197" t="n">
        <v>30.0</v>
      </c>
      <c r="CU780" s="197" t="n">
        <v>1032.411376953125</v>
      </c>
    </row>
    <row r="781" spans="2:99">
      <c r="B781" s="122" t="s">
        <v>1182</v>
      </c>
      <c r="C781" s="197" t="n">
        <v>3250.0</v>
      </c>
      <c r="D781" s="197" t="n">
        <v>3163.0</v>
      </c>
      <c r="E781" s="197" t="n">
        <v>720.0</v>
      </c>
      <c r="F781" s="122" t="s">
        <v>1182</v>
      </c>
      <c r="G781" s="197" t="n">
        <v>2574.11474609375</v>
      </c>
      <c r="H781" s="197" t="n">
        <v>1119.0263671875</v>
      </c>
      <c r="I781" s="197" t="n">
        <v>366.1660461425781</v>
      </c>
      <c r="J781" s="197" t="n">
        <v>191.89320373535156</v>
      </c>
      <c r="K781" s="197" t="n">
        <v>524.57275390625</v>
      </c>
      <c r="L781" s="197" t="n">
        <v>4284.5517578125</v>
      </c>
      <c r="M781" s="197" t="n">
        <v>4284.5517578125</v>
      </c>
      <c r="N781" s="197" t="n">
        <v>5140.958984375</v>
      </c>
      <c r="O781" s="197" t="n">
        <v>4764.68359375</v>
      </c>
      <c r="P781" s="197" t="n">
        <v>5140.958984375</v>
      </c>
      <c r="Q781" s="197" t="n">
        <v>11848.8212890625</v>
      </c>
      <c r="R781" s="197" t="n">
        <v>2637.916748046875</v>
      </c>
      <c r="S781" s="197" t="n">
        <v>0.0</v>
      </c>
      <c r="T781" s="197" t="n">
        <v>0.0</v>
      </c>
      <c r="U781" s="197" t="n">
        <v>-78.67459869384766</v>
      </c>
      <c r="V781" s="197" t="n">
        <v>3.9998689317144454E-5</v>
      </c>
      <c r="W781" s="197" t="n">
        <v>3.9998689317144454E-5</v>
      </c>
      <c r="X781" s="197" t="n">
        <v>0.0</v>
      </c>
      <c r="Y781" s="197" t="n">
        <v>0.0</v>
      </c>
      <c r="Z781" s="197" t="n">
        <v>4000.0</v>
      </c>
      <c r="AA781" s="197" t="n">
        <v>1.0</v>
      </c>
      <c r="AB781" s="197" t="n">
        <v>376.27520751953125</v>
      </c>
      <c r="AC781" s="197" t="n">
        <v>0.0</v>
      </c>
      <c r="AD781" s="197" t="n">
        <v>0.6499999761581421</v>
      </c>
      <c r="AE781" s="197" t="n">
        <v>9529.3671875</v>
      </c>
      <c r="AF781" s="197" t="n">
        <v>0.0</v>
      </c>
      <c r="AG781" s="197" t="n">
        <v>1461.6927490234375</v>
      </c>
      <c r="AH781" s="197" t="n">
        <v>1192.9041748046875</v>
      </c>
      <c r="AI781" s="197" t="n">
        <v>329.4703674316406</v>
      </c>
      <c r="AJ781" s="197" t="n">
        <v>2082.432861328125</v>
      </c>
      <c r="AK781" s="197" t="n">
        <v>2018.817138671875</v>
      </c>
      <c r="AL781" s="197" t="n">
        <v>6680.0</v>
      </c>
      <c r="AM781" s="197" t="n">
        <v>4284.5517578125</v>
      </c>
      <c r="AN781" s="197" t="n">
        <v>0.0</v>
      </c>
      <c r="AO781" s="197" t="n">
        <v>0.0</v>
      </c>
      <c r="AP781" s="197" t="n">
        <v>0.0</v>
      </c>
      <c r="AQ781" s="197" t="n">
        <v>119.10759735107422</v>
      </c>
      <c r="AR781" s="197" t="n">
        <v>524.57275390625</v>
      </c>
      <c r="AS781" s="197" t="n">
        <v>0.0</v>
      </c>
      <c r="AT781" s="197" t="n">
        <v>999999.0</v>
      </c>
      <c r="AU781" s="197" t="n">
        <v>0.0</v>
      </c>
      <c r="AV781" s="197" t="n">
        <v>999999.0</v>
      </c>
      <c r="AW781" s="197" t="n">
        <v>0.0</v>
      </c>
      <c r="AX781" s="197" t="n">
        <v>0.0</v>
      </c>
      <c r="AY781" s="197" t="n">
        <v>999999.0</v>
      </c>
      <c r="AZ781" s="197" t="n">
        <v>0.0</v>
      </c>
      <c r="BA781" s="197" t="n">
        <v>999999.0</v>
      </c>
      <c r="BB781" s="197" t="n">
        <v>0.0</v>
      </c>
      <c r="BC781" s="197" t="n">
        <v>0.0</v>
      </c>
      <c r="BD781" s="197" t="n">
        <v>0.5630956888198853</v>
      </c>
      <c r="BE781" s="197" t="n">
        <v>0.6934634447097778</v>
      </c>
      <c r="BF781" s="197" t="n">
        <v>999998.0</v>
      </c>
      <c r="BG781" s="197" t="n">
        <v>3296.12890625</v>
      </c>
      <c r="BH781" s="197" t="n">
        <v>1974.95458984375</v>
      </c>
      <c r="BI781" s="197" t="n">
        <v>0.0</v>
      </c>
      <c r="BJ781" s="197" t="n">
        <v>999999.0</v>
      </c>
      <c r="BK781" s="197" t="n">
        <v>9990.056640625</v>
      </c>
      <c r="BL781" s="197" t="n">
        <v>10218.658203125</v>
      </c>
      <c r="BM781" s="197" t="n">
        <v>0.0</v>
      </c>
      <c r="BN781" s="197" t="n">
        <v>3022.4619140625</v>
      </c>
      <c r="BO781" s="197" t="n">
        <v>2881.289306640625</v>
      </c>
      <c r="BP781" s="197" t="n">
        <v>1.2660493850708008</v>
      </c>
      <c r="BQ781" s="197" t="n">
        <v>5227.7421875</v>
      </c>
      <c r="BR781" s="197" t="n">
        <v>0.0</v>
      </c>
      <c r="BS781" s="197" t="n">
        <v>999999.0</v>
      </c>
      <c r="BT781" s="197" t="n">
        <v>0.0</v>
      </c>
      <c r="BU781" s="197" t="n">
        <v>2139.70947265625</v>
      </c>
      <c r="BV781" s="197" t="n">
        <v>1785.2626953125</v>
      </c>
      <c r="BW781" s="197" t="n">
        <v>99000.0</v>
      </c>
      <c r="BX781" s="197" t="n">
        <v>1740.8780517578125</v>
      </c>
      <c r="BY781" s="197" t="n">
        <v>1144.1959228515625</v>
      </c>
      <c r="BZ781" s="197" t="n">
        <v>99000.0</v>
      </c>
      <c r="CA781" s="197" t="n">
        <v>761.6220092773438</v>
      </c>
      <c r="CB781" s="197" t="n">
        <v>695.8381958007812</v>
      </c>
      <c r="CC781" s="197" t="n">
        <v>964.9122924804688</v>
      </c>
      <c r="CD781" s="197" t="n">
        <v>7135.0849609375</v>
      </c>
      <c r="CE781" s="197" t="n">
        <v>5650.2802734375</v>
      </c>
      <c r="CF781" s="197" t="n">
        <v>19000.0</v>
      </c>
      <c r="CG781" s="197" t="n">
        <v>9518.4814453125</v>
      </c>
      <c r="CH781" s="197" t="n">
        <v>5424.99853515625</v>
      </c>
      <c r="CI781" s="197" t="n">
        <v>3150.6748046875</v>
      </c>
      <c r="CJ781" s="197" t="n">
        <v>8575.6728515625</v>
      </c>
      <c r="CK781" s="197" t="n">
        <v>20000.0</v>
      </c>
      <c r="CL781" s="197" t="n">
        <v>20000.0</v>
      </c>
      <c r="CM781" s="197" t="n">
        <v>20000.0</v>
      </c>
      <c r="CN781" s="197" t="n">
        <v>20000.0</v>
      </c>
      <c r="CO781" s="197" t="n">
        <v>20000.0</v>
      </c>
      <c r="CP781" s="197" t="n">
        <v>20000.0</v>
      </c>
      <c r="CQ781" s="197" t="n">
        <v>20000.0</v>
      </c>
      <c r="CR781" s="197" t="n">
        <v>5000.0</v>
      </c>
      <c r="CS781" s="197" t="n">
        <v>31.0</v>
      </c>
      <c r="CT781" s="197" t="n">
        <v>31.0</v>
      </c>
      <c r="CU781" s="197" t="n">
        <v>1318.9583740234375</v>
      </c>
    </row>
    <row r="782" spans="2:99">
      <c r="B782" s="122" t="s">
        <v>1183</v>
      </c>
      <c r="C782" s="197" t="n">
        <v>3252.0</v>
      </c>
      <c r="D782" s="197" t="n">
        <v>3029.0</v>
      </c>
      <c r="E782" s="197" t="n">
        <v>575.0</v>
      </c>
      <c r="F782" s="122" t="s">
        <v>1183</v>
      </c>
      <c r="G782" s="197" t="n">
        <v>2502.9150390625</v>
      </c>
      <c r="H782" s="197" t="n">
        <v>1062.8594970703125</v>
      </c>
      <c r="I782" s="197" t="n">
        <v>348.66168212890625</v>
      </c>
      <c r="J782" s="197" t="n">
        <v>348.15728759765625</v>
      </c>
      <c r="K782" s="197" t="n">
        <v>677.8844604492188</v>
      </c>
      <c r="L782" s="197" t="n">
        <v>4231.45458984375</v>
      </c>
      <c r="M782" s="197" t="n">
        <v>4231.45458984375</v>
      </c>
      <c r="N782" s="197" t="n">
        <v>5203.16943359375</v>
      </c>
      <c r="O782" s="197" t="n">
        <v>4219.8271484375</v>
      </c>
      <c r="P782" s="197" t="n">
        <v>5203.16943359375</v>
      </c>
      <c r="Q782" s="197" t="n">
        <v>12211.544921875</v>
      </c>
      <c r="R782" s="197" t="n">
        <v>2225.45361328125</v>
      </c>
      <c r="S782" s="197" t="n">
        <v>0.0</v>
      </c>
      <c r="T782" s="197" t="n">
        <v>0.0</v>
      </c>
      <c r="U782" s="197" t="n">
        <v>424.554931640625</v>
      </c>
      <c r="V782" s="197" t="n">
        <v>786.5543823242188</v>
      </c>
      <c r="W782" s="197" t="n">
        <v>0.8759812712669373</v>
      </c>
      <c r="X782" s="197" t="n">
        <v>0.0</v>
      </c>
      <c r="Y782" s="197" t="n">
        <v>0.0</v>
      </c>
      <c r="Z782" s="197" t="n">
        <v>4500.0</v>
      </c>
      <c r="AA782" s="197" t="n">
        <v>1.0</v>
      </c>
      <c r="AB782" s="197" t="n">
        <v>983.34228515625</v>
      </c>
      <c r="AC782" s="197" t="n">
        <v>0.0</v>
      </c>
      <c r="AD782" s="197" t="n">
        <v>0.6499999761581421</v>
      </c>
      <c r="AE782" s="197" t="n">
        <v>9807.92578125</v>
      </c>
      <c r="AF782" s="197" t="n">
        <v>0.0</v>
      </c>
      <c r="AG782" s="197" t="n">
        <v>1986.9666748046875</v>
      </c>
      <c r="AH782" s="197" t="n">
        <v>1190.9544677734375</v>
      </c>
      <c r="AI782" s="197" t="n">
        <v>0.0</v>
      </c>
      <c r="AJ782" s="197" t="n">
        <v>0.0</v>
      </c>
      <c r="AK782" s="197" t="n">
        <v>356.0740966796875</v>
      </c>
      <c r="AL782" s="197" t="n">
        <v>6680.0</v>
      </c>
      <c r="AM782" s="197" t="n">
        <v>4231.45458984375</v>
      </c>
      <c r="AN782" s="197" t="n">
        <v>0.0</v>
      </c>
      <c r="AO782" s="197" t="n">
        <v>0.0</v>
      </c>
      <c r="AP782" s="197" t="n">
        <v>0.0</v>
      </c>
      <c r="AQ782" s="197" t="n">
        <v>219.3837890625</v>
      </c>
      <c r="AR782" s="197" t="n">
        <v>659.6699829101562</v>
      </c>
      <c r="AS782" s="197" t="n">
        <v>0.0</v>
      </c>
      <c r="AT782" s="197" t="n">
        <v>999999.0</v>
      </c>
      <c r="AU782" s="197" t="n">
        <v>0.0</v>
      </c>
      <c r="AV782" s="197" t="n">
        <v>999999.0</v>
      </c>
      <c r="AW782" s="197" t="n">
        <v>0.0</v>
      </c>
      <c r="AX782" s="197" t="n">
        <v>0.0</v>
      </c>
      <c r="AY782" s="197" t="n">
        <v>999999.0</v>
      </c>
      <c r="AZ782" s="197" t="n">
        <v>0.0</v>
      </c>
      <c r="BA782" s="197" t="n">
        <v>999999.0</v>
      </c>
      <c r="BB782" s="197" t="n">
        <v>0.0</v>
      </c>
      <c r="BC782" s="197" t="n">
        <v>0.0</v>
      </c>
      <c r="BD782" s="197" t="n">
        <v>0.517849862575531</v>
      </c>
      <c r="BE782" s="197" t="n">
        <v>0.6064774990081787</v>
      </c>
      <c r="BF782" s="197" t="n">
        <v>999998.0</v>
      </c>
      <c r="BG782" s="197" t="n">
        <v>3078.908447265625</v>
      </c>
      <c r="BH782" s="197" t="n">
        <v>2061.90673828125</v>
      </c>
      <c r="BI782" s="197" t="n">
        <v>0.0</v>
      </c>
      <c r="BJ782" s="197" t="n">
        <v>999999.0</v>
      </c>
      <c r="BK782" s="197" t="n">
        <v>9561.447265625</v>
      </c>
      <c r="BL782" s="197" t="n">
        <v>9653.90234375</v>
      </c>
      <c r="BM782" s="197" t="n">
        <v>0.0</v>
      </c>
      <c r="BN782" s="197" t="n">
        <v>5285.67822265625</v>
      </c>
      <c r="BO782" s="197" t="n">
        <v>5169.02099609375</v>
      </c>
      <c r="BP782" s="197" t="n">
        <v>1.1696363687515259</v>
      </c>
      <c r="BQ782" s="197" t="n">
        <v>2832.338623046875</v>
      </c>
      <c r="BR782" s="197" t="n">
        <v>0.0</v>
      </c>
      <c r="BS782" s="197" t="n">
        <v>999999.0</v>
      </c>
      <c r="BT782" s="197" t="n">
        <v>0.0</v>
      </c>
      <c r="BU782" s="197" t="n">
        <v>2421.18701171875</v>
      </c>
      <c r="BV782" s="197" t="n">
        <v>2175.6689453125</v>
      </c>
      <c r="BW782" s="197" t="n">
        <v>99000.0</v>
      </c>
      <c r="BX782" s="197" t="n">
        <v>2152.8447265625</v>
      </c>
      <c r="BY782" s="197" t="n">
        <v>1780.4593505859375</v>
      </c>
      <c r="BZ782" s="197" t="n">
        <v>99000.0</v>
      </c>
      <c r="CA782" s="197" t="n">
        <v>849.8718872070312</v>
      </c>
      <c r="CB782" s="197" t="n">
        <v>767.0553588867188</v>
      </c>
      <c r="CC782" s="197" t="n">
        <v>964.9122924804688</v>
      </c>
      <c r="CD782" s="197" t="n">
        <v>8392.3388671875</v>
      </c>
      <c r="CE782" s="197" t="n">
        <v>7215.94189453125</v>
      </c>
      <c r="CF782" s="197" t="n">
        <v>15500.0</v>
      </c>
      <c r="CG782" s="197" t="n">
        <v>8678.291015625</v>
      </c>
      <c r="CH782" s="197" t="n">
        <v>5193.34326171875</v>
      </c>
      <c r="CI782" s="197" t="n">
        <v>2131.75146484375</v>
      </c>
      <c r="CJ782" s="197" t="n">
        <v>7325.0947265625</v>
      </c>
      <c r="CK782" s="197" t="n">
        <v>20000.0</v>
      </c>
      <c r="CL782" s="197" t="n">
        <v>20000.0</v>
      </c>
      <c r="CM782" s="197" t="n">
        <v>20000.0</v>
      </c>
      <c r="CN782" s="197" t="n">
        <v>20000.0</v>
      </c>
      <c r="CO782" s="197" t="n">
        <v>20000.0</v>
      </c>
      <c r="CP782" s="197" t="n">
        <v>20000.0</v>
      </c>
      <c r="CQ782" s="197" t="n">
        <v>20000.0</v>
      </c>
      <c r="CR782" s="197" t="n">
        <v>5000.0</v>
      </c>
      <c r="CS782" s="197" t="n">
        <v>19.0</v>
      </c>
      <c r="CT782" s="197" t="n">
        <v>19.0</v>
      </c>
      <c r="CU782" s="197" t="n">
        <v>1112.726806640625</v>
      </c>
    </row>
    <row r="783" spans="2:99">
      <c r="B783" s="122" t="s">
        <v>1184</v>
      </c>
      <c r="C783" s="197" t="n">
        <v>3372.0</v>
      </c>
      <c r="D783" s="197" t="n">
        <v>3125.0</v>
      </c>
      <c r="E783" s="197" t="n">
        <v>575.0</v>
      </c>
      <c r="F783" s="122" t="s">
        <v>1184</v>
      </c>
      <c r="G783" s="197" t="n">
        <v>2653.617919921875</v>
      </c>
      <c r="H783" s="197" t="n">
        <v>1075.953857421875</v>
      </c>
      <c r="I783" s="197" t="n">
        <v>374.2496032714844</v>
      </c>
      <c r="J783" s="197" t="n">
        <v>538.1961669921875</v>
      </c>
      <c r="K783" s="197" t="n">
        <v>794.5635375976562</v>
      </c>
      <c r="L783" s="197" t="n">
        <v>4216.0341796875</v>
      </c>
      <c r="M783" s="197" t="n">
        <v>4216.0341796875</v>
      </c>
      <c r="N783" s="197" t="n">
        <v>4264.35791015625</v>
      </c>
      <c r="O783" s="197" t="n">
        <v>4264.35791015625</v>
      </c>
      <c r="P783" s="197" t="n">
        <v>4264.35791015625</v>
      </c>
      <c r="Q783" s="197" t="n">
        <v>16791.26171875</v>
      </c>
      <c r="R783" s="197" t="n">
        <v>2108.06640625</v>
      </c>
      <c r="S783" s="197" t="n">
        <v>0.0</v>
      </c>
      <c r="T783" s="197" t="n">
        <v>65.74163055419922</v>
      </c>
      <c r="U783" s="197" t="n">
        <v>310.6032409667969</v>
      </c>
      <c r="V783" s="197" t="n">
        <v>6676.328125</v>
      </c>
      <c r="W783" s="197" t="n">
        <v>1894.7618408203125</v>
      </c>
      <c r="X783" s="197" t="n">
        <v>2700.686279296875</v>
      </c>
      <c r="Y783" s="197" t="n">
        <v>0.0</v>
      </c>
      <c r="Z783" s="197" t="n">
        <v>4500.0</v>
      </c>
      <c r="AA783" s="197" t="n">
        <v>1.0</v>
      </c>
      <c r="AB783" s="197" t="n">
        <v>0.0</v>
      </c>
      <c r="AC783" s="197" t="n">
        <v>0.0</v>
      </c>
      <c r="AD783" s="197" t="n">
        <v>0.6499999761581421</v>
      </c>
      <c r="AE783" s="197" t="n">
        <v>12780.76171875</v>
      </c>
      <c r="AF783" s="197" t="n">
        <v>1197.1881103515625</v>
      </c>
      <c r="AG783" s="197" t="n">
        <v>0.0</v>
      </c>
      <c r="AH783" s="197" t="n">
        <v>1279.6673583984375</v>
      </c>
      <c r="AI783" s="197" t="n">
        <v>0.0</v>
      </c>
      <c r="AJ783" s="197" t="n">
        <v>0.0</v>
      </c>
      <c r="AK783" s="197" t="n">
        <v>104.33536529541016</v>
      </c>
      <c r="AL783" s="197" t="n">
        <v>7065.345703125</v>
      </c>
      <c r="AM783" s="197" t="n">
        <v>4216.0341796875</v>
      </c>
      <c r="AN783" s="197" t="n">
        <v>0.0</v>
      </c>
      <c r="AO783" s="197" t="n">
        <v>0.0</v>
      </c>
      <c r="AP783" s="197" t="n">
        <v>0.0</v>
      </c>
      <c r="AQ783" s="197" t="n">
        <v>329.07568359375</v>
      </c>
      <c r="AR783" s="197" t="n">
        <v>794.7671508789062</v>
      </c>
      <c r="AS783" s="197" t="n">
        <v>0.0</v>
      </c>
      <c r="AT783" s="197" t="n">
        <v>999999.0</v>
      </c>
      <c r="AU783" s="197" t="n">
        <v>0.0</v>
      </c>
      <c r="AV783" s="197" t="n">
        <v>999999.0</v>
      </c>
      <c r="AW783" s="197" t="n">
        <v>0.0</v>
      </c>
      <c r="AX783" s="197" t="n">
        <v>0.0</v>
      </c>
      <c r="AY783" s="197" t="n">
        <v>999999.0</v>
      </c>
      <c r="AZ783" s="197" t="n">
        <v>0.0</v>
      </c>
      <c r="BA783" s="197" t="n">
        <v>999999.0</v>
      </c>
      <c r="BB783" s="197" t="n">
        <v>0.0</v>
      </c>
      <c r="BC783" s="197" t="n">
        <v>0.0</v>
      </c>
      <c r="BD783" s="197" t="n">
        <v>0.4629811644554138</v>
      </c>
      <c r="BE783" s="197" t="n">
        <v>0.5456534624099731</v>
      </c>
      <c r="BF783" s="197" t="n">
        <v>999998.0</v>
      </c>
      <c r="BG783" s="197" t="n">
        <v>2850.72216796875</v>
      </c>
      <c r="BH783" s="197" t="n">
        <v>1730.2071533203125</v>
      </c>
      <c r="BI783" s="197" t="n">
        <v>0.0</v>
      </c>
      <c r="BJ783" s="197" t="n">
        <v>999999.0</v>
      </c>
      <c r="BK783" s="197" t="n">
        <v>10775.8330078125</v>
      </c>
      <c r="BL783" s="197" t="n">
        <v>11070.466796875</v>
      </c>
      <c r="BM783" s="197" t="n">
        <v>0.0</v>
      </c>
      <c r="BN783" s="197" t="n">
        <v>6303.919921875</v>
      </c>
      <c r="BO783" s="197" t="n">
        <v>6580.8798828125</v>
      </c>
      <c r="BP783" s="197" t="n">
        <v>1.2068681716918945</v>
      </c>
      <c r="BQ783" s="197" t="n">
        <v>3981.9638671875</v>
      </c>
      <c r="BR783" s="197" t="n">
        <v>0.0</v>
      </c>
      <c r="BS783" s="197" t="n">
        <v>999999.0</v>
      </c>
      <c r="BT783" s="197" t="n">
        <v>0.0</v>
      </c>
      <c r="BU783" s="197" t="n">
        <v>2506.8291015625</v>
      </c>
      <c r="BV783" s="197" t="n">
        <v>2451.825927734375</v>
      </c>
      <c r="BW783" s="197" t="n">
        <v>99000.0</v>
      </c>
      <c r="BX783" s="197" t="n">
        <v>1856.1949462890625</v>
      </c>
      <c r="BY783" s="197" t="n">
        <v>2183.030029296875</v>
      </c>
      <c r="BZ783" s="197" t="n">
        <v>99000.0</v>
      </c>
      <c r="CA783" s="197" t="n">
        <v>919.0193481445312</v>
      </c>
      <c r="CB783" s="197" t="n">
        <v>863.5878295898438</v>
      </c>
      <c r="CC783" s="197" t="n">
        <v>964.9122924804688</v>
      </c>
      <c r="CD783" s="197" t="n">
        <v>8248.580078125</v>
      </c>
      <c r="CE783" s="197" t="n">
        <v>8471.6953125</v>
      </c>
      <c r="CF783" s="197" t="n">
        <v>15500.0</v>
      </c>
      <c r="CG783" s="197" t="n">
        <v>6655.0966796875</v>
      </c>
      <c r="CH783" s="197" t="n">
        <v>4500.0</v>
      </c>
      <c r="CI783" s="197" t="n">
        <v>861.5836181640625</v>
      </c>
      <c r="CJ783" s="197" t="n">
        <v>5361.58349609375</v>
      </c>
      <c r="CK783" s="197" t="n">
        <v>20000.0</v>
      </c>
      <c r="CL783" s="197" t="n">
        <v>20000.0</v>
      </c>
      <c r="CM783" s="197" t="n">
        <v>20000.0</v>
      </c>
      <c r="CN783" s="197" t="n">
        <v>20000.0</v>
      </c>
      <c r="CO783" s="197" t="n">
        <v>20000.0</v>
      </c>
      <c r="CP783" s="197" t="n">
        <v>20000.0</v>
      </c>
      <c r="CQ783" s="197" t="n">
        <v>20000.0</v>
      </c>
      <c r="CR783" s="197" t="n">
        <v>5000.0</v>
      </c>
      <c r="CS783" s="197" t="n">
        <v>8.0</v>
      </c>
      <c r="CT783" s="197" t="n">
        <v>8.0</v>
      </c>
      <c r="CU783" s="197" t="n">
        <v>1054.033203125</v>
      </c>
    </row>
    <row r="784" spans="2:99">
      <c r="B784" s="122" t="s">
        <v>1185</v>
      </c>
      <c r="C784" s="197" t="n">
        <v>3658.0</v>
      </c>
      <c r="D784" s="197" t="n">
        <v>2939.0</v>
      </c>
      <c r="E784" s="197" t="n">
        <v>559.0</v>
      </c>
      <c r="F784" s="122" t="s">
        <v>1185</v>
      </c>
      <c r="G784" s="197" t="n">
        <v>3201.952880859375</v>
      </c>
      <c r="H784" s="197" t="n">
        <v>1369.62890625</v>
      </c>
      <c r="I784" s="197" t="n">
        <v>559.0</v>
      </c>
      <c r="J784" s="197" t="n">
        <v>594.1619873046875</v>
      </c>
      <c r="K784" s="197" t="n">
        <v>739.6463012695312</v>
      </c>
      <c r="L784" s="197" t="n">
        <v>2125.015869140625</v>
      </c>
      <c r="M784" s="197" t="n">
        <v>2125.015869140625</v>
      </c>
      <c r="N784" s="197" t="n">
        <v>2125.015869140625</v>
      </c>
      <c r="O784" s="197" t="n">
        <v>2125.015869140625</v>
      </c>
      <c r="P784" s="197" t="n">
        <v>2125.015869140625</v>
      </c>
      <c r="Q784" s="197" t="n">
        <v>24319.568359375</v>
      </c>
      <c r="R784" s="197" t="n">
        <v>1895.2232666015625</v>
      </c>
      <c r="S784" s="197" t="n">
        <v>0.0</v>
      </c>
      <c r="T784" s="197" t="n">
        <v>114.1384048461914</v>
      </c>
      <c r="U784" s="197" t="n">
        <v>-47.70162582397461</v>
      </c>
      <c r="V784" s="197" t="n">
        <v>18262.978515625</v>
      </c>
      <c r="W784" s="197" t="n">
        <v>7624.58544921875</v>
      </c>
      <c r="X784" s="197" t="n">
        <v>10633.08984375</v>
      </c>
      <c r="Y784" s="197" t="n">
        <v>0.0</v>
      </c>
      <c r="Z784" s="197" t="n">
        <v>6000.0</v>
      </c>
      <c r="AA784" s="197" t="n">
        <v>1.0</v>
      </c>
      <c r="AB784" s="197" t="n">
        <v>0.0</v>
      </c>
      <c r="AC784" s="197" t="n">
        <v>0.0</v>
      </c>
      <c r="AD784" s="197" t="n">
        <v>0.6499999761581421</v>
      </c>
      <c r="AE784" s="197" t="n">
        <v>17693.38671875</v>
      </c>
      <c r="AF784" s="197" t="n">
        <v>2949.67822265625</v>
      </c>
      <c r="AG784" s="197" t="n">
        <v>0.0</v>
      </c>
      <c r="AH784" s="197" t="n">
        <v>2054.57763671875</v>
      </c>
      <c r="AI784" s="197" t="n">
        <v>499.92132568359375</v>
      </c>
      <c r="AJ784" s="197" t="n">
        <v>0.0</v>
      </c>
      <c r="AK784" s="197" t="n">
        <v>414.8840026855469</v>
      </c>
      <c r="AL784" s="197" t="n">
        <v>7311.7412109375</v>
      </c>
      <c r="AM784" s="197" t="n">
        <v>4219.50439453125</v>
      </c>
      <c r="AN784" s="197" t="n">
        <v>0.0</v>
      </c>
      <c r="AO784" s="197" t="n">
        <v>0.0</v>
      </c>
      <c r="AP784" s="197" t="n">
        <v>0.0</v>
      </c>
      <c r="AQ784" s="197" t="n">
        <v>438.767578125</v>
      </c>
      <c r="AR784" s="197" t="n">
        <v>133.3333282470703</v>
      </c>
      <c r="AS784" s="197" t="n">
        <v>0.0</v>
      </c>
      <c r="AT784" s="197" t="n">
        <v>999999.0</v>
      </c>
      <c r="AU784" s="197" t="n">
        <v>0.0</v>
      </c>
      <c r="AV784" s="197" t="n">
        <v>999999.0</v>
      </c>
      <c r="AW784" s="197" t="n">
        <v>0.0</v>
      </c>
      <c r="AX784" s="197" t="n">
        <v>0.0</v>
      </c>
      <c r="AY784" s="197" t="n">
        <v>999999.0</v>
      </c>
      <c r="AZ784" s="197" t="n">
        <v>0.0</v>
      </c>
      <c r="BA784" s="197" t="n">
        <v>999999.0</v>
      </c>
      <c r="BB784" s="197" t="n">
        <v>0.0</v>
      </c>
      <c r="BC784" s="197" t="n">
        <v>0.5215122103691101</v>
      </c>
      <c r="BD784" s="197" t="n">
        <v>0.5321544408798218</v>
      </c>
      <c r="BE784" s="197" t="n">
        <v>0.5544958114624023</v>
      </c>
      <c r="BF784" s="197" t="n">
        <v>6573.68896484375</v>
      </c>
      <c r="BG784" s="197" t="n">
        <v>6509.97607421875</v>
      </c>
      <c r="BH784" s="197" t="n">
        <v>6302.43505859375</v>
      </c>
      <c r="BI784" s="197" t="n">
        <v>0.0</v>
      </c>
      <c r="BJ784" s="197" t="n">
        <v>19474.755859375</v>
      </c>
      <c r="BK784" s="197" t="n">
        <v>19674.30859375</v>
      </c>
      <c r="BL784" s="197" t="n">
        <v>20019.443359375</v>
      </c>
      <c r="BM784" s="197" t="n">
        <v>-4543.29052734375</v>
      </c>
      <c r="BN784" s="197" t="n">
        <v>-4902.00439453125</v>
      </c>
      <c r="BO784" s="197" t="n">
        <v>-4242.4697265625</v>
      </c>
      <c r="BP784" s="197" t="n">
        <v>1.2979286909103394</v>
      </c>
      <c r="BQ784" s="197" t="n">
        <v>6900.9814453125</v>
      </c>
      <c r="BR784" s="197" t="n">
        <v>0.0</v>
      </c>
      <c r="BS784" s="197" t="n">
        <v>999999.0</v>
      </c>
      <c r="BT784" s="197" t="n">
        <v>0.0</v>
      </c>
      <c r="BU784" s="197" t="n">
        <v>1406.268798828125</v>
      </c>
      <c r="BV784" s="197" t="n">
        <v>2552.233154296875</v>
      </c>
      <c r="BW784" s="197" t="n">
        <v>99000.0</v>
      </c>
      <c r="BX784" s="197" t="n">
        <v>678.5908813476562</v>
      </c>
      <c r="BY784" s="197" t="n">
        <v>1888.19873046875</v>
      </c>
      <c r="BZ784" s="197" t="n">
        <v>99000.0</v>
      </c>
      <c r="CA784" s="197" t="n">
        <v>847.6177978515625</v>
      </c>
      <c r="CB784" s="197" t="n">
        <v>930.8687133789062</v>
      </c>
      <c r="CC784" s="197" t="n">
        <v>631.5789184570312</v>
      </c>
      <c r="CD784" s="197" t="n">
        <v>4005.595458984375</v>
      </c>
      <c r="CE784" s="197" t="n">
        <v>8357.91015625</v>
      </c>
      <c r="CF784" s="197" t="n">
        <v>12500.0</v>
      </c>
      <c r="CG784" s="197" t="n">
        <v>0.0</v>
      </c>
      <c r="CH784" s="197" t="n">
        <v>300.0</v>
      </c>
      <c r="CI784" s="197" t="n">
        <v>800.0</v>
      </c>
      <c r="CJ784" s="197" t="n">
        <v>1100.0</v>
      </c>
      <c r="CK784" s="197" t="n">
        <v>20000.0</v>
      </c>
      <c r="CL784" s="197" t="n">
        <v>20000.0</v>
      </c>
      <c r="CM784" s="197" t="n">
        <v>20000.0</v>
      </c>
      <c r="CN784" s="197" t="n">
        <v>20000.0</v>
      </c>
      <c r="CO784" s="197" t="n">
        <v>20000.0</v>
      </c>
      <c r="CP784" s="197" t="n">
        <v>20000.0</v>
      </c>
      <c r="CQ784" s="197" t="n">
        <v>20000.0</v>
      </c>
      <c r="CR784" s="197" t="n">
        <v>5000.0</v>
      </c>
      <c r="CS784" s="197" t="n">
        <v>0.0</v>
      </c>
      <c r="CT784" s="197" t="n">
        <v>0.0</v>
      </c>
      <c r="CU784" s="197" t="n">
        <v>947.6116333007812</v>
      </c>
    </row>
    <row r="785" spans="2:99">
      <c r="B785" s="122" t="s">
        <v>1186</v>
      </c>
      <c r="C785" s="197" t="n">
        <v>3252.0</v>
      </c>
      <c r="D785" s="197" t="n">
        <v>2788.0</v>
      </c>
      <c r="E785" s="197" t="n">
        <v>357.0</v>
      </c>
      <c r="F785" s="122" t="s">
        <v>1186</v>
      </c>
      <c r="G785" s="197" t="n">
        <v>3252.0</v>
      </c>
      <c r="H785" s="197" t="n">
        <v>2788.0</v>
      </c>
      <c r="I785" s="197" t="n">
        <v>357.0</v>
      </c>
      <c r="J785" s="197" t="n">
        <v>768.4738159179688</v>
      </c>
      <c r="K785" s="197" t="n">
        <v>1026.4677734375</v>
      </c>
      <c r="L785" s="197" t="n">
        <v>4232.79296875</v>
      </c>
      <c r="M785" s="197" t="n">
        <v>4232.79296875</v>
      </c>
      <c r="N785" s="197" t="n">
        <v>8500.0</v>
      </c>
      <c r="O785" s="197" t="n">
        <v>8500.0</v>
      </c>
      <c r="P785" s="197" t="n">
        <v>8500.0</v>
      </c>
      <c r="Q785" s="197" t="n">
        <v>80529.953125</v>
      </c>
      <c r="R785" s="197" t="n">
        <v>15547.1630859375</v>
      </c>
      <c r="S785" s="197" t="n">
        <v>0.0</v>
      </c>
      <c r="T785" s="197" t="n">
        <v>3428.424072265625</v>
      </c>
      <c r="U785" s="197" t="n">
        <v>113628.9453125</v>
      </c>
      <c r="V785" s="197" t="n">
        <v>210510.140625</v>
      </c>
      <c r="W785" s="197" t="n">
        <v>134237.265625</v>
      </c>
      <c r="X785" s="197" t="n">
        <v>76272.8671875</v>
      </c>
      <c r="Y785" s="197" t="n">
        <v>0.0</v>
      </c>
      <c r="Z785" s="197" t="n">
        <v>7343.75</v>
      </c>
      <c r="AA785" s="197" t="n">
        <v>1.0</v>
      </c>
      <c r="AB785" s="197" t="n">
        <v>0.0</v>
      </c>
      <c r="AC785" s="197" t="n">
        <v>0.0</v>
      </c>
      <c r="AD785" s="197" t="n">
        <v>0.3499999940395355</v>
      </c>
      <c r="AE785" s="197" t="n">
        <v>77973.15625</v>
      </c>
      <c r="AF785" s="197" t="n">
        <v>6241.2890625</v>
      </c>
      <c r="AG785" s="197" t="n">
        <v>41542.3359375</v>
      </c>
      <c r="AH785" s="197" t="n">
        <v>32821.6015625</v>
      </c>
      <c r="AI785" s="197" t="n">
        <v>31204.708984375</v>
      </c>
      <c r="AJ785" s="197" t="n">
        <v>15497.7578125</v>
      </c>
      <c r="AK785" s="197" t="n">
        <v>16712.93359375</v>
      </c>
      <c r="AL785" s="197" t="n">
        <v>8500.0</v>
      </c>
      <c r="AM785" s="197" t="n">
        <v>4232.79296875</v>
      </c>
      <c r="AN785" s="197" t="n">
        <v>0.0</v>
      </c>
      <c r="AO785" s="197" t="n">
        <v>0.0</v>
      </c>
      <c r="AP785" s="197" t="n">
        <v>0.0</v>
      </c>
      <c r="AQ785" s="197" t="n">
        <v>548.45947265625</v>
      </c>
      <c r="AR785" s="197" t="n">
        <v>166.6666717529297</v>
      </c>
      <c r="AS785" s="197" t="n">
        <v>0.0</v>
      </c>
      <c r="AT785" s="197" t="n">
        <v>999999.0</v>
      </c>
      <c r="AU785" s="197" t="n">
        <v>0.0</v>
      </c>
      <c r="AV785" s="197" t="n">
        <v>999999.0</v>
      </c>
      <c r="AW785" s="197" t="n">
        <v>0.0</v>
      </c>
      <c r="AX785" s="197" t="n">
        <v>0.0</v>
      </c>
      <c r="AY785" s="197" t="n">
        <v>999999.0</v>
      </c>
      <c r="AZ785" s="197" t="n">
        <v>0.0</v>
      </c>
      <c r="BA785" s="197" t="n">
        <v>999999.0</v>
      </c>
      <c r="BB785" s="197" t="n">
        <v>0.0</v>
      </c>
      <c r="BC785" s="197" t="n">
        <v>0.0</v>
      </c>
      <c r="BD785" s="197" t="n">
        <v>0.0</v>
      </c>
      <c r="BE785" s="197" t="n">
        <v>0.0</v>
      </c>
      <c r="BF785" s="197" t="n">
        <v>999999.0</v>
      </c>
      <c r="BG785" s="197" t="n">
        <v>999999.0</v>
      </c>
      <c r="BH785" s="197" t="n">
        <v>999999.0</v>
      </c>
      <c r="BI785" s="197" t="n">
        <v>0.0</v>
      </c>
      <c r="BJ785" s="197" t="n">
        <v>999999.0</v>
      </c>
      <c r="BK785" s="197" t="n">
        <v>999999.0</v>
      </c>
      <c r="BL785" s="197" t="n">
        <v>999999.0</v>
      </c>
      <c r="BM785" s="197" t="n">
        <v>0.0</v>
      </c>
      <c r="BN785" s="197" t="n">
        <v>0.0</v>
      </c>
      <c r="BO785" s="197" t="n">
        <v>0.0</v>
      </c>
      <c r="BP785" s="197" t="n">
        <v>0.0</v>
      </c>
      <c r="BQ785" s="197" t="n">
        <v>999999.0</v>
      </c>
      <c r="BR785" s="197" t="n">
        <v>0.0</v>
      </c>
      <c r="BS785" s="197" t="n">
        <v>999999.0</v>
      </c>
      <c r="BT785" s="197" t="n">
        <v>0.0</v>
      </c>
      <c r="BU785" s="197" t="n">
        <v>379.9325866699219</v>
      </c>
      <c r="BV785" s="197" t="n">
        <v>1411.9544677734375</v>
      </c>
      <c r="BW785" s="197" t="n">
        <v>99000.0</v>
      </c>
      <c r="BX785" s="197" t="n">
        <v>218.9364013671875</v>
      </c>
      <c r="BY785" s="197" t="n">
        <v>678.4495239257812</v>
      </c>
      <c r="BZ785" s="197" t="n">
        <v>99000.0</v>
      </c>
      <c r="CA785" s="197" t="n">
        <v>447.1050720214844</v>
      </c>
      <c r="CB785" s="197" t="n">
        <v>855.3316040039062</v>
      </c>
      <c r="CC785" s="197" t="n">
        <v>631.5789184570312</v>
      </c>
      <c r="CD785" s="197" t="n">
        <v>606.7366333007812</v>
      </c>
      <c r="CE785" s="197" t="n">
        <v>4032.639892578125</v>
      </c>
      <c r="CF785" s="197" t="n">
        <v>8000.0</v>
      </c>
      <c r="CG785" s="197" t="n">
        <v>0.0</v>
      </c>
      <c r="CH785" s="197" t="n">
        <v>300.0</v>
      </c>
      <c r="CI785" s="197" t="n">
        <v>800.0</v>
      </c>
      <c r="CJ785" s="197" t="n">
        <v>1100.0</v>
      </c>
      <c r="CK785" s="197" t="n">
        <v>20000.0</v>
      </c>
      <c r="CL785" s="197" t="n">
        <v>20000.0</v>
      </c>
      <c r="CM785" s="197" t="n">
        <v>20000.0</v>
      </c>
      <c r="CN785" s="197" t="n">
        <v>20000.0</v>
      </c>
      <c r="CO785" s="197" t="n">
        <v>20000.0</v>
      </c>
      <c r="CP785" s="197" t="n">
        <v>20000.0</v>
      </c>
      <c r="CQ785" s="197" t="n">
        <v>20000.0</v>
      </c>
      <c r="CR785" s="197" t="n">
        <v>5000.0</v>
      </c>
      <c r="CS785" s="197" t="n">
        <v>0.0</v>
      </c>
      <c r="CT785" s="197" t="n">
        <v>0.0</v>
      </c>
      <c r="CU785" s="197" t="n">
        <v>3886.790771484375</v>
      </c>
    </row>
    <row r="786" spans="2:99">
      <c r="B786" s="122" t="s">
        <v>1187</v>
      </c>
      <c r="C786" s="197" t="n">
        <v>3534.0</v>
      </c>
      <c r="D786" s="197" t="n">
        <v>2788.0</v>
      </c>
      <c r="E786" s="197" t="n">
        <v>570.0</v>
      </c>
      <c r="F786" s="122" t="s">
        <v>1187</v>
      </c>
      <c r="G786" s="197" t="n">
        <v>3534.0</v>
      </c>
      <c r="H786" s="197" t="n">
        <v>2788.0</v>
      </c>
      <c r="I786" s="197" t="n">
        <v>570.0</v>
      </c>
      <c r="J786" s="197" t="n">
        <v>928.9976806640625</v>
      </c>
      <c r="K786" s="197" t="n">
        <v>1067.0</v>
      </c>
      <c r="L786" s="197" t="n">
        <v>4296.7685546875</v>
      </c>
      <c r="M786" s="197" t="n">
        <v>4296.7685546875</v>
      </c>
      <c r="N786" s="197" t="n">
        <v>5470.24951171875</v>
      </c>
      <c r="O786" s="197" t="n">
        <v>5470.24951171875</v>
      </c>
      <c r="P786" s="197" t="n">
        <v>5470.24951171875</v>
      </c>
      <c r="Q786" s="197" t="n">
        <v>71284.375</v>
      </c>
      <c r="R786" s="197" t="n">
        <v>27666.701171875</v>
      </c>
      <c r="S786" s="197" t="n">
        <v>0.0</v>
      </c>
      <c r="T786" s="197" t="n">
        <v>1284.6131591796875</v>
      </c>
      <c r="U786" s="197" t="n">
        <v>49235.70703125</v>
      </c>
      <c r="V786" s="197" t="n">
        <v>129471.453125</v>
      </c>
      <c r="W786" s="197" t="n">
        <v>0.0</v>
      </c>
      <c r="X786" s="197" t="n">
        <v>4770.16455078125</v>
      </c>
      <c r="Y786" s="197" t="n">
        <v>0.0</v>
      </c>
      <c r="Z786" s="197" t="n">
        <v>17500.0</v>
      </c>
      <c r="AA786" s="197" t="n">
        <v>1.0</v>
      </c>
      <c r="AB786" s="197" t="n">
        <v>0.0</v>
      </c>
      <c r="AC786" s="197" t="n">
        <v>0.0</v>
      </c>
      <c r="AD786" s="197" t="n">
        <v>0.3499999940395355</v>
      </c>
      <c r="AE786" s="197" t="n">
        <v>54370.65234375</v>
      </c>
      <c r="AF786" s="197" t="n">
        <v>14167.599609375</v>
      </c>
      <c r="AG786" s="197" t="n">
        <v>15711.8154296875</v>
      </c>
      <c r="AH786" s="197" t="n">
        <v>12066.8076171875</v>
      </c>
      <c r="AI786" s="197" t="n">
        <v>10560.544921875</v>
      </c>
      <c r="AJ786" s="197" t="n">
        <v>20072.908203125</v>
      </c>
      <c r="AK786" s="197" t="n">
        <v>20452.244140625</v>
      </c>
      <c r="AL786" s="197" t="n">
        <v>7560.64501953125</v>
      </c>
      <c r="AM786" s="197" t="n">
        <v>4296.7685546875</v>
      </c>
      <c r="AN786" s="197" t="n">
        <v>0.0</v>
      </c>
      <c r="AO786" s="197" t="n">
        <v>0.0</v>
      </c>
      <c r="AP786" s="197" t="n">
        <v>0.0</v>
      </c>
      <c r="AQ786" s="197" t="n">
        <v>971.0</v>
      </c>
      <c r="AR786" s="197" t="n">
        <v>1067.0</v>
      </c>
      <c r="AS786" s="197" t="n">
        <v>0.0</v>
      </c>
      <c r="AT786" s="197" t="n">
        <v>999999.0</v>
      </c>
      <c r="AU786" s="197" t="n">
        <v>0.0</v>
      </c>
      <c r="AV786" s="197" t="n">
        <v>999999.0</v>
      </c>
      <c r="AW786" s="197" t="n">
        <v>0.0</v>
      </c>
      <c r="AX786" s="197" t="n">
        <v>0.0</v>
      </c>
      <c r="AY786" s="197" t="n">
        <v>999999.0</v>
      </c>
      <c r="AZ786" s="197" t="n">
        <v>0.0</v>
      </c>
      <c r="BA786" s="197" t="n">
        <v>999999.0</v>
      </c>
      <c r="BB786" s="197" t="n">
        <v>0.0</v>
      </c>
      <c r="BC786" s="197" t="n">
        <v>0.0</v>
      </c>
      <c r="BD786" s="197" t="n">
        <v>0.0</v>
      </c>
      <c r="BE786" s="197" t="n">
        <v>0.0</v>
      </c>
      <c r="BF786" s="197" t="n">
        <v>999993.0</v>
      </c>
      <c r="BG786" s="197" t="n">
        <v>999993.0</v>
      </c>
      <c r="BH786" s="197" t="n">
        <v>999993.0</v>
      </c>
      <c r="BI786" s="197" t="n">
        <v>0.0</v>
      </c>
      <c r="BJ786" s="197" t="n">
        <v>999999.0</v>
      </c>
      <c r="BK786" s="197" t="n">
        <v>999999.0</v>
      </c>
      <c r="BL786" s="197" t="n">
        <v>999999.0</v>
      </c>
      <c r="BM786" s="197" t="n">
        <v>0.0</v>
      </c>
      <c r="BN786" s="197" t="n">
        <v>0.0</v>
      </c>
      <c r="BO786" s="197" t="n">
        <v>0.0</v>
      </c>
      <c r="BP786" s="197" t="n">
        <v>0.0</v>
      </c>
      <c r="BQ786" s="197" t="n">
        <v>999999.0</v>
      </c>
      <c r="BR786" s="197" t="n">
        <v>0.0</v>
      </c>
      <c r="BS786" s="197" t="n">
        <v>999999.0</v>
      </c>
      <c r="BT786" s="197" t="n">
        <v>0.0</v>
      </c>
      <c r="BU786" s="197" t="n">
        <v>256.18951416015625</v>
      </c>
      <c r="BV786" s="197" t="n">
        <v>385.4565734863281</v>
      </c>
      <c r="BW786" s="197" t="n">
        <v>99000.0</v>
      </c>
      <c r="BX786" s="197" t="n">
        <v>176.06932067871094</v>
      </c>
      <c r="BY786" s="197" t="n">
        <v>221.6724853515625</v>
      </c>
      <c r="BZ786" s="197" t="n">
        <v>99000.0</v>
      </c>
      <c r="CA786" s="197" t="n">
        <v>422.85211181640625</v>
      </c>
      <c r="CB786" s="197" t="n">
        <v>439.1026306152344</v>
      </c>
      <c r="CC786" s="197" t="n">
        <v>631.5789184570312</v>
      </c>
      <c r="CD786" s="197" t="n">
        <v>187.6775665283203</v>
      </c>
      <c r="CE786" s="197" t="n">
        <v>653.5282592773438</v>
      </c>
      <c r="CF786" s="197" t="n">
        <v>8000.0</v>
      </c>
      <c r="CG786" s="197" t="n">
        <v>0.0</v>
      </c>
      <c r="CH786" s="197" t="n">
        <v>4250.0</v>
      </c>
      <c r="CI786" s="197" t="n">
        <v>2500.0</v>
      </c>
      <c r="CJ786" s="197" t="n">
        <v>6750.0</v>
      </c>
      <c r="CK786" s="197" t="n">
        <v>20000.0</v>
      </c>
      <c r="CL786" s="197" t="n">
        <v>20000.0</v>
      </c>
      <c r="CM786" s="197" t="n">
        <v>20000.0</v>
      </c>
      <c r="CN786" s="197" t="n">
        <v>20000.0</v>
      </c>
      <c r="CO786" s="197" t="n">
        <v>20000.0</v>
      </c>
      <c r="CP786" s="197" t="n">
        <v>20000.0</v>
      </c>
      <c r="CQ786" s="197" t="n">
        <v>20000.0</v>
      </c>
      <c r="CR786" s="197" t="n">
        <v>5000.0</v>
      </c>
      <c r="CS786" s="197" t="n">
        <v>0.0</v>
      </c>
      <c r="CT786" s="197" t="n">
        <v>0.0</v>
      </c>
      <c r="CU786" s="197" t="n">
        <v>999999.0</v>
      </c>
    </row>
    <row r="787" spans="2:99">
      <c r="B787" s="122" t="s">
        <v>1188</v>
      </c>
      <c r="C787" s="197" t="n">
        <v>4552.0</v>
      </c>
      <c r="D787" s="197" t="n">
        <v>3381.0</v>
      </c>
      <c r="E787" s="197" t="n">
        <v>800.0</v>
      </c>
      <c r="F787" s="122" t="s">
        <v>1188</v>
      </c>
      <c r="G787" s="197" t="n">
        <v>3974.640869140625</v>
      </c>
      <c r="H787" s="197" t="n">
        <v>3199.98681640625</v>
      </c>
      <c r="I787" s="197" t="n">
        <v>800.0</v>
      </c>
      <c r="J787" s="197" t="n">
        <v>864.8761596679688</v>
      </c>
      <c r="K787" s="197" t="n">
        <v>914.0504760742188</v>
      </c>
      <c r="L787" s="197" t="n">
        <v>1530.558349609375</v>
      </c>
      <c r="M787" s="197" t="n">
        <v>1530.558349609375</v>
      </c>
      <c r="N787" s="197" t="n">
        <v>1530.558349609375</v>
      </c>
      <c r="O787" s="197" t="n">
        <v>1530.558349609375</v>
      </c>
      <c r="P787" s="197" t="n">
        <v>1530.558349609375</v>
      </c>
      <c r="Q787" s="197" t="n">
        <v>23274.1484375</v>
      </c>
      <c r="R787" s="197" t="n">
        <v>12244.466796875</v>
      </c>
      <c r="S787" s="197" t="n">
        <v>0.0</v>
      </c>
      <c r="T787" s="197" t="n">
        <v>0.0</v>
      </c>
      <c r="U787" s="197" t="n">
        <v>679.5618896484375</v>
      </c>
      <c r="V787" s="197" t="n">
        <v>19697.416015625</v>
      </c>
      <c r="W787" s="197" t="n">
        <v>10613.6455078125</v>
      </c>
      <c r="X787" s="197" t="n">
        <v>9083.76953125</v>
      </c>
      <c r="Y787" s="197" t="n">
        <v>0.0</v>
      </c>
      <c r="Z787" s="197" t="n">
        <v>13391.6669921875</v>
      </c>
      <c r="AA787" s="197" t="n">
        <v>1.0</v>
      </c>
      <c r="AB787" s="197" t="n">
        <v>0.0</v>
      </c>
      <c r="AC787" s="197" t="n">
        <v>0.0</v>
      </c>
      <c r="AD787" s="197" t="n">
        <v>0.3499999940395355</v>
      </c>
      <c r="AE787" s="197" t="n">
        <v>13164.095703125</v>
      </c>
      <c r="AF787" s="197" t="n">
        <v>4079.229248046875</v>
      </c>
      <c r="AG787" s="197" t="n">
        <v>0.0</v>
      </c>
      <c r="AH787" s="197" t="n">
        <v>2216.962890625</v>
      </c>
      <c r="AI787" s="197" t="n">
        <v>658.2965087890625</v>
      </c>
      <c r="AJ787" s="197" t="n">
        <v>0.0</v>
      </c>
      <c r="AK787" s="197" t="n">
        <v>458.30218505859375</v>
      </c>
      <c r="AL787" s="197" t="n">
        <v>6680.0</v>
      </c>
      <c r="AM787" s="197" t="n">
        <v>4486.369140625</v>
      </c>
      <c r="AN787" s="197" t="n">
        <v>3061.11669921875</v>
      </c>
      <c r="AO787" s="197" t="n">
        <v>1530.558349609375</v>
      </c>
      <c r="AP787" s="197" t="n">
        <v>1530.558349609375</v>
      </c>
      <c r="AQ787" s="197" t="n">
        <v>971.0</v>
      </c>
      <c r="AR787" s="197" t="n">
        <v>1067.0</v>
      </c>
      <c r="AS787" s="197" t="n">
        <v>0.0</v>
      </c>
      <c r="AT787" s="197" t="n">
        <v>999999.0</v>
      </c>
      <c r="AU787" s="197" t="n">
        <v>0.0</v>
      </c>
      <c r="AV787" s="197" t="n">
        <v>999999.0</v>
      </c>
      <c r="AW787" s="197" t="n">
        <v>0.0</v>
      </c>
      <c r="AX787" s="197" t="n">
        <v>0.0</v>
      </c>
      <c r="AY787" s="197" t="n">
        <v>999999.0</v>
      </c>
      <c r="AZ787" s="197" t="n">
        <v>0.0</v>
      </c>
      <c r="BA787" s="197" t="n">
        <v>999999.0</v>
      </c>
      <c r="BB787" s="197" t="n">
        <v>0.0</v>
      </c>
      <c r="BC787" s="197" t="n">
        <v>0.0</v>
      </c>
      <c r="BD787" s="197" t="n">
        <v>0.0</v>
      </c>
      <c r="BE787" s="197" t="n">
        <v>0.0</v>
      </c>
      <c r="BF787" s="197" t="n">
        <v>999999.0</v>
      </c>
      <c r="BG787" s="197" t="n">
        <v>999999.0</v>
      </c>
      <c r="BH787" s="197" t="n">
        <v>999999.0</v>
      </c>
      <c r="BI787" s="197" t="n">
        <v>0.0</v>
      </c>
      <c r="BJ787" s="197" t="n">
        <v>999999.0</v>
      </c>
      <c r="BK787" s="197" t="n">
        <v>999999.0</v>
      </c>
      <c r="BL787" s="197" t="n">
        <v>999999.0</v>
      </c>
      <c r="BM787" s="197" t="n">
        <v>0.0</v>
      </c>
      <c r="BN787" s="197" t="n">
        <v>0.0</v>
      </c>
      <c r="BO787" s="197" t="n">
        <v>0.0</v>
      </c>
      <c r="BP787" s="197" t="n">
        <v>0.0</v>
      </c>
      <c r="BQ787" s="197" t="n">
        <v>999999.0</v>
      </c>
      <c r="BR787" s="197" t="n">
        <v>0.0</v>
      </c>
      <c r="BS787" s="197" t="n">
        <v>999999.0</v>
      </c>
      <c r="BT787" s="197" t="n">
        <v>0.0</v>
      </c>
      <c r="BU787" s="197" t="n">
        <v>262.8692932128906</v>
      </c>
      <c r="BV787" s="197" t="n">
        <v>256.6092529296875</v>
      </c>
      <c r="BW787" s="197" t="n">
        <v>450.0</v>
      </c>
      <c r="BX787" s="197" t="n">
        <v>188.6378936767578</v>
      </c>
      <c r="BY787" s="197" t="n">
        <v>176.39881896972656</v>
      </c>
      <c r="BZ787" s="197" t="n">
        <v>450.0</v>
      </c>
      <c r="CA787" s="197" t="n">
        <v>352.70574951171875</v>
      </c>
      <c r="CB787" s="197" t="n">
        <v>430.8996887207031</v>
      </c>
      <c r="CC787" s="197" t="n">
        <v>631.5789184570312</v>
      </c>
      <c r="CD787" s="197" t="n">
        <v>207.02743530273438</v>
      </c>
      <c r="CE787" s="197" t="n">
        <v>195.1876983642578</v>
      </c>
      <c r="CF787" s="197" t="n">
        <v>11000.0</v>
      </c>
      <c r="CG787" s="197" t="n">
        <v>0.0</v>
      </c>
      <c r="CH787" s="197" t="n">
        <v>1000.0</v>
      </c>
      <c r="CI787" s="197" t="n">
        <v>1000.0</v>
      </c>
      <c r="CJ787" s="197" t="n">
        <v>2000.0</v>
      </c>
      <c r="CK787" s="197" t="n">
        <v>20000.0</v>
      </c>
      <c r="CL787" s="197" t="n">
        <v>3100.82861328125</v>
      </c>
      <c r="CM787" s="197" t="n">
        <v>20000.0</v>
      </c>
      <c r="CN787" s="197" t="n">
        <v>20000.0</v>
      </c>
      <c r="CO787" s="197" t="n">
        <v>20000.0</v>
      </c>
      <c r="CP787" s="197" t="n">
        <v>20000.0</v>
      </c>
      <c r="CQ787" s="197" t="n">
        <v>20000.0</v>
      </c>
      <c r="CR787" s="197" t="n">
        <v>5000.0</v>
      </c>
      <c r="CS787" s="197" t="n">
        <v>0.0</v>
      </c>
      <c r="CT787" s="197" t="n">
        <v>0.0</v>
      </c>
      <c r="CU787" s="197" t="n">
        <v>3061.11669921875</v>
      </c>
    </row>
    <row r="788" spans="2:99">
      <c r="B788" s="122" t="s">
        <v>1189</v>
      </c>
      <c r="C788" s="197" t="n">
        <v>4552.0</v>
      </c>
      <c r="D788" s="197" t="n">
        <v>3538.0</v>
      </c>
      <c r="E788" s="197" t="n">
        <v>975.0</v>
      </c>
      <c r="F788" s="122" t="s">
        <v>1189</v>
      </c>
      <c r="G788" s="197" t="n">
        <v>4005.565185546875</v>
      </c>
      <c r="H788" s="197" t="n">
        <v>3303.0068359375</v>
      </c>
      <c r="I788" s="197" t="n">
        <v>975.0</v>
      </c>
      <c r="J788" s="197" t="n">
        <v>721.0859985351562</v>
      </c>
      <c r="K788" s="197" t="n">
        <v>703.7991333007812</v>
      </c>
      <c r="L788" s="197" t="n">
        <v>1425.6019287109375</v>
      </c>
      <c r="M788" s="197" t="n">
        <v>1425.6019287109375</v>
      </c>
      <c r="N788" s="197" t="n">
        <v>1425.6019287109375</v>
      </c>
      <c r="O788" s="197" t="n">
        <v>1425.6019287109375</v>
      </c>
      <c r="P788" s="197" t="n">
        <v>1425.6019287109375</v>
      </c>
      <c r="Q788" s="197" t="n">
        <v>13378.642578125</v>
      </c>
      <c r="R788" s="197" t="n">
        <v>11404.8154296875</v>
      </c>
      <c r="S788" s="197" t="n">
        <v>0.0</v>
      </c>
      <c r="T788" s="197" t="n">
        <v>0.0</v>
      </c>
      <c r="U788" s="197" t="n">
        <v>284.8074645996094</v>
      </c>
      <c r="V788" s="197" t="n">
        <v>13881.78125</v>
      </c>
      <c r="W788" s="197" t="n">
        <v>7129.09716796875</v>
      </c>
      <c r="X788" s="197" t="n">
        <v>6752.68359375</v>
      </c>
      <c r="Y788" s="197" t="n">
        <v>0.0</v>
      </c>
      <c r="Z788" s="197" t="n">
        <v>7987.9033203125</v>
      </c>
      <c r="AA788" s="197" t="n">
        <v>1.0</v>
      </c>
      <c r="AB788" s="197" t="n">
        <v>0.0</v>
      </c>
      <c r="AC788" s="197" t="n">
        <v>0.0</v>
      </c>
      <c r="AD788" s="197" t="n">
        <v>0.3499999940395355</v>
      </c>
      <c r="AE788" s="197" t="n">
        <v>9523.71875</v>
      </c>
      <c r="AF788" s="197" t="n">
        <v>0.0</v>
      </c>
      <c r="AG788" s="197" t="n">
        <v>3557.5751953125</v>
      </c>
      <c r="AH788" s="197" t="n">
        <v>1499.163330078125</v>
      </c>
      <c r="AI788" s="197" t="n">
        <v>205.42950439453125</v>
      </c>
      <c r="AJ788" s="197" t="n">
        <v>0.0</v>
      </c>
      <c r="AK788" s="197" t="n">
        <v>0.3204110860824585</v>
      </c>
      <c r="AL788" s="197" t="n">
        <v>6680.0</v>
      </c>
      <c r="AM788" s="197" t="n">
        <v>4524.36669921875</v>
      </c>
      <c r="AN788" s="197" t="n">
        <v>2851.203857421875</v>
      </c>
      <c r="AO788" s="197" t="n">
        <v>1425.6019287109375</v>
      </c>
      <c r="AP788" s="197" t="n">
        <v>1425.6019287109375</v>
      </c>
      <c r="AQ788" s="197" t="n">
        <v>672.6773681640625</v>
      </c>
      <c r="AR788" s="197" t="n">
        <v>1067.0</v>
      </c>
      <c r="AS788" s="197" t="n">
        <v>0.0</v>
      </c>
      <c r="AT788" s="197" t="n">
        <v>999999.0</v>
      </c>
      <c r="AU788" s="197" t="n">
        <v>0.0</v>
      </c>
      <c r="AV788" s="197" t="n">
        <v>999999.0</v>
      </c>
      <c r="AW788" s="197" t="n">
        <v>0.0</v>
      </c>
      <c r="AX788" s="197" t="n">
        <v>0.0</v>
      </c>
      <c r="AY788" s="197" t="n">
        <v>999999.0</v>
      </c>
      <c r="AZ788" s="197" t="n">
        <v>0.0</v>
      </c>
      <c r="BA788" s="197" t="n">
        <v>999999.0</v>
      </c>
      <c r="BB788" s="197" t="n">
        <v>0.0</v>
      </c>
      <c r="BC788" s="197" t="n">
        <v>0.0</v>
      </c>
      <c r="BD788" s="197" t="n">
        <v>0.0</v>
      </c>
      <c r="BE788" s="197" t="n">
        <v>0.0</v>
      </c>
      <c r="BF788" s="197" t="n">
        <v>999999.0</v>
      </c>
      <c r="BG788" s="197" t="n">
        <v>999999.0</v>
      </c>
      <c r="BH788" s="197" t="n">
        <v>999999.0</v>
      </c>
      <c r="BI788" s="197" t="n">
        <v>0.0</v>
      </c>
      <c r="BJ788" s="197" t="n">
        <v>999999.0</v>
      </c>
      <c r="BK788" s="197" t="n">
        <v>999999.0</v>
      </c>
      <c r="BL788" s="197" t="n">
        <v>999999.0</v>
      </c>
      <c r="BM788" s="197" t="n">
        <v>0.0</v>
      </c>
      <c r="BN788" s="197" t="n">
        <v>0.0</v>
      </c>
      <c r="BO788" s="197" t="n">
        <v>0.0</v>
      </c>
      <c r="BP788" s="197" t="n">
        <v>0.0</v>
      </c>
      <c r="BQ788" s="197" t="n">
        <v>999999.0</v>
      </c>
      <c r="BR788" s="197" t="n">
        <v>0.0</v>
      </c>
      <c r="BS788" s="197" t="n">
        <v>999999.0</v>
      </c>
      <c r="BT788" s="197" t="n">
        <v>0.0</v>
      </c>
      <c r="BU788" s="197" t="n">
        <v>252.62371826171875</v>
      </c>
      <c r="BV788" s="197" t="n">
        <v>263.5214538574219</v>
      </c>
      <c r="BW788" s="197" t="n">
        <v>450.0</v>
      </c>
      <c r="BX788" s="197" t="n">
        <v>206.0474395751953</v>
      </c>
      <c r="BY788" s="197" t="n">
        <v>188.78271484375</v>
      </c>
      <c r="BZ788" s="197" t="n">
        <v>450.0</v>
      </c>
      <c r="CA788" s="197" t="n">
        <v>285.1991882324219</v>
      </c>
      <c r="CB788" s="197" t="n">
        <v>352.55743408203125</v>
      </c>
      <c r="CC788" s="197" t="n">
        <v>631.5789184570312</v>
      </c>
      <c r="CD788" s="197" t="n">
        <v>207.60134887695312</v>
      </c>
      <c r="CE788" s="197" t="n">
        <v>207.0118408203125</v>
      </c>
      <c r="CF788" s="197" t="n">
        <v>11000.0</v>
      </c>
      <c r="CG788" s="197" t="n">
        <v>0.0</v>
      </c>
      <c r="CH788" s="197" t="n">
        <v>1000.0</v>
      </c>
      <c r="CI788" s="197" t="n">
        <v>800.0</v>
      </c>
      <c r="CJ788" s="197" t="n">
        <v>1800.0</v>
      </c>
      <c r="CK788" s="197" t="n">
        <v>20000.0</v>
      </c>
      <c r="CL788" s="197" t="n">
        <v>2916.776123046875</v>
      </c>
      <c r="CM788" s="197" t="n">
        <v>20000.0</v>
      </c>
      <c r="CN788" s="197" t="n">
        <v>20000.0</v>
      </c>
      <c r="CO788" s="197" t="n">
        <v>20000.0</v>
      </c>
      <c r="CP788" s="197" t="n">
        <v>20000.0</v>
      </c>
      <c r="CQ788" s="197" t="n">
        <v>20000.0</v>
      </c>
      <c r="CR788" s="197" t="n">
        <v>5000.0</v>
      </c>
      <c r="CS788" s="197" t="n">
        <v>0.0</v>
      </c>
      <c r="CT788" s="197" t="n">
        <v>0.0</v>
      </c>
      <c r="CU788" s="197" t="n">
        <v>2851.203857421875</v>
      </c>
    </row>
    <row r="789" spans="2:99">
      <c r="B789" s="122" t="s">
        <v>1190</v>
      </c>
      <c r="C789" s="197" t="n">
        <v>4500.0</v>
      </c>
      <c r="D789" s="197" t="n">
        <v>3538.0</v>
      </c>
      <c r="E789" s="197" t="n">
        <v>975.0</v>
      </c>
      <c r="F789" s="122" t="s">
        <v>1190</v>
      </c>
      <c r="G789" s="197" t="n">
        <v>3702.374267578125</v>
      </c>
      <c r="H789" s="197" t="n">
        <v>3291.659423828125</v>
      </c>
      <c r="I789" s="197" t="n">
        <v>975.0</v>
      </c>
      <c r="J789" s="197" t="n">
        <v>577.9111938476562</v>
      </c>
      <c r="K789" s="197" t="n">
        <v>586.1483154296875</v>
      </c>
      <c r="L789" s="197" t="n">
        <v>3444.81640625</v>
      </c>
      <c r="M789" s="197" t="n">
        <v>3444.81640625</v>
      </c>
      <c r="N789" s="197" t="n">
        <v>4280.435546875</v>
      </c>
      <c r="O789" s="197" t="n">
        <v>3152.638671875</v>
      </c>
      <c r="P789" s="197" t="n">
        <v>4280.435546875</v>
      </c>
      <c r="Q789" s="197" t="n">
        <v>12014.6240234375</v>
      </c>
      <c r="R789" s="197" t="n">
        <v>8618.0966796875</v>
      </c>
      <c r="S789" s="197" t="n">
        <v>0.0</v>
      </c>
      <c r="T789" s="197" t="n">
        <v>0.0</v>
      </c>
      <c r="U789" s="197" t="n">
        <v>95.12106323242188</v>
      </c>
      <c r="V789" s="197" t="n">
        <v>4249.25244140625</v>
      </c>
      <c r="W789" s="197" t="n">
        <v>4249.25244140625</v>
      </c>
      <c r="X789" s="197" t="n">
        <v>0.0</v>
      </c>
      <c r="Y789" s="197" t="n">
        <v>0.0</v>
      </c>
      <c r="Z789" s="197" t="n">
        <v>5653.33349609375</v>
      </c>
      <c r="AA789" s="197" t="n">
        <v>1.0</v>
      </c>
      <c r="AB789" s="197" t="n">
        <v>1127.7967529296875</v>
      </c>
      <c r="AC789" s="197" t="n">
        <v>0.0</v>
      </c>
      <c r="AD789" s="197" t="n">
        <v>0.3499999940395355</v>
      </c>
      <c r="AE789" s="197" t="n">
        <v>7725.251953125</v>
      </c>
      <c r="AF789" s="197" t="n">
        <v>0.0</v>
      </c>
      <c r="AG789" s="197" t="n">
        <v>6834.9951171875</v>
      </c>
      <c r="AH789" s="197" t="n">
        <v>2883.9970703125</v>
      </c>
      <c r="AI789" s="197" t="n">
        <v>1465.6824951171875</v>
      </c>
      <c r="AJ789" s="197" t="n">
        <v>41.50495147705078</v>
      </c>
      <c r="AK789" s="197" t="n">
        <v>0.0</v>
      </c>
      <c r="AL789" s="197" t="n">
        <v>6680.0</v>
      </c>
      <c r="AM789" s="197" t="n">
        <v>4553.13330078125</v>
      </c>
      <c r="AN789" s="197" t="n">
        <v>0.0</v>
      </c>
      <c r="AO789" s="197" t="n">
        <v>0.0</v>
      </c>
      <c r="AP789" s="197" t="n">
        <v>0.0</v>
      </c>
      <c r="AQ789" s="197" t="n">
        <v>490.39501953125</v>
      </c>
      <c r="AR789" s="197" t="n">
        <v>985.1769409179688</v>
      </c>
      <c r="AS789" s="197" t="n">
        <v>0.9260675311088562</v>
      </c>
      <c r="AT789" s="197" t="n">
        <v>3600.443603515625</v>
      </c>
      <c r="AU789" s="197" t="n">
        <v>0.0</v>
      </c>
      <c r="AV789" s="197" t="n">
        <v>15058.3662109375</v>
      </c>
      <c r="AW789" s="197" t="n">
        <v>2353.0361328125</v>
      </c>
      <c r="AX789" s="197" t="n">
        <v>0.0</v>
      </c>
      <c r="AY789" s="197" t="n">
        <v>999993.5</v>
      </c>
      <c r="AZ789" s="197" t="n">
        <v>0.0</v>
      </c>
      <c r="BA789" s="197" t="n">
        <v>999999.0</v>
      </c>
      <c r="BB789" s="197" t="n">
        <v>0.0</v>
      </c>
      <c r="BC789" s="197" t="n">
        <v>0.0</v>
      </c>
      <c r="BD789" s="197" t="n">
        <v>0.0</v>
      </c>
      <c r="BE789" s="197" t="n">
        <v>0.0</v>
      </c>
      <c r="BF789" s="197" t="n">
        <v>999999.0</v>
      </c>
      <c r="BG789" s="197" t="n">
        <v>999999.0</v>
      </c>
      <c r="BH789" s="197" t="n">
        <v>999999.0</v>
      </c>
      <c r="BI789" s="197" t="n">
        <v>0.0</v>
      </c>
      <c r="BJ789" s="197" t="n">
        <v>999999.0</v>
      </c>
      <c r="BK789" s="197" t="n">
        <v>999999.0</v>
      </c>
      <c r="BL789" s="197" t="n">
        <v>999999.0</v>
      </c>
      <c r="BM789" s="197" t="n">
        <v>0.0</v>
      </c>
      <c r="BN789" s="197" t="n">
        <v>0.0</v>
      </c>
      <c r="BO789" s="197" t="n">
        <v>0.0</v>
      </c>
      <c r="BP789" s="197" t="n">
        <v>0.0</v>
      </c>
      <c r="BQ789" s="197" t="n">
        <v>999999.0</v>
      </c>
      <c r="BR789" s="197" t="n">
        <v>0.0</v>
      </c>
      <c r="BS789" s="197" t="n">
        <v>999999.0</v>
      </c>
      <c r="BT789" s="197" t="n">
        <v>0.0</v>
      </c>
      <c r="BU789" s="197" t="n">
        <v>238.92666625976562</v>
      </c>
      <c r="BV789" s="197" t="n">
        <v>252.19468688964844</v>
      </c>
      <c r="BW789" s="197" t="n">
        <v>450.0</v>
      </c>
      <c r="BX789" s="197" t="n">
        <v>239.67759704589844</v>
      </c>
      <c r="BY789" s="197" t="n">
        <v>206.36749267578125</v>
      </c>
      <c r="BZ789" s="197" t="n">
        <v>450.0</v>
      </c>
      <c r="CA789" s="197" t="n">
        <v>245.53050231933594</v>
      </c>
      <c r="CB789" s="197" t="n">
        <v>283.9687194824219</v>
      </c>
      <c r="CC789" s="197" t="n">
        <v>631.5789184570312</v>
      </c>
      <c r="CD789" s="197" t="n">
        <v>266.080078125</v>
      </c>
      <c r="CE789" s="197" t="n">
        <v>209.10089111328125</v>
      </c>
      <c r="CF789" s="197" t="n">
        <v>99000.0</v>
      </c>
      <c r="CG789" s="197" t="n">
        <v>971.3723754882812</v>
      </c>
      <c r="CH789" s="197" t="n">
        <v>2500.0</v>
      </c>
      <c r="CI789" s="197" t="n">
        <v>2000.0</v>
      </c>
      <c r="CJ789" s="197" t="n">
        <v>4500.0</v>
      </c>
      <c r="CK789" s="197" t="n">
        <v>20000.0</v>
      </c>
      <c r="CL789" s="197" t="n">
        <v>20000.0</v>
      </c>
      <c r="CM789" s="197" t="n">
        <v>20000.0</v>
      </c>
      <c r="CN789" s="197" t="n">
        <v>20000.0</v>
      </c>
      <c r="CO789" s="197" t="n">
        <v>20000.0</v>
      </c>
      <c r="CP789" s="197" t="n">
        <v>20000.0</v>
      </c>
      <c r="CQ789" s="197" t="n">
        <v>20000.0</v>
      </c>
      <c r="CR789" s="197" t="n">
        <v>5000.0</v>
      </c>
      <c r="CS789" s="197" t="n">
        <v>26.0</v>
      </c>
      <c r="CT789" s="197" t="n">
        <v>26.0</v>
      </c>
      <c r="CU789" s="197" t="n">
        <v>2154.524169921875</v>
      </c>
    </row>
    <row r="790" spans="2:99">
      <c r="B790" s="122" t="s">
        <v>1191</v>
      </c>
      <c r="C790" s="197" t="n">
        <v>4150.0</v>
      </c>
      <c r="D790" s="197" t="n">
        <v>3538.0</v>
      </c>
      <c r="E790" s="197" t="n">
        <v>950.0</v>
      </c>
      <c r="F790" s="122" t="s">
        <v>1191</v>
      </c>
      <c r="G790" s="197" t="n">
        <v>3200.478515625</v>
      </c>
      <c r="H790" s="197" t="n">
        <v>2693.892333984375</v>
      </c>
      <c r="I790" s="197" t="n">
        <v>753.8950805664062</v>
      </c>
      <c r="J790" s="197" t="n">
        <v>297.4918518066406</v>
      </c>
      <c r="K790" s="197" t="n">
        <v>616.8275756835938</v>
      </c>
      <c r="L790" s="197" t="n">
        <v>4600.0</v>
      </c>
      <c r="M790" s="197" t="n">
        <v>4600.0</v>
      </c>
      <c r="N790" s="197" t="n">
        <v>6680.0</v>
      </c>
      <c r="O790" s="197" t="n">
        <v>6680.0</v>
      </c>
      <c r="P790" s="197" t="n">
        <v>6680.0</v>
      </c>
      <c r="Q790" s="197" t="n">
        <v>20167.064453125</v>
      </c>
      <c r="R790" s="197" t="n">
        <v>2970.337158203125</v>
      </c>
      <c r="S790" s="197" t="n">
        <v>0.0</v>
      </c>
      <c r="T790" s="197" t="n">
        <v>0.0</v>
      </c>
      <c r="U790" s="197" t="n">
        <v>-35.04534149169922</v>
      </c>
      <c r="V790" s="197" t="n">
        <v>182.5537109375</v>
      </c>
      <c r="W790" s="197" t="n">
        <v>0.0</v>
      </c>
      <c r="X790" s="197" t="n">
        <v>0.0</v>
      </c>
      <c r="Y790" s="197" t="n">
        <v>0.0</v>
      </c>
      <c r="Z790" s="197" t="n">
        <v>8000.0</v>
      </c>
      <c r="AA790" s="197" t="n">
        <v>0.0</v>
      </c>
      <c r="AB790" s="197" t="n">
        <v>0.0</v>
      </c>
      <c r="AC790" s="197" t="n">
        <v>0.0</v>
      </c>
      <c r="AD790" s="197" t="n">
        <v>0.6499999761581421</v>
      </c>
      <c r="AE790" s="197" t="n">
        <v>15529.0546875</v>
      </c>
      <c r="AF790" s="197" t="n">
        <v>1243.268798828125</v>
      </c>
      <c r="AG790" s="197" t="n">
        <v>10631.6572265625</v>
      </c>
      <c r="AH790" s="197" t="n">
        <v>4702.27587890625</v>
      </c>
      <c r="AI790" s="197" t="n">
        <v>3250.0</v>
      </c>
      <c r="AJ790" s="197" t="n">
        <v>7938.4169921875</v>
      </c>
      <c r="AK790" s="197" t="n">
        <v>7695.68994140625</v>
      </c>
      <c r="AL790" s="197" t="n">
        <v>6680.0</v>
      </c>
      <c r="AM790" s="197" t="n">
        <v>4600.0</v>
      </c>
      <c r="AN790" s="197" t="n">
        <v>0.0</v>
      </c>
      <c r="AO790" s="197" t="n">
        <v>0.0</v>
      </c>
      <c r="AP790" s="197" t="n">
        <v>0.0</v>
      </c>
      <c r="AQ790" s="197" t="n">
        <v>443.17706298828125</v>
      </c>
      <c r="AR790" s="197" t="n">
        <v>659.7166137695312</v>
      </c>
      <c r="AS790" s="197" t="n">
        <v>0.7984820604324341</v>
      </c>
      <c r="AT790" s="197" t="n">
        <v>-4833.8857421875</v>
      </c>
      <c r="AU790" s="197" t="n">
        <v>6053.84375</v>
      </c>
      <c r="AV790" s="197" t="n">
        <v>11442.244140625</v>
      </c>
      <c r="AW790" s="197" t="n">
        <v>8182.5537109375</v>
      </c>
      <c r="AX790" s="197" t="n">
        <v>1.2574185132980347</v>
      </c>
      <c r="AY790" s="197" t="n">
        <v>-11115.62109375</v>
      </c>
      <c r="AZ790" s="197" t="n">
        <v>0.0</v>
      </c>
      <c r="BA790" s="197" t="n">
        <v>14515.3955078125</v>
      </c>
      <c r="BB790" s="197" t="n">
        <v>5812.69873046875</v>
      </c>
      <c r="BC790" s="197" t="n">
        <v>0.0</v>
      </c>
      <c r="BD790" s="197" t="n">
        <v>0.0</v>
      </c>
      <c r="BE790" s="197" t="n">
        <v>0.5681523680686951</v>
      </c>
      <c r="BF790" s="197" t="n">
        <v>999998.0</v>
      </c>
      <c r="BG790" s="197" t="n">
        <v>999998.0</v>
      </c>
      <c r="BH790" s="197" t="n">
        <v>6210.09130859375</v>
      </c>
      <c r="BI790" s="197" t="n">
        <v>0.0</v>
      </c>
      <c r="BJ790" s="197" t="n">
        <v>999999.0</v>
      </c>
      <c r="BK790" s="197" t="n">
        <v>999999.0</v>
      </c>
      <c r="BL790" s="197" t="n">
        <v>17791.21875</v>
      </c>
      <c r="BM790" s="197" t="n">
        <v>0.0</v>
      </c>
      <c r="BN790" s="197" t="n">
        <v>0.0</v>
      </c>
      <c r="BO790" s="197" t="n">
        <v>-3074.5927734375</v>
      </c>
      <c r="BP790" s="197" t="n">
        <v>0.0</v>
      </c>
      <c r="BQ790" s="197" t="n">
        <v>999999.0</v>
      </c>
      <c r="BR790" s="197" t="n">
        <v>0.0</v>
      </c>
      <c r="BS790" s="197" t="n">
        <v>999999.0</v>
      </c>
      <c r="BT790" s="197" t="n">
        <v>0.0</v>
      </c>
      <c r="BU790" s="197" t="n">
        <v>220.64401245117188</v>
      </c>
      <c r="BV790" s="197" t="n">
        <v>238.6471710205078</v>
      </c>
      <c r="BW790" s="197" t="n">
        <v>450.0</v>
      </c>
      <c r="BX790" s="197" t="n">
        <v>275.3043518066406</v>
      </c>
      <c r="BY790" s="197" t="n">
        <v>240.7823028564453</v>
      </c>
      <c r="BZ790" s="197" t="n">
        <v>450.0</v>
      </c>
      <c r="CA790" s="197" t="n">
        <v>242.24998474121094</v>
      </c>
      <c r="CB790" s="197" t="n">
        <v>244.96835327148438</v>
      </c>
      <c r="CC790" s="197" t="n">
        <v>631.5789184570312</v>
      </c>
      <c r="CD790" s="197" t="n">
        <v>922.8336181640625</v>
      </c>
      <c r="CE790" s="197" t="n">
        <v>267.8303527832031</v>
      </c>
      <c r="CF790" s="197" t="n">
        <v>99000.0</v>
      </c>
      <c r="CG790" s="197" t="n">
        <v>20167.064453125</v>
      </c>
      <c r="CH790" s="197" t="n">
        <v>6680.0</v>
      </c>
      <c r="CI790" s="197" t="n">
        <v>4600.0</v>
      </c>
      <c r="CJ790" s="197" t="n">
        <v>11280.0</v>
      </c>
      <c r="CK790" s="197" t="n">
        <v>20000.0</v>
      </c>
      <c r="CL790" s="197" t="n">
        <v>20000.0</v>
      </c>
      <c r="CM790" s="197" t="n">
        <v>20000.0</v>
      </c>
      <c r="CN790" s="197" t="n">
        <v>20000.0</v>
      </c>
      <c r="CO790" s="197" t="n">
        <v>20000.0</v>
      </c>
      <c r="CP790" s="197" t="n">
        <v>20000.0</v>
      </c>
      <c r="CQ790" s="197" t="n">
        <v>20000.0</v>
      </c>
      <c r="CR790" s="197" t="n">
        <v>5000.0</v>
      </c>
      <c r="CS790" s="197" t="n">
        <v>31.0</v>
      </c>
      <c r="CT790" s="197" t="n">
        <v>31.0</v>
      </c>
      <c r="CU790" s="197" t="n">
        <v>742.5842895507812</v>
      </c>
    </row>
    <row r="791" spans="2:99">
      <c r="B791" s="122" t="s">
        <v>1192</v>
      </c>
      <c r="C791" s="197" t="n">
        <v>3700.0</v>
      </c>
      <c r="D791" s="197" t="n">
        <v>3538.0</v>
      </c>
      <c r="E791" s="197" t="n">
        <v>800.0</v>
      </c>
      <c r="F791" s="122" t="s">
        <v>1192</v>
      </c>
      <c r="G791" s="197" t="n">
        <v>3035.993408203125</v>
      </c>
      <c r="H791" s="197" t="n">
        <v>2363.969482421875</v>
      </c>
      <c r="I791" s="197" t="n">
        <v>688.0665893554688</v>
      </c>
      <c r="J791" s="197" t="n">
        <v>116.81025695800781</v>
      </c>
      <c r="K791" s="197" t="n">
        <v>581.407958984375</v>
      </c>
      <c r="L791" s="197" t="n">
        <v>4559.9755859375</v>
      </c>
      <c r="M791" s="197" t="n">
        <v>4559.9755859375</v>
      </c>
      <c r="N791" s="197" t="n">
        <v>6680.0</v>
      </c>
      <c r="O791" s="197" t="n">
        <v>5666.14208984375</v>
      </c>
      <c r="P791" s="197" t="n">
        <v>5666.14208984375</v>
      </c>
      <c r="Q791" s="197" t="n">
        <v>14801.2568359375</v>
      </c>
      <c r="R791" s="197" t="n">
        <v>2925.994384765625</v>
      </c>
      <c r="S791" s="197" t="n">
        <v>0.0</v>
      </c>
      <c r="T791" s="197" t="n">
        <v>0.0</v>
      </c>
      <c r="U791" s="197" t="n">
        <v>21.301542282104492</v>
      </c>
      <c r="V791" s="197" t="n">
        <v>0.0</v>
      </c>
      <c r="W791" s="197" t="n">
        <v>0.0</v>
      </c>
      <c r="X791" s="197" t="n">
        <v>0.0</v>
      </c>
      <c r="Y791" s="197" t="n">
        <v>0.0</v>
      </c>
      <c r="Z791" s="197" t="n">
        <v>4000.0</v>
      </c>
      <c r="AA791" s="197" t="n">
        <v>1.0</v>
      </c>
      <c r="AB791" s="197" t="n">
        <v>0.0</v>
      </c>
      <c r="AC791" s="197" t="n">
        <v>0.0</v>
      </c>
      <c r="AD791" s="197" t="n">
        <v>0.6499999761581421</v>
      </c>
      <c r="AE791" s="197" t="n">
        <v>11991.2919921875</v>
      </c>
      <c r="AF791" s="197" t="n">
        <v>0.0</v>
      </c>
      <c r="AG791" s="197" t="n">
        <v>6097.9990234375</v>
      </c>
      <c r="AH791" s="197" t="n">
        <v>2398.81591796875</v>
      </c>
      <c r="AI791" s="197" t="n">
        <v>1014.1232299804688</v>
      </c>
      <c r="AJ791" s="197" t="n">
        <v>4155.0712890625</v>
      </c>
      <c r="AK791" s="197" t="n">
        <v>4178.7529296875</v>
      </c>
      <c r="AL791" s="197" t="n">
        <v>6680.0</v>
      </c>
      <c r="AM791" s="197" t="n">
        <v>4559.9755859375</v>
      </c>
      <c r="AN791" s="197" t="n">
        <v>0.0</v>
      </c>
      <c r="AO791" s="197" t="n">
        <v>0.0</v>
      </c>
      <c r="AP791" s="197" t="n">
        <v>0.0</v>
      </c>
      <c r="AQ791" s="197" t="n">
        <v>224.50811767578125</v>
      </c>
      <c r="AR791" s="197" t="n">
        <v>560.1724243164062</v>
      </c>
      <c r="AS791" s="197" t="n">
        <v>0.7662788033485413</v>
      </c>
      <c r="AT791" s="197" t="n">
        <v>820.0935668945312</v>
      </c>
      <c r="AU791" s="197" t="n">
        <v>0.0</v>
      </c>
      <c r="AV791" s="197" t="n">
        <v>12321.5478515625</v>
      </c>
      <c r="AW791" s="197" t="n">
        <v>2783.1884765625</v>
      </c>
      <c r="AX791" s="197" t="n">
        <v>1.2634249925613403</v>
      </c>
      <c r="AY791" s="197" t="n">
        <v>-3033.87890625</v>
      </c>
      <c r="AZ791" s="197" t="n">
        <v>0.0</v>
      </c>
      <c r="BA791" s="197" t="n">
        <v>15929.486328125</v>
      </c>
      <c r="BB791" s="197" t="n">
        <v>482.90435791015625</v>
      </c>
      <c r="BC791" s="197" t="n">
        <v>0.0</v>
      </c>
      <c r="BD791" s="197" t="n">
        <v>0.0</v>
      </c>
      <c r="BE791" s="197" t="n">
        <v>0.5795255899429321</v>
      </c>
      <c r="BF791" s="197" t="n">
        <v>999998.0</v>
      </c>
      <c r="BG791" s="197" t="n">
        <v>999998.0</v>
      </c>
      <c r="BH791" s="197" t="n">
        <v>5164.08056640625</v>
      </c>
      <c r="BI791" s="197" t="n">
        <v>0.0</v>
      </c>
      <c r="BJ791" s="197" t="n">
        <v>999999.0</v>
      </c>
      <c r="BK791" s="197" t="n">
        <v>999999.0</v>
      </c>
      <c r="BL791" s="197" t="n">
        <v>13862.46484375</v>
      </c>
      <c r="BM791" s="197" t="n">
        <v>0.0</v>
      </c>
      <c r="BN791" s="197" t="n">
        <v>0.0</v>
      </c>
      <c r="BO791" s="197" t="n">
        <v>-330.58502197265625</v>
      </c>
      <c r="BP791" s="197" t="n">
        <v>0.0</v>
      </c>
      <c r="BQ791" s="197" t="n">
        <v>999999.0</v>
      </c>
      <c r="BR791" s="197" t="n">
        <v>0.0</v>
      </c>
      <c r="BS791" s="197" t="n">
        <v>999999.0</v>
      </c>
      <c r="BT791" s="197" t="n">
        <v>0.0</v>
      </c>
      <c r="BU791" s="197" t="n">
        <v>456.58135986328125</v>
      </c>
      <c r="BV791" s="197" t="n">
        <v>221.92327880859375</v>
      </c>
      <c r="BW791" s="197" t="n">
        <v>1350.0</v>
      </c>
      <c r="BX791" s="197" t="n">
        <v>352.5730895996094</v>
      </c>
      <c r="BY791" s="197" t="n">
        <v>278.55328369140625</v>
      </c>
      <c r="BZ791" s="197" t="n">
        <v>1650.0</v>
      </c>
      <c r="CA791" s="197" t="n">
        <v>235.10873413085938</v>
      </c>
      <c r="CB791" s="197" t="n">
        <v>242.70399475097656</v>
      </c>
      <c r="CC791" s="197" t="n">
        <v>631.5789184570312</v>
      </c>
      <c r="CD791" s="197" t="n">
        <v>2273.355712890625</v>
      </c>
      <c r="CE791" s="197" t="n">
        <v>954.2040405273438</v>
      </c>
      <c r="CF791" s="197" t="n">
        <v>99000.0</v>
      </c>
      <c r="CG791" s="197" t="n">
        <v>11658.455078125</v>
      </c>
      <c r="CH791" s="197" t="n">
        <v>5193.74462890625</v>
      </c>
      <c r="CI791" s="197" t="n">
        <v>4559.9755859375</v>
      </c>
      <c r="CJ791" s="197" t="n">
        <v>9753.7197265625</v>
      </c>
      <c r="CK791" s="197" t="n">
        <v>20000.0</v>
      </c>
      <c r="CL791" s="197" t="n">
        <v>20000.0</v>
      </c>
      <c r="CM791" s="197" t="n">
        <v>20000.0</v>
      </c>
      <c r="CN791" s="197" t="n">
        <v>20000.0</v>
      </c>
      <c r="CO791" s="197" t="n">
        <v>20000.0</v>
      </c>
      <c r="CP791" s="197" t="n">
        <v>20000.0</v>
      </c>
      <c r="CQ791" s="197" t="n">
        <v>20000.0</v>
      </c>
      <c r="CR791" s="197" t="n">
        <v>5000.0</v>
      </c>
      <c r="CS791" s="197" t="n">
        <v>31.0</v>
      </c>
      <c r="CT791" s="197" t="n">
        <v>31.0</v>
      </c>
      <c r="CU791" s="197" t="n">
        <v>731.4985961914062</v>
      </c>
    </row>
    <row r="792" spans="2:99">
      <c r="B792" s="122" t="s">
        <v>1193</v>
      </c>
      <c r="C792" s="197" t="n">
        <v>3400.0</v>
      </c>
      <c r="D792" s="197" t="n">
        <v>3351.0</v>
      </c>
      <c r="E792" s="197" t="n">
        <v>650.0</v>
      </c>
      <c r="F792" s="122" t="s">
        <v>1193</v>
      </c>
      <c r="G792" s="197" t="n">
        <v>2825.28271484375</v>
      </c>
      <c r="H792" s="197" t="n">
        <v>1944.204833984375</v>
      </c>
      <c r="I792" s="197" t="n">
        <v>502.9769592285156</v>
      </c>
      <c r="J792" s="197" t="n">
        <v>127.95572662353516</v>
      </c>
      <c r="K792" s="197" t="n">
        <v>651.2719116210938</v>
      </c>
      <c r="L792" s="197" t="n">
        <v>4484.35986328125</v>
      </c>
      <c r="M792" s="197" t="n">
        <v>4484.35986328125</v>
      </c>
      <c r="N792" s="197" t="n">
        <v>5766.41748046875</v>
      </c>
      <c r="O792" s="197" t="n">
        <v>5766.41748046875</v>
      </c>
      <c r="P792" s="197" t="n">
        <v>5766.41748046875</v>
      </c>
      <c r="Q792" s="197" t="n">
        <v>27756.73046875</v>
      </c>
      <c r="R792" s="197" t="n">
        <v>3442.802978515625</v>
      </c>
      <c r="S792" s="197" t="n">
        <v>0.0</v>
      </c>
      <c r="T792" s="197" t="n">
        <v>0.0</v>
      </c>
      <c r="U792" s="197" t="n">
        <v>-29.543392181396484</v>
      </c>
      <c r="V792" s="197" t="n">
        <v>0.245039165019989</v>
      </c>
      <c r="W792" s="197" t="n">
        <v>0.245039165019989</v>
      </c>
      <c r="X792" s="197" t="n">
        <v>0.0</v>
      </c>
      <c r="Y792" s="197" t="n">
        <v>0.0</v>
      </c>
      <c r="Z792" s="197" t="n">
        <v>20156.25</v>
      </c>
      <c r="AA792" s="197" t="n">
        <v>0.0</v>
      </c>
      <c r="AB792" s="197" t="n">
        <v>0.0</v>
      </c>
      <c r="AC792" s="197" t="n">
        <v>0.0</v>
      </c>
      <c r="AD792" s="197" t="n">
        <v>0.6499999761581421</v>
      </c>
      <c r="AE792" s="197" t="n">
        <v>20705.7109375</v>
      </c>
      <c r="AF792" s="197" t="n">
        <v>3201.39794921875</v>
      </c>
      <c r="AG792" s="197" t="n">
        <v>5775.37939453125</v>
      </c>
      <c r="AH792" s="197" t="n">
        <v>4600.392578125</v>
      </c>
      <c r="AI792" s="197" t="n">
        <v>3466.666748046875</v>
      </c>
      <c r="AJ792" s="197" t="n">
        <v>9000.0</v>
      </c>
      <c r="AK792" s="197" t="n">
        <v>9097.8798828125</v>
      </c>
      <c r="AL792" s="197" t="n">
        <v>6680.0</v>
      </c>
      <c r="AM792" s="197" t="n">
        <v>4484.35986328125</v>
      </c>
      <c r="AN792" s="197" t="n">
        <v>0.0</v>
      </c>
      <c r="AO792" s="197" t="n">
        <v>0.0</v>
      </c>
      <c r="AP792" s="197" t="n">
        <v>0.0</v>
      </c>
      <c r="AQ792" s="197" t="n">
        <v>224.50811767578125</v>
      </c>
      <c r="AR792" s="197" t="n">
        <v>595.592041015625</v>
      </c>
      <c r="AS792" s="197" t="n">
        <v>0.0</v>
      </c>
      <c r="AT792" s="197" t="n">
        <v>999999.0</v>
      </c>
      <c r="AU792" s="197" t="n">
        <v>0.0</v>
      </c>
      <c r="AV792" s="197" t="n">
        <v>999999.0</v>
      </c>
      <c r="AW792" s="197" t="n">
        <v>0.0</v>
      </c>
      <c r="AX792" s="197" t="n">
        <v>0.0</v>
      </c>
      <c r="AY792" s="197" t="n">
        <v>999999.0</v>
      </c>
      <c r="AZ792" s="197" t="n">
        <v>0.0</v>
      </c>
      <c r="BA792" s="197" t="n">
        <v>999999.0</v>
      </c>
      <c r="BB792" s="197" t="n">
        <v>0.0</v>
      </c>
      <c r="BC792" s="197" t="n">
        <v>0.0</v>
      </c>
      <c r="BD792" s="197" t="n">
        <v>0.0</v>
      </c>
      <c r="BE792" s="197" t="n">
        <v>0.6300346255302429</v>
      </c>
      <c r="BF792" s="197" t="n">
        <v>999998.0</v>
      </c>
      <c r="BG792" s="197" t="n">
        <v>999998.0</v>
      </c>
      <c r="BH792" s="197" t="n">
        <v>5201.037109375</v>
      </c>
      <c r="BI792" s="197" t="n">
        <v>0.0</v>
      </c>
      <c r="BJ792" s="197" t="n">
        <v>999999.0</v>
      </c>
      <c r="BK792" s="197" t="n">
        <v>999999.0</v>
      </c>
      <c r="BL792" s="197" t="n">
        <v>22773.087890625</v>
      </c>
      <c r="BM792" s="197" t="n">
        <v>0.0</v>
      </c>
      <c r="BN792" s="197" t="n">
        <v>0.0</v>
      </c>
      <c r="BO792" s="197" t="n">
        <v>400.2355041503906</v>
      </c>
      <c r="BP792" s="197" t="n">
        <v>0.0</v>
      </c>
      <c r="BQ792" s="197" t="n">
        <v>999999.0</v>
      </c>
      <c r="BR792" s="197" t="n">
        <v>0.0</v>
      </c>
      <c r="BS792" s="197" t="n">
        <v>999999.0</v>
      </c>
      <c r="BT792" s="197" t="n">
        <v>0.0</v>
      </c>
      <c r="BU792" s="197" t="n">
        <v>1134.4788818359375</v>
      </c>
      <c r="BV792" s="197" t="n">
        <v>453.383544921875</v>
      </c>
      <c r="BW792" s="197" t="n">
        <v>99000.0</v>
      </c>
      <c r="BX792" s="197" t="n">
        <v>816.2522583007812</v>
      </c>
      <c r="BY792" s="197" t="n">
        <v>349.6493225097656</v>
      </c>
      <c r="BZ792" s="197" t="n">
        <v>99000.0</v>
      </c>
      <c r="CA792" s="197" t="n">
        <v>376.0088806152344</v>
      </c>
      <c r="CB792" s="197" t="n">
        <v>234.4686737060547</v>
      </c>
      <c r="CC792" s="197" t="n">
        <v>964.9122924804688</v>
      </c>
      <c r="CD792" s="197" t="n">
        <v>4497.28515625</v>
      </c>
      <c r="CE792" s="197" t="n">
        <v>2235.81591796875</v>
      </c>
      <c r="CF792" s="197" t="n">
        <v>99000.0</v>
      </c>
      <c r="CG792" s="197" t="n">
        <v>6387.29541015625</v>
      </c>
      <c r="CH792" s="197" t="n">
        <v>4740.89404296875</v>
      </c>
      <c r="CI792" s="197" t="n">
        <v>4484.35986328125</v>
      </c>
      <c r="CJ792" s="197" t="n">
        <v>9225.25390625</v>
      </c>
      <c r="CK792" s="197" t="n">
        <v>20000.0</v>
      </c>
      <c r="CL792" s="197" t="n">
        <v>20000.0</v>
      </c>
      <c r="CM792" s="197" t="n">
        <v>20000.0</v>
      </c>
      <c r="CN792" s="197" t="n">
        <v>20000.0</v>
      </c>
      <c r="CO792" s="197" t="n">
        <v>20000.0</v>
      </c>
      <c r="CP792" s="197" t="n">
        <v>20000.0</v>
      </c>
      <c r="CQ792" s="197" t="n">
        <v>20000.0</v>
      </c>
      <c r="CR792" s="197" t="n">
        <v>5000.0</v>
      </c>
      <c r="CS792" s="197" t="n">
        <v>0.0</v>
      </c>
      <c r="CT792" s="197" t="n">
        <v>30.0</v>
      </c>
      <c r="CU792" s="197" t="n">
        <v>860.7007446289062</v>
      </c>
    </row>
    <row r="793" spans="2:99">
      <c r="B793" s="122" t="s">
        <v>1194</v>
      </c>
      <c r="C793" s="197" t="n">
        <v>3250.0</v>
      </c>
      <c r="D793" s="197" t="n">
        <v>3163.0</v>
      </c>
      <c r="E793" s="197" t="n">
        <v>720.0</v>
      </c>
      <c r="F793" s="122" t="s">
        <v>1194</v>
      </c>
      <c r="G793" s="197" t="n">
        <v>2718.6435546875</v>
      </c>
      <c r="H793" s="197" t="n">
        <v>1796.1231689453125</v>
      </c>
      <c r="I793" s="197" t="n">
        <v>462.4696044921875</v>
      </c>
      <c r="J793" s="197" t="n">
        <v>164.3308563232422</v>
      </c>
      <c r="K793" s="197" t="n">
        <v>640.815185546875</v>
      </c>
      <c r="L793" s="197" t="n">
        <v>3890.356201171875</v>
      </c>
      <c r="M793" s="197" t="n">
        <v>3890.356201171875</v>
      </c>
      <c r="N793" s="197" t="n">
        <v>3890.356201171875</v>
      </c>
      <c r="O793" s="197" t="n">
        <v>3405.160888671875</v>
      </c>
      <c r="P793" s="197" t="n">
        <v>3405.160888671875</v>
      </c>
      <c r="Q793" s="197" t="n">
        <v>13508.361328125</v>
      </c>
      <c r="R793" s="197" t="n">
        <v>4015.311767578125</v>
      </c>
      <c r="S793" s="197" t="n">
        <v>0.0</v>
      </c>
      <c r="T793" s="197" t="n">
        <v>0.0</v>
      </c>
      <c r="U793" s="197" t="n">
        <v>-55.011802673339844</v>
      </c>
      <c r="V793" s="197" t="n">
        <v>0.0</v>
      </c>
      <c r="W793" s="197" t="n">
        <v>0.0</v>
      </c>
      <c r="X793" s="197" t="n">
        <v>0.0</v>
      </c>
      <c r="Y793" s="197" t="n">
        <v>0.0</v>
      </c>
      <c r="Z793" s="197" t="n">
        <v>8437.5</v>
      </c>
      <c r="AA793" s="197" t="n">
        <v>1.0</v>
      </c>
      <c r="AB793" s="197" t="n">
        <v>0.0</v>
      </c>
      <c r="AC793" s="197" t="n">
        <v>0.0</v>
      </c>
      <c r="AD793" s="197" t="n">
        <v>0.6499999761581421</v>
      </c>
      <c r="AE793" s="197" t="n">
        <v>11533.9228515625</v>
      </c>
      <c r="AF793" s="197" t="n">
        <v>1290.4671630859375</v>
      </c>
      <c r="AG793" s="197" t="n">
        <v>2320.61474609375</v>
      </c>
      <c r="AH793" s="197" t="n">
        <v>1161.0374755859375</v>
      </c>
      <c r="AI793" s="197" t="n">
        <v>145.0328826904297</v>
      </c>
      <c r="AJ793" s="197" t="n">
        <v>2300.0</v>
      </c>
      <c r="AK793" s="197" t="n">
        <v>2219.358154296875</v>
      </c>
      <c r="AL793" s="197" t="n">
        <v>6680.0</v>
      </c>
      <c r="AM793" s="197" t="n">
        <v>4375.5517578125</v>
      </c>
      <c r="AN793" s="197" t="n">
        <v>0.0</v>
      </c>
      <c r="AO793" s="197" t="n">
        <v>0.0</v>
      </c>
      <c r="AP793" s="197" t="n">
        <v>0.0</v>
      </c>
      <c r="AQ793" s="197" t="n">
        <v>224.50811767578125</v>
      </c>
      <c r="AR793" s="197" t="n">
        <v>842.5438842773438</v>
      </c>
      <c r="AS793" s="197" t="n">
        <v>0.0</v>
      </c>
      <c r="AT793" s="197" t="n">
        <v>999999.0</v>
      </c>
      <c r="AU793" s="197" t="n">
        <v>0.0</v>
      </c>
      <c r="AV793" s="197" t="n">
        <v>999999.0</v>
      </c>
      <c r="AW793" s="197" t="n">
        <v>0.0</v>
      </c>
      <c r="AX793" s="197" t="n">
        <v>0.0</v>
      </c>
      <c r="AY793" s="197" t="n">
        <v>999999.0</v>
      </c>
      <c r="AZ793" s="197" t="n">
        <v>0.0</v>
      </c>
      <c r="BA793" s="197" t="n">
        <v>999999.0</v>
      </c>
      <c r="BB793" s="197" t="n">
        <v>0.0</v>
      </c>
      <c r="BC793" s="197" t="n">
        <v>0.0</v>
      </c>
      <c r="BD793" s="197" t="n">
        <v>0.0</v>
      </c>
      <c r="BE793" s="197" t="n">
        <v>0.0</v>
      </c>
      <c r="BF793" s="197" t="n">
        <v>999999.0</v>
      </c>
      <c r="BG793" s="197" t="n">
        <v>999999.0</v>
      </c>
      <c r="BH793" s="197" t="n">
        <v>999999.0</v>
      </c>
      <c r="BI793" s="197" t="n">
        <v>0.0</v>
      </c>
      <c r="BJ793" s="197" t="n">
        <v>999999.0</v>
      </c>
      <c r="BK793" s="197" t="n">
        <v>999999.0</v>
      </c>
      <c r="BL793" s="197" t="n">
        <v>999999.0</v>
      </c>
      <c r="BM793" s="197" t="n">
        <v>0.0</v>
      </c>
      <c r="BN793" s="197" t="n">
        <v>0.0</v>
      </c>
      <c r="BO793" s="197" t="n">
        <v>0.0</v>
      </c>
      <c r="BP793" s="197" t="n">
        <v>0.0</v>
      </c>
      <c r="BQ793" s="197" t="n">
        <v>999999.0</v>
      </c>
      <c r="BR793" s="197" t="n">
        <v>0.0</v>
      </c>
      <c r="BS793" s="197" t="n">
        <v>999999.0</v>
      </c>
      <c r="BT793" s="197" t="n">
        <v>0.0</v>
      </c>
      <c r="BU793" s="197" t="n">
        <v>805.4547729492188</v>
      </c>
      <c r="BV793" s="197" t="n">
        <v>1198.21484375</v>
      </c>
      <c r="BW793" s="197" t="n">
        <v>99000.0</v>
      </c>
      <c r="BX793" s="197" t="n">
        <v>305.0442199707031</v>
      </c>
      <c r="BY793" s="197" t="n">
        <v>865.83935546875</v>
      </c>
      <c r="BZ793" s="197" t="n">
        <v>99000.0</v>
      </c>
      <c r="CA793" s="197" t="n">
        <v>483.8408508300781</v>
      </c>
      <c r="CB793" s="197" t="n">
        <v>391.67852783203125</v>
      </c>
      <c r="CC793" s="197" t="n">
        <v>964.9122924804688</v>
      </c>
      <c r="CD793" s="197" t="n">
        <v>1355.8773193359375</v>
      </c>
      <c r="CE793" s="197" t="n">
        <v>4713.50146484375</v>
      </c>
      <c r="CF793" s="197" t="n">
        <v>19000.0</v>
      </c>
      <c r="CG793" s="197" t="n">
        <v>0.0</v>
      </c>
      <c r="CH793" s="197" t="n">
        <v>6680.0</v>
      </c>
      <c r="CI793" s="197" t="n">
        <v>4375.5517578125</v>
      </c>
      <c r="CJ793" s="197" t="n">
        <v>11055.5517578125</v>
      </c>
      <c r="CK793" s="197" t="n">
        <v>20000.0</v>
      </c>
      <c r="CL793" s="197" t="n">
        <v>20000.0</v>
      </c>
      <c r="CM793" s="197" t="n">
        <v>20000.0</v>
      </c>
      <c r="CN793" s="197" t="n">
        <v>20000.0</v>
      </c>
      <c r="CO793" s="197" t="n">
        <v>20000.0</v>
      </c>
      <c r="CP793" s="197" t="n">
        <v>20000.0</v>
      </c>
      <c r="CQ793" s="197" t="n">
        <v>20000.0</v>
      </c>
      <c r="CR793" s="197" t="n">
        <v>5000.0</v>
      </c>
      <c r="CS793" s="197" t="n">
        <v>26.0</v>
      </c>
      <c r="CT793" s="197" t="n">
        <v>26.0</v>
      </c>
      <c r="CU793" s="197" t="n">
        <v>1003.8279418945312</v>
      </c>
    </row>
    <row r="794" spans="2:99">
      <c r="B794" s="122" t="s">
        <v>1195</v>
      </c>
      <c r="C794" s="197" t="n">
        <v>3252.0</v>
      </c>
      <c r="D794" s="197" t="n">
        <v>3163.0</v>
      </c>
      <c r="E794" s="197" t="n">
        <v>575.0</v>
      </c>
      <c r="F794" s="122" t="s">
        <v>1195</v>
      </c>
      <c r="G794" s="197" t="n">
        <v>2396.2080078125</v>
      </c>
      <c r="H794" s="197" t="n">
        <v>1705.9935302734375</v>
      </c>
      <c r="I794" s="197" t="n">
        <v>389.62078857421875</v>
      </c>
      <c r="J794" s="197" t="n">
        <v>276.5415344238281</v>
      </c>
      <c r="K794" s="197" t="n">
        <v>482.9307861328125</v>
      </c>
      <c r="L794" s="197" t="n">
        <v>3917.845703125</v>
      </c>
      <c r="M794" s="197" t="n">
        <v>3917.845703125</v>
      </c>
      <c r="N794" s="197" t="n">
        <v>991.1806640625</v>
      </c>
      <c r="O794" s="197" t="n">
        <v>530.231689453125</v>
      </c>
      <c r="P794" s="197" t="n">
        <v>530.231689453125</v>
      </c>
      <c r="Q794" s="197" t="n">
        <v>14349.767578125</v>
      </c>
      <c r="R794" s="197" t="n">
        <v>3299.935791015625</v>
      </c>
      <c r="S794" s="197" t="n">
        <v>0.0</v>
      </c>
      <c r="T794" s="197" t="n">
        <v>0.0</v>
      </c>
      <c r="U794" s="197" t="n">
        <v>-98.59271240234375</v>
      </c>
      <c r="V794" s="197" t="n">
        <v>0.0</v>
      </c>
      <c r="W794" s="197" t="n">
        <v>0.0</v>
      </c>
      <c r="X794" s="197" t="n">
        <v>0.0</v>
      </c>
      <c r="Y794" s="197" t="n">
        <v>0.0</v>
      </c>
      <c r="Z794" s="197" t="n">
        <v>11984.2490234375</v>
      </c>
      <c r="AA794" s="197" t="n">
        <v>0.0</v>
      </c>
      <c r="AB794" s="197" t="n">
        <v>0.0</v>
      </c>
      <c r="AC794" s="197" t="n">
        <v>0.0</v>
      </c>
      <c r="AD794" s="197" t="n">
        <v>0.6499999761581421</v>
      </c>
      <c r="AE794" s="197" t="n">
        <v>11622.3994140625</v>
      </c>
      <c r="AF794" s="197" t="n">
        <v>3265.32763671875</v>
      </c>
      <c r="AG794" s="197" t="n">
        <v>5340.06640625</v>
      </c>
      <c r="AH794" s="197" t="n">
        <v>1632.546875</v>
      </c>
      <c r="AI794" s="197" t="n">
        <v>139.5677947998047</v>
      </c>
      <c r="AJ794" s="197" t="n">
        <v>800.0</v>
      </c>
      <c r="AK794" s="197" t="n">
        <v>828.9542846679688</v>
      </c>
      <c r="AL794" s="197" t="n">
        <v>6680.0</v>
      </c>
      <c r="AM794" s="197" t="n">
        <v>4260.15380859375</v>
      </c>
      <c r="AN794" s="197" t="n">
        <v>0.0</v>
      </c>
      <c r="AO794" s="197" t="n">
        <v>0.0</v>
      </c>
      <c r="AP794" s="197" t="n">
        <v>0.0</v>
      </c>
      <c r="AQ794" s="197" t="n">
        <v>276.5415344238281</v>
      </c>
      <c r="AR794" s="197" t="n">
        <v>1033.8157958984375</v>
      </c>
      <c r="AS794" s="197" t="n">
        <v>0.0</v>
      </c>
      <c r="AT794" s="197" t="n">
        <v>999999.0</v>
      </c>
      <c r="AU794" s="197" t="n">
        <v>0.0</v>
      </c>
      <c r="AV794" s="197" t="n">
        <v>999999.0</v>
      </c>
      <c r="AW794" s="197" t="n">
        <v>0.0</v>
      </c>
      <c r="AX794" s="197" t="n">
        <v>0.0</v>
      </c>
      <c r="AY794" s="197" t="n">
        <v>999999.0</v>
      </c>
      <c r="AZ794" s="197" t="n">
        <v>0.0</v>
      </c>
      <c r="BA794" s="197" t="n">
        <v>999999.0</v>
      </c>
      <c r="BB794" s="197" t="n">
        <v>0.0</v>
      </c>
      <c r="BC794" s="197" t="n">
        <v>0.48893919587135315</v>
      </c>
      <c r="BD794" s="197" t="n">
        <v>0.4885371923446655</v>
      </c>
      <c r="BE794" s="197" t="n">
        <v>0.48990902304649353</v>
      </c>
      <c r="BF794" s="197" t="n">
        <v>11352.0439453125</v>
      </c>
      <c r="BG794" s="197" t="n">
        <v>11354.0732421875</v>
      </c>
      <c r="BH794" s="197" t="n">
        <v>11346.93359375</v>
      </c>
      <c r="BI794" s="197" t="n">
        <v>0.0</v>
      </c>
      <c r="BJ794" s="197" t="n">
        <v>18390.8125</v>
      </c>
      <c r="BK794" s="197" t="n">
        <v>18387.0546875</v>
      </c>
      <c r="BL794" s="197" t="n">
        <v>18399.6640625</v>
      </c>
      <c r="BM794" s="197" t="n">
        <v>-15557.099609375</v>
      </c>
      <c r="BN794" s="197" t="n">
        <v>-15620.125</v>
      </c>
      <c r="BO794" s="197" t="n">
        <v>-15568.6123046875</v>
      </c>
      <c r="BP794" s="197" t="n">
        <v>0.0</v>
      </c>
      <c r="BQ794" s="197" t="n">
        <v>999999.0</v>
      </c>
      <c r="BR794" s="197" t="n">
        <v>0.0</v>
      </c>
      <c r="BS794" s="197" t="n">
        <v>999999.0</v>
      </c>
      <c r="BT794" s="197" t="n">
        <v>0.0</v>
      </c>
      <c r="BU794" s="197" t="n">
        <v>280.96954345703125</v>
      </c>
      <c r="BV794" s="197" t="n">
        <v>796.5897216796875</v>
      </c>
      <c r="BW794" s="197" t="n">
        <v>99000.0</v>
      </c>
      <c r="BX794" s="197" t="n">
        <v>252.1491241455078</v>
      </c>
      <c r="BY794" s="197" t="n">
        <v>294.94970703125</v>
      </c>
      <c r="BZ794" s="197" t="n">
        <v>99000.0</v>
      </c>
      <c r="CA794" s="197" t="n">
        <v>264.4439697265625</v>
      </c>
      <c r="CB794" s="197" t="n">
        <v>493.1950378417969</v>
      </c>
      <c r="CC794" s="197" t="n">
        <v>964.9122924804688</v>
      </c>
      <c r="CD794" s="197" t="n">
        <v>1312.816162109375</v>
      </c>
      <c r="CE794" s="197" t="n">
        <v>1263.912109375</v>
      </c>
      <c r="CF794" s="197" t="n">
        <v>15500.0</v>
      </c>
      <c r="CG794" s="197" t="n">
        <v>0.0</v>
      </c>
      <c r="CH794" s="197" t="n">
        <v>6680.0</v>
      </c>
      <c r="CI794" s="197" t="n">
        <v>4014.667236328125</v>
      </c>
      <c r="CJ794" s="197" t="n">
        <v>10694.6669921875</v>
      </c>
      <c r="CK794" s="197" t="n">
        <v>20000.0</v>
      </c>
      <c r="CL794" s="197" t="n">
        <v>20000.0</v>
      </c>
      <c r="CM794" s="197" t="n">
        <v>20000.0</v>
      </c>
      <c r="CN794" s="197" t="n">
        <v>20000.0</v>
      </c>
      <c r="CO794" s="197" t="n">
        <v>20000.0</v>
      </c>
      <c r="CP794" s="197" t="n">
        <v>20000.0</v>
      </c>
      <c r="CQ794" s="197" t="n">
        <v>20000.0</v>
      </c>
      <c r="CR794" s="197" t="n">
        <v>5000.0</v>
      </c>
      <c r="CS794" s="197" t="n">
        <v>10.0</v>
      </c>
      <c r="CT794" s="197" t="n">
        <v>10.0</v>
      </c>
      <c r="CU794" s="197" t="n">
        <v>824.9839477539062</v>
      </c>
    </row>
    <row r="795" spans="2:99">
      <c r="B795" s="122" t="s">
        <v>1196</v>
      </c>
      <c r="C795" s="197" t="n">
        <v>3372.0</v>
      </c>
      <c r="D795" s="197" t="n">
        <v>3163.0</v>
      </c>
      <c r="E795" s="197" t="n">
        <v>575.0</v>
      </c>
      <c r="F795" s="122" t="s">
        <v>1196</v>
      </c>
      <c r="G795" s="197" t="n">
        <v>2370.991943359375</v>
      </c>
      <c r="H795" s="197" t="n">
        <v>1554.050537109375</v>
      </c>
      <c r="I795" s="197" t="n">
        <v>312.8062438964844</v>
      </c>
      <c r="J795" s="197" t="n">
        <v>433.5699462890625</v>
      </c>
      <c r="K795" s="197" t="n">
        <v>670.6358032226562</v>
      </c>
      <c r="L795" s="197" t="n">
        <v>4225.302734375</v>
      </c>
      <c r="M795" s="197" t="n">
        <v>4225.302734375</v>
      </c>
      <c r="N795" s="197" t="n">
        <v>5949.060546875</v>
      </c>
      <c r="O795" s="197" t="n">
        <v>5087.181640625</v>
      </c>
      <c r="P795" s="197" t="n">
        <v>5949.060546875</v>
      </c>
      <c r="Q795" s="197" t="n">
        <v>13156.5498046875</v>
      </c>
      <c r="R795" s="197" t="n">
        <v>2171.1865234375</v>
      </c>
      <c r="S795" s="197" t="n">
        <v>0.0</v>
      </c>
      <c r="T795" s="197" t="n">
        <v>0.0</v>
      </c>
      <c r="U795" s="197" t="n">
        <v>10.9105224609375</v>
      </c>
      <c r="V795" s="197" t="n">
        <v>0.0</v>
      </c>
      <c r="W795" s="197" t="n">
        <v>0.0</v>
      </c>
      <c r="X795" s="197" t="n">
        <v>0.0</v>
      </c>
      <c r="Y795" s="197" t="n">
        <v>0.0</v>
      </c>
      <c r="Z795" s="197" t="n">
        <v>4500.0</v>
      </c>
      <c r="AA795" s="197" t="n">
        <v>1.0</v>
      </c>
      <c r="AB795" s="197" t="n">
        <v>861.8789672851562</v>
      </c>
      <c r="AC795" s="197" t="n">
        <v>0.0</v>
      </c>
      <c r="AD795" s="197" t="n">
        <v>0.6499999761581421</v>
      </c>
      <c r="AE795" s="197" t="n">
        <v>10174.36328125</v>
      </c>
      <c r="AF795" s="197" t="n">
        <v>190.35462951660156</v>
      </c>
      <c r="AG795" s="197" t="n">
        <v>196.56802368164062</v>
      </c>
      <c r="AH795" s="197" t="n">
        <v>1560.3038330078125</v>
      </c>
      <c r="AI795" s="197" t="n">
        <v>0.0</v>
      </c>
      <c r="AJ795" s="197" t="n">
        <v>1669.254638671875</v>
      </c>
      <c r="AK795" s="197" t="n">
        <v>1637.8043212890625</v>
      </c>
      <c r="AL795" s="197" t="n">
        <v>7076.8837890625</v>
      </c>
      <c r="AM795" s="197" t="n">
        <v>4225.302734375</v>
      </c>
      <c r="AN795" s="197" t="n">
        <v>0.0</v>
      </c>
      <c r="AO795" s="197" t="n">
        <v>0.0</v>
      </c>
      <c r="AP795" s="197" t="n">
        <v>0.0</v>
      </c>
      <c r="AQ795" s="197" t="n">
        <v>198.6095733642578</v>
      </c>
      <c r="AR795" s="197" t="n">
        <v>1067.0</v>
      </c>
      <c r="AS795" s="197" t="n">
        <v>0.0</v>
      </c>
      <c r="AT795" s="197" t="n">
        <v>999999.0</v>
      </c>
      <c r="AU795" s="197" t="n">
        <v>0.0</v>
      </c>
      <c r="AV795" s="197" t="n">
        <v>999999.0</v>
      </c>
      <c r="AW795" s="197" t="n">
        <v>0.0</v>
      </c>
      <c r="AX795" s="197" t="n">
        <v>0.0</v>
      </c>
      <c r="AY795" s="197" t="n">
        <v>999999.0</v>
      </c>
      <c r="AZ795" s="197" t="n">
        <v>0.0</v>
      </c>
      <c r="BA795" s="197" t="n">
        <v>999999.0</v>
      </c>
      <c r="BB795" s="197" t="n">
        <v>0.0</v>
      </c>
      <c r="BC795" s="197" t="n">
        <v>0.0</v>
      </c>
      <c r="BD795" s="197" t="n">
        <v>0.0</v>
      </c>
      <c r="BE795" s="197" t="n">
        <v>0.423779159784317</v>
      </c>
      <c r="BF795" s="197" t="n">
        <v>999998.0</v>
      </c>
      <c r="BG795" s="197" t="n">
        <v>999998.0</v>
      </c>
      <c r="BH795" s="197" t="n">
        <v>9852.81640625</v>
      </c>
      <c r="BI795" s="197" t="n">
        <v>0.0</v>
      </c>
      <c r="BJ795" s="197" t="n">
        <v>999999.0</v>
      </c>
      <c r="BK795" s="197" t="n">
        <v>999999.0</v>
      </c>
      <c r="BL795" s="197" t="n">
        <v>15455.83203125</v>
      </c>
      <c r="BM795" s="197" t="n">
        <v>0.0</v>
      </c>
      <c r="BN795" s="197" t="n">
        <v>0.0</v>
      </c>
      <c r="BO795" s="197" t="n">
        <v>-7852.9248046875</v>
      </c>
      <c r="BP795" s="197" t="n">
        <v>0.0</v>
      </c>
      <c r="BQ795" s="197" t="n">
        <v>999999.0</v>
      </c>
      <c r="BR795" s="197" t="n">
        <v>0.0</v>
      </c>
      <c r="BS795" s="197" t="n">
        <v>999999.0</v>
      </c>
      <c r="BT795" s="197" t="n">
        <v>0.0</v>
      </c>
      <c r="BU795" s="197" t="n">
        <v>320.61962890625</v>
      </c>
      <c r="BV795" s="197" t="n">
        <v>283.08367919921875</v>
      </c>
      <c r="BW795" s="197" t="n">
        <v>99000.0</v>
      </c>
      <c r="BX795" s="197" t="n">
        <v>298.6205139160156</v>
      </c>
      <c r="BY795" s="197" t="n">
        <v>254.52102661132812</v>
      </c>
      <c r="BZ795" s="197" t="n">
        <v>99000.0</v>
      </c>
      <c r="CA795" s="197" t="n">
        <v>260.6263122558594</v>
      </c>
      <c r="CB795" s="197" t="n">
        <v>261.5498962402344</v>
      </c>
      <c r="CC795" s="197" t="n">
        <v>964.9122924804688</v>
      </c>
      <c r="CD795" s="197" t="n">
        <v>1684.658935546875</v>
      </c>
      <c r="CE795" s="197" t="n">
        <v>1357.55126953125</v>
      </c>
      <c r="CF795" s="197" t="n">
        <v>15500.0</v>
      </c>
      <c r="CG795" s="197" t="n">
        <v>0.0</v>
      </c>
      <c r="CH795" s="197" t="n">
        <v>4500.0</v>
      </c>
      <c r="CI795" s="197" t="n">
        <v>800.0</v>
      </c>
      <c r="CJ795" s="197" t="n">
        <v>5300.0</v>
      </c>
      <c r="CK795" s="197" t="n">
        <v>20000.0</v>
      </c>
      <c r="CL795" s="197" t="n">
        <v>20000.0</v>
      </c>
      <c r="CM795" s="197" t="n">
        <v>20000.0</v>
      </c>
      <c r="CN795" s="197" t="n">
        <v>20000.0</v>
      </c>
      <c r="CO795" s="197" t="n">
        <v>20000.0</v>
      </c>
      <c r="CP795" s="197" t="n">
        <v>20000.0</v>
      </c>
      <c r="CQ795" s="197" t="n">
        <v>20000.0</v>
      </c>
      <c r="CR795" s="197" t="n">
        <v>5000.0</v>
      </c>
      <c r="CS795" s="197" t="n">
        <v>14.0</v>
      </c>
      <c r="CT795" s="197" t="n">
        <v>14.0</v>
      </c>
      <c r="CU795" s="197" t="n">
        <v>542.796630859375</v>
      </c>
    </row>
    <row r="796" spans="2:99">
      <c r="B796" s="122" t="s">
        <v>1197</v>
      </c>
      <c r="C796" s="197" t="n">
        <v>3835.0</v>
      </c>
      <c r="D796" s="197" t="n">
        <v>3150.0</v>
      </c>
      <c r="E796" s="197" t="n">
        <v>575.0</v>
      </c>
      <c r="F796" s="122" t="s">
        <v>1197</v>
      </c>
      <c r="G796" s="197" t="n">
        <v>2530.40380859375</v>
      </c>
      <c r="H796" s="197" t="n">
        <v>1531.013427734375</v>
      </c>
      <c r="I796" s="197" t="n">
        <v>272.3281555175781</v>
      </c>
      <c r="J796" s="197" t="n">
        <v>506.3356018066406</v>
      </c>
      <c r="K796" s="197" t="n">
        <v>625.471435546875</v>
      </c>
      <c r="L796" s="197" t="n">
        <v>3302.16845703125</v>
      </c>
      <c r="M796" s="197" t="n">
        <v>3302.16845703125</v>
      </c>
      <c r="N796" s="197" t="n">
        <v>3302.16845703125</v>
      </c>
      <c r="O796" s="197" t="n">
        <v>3302.16845703125</v>
      </c>
      <c r="P796" s="197" t="n">
        <v>3302.16845703125</v>
      </c>
      <c r="Q796" s="197" t="n">
        <v>13819.4384765625</v>
      </c>
      <c r="R796" s="197" t="n">
        <v>2075.0009765625</v>
      </c>
      <c r="S796" s="197" t="n">
        <v>0.0</v>
      </c>
      <c r="T796" s="197" t="n">
        <v>0.0</v>
      </c>
      <c r="U796" s="197" t="n">
        <v>-98.47563934326172</v>
      </c>
      <c r="V796" s="197" t="n">
        <v>5244.29345703125</v>
      </c>
      <c r="W796" s="197" t="n">
        <v>2513.756103515625</v>
      </c>
      <c r="X796" s="197" t="n">
        <v>2730.537353515625</v>
      </c>
      <c r="Y796" s="197" t="n">
        <v>0.0</v>
      </c>
      <c r="Z796" s="197" t="n">
        <v>4500.0</v>
      </c>
      <c r="AA796" s="197" t="n">
        <v>1.0</v>
      </c>
      <c r="AB796" s="197" t="n">
        <v>0.0</v>
      </c>
      <c r="AC796" s="197" t="n">
        <v>0.0</v>
      </c>
      <c r="AD796" s="197" t="n">
        <v>0.6499999761581421</v>
      </c>
      <c r="AE796" s="197" t="n">
        <v>10605.0771484375</v>
      </c>
      <c r="AF796" s="197" t="n">
        <v>716.7916259765625</v>
      </c>
      <c r="AG796" s="197" t="n">
        <v>0.0</v>
      </c>
      <c r="AH796" s="197" t="n">
        <v>1344.379638671875</v>
      </c>
      <c r="AI796" s="197" t="n">
        <v>0.0</v>
      </c>
      <c r="AJ796" s="197" t="n">
        <v>0.0</v>
      </c>
      <c r="AK796" s="197" t="n">
        <v>111.05938720703125</v>
      </c>
      <c r="AL796" s="197" t="n">
        <v>7371.6669921875</v>
      </c>
      <c r="AM796" s="197" t="n">
        <v>4229.97509765625</v>
      </c>
      <c r="AN796" s="197" t="n">
        <v>0.0</v>
      </c>
      <c r="AO796" s="197" t="n">
        <v>0.0</v>
      </c>
      <c r="AP796" s="197" t="n">
        <v>0.0</v>
      </c>
      <c r="AQ796" s="197" t="n">
        <v>189.36370849609375</v>
      </c>
      <c r="AR796" s="197" t="n">
        <v>133.3333282470703</v>
      </c>
      <c r="AS796" s="197" t="n">
        <v>0.0</v>
      </c>
      <c r="AT796" s="197" t="n">
        <v>999999.0</v>
      </c>
      <c r="AU796" s="197" t="n">
        <v>0.0</v>
      </c>
      <c r="AV796" s="197" t="n">
        <v>999999.0</v>
      </c>
      <c r="AW796" s="197" t="n">
        <v>0.0</v>
      </c>
      <c r="AX796" s="197" t="n">
        <v>0.0</v>
      </c>
      <c r="AY796" s="197" t="n">
        <v>999999.0</v>
      </c>
      <c r="AZ796" s="197" t="n">
        <v>0.0</v>
      </c>
      <c r="BA796" s="197" t="n">
        <v>999999.0</v>
      </c>
      <c r="BB796" s="197" t="n">
        <v>0.0</v>
      </c>
      <c r="BC796" s="197" t="n">
        <v>0.491087943315506</v>
      </c>
      <c r="BD796" s="197" t="n">
        <v>0.4827253818511963</v>
      </c>
      <c r="BE796" s="197" t="n">
        <v>0.48008862137794495</v>
      </c>
      <c r="BF796" s="197" t="n">
        <v>4361.89599609375</v>
      </c>
      <c r="BG796" s="197" t="n">
        <v>4417.5380859375</v>
      </c>
      <c r="BH796" s="197" t="n">
        <v>4453.4697265625</v>
      </c>
      <c r="BI796" s="197" t="n">
        <v>0.0</v>
      </c>
      <c r="BJ796" s="197" t="n">
        <v>11186.1630859375</v>
      </c>
      <c r="BK796" s="197" t="n">
        <v>11125.5966796875</v>
      </c>
      <c r="BL796" s="197" t="n">
        <v>11124.8876953125</v>
      </c>
      <c r="BM796" s="197" t="n">
        <v>498.0653381347656</v>
      </c>
      <c r="BN796" s="197" t="n">
        <v>490.52667236328125</v>
      </c>
      <c r="BO796" s="197" t="n">
        <v>440.5632019042969</v>
      </c>
      <c r="BP796" s="197" t="n">
        <v>1.1978328227996826</v>
      </c>
      <c r="BQ796" s="197" t="n">
        <v>3344.3408203125</v>
      </c>
      <c r="BR796" s="197" t="n">
        <v>0.0</v>
      </c>
      <c r="BS796" s="197" t="n">
        <v>999999.0</v>
      </c>
      <c r="BT796" s="197" t="n">
        <v>0.0</v>
      </c>
      <c r="BU796" s="197" t="n">
        <v>912.3026123046875</v>
      </c>
      <c r="BV796" s="197" t="n">
        <v>325.6308288574219</v>
      </c>
      <c r="BW796" s="197" t="n">
        <v>99000.0</v>
      </c>
      <c r="BX796" s="197" t="n">
        <v>637.198486328125</v>
      </c>
      <c r="BY796" s="197" t="n">
        <v>302.6015930175781</v>
      </c>
      <c r="BZ796" s="197" t="n">
        <v>99000.0</v>
      </c>
      <c r="CA796" s="197" t="n">
        <v>315.2188415527344</v>
      </c>
      <c r="CB796" s="197" t="n">
        <v>261.3462219238281</v>
      </c>
      <c r="CC796" s="197" t="n">
        <v>778.9473876953125</v>
      </c>
      <c r="CD796" s="197" t="n">
        <v>3691.641357421875</v>
      </c>
      <c r="CE796" s="197" t="n">
        <v>1706.616943359375</v>
      </c>
      <c r="CF796" s="197" t="n">
        <v>12500.0</v>
      </c>
      <c r="CG796" s="197" t="n">
        <v>0.0</v>
      </c>
      <c r="CH796" s="197" t="n">
        <v>300.0</v>
      </c>
      <c r="CI796" s="197" t="n">
        <v>800.0</v>
      </c>
      <c r="CJ796" s="197" t="n">
        <v>1100.0</v>
      </c>
      <c r="CK796" s="197" t="n">
        <v>20000.0</v>
      </c>
      <c r="CL796" s="197" t="n">
        <v>20000.0</v>
      </c>
      <c r="CM796" s="197" t="n">
        <v>20000.0</v>
      </c>
      <c r="CN796" s="197" t="n">
        <v>20000.0</v>
      </c>
      <c r="CO796" s="197" t="n">
        <v>20000.0</v>
      </c>
      <c r="CP796" s="197" t="n">
        <v>20000.0</v>
      </c>
      <c r="CQ796" s="197" t="n">
        <v>20000.0</v>
      </c>
      <c r="CR796" s="197" t="n">
        <v>5000.0</v>
      </c>
      <c r="CS796" s="197" t="n">
        <v>0.0</v>
      </c>
      <c r="CT796" s="197" t="n">
        <v>0.0</v>
      </c>
      <c r="CU796" s="197" t="n">
        <v>518.750244140625</v>
      </c>
    </row>
    <row r="797" spans="2:99">
      <c r="B797" s="122" t="s">
        <v>1198</v>
      </c>
      <c r="C797" s="197" t="n">
        <v>4141.0</v>
      </c>
      <c r="D797" s="197" t="n">
        <v>3098.0</v>
      </c>
      <c r="E797" s="197" t="n">
        <v>575.0</v>
      </c>
      <c r="F797" s="122" t="s">
        <v>1198</v>
      </c>
      <c r="G797" s="197" t="n">
        <v>2879.412353515625</v>
      </c>
      <c r="H797" s="197" t="n">
        <v>1691.3975830078125</v>
      </c>
      <c r="I797" s="197" t="n">
        <v>312.5837707519531</v>
      </c>
      <c r="J797" s="197" t="n">
        <v>541.1826782226562</v>
      </c>
      <c r="K797" s="197" t="n">
        <v>585.3989868164062</v>
      </c>
      <c r="L797" s="197" t="n">
        <v>3396.74853515625</v>
      </c>
      <c r="M797" s="197" t="n">
        <v>3396.74853515625</v>
      </c>
      <c r="N797" s="197" t="n">
        <v>3396.74853515625</v>
      </c>
      <c r="O797" s="197" t="n">
        <v>3396.74853515625</v>
      </c>
      <c r="P797" s="197" t="n">
        <v>3396.74853515625</v>
      </c>
      <c r="Q797" s="197" t="n">
        <v>19440.15234375</v>
      </c>
      <c r="R797" s="197" t="n">
        <v>2151.54541015625</v>
      </c>
      <c r="S797" s="197" t="n">
        <v>0.0</v>
      </c>
      <c r="T797" s="197" t="n">
        <v>76.53237915039062</v>
      </c>
      <c r="U797" s="197" t="n">
        <v>397.66412353515625</v>
      </c>
      <c r="V797" s="197" t="n">
        <v>8175.82958984375</v>
      </c>
      <c r="W797" s="197" t="n">
        <v>3395.750244140625</v>
      </c>
      <c r="X797" s="197" t="n">
        <v>4780.0791015625</v>
      </c>
      <c r="Y797" s="197" t="n">
        <v>0.0</v>
      </c>
      <c r="Z797" s="197" t="n">
        <v>7905.35693359375</v>
      </c>
      <c r="AA797" s="197" t="n">
        <v>1.0</v>
      </c>
      <c r="AB797" s="197" t="n">
        <v>0.0</v>
      </c>
      <c r="AC797" s="197" t="n">
        <v>0.0</v>
      </c>
      <c r="AD797" s="197" t="n">
        <v>0.44999998807907104</v>
      </c>
      <c r="AE797" s="197" t="n">
        <v>10008.5869140625</v>
      </c>
      <c r="AF797" s="197" t="n">
        <v>3273.68701171875</v>
      </c>
      <c r="AG797" s="197" t="n">
        <v>0.0</v>
      </c>
      <c r="AH797" s="197" t="n">
        <v>1242.4830322265625</v>
      </c>
      <c r="AI797" s="197" t="n">
        <v>0.0</v>
      </c>
      <c r="AJ797" s="197" t="n">
        <v>0.0</v>
      </c>
      <c r="AK797" s="197" t="n">
        <v>219.2356719970703</v>
      </c>
      <c r="AL797" s="197" t="n">
        <v>7397.181640625</v>
      </c>
      <c r="AM797" s="197" t="n">
        <v>4250.96044921875</v>
      </c>
      <c r="AN797" s="197" t="n">
        <v>0.0</v>
      </c>
      <c r="AO797" s="197" t="n">
        <v>0.0</v>
      </c>
      <c r="AP797" s="197" t="n">
        <v>0.0</v>
      </c>
      <c r="AQ797" s="197" t="n">
        <v>691.3538208007812</v>
      </c>
      <c r="AR797" s="197" t="n">
        <v>166.6666717529297</v>
      </c>
      <c r="AS797" s="197" t="n">
        <v>0.0</v>
      </c>
      <c r="AT797" s="197" t="n">
        <v>999999.0</v>
      </c>
      <c r="AU797" s="197" t="n">
        <v>0.0</v>
      </c>
      <c r="AV797" s="197" t="n">
        <v>999999.0</v>
      </c>
      <c r="AW797" s="197" t="n">
        <v>0.0</v>
      </c>
      <c r="AX797" s="197" t="n">
        <v>0.0</v>
      </c>
      <c r="AY797" s="197" t="n">
        <v>999999.0</v>
      </c>
      <c r="AZ797" s="197" t="n">
        <v>0.0</v>
      </c>
      <c r="BA797" s="197" t="n">
        <v>999999.0</v>
      </c>
      <c r="BB797" s="197" t="n">
        <v>0.0</v>
      </c>
      <c r="BC797" s="197" t="n">
        <v>0.0</v>
      </c>
      <c r="BD797" s="197" t="n">
        <v>0.0</v>
      </c>
      <c r="BE797" s="197" t="n">
        <v>0.497242271900177</v>
      </c>
      <c r="BF797" s="197" t="n">
        <v>999998.0</v>
      </c>
      <c r="BG797" s="197" t="n">
        <v>999998.0</v>
      </c>
      <c r="BH797" s="197" t="n">
        <v>8920.5673828125</v>
      </c>
      <c r="BI797" s="197" t="n">
        <v>0.0</v>
      </c>
      <c r="BJ797" s="197" t="n">
        <v>999999.0</v>
      </c>
      <c r="BK797" s="197" t="n">
        <v>999999.0</v>
      </c>
      <c r="BL797" s="197" t="n">
        <v>18805.62109375</v>
      </c>
      <c r="BM797" s="197" t="n">
        <v>0.0</v>
      </c>
      <c r="BN797" s="197" t="n">
        <v>0.0</v>
      </c>
      <c r="BO797" s="197" t="n">
        <v>-8087.58642578125</v>
      </c>
      <c r="BP797" s="197" t="n">
        <v>1.2038933038711548</v>
      </c>
      <c r="BQ797" s="197" t="n">
        <v>-32.32556915283203</v>
      </c>
      <c r="BR797" s="197" t="n">
        <v>0.0</v>
      </c>
      <c r="BS797" s="197" t="n">
        <v>999999.0</v>
      </c>
      <c r="BT797" s="197" t="n">
        <v>0.0</v>
      </c>
      <c r="BU797" s="197" t="n">
        <v>965.478515625</v>
      </c>
      <c r="BV797" s="197" t="n">
        <v>926.9881591796875</v>
      </c>
      <c r="BW797" s="197" t="n">
        <v>99000.0</v>
      </c>
      <c r="BX797" s="197" t="n">
        <v>701.4502563476562</v>
      </c>
      <c r="BY797" s="197" t="n">
        <v>645.3610229492188</v>
      </c>
      <c r="BZ797" s="197" t="n">
        <v>99000.0</v>
      </c>
      <c r="CA797" s="197" t="n">
        <v>522.234375</v>
      </c>
      <c r="CB797" s="197" t="n">
        <v>317.7613525390625</v>
      </c>
      <c r="CC797" s="197" t="n">
        <v>659.6491088867188</v>
      </c>
      <c r="CD797" s="197" t="n">
        <v>3798.253173828125</v>
      </c>
      <c r="CE797" s="197" t="n">
        <v>3724.64208984375</v>
      </c>
      <c r="CF797" s="197" t="n">
        <v>8000.0</v>
      </c>
      <c r="CG797" s="197" t="n">
        <v>0.0</v>
      </c>
      <c r="CH797" s="197" t="n">
        <v>300.0</v>
      </c>
      <c r="CI797" s="197" t="n">
        <v>2500.0</v>
      </c>
      <c r="CJ797" s="197" t="n">
        <v>2800.0</v>
      </c>
      <c r="CK797" s="197" t="n">
        <v>20000.0</v>
      </c>
      <c r="CL797" s="197" t="n">
        <v>20000.0</v>
      </c>
      <c r="CM797" s="197" t="n">
        <v>20000.0</v>
      </c>
      <c r="CN797" s="197" t="n">
        <v>20000.0</v>
      </c>
      <c r="CO797" s="197" t="n">
        <v>20000.0</v>
      </c>
      <c r="CP797" s="197" t="n">
        <v>20000.0</v>
      </c>
      <c r="CQ797" s="197" t="n">
        <v>20000.0</v>
      </c>
      <c r="CR797" s="197" t="n">
        <v>5000.0</v>
      </c>
      <c r="CS797" s="197" t="n">
        <v>0.0</v>
      </c>
      <c r="CT797" s="197" t="n">
        <v>0.0</v>
      </c>
      <c r="CU797" s="197" t="n">
        <v>2151.54541015625</v>
      </c>
    </row>
    <row r="798" spans="2:99">
      <c r="B798" s="122" t="s">
        <v>1199</v>
      </c>
      <c r="C798" s="197" t="n">
        <v>4298.0</v>
      </c>
      <c r="D798" s="197" t="n">
        <v>3053.0</v>
      </c>
      <c r="E798" s="197" t="n">
        <v>674.0</v>
      </c>
      <c r="F798" s="122" t="s">
        <v>1199</v>
      </c>
      <c r="G798" s="197" t="n">
        <v>3624.02294921875</v>
      </c>
      <c r="H798" s="197" t="n">
        <v>2021.247802734375</v>
      </c>
      <c r="I798" s="197" t="n">
        <v>433.34051513671875</v>
      </c>
      <c r="J798" s="197" t="n">
        <v>579.0070190429688</v>
      </c>
      <c r="K798" s="197" t="n">
        <v>583.4705200195312</v>
      </c>
      <c r="L798" s="197" t="n">
        <v>2120.479248046875</v>
      </c>
      <c r="M798" s="197" t="n">
        <v>2120.479248046875</v>
      </c>
      <c r="N798" s="197" t="n">
        <v>2120.479248046875</v>
      </c>
      <c r="O798" s="197" t="n">
        <v>2120.479248046875</v>
      </c>
      <c r="P798" s="197" t="n">
        <v>2120.479248046875</v>
      </c>
      <c r="Q798" s="197" t="n">
        <v>23379.748046875</v>
      </c>
      <c r="R798" s="197" t="n">
        <v>2515.7568359375</v>
      </c>
      <c r="S798" s="197" t="n">
        <v>0.0</v>
      </c>
      <c r="T798" s="197" t="n">
        <v>34.728214263916016</v>
      </c>
      <c r="U798" s="197" t="n">
        <v>4.769563674926758</v>
      </c>
      <c r="V798" s="197" t="n">
        <v>11217.6240234375</v>
      </c>
      <c r="W798" s="197" t="n">
        <v>3022.5859375</v>
      </c>
      <c r="X798" s="197" t="n">
        <v>8195.0380859375</v>
      </c>
      <c r="Y798" s="197" t="n">
        <v>0.0</v>
      </c>
      <c r="Z798" s="197" t="n">
        <v>11250.0</v>
      </c>
      <c r="AA798" s="197" t="n">
        <v>1.0</v>
      </c>
      <c r="AB798" s="197" t="n">
        <v>0.0</v>
      </c>
      <c r="AC798" s="197" t="n">
        <v>0.0</v>
      </c>
      <c r="AD798" s="197" t="n">
        <v>0.3499999940395355</v>
      </c>
      <c r="AE798" s="197" t="n">
        <v>9332.142578125</v>
      </c>
      <c r="AF798" s="197" t="n">
        <v>8798.6064453125</v>
      </c>
      <c r="AG798" s="197" t="n">
        <v>0.0</v>
      </c>
      <c r="AH798" s="197" t="n">
        <v>670.6438598632812</v>
      </c>
      <c r="AI798" s="197" t="n">
        <v>0.0</v>
      </c>
      <c r="AJ798" s="197" t="n">
        <v>0.0</v>
      </c>
      <c r="AK798" s="197" t="n">
        <v>200.24530029296875</v>
      </c>
      <c r="AL798" s="197" t="n">
        <v>7085.76708984375</v>
      </c>
      <c r="AM798" s="197" t="n">
        <v>4216.8076171875</v>
      </c>
      <c r="AN798" s="197" t="n">
        <v>0.0</v>
      </c>
      <c r="AO798" s="197" t="n">
        <v>0.0</v>
      </c>
      <c r="AP798" s="197" t="n">
        <v>0.0</v>
      </c>
      <c r="AQ798" s="197" t="n">
        <v>169.03099060058594</v>
      </c>
      <c r="AR798" s="197" t="n">
        <v>200.0</v>
      </c>
      <c r="AS798" s="197" t="n">
        <v>0.0</v>
      </c>
      <c r="AT798" s="197" t="n">
        <v>999999.0</v>
      </c>
      <c r="AU798" s="197" t="n">
        <v>0.0</v>
      </c>
      <c r="AV798" s="197" t="n">
        <v>999999.0</v>
      </c>
      <c r="AW798" s="197" t="n">
        <v>0.0</v>
      </c>
      <c r="AX798" s="197" t="n">
        <v>0.0</v>
      </c>
      <c r="AY798" s="197" t="n">
        <v>999999.0</v>
      </c>
      <c r="AZ798" s="197" t="n">
        <v>0.0</v>
      </c>
      <c r="BA798" s="197" t="n">
        <v>999999.0</v>
      </c>
      <c r="BB798" s="197" t="n">
        <v>0.0</v>
      </c>
      <c r="BC798" s="197" t="n">
        <v>0.0</v>
      </c>
      <c r="BD798" s="197" t="n">
        <v>0.0</v>
      </c>
      <c r="BE798" s="197" t="n">
        <v>0.0</v>
      </c>
      <c r="BF798" s="197" t="n">
        <v>999999.0</v>
      </c>
      <c r="BG798" s="197" t="n">
        <v>999999.0</v>
      </c>
      <c r="BH798" s="197" t="n">
        <v>999999.0</v>
      </c>
      <c r="BI798" s="197" t="n">
        <v>0.0</v>
      </c>
      <c r="BJ798" s="197" t="n">
        <v>999999.0</v>
      </c>
      <c r="BK798" s="197" t="n">
        <v>999999.0</v>
      </c>
      <c r="BL798" s="197" t="n">
        <v>999999.0</v>
      </c>
      <c r="BM798" s="197" t="n">
        <v>0.0</v>
      </c>
      <c r="BN798" s="197" t="n">
        <v>0.0</v>
      </c>
      <c r="BO798" s="197" t="n">
        <v>0.0</v>
      </c>
      <c r="BP798" s="197" t="n">
        <v>1.237127423286438</v>
      </c>
      <c r="BQ798" s="197" t="n">
        <v>6174.11669921875</v>
      </c>
      <c r="BR798" s="197" t="n">
        <v>0.0</v>
      </c>
      <c r="BS798" s="197" t="n">
        <v>999999.0</v>
      </c>
      <c r="BT798" s="197" t="n">
        <v>0.0</v>
      </c>
      <c r="BU798" s="197" t="n">
        <v>400.83721923828125</v>
      </c>
      <c r="BV798" s="197" t="n">
        <v>983.0821533203125</v>
      </c>
      <c r="BW798" s="197" t="n">
        <v>99000.0</v>
      </c>
      <c r="BX798" s="197" t="n">
        <v>278.4114074707031</v>
      </c>
      <c r="BY798" s="197" t="n">
        <v>712.9336547851562</v>
      </c>
      <c r="BZ798" s="197" t="n">
        <v>99000.0</v>
      </c>
      <c r="CA798" s="197" t="n">
        <v>379.1275939941406</v>
      </c>
      <c r="CB798" s="197" t="n">
        <v>529.1892700195312</v>
      </c>
      <c r="CC798" s="197" t="n">
        <v>631.5789184570312</v>
      </c>
      <c r="CD798" s="197" t="n">
        <v>1141.1434326171875</v>
      </c>
      <c r="CE798" s="197" t="n">
        <v>3855.375732421875</v>
      </c>
      <c r="CF798" s="197" t="n">
        <v>8000.0</v>
      </c>
      <c r="CG798" s="197" t="n">
        <v>0.0</v>
      </c>
      <c r="CH798" s="197" t="n">
        <v>300.0</v>
      </c>
      <c r="CI798" s="197" t="n">
        <v>800.0</v>
      </c>
      <c r="CJ798" s="197" t="n">
        <v>1100.0</v>
      </c>
      <c r="CK798" s="197" t="n">
        <v>20000.0</v>
      </c>
      <c r="CL798" s="197" t="n">
        <v>20000.0</v>
      </c>
      <c r="CM798" s="197" t="n">
        <v>20000.0</v>
      </c>
      <c r="CN798" s="197" t="n">
        <v>20000.0</v>
      </c>
      <c r="CO798" s="197" t="n">
        <v>20000.0</v>
      </c>
      <c r="CP798" s="197" t="n">
        <v>20000.0</v>
      </c>
      <c r="CQ798" s="197" t="n">
        <v>20000.0</v>
      </c>
      <c r="CR798" s="197" t="n">
        <v>3250.0</v>
      </c>
      <c r="CS798" s="197" t="n">
        <v>0.0</v>
      </c>
      <c r="CT798" s="197" t="n">
        <v>0.0</v>
      </c>
      <c r="CU798" s="197" t="n">
        <v>2515.7568359375</v>
      </c>
    </row>
    <row r="799" spans="2:99">
      <c r="B799" s="122" t="s">
        <v>1200</v>
      </c>
      <c r="C799" s="197" t="n">
        <v>4552.0</v>
      </c>
      <c r="D799" s="197" t="n">
        <v>3459.0</v>
      </c>
      <c r="E799" s="197" t="n">
        <v>800.0</v>
      </c>
      <c r="F799" s="122" t="s">
        <v>1200</v>
      </c>
      <c r="G799" s="197" t="n">
        <v>3652.500732421875</v>
      </c>
      <c r="H799" s="197" t="n">
        <v>2100.878662109375</v>
      </c>
      <c r="I799" s="197" t="n">
        <v>507.4068298339844</v>
      </c>
      <c r="J799" s="197" t="n">
        <v>484.5285949707031</v>
      </c>
      <c r="K799" s="197" t="n">
        <v>516.0084228515625</v>
      </c>
      <c r="L799" s="197" t="n">
        <v>800.0</v>
      </c>
      <c r="M799" s="197" t="n">
        <v>800.0</v>
      </c>
      <c r="N799" s="197" t="n">
        <v>792.7032470703125</v>
      </c>
      <c r="O799" s="197" t="n">
        <v>792.7032470703125</v>
      </c>
      <c r="P799" s="197" t="n">
        <v>792.7032470703125</v>
      </c>
      <c r="Q799" s="197" t="n">
        <v>10767.611328125</v>
      </c>
      <c r="R799" s="197" t="n">
        <v>2417.64111328125</v>
      </c>
      <c r="S799" s="197" t="n">
        <v>0.0</v>
      </c>
      <c r="T799" s="197" t="n">
        <v>0.0</v>
      </c>
      <c r="U799" s="197" t="n">
        <v>-73.09329986572266</v>
      </c>
      <c r="V799" s="197" t="n">
        <v>46.07571792602539</v>
      </c>
      <c r="W799" s="197" t="n">
        <v>0.0</v>
      </c>
      <c r="X799" s="197" t="n">
        <v>0.0</v>
      </c>
      <c r="Y799" s="197" t="n">
        <v>0.0</v>
      </c>
      <c r="Z799" s="197" t="n">
        <v>9669.7919921875</v>
      </c>
      <c r="AA799" s="197" t="n">
        <v>1.0</v>
      </c>
      <c r="AB799" s="197" t="n">
        <v>0.0</v>
      </c>
      <c r="AC799" s="197" t="n">
        <v>0.0</v>
      </c>
      <c r="AD799" s="197" t="n">
        <v>0.3499999940395355</v>
      </c>
      <c r="AE799" s="197" t="n">
        <v>4755.08544921875</v>
      </c>
      <c r="AF799" s="197" t="n">
        <v>2875.16796875</v>
      </c>
      <c r="AG799" s="197" t="n">
        <v>2346.514892578125</v>
      </c>
      <c r="AH799" s="197" t="n">
        <v>631.5154418945312</v>
      </c>
      <c r="AI799" s="197" t="n">
        <v>0.0</v>
      </c>
      <c r="AJ799" s="197" t="n">
        <v>26.14546012878418</v>
      </c>
      <c r="AK799" s="197" t="n">
        <v>0.0</v>
      </c>
      <c r="AL799" s="197" t="n">
        <v>6680.0</v>
      </c>
      <c r="AM799" s="197" t="n">
        <v>4335.388671875</v>
      </c>
      <c r="AN799" s="197" t="n">
        <v>1600.0</v>
      </c>
      <c r="AO799" s="197" t="n">
        <v>792.7032470703125</v>
      </c>
      <c r="AP799" s="197" t="n">
        <v>800.0</v>
      </c>
      <c r="AQ799" s="197" t="n">
        <v>199.06002807617188</v>
      </c>
      <c r="AR799" s="197" t="n">
        <v>200.0</v>
      </c>
      <c r="AS799" s="197" t="n">
        <v>0.8875352144241333</v>
      </c>
      <c r="AT799" s="197" t="n">
        <v>-347.77581787109375</v>
      </c>
      <c r="AU799" s="197" t="n">
        <v>391.84454345703125</v>
      </c>
      <c r="AV799" s="197" t="n">
        <v>9432.3173828125</v>
      </c>
      <c r="AW799" s="197" t="n">
        <v>1145.588134765625</v>
      </c>
      <c r="AX799" s="197" t="n">
        <v>1.440979242324829</v>
      </c>
      <c r="AY799" s="197" t="n">
        <v>-4008.25634765625</v>
      </c>
      <c r="AZ799" s="197" t="n">
        <v>0.0</v>
      </c>
      <c r="BA799" s="197" t="n">
        <v>11870.4501953125</v>
      </c>
      <c r="BB799" s="197" t="n">
        <v>2846.131591796875</v>
      </c>
      <c r="BC799" s="197" t="n">
        <v>0.0</v>
      </c>
      <c r="BD799" s="197" t="n">
        <v>0.0</v>
      </c>
      <c r="BE799" s="197" t="n">
        <v>0.0</v>
      </c>
      <c r="BF799" s="197" t="n">
        <v>999999.0</v>
      </c>
      <c r="BG799" s="197" t="n">
        <v>999999.0</v>
      </c>
      <c r="BH799" s="197" t="n">
        <v>999999.0</v>
      </c>
      <c r="BI799" s="197" t="n">
        <v>0.0</v>
      </c>
      <c r="BJ799" s="197" t="n">
        <v>999999.0</v>
      </c>
      <c r="BK799" s="197" t="n">
        <v>999999.0</v>
      </c>
      <c r="BL799" s="197" t="n">
        <v>999999.0</v>
      </c>
      <c r="BM799" s="197" t="n">
        <v>0.0</v>
      </c>
      <c r="BN799" s="197" t="n">
        <v>0.0</v>
      </c>
      <c r="BO799" s="197" t="n">
        <v>0.0</v>
      </c>
      <c r="BP799" s="197" t="n">
        <v>0.0</v>
      </c>
      <c r="BQ799" s="197" t="n">
        <v>999999.0</v>
      </c>
      <c r="BR799" s="197" t="n">
        <v>0.0</v>
      </c>
      <c r="BS799" s="197" t="n">
        <v>999999.0</v>
      </c>
      <c r="BT799" s="197" t="n">
        <v>0.0</v>
      </c>
      <c r="BU799" s="197" t="n">
        <v>250.2694854736328</v>
      </c>
      <c r="BV799" s="197" t="n">
        <v>399.67791748046875</v>
      </c>
      <c r="BW799" s="197" t="n">
        <v>450.0</v>
      </c>
      <c r="BX799" s="197" t="n">
        <v>183.56385803222656</v>
      </c>
      <c r="BY799" s="197" t="n">
        <v>275.5329284667969</v>
      </c>
      <c r="BZ799" s="197" t="n">
        <v>450.0</v>
      </c>
      <c r="CA799" s="197" t="n">
        <v>293.26483154296875</v>
      </c>
      <c r="CB799" s="197" t="n">
        <v>381.7861328125</v>
      </c>
      <c r="CC799" s="197" t="n">
        <v>631.5789184570312</v>
      </c>
      <c r="CD799" s="197" t="n">
        <v>362.0508728027344</v>
      </c>
      <c r="CE799" s="197" t="n">
        <v>1116.4622802734375</v>
      </c>
      <c r="CF799" s="197" t="n">
        <v>11000.0</v>
      </c>
      <c r="CG799" s="197" t="n">
        <v>3293.21435546875</v>
      </c>
      <c r="CH799" s="197" t="n">
        <v>300.0</v>
      </c>
      <c r="CI799" s="197" t="n">
        <v>800.0</v>
      </c>
      <c r="CJ799" s="197" t="n">
        <v>1100.0</v>
      </c>
      <c r="CK799" s="197" t="n">
        <v>20000.0</v>
      </c>
      <c r="CL799" s="197" t="n">
        <v>800.0</v>
      </c>
      <c r="CM799" s="197" t="n">
        <v>20000.0</v>
      </c>
      <c r="CN799" s="197" t="n">
        <v>20000.0</v>
      </c>
      <c r="CO799" s="197" t="n">
        <v>20000.0</v>
      </c>
      <c r="CP799" s="197" t="n">
        <v>20000.0</v>
      </c>
      <c r="CQ799" s="197" t="n">
        <v>20000.0</v>
      </c>
      <c r="CR799" s="197" t="n">
        <v>4000.0</v>
      </c>
      <c r="CS799" s="197" t="n">
        <v>0.0</v>
      </c>
      <c r="CT799" s="197" t="n">
        <v>0.0</v>
      </c>
      <c r="CU799" s="197" t="n">
        <v>2417.64111328125</v>
      </c>
    </row>
    <row r="800" spans="2:99">
      <c r="B800" s="122" t="s">
        <v>1201</v>
      </c>
      <c r="C800" s="197" t="n">
        <v>4552.0</v>
      </c>
      <c r="D800" s="197" t="n">
        <v>3538.0</v>
      </c>
      <c r="E800" s="197" t="n">
        <v>975.0</v>
      </c>
      <c r="F800" s="122" t="s">
        <v>1201</v>
      </c>
      <c r="G800" s="197" t="n">
        <v>3346.709228515625</v>
      </c>
      <c r="H800" s="197" t="n">
        <v>1935.85009765625</v>
      </c>
      <c r="I800" s="197" t="n">
        <v>499.8699951171875</v>
      </c>
      <c r="J800" s="197" t="n">
        <v>350.2713928222656</v>
      </c>
      <c r="K800" s="197" t="n">
        <v>447.4334716796875</v>
      </c>
      <c r="L800" s="197" t="n">
        <v>1166.4385986328125</v>
      </c>
      <c r="M800" s="197" t="n">
        <v>1166.4385986328125</v>
      </c>
      <c r="N800" s="197" t="n">
        <v>1166.4385986328125</v>
      </c>
      <c r="O800" s="197" t="n">
        <v>1166.4385986328125</v>
      </c>
      <c r="P800" s="197" t="n">
        <v>1166.4385986328125</v>
      </c>
      <c r="Q800" s="197" t="n">
        <v>10708.9765625</v>
      </c>
      <c r="R800" s="197" t="n">
        <v>2332.877197265625</v>
      </c>
      <c r="S800" s="197" t="n">
        <v>0.0</v>
      </c>
      <c r="T800" s="197" t="n">
        <v>0.0</v>
      </c>
      <c r="U800" s="197" t="n">
        <v>-44.85634994506836</v>
      </c>
      <c r="V800" s="197" t="n">
        <v>2041.2906494140625</v>
      </c>
      <c r="W800" s="197" t="n">
        <v>0.0</v>
      </c>
      <c r="X800" s="197" t="n">
        <v>0.0</v>
      </c>
      <c r="Y800" s="197" t="n">
        <v>0.0</v>
      </c>
      <c r="Z800" s="197" t="n">
        <v>5781.25</v>
      </c>
      <c r="AA800" s="197" t="n">
        <v>0.0</v>
      </c>
      <c r="AB800" s="197" t="n">
        <v>0.0</v>
      </c>
      <c r="AC800" s="197" t="n">
        <v>0.0</v>
      </c>
      <c r="AD800" s="197" t="n">
        <v>0.3499999940395355</v>
      </c>
      <c r="AE800" s="197" t="n">
        <v>4656.052734375</v>
      </c>
      <c r="AF800" s="197" t="n">
        <v>2283.4951171875</v>
      </c>
      <c r="AG800" s="197" t="n">
        <v>6634.43408203125</v>
      </c>
      <c r="AH800" s="197" t="n">
        <v>1092.2716064453125</v>
      </c>
      <c r="AI800" s="197" t="n">
        <v>484.2132568359375</v>
      </c>
      <c r="AJ800" s="197" t="n">
        <v>608.2529296875</v>
      </c>
      <c r="AK800" s="197" t="n">
        <v>534.9119873046875</v>
      </c>
      <c r="AL800" s="197" t="n">
        <v>6680.0</v>
      </c>
      <c r="AM800" s="197" t="n">
        <v>4396.42919921875</v>
      </c>
      <c r="AN800" s="197" t="n">
        <v>2332.877197265625</v>
      </c>
      <c r="AO800" s="197" t="n">
        <v>1166.4385986328125</v>
      </c>
      <c r="AP800" s="197" t="n">
        <v>1166.4385986328125</v>
      </c>
      <c r="AQ800" s="197" t="n">
        <v>331.7594299316406</v>
      </c>
      <c r="AR800" s="197" t="n">
        <v>660.9915771484375</v>
      </c>
      <c r="AS800" s="197" t="n">
        <v>0.697373628616333</v>
      </c>
      <c r="AT800" s="197" t="n">
        <v>-3416.13037109375</v>
      </c>
      <c r="AU800" s="197" t="n">
        <v>4898.56591796875</v>
      </c>
      <c r="AV800" s="197" t="n">
        <v>4209.19775390625</v>
      </c>
      <c r="AW800" s="197" t="n">
        <v>5368.7783203125</v>
      </c>
      <c r="AX800" s="197" t="n">
        <v>1.4121016263961792</v>
      </c>
      <c r="AY800" s="197" t="n">
        <v>-12773.166015625</v>
      </c>
      <c r="AZ800" s="197" t="n">
        <v>0.0</v>
      </c>
      <c r="BA800" s="197" t="n">
        <v>2667.24951171875</v>
      </c>
      <c r="BB800" s="197" t="n">
        <v>7822.54052734375</v>
      </c>
      <c r="BC800" s="197" t="n">
        <v>0.4806668162345886</v>
      </c>
      <c r="BD800" s="197" t="n">
        <v>0.4839988946914673</v>
      </c>
      <c r="BE800" s="197" t="n">
        <v>0.4893430173397064</v>
      </c>
      <c r="BF800" s="197" t="n">
        <v>9462.3837890625</v>
      </c>
      <c r="BG800" s="197" t="n">
        <v>9444.0986328125</v>
      </c>
      <c r="BH800" s="197" t="n">
        <v>9405.826171875</v>
      </c>
      <c r="BI800" s="197" t="n">
        <v>0.0</v>
      </c>
      <c r="BJ800" s="197" t="n">
        <v>14718.1640625</v>
      </c>
      <c r="BK800" s="197" t="n">
        <v>14736.3134765625</v>
      </c>
      <c r="BL800" s="197" t="n">
        <v>14756.474609375</v>
      </c>
      <c r="BM800" s="197" t="n">
        <v>-17707.5546875</v>
      </c>
      <c r="BN800" s="197" t="n">
        <v>-17567.66015625</v>
      </c>
      <c r="BO800" s="197" t="n">
        <v>-17328.990234375</v>
      </c>
      <c r="BP800" s="197" t="n">
        <v>1.186988115310669</v>
      </c>
      <c r="BQ800" s="197" t="n">
        <v>7095.189453125</v>
      </c>
      <c r="BR800" s="197" t="n">
        <v>0.0</v>
      </c>
      <c r="BS800" s="197" t="n">
        <v>999999.0</v>
      </c>
      <c r="BT800" s="197" t="n">
        <v>0.0</v>
      </c>
      <c r="BU800" s="197" t="n">
        <v>244.3065643310547</v>
      </c>
      <c r="BV800" s="197" t="n">
        <v>249.4888153076172</v>
      </c>
      <c r="BW800" s="197" t="n">
        <v>450.0</v>
      </c>
      <c r="BX800" s="197" t="n">
        <v>212.00015258789062</v>
      </c>
      <c r="BY800" s="197" t="n">
        <v>182.7645263671875</v>
      </c>
      <c r="BZ800" s="197" t="n">
        <v>450.0</v>
      </c>
      <c r="CA800" s="197" t="n">
        <v>342.7298278808594</v>
      </c>
      <c r="CB800" s="197" t="n">
        <v>293.4632568359375</v>
      </c>
      <c r="CC800" s="197" t="n">
        <v>631.5789184570312</v>
      </c>
      <c r="CD800" s="197" t="n">
        <v>894.6333618164062</v>
      </c>
      <c r="CE800" s="197" t="n">
        <v>350.154296875</v>
      </c>
      <c r="CF800" s="197" t="n">
        <v>11000.0</v>
      </c>
      <c r="CG800" s="197" t="n">
        <v>10135.2294921875</v>
      </c>
      <c r="CH800" s="197" t="n">
        <v>1000.0</v>
      </c>
      <c r="CI800" s="197" t="n">
        <v>857.0601196289062</v>
      </c>
      <c r="CJ800" s="197" t="n">
        <v>1857.0601806640625</v>
      </c>
      <c r="CK800" s="197" t="n">
        <v>20000.0</v>
      </c>
      <c r="CL800" s="197" t="n">
        <v>1911.290283203125</v>
      </c>
      <c r="CM800" s="197" t="n">
        <v>20000.0</v>
      </c>
      <c r="CN800" s="197" t="n">
        <v>20000.0</v>
      </c>
      <c r="CO800" s="197" t="n">
        <v>20000.0</v>
      </c>
      <c r="CP800" s="197" t="n">
        <v>20000.0</v>
      </c>
      <c r="CQ800" s="197" t="n">
        <v>20000.0</v>
      </c>
      <c r="CR800" s="197" t="n">
        <v>4000.0</v>
      </c>
      <c r="CS800" s="197" t="n">
        <v>0.0</v>
      </c>
      <c r="CT800" s="197" t="n">
        <v>0.0</v>
      </c>
      <c r="CU800" s="197" t="n">
        <v>2332.877197265625</v>
      </c>
    </row>
    <row r="801" spans="2:99">
      <c r="B801" s="122" t="s">
        <v>1202</v>
      </c>
      <c r="C801" s="197" t="n">
        <v>4500.0</v>
      </c>
      <c r="D801" s="197" t="n">
        <v>3538.0</v>
      </c>
      <c r="E801" s="197" t="n">
        <v>975.0</v>
      </c>
      <c r="F801" s="122" t="s">
        <v>1202</v>
      </c>
      <c r="G801" s="197" t="n">
        <v>2821.454833984375</v>
      </c>
      <c r="H801" s="197" t="n">
        <v>1624.236572265625</v>
      </c>
      <c r="I801" s="197" t="n">
        <v>444.2578430175781</v>
      </c>
      <c r="J801" s="197" t="n">
        <v>160.651611328125</v>
      </c>
      <c r="K801" s="197" t="n">
        <v>361.9067687988281</v>
      </c>
      <c r="L801" s="197" t="n">
        <v>1503.0445556640625</v>
      </c>
      <c r="M801" s="197" t="n">
        <v>1503.0445556640625</v>
      </c>
      <c r="N801" s="197" t="n">
        <v>1503.0445556640625</v>
      </c>
      <c r="O801" s="197" t="n">
        <v>1503.0445556640625</v>
      </c>
      <c r="P801" s="197" t="n">
        <v>1503.0445556640625</v>
      </c>
      <c r="Q801" s="197" t="n">
        <v>13331.37890625</v>
      </c>
      <c r="R801" s="197" t="n">
        <v>1199.3560791015625</v>
      </c>
      <c r="S801" s="197" t="n">
        <v>0.0</v>
      </c>
      <c r="T801" s="197" t="n">
        <v>0.0</v>
      </c>
      <c r="U801" s="197" t="n">
        <v>-20.07373809814453</v>
      </c>
      <c r="V801" s="197" t="n">
        <v>93.18311309814453</v>
      </c>
      <c r="W801" s="197" t="n">
        <v>0.0</v>
      </c>
      <c r="X801" s="197" t="n">
        <v>0.0</v>
      </c>
      <c r="Y801" s="197" t="n">
        <v>0.0</v>
      </c>
      <c r="Z801" s="197" t="n">
        <v>7100.0</v>
      </c>
      <c r="AA801" s="197" t="n">
        <v>0.0</v>
      </c>
      <c r="AB801" s="197" t="n">
        <v>0.0</v>
      </c>
      <c r="AC801" s="197" t="n">
        <v>0.0</v>
      </c>
      <c r="AD801" s="197" t="n">
        <v>0.3499999940395355</v>
      </c>
      <c r="AE801" s="197" t="n">
        <v>5168.35595703125</v>
      </c>
      <c r="AF801" s="197" t="n">
        <v>5275.30712890625</v>
      </c>
      <c r="AG801" s="197" t="n">
        <v>11685.6318359375</v>
      </c>
      <c r="AH801" s="197" t="n">
        <v>1370.54345703125</v>
      </c>
      <c r="AI801" s="197" t="n">
        <v>862.788330078125</v>
      </c>
      <c r="AJ801" s="197" t="n">
        <v>1953.2376708984375</v>
      </c>
      <c r="AK801" s="197" t="n">
        <v>1844.1866455078125</v>
      </c>
      <c r="AL801" s="197" t="n">
        <v>6680.0</v>
      </c>
      <c r="AM801" s="197" t="n">
        <v>4442.498046875</v>
      </c>
      <c r="AN801" s="197" t="n">
        <v>0.0</v>
      </c>
      <c r="AO801" s="197" t="n">
        <v>0.0</v>
      </c>
      <c r="AP801" s="197" t="n">
        <v>0.0</v>
      </c>
      <c r="AQ801" s="197" t="n">
        <v>225.47511291503906</v>
      </c>
      <c r="AR801" s="197" t="n">
        <v>729.5665283203125</v>
      </c>
      <c r="AS801" s="197" t="n">
        <v>0.7586424946784973</v>
      </c>
      <c r="AT801" s="197" t="n">
        <v>-4016.32080078125</v>
      </c>
      <c r="AU801" s="197" t="n">
        <v>5294.0888671875</v>
      </c>
      <c r="AV801" s="197" t="n">
        <v>6270.091796875</v>
      </c>
      <c r="AW801" s="197" t="n">
        <v>3129.3134765625</v>
      </c>
      <c r="AX801" s="197" t="n">
        <v>1.2775648832321167</v>
      </c>
      <c r="AY801" s="197" t="n">
        <v>-10138.2783203125</v>
      </c>
      <c r="AZ801" s="197" t="n">
        <v>0.0</v>
      </c>
      <c r="BA801" s="197" t="n">
        <v>7184.189453125</v>
      </c>
      <c r="BB801" s="197" t="n">
        <v>4161.376953125</v>
      </c>
      <c r="BC801" s="197" t="n">
        <v>0.0</v>
      </c>
      <c r="BD801" s="197" t="n">
        <v>0.5117772221565247</v>
      </c>
      <c r="BE801" s="197" t="n">
        <v>0.5548389554023743</v>
      </c>
      <c r="BF801" s="197" t="n">
        <v>999998.0</v>
      </c>
      <c r="BG801" s="197" t="n">
        <v>4255.10400390625</v>
      </c>
      <c r="BH801" s="197" t="n">
        <v>3837.58251953125</v>
      </c>
      <c r="BI801" s="197" t="n">
        <v>0.0</v>
      </c>
      <c r="BJ801" s="197" t="n">
        <v>999999.0</v>
      </c>
      <c r="BK801" s="197" t="n">
        <v>11194.27734375</v>
      </c>
      <c r="BL801" s="197" t="n">
        <v>11360.62890625</v>
      </c>
      <c r="BM801" s="197" t="n">
        <v>0.0</v>
      </c>
      <c r="BN801" s="197" t="n">
        <v>-8567.77734375</v>
      </c>
      <c r="BO801" s="197" t="n">
        <v>-7625.8544921875</v>
      </c>
      <c r="BP801" s="197" t="n">
        <v>0.0</v>
      </c>
      <c r="BQ801" s="197" t="n">
        <v>999999.0</v>
      </c>
      <c r="BR801" s="197" t="n">
        <v>0.0</v>
      </c>
      <c r="BS801" s="197" t="n">
        <v>999999.0</v>
      </c>
      <c r="BT801" s="197" t="n">
        <v>0.0</v>
      </c>
      <c r="BU801" s="197" t="n">
        <v>333.6102600097656</v>
      </c>
      <c r="BV801" s="197" t="n">
        <v>245.24798583984375</v>
      </c>
      <c r="BW801" s="197" t="n">
        <v>900.0</v>
      </c>
      <c r="BX801" s="197" t="n">
        <v>391.46002197265625</v>
      </c>
      <c r="BY801" s="197" t="n">
        <v>213.62086486816406</v>
      </c>
      <c r="BZ801" s="197" t="n">
        <v>1060.0</v>
      </c>
      <c r="CA801" s="197" t="n">
        <v>305.4765625</v>
      </c>
      <c r="CB801" s="197" t="n">
        <v>343.0393371582031</v>
      </c>
      <c r="CC801" s="197" t="n">
        <v>631.5789184570312</v>
      </c>
      <c r="CD801" s="197" t="n">
        <v>2327.82275390625</v>
      </c>
      <c r="CE801" s="197" t="n">
        <v>933.1441650390625</v>
      </c>
      <c r="CF801" s="197" t="n">
        <v>99000.0</v>
      </c>
      <c r="CG801" s="197" t="n">
        <v>11230.359375</v>
      </c>
      <c r="CH801" s="197" t="n">
        <v>2500.0</v>
      </c>
      <c r="CI801" s="197" t="n">
        <v>2000.0</v>
      </c>
      <c r="CJ801" s="197" t="n">
        <v>4500.0</v>
      </c>
      <c r="CK801" s="197" t="n">
        <v>20000.0</v>
      </c>
      <c r="CL801" s="197" t="n">
        <v>20000.0</v>
      </c>
      <c r="CM801" s="197" t="n">
        <v>20000.0</v>
      </c>
      <c r="CN801" s="197" t="n">
        <v>20000.0</v>
      </c>
      <c r="CO801" s="197" t="n">
        <v>20000.0</v>
      </c>
      <c r="CP801" s="197" t="n">
        <v>20000.0</v>
      </c>
      <c r="CQ801" s="197" t="n">
        <v>20000.0</v>
      </c>
      <c r="CR801" s="197" t="n">
        <v>4000.0</v>
      </c>
      <c r="CS801" s="197" t="n">
        <v>26.0</v>
      </c>
      <c r="CT801" s="197" t="n">
        <v>26.0</v>
      </c>
      <c r="CU801" s="197" t="n">
        <v>1199.3560791015625</v>
      </c>
    </row>
    <row r="802" spans="2:99">
      <c r="B802" s="122" t="s">
        <v>1203</v>
      </c>
      <c r="C802" s="197" t="n">
        <v>4150.0</v>
      </c>
      <c r="D802" s="197" t="n">
        <v>3538.0</v>
      </c>
      <c r="E802" s="197" t="n">
        <v>950.0</v>
      </c>
      <c r="F802" s="122" t="s">
        <v>1203</v>
      </c>
      <c r="G802" s="197" t="n">
        <v>2243.984130859375</v>
      </c>
      <c r="H802" s="197" t="n">
        <v>1000.4679565429688</v>
      </c>
      <c r="I802" s="197" t="n">
        <v>247.6328582763672</v>
      </c>
      <c r="J802" s="197" t="n">
        <v>131.97872924804688</v>
      </c>
      <c r="K802" s="197" t="n">
        <v>590.7538452148438</v>
      </c>
      <c r="L802" s="197" t="n">
        <v>4458.49658203125</v>
      </c>
      <c r="M802" s="197" t="n">
        <v>4458.49658203125</v>
      </c>
      <c r="N802" s="197" t="n">
        <v>6680.0</v>
      </c>
      <c r="O802" s="197" t="n">
        <v>6680.0</v>
      </c>
      <c r="P802" s="197" t="n">
        <v>6680.0</v>
      </c>
      <c r="Q802" s="197" t="n">
        <v>19358.3125</v>
      </c>
      <c r="R802" s="197" t="n">
        <v>1050.156494140625</v>
      </c>
      <c r="S802" s="197" t="n">
        <v>0.0</v>
      </c>
      <c r="T802" s="197" t="n">
        <v>0.0</v>
      </c>
      <c r="U802" s="197" t="n">
        <v>-84.88807678222656</v>
      </c>
      <c r="V802" s="197" t="n">
        <v>118.1146011352539</v>
      </c>
      <c r="W802" s="197" t="n">
        <v>0.0</v>
      </c>
      <c r="X802" s="197" t="n">
        <v>0.0</v>
      </c>
      <c r="Y802" s="197" t="n">
        <v>0.0</v>
      </c>
      <c r="Z802" s="197" t="n">
        <v>5000.0</v>
      </c>
      <c r="AA802" s="197" t="n">
        <v>0.0</v>
      </c>
      <c r="AB802" s="197" t="n">
        <v>0.0</v>
      </c>
      <c r="AC802" s="197" t="n">
        <v>0.0</v>
      </c>
      <c r="AD802" s="197" t="n">
        <v>0.6499999761581421</v>
      </c>
      <c r="AE802" s="197" t="n">
        <v>13393.3486328125</v>
      </c>
      <c r="AF802" s="197" t="n">
        <v>4737.37060546875</v>
      </c>
      <c r="AG802" s="197" t="n">
        <v>11747.0751953125</v>
      </c>
      <c r="AH802" s="197" t="n">
        <v>3562.02001953125</v>
      </c>
      <c r="AI802" s="197" t="n">
        <v>3067.09814453125</v>
      </c>
      <c r="AJ802" s="197" t="n">
        <v>6415.15087890625</v>
      </c>
      <c r="AK802" s="197" t="n">
        <v>6278.72412109375</v>
      </c>
      <c r="AL802" s="197" t="n">
        <v>6680.0</v>
      </c>
      <c r="AM802" s="197" t="n">
        <v>4458.49658203125</v>
      </c>
      <c r="AN802" s="197" t="n">
        <v>0.0</v>
      </c>
      <c r="AO802" s="197" t="n">
        <v>0.0</v>
      </c>
      <c r="AP802" s="197" t="n">
        <v>0.0</v>
      </c>
      <c r="AQ802" s="197" t="n">
        <v>151.5641326904297</v>
      </c>
      <c r="AR802" s="197" t="n">
        <v>655.5301513671875</v>
      </c>
      <c r="AS802" s="197" t="n">
        <v>0.762154221534729</v>
      </c>
      <c r="AT802" s="197" t="n">
        <v>-3498.450439453125</v>
      </c>
      <c r="AU802" s="197" t="n">
        <v>4590.21337890625</v>
      </c>
      <c r="AV802" s="197" t="n">
        <v>11401.7529296875</v>
      </c>
      <c r="AW802" s="197" t="n">
        <v>4975.92333984375</v>
      </c>
      <c r="AX802" s="197" t="n">
        <v>1.281777262687683</v>
      </c>
      <c r="AY802" s="197" t="n">
        <v>-8715.1171875</v>
      </c>
      <c r="AZ802" s="197" t="n">
        <v>0.0</v>
      </c>
      <c r="BA802" s="197" t="n">
        <v>16343.7783203125</v>
      </c>
      <c r="BB802" s="197" t="n">
        <v>1260.346435546875</v>
      </c>
      <c r="BC802" s="197" t="n">
        <v>0.0</v>
      </c>
      <c r="BD802" s="197" t="n">
        <v>0.5315447449684143</v>
      </c>
      <c r="BE802" s="197" t="n">
        <v>0.5819826722145081</v>
      </c>
      <c r="BF802" s="197" t="n">
        <v>999998.0</v>
      </c>
      <c r="BG802" s="197" t="n">
        <v>2199.968994140625</v>
      </c>
      <c r="BH802" s="197" t="n">
        <v>1547.4296875</v>
      </c>
      <c r="BI802" s="197" t="n">
        <v>0.0</v>
      </c>
      <c r="BJ802" s="197" t="n">
        <v>999999.0</v>
      </c>
      <c r="BK802" s="197" t="n">
        <v>12591.73046875</v>
      </c>
      <c r="BL802" s="197" t="n">
        <v>12925.2587890625</v>
      </c>
      <c r="BM802" s="197" t="n">
        <v>0.0</v>
      </c>
      <c r="BN802" s="197" t="n">
        <v>2587.351806640625</v>
      </c>
      <c r="BO802" s="197" t="n">
        <v>2251.203857421875</v>
      </c>
      <c r="BP802" s="197" t="n">
        <v>0.0</v>
      </c>
      <c r="BQ802" s="197" t="n">
        <v>999999.0</v>
      </c>
      <c r="BR802" s="197" t="n">
        <v>0.0</v>
      </c>
      <c r="BS802" s="197" t="n">
        <v>999999.0</v>
      </c>
      <c r="BT802" s="197" t="n">
        <v>0.0</v>
      </c>
      <c r="BU802" s="197" t="n">
        <v>467.8795166015625</v>
      </c>
      <c r="BV802" s="197" t="n">
        <v>337.8528137207031</v>
      </c>
      <c r="BW802" s="197" t="n">
        <v>1350.0</v>
      </c>
      <c r="BX802" s="197" t="n">
        <v>586.6646728515625</v>
      </c>
      <c r="BY802" s="197" t="n">
        <v>399.7317199707031</v>
      </c>
      <c r="BZ802" s="197" t="n">
        <v>1670.0</v>
      </c>
      <c r="CA802" s="197" t="n">
        <v>284.1640930175781</v>
      </c>
      <c r="CB802" s="197" t="n">
        <v>307.1551818847656</v>
      </c>
      <c r="CC802" s="197" t="n">
        <v>631.5789184570312</v>
      </c>
      <c r="CD802" s="197" t="n">
        <v>3415.077880859375</v>
      </c>
      <c r="CE802" s="197" t="n">
        <v>2376.87744140625</v>
      </c>
      <c r="CF802" s="197" t="n">
        <v>99000.0</v>
      </c>
      <c r="CG802" s="197" t="n">
        <v>19012.90234375</v>
      </c>
      <c r="CH802" s="197" t="n">
        <v>6680.0</v>
      </c>
      <c r="CI802" s="197" t="n">
        <v>4458.49658203125</v>
      </c>
      <c r="CJ802" s="197" t="n">
        <v>11138.49609375</v>
      </c>
      <c r="CK802" s="197" t="n">
        <v>20000.0</v>
      </c>
      <c r="CL802" s="197" t="n">
        <v>20000.0</v>
      </c>
      <c r="CM802" s="197" t="n">
        <v>20000.0</v>
      </c>
      <c r="CN802" s="197" t="n">
        <v>20000.0</v>
      </c>
      <c r="CO802" s="197" t="n">
        <v>20000.0</v>
      </c>
      <c r="CP802" s="197" t="n">
        <v>20000.0</v>
      </c>
      <c r="CQ802" s="197" t="n">
        <v>20000.0</v>
      </c>
      <c r="CR802" s="197" t="n">
        <v>4000.0</v>
      </c>
      <c r="CS802" s="197" t="n">
        <v>31.0</v>
      </c>
      <c r="CT802" s="197" t="n">
        <v>31.0</v>
      </c>
      <c r="CU802" s="197" t="n">
        <v>1050.156494140625</v>
      </c>
    </row>
    <row r="803" spans="2:99">
      <c r="B803" s="122" t="s">
        <v>1204</v>
      </c>
      <c r="C803" s="197" t="n">
        <v>3700.0</v>
      </c>
      <c r="D803" s="197" t="n">
        <v>3538.0</v>
      </c>
      <c r="E803" s="197" t="n">
        <v>800.0</v>
      </c>
      <c r="F803" s="122" t="s">
        <v>1204</v>
      </c>
      <c r="G803" s="197" t="n">
        <v>1824.2445068359375</v>
      </c>
      <c r="H803" s="197" t="n">
        <v>863.3219604492188</v>
      </c>
      <c r="I803" s="197" t="n">
        <v>236.52008056640625</v>
      </c>
      <c r="J803" s="197" t="n">
        <v>90.0</v>
      </c>
      <c r="K803" s="197" t="n">
        <v>511.3887939453125</v>
      </c>
      <c r="L803" s="197" t="n">
        <v>3743.26953125</v>
      </c>
      <c r="M803" s="197" t="n">
        <v>3743.26953125</v>
      </c>
      <c r="N803" s="197" t="n">
        <v>1723.818115234375</v>
      </c>
      <c r="O803" s="197" t="n">
        <v>1183.9971923828125</v>
      </c>
      <c r="P803" s="197" t="n">
        <v>1183.9971923828125</v>
      </c>
      <c r="Q803" s="197" t="n">
        <v>10659.4248046875</v>
      </c>
      <c r="R803" s="197" t="n">
        <v>1222.0345458984375</v>
      </c>
      <c r="S803" s="197" t="n">
        <v>0.0</v>
      </c>
      <c r="T803" s="197" t="n">
        <v>0.0</v>
      </c>
      <c r="U803" s="197" t="n">
        <v>-46.451663970947266</v>
      </c>
      <c r="V803" s="197" t="n">
        <v>109.71931457519531</v>
      </c>
      <c r="W803" s="197" t="n">
        <v>0.0031769373454153538</v>
      </c>
      <c r="X803" s="197" t="n">
        <v>0.0</v>
      </c>
      <c r="Y803" s="197" t="n">
        <v>0.0</v>
      </c>
      <c r="Z803" s="197" t="n">
        <v>3500.0</v>
      </c>
      <c r="AA803" s="197" t="n">
        <v>0.0</v>
      </c>
      <c r="AB803" s="197" t="n">
        <v>0.0</v>
      </c>
      <c r="AC803" s="197" t="n">
        <v>0.0</v>
      </c>
      <c r="AD803" s="197" t="n">
        <v>0.6499999761581421</v>
      </c>
      <c r="AE803" s="197" t="n">
        <v>7832.67919921875</v>
      </c>
      <c r="AF803" s="197" t="n">
        <v>3851.241455078125</v>
      </c>
      <c r="AG803" s="197" t="n">
        <v>8553.0556640625</v>
      </c>
      <c r="AH803" s="197" t="n">
        <v>472.3435363769531</v>
      </c>
      <c r="AI803" s="197" t="n">
        <v>0.0</v>
      </c>
      <c r="AJ803" s="197" t="n">
        <v>0.0</v>
      </c>
      <c r="AK803" s="197" t="n">
        <v>91.70816802978516</v>
      </c>
      <c r="AL803" s="197" t="n">
        <v>6680.0</v>
      </c>
      <c r="AM803" s="197" t="n">
        <v>4444.39697265625</v>
      </c>
      <c r="AN803" s="197" t="n">
        <v>0.0</v>
      </c>
      <c r="AO803" s="197" t="n">
        <v>0.0</v>
      </c>
      <c r="AP803" s="197" t="n">
        <v>0.0</v>
      </c>
      <c r="AQ803" s="197" t="n">
        <v>90.0</v>
      </c>
      <c r="AR803" s="197" t="n">
        <v>133.49029541015625</v>
      </c>
      <c r="AS803" s="197" t="n">
        <v>0.7584636807441711</v>
      </c>
      <c r="AT803" s="197" t="n">
        <v>-2375.461669921875</v>
      </c>
      <c r="AU803" s="197" t="n">
        <v>3131.9384765625</v>
      </c>
      <c r="AV803" s="197" t="n">
        <v>5834.89892578125</v>
      </c>
      <c r="AW803" s="197" t="n">
        <v>3301.755859375</v>
      </c>
      <c r="AX803" s="197" t="n">
        <v>1.3109703063964844</v>
      </c>
      <c r="AY803" s="197" t="n">
        <v>-7391.1337890625</v>
      </c>
      <c r="AZ803" s="197" t="n">
        <v>0.0</v>
      </c>
      <c r="BA803" s="197" t="n">
        <v>6800.10400390625</v>
      </c>
      <c r="BB803" s="197" t="n">
        <v>2769.8818359375</v>
      </c>
      <c r="BC803" s="197" t="n">
        <v>0.0</v>
      </c>
      <c r="BD803" s="197" t="n">
        <v>0.6009616851806641</v>
      </c>
      <c r="BE803" s="197" t="n">
        <v>0.7270622849464417</v>
      </c>
      <c r="BF803" s="197" t="n">
        <v>999998.0</v>
      </c>
      <c r="BG803" s="197" t="n">
        <v>1835.25927734375</v>
      </c>
      <c r="BH803" s="197" t="n">
        <v>335.1851806640625</v>
      </c>
      <c r="BI803" s="197" t="n">
        <v>0.0</v>
      </c>
      <c r="BJ803" s="197" t="n">
        <v>999999.0</v>
      </c>
      <c r="BK803" s="197" t="n">
        <v>8340.662109375</v>
      </c>
      <c r="BL803" s="197" t="n">
        <v>8205.6259765625</v>
      </c>
      <c r="BM803" s="197" t="n">
        <v>0.0</v>
      </c>
      <c r="BN803" s="197" t="n">
        <v>-994.9290771484375</v>
      </c>
      <c r="BO803" s="197" t="n">
        <v>20.118318557739258</v>
      </c>
      <c r="BP803" s="197" t="n">
        <v>0.0</v>
      </c>
      <c r="BQ803" s="197" t="n">
        <v>999999.0</v>
      </c>
      <c r="BR803" s="197" t="n">
        <v>0.0</v>
      </c>
      <c r="BS803" s="197" t="n">
        <v>999999.0</v>
      </c>
      <c r="BT803" s="197" t="n">
        <v>0.0</v>
      </c>
      <c r="BU803" s="197" t="n">
        <v>1405.4693603515625</v>
      </c>
      <c r="BV803" s="197" t="n">
        <v>476.9756774902344</v>
      </c>
      <c r="BW803" s="197" t="n">
        <v>1790.0</v>
      </c>
      <c r="BX803" s="197" t="n">
        <v>832.84375</v>
      </c>
      <c r="BY803" s="197" t="n">
        <v>595.2216796875</v>
      </c>
      <c r="BZ803" s="197" t="n">
        <v>2240.0</v>
      </c>
      <c r="CA803" s="197" t="n">
        <v>474.77154541015625</v>
      </c>
      <c r="CB803" s="197" t="n">
        <v>285.2876892089844</v>
      </c>
      <c r="CC803" s="197" t="n">
        <v>964.9122924804688</v>
      </c>
      <c r="CD803" s="197" t="n">
        <v>4701.33642578125</v>
      </c>
      <c r="CE803" s="197" t="n">
        <v>3446.93505859375</v>
      </c>
      <c r="CF803" s="197" t="n">
        <v>99000.0</v>
      </c>
      <c r="CG803" s="197" t="n">
        <v>8592.71875</v>
      </c>
      <c r="CH803" s="197" t="n">
        <v>300.0</v>
      </c>
      <c r="CI803" s="197" t="n">
        <v>3790.713623046875</v>
      </c>
      <c r="CJ803" s="197" t="n">
        <v>4090.713623046875</v>
      </c>
      <c r="CK803" s="197" t="n">
        <v>20000.0</v>
      </c>
      <c r="CL803" s="197" t="n">
        <v>20000.0</v>
      </c>
      <c r="CM803" s="197" t="n">
        <v>20000.0</v>
      </c>
      <c r="CN803" s="197" t="n">
        <v>20000.0</v>
      </c>
      <c r="CO803" s="197" t="n">
        <v>20000.0</v>
      </c>
      <c r="CP803" s="197" t="n">
        <v>20000.0</v>
      </c>
      <c r="CQ803" s="197" t="n">
        <v>20000.0</v>
      </c>
      <c r="CR803" s="197" t="n">
        <v>4000.0</v>
      </c>
      <c r="CS803" s="197" t="n">
        <v>31.0</v>
      </c>
      <c r="CT803" s="197" t="n">
        <v>31.0</v>
      </c>
      <c r="CU803" s="197" t="n">
        <v>1222.0345458984375</v>
      </c>
    </row>
    <row r="804" spans="2:99">
      <c r="B804" s="122" t="s">
        <v>1205</v>
      </c>
      <c r="C804" s="197" t="n">
        <v>3400.0</v>
      </c>
      <c r="D804" s="197" t="n">
        <v>3351.0</v>
      </c>
      <c r="E804" s="197" t="n">
        <v>650.0</v>
      </c>
      <c r="F804" s="122" t="s">
        <v>1205</v>
      </c>
      <c r="G804" s="197" t="n">
        <v>1813.857177734375</v>
      </c>
      <c r="H804" s="197" t="n">
        <v>838.35009765625</v>
      </c>
      <c r="I804" s="197" t="n">
        <v>211.72647094726562</v>
      </c>
      <c r="J804" s="197" t="n">
        <v>90.0</v>
      </c>
      <c r="K804" s="197" t="n">
        <v>523.5836791992188</v>
      </c>
      <c r="L804" s="197" t="n">
        <v>3248.621337890625</v>
      </c>
      <c r="M804" s="197" t="n">
        <v>3248.621337890625</v>
      </c>
      <c r="N804" s="197" t="n">
        <v>1895.7266845703125</v>
      </c>
      <c r="O804" s="197" t="n">
        <v>1895.7266845703125</v>
      </c>
      <c r="P804" s="197" t="n">
        <v>1895.7266845703125</v>
      </c>
      <c r="Q804" s="197" t="n">
        <v>8481.212890625</v>
      </c>
      <c r="R804" s="197" t="n">
        <v>1643.48193359375</v>
      </c>
      <c r="S804" s="197" t="n">
        <v>0.0</v>
      </c>
      <c r="T804" s="197" t="n">
        <v>0.0</v>
      </c>
      <c r="U804" s="197" t="n">
        <v>-87.93682098388672</v>
      </c>
      <c r="V804" s="197" t="n">
        <v>36.147769927978516</v>
      </c>
      <c r="W804" s="197" t="n">
        <v>0.0</v>
      </c>
      <c r="X804" s="197" t="n">
        <v>0.0</v>
      </c>
      <c r="Y804" s="197" t="n">
        <v>0.0</v>
      </c>
      <c r="Z804" s="197" t="n">
        <v>3000.0</v>
      </c>
      <c r="AA804" s="197" t="n">
        <v>1.0</v>
      </c>
      <c r="AB804" s="197" t="n">
        <v>0.0</v>
      </c>
      <c r="AC804" s="197" t="n">
        <v>0.0</v>
      </c>
      <c r="AD804" s="197" t="n">
        <v>0.6499999761581421</v>
      </c>
      <c r="AE804" s="197" t="n">
        <v>6638.67529296875</v>
      </c>
      <c r="AF804" s="197" t="n">
        <v>330.6535339355469</v>
      </c>
      <c r="AG804" s="197" t="n">
        <v>1169.4820556640625</v>
      </c>
      <c r="AH804" s="197" t="n">
        <v>396.8632507324219</v>
      </c>
      <c r="AI804" s="197" t="n">
        <v>0.0</v>
      </c>
      <c r="AJ804" s="197" t="n">
        <v>18.692981719970703</v>
      </c>
      <c r="AK804" s="197" t="n">
        <v>0.0</v>
      </c>
      <c r="AL804" s="197" t="n">
        <v>6680.0</v>
      </c>
      <c r="AM804" s="197" t="n">
        <v>4319.06396484375</v>
      </c>
      <c r="AN804" s="197" t="n">
        <v>0.0</v>
      </c>
      <c r="AO804" s="197" t="n">
        <v>0.0</v>
      </c>
      <c r="AP804" s="197" t="n">
        <v>0.0</v>
      </c>
      <c r="AQ804" s="197" t="n">
        <v>90.0</v>
      </c>
      <c r="AR804" s="197" t="n">
        <v>110.0</v>
      </c>
      <c r="AS804" s="197" t="n">
        <v>0.0</v>
      </c>
      <c r="AT804" s="197" t="n">
        <v>999999.0</v>
      </c>
      <c r="AU804" s="197" t="n">
        <v>0.0</v>
      </c>
      <c r="AV804" s="197" t="n">
        <v>999999.0</v>
      </c>
      <c r="AW804" s="197" t="n">
        <v>0.0</v>
      </c>
      <c r="AX804" s="197" t="n">
        <v>0.0</v>
      </c>
      <c r="AY804" s="197" t="n">
        <v>999999.0</v>
      </c>
      <c r="AZ804" s="197" t="n">
        <v>0.0</v>
      </c>
      <c r="BA804" s="197" t="n">
        <v>999999.0</v>
      </c>
      <c r="BB804" s="197" t="n">
        <v>0.0</v>
      </c>
      <c r="BC804" s="197" t="n">
        <v>0.0</v>
      </c>
      <c r="BD804" s="197" t="n">
        <v>0.6061887145042419</v>
      </c>
      <c r="BE804" s="197" t="n">
        <v>0.7234203219413757</v>
      </c>
      <c r="BF804" s="197" t="n">
        <v>999998.0</v>
      </c>
      <c r="BG804" s="197" t="n">
        <v>2612.986328125</v>
      </c>
      <c r="BH804" s="197" t="n">
        <v>1386.716796875</v>
      </c>
      <c r="BI804" s="197" t="n">
        <v>0.0</v>
      </c>
      <c r="BJ804" s="197" t="n">
        <v>999999.0</v>
      </c>
      <c r="BK804" s="197" t="n">
        <v>7807.615234375</v>
      </c>
      <c r="BL804" s="197" t="n">
        <v>7585.94189453125</v>
      </c>
      <c r="BM804" s="197" t="n">
        <v>0.0</v>
      </c>
      <c r="BN804" s="197" t="n">
        <v>-1258.238037109375</v>
      </c>
      <c r="BO804" s="197" t="n">
        <v>-239.84498596191406</v>
      </c>
      <c r="BP804" s="197" t="n">
        <v>0.0</v>
      </c>
      <c r="BQ804" s="197" t="n">
        <v>999999.0</v>
      </c>
      <c r="BR804" s="197" t="n">
        <v>0.0</v>
      </c>
      <c r="BS804" s="197" t="n">
        <v>999999.0</v>
      </c>
      <c r="BT804" s="197" t="n">
        <v>0.0</v>
      </c>
      <c r="BU804" s="197" t="n">
        <v>1658.48876953125</v>
      </c>
      <c r="BV804" s="197" t="n">
        <v>1329.2427978515625</v>
      </c>
      <c r="BW804" s="197" t="n">
        <v>99000.0</v>
      </c>
      <c r="BX804" s="197" t="n">
        <v>1790.5030517578125</v>
      </c>
      <c r="BY804" s="197" t="n">
        <v>791.77001953125</v>
      </c>
      <c r="BZ804" s="197" t="n">
        <v>99000.0</v>
      </c>
      <c r="CA804" s="197" t="n">
        <v>657.5377197265625</v>
      </c>
      <c r="CB804" s="197" t="n">
        <v>457.7079772949219</v>
      </c>
      <c r="CC804" s="197" t="n">
        <v>964.9122924804688</v>
      </c>
      <c r="CD804" s="197" t="n">
        <v>6949.646484375</v>
      </c>
      <c r="CE804" s="197" t="n">
        <v>4529.90234375</v>
      </c>
      <c r="CF804" s="197" t="n">
        <v>99000.0</v>
      </c>
      <c r="CG804" s="197" t="n">
        <v>3009.36279296875</v>
      </c>
      <c r="CH804" s="197" t="n">
        <v>300.0</v>
      </c>
      <c r="CI804" s="197" t="n">
        <v>3327.494384765625</v>
      </c>
      <c r="CJ804" s="197" t="n">
        <v>3627.494384765625</v>
      </c>
      <c r="CK804" s="197" t="n">
        <v>20000.0</v>
      </c>
      <c r="CL804" s="197" t="n">
        <v>20000.0</v>
      </c>
      <c r="CM804" s="197" t="n">
        <v>20000.0</v>
      </c>
      <c r="CN804" s="197" t="n">
        <v>20000.0</v>
      </c>
      <c r="CO804" s="197" t="n">
        <v>20000.0</v>
      </c>
      <c r="CP804" s="197" t="n">
        <v>20000.0</v>
      </c>
      <c r="CQ804" s="197" t="n">
        <v>20000.0</v>
      </c>
      <c r="CR804" s="197" t="n">
        <v>4000.0</v>
      </c>
      <c r="CS804" s="197" t="n">
        <v>30.0</v>
      </c>
      <c r="CT804" s="197" t="n">
        <v>30.0</v>
      </c>
      <c r="CU804" s="197" t="n">
        <v>1643.48193359375</v>
      </c>
    </row>
    <row r="805" spans="2:99">
      <c r="B805" s="122" t="s">
        <v>1206</v>
      </c>
      <c r="C805" s="197" t="n">
        <v>3250.0</v>
      </c>
      <c r="D805" s="197" t="n">
        <v>3163.0</v>
      </c>
      <c r="E805" s="197" t="n">
        <v>720.0</v>
      </c>
      <c r="F805" s="122" t="s">
        <v>1206</v>
      </c>
      <c r="G805" s="197" t="n">
        <v>1700.0</v>
      </c>
      <c r="H805" s="197" t="n">
        <v>872.7573852539062</v>
      </c>
      <c r="I805" s="197" t="n">
        <v>201.13136291503906</v>
      </c>
      <c r="J805" s="197" t="n">
        <v>148.8444061279297</v>
      </c>
      <c r="K805" s="197" t="n">
        <v>605.2601928710938</v>
      </c>
      <c r="L805" s="197" t="n">
        <v>3588.6435546875</v>
      </c>
      <c r="M805" s="197" t="n">
        <v>3588.6435546875</v>
      </c>
      <c r="N805" s="197" t="n">
        <v>2152.49853515625</v>
      </c>
      <c r="O805" s="197" t="n">
        <v>847.4620361328125</v>
      </c>
      <c r="P805" s="197" t="n">
        <v>2152.49853515625</v>
      </c>
      <c r="Q805" s="197" t="n">
        <v>8727.9755859375</v>
      </c>
      <c r="R805" s="197" t="n">
        <v>2043.1165771484375</v>
      </c>
      <c r="S805" s="197" t="n">
        <v>0.0</v>
      </c>
      <c r="T805" s="197" t="n">
        <v>0.0</v>
      </c>
      <c r="U805" s="197" t="n">
        <v>75.28955078125</v>
      </c>
      <c r="V805" s="197" t="n">
        <v>1.1873499155044556</v>
      </c>
      <c r="W805" s="197" t="n">
        <v>1.1873499155044556</v>
      </c>
      <c r="X805" s="197" t="n">
        <v>0.0</v>
      </c>
      <c r="Y805" s="197" t="n">
        <v>0.0</v>
      </c>
      <c r="Z805" s="197" t="n">
        <v>4000.0</v>
      </c>
      <c r="AA805" s="197" t="n">
        <v>1.0</v>
      </c>
      <c r="AB805" s="197" t="n">
        <v>1305.03662109375</v>
      </c>
      <c r="AC805" s="197" t="n">
        <v>0.0</v>
      </c>
      <c r="AD805" s="197" t="n">
        <v>0.6499999761581421</v>
      </c>
      <c r="AE805" s="197" t="n">
        <v>7177.287109375</v>
      </c>
      <c r="AF805" s="197" t="n">
        <v>1602.718994140625</v>
      </c>
      <c r="AG805" s="197" t="n">
        <v>2683.775634765625</v>
      </c>
      <c r="AH805" s="197" t="n">
        <v>331.311767578125</v>
      </c>
      <c r="AI805" s="197" t="n">
        <v>0.0</v>
      </c>
      <c r="AJ805" s="197" t="n">
        <v>0.0</v>
      </c>
      <c r="AK805" s="197" t="n">
        <v>0.0</v>
      </c>
      <c r="AL805" s="197" t="n">
        <v>6680.0</v>
      </c>
      <c r="AM805" s="197" t="n">
        <v>4256.97998046875</v>
      </c>
      <c r="AN805" s="197" t="n">
        <v>0.0</v>
      </c>
      <c r="AO805" s="197" t="n">
        <v>0.0</v>
      </c>
      <c r="AP805" s="197" t="n">
        <v>0.0</v>
      </c>
      <c r="AQ805" s="197" t="n">
        <v>90.0</v>
      </c>
      <c r="AR805" s="197" t="n">
        <v>530.5865478515625</v>
      </c>
      <c r="AS805" s="197" t="n">
        <v>0.0</v>
      </c>
      <c r="AT805" s="197" t="n">
        <v>999999.0</v>
      </c>
      <c r="AU805" s="197" t="n">
        <v>0.0</v>
      </c>
      <c r="AV805" s="197" t="n">
        <v>999999.0</v>
      </c>
      <c r="AW805" s="197" t="n">
        <v>0.0</v>
      </c>
      <c r="AX805" s="197" t="n">
        <v>0.0</v>
      </c>
      <c r="AY805" s="197" t="n">
        <v>999999.0</v>
      </c>
      <c r="AZ805" s="197" t="n">
        <v>0.0</v>
      </c>
      <c r="BA805" s="197" t="n">
        <v>999999.0</v>
      </c>
      <c r="BB805" s="197" t="n">
        <v>0.0</v>
      </c>
      <c r="BC805" s="197" t="n">
        <v>0.0</v>
      </c>
      <c r="BD805" s="197" t="n">
        <v>0.5878115296363831</v>
      </c>
      <c r="BE805" s="197" t="n">
        <v>0.7478634119033813</v>
      </c>
      <c r="BF805" s="197" t="n">
        <v>999998.0</v>
      </c>
      <c r="BG805" s="197" t="n">
        <v>2488.429443359375</v>
      </c>
      <c r="BH805" s="197" t="n">
        <v>727.1414794921875</v>
      </c>
      <c r="BI805" s="197" t="n">
        <v>0.0</v>
      </c>
      <c r="BJ805" s="197" t="n">
        <v>999999.0</v>
      </c>
      <c r="BK805" s="197" t="n">
        <v>7701.85400390625</v>
      </c>
      <c r="BL805" s="197" t="n">
        <v>7360.10009765625</v>
      </c>
      <c r="BM805" s="197" t="n">
        <v>0.0</v>
      </c>
      <c r="BN805" s="197" t="n">
        <v>790.5860595703125</v>
      </c>
      <c r="BO805" s="197" t="n">
        <v>1961.4215087890625</v>
      </c>
      <c r="BP805" s="197" t="n">
        <v>0.0</v>
      </c>
      <c r="BQ805" s="197" t="n">
        <v>999999.0</v>
      </c>
      <c r="BR805" s="197" t="n">
        <v>0.0</v>
      </c>
      <c r="BS805" s="197" t="n">
        <v>999999.0</v>
      </c>
      <c r="BT805" s="197" t="n">
        <v>0.0</v>
      </c>
      <c r="BU805" s="197" t="n">
        <v>2036.330322265625</v>
      </c>
      <c r="BV805" s="197" t="n">
        <v>1673.4442138671875</v>
      </c>
      <c r="BW805" s="197" t="n">
        <v>99000.0</v>
      </c>
      <c r="BX805" s="197" t="n">
        <v>2718.264892578125</v>
      </c>
      <c r="BY805" s="197" t="n">
        <v>1822.2908935546875</v>
      </c>
      <c r="BZ805" s="197" t="n">
        <v>99000.0</v>
      </c>
      <c r="CA805" s="197" t="n">
        <v>693.1995849609375</v>
      </c>
      <c r="CB805" s="197" t="n">
        <v>645.174072265625</v>
      </c>
      <c r="CC805" s="197" t="n">
        <v>964.9122924804688</v>
      </c>
      <c r="CD805" s="197" t="n">
        <v>8794.5517578125</v>
      </c>
      <c r="CE805" s="197" t="n">
        <v>7037.49267578125</v>
      </c>
      <c r="CF805" s="197" t="n">
        <v>19000.0</v>
      </c>
      <c r="CG805" s="197" t="n">
        <v>3903.957763671875</v>
      </c>
      <c r="CH805" s="197" t="n">
        <v>1093.1639404296875</v>
      </c>
      <c r="CI805" s="197" t="n">
        <v>2659.22998046875</v>
      </c>
      <c r="CJ805" s="197" t="n">
        <v>3752.393798828125</v>
      </c>
      <c r="CK805" s="197" t="n">
        <v>20000.0</v>
      </c>
      <c r="CL805" s="197" t="n">
        <v>20000.0</v>
      </c>
      <c r="CM805" s="197" t="n">
        <v>20000.0</v>
      </c>
      <c r="CN805" s="197" t="n">
        <v>20000.0</v>
      </c>
      <c r="CO805" s="197" t="n">
        <v>20000.0</v>
      </c>
      <c r="CP805" s="197" t="n">
        <v>20000.0</v>
      </c>
      <c r="CQ805" s="197" t="n">
        <v>20000.0</v>
      </c>
      <c r="CR805" s="197" t="n">
        <v>4000.0</v>
      </c>
      <c r="CS805" s="197" t="n">
        <v>29.0</v>
      </c>
      <c r="CT805" s="197" t="n">
        <v>29.0</v>
      </c>
      <c r="CU805" s="197" t="n">
        <v>2043.1165771484375</v>
      </c>
    </row>
    <row r="806" spans="2:99">
      <c r="B806" s="122" t="s">
        <v>1207</v>
      </c>
      <c r="C806" s="197" t="n">
        <v>3252.0</v>
      </c>
      <c r="D806" s="197" t="n">
        <v>3163.0</v>
      </c>
      <c r="E806" s="197" t="n">
        <v>575.0</v>
      </c>
      <c r="F806" s="122" t="s">
        <v>1207</v>
      </c>
      <c r="G806" s="197" t="n">
        <v>1700.0</v>
      </c>
      <c r="H806" s="197" t="n">
        <v>902.0375366210938</v>
      </c>
      <c r="I806" s="197" t="n">
        <v>195.5466766357422</v>
      </c>
      <c r="J806" s="197" t="n">
        <v>258.6546630859375</v>
      </c>
      <c r="K806" s="197" t="n">
        <v>672.177734375</v>
      </c>
      <c r="L806" s="197" t="n">
        <v>3341.17138671875</v>
      </c>
      <c r="M806" s="197" t="n">
        <v>3341.17138671875</v>
      </c>
      <c r="N806" s="197" t="n">
        <v>1730.7196044921875</v>
      </c>
      <c r="O806" s="197" t="n">
        <v>1559.0982666015625</v>
      </c>
      <c r="P806" s="197" t="n">
        <v>1730.7196044921875</v>
      </c>
      <c r="Q806" s="197" t="n">
        <v>8186.8916015625</v>
      </c>
      <c r="R806" s="197" t="n">
        <v>1744.1668701171875</v>
      </c>
      <c r="S806" s="197" t="n">
        <v>0.0</v>
      </c>
      <c r="T806" s="197" t="n">
        <v>0.0</v>
      </c>
      <c r="U806" s="197" t="n">
        <v>156.2005157470703</v>
      </c>
      <c r="V806" s="197" t="n">
        <v>0.0</v>
      </c>
      <c r="W806" s="197" t="n">
        <v>0.0</v>
      </c>
      <c r="X806" s="197" t="n">
        <v>0.0</v>
      </c>
      <c r="Y806" s="197" t="n">
        <v>0.0</v>
      </c>
      <c r="Z806" s="197" t="n">
        <v>4500.0</v>
      </c>
      <c r="AA806" s="197" t="n">
        <v>1.0</v>
      </c>
      <c r="AB806" s="197" t="n">
        <v>171.62127685546875</v>
      </c>
      <c r="AC806" s="197" t="n">
        <v>0.0</v>
      </c>
      <c r="AD806" s="197" t="n">
        <v>0.6499999761581421</v>
      </c>
      <c r="AE806" s="197" t="n">
        <v>6682.3427734375</v>
      </c>
      <c r="AF806" s="197" t="n">
        <v>0.0</v>
      </c>
      <c r="AG806" s="197" t="n">
        <v>1179.636474609375</v>
      </c>
      <c r="AH806" s="197" t="n">
        <v>411.6612548828125</v>
      </c>
      <c r="AI806" s="197" t="n">
        <v>0.0</v>
      </c>
      <c r="AJ806" s="197" t="n">
        <v>0.0</v>
      </c>
      <c r="AK806" s="197" t="n">
        <v>30.106666564941406</v>
      </c>
      <c r="AL806" s="197" t="n">
        <v>6680.0</v>
      </c>
      <c r="AM806" s="197" t="n">
        <v>4222.7587890625</v>
      </c>
      <c r="AN806" s="197" t="n">
        <v>0.0</v>
      </c>
      <c r="AO806" s="197" t="n">
        <v>0.0</v>
      </c>
      <c r="AP806" s="197" t="n">
        <v>0.0</v>
      </c>
      <c r="AQ806" s="197" t="n">
        <v>90.0</v>
      </c>
      <c r="AR806" s="197" t="n">
        <v>537.5894775390625</v>
      </c>
      <c r="AS806" s="197" t="n">
        <v>0.0</v>
      </c>
      <c r="AT806" s="197" t="n">
        <v>999999.0</v>
      </c>
      <c r="AU806" s="197" t="n">
        <v>0.0</v>
      </c>
      <c r="AV806" s="197" t="n">
        <v>999999.0</v>
      </c>
      <c r="AW806" s="197" t="n">
        <v>0.0</v>
      </c>
      <c r="AX806" s="197" t="n">
        <v>0.0</v>
      </c>
      <c r="AY806" s="197" t="n">
        <v>999999.0</v>
      </c>
      <c r="AZ806" s="197" t="n">
        <v>0.0</v>
      </c>
      <c r="BA806" s="197" t="n">
        <v>999999.0</v>
      </c>
      <c r="BB806" s="197" t="n">
        <v>0.0</v>
      </c>
      <c r="BC806" s="197" t="n">
        <v>0.0</v>
      </c>
      <c r="BD806" s="197" t="n">
        <v>0.5602863430976868</v>
      </c>
      <c r="BE806" s="197" t="n">
        <v>0.6729581356048584</v>
      </c>
      <c r="BF806" s="197" t="n">
        <v>999998.0</v>
      </c>
      <c r="BG806" s="197" t="n">
        <v>2749.589111328125</v>
      </c>
      <c r="BH806" s="197" t="n">
        <v>1486.4703369140625</v>
      </c>
      <c r="BI806" s="197" t="n">
        <v>0.0</v>
      </c>
      <c r="BJ806" s="197" t="n">
        <v>999999.0</v>
      </c>
      <c r="BK806" s="197" t="n">
        <v>7445.8525390625</v>
      </c>
      <c r="BL806" s="197" t="n">
        <v>7127.1376953125</v>
      </c>
      <c r="BM806" s="197" t="n">
        <v>0.0</v>
      </c>
      <c r="BN806" s="197" t="n">
        <v>415.20074462890625</v>
      </c>
      <c r="BO806" s="197" t="n">
        <v>1598.2032470703125</v>
      </c>
      <c r="BP806" s="197" t="n">
        <v>1.3205796480178833</v>
      </c>
      <c r="BQ806" s="197" t="n">
        <v>1670.433837890625</v>
      </c>
      <c r="BR806" s="197" t="n">
        <v>0.0</v>
      </c>
      <c r="BS806" s="197" t="n">
        <v>999999.0</v>
      </c>
      <c r="BT806" s="197" t="n">
        <v>0.0</v>
      </c>
      <c r="BU806" s="197" t="n">
        <v>2185.602294921875</v>
      </c>
      <c r="BV806" s="197" t="n">
        <v>2107.025634765625</v>
      </c>
      <c r="BW806" s="197" t="n">
        <v>99000.0</v>
      </c>
      <c r="BX806" s="197" t="n">
        <v>2873.0888671875</v>
      </c>
      <c r="BY806" s="197" t="n">
        <v>2813.069091796875</v>
      </c>
      <c r="BZ806" s="197" t="n">
        <v>99000.0</v>
      </c>
      <c r="CA806" s="197" t="n">
        <v>783.6262817382812</v>
      </c>
      <c r="CB806" s="197" t="n">
        <v>710.3280029296875</v>
      </c>
      <c r="CC806" s="197" t="n">
        <v>964.9122924804688</v>
      </c>
      <c r="CD806" s="197" t="n">
        <v>9701.6279296875</v>
      </c>
      <c r="CE806" s="197" t="n">
        <v>8933.6162109375</v>
      </c>
      <c r="CF806" s="197" t="n">
        <v>15500.0</v>
      </c>
      <c r="CG806" s="197" t="n">
        <v>0.0</v>
      </c>
      <c r="CH806" s="197" t="n">
        <v>300.0</v>
      </c>
      <c r="CI806" s="197" t="n">
        <v>800.0</v>
      </c>
      <c r="CJ806" s="197" t="n">
        <v>1100.0</v>
      </c>
      <c r="CK806" s="197" t="n">
        <v>20000.0</v>
      </c>
      <c r="CL806" s="197" t="n">
        <v>20000.0</v>
      </c>
      <c r="CM806" s="197" t="n">
        <v>20000.0</v>
      </c>
      <c r="CN806" s="197" t="n">
        <v>20000.0</v>
      </c>
      <c r="CO806" s="197" t="n">
        <v>20000.0</v>
      </c>
      <c r="CP806" s="197" t="n">
        <v>20000.0</v>
      </c>
      <c r="CQ806" s="197" t="n">
        <v>20000.0</v>
      </c>
      <c r="CR806" s="197" t="n">
        <v>4000.0</v>
      </c>
      <c r="CS806" s="197" t="n">
        <v>20.0</v>
      </c>
      <c r="CT806" s="197" t="n">
        <v>20.0</v>
      </c>
      <c r="CU806" s="197" t="n">
        <v>1744.1668701171875</v>
      </c>
    </row>
    <row r="807" spans="2:99">
      <c r="B807" s="122" t="s">
        <v>1208</v>
      </c>
      <c r="C807" s="197" t="n">
        <v>3358.0</v>
      </c>
      <c r="D807" s="197" t="n">
        <v>3009.0</v>
      </c>
      <c r="E807" s="197" t="n">
        <v>575.0</v>
      </c>
      <c r="F807" s="122" t="s">
        <v>1208</v>
      </c>
      <c r="G807" s="197" t="n">
        <v>2217.826416015625</v>
      </c>
      <c r="H807" s="197" t="n">
        <v>1183.611083984375</v>
      </c>
      <c r="I807" s="197" t="n">
        <v>255.5705108642578</v>
      </c>
      <c r="J807" s="197" t="n">
        <v>415.30364990234375</v>
      </c>
      <c r="K807" s="197" t="n">
        <v>857.5673217773438</v>
      </c>
      <c r="L807" s="197" t="n">
        <v>3521.626708984375</v>
      </c>
      <c r="M807" s="197" t="n">
        <v>3521.626708984375</v>
      </c>
      <c r="N807" s="197" t="n">
        <v>3521.626708984375</v>
      </c>
      <c r="O807" s="197" t="n">
        <v>3521.626708984375</v>
      </c>
      <c r="P807" s="197" t="n">
        <v>3521.626708984375</v>
      </c>
      <c r="Q807" s="197" t="n">
        <v>17579.599609375</v>
      </c>
      <c r="R807" s="197" t="n">
        <v>1659.20361328125</v>
      </c>
      <c r="S807" s="197" t="n">
        <v>0.0</v>
      </c>
      <c r="T807" s="197" t="n">
        <v>2.1468565464019775</v>
      </c>
      <c r="U807" s="197" t="n">
        <v>445.93499755859375</v>
      </c>
      <c r="V807" s="197" t="n">
        <v>7982.0390625</v>
      </c>
      <c r="W807" s="197" t="n">
        <v>3073.529296875</v>
      </c>
      <c r="X807" s="197" t="n">
        <v>4908.509765625</v>
      </c>
      <c r="Y807" s="197" t="n">
        <v>0.0</v>
      </c>
      <c r="Z807" s="197" t="n">
        <v>4500.0</v>
      </c>
      <c r="AA807" s="197" t="n">
        <v>1.0</v>
      </c>
      <c r="AB807" s="197" t="n">
        <v>0.0</v>
      </c>
      <c r="AC807" s="197" t="n">
        <v>0.0</v>
      </c>
      <c r="AD807" s="197" t="n">
        <v>0.6499999761581421</v>
      </c>
      <c r="AE807" s="197" t="n">
        <v>12839.2587890625</v>
      </c>
      <c r="AF807" s="197" t="n">
        <v>3710.037353515625</v>
      </c>
      <c r="AG807" s="197" t="n">
        <v>0.0</v>
      </c>
      <c r="AH807" s="197" t="n">
        <v>297.0821228027344</v>
      </c>
      <c r="AI807" s="197" t="n">
        <v>0.0</v>
      </c>
      <c r="AJ807" s="197" t="n">
        <v>0.0</v>
      </c>
      <c r="AK807" s="197" t="n">
        <v>414.94830322265625</v>
      </c>
      <c r="AL807" s="197" t="n">
        <v>6983.29541015625</v>
      </c>
      <c r="AM807" s="197" t="n">
        <v>4213.2255859375</v>
      </c>
      <c r="AN807" s="197" t="n">
        <v>0.0</v>
      </c>
      <c r="AO807" s="197" t="n">
        <v>0.0</v>
      </c>
      <c r="AP807" s="197" t="n">
        <v>0.0</v>
      </c>
      <c r="AQ807" s="197" t="n">
        <v>90.0</v>
      </c>
      <c r="AR807" s="197" t="n">
        <v>544.5923461914062</v>
      </c>
      <c r="AS807" s="197" t="n">
        <v>0.0</v>
      </c>
      <c r="AT807" s="197" t="n">
        <v>999999.0</v>
      </c>
      <c r="AU807" s="197" t="n">
        <v>0.0</v>
      </c>
      <c r="AV807" s="197" t="n">
        <v>999999.0</v>
      </c>
      <c r="AW807" s="197" t="n">
        <v>0.0</v>
      </c>
      <c r="AX807" s="197" t="n">
        <v>0.0</v>
      </c>
      <c r="AY807" s="197" t="n">
        <v>999999.0</v>
      </c>
      <c r="AZ807" s="197" t="n">
        <v>0.0</v>
      </c>
      <c r="BA807" s="197" t="n">
        <v>999999.0</v>
      </c>
      <c r="BB807" s="197" t="n">
        <v>0.0</v>
      </c>
      <c r="BC807" s="197" t="n">
        <v>0.0</v>
      </c>
      <c r="BD807" s="197" t="n">
        <v>0.5057925581932068</v>
      </c>
      <c r="BE807" s="197" t="n">
        <v>0.6100870370864868</v>
      </c>
      <c r="BF807" s="197" t="n">
        <v>999998.0</v>
      </c>
      <c r="BG807" s="197" t="n">
        <v>2576.4423828125</v>
      </c>
      <c r="BH807" s="197" t="n">
        <v>1231.2822265625</v>
      </c>
      <c r="BI807" s="197" t="n">
        <v>0.0</v>
      </c>
      <c r="BJ807" s="197" t="n">
        <v>999999.0</v>
      </c>
      <c r="BK807" s="197" t="n">
        <v>11647.8291015625</v>
      </c>
      <c r="BL807" s="197" t="n">
        <v>12173.1904296875</v>
      </c>
      <c r="BM807" s="197" t="n">
        <v>0.0</v>
      </c>
      <c r="BN807" s="197" t="n">
        <v>3679.63818359375</v>
      </c>
      <c r="BO807" s="197" t="n">
        <v>4376.93701171875</v>
      </c>
      <c r="BP807" s="197" t="n">
        <v>1.2597788572311401</v>
      </c>
      <c r="BQ807" s="197" t="n">
        <v>1985.544189453125</v>
      </c>
      <c r="BR807" s="197" t="n">
        <v>0.0</v>
      </c>
      <c r="BS807" s="197" t="n">
        <v>999999.0</v>
      </c>
      <c r="BT807" s="197" t="n">
        <v>0.0</v>
      </c>
      <c r="BU807" s="197" t="n">
        <v>2031.0377197265625</v>
      </c>
      <c r="BV807" s="197" t="n">
        <v>2195.429931640625</v>
      </c>
      <c r="BW807" s="197" t="n">
        <v>99000.0</v>
      </c>
      <c r="BX807" s="197" t="n">
        <v>2598.455810546875</v>
      </c>
      <c r="BY807" s="197" t="n">
        <v>2887.47509765625</v>
      </c>
      <c r="BZ807" s="197" t="n">
        <v>99000.0</v>
      </c>
      <c r="CA807" s="197" t="n">
        <v>749.2850341796875</v>
      </c>
      <c r="CB807" s="197" t="n">
        <v>798.6057739257812</v>
      </c>
      <c r="CC807" s="197" t="n">
        <v>964.9122924804688</v>
      </c>
      <c r="CD807" s="197" t="n">
        <v>9395.0283203125</v>
      </c>
      <c r="CE807" s="197" t="n">
        <v>9782.873046875</v>
      </c>
      <c r="CF807" s="197" t="n">
        <v>15500.0</v>
      </c>
      <c r="CG807" s="197" t="n">
        <v>0.0</v>
      </c>
      <c r="CH807" s="197" t="n">
        <v>300.0</v>
      </c>
      <c r="CI807" s="197" t="n">
        <v>800.0</v>
      </c>
      <c r="CJ807" s="197" t="n">
        <v>1100.0</v>
      </c>
      <c r="CK807" s="197" t="n">
        <v>20000.0</v>
      </c>
      <c r="CL807" s="197" t="n">
        <v>20000.0</v>
      </c>
      <c r="CM807" s="197" t="n">
        <v>20000.0</v>
      </c>
      <c r="CN807" s="197" t="n">
        <v>20000.0</v>
      </c>
      <c r="CO807" s="197" t="n">
        <v>20000.0</v>
      </c>
      <c r="CP807" s="197" t="n">
        <v>20000.0</v>
      </c>
      <c r="CQ807" s="197" t="n">
        <v>20000.0</v>
      </c>
      <c r="CR807" s="197" t="n">
        <v>4000.0</v>
      </c>
      <c r="CS807" s="197" t="n">
        <v>2.0</v>
      </c>
      <c r="CT807" s="197" t="n">
        <v>2.0</v>
      </c>
      <c r="CU807" s="197" t="n">
        <v>1659.20361328125</v>
      </c>
    </row>
    <row r="808" spans="2:99">
      <c r="B808" s="122" t="s">
        <v>1209</v>
      </c>
      <c r="C808" s="197" t="n">
        <v>3727.0</v>
      </c>
      <c r="D808" s="197" t="n">
        <v>3010.0</v>
      </c>
      <c r="E808" s="197" t="n">
        <v>575.0</v>
      </c>
      <c r="F808" s="122" t="s">
        <v>1209</v>
      </c>
      <c r="G808" s="197" t="n">
        <v>2682.351806640625</v>
      </c>
      <c r="H808" s="197" t="n">
        <v>1385.52197265625</v>
      </c>
      <c r="I808" s="197" t="n">
        <v>368.3146667480469</v>
      </c>
      <c r="J808" s="197" t="n">
        <v>478.11175537109375</v>
      </c>
      <c r="K808" s="197" t="n">
        <v>959.2355346679688</v>
      </c>
      <c r="L808" s="197" t="n">
        <v>1968.1910400390625</v>
      </c>
      <c r="M808" s="197" t="n">
        <v>1968.1910400390625</v>
      </c>
      <c r="N808" s="197" t="n">
        <v>1968.1910400390625</v>
      </c>
      <c r="O808" s="197" t="n">
        <v>1968.1910400390625</v>
      </c>
      <c r="P808" s="197" t="n">
        <v>1968.1910400390625</v>
      </c>
      <c r="Q808" s="197" t="n">
        <v>25294.21875</v>
      </c>
      <c r="R808" s="197" t="n">
        <v>1654.2890625</v>
      </c>
      <c r="S808" s="197" t="n">
        <v>0.0</v>
      </c>
      <c r="T808" s="197" t="n">
        <v>21.367101669311523</v>
      </c>
      <c r="U808" s="197" t="n">
        <v>2701.450927734375</v>
      </c>
      <c r="V808" s="197" t="n">
        <v>21348.23828125</v>
      </c>
      <c r="W808" s="197" t="n">
        <v>9850.2880859375</v>
      </c>
      <c r="X808" s="197" t="n">
        <v>11493.6904296875</v>
      </c>
      <c r="Y808" s="197" t="n">
        <v>0.0</v>
      </c>
      <c r="Z808" s="197" t="n">
        <v>6000.0</v>
      </c>
      <c r="AA808" s="197" t="n">
        <v>1.0</v>
      </c>
      <c r="AB808" s="197" t="n">
        <v>0.0</v>
      </c>
      <c r="AC808" s="197" t="n">
        <v>0.0</v>
      </c>
      <c r="AD808" s="197" t="n">
        <v>0.6499999761581421</v>
      </c>
      <c r="AE808" s="197" t="n">
        <v>19429.431640625</v>
      </c>
      <c r="AF808" s="197" t="n">
        <v>9784.44140625</v>
      </c>
      <c r="AG808" s="197" t="n">
        <v>0.0</v>
      </c>
      <c r="AH808" s="197" t="n">
        <v>579.0625610351562</v>
      </c>
      <c r="AI808" s="197" t="n">
        <v>0.0</v>
      </c>
      <c r="AJ808" s="197" t="n">
        <v>0.0</v>
      </c>
      <c r="AK808" s="197" t="n">
        <v>244.33837890625</v>
      </c>
      <c r="AL808" s="197" t="n">
        <v>7231.4296875</v>
      </c>
      <c r="AM808" s="197" t="n">
        <v>4216.33203125</v>
      </c>
      <c r="AN808" s="197" t="n">
        <v>0.0</v>
      </c>
      <c r="AO808" s="197" t="n">
        <v>0.0</v>
      </c>
      <c r="AP808" s="197" t="n">
        <v>0.0</v>
      </c>
      <c r="AQ808" s="197" t="n">
        <v>90.0</v>
      </c>
      <c r="AR808" s="197" t="n">
        <v>133.3333282470703</v>
      </c>
      <c r="AS808" s="197" t="n">
        <v>0.0</v>
      </c>
      <c r="AT808" s="197" t="n">
        <v>999999.0</v>
      </c>
      <c r="AU808" s="197" t="n">
        <v>0.0</v>
      </c>
      <c r="AV808" s="197" t="n">
        <v>999999.0</v>
      </c>
      <c r="AW808" s="197" t="n">
        <v>0.0</v>
      </c>
      <c r="AX808" s="197" t="n">
        <v>0.0</v>
      </c>
      <c r="AY808" s="197" t="n">
        <v>999999.0</v>
      </c>
      <c r="AZ808" s="197" t="n">
        <v>0.0</v>
      </c>
      <c r="BA808" s="197" t="n">
        <v>999999.0</v>
      </c>
      <c r="BB808" s="197" t="n">
        <v>0.0</v>
      </c>
      <c r="BC808" s="197" t="n">
        <v>0.0</v>
      </c>
      <c r="BD808" s="197" t="n">
        <v>0.0</v>
      </c>
      <c r="BE808" s="197" t="n">
        <v>0.524334192276001</v>
      </c>
      <c r="BF808" s="197" t="n">
        <v>999998.0</v>
      </c>
      <c r="BG808" s="197" t="n">
        <v>999998.0</v>
      </c>
      <c r="BH808" s="197" t="n">
        <v>7914.392578125</v>
      </c>
      <c r="BI808" s="197" t="n">
        <v>0.0</v>
      </c>
      <c r="BJ808" s="197" t="n">
        <v>999999.0</v>
      </c>
      <c r="BK808" s="197" t="n">
        <v>999999.0</v>
      </c>
      <c r="BL808" s="197" t="n">
        <v>22589.30078125</v>
      </c>
      <c r="BM808" s="197" t="n">
        <v>0.0</v>
      </c>
      <c r="BN808" s="197" t="n">
        <v>0.0</v>
      </c>
      <c r="BO808" s="197" t="n">
        <v>-5721.32421875</v>
      </c>
      <c r="BP808" s="197" t="n">
        <v>1.4032546281814575</v>
      </c>
      <c r="BQ808" s="197" t="n">
        <v>5947.95654296875</v>
      </c>
      <c r="BR808" s="197" t="n">
        <v>0.0</v>
      </c>
      <c r="BS808" s="197" t="n">
        <v>999999.0</v>
      </c>
      <c r="BT808" s="197" t="n">
        <v>0.0</v>
      </c>
      <c r="BU808" s="197" t="n">
        <v>1343.3118896484375</v>
      </c>
      <c r="BV808" s="197" t="n">
        <v>2104.243408203125</v>
      </c>
      <c r="BW808" s="197" t="n">
        <v>99000.0</v>
      </c>
      <c r="BX808" s="197" t="n">
        <v>722.0297241210938</v>
      </c>
      <c r="BY808" s="197" t="n">
        <v>2688.68701171875</v>
      </c>
      <c r="BZ808" s="197" t="n">
        <v>99000.0</v>
      </c>
      <c r="CA808" s="197" t="n">
        <v>765.5715942382812</v>
      </c>
      <c r="CB808" s="197" t="n">
        <v>758.707763671875</v>
      </c>
      <c r="CC808" s="197" t="n">
        <v>778.9473876953125</v>
      </c>
      <c r="CD808" s="197" t="n">
        <v>4069.612548828125</v>
      </c>
      <c r="CE808" s="197" t="n">
        <v>9599.4599609375</v>
      </c>
      <c r="CF808" s="197" t="n">
        <v>12500.0</v>
      </c>
      <c r="CG808" s="197" t="n">
        <v>0.0</v>
      </c>
      <c r="CH808" s="197" t="n">
        <v>300.0</v>
      </c>
      <c r="CI808" s="197" t="n">
        <v>800.0</v>
      </c>
      <c r="CJ808" s="197" t="n">
        <v>1100.0</v>
      </c>
      <c r="CK808" s="197" t="n">
        <v>20000.0</v>
      </c>
      <c r="CL808" s="197" t="n">
        <v>20000.0</v>
      </c>
      <c r="CM808" s="197" t="n">
        <v>20000.0</v>
      </c>
      <c r="CN808" s="197" t="n">
        <v>20000.0</v>
      </c>
      <c r="CO808" s="197" t="n">
        <v>20000.0</v>
      </c>
      <c r="CP808" s="197" t="n">
        <v>20000.0</v>
      </c>
      <c r="CQ808" s="197" t="n">
        <v>20000.0</v>
      </c>
      <c r="CR808" s="197" t="n">
        <v>4000.0</v>
      </c>
      <c r="CS808" s="197" t="n">
        <v>0.0</v>
      </c>
      <c r="CT808" s="197" t="n">
        <v>0.0</v>
      </c>
      <c r="CU808" s="197" t="n">
        <v>1654.2890625</v>
      </c>
    </row>
    <row r="809" spans="2:99">
      <c r="B809" s="122" t="s">
        <v>1210</v>
      </c>
      <c r="C809" s="197" t="n">
        <v>4194.0</v>
      </c>
      <c r="D809" s="197" t="n">
        <v>3160.0</v>
      </c>
      <c r="E809" s="197" t="n">
        <v>573.0</v>
      </c>
      <c r="F809" s="122" t="s">
        <v>1210</v>
      </c>
      <c r="G809" s="197" t="n">
        <v>2753.103759765625</v>
      </c>
      <c r="H809" s="197" t="n">
        <v>1402.4383544921875</v>
      </c>
      <c r="I809" s="197" t="n">
        <v>411.270751953125</v>
      </c>
      <c r="J809" s="197" t="n">
        <v>451.42510986328125</v>
      </c>
      <c r="K809" s="197" t="n">
        <v>925.4096069335938</v>
      </c>
      <c r="L809" s="197" t="n">
        <v>800.0</v>
      </c>
      <c r="M809" s="197" t="n">
        <v>800.0</v>
      </c>
      <c r="N809" s="197" t="n">
        <v>300.0</v>
      </c>
      <c r="O809" s="197" t="n">
        <v>300.0</v>
      </c>
      <c r="P809" s="197" t="n">
        <v>300.0</v>
      </c>
      <c r="Q809" s="197" t="n">
        <v>13959.39453125</v>
      </c>
      <c r="R809" s="197" t="n">
        <v>1931.038330078125</v>
      </c>
      <c r="S809" s="197" t="n">
        <v>0.0</v>
      </c>
      <c r="T809" s="197" t="n">
        <v>0.0</v>
      </c>
      <c r="U809" s="197" t="n">
        <v>-179.4864044189453</v>
      </c>
      <c r="V809" s="197" t="n">
        <v>0.0</v>
      </c>
      <c r="W809" s="197" t="n">
        <v>0.0</v>
      </c>
      <c r="X809" s="197" t="n">
        <v>0.0</v>
      </c>
      <c r="Y809" s="197" t="n">
        <v>0.0</v>
      </c>
      <c r="Z809" s="197" t="n">
        <v>14603.4482421875</v>
      </c>
      <c r="AA809" s="197" t="n">
        <v>1.0</v>
      </c>
      <c r="AB809" s="197" t="n">
        <v>0.0</v>
      </c>
      <c r="AC809" s="197" t="n">
        <v>0.0</v>
      </c>
      <c r="AD809" s="197" t="n">
        <v>0.3499999940395355</v>
      </c>
      <c r="AE809" s="197" t="n">
        <v>5602.17529296875</v>
      </c>
      <c r="AF809" s="197" t="n">
        <v>5423.07421875</v>
      </c>
      <c r="AG809" s="197" t="n">
        <v>3085.555419921875</v>
      </c>
      <c r="AH809" s="197" t="n">
        <v>513.93359375</v>
      </c>
      <c r="AI809" s="197" t="n">
        <v>0.0</v>
      </c>
      <c r="AJ809" s="197" t="n">
        <v>195.0818634033203</v>
      </c>
      <c r="AK809" s="197" t="n">
        <v>210.26089477539062</v>
      </c>
      <c r="AL809" s="197" t="n">
        <v>7301.4833984375</v>
      </c>
      <c r="AM809" s="197" t="n">
        <v>4226.34716796875</v>
      </c>
      <c r="AN809" s="197" t="n">
        <v>0.0</v>
      </c>
      <c r="AO809" s="197" t="n">
        <v>0.0</v>
      </c>
      <c r="AP809" s="197" t="n">
        <v>0.0</v>
      </c>
      <c r="AQ809" s="197" t="n">
        <v>90.0</v>
      </c>
      <c r="AR809" s="197" t="n">
        <v>166.6666717529297</v>
      </c>
      <c r="AS809" s="197" t="n">
        <v>0.0</v>
      </c>
      <c r="AT809" s="197" t="n">
        <v>999999.0</v>
      </c>
      <c r="AU809" s="197" t="n">
        <v>0.0</v>
      </c>
      <c r="AV809" s="197" t="n">
        <v>999999.0</v>
      </c>
      <c r="AW809" s="197" t="n">
        <v>0.0</v>
      </c>
      <c r="AX809" s="197" t="n">
        <v>0.0</v>
      </c>
      <c r="AY809" s="197" t="n">
        <v>999999.0</v>
      </c>
      <c r="AZ809" s="197" t="n">
        <v>0.0</v>
      </c>
      <c r="BA809" s="197" t="n">
        <v>999999.0</v>
      </c>
      <c r="BB809" s="197" t="n">
        <v>0.0</v>
      </c>
      <c r="BC809" s="197" t="n">
        <v>0.0</v>
      </c>
      <c r="BD809" s="197" t="n">
        <v>0.0</v>
      </c>
      <c r="BE809" s="197" t="n">
        <v>0.0</v>
      </c>
      <c r="BF809" s="197" t="n">
        <v>999999.0</v>
      </c>
      <c r="BG809" s="197" t="n">
        <v>999999.0</v>
      </c>
      <c r="BH809" s="197" t="n">
        <v>999999.0</v>
      </c>
      <c r="BI809" s="197" t="n">
        <v>0.0</v>
      </c>
      <c r="BJ809" s="197" t="n">
        <v>999999.0</v>
      </c>
      <c r="BK809" s="197" t="n">
        <v>999999.0</v>
      </c>
      <c r="BL809" s="197" t="n">
        <v>999999.0</v>
      </c>
      <c r="BM809" s="197" t="n">
        <v>0.0</v>
      </c>
      <c r="BN809" s="197" t="n">
        <v>0.0</v>
      </c>
      <c r="BO809" s="197" t="n">
        <v>0.0</v>
      </c>
      <c r="BP809" s="197" t="n">
        <v>0.0</v>
      </c>
      <c r="BQ809" s="197" t="n">
        <v>999999.0</v>
      </c>
      <c r="BR809" s="197" t="n">
        <v>0.0</v>
      </c>
      <c r="BS809" s="197" t="n">
        <v>999999.0</v>
      </c>
      <c r="BT809" s="197" t="n">
        <v>0.0</v>
      </c>
      <c r="BU809" s="197" t="n">
        <v>352.0650634765625</v>
      </c>
      <c r="BV809" s="197" t="n">
        <v>1338.2833251953125</v>
      </c>
      <c r="BW809" s="197" t="n">
        <v>99000.0</v>
      </c>
      <c r="BX809" s="197" t="n">
        <v>223.33953857421875</v>
      </c>
      <c r="BY809" s="197" t="n">
        <v>703.4954223632812</v>
      </c>
      <c r="BZ809" s="197" t="n">
        <v>99000.0</v>
      </c>
      <c r="CA809" s="197" t="n">
        <v>438.0408935546875</v>
      </c>
      <c r="CB809" s="197" t="n">
        <v>774.86962890625</v>
      </c>
      <c r="CC809" s="197" t="n">
        <v>631.5789184570312</v>
      </c>
      <c r="CD809" s="197" t="n">
        <v>522.5667724609375</v>
      </c>
      <c r="CE809" s="197" t="n">
        <v>4056.704345703125</v>
      </c>
      <c r="CF809" s="197" t="n">
        <v>8000.0</v>
      </c>
      <c r="CG809" s="197" t="n">
        <v>0.0</v>
      </c>
      <c r="CH809" s="197" t="n">
        <v>300.0</v>
      </c>
      <c r="CI809" s="197" t="n">
        <v>800.0</v>
      </c>
      <c r="CJ809" s="197" t="n">
        <v>1100.0</v>
      </c>
      <c r="CK809" s="197" t="n">
        <v>20000.0</v>
      </c>
      <c r="CL809" s="197" t="n">
        <v>20000.0</v>
      </c>
      <c r="CM809" s="197" t="n">
        <v>20000.0</v>
      </c>
      <c r="CN809" s="197" t="n">
        <v>20000.0</v>
      </c>
      <c r="CO809" s="197" t="n">
        <v>20000.0</v>
      </c>
      <c r="CP809" s="197" t="n">
        <v>20000.0</v>
      </c>
      <c r="CQ809" s="197" t="n">
        <v>20000.0</v>
      </c>
      <c r="CR809" s="197" t="n">
        <v>4000.0</v>
      </c>
      <c r="CS809" s="197" t="n">
        <v>0.0</v>
      </c>
      <c r="CT809" s="197" t="n">
        <v>0.0</v>
      </c>
      <c r="CU809" s="197" t="n">
        <v>1931.038330078125</v>
      </c>
    </row>
    <row r="810" spans="2:99">
      <c r="B810" s="122" t="s">
        <v>1211</v>
      </c>
      <c r="C810" s="197" t="n">
        <v>4552.0</v>
      </c>
      <c r="D810" s="197" t="n">
        <v>3163.0</v>
      </c>
      <c r="E810" s="197" t="n">
        <v>672.0</v>
      </c>
      <c r="F810" s="122" t="s">
        <v>1211</v>
      </c>
      <c r="G810" s="197" t="n">
        <v>2914.109619140625</v>
      </c>
      <c r="H810" s="197" t="n">
        <v>1519.6435546875</v>
      </c>
      <c r="I810" s="197" t="n">
        <v>446.05780029296875</v>
      </c>
      <c r="J810" s="197" t="n">
        <v>409.6171875</v>
      </c>
      <c r="K810" s="197" t="n">
        <v>944.6319580078125</v>
      </c>
      <c r="L810" s="197" t="n">
        <v>1021.8551635742188</v>
      </c>
      <c r="M810" s="197" t="n">
        <v>1021.8551635742188</v>
      </c>
      <c r="N810" s="197" t="n">
        <v>1558.9324951171875</v>
      </c>
      <c r="O810" s="197" t="n">
        <v>1558.9324951171875</v>
      </c>
      <c r="P810" s="197" t="n">
        <v>1558.9324951171875</v>
      </c>
      <c r="Q810" s="197" t="n">
        <v>8243.0751953125</v>
      </c>
      <c r="R810" s="197" t="n">
        <v>1476.096435546875</v>
      </c>
      <c r="S810" s="197" t="n">
        <v>0.0</v>
      </c>
      <c r="T810" s="197" t="n">
        <v>0.0</v>
      </c>
      <c r="U810" s="197" t="n">
        <v>-5.488926410675049</v>
      </c>
      <c r="V810" s="197" t="n">
        <v>0.0</v>
      </c>
      <c r="W810" s="197" t="n">
        <v>0.0</v>
      </c>
      <c r="X810" s="197" t="n">
        <v>0.0</v>
      </c>
      <c r="Y810" s="197" t="n">
        <v>0.0</v>
      </c>
      <c r="Z810" s="197" t="n">
        <v>6350.4033203125</v>
      </c>
      <c r="AA810" s="197" t="n">
        <v>1.0</v>
      </c>
      <c r="AB810" s="197" t="n">
        <v>0.0</v>
      </c>
      <c r="AC810" s="197" t="n">
        <v>0.0</v>
      </c>
      <c r="AD810" s="197" t="n">
        <v>0.3499999940395355</v>
      </c>
      <c r="AE810" s="197" t="n">
        <v>3535.69287109375</v>
      </c>
      <c r="AF810" s="197" t="n">
        <v>1454.189697265625</v>
      </c>
      <c r="AG810" s="197" t="n">
        <v>0.0</v>
      </c>
      <c r="AH810" s="197" t="n">
        <v>503.9275817871094</v>
      </c>
      <c r="AI810" s="197" t="n">
        <v>0.0</v>
      </c>
      <c r="AJ810" s="197" t="n">
        <v>0.0</v>
      </c>
      <c r="AK810" s="197" t="n">
        <v>18.694730758666992</v>
      </c>
      <c r="AL810" s="197" t="n">
        <v>6918.080078125</v>
      </c>
      <c r="AM810" s="197" t="n">
        <v>4228.28515625</v>
      </c>
      <c r="AN810" s="197" t="n">
        <v>0.0</v>
      </c>
      <c r="AO810" s="197" t="n">
        <v>0.0</v>
      </c>
      <c r="AP810" s="197" t="n">
        <v>0.0</v>
      </c>
      <c r="AQ810" s="197" t="n">
        <v>182.08265686035156</v>
      </c>
      <c r="AR810" s="197" t="n">
        <v>200.0</v>
      </c>
      <c r="AS810" s="197" t="n">
        <v>0.0</v>
      </c>
      <c r="AT810" s="197" t="n">
        <v>999999.0</v>
      </c>
      <c r="AU810" s="197" t="n">
        <v>0.0</v>
      </c>
      <c r="AV810" s="197" t="n">
        <v>999999.0</v>
      </c>
      <c r="AW810" s="197" t="n">
        <v>0.0</v>
      </c>
      <c r="AX810" s="197" t="n">
        <v>0.0</v>
      </c>
      <c r="AY810" s="197" t="n">
        <v>999999.0</v>
      </c>
      <c r="AZ810" s="197" t="n">
        <v>0.0</v>
      </c>
      <c r="BA810" s="197" t="n">
        <v>999999.0</v>
      </c>
      <c r="BB810" s="197" t="n">
        <v>0.0</v>
      </c>
      <c r="BC810" s="197" t="n">
        <v>0.0</v>
      </c>
      <c r="BD810" s="197" t="n">
        <v>0.0</v>
      </c>
      <c r="BE810" s="197" t="n">
        <v>0.0</v>
      </c>
      <c r="BF810" s="197" t="n">
        <v>999999.0</v>
      </c>
      <c r="BG810" s="197" t="n">
        <v>999999.0</v>
      </c>
      <c r="BH810" s="197" t="n">
        <v>999999.0</v>
      </c>
      <c r="BI810" s="197" t="n">
        <v>0.0</v>
      </c>
      <c r="BJ810" s="197" t="n">
        <v>999999.0</v>
      </c>
      <c r="BK810" s="197" t="n">
        <v>999999.0</v>
      </c>
      <c r="BL810" s="197" t="n">
        <v>999999.0</v>
      </c>
      <c r="BM810" s="197" t="n">
        <v>0.0</v>
      </c>
      <c r="BN810" s="197" t="n">
        <v>0.0</v>
      </c>
      <c r="BO810" s="197" t="n">
        <v>0.0</v>
      </c>
      <c r="BP810" s="197" t="n">
        <v>1.1936869621276855</v>
      </c>
      <c r="BQ810" s="197" t="n">
        <v>5131.8681640625</v>
      </c>
      <c r="BR810" s="197" t="n">
        <v>0.0</v>
      </c>
      <c r="BS810" s="197" t="n">
        <v>999999.0</v>
      </c>
      <c r="BT810" s="197" t="n">
        <v>0.0</v>
      </c>
      <c r="BU810" s="197" t="n">
        <v>264.7383117675781</v>
      </c>
      <c r="BV810" s="197" t="n">
        <v>347.74688720703125</v>
      </c>
      <c r="BW810" s="197" t="n">
        <v>99000.0</v>
      </c>
      <c r="BX810" s="197" t="n">
        <v>204.62322998046875</v>
      </c>
      <c r="BY810" s="197" t="n">
        <v>220.06764221191406</v>
      </c>
      <c r="BZ810" s="197" t="n">
        <v>99000.0</v>
      </c>
      <c r="CA810" s="197" t="n">
        <v>391.88018798828125</v>
      </c>
      <c r="CB810" s="197" t="n">
        <v>434.8160705566406</v>
      </c>
      <c r="CC810" s="197" t="n">
        <v>631.5789184570312</v>
      </c>
      <c r="CD810" s="197" t="n">
        <v>443.8890686035156</v>
      </c>
      <c r="CE810" s="197" t="n">
        <v>489.6113586425781</v>
      </c>
      <c r="CF810" s="197" t="n">
        <v>8000.0</v>
      </c>
      <c r="CG810" s="197" t="n">
        <v>0.0</v>
      </c>
      <c r="CH810" s="197" t="n">
        <v>300.0</v>
      </c>
      <c r="CI810" s="197" t="n">
        <v>800.0</v>
      </c>
      <c r="CJ810" s="197" t="n">
        <v>1100.0</v>
      </c>
      <c r="CK810" s="197" t="n">
        <v>20000.0</v>
      </c>
      <c r="CL810" s="197" t="n">
        <v>20000.0</v>
      </c>
      <c r="CM810" s="197" t="n">
        <v>20000.0</v>
      </c>
      <c r="CN810" s="197" t="n">
        <v>20000.0</v>
      </c>
      <c r="CO810" s="197" t="n">
        <v>20000.0</v>
      </c>
      <c r="CP810" s="197" t="n">
        <v>20000.0</v>
      </c>
      <c r="CQ810" s="197" t="n">
        <v>20000.0</v>
      </c>
      <c r="CR810" s="197" t="n">
        <v>3500.0</v>
      </c>
      <c r="CS810" s="197" t="n">
        <v>0.0</v>
      </c>
      <c r="CT810" s="197" t="n">
        <v>0.0</v>
      </c>
      <c r="CU810" s="197" t="n">
        <v>1476.096435546875</v>
      </c>
    </row>
    <row r="811" spans="2:99">
      <c r="B811" s="122" t="s">
        <v>1212</v>
      </c>
      <c r="C811" s="197" t="n">
        <v>4552.0</v>
      </c>
      <c r="D811" s="197" t="n">
        <v>3447.0</v>
      </c>
      <c r="E811" s="197" t="n">
        <v>800.0</v>
      </c>
      <c r="F811" s="122" t="s">
        <v>1212</v>
      </c>
      <c r="G811" s="197" t="n">
        <v>2993.865966796875</v>
      </c>
      <c r="H811" s="197" t="n">
        <v>1608.58056640625</v>
      </c>
      <c r="I811" s="197" t="n">
        <v>488.0610046386719</v>
      </c>
      <c r="J811" s="197" t="n">
        <v>336.2710266113281</v>
      </c>
      <c r="K811" s="197" t="n">
        <v>864.5185546875</v>
      </c>
      <c r="L811" s="197" t="n">
        <v>800.0</v>
      </c>
      <c r="M811" s="197" t="n">
        <v>800.0</v>
      </c>
      <c r="N811" s="197" t="n">
        <v>891.8009033203125</v>
      </c>
      <c r="O811" s="197" t="n">
        <v>891.8009033203125</v>
      </c>
      <c r="P811" s="197" t="n">
        <v>891.8009033203125</v>
      </c>
      <c r="Q811" s="197" t="n">
        <v>8507.1455078125</v>
      </c>
      <c r="R811" s="197" t="n">
        <v>2447.329345703125</v>
      </c>
      <c r="S811" s="197" t="n">
        <v>0.0</v>
      </c>
      <c r="T811" s="197" t="n">
        <v>0.0</v>
      </c>
      <c r="U811" s="197" t="n">
        <v>33.69642639160156</v>
      </c>
      <c r="V811" s="197" t="n">
        <v>26.309328079223633</v>
      </c>
      <c r="W811" s="197" t="n">
        <v>0.0</v>
      </c>
      <c r="X811" s="197" t="n">
        <v>0.0</v>
      </c>
      <c r="Y811" s="197" t="n">
        <v>26.309328079223633</v>
      </c>
      <c r="Z811" s="197" t="n">
        <v>7960.0</v>
      </c>
      <c r="AA811" s="197" t="n">
        <v>1.0</v>
      </c>
      <c r="AB811" s="197" t="n">
        <v>0.0</v>
      </c>
      <c r="AC811" s="197" t="n">
        <v>0.0</v>
      </c>
      <c r="AD811" s="197" t="n">
        <v>0.3499999940395355</v>
      </c>
      <c r="AE811" s="197" t="n">
        <v>3999.40234375</v>
      </c>
      <c r="AF811" s="197" t="n">
        <v>1282.663330078125</v>
      </c>
      <c r="AG811" s="197" t="n">
        <v>691.8848876953125</v>
      </c>
      <c r="AH811" s="197" t="n">
        <v>557.23583984375</v>
      </c>
      <c r="AI811" s="197" t="n">
        <v>0.0</v>
      </c>
      <c r="AJ811" s="197" t="n">
        <v>0.0</v>
      </c>
      <c r="AK811" s="197" t="n">
        <v>86.59149169921875</v>
      </c>
      <c r="AL811" s="197" t="n">
        <v>6680.0</v>
      </c>
      <c r="AM811" s="197" t="n">
        <v>4271.90869140625</v>
      </c>
      <c r="AN811" s="197" t="n">
        <v>1783.601806640625</v>
      </c>
      <c r="AO811" s="197" t="n">
        <v>891.8009033203125</v>
      </c>
      <c r="AP811" s="197" t="n">
        <v>800.0</v>
      </c>
      <c r="AQ811" s="197" t="n">
        <v>182.08265686035156</v>
      </c>
      <c r="AR811" s="197" t="n">
        <v>200.0</v>
      </c>
      <c r="AS811" s="197" t="n">
        <v>0.8274743556976318</v>
      </c>
      <c r="AT811" s="197" t="n">
        <v>2874.684814453125</v>
      </c>
      <c r="AU811" s="197" t="n">
        <v>0.0</v>
      </c>
      <c r="AV811" s="197" t="n">
        <v>10131.720703125</v>
      </c>
      <c r="AW811" s="197" t="n">
        <v>-1947.7230224609375</v>
      </c>
      <c r="AX811" s="197" t="n">
        <v>1.6722571849822998</v>
      </c>
      <c r="AY811" s="197" t="n">
        <v>-24.396276473999023</v>
      </c>
      <c r="AZ811" s="197" t="n">
        <v>0.0</v>
      </c>
      <c r="BA811" s="197" t="n">
        <v>14641.47265625</v>
      </c>
      <c r="BB811" s="197" t="n">
        <v>508.0640563964844</v>
      </c>
      <c r="BC811" s="197" t="n">
        <v>0.0</v>
      </c>
      <c r="BD811" s="197" t="n">
        <v>0.0</v>
      </c>
      <c r="BE811" s="197" t="n">
        <v>0.4760029911994934</v>
      </c>
      <c r="BF811" s="197" t="n">
        <v>999998.0</v>
      </c>
      <c r="BG811" s="197" t="n">
        <v>999998.0</v>
      </c>
      <c r="BH811" s="197" t="n">
        <v>10468.552734375</v>
      </c>
      <c r="BI811" s="197" t="n">
        <v>0.0</v>
      </c>
      <c r="BJ811" s="197" t="n">
        <v>999999.0</v>
      </c>
      <c r="BK811" s="197" t="n">
        <v>999999.0</v>
      </c>
      <c r="BL811" s="197" t="n">
        <v>14643.1484375</v>
      </c>
      <c r="BM811" s="197" t="n">
        <v>0.0</v>
      </c>
      <c r="BN811" s="197" t="n">
        <v>0.0</v>
      </c>
      <c r="BO811" s="197" t="n">
        <v>-18956.650390625</v>
      </c>
      <c r="BP811" s="197" t="n">
        <v>1.1358431577682495</v>
      </c>
      <c r="BQ811" s="197" t="n">
        <v>4915.5654296875</v>
      </c>
      <c r="BR811" s="197" t="n">
        <v>0.0</v>
      </c>
      <c r="BS811" s="197" t="n">
        <v>999999.0</v>
      </c>
      <c r="BT811" s="197" t="n">
        <v>0.0</v>
      </c>
      <c r="BU811" s="197" t="n">
        <v>319.260986328125</v>
      </c>
      <c r="BV811" s="197" t="n">
        <v>264.81280517578125</v>
      </c>
      <c r="BW811" s="197" t="n">
        <v>2200.0</v>
      </c>
      <c r="BX811" s="197" t="n">
        <v>353.53485107421875</v>
      </c>
      <c r="BY811" s="197" t="n">
        <v>205.16094970703125</v>
      </c>
      <c r="BZ811" s="197" t="n">
        <v>2780.0</v>
      </c>
      <c r="CA811" s="197" t="n">
        <v>298.4081115722656</v>
      </c>
      <c r="CB811" s="197" t="n">
        <v>391.334716796875</v>
      </c>
      <c r="CC811" s="197" t="n">
        <v>631.5789184570312</v>
      </c>
      <c r="CD811" s="197" t="n">
        <v>1863.258056640625</v>
      </c>
      <c r="CE811" s="197" t="n">
        <v>450.1792907714844</v>
      </c>
      <c r="CF811" s="197" t="n">
        <v>11000.0</v>
      </c>
      <c r="CG811" s="197" t="n">
        <v>672.3823852539062</v>
      </c>
      <c r="CH811" s="197" t="n">
        <v>300.0</v>
      </c>
      <c r="CI811" s="197" t="n">
        <v>800.0</v>
      </c>
      <c r="CJ811" s="197" t="n">
        <v>1100.0</v>
      </c>
      <c r="CK811" s="197" t="n">
        <v>20000.0</v>
      </c>
      <c r="CL811" s="197" t="n">
        <v>1333.19384765625</v>
      </c>
      <c r="CM811" s="197" t="n">
        <v>20000.0</v>
      </c>
      <c r="CN811" s="197" t="n">
        <v>20000.0</v>
      </c>
      <c r="CO811" s="197" t="n">
        <v>20000.0</v>
      </c>
      <c r="CP811" s="197" t="n">
        <v>20000.0</v>
      </c>
      <c r="CQ811" s="197" t="n">
        <v>20000.0</v>
      </c>
      <c r="CR811" s="197" t="n">
        <v>3500.0</v>
      </c>
      <c r="CS811" s="197" t="n">
        <v>0.0</v>
      </c>
      <c r="CT811" s="197" t="n">
        <v>0.0</v>
      </c>
      <c r="CU811" s="197" t="n">
        <v>2447.329345703125</v>
      </c>
    </row>
    <row r="812" spans="2:99">
      <c r="B812" s="122" t="s">
        <v>1213</v>
      </c>
      <c r="C812" s="197" t="n">
        <v>4552.0</v>
      </c>
      <c r="D812" s="197" t="n">
        <v>3538.0</v>
      </c>
      <c r="E812" s="197" t="n">
        <v>975.0</v>
      </c>
      <c r="F812" s="122" t="s">
        <v>1213</v>
      </c>
      <c r="G812" s="197" t="n">
        <v>2947.363525390625</v>
      </c>
      <c r="H812" s="197" t="n">
        <v>1598.93701171875</v>
      </c>
      <c r="I812" s="197" t="n">
        <v>489.01251220703125</v>
      </c>
      <c r="J812" s="197" t="n">
        <v>211.15538024902344</v>
      </c>
      <c r="K812" s="197" t="n">
        <v>704.6050415039062</v>
      </c>
      <c r="L812" s="197" t="n">
        <v>816.4600219726562</v>
      </c>
      <c r="M812" s="197" t="n">
        <v>816.4600219726562</v>
      </c>
      <c r="N812" s="197" t="n">
        <v>300.0</v>
      </c>
      <c r="O812" s="197" t="n">
        <v>300.0</v>
      </c>
      <c r="P812" s="197" t="n">
        <v>300.0</v>
      </c>
      <c r="Q812" s="197" t="n">
        <v>8124.63671875</v>
      </c>
      <c r="R812" s="197" t="n">
        <v>2324.366455078125</v>
      </c>
      <c r="S812" s="197" t="n">
        <v>0.0</v>
      </c>
      <c r="T812" s="197" t="n">
        <v>0.0</v>
      </c>
      <c r="U812" s="197" t="n">
        <v>70.26245880126953</v>
      </c>
      <c r="V812" s="197" t="n">
        <v>0.0</v>
      </c>
      <c r="W812" s="197" t="n">
        <v>0.0</v>
      </c>
      <c r="X812" s="197" t="n">
        <v>0.0</v>
      </c>
      <c r="Y812" s="197" t="n">
        <v>0.0</v>
      </c>
      <c r="Z812" s="197" t="n">
        <v>7100.0</v>
      </c>
      <c r="AA812" s="197" t="n">
        <v>1.0</v>
      </c>
      <c r="AB812" s="197" t="n">
        <v>0.0</v>
      </c>
      <c r="AC812" s="197" t="n">
        <v>0.0</v>
      </c>
      <c r="AD812" s="197" t="n">
        <v>0.3499999940395355</v>
      </c>
      <c r="AE812" s="197" t="n">
        <v>3793.205322265625</v>
      </c>
      <c r="AF812" s="197" t="n">
        <v>733.3314208984375</v>
      </c>
      <c r="AG812" s="197" t="n">
        <v>3471.294677734375</v>
      </c>
      <c r="AH812" s="197" t="n">
        <v>664.510986328125</v>
      </c>
      <c r="AI812" s="197" t="n">
        <v>157.71815490722656</v>
      </c>
      <c r="AJ812" s="197" t="n">
        <v>355.4395751953125</v>
      </c>
      <c r="AK812" s="197" t="n">
        <v>252.0969696044922</v>
      </c>
      <c r="AL812" s="197" t="n">
        <v>6680.0</v>
      </c>
      <c r="AM812" s="197" t="n">
        <v>4303.908203125</v>
      </c>
      <c r="AN812" s="197" t="n">
        <v>1632.9200439453125</v>
      </c>
      <c r="AO812" s="197" t="n">
        <v>300.0</v>
      </c>
      <c r="AP812" s="197" t="n">
        <v>816.4600219726562</v>
      </c>
      <c r="AQ812" s="197" t="n">
        <v>211.15538024902344</v>
      </c>
      <c r="AR812" s="197" t="n">
        <v>661.2120361328125</v>
      </c>
      <c r="AS812" s="197" t="n">
        <v>0.8265687823295593</v>
      </c>
      <c r="AT812" s="197" t="n">
        <v>1513.8875732421875</v>
      </c>
      <c r="AU812" s="197" t="n">
        <v>0.0</v>
      </c>
      <c r="AV812" s="197" t="n">
        <v>8478.1767578125</v>
      </c>
      <c r="AW812" s="197" t="n">
        <v>-1494.181884765625</v>
      </c>
      <c r="AX812" s="197" t="n">
        <v>1.5374618768692017</v>
      </c>
      <c r="AY812" s="197" t="n">
        <v>-1855.941162109375</v>
      </c>
      <c r="AZ812" s="197" t="n">
        <v>0.0</v>
      </c>
      <c r="BA812" s="197" t="n">
        <v>11098.0068359375</v>
      </c>
      <c r="BB812" s="197" t="n">
        <v>919.951171875</v>
      </c>
      <c r="BC812" s="197" t="n">
        <v>0.0</v>
      </c>
      <c r="BD812" s="197" t="n">
        <v>0.0</v>
      </c>
      <c r="BE812" s="197" t="n">
        <v>0.4659392535686493</v>
      </c>
      <c r="BF812" s="197" t="n">
        <v>999998.0</v>
      </c>
      <c r="BG812" s="197" t="n">
        <v>999998.0</v>
      </c>
      <c r="BH812" s="197" t="n">
        <v>8706.91015625</v>
      </c>
      <c r="BI812" s="197" t="n">
        <v>0.0</v>
      </c>
      <c r="BJ812" s="197" t="n">
        <v>999999.0</v>
      </c>
      <c r="BK812" s="197" t="n">
        <v>999999.0</v>
      </c>
      <c r="BL812" s="197" t="n">
        <v>12632.7001953125</v>
      </c>
      <c r="BM812" s="197" t="n">
        <v>0.0</v>
      </c>
      <c r="BN812" s="197" t="n">
        <v>0.0</v>
      </c>
      <c r="BO812" s="197" t="n">
        <v>-17304.009765625</v>
      </c>
      <c r="BP812" s="197" t="n">
        <v>1.1370412111282349</v>
      </c>
      <c r="BQ812" s="197" t="n">
        <v>3703.14453125</v>
      </c>
      <c r="BR812" s="197" t="n">
        <v>0.0</v>
      </c>
      <c r="BS812" s="197" t="n">
        <v>999999.0</v>
      </c>
      <c r="BT812" s="197" t="n">
        <v>0.0</v>
      </c>
      <c r="BU812" s="197" t="n">
        <v>396.1643371582031</v>
      </c>
      <c r="BV812" s="197" t="n">
        <v>325.4976501464844</v>
      </c>
      <c r="BW812" s="197" t="n">
        <v>2200.0</v>
      </c>
      <c r="BX812" s="197" t="n">
        <v>546.477783203125</v>
      </c>
      <c r="BY812" s="197" t="n">
        <v>364.0273742675781</v>
      </c>
      <c r="BZ812" s="197" t="n">
        <v>2780.0</v>
      </c>
      <c r="CA812" s="197" t="n">
        <v>342.5289306640625</v>
      </c>
      <c r="CB812" s="197" t="n">
        <v>299.1278381347656</v>
      </c>
      <c r="CC812" s="197" t="n">
        <v>631.5789184570312</v>
      </c>
      <c r="CD812" s="197" t="n">
        <v>2916.27001953125</v>
      </c>
      <c r="CE812" s="197" t="n">
        <v>1933.08740234375</v>
      </c>
      <c r="CF812" s="197" t="n">
        <v>11000.0</v>
      </c>
      <c r="CG812" s="197" t="n">
        <v>1922.611083984375</v>
      </c>
      <c r="CH812" s="197" t="n">
        <v>300.0</v>
      </c>
      <c r="CI812" s="197" t="n">
        <v>800.0</v>
      </c>
      <c r="CJ812" s="197" t="n">
        <v>1100.0</v>
      </c>
      <c r="CK812" s="197" t="n">
        <v>20000.0</v>
      </c>
      <c r="CL812" s="197" t="n">
        <v>1911.290283203125</v>
      </c>
      <c r="CM812" s="197" t="n">
        <v>20000.0</v>
      </c>
      <c r="CN812" s="197" t="n">
        <v>20000.0</v>
      </c>
      <c r="CO812" s="197" t="n">
        <v>20000.0</v>
      </c>
      <c r="CP812" s="197" t="n">
        <v>20000.0</v>
      </c>
      <c r="CQ812" s="197" t="n">
        <v>20000.0</v>
      </c>
      <c r="CR812" s="197" t="n">
        <v>3500.0</v>
      </c>
      <c r="CS812" s="197" t="n">
        <v>0.0</v>
      </c>
      <c r="CT812" s="197" t="n">
        <v>0.0</v>
      </c>
      <c r="CU812" s="197" t="n">
        <v>2324.366455078125</v>
      </c>
    </row>
    <row r="813" spans="2:99">
      <c r="B813" s="122" t="s">
        <v>1214</v>
      </c>
      <c r="C813" s="197" t="n">
        <v>4500.0</v>
      </c>
      <c r="D813" s="197" t="n">
        <v>3538.0</v>
      </c>
      <c r="E813" s="197" t="n">
        <v>975.0</v>
      </c>
      <c r="F813" s="122" t="s">
        <v>1214</v>
      </c>
      <c r="G813" s="197" t="n">
        <v>2558.247802734375</v>
      </c>
      <c r="H813" s="197" t="n">
        <v>1382.7705078125</v>
      </c>
      <c r="I813" s="197" t="n">
        <v>455.9150085449219</v>
      </c>
      <c r="J813" s="197" t="n">
        <v>45.0</v>
      </c>
      <c r="K813" s="197" t="n">
        <v>499.455078125</v>
      </c>
      <c r="L813" s="197" t="n">
        <v>800.0</v>
      </c>
      <c r="M813" s="197" t="n">
        <v>800.0</v>
      </c>
      <c r="N813" s="197" t="n">
        <v>630.8300170898438</v>
      </c>
      <c r="O813" s="197" t="n">
        <v>630.8300170898438</v>
      </c>
      <c r="P813" s="197" t="n">
        <v>630.8300170898438</v>
      </c>
      <c r="Q813" s="197" t="n">
        <v>11448.376953125</v>
      </c>
      <c r="R813" s="197" t="n">
        <v>995.753662109375</v>
      </c>
      <c r="S813" s="197" t="n">
        <v>0.0</v>
      </c>
      <c r="T813" s="197" t="n">
        <v>0.0</v>
      </c>
      <c r="U813" s="197" t="n">
        <v>-12.648322105407715</v>
      </c>
      <c r="V813" s="197" t="n">
        <v>71.9637451171875</v>
      </c>
      <c r="W813" s="197" t="n">
        <v>0.0</v>
      </c>
      <c r="X813" s="197" t="n">
        <v>0.0</v>
      </c>
      <c r="Y813" s="197" t="n">
        <v>0.0</v>
      </c>
      <c r="Z813" s="197" t="n">
        <v>7100.0</v>
      </c>
      <c r="AA813" s="197" t="n">
        <v>0.0</v>
      </c>
      <c r="AB813" s="197" t="n">
        <v>0.0</v>
      </c>
      <c r="AC813" s="197" t="n">
        <v>0.0</v>
      </c>
      <c r="AD813" s="197" t="n">
        <v>0.3499999940395355</v>
      </c>
      <c r="AE813" s="197" t="n">
        <v>4454.826171875</v>
      </c>
      <c r="AF813" s="197" t="n">
        <v>3942.089599609375</v>
      </c>
      <c r="AG813" s="197" t="n">
        <v>10190.986328125</v>
      </c>
      <c r="AH813" s="197" t="n">
        <v>1069.8216552734375</v>
      </c>
      <c r="AI813" s="197" t="n">
        <v>598.8327026367188</v>
      </c>
      <c r="AJ813" s="197" t="n">
        <v>2434.691650390625</v>
      </c>
      <c r="AK813" s="197" t="n">
        <v>2278.4423828125</v>
      </c>
      <c r="AL813" s="197" t="n">
        <v>6680.0</v>
      </c>
      <c r="AM813" s="197" t="n">
        <v>4338.546875</v>
      </c>
      <c r="AN813" s="197" t="n">
        <v>0.0</v>
      </c>
      <c r="AO813" s="197" t="n">
        <v>0.0</v>
      </c>
      <c r="AP813" s="197" t="n">
        <v>0.0</v>
      </c>
      <c r="AQ813" s="197" t="n">
        <v>106.47789001464844</v>
      </c>
      <c r="AR813" s="197" t="n">
        <v>496.12237548828125</v>
      </c>
      <c r="AS813" s="197" t="n">
        <v>0.8186081647872925</v>
      </c>
      <c r="AT813" s="197" t="n">
        <v>-1590.8717041015625</v>
      </c>
      <c r="AU813" s="197" t="n">
        <v>1943.3861083984375</v>
      </c>
      <c r="AV813" s="197" t="n">
        <v>7970.654296875</v>
      </c>
      <c r="AW813" s="197" t="n">
        <v>-574.1824951171875</v>
      </c>
      <c r="AX813" s="197" t="n">
        <v>1.369672179222107</v>
      </c>
      <c r="AY813" s="197" t="n">
        <v>-6052.80517578125</v>
      </c>
      <c r="AZ813" s="197" t="n">
        <v>0.0</v>
      </c>
      <c r="BA813" s="197" t="n">
        <v>9945.2724609375</v>
      </c>
      <c r="BB813" s="197" t="n">
        <v>1198.3646240234375</v>
      </c>
      <c r="BC813" s="197" t="n">
        <v>0.0</v>
      </c>
      <c r="BD813" s="197" t="n">
        <v>0.533639669418335</v>
      </c>
      <c r="BE813" s="197" t="n">
        <v>0.5791187286376953</v>
      </c>
      <c r="BF813" s="197" t="n">
        <v>999998.0</v>
      </c>
      <c r="BG813" s="197" t="n">
        <v>3834.087890625</v>
      </c>
      <c r="BH813" s="197" t="n">
        <v>3371.5546875</v>
      </c>
      <c r="BI813" s="197" t="n">
        <v>0.0</v>
      </c>
      <c r="BJ813" s="197" t="n">
        <v>999999.0</v>
      </c>
      <c r="BK813" s="197" t="n">
        <v>10067.1181640625</v>
      </c>
      <c r="BL813" s="197" t="n">
        <v>10135.7900390625</v>
      </c>
      <c r="BM813" s="197" t="n">
        <v>0.0</v>
      </c>
      <c r="BN813" s="197" t="n">
        <v>-8768.9716796875</v>
      </c>
      <c r="BO813" s="197" t="n">
        <v>-7616.619140625</v>
      </c>
      <c r="BP813" s="197" t="n">
        <v>0.0</v>
      </c>
      <c r="BQ813" s="197" t="n">
        <v>999999.0</v>
      </c>
      <c r="BR813" s="197" t="n">
        <v>0.0</v>
      </c>
      <c r="BS813" s="197" t="n">
        <v>999999.0</v>
      </c>
      <c r="BT813" s="197" t="n">
        <v>0.0</v>
      </c>
      <c r="BU813" s="197" t="n">
        <v>428.29644775390625</v>
      </c>
      <c r="BV813" s="197" t="n">
        <v>399.13897705078125</v>
      </c>
      <c r="BW813" s="197" t="n">
        <v>2200.0</v>
      </c>
      <c r="BX813" s="197" t="n">
        <v>675.5173950195312</v>
      </c>
      <c r="BY813" s="197" t="n">
        <v>553.9290771484375</v>
      </c>
      <c r="BZ813" s="197" t="n">
        <v>2780.0</v>
      </c>
      <c r="CA813" s="197" t="n">
        <v>386.2943115234375</v>
      </c>
      <c r="CB813" s="197" t="n">
        <v>343.83782958984375</v>
      </c>
      <c r="CC813" s="197" t="n">
        <v>631.5789184570312</v>
      </c>
      <c r="CD813" s="197" t="n">
        <v>3375.759521484375</v>
      </c>
      <c r="CE813" s="197" t="n">
        <v>2936.609130859375</v>
      </c>
      <c r="CF813" s="197" t="n">
        <v>99000.0</v>
      </c>
      <c r="CG813" s="197" t="n">
        <v>6217.93310546875</v>
      </c>
      <c r="CH813" s="197" t="n">
        <v>463.7248229980469</v>
      </c>
      <c r="CI813" s="197" t="n">
        <v>2000.0</v>
      </c>
      <c r="CJ813" s="197" t="n">
        <v>2463.724853515625</v>
      </c>
      <c r="CK813" s="197" t="n">
        <v>20000.0</v>
      </c>
      <c r="CL813" s="197" t="n">
        <v>20000.0</v>
      </c>
      <c r="CM813" s="197" t="n">
        <v>20000.0</v>
      </c>
      <c r="CN813" s="197" t="n">
        <v>20000.0</v>
      </c>
      <c r="CO813" s="197" t="n">
        <v>20000.0</v>
      </c>
      <c r="CP813" s="197" t="n">
        <v>20000.0</v>
      </c>
      <c r="CQ813" s="197" t="n">
        <v>20000.0</v>
      </c>
      <c r="CR813" s="197" t="n">
        <v>3500.0</v>
      </c>
      <c r="CS813" s="197" t="n">
        <v>26.0</v>
      </c>
      <c r="CT813" s="197" t="n">
        <v>26.0</v>
      </c>
      <c r="CU813" s="197" t="n">
        <v>995.753662109375</v>
      </c>
    </row>
    <row r="814" spans="2:99">
      <c r="B814" s="122" t="s">
        <v>1215</v>
      </c>
      <c r="C814" s="197" t="n">
        <v>4150.0</v>
      </c>
      <c r="D814" s="197" t="n">
        <v>3538.0</v>
      </c>
      <c r="E814" s="197" t="n">
        <v>950.0</v>
      </c>
      <c r="F814" s="122" t="s">
        <v>1215</v>
      </c>
      <c r="G814" s="197" t="n">
        <v>1993.23583984375</v>
      </c>
      <c r="H814" s="197" t="n">
        <v>917.7357177734375</v>
      </c>
      <c r="I814" s="197" t="n">
        <v>295.97808837890625</v>
      </c>
      <c r="J814" s="197" t="n">
        <v>69.8088150024414</v>
      </c>
      <c r="K814" s="197" t="n">
        <v>492.7704772949219</v>
      </c>
      <c r="L814" s="197" t="n">
        <v>4378.14892578125</v>
      </c>
      <c r="M814" s="197" t="n">
        <v>4378.14892578125</v>
      </c>
      <c r="N814" s="197" t="n">
        <v>4376.68310546875</v>
      </c>
      <c r="O814" s="197" t="n">
        <v>4142.6474609375</v>
      </c>
      <c r="P814" s="197" t="n">
        <v>4142.6474609375</v>
      </c>
      <c r="Q814" s="197" t="n">
        <v>17117.265625</v>
      </c>
      <c r="R814" s="197" t="n">
        <v>737.5443115234375</v>
      </c>
      <c r="S814" s="197" t="n">
        <v>0.0</v>
      </c>
      <c r="T814" s="197" t="n">
        <v>0.0</v>
      </c>
      <c r="U814" s="197" t="n">
        <v>-69.92290496826172</v>
      </c>
      <c r="V814" s="197" t="n">
        <v>128.39036560058594</v>
      </c>
      <c r="W814" s="197" t="n">
        <v>0.0</v>
      </c>
      <c r="X814" s="197" t="n">
        <v>0.0</v>
      </c>
      <c r="Y814" s="197" t="n">
        <v>0.0</v>
      </c>
      <c r="Z814" s="197" t="n">
        <v>4000.0</v>
      </c>
      <c r="AA814" s="197" t="n">
        <v>0.0</v>
      </c>
      <c r="AB814" s="197" t="n">
        <v>0.0</v>
      </c>
      <c r="AC814" s="197" t="n">
        <v>0.0</v>
      </c>
      <c r="AD814" s="197" t="n">
        <v>0.6499999761581421</v>
      </c>
      <c r="AE814" s="197" t="n">
        <v>11715.8740234375</v>
      </c>
      <c r="AF814" s="197" t="n">
        <v>5141.28955078125</v>
      </c>
      <c r="AG814" s="197" t="n">
        <v>11750.0</v>
      </c>
      <c r="AH814" s="197" t="n">
        <v>2954.42724609375</v>
      </c>
      <c r="AI814" s="197" t="n">
        <v>2497.10986328125</v>
      </c>
      <c r="AJ814" s="197" t="n">
        <v>5714.54296875</v>
      </c>
      <c r="AK814" s="197" t="n">
        <v>5494.10546875</v>
      </c>
      <c r="AL814" s="197" t="n">
        <v>6680.0</v>
      </c>
      <c r="AM814" s="197" t="n">
        <v>4378.14892578125</v>
      </c>
      <c r="AN814" s="197" t="n">
        <v>0.0</v>
      </c>
      <c r="AO814" s="197" t="n">
        <v>0.0</v>
      </c>
      <c r="AP814" s="197" t="n">
        <v>0.0</v>
      </c>
      <c r="AQ814" s="197" t="n">
        <v>90.0</v>
      </c>
      <c r="AR814" s="197" t="n">
        <v>492.7704772949219</v>
      </c>
      <c r="AS814" s="197" t="n">
        <v>0.8201858401298523</v>
      </c>
      <c r="AT814" s="197" t="n">
        <v>-3345.769775390625</v>
      </c>
      <c r="AU814" s="197" t="n">
        <v>4079.282470703125</v>
      </c>
      <c r="AV814" s="197" t="n">
        <v>10823.3447265625</v>
      </c>
      <c r="AW814" s="197" t="n">
        <v>1776.0286865234375</v>
      </c>
      <c r="AX814" s="197" t="n">
        <v>1.3208858966827393</v>
      </c>
      <c r="AY814" s="197" t="n">
        <v>-7346.6416015625</v>
      </c>
      <c r="AZ814" s="197" t="n">
        <v>0.0</v>
      </c>
      <c r="BA814" s="197" t="n">
        <v>15472.3134765625</v>
      </c>
      <c r="BB814" s="197" t="n">
        <v>-787.5540771484375</v>
      </c>
      <c r="BC814" s="197" t="n">
        <v>0.0</v>
      </c>
      <c r="BD814" s="197" t="n">
        <v>0.5550033450126648</v>
      </c>
      <c r="BE814" s="197" t="n">
        <v>0.6142892837524414</v>
      </c>
      <c r="BF814" s="197" t="n">
        <v>999998.0</v>
      </c>
      <c r="BG814" s="197" t="n">
        <v>1873.1041259765625</v>
      </c>
      <c r="BH814" s="197" t="n">
        <v>1101.473876953125</v>
      </c>
      <c r="BI814" s="197" t="n">
        <v>0.0</v>
      </c>
      <c r="BJ814" s="197" t="n">
        <v>999999.0</v>
      </c>
      <c r="BK814" s="197" t="n">
        <v>11461.060546875</v>
      </c>
      <c r="BL814" s="197" t="n">
        <v>11713.6240234375</v>
      </c>
      <c r="BM814" s="197" t="n">
        <v>0.0</v>
      </c>
      <c r="BN814" s="197" t="n">
        <v>-578.0242309570312</v>
      </c>
      <c r="BO814" s="197" t="n">
        <v>-518.5767822265625</v>
      </c>
      <c r="BP814" s="197" t="n">
        <v>0.0</v>
      </c>
      <c r="BQ814" s="197" t="n">
        <v>999999.0</v>
      </c>
      <c r="BR814" s="197" t="n">
        <v>0.0</v>
      </c>
      <c r="BS814" s="197" t="n">
        <v>999999.0</v>
      </c>
      <c r="BT814" s="197" t="n">
        <v>0.0</v>
      </c>
      <c r="BU814" s="197" t="n">
        <v>548.1809692382812</v>
      </c>
      <c r="BV814" s="197" t="n">
        <v>430.1006164550781</v>
      </c>
      <c r="BW814" s="197" t="n">
        <v>2200.0</v>
      </c>
      <c r="BX814" s="197" t="n">
        <v>776.884765625</v>
      </c>
      <c r="BY814" s="197" t="n">
        <v>681.214599609375</v>
      </c>
      <c r="BZ814" s="197" t="n">
        <v>2780.0</v>
      </c>
      <c r="CA814" s="197" t="n">
        <v>343.5040283203125</v>
      </c>
      <c r="CB814" s="197" t="n">
        <v>388.7775573730469</v>
      </c>
      <c r="CC814" s="197" t="n">
        <v>778.9473876953125</v>
      </c>
      <c r="CD814" s="197" t="n">
        <v>3838.446044921875</v>
      </c>
      <c r="CE814" s="197" t="n">
        <v>3401.399169921875</v>
      </c>
      <c r="CF814" s="197" t="n">
        <v>99000.0</v>
      </c>
      <c r="CG814" s="197" t="n">
        <v>14307.1083984375</v>
      </c>
      <c r="CH814" s="197" t="n">
        <v>4010.56884765625</v>
      </c>
      <c r="CI814" s="197" t="n">
        <v>4378.14892578125</v>
      </c>
      <c r="CJ814" s="197" t="n">
        <v>8388.7177734375</v>
      </c>
      <c r="CK814" s="197" t="n">
        <v>20000.0</v>
      </c>
      <c r="CL814" s="197" t="n">
        <v>20000.0</v>
      </c>
      <c r="CM814" s="197" t="n">
        <v>20000.0</v>
      </c>
      <c r="CN814" s="197" t="n">
        <v>20000.0</v>
      </c>
      <c r="CO814" s="197" t="n">
        <v>20000.0</v>
      </c>
      <c r="CP814" s="197" t="n">
        <v>20000.0</v>
      </c>
      <c r="CQ814" s="197" t="n">
        <v>20000.0</v>
      </c>
      <c r="CR814" s="197" t="n">
        <v>3500.0</v>
      </c>
      <c r="CS814" s="197" t="n">
        <v>31.0</v>
      </c>
      <c r="CT814" s="197" t="n">
        <v>31.0</v>
      </c>
      <c r="CU814" s="197" t="n">
        <v>737.5443115234375</v>
      </c>
    </row>
    <row r="815" spans="2:99">
      <c r="B815" s="122" t="s">
        <v>1216</v>
      </c>
      <c r="C815" s="197" t="n">
        <v>3700.0</v>
      </c>
      <c r="D815" s="197" t="n">
        <v>3538.0</v>
      </c>
      <c r="E815" s="197" t="n">
        <v>800.0</v>
      </c>
      <c r="F815" s="122" t="s">
        <v>1216</v>
      </c>
      <c r="G815" s="197" t="n">
        <v>1620.800537109375</v>
      </c>
      <c r="H815" s="197" t="n">
        <v>875.1809692382812</v>
      </c>
      <c r="I815" s="197" t="n">
        <v>289.55157470703125</v>
      </c>
      <c r="J815" s="197" t="n">
        <v>75.05631256103516</v>
      </c>
      <c r="K815" s="197" t="n">
        <v>296.0326843261719</v>
      </c>
      <c r="L815" s="197" t="n">
        <v>3817.182373046875</v>
      </c>
      <c r="M815" s="197" t="n">
        <v>3817.182373046875</v>
      </c>
      <c r="N815" s="197" t="n">
        <v>300.0</v>
      </c>
      <c r="O815" s="197" t="n">
        <v>0.0</v>
      </c>
      <c r="P815" s="197" t="n">
        <v>300.0</v>
      </c>
      <c r="Q815" s="197" t="n">
        <v>9087.1103515625</v>
      </c>
      <c r="R815" s="197" t="n">
        <v>939.9423828125</v>
      </c>
      <c r="S815" s="197" t="n">
        <v>0.0</v>
      </c>
      <c r="T815" s="197" t="n">
        <v>0.0</v>
      </c>
      <c r="U815" s="197" t="n">
        <v>-36.824546813964844</v>
      </c>
      <c r="V815" s="197" t="n">
        <v>84.68354797363281</v>
      </c>
      <c r="W815" s="197" t="n">
        <v>0.0</v>
      </c>
      <c r="X815" s="197" t="n">
        <v>0.0</v>
      </c>
      <c r="Y815" s="197" t="n">
        <v>0.0</v>
      </c>
      <c r="Z815" s="197" t="n">
        <v>3000.0</v>
      </c>
      <c r="AA815" s="197" t="n">
        <v>0.0</v>
      </c>
      <c r="AB815" s="197" t="n">
        <v>300.0</v>
      </c>
      <c r="AC815" s="197" t="n">
        <v>0.0</v>
      </c>
      <c r="AD815" s="197" t="n">
        <v>0.6499999761581421</v>
      </c>
      <c r="AE815" s="197" t="n">
        <v>6620.93310546875</v>
      </c>
      <c r="AF815" s="197" t="n">
        <v>2969.82958984375</v>
      </c>
      <c r="AG815" s="197" t="n">
        <v>7669.560546875</v>
      </c>
      <c r="AH815" s="197" t="n">
        <v>440.786865234375</v>
      </c>
      <c r="AI815" s="197" t="n">
        <v>0.0</v>
      </c>
      <c r="AJ815" s="197" t="n">
        <v>189.52569580078125</v>
      </c>
      <c r="AK815" s="197" t="n">
        <v>196.75770568847656</v>
      </c>
      <c r="AL815" s="197" t="n">
        <v>6680.0</v>
      </c>
      <c r="AM815" s="197" t="n">
        <v>4337.119140625</v>
      </c>
      <c r="AN815" s="197" t="n">
        <v>0.0</v>
      </c>
      <c r="AO815" s="197" t="n">
        <v>0.0</v>
      </c>
      <c r="AP815" s="197" t="n">
        <v>0.0</v>
      </c>
      <c r="AQ815" s="197" t="n">
        <v>90.0</v>
      </c>
      <c r="AR815" s="197" t="n">
        <v>174.49755859375</v>
      </c>
      <c r="AS815" s="197" t="n">
        <v>0.779796838760376</v>
      </c>
      <c r="AT815" s="197" t="n">
        <v>-2770.932861328125</v>
      </c>
      <c r="AU815" s="197" t="n">
        <v>3553.403564453125</v>
      </c>
      <c r="AV815" s="197" t="n">
        <v>4430.93505859375</v>
      </c>
      <c r="AW815" s="197" t="n">
        <v>2817.20703125</v>
      </c>
      <c r="AX815" s="197" t="n">
        <v>1.307123064994812</v>
      </c>
      <c r="AY815" s="197" t="n">
        <v>-7278.06982421875</v>
      </c>
      <c r="AZ815" s="197" t="n">
        <v>0.0</v>
      </c>
      <c r="BA815" s="197" t="n">
        <v>4793.95654296875</v>
      </c>
      <c r="BB815" s="197" t="n">
        <v>2701.80029296875</v>
      </c>
      <c r="BC815" s="197" t="n">
        <v>0.5627017021179199</v>
      </c>
      <c r="BD815" s="197" t="n">
        <v>0.6385835409164429</v>
      </c>
      <c r="BE815" s="197" t="n">
        <v>0.7842842936515808</v>
      </c>
      <c r="BF815" s="197" t="n">
        <v>967.5422973632812</v>
      </c>
      <c r="BG815" s="197" t="n">
        <v>379.1571044921875</v>
      </c>
      <c r="BH815" s="197" t="n">
        <v>-1583.6446533203125</v>
      </c>
      <c r="BI815" s="197" t="n">
        <v>0.0</v>
      </c>
      <c r="BJ815" s="197" t="n">
        <v>6164.4130859375</v>
      </c>
      <c r="BK815" s="197" t="n">
        <v>6276.83984375</v>
      </c>
      <c r="BL815" s="197" t="n">
        <v>5659.66748046875</v>
      </c>
      <c r="BM815" s="197" t="n">
        <v>-418.65771484375</v>
      </c>
      <c r="BN815" s="197" t="n">
        <v>-162.39093017578125</v>
      </c>
      <c r="BO815" s="197" t="n">
        <v>1252.81640625</v>
      </c>
      <c r="BP815" s="197" t="n">
        <v>0.0</v>
      </c>
      <c r="BQ815" s="197" t="n">
        <v>999999.0</v>
      </c>
      <c r="BR815" s="197" t="n">
        <v>0.0</v>
      </c>
      <c r="BS815" s="197" t="n">
        <v>999999.0</v>
      </c>
      <c r="BT815" s="197" t="n">
        <v>0.0</v>
      </c>
      <c r="BU815" s="197" t="n">
        <v>1584.845458984375</v>
      </c>
      <c r="BV815" s="197" t="n">
        <v>554.0752563476562</v>
      </c>
      <c r="BW815" s="197" t="n">
        <v>2200.0</v>
      </c>
      <c r="BX815" s="197" t="n">
        <v>1105.2957763671875</v>
      </c>
      <c r="BY815" s="197" t="n">
        <v>781.2822875976562</v>
      </c>
      <c r="BZ815" s="197" t="n">
        <v>2780.0</v>
      </c>
      <c r="CA815" s="197" t="n">
        <v>461.609619140625</v>
      </c>
      <c r="CB815" s="197" t="n">
        <v>343.35784912109375</v>
      </c>
      <c r="CC815" s="197" t="n">
        <v>964.9122924804688</v>
      </c>
      <c r="CD815" s="197" t="n">
        <v>5722.83251953125</v>
      </c>
      <c r="CE815" s="197" t="n">
        <v>3857.796630859375</v>
      </c>
      <c r="CF815" s="197" t="n">
        <v>99000.0</v>
      </c>
      <c r="CG815" s="197" t="n">
        <v>9002.4267578125</v>
      </c>
      <c r="CH815" s="197" t="n">
        <v>300.0</v>
      </c>
      <c r="CI815" s="197" t="n">
        <v>4064.899169921875</v>
      </c>
      <c r="CJ815" s="197" t="n">
        <v>4364.8994140625</v>
      </c>
      <c r="CK815" s="197" t="n">
        <v>20000.0</v>
      </c>
      <c r="CL815" s="197" t="n">
        <v>20000.0</v>
      </c>
      <c r="CM815" s="197" t="n">
        <v>20000.0</v>
      </c>
      <c r="CN815" s="197" t="n">
        <v>20000.0</v>
      </c>
      <c r="CO815" s="197" t="n">
        <v>20000.0</v>
      </c>
      <c r="CP815" s="197" t="n">
        <v>20000.0</v>
      </c>
      <c r="CQ815" s="197" t="n">
        <v>20000.0</v>
      </c>
      <c r="CR815" s="197" t="n">
        <v>3500.0</v>
      </c>
      <c r="CS815" s="197" t="n">
        <v>31.0</v>
      </c>
      <c r="CT815" s="197" t="n">
        <v>31.0</v>
      </c>
      <c r="CU815" s="197" t="n">
        <v>939.9423828125</v>
      </c>
    </row>
    <row r="816" spans="2:99">
      <c r="B816" s="122" t="s">
        <v>1217</v>
      </c>
      <c r="C816" s="197" t="n">
        <v>3400.0</v>
      </c>
      <c r="D816" s="197" t="n">
        <v>3351.0</v>
      </c>
      <c r="E816" s="197" t="n">
        <v>650.0</v>
      </c>
      <c r="F816" s="122" t="s">
        <v>1217</v>
      </c>
      <c r="G816" s="197" t="n">
        <v>1508.548583984375</v>
      </c>
      <c r="H816" s="197" t="n">
        <v>871.9653930664062</v>
      </c>
      <c r="I816" s="197" t="n">
        <v>268.90643310546875</v>
      </c>
      <c r="J816" s="197" t="n">
        <v>90.0</v>
      </c>
      <c r="K816" s="197" t="n">
        <v>225.63343811035156</v>
      </c>
      <c r="L816" s="197" t="n">
        <v>3249.256103515625</v>
      </c>
      <c r="M816" s="197" t="n">
        <v>3249.256103515625</v>
      </c>
      <c r="N816" s="197" t="n">
        <v>1174.087158203125</v>
      </c>
      <c r="O816" s="197" t="n">
        <v>590.1546020507812</v>
      </c>
      <c r="P816" s="197" t="n">
        <v>1174.087158203125</v>
      </c>
      <c r="Q816" s="197" t="n">
        <v>7922.91162109375</v>
      </c>
      <c r="R816" s="197" t="n">
        <v>1363.107421875</v>
      </c>
      <c r="S816" s="197" t="n">
        <v>0.0</v>
      </c>
      <c r="T816" s="197" t="n">
        <v>0.0</v>
      </c>
      <c r="U816" s="197" t="n">
        <v>-74.24415588378906</v>
      </c>
      <c r="V816" s="197" t="n">
        <v>18.3519287109375</v>
      </c>
      <c r="W816" s="197" t="n">
        <v>0.0</v>
      </c>
      <c r="X816" s="197" t="n">
        <v>0.0</v>
      </c>
      <c r="Y816" s="197" t="n">
        <v>0.0</v>
      </c>
      <c r="Z816" s="197" t="n">
        <v>3000.0</v>
      </c>
      <c r="AA816" s="197" t="n">
        <v>1.0</v>
      </c>
      <c r="AB816" s="197" t="n">
        <v>583.9325561523438</v>
      </c>
      <c r="AC816" s="197" t="n">
        <v>0.0</v>
      </c>
      <c r="AD816" s="197" t="n">
        <v>0.6499999761581421</v>
      </c>
      <c r="AE816" s="197" t="n">
        <v>6140.8544921875</v>
      </c>
      <c r="AF816" s="197" t="n">
        <v>1370.1005859375</v>
      </c>
      <c r="AG816" s="197" t="n">
        <v>2750.39990234375</v>
      </c>
      <c r="AH816" s="197" t="n">
        <v>397.4873962402344</v>
      </c>
      <c r="AI816" s="197" t="n">
        <v>0.0</v>
      </c>
      <c r="AJ816" s="197" t="n">
        <v>35.89574432373047</v>
      </c>
      <c r="AK816" s="197" t="n">
        <v>0.0</v>
      </c>
      <c r="AL816" s="197" t="n">
        <v>6680.0</v>
      </c>
      <c r="AM816" s="197" t="n">
        <v>4262.18603515625</v>
      </c>
      <c r="AN816" s="197" t="n">
        <v>0.0</v>
      </c>
      <c r="AO816" s="197" t="n">
        <v>0.0</v>
      </c>
      <c r="AP816" s="197" t="n">
        <v>0.0</v>
      </c>
      <c r="AQ816" s="197" t="n">
        <v>90.0</v>
      </c>
      <c r="AR816" s="197" t="n">
        <v>110.0</v>
      </c>
      <c r="AS816" s="197" t="n">
        <v>0.0</v>
      </c>
      <c r="AT816" s="197" t="n">
        <v>999999.0</v>
      </c>
      <c r="AU816" s="197" t="n">
        <v>0.0</v>
      </c>
      <c r="AV816" s="197" t="n">
        <v>999999.0</v>
      </c>
      <c r="AW816" s="197" t="n">
        <v>0.0</v>
      </c>
      <c r="AX816" s="197" t="n">
        <v>0.0</v>
      </c>
      <c r="AY816" s="197" t="n">
        <v>999999.0</v>
      </c>
      <c r="AZ816" s="197" t="n">
        <v>0.0</v>
      </c>
      <c r="BA816" s="197" t="n">
        <v>999999.0</v>
      </c>
      <c r="BB816" s="197" t="n">
        <v>0.0</v>
      </c>
      <c r="BC816" s="197" t="n">
        <v>0.0</v>
      </c>
      <c r="BD816" s="197" t="n">
        <v>0.6444645524024963</v>
      </c>
      <c r="BE816" s="197" t="n">
        <v>0.8165497779846191</v>
      </c>
      <c r="BF816" s="197" t="n">
        <v>999998.0</v>
      </c>
      <c r="BG816" s="197" t="n">
        <v>1034.5560302734375</v>
      </c>
      <c r="BH816" s="197" t="n">
        <v>-1059.780029296875</v>
      </c>
      <c r="BI816" s="197" t="n">
        <v>0.0</v>
      </c>
      <c r="BJ816" s="197" t="n">
        <v>999999.0</v>
      </c>
      <c r="BK816" s="197" t="n">
        <v>6238.607421875</v>
      </c>
      <c r="BL816" s="197" t="n">
        <v>5533.85986328125</v>
      </c>
      <c r="BM816" s="197" t="n">
        <v>0.0</v>
      </c>
      <c r="BN816" s="197" t="n">
        <v>339.701904296875</v>
      </c>
      <c r="BO816" s="197" t="n">
        <v>1796.392333984375</v>
      </c>
      <c r="BP816" s="197" t="n">
        <v>0.0</v>
      </c>
      <c r="BQ816" s="197" t="n">
        <v>999999.0</v>
      </c>
      <c r="BR816" s="197" t="n">
        <v>0.0</v>
      </c>
      <c r="BS816" s="197" t="n">
        <v>999999.0</v>
      </c>
      <c r="BT816" s="197" t="n">
        <v>0.0</v>
      </c>
      <c r="BU816" s="197" t="n">
        <v>1958.2919921875</v>
      </c>
      <c r="BV816" s="197" t="n">
        <v>1495.4560546875</v>
      </c>
      <c r="BW816" s="197" t="n">
        <v>99000.0</v>
      </c>
      <c r="BX816" s="197" t="n">
        <v>2425.78125</v>
      </c>
      <c r="BY816" s="197" t="n">
        <v>1049.77734375</v>
      </c>
      <c r="BZ816" s="197" t="n">
        <v>99000.0</v>
      </c>
      <c r="CA816" s="197" t="n">
        <v>738.4945068359375</v>
      </c>
      <c r="CB816" s="197" t="n">
        <v>445.459716796875</v>
      </c>
      <c r="CC816" s="197" t="n">
        <v>964.9122924804688</v>
      </c>
      <c r="CD816" s="197" t="n">
        <v>8058.333984375</v>
      </c>
      <c r="CE816" s="197" t="n">
        <v>5523.19921875</v>
      </c>
      <c r="CF816" s="197" t="n">
        <v>99000.0</v>
      </c>
      <c r="CG816" s="197" t="n">
        <v>5699.93359375</v>
      </c>
      <c r="CH816" s="197" t="n">
        <v>300.0</v>
      </c>
      <c r="CI816" s="197" t="n">
        <v>3294.499755859375</v>
      </c>
      <c r="CJ816" s="197" t="n">
        <v>3594.499755859375</v>
      </c>
      <c r="CK816" s="197" t="n">
        <v>20000.0</v>
      </c>
      <c r="CL816" s="197" t="n">
        <v>20000.0</v>
      </c>
      <c r="CM816" s="197" t="n">
        <v>20000.0</v>
      </c>
      <c r="CN816" s="197" t="n">
        <v>20000.0</v>
      </c>
      <c r="CO816" s="197" t="n">
        <v>20000.0</v>
      </c>
      <c r="CP816" s="197" t="n">
        <v>20000.0</v>
      </c>
      <c r="CQ816" s="197" t="n">
        <v>20000.0</v>
      </c>
      <c r="CR816" s="197" t="n">
        <v>3500.0</v>
      </c>
      <c r="CS816" s="197" t="n">
        <v>30.0</v>
      </c>
      <c r="CT816" s="197" t="n">
        <v>30.0</v>
      </c>
      <c r="CU816" s="197" t="n">
        <v>1363.107421875</v>
      </c>
    </row>
    <row r="817" spans="2:99">
      <c r="B817" s="122" t="s">
        <v>1218</v>
      </c>
      <c r="C817" s="197" t="n">
        <v>3250.0</v>
      </c>
      <c r="D817" s="197" t="n">
        <v>3163.0</v>
      </c>
      <c r="E817" s="197" t="n">
        <v>720.0</v>
      </c>
      <c r="F817" s="122" t="s">
        <v>1218</v>
      </c>
      <c r="G817" s="197" t="n">
        <v>1336.5555419921875</v>
      </c>
      <c r="H817" s="197" t="n">
        <v>878.25146484375</v>
      </c>
      <c r="I817" s="197" t="n">
        <v>255.89022827148438</v>
      </c>
      <c r="J817" s="197" t="n">
        <v>121.4939956665039</v>
      </c>
      <c r="K817" s="197" t="n">
        <v>263.9974365234375</v>
      </c>
      <c r="L817" s="197" t="n">
        <v>2981.550048828125</v>
      </c>
      <c r="M817" s="197" t="n">
        <v>2981.550048828125</v>
      </c>
      <c r="N817" s="197" t="n">
        <v>1824.2703857421875</v>
      </c>
      <c r="O817" s="197" t="n">
        <v>675.3195190429688</v>
      </c>
      <c r="P817" s="197" t="n">
        <v>1824.2703857421875</v>
      </c>
      <c r="Q817" s="197" t="n">
        <v>7604.859375</v>
      </c>
      <c r="R817" s="197" t="n">
        <v>1401.2464599609375</v>
      </c>
      <c r="S817" s="197" t="n">
        <v>0.0</v>
      </c>
      <c r="T817" s="197" t="n">
        <v>0.0</v>
      </c>
      <c r="U817" s="197" t="n">
        <v>55.305755615234375</v>
      </c>
      <c r="V817" s="197" t="n">
        <v>0.0</v>
      </c>
      <c r="W817" s="197" t="n">
        <v>0.0</v>
      </c>
      <c r="X817" s="197" t="n">
        <v>0.0</v>
      </c>
      <c r="Y817" s="197" t="n">
        <v>0.0</v>
      </c>
      <c r="Z817" s="197" t="n">
        <v>3000.0</v>
      </c>
      <c r="AA817" s="197" t="n">
        <v>1.0</v>
      </c>
      <c r="AB817" s="197" t="n">
        <v>1148.9508056640625</v>
      </c>
      <c r="AC817" s="197" t="n">
        <v>0.0</v>
      </c>
      <c r="AD817" s="197" t="n">
        <v>0.6499999761581421</v>
      </c>
      <c r="AE817" s="197" t="n">
        <v>5963.10009765625</v>
      </c>
      <c r="AF817" s="197" t="n">
        <v>1559.1658935546875</v>
      </c>
      <c r="AG817" s="197" t="n">
        <v>2820.64208984375</v>
      </c>
      <c r="AH817" s="197" t="n">
        <v>351.74951171875</v>
      </c>
      <c r="AI817" s="197" t="n">
        <v>0.0</v>
      </c>
      <c r="AJ817" s="197" t="n">
        <v>99.24813079833984</v>
      </c>
      <c r="AK817" s="197" t="n">
        <v>0.0</v>
      </c>
      <c r="AL817" s="197" t="n">
        <v>6680.0</v>
      </c>
      <c r="AM817" s="197" t="n">
        <v>4231.1796875</v>
      </c>
      <c r="AN817" s="197" t="n">
        <v>0.0</v>
      </c>
      <c r="AO817" s="197" t="n">
        <v>0.0</v>
      </c>
      <c r="AP817" s="197" t="n">
        <v>0.0</v>
      </c>
      <c r="AQ817" s="197" t="n">
        <v>90.0</v>
      </c>
      <c r="AR817" s="197" t="n">
        <v>236.07586669921875</v>
      </c>
      <c r="AS817" s="197" t="n">
        <v>0.0</v>
      </c>
      <c r="AT817" s="197" t="n">
        <v>999999.0</v>
      </c>
      <c r="AU817" s="197" t="n">
        <v>0.0</v>
      </c>
      <c r="AV817" s="197" t="n">
        <v>999999.0</v>
      </c>
      <c r="AW817" s="197" t="n">
        <v>0.0</v>
      </c>
      <c r="AX817" s="197" t="n">
        <v>0.0</v>
      </c>
      <c r="AY817" s="197" t="n">
        <v>999999.0</v>
      </c>
      <c r="AZ817" s="197" t="n">
        <v>0.0</v>
      </c>
      <c r="BA817" s="197" t="n">
        <v>999999.0</v>
      </c>
      <c r="BB817" s="197" t="n">
        <v>0.0</v>
      </c>
      <c r="BC817" s="197" t="n">
        <v>0.0</v>
      </c>
      <c r="BD817" s="197" t="n">
        <v>0.678422212600708</v>
      </c>
      <c r="BE817" s="197" t="n">
        <v>0.8890077471733093</v>
      </c>
      <c r="BF817" s="197" t="n">
        <v>999998.0</v>
      </c>
      <c r="BG817" s="197" t="n">
        <v>703.7764282226562</v>
      </c>
      <c r="BH817" s="197" t="n">
        <v>-1815.9468994140625</v>
      </c>
      <c r="BI817" s="197" t="n">
        <v>0.0</v>
      </c>
      <c r="BJ817" s="197" t="n">
        <v>999999.0</v>
      </c>
      <c r="BK817" s="197" t="n">
        <v>5953.45068359375</v>
      </c>
      <c r="BL817" s="197" t="n">
        <v>5063.25146484375</v>
      </c>
      <c r="BM817" s="197" t="n">
        <v>0.0</v>
      </c>
      <c r="BN817" s="197" t="n">
        <v>1428.003173828125</v>
      </c>
      <c r="BO817" s="197" t="n">
        <v>2830.04833984375</v>
      </c>
      <c r="BP817" s="197" t="n">
        <v>1.247004747390747</v>
      </c>
      <c r="BQ817" s="197" t="n">
        <v>2713.805419921875</v>
      </c>
      <c r="BR817" s="197" t="n">
        <v>0.0</v>
      </c>
      <c r="BS817" s="197" t="n">
        <v>999999.0</v>
      </c>
      <c r="BT817" s="197" t="n">
        <v>0.0</v>
      </c>
      <c r="BU817" s="197" t="n">
        <v>2297.546875</v>
      </c>
      <c r="BV817" s="197" t="n">
        <v>1981.0440673828125</v>
      </c>
      <c r="BW817" s="197" t="n">
        <v>99000.0</v>
      </c>
      <c r="BX817" s="197" t="n">
        <v>3173.221435546875</v>
      </c>
      <c r="BY817" s="197" t="n">
        <v>2473.80322265625</v>
      </c>
      <c r="BZ817" s="197" t="n">
        <v>99000.0</v>
      </c>
      <c r="CA817" s="197" t="n">
        <v>813.8346557617188</v>
      </c>
      <c r="CB817" s="197" t="n">
        <v>723.3366088867188</v>
      </c>
      <c r="CC817" s="197" t="n">
        <v>964.9122924804688</v>
      </c>
      <c r="CD817" s="197" t="n">
        <v>9655.0634765625</v>
      </c>
      <c r="CE817" s="197" t="n">
        <v>8141.8525390625</v>
      </c>
      <c r="CF817" s="197" t="n">
        <v>19000.0</v>
      </c>
      <c r="CG817" s="197" t="n">
        <v>6687.93701171875</v>
      </c>
      <c r="CH817" s="197" t="n">
        <v>1650.9805908203125</v>
      </c>
      <c r="CI817" s="197" t="n">
        <v>2478.7001953125</v>
      </c>
      <c r="CJ817" s="197" t="n">
        <v>4129.6806640625</v>
      </c>
      <c r="CK817" s="197" t="n">
        <v>20000.0</v>
      </c>
      <c r="CL817" s="197" t="n">
        <v>20000.0</v>
      </c>
      <c r="CM817" s="197" t="n">
        <v>20000.0</v>
      </c>
      <c r="CN817" s="197" t="n">
        <v>20000.0</v>
      </c>
      <c r="CO817" s="197" t="n">
        <v>20000.0</v>
      </c>
      <c r="CP817" s="197" t="n">
        <v>20000.0</v>
      </c>
      <c r="CQ817" s="197" t="n">
        <v>20000.0</v>
      </c>
      <c r="CR817" s="197" t="n">
        <v>3500.0</v>
      </c>
      <c r="CS817" s="197" t="n">
        <v>31.0</v>
      </c>
      <c r="CT817" s="197" t="n">
        <v>31.0</v>
      </c>
      <c r="CU817" s="197" t="n">
        <v>1401.2464599609375</v>
      </c>
    </row>
    <row r="818" spans="2:99">
      <c r="B818" s="122" t="s">
        <v>1219</v>
      </c>
      <c r="C818" s="197" t="n">
        <v>3252.0</v>
      </c>
      <c r="D818" s="197" t="n">
        <v>2973.0</v>
      </c>
      <c r="E818" s="197" t="n">
        <v>575.0</v>
      </c>
      <c r="F818" s="122" t="s">
        <v>1219</v>
      </c>
      <c r="G818" s="197" t="n">
        <v>1550.0291748046875</v>
      </c>
      <c r="H818" s="197" t="n">
        <v>958.6073608398438</v>
      </c>
      <c r="I818" s="197" t="n">
        <v>289.89044189453125</v>
      </c>
      <c r="J818" s="197" t="n">
        <v>192.08651733398438</v>
      </c>
      <c r="K818" s="197" t="n">
        <v>454.7953796386719</v>
      </c>
      <c r="L818" s="197" t="n">
        <v>2546.095458984375</v>
      </c>
      <c r="M818" s="197" t="n">
        <v>2546.095458984375</v>
      </c>
      <c r="N818" s="197" t="n">
        <v>4089.9189453125</v>
      </c>
      <c r="O818" s="197" t="n">
        <v>4089.9189453125</v>
      </c>
      <c r="P818" s="197" t="n">
        <v>4089.9189453125</v>
      </c>
      <c r="Q818" s="197" t="n">
        <v>10297.0625</v>
      </c>
      <c r="R818" s="197" t="n">
        <v>1550.4130859375</v>
      </c>
      <c r="S818" s="197" t="n">
        <v>0.0</v>
      </c>
      <c r="T818" s="197" t="n">
        <v>0.0</v>
      </c>
      <c r="U818" s="197" t="n">
        <v>-18.584020614624023</v>
      </c>
      <c r="V818" s="197" t="n">
        <v>1039.533935546875</v>
      </c>
      <c r="W818" s="197" t="n">
        <v>0.0</v>
      </c>
      <c r="X818" s="197" t="n">
        <v>0.0</v>
      </c>
      <c r="Y818" s="197" t="n">
        <v>0.0</v>
      </c>
      <c r="Z818" s="197" t="n">
        <v>3500.0</v>
      </c>
      <c r="AA818" s="197" t="n">
        <v>1.0</v>
      </c>
      <c r="AB818" s="197" t="n">
        <v>0.0</v>
      </c>
      <c r="AC818" s="197" t="n">
        <v>0.0</v>
      </c>
      <c r="AD818" s="197" t="n">
        <v>0.6499999761581421</v>
      </c>
      <c r="AE818" s="197" t="n">
        <v>7843.0087890625</v>
      </c>
      <c r="AF818" s="197" t="n">
        <v>514.939453125</v>
      </c>
      <c r="AG818" s="197" t="n">
        <v>0.0</v>
      </c>
      <c r="AH818" s="197" t="n">
        <v>405.9269104003906</v>
      </c>
      <c r="AI818" s="197" t="n">
        <v>0.0</v>
      </c>
      <c r="AJ818" s="197" t="n">
        <v>0.0</v>
      </c>
      <c r="AK818" s="197" t="n">
        <v>256.318115234375</v>
      </c>
      <c r="AL818" s="197" t="n">
        <v>6680.0</v>
      </c>
      <c r="AM818" s="197" t="n">
        <v>4214.6220703125</v>
      </c>
      <c r="AN818" s="197" t="n">
        <v>0.0</v>
      </c>
      <c r="AO818" s="197" t="n">
        <v>0.0</v>
      </c>
      <c r="AP818" s="197" t="n">
        <v>0.0</v>
      </c>
      <c r="AQ818" s="197" t="n">
        <v>90.0</v>
      </c>
      <c r="AR818" s="197" t="n">
        <v>246.51828002929688</v>
      </c>
      <c r="AS818" s="197" t="n">
        <v>0.0</v>
      </c>
      <c r="AT818" s="197" t="n">
        <v>999999.0</v>
      </c>
      <c r="AU818" s="197" t="n">
        <v>0.0</v>
      </c>
      <c r="AV818" s="197" t="n">
        <v>999999.0</v>
      </c>
      <c r="AW818" s="197" t="n">
        <v>0.0</v>
      </c>
      <c r="AX818" s="197" t="n">
        <v>0.0</v>
      </c>
      <c r="AY818" s="197" t="n">
        <v>999999.0</v>
      </c>
      <c r="AZ818" s="197" t="n">
        <v>0.0</v>
      </c>
      <c r="BA818" s="197" t="n">
        <v>999999.0</v>
      </c>
      <c r="BB818" s="197" t="n">
        <v>0.0</v>
      </c>
      <c r="BC818" s="197" t="n">
        <v>0.5623617172241211</v>
      </c>
      <c r="BD818" s="197" t="n">
        <v>0.6289238929748535</v>
      </c>
      <c r="BE818" s="197" t="n">
        <v>0.7739712595939636</v>
      </c>
      <c r="BF818" s="197" t="n">
        <v>1101.569580078125</v>
      </c>
      <c r="BG818" s="197" t="n">
        <v>590.5156860351562</v>
      </c>
      <c r="BH818" s="197" t="n">
        <v>-1340.25634765625</v>
      </c>
      <c r="BI818" s="197" t="n">
        <v>0.0</v>
      </c>
      <c r="BJ818" s="197" t="n">
        <v>6945.9990234375</v>
      </c>
      <c r="BK818" s="197" t="n">
        <v>7126.70263671875</v>
      </c>
      <c r="BL818" s="197" t="n">
        <v>6703.357421875</v>
      </c>
      <c r="BM818" s="197" t="n">
        <v>4064.012451171875</v>
      </c>
      <c r="BN818" s="197" t="n">
        <v>3846.340576171875</v>
      </c>
      <c r="BO818" s="197" t="n">
        <v>4539.5341796875</v>
      </c>
      <c r="BP818" s="197" t="n">
        <v>1.1698024272918701</v>
      </c>
      <c r="BQ818" s="197" t="n">
        <v>801.9189453125</v>
      </c>
      <c r="BR818" s="197" t="n">
        <v>0.0</v>
      </c>
      <c r="BS818" s="197" t="n">
        <v>999999.0</v>
      </c>
      <c r="BT818" s="197" t="n">
        <v>0.0</v>
      </c>
      <c r="BU818" s="197" t="n">
        <v>2546.649658203125</v>
      </c>
      <c r="BV818" s="197" t="n">
        <v>2354.2548828125</v>
      </c>
      <c r="BW818" s="197" t="n">
        <v>99000.0</v>
      </c>
      <c r="BX818" s="197" t="n">
        <v>3596.67041015625</v>
      </c>
      <c r="BY818" s="197" t="n">
        <v>3251.77783203125</v>
      </c>
      <c r="BZ818" s="197" t="n">
        <v>99000.0</v>
      </c>
      <c r="CA818" s="197" t="n">
        <v>866.3489379882812</v>
      </c>
      <c r="CB818" s="197" t="n">
        <v>829.249755859375</v>
      </c>
      <c r="CC818" s="197" t="n">
        <v>964.9122924804688</v>
      </c>
      <c r="CD818" s="197" t="n">
        <v>11090.126953125</v>
      </c>
      <c r="CE818" s="197" t="n">
        <v>9780.2177734375</v>
      </c>
      <c r="CF818" s="197" t="n">
        <v>15500.0</v>
      </c>
      <c r="CG818" s="197" t="n">
        <v>3947.508056640625</v>
      </c>
      <c r="CH818" s="197" t="n">
        <v>841.6458129882812</v>
      </c>
      <c r="CI818" s="197" t="n">
        <v>873.3555908203125</v>
      </c>
      <c r="CJ818" s="197" t="n">
        <v>1715.0013427734375</v>
      </c>
      <c r="CK818" s="197" t="n">
        <v>20000.0</v>
      </c>
      <c r="CL818" s="197" t="n">
        <v>20000.0</v>
      </c>
      <c r="CM818" s="197" t="n">
        <v>20000.0</v>
      </c>
      <c r="CN818" s="197" t="n">
        <v>20000.0</v>
      </c>
      <c r="CO818" s="197" t="n">
        <v>20000.0</v>
      </c>
      <c r="CP818" s="197" t="n">
        <v>20000.0</v>
      </c>
      <c r="CQ818" s="197" t="n">
        <v>20000.0</v>
      </c>
      <c r="CR818" s="197" t="n">
        <v>3500.0</v>
      </c>
      <c r="CS818" s="197" t="n">
        <v>20.0</v>
      </c>
      <c r="CT818" s="197" t="n">
        <v>20.0</v>
      </c>
      <c r="CU818" s="197" t="n">
        <v>1550.4130859375</v>
      </c>
    </row>
    <row r="819" spans="2:99">
      <c r="B819" s="122" t="s">
        <v>1220</v>
      </c>
      <c r="C819" s="197" t="n">
        <v>3370.0</v>
      </c>
      <c r="D819" s="197" t="n">
        <v>3021.0</v>
      </c>
      <c r="E819" s="197" t="n">
        <v>575.0</v>
      </c>
      <c r="F819" s="122" t="s">
        <v>1220</v>
      </c>
      <c r="G819" s="197" t="n">
        <v>1640.383544921875</v>
      </c>
      <c r="H819" s="197" t="n">
        <v>996.7230224609375</v>
      </c>
      <c r="I819" s="197" t="n">
        <v>336.47503662109375</v>
      </c>
      <c r="J819" s="197" t="n">
        <v>264.1510009765625</v>
      </c>
      <c r="K819" s="197" t="n">
        <v>585.2623291015625</v>
      </c>
      <c r="L819" s="197" t="n">
        <v>1971.094970703125</v>
      </c>
      <c r="M819" s="197" t="n">
        <v>1971.094970703125</v>
      </c>
      <c r="N819" s="197" t="n">
        <v>2843.843017578125</v>
      </c>
      <c r="O819" s="197" t="n">
        <v>2843.843017578125</v>
      </c>
      <c r="P819" s="197" t="n">
        <v>2843.843017578125</v>
      </c>
      <c r="Q819" s="197" t="n">
        <v>10050.9814453125</v>
      </c>
      <c r="R819" s="197" t="n">
        <v>1583.2586669921875</v>
      </c>
      <c r="S819" s="197" t="n">
        <v>0.0</v>
      </c>
      <c r="T819" s="197" t="n">
        <v>18.806493759155273</v>
      </c>
      <c r="U819" s="197" t="n">
        <v>493.5284729003906</v>
      </c>
      <c r="V819" s="197" t="n">
        <v>3213.95751953125</v>
      </c>
      <c r="W819" s="197" t="n">
        <v>0.0</v>
      </c>
      <c r="X819" s="197" t="n">
        <v>0.0</v>
      </c>
      <c r="Y819" s="197" t="n">
        <v>0.0</v>
      </c>
      <c r="Z819" s="197" t="n">
        <v>3500.0</v>
      </c>
      <c r="AA819" s="197" t="n">
        <v>1.0</v>
      </c>
      <c r="AB819" s="197" t="n">
        <v>0.0</v>
      </c>
      <c r="AC819" s="197" t="n">
        <v>0.0</v>
      </c>
      <c r="AD819" s="197" t="n">
        <v>0.6499999761581421</v>
      </c>
      <c r="AE819" s="197" t="n">
        <v>7890.775390625</v>
      </c>
      <c r="AF819" s="197" t="n">
        <v>1257.554443359375</v>
      </c>
      <c r="AG819" s="197" t="n">
        <v>0.0</v>
      </c>
      <c r="AH819" s="197" t="n">
        <v>313.3152770996094</v>
      </c>
      <c r="AI819" s="197" t="n">
        <v>0.0</v>
      </c>
      <c r="AJ819" s="197" t="n">
        <v>0.0</v>
      </c>
      <c r="AK819" s="197" t="n">
        <v>212.359375</v>
      </c>
      <c r="AL819" s="197" t="n">
        <v>6969.4130859375</v>
      </c>
      <c r="AM819" s="197" t="n">
        <v>4210.59765625</v>
      </c>
      <c r="AN819" s="197" t="n">
        <v>0.0</v>
      </c>
      <c r="AO819" s="197" t="n">
        <v>0.0</v>
      </c>
      <c r="AP819" s="197" t="n">
        <v>0.0</v>
      </c>
      <c r="AQ819" s="197" t="n">
        <v>90.0</v>
      </c>
      <c r="AR819" s="197" t="n">
        <v>256.960693359375</v>
      </c>
      <c r="AS819" s="197" t="n">
        <v>0.0</v>
      </c>
      <c r="AT819" s="197" t="n">
        <v>999999.0</v>
      </c>
      <c r="AU819" s="197" t="n">
        <v>0.0</v>
      </c>
      <c r="AV819" s="197" t="n">
        <v>999999.0</v>
      </c>
      <c r="AW819" s="197" t="n">
        <v>0.0</v>
      </c>
      <c r="AX819" s="197" t="n">
        <v>0.0</v>
      </c>
      <c r="AY819" s="197" t="n">
        <v>999999.0</v>
      </c>
      <c r="AZ819" s="197" t="n">
        <v>0.0</v>
      </c>
      <c r="BA819" s="197" t="n">
        <v>999999.0</v>
      </c>
      <c r="BB819" s="197" t="n">
        <v>0.0</v>
      </c>
      <c r="BC819" s="197" t="n">
        <v>0.48181071877479553</v>
      </c>
      <c r="BD819" s="197" t="n">
        <v>0.5300215482711792</v>
      </c>
      <c r="BE819" s="197" t="n">
        <v>0.6922370791435242</v>
      </c>
      <c r="BF819" s="197" t="n">
        <v>970.7054443359375</v>
      </c>
      <c r="BG819" s="197" t="n">
        <v>523.4441528320312</v>
      </c>
      <c r="BH819" s="197" t="n">
        <v>-2096.737548828125</v>
      </c>
      <c r="BI819" s="197" t="n">
        <v>0.0</v>
      </c>
      <c r="BJ819" s="197" t="n">
        <v>5940.4072265625</v>
      </c>
      <c r="BK819" s="197" t="n">
        <v>5990.42333984375</v>
      </c>
      <c r="BL819" s="197" t="n">
        <v>5043.435546875</v>
      </c>
      <c r="BM819" s="197" t="n">
        <v>4596.26904296875</v>
      </c>
      <c r="BN819" s="197" t="n">
        <v>4807.4306640625</v>
      </c>
      <c r="BO819" s="197" t="n">
        <v>6713.95751953125</v>
      </c>
      <c r="BP819" s="197" t="n">
        <v>1.2432831525802612</v>
      </c>
      <c r="BQ819" s="197" t="n">
        <v>1069.9251708984375</v>
      </c>
      <c r="BR819" s="197" t="n">
        <v>0.0</v>
      </c>
      <c r="BS819" s="197" t="n">
        <v>999999.0</v>
      </c>
      <c r="BT819" s="197" t="n">
        <v>0.0</v>
      </c>
      <c r="BU819" s="197" t="n">
        <v>2716.292724609375</v>
      </c>
      <c r="BV819" s="197" t="n">
        <v>2590.574462890625</v>
      </c>
      <c r="BW819" s="197" t="n">
        <v>99000.0</v>
      </c>
      <c r="BX819" s="197" t="n">
        <v>2825.594482421875</v>
      </c>
      <c r="BY819" s="197" t="n">
        <v>3653.066650390625</v>
      </c>
      <c r="BZ819" s="197" t="n">
        <v>99000.0</v>
      </c>
      <c r="CA819" s="197" t="n">
        <v>926.4669799804688</v>
      </c>
      <c r="CB819" s="197" t="n">
        <v>882.1009521484375</v>
      </c>
      <c r="CC819" s="197" t="n">
        <v>964.9122924804688</v>
      </c>
      <c r="CD819" s="197" t="n">
        <v>10260.48046875</v>
      </c>
      <c r="CE819" s="197" t="n">
        <v>11218.173828125</v>
      </c>
      <c r="CF819" s="197" t="n">
        <v>15500.0</v>
      </c>
      <c r="CG819" s="197" t="n">
        <v>4617.98046875</v>
      </c>
      <c r="CH819" s="197" t="n">
        <v>300.0</v>
      </c>
      <c r="CI819" s="197" t="n">
        <v>800.0</v>
      </c>
      <c r="CJ819" s="197" t="n">
        <v>1100.0</v>
      </c>
      <c r="CK819" s="197" t="n">
        <v>20000.0</v>
      </c>
      <c r="CL819" s="197" t="n">
        <v>20000.0</v>
      </c>
      <c r="CM819" s="197" t="n">
        <v>20000.0</v>
      </c>
      <c r="CN819" s="197" t="n">
        <v>20000.0</v>
      </c>
      <c r="CO819" s="197" t="n">
        <v>20000.0</v>
      </c>
      <c r="CP819" s="197" t="n">
        <v>20000.0</v>
      </c>
      <c r="CQ819" s="197" t="n">
        <v>20000.0</v>
      </c>
      <c r="CR819" s="197" t="n">
        <v>3500.0</v>
      </c>
      <c r="CS819" s="197" t="n">
        <v>14.0</v>
      </c>
      <c r="CT819" s="197" t="n">
        <v>14.0</v>
      </c>
      <c r="CU819" s="197" t="n">
        <v>1583.2586669921875</v>
      </c>
    </row>
    <row r="820" spans="2:99">
      <c r="B820" s="122" t="s">
        <v>1221</v>
      </c>
      <c r="C820" s="197" t="n">
        <v>3835.0</v>
      </c>
      <c r="D820" s="197" t="n">
        <v>3144.0</v>
      </c>
      <c r="E820" s="197" t="n">
        <v>575.0</v>
      </c>
      <c r="F820" s="122" t="s">
        <v>1221</v>
      </c>
      <c r="G820" s="197" t="n">
        <v>1756.08349609375</v>
      </c>
      <c r="H820" s="197" t="n">
        <v>1017.5068359375</v>
      </c>
      <c r="I820" s="197" t="n">
        <v>378.59259033203125</v>
      </c>
      <c r="J820" s="197" t="n">
        <v>412.517822265625</v>
      </c>
      <c r="K820" s="197" t="n">
        <v>748.9906005859375</v>
      </c>
      <c r="L820" s="197" t="n">
        <v>3088.181640625</v>
      </c>
      <c r="M820" s="197" t="n">
        <v>3088.181640625</v>
      </c>
      <c r="N820" s="197" t="n">
        <v>3088.181640625</v>
      </c>
      <c r="O820" s="197" t="n">
        <v>3088.181640625</v>
      </c>
      <c r="P820" s="197" t="n">
        <v>3088.181640625</v>
      </c>
      <c r="Q820" s="197" t="n">
        <v>11215.2724609375</v>
      </c>
      <c r="R820" s="197" t="n">
        <v>1473.146240234375</v>
      </c>
      <c r="S820" s="197" t="n">
        <v>0.0</v>
      </c>
      <c r="T820" s="197" t="n">
        <v>0.0</v>
      </c>
      <c r="U820" s="197" t="n">
        <v>-1.1965417861938477</v>
      </c>
      <c r="V820" s="197" t="n">
        <v>2157.981201171875</v>
      </c>
      <c r="W820" s="197" t="n">
        <v>562.484375</v>
      </c>
      <c r="X820" s="197" t="n">
        <v>1595.496826171875</v>
      </c>
      <c r="Y820" s="197" t="n">
        <v>0.0</v>
      </c>
      <c r="Z820" s="197" t="n">
        <v>4500.0</v>
      </c>
      <c r="AA820" s="197" t="n">
        <v>1.0</v>
      </c>
      <c r="AB820" s="197" t="n">
        <v>0.0</v>
      </c>
      <c r="AC820" s="197" t="n">
        <v>0.0</v>
      </c>
      <c r="AD820" s="197" t="n">
        <v>0.6499999761581421</v>
      </c>
      <c r="AE820" s="197" t="n">
        <v>8415.0966796875</v>
      </c>
      <c r="AF820" s="197" t="n">
        <v>2805.748291015625</v>
      </c>
      <c r="AG820" s="197" t="n">
        <v>0.0</v>
      </c>
      <c r="AH820" s="197" t="n">
        <v>530.0802612304688</v>
      </c>
      <c r="AI820" s="197" t="n">
        <v>0.0</v>
      </c>
      <c r="AJ820" s="197" t="n">
        <v>0.0</v>
      </c>
      <c r="AK820" s="197" t="n">
        <v>15.893501281738281</v>
      </c>
      <c r="AL820" s="197" t="n">
        <v>7171.048828125</v>
      </c>
      <c r="AM820" s="197" t="n">
        <v>4213.36376953125</v>
      </c>
      <c r="AN820" s="197" t="n">
        <v>0.0</v>
      </c>
      <c r="AO820" s="197" t="n">
        <v>0.0</v>
      </c>
      <c r="AP820" s="197" t="n">
        <v>0.0</v>
      </c>
      <c r="AQ820" s="197" t="n">
        <v>90.0</v>
      </c>
      <c r="AR820" s="197" t="n">
        <v>133.3333282470703</v>
      </c>
      <c r="AS820" s="197" t="n">
        <v>0.0</v>
      </c>
      <c r="AT820" s="197" t="n">
        <v>999999.0</v>
      </c>
      <c r="AU820" s="197" t="n">
        <v>0.0</v>
      </c>
      <c r="AV820" s="197" t="n">
        <v>999999.0</v>
      </c>
      <c r="AW820" s="197" t="n">
        <v>0.0</v>
      </c>
      <c r="AX820" s="197" t="n">
        <v>0.0</v>
      </c>
      <c r="AY820" s="197" t="n">
        <v>999999.0</v>
      </c>
      <c r="AZ820" s="197" t="n">
        <v>0.0</v>
      </c>
      <c r="BA820" s="197" t="n">
        <v>999999.0</v>
      </c>
      <c r="BB820" s="197" t="n">
        <v>0.0</v>
      </c>
      <c r="BC820" s="197" t="n">
        <v>0.5034317374229431</v>
      </c>
      <c r="BD820" s="197" t="n">
        <v>0.510199248790741</v>
      </c>
      <c r="BE820" s="197" t="n">
        <v>0.5624611973762512</v>
      </c>
      <c r="BF820" s="197" t="n">
        <v>2968.95068359375</v>
      </c>
      <c r="BG820" s="197" t="n">
        <v>2923.198974609375</v>
      </c>
      <c r="BH820" s="197" t="n">
        <v>2274.951416015625</v>
      </c>
      <c r="BI820" s="197" t="n">
        <v>0.0</v>
      </c>
      <c r="BJ820" s="197" t="n">
        <v>8635.3720703125</v>
      </c>
      <c r="BK820" s="197" t="n">
        <v>8665.79296875</v>
      </c>
      <c r="BL820" s="197" t="n">
        <v>8605.7841796875</v>
      </c>
      <c r="BM820" s="197" t="n">
        <v>1800.1715087890625</v>
      </c>
      <c r="BN820" s="197" t="n">
        <v>1856.7060546875</v>
      </c>
      <c r="BO820" s="197" t="n">
        <v>2416.765625</v>
      </c>
      <c r="BP820" s="197" t="n">
        <v>1.2222520112991333</v>
      </c>
      <c r="BQ820" s="197" t="n">
        <v>857.9088134765625</v>
      </c>
      <c r="BR820" s="197" t="n">
        <v>0.0</v>
      </c>
      <c r="BS820" s="197" t="n">
        <v>999999.0</v>
      </c>
      <c r="BT820" s="197" t="n">
        <v>0.0</v>
      </c>
      <c r="BU820" s="197" t="n">
        <v>1729.866943359375</v>
      </c>
      <c r="BV820" s="197" t="n">
        <v>2682.828369140625</v>
      </c>
      <c r="BW820" s="197" t="n">
        <v>99000.0</v>
      </c>
      <c r="BX820" s="197" t="n">
        <v>1707.741943359375</v>
      </c>
      <c r="BY820" s="197" t="n">
        <v>2789.518798828125</v>
      </c>
      <c r="BZ820" s="197" t="n">
        <v>99000.0</v>
      </c>
      <c r="CA820" s="197" t="n">
        <v>900.8831787109375</v>
      </c>
      <c r="CB820" s="197" t="n">
        <v>930.3997802734375</v>
      </c>
      <c r="CC820" s="197" t="n">
        <v>778.9473876953125</v>
      </c>
      <c r="CD820" s="197" t="n">
        <v>7591.52099609375</v>
      </c>
      <c r="CE820" s="197" t="n">
        <v>10209.5693359375</v>
      </c>
      <c r="CF820" s="197" t="n">
        <v>12500.0</v>
      </c>
      <c r="CG820" s="197" t="n">
        <v>0.0</v>
      </c>
      <c r="CH820" s="197" t="n">
        <v>300.0</v>
      </c>
      <c r="CI820" s="197" t="n">
        <v>800.0</v>
      </c>
      <c r="CJ820" s="197" t="n">
        <v>1100.0</v>
      </c>
      <c r="CK820" s="197" t="n">
        <v>20000.0</v>
      </c>
      <c r="CL820" s="197" t="n">
        <v>20000.0</v>
      </c>
      <c r="CM820" s="197" t="n">
        <v>20000.0</v>
      </c>
      <c r="CN820" s="197" t="n">
        <v>20000.0</v>
      </c>
      <c r="CO820" s="197" t="n">
        <v>20000.0</v>
      </c>
      <c r="CP820" s="197" t="n">
        <v>20000.0</v>
      </c>
      <c r="CQ820" s="197" t="n">
        <v>20000.0</v>
      </c>
      <c r="CR820" s="197" t="n">
        <v>3500.0</v>
      </c>
      <c r="CS820" s="197" t="n">
        <v>0.0</v>
      </c>
      <c r="CT820" s="197" t="n">
        <v>0.0</v>
      </c>
      <c r="CU820" s="197" t="n">
        <v>1473.146240234375</v>
      </c>
    </row>
    <row r="821" spans="2:99">
      <c r="B821" s="122" t="s">
        <v>1222</v>
      </c>
      <c r="C821" s="197" t="n">
        <v>4253.0</v>
      </c>
      <c r="D821" s="197" t="n">
        <v>3163.0</v>
      </c>
      <c r="E821" s="197" t="n">
        <v>574.0</v>
      </c>
      <c r="F821" s="122" t="s">
        <v>1222</v>
      </c>
      <c r="G821" s="197" t="n">
        <v>1862.0234375</v>
      </c>
      <c r="H821" s="197" t="n">
        <v>1155.6832275390625</v>
      </c>
      <c r="I821" s="197" t="n">
        <v>442.04815673828125</v>
      </c>
      <c r="J821" s="197" t="n">
        <v>453.5382080078125</v>
      </c>
      <c r="K821" s="197" t="n">
        <v>793.7430419921875</v>
      </c>
      <c r="L821" s="197" t="n">
        <v>1721.306884765625</v>
      </c>
      <c r="M821" s="197" t="n">
        <v>1721.306884765625</v>
      </c>
      <c r="N821" s="197" t="n">
        <v>1447.5120849609375</v>
      </c>
      <c r="O821" s="197" t="n">
        <v>1447.5120849609375</v>
      </c>
      <c r="P821" s="197" t="n">
        <v>1447.5120849609375</v>
      </c>
      <c r="Q821" s="197" t="n">
        <v>9704.9326171875</v>
      </c>
      <c r="R821" s="197" t="n">
        <v>2007.4373779296875</v>
      </c>
      <c r="S821" s="197" t="n">
        <v>0.0</v>
      </c>
      <c r="T821" s="197" t="n">
        <v>0.0</v>
      </c>
      <c r="U821" s="197" t="n">
        <v>31.723369598388672</v>
      </c>
      <c r="V821" s="197" t="n">
        <v>0.0</v>
      </c>
      <c r="W821" s="197" t="n">
        <v>0.0</v>
      </c>
      <c r="X821" s="197" t="n">
        <v>0.0</v>
      </c>
      <c r="Y821" s="197" t="n">
        <v>0.0</v>
      </c>
      <c r="Z821" s="197" t="n">
        <v>8635.7138671875</v>
      </c>
      <c r="AA821" s="197" t="n">
        <v>1.0</v>
      </c>
      <c r="AB821" s="197" t="n">
        <v>0.0</v>
      </c>
      <c r="AC821" s="197" t="n">
        <v>0.0</v>
      </c>
      <c r="AD821" s="197" t="n">
        <v>0.44999998807907104</v>
      </c>
      <c r="AE821" s="197" t="n">
        <v>5458.11181640625</v>
      </c>
      <c r="AF821" s="197" t="n">
        <v>1154.41796875</v>
      </c>
      <c r="AG821" s="197" t="n">
        <v>0.0</v>
      </c>
      <c r="AH821" s="197" t="n">
        <v>539.6064453125</v>
      </c>
      <c r="AI821" s="197" t="n">
        <v>0.0</v>
      </c>
      <c r="AJ821" s="197" t="n">
        <v>0.0</v>
      </c>
      <c r="AK821" s="197" t="n">
        <v>28.860092163085938</v>
      </c>
      <c r="AL821" s="197" t="n">
        <v>7349.14599609375</v>
      </c>
      <c r="AM821" s="197" t="n">
        <v>4222.13720703125</v>
      </c>
      <c r="AN821" s="197" t="n">
        <v>0.0</v>
      </c>
      <c r="AO821" s="197" t="n">
        <v>0.0</v>
      </c>
      <c r="AP821" s="197" t="n">
        <v>0.0</v>
      </c>
      <c r="AQ821" s="197" t="n">
        <v>90.0</v>
      </c>
      <c r="AR821" s="197" t="n">
        <v>166.6666717529297</v>
      </c>
      <c r="AS821" s="197" t="n">
        <v>0.0</v>
      </c>
      <c r="AT821" s="197" t="n">
        <v>999999.0</v>
      </c>
      <c r="AU821" s="197" t="n">
        <v>0.0</v>
      </c>
      <c r="AV821" s="197" t="n">
        <v>999999.0</v>
      </c>
      <c r="AW821" s="197" t="n">
        <v>0.0</v>
      </c>
      <c r="AX821" s="197" t="n">
        <v>0.0</v>
      </c>
      <c r="AY821" s="197" t="n">
        <v>999999.0</v>
      </c>
      <c r="AZ821" s="197" t="n">
        <v>0.0</v>
      </c>
      <c r="BA821" s="197" t="n">
        <v>999999.0</v>
      </c>
      <c r="BB821" s="197" t="n">
        <v>0.0</v>
      </c>
      <c r="BC821" s="197" t="n">
        <v>1.2090376615524292</v>
      </c>
      <c r="BD821" s="197" t="n">
        <v>0.4934181869029999</v>
      </c>
      <c r="BE821" s="197" t="n">
        <v>0.38933461904525757</v>
      </c>
      <c r="BF821" s="197" t="n">
        <v>-5281.86083984375</v>
      </c>
      <c r="BG821" s="197" t="n">
        <v>1661.4371337890625</v>
      </c>
      <c r="BH821" s="197" t="n">
        <v>3399.523193359375</v>
      </c>
      <c r="BI821" s="197" t="n">
        <v>4368.64892578125</v>
      </c>
      <c r="BJ821" s="197" t="n">
        <v>6618.5458984375</v>
      </c>
      <c r="BK821" s="197" t="n">
        <v>6518.0908203125</v>
      </c>
      <c r="BL821" s="197" t="n">
        <v>7231.6953125</v>
      </c>
      <c r="BM821" s="197" t="n">
        <v>5872.02685546875</v>
      </c>
      <c r="BN821" s="197" t="n">
        <v>1951.443115234375</v>
      </c>
      <c r="BO821" s="197" t="n">
        <v>-1696.095458984375</v>
      </c>
      <c r="BP821" s="197" t="n">
        <v>1.175655484199524</v>
      </c>
      <c r="BQ821" s="197" t="n">
        <v>-2391.4638671875</v>
      </c>
      <c r="BR821" s="197" t="n">
        <v>0.0</v>
      </c>
      <c r="BS821" s="197" t="n">
        <v>999999.0</v>
      </c>
      <c r="BT821" s="197" t="n">
        <v>0.0</v>
      </c>
      <c r="BU821" s="197" t="n">
        <v>1467.9012451171875</v>
      </c>
      <c r="BV821" s="197" t="n">
        <v>1718.7760009765625</v>
      </c>
      <c r="BW821" s="197" t="n">
        <v>99000.0</v>
      </c>
      <c r="BX821" s="197" t="n">
        <v>1107.473876953125</v>
      </c>
      <c r="BY821" s="197" t="n">
        <v>1700.5838623046875</v>
      </c>
      <c r="BZ821" s="197" t="n">
        <v>99000.0</v>
      </c>
      <c r="CA821" s="197" t="n">
        <v>706.3629760742188</v>
      </c>
      <c r="CB821" s="197" t="n">
        <v>892.85009765625</v>
      </c>
      <c r="CC821" s="197" t="n">
        <v>659.6491088867188</v>
      </c>
      <c r="CD821" s="197" t="n">
        <v>5824.5380859375</v>
      </c>
      <c r="CE821" s="197" t="n">
        <v>7582.82080078125</v>
      </c>
      <c r="CF821" s="197" t="n">
        <v>8000.0</v>
      </c>
      <c r="CG821" s="197" t="n">
        <v>5278.46337890625</v>
      </c>
      <c r="CH821" s="197" t="n">
        <v>300.0</v>
      </c>
      <c r="CI821" s="197" t="n">
        <v>800.0</v>
      </c>
      <c r="CJ821" s="197" t="n">
        <v>1100.0</v>
      </c>
      <c r="CK821" s="197" t="n">
        <v>20000.0</v>
      </c>
      <c r="CL821" s="197" t="n">
        <v>20000.0</v>
      </c>
      <c r="CM821" s="197" t="n">
        <v>20000.0</v>
      </c>
      <c r="CN821" s="197" t="n">
        <v>20000.0</v>
      </c>
      <c r="CO821" s="197" t="n">
        <v>20000.0</v>
      </c>
      <c r="CP821" s="197" t="n">
        <v>20000.0</v>
      </c>
      <c r="CQ821" s="197" t="n">
        <v>20000.0</v>
      </c>
      <c r="CR821" s="197" t="n">
        <v>3500.0</v>
      </c>
      <c r="CS821" s="197" t="n">
        <v>0.0</v>
      </c>
      <c r="CT821" s="197" t="n">
        <v>0.0</v>
      </c>
      <c r="CU821" s="197" t="n">
        <v>2007.4373779296875</v>
      </c>
    </row>
    <row r="822" spans="2:99">
      <c r="B822" s="122" t="s">
        <v>1223</v>
      </c>
      <c r="C822" s="197" t="n">
        <v>3841.0</v>
      </c>
      <c r="D822" s="197" t="n">
        <v>2788.0</v>
      </c>
      <c r="E822" s="197" t="n">
        <v>611.0</v>
      </c>
      <c r="F822" s="122" t="s">
        <v>1223</v>
      </c>
      <c r="G822" s="197" t="n">
        <v>3255.48486328125</v>
      </c>
      <c r="H822" s="197" t="n">
        <v>2345.5615234375</v>
      </c>
      <c r="I822" s="197" t="n">
        <v>611.0</v>
      </c>
      <c r="J822" s="197" t="n">
        <v>410.1846923828125</v>
      </c>
      <c r="K822" s="197" t="n">
        <v>770.537353515625</v>
      </c>
      <c r="L822" s="197" t="n">
        <v>800.0</v>
      </c>
      <c r="M822" s="197" t="n">
        <v>800.0</v>
      </c>
      <c r="N822" s="197" t="n">
        <v>778.4769897460938</v>
      </c>
      <c r="O822" s="197" t="n">
        <v>778.4769897460938</v>
      </c>
      <c r="P822" s="197" t="n">
        <v>778.4769897460938</v>
      </c>
      <c r="Q822" s="197" t="n">
        <v>46844.79296875</v>
      </c>
      <c r="R822" s="197" t="n">
        <v>1798.6951904296875</v>
      </c>
      <c r="S822" s="197" t="n">
        <v>0.0</v>
      </c>
      <c r="T822" s="197" t="n">
        <v>43.45010757446289</v>
      </c>
      <c r="U822" s="197" t="n">
        <v>693.71044921875</v>
      </c>
      <c r="V822" s="197" t="n">
        <v>40647.7109375</v>
      </c>
      <c r="W822" s="197" t="n">
        <v>21575.58203125</v>
      </c>
      <c r="X822" s="197" t="n">
        <v>19072.126953125</v>
      </c>
      <c r="Y822" s="197" t="n">
        <v>0.0</v>
      </c>
      <c r="Z822" s="197" t="n">
        <v>8625.806640625</v>
      </c>
      <c r="AA822" s="197" t="n">
        <v>1.0</v>
      </c>
      <c r="AB822" s="197" t="n">
        <v>0.0</v>
      </c>
      <c r="AC822" s="197" t="n">
        <v>0.0</v>
      </c>
      <c r="AD822" s="197" t="n">
        <v>0.3499999940395355</v>
      </c>
      <c r="AE822" s="197" t="n">
        <v>17917.375</v>
      </c>
      <c r="AF822" s="197" t="n">
        <v>12336.2890625</v>
      </c>
      <c r="AG822" s="197" t="n">
        <v>0.0</v>
      </c>
      <c r="AH822" s="197" t="n">
        <v>8046.95849609375</v>
      </c>
      <c r="AI822" s="197" t="n">
        <v>7363.78662109375</v>
      </c>
      <c r="AJ822" s="197" t="n">
        <v>278.0087890625</v>
      </c>
      <c r="AK822" s="197" t="n">
        <v>959.144287109375</v>
      </c>
      <c r="AL822" s="197" t="n">
        <v>6970.1123046875</v>
      </c>
      <c r="AM822" s="197" t="n">
        <v>4216.8076171875</v>
      </c>
      <c r="AN822" s="197" t="n">
        <v>0.0</v>
      </c>
      <c r="AO822" s="197" t="n">
        <v>0.0</v>
      </c>
      <c r="AP822" s="197" t="n">
        <v>0.0</v>
      </c>
      <c r="AQ822" s="197" t="n">
        <v>90.0</v>
      </c>
      <c r="AR822" s="197" t="n">
        <v>200.0</v>
      </c>
      <c r="AS822" s="197" t="n">
        <v>0.0</v>
      </c>
      <c r="AT822" s="197" t="n">
        <v>999999.0</v>
      </c>
      <c r="AU822" s="197" t="n">
        <v>0.0</v>
      </c>
      <c r="AV822" s="197" t="n">
        <v>999999.0</v>
      </c>
      <c r="AW822" s="197" t="n">
        <v>0.0</v>
      </c>
      <c r="AX822" s="197" t="n">
        <v>0.0</v>
      </c>
      <c r="AY822" s="197" t="n">
        <v>999999.0</v>
      </c>
      <c r="AZ822" s="197" t="n">
        <v>0.0</v>
      </c>
      <c r="BA822" s="197" t="n">
        <v>999999.0</v>
      </c>
      <c r="BB822" s="197" t="n">
        <v>0.0</v>
      </c>
      <c r="BC822" s="197" t="n">
        <v>0.46242162585258484</v>
      </c>
      <c r="BD822" s="197" t="n">
        <v>0.4597386419773102</v>
      </c>
      <c r="BE822" s="197" t="n">
        <v>0.45657971501350403</v>
      </c>
      <c r="BF822" s="197" t="n">
        <v>9880.166015625</v>
      </c>
      <c r="BG822" s="197" t="n">
        <v>9894.7568359375</v>
      </c>
      <c r="BH822" s="197" t="n">
        <v>9916.85546875</v>
      </c>
      <c r="BI822" s="197" t="n">
        <v>0.0</v>
      </c>
      <c r="BJ822" s="197" t="n">
        <v>32073.85546875</v>
      </c>
      <c r="BK822" s="197" t="n">
        <v>31959.677734375</v>
      </c>
      <c r="BL822" s="197" t="n">
        <v>31830.166015625</v>
      </c>
      <c r="BM822" s="197" t="n">
        <v>-15551.1201171875</v>
      </c>
      <c r="BN822" s="197" t="n">
        <v>-16083.2119140625</v>
      </c>
      <c r="BO822" s="197" t="n">
        <v>-16213.3134765625</v>
      </c>
      <c r="BP822" s="197" t="n">
        <v>1.1796420812606812</v>
      </c>
      <c r="BQ822" s="197" t="n">
        <v>2172.35791015625</v>
      </c>
      <c r="BR822" s="197" t="n">
        <v>0.0</v>
      </c>
      <c r="BS822" s="197" t="n">
        <v>999999.0</v>
      </c>
      <c r="BT822" s="197" t="n">
        <v>0.0</v>
      </c>
      <c r="BU822" s="197" t="n">
        <v>866.6370849609375</v>
      </c>
      <c r="BV822" s="197" t="n">
        <v>1458.83203125</v>
      </c>
      <c r="BW822" s="197" t="n">
        <v>99000.0</v>
      </c>
      <c r="BX822" s="197" t="n">
        <v>821.9401245117188</v>
      </c>
      <c r="BY822" s="197" t="n">
        <v>1097.9627685546875</v>
      </c>
      <c r="BZ822" s="197" t="n">
        <v>99000.0</v>
      </c>
      <c r="CA822" s="197" t="n">
        <v>651.8084716796875</v>
      </c>
      <c r="CB822" s="197" t="n">
        <v>702.51953125</v>
      </c>
      <c r="CC822" s="197" t="n">
        <v>631.5789184570312</v>
      </c>
      <c r="CD822" s="197" t="n">
        <v>4405.00244140625</v>
      </c>
      <c r="CE822" s="197" t="n">
        <v>5786.2626953125</v>
      </c>
      <c r="CF822" s="197" t="n">
        <v>8000.0</v>
      </c>
      <c r="CG822" s="197" t="n">
        <v>0.0</v>
      </c>
      <c r="CH822" s="197" t="n">
        <v>300.0</v>
      </c>
      <c r="CI822" s="197" t="n">
        <v>800.0</v>
      </c>
      <c r="CJ822" s="197" t="n">
        <v>1100.0</v>
      </c>
      <c r="CK822" s="197" t="n">
        <v>20000.0</v>
      </c>
      <c r="CL822" s="197" t="n">
        <v>20000.0</v>
      </c>
      <c r="CM822" s="197" t="n">
        <v>20000.0</v>
      </c>
      <c r="CN822" s="197" t="n">
        <v>20000.0</v>
      </c>
      <c r="CO822" s="197" t="n">
        <v>20000.0</v>
      </c>
      <c r="CP822" s="197" t="n">
        <v>20000.0</v>
      </c>
      <c r="CQ822" s="197" t="n">
        <v>20000.0</v>
      </c>
      <c r="CR822" s="197" t="n">
        <v>3250.0</v>
      </c>
      <c r="CS822" s="197" t="n">
        <v>0.0</v>
      </c>
      <c r="CT822" s="197" t="n">
        <v>0.0</v>
      </c>
      <c r="CU822" s="197" t="n">
        <v>1798.6951904296875</v>
      </c>
    </row>
    <row r="823" spans="2:99">
      <c r="B823" s="122" t="s">
        <v>1224</v>
      </c>
      <c r="C823" s="197" t="n">
        <v>4552.0</v>
      </c>
      <c r="D823" s="197" t="n">
        <v>3335.0</v>
      </c>
      <c r="E823" s="197" t="n">
        <v>800.0</v>
      </c>
      <c r="F823" s="122" t="s">
        <v>1224</v>
      </c>
      <c r="G823" s="197" t="n">
        <v>3714.463623046875</v>
      </c>
      <c r="H823" s="197" t="n">
        <v>2742.380859375</v>
      </c>
      <c r="I823" s="197" t="n">
        <v>800.0</v>
      </c>
      <c r="J823" s="197" t="n">
        <v>339.6468505859375</v>
      </c>
      <c r="K823" s="197" t="n">
        <v>596.5560913085938</v>
      </c>
      <c r="L823" s="197" t="n">
        <v>1001.5281982421875</v>
      </c>
      <c r="M823" s="197" t="n">
        <v>1001.5281982421875</v>
      </c>
      <c r="N823" s="197" t="n">
        <v>1001.5281982421875</v>
      </c>
      <c r="O823" s="197" t="n">
        <v>1001.5281982421875</v>
      </c>
      <c r="P823" s="197" t="n">
        <v>1001.5281982421875</v>
      </c>
      <c r="Q823" s="197" t="n">
        <v>18694.177734375</v>
      </c>
      <c r="R823" s="197" t="n">
        <v>2003.056396484375</v>
      </c>
      <c r="S823" s="197" t="n">
        <v>0.0</v>
      </c>
      <c r="T823" s="197" t="n">
        <v>0.0</v>
      </c>
      <c r="U823" s="197" t="n">
        <v>-183.56956481933594</v>
      </c>
      <c r="V823" s="197" t="n">
        <v>5627.28759765625</v>
      </c>
      <c r="W823" s="197" t="n">
        <v>2253.49462890625</v>
      </c>
      <c r="X823" s="197" t="n">
        <v>3337.111083984375</v>
      </c>
      <c r="Y823" s="197" t="n">
        <v>0.0</v>
      </c>
      <c r="Z823" s="197" t="n">
        <v>11650.0</v>
      </c>
      <c r="AA823" s="197" t="n">
        <v>1.0</v>
      </c>
      <c r="AB823" s="197" t="n">
        <v>0.0</v>
      </c>
      <c r="AC823" s="197" t="n">
        <v>0.0</v>
      </c>
      <c r="AD823" s="197" t="n">
        <v>0.3499999940395355</v>
      </c>
      <c r="AE823" s="197" t="n">
        <v>7540.7373046875</v>
      </c>
      <c r="AF823" s="197" t="n">
        <v>3195.342529296875</v>
      </c>
      <c r="AG823" s="197" t="n">
        <v>0.0</v>
      </c>
      <c r="AH823" s="197" t="n">
        <v>3259.907958984375</v>
      </c>
      <c r="AI823" s="197" t="n">
        <v>2785.313720703125</v>
      </c>
      <c r="AJ823" s="197" t="n">
        <v>0.0</v>
      </c>
      <c r="AK823" s="197" t="n">
        <v>19.68842124938965</v>
      </c>
      <c r="AL823" s="197" t="n">
        <v>6680.0</v>
      </c>
      <c r="AM823" s="197" t="n">
        <v>4299.72265625</v>
      </c>
      <c r="AN823" s="197" t="n">
        <v>2003.056396484375</v>
      </c>
      <c r="AO823" s="197" t="n">
        <v>1001.5281982421875</v>
      </c>
      <c r="AP823" s="197" t="n">
        <v>1001.5281982421875</v>
      </c>
      <c r="AQ823" s="197" t="n">
        <v>189.55447387695312</v>
      </c>
      <c r="AR823" s="197" t="n">
        <v>580.9629516601562</v>
      </c>
      <c r="AS823" s="197" t="n">
        <v>1.5570781230926514</v>
      </c>
      <c r="AT823" s="197" t="n">
        <v>1579.56640625</v>
      </c>
      <c r="AU823" s="197" t="n">
        <v>0.0</v>
      </c>
      <c r="AV823" s="197" t="n">
        <v>999999.0</v>
      </c>
      <c r="AW823" s="197" t="n">
        <v>0.0</v>
      </c>
      <c r="AX823" s="197" t="n">
        <v>0.0</v>
      </c>
      <c r="AY823" s="197" t="n">
        <v>999999.0</v>
      </c>
      <c r="AZ823" s="197" t="n">
        <v>0.0</v>
      </c>
      <c r="BA823" s="197" t="n">
        <v>999999.0</v>
      </c>
      <c r="BB823" s="197" t="n">
        <v>0.0</v>
      </c>
      <c r="BC823" s="197" t="n">
        <v>0.0</v>
      </c>
      <c r="BD823" s="197" t="n">
        <v>0.0</v>
      </c>
      <c r="BE823" s="197" t="n">
        <v>0.0</v>
      </c>
      <c r="BF823" s="197" t="n">
        <v>999999.0</v>
      </c>
      <c r="BG823" s="197" t="n">
        <v>999999.0</v>
      </c>
      <c r="BH823" s="197" t="n">
        <v>999999.0</v>
      </c>
      <c r="BI823" s="197" t="n">
        <v>0.0</v>
      </c>
      <c r="BJ823" s="197" t="n">
        <v>999999.0</v>
      </c>
      <c r="BK823" s="197" t="n">
        <v>999999.0</v>
      </c>
      <c r="BL823" s="197" t="n">
        <v>999999.0</v>
      </c>
      <c r="BM823" s="197" t="n">
        <v>0.0</v>
      </c>
      <c r="BN823" s="197" t="n">
        <v>0.0</v>
      </c>
      <c r="BO823" s="197" t="n">
        <v>0.0</v>
      </c>
      <c r="BP823" s="197" t="n">
        <v>0.0</v>
      </c>
      <c r="BQ823" s="197" t="n">
        <v>999999.0</v>
      </c>
      <c r="BR823" s="197" t="n">
        <v>0.0</v>
      </c>
      <c r="BS823" s="197" t="n">
        <v>999999.0</v>
      </c>
      <c r="BT823" s="197" t="n">
        <v>0.0</v>
      </c>
      <c r="BU823" s="197" t="n">
        <v>286.5849304199219</v>
      </c>
      <c r="BV823" s="197" t="n">
        <v>910.5152587890625</v>
      </c>
      <c r="BW823" s="197" t="n">
        <v>450.0</v>
      </c>
      <c r="BX823" s="197" t="n">
        <v>204.20242309570312</v>
      </c>
      <c r="BY823" s="197" t="n">
        <v>898.1942138671875</v>
      </c>
      <c r="BZ823" s="197" t="n">
        <v>450.0</v>
      </c>
      <c r="CA823" s="197" t="n">
        <v>490.4425964355469</v>
      </c>
      <c r="CB823" s="197" t="n">
        <v>656.6456909179688</v>
      </c>
      <c r="CC823" s="197" t="n">
        <v>631.5789184570312</v>
      </c>
      <c r="CD823" s="197" t="n">
        <v>427.6448669433594</v>
      </c>
      <c r="CE823" s="197" t="n">
        <v>4805.10595703125</v>
      </c>
      <c r="CF823" s="197" t="n">
        <v>11000.0</v>
      </c>
      <c r="CG823" s="197" t="n">
        <v>0.0</v>
      </c>
      <c r="CH823" s="197" t="n">
        <v>345.104736328125</v>
      </c>
      <c r="CI823" s="197" t="n">
        <v>800.0</v>
      </c>
      <c r="CJ823" s="197" t="n">
        <v>1145.104736328125</v>
      </c>
      <c r="CK823" s="197" t="n">
        <v>20000.0</v>
      </c>
      <c r="CL823" s="197" t="n">
        <v>2159.50537109375</v>
      </c>
      <c r="CM823" s="197" t="n">
        <v>20000.0</v>
      </c>
      <c r="CN823" s="197" t="n">
        <v>20000.0</v>
      </c>
      <c r="CO823" s="197" t="n">
        <v>20000.0</v>
      </c>
      <c r="CP823" s="197" t="n">
        <v>20000.0</v>
      </c>
      <c r="CQ823" s="197" t="n">
        <v>20000.0</v>
      </c>
      <c r="CR823" s="197" t="n">
        <v>4000.0</v>
      </c>
      <c r="CS823" s="197" t="n">
        <v>0.0</v>
      </c>
      <c r="CT823" s="197" t="n">
        <v>0.0</v>
      </c>
      <c r="CU823" s="197" t="n">
        <v>2003.056396484375</v>
      </c>
    </row>
    <row r="824" spans="2:99">
      <c r="B824" s="122" t="s">
        <v>1225</v>
      </c>
      <c r="C824" s="197" t="n">
        <v>4552.0</v>
      </c>
      <c r="D824" s="197" t="n">
        <v>3538.0</v>
      </c>
      <c r="E824" s="197" t="n">
        <v>975.0</v>
      </c>
      <c r="F824" s="122" t="s">
        <v>1225</v>
      </c>
      <c r="G824" s="197" t="n">
        <v>3568.7998046875</v>
      </c>
      <c r="H824" s="197" t="n">
        <v>2668.025390625</v>
      </c>
      <c r="I824" s="197" t="n">
        <v>822.12890625</v>
      </c>
      <c r="J824" s="197" t="n">
        <v>201.9113311767578</v>
      </c>
      <c r="K824" s="197" t="n">
        <v>363.96075439453125</v>
      </c>
      <c r="L824" s="197" t="n">
        <v>800.0</v>
      </c>
      <c r="M824" s="197" t="n">
        <v>800.0</v>
      </c>
      <c r="N824" s="197" t="n">
        <v>754.9968872070312</v>
      </c>
      <c r="O824" s="197" t="n">
        <v>754.9968872070312</v>
      </c>
      <c r="P824" s="197" t="n">
        <v>754.9968872070312</v>
      </c>
      <c r="Q824" s="197" t="n">
        <v>13644.3056640625</v>
      </c>
      <c r="R824" s="197" t="n">
        <v>1554.996826171875</v>
      </c>
      <c r="S824" s="197" t="n">
        <v>0.0</v>
      </c>
      <c r="T824" s="197" t="n">
        <v>0.0</v>
      </c>
      <c r="U824" s="197" t="n">
        <v>6.496121883392334</v>
      </c>
      <c r="V824" s="197" t="n">
        <v>41.734893798828125</v>
      </c>
      <c r="W824" s="197" t="n">
        <v>0.0</v>
      </c>
      <c r="X824" s="197" t="n">
        <v>0.0</v>
      </c>
      <c r="Y824" s="197" t="n">
        <v>1.5477750301361084</v>
      </c>
      <c r="Z824" s="197" t="n">
        <v>11216.935546875</v>
      </c>
      <c r="AA824" s="197" t="n">
        <v>0.0</v>
      </c>
      <c r="AB824" s="197" t="n">
        <v>0.0</v>
      </c>
      <c r="AC824" s="197" t="n">
        <v>0.0</v>
      </c>
      <c r="AD824" s="197" t="n">
        <v>0.3499999940395355</v>
      </c>
      <c r="AE824" s="197" t="n">
        <v>5534.77197265625</v>
      </c>
      <c r="AF824" s="197" t="n">
        <v>959.1068725585938</v>
      </c>
      <c r="AG824" s="197" t="n">
        <v>4402.2158203125</v>
      </c>
      <c r="AH824" s="197" t="n">
        <v>3263.899658203125</v>
      </c>
      <c r="AI824" s="197" t="n">
        <v>2695.570068359375</v>
      </c>
      <c r="AJ824" s="197" t="n">
        <v>1154.085693359375</v>
      </c>
      <c r="AK824" s="197" t="n">
        <v>1020.2786254882812</v>
      </c>
      <c r="AL824" s="197" t="n">
        <v>6680.0</v>
      </c>
      <c r="AM824" s="197" t="n">
        <v>4341.66943359375</v>
      </c>
      <c r="AN824" s="197" t="n">
        <v>1600.0</v>
      </c>
      <c r="AO824" s="197" t="n">
        <v>754.9968872070312</v>
      </c>
      <c r="AP824" s="197" t="n">
        <v>800.0</v>
      </c>
      <c r="AQ824" s="197" t="n">
        <v>213.9015350341797</v>
      </c>
      <c r="AR824" s="197" t="n">
        <v>1067.0</v>
      </c>
      <c r="AS824" s="197" t="n">
        <v>1.154158592224121</v>
      </c>
      <c r="AT824" s="197" t="n">
        <v>-4340.39599609375</v>
      </c>
      <c r="AU824" s="197" t="n">
        <v>0.0</v>
      </c>
      <c r="AV824" s="197" t="n">
        <v>999999.0</v>
      </c>
      <c r="AW824" s="197" t="n">
        <v>0.0</v>
      </c>
      <c r="AX824" s="197" t="n">
        <v>1.5435900688171387</v>
      </c>
      <c r="AY824" s="197" t="n">
        <v>-7563.08056640625</v>
      </c>
      <c r="AZ824" s="197" t="n">
        <v>0.0</v>
      </c>
      <c r="BA824" s="197" t="n">
        <v>13887.017578125</v>
      </c>
      <c r="BB824" s="197" t="n">
        <v>3532.83935546875</v>
      </c>
      <c r="BC824" s="197" t="n">
        <v>0.0</v>
      </c>
      <c r="BD824" s="197" t="n">
        <v>0.0</v>
      </c>
      <c r="BE824" s="197" t="n">
        <v>0.0</v>
      </c>
      <c r="BF824" s="197" t="n">
        <v>999999.0</v>
      </c>
      <c r="BG824" s="197" t="n">
        <v>999999.0</v>
      </c>
      <c r="BH824" s="197" t="n">
        <v>999999.0</v>
      </c>
      <c r="BI824" s="197" t="n">
        <v>0.0</v>
      </c>
      <c r="BJ824" s="197" t="n">
        <v>999999.0</v>
      </c>
      <c r="BK824" s="197" t="n">
        <v>999999.0</v>
      </c>
      <c r="BL824" s="197" t="n">
        <v>999999.0</v>
      </c>
      <c r="BM824" s="197" t="n">
        <v>0.0</v>
      </c>
      <c r="BN824" s="197" t="n">
        <v>0.0</v>
      </c>
      <c r="BO824" s="197" t="n">
        <v>0.0</v>
      </c>
      <c r="BP824" s="197" t="n">
        <v>0.0</v>
      </c>
      <c r="BQ824" s="197" t="n">
        <v>999999.0</v>
      </c>
      <c r="BR824" s="197" t="n">
        <v>0.0</v>
      </c>
      <c r="BS824" s="197" t="n">
        <v>999999.0</v>
      </c>
      <c r="BT824" s="197" t="n">
        <v>0.0</v>
      </c>
      <c r="BU824" s="197" t="n">
        <v>239.90869140625</v>
      </c>
      <c r="BV824" s="197" t="n">
        <v>284.0621032714844</v>
      </c>
      <c r="BW824" s="197" t="n">
        <v>450.0</v>
      </c>
      <c r="BX824" s="197" t="n">
        <v>208.1262969970703</v>
      </c>
      <c r="BY824" s="197" t="n">
        <v>201.38844299316406</v>
      </c>
      <c r="BZ824" s="197" t="n">
        <v>450.0</v>
      </c>
      <c r="CA824" s="197" t="n">
        <v>351.3237609863281</v>
      </c>
      <c r="CB824" s="197" t="n">
        <v>496.22796630859375</v>
      </c>
      <c r="CC824" s="197" t="n">
        <v>631.5789184570312</v>
      </c>
      <c r="CD824" s="197" t="n">
        <v>266.7013854980469</v>
      </c>
      <c r="CE824" s="197" t="n">
        <v>386.0008239746094</v>
      </c>
      <c r="CF824" s="197" t="n">
        <v>11000.0</v>
      </c>
      <c r="CG824" s="197" t="n">
        <v>6163.8798828125</v>
      </c>
      <c r="CH824" s="197" t="n">
        <v>1000.0</v>
      </c>
      <c r="CI824" s="197" t="n">
        <v>995.8993530273438</v>
      </c>
      <c r="CJ824" s="197" t="n">
        <v>1951.42333984375</v>
      </c>
      <c r="CK824" s="197" t="n">
        <v>20000.0</v>
      </c>
      <c r="CL824" s="197" t="n">
        <v>1911.290283203125</v>
      </c>
      <c r="CM824" s="197" t="n">
        <v>20000.0</v>
      </c>
      <c r="CN824" s="197" t="n">
        <v>20000.0</v>
      </c>
      <c r="CO824" s="197" t="n">
        <v>20000.0</v>
      </c>
      <c r="CP824" s="197" t="n">
        <v>20000.0</v>
      </c>
      <c r="CQ824" s="197" t="n">
        <v>20000.0</v>
      </c>
      <c r="CR824" s="197" t="n">
        <v>4000.0</v>
      </c>
      <c r="CS824" s="197" t="n">
        <v>0.0</v>
      </c>
      <c r="CT824" s="197" t="n">
        <v>0.0</v>
      </c>
      <c r="CU824" s="197" t="n">
        <v>1554.996826171875</v>
      </c>
    </row>
    <row r="825" spans="2:99">
      <c r="B825" s="122" t="s">
        <v>1226</v>
      </c>
      <c r="C825" s="197" t="n">
        <v>4500.0</v>
      </c>
      <c r="D825" s="197" t="n">
        <v>3538.0</v>
      </c>
      <c r="E825" s="197" t="n">
        <v>975.0</v>
      </c>
      <c r="F825" s="122" t="s">
        <v>1226</v>
      </c>
      <c r="G825" s="197" t="n">
        <v>3277.5400390625</v>
      </c>
      <c r="H825" s="197" t="n">
        <v>2444.93017578125</v>
      </c>
      <c r="I825" s="197" t="n">
        <v>708.0626220703125</v>
      </c>
      <c r="J825" s="197" t="n">
        <v>83.87937927246094</v>
      </c>
      <c r="K825" s="197" t="n">
        <v>132.21067810058594</v>
      </c>
      <c r="L825" s="197" t="n">
        <v>2225.616455078125</v>
      </c>
      <c r="M825" s="197" t="n">
        <v>2225.616455078125</v>
      </c>
      <c r="N825" s="197" t="n">
        <v>2225.616455078125</v>
      </c>
      <c r="O825" s="197" t="n">
        <v>2225.616455078125</v>
      </c>
      <c r="P825" s="197" t="n">
        <v>2225.616455078125</v>
      </c>
      <c r="Q825" s="197" t="n">
        <v>13188.0869140625</v>
      </c>
      <c r="R825" s="197" t="n">
        <v>885.6577758789062</v>
      </c>
      <c r="S825" s="197" t="n">
        <v>0.0</v>
      </c>
      <c r="T825" s="197" t="n">
        <v>0.0</v>
      </c>
      <c r="U825" s="197" t="n">
        <v>-49.86464309692383</v>
      </c>
      <c r="V825" s="197" t="n">
        <v>35.80241775512695</v>
      </c>
      <c r="W825" s="197" t="n">
        <v>0.0</v>
      </c>
      <c r="X825" s="197" t="n">
        <v>0.0</v>
      </c>
      <c r="Y825" s="197" t="n">
        <v>2.275629997253418</v>
      </c>
      <c r="Z825" s="197" t="n">
        <v>5625.0</v>
      </c>
      <c r="AA825" s="197" t="n">
        <v>0.0</v>
      </c>
      <c r="AB825" s="197" t="n">
        <v>0.0</v>
      </c>
      <c r="AC825" s="197" t="n">
        <v>0.0</v>
      </c>
      <c r="AD825" s="197" t="n">
        <v>0.3499999940395355</v>
      </c>
      <c r="AE825" s="197" t="n">
        <v>5071.7333984375</v>
      </c>
      <c r="AF825" s="197" t="n">
        <v>0.0</v>
      </c>
      <c r="AG825" s="197" t="n">
        <v>5134.3662109375</v>
      </c>
      <c r="AH825" s="197" t="n">
        <v>4140.3583984375</v>
      </c>
      <c r="AI825" s="197" t="n">
        <v>2691.838134765625</v>
      </c>
      <c r="AJ825" s="197" t="n">
        <v>2526.84033203125</v>
      </c>
      <c r="AK825" s="197" t="n">
        <v>2455.969482421875</v>
      </c>
      <c r="AL825" s="197" t="n">
        <v>6680.0</v>
      </c>
      <c r="AM825" s="197" t="n">
        <v>4384.9072265625</v>
      </c>
      <c r="AN825" s="197" t="n">
        <v>0.0</v>
      </c>
      <c r="AO825" s="197" t="n">
        <v>0.0</v>
      </c>
      <c r="AP825" s="197" t="n">
        <v>0.0</v>
      </c>
      <c r="AQ825" s="197" t="n">
        <v>108.76595306396484</v>
      </c>
      <c r="AR825" s="197" t="n">
        <v>855.8749389648438</v>
      </c>
      <c r="AS825" s="197" t="n">
        <v>0.887421190738678</v>
      </c>
      <c r="AT825" s="197" t="n">
        <v>-3869.22265625</v>
      </c>
      <c r="AU825" s="197" t="n">
        <v>4360.07470703125</v>
      </c>
      <c r="AV825" s="197" t="n">
        <v>8007.5888671875</v>
      </c>
      <c r="AW825" s="197" t="n">
        <v>1859.6719970703125</v>
      </c>
      <c r="AX825" s="197" t="n">
        <v>1.3486285209655762</v>
      </c>
      <c r="AY825" s="197" t="n">
        <v>-6927.474609375</v>
      </c>
      <c r="AZ825" s="197" t="n">
        <v>0.0</v>
      </c>
      <c r="BA825" s="197" t="n">
        <v>11121.91015625</v>
      </c>
      <c r="BB825" s="197" t="n">
        <v>920.9221801757812</v>
      </c>
      <c r="BC825" s="197" t="n">
        <v>0.0</v>
      </c>
      <c r="BD825" s="197" t="n">
        <v>0.0</v>
      </c>
      <c r="BE825" s="197" t="n">
        <v>0.5028862953186035</v>
      </c>
      <c r="BF825" s="197" t="n">
        <v>999998.0</v>
      </c>
      <c r="BG825" s="197" t="n">
        <v>999998.0</v>
      </c>
      <c r="BH825" s="197" t="n">
        <v>6305.72265625</v>
      </c>
      <c r="BI825" s="197" t="n">
        <v>0.0</v>
      </c>
      <c r="BJ825" s="197" t="n">
        <v>999999.0</v>
      </c>
      <c r="BK825" s="197" t="n">
        <v>999999.0</v>
      </c>
      <c r="BL825" s="197" t="n">
        <v>13036.107421875</v>
      </c>
      <c r="BM825" s="197" t="n">
        <v>0.0</v>
      </c>
      <c r="BN825" s="197" t="n">
        <v>0.0</v>
      </c>
      <c r="BO825" s="197" t="n">
        <v>-11204.013671875</v>
      </c>
      <c r="BP825" s="197" t="n">
        <v>0.0</v>
      </c>
      <c r="BQ825" s="197" t="n">
        <v>999999.0</v>
      </c>
      <c r="BR825" s="197" t="n">
        <v>0.0</v>
      </c>
      <c r="BS825" s="197" t="n">
        <v>999999.0</v>
      </c>
      <c r="BT825" s="197" t="n">
        <v>0.0</v>
      </c>
      <c r="BU825" s="197" t="n">
        <v>231.6168975830078</v>
      </c>
      <c r="BV825" s="197" t="n">
        <v>239.95860290527344</v>
      </c>
      <c r="BW825" s="197" t="n">
        <v>900.0</v>
      </c>
      <c r="BX825" s="197" t="n">
        <v>221.5366668701172</v>
      </c>
      <c r="BY825" s="197" t="n">
        <v>208.10626220703125</v>
      </c>
      <c r="BZ825" s="197" t="n">
        <v>1060.0</v>
      </c>
      <c r="CA825" s="197" t="n">
        <v>291.3348693847656</v>
      </c>
      <c r="CB825" s="197" t="n">
        <v>349.8063049316406</v>
      </c>
      <c r="CC825" s="197" t="n">
        <v>631.5789184570312</v>
      </c>
      <c r="CD825" s="197" t="n">
        <v>870.7647705078125</v>
      </c>
      <c r="CE825" s="197" t="n">
        <v>273.3887634277344</v>
      </c>
      <c r="CF825" s="197" t="n">
        <v>99000.0</v>
      </c>
      <c r="CG825" s="197" t="n">
        <v>9430.947265625</v>
      </c>
      <c r="CH825" s="197" t="n">
        <v>2500.0</v>
      </c>
      <c r="CI825" s="197" t="n">
        <v>2000.0</v>
      </c>
      <c r="CJ825" s="197" t="n">
        <v>4500.0</v>
      </c>
      <c r="CK825" s="197" t="n">
        <v>20000.0</v>
      </c>
      <c r="CL825" s="197" t="n">
        <v>20000.0</v>
      </c>
      <c r="CM825" s="197" t="n">
        <v>20000.0</v>
      </c>
      <c r="CN825" s="197" t="n">
        <v>20000.0</v>
      </c>
      <c r="CO825" s="197" t="n">
        <v>20000.0</v>
      </c>
      <c r="CP825" s="197" t="n">
        <v>20000.0</v>
      </c>
      <c r="CQ825" s="197" t="n">
        <v>20000.0</v>
      </c>
      <c r="CR825" s="197" t="n">
        <v>4000.0</v>
      </c>
      <c r="CS825" s="197" t="n">
        <v>26.0</v>
      </c>
      <c r="CT825" s="197" t="n">
        <v>26.0</v>
      </c>
      <c r="CU825" s="197" t="n">
        <v>885.6577758789062</v>
      </c>
    </row>
    <row r="826" spans="2:99">
      <c r="B826" s="122" t="s">
        <v>1227</v>
      </c>
      <c r="C826" s="197" t="n">
        <v>4150.0</v>
      </c>
      <c r="D826" s="197" t="n">
        <v>3538.0</v>
      </c>
      <c r="E826" s="197" t="n">
        <v>950.0</v>
      </c>
      <c r="F826" s="122" t="s">
        <v>1227</v>
      </c>
      <c r="G826" s="197" t="n">
        <v>2594.735107421875</v>
      </c>
      <c r="H826" s="197" t="n">
        <v>1803.6058349609375</v>
      </c>
      <c r="I826" s="197" t="n">
        <v>498.5274353027344</v>
      </c>
      <c r="J826" s="197" t="n">
        <v>88.67189025878906</v>
      </c>
      <c r="K826" s="197" t="n">
        <v>149.30838012695312</v>
      </c>
      <c r="L826" s="197" t="n">
        <v>4438.884765625</v>
      </c>
      <c r="M826" s="197" t="n">
        <v>4438.884765625</v>
      </c>
      <c r="N826" s="197" t="n">
        <v>6680.0</v>
      </c>
      <c r="O826" s="197" t="n">
        <v>6680.0</v>
      </c>
      <c r="P826" s="197" t="n">
        <v>6680.0</v>
      </c>
      <c r="Q826" s="197" t="n">
        <v>20730.064453125</v>
      </c>
      <c r="R826" s="197" t="n">
        <v>806.955078125</v>
      </c>
      <c r="S826" s="197" t="n">
        <v>0.0</v>
      </c>
      <c r="T826" s="197" t="n">
        <v>0.0</v>
      </c>
      <c r="U826" s="197" t="n">
        <v>-149.1655731201172</v>
      </c>
      <c r="V826" s="197" t="n">
        <v>682.8939208984375</v>
      </c>
      <c r="W826" s="197" t="n">
        <v>2.0652692317962646</v>
      </c>
      <c r="X826" s="197" t="n">
        <v>0.0</v>
      </c>
      <c r="Y826" s="197" t="n">
        <v>0.0</v>
      </c>
      <c r="Z826" s="197" t="n">
        <v>5000.0</v>
      </c>
      <c r="AA826" s="197" t="n">
        <v>0.0</v>
      </c>
      <c r="AB826" s="197" t="n">
        <v>0.0</v>
      </c>
      <c r="AC826" s="197" t="n">
        <v>0.0</v>
      </c>
      <c r="AD826" s="197" t="n">
        <v>0.6499999761581421</v>
      </c>
      <c r="AE826" s="197" t="n">
        <v>14096.5966796875</v>
      </c>
      <c r="AF826" s="197" t="n">
        <v>4314.24072265625</v>
      </c>
      <c r="AG826" s="197" t="n">
        <v>11671.3681640625</v>
      </c>
      <c r="AH826" s="197" t="n">
        <v>4151.5791015625</v>
      </c>
      <c r="AI826" s="197" t="n">
        <v>2757.9287109375</v>
      </c>
      <c r="AJ826" s="197" t="n">
        <v>8037.12939453125</v>
      </c>
      <c r="AK826" s="197" t="n">
        <v>7848.60400390625</v>
      </c>
      <c r="AL826" s="197" t="n">
        <v>6680.0</v>
      </c>
      <c r="AM826" s="197" t="n">
        <v>4438.884765625</v>
      </c>
      <c r="AN826" s="197" t="n">
        <v>0.0</v>
      </c>
      <c r="AO826" s="197" t="n">
        <v>0.0</v>
      </c>
      <c r="AP826" s="197" t="n">
        <v>0.0</v>
      </c>
      <c r="AQ826" s="197" t="n">
        <v>90.0</v>
      </c>
      <c r="AR826" s="197" t="n">
        <v>1044.789306640625</v>
      </c>
      <c r="AS826" s="197" t="n">
        <v>0.7794809341430664</v>
      </c>
      <c r="AT826" s="197" t="n">
        <v>-5021.79638671875</v>
      </c>
      <c r="AU826" s="197" t="n">
        <v>6442.48779296875</v>
      </c>
      <c r="AV826" s="197" t="n">
        <v>11252.5888671875</v>
      </c>
      <c r="AW826" s="197" t="n">
        <v>5671.205078125</v>
      </c>
      <c r="AX826" s="197" t="n">
        <v>1.2393388748168945</v>
      </c>
      <c r="AY826" s="197" t="n">
        <v>-9638.6044921875</v>
      </c>
      <c r="AZ826" s="197" t="n">
        <v>0.0</v>
      </c>
      <c r="BA826" s="197" t="n">
        <v>16236.9208984375</v>
      </c>
      <c r="BB826" s="197" t="n">
        <v>1713.084716796875</v>
      </c>
      <c r="BC826" s="197" t="n">
        <v>0.5480771064758301</v>
      </c>
      <c r="BD826" s="197" t="n">
        <v>0.5556636452674866</v>
      </c>
      <c r="BE826" s="197" t="n">
        <v>0.5845816731452942</v>
      </c>
      <c r="BF826" s="197" t="n">
        <v>916.5775756835938</v>
      </c>
      <c r="BG826" s="197" t="n">
        <v>849.6996459960938</v>
      </c>
      <c r="BH826" s="197" t="n">
        <v>419.42340087890625</v>
      </c>
      <c r="BI826" s="197" t="n">
        <v>0.0</v>
      </c>
      <c r="BJ826" s="197" t="n">
        <v>12359.6005859375</v>
      </c>
      <c r="BK826" s="197" t="n">
        <v>12451.1181640625</v>
      </c>
      <c r="BL826" s="197" t="n">
        <v>12624.607421875</v>
      </c>
      <c r="BM826" s="197" t="n">
        <v>3578.974365234375</v>
      </c>
      <c r="BN826" s="197" t="n">
        <v>3445.181640625</v>
      </c>
      <c r="BO826" s="197" t="n">
        <v>3267.00927734375</v>
      </c>
      <c r="BP826" s="197" t="n">
        <v>0.0</v>
      </c>
      <c r="BQ826" s="197" t="n">
        <v>999999.0</v>
      </c>
      <c r="BR826" s="197" t="n">
        <v>0.0</v>
      </c>
      <c r="BS826" s="197" t="n">
        <v>999999.0</v>
      </c>
      <c r="BT826" s="197" t="n">
        <v>0.0</v>
      </c>
      <c r="BU826" s="197" t="n">
        <v>473.50469970703125</v>
      </c>
      <c r="BV826" s="197" t="n">
        <v>232.31103515625</v>
      </c>
      <c r="BW826" s="197" t="n">
        <v>1350.0</v>
      </c>
      <c r="BX826" s="197" t="n">
        <v>450.86468505859375</v>
      </c>
      <c r="BY826" s="197" t="n">
        <v>223.3782958984375</v>
      </c>
      <c r="BZ826" s="197" t="n">
        <v>1670.0</v>
      </c>
      <c r="CA826" s="197" t="n">
        <v>249.43455505371094</v>
      </c>
      <c r="CB826" s="197" t="n">
        <v>293.9254150390625</v>
      </c>
      <c r="CC826" s="197" t="n">
        <v>631.5789184570312</v>
      </c>
      <c r="CD826" s="197" t="n">
        <v>3035.209716796875</v>
      </c>
      <c r="CE826" s="197" t="n">
        <v>903.9175415039062</v>
      </c>
      <c r="CF826" s="197" t="n">
        <v>99000.0</v>
      </c>
      <c r="CG826" s="197" t="n">
        <v>20706.9609375</v>
      </c>
      <c r="CH826" s="197" t="n">
        <v>6680.0</v>
      </c>
      <c r="CI826" s="197" t="n">
        <v>4438.884765625</v>
      </c>
      <c r="CJ826" s="197" t="n">
        <v>11118.884765625</v>
      </c>
      <c r="CK826" s="197" t="n">
        <v>20000.0</v>
      </c>
      <c r="CL826" s="197" t="n">
        <v>20000.0</v>
      </c>
      <c r="CM826" s="197" t="n">
        <v>20000.0</v>
      </c>
      <c r="CN826" s="197" t="n">
        <v>20000.0</v>
      </c>
      <c r="CO826" s="197" t="n">
        <v>20000.0</v>
      </c>
      <c r="CP826" s="197" t="n">
        <v>20000.0</v>
      </c>
      <c r="CQ826" s="197" t="n">
        <v>20000.0</v>
      </c>
      <c r="CR826" s="197" t="n">
        <v>4000.0</v>
      </c>
      <c r="CS826" s="197" t="n">
        <v>31.0</v>
      </c>
      <c r="CT826" s="197" t="n">
        <v>31.0</v>
      </c>
      <c r="CU826" s="197" t="n">
        <v>806.955078125</v>
      </c>
    </row>
    <row r="827" spans="2:99">
      <c r="B827" s="122" t="s">
        <v>1228</v>
      </c>
      <c r="C827" s="197" t="n">
        <v>3700.0</v>
      </c>
      <c r="D827" s="197" t="n">
        <v>3538.0</v>
      </c>
      <c r="E827" s="197" t="n">
        <v>800.0</v>
      </c>
      <c r="F827" s="122" t="s">
        <v>1228</v>
      </c>
      <c r="G827" s="197" t="n">
        <v>2205.8466796875</v>
      </c>
      <c r="H827" s="197" t="n">
        <v>1308.4334716796875</v>
      </c>
      <c r="I827" s="197" t="n">
        <v>388.53076171875</v>
      </c>
      <c r="J827" s="197" t="n">
        <v>111.25052642822266</v>
      </c>
      <c r="K827" s="197" t="n">
        <v>168.6175079345703</v>
      </c>
      <c r="L827" s="197" t="n">
        <v>4384.87451171875</v>
      </c>
      <c r="M827" s="197" t="n">
        <v>4384.87451171875</v>
      </c>
      <c r="N827" s="197" t="n">
        <v>6680.0</v>
      </c>
      <c r="O827" s="197" t="n">
        <v>6323.32958984375</v>
      </c>
      <c r="P827" s="197" t="n">
        <v>6323.32958984375</v>
      </c>
      <c r="Q827" s="197" t="n">
        <v>17642.30859375</v>
      </c>
      <c r="R827" s="197" t="n">
        <v>1037.73388671875</v>
      </c>
      <c r="S827" s="197" t="n">
        <v>0.0</v>
      </c>
      <c r="T827" s="197" t="n">
        <v>0.0</v>
      </c>
      <c r="U827" s="197" t="n">
        <v>-188.92678833007812</v>
      </c>
      <c r="V827" s="197" t="n">
        <v>1225.199951171875</v>
      </c>
      <c r="W827" s="197" t="n">
        <v>0.15250124037265778</v>
      </c>
      <c r="X827" s="197" t="n">
        <v>0.0</v>
      </c>
      <c r="Y827" s="197" t="n">
        <v>0.0</v>
      </c>
      <c r="Z827" s="197" t="n">
        <v>3500.0</v>
      </c>
      <c r="AA827" s="197" t="n">
        <v>0.0</v>
      </c>
      <c r="AB827" s="197" t="n">
        <v>0.0</v>
      </c>
      <c r="AC827" s="197" t="n">
        <v>0.0</v>
      </c>
      <c r="AD827" s="197" t="n">
        <v>0.6499999761581421</v>
      </c>
      <c r="AE827" s="197" t="n">
        <v>12179.4970703125</v>
      </c>
      <c r="AF827" s="197" t="n">
        <v>2448.246826171875</v>
      </c>
      <c r="AG827" s="197" t="n">
        <v>7384.3642578125</v>
      </c>
      <c r="AH827" s="197" t="n">
        <v>2903.20458984375</v>
      </c>
      <c r="AI827" s="197" t="n">
        <v>1544.176025390625</v>
      </c>
      <c r="AJ827" s="197" t="n">
        <v>6540.791015625</v>
      </c>
      <c r="AK827" s="197" t="n">
        <v>6506.12255859375</v>
      </c>
      <c r="AL827" s="197" t="n">
        <v>6680.0</v>
      </c>
      <c r="AM827" s="197" t="n">
        <v>4384.87451171875</v>
      </c>
      <c r="AN827" s="197" t="n">
        <v>0.0</v>
      </c>
      <c r="AO827" s="197" t="n">
        <v>0.0</v>
      </c>
      <c r="AP827" s="197" t="n">
        <v>0.0</v>
      </c>
      <c r="AQ827" s="197" t="n">
        <v>90.0</v>
      </c>
      <c r="AR827" s="197" t="n">
        <v>913.6058349609375</v>
      </c>
      <c r="AS827" s="197" t="n">
        <v>0.782863438129425</v>
      </c>
      <c r="AT827" s="197" t="n">
        <v>-2757.1591796875</v>
      </c>
      <c r="AU827" s="197" t="n">
        <v>3521.890380859375</v>
      </c>
      <c r="AV827" s="197" t="n">
        <v>11096.94140625</v>
      </c>
      <c r="AW827" s="197" t="n">
        <v>4725.04736328125</v>
      </c>
      <c r="AX827" s="197" t="n">
        <v>1.2797796726226807</v>
      </c>
      <c r="AY827" s="197" t="n">
        <v>-7033.21484375</v>
      </c>
      <c r="AZ827" s="197" t="n">
        <v>0.0</v>
      </c>
      <c r="BA827" s="197" t="n">
        <v>15614.6640625</v>
      </c>
      <c r="BB827" s="197" t="n">
        <v>1210.873291015625</v>
      </c>
      <c r="BC827" s="197" t="n">
        <v>0.0</v>
      </c>
      <c r="BD827" s="197" t="n">
        <v>0.6281287670135498</v>
      </c>
      <c r="BE827" s="197" t="n">
        <v>0.7601596117019653</v>
      </c>
      <c r="BF827" s="197" t="n">
        <v>999998.0</v>
      </c>
      <c r="BG827" s="197" t="n">
        <v>1511.4808349609375</v>
      </c>
      <c r="BH827" s="197" t="n">
        <v>-61.916542053222656</v>
      </c>
      <c r="BI827" s="197" t="n">
        <v>0.0</v>
      </c>
      <c r="BJ827" s="197" t="n">
        <v>999999.0</v>
      </c>
      <c r="BK827" s="197" t="n">
        <v>12627.2880859375</v>
      </c>
      <c r="BL827" s="197" t="n">
        <v>13390.400390625</v>
      </c>
      <c r="BM827" s="197" t="n">
        <v>0.0</v>
      </c>
      <c r="BN827" s="197" t="n">
        <v>2278.5986328125</v>
      </c>
      <c r="BO827" s="197" t="n">
        <v>1706.7476806640625</v>
      </c>
      <c r="BP827" s="197" t="n">
        <v>0.0</v>
      </c>
      <c r="BQ827" s="197" t="n">
        <v>999999.0</v>
      </c>
      <c r="BR827" s="197" t="n">
        <v>0.0</v>
      </c>
      <c r="BS827" s="197" t="n">
        <v>999999.0</v>
      </c>
      <c r="BT827" s="197" t="n">
        <v>0.0</v>
      </c>
      <c r="BU827" s="197" t="n">
        <v>1409.1907958984375</v>
      </c>
      <c r="BV827" s="197" t="n">
        <v>491.24847412109375</v>
      </c>
      <c r="BW827" s="197" t="n">
        <v>1790.0</v>
      </c>
      <c r="BX827" s="197" t="n">
        <v>791.3167724609375</v>
      </c>
      <c r="BY827" s="197" t="n">
        <v>465.8711853027344</v>
      </c>
      <c r="BZ827" s="197" t="n">
        <v>2240.0</v>
      </c>
      <c r="CA827" s="197" t="n">
        <v>498.1538391113281</v>
      </c>
      <c r="CB827" s="197" t="n">
        <v>251.32423400878906</v>
      </c>
      <c r="CC827" s="197" t="n">
        <v>964.9122924804688</v>
      </c>
      <c r="CD827" s="197" t="n">
        <v>4514.78271484375</v>
      </c>
      <c r="CE827" s="197" t="n">
        <v>3127.79052734375</v>
      </c>
      <c r="CF827" s="197" t="n">
        <v>99000.0</v>
      </c>
      <c r="CG827" s="197" t="n">
        <v>17240.4921875</v>
      </c>
      <c r="CH827" s="197" t="n">
        <v>6680.0</v>
      </c>
      <c r="CI827" s="197" t="n">
        <v>4059.792236328125</v>
      </c>
      <c r="CJ827" s="197" t="n">
        <v>10739.7919921875</v>
      </c>
      <c r="CK827" s="197" t="n">
        <v>20000.0</v>
      </c>
      <c r="CL827" s="197" t="n">
        <v>20000.0</v>
      </c>
      <c r="CM827" s="197" t="n">
        <v>20000.0</v>
      </c>
      <c r="CN827" s="197" t="n">
        <v>20000.0</v>
      </c>
      <c r="CO827" s="197" t="n">
        <v>20000.0</v>
      </c>
      <c r="CP827" s="197" t="n">
        <v>20000.0</v>
      </c>
      <c r="CQ827" s="197" t="n">
        <v>20000.0</v>
      </c>
      <c r="CR827" s="197" t="n">
        <v>4000.0</v>
      </c>
      <c r="CS827" s="197" t="n">
        <v>31.0</v>
      </c>
      <c r="CT827" s="197" t="n">
        <v>31.0</v>
      </c>
      <c r="CU827" s="197" t="n">
        <v>1037.73388671875</v>
      </c>
    </row>
    <row r="828" spans="2:99">
      <c r="B828" s="122" t="s">
        <v>1229</v>
      </c>
      <c r="C828" s="197" t="n">
        <v>3400.0</v>
      </c>
      <c r="D828" s="197" t="n">
        <v>3351.0</v>
      </c>
      <c r="E828" s="197" t="n">
        <v>650.0</v>
      </c>
      <c r="F828" s="122" t="s">
        <v>1229</v>
      </c>
      <c r="G828" s="197" t="n">
        <v>2267.34912109375</v>
      </c>
      <c r="H828" s="197" t="n">
        <v>1313.16015625</v>
      </c>
      <c r="I828" s="197" t="n">
        <v>407.1053466796875</v>
      </c>
      <c r="J828" s="197" t="n">
        <v>181.148681640625</v>
      </c>
      <c r="K828" s="197" t="n">
        <v>235.595703125</v>
      </c>
      <c r="L828" s="197" t="n">
        <v>4285.39990234375</v>
      </c>
      <c r="M828" s="197" t="n">
        <v>4285.39990234375</v>
      </c>
      <c r="N828" s="197" t="n">
        <v>5376.83447265625</v>
      </c>
      <c r="O828" s="197" t="n">
        <v>4829.99755859375</v>
      </c>
      <c r="P828" s="197" t="n">
        <v>5374.5947265625</v>
      </c>
      <c r="Q828" s="197" t="n">
        <v>12922.02734375</v>
      </c>
      <c r="R828" s="197" t="n">
        <v>1761.0489501953125</v>
      </c>
      <c r="S828" s="197" t="n">
        <v>0.0</v>
      </c>
      <c r="T828" s="197" t="n">
        <v>0.0</v>
      </c>
      <c r="U828" s="197" t="n">
        <v>-8.765215873718262</v>
      </c>
      <c r="V828" s="197" t="n">
        <v>1030.2559814453125</v>
      </c>
      <c r="W828" s="197" t="n">
        <v>931.5868530273438</v>
      </c>
      <c r="X828" s="197" t="n">
        <v>97.46317291259766</v>
      </c>
      <c r="Y828" s="197" t="n">
        <v>0.0</v>
      </c>
      <c r="Z828" s="197" t="n">
        <v>3000.0</v>
      </c>
      <c r="AA828" s="197" t="n">
        <v>1.0</v>
      </c>
      <c r="AB828" s="197" t="n">
        <v>544.597412109375</v>
      </c>
      <c r="AC828" s="197" t="n">
        <v>0.0</v>
      </c>
      <c r="AD828" s="197" t="n">
        <v>0.6499999761581421</v>
      </c>
      <c r="AE828" s="197" t="n">
        <v>9662.234375</v>
      </c>
      <c r="AF828" s="197" t="n">
        <v>586.3576049804688</v>
      </c>
      <c r="AG828" s="197" t="n">
        <v>241.0433349609375</v>
      </c>
      <c r="AH828" s="197" t="n">
        <v>955.7495727539062</v>
      </c>
      <c r="AI828" s="197" t="n">
        <v>0.0</v>
      </c>
      <c r="AJ828" s="197" t="n">
        <v>118.10623168945312</v>
      </c>
      <c r="AK828" s="197" t="n">
        <v>327.38848876953125</v>
      </c>
      <c r="AL828" s="197" t="n">
        <v>6680.0</v>
      </c>
      <c r="AM828" s="197" t="n">
        <v>4285.39990234375</v>
      </c>
      <c r="AN828" s="197" t="n">
        <v>0.0</v>
      </c>
      <c r="AO828" s="197" t="n">
        <v>0.0</v>
      </c>
      <c r="AP828" s="197" t="n">
        <v>0.0</v>
      </c>
      <c r="AQ828" s="197" t="n">
        <v>90.0</v>
      </c>
      <c r="AR828" s="197" t="n">
        <v>418.4334411621094</v>
      </c>
      <c r="AS828" s="197" t="n">
        <v>0.0</v>
      </c>
      <c r="AT828" s="197" t="n">
        <v>999999.0</v>
      </c>
      <c r="AU828" s="197" t="n">
        <v>0.0</v>
      </c>
      <c r="AV828" s="197" t="n">
        <v>999999.0</v>
      </c>
      <c r="AW828" s="197" t="n">
        <v>0.0</v>
      </c>
      <c r="AX828" s="197" t="n">
        <v>0.0</v>
      </c>
      <c r="AY828" s="197" t="n">
        <v>999999.0</v>
      </c>
      <c r="AZ828" s="197" t="n">
        <v>0.0</v>
      </c>
      <c r="BA828" s="197" t="n">
        <v>999999.0</v>
      </c>
      <c r="BB828" s="197" t="n">
        <v>0.0</v>
      </c>
      <c r="BC828" s="197" t="n">
        <v>0.0</v>
      </c>
      <c r="BD828" s="197" t="n">
        <v>0.602341890335083</v>
      </c>
      <c r="BE828" s="197" t="n">
        <v>0.7497890591621399</v>
      </c>
      <c r="BF828" s="197" t="n">
        <v>999998.0</v>
      </c>
      <c r="BG828" s="197" t="n">
        <v>3023.72119140625</v>
      </c>
      <c r="BH828" s="197" t="n">
        <v>1569.38134765625</v>
      </c>
      <c r="BI828" s="197" t="n">
        <v>0.0</v>
      </c>
      <c r="BJ828" s="197" t="n">
        <v>999999.0</v>
      </c>
      <c r="BK828" s="197" t="n">
        <v>10910.3984375</v>
      </c>
      <c r="BL828" s="197" t="n">
        <v>11386.63671875</v>
      </c>
      <c r="BM828" s="197" t="n">
        <v>0.0</v>
      </c>
      <c r="BN828" s="197" t="n">
        <v>2089.606201171875</v>
      </c>
      <c r="BO828" s="197" t="n">
        <v>1861.9415283203125</v>
      </c>
      <c r="BP828" s="197" t="n">
        <v>0.0</v>
      </c>
      <c r="BQ828" s="197" t="n">
        <v>999999.0</v>
      </c>
      <c r="BR828" s="197" t="n">
        <v>0.0</v>
      </c>
      <c r="BS828" s="197" t="n">
        <v>999999.0</v>
      </c>
      <c r="BT828" s="197" t="n">
        <v>0.0</v>
      </c>
      <c r="BU828" s="197" t="n">
        <v>1831.29248046875</v>
      </c>
      <c r="BV828" s="197" t="n">
        <v>1365.202392578125</v>
      </c>
      <c r="BW828" s="197" t="n">
        <v>99000.0</v>
      </c>
      <c r="BX828" s="197" t="n">
        <v>1106.14208984375</v>
      </c>
      <c r="BY828" s="197" t="n">
        <v>766.6680908203125</v>
      </c>
      <c r="BZ828" s="197" t="n">
        <v>99000.0</v>
      </c>
      <c r="CA828" s="197" t="n">
        <v>721.7286376953125</v>
      </c>
      <c r="CB828" s="197" t="n">
        <v>488.81671142578125</v>
      </c>
      <c r="CC828" s="197" t="n">
        <v>964.9122924804688</v>
      </c>
      <c r="CD828" s="197" t="n">
        <v>5602.69970703125</v>
      </c>
      <c r="CE828" s="197" t="n">
        <v>4401.587890625</v>
      </c>
      <c r="CF828" s="197" t="n">
        <v>99000.0</v>
      </c>
      <c r="CG828" s="197" t="n">
        <v>10723.9736328125</v>
      </c>
      <c r="CH828" s="197" t="n">
        <v>6680.0</v>
      </c>
      <c r="CI828" s="197" t="n">
        <v>2803.2197265625</v>
      </c>
      <c r="CJ828" s="197" t="n">
        <v>9483.2197265625</v>
      </c>
      <c r="CK828" s="197" t="n">
        <v>20000.0</v>
      </c>
      <c r="CL828" s="197" t="n">
        <v>20000.0</v>
      </c>
      <c r="CM828" s="197" t="n">
        <v>20000.0</v>
      </c>
      <c r="CN828" s="197" t="n">
        <v>20000.0</v>
      </c>
      <c r="CO828" s="197" t="n">
        <v>20000.0</v>
      </c>
      <c r="CP828" s="197" t="n">
        <v>20000.0</v>
      </c>
      <c r="CQ828" s="197" t="n">
        <v>20000.0</v>
      </c>
      <c r="CR828" s="197" t="n">
        <v>4000.0</v>
      </c>
      <c r="CS828" s="197" t="n">
        <v>30.0</v>
      </c>
      <c r="CT828" s="197" t="n">
        <v>30.0</v>
      </c>
      <c r="CU828" s="197" t="n">
        <v>1761.0489501953125</v>
      </c>
    </row>
    <row r="829" spans="2:99">
      <c r="B829" s="122" t="s">
        <v>1230</v>
      </c>
      <c r="C829" s="197" t="n">
        <v>3250.0</v>
      </c>
      <c r="D829" s="197" t="n">
        <v>3102.0</v>
      </c>
      <c r="E829" s="197" t="n">
        <v>720.0</v>
      </c>
      <c r="F829" s="122" t="s">
        <v>1230</v>
      </c>
      <c r="G829" s="197" t="n">
        <v>2349.593017578125</v>
      </c>
      <c r="H829" s="197" t="n">
        <v>1262.3521728515625</v>
      </c>
      <c r="I829" s="197" t="n">
        <v>381.1991271972656</v>
      </c>
      <c r="J829" s="197" t="n">
        <v>259.13714599609375</v>
      </c>
      <c r="K829" s="197" t="n">
        <v>315.1312255859375</v>
      </c>
      <c r="L829" s="197" t="n">
        <v>3809.885009765625</v>
      </c>
      <c r="M829" s="197" t="n">
        <v>3809.885009765625</v>
      </c>
      <c r="N829" s="197" t="n">
        <v>4311.47216796875</v>
      </c>
      <c r="O829" s="197" t="n">
        <v>4311.47216796875</v>
      </c>
      <c r="P829" s="197" t="n">
        <v>4311.47216796875</v>
      </c>
      <c r="Q829" s="197" t="n">
        <v>11335.7138671875</v>
      </c>
      <c r="R829" s="197" t="n">
        <v>1789.877197265625</v>
      </c>
      <c r="S829" s="197" t="n">
        <v>0.0</v>
      </c>
      <c r="T829" s="197" t="n">
        <v>0.0</v>
      </c>
      <c r="U829" s="197" t="n">
        <v>-23.18366050720215</v>
      </c>
      <c r="V829" s="197" t="n">
        <v>0.0</v>
      </c>
      <c r="W829" s="197" t="n">
        <v>0.0</v>
      </c>
      <c r="X829" s="197" t="n">
        <v>0.0</v>
      </c>
      <c r="Y829" s="197" t="n">
        <v>0.0</v>
      </c>
      <c r="Z829" s="197" t="n">
        <v>4000.0</v>
      </c>
      <c r="AA829" s="197" t="n">
        <v>1.0</v>
      </c>
      <c r="AB829" s="197" t="n">
        <v>0.0</v>
      </c>
      <c r="AC829" s="197" t="n">
        <v>0.0</v>
      </c>
      <c r="AD829" s="197" t="n">
        <v>0.6499999761581421</v>
      </c>
      <c r="AE829" s="197" t="n">
        <v>8622.9443359375</v>
      </c>
      <c r="AF829" s="197" t="n">
        <v>781.0288696289062</v>
      </c>
      <c r="AG829" s="197" t="n">
        <v>474.2633361816406</v>
      </c>
      <c r="AH829" s="197" t="n">
        <v>891.6050415039062</v>
      </c>
      <c r="AI829" s="197" t="n">
        <v>0.0</v>
      </c>
      <c r="AJ829" s="197" t="n">
        <v>1392.467529296875</v>
      </c>
      <c r="AK829" s="197" t="n">
        <v>1351.9212646484375</v>
      </c>
      <c r="AL829" s="197" t="n">
        <v>6680.0</v>
      </c>
      <c r="AM829" s="197" t="n">
        <v>4241.7099609375</v>
      </c>
      <c r="AN829" s="197" t="n">
        <v>0.0</v>
      </c>
      <c r="AO829" s="197" t="n">
        <v>0.0</v>
      </c>
      <c r="AP829" s="197" t="n">
        <v>0.0</v>
      </c>
      <c r="AQ829" s="197" t="n">
        <v>90.0</v>
      </c>
      <c r="AR829" s="197" t="n">
        <v>315.1312255859375</v>
      </c>
      <c r="AS829" s="197" t="n">
        <v>0.0</v>
      </c>
      <c r="AT829" s="197" t="n">
        <v>999999.0</v>
      </c>
      <c r="AU829" s="197" t="n">
        <v>0.0</v>
      </c>
      <c r="AV829" s="197" t="n">
        <v>999999.0</v>
      </c>
      <c r="AW829" s="197" t="n">
        <v>0.0</v>
      </c>
      <c r="AX829" s="197" t="n">
        <v>0.0</v>
      </c>
      <c r="AY829" s="197" t="n">
        <v>999999.0</v>
      </c>
      <c r="AZ829" s="197" t="n">
        <v>0.0</v>
      </c>
      <c r="BA829" s="197" t="n">
        <v>999999.0</v>
      </c>
      <c r="BB829" s="197" t="n">
        <v>0.0</v>
      </c>
      <c r="BC829" s="197" t="n">
        <v>0.0</v>
      </c>
      <c r="BD829" s="197" t="n">
        <v>0.5591033101081848</v>
      </c>
      <c r="BE829" s="197" t="n">
        <v>0.6896621584892273</v>
      </c>
      <c r="BF829" s="197" t="n">
        <v>999998.0</v>
      </c>
      <c r="BG829" s="197" t="n">
        <v>2902.059326171875</v>
      </c>
      <c r="BH829" s="197" t="n">
        <v>1483.157958984375</v>
      </c>
      <c r="BI829" s="197" t="n">
        <v>0.0</v>
      </c>
      <c r="BJ829" s="197" t="n">
        <v>999999.0</v>
      </c>
      <c r="BK829" s="197" t="n">
        <v>9273.580078125</v>
      </c>
      <c r="BL829" s="197" t="n">
        <v>9342.5234375</v>
      </c>
      <c r="BM829" s="197" t="n">
        <v>0.0</v>
      </c>
      <c r="BN829" s="197" t="n">
        <v>1979.0126953125</v>
      </c>
      <c r="BO829" s="197" t="n">
        <v>2269.181396484375</v>
      </c>
      <c r="BP829" s="197" t="n">
        <v>1.222467064857483</v>
      </c>
      <c r="BQ829" s="197" t="n">
        <v>4436.33349609375</v>
      </c>
      <c r="BR829" s="197" t="n">
        <v>0.0</v>
      </c>
      <c r="BS829" s="197" t="n">
        <v>999999.0</v>
      </c>
      <c r="BT829" s="197" t="n">
        <v>0.0</v>
      </c>
      <c r="BU829" s="197" t="n">
        <v>2101.090087890625</v>
      </c>
      <c r="BV829" s="197" t="n">
        <v>1792.248291015625</v>
      </c>
      <c r="BW829" s="197" t="n">
        <v>99000.0</v>
      </c>
      <c r="BX829" s="197" t="n">
        <v>1626.1202392578125</v>
      </c>
      <c r="BY829" s="197" t="n">
        <v>1087.758544921875</v>
      </c>
      <c r="BZ829" s="197" t="n">
        <v>99000.0</v>
      </c>
      <c r="CA829" s="197" t="n">
        <v>785.5194702148438</v>
      </c>
      <c r="CB829" s="197" t="n">
        <v>702.2979125976562</v>
      </c>
      <c r="CC829" s="197" t="n">
        <v>964.9122924804688</v>
      </c>
      <c r="CD829" s="197" t="n">
        <v>6857.59130859375</v>
      </c>
      <c r="CE829" s="197" t="n">
        <v>5531.08251953125</v>
      </c>
      <c r="CF829" s="197" t="n">
        <v>19000.0</v>
      </c>
      <c r="CG829" s="197" t="n">
        <v>6132.76904296875</v>
      </c>
      <c r="CH829" s="197" t="n">
        <v>4642.02978515625</v>
      </c>
      <c r="CI829" s="197" t="n">
        <v>1070.666748046875</v>
      </c>
      <c r="CJ829" s="197" t="n">
        <v>5712.69677734375</v>
      </c>
      <c r="CK829" s="197" t="n">
        <v>20000.0</v>
      </c>
      <c r="CL829" s="197" t="n">
        <v>20000.0</v>
      </c>
      <c r="CM829" s="197" t="n">
        <v>20000.0</v>
      </c>
      <c r="CN829" s="197" t="n">
        <v>20000.0</v>
      </c>
      <c r="CO829" s="197" t="n">
        <v>20000.0</v>
      </c>
      <c r="CP829" s="197" t="n">
        <v>20000.0</v>
      </c>
      <c r="CQ829" s="197" t="n">
        <v>20000.0</v>
      </c>
      <c r="CR829" s="197" t="n">
        <v>4000.0</v>
      </c>
      <c r="CS829" s="197" t="n">
        <v>31.0</v>
      </c>
      <c r="CT829" s="197" t="n">
        <v>31.0</v>
      </c>
      <c r="CU829" s="197" t="n">
        <v>1789.877197265625</v>
      </c>
    </row>
    <row r="830" spans="2:99">
      <c r="B830" s="122" t="s">
        <v>1231</v>
      </c>
      <c r="C830" s="197" t="n">
        <v>3252.0</v>
      </c>
      <c r="D830" s="197" t="n">
        <v>3123.0</v>
      </c>
      <c r="E830" s="197" t="n">
        <v>575.0</v>
      </c>
      <c r="F830" s="122" t="s">
        <v>1231</v>
      </c>
      <c r="G830" s="197" t="n">
        <v>2342.7861328125</v>
      </c>
      <c r="H830" s="197" t="n">
        <v>1190.1258544921875</v>
      </c>
      <c r="I830" s="197" t="n">
        <v>350.3624267578125</v>
      </c>
      <c r="J830" s="197" t="n">
        <v>359.5996398925781</v>
      </c>
      <c r="K830" s="197" t="n">
        <v>340.3822326660156</v>
      </c>
      <c r="L830" s="197" t="n">
        <v>3106.732421875</v>
      </c>
      <c r="M830" s="197" t="n">
        <v>3106.732421875</v>
      </c>
      <c r="N830" s="197" t="n">
        <v>3133.744873046875</v>
      </c>
      <c r="O830" s="197" t="n">
        <v>3133.744873046875</v>
      </c>
      <c r="P830" s="197" t="n">
        <v>3133.744873046875</v>
      </c>
      <c r="Q830" s="197" t="n">
        <v>9904.22265625</v>
      </c>
      <c r="R830" s="197" t="n">
        <v>1606.6390380859375</v>
      </c>
      <c r="S830" s="197" t="n">
        <v>0.0</v>
      </c>
      <c r="T830" s="197" t="n">
        <v>0.0</v>
      </c>
      <c r="U830" s="197" t="n">
        <v>-28.444347381591797</v>
      </c>
      <c r="V830" s="197" t="n">
        <v>0.0</v>
      </c>
      <c r="W830" s="197" t="n">
        <v>0.0</v>
      </c>
      <c r="X830" s="197" t="n">
        <v>0.0</v>
      </c>
      <c r="Y830" s="197" t="n">
        <v>0.0</v>
      </c>
      <c r="Z830" s="197" t="n">
        <v>4500.0</v>
      </c>
      <c r="AA830" s="197" t="n">
        <v>1.0</v>
      </c>
      <c r="AB830" s="197" t="n">
        <v>0.0</v>
      </c>
      <c r="AC830" s="197" t="n">
        <v>0.0</v>
      </c>
      <c r="AD830" s="197" t="n">
        <v>0.6499999761581421</v>
      </c>
      <c r="AE830" s="197" t="n">
        <v>7598.19384765625</v>
      </c>
      <c r="AF830" s="197" t="n">
        <v>0.0</v>
      </c>
      <c r="AG830" s="197" t="n">
        <v>247.94485473632812</v>
      </c>
      <c r="AH830" s="197" t="n">
        <v>1135.66015625</v>
      </c>
      <c r="AI830" s="197" t="n">
        <v>0.0</v>
      </c>
      <c r="AJ830" s="197" t="n">
        <v>1600.0</v>
      </c>
      <c r="AK830" s="197" t="n">
        <v>1595.4798583984375</v>
      </c>
      <c r="AL830" s="197" t="n">
        <v>6680.0</v>
      </c>
      <c r="AM830" s="197" t="n">
        <v>4217.94287109375</v>
      </c>
      <c r="AN830" s="197" t="n">
        <v>0.0</v>
      </c>
      <c r="AO830" s="197" t="n">
        <v>0.0</v>
      </c>
      <c r="AP830" s="197" t="n">
        <v>0.0</v>
      </c>
      <c r="AQ830" s="197" t="n">
        <v>118.89865112304688</v>
      </c>
      <c r="AR830" s="197" t="n">
        <v>394.666748046875</v>
      </c>
      <c r="AS830" s="197" t="n">
        <v>0.0</v>
      </c>
      <c r="AT830" s="197" t="n">
        <v>999999.0</v>
      </c>
      <c r="AU830" s="197" t="n">
        <v>0.0</v>
      </c>
      <c r="AV830" s="197" t="n">
        <v>999999.0</v>
      </c>
      <c r="AW830" s="197" t="n">
        <v>0.0</v>
      </c>
      <c r="AX830" s="197" t="n">
        <v>0.0</v>
      </c>
      <c r="AY830" s="197" t="n">
        <v>999999.0</v>
      </c>
      <c r="AZ830" s="197" t="n">
        <v>0.0</v>
      </c>
      <c r="BA830" s="197" t="n">
        <v>999999.0</v>
      </c>
      <c r="BB830" s="197" t="n">
        <v>0.0</v>
      </c>
      <c r="BC830" s="197" t="n">
        <v>0.0</v>
      </c>
      <c r="BD830" s="197" t="n">
        <v>0.5373522639274597</v>
      </c>
      <c r="BE830" s="197" t="n">
        <v>0.6116339564323425</v>
      </c>
      <c r="BF830" s="197" t="n">
        <v>999998.0</v>
      </c>
      <c r="BG830" s="197" t="n">
        <v>2320.35693359375</v>
      </c>
      <c r="BH830" s="197" t="n">
        <v>1396.677978515625</v>
      </c>
      <c r="BI830" s="197" t="n">
        <v>0.0</v>
      </c>
      <c r="BJ830" s="197" t="n">
        <v>999999.0</v>
      </c>
      <c r="BK830" s="197" t="n">
        <v>7666.70703125</v>
      </c>
      <c r="BL830" s="197" t="n">
        <v>7482.0888671875</v>
      </c>
      <c r="BM830" s="197" t="n">
        <v>0.0</v>
      </c>
      <c r="BN830" s="197" t="n">
        <v>1876.1644287109375</v>
      </c>
      <c r="BO830" s="197" t="n">
        <v>2500.353515625</v>
      </c>
      <c r="BP830" s="197" t="n">
        <v>1.1674647331237793</v>
      </c>
      <c r="BQ830" s="197" t="n">
        <v>1874.371826171875</v>
      </c>
      <c r="BR830" s="197" t="n">
        <v>0.0</v>
      </c>
      <c r="BS830" s="197" t="n">
        <v>999999.0</v>
      </c>
      <c r="BT830" s="197" t="n">
        <v>0.0</v>
      </c>
      <c r="BU830" s="197" t="n">
        <v>2262.864990234375</v>
      </c>
      <c r="BV830" s="197" t="n">
        <v>2132.6923828125</v>
      </c>
      <c r="BW830" s="197" t="n">
        <v>99000.0</v>
      </c>
      <c r="BX830" s="197" t="n">
        <v>2109.77294921875</v>
      </c>
      <c r="BY830" s="197" t="n">
        <v>1662.4615478515625</v>
      </c>
      <c r="BZ830" s="197" t="n">
        <v>99000.0</v>
      </c>
      <c r="CA830" s="197" t="n">
        <v>802.48095703125</v>
      </c>
      <c r="CB830" s="197" t="n">
        <v>792.7867431640625</v>
      </c>
      <c r="CC830" s="197" t="n">
        <v>964.9122924804688</v>
      </c>
      <c r="CD830" s="197" t="n">
        <v>8442.20703125</v>
      </c>
      <c r="CE830" s="197" t="n">
        <v>6935.4833984375</v>
      </c>
      <c r="CF830" s="197" t="n">
        <v>15500.0</v>
      </c>
      <c r="CG830" s="197" t="n">
        <v>6113.22607421875</v>
      </c>
      <c r="CH830" s="197" t="n">
        <v>4335.73486328125</v>
      </c>
      <c r="CI830" s="197" t="n">
        <v>800.0</v>
      </c>
      <c r="CJ830" s="197" t="n">
        <v>5135.73486328125</v>
      </c>
      <c r="CK830" s="197" t="n">
        <v>20000.0</v>
      </c>
      <c r="CL830" s="197" t="n">
        <v>20000.0</v>
      </c>
      <c r="CM830" s="197" t="n">
        <v>20000.0</v>
      </c>
      <c r="CN830" s="197" t="n">
        <v>20000.0</v>
      </c>
      <c r="CO830" s="197" t="n">
        <v>20000.0</v>
      </c>
      <c r="CP830" s="197" t="n">
        <v>20000.0</v>
      </c>
      <c r="CQ830" s="197" t="n">
        <v>20000.0</v>
      </c>
      <c r="CR830" s="197" t="n">
        <v>4000.0</v>
      </c>
      <c r="CS830" s="197" t="n">
        <v>20.0</v>
      </c>
      <c r="CT830" s="197" t="n">
        <v>20.0</v>
      </c>
      <c r="CU830" s="197" t="n">
        <v>1606.6390380859375</v>
      </c>
    </row>
    <row r="831" spans="2:99">
      <c r="B831" s="122" t="s">
        <v>1232</v>
      </c>
      <c r="C831" s="197" t="n">
        <v>3372.0</v>
      </c>
      <c r="D831" s="197" t="n">
        <v>3163.0</v>
      </c>
      <c r="E831" s="197" t="n">
        <v>575.0</v>
      </c>
      <c r="F831" s="122" t="s">
        <v>1232</v>
      </c>
      <c r="G831" s="197" t="n">
        <v>2308.962890625</v>
      </c>
      <c r="H831" s="197" t="n">
        <v>1274.905517578125</v>
      </c>
      <c r="I831" s="197" t="n">
        <v>302.0279541015625</v>
      </c>
      <c r="J831" s="197" t="n">
        <v>527.6593627929688</v>
      </c>
      <c r="K831" s="197" t="n">
        <v>318.79571533203125</v>
      </c>
      <c r="L831" s="197" t="n">
        <v>3604.119873046875</v>
      </c>
      <c r="M831" s="197" t="n">
        <v>3604.119873046875</v>
      </c>
      <c r="N831" s="197" t="n">
        <v>1984.8341064453125</v>
      </c>
      <c r="O831" s="197" t="n">
        <v>1569.5609130859375</v>
      </c>
      <c r="P831" s="197" t="n">
        <v>1984.8341064453125</v>
      </c>
      <c r="Q831" s="197" t="n">
        <v>9483.044921875</v>
      </c>
      <c r="R831" s="197" t="n">
        <v>1533.1783447265625</v>
      </c>
      <c r="S831" s="197" t="n">
        <v>0.0</v>
      </c>
      <c r="T831" s="197" t="n">
        <v>0.0</v>
      </c>
      <c r="U831" s="197" t="n">
        <v>-65.4991455078125</v>
      </c>
      <c r="V831" s="197" t="n">
        <v>0.0</v>
      </c>
      <c r="W831" s="197" t="n">
        <v>0.0</v>
      </c>
      <c r="X831" s="197" t="n">
        <v>0.0</v>
      </c>
      <c r="Y831" s="197" t="n">
        <v>0.0</v>
      </c>
      <c r="Z831" s="197" t="n">
        <v>4500.0</v>
      </c>
      <c r="AA831" s="197" t="n">
        <v>1.0</v>
      </c>
      <c r="AB831" s="197" t="n">
        <v>415.2732238769531</v>
      </c>
      <c r="AC831" s="197" t="n">
        <v>0.0</v>
      </c>
      <c r="AD831" s="197" t="n">
        <v>0.6499999761581421</v>
      </c>
      <c r="AE831" s="197" t="n">
        <v>7208.23974609375</v>
      </c>
      <c r="AF831" s="197" t="n">
        <v>531.7791137695312</v>
      </c>
      <c r="AG831" s="197" t="n">
        <v>0.0</v>
      </c>
      <c r="AH831" s="197" t="n">
        <v>997.7988891601562</v>
      </c>
      <c r="AI831" s="197" t="n">
        <v>0.0</v>
      </c>
      <c r="AJ831" s="197" t="n">
        <v>0.0</v>
      </c>
      <c r="AK831" s="197" t="n">
        <v>31.66600799560547</v>
      </c>
      <c r="AL831" s="197" t="n">
        <v>6960.25830078125</v>
      </c>
      <c r="AM831" s="197" t="n">
        <v>4211.67041015625</v>
      </c>
      <c r="AN831" s="197" t="n">
        <v>0.0</v>
      </c>
      <c r="AO831" s="197" t="n">
        <v>0.0</v>
      </c>
      <c r="AP831" s="197" t="n">
        <v>0.0</v>
      </c>
      <c r="AQ831" s="197" t="n">
        <v>178.3479766845703</v>
      </c>
      <c r="AR831" s="197" t="n">
        <v>474.2023010253906</v>
      </c>
      <c r="AS831" s="197" t="n">
        <v>0.0</v>
      </c>
      <c r="AT831" s="197" t="n">
        <v>999999.0</v>
      </c>
      <c r="AU831" s="197" t="n">
        <v>0.0</v>
      </c>
      <c r="AV831" s="197" t="n">
        <v>999999.0</v>
      </c>
      <c r="AW831" s="197" t="n">
        <v>0.0</v>
      </c>
      <c r="AX831" s="197" t="n">
        <v>0.0</v>
      </c>
      <c r="AY831" s="197" t="n">
        <v>999999.0</v>
      </c>
      <c r="AZ831" s="197" t="n">
        <v>0.0</v>
      </c>
      <c r="BA831" s="197" t="n">
        <v>999999.0</v>
      </c>
      <c r="BB831" s="197" t="n">
        <v>0.0</v>
      </c>
      <c r="BC831" s="197" t="n">
        <v>0.0</v>
      </c>
      <c r="BD831" s="197" t="n">
        <v>0.5117475986480713</v>
      </c>
      <c r="BE831" s="197" t="n">
        <v>0.5799933671951294</v>
      </c>
      <c r="BF831" s="197" t="n">
        <v>999998.0</v>
      </c>
      <c r="BG831" s="197" t="n">
        <v>1609.9752197265625</v>
      </c>
      <c r="BH831" s="197" t="n">
        <v>608.690185546875</v>
      </c>
      <c r="BI831" s="197" t="n">
        <v>0.0</v>
      </c>
      <c r="BJ831" s="197" t="n">
        <v>999999.0</v>
      </c>
      <c r="BK831" s="197" t="n">
        <v>6476.62744140625</v>
      </c>
      <c r="BL831" s="197" t="n">
        <v>6124.3505859375</v>
      </c>
      <c r="BM831" s="197" t="n">
        <v>0.0</v>
      </c>
      <c r="BN831" s="197" t="n">
        <v>2730.3671875</v>
      </c>
      <c r="BO831" s="197" t="n">
        <v>3541.851318359375</v>
      </c>
      <c r="BP831" s="197" t="n">
        <v>1.2967675924301147</v>
      </c>
      <c r="BQ831" s="197" t="n">
        <v>612.65185546875</v>
      </c>
      <c r="BR831" s="197" t="n">
        <v>0.0</v>
      </c>
      <c r="BS831" s="197" t="n">
        <v>999999.0</v>
      </c>
      <c r="BT831" s="197" t="n">
        <v>0.0</v>
      </c>
      <c r="BU831" s="197" t="n">
        <v>2216.24365234375</v>
      </c>
      <c r="BV831" s="197" t="n">
        <v>2297.810302734375</v>
      </c>
      <c r="BW831" s="197" t="n">
        <v>99000.0</v>
      </c>
      <c r="BX831" s="197" t="n">
        <v>2390.63525390625</v>
      </c>
      <c r="BY831" s="197" t="n">
        <v>2143.943603515625</v>
      </c>
      <c r="BZ831" s="197" t="n">
        <v>99000.0</v>
      </c>
      <c r="CA831" s="197" t="n">
        <v>777.3837280273438</v>
      </c>
      <c r="CB831" s="197" t="n">
        <v>815.1859741210938</v>
      </c>
      <c r="CC831" s="197" t="n">
        <v>964.9122924804688</v>
      </c>
      <c r="CD831" s="197" t="n">
        <v>8951.9619140625</v>
      </c>
      <c r="CE831" s="197" t="n">
        <v>8521.1318359375</v>
      </c>
      <c r="CF831" s="197" t="n">
        <v>15500.0</v>
      </c>
      <c r="CG831" s="197" t="n">
        <v>8088.5576171875</v>
      </c>
      <c r="CH831" s="197" t="n">
        <v>4500.0</v>
      </c>
      <c r="CI831" s="197" t="n">
        <v>800.0</v>
      </c>
      <c r="CJ831" s="197" t="n">
        <v>5300.0</v>
      </c>
      <c r="CK831" s="197" t="n">
        <v>20000.0</v>
      </c>
      <c r="CL831" s="197" t="n">
        <v>20000.0</v>
      </c>
      <c r="CM831" s="197" t="n">
        <v>20000.0</v>
      </c>
      <c r="CN831" s="197" t="n">
        <v>20000.0</v>
      </c>
      <c r="CO831" s="197" t="n">
        <v>20000.0</v>
      </c>
      <c r="CP831" s="197" t="n">
        <v>20000.0</v>
      </c>
      <c r="CQ831" s="197" t="n">
        <v>20000.0</v>
      </c>
      <c r="CR831" s="197" t="n">
        <v>4000.0</v>
      </c>
      <c r="CS831" s="197" t="n">
        <v>14.0</v>
      </c>
      <c r="CT831" s="197" t="n">
        <v>14.0</v>
      </c>
      <c r="CU831" s="197" t="n">
        <v>1533.1783447265625</v>
      </c>
    </row>
    <row r="832" spans="2:99">
      <c r="B832" s="122" t="s">
        <v>1233</v>
      </c>
      <c r="C832" s="197" t="n">
        <v>3822.0</v>
      </c>
      <c r="D832" s="197" t="n">
        <v>3078.0</v>
      </c>
      <c r="E832" s="197" t="n">
        <v>575.0</v>
      </c>
      <c r="F832" s="122" t="s">
        <v>1233</v>
      </c>
      <c r="G832" s="197" t="n">
        <v>2571.077880859375</v>
      </c>
      <c r="H832" s="197" t="n">
        <v>1338.81591796875</v>
      </c>
      <c r="I832" s="197" t="n">
        <v>315.17340087890625</v>
      </c>
      <c r="J832" s="197" t="n">
        <v>657.0865478515625</v>
      </c>
      <c r="K832" s="197" t="n">
        <v>378.5847473144531</v>
      </c>
      <c r="L832" s="197" t="n">
        <v>2890.991943359375</v>
      </c>
      <c r="M832" s="197" t="n">
        <v>2890.991943359375</v>
      </c>
      <c r="N832" s="197" t="n">
        <v>2890.991943359375</v>
      </c>
      <c r="O832" s="197" t="n">
        <v>2890.991943359375</v>
      </c>
      <c r="P832" s="197" t="n">
        <v>2890.991943359375</v>
      </c>
      <c r="Q832" s="197" t="n">
        <v>18613.48046875</v>
      </c>
      <c r="R832" s="197" t="n">
        <v>1436.9356689453125</v>
      </c>
      <c r="S832" s="197" t="n">
        <v>0.0</v>
      </c>
      <c r="T832" s="197" t="n">
        <v>0.0</v>
      </c>
      <c r="U832" s="197" t="n">
        <v>312.35150146484375</v>
      </c>
      <c r="V832" s="197" t="n">
        <v>10525.8828125</v>
      </c>
      <c r="W832" s="197" t="n">
        <v>971.1058959960938</v>
      </c>
      <c r="X832" s="197" t="n">
        <v>2132.262451171875</v>
      </c>
      <c r="Y832" s="197" t="n">
        <v>0.0</v>
      </c>
      <c r="Z832" s="197" t="n">
        <v>4500.0</v>
      </c>
      <c r="AA832" s="197" t="n">
        <v>1.0</v>
      </c>
      <c r="AB832" s="197" t="n">
        <v>0.0</v>
      </c>
      <c r="AC832" s="197" t="n">
        <v>0.0</v>
      </c>
      <c r="AD832" s="197" t="n">
        <v>0.6499999761581421</v>
      </c>
      <c r="AE832" s="197" t="n">
        <v>13327.7119140625</v>
      </c>
      <c r="AF832" s="197" t="n">
        <v>2325.015380859375</v>
      </c>
      <c r="AG832" s="197" t="n">
        <v>0.0</v>
      </c>
      <c r="AH832" s="197" t="n">
        <v>1065.927490234375</v>
      </c>
      <c r="AI832" s="197" t="n">
        <v>0.0</v>
      </c>
      <c r="AJ832" s="197" t="n">
        <v>0.0</v>
      </c>
      <c r="AK832" s="197" t="n">
        <v>435.6713562011719</v>
      </c>
      <c r="AL832" s="197" t="n">
        <v>7158.978515625</v>
      </c>
      <c r="AM832" s="197" t="n">
        <v>4214.5751953125</v>
      </c>
      <c r="AN832" s="197" t="n">
        <v>0.0</v>
      </c>
      <c r="AO832" s="197" t="n">
        <v>0.0</v>
      </c>
      <c r="AP832" s="197" t="n">
        <v>0.0</v>
      </c>
      <c r="AQ832" s="197" t="n">
        <v>166.61968994140625</v>
      </c>
      <c r="AR832" s="197" t="n">
        <v>133.3333282470703</v>
      </c>
      <c r="AS832" s="197" t="n">
        <v>0.0</v>
      </c>
      <c r="AT832" s="197" t="n">
        <v>999999.0</v>
      </c>
      <c r="AU832" s="197" t="n">
        <v>0.0</v>
      </c>
      <c r="AV832" s="197" t="n">
        <v>999999.0</v>
      </c>
      <c r="AW832" s="197" t="n">
        <v>0.0</v>
      </c>
      <c r="AX832" s="197" t="n">
        <v>0.0</v>
      </c>
      <c r="AY832" s="197" t="n">
        <v>999999.0</v>
      </c>
      <c r="AZ832" s="197" t="n">
        <v>0.0</v>
      </c>
      <c r="BA832" s="197" t="n">
        <v>999999.0</v>
      </c>
      <c r="BB832" s="197" t="n">
        <v>0.0</v>
      </c>
      <c r="BC832" s="197" t="n">
        <v>0.5165299773216248</v>
      </c>
      <c r="BD832" s="197" t="n">
        <v>0.4492565095424652</v>
      </c>
      <c r="BE832" s="197" t="n">
        <v>0.4884421229362488</v>
      </c>
      <c r="BF832" s="197" t="n">
        <v>-1787.264892578125</v>
      </c>
      <c r="BG832" s="197" t="n">
        <v>-987.6133422851562</v>
      </c>
      <c r="BH832" s="197" t="n">
        <v>-1866.5716552734375</v>
      </c>
      <c r="BI832" s="197" t="n">
        <v>3460.1376953125</v>
      </c>
      <c r="BJ832" s="197" t="n">
        <v>7997.33740234375</v>
      </c>
      <c r="BK832" s="197" t="n">
        <v>7522.63037109375</v>
      </c>
      <c r="BL832" s="197" t="n">
        <v>7385.96337890625</v>
      </c>
      <c r="BM832" s="197" t="n">
        <v>10991.9033203125</v>
      </c>
      <c r="BN832" s="197" t="n">
        <v>11331.876953125</v>
      </c>
      <c r="BO832" s="197" t="n">
        <v>11922.513671875</v>
      </c>
      <c r="BP832" s="197" t="n">
        <v>1.1832141876220703</v>
      </c>
      <c r="BQ832" s="197" t="n">
        <v>12.822397232055664</v>
      </c>
      <c r="BR832" s="197" t="n">
        <v>0.0</v>
      </c>
      <c r="BS832" s="197" t="n">
        <v>999999.0</v>
      </c>
      <c r="BT832" s="197" t="n">
        <v>0.0</v>
      </c>
      <c r="BU832" s="197" t="n">
        <v>2230.362060546875</v>
      </c>
      <c r="BV832" s="197" t="n">
        <v>2252.660888671875</v>
      </c>
      <c r="BW832" s="197" t="n">
        <v>99000.0</v>
      </c>
      <c r="BX832" s="197" t="n">
        <v>2415.262451171875</v>
      </c>
      <c r="BY832" s="197" t="n">
        <v>2425.72802734375</v>
      </c>
      <c r="BZ832" s="197" t="n">
        <v>99000.0</v>
      </c>
      <c r="CA832" s="197" t="n">
        <v>865.9213256835938</v>
      </c>
      <c r="CB832" s="197" t="n">
        <v>788.3209228515625</v>
      </c>
      <c r="CC832" s="197" t="n">
        <v>778.9473876953125</v>
      </c>
      <c r="CD832" s="197" t="n">
        <v>8834.46875</v>
      </c>
      <c r="CE832" s="197" t="n">
        <v>9057.6748046875</v>
      </c>
      <c r="CF832" s="197" t="n">
        <v>12500.0</v>
      </c>
      <c r="CG832" s="197" t="n">
        <v>6073.5380859375</v>
      </c>
      <c r="CH832" s="197" t="n">
        <v>300.0</v>
      </c>
      <c r="CI832" s="197" t="n">
        <v>800.0</v>
      </c>
      <c r="CJ832" s="197" t="n">
        <v>1100.0</v>
      </c>
      <c r="CK832" s="197" t="n">
        <v>20000.0</v>
      </c>
      <c r="CL832" s="197" t="n">
        <v>20000.0</v>
      </c>
      <c r="CM832" s="197" t="n">
        <v>20000.0</v>
      </c>
      <c r="CN832" s="197" t="n">
        <v>20000.0</v>
      </c>
      <c r="CO832" s="197" t="n">
        <v>20000.0</v>
      </c>
      <c r="CP832" s="197" t="n">
        <v>20000.0</v>
      </c>
      <c r="CQ832" s="197" t="n">
        <v>20000.0</v>
      </c>
      <c r="CR832" s="197" t="n">
        <v>4000.0</v>
      </c>
      <c r="CS832" s="197" t="n">
        <v>0.0</v>
      </c>
      <c r="CT832" s="197" t="n">
        <v>0.0</v>
      </c>
      <c r="CU832" s="197" t="n">
        <v>1436.9356689453125</v>
      </c>
    </row>
    <row r="833" spans="2:99">
      <c r="B833" s="122" t="s">
        <v>1234</v>
      </c>
      <c r="C833" s="197" t="n">
        <v>4253.0</v>
      </c>
      <c r="D833" s="197" t="n">
        <v>3108.0</v>
      </c>
      <c r="E833" s="197" t="n">
        <v>575.0</v>
      </c>
      <c r="F833" s="122" t="s">
        <v>1234</v>
      </c>
      <c r="G833" s="197" t="n">
        <v>2668.146484375</v>
      </c>
      <c r="H833" s="197" t="n">
        <v>1421.3109130859375</v>
      </c>
      <c r="I833" s="197" t="n">
        <v>339.2352294921875</v>
      </c>
      <c r="J833" s="197" t="n">
        <v>737.048583984375</v>
      </c>
      <c r="K833" s="197" t="n">
        <v>399.5213928222656</v>
      </c>
      <c r="L833" s="197" t="n">
        <v>2555.805908203125</v>
      </c>
      <c r="M833" s="197" t="n">
        <v>2555.805908203125</v>
      </c>
      <c r="N833" s="197" t="n">
        <v>2409.3955078125</v>
      </c>
      <c r="O833" s="197" t="n">
        <v>2409.3955078125</v>
      </c>
      <c r="P833" s="197" t="n">
        <v>2409.3955078125</v>
      </c>
      <c r="Q833" s="197" t="n">
        <v>13843.7763671875</v>
      </c>
      <c r="R833" s="197" t="n">
        <v>2027.338623046875</v>
      </c>
      <c r="S833" s="197" t="n">
        <v>0.0</v>
      </c>
      <c r="T833" s="197" t="n">
        <v>22.93141746520996</v>
      </c>
      <c r="U833" s="197" t="n">
        <v>122.10150146484375</v>
      </c>
      <c r="V833" s="197" t="n">
        <v>0.0</v>
      </c>
      <c r="W833" s="197" t="n">
        <v>0.0</v>
      </c>
      <c r="X833" s="197" t="n">
        <v>0.0</v>
      </c>
      <c r="Y833" s="197" t="n">
        <v>0.0</v>
      </c>
      <c r="Z833" s="197" t="n">
        <v>11400.0</v>
      </c>
      <c r="AA833" s="197" t="n">
        <v>1.0</v>
      </c>
      <c r="AB833" s="197" t="n">
        <v>0.0</v>
      </c>
      <c r="AC833" s="197" t="n">
        <v>0.0</v>
      </c>
      <c r="AD833" s="197" t="n">
        <v>0.4000000059604645</v>
      </c>
      <c r="AE833" s="197" t="n">
        <v>6537.1865234375</v>
      </c>
      <c r="AF833" s="197" t="n">
        <v>1584.1209716796875</v>
      </c>
      <c r="AG833" s="197" t="n">
        <v>0.0</v>
      </c>
      <c r="AH833" s="197" t="n">
        <v>889.0947875976562</v>
      </c>
      <c r="AI833" s="197" t="n">
        <v>0.0</v>
      </c>
      <c r="AJ833" s="197" t="n">
        <v>0.0</v>
      </c>
      <c r="AK833" s="197" t="n">
        <v>92.08403778076172</v>
      </c>
      <c r="AL833" s="197" t="n">
        <v>7355.779296875</v>
      </c>
      <c r="AM833" s="197" t="n">
        <v>4224.23974609375</v>
      </c>
      <c r="AN833" s="197" t="n">
        <v>0.0</v>
      </c>
      <c r="AO833" s="197" t="n">
        <v>0.0</v>
      </c>
      <c r="AP833" s="197" t="n">
        <v>0.0</v>
      </c>
      <c r="AQ833" s="197" t="n">
        <v>297.2466125488281</v>
      </c>
      <c r="AR833" s="197" t="n">
        <v>166.6666717529297</v>
      </c>
      <c r="AS833" s="197" t="n">
        <v>0.0</v>
      </c>
      <c r="AT833" s="197" t="n">
        <v>999999.0</v>
      </c>
      <c r="AU833" s="197" t="n">
        <v>0.0</v>
      </c>
      <c r="AV833" s="197" t="n">
        <v>999999.0</v>
      </c>
      <c r="AW833" s="197" t="n">
        <v>0.0</v>
      </c>
      <c r="AX833" s="197" t="n">
        <v>0.0</v>
      </c>
      <c r="AY833" s="197" t="n">
        <v>999999.0</v>
      </c>
      <c r="AZ833" s="197" t="n">
        <v>0.0</v>
      </c>
      <c r="BA833" s="197" t="n">
        <v>999999.0</v>
      </c>
      <c r="BB833" s="197" t="n">
        <v>0.0</v>
      </c>
      <c r="BC833" s="197" t="n">
        <v>0.0</v>
      </c>
      <c r="BD833" s="197" t="n">
        <v>0.0</v>
      </c>
      <c r="BE833" s="197" t="n">
        <v>0.49693435430526733</v>
      </c>
      <c r="BF833" s="197" t="n">
        <v>999998.0</v>
      </c>
      <c r="BG833" s="197" t="n">
        <v>999998.0</v>
      </c>
      <c r="BH833" s="197" t="n">
        <v>10720.5869140625</v>
      </c>
      <c r="BI833" s="197" t="n">
        <v>0.0</v>
      </c>
      <c r="BJ833" s="197" t="n">
        <v>999999.0</v>
      </c>
      <c r="BK833" s="197" t="n">
        <v>999999.0</v>
      </c>
      <c r="BL833" s="197" t="n">
        <v>17705.779296875</v>
      </c>
      <c r="BM833" s="197" t="n">
        <v>0.0</v>
      </c>
      <c r="BN833" s="197" t="n">
        <v>0.0</v>
      </c>
      <c r="BO833" s="197" t="n">
        <v>-14113.6201171875</v>
      </c>
      <c r="BP833" s="197" t="n">
        <v>1.2527127265930176</v>
      </c>
      <c r="BQ833" s="197" t="n">
        <v>4127.3037109375</v>
      </c>
      <c r="BR833" s="197" t="n">
        <v>0.0</v>
      </c>
      <c r="BS833" s="197" t="n">
        <v>999999.0</v>
      </c>
      <c r="BT833" s="197" t="n">
        <v>0.0</v>
      </c>
      <c r="BU833" s="197" t="n">
        <v>1144.1800537109375</v>
      </c>
      <c r="BV833" s="197" t="n">
        <v>2328.23681640625</v>
      </c>
      <c r="BW833" s="197" t="n">
        <v>99000.0</v>
      </c>
      <c r="BX833" s="197" t="n">
        <v>549.80859375</v>
      </c>
      <c r="BY833" s="197" t="n">
        <v>2507.849365234375</v>
      </c>
      <c r="BZ833" s="197" t="n">
        <v>99000.0</v>
      </c>
      <c r="CA833" s="197" t="n">
        <v>745.011474609375</v>
      </c>
      <c r="CB833" s="197" t="n">
        <v>887.140869140625</v>
      </c>
      <c r="CC833" s="197" t="n">
        <v>631.5789184570312</v>
      </c>
      <c r="CD833" s="197" t="n">
        <v>3084.879150390625</v>
      </c>
      <c r="CE833" s="197" t="n">
        <v>9059.361328125</v>
      </c>
      <c r="CF833" s="197" t="n">
        <v>8000.0</v>
      </c>
      <c r="CG833" s="197" t="n">
        <v>0.0</v>
      </c>
      <c r="CH833" s="197" t="n">
        <v>300.0</v>
      </c>
      <c r="CI833" s="197" t="n">
        <v>800.0</v>
      </c>
      <c r="CJ833" s="197" t="n">
        <v>1100.0</v>
      </c>
      <c r="CK833" s="197" t="n">
        <v>20000.0</v>
      </c>
      <c r="CL833" s="197" t="n">
        <v>20000.0</v>
      </c>
      <c r="CM833" s="197" t="n">
        <v>20000.0</v>
      </c>
      <c r="CN833" s="197" t="n">
        <v>20000.0</v>
      </c>
      <c r="CO833" s="197" t="n">
        <v>20000.0</v>
      </c>
      <c r="CP833" s="197" t="n">
        <v>20000.0</v>
      </c>
      <c r="CQ833" s="197" t="n">
        <v>20000.0</v>
      </c>
      <c r="CR833" s="197" t="n">
        <v>4000.0</v>
      </c>
      <c r="CS833" s="197" t="n">
        <v>0.0</v>
      </c>
      <c r="CT833" s="197" t="n">
        <v>0.0</v>
      </c>
      <c r="CU833" s="197" t="n">
        <v>2027.338623046875</v>
      </c>
    </row>
    <row r="834" spans="2:99">
      <c r="B834" s="122" t="s">
        <v>1235</v>
      </c>
      <c r="C834" s="197" t="n">
        <v>4552.0</v>
      </c>
      <c r="D834" s="197" t="n">
        <v>3163.0</v>
      </c>
      <c r="E834" s="197" t="n">
        <v>673.0</v>
      </c>
      <c r="F834" s="122" t="s">
        <v>1235</v>
      </c>
      <c r="G834" s="197" t="n">
        <v>2936.308349609375</v>
      </c>
      <c r="H834" s="197" t="n">
        <v>1680.4388427734375</v>
      </c>
      <c r="I834" s="197" t="n">
        <v>442.2579345703125</v>
      </c>
      <c r="J834" s="197" t="n">
        <v>701.0245361328125</v>
      </c>
      <c r="K834" s="197" t="n">
        <v>374.5801086425781</v>
      </c>
      <c r="L834" s="197" t="n">
        <v>923.9699096679688</v>
      </c>
      <c r="M834" s="197" t="n">
        <v>923.9699096679688</v>
      </c>
      <c r="N834" s="197" t="n">
        <v>923.9699096679688</v>
      </c>
      <c r="O834" s="197" t="n">
        <v>923.9699096679688</v>
      </c>
      <c r="P834" s="197" t="n">
        <v>923.9699096679688</v>
      </c>
      <c r="Q834" s="197" t="n">
        <v>10812.7119140625</v>
      </c>
      <c r="R834" s="197" t="n">
        <v>1403.037353515625</v>
      </c>
      <c r="S834" s="197" t="n">
        <v>0.0</v>
      </c>
      <c r="T834" s="197" t="n">
        <v>0.0</v>
      </c>
      <c r="U834" s="197" t="n">
        <v>-95.75447082519531</v>
      </c>
      <c r="V834" s="197" t="n">
        <v>2590.250244140625</v>
      </c>
      <c r="W834" s="197" t="n">
        <v>1074.859619140625</v>
      </c>
      <c r="X834" s="197" t="n">
        <v>1515.3905029296875</v>
      </c>
      <c r="Y834" s="197" t="n">
        <v>0.0</v>
      </c>
      <c r="Z834" s="197" t="n">
        <v>7170.9677734375</v>
      </c>
      <c r="AA834" s="197" t="n">
        <v>1.0</v>
      </c>
      <c r="AB834" s="197" t="n">
        <v>0.0</v>
      </c>
      <c r="AC834" s="197" t="n">
        <v>0.0</v>
      </c>
      <c r="AD834" s="197" t="n">
        <v>0.3499999940395355</v>
      </c>
      <c r="AE834" s="197" t="n">
        <v>4527.998046875</v>
      </c>
      <c r="AF834" s="197" t="n">
        <v>1876.206787109375</v>
      </c>
      <c r="AG834" s="197" t="n">
        <v>0.0</v>
      </c>
      <c r="AH834" s="197" t="n">
        <v>859.88037109375</v>
      </c>
      <c r="AI834" s="197" t="n">
        <v>0.0</v>
      </c>
      <c r="AJ834" s="197" t="n">
        <v>56.11346435546875</v>
      </c>
      <c r="AK834" s="197" t="n">
        <v>90.53804779052734</v>
      </c>
      <c r="AL834" s="197" t="n">
        <v>6906.29638671875</v>
      </c>
      <c r="AM834" s="197" t="n">
        <v>4216.8076171875</v>
      </c>
      <c r="AN834" s="197" t="n">
        <v>0.0</v>
      </c>
      <c r="AO834" s="197" t="n">
        <v>0.0</v>
      </c>
      <c r="AP834" s="197" t="n">
        <v>0.0</v>
      </c>
      <c r="AQ834" s="197" t="n">
        <v>169.03099060058594</v>
      </c>
      <c r="AR834" s="197" t="n">
        <v>200.0</v>
      </c>
      <c r="AS834" s="197" t="n">
        <v>0.0</v>
      </c>
      <c r="AT834" s="197" t="n">
        <v>999999.0</v>
      </c>
      <c r="AU834" s="197" t="n">
        <v>0.0</v>
      </c>
      <c r="AV834" s="197" t="n">
        <v>999999.0</v>
      </c>
      <c r="AW834" s="197" t="n">
        <v>0.0</v>
      </c>
      <c r="AX834" s="197" t="n">
        <v>0.0</v>
      </c>
      <c r="AY834" s="197" t="n">
        <v>999999.0</v>
      </c>
      <c r="AZ834" s="197" t="n">
        <v>0.0</v>
      </c>
      <c r="BA834" s="197" t="n">
        <v>999999.0</v>
      </c>
      <c r="BB834" s="197" t="n">
        <v>0.0</v>
      </c>
      <c r="BC834" s="197" t="n">
        <v>0.0</v>
      </c>
      <c r="BD834" s="197" t="n">
        <v>0.0</v>
      </c>
      <c r="BE834" s="197" t="n">
        <v>0.5217639803886414</v>
      </c>
      <c r="BF834" s="197" t="n">
        <v>999998.0</v>
      </c>
      <c r="BG834" s="197" t="n">
        <v>999998.0</v>
      </c>
      <c r="BH834" s="197" t="n">
        <v>10076.51171875</v>
      </c>
      <c r="BI834" s="197" t="n">
        <v>0.0</v>
      </c>
      <c r="BJ834" s="197" t="n">
        <v>999999.0</v>
      </c>
      <c r="BK834" s="197" t="n">
        <v>999999.0</v>
      </c>
      <c r="BL834" s="197" t="n">
        <v>15765.2685546875</v>
      </c>
      <c r="BM834" s="197" t="n">
        <v>0.0</v>
      </c>
      <c r="BN834" s="197" t="n">
        <v>0.0</v>
      </c>
      <c r="BO834" s="197" t="n">
        <v>-16732.595703125</v>
      </c>
      <c r="BP834" s="197" t="n">
        <v>1.1907553672790527</v>
      </c>
      <c r="BQ834" s="197" t="n">
        <v>2705.22412109375</v>
      </c>
      <c r="BR834" s="197" t="n">
        <v>0.0</v>
      </c>
      <c r="BS834" s="197" t="n">
        <v>999999.0</v>
      </c>
      <c r="BT834" s="197" t="n">
        <v>0.0</v>
      </c>
      <c r="BU834" s="197" t="n">
        <v>344.68939208984375</v>
      </c>
      <c r="BV834" s="197" t="n">
        <v>1130.880126953125</v>
      </c>
      <c r="BW834" s="197" t="n">
        <v>99000.0</v>
      </c>
      <c r="BX834" s="197" t="n">
        <v>296.6875915527344</v>
      </c>
      <c r="BY834" s="197" t="n">
        <v>528.275146484375</v>
      </c>
      <c r="BZ834" s="197" t="n">
        <v>99000.0</v>
      </c>
      <c r="CA834" s="197" t="n">
        <v>372.2122497558594</v>
      </c>
      <c r="CB834" s="197" t="n">
        <v>750.3016357421875</v>
      </c>
      <c r="CC834" s="197" t="n">
        <v>631.5789184570312</v>
      </c>
      <c r="CD834" s="197" t="n">
        <v>1394.4849853515625</v>
      </c>
      <c r="CE834" s="197" t="n">
        <v>2969.5380859375</v>
      </c>
      <c r="CF834" s="197" t="n">
        <v>8000.0</v>
      </c>
      <c r="CG834" s="197" t="n">
        <v>0.0</v>
      </c>
      <c r="CH834" s="197" t="n">
        <v>300.0</v>
      </c>
      <c r="CI834" s="197" t="n">
        <v>800.0</v>
      </c>
      <c r="CJ834" s="197" t="n">
        <v>1100.0</v>
      </c>
      <c r="CK834" s="197" t="n">
        <v>20000.0</v>
      </c>
      <c r="CL834" s="197" t="n">
        <v>20000.0</v>
      </c>
      <c r="CM834" s="197" t="n">
        <v>20000.0</v>
      </c>
      <c r="CN834" s="197" t="n">
        <v>20000.0</v>
      </c>
      <c r="CO834" s="197" t="n">
        <v>20000.0</v>
      </c>
      <c r="CP834" s="197" t="n">
        <v>20000.0</v>
      </c>
      <c r="CQ834" s="197" t="n">
        <v>20000.0</v>
      </c>
      <c r="CR834" s="197" t="n">
        <v>3250.0</v>
      </c>
      <c r="CS834" s="197" t="n">
        <v>0.0</v>
      </c>
      <c r="CT834" s="197" t="n">
        <v>0.0</v>
      </c>
      <c r="CU834" s="197" t="n">
        <v>1403.037353515625</v>
      </c>
    </row>
    <row r="835" spans="2:99">
      <c r="B835" s="122" t="s">
        <v>1236</v>
      </c>
      <c r="C835" s="197" t="n">
        <v>4552.0</v>
      </c>
      <c r="D835" s="197" t="n">
        <v>3451.0</v>
      </c>
      <c r="E835" s="197" t="n">
        <v>800.0</v>
      </c>
      <c r="F835" s="122" t="s">
        <v>1236</v>
      </c>
      <c r="G835" s="197" t="n">
        <v>2830.5966796875</v>
      </c>
      <c r="H835" s="197" t="n">
        <v>1652.3365478515625</v>
      </c>
      <c r="I835" s="197" t="n">
        <v>464.44378662109375</v>
      </c>
      <c r="J835" s="197" t="n">
        <v>642.013671875</v>
      </c>
      <c r="K835" s="197" t="n">
        <v>316.24383544921875</v>
      </c>
      <c r="L835" s="197" t="n">
        <v>800.0</v>
      </c>
      <c r="M835" s="197" t="n">
        <v>800.0</v>
      </c>
      <c r="N835" s="197" t="n">
        <v>300.0</v>
      </c>
      <c r="O835" s="197" t="n">
        <v>300.0</v>
      </c>
      <c r="P835" s="197" t="n">
        <v>300.0</v>
      </c>
      <c r="Q835" s="197" t="n">
        <v>11097.66796875</v>
      </c>
      <c r="R835" s="197" t="n">
        <v>1162.9222412109375</v>
      </c>
      <c r="S835" s="197" t="n">
        <v>0.0</v>
      </c>
      <c r="T835" s="197" t="n">
        <v>0.0</v>
      </c>
      <c r="U835" s="197" t="n">
        <v>-50.3795280456543</v>
      </c>
      <c r="V835" s="197" t="n">
        <v>112.97645568847656</v>
      </c>
      <c r="W835" s="197" t="n">
        <v>0.0</v>
      </c>
      <c r="X835" s="197" t="n">
        <v>0.0</v>
      </c>
      <c r="Y835" s="197" t="n">
        <v>0.6196756958961487</v>
      </c>
      <c r="Z835" s="197" t="n">
        <v>9426.6669921875</v>
      </c>
      <c r="AA835" s="197" t="n">
        <v>0.0</v>
      </c>
      <c r="AB835" s="197" t="n">
        <v>0.0</v>
      </c>
      <c r="AC835" s="197" t="n">
        <v>0.0</v>
      </c>
      <c r="AD835" s="197" t="n">
        <v>0.3499999940395355</v>
      </c>
      <c r="AE835" s="197" t="n">
        <v>4500.77490234375</v>
      </c>
      <c r="AF835" s="197" t="n">
        <v>2113.65576171875</v>
      </c>
      <c r="AG835" s="197" t="n">
        <v>2562.315673828125</v>
      </c>
      <c r="AH835" s="197" t="n">
        <v>1681.111572265625</v>
      </c>
      <c r="AI835" s="197" t="n">
        <v>665.1050415039062</v>
      </c>
      <c r="AJ835" s="197" t="n">
        <v>2309.50537109375</v>
      </c>
      <c r="AK835" s="197" t="n">
        <v>2178.517578125</v>
      </c>
      <c r="AL835" s="197" t="n">
        <v>6680.0</v>
      </c>
      <c r="AM835" s="197" t="n">
        <v>4223.3232421875</v>
      </c>
      <c r="AN835" s="197" t="n">
        <v>1600.0</v>
      </c>
      <c r="AO835" s="197" t="n">
        <v>300.0</v>
      </c>
      <c r="AP835" s="197" t="n">
        <v>800.0</v>
      </c>
      <c r="AQ835" s="197" t="n">
        <v>169.03099060058594</v>
      </c>
      <c r="AR835" s="197" t="n">
        <v>200.0</v>
      </c>
      <c r="AS835" s="197" t="n">
        <v>0.8613510131835938</v>
      </c>
      <c r="AT835" s="197" t="n">
        <v>2349.159912109375</v>
      </c>
      <c r="AU835" s="197" t="n">
        <v>0.0</v>
      </c>
      <c r="AV835" s="197" t="n">
        <v>12074.6748046875</v>
      </c>
      <c r="AW835" s="197" t="n">
        <v>-2998.040283203125</v>
      </c>
      <c r="AX835" s="197" t="n">
        <v>1.619474172592163</v>
      </c>
      <c r="AY835" s="197" t="n">
        <v>-706.822998046875</v>
      </c>
      <c r="AZ835" s="197" t="n">
        <v>0.0</v>
      </c>
      <c r="BA835" s="197" t="n">
        <v>17578.662109375</v>
      </c>
      <c r="BB835" s="197" t="n">
        <v>-432.12188720703125</v>
      </c>
      <c r="BC835" s="197" t="n">
        <v>0.5108339786529541</v>
      </c>
      <c r="BD835" s="197" t="n">
        <v>0.5130857825279236</v>
      </c>
      <c r="BE835" s="197" t="n">
        <v>0.5169311761856079</v>
      </c>
      <c r="BF835" s="197" t="n">
        <v>9161.208984375</v>
      </c>
      <c r="BG835" s="197" t="n">
        <v>9148.83984375</v>
      </c>
      <c r="BH835" s="197" t="n">
        <v>9121.3154296875</v>
      </c>
      <c r="BI835" s="197" t="n">
        <v>0.0</v>
      </c>
      <c r="BJ835" s="197" t="n">
        <v>14929.0361328125</v>
      </c>
      <c r="BK835" s="197" t="n">
        <v>14942.0927734375</v>
      </c>
      <c r="BL835" s="197" t="n">
        <v>14957.9853515625</v>
      </c>
      <c r="BM835" s="197" t="n">
        <v>-17328.29296875</v>
      </c>
      <c r="BN835" s="197" t="n">
        <v>-17234.9296875</v>
      </c>
      <c r="BO835" s="197" t="n">
        <v>-17064.98828125</v>
      </c>
      <c r="BP835" s="197" t="n">
        <v>1.1626540422439575</v>
      </c>
      <c r="BQ835" s="197" t="n">
        <v>4822.87548828125</v>
      </c>
      <c r="BR835" s="197" t="n">
        <v>0.0</v>
      </c>
      <c r="BS835" s="197" t="n">
        <v>999999.0</v>
      </c>
      <c r="BT835" s="197" t="n">
        <v>0.0</v>
      </c>
      <c r="BU835" s="197" t="n">
        <v>320.6830749511719</v>
      </c>
      <c r="BV835" s="197" t="n">
        <v>340.24713134765625</v>
      </c>
      <c r="BW835" s="197" t="n">
        <v>2200.0</v>
      </c>
      <c r="BX835" s="197" t="n">
        <v>326.9541320800781</v>
      </c>
      <c r="BY835" s="197" t="n">
        <v>295.40521240234375</v>
      </c>
      <c r="BZ835" s="197" t="n">
        <v>2780.0</v>
      </c>
      <c r="CA835" s="197" t="n">
        <v>353.14642333984375</v>
      </c>
      <c r="CB835" s="197" t="n">
        <v>369.0733337402344</v>
      </c>
      <c r="CC835" s="197" t="n">
        <v>631.5789184570312</v>
      </c>
      <c r="CD835" s="197" t="n">
        <v>1661.0413818359375</v>
      </c>
      <c r="CE835" s="197" t="n">
        <v>1386.4169921875</v>
      </c>
      <c r="CF835" s="197" t="n">
        <v>11000.0</v>
      </c>
      <c r="CG835" s="197" t="n">
        <v>1115.6849365234375</v>
      </c>
      <c r="CH835" s="197" t="n">
        <v>300.0</v>
      </c>
      <c r="CI835" s="197" t="n">
        <v>800.0</v>
      </c>
      <c r="CJ835" s="197" t="n">
        <v>1100.0</v>
      </c>
      <c r="CK835" s="197" t="n">
        <v>20000.0</v>
      </c>
      <c r="CL835" s="197" t="n">
        <v>800.0</v>
      </c>
      <c r="CM835" s="197" t="n">
        <v>20000.0</v>
      </c>
      <c r="CN835" s="197" t="n">
        <v>20000.0</v>
      </c>
      <c r="CO835" s="197" t="n">
        <v>20000.0</v>
      </c>
      <c r="CP835" s="197" t="n">
        <v>20000.0</v>
      </c>
      <c r="CQ835" s="197" t="n">
        <v>20000.0</v>
      </c>
      <c r="CR835" s="197" t="n">
        <v>3250.0</v>
      </c>
      <c r="CS835" s="197" t="n">
        <v>0.0</v>
      </c>
      <c r="CT835" s="197" t="n">
        <v>0.0</v>
      </c>
      <c r="CU835" s="197" t="n">
        <v>1162.9222412109375</v>
      </c>
    </row>
    <row r="836" spans="2:99">
      <c r="B836" s="122" t="s">
        <v>1237</v>
      </c>
      <c r="C836" s="197" t="n">
        <v>4552.0</v>
      </c>
      <c r="D836" s="197" t="n">
        <v>3538.0</v>
      </c>
      <c r="E836" s="197" t="n">
        <v>975.0</v>
      </c>
      <c r="F836" s="122" t="s">
        <v>1237</v>
      </c>
      <c r="G836" s="197" t="n">
        <v>2985.570556640625</v>
      </c>
      <c r="H836" s="197" t="n">
        <v>1637.884765625</v>
      </c>
      <c r="I836" s="197" t="n">
        <v>479.1786804199219</v>
      </c>
      <c r="J836" s="197" t="n">
        <v>539.6652221679688</v>
      </c>
      <c r="K836" s="197" t="n">
        <v>281.7752685546875</v>
      </c>
      <c r="L836" s="197" t="n">
        <v>843.7933349609375</v>
      </c>
      <c r="M836" s="197" t="n">
        <v>843.7933349609375</v>
      </c>
      <c r="N836" s="197" t="n">
        <v>843.7933349609375</v>
      </c>
      <c r="O836" s="197" t="n">
        <v>843.7933349609375</v>
      </c>
      <c r="P836" s="197" t="n">
        <v>843.7933349609375</v>
      </c>
      <c r="Q836" s="197" t="n">
        <v>9569.9736328125</v>
      </c>
      <c r="R836" s="197" t="n">
        <v>1687.586669921875</v>
      </c>
      <c r="S836" s="197" t="n">
        <v>0.0</v>
      </c>
      <c r="T836" s="197" t="n">
        <v>0.0</v>
      </c>
      <c r="U836" s="197" t="n">
        <v>48.8239631652832</v>
      </c>
      <c r="V836" s="197" t="n">
        <v>4227.04833984375</v>
      </c>
      <c r="W836" s="197" t="n">
        <v>950.2971801757812</v>
      </c>
      <c r="X836" s="197" t="n">
        <v>3276.6806640625</v>
      </c>
      <c r="Y836" s="197" t="n">
        <v>0.07036925107240677</v>
      </c>
      <c r="Z836" s="197" t="n">
        <v>4000.0</v>
      </c>
      <c r="AA836" s="197" t="n">
        <v>1.0</v>
      </c>
      <c r="AB836" s="197" t="n">
        <v>0.0</v>
      </c>
      <c r="AC836" s="197" t="n">
        <v>0.0</v>
      </c>
      <c r="AD836" s="197" t="n">
        <v>0.3499999940395355</v>
      </c>
      <c r="AE836" s="197" t="n">
        <v>4112.92236328125</v>
      </c>
      <c r="AF836" s="197" t="n">
        <v>0.0</v>
      </c>
      <c r="AG836" s="197" t="n">
        <v>2642.2998046875</v>
      </c>
      <c r="AH836" s="197" t="n">
        <v>973.8875122070312</v>
      </c>
      <c r="AI836" s="197" t="n">
        <v>0.0</v>
      </c>
      <c r="AJ836" s="197" t="n">
        <v>0.0</v>
      </c>
      <c r="AK836" s="197" t="n">
        <v>127.25330352783203</v>
      </c>
      <c r="AL836" s="197" t="n">
        <v>6680.0</v>
      </c>
      <c r="AM836" s="197" t="n">
        <v>4233.09619140625</v>
      </c>
      <c r="AN836" s="197" t="n">
        <v>1687.586669921875</v>
      </c>
      <c r="AO836" s="197" t="n">
        <v>843.7933349609375</v>
      </c>
      <c r="AP836" s="197" t="n">
        <v>843.7933349609375</v>
      </c>
      <c r="AQ836" s="197" t="n">
        <v>459.869873046875</v>
      </c>
      <c r="AR836" s="197" t="n">
        <v>757.7179565429688</v>
      </c>
      <c r="AS836" s="197" t="n">
        <v>0.9073778390884399</v>
      </c>
      <c r="AT836" s="197" t="n">
        <v>2015.55712890625</v>
      </c>
      <c r="AU836" s="197" t="n">
        <v>0.0</v>
      </c>
      <c r="AV836" s="197" t="n">
        <v>10938.8544921875</v>
      </c>
      <c r="AW836" s="197" t="n">
        <v>-1751.5804443359375</v>
      </c>
      <c r="AX836" s="197" t="n">
        <v>1.5338560342788696</v>
      </c>
      <c r="AY836" s="197" t="n">
        <v>-976.7918701171875</v>
      </c>
      <c r="AZ836" s="197" t="n">
        <v>0.0</v>
      </c>
      <c r="BA836" s="197" t="n">
        <v>14107.3916015625</v>
      </c>
      <c r="BB836" s="197" t="n">
        <v>346.91424560546875</v>
      </c>
      <c r="BC836" s="197" t="n">
        <v>0.47352105379104614</v>
      </c>
      <c r="BD836" s="197" t="n">
        <v>0.4780295491218567</v>
      </c>
      <c r="BE836" s="197" t="n">
        <v>0.4855332672595978</v>
      </c>
      <c r="BF836" s="197" t="n">
        <v>8913.64453125</v>
      </c>
      <c r="BG836" s="197" t="n">
        <v>8888.2734375</v>
      </c>
      <c r="BH836" s="197" t="n">
        <v>8830.0615234375</v>
      </c>
      <c r="BI836" s="197" t="n">
        <v>0.0</v>
      </c>
      <c r="BJ836" s="197" t="n">
        <v>13570.326171875</v>
      </c>
      <c r="BK836" s="197" t="n">
        <v>13589.291015625</v>
      </c>
      <c r="BL836" s="197" t="n">
        <v>13604.873046875</v>
      </c>
      <c r="BM836" s="197" t="n">
        <v>-16650.400390625</v>
      </c>
      <c r="BN836" s="197" t="n">
        <v>-16453.3984375</v>
      </c>
      <c r="BO836" s="197" t="n">
        <v>-16100.7099609375</v>
      </c>
      <c r="BP836" s="197" t="n">
        <v>1.150115966796875</v>
      </c>
      <c r="BQ836" s="197" t="n">
        <v>6208.2392578125</v>
      </c>
      <c r="BR836" s="197" t="n">
        <v>0.0</v>
      </c>
      <c r="BS836" s="197" t="n">
        <v>999999.0</v>
      </c>
      <c r="BT836" s="197" t="n">
        <v>0.0</v>
      </c>
      <c r="BU836" s="197" t="n">
        <v>322.49603271484375</v>
      </c>
      <c r="BV836" s="197" t="n">
        <v>322.7868957519531</v>
      </c>
      <c r="BW836" s="197" t="n">
        <v>2200.0</v>
      </c>
      <c r="BX836" s="197" t="n">
        <v>340.9928283691406</v>
      </c>
      <c r="BY836" s="197" t="n">
        <v>330.87738037109375</v>
      </c>
      <c r="BZ836" s="197" t="n">
        <v>2780.0</v>
      </c>
      <c r="CA836" s="197" t="n">
        <v>329.2069396972656</v>
      </c>
      <c r="CB836" s="197" t="n">
        <v>353.2012939453125</v>
      </c>
      <c r="CC836" s="197" t="n">
        <v>631.5789184570312</v>
      </c>
      <c r="CD836" s="197" t="n">
        <v>2029.5767822265625</v>
      </c>
      <c r="CE836" s="197" t="n">
        <v>1692.837646484375</v>
      </c>
      <c r="CF836" s="197" t="n">
        <v>11000.0</v>
      </c>
      <c r="CG836" s="197" t="n">
        <v>1810.3341064453125</v>
      </c>
      <c r="CH836" s="197" t="n">
        <v>1000.0</v>
      </c>
      <c r="CI836" s="197" t="n">
        <v>800.0</v>
      </c>
      <c r="CJ836" s="197" t="n">
        <v>1800.0</v>
      </c>
      <c r="CK836" s="197" t="n">
        <v>20000.0</v>
      </c>
      <c r="CL836" s="197" t="n">
        <v>1911.290283203125</v>
      </c>
      <c r="CM836" s="197" t="n">
        <v>20000.0</v>
      </c>
      <c r="CN836" s="197" t="n">
        <v>20000.0</v>
      </c>
      <c r="CO836" s="197" t="n">
        <v>20000.0</v>
      </c>
      <c r="CP836" s="197" t="n">
        <v>20000.0</v>
      </c>
      <c r="CQ836" s="197" t="n">
        <v>20000.0</v>
      </c>
      <c r="CR836" s="197" t="n">
        <v>3250.0</v>
      </c>
      <c r="CS836" s="197" t="n">
        <v>0.0</v>
      </c>
      <c r="CT836" s="197" t="n">
        <v>0.0</v>
      </c>
      <c r="CU836" s="197" t="n">
        <v>1687.586669921875</v>
      </c>
    </row>
    <row r="837" spans="2:99">
      <c r="B837" s="122" t="s">
        <v>1238</v>
      </c>
      <c r="C837" s="197" t="n">
        <v>4500.0</v>
      </c>
      <c r="D837" s="197" t="n">
        <v>3538.0</v>
      </c>
      <c r="E837" s="197" t="n">
        <v>975.0</v>
      </c>
      <c r="F837" s="122" t="s">
        <v>1238</v>
      </c>
      <c r="G837" s="197" t="n">
        <v>2725.142822265625</v>
      </c>
      <c r="H837" s="197" t="n">
        <v>1532.9998779296875</v>
      </c>
      <c r="I837" s="197" t="n">
        <v>467.6423645019531</v>
      </c>
      <c r="J837" s="197" t="n">
        <v>389.10345458984375</v>
      </c>
      <c r="K837" s="197" t="n">
        <v>190.99842834472656</v>
      </c>
      <c r="L837" s="197" t="n">
        <v>800.0</v>
      </c>
      <c r="M837" s="197" t="n">
        <v>800.0</v>
      </c>
      <c r="N837" s="197" t="n">
        <v>367.239013671875</v>
      </c>
      <c r="O837" s="197" t="n">
        <v>367.239013671875</v>
      </c>
      <c r="P837" s="197" t="n">
        <v>367.239013671875</v>
      </c>
      <c r="Q837" s="197" t="n">
        <v>8924.974609375</v>
      </c>
      <c r="R837" s="197" t="n">
        <v>863.1470947265625</v>
      </c>
      <c r="S837" s="197" t="n">
        <v>0.0</v>
      </c>
      <c r="T837" s="197" t="n">
        <v>0.0</v>
      </c>
      <c r="U837" s="197" t="n">
        <v>-39.99738693237305</v>
      </c>
      <c r="V837" s="197" t="n">
        <v>325.3716735839844</v>
      </c>
      <c r="W837" s="197" t="n">
        <v>200.0</v>
      </c>
      <c r="X837" s="197" t="n">
        <v>0.0</v>
      </c>
      <c r="Y837" s="197" t="n">
        <v>0.0</v>
      </c>
      <c r="Z837" s="197" t="n">
        <v>4000.0</v>
      </c>
      <c r="AA837" s="197" t="n">
        <v>0.0</v>
      </c>
      <c r="AB837" s="197" t="n">
        <v>0.0</v>
      </c>
      <c r="AC837" s="197" t="n">
        <v>0.0</v>
      </c>
      <c r="AD837" s="197" t="n">
        <v>0.3499999940395355</v>
      </c>
      <c r="AE837" s="197" t="n">
        <v>3529.02734375</v>
      </c>
      <c r="AF837" s="197" t="n">
        <v>2644.96484375</v>
      </c>
      <c r="AG837" s="197" t="n">
        <v>7553.705078125</v>
      </c>
      <c r="AH837" s="197" t="n">
        <v>1667.04296875</v>
      </c>
      <c r="AI837" s="197" t="n">
        <v>839.2312622070312</v>
      </c>
      <c r="AJ837" s="197" t="n">
        <v>539.9750366210938</v>
      </c>
      <c r="AK837" s="197" t="n">
        <v>405.2298278808594</v>
      </c>
      <c r="AL837" s="197" t="n">
        <v>6680.0</v>
      </c>
      <c r="AM837" s="197" t="n">
        <v>4251.60986328125</v>
      </c>
      <c r="AN837" s="197" t="n">
        <v>0.0</v>
      </c>
      <c r="AO837" s="197" t="n">
        <v>0.0</v>
      </c>
      <c r="AP837" s="197" t="n">
        <v>0.0</v>
      </c>
      <c r="AQ837" s="197" t="n">
        <v>393.4979553222656</v>
      </c>
      <c r="AR837" s="197" t="n">
        <v>743.2662353515625</v>
      </c>
      <c r="AS837" s="197" t="n">
        <v>0.8747003674507141</v>
      </c>
      <c r="AT837" s="197" t="n">
        <v>-2190.669921875</v>
      </c>
      <c r="AU837" s="197" t="n">
        <v>2504.48046875</v>
      </c>
      <c r="AV837" s="197" t="n">
        <v>5781.2734375</v>
      </c>
      <c r="AW837" s="197" t="n">
        <v>-749.7149047851562</v>
      </c>
      <c r="AX837" s="197" t="n">
        <v>1.3389697074890137</v>
      </c>
      <c r="AY837" s="197" t="n">
        <v>-5366.2265625</v>
      </c>
      <c r="AZ837" s="197" t="n">
        <v>0.0</v>
      </c>
      <c r="BA837" s="197" t="n">
        <v>6837.02734375</v>
      </c>
      <c r="BB837" s="197" t="n">
        <v>290.8325500488281</v>
      </c>
      <c r="BC837" s="197" t="n">
        <v>0.0</v>
      </c>
      <c r="BD837" s="197" t="n">
        <v>0.5339900255203247</v>
      </c>
      <c r="BE837" s="197" t="n">
        <v>0.5727748274803162</v>
      </c>
      <c r="BF837" s="197" t="n">
        <v>999998.0</v>
      </c>
      <c r="BG837" s="197" t="n">
        <v>3613.525390625</v>
      </c>
      <c r="BH837" s="197" t="n">
        <v>3206.92138671875</v>
      </c>
      <c r="BI837" s="197" t="n">
        <v>0.0</v>
      </c>
      <c r="BJ837" s="197" t="n">
        <v>999999.0</v>
      </c>
      <c r="BK837" s="197" t="n">
        <v>8480.263671875</v>
      </c>
      <c r="BL837" s="197" t="n">
        <v>8427.1416015625</v>
      </c>
      <c r="BM837" s="197" t="n">
        <v>0.0</v>
      </c>
      <c r="BN837" s="197" t="n">
        <v>-9169.7861328125</v>
      </c>
      <c r="BO837" s="197" t="n">
        <v>-8149.6943359375</v>
      </c>
      <c r="BP837" s="197" t="n">
        <v>0.0</v>
      </c>
      <c r="BQ837" s="197" t="n">
        <v>999999.0</v>
      </c>
      <c r="BR837" s="197" t="n">
        <v>0.0</v>
      </c>
      <c r="BS837" s="197" t="n">
        <v>999999.0</v>
      </c>
      <c r="BT837" s="197" t="n">
        <v>0.0</v>
      </c>
      <c r="BU837" s="197" t="n">
        <v>380.4019470214844</v>
      </c>
      <c r="BV837" s="197" t="n">
        <v>323.8262023925781</v>
      </c>
      <c r="BW837" s="197" t="n">
        <v>2200.0</v>
      </c>
      <c r="BX837" s="197" t="n">
        <v>465.7383728027344</v>
      </c>
      <c r="BY837" s="197" t="n">
        <v>342.73150634765625</v>
      </c>
      <c r="BZ837" s="197" t="n">
        <v>2780.0</v>
      </c>
      <c r="CA837" s="197" t="n">
        <v>311.58551025390625</v>
      </c>
      <c r="CB837" s="197" t="n">
        <v>328.4335632324219</v>
      </c>
      <c r="CC837" s="197" t="n">
        <v>631.5789184570312</v>
      </c>
      <c r="CD837" s="197" t="n">
        <v>2698.7626953125</v>
      </c>
      <c r="CE837" s="197" t="n">
        <v>2036.4058837890625</v>
      </c>
      <c r="CF837" s="197" t="n">
        <v>99000.0</v>
      </c>
      <c r="CG837" s="197" t="n">
        <v>6472.3095703125</v>
      </c>
      <c r="CH837" s="197" t="n">
        <v>2500.0</v>
      </c>
      <c r="CI837" s="197" t="n">
        <v>800.0</v>
      </c>
      <c r="CJ837" s="197" t="n">
        <v>3300.0</v>
      </c>
      <c r="CK837" s="197" t="n">
        <v>20000.0</v>
      </c>
      <c r="CL837" s="197" t="n">
        <v>20000.0</v>
      </c>
      <c r="CM837" s="197" t="n">
        <v>20000.0</v>
      </c>
      <c r="CN837" s="197" t="n">
        <v>20000.0</v>
      </c>
      <c r="CO837" s="197" t="n">
        <v>20000.0</v>
      </c>
      <c r="CP837" s="197" t="n">
        <v>20000.0</v>
      </c>
      <c r="CQ837" s="197" t="n">
        <v>20000.0</v>
      </c>
      <c r="CR837" s="197" t="n">
        <v>3250.0</v>
      </c>
      <c r="CS837" s="197" t="n">
        <v>26.0</v>
      </c>
      <c r="CT837" s="197" t="n">
        <v>26.0</v>
      </c>
      <c r="CU837" s="197" t="n">
        <v>863.1470947265625</v>
      </c>
    </row>
    <row r="838" spans="2:99">
      <c r="B838" s="122" t="s">
        <v>1239</v>
      </c>
      <c r="C838" s="197" t="n">
        <v>4150.0</v>
      </c>
      <c r="D838" s="197" t="n">
        <v>3538.0</v>
      </c>
      <c r="E838" s="197" t="n">
        <v>950.0</v>
      </c>
      <c r="F838" s="122" t="s">
        <v>1239</v>
      </c>
      <c r="G838" s="197" t="n">
        <v>2109.1689453125</v>
      </c>
      <c r="H838" s="197" t="n">
        <v>943.0225830078125</v>
      </c>
      <c r="I838" s="197" t="n">
        <v>320.6287841796875</v>
      </c>
      <c r="J838" s="197" t="n">
        <v>446.5664367675781</v>
      </c>
      <c r="K838" s="197" t="n">
        <v>450.8514099121094</v>
      </c>
      <c r="L838" s="197" t="n">
        <v>4257.166015625</v>
      </c>
      <c r="M838" s="197" t="n">
        <v>4257.166015625</v>
      </c>
      <c r="N838" s="197" t="n">
        <v>6231.48583984375</v>
      </c>
      <c r="O838" s="197" t="n">
        <v>6231.48583984375</v>
      </c>
      <c r="P838" s="197" t="n">
        <v>6231.48583984375</v>
      </c>
      <c r="Q838" s="197" t="n">
        <v>18472.490234375</v>
      </c>
      <c r="R838" s="197" t="n">
        <v>691.1868896484375</v>
      </c>
      <c r="S838" s="197" t="n">
        <v>0.0</v>
      </c>
      <c r="T838" s="197" t="n">
        <v>0.0</v>
      </c>
      <c r="U838" s="197" t="n">
        <v>-111.0727767944336</v>
      </c>
      <c r="V838" s="197" t="n">
        <v>163.80792236328125</v>
      </c>
      <c r="W838" s="197" t="n">
        <v>0.0</v>
      </c>
      <c r="X838" s="197" t="n">
        <v>0.0</v>
      </c>
      <c r="Y838" s="197" t="n">
        <v>0.0</v>
      </c>
      <c r="Z838" s="197" t="n">
        <v>4000.0</v>
      </c>
      <c r="AA838" s="197" t="n">
        <v>0.0</v>
      </c>
      <c r="AB838" s="197" t="n">
        <v>0.0</v>
      </c>
      <c r="AC838" s="197" t="n">
        <v>0.0</v>
      </c>
      <c r="AD838" s="197" t="n">
        <v>0.6499999761581421</v>
      </c>
      <c r="AE838" s="197" t="n">
        <v>12557.0927734375</v>
      </c>
      <c r="AF838" s="197" t="n">
        <v>5413.01708984375</v>
      </c>
      <c r="AG838" s="197" t="n">
        <v>11748.05078125</v>
      </c>
      <c r="AH838" s="197" t="n">
        <v>3043.5556640625</v>
      </c>
      <c r="AI838" s="197" t="n">
        <v>2213.524658203125</v>
      </c>
      <c r="AJ838" s="197" t="n">
        <v>6790.8291015625</v>
      </c>
      <c r="AK838" s="197" t="n">
        <v>6614.75634765625</v>
      </c>
      <c r="AL838" s="197" t="n">
        <v>6680.0</v>
      </c>
      <c r="AM838" s="197" t="n">
        <v>4257.166015625</v>
      </c>
      <c r="AN838" s="197" t="n">
        <v>0.0</v>
      </c>
      <c r="AO838" s="197" t="n">
        <v>0.0</v>
      </c>
      <c r="AP838" s="197" t="n">
        <v>0.0</v>
      </c>
      <c r="AQ838" s="197" t="n">
        <v>307.3120422363281</v>
      </c>
      <c r="AR838" s="197" t="n">
        <v>638.3812866210938</v>
      </c>
      <c r="AS838" s="197" t="n">
        <v>0.7924624681472778</v>
      </c>
      <c r="AT838" s="197" t="n">
        <v>-4110.30419921875</v>
      </c>
      <c r="AU838" s="197" t="n">
        <v>5186.7490234375</v>
      </c>
      <c r="AV838" s="197" t="n">
        <v>10642.2041015625</v>
      </c>
      <c r="AW838" s="197" t="n">
        <v>4100.0</v>
      </c>
      <c r="AX838" s="197" t="n">
        <v>1.2991899251937866</v>
      </c>
      <c r="AY838" s="197" t="n">
        <v>-9061.662109375</v>
      </c>
      <c r="AZ838" s="197" t="n">
        <v>0.0</v>
      </c>
      <c r="BA838" s="197" t="n">
        <v>15124.1005859375</v>
      </c>
      <c r="BB838" s="197" t="n">
        <v>725.8125</v>
      </c>
      <c r="BC838" s="197" t="n">
        <v>0.5512047410011292</v>
      </c>
      <c r="BD838" s="197" t="n">
        <v>0.5735720992088318</v>
      </c>
      <c r="BE838" s="197" t="n">
        <v>0.634128749370575</v>
      </c>
      <c r="BF838" s="197" t="n">
        <v>475.2604675292969</v>
      </c>
      <c r="BG838" s="197" t="n">
        <v>273.2965393066406</v>
      </c>
      <c r="BH838" s="197" t="n">
        <v>-658.2774658203125</v>
      </c>
      <c r="BI838" s="197" t="n">
        <v>0.0</v>
      </c>
      <c r="BJ838" s="197" t="n">
        <v>10736.505859375</v>
      </c>
      <c r="BK838" s="197" t="n">
        <v>10950.93359375</v>
      </c>
      <c r="BL838" s="197" t="n">
        <v>11146.6845703125</v>
      </c>
      <c r="BM838" s="197" t="n">
        <v>3844.10595703125</v>
      </c>
      <c r="BN838" s="197" t="n">
        <v>3487.795166015625</v>
      </c>
      <c r="BO838" s="197" t="n">
        <v>3256.06982421875</v>
      </c>
      <c r="BP838" s="197" t="n">
        <v>0.0</v>
      </c>
      <c r="BQ838" s="197" t="n">
        <v>999999.0</v>
      </c>
      <c r="BR838" s="197" t="n">
        <v>0.0</v>
      </c>
      <c r="BS838" s="197" t="n">
        <v>999999.0</v>
      </c>
      <c r="BT838" s="197" t="n">
        <v>0.0</v>
      </c>
      <c r="BU838" s="197" t="n">
        <v>733.36328125</v>
      </c>
      <c r="BV838" s="197" t="n">
        <v>380.0968933105469</v>
      </c>
      <c r="BW838" s="197" t="n">
        <v>2200.0</v>
      </c>
      <c r="BX838" s="197" t="n">
        <v>1057.384521484375</v>
      </c>
      <c r="BY838" s="197" t="n">
        <v>466.7088623046875</v>
      </c>
      <c r="BZ838" s="197" t="n">
        <v>2780.0</v>
      </c>
      <c r="CA838" s="197" t="n">
        <v>318.3642883300781</v>
      </c>
      <c r="CB838" s="197" t="n">
        <v>312.3561096191406</v>
      </c>
      <c r="CC838" s="197" t="n">
        <v>778.9473876953125</v>
      </c>
      <c r="CD838" s="197" t="n">
        <v>4929.13037109375</v>
      </c>
      <c r="CE838" s="197" t="n">
        <v>2701.634521484375</v>
      </c>
      <c r="CF838" s="197" t="n">
        <v>99000.0</v>
      </c>
      <c r="CG838" s="197" t="n">
        <v>16000.912109375</v>
      </c>
      <c r="CH838" s="197" t="n">
        <v>6680.0</v>
      </c>
      <c r="CI838" s="197" t="n">
        <v>1889.8182373046875</v>
      </c>
      <c r="CJ838" s="197" t="n">
        <v>8569.818359375</v>
      </c>
      <c r="CK838" s="197" t="n">
        <v>20000.0</v>
      </c>
      <c r="CL838" s="197" t="n">
        <v>20000.0</v>
      </c>
      <c r="CM838" s="197" t="n">
        <v>20000.0</v>
      </c>
      <c r="CN838" s="197" t="n">
        <v>20000.0</v>
      </c>
      <c r="CO838" s="197" t="n">
        <v>20000.0</v>
      </c>
      <c r="CP838" s="197" t="n">
        <v>20000.0</v>
      </c>
      <c r="CQ838" s="197" t="n">
        <v>20000.0</v>
      </c>
      <c r="CR838" s="197" t="n">
        <v>3250.0</v>
      </c>
      <c r="CS838" s="197" t="n">
        <v>31.0</v>
      </c>
      <c r="CT838" s="197" t="n">
        <v>31.0</v>
      </c>
      <c r="CU838" s="197" t="n">
        <v>691.1868896484375</v>
      </c>
    </row>
    <row r="839" spans="2:99">
      <c r="B839" s="122" t="s">
        <v>1240</v>
      </c>
      <c r="C839" s="197" t="n">
        <v>3700.0</v>
      </c>
      <c r="D839" s="197" t="n">
        <v>3538.0</v>
      </c>
      <c r="E839" s="197" t="n">
        <v>800.0</v>
      </c>
      <c r="F839" s="122" t="s">
        <v>1240</v>
      </c>
      <c r="G839" s="197" t="n">
        <v>1843.1229248046875</v>
      </c>
      <c r="H839" s="197" t="n">
        <v>869.1398315429688</v>
      </c>
      <c r="I839" s="197" t="n">
        <v>314.3446044921875</v>
      </c>
      <c r="J839" s="197" t="n">
        <v>295.36248779296875</v>
      </c>
      <c r="K839" s="197" t="n">
        <v>366.20587158203125</v>
      </c>
      <c r="L839" s="197" t="n">
        <v>800.0</v>
      </c>
      <c r="M839" s="197" t="n">
        <v>800.0</v>
      </c>
      <c r="N839" s="197" t="n">
        <v>300.0</v>
      </c>
      <c r="O839" s="197" t="n">
        <v>243.0686492919922</v>
      </c>
      <c r="P839" s="197" t="n">
        <v>300.0</v>
      </c>
      <c r="Q839" s="197" t="n">
        <v>7719.95947265625</v>
      </c>
      <c r="R839" s="197" t="n">
        <v>868.1627807617188</v>
      </c>
      <c r="S839" s="197" t="n">
        <v>0.0</v>
      </c>
      <c r="T839" s="197" t="n">
        <v>0.0</v>
      </c>
      <c r="U839" s="197" t="n">
        <v>-61.892086029052734</v>
      </c>
      <c r="V839" s="197" t="n">
        <v>1519.9605712890625</v>
      </c>
      <c r="W839" s="197" t="n">
        <v>0.0</v>
      </c>
      <c r="X839" s="197" t="n">
        <v>0.0</v>
      </c>
      <c r="Y839" s="197" t="n">
        <v>0.0</v>
      </c>
      <c r="Z839" s="197" t="n">
        <v>3000.0</v>
      </c>
      <c r="AA839" s="197" t="n">
        <v>0.0</v>
      </c>
      <c r="AB839" s="197" t="n">
        <v>56.93135070800781</v>
      </c>
      <c r="AC839" s="197" t="n">
        <v>0.0</v>
      </c>
      <c r="AD839" s="197" t="n">
        <v>0.6499999761581421</v>
      </c>
      <c r="AE839" s="197" t="n">
        <v>5666.83203125</v>
      </c>
      <c r="AF839" s="197" t="n">
        <v>1243.986572265625</v>
      </c>
      <c r="AG839" s="197" t="n">
        <v>5587.91552734375</v>
      </c>
      <c r="AH839" s="197" t="n">
        <v>788.6903076171875</v>
      </c>
      <c r="AI839" s="197" t="n">
        <v>0.0</v>
      </c>
      <c r="AJ839" s="197" t="n">
        <v>0.0</v>
      </c>
      <c r="AK839" s="197" t="n">
        <v>109.22515106201172</v>
      </c>
      <c r="AL839" s="197" t="n">
        <v>6680.0</v>
      </c>
      <c r="AM839" s="197" t="n">
        <v>4247.56640625</v>
      </c>
      <c r="AN839" s="197" t="n">
        <v>0.0</v>
      </c>
      <c r="AO839" s="197" t="n">
        <v>0.0</v>
      </c>
      <c r="AP839" s="197" t="n">
        <v>0.0</v>
      </c>
      <c r="AQ839" s="197" t="n">
        <v>93.36193084716797</v>
      </c>
      <c r="AR839" s="197" t="n">
        <v>110.0</v>
      </c>
      <c r="AS839" s="197" t="n">
        <v>0.7707163691520691</v>
      </c>
      <c r="AT839" s="197" t="n">
        <v>-3568.859130859375</v>
      </c>
      <c r="AU839" s="197" t="n">
        <v>4630.57373046875</v>
      </c>
      <c r="AV839" s="197" t="n">
        <v>2481.29541015625</v>
      </c>
      <c r="AW839" s="197" t="n">
        <v>2844.234375</v>
      </c>
      <c r="AX839" s="197" t="n">
        <v>1.3243584632873535</v>
      </c>
      <c r="AY839" s="197" t="n">
        <v>-8173.50732421875</v>
      </c>
      <c r="AZ839" s="197" t="n">
        <v>0.0</v>
      </c>
      <c r="BA839" s="197" t="n">
        <v>2222.760009765625</v>
      </c>
      <c r="BB839" s="197" t="n">
        <v>3788.680419921875</v>
      </c>
      <c r="BC839" s="197" t="n">
        <v>0.571376621723175</v>
      </c>
      <c r="BD839" s="197" t="n">
        <v>0.7130139470100403</v>
      </c>
      <c r="BE839" s="197" t="n">
        <v>0.9342520236968994</v>
      </c>
      <c r="BF839" s="197" t="n">
        <v>-1028.9947509765625</v>
      </c>
      <c r="BG839" s="197" t="n">
        <v>-2552.558349609375</v>
      </c>
      <c r="BH839" s="197" t="n">
        <v>-6093.669921875</v>
      </c>
      <c r="BI839" s="197" t="n">
        <v>1800.9046630859375</v>
      </c>
      <c r="BJ839" s="197" t="n">
        <v>3456.33447265625</v>
      </c>
      <c r="BK839" s="197" t="n">
        <v>3044.6298828125</v>
      </c>
      <c r="BL839" s="197" t="n">
        <v>1240.2457275390625</v>
      </c>
      <c r="BM839" s="197" t="n">
        <v>512.49658203125</v>
      </c>
      <c r="BN839" s="197" t="n">
        <v>1909.1192626953125</v>
      </c>
      <c r="BO839" s="197" t="n">
        <v>4486.34130859375</v>
      </c>
      <c r="BP839" s="197" t="n">
        <v>0.0</v>
      </c>
      <c r="BQ839" s="197" t="n">
        <v>999999.0</v>
      </c>
      <c r="BR839" s="197" t="n">
        <v>0.0</v>
      </c>
      <c r="BS839" s="197" t="n">
        <v>999999.0</v>
      </c>
      <c r="BT839" s="197" t="n">
        <v>0.0</v>
      </c>
      <c r="BU839" s="197" t="n">
        <v>2262.010009765625</v>
      </c>
      <c r="BV839" s="197" t="n">
        <v>763.8837890625</v>
      </c>
      <c r="BW839" s="197" t="n">
        <v>2200.0</v>
      </c>
      <c r="BX839" s="197" t="n">
        <v>1435.3818359375</v>
      </c>
      <c r="BY839" s="197" t="n">
        <v>1103.0538330078125</v>
      </c>
      <c r="BZ839" s="197" t="n">
        <v>2780.0</v>
      </c>
      <c r="CA839" s="197" t="n">
        <v>723.4457397460938</v>
      </c>
      <c r="CB839" s="197" t="n">
        <v>320.2824401855469</v>
      </c>
      <c r="CC839" s="197" t="n">
        <v>964.9122924804688</v>
      </c>
      <c r="CD839" s="197" t="n">
        <v>6758.29248046875</v>
      </c>
      <c r="CE839" s="197" t="n">
        <v>5067.2841796875</v>
      </c>
      <c r="CF839" s="197" t="n">
        <v>99000.0</v>
      </c>
      <c r="CG839" s="197" t="n">
        <v>7699.9248046875</v>
      </c>
      <c r="CH839" s="197" t="n">
        <v>300.0</v>
      </c>
      <c r="CI839" s="197" t="n">
        <v>800.0</v>
      </c>
      <c r="CJ839" s="197" t="n">
        <v>1100.0</v>
      </c>
      <c r="CK839" s="197" t="n">
        <v>20000.0</v>
      </c>
      <c r="CL839" s="197" t="n">
        <v>20000.0</v>
      </c>
      <c r="CM839" s="197" t="n">
        <v>20000.0</v>
      </c>
      <c r="CN839" s="197" t="n">
        <v>20000.0</v>
      </c>
      <c r="CO839" s="197" t="n">
        <v>20000.0</v>
      </c>
      <c r="CP839" s="197" t="n">
        <v>20000.0</v>
      </c>
      <c r="CQ839" s="197" t="n">
        <v>20000.0</v>
      </c>
      <c r="CR839" s="197" t="n">
        <v>3250.0</v>
      </c>
      <c r="CS839" s="197" t="n">
        <v>31.0</v>
      </c>
      <c r="CT839" s="197" t="n">
        <v>31.0</v>
      </c>
      <c r="CU839" s="197" t="n">
        <v>868.1627807617188</v>
      </c>
    </row>
    <row r="840" spans="2:99">
      <c r="B840" s="122" t="s">
        <v>1241</v>
      </c>
      <c r="C840" s="197" t="n">
        <v>3400.0</v>
      </c>
      <c r="D840" s="197" t="n">
        <v>3351.0</v>
      </c>
      <c r="E840" s="197" t="n">
        <v>650.0</v>
      </c>
      <c r="F840" s="122" t="s">
        <v>1241</v>
      </c>
      <c r="G840" s="197" t="n">
        <v>1752.357666015625</v>
      </c>
      <c r="H840" s="197" t="n">
        <v>849.03466796875</v>
      </c>
      <c r="I840" s="197" t="n">
        <v>326.1429748535156</v>
      </c>
      <c r="J840" s="197" t="n">
        <v>308.1654052734375</v>
      </c>
      <c r="K840" s="197" t="n">
        <v>369.5180358886719</v>
      </c>
      <c r="L840" s="197" t="n">
        <v>3050.01953125</v>
      </c>
      <c r="M840" s="197" t="n">
        <v>3050.01953125</v>
      </c>
      <c r="N840" s="197" t="n">
        <v>1213.5968017578125</v>
      </c>
      <c r="O840" s="197" t="n">
        <v>1170.0921630859375</v>
      </c>
      <c r="P840" s="197" t="n">
        <v>1213.5968017578125</v>
      </c>
      <c r="Q840" s="197" t="n">
        <v>8071.40478515625</v>
      </c>
      <c r="R840" s="197" t="n">
        <v>1326.2762451171875</v>
      </c>
      <c r="S840" s="197" t="n">
        <v>0.0</v>
      </c>
      <c r="T840" s="197" t="n">
        <v>0.0</v>
      </c>
      <c r="U840" s="197" t="n">
        <v>-98.24417114257812</v>
      </c>
      <c r="V840" s="197" t="n">
        <v>47.06990432739258</v>
      </c>
      <c r="W840" s="197" t="n">
        <v>0.0</v>
      </c>
      <c r="X840" s="197" t="n">
        <v>0.0</v>
      </c>
      <c r="Y840" s="197" t="n">
        <v>0.0</v>
      </c>
      <c r="Z840" s="197" t="n">
        <v>3000.0</v>
      </c>
      <c r="AA840" s="197" t="n">
        <v>1.0</v>
      </c>
      <c r="AB840" s="197" t="n">
        <v>43.504703521728516</v>
      </c>
      <c r="AC840" s="197" t="n">
        <v>0.0</v>
      </c>
      <c r="AD840" s="197" t="n">
        <v>0.6499999761581421</v>
      </c>
      <c r="AE840" s="197" t="n">
        <v>6150.1357421875</v>
      </c>
      <c r="AF840" s="197" t="n">
        <v>1356.73779296875</v>
      </c>
      <c r="AG840" s="197" t="n">
        <v>2249.97802734375</v>
      </c>
      <c r="AH840" s="197" t="n">
        <v>651.5126953125</v>
      </c>
      <c r="AI840" s="197" t="n">
        <v>0.0</v>
      </c>
      <c r="AJ840" s="197" t="n">
        <v>24.471027374267578</v>
      </c>
      <c r="AK840" s="197" t="n">
        <v>0.0</v>
      </c>
      <c r="AL840" s="197" t="n">
        <v>6680.0</v>
      </c>
      <c r="AM840" s="197" t="n">
        <v>4218.654296875</v>
      </c>
      <c r="AN840" s="197" t="n">
        <v>0.0</v>
      </c>
      <c r="AO840" s="197" t="n">
        <v>0.0</v>
      </c>
      <c r="AP840" s="197" t="n">
        <v>0.0</v>
      </c>
      <c r="AQ840" s="197" t="n">
        <v>90.0</v>
      </c>
      <c r="AR840" s="197" t="n">
        <v>110.0</v>
      </c>
      <c r="AS840" s="197" t="n">
        <v>0.0</v>
      </c>
      <c r="AT840" s="197" t="n">
        <v>999999.0</v>
      </c>
      <c r="AU840" s="197" t="n">
        <v>0.0</v>
      </c>
      <c r="AV840" s="197" t="n">
        <v>999999.0</v>
      </c>
      <c r="AW840" s="197" t="n">
        <v>0.0</v>
      </c>
      <c r="AX840" s="197" t="n">
        <v>0.0</v>
      </c>
      <c r="AY840" s="197" t="n">
        <v>999999.0</v>
      </c>
      <c r="AZ840" s="197" t="n">
        <v>0.0</v>
      </c>
      <c r="BA840" s="197" t="n">
        <v>999999.0</v>
      </c>
      <c r="BB840" s="197" t="n">
        <v>0.0</v>
      </c>
      <c r="BC840" s="197" t="n">
        <v>0.0</v>
      </c>
      <c r="BD840" s="197" t="n">
        <v>0.6095250844955444</v>
      </c>
      <c r="BE840" s="197" t="n">
        <v>0.7132247686386108</v>
      </c>
      <c r="BF840" s="197" t="n">
        <v>999998.0</v>
      </c>
      <c r="BG840" s="197" t="n">
        <v>4037.18505859375</v>
      </c>
      <c r="BH840" s="197" t="n">
        <v>3171.17236328125</v>
      </c>
      <c r="BI840" s="197" t="n">
        <v>0.0</v>
      </c>
      <c r="BJ840" s="197" t="n">
        <v>999999.0</v>
      </c>
      <c r="BK840" s="197" t="n">
        <v>8992.5888671875</v>
      </c>
      <c r="BL840" s="197" t="n">
        <v>8969.6484375</v>
      </c>
      <c r="BM840" s="197" t="n">
        <v>0.0</v>
      </c>
      <c r="BN840" s="197" t="n">
        <v>-4641.88427734375</v>
      </c>
      <c r="BO840" s="197" t="n">
        <v>-3481.67578125</v>
      </c>
      <c r="BP840" s="197" t="n">
        <v>0.0</v>
      </c>
      <c r="BQ840" s="197" t="n">
        <v>999999.0</v>
      </c>
      <c r="BR840" s="197" t="n">
        <v>0.0</v>
      </c>
      <c r="BS840" s="197" t="n">
        <v>999999.0</v>
      </c>
      <c r="BT840" s="197" t="n">
        <v>0.0</v>
      </c>
      <c r="BU840" s="197" t="n">
        <v>1582.6807861328125</v>
      </c>
      <c r="BV840" s="197" t="n">
        <v>2118.873779296875</v>
      </c>
      <c r="BW840" s="197" t="n">
        <v>99000.0</v>
      </c>
      <c r="BX840" s="197" t="n">
        <v>2381.54248046875</v>
      </c>
      <c r="BY840" s="197" t="n">
        <v>1335.4300537109375</v>
      </c>
      <c r="BZ840" s="197" t="n">
        <v>99000.0</v>
      </c>
      <c r="CA840" s="197" t="n">
        <v>847.429931640625</v>
      </c>
      <c r="CB840" s="197" t="n">
        <v>688.451416015625</v>
      </c>
      <c r="CC840" s="197" t="n">
        <v>964.9122924804688</v>
      </c>
      <c r="CD840" s="197" t="n">
        <v>7606.26220703125</v>
      </c>
      <c r="CE840" s="197" t="n">
        <v>6419.279296875</v>
      </c>
      <c r="CF840" s="197" t="n">
        <v>99000.0</v>
      </c>
      <c r="CG840" s="197" t="n">
        <v>0.0</v>
      </c>
      <c r="CH840" s="197" t="n">
        <v>300.0</v>
      </c>
      <c r="CI840" s="197" t="n">
        <v>800.0</v>
      </c>
      <c r="CJ840" s="197" t="n">
        <v>1100.0</v>
      </c>
      <c r="CK840" s="197" t="n">
        <v>20000.0</v>
      </c>
      <c r="CL840" s="197" t="n">
        <v>20000.0</v>
      </c>
      <c r="CM840" s="197" t="n">
        <v>20000.0</v>
      </c>
      <c r="CN840" s="197" t="n">
        <v>20000.0</v>
      </c>
      <c r="CO840" s="197" t="n">
        <v>20000.0</v>
      </c>
      <c r="CP840" s="197" t="n">
        <v>20000.0</v>
      </c>
      <c r="CQ840" s="197" t="n">
        <v>20000.0</v>
      </c>
      <c r="CR840" s="197" t="n">
        <v>3250.0</v>
      </c>
      <c r="CS840" s="197" t="n">
        <v>30.0</v>
      </c>
      <c r="CT840" s="197" t="n">
        <v>30.0</v>
      </c>
      <c r="CU840" s="197" t="n">
        <v>1326.2762451171875</v>
      </c>
    </row>
    <row r="841" spans="2:99">
      <c r="B841" s="122" t="s">
        <v>1242</v>
      </c>
      <c r="C841" s="197" t="n">
        <v>3250.0</v>
      </c>
      <c r="D841" s="197" t="n">
        <v>3163.0</v>
      </c>
      <c r="E841" s="197" t="n">
        <v>720.0</v>
      </c>
      <c r="F841" s="122" t="s">
        <v>1242</v>
      </c>
      <c r="G841" s="197" t="n">
        <v>1578.666259765625</v>
      </c>
      <c r="H841" s="197" t="n">
        <v>866.1240234375</v>
      </c>
      <c r="I841" s="197" t="n">
        <v>290.3084716796875</v>
      </c>
      <c r="J841" s="197" t="n">
        <v>340.0357360839844</v>
      </c>
      <c r="K841" s="197" t="n">
        <v>437.07904052734375</v>
      </c>
      <c r="L841" s="197" t="n">
        <v>2880.271240234375</v>
      </c>
      <c r="M841" s="197" t="n">
        <v>2880.271240234375</v>
      </c>
      <c r="N841" s="197" t="n">
        <v>1658.6990966796875</v>
      </c>
      <c r="O841" s="197" t="n">
        <v>269.0334777832031</v>
      </c>
      <c r="P841" s="197" t="n">
        <v>1658.6990966796875</v>
      </c>
      <c r="Q841" s="197" t="n">
        <v>7414.734375</v>
      </c>
      <c r="R841" s="197" t="n">
        <v>1283.9835205078125</v>
      </c>
      <c r="S841" s="197" t="n">
        <v>0.0</v>
      </c>
      <c r="T841" s="197" t="n">
        <v>0.0</v>
      </c>
      <c r="U841" s="197" t="n">
        <v>56.60676193237305</v>
      </c>
      <c r="V841" s="197" t="n">
        <v>0.0</v>
      </c>
      <c r="W841" s="197" t="n">
        <v>0.0</v>
      </c>
      <c r="X841" s="197" t="n">
        <v>0.0</v>
      </c>
      <c r="Y841" s="197" t="n">
        <v>0.0</v>
      </c>
      <c r="Z841" s="197" t="n">
        <v>3000.0</v>
      </c>
      <c r="AA841" s="197" t="n">
        <v>1.0</v>
      </c>
      <c r="AB841" s="197" t="n">
        <v>1389.66552734375</v>
      </c>
      <c r="AC841" s="197" t="n">
        <v>0.0</v>
      </c>
      <c r="AD841" s="197" t="n">
        <v>0.6499999761581421</v>
      </c>
      <c r="AE841" s="197" t="n">
        <v>5760.54248046875</v>
      </c>
      <c r="AF841" s="197" t="n">
        <v>1336.204345703125</v>
      </c>
      <c r="AG841" s="197" t="n">
        <v>2911.4345703125</v>
      </c>
      <c r="AH841" s="197" t="n">
        <v>649.6533813476562</v>
      </c>
      <c r="AI841" s="197" t="n">
        <v>0.0</v>
      </c>
      <c r="AJ841" s="197" t="n">
        <v>0.0</v>
      </c>
      <c r="AK841" s="197" t="n">
        <v>0.0</v>
      </c>
      <c r="AL841" s="197" t="n">
        <v>6680.0</v>
      </c>
      <c r="AM841" s="197" t="n">
        <v>4211.43310546875</v>
      </c>
      <c r="AN841" s="197" t="n">
        <v>0.0</v>
      </c>
      <c r="AO841" s="197" t="n">
        <v>0.0</v>
      </c>
      <c r="AP841" s="197" t="n">
        <v>0.0</v>
      </c>
      <c r="AQ841" s="197" t="n">
        <v>90.0</v>
      </c>
      <c r="AR841" s="197" t="n">
        <v>374.03466796875</v>
      </c>
      <c r="AS841" s="197" t="n">
        <v>0.0</v>
      </c>
      <c r="AT841" s="197" t="n">
        <v>999999.0</v>
      </c>
      <c r="AU841" s="197" t="n">
        <v>0.0</v>
      </c>
      <c r="AV841" s="197" t="n">
        <v>999999.0</v>
      </c>
      <c r="AW841" s="197" t="n">
        <v>0.0</v>
      </c>
      <c r="AX841" s="197" t="n">
        <v>0.0</v>
      </c>
      <c r="AY841" s="197" t="n">
        <v>999999.0</v>
      </c>
      <c r="AZ841" s="197" t="n">
        <v>0.0</v>
      </c>
      <c r="BA841" s="197" t="n">
        <v>999999.0</v>
      </c>
      <c r="BB841" s="197" t="n">
        <v>0.0</v>
      </c>
      <c r="BC841" s="197" t="n">
        <v>0.0</v>
      </c>
      <c r="BD841" s="197" t="n">
        <v>0.621336042881012</v>
      </c>
      <c r="BE841" s="197" t="n">
        <v>0.781050980091095</v>
      </c>
      <c r="BF841" s="197" t="n">
        <v>999998.0</v>
      </c>
      <c r="BG841" s="197" t="n">
        <v>2027.9296875</v>
      </c>
      <c r="BH841" s="197" t="n">
        <v>258.0723876953125</v>
      </c>
      <c r="BI841" s="197" t="n">
        <v>0.0</v>
      </c>
      <c r="BJ841" s="197" t="n">
        <v>999999.0</v>
      </c>
      <c r="BK841" s="197" t="n">
        <v>6715.10205078125</v>
      </c>
      <c r="BL841" s="197" t="n">
        <v>6150.08642578125</v>
      </c>
      <c r="BM841" s="197" t="n">
        <v>0.0</v>
      </c>
      <c r="BN841" s="197" t="n">
        <v>-538.5266723632812</v>
      </c>
      <c r="BO841" s="197" t="n">
        <v>901.06201171875</v>
      </c>
      <c r="BP841" s="197" t="n">
        <v>3.2788174152374268</v>
      </c>
      <c r="BQ841" s="197" t="n">
        <v>-4072.386962890625</v>
      </c>
      <c r="BR841" s="197" t="n">
        <v>0.0</v>
      </c>
      <c r="BS841" s="197" t="n">
        <v>999999.0</v>
      </c>
      <c r="BT841" s="197" t="n">
        <v>0.0</v>
      </c>
      <c r="BU841" s="197" t="n">
        <v>1829.313232421875</v>
      </c>
      <c r="BV841" s="197" t="n">
        <v>1597.5799560546875</v>
      </c>
      <c r="BW841" s="197" t="n">
        <v>99000.0</v>
      </c>
      <c r="BX841" s="197" t="n">
        <v>2518.203857421875</v>
      </c>
      <c r="BY841" s="197" t="n">
        <v>2447.420654296875</v>
      </c>
      <c r="BZ841" s="197" t="n">
        <v>99000.0</v>
      </c>
      <c r="CA841" s="197" t="n">
        <v>598.0728759765625</v>
      </c>
      <c r="CB841" s="197" t="n">
        <v>817.1027221679688</v>
      </c>
      <c r="CC841" s="197" t="n">
        <v>964.9122924804688</v>
      </c>
      <c r="CD841" s="197" t="n">
        <v>8601.720703125</v>
      </c>
      <c r="CE841" s="197" t="n">
        <v>7727.8349609375</v>
      </c>
      <c r="CF841" s="197" t="n">
        <v>19000.0</v>
      </c>
      <c r="CG841" s="197" t="n">
        <v>1614.6600341796875</v>
      </c>
      <c r="CH841" s="197" t="n">
        <v>719.2042846679688</v>
      </c>
      <c r="CI841" s="197" t="n">
        <v>800.0</v>
      </c>
      <c r="CJ841" s="197" t="n">
        <v>1519.2042236328125</v>
      </c>
      <c r="CK841" s="197" t="n">
        <v>20000.0</v>
      </c>
      <c r="CL841" s="197" t="n">
        <v>20000.0</v>
      </c>
      <c r="CM841" s="197" t="n">
        <v>20000.0</v>
      </c>
      <c r="CN841" s="197" t="n">
        <v>20000.0</v>
      </c>
      <c r="CO841" s="197" t="n">
        <v>20000.0</v>
      </c>
      <c r="CP841" s="197" t="n">
        <v>20000.0</v>
      </c>
      <c r="CQ841" s="197" t="n">
        <v>20000.0</v>
      </c>
      <c r="CR841" s="197" t="n">
        <v>3250.0</v>
      </c>
      <c r="CS841" s="197" t="n">
        <v>31.0</v>
      </c>
      <c r="CT841" s="197" t="n">
        <v>31.0</v>
      </c>
      <c r="CU841" s="197" t="n">
        <v>1283.9835205078125</v>
      </c>
    </row>
    <row r="842" spans="2:99">
      <c r="B842" s="122" t="s">
        <v>1243</v>
      </c>
      <c r="C842" s="197" t="n">
        <v>3252.0</v>
      </c>
      <c r="D842" s="197" t="n">
        <v>3163.0</v>
      </c>
      <c r="E842" s="197" t="n">
        <v>575.0</v>
      </c>
      <c r="F842" s="122" t="s">
        <v>1243</v>
      </c>
      <c r="G842" s="197" t="n">
        <v>1474.39599609375</v>
      </c>
      <c r="H842" s="197" t="n">
        <v>793.1567993164062</v>
      </c>
      <c r="I842" s="197" t="n">
        <v>259.4393615722656</v>
      </c>
      <c r="J842" s="197" t="n">
        <v>394.06982421875</v>
      </c>
      <c r="K842" s="197" t="n">
        <v>481.2594909667969</v>
      </c>
      <c r="L842" s="197" t="n">
        <v>2164.44775390625</v>
      </c>
      <c r="M842" s="197" t="n">
        <v>2164.44775390625</v>
      </c>
      <c r="N842" s="197" t="n">
        <v>1143.9210205078125</v>
      </c>
      <c r="O842" s="197" t="n">
        <v>1143.9210205078125</v>
      </c>
      <c r="P842" s="197" t="n">
        <v>1143.9210205078125</v>
      </c>
      <c r="Q842" s="197" t="n">
        <v>6906.984375</v>
      </c>
      <c r="R842" s="197" t="n">
        <v>1665.440185546875</v>
      </c>
      <c r="S842" s="197" t="n">
        <v>0.0</v>
      </c>
      <c r="T842" s="197" t="n">
        <v>0.0</v>
      </c>
      <c r="U842" s="197" t="n">
        <v>16.770065307617188</v>
      </c>
      <c r="V842" s="197" t="n">
        <v>1013.4299926757812</v>
      </c>
      <c r="W842" s="197" t="n">
        <v>103.17787170410156</v>
      </c>
      <c r="X842" s="197" t="n">
        <v>0.0</v>
      </c>
      <c r="Y842" s="197" t="n">
        <v>0.0</v>
      </c>
      <c r="Z842" s="197" t="n">
        <v>3500.0</v>
      </c>
      <c r="AA842" s="197" t="n">
        <v>0.0</v>
      </c>
      <c r="AB842" s="197" t="n">
        <v>0.0</v>
      </c>
      <c r="AC842" s="197" t="n">
        <v>0.0</v>
      </c>
      <c r="AD842" s="197" t="n">
        <v>0.6499999761581421</v>
      </c>
      <c r="AE842" s="197" t="n">
        <v>5671.44482421875</v>
      </c>
      <c r="AF842" s="197" t="n">
        <v>497.15509033203125</v>
      </c>
      <c r="AG842" s="197" t="n">
        <v>1859.014892578125</v>
      </c>
      <c r="AH842" s="197" t="n">
        <v>660.532958984375</v>
      </c>
      <c r="AI842" s="197" t="n">
        <v>0.0</v>
      </c>
      <c r="AJ842" s="197" t="n">
        <v>16.9822998046875</v>
      </c>
      <c r="AK842" s="197" t="n">
        <v>0.0</v>
      </c>
      <c r="AL842" s="197" t="n">
        <v>6680.0</v>
      </c>
      <c r="AM842" s="197" t="n">
        <v>4208.39453125</v>
      </c>
      <c r="AN842" s="197" t="n">
        <v>0.0</v>
      </c>
      <c r="AO842" s="197" t="n">
        <v>0.0</v>
      </c>
      <c r="AP842" s="197" t="n">
        <v>0.0</v>
      </c>
      <c r="AQ842" s="197" t="n">
        <v>90.0</v>
      </c>
      <c r="AR842" s="197" t="n">
        <v>378.5513000488281</v>
      </c>
      <c r="AS842" s="197" t="n">
        <v>0.0</v>
      </c>
      <c r="AT842" s="197" t="n">
        <v>999999.0</v>
      </c>
      <c r="AU842" s="197" t="n">
        <v>0.0</v>
      </c>
      <c r="AV842" s="197" t="n">
        <v>999999.0</v>
      </c>
      <c r="AW842" s="197" t="n">
        <v>0.0</v>
      </c>
      <c r="AX842" s="197" t="n">
        <v>0.0</v>
      </c>
      <c r="AY842" s="197" t="n">
        <v>999999.0</v>
      </c>
      <c r="AZ842" s="197" t="n">
        <v>0.0</v>
      </c>
      <c r="BA842" s="197" t="n">
        <v>999999.0</v>
      </c>
      <c r="BB842" s="197" t="n">
        <v>0.0</v>
      </c>
      <c r="BC842" s="197" t="n">
        <v>0.5503344535827637</v>
      </c>
      <c r="BD842" s="197" t="n">
        <v>0.6426396369934082</v>
      </c>
      <c r="BE842" s="197" t="n">
        <v>0.8657616972923279</v>
      </c>
      <c r="BF842" s="197" t="n">
        <v>1028.3541259765625</v>
      </c>
      <c r="BG842" s="197" t="n">
        <v>291.87078857421875</v>
      </c>
      <c r="BH842" s="197" t="n">
        <v>-2701.644775390625</v>
      </c>
      <c r="BI842" s="197" t="n">
        <v>0.0</v>
      </c>
      <c r="BJ842" s="197" t="n">
        <v>4848.70947265625</v>
      </c>
      <c r="BK842" s="197" t="n">
        <v>4752.998046875</v>
      </c>
      <c r="BL842" s="197" t="n">
        <v>3308.36865234375</v>
      </c>
      <c r="BM842" s="197" t="n">
        <v>1569.8529052734375</v>
      </c>
      <c r="BN842" s="197" t="n">
        <v>2162.290771484375</v>
      </c>
      <c r="BO842" s="197" t="n">
        <v>4410.251953125</v>
      </c>
      <c r="BP842" s="197" t="n">
        <v>1.2916922569274902</v>
      </c>
      <c r="BQ842" s="197" t="n">
        <v>548.9173583984375</v>
      </c>
      <c r="BR842" s="197" t="n">
        <v>0.0</v>
      </c>
      <c r="BS842" s="197" t="n">
        <v>999999.0</v>
      </c>
      <c r="BT842" s="197" t="n">
        <v>0.0</v>
      </c>
      <c r="BU842" s="197" t="n">
        <v>2546.4169921875</v>
      </c>
      <c r="BV842" s="197" t="n">
        <v>1864.6051025390625</v>
      </c>
      <c r="BW842" s="197" t="n">
        <v>99000.0</v>
      </c>
      <c r="BX842" s="197" t="n">
        <v>3549.569580078125</v>
      </c>
      <c r="BY842" s="197" t="n">
        <v>2575.58154296875</v>
      </c>
      <c r="BZ842" s="197" t="n">
        <v>99000.0</v>
      </c>
      <c r="CA842" s="197" t="n">
        <v>791.7893676757812</v>
      </c>
      <c r="CB842" s="197" t="n">
        <v>607.891845703125</v>
      </c>
      <c r="CC842" s="197" t="n">
        <v>964.9122924804688</v>
      </c>
      <c r="CD842" s="197" t="n">
        <v>10279.2451171875</v>
      </c>
      <c r="CE842" s="197" t="n">
        <v>8699.0419921875</v>
      </c>
      <c r="CF842" s="197" t="n">
        <v>15500.0</v>
      </c>
      <c r="CG842" s="197" t="n">
        <v>4391.09814453125</v>
      </c>
      <c r="CH842" s="197" t="n">
        <v>300.0</v>
      </c>
      <c r="CI842" s="197" t="n">
        <v>800.0</v>
      </c>
      <c r="CJ842" s="197" t="n">
        <v>1100.0</v>
      </c>
      <c r="CK842" s="197" t="n">
        <v>20000.0</v>
      </c>
      <c r="CL842" s="197" t="n">
        <v>20000.0</v>
      </c>
      <c r="CM842" s="197" t="n">
        <v>20000.0</v>
      </c>
      <c r="CN842" s="197" t="n">
        <v>20000.0</v>
      </c>
      <c r="CO842" s="197" t="n">
        <v>20000.0</v>
      </c>
      <c r="CP842" s="197" t="n">
        <v>20000.0</v>
      </c>
      <c r="CQ842" s="197" t="n">
        <v>20000.0</v>
      </c>
      <c r="CR842" s="197" t="n">
        <v>3250.0</v>
      </c>
      <c r="CS842" s="197" t="n">
        <v>20.0</v>
      </c>
      <c r="CT842" s="197" t="n">
        <v>20.0</v>
      </c>
      <c r="CU842" s="197" t="n">
        <v>1665.440185546875</v>
      </c>
    </row>
    <row r="843" spans="2:99">
      <c r="B843" s="122" t="s">
        <v>1244</v>
      </c>
      <c r="C843" s="197" t="n">
        <v>3372.0</v>
      </c>
      <c r="D843" s="197" t="n">
        <v>3163.0</v>
      </c>
      <c r="E843" s="197" t="n">
        <v>575.0</v>
      </c>
      <c r="F843" s="122" t="s">
        <v>1244</v>
      </c>
      <c r="G843" s="197" t="n">
        <v>1459.32275390625</v>
      </c>
      <c r="H843" s="197" t="n">
        <v>791.7380981445312</v>
      </c>
      <c r="I843" s="197" t="n">
        <v>222.15672302246094</v>
      </c>
      <c r="J843" s="197" t="n">
        <v>514.1656494140625</v>
      </c>
      <c r="K843" s="197" t="n">
        <v>547.8597412109375</v>
      </c>
      <c r="L843" s="197" t="n">
        <v>2615.568115234375</v>
      </c>
      <c r="M843" s="197" t="n">
        <v>2615.568115234375</v>
      </c>
      <c r="N843" s="197" t="n">
        <v>1414.4891357421875</v>
      </c>
      <c r="O843" s="197" t="n">
        <v>1414.4891357421875</v>
      </c>
      <c r="P843" s="197" t="n">
        <v>1414.4891357421875</v>
      </c>
      <c r="Q843" s="197" t="n">
        <v>7251.8935546875</v>
      </c>
      <c r="R843" s="197" t="n">
        <v>1421.1553955078125</v>
      </c>
      <c r="S843" s="197" t="n">
        <v>0.0</v>
      </c>
      <c r="T843" s="197" t="n">
        <v>0.0</v>
      </c>
      <c r="U843" s="197" t="n">
        <v>-7.723326206207275</v>
      </c>
      <c r="V843" s="197" t="n">
        <v>447.93426513671875</v>
      </c>
      <c r="W843" s="197" t="n">
        <v>84.20128631591797</v>
      </c>
      <c r="X843" s="197" t="n">
        <v>0.0</v>
      </c>
      <c r="Y843" s="197" t="n">
        <v>0.0</v>
      </c>
      <c r="Z843" s="197" t="n">
        <v>3500.0</v>
      </c>
      <c r="AA843" s="197" t="n">
        <v>1.0</v>
      </c>
      <c r="AB843" s="197" t="n">
        <v>0.0</v>
      </c>
      <c r="AC843" s="197" t="n">
        <v>0.0</v>
      </c>
      <c r="AD843" s="197" t="n">
        <v>0.6499999761581421</v>
      </c>
      <c r="AE843" s="197" t="n">
        <v>5736.19091796875</v>
      </c>
      <c r="AF843" s="197" t="n">
        <v>119.7048568725586</v>
      </c>
      <c r="AG843" s="197" t="n">
        <v>0.0</v>
      </c>
      <c r="AH843" s="197" t="n">
        <v>548.8739624023438</v>
      </c>
      <c r="AI843" s="197" t="n">
        <v>0.0</v>
      </c>
      <c r="AJ843" s="197" t="n">
        <v>0.0</v>
      </c>
      <c r="AK843" s="197" t="n">
        <v>0.0</v>
      </c>
      <c r="AL843" s="197" t="n">
        <v>6939.78125</v>
      </c>
      <c r="AM843" s="197" t="n">
        <v>4208.58642578125</v>
      </c>
      <c r="AN843" s="197" t="n">
        <v>0.0</v>
      </c>
      <c r="AO843" s="197" t="n">
        <v>0.0</v>
      </c>
      <c r="AP843" s="197" t="n">
        <v>0.0</v>
      </c>
      <c r="AQ843" s="197" t="n">
        <v>90.0</v>
      </c>
      <c r="AR843" s="197" t="n">
        <v>383.06793212890625</v>
      </c>
      <c r="AS843" s="197" t="n">
        <v>0.0</v>
      </c>
      <c r="AT843" s="197" t="n">
        <v>999999.0</v>
      </c>
      <c r="AU843" s="197" t="n">
        <v>0.0</v>
      </c>
      <c r="AV843" s="197" t="n">
        <v>999999.0</v>
      </c>
      <c r="AW843" s="197" t="n">
        <v>0.0</v>
      </c>
      <c r="AX843" s="197" t="n">
        <v>0.0</v>
      </c>
      <c r="AY843" s="197" t="n">
        <v>999999.0</v>
      </c>
      <c r="AZ843" s="197" t="n">
        <v>0.0</v>
      </c>
      <c r="BA843" s="197" t="n">
        <v>999999.0</v>
      </c>
      <c r="BB843" s="197" t="n">
        <v>0.0</v>
      </c>
      <c r="BC843" s="197" t="n">
        <v>0.0</v>
      </c>
      <c r="BD843" s="197" t="n">
        <v>0.5141553282737732</v>
      </c>
      <c r="BE843" s="197" t="n">
        <v>0.6675682663917542</v>
      </c>
      <c r="BF843" s="197" t="n">
        <v>999998.0</v>
      </c>
      <c r="BG843" s="197" t="n">
        <v>1449.706787109375</v>
      </c>
      <c r="BH843" s="197" t="n">
        <v>-844.7853393554688</v>
      </c>
      <c r="BI843" s="197" t="n">
        <v>0.0</v>
      </c>
      <c r="BJ843" s="197" t="n">
        <v>999999.0</v>
      </c>
      <c r="BK843" s="197" t="n">
        <v>5204.2685546875</v>
      </c>
      <c r="BL843" s="197" t="n">
        <v>4030.05712890625</v>
      </c>
      <c r="BM843" s="197" t="n">
        <v>0.0</v>
      </c>
      <c r="BN843" s="197" t="n">
        <v>1579.965576171875</v>
      </c>
      <c r="BO843" s="197" t="n">
        <v>3863.73291015625</v>
      </c>
      <c r="BP843" s="197" t="n">
        <v>1.2645444869995117</v>
      </c>
      <c r="BQ843" s="197" t="n">
        <v>323.6493835449219</v>
      </c>
      <c r="BR843" s="197" t="n">
        <v>0.0</v>
      </c>
      <c r="BS843" s="197" t="n">
        <v>999999.0</v>
      </c>
      <c r="BT843" s="197" t="n">
        <v>0.0</v>
      </c>
      <c r="BU843" s="197" t="n">
        <v>2320.937744140625</v>
      </c>
      <c r="BV843" s="197" t="n">
        <v>2565.48193359375</v>
      </c>
      <c r="BW843" s="197" t="n">
        <v>99000.0</v>
      </c>
      <c r="BX843" s="197" t="n">
        <v>3438.361083984375</v>
      </c>
      <c r="BY843" s="197" t="n">
        <v>3567.112060546875</v>
      </c>
      <c r="BZ843" s="197" t="n">
        <v>99000.0</v>
      </c>
      <c r="CA843" s="197" t="n">
        <v>886.6984252929688</v>
      </c>
      <c r="CB843" s="197" t="n">
        <v>801.7823486328125</v>
      </c>
      <c r="CC843" s="197" t="n">
        <v>964.9122924804688</v>
      </c>
      <c r="CD843" s="197" t="n">
        <v>10457.2587890625</v>
      </c>
      <c r="CE843" s="197" t="n">
        <v>10356.5107421875</v>
      </c>
      <c r="CF843" s="197" t="n">
        <v>15500.0</v>
      </c>
      <c r="CG843" s="197" t="n">
        <v>2613.643310546875</v>
      </c>
      <c r="CH843" s="197" t="n">
        <v>300.0</v>
      </c>
      <c r="CI843" s="197" t="n">
        <v>600.0</v>
      </c>
      <c r="CJ843" s="197" t="n">
        <v>900.0</v>
      </c>
      <c r="CK843" s="197" t="n">
        <v>20000.0</v>
      </c>
      <c r="CL843" s="197" t="n">
        <v>20000.0</v>
      </c>
      <c r="CM843" s="197" t="n">
        <v>20000.0</v>
      </c>
      <c r="CN843" s="197" t="n">
        <v>20000.0</v>
      </c>
      <c r="CO843" s="197" t="n">
        <v>20000.0</v>
      </c>
      <c r="CP843" s="197" t="n">
        <v>20000.0</v>
      </c>
      <c r="CQ843" s="197" t="n">
        <v>20000.0</v>
      </c>
      <c r="CR843" s="197" t="n">
        <v>3250.0</v>
      </c>
      <c r="CS843" s="197" t="n">
        <v>14.0</v>
      </c>
      <c r="CT843" s="197" t="n">
        <v>14.0</v>
      </c>
      <c r="CU843" s="197" t="n">
        <v>1421.1553955078125</v>
      </c>
    </row>
    <row r="844" spans="2:99">
      <c r="B844" s="122" t="s">
        <v>1245</v>
      </c>
      <c r="C844" s="197" t="n">
        <v>3835.0</v>
      </c>
      <c r="D844" s="197" t="n">
        <v>3163.0</v>
      </c>
      <c r="E844" s="197" t="n">
        <v>575.0</v>
      </c>
      <c r="F844" s="122" t="s">
        <v>1245</v>
      </c>
      <c r="G844" s="197" t="n">
        <v>1462.0142822265625</v>
      </c>
      <c r="H844" s="197" t="n">
        <v>749.14599609375</v>
      </c>
      <c r="I844" s="197" t="n">
        <v>192.79991149902344</v>
      </c>
      <c r="J844" s="197" t="n">
        <v>522.3974609375</v>
      </c>
      <c r="K844" s="197" t="n">
        <v>589.6813354492188</v>
      </c>
      <c r="L844" s="197" t="n">
        <v>600.0</v>
      </c>
      <c r="M844" s="197" t="n">
        <v>600.0</v>
      </c>
      <c r="N844" s="197" t="n">
        <v>900.0</v>
      </c>
      <c r="O844" s="197" t="n">
        <v>900.0</v>
      </c>
      <c r="P844" s="197" t="n">
        <v>900.0</v>
      </c>
      <c r="Q844" s="197" t="n">
        <v>6970.6640625</v>
      </c>
      <c r="R844" s="197" t="n">
        <v>1256.048583984375</v>
      </c>
      <c r="S844" s="197" t="n">
        <v>0.0</v>
      </c>
      <c r="T844" s="197" t="n">
        <v>0.0</v>
      </c>
      <c r="U844" s="197" t="n">
        <v>19.27604103088379</v>
      </c>
      <c r="V844" s="197" t="n">
        <v>2274.635009765625</v>
      </c>
      <c r="W844" s="197" t="n">
        <v>1348.1492919921875</v>
      </c>
      <c r="X844" s="197" t="n">
        <v>926.4857177734375</v>
      </c>
      <c r="Y844" s="197" t="n">
        <v>0.0</v>
      </c>
      <c r="Z844" s="197" t="n">
        <v>4500.0</v>
      </c>
      <c r="AA844" s="197" t="n">
        <v>1.0</v>
      </c>
      <c r="AB844" s="197" t="n">
        <v>0.0</v>
      </c>
      <c r="AC844" s="197" t="n">
        <v>0.0</v>
      </c>
      <c r="AD844" s="197" t="n">
        <v>0.6499999761581421</v>
      </c>
      <c r="AE844" s="197" t="n">
        <v>5453.6669921875</v>
      </c>
      <c r="AF844" s="197" t="n">
        <v>383.9415283203125</v>
      </c>
      <c r="AG844" s="197" t="n">
        <v>0.0</v>
      </c>
      <c r="AH844" s="197" t="n">
        <v>636.08642578125</v>
      </c>
      <c r="AI844" s="197" t="n">
        <v>0.0</v>
      </c>
      <c r="AJ844" s="197" t="n">
        <v>0.0</v>
      </c>
      <c r="AK844" s="197" t="n">
        <v>0.0</v>
      </c>
      <c r="AL844" s="197" t="n">
        <v>7098.68310546875</v>
      </c>
      <c r="AM844" s="197" t="n">
        <v>4211.09130859375</v>
      </c>
      <c r="AN844" s="197" t="n">
        <v>0.0</v>
      </c>
      <c r="AO844" s="197" t="n">
        <v>0.0</v>
      </c>
      <c r="AP844" s="197" t="n">
        <v>0.0</v>
      </c>
      <c r="AQ844" s="197" t="n">
        <v>90.0</v>
      </c>
      <c r="AR844" s="197" t="n">
        <v>133.3333282470703</v>
      </c>
      <c r="AS844" s="197" t="n">
        <v>0.0</v>
      </c>
      <c r="AT844" s="197" t="n">
        <v>999999.0</v>
      </c>
      <c r="AU844" s="197" t="n">
        <v>0.0</v>
      </c>
      <c r="AV844" s="197" t="n">
        <v>999999.0</v>
      </c>
      <c r="AW844" s="197" t="n">
        <v>0.0</v>
      </c>
      <c r="AX844" s="197" t="n">
        <v>0.0</v>
      </c>
      <c r="AY844" s="197" t="n">
        <v>999999.0</v>
      </c>
      <c r="AZ844" s="197" t="n">
        <v>0.0</v>
      </c>
      <c r="BA844" s="197" t="n">
        <v>999999.0</v>
      </c>
      <c r="BB844" s="197" t="n">
        <v>0.0</v>
      </c>
      <c r="BC844" s="197" t="n">
        <v>1.0675674676895142</v>
      </c>
      <c r="BD844" s="197" t="n">
        <v>0.5204612612724304</v>
      </c>
      <c r="BE844" s="197" t="n">
        <v>0.0</v>
      </c>
      <c r="BF844" s="197" t="n">
        <v>-17168.453125</v>
      </c>
      <c r="BG844" s="197" t="n">
        <v>-6059.30517578125</v>
      </c>
      <c r="BH844" s="197" t="n">
        <v>999998.0</v>
      </c>
      <c r="BI844" s="197" t="n">
        <v>16081.8427734375</v>
      </c>
      <c r="BJ844" s="197" t="n">
        <v>999999.0</v>
      </c>
      <c r="BK844" s="197" t="n">
        <v>1500.0</v>
      </c>
      <c r="BL844" s="197" t="n">
        <v>999999.0</v>
      </c>
      <c r="BM844" s="197" t="n">
        <v>0.0</v>
      </c>
      <c r="BN844" s="197" t="n">
        <v>0.0</v>
      </c>
      <c r="BO844" s="197" t="n">
        <v>0.0</v>
      </c>
      <c r="BP844" s="197" t="n">
        <v>1.2342212200164795</v>
      </c>
      <c r="BQ844" s="197" t="n">
        <v>-1783.9693603515625</v>
      </c>
      <c r="BR844" s="197" t="n">
        <v>0.0</v>
      </c>
      <c r="BS844" s="197" t="n">
        <v>999999.0</v>
      </c>
      <c r="BT844" s="197" t="n">
        <v>0.0</v>
      </c>
      <c r="BU844" s="197" t="n">
        <v>2462.094482421875</v>
      </c>
      <c r="BV844" s="197" t="n">
        <v>2325.55712890625</v>
      </c>
      <c r="BW844" s="197" t="n">
        <v>99000.0</v>
      </c>
      <c r="BX844" s="197" t="n">
        <v>3225.20556640625</v>
      </c>
      <c r="BY844" s="197" t="n">
        <v>3455.6875</v>
      </c>
      <c r="BZ844" s="197" t="n">
        <v>99000.0</v>
      </c>
      <c r="CA844" s="197" t="n">
        <v>887.8043823242188</v>
      </c>
      <c r="CB844" s="197" t="n">
        <v>893.1669921875</v>
      </c>
      <c r="CC844" s="197" t="n">
        <v>778.9473876953125</v>
      </c>
      <c r="CD844" s="197" t="n">
        <v>10237.55078125</v>
      </c>
      <c r="CE844" s="197" t="n">
        <v>10509.8212890625</v>
      </c>
      <c r="CF844" s="197" t="n">
        <v>12500.0</v>
      </c>
      <c r="CG844" s="197" t="n">
        <v>0.0</v>
      </c>
      <c r="CH844" s="197" t="n">
        <v>300.0</v>
      </c>
      <c r="CI844" s="197" t="n">
        <v>600.0</v>
      </c>
      <c r="CJ844" s="197" t="n">
        <v>1500.0</v>
      </c>
      <c r="CK844" s="197" t="n">
        <v>20000.0</v>
      </c>
      <c r="CL844" s="197" t="n">
        <v>20000.0</v>
      </c>
      <c r="CM844" s="197" t="n">
        <v>20000.0</v>
      </c>
      <c r="CN844" s="197" t="n">
        <v>20000.0</v>
      </c>
      <c r="CO844" s="197" t="n">
        <v>20000.0</v>
      </c>
      <c r="CP844" s="197" t="n">
        <v>20000.0</v>
      </c>
      <c r="CQ844" s="197" t="n">
        <v>20000.0</v>
      </c>
      <c r="CR844" s="197" t="n">
        <v>3250.0</v>
      </c>
      <c r="CS844" s="197" t="n">
        <v>0.0</v>
      </c>
      <c r="CT844" s="197" t="n">
        <v>0.0</v>
      </c>
      <c r="CU844" s="197" t="n">
        <v>1256.048583984375</v>
      </c>
    </row>
    <row r="845" spans="2:99">
      <c r="B845" s="122" t="s">
        <v>1246</v>
      </c>
      <c r="C845" s="197" t="n">
        <v>4253.0</v>
      </c>
      <c r="D845" s="197" t="n">
        <v>3163.0</v>
      </c>
      <c r="E845" s="197" t="n">
        <v>575.0</v>
      </c>
      <c r="F845" s="122" t="s">
        <v>1246</v>
      </c>
      <c r="G845" s="197" t="n">
        <v>1497.05224609375</v>
      </c>
      <c r="H845" s="197" t="n">
        <v>765.9383544921875</v>
      </c>
      <c r="I845" s="197" t="n">
        <v>172.9119873046875</v>
      </c>
      <c r="J845" s="197" t="n">
        <v>566.3201293945312</v>
      </c>
      <c r="K845" s="197" t="n">
        <v>657.8074340820312</v>
      </c>
      <c r="L845" s="197" t="n">
        <v>1527.7449951171875</v>
      </c>
      <c r="M845" s="197" t="n">
        <v>1527.7449951171875</v>
      </c>
      <c r="N845" s="197" t="n">
        <v>1556.3170166015625</v>
      </c>
      <c r="O845" s="197" t="n">
        <v>1313.176513671875</v>
      </c>
      <c r="P845" s="197" t="n">
        <v>1556.3170166015625</v>
      </c>
      <c r="Q845" s="197" t="n">
        <v>8581.0458984375</v>
      </c>
      <c r="R845" s="197" t="n">
        <v>1820.493896484375</v>
      </c>
      <c r="S845" s="197" t="n">
        <v>0.0</v>
      </c>
      <c r="T845" s="197" t="n">
        <v>25.597511291503906</v>
      </c>
      <c r="U845" s="197" t="n">
        <v>320.6195068359375</v>
      </c>
      <c r="V845" s="197" t="n">
        <v>0.0</v>
      </c>
      <c r="W845" s="197" t="n">
        <v>0.0</v>
      </c>
      <c r="X845" s="197" t="n">
        <v>0.0</v>
      </c>
      <c r="Y845" s="197" t="n">
        <v>0.0</v>
      </c>
      <c r="Z845" s="197" t="n">
        <v>7407.14306640625</v>
      </c>
      <c r="AA845" s="197" t="n">
        <v>1.0</v>
      </c>
      <c r="AB845" s="197" t="n">
        <v>243.1404571533203</v>
      </c>
      <c r="AC845" s="197" t="n">
        <v>0.0</v>
      </c>
      <c r="AD845" s="197" t="n">
        <v>0.44999998807907104</v>
      </c>
      <c r="AE845" s="197" t="n">
        <v>4879.28515625</v>
      </c>
      <c r="AF845" s="197" t="n">
        <v>484.8055725097656</v>
      </c>
      <c r="AG845" s="197" t="n">
        <v>0.0</v>
      </c>
      <c r="AH845" s="197" t="n">
        <v>539.7499389648438</v>
      </c>
      <c r="AI845" s="197" t="n">
        <v>0.0</v>
      </c>
      <c r="AJ845" s="197" t="n">
        <v>0.0</v>
      </c>
      <c r="AK845" s="197" t="n">
        <v>167.56716918945312</v>
      </c>
      <c r="AL845" s="197" t="n">
        <v>7286.8310546875</v>
      </c>
      <c r="AM845" s="197" t="n">
        <v>4218.19482421875</v>
      </c>
      <c r="AN845" s="197" t="n">
        <v>0.0</v>
      </c>
      <c r="AO845" s="197" t="n">
        <v>0.0</v>
      </c>
      <c r="AP845" s="197" t="n">
        <v>0.0</v>
      </c>
      <c r="AQ845" s="197" t="n">
        <v>90.0</v>
      </c>
      <c r="AR845" s="197" t="n">
        <v>166.6666717529297</v>
      </c>
      <c r="AS845" s="197" t="n">
        <v>0.0</v>
      </c>
      <c r="AT845" s="197" t="n">
        <v>999999.0</v>
      </c>
      <c r="AU845" s="197" t="n">
        <v>0.0</v>
      </c>
      <c r="AV845" s="197" t="n">
        <v>999999.0</v>
      </c>
      <c r="AW845" s="197" t="n">
        <v>0.0</v>
      </c>
      <c r="AX845" s="197" t="n">
        <v>0.0</v>
      </c>
      <c r="AY845" s="197" t="n">
        <v>999999.0</v>
      </c>
      <c r="AZ845" s="197" t="n">
        <v>0.0</v>
      </c>
      <c r="BA845" s="197" t="n">
        <v>999999.0</v>
      </c>
      <c r="BB845" s="197" t="n">
        <v>0.0</v>
      </c>
      <c r="BC845" s="197" t="n">
        <v>1.2426073551177979</v>
      </c>
      <c r="BD845" s="197" t="n">
        <v>0.48878467082977295</v>
      </c>
      <c r="BE845" s="197" t="n">
        <v>0.3819825053215027</v>
      </c>
      <c r="BF845" s="197" t="n">
        <v>-6627.318359375</v>
      </c>
      <c r="BG845" s="197" t="n">
        <v>1730.3631591796875</v>
      </c>
      <c r="BH845" s="197" t="n">
        <v>3594.114013671875</v>
      </c>
      <c r="BI845" s="197" t="n">
        <v>5333.39697265625</v>
      </c>
      <c r="BJ845" s="197" t="n">
        <v>999999.0</v>
      </c>
      <c r="BK845" s="197" t="n">
        <v>6035.392578125</v>
      </c>
      <c r="BL845" s="197" t="n">
        <v>6958.470703125</v>
      </c>
      <c r="BM845" s="197" t="n">
        <v>0.0</v>
      </c>
      <c r="BN845" s="197" t="n">
        <v>1476.481201171875</v>
      </c>
      <c r="BO845" s="197" t="n">
        <v>-2602.716796875</v>
      </c>
      <c r="BP845" s="197" t="n">
        <v>1.1977708339691162</v>
      </c>
      <c r="BQ845" s="197" t="n">
        <v>-4063.443603515625</v>
      </c>
      <c r="BR845" s="197" t="n">
        <v>0.0</v>
      </c>
      <c r="BS845" s="197" t="n">
        <v>999999.0</v>
      </c>
      <c r="BT845" s="197" t="n">
        <v>0.0</v>
      </c>
      <c r="BU845" s="197" t="n">
        <v>1571.05615234375</v>
      </c>
      <c r="BV845" s="197" t="n">
        <v>2462.651611328125</v>
      </c>
      <c r="BW845" s="197" t="n">
        <v>99000.0</v>
      </c>
      <c r="BX845" s="197" t="n">
        <v>1996.9776611328125</v>
      </c>
      <c r="BY845" s="197" t="n">
        <v>3222.77880859375</v>
      </c>
      <c r="BZ845" s="197" t="n">
        <v>99000.0</v>
      </c>
      <c r="CA845" s="197" t="n">
        <v>950.822265625</v>
      </c>
      <c r="CB845" s="197" t="n">
        <v>888.5457153320312</v>
      </c>
      <c r="CC845" s="197" t="n">
        <v>631.5789184570312</v>
      </c>
      <c r="CD845" s="197" t="n">
        <v>8303.7021484375</v>
      </c>
      <c r="CE845" s="197" t="n">
        <v>10245.4091796875</v>
      </c>
      <c r="CF845" s="197" t="n">
        <v>8000.0</v>
      </c>
      <c r="CG845" s="197" t="n">
        <v>0.0</v>
      </c>
      <c r="CH845" s="197" t="n">
        <v>300.0</v>
      </c>
      <c r="CI845" s="197" t="n">
        <v>600.0</v>
      </c>
      <c r="CJ845" s="197" t="n">
        <v>900.0</v>
      </c>
      <c r="CK845" s="197" t="n">
        <v>20000.0</v>
      </c>
      <c r="CL845" s="197" t="n">
        <v>20000.0</v>
      </c>
      <c r="CM845" s="197" t="n">
        <v>20000.0</v>
      </c>
      <c r="CN845" s="197" t="n">
        <v>20000.0</v>
      </c>
      <c r="CO845" s="197" t="n">
        <v>20000.0</v>
      </c>
      <c r="CP845" s="197" t="n">
        <v>20000.0</v>
      </c>
      <c r="CQ845" s="197" t="n">
        <v>20000.0</v>
      </c>
      <c r="CR845" s="197" t="n">
        <v>3250.0</v>
      </c>
      <c r="CS845" s="197" t="n">
        <v>0.0</v>
      </c>
      <c r="CT845" s="197" t="n">
        <v>0.0</v>
      </c>
      <c r="CU845" s="197" t="n">
        <v>1820.493896484375</v>
      </c>
    </row>
    <row r="846" spans="2:99">
      <c r="B846" s="122" t="s">
        <v>1247</v>
      </c>
      <c r="C846" s="197" t="n">
        <v>4552.0</v>
      </c>
      <c r="D846" s="197" t="n">
        <v>2858.0</v>
      </c>
      <c r="E846" s="197" t="n">
        <v>674.0</v>
      </c>
      <c r="F846" s="122" t="s">
        <v>1247</v>
      </c>
      <c r="G846" s="197" t="n">
        <v>1887.8349609375</v>
      </c>
      <c r="H846" s="197" t="n">
        <v>1145.5870361328125</v>
      </c>
      <c r="I846" s="197" t="n">
        <v>387.4057922363281</v>
      </c>
      <c r="J846" s="197" t="n">
        <v>539.86279296875</v>
      </c>
      <c r="K846" s="197" t="n">
        <v>654.2100830078125</v>
      </c>
      <c r="L846" s="197" t="n">
        <v>804.1688232421875</v>
      </c>
      <c r="M846" s="197" t="n">
        <v>804.1688232421875</v>
      </c>
      <c r="N846" s="197" t="n">
        <v>804.1688232421875</v>
      </c>
      <c r="O846" s="197" t="n">
        <v>804.1688232421875</v>
      </c>
      <c r="P846" s="197" t="n">
        <v>804.1688232421875</v>
      </c>
      <c r="Q846" s="197" t="n">
        <v>30241.68359375</v>
      </c>
      <c r="R846" s="197" t="n">
        <v>2322.93505859375</v>
      </c>
      <c r="S846" s="197" t="n">
        <v>0.0</v>
      </c>
      <c r="T846" s="197" t="n">
        <v>94.28033447265625</v>
      </c>
      <c r="U846" s="197" t="n">
        <v>3084.801025390625</v>
      </c>
      <c r="V846" s="197" t="n">
        <v>27879.951171875</v>
      </c>
      <c r="W846" s="197" t="n">
        <v>14298.75390625</v>
      </c>
      <c r="X846" s="197" t="n">
        <v>13581.197265625</v>
      </c>
      <c r="Y846" s="197" t="n">
        <v>0.0</v>
      </c>
      <c r="Z846" s="197" t="n">
        <v>7238.70947265625</v>
      </c>
      <c r="AA846" s="197" t="n">
        <v>1.0</v>
      </c>
      <c r="AB846" s="197" t="n">
        <v>0.0</v>
      </c>
      <c r="AC846" s="197" t="n">
        <v>0.0</v>
      </c>
      <c r="AD846" s="197" t="n">
        <v>0.3499999940395355</v>
      </c>
      <c r="AE846" s="197" t="n">
        <v>12576.984375</v>
      </c>
      <c r="AF846" s="197" t="n">
        <v>9812.0263671875</v>
      </c>
      <c r="AG846" s="197" t="n">
        <v>429.618896484375</v>
      </c>
      <c r="AH846" s="197" t="n">
        <v>719.1765747070312</v>
      </c>
      <c r="AI846" s="197" t="n">
        <v>0.0</v>
      </c>
      <c r="AJ846" s="197" t="n">
        <v>349.6594543457031</v>
      </c>
      <c r="AK846" s="197" t="n">
        <v>1548.51171875</v>
      </c>
      <c r="AL846" s="197" t="n">
        <v>7054.6669921875</v>
      </c>
      <c r="AM846" s="197" t="n">
        <v>4217.35693359375</v>
      </c>
      <c r="AN846" s="197" t="n">
        <v>0.0</v>
      </c>
      <c r="AO846" s="197" t="n">
        <v>0.0</v>
      </c>
      <c r="AP846" s="197" t="n">
        <v>0.0</v>
      </c>
      <c r="AQ846" s="197" t="n">
        <v>90.0</v>
      </c>
      <c r="AR846" s="197" t="n">
        <v>200.0</v>
      </c>
      <c r="AS846" s="197" t="n">
        <v>0.0</v>
      </c>
      <c r="AT846" s="197" t="n">
        <v>999999.0</v>
      </c>
      <c r="AU846" s="197" t="n">
        <v>0.0</v>
      </c>
      <c r="AV846" s="197" t="n">
        <v>999999.0</v>
      </c>
      <c r="AW846" s="197" t="n">
        <v>0.0</v>
      </c>
      <c r="AX846" s="197" t="n">
        <v>0.0</v>
      </c>
      <c r="AY846" s="197" t="n">
        <v>999999.0</v>
      </c>
      <c r="AZ846" s="197" t="n">
        <v>0.0</v>
      </c>
      <c r="BA846" s="197" t="n">
        <v>999999.0</v>
      </c>
      <c r="BB846" s="197" t="n">
        <v>0.0</v>
      </c>
      <c r="BC846" s="197" t="n">
        <v>0.45501622557640076</v>
      </c>
      <c r="BD846" s="197" t="n">
        <v>0.4443618357181549</v>
      </c>
      <c r="BE846" s="197" t="n">
        <v>0.4315139651298523</v>
      </c>
      <c r="BF846" s="197" t="n">
        <v>9199.2021484375</v>
      </c>
      <c r="BG846" s="197" t="n">
        <v>9259.283203125</v>
      </c>
      <c r="BH846" s="197" t="n">
        <v>9360.20703125</v>
      </c>
      <c r="BI846" s="197" t="n">
        <v>0.0</v>
      </c>
      <c r="BJ846" s="197" t="n">
        <v>24102.4453125</v>
      </c>
      <c r="BK846" s="197" t="n">
        <v>23813.560546875</v>
      </c>
      <c r="BL846" s="197" t="n">
        <v>23493.67578125</v>
      </c>
      <c r="BM846" s="197" t="n">
        <v>-11870.986328125</v>
      </c>
      <c r="BN846" s="197" t="n">
        <v>-12557.68359375</v>
      </c>
      <c r="BO846" s="197" t="n">
        <v>-13209.9296875</v>
      </c>
      <c r="BP846" s="197" t="n">
        <v>1.191753625869751</v>
      </c>
      <c r="BQ846" s="197" t="n">
        <v>1039.4639892578125</v>
      </c>
      <c r="BR846" s="197" t="n">
        <v>0.0</v>
      </c>
      <c r="BS846" s="197" t="n">
        <v>999999.0</v>
      </c>
      <c r="BT846" s="197" t="n">
        <v>0.0</v>
      </c>
      <c r="BU846" s="197" t="n">
        <v>933.8816528320312</v>
      </c>
      <c r="BV846" s="197" t="n">
        <v>1582.3773193359375</v>
      </c>
      <c r="BW846" s="197" t="n">
        <v>99000.0</v>
      </c>
      <c r="BX846" s="197" t="n">
        <v>1072.703857421875</v>
      </c>
      <c r="BY846" s="197" t="n">
        <v>2012.7147216796875</v>
      </c>
      <c r="BZ846" s="197" t="n">
        <v>99000.0</v>
      </c>
      <c r="CA846" s="197" t="n">
        <v>651.9603271484375</v>
      </c>
      <c r="CB846" s="197" t="n">
        <v>950.6759033203125</v>
      </c>
      <c r="CC846" s="197" t="n">
        <v>631.5789184570312</v>
      </c>
      <c r="CD846" s="197" t="n">
        <v>5791.09228515625</v>
      </c>
      <c r="CE846" s="197" t="n">
        <v>8356.0546875</v>
      </c>
      <c r="CF846" s="197" t="n">
        <v>8000.0</v>
      </c>
      <c r="CG846" s="197" t="n">
        <v>0.0</v>
      </c>
      <c r="CH846" s="197" t="n">
        <v>300.0</v>
      </c>
      <c r="CI846" s="197" t="n">
        <v>600.0</v>
      </c>
      <c r="CJ846" s="197" t="n">
        <v>900.0</v>
      </c>
      <c r="CK846" s="197" t="n">
        <v>20000.0</v>
      </c>
      <c r="CL846" s="197" t="n">
        <v>20000.0</v>
      </c>
      <c r="CM846" s="197" t="n">
        <v>20000.0</v>
      </c>
      <c r="CN846" s="197" t="n">
        <v>20000.0</v>
      </c>
      <c r="CO846" s="197" t="n">
        <v>20000.0</v>
      </c>
      <c r="CP846" s="197" t="n">
        <v>20000.0</v>
      </c>
      <c r="CQ846" s="197" t="n">
        <v>20000.0</v>
      </c>
      <c r="CR846" s="197" t="n">
        <v>3250.0</v>
      </c>
      <c r="CS846" s="197" t="n">
        <v>0.0</v>
      </c>
      <c r="CT846" s="197" t="n">
        <v>0.0</v>
      </c>
      <c r="CU846" s="197" t="n">
        <v>2322.93505859375</v>
      </c>
    </row>
    <row r="847" spans="2:99">
      <c r="B847" s="122" t="s">
        <v>1248</v>
      </c>
      <c r="C847" s="197" t="n">
        <v>4552.0</v>
      </c>
      <c r="D847" s="197" t="n">
        <v>3393.0</v>
      </c>
      <c r="E847" s="197" t="n">
        <v>800.0</v>
      </c>
      <c r="F847" s="122" t="s">
        <v>1248</v>
      </c>
      <c r="G847" s="197" t="n">
        <v>2051.524169921875</v>
      </c>
      <c r="H847" s="197" t="n">
        <v>1383.2547607421875</v>
      </c>
      <c r="I847" s="197" t="n">
        <v>533.7080078125</v>
      </c>
      <c r="J847" s="197" t="n">
        <v>481.4355773925781</v>
      </c>
      <c r="K847" s="197" t="n">
        <v>598.6810913085938</v>
      </c>
      <c r="L847" s="197" t="n">
        <v>800.0</v>
      </c>
      <c r="M847" s="197" t="n">
        <v>800.0</v>
      </c>
      <c r="N847" s="197" t="n">
        <v>700.0</v>
      </c>
      <c r="O847" s="197" t="n">
        <v>700.0</v>
      </c>
      <c r="P847" s="197" t="n">
        <v>700.0</v>
      </c>
      <c r="Q847" s="197" t="n">
        <v>9749.392578125</v>
      </c>
      <c r="R847" s="197" t="n">
        <v>1484.6776123046875</v>
      </c>
      <c r="S847" s="197" t="n">
        <v>0.0</v>
      </c>
      <c r="T847" s="197" t="n">
        <v>0.0</v>
      </c>
      <c r="U847" s="197" t="n">
        <v>-201.8453369140625</v>
      </c>
      <c r="V847" s="197" t="n">
        <v>2088.39306640625</v>
      </c>
      <c r="W847" s="197" t="n">
        <v>877.3064575195312</v>
      </c>
      <c r="X847" s="197" t="n">
        <v>1110.759033203125</v>
      </c>
      <c r="Y847" s="197" t="n">
        <v>0.0</v>
      </c>
      <c r="Z847" s="197" t="n">
        <v>6425.0</v>
      </c>
      <c r="AA847" s="197" t="n">
        <v>1.0</v>
      </c>
      <c r="AB847" s="197" t="n">
        <v>0.0</v>
      </c>
      <c r="AC847" s="197" t="n">
        <v>0.0</v>
      </c>
      <c r="AD847" s="197" t="n">
        <v>0.3499999940395355</v>
      </c>
      <c r="AE847" s="197" t="n">
        <v>4156.63818359375</v>
      </c>
      <c r="AF847" s="197" t="n">
        <v>1821.287353515625</v>
      </c>
      <c r="AG847" s="197" t="n">
        <v>0.0</v>
      </c>
      <c r="AH847" s="197" t="n">
        <v>502.79925537109375</v>
      </c>
      <c r="AI847" s="197" t="n">
        <v>0.0</v>
      </c>
      <c r="AJ847" s="197" t="n">
        <v>12.711896896362305</v>
      </c>
      <c r="AK847" s="197" t="n">
        <v>0.0</v>
      </c>
      <c r="AL847" s="197" t="n">
        <v>6680.0</v>
      </c>
      <c r="AM847" s="197" t="n">
        <v>4285.484375</v>
      </c>
      <c r="AN847" s="197" t="n">
        <v>1600.0</v>
      </c>
      <c r="AO847" s="197" t="n">
        <v>700.0</v>
      </c>
      <c r="AP847" s="197" t="n">
        <v>800.0</v>
      </c>
      <c r="AQ847" s="197" t="n">
        <v>90.0</v>
      </c>
      <c r="AR847" s="197" t="n">
        <v>200.0</v>
      </c>
      <c r="AS847" s="197" t="n">
        <v>0.0</v>
      </c>
      <c r="AT847" s="197" t="n">
        <v>999999.0</v>
      </c>
      <c r="AU847" s="197" t="n">
        <v>0.0</v>
      </c>
      <c r="AV847" s="197" t="n">
        <v>999999.0</v>
      </c>
      <c r="AW847" s="197" t="n">
        <v>0.0</v>
      </c>
      <c r="AX847" s="197" t="n">
        <v>0.0</v>
      </c>
      <c r="AY847" s="197" t="n">
        <v>999999.0</v>
      </c>
      <c r="AZ847" s="197" t="n">
        <v>0.0</v>
      </c>
      <c r="BA847" s="197" t="n">
        <v>999999.0</v>
      </c>
      <c r="BB847" s="197" t="n">
        <v>0.0</v>
      </c>
      <c r="BC847" s="197" t="n">
        <v>0.0</v>
      </c>
      <c r="BD847" s="197" t="n">
        <v>0.0</v>
      </c>
      <c r="BE847" s="197" t="n">
        <v>0.0</v>
      </c>
      <c r="BF847" s="197" t="n">
        <v>999999.0</v>
      </c>
      <c r="BG847" s="197" t="n">
        <v>999999.0</v>
      </c>
      <c r="BH847" s="197" t="n">
        <v>999999.0</v>
      </c>
      <c r="BI847" s="197" t="n">
        <v>0.0</v>
      </c>
      <c r="BJ847" s="197" t="n">
        <v>999999.0</v>
      </c>
      <c r="BK847" s="197" t="n">
        <v>999999.0</v>
      </c>
      <c r="BL847" s="197" t="n">
        <v>999999.0</v>
      </c>
      <c r="BM847" s="197" t="n">
        <v>0.0</v>
      </c>
      <c r="BN847" s="197" t="n">
        <v>0.0</v>
      </c>
      <c r="BO847" s="197" t="n">
        <v>0.0</v>
      </c>
      <c r="BP847" s="197" t="n">
        <v>0.0</v>
      </c>
      <c r="BQ847" s="197" t="n">
        <v>999999.0</v>
      </c>
      <c r="BR847" s="197" t="n">
        <v>0.0</v>
      </c>
      <c r="BS847" s="197" t="n">
        <v>999999.0</v>
      </c>
      <c r="BT847" s="197" t="n">
        <v>0.0</v>
      </c>
      <c r="BU847" s="197" t="n">
        <v>326.6733703613281</v>
      </c>
      <c r="BV847" s="197" t="n">
        <v>970.1556396484375</v>
      </c>
      <c r="BW847" s="197" t="n">
        <v>2200.0</v>
      </c>
      <c r="BX847" s="197" t="n">
        <v>241.2171630859375</v>
      </c>
      <c r="BY847" s="197" t="n">
        <v>1117.8074951171875</v>
      </c>
      <c r="BZ847" s="197" t="n">
        <v>2780.0</v>
      </c>
      <c r="CA847" s="197" t="n">
        <v>581.8218994140625</v>
      </c>
      <c r="CB847" s="197" t="n">
        <v>656.1112670898438</v>
      </c>
      <c r="CC847" s="197" t="n">
        <v>631.5789184570312</v>
      </c>
      <c r="CD847" s="197" t="n">
        <v>825.5552978515625</v>
      </c>
      <c r="CE847" s="197" t="n">
        <v>6087.4140625</v>
      </c>
      <c r="CF847" s="197" t="n">
        <v>11000.0</v>
      </c>
      <c r="CG847" s="197" t="n">
        <v>0.0</v>
      </c>
      <c r="CH847" s="197" t="n">
        <v>300.0</v>
      </c>
      <c r="CI847" s="197" t="n">
        <v>800.0</v>
      </c>
      <c r="CJ847" s="197" t="n">
        <v>1100.0</v>
      </c>
      <c r="CK847" s="197" t="n">
        <v>20000.0</v>
      </c>
      <c r="CL847" s="197" t="n">
        <v>800.0</v>
      </c>
      <c r="CM847" s="197" t="n">
        <v>20000.0</v>
      </c>
      <c r="CN847" s="197" t="n">
        <v>20000.0</v>
      </c>
      <c r="CO847" s="197" t="n">
        <v>20000.0</v>
      </c>
      <c r="CP847" s="197" t="n">
        <v>20000.0</v>
      </c>
      <c r="CQ847" s="197" t="n">
        <v>20000.0</v>
      </c>
      <c r="CR847" s="197" t="n">
        <v>3500.0</v>
      </c>
      <c r="CS847" s="197" t="n">
        <v>0.0</v>
      </c>
      <c r="CT847" s="197" t="n">
        <v>0.0</v>
      </c>
      <c r="CU847" s="197" t="n">
        <v>1484.6776123046875</v>
      </c>
    </row>
    <row r="848" spans="2:99">
      <c r="B848" s="122" t="s">
        <v>1249</v>
      </c>
      <c r="C848" s="197" t="n">
        <v>4552.0</v>
      </c>
      <c r="D848" s="197" t="n">
        <v>3538.0</v>
      </c>
      <c r="E848" s="197" t="n">
        <v>975.0</v>
      </c>
      <c r="F848" s="122" t="s">
        <v>1249</v>
      </c>
      <c r="G848" s="197" t="n">
        <v>2002.1392822265625</v>
      </c>
      <c r="H848" s="197" t="n">
        <v>1461.1163330078125</v>
      </c>
      <c r="I848" s="197" t="n">
        <v>661.4349975585938</v>
      </c>
      <c r="J848" s="197" t="n">
        <v>377.2807922363281</v>
      </c>
      <c r="K848" s="197" t="n">
        <v>517.3043212890625</v>
      </c>
      <c r="L848" s="197" t="n">
        <v>800.0</v>
      </c>
      <c r="M848" s="197" t="n">
        <v>800.0</v>
      </c>
      <c r="N848" s="197" t="n">
        <v>725.8980102539062</v>
      </c>
      <c r="O848" s="197" t="n">
        <v>725.8980102539062</v>
      </c>
      <c r="P848" s="197" t="n">
        <v>725.8980102539062</v>
      </c>
      <c r="Q848" s="197" t="n">
        <v>7064.52197265625</v>
      </c>
      <c r="R848" s="197" t="n">
        <v>1525.8980712890625</v>
      </c>
      <c r="S848" s="197" t="n">
        <v>0.0</v>
      </c>
      <c r="T848" s="197" t="n">
        <v>0.0</v>
      </c>
      <c r="U848" s="197" t="n">
        <v>-83.6001968383789</v>
      </c>
      <c r="V848" s="197" t="n">
        <v>1173.1219482421875</v>
      </c>
      <c r="W848" s="197" t="n">
        <v>1085.70947265625</v>
      </c>
      <c r="X848" s="197" t="n">
        <v>17.558862686157227</v>
      </c>
      <c r="Y848" s="197" t="n">
        <v>1.3286890983581543</v>
      </c>
      <c r="Z848" s="197" t="n">
        <v>4000.0</v>
      </c>
      <c r="AA848" s="197" t="n">
        <v>1.0</v>
      </c>
      <c r="AB848" s="197" t="n">
        <v>0.0</v>
      </c>
      <c r="AC848" s="197" t="n">
        <v>0.0</v>
      </c>
      <c r="AD848" s="197" t="n">
        <v>0.3499999940395355</v>
      </c>
      <c r="AE848" s="197" t="n">
        <v>3188.55810546875</v>
      </c>
      <c r="AF848" s="197" t="n">
        <v>0.0</v>
      </c>
      <c r="AG848" s="197" t="n">
        <v>3111.724365234375</v>
      </c>
      <c r="AH848" s="197" t="n">
        <v>412.3198547363281</v>
      </c>
      <c r="AI848" s="197" t="n">
        <v>0.0</v>
      </c>
      <c r="AJ848" s="197" t="n">
        <v>101.03082275390625</v>
      </c>
      <c r="AK848" s="197" t="n">
        <v>0.0</v>
      </c>
      <c r="AL848" s="197" t="n">
        <v>6680.0</v>
      </c>
      <c r="AM848" s="197" t="n">
        <v>4323.69482421875</v>
      </c>
      <c r="AN848" s="197" t="n">
        <v>1600.0</v>
      </c>
      <c r="AO848" s="197" t="n">
        <v>725.8980102539062</v>
      </c>
      <c r="AP848" s="197" t="n">
        <v>800.0</v>
      </c>
      <c r="AQ848" s="197" t="n">
        <v>90.0</v>
      </c>
      <c r="AR848" s="197" t="n">
        <v>493.2547607421875</v>
      </c>
      <c r="AS848" s="197" t="n">
        <v>1.0854291915893555</v>
      </c>
      <c r="AT848" s="197" t="n">
        <v>2618.43603515625</v>
      </c>
      <c r="AU848" s="197" t="n">
        <v>0.0</v>
      </c>
      <c r="AV848" s="197" t="n">
        <v>999999.0</v>
      </c>
      <c r="AW848" s="197" t="n">
        <v>0.0</v>
      </c>
      <c r="AX848" s="197" t="n">
        <v>1.6674596071243286</v>
      </c>
      <c r="AY848" s="197" t="n">
        <v>-200.84100341796875</v>
      </c>
      <c r="AZ848" s="197" t="n">
        <v>0.0</v>
      </c>
      <c r="BA848" s="197" t="n">
        <v>11930.365234375</v>
      </c>
      <c r="BB848" s="197" t="n">
        <v>-844.4335327148438</v>
      </c>
      <c r="BC848" s="197" t="n">
        <v>0.46239370107650757</v>
      </c>
      <c r="BD848" s="197" t="n">
        <v>0.46503445506095886</v>
      </c>
      <c r="BE848" s="197" t="n">
        <v>0.4691978693008423</v>
      </c>
      <c r="BF848" s="197" t="n">
        <v>10255.490234375</v>
      </c>
      <c r="BG848" s="197" t="n">
        <v>10241.38671875</v>
      </c>
      <c r="BH848" s="197" t="n">
        <v>10214.3671875</v>
      </c>
      <c r="BI848" s="197" t="n">
        <v>0.0</v>
      </c>
      <c r="BJ848" s="197" t="n">
        <v>13619.525390625</v>
      </c>
      <c r="BK848" s="197" t="n">
        <v>13624.634765625</v>
      </c>
      <c r="BL848" s="197" t="n">
        <v>13627.904296875</v>
      </c>
      <c r="BM848" s="197" t="n">
        <v>-20759.1171875</v>
      </c>
      <c r="BN848" s="197" t="n">
        <v>-20621.58203125</v>
      </c>
      <c r="BO848" s="197" t="n">
        <v>-20397.69140625</v>
      </c>
      <c r="BP848" s="197" t="n">
        <v>1.233931303024292</v>
      </c>
      <c r="BQ848" s="197" t="n">
        <v>6112.09033203125</v>
      </c>
      <c r="BR848" s="197" t="n">
        <v>0.0</v>
      </c>
      <c r="BS848" s="197" t="n">
        <v>999999.0</v>
      </c>
      <c r="BT848" s="197" t="n">
        <v>0.0</v>
      </c>
      <c r="BU848" s="197" t="n">
        <v>251.64186096191406</v>
      </c>
      <c r="BV848" s="197" t="n">
        <v>321.2426452636719</v>
      </c>
      <c r="BW848" s="197" t="n">
        <v>2200.0</v>
      </c>
      <c r="BX848" s="197" t="n">
        <v>217.7280731201172</v>
      </c>
      <c r="BY848" s="197" t="n">
        <v>234.2761993408203</v>
      </c>
      <c r="BZ848" s="197" t="n">
        <v>2780.0</v>
      </c>
      <c r="CA848" s="197" t="n">
        <v>384.3727111816406</v>
      </c>
      <c r="CB848" s="197" t="n">
        <v>589.032958984375</v>
      </c>
      <c r="CC848" s="197" t="n">
        <v>631.5789184570312</v>
      </c>
      <c r="CD848" s="197" t="n">
        <v>860.3975830078125</v>
      </c>
      <c r="CE848" s="197" t="n">
        <v>713.4797973632812</v>
      </c>
      <c r="CF848" s="197" t="n">
        <v>11000.0</v>
      </c>
      <c r="CG848" s="197" t="n">
        <v>780.1334228515625</v>
      </c>
      <c r="CH848" s="197" t="n">
        <v>300.0</v>
      </c>
      <c r="CI848" s="197" t="n">
        <v>800.0</v>
      </c>
      <c r="CJ848" s="197" t="n">
        <v>1100.0</v>
      </c>
      <c r="CK848" s="197" t="n">
        <v>20000.0</v>
      </c>
      <c r="CL848" s="197" t="n">
        <v>1911.290283203125</v>
      </c>
      <c r="CM848" s="197" t="n">
        <v>20000.0</v>
      </c>
      <c r="CN848" s="197" t="n">
        <v>20000.0</v>
      </c>
      <c r="CO848" s="197" t="n">
        <v>20000.0</v>
      </c>
      <c r="CP848" s="197" t="n">
        <v>20000.0</v>
      </c>
      <c r="CQ848" s="197" t="n">
        <v>20000.0</v>
      </c>
      <c r="CR848" s="197" t="n">
        <v>3500.0</v>
      </c>
      <c r="CS848" s="197" t="n">
        <v>0.0</v>
      </c>
      <c r="CT848" s="197" t="n">
        <v>0.0</v>
      </c>
      <c r="CU848" s="197" t="n">
        <v>1525.8980712890625</v>
      </c>
    </row>
    <row r="849" spans="2:99">
      <c r="B849" s="122" t="s">
        <v>1250</v>
      </c>
      <c r="C849" s="197" t="n">
        <v>4500.0</v>
      </c>
      <c r="D849" s="197" t="n">
        <v>3538.0</v>
      </c>
      <c r="E849" s="197" t="n">
        <v>975.0</v>
      </c>
      <c r="F849" s="122" t="s">
        <v>1250</v>
      </c>
      <c r="G849" s="197" t="n">
        <v>1717.9813232421875</v>
      </c>
      <c r="H849" s="197" t="n">
        <v>1282.9564208984375</v>
      </c>
      <c r="I849" s="197" t="n">
        <v>621.4340209960938</v>
      </c>
      <c r="J849" s="197" t="n">
        <v>259.9094543457031</v>
      </c>
      <c r="K849" s="197" t="n">
        <v>437.5617980957031</v>
      </c>
      <c r="L849" s="197" t="n">
        <v>1493.3721923828125</v>
      </c>
      <c r="M849" s="197" t="n">
        <v>1493.3721923828125</v>
      </c>
      <c r="N849" s="197" t="n">
        <v>1493.3721923828125</v>
      </c>
      <c r="O849" s="197" t="n">
        <v>1493.3721923828125</v>
      </c>
      <c r="P849" s="197" t="n">
        <v>1493.3721923828125</v>
      </c>
      <c r="Q849" s="197" t="n">
        <v>9466.96875</v>
      </c>
      <c r="R849" s="197" t="n">
        <v>887.059814453125</v>
      </c>
      <c r="S849" s="197" t="n">
        <v>0.0</v>
      </c>
      <c r="T849" s="197" t="n">
        <v>0.0</v>
      </c>
      <c r="U849" s="197" t="n">
        <v>-83.00022888183594</v>
      </c>
      <c r="V849" s="197" t="n">
        <v>79.45257568359375</v>
      </c>
      <c r="W849" s="197" t="n">
        <v>0.0</v>
      </c>
      <c r="X849" s="197" t="n">
        <v>0.0</v>
      </c>
      <c r="Y849" s="197" t="n">
        <v>0.0</v>
      </c>
      <c r="Z849" s="197" t="n">
        <v>4000.0</v>
      </c>
      <c r="AA849" s="197" t="n">
        <v>0.0</v>
      </c>
      <c r="AB849" s="197" t="n">
        <v>0.0</v>
      </c>
      <c r="AC849" s="197" t="n">
        <v>0.0</v>
      </c>
      <c r="AD849" s="197" t="n">
        <v>0.3499999940395355</v>
      </c>
      <c r="AE849" s="197" t="n">
        <v>3722.04638671875</v>
      </c>
      <c r="AF849" s="197" t="n">
        <v>62.08368682861328</v>
      </c>
      <c r="AG849" s="197" t="n">
        <v>5325.37939453125</v>
      </c>
      <c r="AH849" s="197" t="n">
        <v>2351.4677734375</v>
      </c>
      <c r="AI849" s="197" t="n">
        <v>989.6944580078125</v>
      </c>
      <c r="AJ849" s="197" t="n">
        <v>2537.6015625</v>
      </c>
      <c r="AK849" s="197" t="n">
        <v>2333.307373046875</v>
      </c>
      <c r="AL849" s="197" t="n">
        <v>6680.0</v>
      </c>
      <c r="AM849" s="197" t="n">
        <v>4362.83935546875</v>
      </c>
      <c r="AN849" s="197" t="n">
        <v>0.0</v>
      </c>
      <c r="AO849" s="197" t="n">
        <v>0.0</v>
      </c>
      <c r="AP849" s="197" t="n">
        <v>0.0</v>
      </c>
      <c r="AQ849" s="197" t="n">
        <v>90.0</v>
      </c>
      <c r="AR849" s="197" t="n">
        <v>571.1163330078125</v>
      </c>
      <c r="AS849" s="197" t="n">
        <v>0.7810633182525635</v>
      </c>
      <c r="AT849" s="197" t="n">
        <v>-1531.9981689453125</v>
      </c>
      <c r="AU849" s="197" t="n">
        <v>1961.4263916015625</v>
      </c>
      <c r="AV849" s="197" t="n">
        <v>5986.796875</v>
      </c>
      <c r="AW849" s="197" t="n">
        <v>408.08258056640625</v>
      </c>
      <c r="AX849" s="197" t="n">
        <v>1.3819578886032104</v>
      </c>
      <c r="AY849" s="197" t="n">
        <v>-6484.75439453125</v>
      </c>
      <c r="AZ849" s="197" t="n">
        <v>0.0</v>
      </c>
      <c r="BA849" s="197" t="n">
        <v>6818.4677734375</v>
      </c>
      <c r="BB849" s="197" t="n">
        <v>1476.390625</v>
      </c>
      <c r="BC849" s="197" t="n">
        <v>0.0</v>
      </c>
      <c r="BD849" s="197" t="n">
        <v>0.4847102165222168</v>
      </c>
      <c r="BE849" s="197" t="n">
        <v>0.5285388827323914</v>
      </c>
      <c r="BF849" s="197" t="n">
        <v>999998.0</v>
      </c>
      <c r="BG849" s="197" t="n">
        <v>2585.837646484375</v>
      </c>
      <c r="BH849" s="197" t="n">
        <v>1997.2735595703125</v>
      </c>
      <c r="BI849" s="197" t="n">
        <v>0.0</v>
      </c>
      <c r="BJ849" s="197" t="n">
        <v>999999.0</v>
      </c>
      <c r="BK849" s="197" t="n">
        <v>7251.83203125</v>
      </c>
      <c r="BL849" s="197" t="n">
        <v>7085.17822265625</v>
      </c>
      <c r="BM849" s="197" t="n">
        <v>0.0</v>
      </c>
      <c r="BN849" s="197" t="n">
        <v>-4550.1845703125</v>
      </c>
      <c r="BO849" s="197" t="n">
        <v>-3505.203369140625</v>
      </c>
      <c r="BP849" s="197" t="n">
        <v>0.0</v>
      </c>
      <c r="BQ849" s="197" t="n">
        <v>999999.0</v>
      </c>
      <c r="BR849" s="197" t="n">
        <v>0.0</v>
      </c>
      <c r="BS849" s="197" t="n">
        <v>999999.0</v>
      </c>
      <c r="BT849" s="197" t="n">
        <v>0.0</v>
      </c>
      <c r="BU849" s="197" t="n">
        <v>428.5605163574219</v>
      </c>
      <c r="BV849" s="197" t="n">
        <v>252.9234161376953</v>
      </c>
      <c r="BW849" s="197" t="n">
        <v>2200.0</v>
      </c>
      <c r="BX849" s="197" t="n">
        <v>586.755126953125</v>
      </c>
      <c r="BY849" s="197" t="n">
        <v>218.90432739257812</v>
      </c>
      <c r="BZ849" s="197" t="n">
        <v>2780.0</v>
      </c>
      <c r="CA849" s="197" t="n">
        <v>320.08355712890625</v>
      </c>
      <c r="CB849" s="197" t="n">
        <v>382.6897888183594</v>
      </c>
      <c r="CC849" s="197" t="n">
        <v>631.5789184570312</v>
      </c>
      <c r="CD849" s="197" t="n">
        <v>3443.767578125</v>
      </c>
      <c r="CE849" s="197" t="n">
        <v>908.9862670898438</v>
      </c>
      <c r="CF849" s="197" t="n">
        <v>99000.0</v>
      </c>
      <c r="CG849" s="197" t="n">
        <v>7080.3564453125</v>
      </c>
      <c r="CH849" s="197" t="n">
        <v>2500.0</v>
      </c>
      <c r="CI849" s="197" t="n">
        <v>800.0</v>
      </c>
      <c r="CJ849" s="197" t="n">
        <v>3300.0</v>
      </c>
      <c r="CK849" s="197" t="n">
        <v>20000.0</v>
      </c>
      <c r="CL849" s="197" t="n">
        <v>20000.0</v>
      </c>
      <c r="CM849" s="197" t="n">
        <v>20000.0</v>
      </c>
      <c r="CN849" s="197" t="n">
        <v>20000.0</v>
      </c>
      <c r="CO849" s="197" t="n">
        <v>20000.0</v>
      </c>
      <c r="CP849" s="197" t="n">
        <v>20000.0</v>
      </c>
      <c r="CQ849" s="197" t="n">
        <v>20000.0</v>
      </c>
      <c r="CR849" s="197" t="n">
        <v>3500.0</v>
      </c>
      <c r="CS849" s="197" t="n">
        <v>26.0</v>
      </c>
      <c r="CT849" s="197" t="n">
        <v>26.0</v>
      </c>
      <c r="CU849" s="197" t="n">
        <v>887.059814453125</v>
      </c>
    </row>
    <row r="850" spans="2:99">
      <c r="B850" s="122" t="s">
        <v>1251</v>
      </c>
      <c r="C850" s="197" t="n">
        <v>4150.0</v>
      </c>
      <c r="D850" s="197" t="n">
        <v>3538.0</v>
      </c>
      <c r="E850" s="197" t="n">
        <v>950.0</v>
      </c>
      <c r="F850" s="122" t="s">
        <v>1251</v>
      </c>
      <c r="G850" s="197" t="n">
        <v>1427.6881103515625</v>
      </c>
      <c r="H850" s="197" t="n">
        <v>987.7947998046875</v>
      </c>
      <c r="I850" s="197" t="n">
        <v>457.5558166503906</v>
      </c>
      <c r="J850" s="197" t="n">
        <v>90.0</v>
      </c>
      <c r="K850" s="197" t="n">
        <v>392.95635986328125</v>
      </c>
      <c r="L850" s="197" t="n">
        <v>861.8809814453125</v>
      </c>
      <c r="M850" s="197" t="n">
        <v>861.8809814453125</v>
      </c>
      <c r="N850" s="197" t="n">
        <v>2537.976806640625</v>
      </c>
      <c r="O850" s="197" t="n">
        <v>2238.545654296875</v>
      </c>
      <c r="P850" s="197" t="n">
        <v>2238.545654296875</v>
      </c>
      <c r="Q850" s="197" t="n">
        <v>11224.5</v>
      </c>
      <c r="R850" s="197" t="n">
        <v>733.575927734375</v>
      </c>
      <c r="S850" s="197" t="n">
        <v>0.0</v>
      </c>
      <c r="T850" s="197" t="n">
        <v>0.0</v>
      </c>
      <c r="U850" s="197" t="n">
        <v>-73.84180450439453</v>
      </c>
      <c r="V850" s="197" t="n">
        <v>77.23827362060547</v>
      </c>
      <c r="W850" s="197" t="n">
        <v>0.0</v>
      </c>
      <c r="X850" s="197" t="n">
        <v>0.0</v>
      </c>
      <c r="Y850" s="197" t="n">
        <v>0.0</v>
      </c>
      <c r="Z850" s="197" t="n">
        <v>4000.0</v>
      </c>
      <c r="AA850" s="197" t="n">
        <v>0.0</v>
      </c>
      <c r="AB850" s="197" t="n">
        <v>0.0</v>
      </c>
      <c r="AC850" s="197" t="n">
        <v>0.0</v>
      </c>
      <c r="AD850" s="197" t="n">
        <v>0.6499999761581421</v>
      </c>
      <c r="AE850" s="197" t="n">
        <v>7872.69482421875</v>
      </c>
      <c r="AF850" s="197" t="n">
        <v>11.273391723632812</v>
      </c>
      <c r="AG850" s="197" t="n">
        <v>5694.9267578125</v>
      </c>
      <c r="AH850" s="197" t="n">
        <v>3382.935302734375</v>
      </c>
      <c r="AI850" s="197" t="n">
        <v>1975.790283203125</v>
      </c>
      <c r="AJ850" s="197" t="n">
        <v>3695.399169921875</v>
      </c>
      <c r="AK850" s="197" t="n">
        <v>3530.806396484375</v>
      </c>
      <c r="AL850" s="197" t="n">
        <v>6680.0</v>
      </c>
      <c r="AM850" s="197" t="n">
        <v>4411.955078125</v>
      </c>
      <c r="AN850" s="197" t="n">
        <v>0.0</v>
      </c>
      <c r="AO850" s="197" t="n">
        <v>0.0</v>
      </c>
      <c r="AP850" s="197" t="n">
        <v>0.0</v>
      </c>
      <c r="AQ850" s="197" t="n">
        <v>90.0</v>
      </c>
      <c r="AR850" s="197" t="n">
        <v>392.95635986328125</v>
      </c>
      <c r="AS850" s="197" t="n">
        <v>0.718982994556427</v>
      </c>
      <c r="AT850" s="197" t="n">
        <v>-3699.437255859375</v>
      </c>
      <c r="AU850" s="197" t="n">
        <v>5145.375</v>
      </c>
      <c r="AV850" s="197" t="n">
        <v>4477.83203125</v>
      </c>
      <c r="AW850" s="197" t="n">
        <v>2738.233154296875</v>
      </c>
      <c r="AX850" s="197" t="n">
        <v>1.3184581995010376</v>
      </c>
      <c r="AY850" s="197" t="n">
        <v>-9858.337890625</v>
      </c>
      <c r="AZ850" s="197" t="n">
        <v>0.0</v>
      </c>
      <c r="BA850" s="197" t="n">
        <v>5136.9921875</v>
      </c>
      <c r="BB850" s="197" t="n">
        <v>2919.987060546875</v>
      </c>
      <c r="BC850" s="197" t="n">
        <v>0.5248225331306458</v>
      </c>
      <c r="BD850" s="197" t="n">
        <v>0.5380362272262573</v>
      </c>
      <c r="BE850" s="197" t="n">
        <v>0.57533198595047</v>
      </c>
      <c r="BF850" s="197" t="n">
        <v>-306.5635986328125</v>
      </c>
      <c r="BG850" s="197" t="n">
        <v>-452.64483642578125</v>
      </c>
      <c r="BH850" s="197" t="n">
        <v>-1115.5667724609375</v>
      </c>
      <c r="BI850" s="197" t="n">
        <v>584.1281127929688</v>
      </c>
      <c r="BJ850" s="197" t="n">
        <v>5662.4443359375</v>
      </c>
      <c r="BK850" s="197" t="n">
        <v>5666.64697265625</v>
      </c>
      <c r="BL850" s="197" t="n">
        <v>5427.904296875</v>
      </c>
      <c r="BM850" s="197" t="n">
        <v>-73.60846710205078</v>
      </c>
      <c r="BN850" s="197" t="n">
        <v>24.457725524902344</v>
      </c>
      <c r="BO850" s="197" t="n">
        <v>712.53466796875</v>
      </c>
      <c r="BP850" s="197" t="n">
        <v>0.0</v>
      </c>
      <c r="BQ850" s="197" t="n">
        <v>999999.0</v>
      </c>
      <c r="BR850" s="197" t="n">
        <v>0.0</v>
      </c>
      <c r="BS850" s="197" t="n">
        <v>999999.0</v>
      </c>
      <c r="BT850" s="197" t="n">
        <v>0.0</v>
      </c>
      <c r="BU850" s="197" t="n">
        <v>1117.574462890625</v>
      </c>
      <c r="BV850" s="197" t="n">
        <v>441.28228759765625</v>
      </c>
      <c r="BW850" s="197" t="n">
        <v>2200.0</v>
      </c>
      <c r="BX850" s="197" t="n">
        <v>1527.8900146484375</v>
      </c>
      <c r="BY850" s="197" t="n">
        <v>613.9351196289062</v>
      </c>
      <c r="BZ850" s="197" t="n">
        <v>2780.0</v>
      </c>
      <c r="CA850" s="197" t="n">
        <v>375.42462158203125</v>
      </c>
      <c r="CB850" s="197" t="n">
        <v>322.8712463378906</v>
      </c>
      <c r="CC850" s="197" t="n">
        <v>778.9473876953125</v>
      </c>
      <c r="CD850" s="197" t="n">
        <v>6214.04833984375</v>
      </c>
      <c r="CE850" s="197" t="n">
        <v>3567.128173828125</v>
      </c>
      <c r="CF850" s="197" t="n">
        <v>99000.0</v>
      </c>
      <c r="CG850" s="197" t="n">
        <v>9680.3017578125</v>
      </c>
      <c r="CH850" s="197" t="n">
        <v>2082.314453125</v>
      </c>
      <c r="CI850" s="197" t="n">
        <v>822.421142578125</v>
      </c>
      <c r="CJ850" s="197" t="n">
        <v>2904.735595703125</v>
      </c>
      <c r="CK850" s="197" t="n">
        <v>20000.0</v>
      </c>
      <c r="CL850" s="197" t="n">
        <v>20000.0</v>
      </c>
      <c r="CM850" s="197" t="n">
        <v>20000.0</v>
      </c>
      <c r="CN850" s="197" t="n">
        <v>20000.0</v>
      </c>
      <c r="CO850" s="197" t="n">
        <v>20000.0</v>
      </c>
      <c r="CP850" s="197" t="n">
        <v>20000.0</v>
      </c>
      <c r="CQ850" s="197" t="n">
        <v>20000.0</v>
      </c>
      <c r="CR850" s="197" t="n">
        <v>3500.0</v>
      </c>
      <c r="CS850" s="197" t="n">
        <v>31.0</v>
      </c>
      <c r="CT850" s="197" t="n">
        <v>31.0</v>
      </c>
      <c r="CU850" s="197" t="n">
        <v>733.575927734375</v>
      </c>
    </row>
    <row r="851" spans="2:99">
      <c r="B851" s="122" t="s">
        <v>1252</v>
      </c>
      <c r="C851" s="197" t="n">
        <v>3700.0</v>
      </c>
      <c r="D851" s="197" t="n">
        <v>3538.0</v>
      </c>
      <c r="E851" s="197" t="n">
        <v>800.0</v>
      </c>
      <c r="F851" s="122" t="s">
        <v>1252</v>
      </c>
      <c r="G851" s="197" t="n">
        <v>1170.449462890625</v>
      </c>
      <c r="H851" s="197" t="n">
        <v>952.2184448242188</v>
      </c>
      <c r="I851" s="197" t="n">
        <v>307.4100341796875</v>
      </c>
      <c r="J851" s="197" t="n">
        <v>88.26879119873047</v>
      </c>
      <c r="K851" s="197" t="n">
        <v>261.2318115234375</v>
      </c>
      <c r="L851" s="197" t="n">
        <v>3258.593505859375</v>
      </c>
      <c r="M851" s="197" t="n">
        <v>3258.593505859375</v>
      </c>
      <c r="N851" s="197" t="n">
        <v>300.0</v>
      </c>
      <c r="O851" s="197" t="n">
        <v>0.0</v>
      </c>
      <c r="P851" s="197" t="n">
        <v>300.0</v>
      </c>
      <c r="Q851" s="197" t="n">
        <v>8846.3251953125</v>
      </c>
      <c r="R851" s="197" t="n">
        <v>831.9880981445312</v>
      </c>
      <c r="S851" s="197" t="n">
        <v>0.0</v>
      </c>
      <c r="T851" s="197" t="n">
        <v>0.0</v>
      </c>
      <c r="U851" s="197" t="n">
        <v>-183.39991760253906</v>
      </c>
      <c r="V851" s="197" t="n">
        <v>155.51907348632812</v>
      </c>
      <c r="W851" s="197" t="n">
        <v>0.0</v>
      </c>
      <c r="X851" s="197" t="n">
        <v>0.0</v>
      </c>
      <c r="Y851" s="197" t="n">
        <v>0.0</v>
      </c>
      <c r="Z851" s="197" t="n">
        <v>3000.0</v>
      </c>
      <c r="AA851" s="197" t="n">
        <v>0.0</v>
      </c>
      <c r="AB851" s="197" t="n">
        <v>300.0</v>
      </c>
      <c r="AC851" s="197" t="n">
        <v>0.0</v>
      </c>
      <c r="AD851" s="197" t="n">
        <v>0.6499999761581421</v>
      </c>
      <c r="AE851" s="197" t="n">
        <v>6321.9375</v>
      </c>
      <c r="AF851" s="197" t="n">
        <v>36.24161911010742</v>
      </c>
      <c r="AG851" s="197" t="n">
        <v>4157.64794921875</v>
      </c>
      <c r="AH851" s="197" t="n">
        <v>3156.42529296875</v>
      </c>
      <c r="AI851" s="197" t="n">
        <v>1703.259521484375</v>
      </c>
      <c r="AJ851" s="197" t="n">
        <v>454.6131591796875</v>
      </c>
      <c r="AK851" s="197" t="n">
        <v>401.2756652832031</v>
      </c>
      <c r="AL851" s="197" t="n">
        <v>6680.0</v>
      </c>
      <c r="AM851" s="197" t="n">
        <v>4362.142578125</v>
      </c>
      <c r="AN851" s="197" t="n">
        <v>0.0</v>
      </c>
      <c r="AO851" s="197" t="n">
        <v>0.0</v>
      </c>
      <c r="AP851" s="197" t="n">
        <v>0.0</v>
      </c>
      <c r="AQ851" s="197" t="n">
        <v>90.0</v>
      </c>
      <c r="AR851" s="197" t="n">
        <v>132.96551513671875</v>
      </c>
      <c r="AS851" s="197" t="n">
        <v>0.6751523017883301</v>
      </c>
      <c r="AT851" s="197" t="n">
        <v>-1908.08447265625</v>
      </c>
      <c r="AU851" s="197" t="n">
        <v>2826.154296875</v>
      </c>
      <c r="AV851" s="197" t="n">
        <v>4096.76708984375</v>
      </c>
      <c r="AW851" s="197" t="n">
        <v>2417.56494140625</v>
      </c>
      <c r="AX851" s="197" t="n">
        <v>1.3145419359207153</v>
      </c>
      <c r="AY851" s="197" t="n">
        <v>-8031.52001953125</v>
      </c>
      <c r="AZ851" s="197" t="n">
        <v>0.0</v>
      </c>
      <c r="BA851" s="197" t="n">
        <v>3660.107177734375</v>
      </c>
      <c r="BB851" s="197" t="n">
        <v>3137.455810546875</v>
      </c>
      <c r="BC851" s="197" t="n">
        <v>0.0</v>
      </c>
      <c r="BD851" s="197" t="n">
        <v>0.6269980072975159</v>
      </c>
      <c r="BE851" s="197" t="n">
        <v>0.7642883062362671</v>
      </c>
      <c r="BF851" s="197" t="n">
        <v>999998.0</v>
      </c>
      <c r="BG851" s="197" t="n">
        <v>866.2511596679688</v>
      </c>
      <c r="BH851" s="197" t="n">
        <v>-906.1873779296875</v>
      </c>
      <c r="BI851" s="197" t="n">
        <v>0.0</v>
      </c>
      <c r="BJ851" s="197" t="n">
        <v>999999.0</v>
      </c>
      <c r="BK851" s="197" t="n">
        <v>6442.81494140625</v>
      </c>
      <c r="BL851" s="197" t="n">
        <v>5891.44580078125</v>
      </c>
      <c r="BM851" s="197" t="n">
        <v>0.0</v>
      </c>
      <c r="BN851" s="197" t="n">
        <v>-1385.36962890625</v>
      </c>
      <c r="BO851" s="197" t="n">
        <v>162.3593292236328</v>
      </c>
      <c r="BP851" s="197" t="n">
        <v>0.0</v>
      </c>
      <c r="BQ851" s="197" t="n">
        <v>999999.0</v>
      </c>
      <c r="BR851" s="197" t="n">
        <v>0.0</v>
      </c>
      <c r="BS851" s="197" t="n">
        <v>999999.0</v>
      </c>
      <c r="BT851" s="197" t="n">
        <v>0.0</v>
      </c>
      <c r="BU851" s="197" t="n">
        <v>1689.73974609375</v>
      </c>
      <c r="BV851" s="197" t="n">
        <v>1126.445068359375</v>
      </c>
      <c r="BW851" s="197" t="n">
        <v>2200.0</v>
      </c>
      <c r="BX851" s="197" t="n">
        <v>2124.27978515625</v>
      </c>
      <c r="BY851" s="197" t="n">
        <v>1545.2279052734375</v>
      </c>
      <c r="BZ851" s="197" t="n">
        <v>2780.0</v>
      </c>
      <c r="CA851" s="197" t="n">
        <v>558.7708129882812</v>
      </c>
      <c r="CB851" s="197" t="n">
        <v>380.5301208496094</v>
      </c>
      <c r="CC851" s="197" t="n">
        <v>964.9122924804688</v>
      </c>
      <c r="CD851" s="197" t="n">
        <v>7550.83935546875</v>
      </c>
      <c r="CE851" s="197" t="n">
        <v>6232.7548828125</v>
      </c>
      <c r="CF851" s="197" t="n">
        <v>99000.0</v>
      </c>
      <c r="CG851" s="197" t="n">
        <v>8846.3251953125</v>
      </c>
      <c r="CH851" s="197" t="n">
        <v>300.0</v>
      </c>
      <c r="CI851" s="197" t="n">
        <v>3297.3447265625</v>
      </c>
      <c r="CJ851" s="197" t="n">
        <v>3597.3447265625</v>
      </c>
      <c r="CK851" s="197" t="n">
        <v>20000.0</v>
      </c>
      <c r="CL851" s="197" t="n">
        <v>20000.0</v>
      </c>
      <c r="CM851" s="197" t="n">
        <v>20000.0</v>
      </c>
      <c r="CN851" s="197" t="n">
        <v>20000.0</v>
      </c>
      <c r="CO851" s="197" t="n">
        <v>20000.0</v>
      </c>
      <c r="CP851" s="197" t="n">
        <v>20000.0</v>
      </c>
      <c r="CQ851" s="197" t="n">
        <v>20000.0</v>
      </c>
      <c r="CR851" s="197" t="n">
        <v>3500.0</v>
      </c>
      <c r="CS851" s="197" t="n">
        <v>31.0</v>
      </c>
      <c r="CT851" s="197" t="n">
        <v>31.0</v>
      </c>
      <c r="CU851" s="197" t="n">
        <v>831.9880981445312</v>
      </c>
    </row>
    <row r="852" spans="2:99">
      <c r="B852" s="122" t="s">
        <v>1253</v>
      </c>
      <c r="C852" s="197" t="n">
        <v>3400.0</v>
      </c>
      <c r="D852" s="197" t="n">
        <v>3351.0</v>
      </c>
      <c r="E852" s="197" t="n">
        <v>650.0</v>
      </c>
      <c r="F852" s="122" t="s">
        <v>1253</v>
      </c>
      <c r="G852" s="197" t="n">
        <v>995.3346557617188</v>
      </c>
      <c r="H852" s="197" t="n">
        <v>983.8777465820312</v>
      </c>
      <c r="I852" s="197" t="n">
        <v>281.1573181152344</v>
      </c>
      <c r="J852" s="197" t="n">
        <v>117.17854309082031</v>
      </c>
      <c r="K852" s="197" t="n">
        <v>219.513916015625</v>
      </c>
      <c r="L852" s="197" t="n">
        <v>2965.703125</v>
      </c>
      <c r="M852" s="197" t="n">
        <v>2965.703125</v>
      </c>
      <c r="N852" s="197" t="n">
        <v>975.2705078125</v>
      </c>
      <c r="O852" s="197" t="n">
        <v>0.0</v>
      </c>
      <c r="P852" s="197" t="n">
        <v>975.2705078125</v>
      </c>
      <c r="Q852" s="197" t="n">
        <v>7994.80517578125</v>
      </c>
      <c r="R852" s="197" t="n">
        <v>1018.5440063476562</v>
      </c>
      <c r="S852" s="197" t="n">
        <v>0.0</v>
      </c>
      <c r="T852" s="197" t="n">
        <v>0.0</v>
      </c>
      <c r="U852" s="197" t="n">
        <v>-7.191019058227539</v>
      </c>
      <c r="V852" s="197" t="n">
        <v>10.519160270690918</v>
      </c>
      <c r="W852" s="197" t="n">
        <v>0.0</v>
      </c>
      <c r="X852" s="197" t="n">
        <v>0.0</v>
      </c>
      <c r="Y852" s="197" t="n">
        <v>0.0</v>
      </c>
      <c r="Z852" s="197" t="n">
        <v>3000.0</v>
      </c>
      <c r="AA852" s="197" t="n">
        <v>1.0</v>
      </c>
      <c r="AB852" s="197" t="n">
        <v>1161.05419921875</v>
      </c>
      <c r="AC852" s="197" t="n">
        <v>0.0</v>
      </c>
      <c r="AD852" s="197" t="n">
        <v>0.6499999761581421</v>
      </c>
      <c r="AE852" s="197" t="n">
        <v>5954.7421875</v>
      </c>
      <c r="AF852" s="197" t="n">
        <v>1141.68896484375</v>
      </c>
      <c r="AG852" s="197" t="n">
        <v>2613.600830078125</v>
      </c>
      <c r="AH852" s="197" t="n">
        <v>974.9049072265625</v>
      </c>
      <c r="AI852" s="197" t="n">
        <v>0.0</v>
      </c>
      <c r="AJ852" s="197" t="n">
        <v>36.774776458740234</v>
      </c>
      <c r="AK852" s="197" t="n">
        <v>0.0</v>
      </c>
      <c r="AL852" s="197" t="n">
        <v>6680.0</v>
      </c>
      <c r="AM852" s="197" t="n">
        <v>4274.35009765625</v>
      </c>
      <c r="AN852" s="197" t="n">
        <v>0.0</v>
      </c>
      <c r="AO852" s="197" t="n">
        <v>0.0</v>
      </c>
      <c r="AP852" s="197" t="n">
        <v>0.0</v>
      </c>
      <c r="AQ852" s="197" t="n">
        <v>90.0</v>
      </c>
      <c r="AR852" s="197" t="n">
        <v>110.0</v>
      </c>
      <c r="AS852" s="197" t="n">
        <v>0.0</v>
      </c>
      <c r="AT852" s="197" t="n">
        <v>999999.0</v>
      </c>
      <c r="AU852" s="197" t="n">
        <v>0.0</v>
      </c>
      <c r="AV852" s="197" t="n">
        <v>999999.0</v>
      </c>
      <c r="AW852" s="197" t="n">
        <v>0.0</v>
      </c>
      <c r="AX852" s="197" t="n">
        <v>0.0</v>
      </c>
      <c r="AY852" s="197" t="n">
        <v>999999.0</v>
      </c>
      <c r="AZ852" s="197" t="n">
        <v>0.0</v>
      </c>
      <c r="BA852" s="197" t="n">
        <v>999999.0</v>
      </c>
      <c r="BB852" s="197" t="n">
        <v>0.0</v>
      </c>
      <c r="BC852" s="197" t="n">
        <v>0.0</v>
      </c>
      <c r="BD852" s="197" t="n">
        <v>0.6283469200134277</v>
      </c>
      <c r="BE852" s="197" t="n">
        <v>0.7797523140907288</v>
      </c>
      <c r="BF852" s="197" t="n">
        <v>999998.0</v>
      </c>
      <c r="BG852" s="197" t="n">
        <v>1624.1011962890625</v>
      </c>
      <c r="BH852" s="197" t="n">
        <v>-138.0936279296875</v>
      </c>
      <c r="BI852" s="197" t="n">
        <v>0.0</v>
      </c>
      <c r="BJ852" s="197" t="n">
        <v>999999.0</v>
      </c>
      <c r="BK852" s="197" t="n">
        <v>6740.13916015625</v>
      </c>
      <c r="BL852" s="197" t="n">
        <v>6210.6962890625</v>
      </c>
      <c r="BM852" s="197" t="n">
        <v>0.0</v>
      </c>
      <c r="BN852" s="197" t="n">
        <v>-1311.072998046875</v>
      </c>
      <c r="BO852" s="197" t="n">
        <v>232.91123962402344</v>
      </c>
      <c r="BP852" s="197" t="n">
        <v>0.0</v>
      </c>
      <c r="BQ852" s="197" t="n">
        <v>999999.0</v>
      </c>
      <c r="BR852" s="197" t="n">
        <v>0.0</v>
      </c>
      <c r="BS852" s="197" t="n">
        <v>999999.0</v>
      </c>
      <c r="BT852" s="197" t="n">
        <v>0.0</v>
      </c>
      <c r="BU852" s="197" t="n">
        <v>1963.1043701171875</v>
      </c>
      <c r="BV852" s="197" t="n">
        <v>1653.652587890625</v>
      </c>
      <c r="BW852" s="197" t="n">
        <v>99000.0</v>
      </c>
      <c r="BX852" s="197" t="n">
        <v>2787.619873046875</v>
      </c>
      <c r="BY852" s="197" t="n">
        <v>2089.42919921875</v>
      </c>
      <c r="BZ852" s="197" t="n">
        <v>99000.0</v>
      </c>
      <c r="CA852" s="197" t="n">
        <v>686.3289794921875</v>
      </c>
      <c r="CB852" s="197" t="n">
        <v>556.326904296875</v>
      </c>
      <c r="CC852" s="197" t="n">
        <v>964.9122924804688</v>
      </c>
      <c r="CD852" s="197" t="n">
        <v>8888.955078125</v>
      </c>
      <c r="CE852" s="197" t="n">
        <v>7485.70458984375</v>
      </c>
      <c r="CF852" s="197" t="n">
        <v>99000.0</v>
      </c>
      <c r="CG852" s="197" t="n">
        <v>3818.575927734375</v>
      </c>
      <c r="CH852" s="197" t="n">
        <v>300.0</v>
      </c>
      <c r="CI852" s="197" t="n">
        <v>2539.44970703125</v>
      </c>
      <c r="CJ852" s="197" t="n">
        <v>2839.44970703125</v>
      </c>
      <c r="CK852" s="197" t="n">
        <v>20000.0</v>
      </c>
      <c r="CL852" s="197" t="n">
        <v>20000.0</v>
      </c>
      <c r="CM852" s="197" t="n">
        <v>20000.0</v>
      </c>
      <c r="CN852" s="197" t="n">
        <v>20000.0</v>
      </c>
      <c r="CO852" s="197" t="n">
        <v>20000.0</v>
      </c>
      <c r="CP852" s="197" t="n">
        <v>20000.0</v>
      </c>
      <c r="CQ852" s="197" t="n">
        <v>20000.0</v>
      </c>
      <c r="CR852" s="197" t="n">
        <v>3500.0</v>
      </c>
      <c r="CS852" s="197" t="n">
        <v>30.0</v>
      </c>
      <c r="CT852" s="197" t="n">
        <v>30.0</v>
      </c>
      <c r="CU852" s="197" t="n">
        <v>1018.5440063476562</v>
      </c>
    </row>
    <row r="853" spans="2:99">
      <c r="B853" s="122" t="s">
        <v>1254</v>
      </c>
      <c r="C853" s="197" t="n">
        <v>3250.0</v>
      </c>
      <c r="D853" s="197" t="n">
        <v>3163.0</v>
      </c>
      <c r="E853" s="197" t="n">
        <v>720.0</v>
      </c>
      <c r="F853" s="122" t="s">
        <v>1254</v>
      </c>
      <c r="G853" s="197" t="n">
        <v>813.4598388671875</v>
      </c>
      <c r="H853" s="197" t="n">
        <v>945.9729614257812</v>
      </c>
      <c r="I853" s="197" t="n">
        <v>280.9548645019531</v>
      </c>
      <c r="J853" s="197" t="n">
        <v>170.86590576171875</v>
      </c>
      <c r="K853" s="197" t="n">
        <v>280.9890441894531</v>
      </c>
      <c r="L853" s="197" t="n">
        <v>2875.018310546875</v>
      </c>
      <c r="M853" s="197" t="n">
        <v>2875.018310546875</v>
      </c>
      <c r="N853" s="197" t="n">
        <v>1808.929931640625</v>
      </c>
      <c r="O853" s="197" t="n">
        <v>1082.82177734375</v>
      </c>
      <c r="P853" s="197" t="n">
        <v>1808.929931640625</v>
      </c>
      <c r="Q853" s="197" t="n">
        <v>7558.30419921875</v>
      </c>
      <c r="R853" s="197" t="n">
        <v>1120.0135498046875</v>
      </c>
      <c r="S853" s="197" t="n">
        <v>0.0</v>
      </c>
      <c r="T853" s="197" t="n">
        <v>0.0</v>
      </c>
      <c r="U853" s="197" t="n">
        <v>70.18710327148438</v>
      </c>
      <c r="V853" s="197" t="n">
        <v>0.0</v>
      </c>
      <c r="W853" s="197" t="n">
        <v>0.0</v>
      </c>
      <c r="X853" s="197" t="n">
        <v>0.0</v>
      </c>
      <c r="Y853" s="197" t="n">
        <v>0.0</v>
      </c>
      <c r="Z853" s="197" t="n">
        <v>3000.0</v>
      </c>
      <c r="AA853" s="197" t="n">
        <v>1.0</v>
      </c>
      <c r="AB853" s="197" t="n">
        <v>726.1082153320312</v>
      </c>
      <c r="AC853" s="197" t="n">
        <v>0.0</v>
      </c>
      <c r="AD853" s="197" t="n">
        <v>0.6499999761581421</v>
      </c>
      <c r="AE853" s="197" t="n">
        <v>5750.03662109375</v>
      </c>
      <c r="AF853" s="197" t="n">
        <v>1241.4434814453125</v>
      </c>
      <c r="AG853" s="197" t="n">
        <v>2987.931884765625</v>
      </c>
      <c r="AH853" s="197" t="n">
        <v>234.66903686523438</v>
      </c>
      <c r="AI853" s="197" t="n">
        <v>0.0</v>
      </c>
      <c r="AJ853" s="197" t="n">
        <v>74.31141662597656</v>
      </c>
      <c r="AK853" s="197" t="n">
        <v>0.0</v>
      </c>
      <c r="AL853" s="197" t="n">
        <v>6680.0</v>
      </c>
      <c r="AM853" s="197" t="n">
        <v>4236.697265625</v>
      </c>
      <c r="AN853" s="197" t="n">
        <v>0.0</v>
      </c>
      <c r="AO853" s="197" t="n">
        <v>0.0</v>
      </c>
      <c r="AP853" s="197" t="n">
        <v>0.0</v>
      </c>
      <c r="AQ853" s="197" t="n">
        <v>90.0</v>
      </c>
      <c r="AR853" s="197" t="n">
        <v>226.47276306152344</v>
      </c>
      <c r="AS853" s="197" t="n">
        <v>0.0</v>
      </c>
      <c r="AT853" s="197" t="n">
        <v>999999.0</v>
      </c>
      <c r="AU853" s="197" t="n">
        <v>0.0</v>
      </c>
      <c r="AV853" s="197" t="n">
        <v>999999.0</v>
      </c>
      <c r="AW853" s="197" t="n">
        <v>0.0</v>
      </c>
      <c r="AX853" s="197" t="n">
        <v>0.0</v>
      </c>
      <c r="AY853" s="197" t="n">
        <v>999999.0</v>
      </c>
      <c r="AZ853" s="197" t="n">
        <v>0.0</v>
      </c>
      <c r="BA853" s="197" t="n">
        <v>999999.0</v>
      </c>
      <c r="BB853" s="197" t="n">
        <v>0.0</v>
      </c>
      <c r="BC853" s="197" t="n">
        <v>0.0</v>
      </c>
      <c r="BD853" s="197" t="n">
        <v>0.6942902207374573</v>
      </c>
      <c r="BE853" s="197" t="n">
        <v>0.9248947501182556</v>
      </c>
      <c r="BF853" s="197" t="n">
        <v>999998.0</v>
      </c>
      <c r="BG853" s="197" t="n">
        <v>609.8276977539062</v>
      </c>
      <c r="BH853" s="197" t="n">
        <v>-2110.749755859375</v>
      </c>
      <c r="BI853" s="197" t="n">
        <v>0.0</v>
      </c>
      <c r="BJ853" s="197" t="n">
        <v>999999.0</v>
      </c>
      <c r="BK853" s="197" t="n">
        <v>5949.8525390625</v>
      </c>
      <c r="BL853" s="197" t="n">
        <v>5002.93359375</v>
      </c>
      <c r="BM853" s="197" t="n">
        <v>0.0</v>
      </c>
      <c r="BN853" s="197" t="n">
        <v>1290.3709716796875</v>
      </c>
      <c r="BO853" s="197" t="n">
        <v>2768.78955078125</v>
      </c>
      <c r="BP853" s="197" t="n">
        <v>2.731393337249756</v>
      </c>
      <c r="BQ853" s="197" t="n">
        <v>-269.8524169921875</v>
      </c>
      <c r="BR853" s="197" t="n">
        <v>0.0</v>
      </c>
      <c r="BS853" s="197" t="n">
        <v>999999.0</v>
      </c>
      <c r="BT853" s="197" t="n">
        <v>0.0</v>
      </c>
      <c r="BU853" s="197" t="n">
        <v>2412.401611328125</v>
      </c>
      <c r="BV853" s="197" t="n">
        <v>1968.7054443359375</v>
      </c>
      <c r="BW853" s="197" t="n">
        <v>99000.0</v>
      </c>
      <c r="BX853" s="197" t="n">
        <v>3296.962646484375</v>
      </c>
      <c r="BY853" s="197" t="n">
        <v>2797.9873046875</v>
      </c>
      <c r="BZ853" s="197" t="n">
        <v>99000.0</v>
      </c>
      <c r="CA853" s="197" t="n">
        <v>787.6640625</v>
      </c>
      <c r="CB853" s="197" t="n">
        <v>681.5518798828125</v>
      </c>
      <c r="CC853" s="197" t="n">
        <v>964.9122924804688</v>
      </c>
      <c r="CD853" s="197" t="n">
        <v>9920.314453125</v>
      </c>
      <c r="CE853" s="197" t="n">
        <v>8911.1650390625</v>
      </c>
      <c r="CF853" s="197" t="n">
        <v>19000.0</v>
      </c>
      <c r="CG853" s="197" t="n">
        <v>5153.01220703125</v>
      </c>
      <c r="CH853" s="197" t="n">
        <v>1094.20556640625</v>
      </c>
      <c r="CI853" s="197" t="n">
        <v>1561.03857421875</v>
      </c>
      <c r="CJ853" s="197" t="n">
        <v>2655.244140625</v>
      </c>
      <c r="CK853" s="197" t="n">
        <v>20000.0</v>
      </c>
      <c r="CL853" s="197" t="n">
        <v>20000.0</v>
      </c>
      <c r="CM853" s="197" t="n">
        <v>20000.0</v>
      </c>
      <c r="CN853" s="197" t="n">
        <v>20000.0</v>
      </c>
      <c r="CO853" s="197" t="n">
        <v>20000.0</v>
      </c>
      <c r="CP853" s="197" t="n">
        <v>20000.0</v>
      </c>
      <c r="CQ853" s="197" t="n">
        <v>20000.0</v>
      </c>
      <c r="CR853" s="197" t="n">
        <v>3500.0</v>
      </c>
      <c r="CS853" s="197" t="n">
        <v>31.0</v>
      </c>
      <c r="CT853" s="197" t="n">
        <v>31.0</v>
      </c>
      <c r="CU853" s="197" t="n">
        <v>1120.0135498046875</v>
      </c>
    </row>
    <row r="854" spans="2:99">
      <c r="B854" s="122" t="s">
        <v>1255</v>
      </c>
      <c r="C854" s="197" t="n">
        <v>3252.0</v>
      </c>
      <c r="D854" s="197" t="n">
        <v>3163.0</v>
      </c>
      <c r="E854" s="197" t="n">
        <v>575.0</v>
      </c>
      <c r="F854" s="122" t="s">
        <v>1255</v>
      </c>
      <c r="G854" s="197" t="n">
        <v>611.4899291992188</v>
      </c>
      <c r="H854" s="197" t="n">
        <v>857.5144653320312</v>
      </c>
      <c r="I854" s="197" t="n">
        <v>219.12879943847656</v>
      </c>
      <c r="J854" s="197" t="n">
        <v>138.94989013671875</v>
      </c>
      <c r="K854" s="197" t="n">
        <v>263.0505065917969</v>
      </c>
      <c r="L854" s="197" t="n">
        <v>600.0</v>
      </c>
      <c r="M854" s="197" t="n">
        <v>600.0</v>
      </c>
      <c r="N854" s="197" t="n">
        <v>300.0</v>
      </c>
      <c r="O854" s="197" t="n">
        <v>107.78791809082031</v>
      </c>
      <c r="P854" s="197" t="n">
        <v>300.0</v>
      </c>
      <c r="Q854" s="197" t="n">
        <v>8027.6044921875</v>
      </c>
      <c r="R854" s="197" t="n">
        <v>1464.478515625</v>
      </c>
      <c r="S854" s="197" t="n">
        <v>0.0</v>
      </c>
      <c r="T854" s="197" t="n">
        <v>0.0</v>
      </c>
      <c r="U854" s="197" t="n">
        <v>-39.52819061279297</v>
      </c>
      <c r="V854" s="197" t="n">
        <v>4179.57763671875</v>
      </c>
      <c r="W854" s="197" t="n">
        <v>0.0</v>
      </c>
      <c r="X854" s="197" t="n">
        <v>0.0</v>
      </c>
      <c r="Y854" s="197" t="n">
        <v>0.0</v>
      </c>
      <c r="Z854" s="197" t="n">
        <v>3500.0</v>
      </c>
      <c r="AA854" s="197" t="n">
        <v>0.0</v>
      </c>
      <c r="AB854" s="197" t="n">
        <v>192.2120819091797</v>
      </c>
      <c r="AC854" s="197" t="n">
        <v>0.0</v>
      </c>
      <c r="AD854" s="197" t="n">
        <v>0.6499999761581421</v>
      </c>
      <c r="AE854" s="197" t="n">
        <v>6258.61767578125</v>
      </c>
      <c r="AF854" s="197" t="n">
        <v>1825.5933837890625</v>
      </c>
      <c r="AG854" s="197" t="n">
        <v>3583.566162109375</v>
      </c>
      <c r="AH854" s="197" t="n">
        <v>1125.2996826171875</v>
      </c>
      <c r="AI854" s="197" t="n">
        <v>931.009521484375</v>
      </c>
      <c r="AJ854" s="197" t="n">
        <v>21.380878448486328</v>
      </c>
      <c r="AK854" s="197" t="n">
        <v>0.0</v>
      </c>
      <c r="AL854" s="197" t="n">
        <v>6680.0</v>
      </c>
      <c r="AM854" s="197" t="n">
        <v>4216.3623046875</v>
      </c>
      <c r="AN854" s="197" t="n">
        <v>0.0</v>
      </c>
      <c r="AO854" s="197" t="n">
        <v>0.0</v>
      </c>
      <c r="AP854" s="197" t="n">
        <v>0.0</v>
      </c>
      <c r="AQ854" s="197" t="n">
        <v>90.0</v>
      </c>
      <c r="AR854" s="197" t="n">
        <v>233.43162536621094</v>
      </c>
      <c r="AS854" s="197" t="n">
        <v>0.0</v>
      </c>
      <c r="AT854" s="197" t="n">
        <v>999999.0</v>
      </c>
      <c r="AU854" s="197" t="n">
        <v>0.0</v>
      </c>
      <c r="AV854" s="197" t="n">
        <v>999999.0</v>
      </c>
      <c r="AW854" s="197" t="n">
        <v>0.0</v>
      </c>
      <c r="AX854" s="197" t="n">
        <v>0.0</v>
      </c>
      <c r="AY854" s="197" t="n">
        <v>999999.0</v>
      </c>
      <c r="AZ854" s="197" t="n">
        <v>0.0</v>
      </c>
      <c r="BA854" s="197" t="n">
        <v>999999.0</v>
      </c>
      <c r="BB854" s="197" t="n">
        <v>0.0</v>
      </c>
      <c r="BC854" s="197" t="n">
        <v>0.5613783001899719</v>
      </c>
      <c r="BD854" s="197" t="n">
        <v>0.8919720649719238</v>
      </c>
      <c r="BE854" s="197" t="n">
        <v>1.5466035604476929</v>
      </c>
      <c r="BF854" s="197" t="n">
        <v>-1977.099365234375</v>
      </c>
      <c r="BG854" s="197" t="n">
        <v>-6248.28759765625</v>
      </c>
      <c r="BH854" s="197" t="n">
        <v>-17055.328125</v>
      </c>
      <c r="BI854" s="197" t="n">
        <v>3521.866455078125</v>
      </c>
      <c r="BJ854" s="197" t="n">
        <v>2547.6376953125</v>
      </c>
      <c r="BK854" s="197" t="n">
        <v>941.0516967773438</v>
      </c>
      <c r="BL854" s="197" t="n">
        <v>999999.0</v>
      </c>
      <c r="BM854" s="197" t="n">
        <v>4762.99951171875</v>
      </c>
      <c r="BN854" s="197" t="n">
        <v>7679.57763671875</v>
      </c>
      <c r="BO854" s="197" t="n">
        <v>0.0</v>
      </c>
      <c r="BP854" s="197" t="n">
        <v>1.3013783693313599</v>
      </c>
      <c r="BQ854" s="197" t="n">
        <v>317.725830078125</v>
      </c>
      <c r="BR854" s="197" t="n">
        <v>0.0</v>
      </c>
      <c r="BS854" s="197" t="n">
        <v>999999.0</v>
      </c>
      <c r="BT854" s="197" t="n">
        <v>0.0</v>
      </c>
      <c r="BU854" s="197" t="n">
        <v>2803.02197265625</v>
      </c>
      <c r="BV854" s="197" t="n">
        <v>2436.24072265625</v>
      </c>
      <c r="BW854" s="197" t="n">
        <v>99000.0</v>
      </c>
      <c r="BX854" s="197" t="n">
        <v>3618.795654296875</v>
      </c>
      <c r="BY854" s="197" t="n">
        <v>3325.121337890625</v>
      </c>
      <c r="BZ854" s="197" t="n">
        <v>99000.0</v>
      </c>
      <c r="CA854" s="197" t="n">
        <v>872.2603149414062</v>
      </c>
      <c r="CB854" s="197" t="n">
        <v>791.3118286132812</v>
      </c>
      <c r="CC854" s="197" t="n">
        <v>964.9122924804688</v>
      </c>
      <c r="CD854" s="197" t="n">
        <v>9469.25</v>
      </c>
      <c r="CE854" s="197" t="n">
        <v>9945.7294921875</v>
      </c>
      <c r="CF854" s="197" t="n">
        <v>15500.0</v>
      </c>
      <c r="CG854" s="197" t="n">
        <v>8014.0263671875</v>
      </c>
      <c r="CH854" s="197" t="n">
        <v>300.0</v>
      </c>
      <c r="CI854" s="197" t="n">
        <v>600.0</v>
      </c>
      <c r="CJ854" s="197" t="n">
        <v>900.0</v>
      </c>
      <c r="CK854" s="197" t="n">
        <v>20000.0</v>
      </c>
      <c r="CL854" s="197" t="n">
        <v>20000.0</v>
      </c>
      <c r="CM854" s="197" t="n">
        <v>20000.0</v>
      </c>
      <c r="CN854" s="197" t="n">
        <v>20000.0</v>
      </c>
      <c r="CO854" s="197" t="n">
        <v>20000.0</v>
      </c>
      <c r="CP854" s="197" t="n">
        <v>20000.0</v>
      </c>
      <c r="CQ854" s="197" t="n">
        <v>20000.0</v>
      </c>
      <c r="CR854" s="197" t="n">
        <v>3500.0</v>
      </c>
      <c r="CS854" s="197" t="n">
        <v>20.0</v>
      </c>
      <c r="CT854" s="197" t="n">
        <v>20.0</v>
      </c>
      <c r="CU854" s="197" t="n">
        <v>1464.478515625</v>
      </c>
    </row>
    <row r="855" spans="2:99">
      <c r="B855" s="122" t="s">
        <v>1256</v>
      </c>
      <c r="C855" s="197" t="n">
        <v>3372.0</v>
      </c>
      <c r="D855" s="197" t="n">
        <v>3163.0</v>
      </c>
      <c r="E855" s="197" t="n">
        <v>575.0</v>
      </c>
      <c r="F855" s="122" t="s">
        <v>1256</v>
      </c>
      <c r="G855" s="197" t="n">
        <v>614.9620361328125</v>
      </c>
      <c r="H855" s="197" t="n">
        <v>825.7257690429688</v>
      </c>
      <c r="I855" s="197" t="n">
        <v>226.4202117919922</v>
      </c>
      <c r="J855" s="197" t="n">
        <v>229.8479461669922</v>
      </c>
      <c r="K855" s="197" t="n">
        <v>383.6866760253906</v>
      </c>
      <c r="L855" s="197" t="n">
        <v>2203.66845703125</v>
      </c>
      <c r="M855" s="197" t="n">
        <v>2203.66845703125</v>
      </c>
      <c r="N855" s="197" t="n">
        <v>2466.087890625</v>
      </c>
      <c r="O855" s="197" t="n">
        <v>2466.087890625</v>
      </c>
      <c r="P855" s="197" t="n">
        <v>2466.087890625</v>
      </c>
      <c r="Q855" s="197" t="n">
        <v>7606.435546875</v>
      </c>
      <c r="R855" s="197" t="n">
        <v>1280.2840576171875</v>
      </c>
      <c r="S855" s="197" t="n">
        <v>0.0</v>
      </c>
      <c r="T855" s="197" t="n">
        <v>0.0</v>
      </c>
      <c r="U855" s="197" t="n">
        <v>151.60592651367188</v>
      </c>
      <c r="V855" s="197" t="n">
        <v>0.0</v>
      </c>
      <c r="W855" s="197" t="n">
        <v>0.0</v>
      </c>
      <c r="X855" s="197" t="n">
        <v>0.0</v>
      </c>
      <c r="Y855" s="197" t="n">
        <v>0.0</v>
      </c>
      <c r="Z855" s="197" t="n">
        <v>3500.0</v>
      </c>
      <c r="AA855" s="197" t="n">
        <v>1.0</v>
      </c>
      <c r="AB855" s="197" t="n">
        <v>0.0</v>
      </c>
      <c r="AC855" s="197" t="n">
        <v>0.0</v>
      </c>
      <c r="AD855" s="197" t="n">
        <v>0.6499999761581421</v>
      </c>
      <c r="AE855" s="197" t="n">
        <v>5927.68798828125</v>
      </c>
      <c r="AF855" s="197" t="n">
        <v>93.21685791015625</v>
      </c>
      <c r="AG855" s="197" t="n">
        <v>0.0</v>
      </c>
      <c r="AH855" s="197" t="n">
        <v>234.75778198242188</v>
      </c>
      <c r="AI855" s="197" t="n">
        <v>0.0</v>
      </c>
      <c r="AJ855" s="197" t="n">
        <v>0.0</v>
      </c>
      <c r="AK855" s="197" t="n">
        <v>48.940887451171875</v>
      </c>
      <c r="AL855" s="197" t="n">
        <v>6914.0302734375</v>
      </c>
      <c r="AM855" s="197" t="n">
        <v>4211.15966796875</v>
      </c>
      <c r="AN855" s="197" t="n">
        <v>0.0</v>
      </c>
      <c r="AO855" s="197" t="n">
        <v>0.0</v>
      </c>
      <c r="AP855" s="197" t="n">
        <v>0.0</v>
      </c>
      <c r="AQ855" s="197" t="n">
        <v>90.0</v>
      </c>
      <c r="AR855" s="197" t="n">
        <v>240.39048767089844</v>
      </c>
      <c r="AS855" s="197" t="n">
        <v>0.0</v>
      </c>
      <c r="AT855" s="197" t="n">
        <v>999999.0</v>
      </c>
      <c r="AU855" s="197" t="n">
        <v>0.0</v>
      </c>
      <c r="AV855" s="197" t="n">
        <v>999999.0</v>
      </c>
      <c r="AW855" s="197" t="n">
        <v>0.0</v>
      </c>
      <c r="AX855" s="197" t="n">
        <v>0.0</v>
      </c>
      <c r="AY855" s="197" t="n">
        <v>999999.0</v>
      </c>
      <c r="AZ855" s="197" t="n">
        <v>0.0</v>
      </c>
      <c r="BA855" s="197" t="n">
        <v>999999.0</v>
      </c>
      <c r="BB855" s="197" t="n">
        <v>0.0</v>
      </c>
      <c r="BC855" s="197" t="n">
        <v>0.0</v>
      </c>
      <c r="BD855" s="197" t="n">
        <v>0.5348092317581177</v>
      </c>
      <c r="BE855" s="197" t="n">
        <v>0.6112328767776489</v>
      </c>
      <c r="BF855" s="197" t="n">
        <v>999998.0</v>
      </c>
      <c r="BG855" s="197" t="n">
        <v>3878.587646484375</v>
      </c>
      <c r="BH855" s="197" t="n">
        <v>3121.45849609375</v>
      </c>
      <c r="BI855" s="197" t="n">
        <v>0.0</v>
      </c>
      <c r="BJ855" s="197" t="n">
        <v>999999.0</v>
      </c>
      <c r="BK855" s="197" t="n">
        <v>8018.021484375</v>
      </c>
      <c r="BL855" s="197" t="n">
        <v>7852.4130859375</v>
      </c>
      <c r="BM855" s="197" t="n">
        <v>0.0</v>
      </c>
      <c r="BN855" s="197" t="n">
        <v>-2607.46142578125</v>
      </c>
      <c r="BO855" s="197" t="n">
        <v>-1553.735595703125</v>
      </c>
      <c r="BP855" s="197" t="n">
        <v>1.2744899988174438</v>
      </c>
      <c r="BQ855" s="197" t="n">
        <v>3567.310791015625</v>
      </c>
      <c r="BR855" s="197" t="n">
        <v>0.0</v>
      </c>
      <c r="BS855" s="197" t="n">
        <v>999999.0</v>
      </c>
      <c r="BT855" s="197" t="n">
        <v>0.0</v>
      </c>
      <c r="BU855" s="197" t="n">
        <v>1447.1329345703125</v>
      </c>
      <c r="BV855" s="197" t="n">
        <v>2825.78857421875</v>
      </c>
      <c r="BW855" s="197" t="n">
        <v>99000.0</v>
      </c>
      <c r="BX855" s="197" t="n">
        <v>2308.7734375</v>
      </c>
      <c r="BY855" s="197" t="n">
        <v>3643.600830078125</v>
      </c>
      <c r="BZ855" s="197" t="n">
        <v>99000.0</v>
      </c>
      <c r="CA855" s="197" t="n">
        <v>937.8734741210938</v>
      </c>
      <c r="CB855" s="197" t="n">
        <v>878.52783203125</v>
      </c>
      <c r="CC855" s="197" t="n">
        <v>964.9122924804688</v>
      </c>
      <c r="CD855" s="197" t="n">
        <v>7694.3681640625</v>
      </c>
      <c r="CE855" s="197" t="n">
        <v>9531.4052734375</v>
      </c>
      <c r="CF855" s="197" t="n">
        <v>15500.0</v>
      </c>
      <c r="CG855" s="197" t="n">
        <v>0.0</v>
      </c>
      <c r="CH855" s="197" t="n">
        <v>300.0</v>
      </c>
      <c r="CI855" s="197" t="n">
        <v>600.0</v>
      </c>
      <c r="CJ855" s="197" t="n">
        <v>900.0</v>
      </c>
      <c r="CK855" s="197" t="n">
        <v>20000.0</v>
      </c>
      <c r="CL855" s="197" t="n">
        <v>20000.0</v>
      </c>
      <c r="CM855" s="197" t="n">
        <v>20000.0</v>
      </c>
      <c r="CN855" s="197" t="n">
        <v>20000.0</v>
      </c>
      <c r="CO855" s="197" t="n">
        <v>20000.0</v>
      </c>
      <c r="CP855" s="197" t="n">
        <v>20000.0</v>
      </c>
      <c r="CQ855" s="197" t="n">
        <v>20000.0</v>
      </c>
      <c r="CR855" s="197" t="n">
        <v>3500.0</v>
      </c>
      <c r="CS855" s="197" t="n">
        <v>14.0</v>
      </c>
      <c r="CT855" s="197" t="n">
        <v>14.0</v>
      </c>
      <c r="CU855" s="197" t="n">
        <v>1280.2840576171875</v>
      </c>
    </row>
    <row r="856" spans="2:99">
      <c r="B856" s="122" t="s">
        <v>1257</v>
      </c>
      <c r="C856" s="197" t="n">
        <v>3835.0</v>
      </c>
      <c r="D856" s="197" t="n">
        <v>3163.0</v>
      </c>
      <c r="E856" s="197" t="n">
        <v>575.0</v>
      </c>
      <c r="F856" s="122" t="s">
        <v>1257</v>
      </c>
      <c r="G856" s="197" t="n">
        <v>659.7644653320312</v>
      </c>
      <c r="H856" s="197" t="n">
        <v>828.8397827148438</v>
      </c>
      <c r="I856" s="197" t="n">
        <v>225.82557678222656</v>
      </c>
      <c r="J856" s="197" t="n">
        <v>290.18902587890625</v>
      </c>
      <c r="K856" s="197" t="n">
        <v>490.6044006347656</v>
      </c>
      <c r="L856" s="197" t="n">
        <v>1647.749755859375</v>
      </c>
      <c r="M856" s="197" t="n">
        <v>1647.749755859375</v>
      </c>
      <c r="N856" s="197" t="n">
        <v>1999.1893310546875</v>
      </c>
      <c r="O856" s="197" t="n">
        <v>1999.1893310546875</v>
      </c>
      <c r="P856" s="197" t="n">
        <v>1999.1893310546875</v>
      </c>
      <c r="Q856" s="197" t="n">
        <v>9910.3564453125</v>
      </c>
      <c r="R856" s="197" t="n">
        <v>1218.6668701171875</v>
      </c>
      <c r="S856" s="197" t="n">
        <v>0.0</v>
      </c>
      <c r="T856" s="197" t="n">
        <v>0.0</v>
      </c>
      <c r="U856" s="197" t="n">
        <v>-146.36355590820312</v>
      </c>
      <c r="V856" s="197" t="n">
        <v>3178.8818359375</v>
      </c>
      <c r="W856" s="197" t="n">
        <v>140.2830810546875</v>
      </c>
      <c r="X856" s="197" t="n">
        <v>0.0</v>
      </c>
      <c r="Y856" s="197" t="n">
        <v>0.0</v>
      </c>
      <c r="Z856" s="197" t="n">
        <v>4500.0</v>
      </c>
      <c r="AA856" s="197" t="n">
        <v>1.0</v>
      </c>
      <c r="AB856" s="197" t="n">
        <v>0.0</v>
      </c>
      <c r="AC856" s="197" t="n">
        <v>0.0</v>
      </c>
      <c r="AD856" s="197" t="n">
        <v>0.6499999761581421</v>
      </c>
      <c r="AE856" s="197" t="n">
        <v>7267.296875</v>
      </c>
      <c r="AF856" s="197" t="n">
        <v>1304.036865234375</v>
      </c>
      <c r="AG856" s="197" t="n">
        <v>0.0</v>
      </c>
      <c r="AH856" s="197" t="n">
        <v>411.0021667480469</v>
      </c>
      <c r="AI856" s="197" t="n">
        <v>0.0</v>
      </c>
      <c r="AJ856" s="197" t="n">
        <v>0.0</v>
      </c>
      <c r="AK856" s="197" t="n">
        <v>40.18809509277344</v>
      </c>
      <c r="AL856" s="197" t="n">
        <v>7086.22216796875</v>
      </c>
      <c r="AM856" s="197" t="n">
        <v>4213.99853515625</v>
      </c>
      <c r="AN856" s="197" t="n">
        <v>0.0</v>
      </c>
      <c r="AO856" s="197" t="n">
        <v>0.0</v>
      </c>
      <c r="AP856" s="197" t="n">
        <v>0.0</v>
      </c>
      <c r="AQ856" s="197" t="n">
        <v>90.0</v>
      </c>
      <c r="AR856" s="197" t="n">
        <v>133.3333282470703</v>
      </c>
      <c r="AS856" s="197" t="n">
        <v>0.0</v>
      </c>
      <c r="AT856" s="197" t="n">
        <v>999999.0</v>
      </c>
      <c r="AU856" s="197" t="n">
        <v>0.0</v>
      </c>
      <c r="AV856" s="197" t="n">
        <v>999999.0</v>
      </c>
      <c r="AW856" s="197" t="n">
        <v>0.0</v>
      </c>
      <c r="AX856" s="197" t="n">
        <v>0.0</v>
      </c>
      <c r="AY856" s="197" t="n">
        <v>999999.0</v>
      </c>
      <c r="AZ856" s="197" t="n">
        <v>0.0</v>
      </c>
      <c r="BA856" s="197" t="n">
        <v>999999.0</v>
      </c>
      <c r="BB856" s="197" t="n">
        <v>0.0</v>
      </c>
      <c r="BC856" s="197" t="n">
        <v>0.6108517050743103</v>
      </c>
      <c r="BD856" s="197" t="n">
        <v>0.4907722473144531</v>
      </c>
      <c r="BE856" s="197" t="n">
        <v>0.5054235458374023</v>
      </c>
      <c r="BF856" s="197" t="n">
        <v>-2420.617431640625</v>
      </c>
      <c r="BG856" s="197" t="n">
        <v>-1048.8204345703125</v>
      </c>
      <c r="BH856" s="197" t="n">
        <v>-1381.0701904296875</v>
      </c>
      <c r="BI856" s="197" t="n">
        <v>3962.6923828125</v>
      </c>
      <c r="BJ856" s="197" t="n">
        <v>3656.202880859375</v>
      </c>
      <c r="BK856" s="197" t="n">
        <v>3833.436279296875</v>
      </c>
      <c r="BL856" s="197" t="n">
        <v>3646.939208984375</v>
      </c>
      <c r="BM856" s="197" t="n">
        <v>7538.5986328125</v>
      </c>
      <c r="BN856" s="197" t="n">
        <v>7065.96435546875</v>
      </c>
      <c r="BO856" s="197" t="n">
        <v>7445.9716796875</v>
      </c>
      <c r="BP856" s="197" t="n">
        <v>1.307969331741333</v>
      </c>
      <c r="BQ856" s="197" t="n">
        <v>-951.4317016601562</v>
      </c>
      <c r="BR856" s="197" t="n">
        <v>0.0</v>
      </c>
      <c r="BS856" s="197" t="n">
        <v>999999.0</v>
      </c>
      <c r="BT856" s="197" t="n">
        <v>0.0</v>
      </c>
      <c r="BU856" s="197" t="n">
        <v>1621.0496826171875</v>
      </c>
      <c r="BV856" s="197" t="n">
        <v>1440.4571533203125</v>
      </c>
      <c r="BW856" s="197" t="n">
        <v>99000.0</v>
      </c>
      <c r="BX856" s="197" t="n">
        <v>2081.513671875</v>
      </c>
      <c r="BY856" s="197" t="n">
        <v>2301.12548828125</v>
      </c>
      <c r="BZ856" s="197" t="n">
        <v>99000.0</v>
      </c>
      <c r="CA856" s="197" t="n">
        <v>651.361328125</v>
      </c>
      <c r="CB856" s="197" t="n">
        <v>942.3563232421875</v>
      </c>
      <c r="CC856" s="197" t="n">
        <v>778.9473876953125</v>
      </c>
      <c r="CD856" s="197" t="n">
        <v>7884.24462890625</v>
      </c>
      <c r="CE856" s="197" t="n">
        <v>7676.64111328125</v>
      </c>
      <c r="CF856" s="197" t="n">
        <v>12500.0</v>
      </c>
      <c r="CG856" s="197" t="n">
        <v>5436.044921875</v>
      </c>
      <c r="CH856" s="197" t="n">
        <v>300.0</v>
      </c>
      <c r="CI856" s="197" t="n">
        <v>600.0</v>
      </c>
      <c r="CJ856" s="197" t="n">
        <v>900.0</v>
      </c>
      <c r="CK856" s="197" t="n">
        <v>20000.0</v>
      </c>
      <c r="CL856" s="197" t="n">
        <v>20000.0</v>
      </c>
      <c r="CM856" s="197" t="n">
        <v>20000.0</v>
      </c>
      <c r="CN856" s="197" t="n">
        <v>20000.0</v>
      </c>
      <c r="CO856" s="197" t="n">
        <v>20000.0</v>
      </c>
      <c r="CP856" s="197" t="n">
        <v>20000.0</v>
      </c>
      <c r="CQ856" s="197" t="n">
        <v>20000.0</v>
      </c>
      <c r="CR856" s="197" t="n">
        <v>3500.0</v>
      </c>
      <c r="CS856" s="197" t="n">
        <v>0.0</v>
      </c>
      <c r="CT856" s="197" t="n">
        <v>0.0</v>
      </c>
      <c r="CU856" s="197" t="n">
        <v>1218.6668701171875</v>
      </c>
    </row>
    <row r="857" spans="2:99">
      <c r="B857" s="122" t="s">
        <v>1258</v>
      </c>
      <c r="C857" s="197" t="n">
        <v>4253.0</v>
      </c>
      <c r="D857" s="197" t="n">
        <v>3163.0</v>
      </c>
      <c r="E857" s="197" t="n">
        <v>575.0</v>
      </c>
      <c r="F857" s="122" t="s">
        <v>1258</v>
      </c>
      <c r="G857" s="197" t="n">
        <v>1336.02392578125</v>
      </c>
      <c r="H857" s="197" t="n">
        <v>1090.138671875</v>
      </c>
      <c r="I857" s="197" t="n">
        <v>380.47930908203125</v>
      </c>
      <c r="J857" s="197" t="n">
        <v>336.63177490234375</v>
      </c>
      <c r="K857" s="197" t="n">
        <v>560.0911254882812</v>
      </c>
      <c r="L857" s="197" t="n">
        <v>1710.6259765625</v>
      </c>
      <c r="M857" s="197" t="n">
        <v>1710.6259765625</v>
      </c>
      <c r="N857" s="197" t="n">
        <v>1710.6259765625</v>
      </c>
      <c r="O857" s="197" t="n">
        <v>1710.6259765625</v>
      </c>
      <c r="P857" s="197" t="n">
        <v>1710.6259765625</v>
      </c>
      <c r="Q857" s="197" t="n">
        <v>28720.0625</v>
      </c>
      <c r="R857" s="197" t="n">
        <v>2415.00439453125</v>
      </c>
      <c r="S857" s="197" t="n">
        <v>0.0</v>
      </c>
      <c r="T857" s="197" t="n">
        <v>140.76686096191406</v>
      </c>
      <c r="U857" s="197" t="n">
        <v>3537.5849609375</v>
      </c>
      <c r="V857" s="197" t="n">
        <v>26126.203125</v>
      </c>
      <c r="W857" s="197" t="n">
        <v>8466.1376953125</v>
      </c>
      <c r="X857" s="197" t="n">
        <v>13882.736328125</v>
      </c>
      <c r="Y857" s="197" t="n">
        <v>0.0</v>
      </c>
      <c r="Z857" s="197" t="n">
        <v>7841.37939453125</v>
      </c>
      <c r="AA857" s="197" t="n">
        <v>1.0</v>
      </c>
      <c r="AB857" s="197" t="n">
        <v>0.0</v>
      </c>
      <c r="AC857" s="197" t="n">
        <v>0.0</v>
      </c>
      <c r="AD857" s="197" t="n">
        <v>0.44999998807907104</v>
      </c>
      <c r="AE857" s="197" t="n">
        <v>15664.8544921875</v>
      </c>
      <c r="AF857" s="197" t="n">
        <v>9742.6181640625</v>
      </c>
      <c r="AG857" s="197" t="n">
        <v>0.0</v>
      </c>
      <c r="AH857" s="197" t="n">
        <v>584.7094116210938</v>
      </c>
      <c r="AI857" s="197" t="n">
        <v>0.0</v>
      </c>
      <c r="AJ857" s="197" t="n">
        <v>121.34029388427734</v>
      </c>
      <c r="AK857" s="197" t="n">
        <v>1066.7137451171875</v>
      </c>
      <c r="AL857" s="197" t="n">
        <v>7457.24267578125</v>
      </c>
      <c r="AM857" s="197" t="n">
        <v>4222.4375</v>
      </c>
      <c r="AN857" s="197" t="n">
        <v>0.0</v>
      </c>
      <c r="AO857" s="197" t="n">
        <v>0.0</v>
      </c>
      <c r="AP857" s="197" t="n">
        <v>0.0</v>
      </c>
      <c r="AQ857" s="197" t="n">
        <v>90.0</v>
      </c>
      <c r="AR857" s="197" t="n">
        <v>166.6666717529297</v>
      </c>
      <c r="AS857" s="197" t="n">
        <v>0.0</v>
      </c>
      <c r="AT857" s="197" t="n">
        <v>999999.0</v>
      </c>
      <c r="AU857" s="197" t="n">
        <v>0.0</v>
      </c>
      <c r="AV857" s="197" t="n">
        <v>999999.0</v>
      </c>
      <c r="AW857" s="197" t="n">
        <v>0.0</v>
      </c>
      <c r="AX857" s="197" t="n">
        <v>0.0</v>
      </c>
      <c r="AY857" s="197" t="n">
        <v>999999.0</v>
      </c>
      <c r="AZ857" s="197" t="n">
        <v>0.0</v>
      </c>
      <c r="BA857" s="197" t="n">
        <v>999999.0</v>
      </c>
      <c r="BB857" s="197" t="n">
        <v>0.0</v>
      </c>
      <c r="BC857" s="197" t="n">
        <v>1.7901382446289062</v>
      </c>
      <c r="BD857" s="197" t="n">
        <v>0.6533734798431396</v>
      </c>
      <c r="BE857" s="197" t="n">
        <v>0.5054903030395508</v>
      </c>
      <c r="BF857" s="197" t="n">
        <v>-20207.640625</v>
      </c>
      <c r="BG857" s="197" t="n">
        <v>-1124.5965576171875</v>
      </c>
      <c r="BH857" s="197" t="n">
        <v>1850.8388671875</v>
      </c>
      <c r="BI857" s="197" t="n">
        <v>11288.3125</v>
      </c>
      <c r="BJ857" s="197" t="n">
        <v>999999.0</v>
      </c>
      <c r="BK857" s="197" t="n">
        <v>19500.09375</v>
      </c>
      <c r="BL857" s="197" t="n">
        <v>17807.380859375</v>
      </c>
      <c r="BM857" s="197" t="n">
        <v>0.0</v>
      </c>
      <c r="BN857" s="197" t="n">
        <v>11618.70703125</v>
      </c>
      <c r="BO857" s="197" t="n">
        <v>7908.68310546875</v>
      </c>
      <c r="BP857" s="197" t="n">
        <v>1.1569595336914062</v>
      </c>
      <c r="BQ857" s="197" t="n">
        <v>112.69615173339844</v>
      </c>
      <c r="BR857" s="197" t="n">
        <v>0.0</v>
      </c>
      <c r="BS857" s="197" t="n">
        <v>999999.0</v>
      </c>
      <c r="BT857" s="197" t="n">
        <v>0.0</v>
      </c>
      <c r="BU857" s="197" t="n">
        <v>1724.5916748046875</v>
      </c>
      <c r="BV857" s="197" t="n">
        <v>1637.2333984375</v>
      </c>
      <c r="BW857" s="197" t="n">
        <v>99000.0</v>
      </c>
      <c r="BX857" s="197" t="n">
        <v>1588.307861328125</v>
      </c>
      <c r="BY857" s="197" t="n">
        <v>2098.750732421875</v>
      </c>
      <c r="BZ857" s="197" t="n">
        <v>99000.0</v>
      </c>
      <c r="CA857" s="197" t="n">
        <v>836.1094970703125</v>
      </c>
      <c r="CB857" s="197" t="n">
        <v>651.676025390625</v>
      </c>
      <c r="CC857" s="197" t="n">
        <v>631.5789184570312</v>
      </c>
      <c r="CD857" s="197" t="n">
        <v>6615.00830078125</v>
      </c>
      <c r="CE857" s="197" t="n">
        <v>7943.28662109375</v>
      </c>
      <c r="CF857" s="197" t="n">
        <v>8000.0</v>
      </c>
      <c r="CG857" s="197" t="n">
        <v>3098.681884765625</v>
      </c>
      <c r="CH857" s="197" t="n">
        <v>300.0</v>
      </c>
      <c r="CI857" s="197" t="n">
        <v>600.0</v>
      </c>
      <c r="CJ857" s="197" t="n">
        <v>900.0</v>
      </c>
      <c r="CK857" s="197" t="n">
        <v>20000.0</v>
      </c>
      <c r="CL857" s="197" t="n">
        <v>20000.0</v>
      </c>
      <c r="CM857" s="197" t="n">
        <v>20000.0</v>
      </c>
      <c r="CN857" s="197" t="n">
        <v>20000.0</v>
      </c>
      <c r="CO857" s="197" t="n">
        <v>20000.0</v>
      </c>
      <c r="CP857" s="197" t="n">
        <v>20000.0</v>
      </c>
      <c r="CQ857" s="197" t="n">
        <v>20000.0</v>
      </c>
      <c r="CR857" s="197" t="n">
        <v>3500.0</v>
      </c>
      <c r="CS857" s="197" t="n">
        <v>0.0</v>
      </c>
      <c r="CT857" s="197" t="n">
        <v>0.0</v>
      </c>
      <c r="CU857" s="197" t="n">
        <v>2415.00439453125</v>
      </c>
    </row>
    <row r="858" spans="2:99">
      <c r="B858" s="122" t="s">
        <v>1259</v>
      </c>
      <c r="C858" s="197" t="n">
        <v>4552.0</v>
      </c>
      <c r="D858" s="197" t="n">
        <v>2858.0</v>
      </c>
      <c r="E858" s="197" t="n">
        <v>672.0</v>
      </c>
      <c r="F858" s="122" t="s">
        <v>1259</v>
      </c>
      <c r="G858" s="197" t="n">
        <v>1779.5361328125</v>
      </c>
      <c r="H858" s="197" t="n">
        <v>1323.871826171875</v>
      </c>
      <c r="I858" s="197" t="n">
        <v>492.07568359375</v>
      </c>
      <c r="J858" s="197" t="n">
        <v>378.77008056640625</v>
      </c>
      <c r="K858" s="197" t="n">
        <v>640.6821899414062</v>
      </c>
      <c r="L858" s="197" t="n">
        <v>2163.4716796875</v>
      </c>
      <c r="M858" s="197" t="n">
        <v>2163.4716796875</v>
      </c>
      <c r="N858" s="197" t="n">
        <v>2163.4716796875</v>
      </c>
      <c r="O858" s="197" t="n">
        <v>2163.4716796875</v>
      </c>
      <c r="P858" s="197" t="n">
        <v>2163.4716796875</v>
      </c>
      <c r="Q858" s="197" t="n">
        <v>20357.267578125</v>
      </c>
      <c r="R858" s="197" t="n">
        <v>1883.674072265625</v>
      </c>
      <c r="S858" s="197" t="n">
        <v>0.0</v>
      </c>
      <c r="T858" s="197" t="n">
        <v>40.91679763793945</v>
      </c>
      <c r="U858" s="197" t="n">
        <v>-201.45132446289062</v>
      </c>
      <c r="V858" s="197" t="n">
        <v>8349.63671875</v>
      </c>
      <c r="W858" s="197" t="n">
        <v>2768.36376953125</v>
      </c>
      <c r="X858" s="197" t="n">
        <v>5581.27294921875</v>
      </c>
      <c r="Y858" s="197" t="n">
        <v>0.0</v>
      </c>
      <c r="Z858" s="197" t="n">
        <v>10024.193359375</v>
      </c>
      <c r="AA858" s="197" t="n">
        <v>1.0</v>
      </c>
      <c r="AB858" s="197" t="n">
        <v>0.0</v>
      </c>
      <c r="AC858" s="197" t="n">
        <v>0.0</v>
      </c>
      <c r="AD858" s="197" t="n">
        <v>0.3499999940395355</v>
      </c>
      <c r="AE858" s="197" t="n">
        <v>7999.79150390625</v>
      </c>
      <c r="AF858" s="197" t="n">
        <v>6830.66455078125</v>
      </c>
      <c r="AG858" s="197" t="n">
        <v>0.0</v>
      </c>
      <c r="AH858" s="197" t="n">
        <v>464.8042907714844</v>
      </c>
      <c r="AI858" s="197" t="n">
        <v>0.0</v>
      </c>
      <c r="AJ858" s="197" t="n">
        <v>154.29893493652344</v>
      </c>
      <c r="AK858" s="197" t="n">
        <v>408.28515625</v>
      </c>
      <c r="AL858" s="197" t="n">
        <v>6983.818359375</v>
      </c>
      <c r="AM858" s="197" t="n">
        <v>4231.39306640625</v>
      </c>
      <c r="AN858" s="197" t="n">
        <v>0.0</v>
      </c>
      <c r="AO858" s="197" t="n">
        <v>0.0</v>
      </c>
      <c r="AP858" s="197" t="n">
        <v>0.0</v>
      </c>
      <c r="AQ858" s="197" t="n">
        <v>90.0</v>
      </c>
      <c r="AR858" s="197" t="n">
        <v>200.0</v>
      </c>
      <c r="AS858" s="197" t="n">
        <v>0.0</v>
      </c>
      <c r="AT858" s="197" t="n">
        <v>999999.0</v>
      </c>
      <c r="AU858" s="197" t="n">
        <v>0.0</v>
      </c>
      <c r="AV858" s="197" t="n">
        <v>999999.0</v>
      </c>
      <c r="AW858" s="197" t="n">
        <v>0.0</v>
      </c>
      <c r="AX858" s="197" t="n">
        <v>0.0</v>
      </c>
      <c r="AY858" s="197" t="n">
        <v>999999.0</v>
      </c>
      <c r="AZ858" s="197" t="n">
        <v>0.0</v>
      </c>
      <c r="BA858" s="197" t="n">
        <v>999999.0</v>
      </c>
      <c r="BB858" s="197" t="n">
        <v>0.0</v>
      </c>
      <c r="BC858" s="197" t="n">
        <v>0.0</v>
      </c>
      <c r="BD858" s="197" t="n">
        <v>0.0</v>
      </c>
      <c r="BE858" s="197" t="n">
        <v>0.0</v>
      </c>
      <c r="BF858" s="197" t="n">
        <v>999999.0</v>
      </c>
      <c r="BG858" s="197" t="n">
        <v>999999.0</v>
      </c>
      <c r="BH858" s="197" t="n">
        <v>999999.0</v>
      </c>
      <c r="BI858" s="197" t="n">
        <v>0.0</v>
      </c>
      <c r="BJ858" s="197" t="n">
        <v>999999.0</v>
      </c>
      <c r="BK858" s="197" t="n">
        <v>999999.0</v>
      </c>
      <c r="BL858" s="197" t="n">
        <v>999999.0</v>
      </c>
      <c r="BM858" s="197" t="n">
        <v>0.0</v>
      </c>
      <c r="BN858" s="197" t="n">
        <v>0.0</v>
      </c>
      <c r="BO858" s="197" t="n">
        <v>0.0</v>
      </c>
      <c r="BP858" s="197" t="n">
        <v>0.0</v>
      </c>
      <c r="BQ858" s="197" t="n">
        <v>999999.0</v>
      </c>
      <c r="BR858" s="197" t="n">
        <v>0.0</v>
      </c>
      <c r="BS858" s="197" t="n">
        <v>999999.0</v>
      </c>
      <c r="BT858" s="197" t="n">
        <v>0.0</v>
      </c>
      <c r="BU858" s="197" t="n">
        <v>437.0879821777344</v>
      </c>
      <c r="BV858" s="197" t="n">
        <v>1793.9884033203125</v>
      </c>
      <c r="BW858" s="197" t="n">
        <v>99000.0</v>
      </c>
      <c r="BX858" s="197" t="n">
        <v>271.799560546875</v>
      </c>
      <c r="BY858" s="197" t="n">
        <v>1666.4046630859375</v>
      </c>
      <c r="BZ858" s="197" t="n">
        <v>99000.0</v>
      </c>
      <c r="CA858" s="197" t="n">
        <v>688.1659545898438</v>
      </c>
      <c r="CB858" s="197" t="n">
        <v>846.952392578125</v>
      </c>
      <c r="CC858" s="197" t="n">
        <v>631.5789184570312</v>
      </c>
      <c r="CD858" s="197" t="n">
        <v>821.2857666015625</v>
      </c>
      <c r="CE858" s="197" t="n">
        <v>6812.400390625</v>
      </c>
      <c r="CF858" s="197" t="n">
        <v>8000.0</v>
      </c>
      <c r="CG858" s="197" t="n">
        <v>0.0</v>
      </c>
      <c r="CH858" s="197" t="n">
        <v>300.0</v>
      </c>
      <c r="CI858" s="197" t="n">
        <v>600.0</v>
      </c>
      <c r="CJ858" s="197" t="n">
        <v>900.0</v>
      </c>
      <c r="CK858" s="197" t="n">
        <v>20000.0</v>
      </c>
      <c r="CL858" s="197" t="n">
        <v>20000.0</v>
      </c>
      <c r="CM858" s="197" t="n">
        <v>20000.0</v>
      </c>
      <c r="CN858" s="197" t="n">
        <v>20000.0</v>
      </c>
      <c r="CO858" s="197" t="n">
        <v>20000.0</v>
      </c>
      <c r="CP858" s="197" t="n">
        <v>20000.0</v>
      </c>
      <c r="CQ858" s="197" t="n">
        <v>20000.0</v>
      </c>
      <c r="CR858" s="197" t="n">
        <v>3500.0</v>
      </c>
      <c r="CS858" s="197" t="n">
        <v>0.0</v>
      </c>
      <c r="CT858" s="197" t="n">
        <v>0.0</v>
      </c>
      <c r="CU858" s="197" t="n">
        <v>1883.674072265625</v>
      </c>
    </row>
    <row r="859" spans="2:99">
      <c r="B859" s="122" t="s">
        <v>1260</v>
      </c>
      <c r="C859" s="197" t="n">
        <v>4552.0</v>
      </c>
      <c r="D859" s="197" t="n">
        <v>3393.0</v>
      </c>
      <c r="E859" s="197" t="n">
        <v>800.0</v>
      </c>
      <c r="F859" s="122" t="s">
        <v>1260</v>
      </c>
      <c r="G859" s="197" t="n">
        <v>2037.4266357421875</v>
      </c>
      <c r="H859" s="197" t="n">
        <v>1472.6253662109375</v>
      </c>
      <c r="I859" s="197" t="n">
        <v>465.1611328125</v>
      </c>
      <c r="J859" s="197" t="n">
        <v>316.68023681640625</v>
      </c>
      <c r="K859" s="197" t="n">
        <v>584.51171875</v>
      </c>
      <c r="L859" s="197" t="n">
        <v>800.0</v>
      </c>
      <c r="M859" s="197" t="n">
        <v>769.0770263671875</v>
      </c>
      <c r="N859" s="197" t="n">
        <v>700.0</v>
      </c>
      <c r="O859" s="197" t="n">
        <v>700.0</v>
      </c>
      <c r="P859" s="197" t="n">
        <v>700.0</v>
      </c>
      <c r="Q859" s="197" t="n">
        <v>11991.0986328125</v>
      </c>
      <c r="R859" s="197" t="n">
        <v>1146.507568359375</v>
      </c>
      <c r="S859" s="197" t="n">
        <v>0.0</v>
      </c>
      <c r="T859" s="197" t="n">
        <v>0.0</v>
      </c>
      <c r="U859" s="197" t="n">
        <v>-173.21839904785156</v>
      </c>
      <c r="V859" s="197" t="n">
        <v>56.095252990722656</v>
      </c>
      <c r="W859" s="197" t="n">
        <v>0.0</v>
      </c>
      <c r="X859" s="197" t="n">
        <v>0.0</v>
      </c>
      <c r="Y859" s="197" t="n">
        <v>0.0</v>
      </c>
      <c r="Z859" s="197" t="n">
        <v>10146.6669921875</v>
      </c>
      <c r="AA859" s="197" t="n">
        <v>1.0</v>
      </c>
      <c r="AB859" s="197" t="n">
        <v>0.0</v>
      </c>
      <c r="AC859" s="197" t="n">
        <v>30.92296600341797</v>
      </c>
      <c r="AD859" s="197" t="n">
        <v>0.3499999940395355</v>
      </c>
      <c r="AE859" s="197" t="n">
        <v>4757.67822265625</v>
      </c>
      <c r="AF859" s="197" t="n">
        <v>2099.8994140625</v>
      </c>
      <c r="AG859" s="197" t="n">
        <v>0.0</v>
      </c>
      <c r="AH859" s="197" t="n">
        <v>2474.531494140625</v>
      </c>
      <c r="AI859" s="197" t="n">
        <v>1937.4921875</v>
      </c>
      <c r="AJ859" s="197" t="n">
        <v>0.0</v>
      </c>
      <c r="AK859" s="197" t="n">
        <v>12.790005683898926</v>
      </c>
      <c r="AL859" s="197" t="n">
        <v>6680.0</v>
      </c>
      <c r="AM859" s="197" t="n">
        <v>4295.79736328125</v>
      </c>
      <c r="AN859" s="197" t="n">
        <v>1538.154052734375</v>
      </c>
      <c r="AO859" s="197" t="n">
        <v>700.0</v>
      </c>
      <c r="AP859" s="197" t="n">
        <v>800.0</v>
      </c>
      <c r="AQ859" s="197" t="n">
        <v>90.0</v>
      </c>
      <c r="AR859" s="197" t="n">
        <v>200.0</v>
      </c>
      <c r="AS859" s="197" t="n">
        <v>0.9943909645080566</v>
      </c>
      <c r="AT859" s="197" t="n">
        <v>7400.28759765625</v>
      </c>
      <c r="AU859" s="197" t="n">
        <v>0.0</v>
      </c>
      <c r="AV859" s="197" t="n">
        <v>19448.251953125</v>
      </c>
      <c r="AW859" s="197" t="n">
        <v>-7713.44287109375</v>
      </c>
      <c r="AX859" s="197" t="n">
        <v>0.0</v>
      </c>
      <c r="AY859" s="197" t="n">
        <v>999999.0</v>
      </c>
      <c r="AZ859" s="197" t="n">
        <v>0.0</v>
      </c>
      <c r="BA859" s="197" t="n">
        <v>999999.0</v>
      </c>
      <c r="BB859" s="197" t="n">
        <v>0.0</v>
      </c>
      <c r="BC859" s="197" t="n">
        <v>0.0</v>
      </c>
      <c r="BD859" s="197" t="n">
        <v>0.0</v>
      </c>
      <c r="BE859" s="197" t="n">
        <v>0.0</v>
      </c>
      <c r="BF859" s="197" t="n">
        <v>999999.0</v>
      </c>
      <c r="BG859" s="197" t="n">
        <v>999999.0</v>
      </c>
      <c r="BH859" s="197" t="n">
        <v>999999.0</v>
      </c>
      <c r="BI859" s="197" t="n">
        <v>0.0</v>
      </c>
      <c r="BJ859" s="197" t="n">
        <v>999999.0</v>
      </c>
      <c r="BK859" s="197" t="n">
        <v>999999.0</v>
      </c>
      <c r="BL859" s="197" t="n">
        <v>999999.0</v>
      </c>
      <c r="BM859" s="197" t="n">
        <v>0.0</v>
      </c>
      <c r="BN859" s="197" t="n">
        <v>0.0</v>
      </c>
      <c r="BO859" s="197" t="n">
        <v>0.0</v>
      </c>
      <c r="BP859" s="197" t="n">
        <v>0.0</v>
      </c>
      <c r="BQ859" s="197" t="n">
        <v>999999.0</v>
      </c>
      <c r="BR859" s="197" t="n">
        <v>0.0</v>
      </c>
      <c r="BS859" s="197" t="n">
        <v>999999.0</v>
      </c>
      <c r="BT859" s="197" t="n">
        <v>0.0</v>
      </c>
      <c r="BU859" s="197" t="n">
        <v>242.9683837890625</v>
      </c>
      <c r="BV859" s="197" t="n">
        <v>428.15203857421875</v>
      </c>
      <c r="BW859" s="197" t="n">
        <v>2200.0</v>
      </c>
      <c r="BX859" s="197" t="n">
        <v>187.91244506835938</v>
      </c>
      <c r="BY859" s="197" t="n">
        <v>259.5755615234375</v>
      </c>
      <c r="BZ859" s="197" t="n">
        <v>2780.0</v>
      </c>
      <c r="CA859" s="197" t="n">
        <v>360.57354736328125</v>
      </c>
      <c r="CB859" s="197" t="n">
        <v>699.5447998046875</v>
      </c>
      <c r="CC859" s="197" t="n">
        <v>631.5789184570312</v>
      </c>
      <c r="CD859" s="197" t="n">
        <v>272.9823913574219</v>
      </c>
      <c r="CE859" s="197" t="n">
        <v>738.19091796875</v>
      </c>
      <c r="CF859" s="197" t="n">
        <v>11000.0</v>
      </c>
      <c r="CG859" s="197" t="n">
        <v>0.0</v>
      </c>
      <c r="CH859" s="197" t="n">
        <v>300.0</v>
      </c>
      <c r="CI859" s="197" t="n">
        <v>800.0</v>
      </c>
      <c r="CJ859" s="197" t="n">
        <v>1100.0</v>
      </c>
      <c r="CK859" s="197" t="n">
        <v>20000.0</v>
      </c>
      <c r="CL859" s="197" t="n">
        <v>800.0</v>
      </c>
      <c r="CM859" s="197" t="n">
        <v>20000.0</v>
      </c>
      <c r="CN859" s="197" t="n">
        <v>20000.0</v>
      </c>
      <c r="CO859" s="197" t="n">
        <v>20000.0</v>
      </c>
      <c r="CP859" s="197" t="n">
        <v>20000.0</v>
      </c>
      <c r="CQ859" s="197" t="n">
        <v>20000.0</v>
      </c>
      <c r="CR859" s="197" t="n">
        <v>3500.0</v>
      </c>
      <c r="CS859" s="197" t="n">
        <v>0.0</v>
      </c>
      <c r="CT859" s="197" t="n">
        <v>0.0</v>
      </c>
      <c r="CU859" s="197" t="n">
        <v>1146.507568359375</v>
      </c>
    </row>
    <row r="860" spans="2:99">
      <c r="B860" s="122" t="s">
        <v>1261</v>
      </c>
      <c r="C860" s="197" t="n">
        <v>4552.0</v>
      </c>
      <c r="D860" s="197" t="n">
        <v>3538.0</v>
      </c>
      <c r="E860" s="197" t="n">
        <v>975.0</v>
      </c>
      <c r="F860" s="122" t="s">
        <v>1261</v>
      </c>
      <c r="G860" s="197" t="n">
        <v>1806.138427734375</v>
      </c>
      <c r="H860" s="197" t="n">
        <v>1338.6063232421875</v>
      </c>
      <c r="I860" s="197" t="n">
        <v>420.94903564453125</v>
      </c>
      <c r="J860" s="197" t="n">
        <v>207.48898315429688</v>
      </c>
      <c r="K860" s="197" t="n">
        <v>501.6383056640625</v>
      </c>
      <c r="L860" s="197" t="n">
        <v>800.0</v>
      </c>
      <c r="M860" s="197" t="n">
        <v>800.0</v>
      </c>
      <c r="N860" s="197" t="n">
        <v>700.0</v>
      </c>
      <c r="O860" s="197" t="n">
        <v>700.0</v>
      </c>
      <c r="P860" s="197" t="n">
        <v>700.0</v>
      </c>
      <c r="Q860" s="197" t="n">
        <v>8788.6474609375</v>
      </c>
      <c r="R860" s="197" t="n">
        <v>1113.440185546875</v>
      </c>
      <c r="S860" s="197" t="n">
        <v>0.0</v>
      </c>
      <c r="T860" s="197" t="n">
        <v>0.0</v>
      </c>
      <c r="U860" s="197" t="n">
        <v>-25.839570999145508</v>
      </c>
      <c r="V860" s="197" t="n">
        <v>78.7796859741211</v>
      </c>
      <c r="W860" s="197" t="n">
        <v>0.0</v>
      </c>
      <c r="X860" s="197" t="n">
        <v>0.0</v>
      </c>
      <c r="Y860" s="197" t="n">
        <v>0.0</v>
      </c>
      <c r="Z860" s="197" t="n">
        <v>5520.1611328125</v>
      </c>
      <c r="AA860" s="197" t="n">
        <v>0.0</v>
      </c>
      <c r="AB860" s="197" t="n">
        <v>0.0</v>
      </c>
      <c r="AC860" s="197" t="n">
        <v>0.0</v>
      </c>
      <c r="AD860" s="197" t="n">
        <v>0.3499999940395355</v>
      </c>
      <c r="AE860" s="197" t="n">
        <v>3548.8505859375</v>
      </c>
      <c r="AF860" s="197" t="n">
        <v>1120.8819580078125</v>
      </c>
      <c r="AG860" s="197" t="n">
        <v>5648.83203125</v>
      </c>
      <c r="AH860" s="197" t="n">
        <v>1198.7657470703125</v>
      </c>
      <c r="AI860" s="197" t="n">
        <v>669.44140625</v>
      </c>
      <c r="AJ860" s="197" t="n">
        <v>552.051513671875</v>
      </c>
      <c r="AK860" s="197" t="n">
        <v>436.7964782714844</v>
      </c>
      <c r="AL860" s="197" t="n">
        <v>6680.0</v>
      </c>
      <c r="AM860" s="197" t="n">
        <v>4338.72509765625</v>
      </c>
      <c r="AN860" s="197" t="n">
        <v>1600.0</v>
      </c>
      <c r="AO860" s="197" t="n">
        <v>700.0</v>
      </c>
      <c r="AP860" s="197" t="n">
        <v>800.0</v>
      </c>
      <c r="AQ860" s="197" t="n">
        <v>90.0</v>
      </c>
      <c r="AR860" s="197" t="n">
        <v>582.6253662109375</v>
      </c>
      <c r="AS860" s="197" t="n">
        <v>0.9199072122573853</v>
      </c>
      <c r="AT860" s="197" t="n">
        <v>1133.2178955078125</v>
      </c>
      <c r="AU860" s="197" t="n">
        <v>0.0</v>
      </c>
      <c r="AV860" s="197" t="n">
        <v>9403.5087890625</v>
      </c>
      <c r="AW860" s="197" t="n">
        <v>-2779.5751953125</v>
      </c>
      <c r="AX860" s="197" t="n">
        <v>1.6109033823013306</v>
      </c>
      <c r="AY860" s="197" t="n">
        <v>-859.8606567382812</v>
      </c>
      <c r="AZ860" s="197" t="n">
        <v>0.0</v>
      </c>
      <c r="BA860" s="197" t="n">
        <v>13622.7294921875</v>
      </c>
      <c r="BB860" s="197" t="n">
        <v>-1713.3616943359375</v>
      </c>
      <c r="BC860" s="197" t="n">
        <v>0.464756041765213</v>
      </c>
      <c r="BD860" s="197" t="n">
        <v>0.4731302857398987</v>
      </c>
      <c r="BE860" s="197" t="n">
        <v>0.48752713203430176</v>
      </c>
      <c r="BF860" s="197" t="n">
        <v>6541.2587890625</v>
      </c>
      <c r="BG860" s="197" t="n">
        <v>6489.42626953125</v>
      </c>
      <c r="BH860" s="197" t="n">
        <v>6342.4482421875</v>
      </c>
      <c r="BI860" s="197" t="n">
        <v>0.0</v>
      </c>
      <c r="BJ860" s="197" t="n">
        <v>10719.580078125</v>
      </c>
      <c r="BK860" s="197" t="n">
        <v>10743.03515625</v>
      </c>
      <c r="BL860" s="197" t="n">
        <v>10725.4892578125</v>
      </c>
      <c r="BM860" s="197" t="n">
        <v>-14025.3994140625</v>
      </c>
      <c r="BN860" s="197" t="n">
        <v>-13723.8564453125</v>
      </c>
      <c r="BO860" s="197" t="n">
        <v>-13110.9658203125</v>
      </c>
      <c r="BP860" s="197" t="n">
        <v>1.1405858993530273</v>
      </c>
      <c r="BQ860" s="197" t="n">
        <v>4059.427001953125</v>
      </c>
      <c r="BR860" s="197" t="n">
        <v>0.0</v>
      </c>
      <c r="BS860" s="197" t="n">
        <v>999999.0</v>
      </c>
      <c r="BT860" s="197" t="n">
        <v>0.0</v>
      </c>
      <c r="BU860" s="197" t="n">
        <v>247.72080993652344</v>
      </c>
      <c r="BV860" s="197" t="n">
        <v>242.84974670410156</v>
      </c>
      <c r="BW860" s="197" t="n">
        <v>2200.0</v>
      </c>
      <c r="BX860" s="197" t="n">
        <v>213.6973419189453</v>
      </c>
      <c r="BY860" s="197" t="n">
        <v>187.9171905517578</v>
      </c>
      <c r="BZ860" s="197" t="n">
        <v>2780.0</v>
      </c>
      <c r="CA860" s="197" t="n">
        <v>317.9366149902344</v>
      </c>
      <c r="CB860" s="197" t="n">
        <v>361.06414794921875</v>
      </c>
      <c r="CC860" s="197" t="n">
        <v>631.5789184570312</v>
      </c>
      <c r="CD860" s="197" t="n">
        <v>917.4426879882812</v>
      </c>
      <c r="CE860" s="197" t="n">
        <v>272.1658020019531</v>
      </c>
      <c r="CF860" s="197" t="n">
        <v>11000.0</v>
      </c>
      <c r="CG860" s="197" t="n">
        <v>1561.0491943359375</v>
      </c>
      <c r="CH860" s="197" t="n">
        <v>1000.0</v>
      </c>
      <c r="CI860" s="197" t="n">
        <v>800.0</v>
      </c>
      <c r="CJ860" s="197" t="n">
        <v>1654.8387451171875</v>
      </c>
      <c r="CK860" s="197" t="n">
        <v>20000.0</v>
      </c>
      <c r="CL860" s="197" t="n">
        <v>1911.290283203125</v>
      </c>
      <c r="CM860" s="197" t="n">
        <v>20000.0</v>
      </c>
      <c r="CN860" s="197" t="n">
        <v>20000.0</v>
      </c>
      <c r="CO860" s="197" t="n">
        <v>20000.0</v>
      </c>
      <c r="CP860" s="197" t="n">
        <v>20000.0</v>
      </c>
      <c r="CQ860" s="197" t="n">
        <v>20000.0</v>
      </c>
      <c r="CR860" s="197" t="n">
        <v>3500.0</v>
      </c>
      <c r="CS860" s="197" t="n">
        <v>0.0</v>
      </c>
      <c r="CT860" s="197" t="n">
        <v>0.0</v>
      </c>
      <c r="CU860" s="197" t="n">
        <v>1113.440185546875</v>
      </c>
    </row>
    <row r="861" spans="2:99">
      <c r="B861" s="122" t="s">
        <v>1262</v>
      </c>
      <c r="C861" s="197" t="n">
        <v>4500.0</v>
      </c>
      <c r="D861" s="197" t="n">
        <v>3538.0</v>
      </c>
      <c r="E861" s="197" t="n">
        <v>975.0</v>
      </c>
      <c r="F861" s="122" t="s">
        <v>1262</v>
      </c>
      <c r="G861" s="197" t="n">
        <v>1529.0308837890625</v>
      </c>
      <c r="H861" s="197" t="n">
        <v>1062.4688720703125</v>
      </c>
      <c r="I861" s="197" t="n">
        <v>168.63063049316406</v>
      </c>
      <c r="J861" s="197" t="n">
        <v>74.87130737304688</v>
      </c>
      <c r="K861" s="197" t="n">
        <v>415.86578369140625</v>
      </c>
      <c r="L861" s="197" t="n">
        <v>1343.572265625</v>
      </c>
      <c r="M861" s="197" t="n">
        <v>1343.572265625</v>
      </c>
      <c r="N861" s="197" t="n">
        <v>1343.572265625</v>
      </c>
      <c r="O861" s="197" t="n">
        <v>1343.572265625</v>
      </c>
      <c r="P861" s="197" t="n">
        <v>1343.572265625</v>
      </c>
      <c r="Q861" s="197" t="n">
        <v>13468.2041015625</v>
      </c>
      <c r="R861" s="197" t="n">
        <v>573.7947387695312</v>
      </c>
      <c r="S861" s="197" t="n">
        <v>0.0</v>
      </c>
      <c r="T861" s="197" t="n">
        <v>0.0</v>
      </c>
      <c r="U861" s="197" t="n">
        <v>-80.2831802368164</v>
      </c>
      <c r="V861" s="197" t="n">
        <v>47.873783111572266</v>
      </c>
      <c r="W861" s="197" t="n">
        <v>0.0</v>
      </c>
      <c r="X861" s="197" t="n">
        <v>0.0</v>
      </c>
      <c r="Y861" s="197" t="n">
        <v>0.0</v>
      </c>
      <c r="Z861" s="197" t="n">
        <v>7100.0</v>
      </c>
      <c r="AA861" s="197" t="n">
        <v>0.0</v>
      </c>
      <c r="AB861" s="197" t="n">
        <v>0.0</v>
      </c>
      <c r="AC861" s="197" t="n">
        <v>0.0</v>
      </c>
      <c r="AD861" s="197" t="n">
        <v>0.3499999940395355</v>
      </c>
      <c r="AE861" s="197" t="n">
        <v>4972.4248046875</v>
      </c>
      <c r="AF861" s="197" t="n">
        <v>1736.442138671875</v>
      </c>
      <c r="AG861" s="197" t="n">
        <v>7227.04443359375</v>
      </c>
      <c r="AH861" s="197" t="n">
        <v>4730.01220703125</v>
      </c>
      <c r="AI861" s="197" t="n">
        <v>4183.1455078125</v>
      </c>
      <c r="AJ861" s="197" t="n">
        <v>2280.97705078125</v>
      </c>
      <c r="AK861" s="197" t="n">
        <v>2182.883544921875</v>
      </c>
      <c r="AL861" s="197" t="n">
        <v>6680.0</v>
      </c>
      <c r="AM861" s="197" t="n">
        <v>4381.29248046875</v>
      </c>
      <c r="AN861" s="197" t="n">
        <v>0.0</v>
      </c>
      <c r="AO861" s="197" t="n">
        <v>0.0</v>
      </c>
      <c r="AP861" s="197" t="n">
        <v>0.0</v>
      </c>
      <c r="AQ861" s="197" t="n">
        <v>90.0</v>
      </c>
      <c r="AR861" s="197" t="n">
        <v>448.6063232421875</v>
      </c>
      <c r="AS861" s="197" t="n">
        <v>0.8149361610412598</v>
      </c>
      <c r="AT861" s="197" t="n">
        <v>-2405.11083984375</v>
      </c>
      <c r="AU861" s="197" t="n">
        <v>2951.287353515625</v>
      </c>
      <c r="AV861" s="197" t="n">
        <v>8698.17578125</v>
      </c>
      <c r="AW861" s="197" t="n">
        <v>-60.71163558959961</v>
      </c>
      <c r="AX861" s="197" t="n">
        <v>1.3470842838287354</v>
      </c>
      <c r="AY861" s="197" t="n">
        <v>-6670.67919921875</v>
      </c>
      <c r="AZ861" s="197" t="n">
        <v>0.0</v>
      </c>
      <c r="BA861" s="197" t="n">
        <v>11682.982421875</v>
      </c>
      <c r="BB861" s="197" t="n">
        <v>637.3572998046875</v>
      </c>
      <c r="BC861" s="197" t="n">
        <v>0.0</v>
      </c>
      <c r="BD861" s="197" t="n">
        <v>0.5018994212150574</v>
      </c>
      <c r="BE861" s="197" t="n">
        <v>0.5506283640861511</v>
      </c>
      <c r="BF861" s="197" t="n">
        <v>999998.0</v>
      </c>
      <c r="BG861" s="197" t="n">
        <v>2378.98291015625</v>
      </c>
      <c r="BH861" s="197" t="n">
        <v>1723.059326171875</v>
      </c>
      <c r="BI861" s="197" t="n">
        <v>0.0</v>
      </c>
      <c r="BJ861" s="197" t="n">
        <v>999999.0</v>
      </c>
      <c r="BK861" s="197" t="n">
        <v>9217.2275390625</v>
      </c>
      <c r="BL861" s="197" t="n">
        <v>9225.22265625</v>
      </c>
      <c r="BM861" s="197" t="n">
        <v>0.0</v>
      </c>
      <c r="BN861" s="197" t="n">
        <v>-5695.37646484375</v>
      </c>
      <c r="BO861" s="197" t="n">
        <v>-4558.4853515625</v>
      </c>
      <c r="BP861" s="197" t="n">
        <v>0.0</v>
      </c>
      <c r="BQ861" s="197" t="n">
        <v>999999.0</v>
      </c>
      <c r="BR861" s="197" t="n">
        <v>0.0</v>
      </c>
      <c r="BS861" s="197" t="n">
        <v>999999.0</v>
      </c>
      <c r="BT861" s="197" t="n">
        <v>0.0</v>
      </c>
      <c r="BU861" s="197" t="n">
        <v>405.3809814453125</v>
      </c>
      <c r="BV861" s="197" t="n">
        <v>248.85223388671875</v>
      </c>
      <c r="BW861" s="197" t="n">
        <v>2200.0</v>
      </c>
      <c r="BX861" s="197" t="n">
        <v>492.33428955078125</v>
      </c>
      <c r="BY861" s="197" t="n">
        <v>215.13458251953125</v>
      </c>
      <c r="BZ861" s="197" t="n">
        <v>2780.0</v>
      </c>
      <c r="CA861" s="197" t="n">
        <v>308.5468444824219</v>
      </c>
      <c r="CB861" s="197" t="n">
        <v>317.8729553222656</v>
      </c>
      <c r="CC861" s="197" t="n">
        <v>631.5789184570312</v>
      </c>
      <c r="CD861" s="197" t="n">
        <v>3180.9677734375</v>
      </c>
      <c r="CE861" s="197" t="n">
        <v>945.641845703125</v>
      </c>
      <c r="CF861" s="197" t="n">
        <v>99000.0</v>
      </c>
      <c r="CG861" s="197" t="n">
        <v>7442.51123046875</v>
      </c>
      <c r="CH861" s="197" t="n">
        <v>1759.365234375</v>
      </c>
      <c r="CI861" s="197" t="n">
        <v>1595.6458740234375</v>
      </c>
      <c r="CJ861" s="197" t="n">
        <v>3355.01123046875</v>
      </c>
      <c r="CK861" s="197" t="n">
        <v>20000.0</v>
      </c>
      <c r="CL861" s="197" t="n">
        <v>20000.0</v>
      </c>
      <c r="CM861" s="197" t="n">
        <v>20000.0</v>
      </c>
      <c r="CN861" s="197" t="n">
        <v>20000.0</v>
      </c>
      <c r="CO861" s="197" t="n">
        <v>20000.0</v>
      </c>
      <c r="CP861" s="197" t="n">
        <v>20000.0</v>
      </c>
      <c r="CQ861" s="197" t="n">
        <v>20000.0</v>
      </c>
      <c r="CR861" s="197" t="n">
        <v>3500.0</v>
      </c>
      <c r="CS861" s="197" t="n">
        <v>26.0</v>
      </c>
      <c r="CT861" s="197" t="n">
        <v>26.0</v>
      </c>
      <c r="CU861" s="197" t="n">
        <v>573.7947387695312</v>
      </c>
    </row>
    <row r="862" spans="2:99">
      <c r="B862" s="122" t="s">
        <v>1263</v>
      </c>
      <c r="C862" s="197" t="n">
        <v>4150.0</v>
      </c>
      <c r="D862" s="197" t="n">
        <v>3538.0</v>
      </c>
      <c r="E862" s="197" t="n">
        <v>950.0</v>
      </c>
      <c r="F862" s="122" t="s">
        <v>1263</v>
      </c>
      <c r="G862" s="197" t="n">
        <v>991.6105346679688</v>
      </c>
      <c r="H862" s="197" t="n">
        <v>922.5569458007812</v>
      </c>
      <c r="I862" s="197" t="n">
        <v>90.0</v>
      </c>
      <c r="J862" s="197" t="n">
        <v>74.34003448486328</v>
      </c>
      <c r="K862" s="197" t="n">
        <v>256.63189697265625</v>
      </c>
      <c r="L862" s="197" t="n">
        <v>3734.7919921875</v>
      </c>
      <c r="M862" s="197" t="n">
        <v>3734.7919921875</v>
      </c>
      <c r="N862" s="197" t="n">
        <v>302.603515625</v>
      </c>
      <c r="O862" s="197" t="n">
        <v>0.0</v>
      </c>
      <c r="P862" s="197" t="n">
        <v>300.0</v>
      </c>
      <c r="Q862" s="197" t="n">
        <v>12011.138671875</v>
      </c>
      <c r="R862" s="197" t="n">
        <v>535.3491821289062</v>
      </c>
      <c r="S862" s="197" t="n">
        <v>0.0</v>
      </c>
      <c r="T862" s="197" t="n">
        <v>0.0</v>
      </c>
      <c r="U862" s="197" t="n">
        <v>-30.61751937866211</v>
      </c>
      <c r="V862" s="197" t="n">
        <v>3.6496737003326416</v>
      </c>
      <c r="W862" s="197" t="n">
        <v>0.0</v>
      </c>
      <c r="X862" s="197" t="n">
        <v>0.0</v>
      </c>
      <c r="Y862" s="197" t="n">
        <v>0.0</v>
      </c>
      <c r="Z862" s="197" t="n">
        <v>4000.0</v>
      </c>
      <c r="AA862" s="197" t="n">
        <v>0.0</v>
      </c>
      <c r="AB862" s="197" t="n">
        <v>300.0</v>
      </c>
      <c r="AC862" s="197" t="n">
        <v>0.0</v>
      </c>
      <c r="AD862" s="197" t="n">
        <v>0.6499999761581421</v>
      </c>
      <c r="AE862" s="197" t="n">
        <v>8255.8798828125</v>
      </c>
      <c r="AF862" s="197" t="n">
        <v>5306.63427734375</v>
      </c>
      <c r="AG862" s="197" t="n">
        <v>11750.0</v>
      </c>
      <c r="AH862" s="197" t="n">
        <v>1789.9498291015625</v>
      </c>
      <c r="AI862" s="197" t="n">
        <v>1235.9549560546875</v>
      </c>
      <c r="AJ862" s="197" t="n">
        <v>365.3168640136719</v>
      </c>
      <c r="AK862" s="197" t="n">
        <v>347.5505065917969</v>
      </c>
      <c r="AL862" s="197" t="n">
        <v>6680.0</v>
      </c>
      <c r="AM862" s="197" t="n">
        <v>4437.634765625</v>
      </c>
      <c r="AN862" s="197" t="n">
        <v>0.0</v>
      </c>
      <c r="AO862" s="197" t="n">
        <v>0.0</v>
      </c>
      <c r="AP862" s="197" t="n">
        <v>0.0</v>
      </c>
      <c r="AQ862" s="197" t="n">
        <v>90.0</v>
      </c>
      <c r="AR862" s="197" t="n">
        <v>200.80567932128906</v>
      </c>
      <c r="AS862" s="197" t="n">
        <v>0.819499135017395</v>
      </c>
      <c r="AT862" s="197" t="n">
        <v>-3283.809326171875</v>
      </c>
      <c r="AU862" s="197" t="n">
        <v>4007.093017578125</v>
      </c>
      <c r="AV862" s="197" t="n">
        <v>6682.22265625</v>
      </c>
      <c r="AW862" s="197" t="n">
        <v>937.68212890625</v>
      </c>
      <c r="AX862" s="197" t="n">
        <v>1.2949427366256714</v>
      </c>
      <c r="AY862" s="197" t="n">
        <v>-7106.20849609375</v>
      </c>
      <c r="AZ862" s="197" t="n">
        <v>0.0</v>
      </c>
      <c r="BA862" s="197" t="n">
        <v>8641.7529296875</v>
      </c>
      <c r="BB862" s="197" t="n">
        <v>609.4071655273438</v>
      </c>
      <c r="BC862" s="197" t="n">
        <v>0.0</v>
      </c>
      <c r="BD862" s="197" t="n">
        <v>0.5412325263023376</v>
      </c>
      <c r="BE862" s="197" t="n">
        <v>0.6090584993362427</v>
      </c>
      <c r="BF862" s="197" t="n">
        <v>999998.0</v>
      </c>
      <c r="BG862" s="197" t="n">
        <v>1589.4501953125</v>
      </c>
      <c r="BH862" s="197" t="n">
        <v>651.1655883789062</v>
      </c>
      <c r="BI862" s="197" t="n">
        <v>0.0</v>
      </c>
      <c r="BJ862" s="197" t="n">
        <v>999999.0</v>
      </c>
      <c r="BK862" s="197" t="n">
        <v>8171.44677734375</v>
      </c>
      <c r="BL862" s="197" t="n">
        <v>8058.00244140625</v>
      </c>
      <c r="BM862" s="197" t="n">
        <v>0.0</v>
      </c>
      <c r="BN862" s="197" t="n">
        <v>-3473.164306640625</v>
      </c>
      <c r="BO862" s="197" t="n">
        <v>-2436.29541015625</v>
      </c>
      <c r="BP862" s="197" t="n">
        <v>0.0</v>
      </c>
      <c r="BQ862" s="197" t="n">
        <v>999999.0</v>
      </c>
      <c r="BR862" s="197" t="n">
        <v>0.0</v>
      </c>
      <c r="BS862" s="197" t="n">
        <v>999999.0</v>
      </c>
      <c r="BT862" s="197" t="n">
        <v>0.0</v>
      </c>
      <c r="BU862" s="197" t="n">
        <v>603.5872192382812</v>
      </c>
      <c r="BV862" s="197" t="n">
        <v>417.831787109375</v>
      </c>
      <c r="BW862" s="197" t="n">
        <v>2200.0</v>
      </c>
      <c r="BX862" s="197" t="n">
        <v>770.4324340820312</v>
      </c>
      <c r="BY862" s="197" t="n">
        <v>512.9863891601562</v>
      </c>
      <c r="BZ862" s="197" t="n">
        <v>2780.0</v>
      </c>
      <c r="CA862" s="197" t="n">
        <v>336.5834655761719</v>
      </c>
      <c r="CB862" s="197" t="n">
        <v>311.1496887207031</v>
      </c>
      <c r="CC862" s="197" t="n">
        <v>778.9473876953125</v>
      </c>
      <c r="CD862" s="197" t="n">
        <v>4134.13818359375</v>
      </c>
      <c r="CE862" s="197" t="n">
        <v>3292.710693359375</v>
      </c>
      <c r="CF862" s="197" t="n">
        <v>99000.0</v>
      </c>
      <c r="CG862" s="197" t="n">
        <v>9241.9423828125</v>
      </c>
      <c r="CH862" s="197" t="n">
        <v>300.0</v>
      </c>
      <c r="CI862" s="197" t="n">
        <v>3989.95458984375</v>
      </c>
      <c r="CJ862" s="197" t="n">
        <v>4289.95458984375</v>
      </c>
      <c r="CK862" s="197" t="n">
        <v>20000.0</v>
      </c>
      <c r="CL862" s="197" t="n">
        <v>20000.0</v>
      </c>
      <c r="CM862" s="197" t="n">
        <v>20000.0</v>
      </c>
      <c r="CN862" s="197" t="n">
        <v>20000.0</v>
      </c>
      <c r="CO862" s="197" t="n">
        <v>20000.0</v>
      </c>
      <c r="CP862" s="197" t="n">
        <v>20000.0</v>
      </c>
      <c r="CQ862" s="197" t="n">
        <v>20000.0</v>
      </c>
      <c r="CR862" s="197" t="n">
        <v>3500.0</v>
      </c>
      <c r="CS862" s="197" t="n">
        <v>31.0</v>
      </c>
      <c r="CT862" s="197" t="n">
        <v>31.0</v>
      </c>
      <c r="CU862" s="197" t="n">
        <v>535.3491821289062</v>
      </c>
    </row>
    <row r="863" spans="2:99">
      <c r="B863" s="122" t="s">
        <v>1264</v>
      </c>
      <c r="C863" s="197" t="n">
        <v>3700.0</v>
      </c>
      <c r="D863" s="197" t="n">
        <v>3538.0</v>
      </c>
      <c r="E863" s="197" t="n">
        <v>800.0</v>
      </c>
      <c r="F863" s="122" t="s">
        <v>1264</v>
      </c>
      <c r="G863" s="197" t="n">
        <v>550.0</v>
      </c>
      <c r="H863" s="197" t="n">
        <v>792.0247802734375</v>
      </c>
      <c r="I863" s="197" t="n">
        <v>90.0</v>
      </c>
      <c r="J863" s="197" t="n">
        <v>84.6019058227539</v>
      </c>
      <c r="K863" s="197" t="n">
        <v>130.7518310546875</v>
      </c>
      <c r="L863" s="197" t="n">
        <v>3567.041015625</v>
      </c>
      <c r="M863" s="197" t="n">
        <v>3567.041015625</v>
      </c>
      <c r="N863" s="197" t="n">
        <v>525.3876953125</v>
      </c>
      <c r="O863" s="197" t="n">
        <v>0.0</v>
      </c>
      <c r="P863" s="197" t="n">
        <v>341.1719055175781</v>
      </c>
      <c r="Q863" s="197" t="n">
        <v>9884.9150390625</v>
      </c>
      <c r="R863" s="197" t="n">
        <v>346.06817626953125</v>
      </c>
      <c r="S863" s="197" t="n">
        <v>0.0</v>
      </c>
      <c r="T863" s="197" t="n">
        <v>0.0</v>
      </c>
      <c r="U863" s="197" t="n">
        <v>-209.405029296875</v>
      </c>
      <c r="V863" s="197" t="n">
        <v>191.40383911132812</v>
      </c>
      <c r="W863" s="197" t="n">
        <v>1.3884763757232577E-4</v>
      </c>
      <c r="X863" s="197" t="n">
        <v>0.0</v>
      </c>
      <c r="Y863" s="197" t="n">
        <v>0.0</v>
      </c>
      <c r="Z863" s="197" t="n">
        <v>3000.0</v>
      </c>
      <c r="AA863" s="197" t="n">
        <v>0.0</v>
      </c>
      <c r="AB863" s="197" t="n">
        <v>341.1719055175781</v>
      </c>
      <c r="AC863" s="197" t="n">
        <v>0.0</v>
      </c>
      <c r="AD863" s="197" t="n">
        <v>0.6499999761581421</v>
      </c>
      <c r="AE863" s="197" t="n">
        <v>6684.0048828125</v>
      </c>
      <c r="AF863" s="197" t="n">
        <v>4436.48486328125</v>
      </c>
      <c r="AG863" s="197" t="n">
        <v>9271.517578125</v>
      </c>
      <c r="AH863" s="197" t="n">
        <v>591.1266479492188</v>
      </c>
      <c r="AI863" s="197" t="n">
        <v>0.0</v>
      </c>
      <c r="AJ863" s="197" t="n">
        <v>48.6948127746582</v>
      </c>
      <c r="AK863" s="197" t="n">
        <v>20.22723388671875</v>
      </c>
      <c r="AL863" s="197" t="n">
        <v>6680.0</v>
      </c>
      <c r="AM863" s="197" t="n">
        <v>4381.1513671875</v>
      </c>
      <c r="AN863" s="197" t="n">
        <v>0.0</v>
      </c>
      <c r="AO863" s="197" t="n">
        <v>0.0</v>
      </c>
      <c r="AP863" s="197" t="n">
        <v>0.0</v>
      </c>
      <c r="AQ863" s="197" t="n">
        <v>90.0</v>
      </c>
      <c r="AR863" s="197" t="n">
        <v>130.7518310546875</v>
      </c>
      <c r="AS863" s="197" t="n">
        <v>0.6670827865600586</v>
      </c>
      <c r="AT863" s="197" t="n">
        <v>-2510.689697265625</v>
      </c>
      <c r="AU863" s="197" t="n">
        <v>3763.685302734375</v>
      </c>
      <c r="AV863" s="197" t="n">
        <v>4115.953125</v>
      </c>
      <c r="AW863" s="197" t="n">
        <v>3191.40380859375</v>
      </c>
      <c r="AX863" s="197" t="n">
        <v>1.3098615407943726</v>
      </c>
      <c r="AY863" s="197" t="n">
        <v>-8646.7890625</v>
      </c>
      <c r="AZ863" s="197" t="n">
        <v>0.0</v>
      </c>
      <c r="BA863" s="197" t="n">
        <v>4365.0654296875</v>
      </c>
      <c r="BB863" s="197" t="n">
        <v>3018.526611328125</v>
      </c>
      <c r="BC863" s="197" t="n">
        <v>0.5542957782745361</v>
      </c>
      <c r="BD863" s="197" t="n">
        <v>0.6147894263267517</v>
      </c>
      <c r="BE863" s="197" t="n">
        <v>0.7225706577301025</v>
      </c>
      <c r="BF863" s="197" t="n">
        <v>455.6265869140625</v>
      </c>
      <c r="BG863" s="197" t="n">
        <v>-67.34423828125</v>
      </c>
      <c r="BH863" s="197" t="n">
        <v>-1657.5478515625</v>
      </c>
      <c r="BI863" s="197" t="n">
        <v>0.0</v>
      </c>
      <c r="BJ863" s="197" t="n">
        <v>5961.8701171875</v>
      </c>
      <c r="BK863" s="197" t="n">
        <v>6039.828125</v>
      </c>
      <c r="BL863" s="197" t="n">
        <v>5520.29833984375</v>
      </c>
      <c r="BM863" s="197" t="n">
        <v>-145.9737091064453</v>
      </c>
      <c r="BN863" s="197" t="n">
        <v>59.0802001953125</v>
      </c>
      <c r="BO863" s="197" t="n">
        <v>1250.5716552734375</v>
      </c>
      <c r="BP863" s="197" t="n">
        <v>0.0</v>
      </c>
      <c r="BQ863" s="197" t="n">
        <v>999999.0</v>
      </c>
      <c r="BR863" s="197" t="n">
        <v>0.0</v>
      </c>
      <c r="BS863" s="197" t="n">
        <v>999999.0</v>
      </c>
      <c r="BT863" s="197" t="n">
        <v>0.0</v>
      </c>
      <c r="BU863" s="197" t="n">
        <v>1191.333251953125</v>
      </c>
      <c r="BV863" s="197" t="n">
        <v>597.6237182617188</v>
      </c>
      <c r="BW863" s="197" t="n">
        <v>2200.0</v>
      </c>
      <c r="BX863" s="197" t="n">
        <v>1396.1451416015625</v>
      </c>
      <c r="BY863" s="197" t="n">
        <v>762.9041748046875</v>
      </c>
      <c r="BZ863" s="197" t="n">
        <v>2780.0</v>
      </c>
      <c r="CA863" s="197" t="n">
        <v>404.26837158203125</v>
      </c>
      <c r="CB863" s="197" t="n">
        <v>338.9593200683594</v>
      </c>
      <c r="CC863" s="197" t="n">
        <v>964.9122924804688</v>
      </c>
      <c r="CD863" s="197" t="n">
        <v>6224.82373046875</v>
      </c>
      <c r="CE863" s="197" t="n">
        <v>4095.4833984375</v>
      </c>
      <c r="CF863" s="197" t="n">
        <v>99000.0</v>
      </c>
      <c r="CG863" s="197" t="n">
        <v>9700.69921875</v>
      </c>
      <c r="CH863" s="197" t="n">
        <v>300.0</v>
      </c>
      <c r="CI863" s="197" t="n">
        <v>3672.106689453125</v>
      </c>
      <c r="CJ863" s="197" t="n">
        <v>3972.106689453125</v>
      </c>
      <c r="CK863" s="197" t="n">
        <v>20000.0</v>
      </c>
      <c r="CL863" s="197" t="n">
        <v>20000.0</v>
      </c>
      <c r="CM863" s="197" t="n">
        <v>20000.0</v>
      </c>
      <c r="CN863" s="197" t="n">
        <v>20000.0</v>
      </c>
      <c r="CO863" s="197" t="n">
        <v>20000.0</v>
      </c>
      <c r="CP863" s="197" t="n">
        <v>20000.0</v>
      </c>
      <c r="CQ863" s="197" t="n">
        <v>20000.0</v>
      </c>
      <c r="CR863" s="197" t="n">
        <v>3500.0</v>
      </c>
      <c r="CS863" s="197" t="n">
        <v>31.0</v>
      </c>
      <c r="CT863" s="197" t="n">
        <v>31.0</v>
      </c>
      <c r="CU863" s="197" t="n">
        <v>346.06817626953125</v>
      </c>
    </row>
    <row r="864" spans="2:99">
      <c r="B864" s="122" t="s">
        <v>1265</v>
      </c>
      <c r="C864" s="197" t="n">
        <v>3400.0</v>
      </c>
      <c r="D864" s="197" t="n">
        <v>3351.0</v>
      </c>
      <c r="E864" s="197" t="n">
        <v>650.0</v>
      </c>
      <c r="F864" s="122" t="s">
        <v>1265</v>
      </c>
      <c r="G864" s="197" t="n">
        <v>550.0</v>
      </c>
      <c r="H864" s="197" t="n">
        <v>805.8052978515625</v>
      </c>
      <c r="I864" s="197" t="n">
        <v>90.0</v>
      </c>
      <c r="J864" s="197" t="n">
        <v>90.0</v>
      </c>
      <c r="K864" s="197" t="n">
        <v>104.76193237304688</v>
      </c>
      <c r="L864" s="197" t="n">
        <v>2605.896240234375</v>
      </c>
      <c r="M864" s="197" t="n">
        <v>2605.896240234375</v>
      </c>
      <c r="N864" s="197" t="n">
        <v>1352.334228515625</v>
      </c>
      <c r="O864" s="197" t="n">
        <v>101.48260498046875</v>
      </c>
      <c r="P864" s="197" t="n">
        <v>1184.636474609375</v>
      </c>
      <c r="Q864" s="197" t="n">
        <v>8232.4609375</v>
      </c>
      <c r="R864" s="197" t="n">
        <v>731.2437744140625</v>
      </c>
      <c r="S864" s="197" t="n">
        <v>0.0</v>
      </c>
      <c r="T864" s="197" t="n">
        <v>0.0</v>
      </c>
      <c r="U864" s="197" t="n">
        <v>-162.52980041503906</v>
      </c>
      <c r="V864" s="197" t="n">
        <v>44.842552185058594</v>
      </c>
      <c r="W864" s="197" t="n">
        <v>0.0</v>
      </c>
      <c r="X864" s="197" t="n">
        <v>0.0</v>
      </c>
      <c r="Y864" s="197" t="n">
        <v>0.0</v>
      </c>
      <c r="Z864" s="197" t="n">
        <v>3000.0</v>
      </c>
      <c r="AA864" s="197" t="n">
        <v>1.0</v>
      </c>
      <c r="AB864" s="197" t="n">
        <v>1083.1539306640625</v>
      </c>
      <c r="AC864" s="197" t="n">
        <v>0.0</v>
      </c>
      <c r="AD864" s="197" t="n">
        <v>0.6499999761581421</v>
      </c>
      <c r="AE864" s="197" t="n">
        <v>5860.31787109375</v>
      </c>
      <c r="AF864" s="197" t="n">
        <v>2078.2197265625</v>
      </c>
      <c r="AG864" s="197" t="n">
        <v>3060.328125</v>
      </c>
      <c r="AH864" s="197" t="n">
        <v>138.8819580078125</v>
      </c>
      <c r="AI864" s="197" t="n">
        <v>0.0</v>
      </c>
      <c r="AJ864" s="197" t="n">
        <v>0.0</v>
      </c>
      <c r="AK864" s="197" t="n">
        <v>0.0</v>
      </c>
      <c r="AL864" s="197" t="n">
        <v>6680.0</v>
      </c>
      <c r="AM864" s="197" t="n">
        <v>4283.58984375</v>
      </c>
      <c r="AN864" s="197" t="n">
        <v>0.0</v>
      </c>
      <c r="AO864" s="197" t="n">
        <v>0.0</v>
      </c>
      <c r="AP864" s="197" t="n">
        <v>0.0</v>
      </c>
      <c r="AQ864" s="197" t="n">
        <v>90.0</v>
      </c>
      <c r="AR864" s="197" t="n">
        <v>110.0</v>
      </c>
      <c r="AS864" s="197" t="n">
        <v>0.0</v>
      </c>
      <c r="AT864" s="197" t="n">
        <v>999999.0</v>
      </c>
      <c r="AU864" s="197" t="n">
        <v>0.0</v>
      </c>
      <c r="AV864" s="197" t="n">
        <v>999999.0</v>
      </c>
      <c r="AW864" s="197" t="n">
        <v>0.0</v>
      </c>
      <c r="AX864" s="197" t="n">
        <v>0.0</v>
      </c>
      <c r="AY864" s="197" t="n">
        <v>999999.0</v>
      </c>
      <c r="AZ864" s="197" t="n">
        <v>0.0</v>
      </c>
      <c r="BA864" s="197" t="n">
        <v>999999.0</v>
      </c>
      <c r="BB864" s="197" t="n">
        <v>0.0</v>
      </c>
      <c r="BC864" s="197" t="n">
        <v>0.5516768097877502</v>
      </c>
      <c r="BD864" s="197" t="n">
        <v>0.6938633322715759</v>
      </c>
      <c r="BE864" s="197" t="n">
        <v>0.9183745384216309</v>
      </c>
      <c r="BF864" s="197" t="n">
        <v>611.973876953125</v>
      </c>
      <c r="BG864" s="197" t="n">
        <v>-596.30322265625</v>
      </c>
      <c r="BH864" s="197" t="n">
        <v>-3615.143798828125</v>
      </c>
      <c r="BI864" s="197" t="n">
        <v>0.0</v>
      </c>
      <c r="BJ864" s="197" t="n">
        <v>5182.115234375</v>
      </c>
      <c r="BK864" s="197" t="n">
        <v>5151.72412109375</v>
      </c>
      <c r="BL864" s="197" t="n">
        <v>3992.755126953125</v>
      </c>
      <c r="BM864" s="197" t="n">
        <v>863.9544677734375</v>
      </c>
      <c r="BN864" s="197" t="n">
        <v>1362.3653564453125</v>
      </c>
      <c r="BO864" s="197" t="n">
        <v>3044.842529296875</v>
      </c>
      <c r="BP864" s="197" t="n">
        <v>0.0</v>
      </c>
      <c r="BQ864" s="197" t="n">
        <v>999999.0</v>
      </c>
      <c r="BR864" s="197" t="n">
        <v>0.0</v>
      </c>
      <c r="BS864" s="197" t="n">
        <v>999999.0</v>
      </c>
      <c r="BT864" s="197" t="n">
        <v>0.0</v>
      </c>
      <c r="BU864" s="197" t="n">
        <v>2105.609130859375</v>
      </c>
      <c r="BV864" s="197" t="n">
        <v>1174.8037109375</v>
      </c>
      <c r="BW864" s="197" t="n">
        <v>99000.0</v>
      </c>
      <c r="BX864" s="197" t="n">
        <v>2618.948486328125</v>
      </c>
      <c r="BY864" s="197" t="n">
        <v>1383.926513671875</v>
      </c>
      <c r="BZ864" s="197" t="n">
        <v>99000.0</v>
      </c>
      <c r="CA864" s="197" t="n">
        <v>694.0839233398438</v>
      </c>
      <c r="CB864" s="197" t="n">
        <v>401.4085388183594</v>
      </c>
      <c r="CC864" s="197" t="n">
        <v>964.9122924804688</v>
      </c>
      <c r="CD864" s="197" t="n">
        <v>8444.611328125</v>
      </c>
      <c r="CE864" s="197" t="n">
        <v>6196.9248046875</v>
      </c>
      <c r="CF864" s="197" t="n">
        <v>99000.0</v>
      </c>
      <c r="CG864" s="197" t="n">
        <v>8049.8583984375</v>
      </c>
      <c r="CH864" s="197" t="n">
        <v>1177.41943359375</v>
      </c>
      <c r="CI864" s="197" t="n">
        <v>2647.637939453125</v>
      </c>
      <c r="CJ864" s="197" t="n">
        <v>3825.057373046875</v>
      </c>
      <c r="CK864" s="197" t="n">
        <v>20000.0</v>
      </c>
      <c r="CL864" s="197" t="n">
        <v>20000.0</v>
      </c>
      <c r="CM864" s="197" t="n">
        <v>20000.0</v>
      </c>
      <c r="CN864" s="197" t="n">
        <v>20000.0</v>
      </c>
      <c r="CO864" s="197" t="n">
        <v>20000.0</v>
      </c>
      <c r="CP864" s="197" t="n">
        <v>20000.0</v>
      </c>
      <c r="CQ864" s="197" t="n">
        <v>20000.0</v>
      </c>
      <c r="CR864" s="197" t="n">
        <v>3500.0</v>
      </c>
      <c r="CS864" s="197" t="n">
        <v>30.0</v>
      </c>
      <c r="CT864" s="197" t="n">
        <v>30.0</v>
      </c>
      <c r="CU864" s="197" t="n">
        <v>731.2437744140625</v>
      </c>
    </row>
    <row r="865" spans="2:99">
      <c r="B865" s="122" t="s">
        <v>1266</v>
      </c>
      <c r="C865" s="197" t="n">
        <v>3250.0</v>
      </c>
      <c r="D865" s="197" t="n">
        <v>3157.0</v>
      </c>
      <c r="E865" s="197" t="n">
        <v>720.0</v>
      </c>
      <c r="F865" s="122" t="s">
        <v>1266</v>
      </c>
      <c r="G865" s="197" t="n">
        <v>550.0</v>
      </c>
      <c r="H865" s="197" t="n">
        <v>826.6054077148438</v>
      </c>
      <c r="I865" s="197" t="n">
        <v>90.0</v>
      </c>
      <c r="J865" s="197" t="n">
        <v>45.0</v>
      </c>
      <c r="K865" s="197" t="n">
        <v>111.53511810302734</v>
      </c>
      <c r="L865" s="197" t="n">
        <v>613.2144165039062</v>
      </c>
      <c r="M865" s="197" t="n">
        <v>613.2144165039062</v>
      </c>
      <c r="N865" s="197" t="n">
        <v>886.7855834960938</v>
      </c>
      <c r="O865" s="197" t="n">
        <v>886.7855834960938</v>
      </c>
      <c r="P865" s="197" t="n">
        <v>886.7855834960938</v>
      </c>
      <c r="Q865" s="197" t="n">
        <v>6992.02392578125</v>
      </c>
      <c r="R865" s="197" t="n">
        <v>816.9592895507812</v>
      </c>
      <c r="S865" s="197" t="n">
        <v>0.0</v>
      </c>
      <c r="T865" s="197" t="n">
        <v>0.0</v>
      </c>
      <c r="U865" s="197" t="n">
        <v>151.1875762939453</v>
      </c>
      <c r="V865" s="197" t="n">
        <v>2274.2333984375</v>
      </c>
      <c r="W865" s="197" t="n">
        <v>1609.216064453125</v>
      </c>
      <c r="X865" s="197" t="n">
        <v>665.0173950195312</v>
      </c>
      <c r="Y865" s="197" t="n">
        <v>0.0</v>
      </c>
      <c r="Z865" s="197" t="n">
        <v>3000.0</v>
      </c>
      <c r="AA865" s="197" t="n">
        <v>1.0</v>
      </c>
      <c r="AB865" s="197" t="n">
        <v>0.0</v>
      </c>
      <c r="AC865" s="197" t="n">
        <v>0.0</v>
      </c>
      <c r="AD865" s="197" t="n">
        <v>0.6499999761581421</v>
      </c>
      <c r="AE865" s="197" t="n">
        <v>5200.12548828125</v>
      </c>
      <c r="AF865" s="197" t="n">
        <v>0.0</v>
      </c>
      <c r="AG865" s="197" t="n">
        <v>216.39915466308594</v>
      </c>
      <c r="AH865" s="197" t="n">
        <v>238.3114776611328</v>
      </c>
      <c r="AI865" s="197" t="n">
        <v>0.0</v>
      </c>
      <c r="AJ865" s="197" t="n">
        <v>0.0</v>
      </c>
      <c r="AK865" s="197" t="n">
        <v>0.0</v>
      </c>
      <c r="AL865" s="197" t="n">
        <v>6680.0</v>
      </c>
      <c r="AM865" s="197" t="n">
        <v>4240.888671875</v>
      </c>
      <c r="AN865" s="197" t="n">
        <v>0.0</v>
      </c>
      <c r="AO865" s="197" t="n">
        <v>0.0</v>
      </c>
      <c r="AP865" s="197" t="n">
        <v>0.0</v>
      </c>
      <c r="AQ865" s="197" t="n">
        <v>90.0</v>
      </c>
      <c r="AR865" s="197" t="n">
        <v>111.53511810302734</v>
      </c>
      <c r="AS865" s="197" t="n">
        <v>0.0</v>
      </c>
      <c r="AT865" s="197" t="n">
        <v>999999.0</v>
      </c>
      <c r="AU865" s="197" t="n">
        <v>0.0</v>
      </c>
      <c r="AV865" s="197" t="n">
        <v>999999.0</v>
      </c>
      <c r="AW865" s="197" t="n">
        <v>0.0</v>
      </c>
      <c r="AX865" s="197" t="n">
        <v>0.0</v>
      </c>
      <c r="AY865" s="197" t="n">
        <v>999999.0</v>
      </c>
      <c r="AZ865" s="197" t="n">
        <v>0.0</v>
      </c>
      <c r="BA865" s="197" t="n">
        <v>999999.0</v>
      </c>
      <c r="BB865" s="197" t="n">
        <v>0.0</v>
      </c>
      <c r="BC865" s="197" t="n">
        <v>0.0</v>
      </c>
      <c r="BD865" s="197" t="n">
        <v>0.0</v>
      </c>
      <c r="BE865" s="197" t="n">
        <v>0.0</v>
      </c>
      <c r="BF865" s="197" t="n">
        <v>0.0</v>
      </c>
      <c r="BG865" s="197" t="n">
        <v>0.0</v>
      </c>
      <c r="BH865" s="197" t="n">
        <v>0.0</v>
      </c>
      <c r="BI865" s="197" t="n">
        <v>0.0</v>
      </c>
      <c r="BJ865" s="197" t="n">
        <v>999999.0</v>
      </c>
      <c r="BK865" s="197" t="n">
        <v>1500.0</v>
      </c>
      <c r="BL865" s="197" t="n">
        <v>1500.0</v>
      </c>
      <c r="BM865" s="197" t="n">
        <v>0.0</v>
      </c>
      <c r="BN865" s="197" t="n">
        <v>0.0</v>
      </c>
      <c r="BO865" s="197" t="n">
        <v>0.0</v>
      </c>
      <c r="BP865" s="197" t="n">
        <v>1.1887366771697998</v>
      </c>
      <c r="BQ865" s="197" t="n">
        <v>2729.654541015625</v>
      </c>
      <c r="BR865" s="197" t="n">
        <v>0.0</v>
      </c>
      <c r="BS865" s="197" t="n">
        <v>999999.0</v>
      </c>
      <c r="BT865" s="197" t="n">
        <v>0.0</v>
      </c>
      <c r="BU865" s="197" t="n">
        <v>2475.124267578125</v>
      </c>
      <c r="BV865" s="197" t="n">
        <v>2129.5400390625</v>
      </c>
      <c r="BW865" s="197" t="n">
        <v>99000.0</v>
      </c>
      <c r="BX865" s="197" t="n">
        <v>3205.992919921875</v>
      </c>
      <c r="BY865" s="197" t="n">
        <v>2645.329345703125</v>
      </c>
      <c r="BZ865" s="197" t="n">
        <v>99000.0</v>
      </c>
      <c r="CA865" s="197" t="n">
        <v>893.399658203125</v>
      </c>
      <c r="CB865" s="197" t="n">
        <v>694.7413940429688</v>
      </c>
      <c r="CC865" s="197" t="n">
        <v>964.9122924804688</v>
      </c>
      <c r="CD865" s="197" t="n">
        <v>8518.607421875</v>
      </c>
      <c r="CE865" s="197" t="n">
        <v>8486.1337890625</v>
      </c>
      <c r="CF865" s="197" t="n">
        <v>19000.0</v>
      </c>
      <c r="CG865" s="197" t="n">
        <v>0.0</v>
      </c>
      <c r="CH865" s="197" t="n">
        <v>1064.9749755859375</v>
      </c>
      <c r="CI865" s="197" t="n">
        <v>2032.6524658203125</v>
      </c>
      <c r="CJ865" s="197" t="n">
        <v>1500.0</v>
      </c>
      <c r="CK865" s="197" t="n">
        <v>20000.0</v>
      </c>
      <c r="CL865" s="197" t="n">
        <v>20000.0</v>
      </c>
      <c r="CM865" s="197" t="n">
        <v>20000.0</v>
      </c>
      <c r="CN865" s="197" t="n">
        <v>20000.0</v>
      </c>
      <c r="CO865" s="197" t="n">
        <v>20000.0</v>
      </c>
      <c r="CP865" s="197" t="n">
        <v>20000.0</v>
      </c>
      <c r="CQ865" s="197" t="n">
        <v>20000.0</v>
      </c>
      <c r="CR865" s="197" t="n">
        <v>3500.0</v>
      </c>
      <c r="CS865" s="197" t="n">
        <v>31.0</v>
      </c>
      <c r="CT865" s="197" t="n">
        <v>31.0</v>
      </c>
      <c r="CU865" s="197" t="n">
        <v>816.9592895507812</v>
      </c>
    </row>
    <row r="866" spans="2:99">
      <c r="B866" s="122" t="s">
        <v>1267</v>
      </c>
      <c r="C866" s="197" t="n">
        <v>3252.0</v>
      </c>
      <c r="D866" s="197" t="n">
        <v>2788.0</v>
      </c>
      <c r="E866" s="197" t="n">
        <v>575.0</v>
      </c>
      <c r="F866" s="122" t="s">
        <v>1267</v>
      </c>
      <c r="G866" s="197" t="n">
        <v>550.0</v>
      </c>
      <c r="H866" s="197" t="n">
        <v>812.3723754882812</v>
      </c>
      <c r="I866" s="197" t="n">
        <v>90.0</v>
      </c>
      <c r="J866" s="197" t="n">
        <v>53.41559600830078</v>
      </c>
      <c r="K866" s="197" t="n">
        <v>149.26243591308594</v>
      </c>
      <c r="L866" s="197" t="n">
        <v>1296.073974609375</v>
      </c>
      <c r="M866" s="197" t="n">
        <v>1296.073974609375</v>
      </c>
      <c r="N866" s="197" t="n">
        <v>1221.0118408203125</v>
      </c>
      <c r="O866" s="197" t="n">
        <v>1221.0118408203125</v>
      </c>
      <c r="P866" s="197" t="n">
        <v>1221.0118408203125</v>
      </c>
      <c r="Q866" s="197" t="n">
        <v>5705.67529296875</v>
      </c>
      <c r="R866" s="197" t="n">
        <v>1226.035888671875</v>
      </c>
      <c r="S866" s="197" t="n">
        <v>0.0</v>
      </c>
      <c r="T866" s="197" t="n">
        <v>0.0</v>
      </c>
      <c r="U866" s="197" t="n">
        <v>44.61833953857422</v>
      </c>
      <c r="V866" s="197" t="n">
        <v>0.0</v>
      </c>
      <c r="W866" s="197" t="n">
        <v>0.0</v>
      </c>
      <c r="X866" s="197" t="n">
        <v>0.0</v>
      </c>
      <c r="Y866" s="197" t="n">
        <v>0.0</v>
      </c>
      <c r="Z866" s="197" t="n">
        <v>3500.0</v>
      </c>
      <c r="AA866" s="197" t="n">
        <v>1.0</v>
      </c>
      <c r="AB866" s="197" t="n">
        <v>0.0</v>
      </c>
      <c r="AC866" s="197" t="n">
        <v>0.0</v>
      </c>
      <c r="AD866" s="197" t="n">
        <v>0.6499999761581421</v>
      </c>
      <c r="AE866" s="197" t="n">
        <v>4576.1259765625</v>
      </c>
      <c r="AF866" s="197" t="n">
        <v>0.0</v>
      </c>
      <c r="AG866" s="197" t="n">
        <v>162.8693084716797</v>
      </c>
      <c r="AH866" s="197" t="n">
        <v>281.4587097167969</v>
      </c>
      <c r="AI866" s="197" t="n">
        <v>0.0</v>
      </c>
      <c r="AJ866" s="197" t="n">
        <v>0.0</v>
      </c>
      <c r="AK866" s="197" t="n">
        <v>0.0</v>
      </c>
      <c r="AL866" s="197" t="n">
        <v>6680.0</v>
      </c>
      <c r="AM866" s="197" t="n">
        <v>4217.68408203125</v>
      </c>
      <c r="AN866" s="197" t="n">
        <v>0.0</v>
      </c>
      <c r="AO866" s="197" t="n">
        <v>0.0</v>
      </c>
      <c r="AP866" s="197" t="n">
        <v>0.0</v>
      </c>
      <c r="AQ866" s="197" t="n">
        <v>90.0</v>
      </c>
      <c r="AR866" s="197" t="n">
        <v>118.30829620361328</v>
      </c>
      <c r="AS866" s="197" t="n">
        <v>0.0</v>
      </c>
      <c r="AT866" s="197" t="n">
        <v>999999.0</v>
      </c>
      <c r="AU866" s="197" t="n">
        <v>0.0</v>
      </c>
      <c r="AV866" s="197" t="n">
        <v>999999.0</v>
      </c>
      <c r="AW866" s="197" t="n">
        <v>0.0</v>
      </c>
      <c r="AX866" s="197" t="n">
        <v>0.0</v>
      </c>
      <c r="AY866" s="197" t="n">
        <v>999999.0</v>
      </c>
      <c r="AZ866" s="197" t="n">
        <v>0.0</v>
      </c>
      <c r="BA866" s="197" t="n">
        <v>999999.0</v>
      </c>
      <c r="BB866" s="197" t="n">
        <v>0.0</v>
      </c>
      <c r="BC866" s="197" t="n">
        <v>0.0</v>
      </c>
      <c r="BD866" s="197" t="n">
        <v>0.7069401741027832</v>
      </c>
      <c r="BE866" s="197" t="n">
        <v>0.8790582418441772</v>
      </c>
      <c r="BF866" s="197" t="n">
        <v>999998.0</v>
      </c>
      <c r="BG866" s="197" t="n">
        <v>1229.308837890625</v>
      </c>
      <c r="BH866" s="197" t="n">
        <v>-652.9059448242188</v>
      </c>
      <c r="BI866" s="197" t="n">
        <v>0.0</v>
      </c>
      <c r="BJ866" s="197" t="n">
        <v>999999.0</v>
      </c>
      <c r="BK866" s="197" t="n">
        <v>5278.265625</v>
      </c>
      <c r="BL866" s="197" t="n">
        <v>4381.8466796875</v>
      </c>
      <c r="BM866" s="197" t="n">
        <v>0.0</v>
      </c>
      <c r="BN866" s="197" t="n">
        <v>-377.8222351074219</v>
      </c>
      <c r="BO866" s="197" t="n">
        <v>1406.679443359375</v>
      </c>
      <c r="BP866" s="197" t="n">
        <v>1.2767466306686401</v>
      </c>
      <c r="BQ866" s="197" t="n">
        <v>-100.09332275390625</v>
      </c>
      <c r="BR866" s="197" t="n">
        <v>0.0</v>
      </c>
      <c r="BS866" s="197" t="n">
        <v>999999.0</v>
      </c>
      <c r="BT866" s="197" t="n">
        <v>0.0</v>
      </c>
      <c r="BU866" s="197" t="n">
        <v>1830.2344970703125</v>
      </c>
      <c r="BV866" s="197" t="n">
        <v>2506.206787109375</v>
      </c>
      <c r="BW866" s="197" t="n">
        <v>99000.0</v>
      </c>
      <c r="BX866" s="197" t="n">
        <v>3006.78076171875</v>
      </c>
      <c r="BY866" s="197" t="n">
        <v>3241.944091796875</v>
      </c>
      <c r="BZ866" s="197" t="n">
        <v>99000.0</v>
      </c>
      <c r="CA866" s="197" t="n">
        <v>1108.8858642578125</v>
      </c>
      <c r="CB866" s="197" t="n">
        <v>903.0830078125</v>
      </c>
      <c r="CC866" s="197" t="n">
        <v>964.9122924804688</v>
      </c>
      <c r="CD866" s="197" t="n">
        <v>8140.9384765625</v>
      </c>
      <c r="CE866" s="197" t="n">
        <v>8562.720703125</v>
      </c>
      <c r="CF866" s="197" t="n">
        <v>15500.0</v>
      </c>
      <c r="CG866" s="197" t="n">
        <v>3972.611572265625</v>
      </c>
      <c r="CH866" s="197" t="n">
        <v>889.3179321289062</v>
      </c>
      <c r="CI866" s="197" t="n">
        <v>1949.9332275390625</v>
      </c>
      <c r="CJ866" s="197" t="n">
        <v>2839.251220703125</v>
      </c>
      <c r="CK866" s="197" t="n">
        <v>20000.0</v>
      </c>
      <c r="CL866" s="197" t="n">
        <v>20000.0</v>
      </c>
      <c r="CM866" s="197" t="n">
        <v>20000.0</v>
      </c>
      <c r="CN866" s="197" t="n">
        <v>20000.0</v>
      </c>
      <c r="CO866" s="197" t="n">
        <v>20000.0</v>
      </c>
      <c r="CP866" s="197" t="n">
        <v>20000.0</v>
      </c>
      <c r="CQ866" s="197" t="n">
        <v>20000.0</v>
      </c>
      <c r="CR866" s="197" t="n">
        <v>3500.0</v>
      </c>
      <c r="CS866" s="197" t="n">
        <v>20.0</v>
      </c>
      <c r="CT866" s="197" t="n">
        <v>20.0</v>
      </c>
      <c r="CU866" s="197" t="n">
        <v>1226.035888671875</v>
      </c>
    </row>
    <row r="867" spans="2:99">
      <c r="B867" s="122" t="s">
        <v>1268</v>
      </c>
      <c r="C867" s="197" t="n">
        <v>3350.0</v>
      </c>
      <c r="D867" s="197" t="n">
        <v>2788.0</v>
      </c>
      <c r="E867" s="197" t="n">
        <v>575.0</v>
      </c>
      <c r="F867" s="122" t="s">
        <v>1268</v>
      </c>
      <c r="G867" s="197" t="n">
        <v>755.5970458984375</v>
      </c>
      <c r="H867" s="197" t="n">
        <v>928.6996459960938</v>
      </c>
      <c r="I867" s="197" t="n">
        <v>172.2091064453125</v>
      </c>
      <c r="J867" s="197" t="n">
        <v>241.8807830810547</v>
      </c>
      <c r="K867" s="197" t="n">
        <v>353.705322265625</v>
      </c>
      <c r="L867" s="197" t="n">
        <v>3818.5927734375</v>
      </c>
      <c r="M867" s="197" t="n">
        <v>3818.5927734375</v>
      </c>
      <c r="N867" s="197" t="n">
        <v>3818.5927734375</v>
      </c>
      <c r="O867" s="197" t="n">
        <v>3818.5927734375</v>
      </c>
      <c r="P867" s="197" t="n">
        <v>3818.5927734375</v>
      </c>
      <c r="Q867" s="197" t="n">
        <v>14584.8359375</v>
      </c>
      <c r="R867" s="197" t="n">
        <v>1343.9000244140625</v>
      </c>
      <c r="S867" s="197" t="n">
        <v>0.0</v>
      </c>
      <c r="T867" s="197" t="n">
        <v>25.761207580566406</v>
      </c>
      <c r="U867" s="197" t="n">
        <v>1143.526611328125</v>
      </c>
      <c r="V867" s="197" t="n">
        <v>6377.57080078125</v>
      </c>
      <c r="W867" s="197" t="n">
        <v>624.8694458007812</v>
      </c>
      <c r="X867" s="197" t="n">
        <v>2080.393310546875</v>
      </c>
      <c r="Y867" s="197" t="n">
        <v>0.0</v>
      </c>
      <c r="Z867" s="197" t="n">
        <v>3500.0</v>
      </c>
      <c r="AA867" s="197" t="n">
        <v>1.0</v>
      </c>
      <c r="AB867" s="197" t="n">
        <v>0.0</v>
      </c>
      <c r="AC867" s="197" t="n">
        <v>0.0</v>
      </c>
      <c r="AD867" s="197" t="n">
        <v>0.6499999761581421</v>
      </c>
      <c r="AE867" s="197" t="n">
        <v>10993.1513671875</v>
      </c>
      <c r="AF867" s="197" t="n">
        <v>1462.7376708984375</v>
      </c>
      <c r="AG867" s="197" t="n">
        <v>0.0</v>
      </c>
      <c r="AH867" s="197" t="n">
        <v>300.52783203125</v>
      </c>
      <c r="AI867" s="197" t="n">
        <v>0.0</v>
      </c>
      <c r="AJ867" s="197" t="n">
        <v>5.391845226287842</v>
      </c>
      <c r="AK867" s="197" t="n">
        <v>429.69281005859375</v>
      </c>
      <c r="AL867" s="197" t="n">
        <v>6925.6591796875</v>
      </c>
      <c r="AM867" s="197" t="n">
        <v>4211.5869140625</v>
      </c>
      <c r="AN867" s="197" t="n">
        <v>0.0</v>
      </c>
      <c r="AO867" s="197" t="n">
        <v>0.0</v>
      </c>
      <c r="AP867" s="197" t="n">
        <v>0.0</v>
      </c>
      <c r="AQ867" s="197" t="n">
        <v>90.0</v>
      </c>
      <c r="AR867" s="197" t="n">
        <v>125.08148193359375</v>
      </c>
      <c r="AS867" s="197" t="n">
        <v>0.0</v>
      </c>
      <c r="AT867" s="197" t="n">
        <v>999999.0</v>
      </c>
      <c r="AU867" s="197" t="n">
        <v>0.0</v>
      </c>
      <c r="AV867" s="197" t="n">
        <v>999999.0</v>
      </c>
      <c r="AW867" s="197" t="n">
        <v>0.0</v>
      </c>
      <c r="AX867" s="197" t="n">
        <v>0.0</v>
      </c>
      <c r="AY867" s="197" t="n">
        <v>999999.0</v>
      </c>
      <c r="AZ867" s="197" t="n">
        <v>0.0</v>
      </c>
      <c r="BA867" s="197" t="n">
        <v>999999.0</v>
      </c>
      <c r="BB867" s="197" t="n">
        <v>0.0</v>
      </c>
      <c r="BC867" s="197" t="n">
        <v>0.0</v>
      </c>
      <c r="BD867" s="197" t="n">
        <v>0.4692896008491516</v>
      </c>
      <c r="BE867" s="197" t="n">
        <v>0.6149518489837646</v>
      </c>
      <c r="BF867" s="197" t="n">
        <v>999998.0</v>
      </c>
      <c r="BG867" s="197" t="n">
        <v>2334.465087890625</v>
      </c>
      <c r="BH867" s="197" t="n">
        <v>213.49412536621094</v>
      </c>
      <c r="BI867" s="197" t="n">
        <v>0.0</v>
      </c>
      <c r="BJ867" s="197" t="n">
        <v>999999.0</v>
      </c>
      <c r="BK867" s="197" t="n">
        <v>9502.802734375</v>
      </c>
      <c r="BL867" s="197" t="n">
        <v>9606.8037109375</v>
      </c>
      <c r="BM867" s="197" t="n">
        <v>0.0</v>
      </c>
      <c r="BN867" s="197" t="n">
        <v>6374.02197265625</v>
      </c>
      <c r="BO867" s="197" t="n">
        <v>7172.30810546875</v>
      </c>
      <c r="BP867" s="197" t="n">
        <v>1.2148700952529907</v>
      </c>
      <c r="BQ867" s="197" t="n">
        <v>875.1962280273438</v>
      </c>
      <c r="BR867" s="197" t="n">
        <v>0.0</v>
      </c>
      <c r="BS867" s="197" t="n">
        <v>999999.0</v>
      </c>
      <c r="BT867" s="197" t="n">
        <v>0.0</v>
      </c>
      <c r="BU867" s="197" t="n">
        <v>2120.69873046875</v>
      </c>
      <c r="BV867" s="197" t="n">
        <v>1847.0194091796875</v>
      </c>
      <c r="BW867" s="197" t="n">
        <v>99000.0</v>
      </c>
      <c r="BX867" s="197" t="n">
        <v>3512.2109375</v>
      </c>
      <c r="BY867" s="197" t="n">
        <v>3032.531982421875</v>
      </c>
      <c r="BZ867" s="197" t="n">
        <v>99000.0</v>
      </c>
      <c r="CA867" s="197" t="n">
        <v>824.0676879882812</v>
      </c>
      <c r="CB867" s="197" t="n">
        <v>1117.1700439453125</v>
      </c>
      <c r="CC867" s="197" t="n">
        <v>964.9122924804688</v>
      </c>
      <c r="CD867" s="197" t="n">
        <v>12025.16015625</v>
      </c>
      <c r="CE867" s="197" t="n">
        <v>8179.9150390625</v>
      </c>
      <c r="CF867" s="197" t="n">
        <v>15500.0</v>
      </c>
      <c r="CG867" s="197" t="n">
        <v>2383.07470703125</v>
      </c>
      <c r="CH867" s="197" t="n">
        <v>300.0</v>
      </c>
      <c r="CI867" s="197" t="n">
        <v>1378.9703369140625</v>
      </c>
      <c r="CJ867" s="197" t="n">
        <v>1678.9703369140625</v>
      </c>
      <c r="CK867" s="197" t="n">
        <v>20000.0</v>
      </c>
      <c r="CL867" s="197" t="n">
        <v>20000.0</v>
      </c>
      <c r="CM867" s="197" t="n">
        <v>20000.0</v>
      </c>
      <c r="CN867" s="197" t="n">
        <v>20000.0</v>
      </c>
      <c r="CO867" s="197" t="n">
        <v>20000.0</v>
      </c>
      <c r="CP867" s="197" t="n">
        <v>20000.0</v>
      </c>
      <c r="CQ867" s="197" t="n">
        <v>20000.0</v>
      </c>
      <c r="CR867" s="197" t="n">
        <v>3500.0</v>
      </c>
      <c r="CS867" s="197" t="n">
        <v>9.0</v>
      </c>
      <c r="CT867" s="197" t="n">
        <v>9.0</v>
      </c>
      <c r="CU867" s="197" t="n">
        <v>1343.9000244140625</v>
      </c>
    </row>
    <row r="868" spans="2:99">
      <c r="B868" s="122" t="s">
        <v>1269</v>
      </c>
      <c r="C868" s="197" t="n">
        <v>3321.0</v>
      </c>
      <c r="D868" s="197" t="n">
        <v>2794.0</v>
      </c>
      <c r="E868" s="197" t="n">
        <v>571.0</v>
      </c>
      <c r="F868" s="122" t="s">
        <v>1269</v>
      </c>
      <c r="G868" s="197" t="n">
        <v>1413.95556640625</v>
      </c>
      <c r="H868" s="197" t="n">
        <v>1475.0887451171875</v>
      </c>
      <c r="I868" s="197" t="n">
        <v>571.0</v>
      </c>
      <c r="J868" s="197" t="n">
        <v>397.9130859375</v>
      </c>
      <c r="K868" s="197" t="n">
        <v>536.89794921875</v>
      </c>
      <c r="L868" s="197" t="n">
        <v>3248.14599609375</v>
      </c>
      <c r="M868" s="197" t="n">
        <v>3248.14599609375</v>
      </c>
      <c r="N868" s="197" t="n">
        <v>3248.14599609375</v>
      </c>
      <c r="O868" s="197" t="n">
        <v>3248.14599609375</v>
      </c>
      <c r="P868" s="197" t="n">
        <v>3248.14599609375</v>
      </c>
      <c r="Q868" s="197" t="n">
        <v>48530.80078125</v>
      </c>
      <c r="R868" s="197" t="n">
        <v>4687.43017578125</v>
      </c>
      <c r="S868" s="197" t="n">
        <v>0.0</v>
      </c>
      <c r="T868" s="197" t="n">
        <v>137.735107421875</v>
      </c>
      <c r="U868" s="197" t="n">
        <v>10484.255859375</v>
      </c>
      <c r="V868" s="197" t="n">
        <v>60185.5078125</v>
      </c>
      <c r="W868" s="197" t="n">
        <v>30569.765625</v>
      </c>
      <c r="X868" s="197" t="n">
        <v>29615.7421875</v>
      </c>
      <c r="Y868" s="197" t="n">
        <v>0.0</v>
      </c>
      <c r="Z868" s="197" t="n">
        <v>6000.0</v>
      </c>
      <c r="AA868" s="197" t="n">
        <v>1.0</v>
      </c>
      <c r="AB868" s="197" t="n">
        <v>0.0</v>
      </c>
      <c r="AC868" s="197" t="n">
        <v>0.0</v>
      </c>
      <c r="AD868" s="197" t="n">
        <v>0.6499999761581421</v>
      </c>
      <c r="AE868" s="197" t="n">
        <v>42085.95703125</v>
      </c>
      <c r="AF868" s="197" t="n">
        <v>7430.2294921875</v>
      </c>
      <c r="AG868" s="197" t="n">
        <v>0.0</v>
      </c>
      <c r="AH868" s="197" t="n">
        <v>1382.3643798828125</v>
      </c>
      <c r="AI868" s="197" t="n">
        <v>643.5198364257812</v>
      </c>
      <c r="AJ868" s="197" t="n">
        <v>197.28857421875</v>
      </c>
      <c r="AK868" s="197" t="n">
        <v>1441.3743896484375</v>
      </c>
      <c r="AL868" s="197" t="n">
        <v>8242.4765625</v>
      </c>
      <c r="AM868" s="197" t="n">
        <v>4214.48046875</v>
      </c>
      <c r="AN868" s="197" t="n">
        <v>0.0</v>
      </c>
      <c r="AO868" s="197" t="n">
        <v>0.0</v>
      </c>
      <c r="AP868" s="197" t="n">
        <v>0.0</v>
      </c>
      <c r="AQ868" s="197" t="n">
        <v>90.0</v>
      </c>
      <c r="AR868" s="197" t="n">
        <v>133.3333282470703</v>
      </c>
      <c r="AS868" s="197" t="n">
        <v>0.0</v>
      </c>
      <c r="AT868" s="197" t="n">
        <v>999999.0</v>
      </c>
      <c r="AU868" s="197" t="n">
        <v>0.0</v>
      </c>
      <c r="AV868" s="197" t="n">
        <v>999999.0</v>
      </c>
      <c r="AW868" s="197" t="n">
        <v>0.0</v>
      </c>
      <c r="AX868" s="197" t="n">
        <v>0.0</v>
      </c>
      <c r="AY868" s="197" t="n">
        <v>999999.0</v>
      </c>
      <c r="AZ868" s="197" t="n">
        <v>0.0</v>
      </c>
      <c r="BA868" s="197" t="n">
        <v>999999.0</v>
      </c>
      <c r="BB868" s="197" t="n">
        <v>0.0</v>
      </c>
      <c r="BC868" s="197" t="n">
        <v>0.0</v>
      </c>
      <c r="BD868" s="197" t="n">
        <v>0.0</v>
      </c>
      <c r="BE868" s="197" t="n">
        <v>0.0</v>
      </c>
      <c r="BF868" s="197" t="n">
        <v>999999.0</v>
      </c>
      <c r="BG868" s="197" t="n">
        <v>999999.0</v>
      </c>
      <c r="BH868" s="197" t="n">
        <v>999999.0</v>
      </c>
      <c r="BI868" s="197" t="n">
        <v>0.0</v>
      </c>
      <c r="BJ868" s="197" t="n">
        <v>999999.0</v>
      </c>
      <c r="BK868" s="197" t="n">
        <v>999999.0</v>
      </c>
      <c r="BL868" s="197" t="n">
        <v>999999.0</v>
      </c>
      <c r="BM868" s="197" t="n">
        <v>0.0</v>
      </c>
      <c r="BN868" s="197" t="n">
        <v>0.0</v>
      </c>
      <c r="BO868" s="197" t="n">
        <v>0.0</v>
      </c>
      <c r="BP868" s="197" t="n">
        <v>0.0</v>
      </c>
      <c r="BQ868" s="197" t="n">
        <v>999999.0</v>
      </c>
      <c r="BR868" s="197" t="n">
        <v>0.0</v>
      </c>
      <c r="BS868" s="197" t="n">
        <v>999999.0</v>
      </c>
      <c r="BT868" s="197" t="n">
        <v>0.0</v>
      </c>
      <c r="BU868" s="197" t="n">
        <v>1872.932861328125</v>
      </c>
      <c r="BV868" s="197" t="n">
        <v>2202.7744140625</v>
      </c>
      <c r="BW868" s="197" t="n">
        <v>99000.0</v>
      </c>
      <c r="BX868" s="197" t="n">
        <v>1230.4866943359375</v>
      </c>
      <c r="BY868" s="197" t="n">
        <v>3643.42333984375</v>
      </c>
      <c r="BZ868" s="197" t="n">
        <v>99000.0</v>
      </c>
      <c r="CA868" s="197" t="n">
        <v>866.9344482421875</v>
      </c>
      <c r="CB868" s="197" t="n">
        <v>835.9910888671875</v>
      </c>
      <c r="CC868" s="197" t="n">
        <v>964.9122924804688</v>
      </c>
      <c r="CD868" s="197" t="n">
        <v>6548.50927734375</v>
      </c>
      <c r="CE868" s="197" t="n">
        <v>12241.4501953125</v>
      </c>
      <c r="CF868" s="197" t="n">
        <v>12500.0</v>
      </c>
      <c r="CG868" s="197" t="n">
        <v>0.0</v>
      </c>
      <c r="CH868" s="197" t="n">
        <v>300.0</v>
      </c>
      <c r="CI868" s="197" t="n">
        <v>600.0</v>
      </c>
      <c r="CJ868" s="197" t="n">
        <v>900.0</v>
      </c>
      <c r="CK868" s="197" t="n">
        <v>20000.0</v>
      </c>
      <c r="CL868" s="197" t="n">
        <v>20000.0</v>
      </c>
      <c r="CM868" s="197" t="n">
        <v>20000.0</v>
      </c>
      <c r="CN868" s="197" t="n">
        <v>20000.0</v>
      </c>
      <c r="CO868" s="197" t="n">
        <v>20000.0</v>
      </c>
      <c r="CP868" s="197" t="n">
        <v>20000.0</v>
      </c>
      <c r="CQ868" s="197" t="n">
        <v>20000.0</v>
      </c>
      <c r="CR868" s="197" t="n">
        <v>3500.0</v>
      </c>
      <c r="CS868" s="197" t="n">
        <v>0.0</v>
      </c>
      <c r="CT868" s="197" t="n">
        <v>0.0</v>
      </c>
      <c r="CU868" s="197" t="n">
        <v>4687.43017578125</v>
      </c>
    </row>
    <row r="869" spans="2:99">
      <c r="B869" s="122" t="s">
        <v>1270</v>
      </c>
      <c r="C869" s="197" t="n">
        <v>3567.0</v>
      </c>
      <c r="D869" s="197" t="n">
        <v>2856.0</v>
      </c>
      <c r="E869" s="197" t="n">
        <v>555.0</v>
      </c>
      <c r="F869" s="122" t="s">
        <v>1270</v>
      </c>
      <c r="G869" s="197" t="n">
        <v>2148.538818359375</v>
      </c>
      <c r="H869" s="197" t="n">
        <v>1928.322265625</v>
      </c>
      <c r="I869" s="197" t="n">
        <v>555.0</v>
      </c>
      <c r="J869" s="197" t="n">
        <v>445.723876953125</v>
      </c>
      <c r="K869" s="197" t="n">
        <v>803.121826171875</v>
      </c>
      <c r="L869" s="197" t="n">
        <v>1582.7967529296875</v>
      </c>
      <c r="M869" s="197" t="n">
        <v>1582.7967529296875</v>
      </c>
      <c r="N869" s="197" t="n">
        <v>6875.83935546875</v>
      </c>
      <c r="O869" s="197" t="n">
        <v>6875.83935546875</v>
      </c>
      <c r="P869" s="197" t="n">
        <v>6875.83935546875</v>
      </c>
      <c r="Q869" s="197" t="n">
        <v>50909.91796875</v>
      </c>
      <c r="R869" s="197" t="n">
        <v>3550.5712890625</v>
      </c>
      <c r="S869" s="197" t="n">
        <v>0.0</v>
      </c>
      <c r="T869" s="197" t="n">
        <v>151.1094512939453</v>
      </c>
      <c r="U869" s="197" t="n">
        <v>6135.65966796875</v>
      </c>
      <c r="V869" s="197" t="n">
        <v>43107.296875</v>
      </c>
      <c r="W869" s="197" t="n">
        <v>25890.724609375</v>
      </c>
      <c r="X869" s="197" t="n">
        <v>17216.572265625</v>
      </c>
      <c r="Y869" s="197" t="n">
        <v>0.0</v>
      </c>
      <c r="Z869" s="197" t="n">
        <v>14794.642578125</v>
      </c>
      <c r="AA869" s="197" t="n">
        <v>1.0</v>
      </c>
      <c r="AB869" s="197" t="n">
        <v>0.0</v>
      </c>
      <c r="AC869" s="197" t="n">
        <v>0.0</v>
      </c>
      <c r="AD869" s="197" t="n">
        <v>0.3499999940395355</v>
      </c>
      <c r="AE869" s="197" t="n">
        <v>21745.697265625</v>
      </c>
      <c r="AF869" s="197" t="n">
        <v>9248.3017578125</v>
      </c>
      <c r="AG869" s="197" t="n">
        <v>0.0</v>
      </c>
      <c r="AH869" s="197" t="n">
        <v>7339.9296875</v>
      </c>
      <c r="AI869" s="197" t="n">
        <v>5704.27490234375</v>
      </c>
      <c r="AJ869" s="197" t="n">
        <v>195.8058319091797</v>
      </c>
      <c r="AK869" s="197" t="n">
        <v>1187.7042236328125</v>
      </c>
      <c r="AL869" s="197" t="n">
        <v>7863.52392578125</v>
      </c>
      <c r="AM869" s="197" t="n">
        <v>4224.07568359375</v>
      </c>
      <c r="AN869" s="197" t="n">
        <v>0.0</v>
      </c>
      <c r="AO869" s="197" t="n">
        <v>0.0</v>
      </c>
      <c r="AP869" s="197" t="n">
        <v>0.0</v>
      </c>
      <c r="AQ869" s="197" t="n">
        <v>90.0</v>
      </c>
      <c r="AR869" s="197" t="n">
        <v>803.121826171875</v>
      </c>
      <c r="AS869" s="197" t="n">
        <v>0.0</v>
      </c>
      <c r="AT869" s="197" t="n">
        <v>999999.0</v>
      </c>
      <c r="AU869" s="197" t="n">
        <v>0.0</v>
      </c>
      <c r="AV869" s="197" t="n">
        <v>999999.0</v>
      </c>
      <c r="AW869" s="197" t="n">
        <v>0.0</v>
      </c>
      <c r="AX869" s="197" t="n">
        <v>0.0</v>
      </c>
      <c r="AY869" s="197" t="n">
        <v>999999.0</v>
      </c>
      <c r="AZ869" s="197" t="n">
        <v>0.0</v>
      </c>
      <c r="BA869" s="197" t="n">
        <v>999999.0</v>
      </c>
      <c r="BB869" s="197" t="n">
        <v>0.0</v>
      </c>
      <c r="BC869" s="197" t="n">
        <v>0.0</v>
      </c>
      <c r="BD869" s="197" t="n">
        <v>0.0</v>
      </c>
      <c r="BE869" s="197" t="n">
        <v>0.0</v>
      </c>
      <c r="BF869" s="197" t="n">
        <v>999999.0</v>
      </c>
      <c r="BG869" s="197" t="n">
        <v>999999.0</v>
      </c>
      <c r="BH869" s="197" t="n">
        <v>999999.0</v>
      </c>
      <c r="BI869" s="197" t="n">
        <v>0.0</v>
      </c>
      <c r="BJ869" s="197" t="n">
        <v>999999.0</v>
      </c>
      <c r="BK869" s="197" t="n">
        <v>999999.0</v>
      </c>
      <c r="BL869" s="197" t="n">
        <v>999999.0</v>
      </c>
      <c r="BM869" s="197" t="n">
        <v>0.0</v>
      </c>
      <c r="BN869" s="197" t="n">
        <v>0.0</v>
      </c>
      <c r="BO869" s="197" t="n">
        <v>0.0</v>
      </c>
      <c r="BP869" s="197" t="n">
        <v>0.0</v>
      </c>
      <c r="BQ869" s="197" t="n">
        <v>999999.0</v>
      </c>
      <c r="BR869" s="197" t="n">
        <v>0.0</v>
      </c>
      <c r="BS869" s="197" t="n">
        <v>999999.0</v>
      </c>
      <c r="BT869" s="197" t="n">
        <v>0.0</v>
      </c>
      <c r="BU869" s="197" t="n">
        <v>405.8645324707031</v>
      </c>
      <c r="BV869" s="197" t="n">
        <v>1999.9256591796875</v>
      </c>
      <c r="BW869" s="197" t="n">
        <v>99000.0</v>
      </c>
      <c r="BX869" s="197" t="n">
        <v>216.75035095214844</v>
      </c>
      <c r="BY869" s="197" t="n">
        <v>1322.3193359375</v>
      </c>
      <c r="BZ869" s="197" t="n">
        <v>99000.0</v>
      </c>
      <c r="CA869" s="197" t="n">
        <v>670.091064453125</v>
      </c>
      <c r="CB869" s="197" t="n">
        <v>902.898681640625</v>
      </c>
      <c r="CC869" s="197" t="n">
        <v>631.5789184570312</v>
      </c>
      <c r="CD869" s="197" t="n">
        <v>527.5181884765625</v>
      </c>
      <c r="CE869" s="197" t="n">
        <v>6959.01611328125</v>
      </c>
      <c r="CF869" s="197" t="n">
        <v>8000.0</v>
      </c>
      <c r="CG869" s="197" t="n">
        <v>0.0</v>
      </c>
      <c r="CH869" s="197" t="n">
        <v>4250.0</v>
      </c>
      <c r="CI869" s="197" t="n">
        <v>600.0</v>
      </c>
      <c r="CJ869" s="197" t="n">
        <v>4850.0</v>
      </c>
      <c r="CK869" s="197" t="n">
        <v>20000.0</v>
      </c>
      <c r="CL869" s="197" t="n">
        <v>20000.0</v>
      </c>
      <c r="CM869" s="197" t="n">
        <v>20000.0</v>
      </c>
      <c r="CN869" s="197" t="n">
        <v>20000.0</v>
      </c>
      <c r="CO869" s="197" t="n">
        <v>20000.0</v>
      </c>
      <c r="CP869" s="197" t="n">
        <v>20000.0</v>
      </c>
      <c r="CQ869" s="197" t="n">
        <v>20000.0</v>
      </c>
      <c r="CR869" s="197" t="n">
        <v>3500.0</v>
      </c>
      <c r="CS869" s="197" t="n">
        <v>0.0</v>
      </c>
      <c r="CT869" s="197" t="n">
        <v>0.0</v>
      </c>
      <c r="CU869" s="197" t="n">
        <v>887.642822265625</v>
      </c>
    </row>
    <row r="870" spans="2:99">
      <c r="B870" s="122" t="s">
        <v>1271</v>
      </c>
      <c r="C870" s="197" t="n">
        <v>4000.0</v>
      </c>
      <c r="D870" s="197" t="n">
        <v>2964.0</v>
      </c>
      <c r="E870" s="197" t="n">
        <v>621.0</v>
      </c>
      <c r="F870" s="122" t="s">
        <v>1271</v>
      </c>
      <c r="G870" s="197" t="n">
        <v>3614.980712890625</v>
      </c>
      <c r="H870" s="197" t="n">
        <v>2964.0</v>
      </c>
      <c r="I870" s="197" t="n">
        <v>621.0</v>
      </c>
      <c r="J870" s="197" t="n">
        <v>554.3530883789062</v>
      </c>
      <c r="K870" s="197" t="n">
        <v>834.6602783203125</v>
      </c>
      <c r="L870" s="197" t="n">
        <v>3692.458740234375</v>
      </c>
      <c r="M870" s="197" t="n">
        <v>3692.458740234375</v>
      </c>
      <c r="N870" s="197" t="n">
        <v>3692.458740234375</v>
      </c>
      <c r="O870" s="197" t="n">
        <v>3692.458740234375</v>
      </c>
      <c r="P870" s="197" t="n">
        <v>3692.458740234375</v>
      </c>
      <c r="Q870" s="197" t="n">
        <v>40842.14453125</v>
      </c>
      <c r="R870" s="197" t="n">
        <v>2996.662841796875</v>
      </c>
      <c r="S870" s="197" t="n">
        <v>0.0</v>
      </c>
      <c r="T870" s="197" t="n">
        <v>412.9335632324219</v>
      </c>
      <c r="U870" s="197" t="n">
        <v>-3153.703369140625</v>
      </c>
      <c r="V870" s="197" t="n">
        <v>18064.923828125</v>
      </c>
      <c r="W870" s="197" t="n">
        <v>90.32257843017578</v>
      </c>
      <c r="X870" s="197" t="n">
        <v>3015.30908203125</v>
      </c>
      <c r="Y870" s="197" t="n">
        <v>0.0</v>
      </c>
      <c r="Z870" s="197" t="n">
        <v>20741.935546875</v>
      </c>
      <c r="AA870" s="197" t="n">
        <v>1.0</v>
      </c>
      <c r="AB870" s="197" t="n">
        <v>0.0</v>
      </c>
      <c r="AC870" s="197" t="n">
        <v>0.0</v>
      </c>
      <c r="AD870" s="197" t="n">
        <v>0.3499999940395355</v>
      </c>
      <c r="AE870" s="197" t="n">
        <v>15325.08984375</v>
      </c>
      <c r="AF870" s="197" t="n">
        <v>7684.69970703125</v>
      </c>
      <c r="AG870" s="197" t="n">
        <v>0.0</v>
      </c>
      <c r="AH870" s="197" t="n">
        <v>8254.4306640625</v>
      </c>
      <c r="AI870" s="197" t="n">
        <v>6687.60986328125</v>
      </c>
      <c r="AJ870" s="197" t="n">
        <v>2897.67431640625</v>
      </c>
      <c r="AK870" s="197" t="n">
        <v>3035.383056640625</v>
      </c>
      <c r="AL870" s="197" t="n">
        <v>7163.33251953125</v>
      </c>
      <c r="AM870" s="197" t="n">
        <v>4243.55859375</v>
      </c>
      <c r="AN870" s="197" t="n">
        <v>0.0</v>
      </c>
      <c r="AO870" s="197" t="n">
        <v>0.0</v>
      </c>
      <c r="AP870" s="197" t="n">
        <v>0.0</v>
      </c>
      <c r="AQ870" s="197" t="n">
        <v>107.79756164550781</v>
      </c>
      <c r="AR870" s="197" t="n">
        <v>1052.9998779296875</v>
      </c>
      <c r="AS870" s="197" t="n">
        <v>0.0</v>
      </c>
      <c r="AT870" s="197" t="n">
        <v>999999.0</v>
      </c>
      <c r="AU870" s="197" t="n">
        <v>0.0</v>
      </c>
      <c r="AV870" s="197" t="n">
        <v>999999.0</v>
      </c>
      <c r="AW870" s="197" t="n">
        <v>0.0</v>
      </c>
      <c r="AX870" s="197" t="n">
        <v>0.0</v>
      </c>
      <c r="AY870" s="197" t="n">
        <v>999999.0</v>
      </c>
      <c r="AZ870" s="197" t="n">
        <v>0.0</v>
      </c>
      <c r="BA870" s="197" t="n">
        <v>999999.0</v>
      </c>
      <c r="BB870" s="197" t="n">
        <v>0.0</v>
      </c>
      <c r="BC870" s="197" t="n">
        <v>0.0</v>
      </c>
      <c r="BD870" s="197" t="n">
        <v>0.0</v>
      </c>
      <c r="BE870" s="197" t="n">
        <v>0.0</v>
      </c>
      <c r="BF870" s="197" t="n">
        <v>999995.0</v>
      </c>
      <c r="BG870" s="197" t="n">
        <v>999995.0</v>
      </c>
      <c r="BH870" s="197" t="n">
        <v>999995.0</v>
      </c>
      <c r="BI870" s="197" t="n">
        <v>0.0</v>
      </c>
      <c r="BJ870" s="197" t="n">
        <v>999999.0</v>
      </c>
      <c r="BK870" s="197" t="n">
        <v>999999.0</v>
      </c>
      <c r="BL870" s="197" t="n">
        <v>999999.0</v>
      </c>
      <c r="BM870" s="197" t="n">
        <v>0.0</v>
      </c>
      <c r="BN870" s="197" t="n">
        <v>0.0</v>
      </c>
      <c r="BO870" s="197" t="n">
        <v>0.0</v>
      </c>
      <c r="BP870" s="197" t="n">
        <v>0.0</v>
      </c>
      <c r="BQ870" s="197" t="n">
        <v>999999.0</v>
      </c>
      <c r="BR870" s="197" t="n">
        <v>0.0</v>
      </c>
      <c r="BS870" s="197" t="n">
        <v>999999.0</v>
      </c>
      <c r="BT870" s="197" t="n">
        <v>0.0</v>
      </c>
      <c r="BU870" s="197" t="n">
        <v>257.5545959472656</v>
      </c>
      <c r="BV870" s="197" t="n">
        <v>401.0741271972656</v>
      </c>
      <c r="BW870" s="197" t="n">
        <v>99000.0</v>
      </c>
      <c r="BX870" s="197" t="n">
        <v>183.60922241210938</v>
      </c>
      <c r="BY870" s="197" t="n">
        <v>214.20794677734375</v>
      </c>
      <c r="BZ870" s="197" t="n">
        <v>99000.0</v>
      </c>
      <c r="CA870" s="197" t="n">
        <v>343.3301696777344</v>
      </c>
      <c r="CB870" s="197" t="n">
        <v>696.1597290039062</v>
      </c>
      <c r="CC870" s="197" t="n">
        <v>631.5789184570312</v>
      </c>
      <c r="CD870" s="197" t="n">
        <v>207.15396118164062</v>
      </c>
      <c r="CE870" s="197" t="n">
        <v>413.6173400878906</v>
      </c>
      <c r="CF870" s="197" t="n">
        <v>8000.0</v>
      </c>
      <c r="CG870" s="197" t="n">
        <v>0.0</v>
      </c>
      <c r="CH870" s="197" t="n">
        <v>4250.0</v>
      </c>
      <c r="CI870" s="197" t="n">
        <v>800.0</v>
      </c>
      <c r="CJ870" s="197" t="n">
        <v>5050.0</v>
      </c>
      <c r="CK870" s="197" t="n">
        <v>20000.0</v>
      </c>
      <c r="CL870" s="197" t="n">
        <v>20000.0</v>
      </c>
      <c r="CM870" s="197" t="n">
        <v>20000.0</v>
      </c>
      <c r="CN870" s="197" t="n">
        <v>20000.0</v>
      </c>
      <c r="CO870" s="197" t="n">
        <v>20000.0</v>
      </c>
      <c r="CP870" s="197" t="n">
        <v>20000.0</v>
      </c>
      <c r="CQ870" s="197" t="n">
        <v>20000.0</v>
      </c>
      <c r="CR870" s="197" t="n">
        <v>4000.0</v>
      </c>
      <c r="CS870" s="197" t="n">
        <v>0.0</v>
      </c>
      <c r="CT870" s="197" t="n">
        <v>0.0</v>
      </c>
      <c r="CU870" s="197" t="n">
        <v>749.1657104492188</v>
      </c>
    </row>
    <row r="871" spans="2:99">
      <c r="B871" s="122" t="s">
        <v>1272</v>
      </c>
      <c r="C871" s="197" t="n">
        <v>4552.0</v>
      </c>
      <c r="D871" s="197" t="n">
        <v>3456.0</v>
      </c>
      <c r="E871" s="197" t="n">
        <v>800.0</v>
      </c>
      <c r="F871" s="122" t="s">
        <v>1272</v>
      </c>
      <c r="G871" s="197" t="n">
        <v>4256.20556640625</v>
      </c>
      <c r="H871" s="197" t="n">
        <v>3456.0</v>
      </c>
      <c r="I871" s="197" t="n">
        <v>800.0</v>
      </c>
      <c r="J871" s="197" t="n">
        <v>501.8512268066406</v>
      </c>
      <c r="K871" s="197" t="n">
        <v>619.3081665039062</v>
      </c>
      <c r="L871" s="197" t="n">
        <v>800.0</v>
      </c>
      <c r="M871" s="197" t="n">
        <v>800.0</v>
      </c>
      <c r="N871" s="197" t="n">
        <v>700.0</v>
      </c>
      <c r="O871" s="197" t="n">
        <v>700.0</v>
      </c>
      <c r="P871" s="197" t="n">
        <v>700.0</v>
      </c>
      <c r="Q871" s="197" t="n">
        <v>28942.28515625</v>
      </c>
      <c r="R871" s="197" t="n">
        <v>2548.634033203125</v>
      </c>
      <c r="S871" s="197" t="n">
        <v>0.0</v>
      </c>
      <c r="T871" s="197" t="n">
        <v>0.0</v>
      </c>
      <c r="U871" s="197" t="n">
        <v>-166.746826171875</v>
      </c>
      <c r="V871" s="197" t="n">
        <v>16409.3515625</v>
      </c>
      <c r="W871" s="197" t="n">
        <v>7338.23828125</v>
      </c>
      <c r="X871" s="197" t="n">
        <v>9071.1123046875</v>
      </c>
      <c r="Y871" s="197" t="n">
        <v>0.0</v>
      </c>
      <c r="Z871" s="197" t="n">
        <v>13337.5</v>
      </c>
      <c r="AA871" s="197" t="n">
        <v>1.0</v>
      </c>
      <c r="AB871" s="197" t="n">
        <v>0.0</v>
      </c>
      <c r="AC871" s="197" t="n">
        <v>0.0</v>
      </c>
      <c r="AD871" s="197" t="n">
        <v>0.3499999940395355</v>
      </c>
      <c r="AE871" s="197" t="n">
        <v>11754.5595703125</v>
      </c>
      <c r="AF871" s="197" t="n">
        <v>8424.0087890625</v>
      </c>
      <c r="AG871" s="197" t="n">
        <v>0.0</v>
      </c>
      <c r="AH871" s="197" t="n">
        <v>3584.0087890625</v>
      </c>
      <c r="AI871" s="197" t="n">
        <v>2250.655029296875</v>
      </c>
      <c r="AJ871" s="197" t="n">
        <v>3349.670166015625</v>
      </c>
      <c r="AK871" s="197" t="n">
        <v>3367.763916015625</v>
      </c>
      <c r="AL871" s="197" t="n">
        <v>6680.0</v>
      </c>
      <c r="AM871" s="197" t="n">
        <v>4445.48583984375</v>
      </c>
      <c r="AN871" s="197" t="n">
        <v>1600.0</v>
      </c>
      <c r="AO871" s="197" t="n">
        <v>700.0</v>
      </c>
      <c r="AP871" s="197" t="n">
        <v>800.0</v>
      </c>
      <c r="AQ871" s="197" t="n">
        <v>588.0919799804688</v>
      </c>
      <c r="AR871" s="197" t="n">
        <v>973.5255737304688</v>
      </c>
      <c r="AS871" s="197" t="n">
        <v>1.607567548751831</v>
      </c>
      <c r="AT871" s="197" t="n">
        <v>4601.19482421875</v>
      </c>
      <c r="AU871" s="197" t="n">
        <v>0.0</v>
      </c>
      <c r="AV871" s="197" t="n">
        <v>999999.0</v>
      </c>
      <c r="AW871" s="197" t="n">
        <v>0.0</v>
      </c>
      <c r="AX871" s="197" t="n">
        <v>0.0</v>
      </c>
      <c r="AY871" s="197" t="n">
        <v>999999.0</v>
      </c>
      <c r="AZ871" s="197" t="n">
        <v>0.0</v>
      </c>
      <c r="BA871" s="197" t="n">
        <v>999999.0</v>
      </c>
      <c r="BB871" s="197" t="n">
        <v>0.0</v>
      </c>
      <c r="BC871" s="197" t="n">
        <v>0.0</v>
      </c>
      <c r="BD871" s="197" t="n">
        <v>0.0</v>
      </c>
      <c r="BE871" s="197" t="n">
        <v>0.0</v>
      </c>
      <c r="BF871" s="197" t="n">
        <v>999999.0</v>
      </c>
      <c r="BG871" s="197" t="n">
        <v>999999.0</v>
      </c>
      <c r="BH871" s="197" t="n">
        <v>999999.0</v>
      </c>
      <c r="BI871" s="197" t="n">
        <v>0.0</v>
      </c>
      <c r="BJ871" s="197" t="n">
        <v>999999.0</v>
      </c>
      <c r="BK871" s="197" t="n">
        <v>999999.0</v>
      </c>
      <c r="BL871" s="197" t="n">
        <v>999999.0</v>
      </c>
      <c r="BM871" s="197" t="n">
        <v>0.0</v>
      </c>
      <c r="BN871" s="197" t="n">
        <v>0.0</v>
      </c>
      <c r="BO871" s="197" t="n">
        <v>0.0</v>
      </c>
      <c r="BP871" s="197" t="n">
        <v>0.0</v>
      </c>
      <c r="BQ871" s="197" t="n">
        <v>999999.0</v>
      </c>
      <c r="BR871" s="197" t="n">
        <v>0.0</v>
      </c>
      <c r="BS871" s="197" t="n">
        <v>999999.0</v>
      </c>
      <c r="BT871" s="197" t="n">
        <v>0.0</v>
      </c>
      <c r="BU871" s="197" t="n">
        <v>221.23826599121094</v>
      </c>
      <c r="BV871" s="197" t="n">
        <v>257.5617980957031</v>
      </c>
      <c r="BW871" s="197" t="n">
        <v>450.0</v>
      </c>
      <c r="BX871" s="197" t="n">
        <v>165.64019775390625</v>
      </c>
      <c r="BY871" s="197" t="n">
        <v>183.56411743164062</v>
      </c>
      <c r="BZ871" s="197" t="n">
        <v>450.0</v>
      </c>
      <c r="CA871" s="197" t="n">
        <v>321.9194030761719</v>
      </c>
      <c r="CB871" s="197" t="n">
        <v>342.60009765625</v>
      </c>
      <c r="CC871" s="197" t="n">
        <v>631.5789184570312</v>
      </c>
      <c r="CD871" s="197" t="n">
        <v>209.11839294433594</v>
      </c>
      <c r="CE871" s="197" t="n">
        <v>207.15005493164062</v>
      </c>
      <c r="CF871" s="197" t="n">
        <v>11000.0</v>
      </c>
      <c r="CG871" s="197" t="n">
        <v>0.0</v>
      </c>
      <c r="CH871" s="197" t="n">
        <v>1000.0</v>
      </c>
      <c r="CI871" s="197" t="n">
        <v>1000.0</v>
      </c>
      <c r="CJ871" s="197" t="n">
        <v>2000.0</v>
      </c>
      <c r="CK871" s="197" t="n">
        <v>20000.0</v>
      </c>
      <c r="CL871" s="197" t="n">
        <v>3032.0</v>
      </c>
      <c r="CM871" s="197" t="n">
        <v>20000.0</v>
      </c>
      <c r="CN871" s="197" t="n">
        <v>20000.0</v>
      </c>
      <c r="CO871" s="197" t="n">
        <v>20000.0</v>
      </c>
      <c r="CP871" s="197" t="n">
        <v>20000.0</v>
      </c>
      <c r="CQ871" s="197" t="n">
        <v>20000.0</v>
      </c>
      <c r="CR871" s="197" t="n">
        <v>5000.0</v>
      </c>
      <c r="CS871" s="197" t="n">
        <v>0.0</v>
      </c>
      <c r="CT871" s="197" t="n">
        <v>0.0</v>
      </c>
      <c r="CU871" s="197" t="n">
        <v>637.1585083007812</v>
      </c>
    </row>
    <row r="872" spans="2:99">
      <c r="B872" s="122" t="s">
        <v>1273</v>
      </c>
      <c r="C872" s="197" t="n">
        <v>4552.0</v>
      </c>
      <c r="D872" s="197" t="n">
        <v>3538.0</v>
      </c>
      <c r="E872" s="197" t="n">
        <v>975.0</v>
      </c>
      <c r="F872" s="122" t="s">
        <v>1273</v>
      </c>
      <c r="G872" s="197" t="n">
        <v>4552.0</v>
      </c>
      <c r="H872" s="197" t="n">
        <v>3538.0</v>
      </c>
      <c r="I872" s="197" t="n">
        <v>975.0</v>
      </c>
      <c r="J872" s="197" t="n">
        <v>368.5891418457031</v>
      </c>
      <c r="K872" s="197" t="n">
        <v>375.8840026855469</v>
      </c>
      <c r="L872" s="197" t="n">
        <v>800.0</v>
      </c>
      <c r="M872" s="197" t="n">
        <v>800.0</v>
      </c>
      <c r="N872" s="197" t="n">
        <v>700.0</v>
      </c>
      <c r="O872" s="197" t="n">
        <v>700.0</v>
      </c>
      <c r="P872" s="197" t="n">
        <v>700.0</v>
      </c>
      <c r="Q872" s="197" t="n">
        <v>24631.623046875</v>
      </c>
      <c r="R872" s="197" t="n">
        <v>2591.597412109375</v>
      </c>
      <c r="S872" s="197" t="n">
        <v>0.0</v>
      </c>
      <c r="T872" s="197" t="n">
        <v>0.0</v>
      </c>
      <c r="U872" s="197" t="n">
        <v>-98.70618438720703</v>
      </c>
      <c r="V872" s="197" t="n">
        <v>14783.9638671875</v>
      </c>
      <c r="W872" s="197" t="n">
        <v>5365.494140625</v>
      </c>
      <c r="X872" s="197" t="n">
        <v>9418.4697265625</v>
      </c>
      <c r="Y872" s="197" t="n">
        <v>0.0</v>
      </c>
      <c r="Z872" s="197" t="n">
        <v>9979.8388671875</v>
      </c>
      <c r="AA872" s="197" t="n">
        <v>1.0</v>
      </c>
      <c r="AB872" s="197" t="n">
        <v>0.0</v>
      </c>
      <c r="AC872" s="197" t="n">
        <v>0.0</v>
      </c>
      <c r="AD872" s="197" t="n">
        <v>0.3499999940395355</v>
      </c>
      <c r="AE872" s="197" t="n">
        <v>10087.0068359375</v>
      </c>
      <c r="AF872" s="197" t="n">
        <v>1040.9647216796875</v>
      </c>
      <c r="AG872" s="197" t="n">
        <v>2697.233642578125</v>
      </c>
      <c r="AH872" s="197" t="n">
        <v>4037.972900390625</v>
      </c>
      <c r="AI872" s="197" t="n">
        <v>2692.839599609375</v>
      </c>
      <c r="AJ872" s="197" t="n">
        <v>6336.23681640625</v>
      </c>
      <c r="AK872" s="197" t="n">
        <v>6283.037109375</v>
      </c>
      <c r="AL872" s="197" t="n">
        <v>6680.0</v>
      </c>
      <c r="AM872" s="197" t="n">
        <v>4468.4189453125</v>
      </c>
      <c r="AN872" s="197" t="n">
        <v>1600.0</v>
      </c>
      <c r="AO872" s="197" t="n">
        <v>700.0</v>
      </c>
      <c r="AP872" s="197" t="n">
        <v>800.0</v>
      </c>
      <c r="AQ872" s="197" t="n">
        <v>391.7657165527344</v>
      </c>
      <c r="AR872" s="197" t="n">
        <v>1067.0</v>
      </c>
      <c r="AS872" s="197" t="n">
        <v>1.0411694049835205</v>
      </c>
      <c r="AT872" s="197" t="n">
        <v>1726.9840087890625</v>
      </c>
      <c r="AU872" s="197" t="n">
        <v>0.0</v>
      </c>
      <c r="AV872" s="197" t="n">
        <v>999999.0</v>
      </c>
      <c r="AW872" s="197" t="n">
        <v>0.0</v>
      </c>
      <c r="AX872" s="197" t="n">
        <v>0.0</v>
      </c>
      <c r="AY872" s="197" t="n">
        <v>999993.5</v>
      </c>
      <c r="AZ872" s="197" t="n">
        <v>0.0</v>
      </c>
      <c r="BA872" s="197" t="n">
        <v>999999.0</v>
      </c>
      <c r="BB872" s="197" t="n">
        <v>0.0</v>
      </c>
      <c r="BC872" s="197" t="n">
        <v>0.0</v>
      </c>
      <c r="BD872" s="197" t="n">
        <v>0.0</v>
      </c>
      <c r="BE872" s="197" t="n">
        <v>0.0</v>
      </c>
      <c r="BF872" s="197" t="n">
        <v>999999.0</v>
      </c>
      <c r="BG872" s="197" t="n">
        <v>999999.0</v>
      </c>
      <c r="BH872" s="197" t="n">
        <v>999999.0</v>
      </c>
      <c r="BI872" s="197" t="n">
        <v>0.0</v>
      </c>
      <c r="BJ872" s="197" t="n">
        <v>999999.0</v>
      </c>
      <c r="BK872" s="197" t="n">
        <v>999999.0</v>
      </c>
      <c r="BL872" s="197" t="n">
        <v>999999.0</v>
      </c>
      <c r="BM872" s="197" t="n">
        <v>0.0</v>
      </c>
      <c r="BN872" s="197" t="n">
        <v>0.0</v>
      </c>
      <c r="BO872" s="197" t="n">
        <v>0.0</v>
      </c>
      <c r="BP872" s="197" t="n">
        <v>0.0</v>
      </c>
      <c r="BQ872" s="197" t="n">
        <v>999999.0</v>
      </c>
      <c r="BR872" s="197" t="n">
        <v>0.0</v>
      </c>
      <c r="BS872" s="197" t="n">
        <v>999999.0</v>
      </c>
      <c r="BT872" s="197" t="n">
        <v>0.0</v>
      </c>
      <c r="BU872" s="197" t="n">
        <v>241.2274627685547</v>
      </c>
      <c r="BV872" s="197" t="n">
        <v>221.1759796142578</v>
      </c>
      <c r="BW872" s="197" t="n">
        <v>450.0</v>
      </c>
      <c r="BX872" s="197" t="n">
        <v>163.07757568359375</v>
      </c>
      <c r="BY872" s="197" t="n">
        <v>165.8086395263672</v>
      </c>
      <c r="BZ872" s="197" t="n">
        <v>450.0</v>
      </c>
      <c r="CA872" s="197" t="n">
        <v>294.6702575683594</v>
      </c>
      <c r="CB872" s="197" t="n">
        <v>322.8686828613281</v>
      </c>
      <c r="CC872" s="197" t="n">
        <v>631.5789184570312</v>
      </c>
      <c r="CD872" s="197" t="n">
        <v>212.99671936035156</v>
      </c>
      <c r="CE872" s="197" t="n">
        <v>209.14227294921875</v>
      </c>
      <c r="CF872" s="197" t="n">
        <v>11000.0</v>
      </c>
      <c r="CG872" s="197" t="n">
        <v>0.0</v>
      </c>
      <c r="CH872" s="197" t="n">
        <v>1000.0</v>
      </c>
      <c r="CI872" s="197" t="n">
        <v>1000.0</v>
      </c>
      <c r="CJ872" s="197" t="n">
        <v>2000.0</v>
      </c>
      <c r="CK872" s="197" t="n">
        <v>20000.0</v>
      </c>
      <c r="CL872" s="197" t="n">
        <v>1911.290283203125</v>
      </c>
      <c r="CM872" s="197" t="n">
        <v>20000.0</v>
      </c>
      <c r="CN872" s="197" t="n">
        <v>20000.0</v>
      </c>
      <c r="CO872" s="197" t="n">
        <v>20000.0</v>
      </c>
      <c r="CP872" s="197" t="n">
        <v>20000.0</v>
      </c>
      <c r="CQ872" s="197" t="n">
        <v>20000.0</v>
      </c>
      <c r="CR872" s="197" t="n">
        <v>5000.0</v>
      </c>
      <c r="CS872" s="197" t="n">
        <v>0.0</v>
      </c>
      <c r="CT872" s="197" t="n">
        <v>0.0</v>
      </c>
      <c r="CU872" s="197" t="n">
        <v>647.8993530273438</v>
      </c>
    </row>
    <row r="873" spans="2:99">
      <c r="B873" s="122" t="s">
        <v>1274</v>
      </c>
      <c r="C873" s="197" t="n">
        <v>4500.0</v>
      </c>
      <c r="D873" s="197" t="n">
        <v>3538.0</v>
      </c>
      <c r="E873" s="197" t="n">
        <v>975.0</v>
      </c>
      <c r="F873" s="122" t="s">
        <v>1274</v>
      </c>
      <c r="G873" s="197" t="n">
        <v>4500.0</v>
      </c>
      <c r="H873" s="197" t="n">
        <v>3538.0</v>
      </c>
      <c r="I873" s="197" t="n">
        <v>975.0</v>
      </c>
      <c r="J873" s="197" t="n">
        <v>310.0553894042969</v>
      </c>
      <c r="K873" s="197" t="n">
        <v>227.76048278808594</v>
      </c>
      <c r="L873" s="197" t="n">
        <v>3619.71728515625</v>
      </c>
      <c r="M873" s="197" t="n">
        <v>3619.71728515625</v>
      </c>
      <c r="N873" s="197" t="n">
        <v>3619.71728515625</v>
      </c>
      <c r="O873" s="197" t="n">
        <v>3619.71728515625</v>
      </c>
      <c r="P873" s="197" t="n">
        <v>3619.71728515625</v>
      </c>
      <c r="Q873" s="197" t="n">
        <v>23259.853515625</v>
      </c>
      <c r="R873" s="197" t="n">
        <v>6873.49853515625</v>
      </c>
      <c r="S873" s="197" t="n">
        <v>0.0</v>
      </c>
      <c r="T873" s="197" t="n">
        <v>0.0</v>
      </c>
      <c r="U873" s="197" t="n">
        <v>-101.85065460205078</v>
      </c>
      <c r="V873" s="197" t="n">
        <v>12517.654296875</v>
      </c>
      <c r="W873" s="197" t="n">
        <v>1211.1998291015625</v>
      </c>
      <c r="X873" s="197" t="n">
        <v>0.0</v>
      </c>
      <c r="Y873" s="197" t="n">
        <v>603.1434326171875</v>
      </c>
      <c r="Z873" s="197" t="n">
        <v>7195.0</v>
      </c>
      <c r="AA873" s="197" t="n">
        <v>1.0</v>
      </c>
      <c r="AB873" s="197" t="n">
        <v>0.0</v>
      </c>
      <c r="AC873" s="197" t="n">
        <v>0.0</v>
      </c>
      <c r="AD873" s="197" t="n">
        <v>0.3499999940395355</v>
      </c>
      <c r="AE873" s="197" t="n">
        <v>10951.392578125</v>
      </c>
      <c r="AF873" s="197" t="n">
        <v>3146.271240234375</v>
      </c>
      <c r="AG873" s="197" t="n">
        <v>6858.6689453125</v>
      </c>
      <c r="AH873" s="197" t="n">
        <v>4784.1484375</v>
      </c>
      <c r="AI873" s="197" t="n">
        <v>3463.42041015625</v>
      </c>
      <c r="AJ873" s="197" t="n">
        <v>3110.898681640625</v>
      </c>
      <c r="AK873" s="197" t="n">
        <v>3142.43408203125</v>
      </c>
      <c r="AL873" s="197" t="n">
        <v>6680.0</v>
      </c>
      <c r="AM873" s="197" t="n">
        <v>4484.244140625</v>
      </c>
      <c r="AN873" s="197" t="n">
        <v>0.0</v>
      </c>
      <c r="AO873" s="197" t="n">
        <v>0.0</v>
      </c>
      <c r="AP873" s="197" t="n">
        <v>0.0</v>
      </c>
      <c r="AQ873" s="197" t="n">
        <v>235.28025817871094</v>
      </c>
      <c r="AR873" s="197" t="n">
        <v>1067.0</v>
      </c>
      <c r="AS873" s="197" t="n">
        <v>1.0286643505096436</v>
      </c>
      <c r="AT873" s="197" t="n">
        <v>2444.77392578125</v>
      </c>
      <c r="AU873" s="197" t="n">
        <v>0.0</v>
      </c>
      <c r="AV873" s="197" t="n">
        <v>999999.0</v>
      </c>
      <c r="AW873" s="197" t="n">
        <v>0.0</v>
      </c>
      <c r="AX873" s="197" t="n">
        <v>1.376899242401123</v>
      </c>
      <c r="AY873" s="197" t="n">
        <v>1599.9383544921875</v>
      </c>
      <c r="AZ873" s="197" t="n">
        <v>0.0</v>
      </c>
      <c r="BA873" s="197" t="n">
        <v>33901.42578125</v>
      </c>
      <c r="BB873" s="197" t="n">
        <v>552.3555297851562</v>
      </c>
      <c r="BC873" s="197" t="n">
        <v>0.0</v>
      </c>
      <c r="BD873" s="197" t="n">
        <v>0.0</v>
      </c>
      <c r="BE873" s="197" t="n">
        <v>0.0</v>
      </c>
      <c r="BF873" s="197" t="n">
        <v>999999.0</v>
      </c>
      <c r="BG873" s="197" t="n">
        <v>999999.0</v>
      </c>
      <c r="BH873" s="197" t="n">
        <v>999999.0</v>
      </c>
      <c r="BI873" s="197" t="n">
        <v>0.0</v>
      </c>
      <c r="BJ873" s="197" t="n">
        <v>999999.0</v>
      </c>
      <c r="BK873" s="197" t="n">
        <v>999999.0</v>
      </c>
      <c r="BL873" s="197" t="n">
        <v>999999.0</v>
      </c>
      <c r="BM873" s="197" t="n">
        <v>0.0</v>
      </c>
      <c r="BN873" s="197" t="n">
        <v>0.0</v>
      </c>
      <c r="BO873" s="197" t="n">
        <v>0.0</v>
      </c>
      <c r="BP873" s="197" t="n">
        <v>0.0</v>
      </c>
      <c r="BQ873" s="197" t="n">
        <v>999999.0</v>
      </c>
      <c r="BR873" s="197" t="n">
        <v>0.0</v>
      </c>
      <c r="BS873" s="197" t="n">
        <v>999999.0</v>
      </c>
      <c r="BT873" s="197" t="n">
        <v>0.0</v>
      </c>
      <c r="BU873" s="197" t="n">
        <v>242.3821563720703</v>
      </c>
      <c r="BV873" s="197" t="n">
        <v>241.01840209960938</v>
      </c>
      <c r="BW873" s="197" t="n">
        <v>450.0</v>
      </c>
      <c r="BX873" s="197" t="n">
        <v>180.47906494140625</v>
      </c>
      <c r="BY873" s="197" t="n">
        <v>163.3718719482422</v>
      </c>
      <c r="BZ873" s="197" t="n">
        <v>450.0</v>
      </c>
      <c r="CA873" s="197" t="n">
        <v>245.91082763671875</v>
      </c>
      <c r="CB873" s="197" t="n">
        <v>294.9423522949219</v>
      </c>
      <c r="CC873" s="197" t="n">
        <v>631.5789184570312</v>
      </c>
      <c r="CD873" s="197" t="n">
        <v>243.13357543945312</v>
      </c>
      <c r="CE873" s="197" t="n">
        <v>213.29275512695312</v>
      </c>
      <c r="CF873" s="197" t="n">
        <v>99000.0</v>
      </c>
      <c r="CG873" s="197" t="n">
        <v>2106.2265625</v>
      </c>
      <c r="CH873" s="197" t="n">
        <v>2500.0</v>
      </c>
      <c r="CI873" s="197" t="n">
        <v>2000.0</v>
      </c>
      <c r="CJ873" s="197" t="n">
        <v>4500.0</v>
      </c>
      <c r="CK873" s="197" t="n">
        <v>20000.0</v>
      </c>
      <c r="CL873" s="197" t="n">
        <v>20000.0</v>
      </c>
      <c r="CM873" s="197" t="n">
        <v>20000.0</v>
      </c>
      <c r="CN873" s="197" t="n">
        <v>20000.0</v>
      </c>
      <c r="CO873" s="197" t="n">
        <v>20000.0</v>
      </c>
      <c r="CP873" s="197" t="n">
        <v>20000.0</v>
      </c>
      <c r="CQ873" s="197" t="n">
        <v>20000.0</v>
      </c>
      <c r="CR873" s="197" t="n">
        <v>5000.0</v>
      </c>
      <c r="CS873" s="197" t="n">
        <v>26.0</v>
      </c>
      <c r="CT873" s="197" t="n">
        <v>26.0</v>
      </c>
      <c r="CU873" s="197" t="n">
        <v>1718.3746337890625</v>
      </c>
    </row>
    <row r="874" spans="2:99">
      <c r="B874" s="122" t="s">
        <v>1275</v>
      </c>
      <c r="C874" s="197" t="n">
        <v>4150.0</v>
      </c>
      <c r="D874" s="197" t="n">
        <v>3538.0</v>
      </c>
      <c r="E874" s="197" t="n">
        <v>950.0</v>
      </c>
      <c r="F874" s="122" t="s">
        <v>1275</v>
      </c>
      <c r="G874" s="197" t="n">
        <v>4103.61669921875</v>
      </c>
      <c r="H874" s="197" t="n">
        <v>3049.95751953125</v>
      </c>
      <c r="I874" s="197" t="n">
        <v>858.2760620117188</v>
      </c>
      <c r="J874" s="197" t="n">
        <v>186.8716583251953</v>
      </c>
      <c r="K874" s="197" t="n">
        <v>269.8736877441406</v>
      </c>
      <c r="L874" s="197" t="n">
        <v>4515.95849609375</v>
      </c>
      <c r="M874" s="197" t="n">
        <v>4515.95849609375</v>
      </c>
      <c r="N874" s="197" t="n">
        <v>6680.0</v>
      </c>
      <c r="O874" s="197" t="n">
        <v>6680.0</v>
      </c>
      <c r="P874" s="197" t="n">
        <v>6680.0</v>
      </c>
      <c r="Q874" s="197" t="n">
        <v>19286.15625</v>
      </c>
      <c r="R874" s="197" t="n">
        <v>4223.39892578125</v>
      </c>
      <c r="S874" s="197" t="n">
        <v>0.0</v>
      </c>
      <c r="T874" s="197" t="n">
        <v>0.0</v>
      </c>
      <c r="U874" s="197" t="n">
        <v>-81.12081146240234</v>
      </c>
      <c r="V874" s="197" t="n">
        <v>0.0</v>
      </c>
      <c r="W874" s="197" t="n">
        <v>0.0</v>
      </c>
      <c r="X874" s="197" t="n">
        <v>0.0</v>
      </c>
      <c r="Y874" s="197" t="n">
        <v>0.0</v>
      </c>
      <c r="Z874" s="197" t="n">
        <v>8000.0</v>
      </c>
      <c r="AA874" s="197" t="n">
        <v>0.0</v>
      </c>
      <c r="AB874" s="197" t="n">
        <v>0.0</v>
      </c>
      <c r="AC874" s="197" t="n">
        <v>0.0</v>
      </c>
      <c r="AD874" s="197" t="n">
        <v>0.6499999761581421</v>
      </c>
      <c r="AE874" s="197" t="n">
        <v>15612.1337890625</v>
      </c>
      <c r="AF874" s="197" t="n">
        <v>0.0</v>
      </c>
      <c r="AG874" s="197" t="n">
        <v>7071.59716796875</v>
      </c>
      <c r="AH874" s="197" t="n">
        <v>3521.51806640625</v>
      </c>
      <c r="AI874" s="197" t="n">
        <v>2162.35986328125</v>
      </c>
      <c r="AJ874" s="197" t="n">
        <v>7365.6240234375</v>
      </c>
      <c r="AK874" s="197" t="n">
        <v>7199.40283203125</v>
      </c>
      <c r="AL874" s="197" t="n">
        <v>6680.0</v>
      </c>
      <c r="AM874" s="197" t="n">
        <v>4515.95849609375</v>
      </c>
      <c r="AN874" s="197" t="n">
        <v>0.0</v>
      </c>
      <c r="AO874" s="197" t="n">
        <v>0.0</v>
      </c>
      <c r="AP874" s="197" t="n">
        <v>0.0</v>
      </c>
      <c r="AQ874" s="197" t="n">
        <v>217.9429931640625</v>
      </c>
      <c r="AR874" s="197" t="n">
        <v>1067.0</v>
      </c>
      <c r="AS874" s="197" t="n">
        <v>0.9445196390151978</v>
      </c>
      <c r="AT874" s="197" t="n">
        <v>-2045.56494140625</v>
      </c>
      <c r="AU874" s="197" t="n">
        <v>2165.719970703125</v>
      </c>
      <c r="AV874" s="197" t="n">
        <v>16309.3310546875</v>
      </c>
      <c r="AW874" s="197" t="n">
        <v>2744.42626953125</v>
      </c>
      <c r="AX874" s="197" t="n">
        <v>1.1302496194839478</v>
      </c>
      <c r="AY874" s="197" t="n">
        <v>-2043.0147705078125</v>
      </c>
      <c r="AZ874" s="197" t="n">
        <v>0.0</v>
      </c>
      <c r="BA874" s="197" t="n">
        <v>19921.181640625</v>
      </c>
      <c r="BB874" s="197" t="n">
        <v>438.42413330078125</v>
      </c>
      <c r="BC874" s="197" t="n">
        <v>0.5112048983573914</v>
      </c>
      <c r="BD874" s="197" t="n">
        <v>0.5129886865615845</v>
      </c>
      <c r="BE874" s="197" t="n">
        <v>0.5138872861862183</v>
      </c>
      <c r="BF874" s="197" t="n">
        <v>11330.5712890625</v>
      </c>
      <c r="BG874" s="197" t="n">
        <v>11321.6083984375</v>
      </c>
      <c r="BH874" s="197" t="n">
        <v>11317.0830078125</v>
      </c>
      <c r="BI874" s="197" t="n">
        <v>0.0</v>
      </c>
      <c r="BJ874" s="197" t="n">
        <v>21264.83984375</v>
      </c>
      <c r="BK874" s="197" t="n">
        <v>21290.54296875</v>
      </c>
      <c r="BL874" s="197" t="n">
        <v>21303.48046875</v>
      </c>
      <c r="BM874" s="197" t="n">
        <v>-11538.21875</v>
      </c>
      <c r="BN874" s="197" t="n">
        <v>-11519.830078125</v>
      </c>
      <c r="BO874" s="197" t="n">
        <v>-11510.5966796875</v>
      </c>
      <c r="BP874" s="197" t="n">
        <v>0.0</v>
      </c>
      <c r="BQ874" s="197" t="n">
        <v>999999.0</v>
      </c>
      <c r="BR874" s="197" t="n">
        <v>0.0</v>
      </c>
      <c r="BS874" s="197" t="n">
        <v>999999.0</v>
      </c>
      <c r="BT874" s="197" t="n">
        <v>0.0</v>
      </c>
      <c r="BU874" s="197" t="n">
        <v>180.42538452148438</v>
      </c>
      <c r="BV874" s="197" t="n">
        <v>242.17213439941406</v>
      </c>
      <c r="BW874" s="197" t="n">
        <v>450.0</v>
      </c>
      <c r="BX874" s="197" t="n">
        <v>210.83969116210938</v>
      </c>
      <c r="BY874" s="197" t="n">
        <v>180.5943145751953</v>
      </c>
      <c r="BZ874" s="197" t="n">
        <v>630.0</v>
      </c>
      <c r="CA874" s="197" t="n">
        <v>251.3936309814453</v>
      </c>
      <c r="CB874" s="197" t="n">
        <v>245.3828125</v>
      </c>
      <c r="CC874" s="197" t="n">
        <v>631.5789184570312</v>
      </c>
      <c r="CD874" s="197" t="n">
        <v>300.3852844238281</v>
      </c>
      <c r="CE874" s="197" t="n">
        <v>244.8883819580078</v>
      </c>
      <c r="CF874" s="197" t="n">
        <v>99000.0</v>
      </c>
      <c r="CG874" s="197" t="n">
        <v>14019.3203125</v>
      </c>
      <c r="CH874" s="197" t="n">
        <v>6680.0</v>
      </c>
      <c r="CI874" s="197" t="n">
        <v>4515.95849609375</v>
      </c>
      <c r="CJ874" s="197" t="n">
        <v>11195.9580078125</v>
      </c>
      <c r="CK874" s="197" t="n">
        <v>20000.0</v>
      </c>
      <c r="CL874" s="197" t="n">
        <v>20000.0</v>
      </c>
      <c r="CM874" s="197" t="n">
        <v>20000.0</v>
      </c>
      <c r="CN874" s="197" t="n">
        <v>20000.0</v>
      </c>
      <c r="CO874" s="197" t="n">
        <v>20000.0</v>
      </c>
      <c r="CP874" s="197" t="n">
        <v>20000.0</v>
      </c>
      <c r="CQ874" s="197" t="n">
        <v>20000.0</v>
      </c>
      <c r="CR874" s="197" t="n">
        <v>5000.0</v>
      </c>
      <c r="CS874" s="197" t="n">
        <v>31.0</v>
      </c>
      <c r="CT874" s="197" t="n">
        <v>31.0</v>
      </c>
      <c r="CU874" s="197" t="n">
        <v>1055.8497314453125</v>
      </c>
    </row>
    <row r="875" spans="2:99">
      <c r="B875" s="122" t="s">
        <v>1276</v>
      </c>
      <c r="C875" s="197" t="n">
        <v>3700.0</v>
      </c>
      <c r="D875" s="197" t="n">
        <v>3538.0</v>
      </c>
      <c r="E875" s="197" t="n">
        <v>800.0</v>
      </c>
      <c r="F875" s="122" t="s">
        <v>1276</v>
      </c>
      <c r="G875" s="197" t="n">
        <v>3700.0</v>
      </c>
      <c r="H875" s="197" t="n">
        <v>2744.328369140625</v>
      </c>
      <c r="I875" s="197" t="n">
        <v>800.0</v>
      </c>
      <c r="J875" s="197" t="n">
        <v>120.2767562866211</v>
      </c>
      <c r="K875" s="197" t="n">
        <v>308.49169921875</v>
      </c>
      <c r="L875" s="197" t="n">
        <v>4488.0087890625</v>
      </c>
      <c r="M875" s="197" t="n">
        <v>4488.0087890625</v>
      </c>
      <c r="N875" s="197" t="n">
        <v>6680.0</v>
      </c>
      <c r="O875" s="197" t="n">
        <v>4637.06640625</v>
      </c>
      <c r="P875" s="197" t="n">
        <v>6680.0</v>
      </c>
      <c r="Q875" s="197" t="n">
        <v>15895.2109375</v>
      </c>
      <c r="R875" s="197" t="n">
        <v>2260.05078125</v>
      </c>
      <c r="S875" s="197" t="n">
        <v>0.0</v>
      </c>
      <c r="T875" s="197" t="n">
        <v>0.0</v>
      </c>
      <c r="U875" s="197" t="n">
        <v>-89.9376449584961</v>
      </c>
      <c r="V875" s="197" t="n">
        <v>26.745569229125977</v>
      </c>
      <c r="W875" s="197" t="n">
        <v>0.0</v>
      </c>
      <c r="X875" s="197" t="n">
        <v>0.0</v>
      </c>
      <c r="Y875" s="197" t="n">
        <v>26.745569229125977</v>
      </c>
      <c r="Z875" s="197" t="n">
        <v>4000.0</v>
      </c>
      <c r="AA875" s="197" t="n">
        <v>0.0</v>
      </c>
      <c r="AB875" s="197" t="n">
        <v>2042.9337158203125</v>
      </c>
      <c r="AC875" s="197" t="n">
        <v>0.0</v>
      </c>
      <c r="AD875" s="197" t="n">
        <v>0.6499999761581421</v>
      </c>
      <c r="AE875" s="197" t="n">
        <v>12127.66015625</v>
      </c>
      <c r="AF875" s="197" t="n">
        <v>711.56591796875</v>
      </c>
      <c r="AG875" s="197" t="n">
        <v>6694.91357421875</v>
      </c>
      <c r="AH875" s="197" t="n">
        <v>2292.64111328125</v>
      </c>
      <c r="AI875" s="197" t="n">
        <v>914.4918823242188</v>
      </c>
      <c r="AJ875" s="197" t="n">
        <v>4284.0615234375</v>
      </c>
      <c r="AK875" s="197" t="n">
        <v>4283.9814453125</v>
      </c>
      <c r="AL875" s="197" t="n">
        <v>6680.0</v>
      </c>
      <c r="AM875" s="197" t="n">
        <v>4488.0087890625</v>
      </c>
      <c r="AN875" s="197" t="n">
        <v>0.0</v>
      </c>
      <c r="AO875" s="197" t="n">
        <v>0.0</v>
      </c>
      <c r="AP875" s="197" t="n">
        <v>0.0</v>
      </c>
      <c r="AQ875" s="197" t="n">
        <v>138.50477600097656</v>
      </c>
      <c r="AR875" s="197" t="n">
        <v>1067.0</v>
      </c>
      <c r="AS875" s="197" t="n">
        <v>0.926224410533905</v>
      </c>
      <c r="AT875" s="197" t="n">
        <v>-1168.679931640625</v>
      </c>
      <c r="AU875" s="197" t="n">
        <v>1261.767578125</v>
      </c>
      <c r="AV875" s="197" t="n">
        <v>13683.72265625</v>
      </c>
      <c r="AW875" s="197" t="n">
        <v>1462.28076171875</v>
      </c>
      <c r="AX875" s="197" t="n">
        <v>1.2570915222167969</v>
      </c>
      <c r="AY875" s="197" t="n">
        <v>-3251.958740234375</v>
      </c>
      <c r="AZ875" s="197" t="n">
        <v>0.0</v>
      </c>
      <c r="BA875" s="197" t="n">
        <v>16906.037109375</v>
      </c>
      <c r="BB875" s="197" t="n">
        <v>-386.1522521972656</v>
      </c>
      <c r="BC875" s="197" t="n">
        <v>0.0</v>
      </c>
      <c r="BD875" s="197" t="n">
        <v>0.0</v>
      </c>
      <c r="BE875" s="197" t="n">
        <v>0.5479655861854553</v>
      </c>
      <c r="BF875" s="197" t="n">
        <v>999998.0</v>
      </c>
      <c r="BG875" s="197" t="n">
        <v>999998.0</v>
      </c>
      <c r="BH875" s="197" t="n">
        <v>5978.17431640625</v>
      </c>
      <c r="BI875" s="197" t="n">
        <v>0.0</v>
      </c>
      <c r="BJ875" s="197" t="n">
        <v>999999.0</v>
      </c>
      <c r="BK875" s="197" t="n">
        <v>999999.0</v>
      </c>
      <c r="BL875" s="197" t="n">
        <v>14765.0361328125</v>
      </c>
      <c r="BM875" s="197" t="n">
        <v>0.0</v>
      </c>
      <c r="BN875" s="197" t="n">
        <v>0.0</v>
      </c>
      <c r="BO875" s="197" t="n">
        <v>-2385.9541015625</v>
      </c>
      <c r="BP875" s="197" t="n">
        <v>0.0</v>
      </c>
      <c r="BQ875" s="197" t="n">
        <v>999999.0</v>
      </c>
      <c r="BR875" s="197" t="n">
        <v>0.0</v>
      </c>
      <c r="BS875" s="197" t="n">
        <v>999999.0</v>
      </c>
      <c r="BT875" s="197" t="n">
        <v>0.0</v>
      </c>
      <c r="BU875" s="197" t="n">
        <v>232.6393280029297</v>
      </c>
      <c r="BV875" s="197" t="n">
        <v>180.49253845214844</v>
      </c>
      <c r="BW875" s="197" t="n">
        <v>1350.0</v>
      </c>
      <c r="BX875" s="197" t="n">
        <v>246.05381774902344</v>
      </c>
      <c r="BY875" s="197" t="n">
        <v>210.7794647216797</v>
      </c>
      <c r="BZ875" s="197" t="n">
        <v>1740.0</v>
      </c>
      <c r="CA875" s="197" t="n">
        <v>218.1368865966797</v>
      </c>
      <c r="CB875" s="197" t="n">
        <v>253.49752807617188</v>
      </c>
      <c r="CC875" s="197" t="n">
        <v>705.26318359375</v>
      </c>
      <c r="CD875" s="197" t="n">
        <v>1202.4678955078125</v>
      </c>
      <c r="CE875" s="197" t="n">
        <v>297.6584777832031</v>
      </c>
      <c r="CF875" s="197" t="n">
        <v>99000.0</v>
      </c>
      <c r="CG875" s="197" t="n">
        <v>13319.330078125</v>
      </c>
      <c r="CH875" s="197" t="n">
        <v>6680.0</v>
      </c>
      <c r="CI875" s="197" t="n">
        <v>4488.0087890625</v>
      </c>
      <c r="CJ875" s="197" t="n">
        <v>11168.0087890625</v>
      </c>
      <c r="CK875" s="197" t="n">
        <v>20000.0</v>
      </c>
      <c r="CL875" s="197" t="n">
        <v>20000.0</v>
      </c>
      <c r="CM875" s="197" t="n">
        <v>20000.0</v>
      </c>
      <c r="CN875" s="197" t="n">
        <v>20000.0</v>
      </c>
      <c r="CO875" s="197" t="n">
        <v>20000.0</v>
      </c>
      <c r="CP875" s="197" t="n">
        <v>20000.0</v>
      </c>
      <c r="CQ875" s="197" t="n">
        <v>20000.0</v>
      </c>
      <c r="CR875" s="197" t="n">
        <v>5000.0</v>
      </c>
      <c r="CS875" s="197" t="n">
        <v>31.0</v>
      </c>
      <c r="CT875" s="197" t="n">
        <v>31.0</v>
      </c>
      <c r="CU875" s="197" t="n">
        <v>565.0126953125</v>
      </c>
    </row>
    <row r="876" spans="2:99">
      <c r="B876" s="122" t="s">
        <v>1277</v>
      </c>
      <c r="C876" s="197" t="n">
        <v>3400.0</v>
      </c>
      <c r="D876" s="197" t="n">
        <v>3351.0</v>
      </c>
      <c r="E876" s="197" t="n">
        <v>650.0</v>
      </c>
      <c r="F876" s="122" t="s">
        <v>1277</v>
      </c>
      <c r="G876" s="197" t="n">
        <v>3400.0</v>
      </c>
      <c r="H876" s="197" t="n">
        <v>2384.506103515625</v>
      </c>
      <c r="I876" s="197" t="n">
        <v>650.0</v>
      </c>
      <c r="J876" s="197" t="n">
        <v>166.78384399414062</v>
      </c>
      <c r="K876" s="197" t="n">
        <v>438.283447265625</v>
      </c>
      <c r="L876" s="197" t="n">
        <v>4417.697265625</v>
      </c>
      <c r="M876" s="197" t="n">
        <v>4417.697265625</v>
      </c>
      <c r="N876" s="197" t="n">
        <v>6680.0</v>
      </c>
      <c r="O876" s="197" t="n">
        <v>5397.7900390625</v>
      </c>
      <c r="P876" s="197" t="n">
        <v>6680.0</v>
      </c>
      <c r="Q876" s="197" t="n">
        <v>21350.587890625</v>
      </c>
      <c r="R876" s="197" t="n">
        <v>2576.66357421875</v>
      </c>
      <c r="S876" s="197" t="n">
        <v>0.0</v>
      </c>
      <c r="T876" s="197" t="n">
        <v>0.0</v>
      </c>
      <c r="U876" s="197" t="n">
        <v>-136.9811248779297</v>
      </c>
      <c r="V876" s="197" t="n">
        <v>2.646524667739868</v>
      </c>
      <c r="W876" s="197" t="n">
        <v>2.646524667739868</v>
      </c>
      <c r="X876" s="197" t="n">
        <v>0.0</v>
      </c>
      <c r="Y876" s="197" t="n">
        <v>0.0</v>
      </c>
      <c r="Z876" s="197" t="n">
        <v>10937.5</v>
      </c>
      <c r="AA876" s="197" t="n">
        <v>0.0</v>
      </c>
      <c r="AB876" s="197" t="n">
        <v>1282.2100830078125</v>
      </c>
      <c r="AC876" s="197" t="n">
        <v>0.0</v>
      </c>
      <c r="AD876" s="197" t="n">
        <v>0.6499999761581421</v>
      </c>
      <c r="AE876" s="197" t="n">
        <v>15837.46875</v>
      </c>
      <c r="AF876" s="197" t="n">
        <v>2019.40576171875</v>
      </c>
      <c r="AG876" s="197" t="n">
        <v>5121.1630859375</v>
      </c>
      <c r="AH876" s="197" t="n">
        <v>3752.792724609375</v>
      </c>
      <c r="AI876" s="197" t="n">
        <v>2757.3271484375</v>
      </c>
      <c r="AJ876" s="197" t="n">
        <v>6555.849609375</v>
      </c>
      <c r="AK876" s="197" t="n">
        <v>6616.849609375</v>
      </c>
      <c r="AL876" s="197" t="n">
        <v>6680.0</v>
      </c>
      <c r="AM876" s="197" t="n">
        <v>4417.697265625</v>
      </c>
      <c r="AN876" s="197" t="n">
        <v>0.0</v>
      </c>
      <c r="AO876" s="197" t="n">
        <v>0.0</v>
      </c>
      <c r="AP876" s="197" t="n">
        <v>0.0</v>
      </c>
      <c r="AQ876" s="197" t="n">
        <v>138.50477600097656</v>
      </c>
      <c r="AR876" s="197" t="n">
        <v>1067.0</v>
      </c>
      <c r="AS876" s="197" t="n">
        <v>0.0</v>
      </c>
      <c r="AT876" s="197" t="n">
        <v>999999.0</v>
      </c>
      <c r="AU876" s="197" t="n">
        <v>0.0</v>
      </c>
      <c r="AV876" s="197" t="n">
        <v>999999.0</v>
      </c>
      <c r="AW876" s="197" t="n">
        <v>0.0</v>
      </c>
      <c r="AX876" s="197" t="n">
        <v>0.0</v>
      </c>
      <c r="AY876" s="197" t="n">
        <v>999999.0</v>
      </c>
      <c r="AZ876" s="197" t="n">
        <v>0.0</v>
      </c>
      <c r="BA876" s="197" t="n">
        <v>999999.0</v>
      </c>
      <c r="BB876" s="197" t="n">
        <v>0.0</v>
      </c>
      <c r="BC876" s="197" t="n">
        <v>0.0</v>
      </c>
      <c r="BD876" s="197" t="n">
        <v>0.5415431261062622</v>
      </c>
      <c r="BE876" s="197" t="n">
        <v>0.5869691967964172</v>
      </c>
      <c r="BF876" s="197" t="n">
        <v>999998.0</v>
      </c>
      <c r="BG876" s="197" t="n">
        <v>4470.3935546875</v>
      </c>
      <c r="BH876" s="197" t="n">
        <v>4075.21728515625</v>
      </c>
      <c r="BI876" s="197" t="n">
        <v>0.0</v>
      </c>
      <c r="BJ876" s="197" t="n">
        <v>999999.0</v>
      </c>
      <c r="BK876" s="197" t="n">
        <v>16069.7783203125</v>
      </c>
      <c r="BL876" s="197" t="n">
        <v>16647.58984375</v>
      </c>
      <c r="BM876" s="197" t="n">
        <v>0.0</v>
      </c>
      <c r="BN876" s="197" t="n">
        <v>1838.3341064453125</v>
      </c>
      <c r="BO876" s="197" t="n">
        <v>1564.4869384765625</v>
      </c>
      <c r="BP876" s="197" t="n">
        <v>0.0</v>
      </c>
      <c r="BQ876" s="197" t="n">
        <v>999999.0</v>
      </c>
      <c r="BR876" s="197" t="n">
        <v>0.0</v>
      </c>
      <c r="BS876" s="197" t="n">
        <v>999999.0</v>
      </c>
      <c r="BT876" s="197" t="n">
        <v>0.0</v>
      </c>
      <c r="BU876" s="197" t="n">
        <v>945.2777709960938</v>
      </c>
      <c r="BV876" s="197" t="n">
        <v>232.29531860351562</v>
      </c>
      <c r="BW876" s="197" t="n">
        <v>99000.0</v>
      </c>
      <c r="BX876" s="197" t="n">
        <v>697.19970703125</v>
      </c>
      <c r="BY876" s="197" t="n">
        <v>246.81198120117188</v>
      </c>
      <c r="BZ876" s="197" t="n">
        <v>99000.0</v>
      </c>
      <c r="CA876" s="197" t="n">
        <v>328.3964538574219</v>
      </c>
      <c r="CB876" s="197" t="n">
        <v>218.08470153808594</v>
      </c>
      <c r="CC876" s="197" t="n">
        <v>964.9122924804688</v>
      </c>
      <c r="CD876" s="197" t="n">
        <v>4003.32080078125</v>
      </c>
      <c r="CE876" s="197" t="n">
        <v>1207.00146484375</v>
      </c>
      <c r="CF876" s="197" t="n">
        <v>99000.0</v>
      </c>
      <c r="CG876" s="197" t="n">
        <v>11589.0380859375</v>
      </c>
      <c r="CH876" s="197" t="n">
        <v>6680.0</v>
      </c>
      <c r="CI876" s="197" t="n">
        <v>4066.357421875</v>
      </c>
      <c r="CJ876" s="197" t="n">
        <v>10746.357421875</v>
      </c>
      <c r="CK876" s="197" t="n">
        <v>20000.0</v>
      </c>
      <c r="CL876" s="197" t="n">
        <v>20000.0</v>
      </c>
      <c r="CM876" s="197" t="n">
        <v>20000.0</v>
      </c>
      <c r="CN876" s="197" t="n">
        <v>20000.0</v>
      </c>
      <c r="CO876" s="197" t="n">
        <v>20000.0</v>
      </c>
      <c r="CP876" s="197" t="n">
        <v>20000.0</v>
      </c>
      <c r="CQ876" s="197" t="n">
        <v>20000.0</v>
      </c>
      <c r="CR876" s="197" t="n">
        <v>5000.0</v>
      </c>
      <c r="CS876" s="197" t="n">
        <v>30.0</v>
      </c>
      <c r="CT876" s="197" t="n">
        <v>30.0</v>
      </c>
      <c r="CU876" s="197" t="n">
        <v>644.1658935546875</v>
      </c>
    </row>
    <row r="877" spans="2:99">
      <c r="B877" s="122" t="s">
        <v>1278</v>
      </c>
      <c r="C877" s="197" t="n">
        <v>3250.0</v>
      </c>
      <c r="D877" s="197" t="n">
        <v>3163.0</v>
      </c>
      <c r="E877" s="197" t="n">
        <v>720.0</v>
      </c>
      <c r="F877" s="122" t="s">
        <v>1278</v>
      </c>
      <c r="G877" s="197" t="n">
        <v>3250.0</v>
      </c>
      <c r="H877" s="197" t="n">
        <v>2228.680419921875</v>
      </c>
      <c r="I877" s="197" t="n">
        <v>629.9373779296875</v>
      </c>
      <c r="J877" s="197" t="n">
        <v>226.7819061279297</v>
      </c>
      <c r="K877" s="197" t="n">
        <v>432.6015625</v>
      </c>
      <c r="L877" s="197" t="n">
        <v>3850.32763671875</v>
      </c>
      <c r="M877" s="197" t="n">
        <v>3850.32763671875</v>
      </c>
      <c r="N877" s="197" t="n">
        <v>3850.32763671875</v>
      </c>
      <c r="O877" s="197" t="n">
        <v>3398.93408203125</v>
      </c>
      <c r="P877" s="197" t="n">
        <v>3398.93408203125</v>
      </c>
      <c r="Q877" s="197" t="n">
        <v>13630.2294921875</v>
      </c>
      <c r="R877" s="197" t="n">
        <v>2184.0126953125</v>
      </c>
      <c r="S877" s="197" t="n">
        <v>0.0</v>
      </c>
      <c r="T877" s="197" t="n">
        <v>0.0</v>
      </c>
      <c r="U877" s="197" t="n">
        <v>-69.55287170410156</v>
      </c>
      <c r="V877" s="197" t="n">
        <v>0.0</v>
      </c>
      <c r="W877" s="197" t="n">
        <v>0.0</v>
      </c>
      <c r="X877" s="197" t="n">
        <v>0.0</v>
      </c>
      <c r="Y877" s="197" t="n">
        <v>0.0</v>
      </c>
      <c r="Z877" s="197" t="n">
        <v>6718.75</v>
      </c>
      <c r="AA877" s="197" t="n">
        <v>1.0</v>
      </c>
      <c r="AB877" s="197" t="n">
        <v>0.0</v>
      </c>
      <c r="AC877" s="197" t="n">
        <v>0.0</v>
      </c>
      <c r="AD877" s="197" t="n">
        <v>0.6499999761581421</v>
      </c>
      <c r="AE877" s="197" t="n">
        <v>10417.068359375</v>
      </c>
      <c r="AF877" s="197" t="n">
        <v>1852.6351318359375</v>
      </c>
      <c r="AG877" s="197" t="n">
        <v>2431.544189453125</v>
      </c>
      <c r="AH877" s="197" t="n">
        <v>936.4191284179688</v>
      </c>
      <c r="AI877" s="197" t="n">
        <v>0.0</v>
      </c>
      <c r="AJ877" s="197" t="n">
        <v>2800.0</v>
      </c>
      <c r="AK877" s="197" t="n">
        <v>2701.180419921875</v>
      </c>
      <c r="AL877" s="197" t="n">
        <v>6680.0</v>
      </c>
      <c r="AM877" s="197" t="n">
        <v>4301.72119140625</v>
      </c>
      <c r="AN877" s="197" t="n">
        <v>0.0</v>
      </c>
      <c r="AO877" s="197" t="n">
        <v>0.0</v>
      </c>
      <c r="AP877" s="197" t="n">
        <v>0.0</v>
      </c>
      <c r="AQ877" s="197" t="n">
        <v>161.8333282470703</v>
      </c>
      <c r="AR877" s="197" t="n">
        <v>610.8395385742188</v>
      </c>
      <c r="AS877" s="197" t="n">
        <v>0.0</v>
      </c>
      <c r="AT877" s="197" t="n">
        <v>999999.0</v>
      </c>
      <c r="AU877" s="197" t="n">
        <v>0.0</v>
      </c>
      <c r="AV877" s="197" t="n">
        <v>999999.0</v>
      </c>
      <c r="AW877" s="197" t="n">
        <v>0.0</v>
      </c>
      <c r="AX877" s="197" t="n">
        <v>0.0</v>
      </c>
      <c r="AY877" s="197" t="n">
        <v>999999.0</v>
      </c>
      <c r="AZ877" s="197" t="n">
        <v>0.0</v>
      </c>
      <c r="BA877" s="197" t="n">
        <v>999999.0</v>
      </c>
      <c r="BB877" s="197" t="n">
        <v>0.0</v>
      </c>
      <c r="BC877" s="197" t="n">
        <v>0.0</v>
      </c>
      <c r="BD877" s="197" t="n">
        <v>0.0</v>
      </c>
      <c r="BE877" s="197" t="n">
        <v>0.5879217386245728</v>
      </c>
      <c r="BF877" s="197" t="n">
        <v>999998.0</v>
      </c>
      <c r="BG877" s="197" t="n">
        <v>999998.0</v>
      </c>
      <c r="BH877" s="197" t="n">
        <v>7342.79443359375</v>
      </c>
      <c r="BI877" s="197" t="n">
        <v>0.0</v>
      </c>
      <c r="BJ877" s="197" t="n">
        <v>999999.0</v>
      </c>
      <c r="BK877" s="197" t="n">
        <v>999999.0</v>
      </c>
      <c r="BL877" s="197" t="n">
        <v>15376.271484375</v>
      </c>
      <c r="BM877" s="197" t="n">
        <v>0.0</v>
      </c>
      <c r="BN877" s="197" t="n">
        <v>0.0</v>
      </c>
      <c r="BO877" s="197" t="n">
        <v>-6316.3759765625</v>
      </c>
      <c r="BP877" s="197" t="n">
        <v>0.0</v>
      </c>
      <c r="BQ877" s="197" t="n">
        <v>999999.0</v>
      </c>
      <c r="BR877" s="197" t="n">
        <v>0.0</v>
      </c>
      <c r="BS877" s="197" t="n">
        <v>999999.0</v>
      </c>
      <c r="BT877" s="197" t="n">
        <v>0.0</v>
      </c>
      <c r="BU877" s="197" t="n">
        <v>942.558837890625</v>
      </c>
      <c r="BV877" s="197" t="n">
        <v>992.97802734375</v>
      </c>
      <c r="BW877" s="197" t="n">
        <v>99000.0</v>
      </c>
      <c r="BX877" s="197" t="n">
        <v>469.4175109863281</v>
      </c>
      <c r="BY877" s="197" t="n">
        <v>733.96533203125</v>
      </c>
      <c r="BZ877" s="197" t="n">
        <v>99000.0</v>
      </c>
      <c r="CA877" s="197" t="n">
        <v>480.80523681640625</v>
      </c>
      <c r="CB877" s="197" t="n">
        <v>340.3526916503906</v>
      </c>
      <c r="CC877" s="197" t="n">
        <v>964.9122924804688</v>
      </c>
      <c r="CD877" s="197" t="n">
        <v>2931.625</v>
      </c>
      <c r="CE877" s="197" t="n">
        <v>4137.97314453125</v>
      </c>
      <c r="CF877" s="197" t="n">
        <v>19000.0</v>
      </c>
      <c r="CG877" s="197" t="n">
        <v>3571.211669921875</v>
      </c>
      <c r="CH877" s="197" t="n">
        <v>6590.5693359375</v>
      </c>
      <c r="CI877" s="197" t="n">
        <v>2851.818359375</v>
      </c>
      <c r="CJ877" s="197" t="n">
        <v>9442.3876953125</v>
      </c>
      <c r="CK877" s="197" t="n">
        <v>20000.0</v>
      </c>
      <c r="CL877" s="197" t="n">
        <v>20000.0</v>
      </c>
      <c r="CM877" s="197" t="n">
        <v>20000.0</v>
      </c>
      <c r="CN877" s="197" t="n">
        <v>20000.0</v>
      </c>
      <c r="CO877" s="197" t="n">
        <v>20000.0</v>
      </c>
      <c r="CP877" s="197" t="n">
        <v>20000.0</v>
      </c>
      <c r="CQ877" s="197" t="n">
        <v>20000.0</v>
      </c>
      <c r="CR877" s="197" t="n">
        <v>5000.0</v>
      </c>
      <c r="CS877" s="197" t="n">
        <v>22.0</v>
      </c>
      <c r="CT877" s="197" t="n">
        <v>22.0</v>
      </c>
      <c r="CU877" s="197" t="n">
        <v>546.003173828125</v>
      </c>
    </row>
    <row r="878" spans="2:99">
      <c r="B878" s="122" t="s">
        <v>1279</v>
      </c>
      <c r="C878" s="197" t="n">
        <v>3252.0</v>
      </c>
      <c r="D878" s="197" t="n">
        <v>3163.0</v>
      </c>
      <c r="E878" s="197" t="n">
        <v>554.0</v>
      </c>
      <c r="F878" s="122" t="s">
        <v>1279</v>
      </c>
      <c r="G878" s="197" t="n">
        <v>3034.056640625</v>
      </c>
      <c r="H878" s="197" t="n">
        <v>2141.364013671875</v>
      </c>
      <c r="I878" s="197" t="n">
        <v>517.492431640625</v>
      </c>
      <c r="J878" s="197" t="n">
        <v>323.6666564941406</v>
      </c>
      <c r="K878" s="197" t="n">
        <v>298.31097412109375</v>
      </c>
      <c r="L878" s="197" t="n">
        <v>3307.715087890625</v>
      </c>
      <c r="M878" s="197" t="n">
        <v>3307.715087890625</v>
      </c>
      <c r="N878" s="197" t="n">
        <v>1535.2965087890625</v>
      </c>
      <c r="O878" s="197" t="n">
        <v>895.9744262695312</v>
      </c>
      <c r="P878" s="197" t="n">
        <v>895.9744262695312</v>
      </c>
      <c r="Q878" s="197" t="n">
        <v>13763.7080078125</v>
      </c>
      <c r="R878" s="197" t="n">
        <v>2117.921875</v>
      </c>
      <c r="S878" s="197" t="n">
        <v>0.0</v>
      </c>
      <c r="T878" s="197" t="n">
        <v>0.0</v>
      </c>
      <c r="U878" s="197" t="n">
        <v>10.358386993408203</v>
      </c>
      <c r="V878" s="197" t="n">
        <v>0.0</v>
      </c>
      <c r="W878" s="197" t="n">
        <v>0.0</v>
      </c>
      <c r="X878" s="197" t="n">
        <v>0.0</v>
      </c>
      <c r="Y878" s="197" t="n">
        <v>0.0</v>
      </c>
      <c r="Z878" s="197" t="n">
        <v>10468.75</v>
      </c>
      <c r="AA878" s="197" t="n">
        <v>0.0</v>
      </c>
      <c r="AB878" s="197" t="n">
        <v>0.0</v>
      </c>
      <c r="AC878" s="197" t="n">
        <v>0.0</v>
      </c>
      <c r="AD878" s="197" t="n">
        <v>0.6499999761581421</v>
      </c>
      <c r="AE878" s="197" t="n">
        <v>10544.056640625</v>
      </c>
      <c r="AF878" s="197" t="n">
        <v>1433.4501953125</v>
      </c>
      <c r="AG878" s="197" t="n">
        <v>2662.1982421875</v>
      </c>
      <c r="AH878" s="197" t="n">
        <v>2379.676513671875</v>
      </c>
      <c r="AI878" s="197" t="n">
        <v>984.4358520507812</v>
      </c>
      <c r="AJ878" s="197" t="n">
        <v>1300.0</v>
      </c>
      <c r="AK878" s="197" t="n">
        <v>1410.198486328125</v>
      </c>
      <c r="AL878" s="197" t="n">
        <v>6680.0</v>
      </c>
      <c r="AM878" s="197" t="n">
        <v>4236.869140625</v>
      </c>
      <c r="AN878" s="197" t="n">
        <v>0.0</v>
      </c>
      <c r="AO878" s="197" t="n">
        <v>0.0</v>
      </c>
      <c r="AP878" s="197" t="n">
        <v>0.0</v>
      </c>
      <c r="AQ878" s="197" t="n">
        <v>323.6666564941406</v>
      </c>
      <c r="AR878" s="197" t="n">
        <v>783.3956298828125</v>
      </c>
      <c r="AS878" s="197" t="n">
        <v>0.0</v>
      </c>
      <c r="AT878" s="197" t="n">
        <v>999999.0</v>
      </c>
      <c r="AU878" s="197" t="n">
        <v>0.0</v>
      </c>
      <c r="AV878" s="197" t="n">
        <v>999999.0</v>
      </c>
      <c r="AW878" s="197" t="n">
        <v>0.0</v>
      </c>
      <c r="AX878" s="197" t="n">
        <v>0.0</v>
      </c>
      <c r="AY878" s="197" t="n">
        <v>999999.0</v>
      </c>
      <c r="AZ878" s="197" t="n">
        <v>0.0</v>
      </c>
      <c r="BA878" s="197" t="n">
        <v>999999.0</v>
      </c>
      <c r="BB878" s="197" t="n">
        <v>0.0</v>
      </c>
      <c r="BC878" s="197" t="n">
        <v>0.0</v>
      </c>
      <c r="BD878" s="197" t="n">
        <v>0.0</v>
      </c>
      <c r="BE878" s="197" t="n">
        <v>0.505584716796875</v>
      </c>
      <c r="BF878" s="197" t="n">
        <v>999998.0</v>
      </c>
      <c r="BG878" s="197" t="n">
        <v>999998.0</v>
      </c>
      <c r="BH878" s="197" t="n">
        <v>7552.9580078125</v>
      </c>
      <c r="BI878" s="197" t="n">
        <v>0.0</v>
      </c>
      <c r="BJ878" s="197" t="n">
        <v>999999.0</v>
      </c>
      <c r="BK878" s="197" t="n">
        <v>999999.0</v>
      </c>
      <c r="BL878" s="197" t="n">
        <v>14550.3115234375</v>
      </c>
      <c r="BM878" s="197" t="n">
        <v>0.0</v>
      </c>
      <c r="BN878" s="197" t="n">
        <v>0.0</v>
      </c>
      <c r="BO878" s="197" t="n">
        <v>-8677.423828125</v>
      </c>
      <c r="BP878" s="197" t="n">
        <v>0.0</v>
      </c>
      <c r="BQ878" s="197" t="n">
        <v>999999.0</v>
      </c>
      <c r="BR878" s="197" t="n">
        <v>0.0</v>
      </c>
      <c r="BS878" s="197" t="n">
        <v>999999.0</v>
      </c>
      <c r="BT878" s="197" t="n">
        <v>0.0</v>
      </c>
      <c r="BU878" s="197" t="n">
        <v>550.3589477539062</v>
      </c>
      <c r="BV878" s="197" t="n">
        <v>932.2402954101562</v>
      </c>
      <c r="BW878" s="197" t="n">
        <v>99000.0</v>
      </c>
      <c r="BX878" s="197" t="n">
        <v>486.3183898925781</v>
      </c>
      <c r="BY878" s="197" t="n">
        <v>458.7716979980469</v>
      </c>
      <c r="BZ878" s="197" t="n">
        <v>99000.0</v>
      </c>
      <c r="CA878" s="197" t="n">
        <v>287.5016784667969</v>
      </c>
      <c r="CB878" s="197" t="n">
        <v>487.0280456542969</v>
      </c>
      <c r="CC878" s="197" t="n">
        <v>964.9122924804688</v>
      </c>
      <c r="CD878" s="197" t="n">
        <v>3209.686279296875</v>
      </c>
      <c r="CE878" s="197" t="n">
        <v>2855.221435546875</v>
      </c>
      <c r="CF878" s="197" t="n">
        <v>15500.0</v>
      </c>
      <c r="CG878" s="197" t="n">
        <v>4952.09033203125</v>
      </c>
      <c r="CH878" s="197" t="n">
        <v>6680.0</v>
      </c>
      <c r="CI878" s="197" t="n">
        <v>3376.658935546875</v>
      </c>
      <c r="CJ878" s="197" t="n">
        <v>10056.6591796875</v>
      </c>
      <c r="CK878" s="197" t="n">
        <v>20000.0</v>
      </c>
      <c r="CL878" s="197" t="n">
        <v>20000.0</v>
      </c>
      <c r="CM878" s="197" t="n">
        <v>20000.0</v>
      </c>
      <c r="CN878" s="197" t="n">
        <v>20000.0</v>
      </c>
      <c r="CO878" s="197" t="n">
        <v>20000.0</v>
      </c>
      <c r="CP878" s="197" t="n">
        <v>20000.0</v>
      </c>
      <c r="CQ878" s="197" t="n">
        <v>20000.0</v>
      </c>
      <c r="CR878" s="197" t="n">
        <v>5000.0</v>
      </c>
      <c r="CS878" s="197" t="n">
        <v>19.0</v>
      </c>
      <c r="CT878" s="197" t="n">
        <v>19.0</v>
      </c>
      <c r="CU878" s="197" t="n">
        <v>529.48046875</v>
      </c>
    </row>
    <row r="879" spans="2:99">
      <c r="B879" s="122" t="s">
        <v>1280</v>
      </c>
      <c r="C879" s="197" t="n">
        <v>3372.0</v>
      </c>
      <c r="D879" s="197" t="n">
        <v>3156.0</v>
      </c>
      <c r="E879" s="197" t="n">
        <v>564.0</v>
      </c>
      <c r="F879" s="122" t="s">
        <v>1280</v>
      </c>
      <c r="G879" s="197" t="n">
        <v>3109.0888671875</v>
      </c>
      <c r="H879" s="197" t="n">
        <v>2217.639404296875</v>
      </c>
      <c r="I879" s="197" t="n">
        <v>482.15399169921875</v>
      </c>
      <c r="J879" s="197" t="n">
        <v>507.7398986816406</v>
      </c>
      <c r="K879" s="197" t="n">
        <v>550.72314453125</v>
      </c>
      <c r="L879" s="197" t="n">
        <v>4217.78271484375</v>
      </c>
      <c r="M879" s="197" t="n">
        <v>4217.78271484375</v>
      </c>
      <c r="N879" s="197" t="n">
        <v>6984.4765625</v>
      </c>
      <c r="O879" s="197" t="n">
        <v>5017.8701171875</v>
      </c>
      <c r="P879" s="197" t="n">
        <v>6984.4765625</v>
      </c>
      <c r="Q879" s="197" t="n">
        <v>15564.8583984375</v>
      </c>
      <c r="R879" s="197" t="n">
        <v>1665.6663818359375</v>
      </c>
      <c r="S879" s="197" t="n">
        <v>0.0</v>
      </c>
      <c r="T879" s="197" t="n">
        <v>0.0</v>
      </c>
      <c r="U879" s="197" t="n">
        <v>-332.39691162109375</v>
      </c>
      <c r="V879" s="197" t="n">
        <v>855.649658203125</v>
      </c>
      <c r="W879" s="197" t="n">
        <v>855.649658203125</v>
      </c>
      <c r="X879" s="197" t="n">
        <v>0.0</v>
      </c>
      <c r="Y879" s="197" t="n">
        <v>0.0</v>
      </c>
      <c r="Z879" s="197" t="n">
        <v>4500.0</v>
      </c>
      <c r="AA879" s="197" t="n">
        <v>1.0</v>
      </c>
      <c r="AB879" s="197" t="n">
        <v>1966.6065673828125</v>
      </c>
      <c r="AC879" s="197" t="n">
        <v>0.0</v>
      </c>
      <c r="AD879" s="197" t="n">
        <v>0.6499999761581421</v>
      </c>
      <c r="AE879" s="197" t="n">
        <v>11202.259765625</v>
      </c>
      <c r="AF879" s="197" t="n">
        <v>1170.2674560546875</v>
      </c>
      <c r="AG879" s="197" t="n">
        <v>0.0</v>
      </c>
      <c r="AH879" s="197" t="n">
        <v>1517.2115478515625</v>
      </c>
      <c r="AI879" s="197" t="n">
        <v>0.0</v>
      </c>
      <c r="AJ879" s="197" t="n">
        <v>189.8394012451172</v>
      </c>
      <c r="AK879" s="197" t="n">
        <v>324.7987060546875</v>
      </c>
      <c r="AL879" s="197" t="n">
        <v>6984.4765625</v>
      </c>
      <c r="AM879" s="197" t="n">
        <v>4217.78271484375</v>
      </c>
      <c r="AN879" s="197" t="n">
        <v>0.0</v>
      </c>
      <c r="AO879" s="197" t="n">
        <v>0.0</v>
      </c>
      <c r="AP879" s="197" t="n">
        <v>0.0</v>
      </c>
      <c r="AQ879" s="197" t="n">
        <v>485.5</v>
      </c>
      <c r="AR879" s="197" t="n">
        <v>955.9517211914062</v>
      </c>
      <c r="AS879" s="197" t="n">
        <v>0.0</v>
      </c>
      <c r="AT879" s="197" t="n">
        <v>999999.0</v>
      </c>
      <c r="AU879" s="197" t="n">
        <v>0.0</v>
      </c>
      <c r="AV879" s="197" t="n">
        <v>999999.0</v>
      </c>
      <c r="AW879" s="197" t="n">
        <v>0.0</v>
      </c>
      <c r="AX879" s="197" t="n">
        <v>0.0</v>
      </c>
      <c r="AY879" s="197" t="n">
        <v>999999.0</v>
      </c>
      <c r="AZ879" s="197" t="n">
        <v>0.0</v>
      </c>
      <c r="BA879" s="197" t="n">
        <v>999999.0</v>
      </c>
      <c r="BB879" s="197" t="n">
        <v>0.0</v>
      </c>
      <c r="BC879" s="197" t="n">
        <v>0.0</v>
      </c>
      <c r="BD879" s="197" t="n">
        <v>0.0</v>
      </c>
      <c r="BE879" s="197" t="n">
        <v>0.485149621963501</v>
      </c>
      <c r="BF879" s="197" t="n">
        <v>999998.0</v>
      </c>
      <c r="BG879" s="197" t="n">
        <v>999998.0</v>
      </c>
      <c r="BH879" s="197" t="n">
        <v>7350.03271484375</v>
      </c>
      <c r="BI879" s="197" t="n">
        <v>0.0</v>
      </c>
      <c r="BJ879" s="197" t="n">
        <v>999999.0</v>
      </c>
      <c r="BK879" s="197" t="n">
        <v>999999.0</v>
      </c>
      <c r="BL879" s="197" t="n">
        <v>14965.5498046875</v>
      </c>
      <c r="BM879" s="197" t="n">
        <v>0.0</v>
      </c>
      <c r="BN879" s="197" t="n">
        <v>0.0</v>
      </c>
      <c r="BO879" s="197" t="n">
        <v>-2708.311279296875</v>
      </c>
      <c r="BP879" s="197" t="n">
        <v>1.2250862121582031</v>
      </c>
      <c r="BQ879" s="197" t="n">
        <v>7274.67138671875</v>
      </c>
      <c r="BR879" s="197" t="n">
        <v>0.0</v>
      </c>
      <c r="BS879" s="197" t="n">
        <v>999999.0</v>
      </c>
      <c r="BT879" s="197" t="n">
        <v>0.0</v>
      </c>
      <c r="BU879" s="197" t="n">
        <v>457.26458740234375</v>
      </c>
      <c r="BV879" s="197" t="n">
        <v>557.630615234375</v>
      </c>
      <c r="BW879" s="197" t="n">
        <v>99000.0</v>
      </c>
      <c r="BX879" s="197" t="n">
        <v>489.88116455078125</v>
      </c>
      <c r="BY879" s="197" t="n">
        <v>497.5955505371094</v>
      </c>
      <c r="BZ879" s="197" t="n">
        <v>99000.0</v>
      </c>
      <c r="CA879" s="197" t="n">
        <v>321.98492431640625</v>
      </c>
      <c r="CB879" s="197" t="n">
        <v>286.92340087890625</v>
      </c>
      <c r="CC879" s="197" t="n">
        <v>964.9122924804688</v>
      </c>
      <c r="CD879" s="197" t="n">
        <v>3008.87890625</v>
      </c>
      <c r="CE879" s="197" t="n">
        <v>3271.975341796875</v>
      </c>
      <c r="CF879" s="197" t="n">
        <v>15500.0</v>
      </c>
      <c r="CG879" s="197" t="n">
        <v>1855.0303955078125</v>
      </c>
      <c r="CH879" s="197" t="n">
        <v>4500.0</v>
      </c>
      <c r="CI879" s="197" t="n">
        <v>3750.0</v>
      </c>
      <c r="CJ879" s="197" t="n">
        <v>8250.0</v>
      </c>
      <c r="CK879" s="197" t="n">
        <v>20000.0</v>
      </c>
      <c r="CL879" s="197" t="n">
        <v>20000.0</v>
      </c>
      <c r="CM879" s="197" t="n">
        <v>20000.0</v>
      </c>
      <c r="CN879" s="197" t="n">
        <v>20000.0</v>
      </c>
      <c r="CO879" s="197" t="n">
        <v>20000.0</v>
      </c>
      <c r="CP879" s="197" t="n">
        <v>20000.0</v>
      </c>
      <c r="CQ879" s="197" t="n">
        <v>20000.0</v>
      </c>
      <c r="CR879" s="197" t="n">
        <v>5000.0</v>
      </c>
      <c r="CS879" s="197" t="n">
        <v>10.0</v>
      </c>
      <c r="CT879" s="197" t="n">
        <v>10.0</v>
      </c>
      <c r="CU879" s="197" t="n">
        <v>416.4165954589844</v>
      </c>
    </row>
    <row r="880" spans="2:99">
      <c r="B880" s="122" t="s">
        <v>1281</v>
      </c>
      <c r="C880" s="197" t="n">
        <v>3835.0</v>
      </c>
      <c r="D880" s="197" t="n">
        <v>3121.0</v>
      </c>
      <c r="E880" s="197" t="n">
        <v>563.0</v>
      </c>
      <c r="F880" s="122" t="s">
        <v>1281</v>
      </c>
      <c r="G880" s="197" t="n">
        <v>3245.709716796875</v>
      </c>
      <c r="H880" s="197" t="n">
        <v>2216.334228515625</v>
      </c>
      <c r="I880" s="197" t="n">
        <v>439.5840759277344</v>
      </c>
      <c r="J880" s="197" t="n">
        <v>627.5772705078125</v>
      </c>
      <c r="K880" s="197" t="n">
        <v>503.4908142089844</v>
      </c>
      <c r="L880" s="197" t="n">
        <v>3331.51025390625</v>
      </c>
      <c r="M880" s="197" t="n">
        <v>3041.708984375</v>
      </c>
      <c r="N880" s="197" t="n">
        <v>3041.708984375</v>
      </c>
      <c r="O880" s="197" t="n">
        <v>3041.708984375</v>
      </c>
      <c r="P880" s="197" t="n">
        <v>3041.708984375</v>
      </c>
      <c r="Q880" s="197" t="n">
        <v>11974.7841796875</v>
      </c>
      <c r="R880" s="197" t="n">
        <v>1541.6246337890625</v>
      </c>
      <c r="S880" s="197" t="n">
        <v>0.0</v>
      </c>
      <c r="T880" s="197" t="n">
        <v>0.0</v>
      </c>
      <c r="U880" s="197" t="n">
        <v>58.99485397338867</v>
      </c>
      <c r="V880" s="197" t="n">
        <v>3338.548828125</v>
      </c>
      <c r="W880" s="197" t="n">
        <v>9.972846984863281</v>
      </c>
      <c r="X880" s="197" t="n">
        <v>281.9937744140625</v>
      </c>
      <c r="Y880" s="197" t="n">
        <v>0.0</v>
      </c>
      <c r="Z880" s="197" t="n">
        <v>4500.0</v>
      </c>
      <c r="AA880" s="197" t="n">
        <v>1.0</v>
      </c>
      <c r="AB880" s="197" t="n">
        <v>0.0</v>
      </c>
      <c r="AC880" s="197" t="n">
        <v>289.80126953125</v>
      </c>
      <c r="AD880" s="197" t="n">
        <v>0.6499999761581421</v>
      </c>
      <c r="AE880" s="197" t="n">
        <v>9093.3408203125</v>
      </c>
      <c r="AF880" s="197" t="n">
        <v>260.2013244628906</v>
      </c>
      <c r="AG880" s="197" t="n">
        <v>0.6136792302131653</v>
      </c>
      <c r="AH880" s="197" t="n">
        <v>1432.6585693359375</v>
      </c>
      <c r="AI880" s="197" t="n">
        <v>0.0</v>
      </c>
      <c r="AJ880" s="197" t="n">
        <v>0.0</v>
      </c>
      <c r="AK880" s="197" t="n">
        <v>188.3453369140625</v>
      </c>
      <c r="AL880" s="197" t="n">
        <v>7193.875</v>
      </c>
      <c r="AM880" s="197" t="n">
        <v>4221.47998046875</v>
      </c>
      <c r="AN880" s="197" t="n">
        <v>0.0</v>
      </c>
      <c r="AO880" s="197" t="n">
        <v>0.0</v>
      </c>
      <c r="AP880" s="197" t="n">
        <v>0.0</v>
      </c>
      <c r="AQ880" s="197" t="n">
        <v>647.3333129882812</v>
      </c>
      <c r="AR880" s="197" t="n">
        <v>170.31900024414062</v>
      </c>
      <c r="AS880" s="197" t="n">
        <v>0.0</v>
      </c>
      <c r="AT880" s="197" t="n">
        <v>999999.0</v>
      </c>
      <c r="AU880" s="197" t="n">
        <v>0.0</v>
      </c>
      <c r="AV880" s="197" t="n">
        <v>999999.0</v>
      </c>
      <c r="AW880" s="197" t="n">
        <v>0.0</v>
      </c>
      <c r="AX880" s="197" t="n">
        <v>0.0</v>
      </c>
      <c r="AY880" s="197" t="n">
        <v>999999.0</v>
      </c>
      <c r="AZ880" s="197" t="n">
        <v>0.0</v>
      </c>
      <c r="BA880" s="197" t="n">
        <v>999999.0</v>
      </c>
      <c r="BB880" s="197" t="n">
        <v>0.0</v>
      </c>
      <c r="BC880" s="197" t="n">
        <v>0.5353026390075684</v>
      </c>
      <c r="BD880" s="197" t="n">
        <v>0.46069079637527466</v>
      </c>
      <c r="BE880" s="197" t="n">
        <v>0.4765246510505676</v>
      </c>
      <c r="BF880" s="197" t="n">
        <v>515.218017578125</v>
      </c>
      <c r="BG880" s="197" t="n">
        <v>1124.2127685546875</v>
      </c>
      <c r="BH880" s="197" t="n">
        <v>798.8357543945312</v>
      </c>
      <c r="BI880" s="197" t="n">
        <v>0.0</v>
      </c>
      <c r="BJ880" s="197" t="n">
        <v>6997.36669921875</v>
      </c>
      <c r="BK880" s="197" t="n">
        <v>6702.86328125</v>
      </c>
      <c r="BL880" s="197" t="n">
        <v>6569.22314453125</v>
      </c>
      <c r="BM880" s="197" t="n">
        <v>6775.27880859375</v>
      </c>
      <c r="BN880" s="197" t="n">
        <v>7242.359375</v>
      </c>
      <c r="BO880" s="197" t="n">
        <v>7546.58251953125</v>
      </c>
      <c r="BP880" s="197" t="n">
        <v>1.1689910888671875</v>
      </c>
      <c r="BQ880" s="197" t="n">
        <v>3729.51123046875</v>
      </c>
      <c r="BR880" s="197" t="n">
        <v>0.0</v>
      </c>
      <c r="BS880" s="197" t="n">
        <v>999999.0</v>
      </c>
      <c r="BT880" s="197" t="n">
        <v>0.0</v>
      </c>
      <c r="BU880" s="197" t="n">
        <v>1125.7613525390625</v>
      </c>
      <c r="BV880" s="197" t="n">
        <v>470.4192810058594</v>
      </c>
      <c r="BW880" s="197" t="n">
        <v>99000.0</v>
      </c>
      <c r="BX880" s="197" t="n">
        <v>643.068115234375</v>
      </c>
      <c r="BY880" s="197" t="n">
        <v>501.7848815917969</v>
      </c>
      <c r="BZ880" s="197" t="n">
        <v>99000.0</v>
      </c>
      <c r="CA880" s="197" t="n">
        <v>427.0212097167969</v>
      </c>
      <c r="CB880" s="197" t="n">
        <v>326.3124084472656</v>
      </c>
      <c r="CC880" s="197" t="n">
        <v>778.9473876953125</v>
      </c>
      <c r="CD880" s="197" t="n">
        <v>4001.66162109375</v>
      </c>
      <c r="CE880" s="197" t="n">
        <v>3056.434814453125</v>
      </c>
      <c r="CF880" s="197" t="n">
        <v>12500.0</v>
      </c>
      <c r="CG880" s="197" t="n">
        <v>5248.76171875</v>
      </c>
      <c r="CH880" s="197" t="n">
        <v>300.0</v>
      </c>
      <c r="CI880" s="197" t="n">
        <v>3000.0</v>
      </c>
      <c r="CJ880" s="197" t="n">
        <v>3300.0</v>
      </c>
      <c r="CK880" s="197" t="n">
        <v>20000.0</v>
      </c>
      <c r="CL880" s="197" t="n">
        <v>20000.0</v>
      </c>
      <c r="CM880" s="197" t="n">
        <v>20000.0</v>
      </c>
      <c r="CN880" s="197" t="n">
        <v>20000.0</v>
      </c>
      <c r="CO880" s="197" t="n">
        <v>20000.0</v>
      </c>
      <c r="CP880" s="197" t="n">
        <v>20000.0</v>
      </c>
      <c r="CQ880" s="197" t="n">
        <v>20000.0</v>
      </c>
      <c r="CR880" s="197" t="n">
        <v>5000.0</v>
      </c>
      <c r="CS880" s="197" t="n">
        <v>0.0</v>
      </c>
      <c r="CT880" s="197" t="n">
        <v>0.0</v>
      </c>
      <c r="CU880" s="197" t="n">
        <v>385.4061584472656</v>
      </c>
    </row>
    <row r="881" spans="2:99">
      <c r="B881" s="122" t="s">
        <v>1282</v>
      </c>
      <c r="C881" s="197" t="n">
        <v>4146.0</v>
      </c>
      <c r="D881" s="197" t="n">
        <v>2985.0</v>
      </c>
      <c r="E881" s="197" t="n">
        <v>562.0</v>
      </c>
      <c r="F881" s="122" t="s">
        <v>1282</v>
      </c>
      <c r="G881" s="197" t="n">
        <v>3480.076904296875</v>
      </c>
      <c r="H881" s="197" t="n">
        <v>2329.953125</v>
      </c>
      <c r="I881" s="197" t="n">
        <v>452.14373779296875</v>
      </c>
      <c r="J881" s="197" t="n">
        <v>708.588623046875</v>
      </c>
      <c r="K881" s="197" t="n">
        <v>456.87176513671875</v>
      </c>
      <c r="L881" s="197" t="n">
        <v>3311.68408203125</v>
      </c>
      <c r="M881" s="197" t="n">
        <v>3311.68408203125</v>
      </c>
      <c r="N881" s="197" t="n">
        <v>3311.68408203125</v>
      </c>
      <c r="O881" s="197" t="n">
        <v>3311.68408203125</v>
      </c>
      <c r="P881" s="197" t="n">
        <v>3311.68408203125</v>
      </c>
      <c r="Q881" s="197" t="n">
        <v>21529.384765625</v>
      </c>
      <c r="R881" s="197" t="n">
        <v>2199.5419921875</v>
      </c>
      <c r="S881" s="197" t="n">
        <v>0.0</v>
      </c>
      <c r="T881" s="197" t="n">
        <v>66.14485931396484</v>
      </c>
      <c r="U881" s="197" t="n">
        <v>209.4835968017578</v>
      </c>
      <c r="V881" s="197" t="n">
        <v>10535.8369140625</v>
      </c>
      <c r="W881" s="197" t="n">
        <v>5328.36962890625</v>
      </c>
      <c r="X881" s="197" t="n">
        <v>5206.7451171875</v>
      </c>
      <c r="Y881" s="197" t="n">
        <v>0.5828090906143188</v>
      </c>
      <c r="Z881" s="197" t="n">
        <v>7944.64306640625</v>
      </c>
      <c r="AA881" s="197" t="n">
        <v>1.0</v>
      </c>
      <c r="AB881" s="197" t="n">
        <v>0.0</v>
      </c>
      <c r="AC881" s="197" t="n">
        <v>0.0</v>
      </c>
      <c r="AD881" s="197" t="n">
        <v>0.44999998807907104</v>
      </c>
      <c r="AE881" s="197" t="n">
        <v>11033.9287109375</v>
      </c>
      <c r="AF881" s="197" t="n">
        <v>4237.2705078125</v>
      </c>
      <c r="AG881" s="197" t="n">
        <v>0.0</v>
      </c>
      <c r="AH881" s="197" t="n">
        <v>1242.4549560546875</v>
      </c>
      <c r="AI881" s="197" t="n">
        <v>0.0</v>
      </c>
      <c r="AJ881" s="197" t="n">
        <v>0.0</v>
      </c>
      <c r="AK881" s="197" t="n">
        <v>245.45628356933594</v>
      </c>
      <c r="AL881" s="197" t="n">
        <v>7413.1806640625</v>
      </c>
      <c r="AM881" s="197" t="n">
        <v>4236.220703125</v>
      </c>
      <c r="AN881" s="197" t="n">
        <v>0.0</v>
      </c>
      <c r="AO881" s="197" t="n">
        <v>0.0</v>
      </c>
      <c r="AP881" s="197" t="n">
        <v>0.0</v>
      </c>
      <c r="AQ881" s="197" t="n">
        <v>809.1666870117188</v>
      </c>
      <c r="AR881" s="197" t="n">
        <v>180.4402313232422</v>
      </c>
      <c r="AS881" s="197" t="n">
        <v>0.0</v>
      </c>
      <c r="AT881" s="197" t="n">
        <v>999999.0</v>
      </c>
      <c r="AU881" s="197" t="n">
        <v>0.0</v>
      </c>
      <c r="AV881" s="197" t="n">
        <v>999999.0</v>
      </c>
      <c r="AW881" s="197" t="n">
        <v>0.0</v>
      </c>
      <c r="AX881" s="197" t="n">
        <v>0.0</v>
      </c>
      <c r="AY881" s="197" t="n">
        <v>999999.0</v>
      </c>
      <c r="AZ881" s="197" t="n">
        <v>0.0</v>
      </c>
      <c r="BA881" s="197" t="n">
        <v>999999.0</v>
      </c>
      <c r="BB881" s="197" t="n">
        <v>0.0</v>
      </c>
      <c r="BC881" s="197" t="n">
        <v>3.5348587036132812</v>
      </c>
      <c r="BD881" s="197" t="n">
        <v>0.4990197718143463</v>
      </c>
      <c r="BE881" s="197" t="n">
        <v>0.4802231192588806</v>
      </c>
      <c r="BF881" s="197" t="n">
        <v>-11507.642578125</v>
      </c>
      <c r="BG881" s="197" t="n">
        <v>6865.96728515625</v>
      </c>
      <c r="BH881" s="197" t="n">
        <v>7050.68115234375</v>
      </c>
      <c r="BI881" s="197" t="n">
        <v>3255.474609375</v>
      </c>
      <c r="BJ881" s="197" t="n">
        <v>999999.0</v>
      </c>
      <c r="BK881" s="197" t="n">
        <v>17907.7421875</v>
      </c>
      <c r="BL881" s="197" t="n">
        <v>17676.54296875</v>
      </c>
      <c r="BM881" s="197" t="n">
        <v>0.0</v>
      </c>
      <c r="BN881" s="197" t="n">
        <v>-3998.319580078125</v>
      </c>
      <c r="BO881" s="197" t="n">
        <v>-4335.8447265625</v>
      </c>
      <c r="BP881" s="197" t="n">
        <v>1.1910834312438965</v>
      </c>
      <c r="BQ881" s="197" t="n">
        <v>-329.5570068359375</v>
      </c>
      <c r="BR881" s="197" t="n">
        <v>0.0</v>
      </c>
      <c r="BS881" s="197" t="n">
        <v>999999.0</v>
      </c>
      <c r="BT881" s="197" t="n">
        <v>0.0</v>
      </c>
      <c r="BU881" s="197" t="n">
        <v>1268.97265625</v>
      </c>
      <c r="BV881" s="197" t="n">
        <v>1117.8238525390625</v>
      </c>
      <c r="BW881" s="197" t="n">
        <v>99000.0</v>
      </c>
      <c r="BX881" s="197" t="n">
        <v>874.3900146484375</v>
      </c>
      <c r="BY881" s="197" t="n">
        <v>635.6834106445312</v>
      </c>
      <c r="BZ881" s="197" t="n">
        <v>99000.0</v>
      </c>
      <c r="CA881" s="197" t="n">
        <v>848.2635498046875</v>
      </c>
      <c r="CB881" s="197" t="n">
        <v>424.1073913574219</v>
      </c>
      <c r="CC881" s="197" t="n">
        <v>631.5789184570312</v>
      </c>
      <c r="CD881" s="197" t="n">
        <v>4330.30517578125</v>
      </c>
      <c r="CE881" s="197" t="n">
        <v>3950.65673828125</v>
      </c>
      <c r="CF881" s="197" t="n">
        <v>8000.0</v>
      </c>
      <c r="CG881" s="197" t="n">
        <v>0.0</v>
      </c>
      <c r="CH881" s="197" t="n">
        <v>300.0</v>
      </c>
      <c r="CI881" s="197" t="n">
        <v>2500.0</v>
      </c>
      <c r="CJ881" s="197" t="n">
        <v>2800.0</v>
      </c>
      <c r="CK881" s="197" t="n">
        <v>20000.0</v>
      </c>
      <c r="CL881" s="197" t="n">
        <v>20000.0</v>
      </c>
      <c r="CM881" s="197" t="n">
        <v>20000.0</v>
      </c>
      <c r="CN881" s="197" t="n">
        <v>20000.0</v>
      </c>
      <c r="CO881" s="197" t="n">
        <v>20000.0</v>
      </c>
      <c r="CP881" s="197" t="n">
        <v>20000.0</v>
      </c>
      <c r="CQ881" s="197" t="n">
        <v>20000.0</v>
      </c>
      <c r="CR881" s="197" t="n">
        <v>5000.0</v>
      </c>
      <c r="CS881" s="197" t="n">
        <v>0.0</v>
      </c>
      <c r="CT881" s="197" t="n">
        <v>0.0</v>
      </c>
      <c r="CU881" s="197" t="n">
        <v>2199.5419921875</v>
      </c>
    </row>
    <row r="882" spans="2:99">
      <c r="B882" s="122" t="s">
        <v>1283</v>
      </c>
      <c r="C882" s="197" t="n">
        <v>4552.0</v>
      </c>
      <c r="D882" s="197" t="n">
        <v>3163.0</v>
      </c>
      <c r="E882" s="197" t="n">
        <v>671.0</v>
      </c>
      <c r="F882" s="122" t="s">
        <v>1283</v>
      </c>
      <c r="G882" s="197" t="n">
        <v>3654.52685546875</v>
      </c>
      <c r="H882" s="197" t="n">
        <v>2519.80224609375</v>
      </c>
      <c r="I882" s="197" t="n">
        <v>532.5645141601562</v>
      </c>
      <c r="J882" s="197" t="n">
        <v>676.1777954101562</v>
      </c>
      <c r="K882" s="197" t="n">
        <v>398.8873291015625</v>
      </c>
      <c r="L882" s="197" t="n">
        <v>1630.6187744140625</v>
      </c>
      <c r="M882" s="197" t="n">
        <v>1630.6187744140625</v>
      </c>
      <c r="N882" s="197" t="n">
        <v>1763.16748046875</v>
      </c>
      <c r="O882" s="197" t="n">
        <v>1763.16748046875</v>
      </c>
      <c r="P882" s="197" t="n">
        <v>1763.16748046875</v>
      </c>
      <c r="Q882" s="197" t="n">
        <v>11432.693359375</v>
      </c>
      <c r="R882" s="197" t="n">
        <v>1573.2939453125</v>
      </c>
      <c r="S882" s="197" t="n">
        <v>0.0</v>
      </c>
      <c r="T882" s="197" t="n">
        <v>0.0</v>
      </c>
      <c r="U882" s="197" t="n">
        <v>-138.92523193359375</v>
      </c>
      <c r="V882" s="197" t="n">
        <v>0.0</v>
      </c>
      <c r="W882" s="197" t="n">
        <v>0.0</v>
      </c>
      <c r="X882" s="197" t="n">
        <v>0.0</v>
      </c>
      <c r="Y882" s="197" t="n">
        <v>0.0</v>
      </c>
      <c r="Z882" s="197" t="n">
        <v>8882.056640625</v>
      </c>
      <c r="AA882" s="197" t="n">
        <v>1.0</v>
      </c>
      <c r="AB882" s="197" t="n">
        <v>0.0</v>
      </c>
      <c r="AC882" s="197" t="n">
        <v>0.0</v>
      </c>
      <c r="AD882" s="197" t="n">
        <v>0.3499999940395355</v>
      </c>
      <c r="AE882" s="197" t="n">
        <v>4728.9013671875</v>
      </c>
      <c r="AF882" s="197" t="n">
        <v>1563.8134765625</v>
      </c>
      <c r="AG882" s="197" t="n">
        <v>0.0</v>
      </c>
      <c r="AH882" s="197" t="n">
        <v>563.3902587890625</v>
      </c>
      <c r="AI882" s="197" t="n">
        <v>0.0</v>
      </c>
      <c r="AJ882" s="197" t="n">
        <v>0.0</v>
      </c>
      <c r="AK882" s="197" t="n">
        <v>6.929222583770752</v>
      </c>
      <c r="AL882" s="197" t="n">
        <v>6933.75732421875</v>
      </c>
      <c r="AM882" s="197" t="n">
        <v>4274.74560546875</v>
      </c>
      <c r="AN882" s="197" t="n">
        <v>0.0</v>
      </c>
      <c r="AO882" s="197" t="n">
        <v>0.0</v>
      </c>
      <c r="AP882" s="197" t="n">
        <v>0.0</v>
      </c>
      <c r="AQ882" s="197" t="n">
        <v>456.4630432128906</v>
      </c>
      <c r="AR882" s="197" t="n">
        <v>299.26373291015625</v>
      </c>
      <c r="AS882" s="197" t="n">
        <v>0.0</v>
      </c>
      <c r="AT882" s="197" t="n">
        <v>999999.0</v>
      </c>
      <c r="AU882" s="197" t="n">
        <v>0.0</v>
      </c>
      <c r="AV882" s="197" t="n">
        <v>999999.0</v>
      </c>
      <c r="AW882" s="197" t="n">
        <v>0.0</v>
      </c>
      <c r="AX882" s="197" t="n">
        <v>0.0</v>
      </c>
      <c r="AY882" s="197" t="n">
        <v>999999.0</v>
      </c>
      <c r="AZ882" s="197" t="n">
        <v>0.0</v>
      </c>
      <c r="BA882" s="197" t="n">
        <v>999999.0</v>
      </c>
      <c r="BB882" s="197" t="n">
        <v>0.0</v>
      </c>
      <c r="BC882" s="197" t="n">
        <v>0.5663788914680481</v>
      </c>
      <c r="BD882" s="197" t="n">
        <v>0.5656914710998535</v>
      </c>
      <c r="BE882" s="197" t="n">
        <v>0.5654807686805725</v>
      </c>
      <c r="BF882" s="197" t="n">
        <v>10401.037109375</v>
      </c>
      <c r="BG882" s="197" t="n">
        <v>10404.578125</v>
      </c>
      <c r="BH882" s="197" t="n">
        <v>10405.66015625</v>
      </c>
      <c r="BI882" s="197" t="n">
        <v>0.0</v>
      </c>
      <c r="BJ882" s="197" t="n">
        <v>16895.38671875</v>
      </c>
      <c r="BK882" s="197" t="n">
        <v>16891.044921875</v>
      </c>
      <c r="BL882" s="197" t="n">
        <v>16889.7109375</v>
      </c>
      <c r="BM882" s="197" t="n">
        <v>-14936.2568359375</v>
      </c>
      <c r="BN882" s="197" t="n">
        <v>-14965.4677734375</v>
      </c>
      <c r="BO882" s="197" t="n">
        <v>-14972.0</v>
      </c>
      <c r="BP882" s="197" t="n">
        <v>1.1824434995651245</v>
      </c>
      <c r="BQ882" s="197" t="n">
        <v>6183.41943359375</v>
      </c>
      <c r="BR882" s="197" t="n">
        <v>0.0</v>
      </c>
      <c r="BS882" s="197" t="n">
        <v>999999.0</v>
      </c>
      <c r="BT882" s="197" t="n">
        <v>0.0</v>
      </c>
      <c r="BU882" s="197" t="n">
        <v>507.5892028808594</v>
      </c>
      <c r="BV882" s="197" t="n">
        <v>1303.14404296875</v>
      </c>
      <c r="BW882" s="197" t="n">
        <v>99000.0</v>
      </c>
      <c r="BX882" s="197" t="n">
        <v>294.0636901855469</v>
      </c>
      <c r="BY882" s="197" t="n">
        <v>908.9591064453125</v>
      </c>
      <c r="BZ882" s="197" t="n">
        <v>99000.0</v>
      </c>
      <c r="CA882" s="197" t="n">
        <v>476.5920104980469</v>
      </c>
      <c r="CB882" s="197" t="n">
        <v>849.4583129882812</v>
      </c>
      <c r="CC882" s="197" t="n">
        <v>631.5789184570312</v>
      </c>
      <c r="CD882" s="197" t="n">
        <v>1245.348876953125</v>
      </c>
      <c r="CE882" s="197" t="n">
        <v>4482.0029296875</v>
      </c>
      <c r="CF882" s="197" t="n">
        <v>8000.0</v>
      </c>
      <c r="CG882" s="197" t="n">
        <v>0.0</v>
      </c>
      <c r="CH882" s="197" t="n">
        <v>300.0</v>
      </c>
      <c r="CI882" s="197" t="n">
        <v>800.0</v>
      </c>
      <c r="CJ882" s="197" t="n">
        <v>1100.0</v>
      </c>
      <c r="CK882" s="197" t="n">
        <v>20000.0</v>
      </c>
      <c r="CL882" s="197" t="n">
        <v>20000.0</v>
      </c>
      <c r="CM882" s="197" t="n">
        <v>20000.0</v>
      </c>
      <c r="CN882" s="197" t="n">
        <v>20000.0</v>
      </c>
      <c r="CO882" s="197" t="n">
        <v>20000.0</v>
      </c>
      <c r="CP882" s="197" t="n">
        <v>20000.0</v>
      </c>
      <c r="CQ882" s="197" t="n">
        <v>20000.0</v>
      </c>
      <c r="CR882" s="197" t="n">
        <v>5000.0</v>
      </c>
      <c r="CS882" s="197" t="n">
        <v>0.0</v>
      </c>
      <c r="CT882" s="197" t="n">
        <v>0.0</v>
      </c>
      <c r="CU882" s="197" t="n">
        <v>1573.2939453125</v>
      </c>
    </row>
    <row r="883" spans="2:99">
      <c r="B883" s="122" t="s">
        <v>1284</v>
      </c>
      <c r="C883" s="197" t="n">
        <v>4552.0</v>
      </c>
      <c r="D883" s="197" t="n">
        <v>3459.0</v>
      </c>
      <c r="E883" s="197" t="n">
        <v>800.0</v>
      </c>
      <c r="F883" s="122" t="s">
        <v>1284</v>
      </c>
      <c r="G883" s="197" t="n">
        <v>3604.402587890625</v>
      </c>
      <c r="H883" s="197" t="n">
        <v>2542.2744140625</v>
      </c>
      <c r="I883" s="197" t="n">
        <v>581.05712890625</v>
      </c>
      <c r="J883" s="197" t="n">
        <v>566.935302734375</v>
      </c>
      <c r="K883" s="197" t="n">
        <v>256.22662353515625</v>
      </c>
      <c r="L883" s="197" t="n">
        <v>800.0</v>
      </c>
      <c r="M883" s="197" t="n">
        <v>800.0</v>
      </c>
      <c r="N883" s="197" t="n">
        <v>312.387939453125</v>
      </c>
      <c r="O883" s="197" t="n">
        <v>312.387939453125</v>
      </c>
      <c r="P883" s="197" t="n">
        <v>312.387939453125</v>
      </c>
      <c r="Q883" s="197" t="n">
        <v>8682.3251953125</v>
      </c>
      <c r="R883" s="197" t="n">
        <v>1586.4920654296875</v>
      </c>
      <c r="S883" s="197" t="n">
        <v>0.0</v>
      </c>
      <c r="T883" s="197" t="n">
        <v>0.0</v>
      </c>
      <c r="U883" s="197" t="n">
        <v>-127.36860656738281</v>
      </c>
      <c r="V883" s="197" t="n">
        <v>131.10015869140625</v>
      </c>
      <c r="W883" s="197" t="n">
        <v>124.70195007324219</v>
      </c>
      <c r="X883" s="197" t="n">
        <v>0.0</v>
      </c>
      <c r="Y883" s="197" t="n">
        <v>1.1515891551971436</v>
      </c>
      <c r="Z883" s="197" t="n">
        <v>7596.25</v>
      </c>
      <c r="AA883" s="197" t="n">
        <v>1.0</v>
      </c>
      <c r="AB883" s="197" t="n">
        <v>0.0</v>
      </c>
      <c r="AC883" s="197" t="n">
        <v>0.0</v>
      </c>
      <c r="AD883" s="197" t="n">
        <v>0.3499999940395355</v>
      </c>
      <c r="AE883" s="197" t="n">
        <v>3734.34619140625</v>
      </c>
      <c r="AF883" s="197" t="n">
        <v>0.0</v>
      </c>
      <c r="AG883" s="197" t="n">
        <v>2027.5499267578125</v>
      </c>
      <c r="AH883" s="197" t="n">
        <v>570.58935546875</v>
      </c>
      <c r="AI883" s="197" t="n">
        <v>0.0</v>
      </c>
      <c r="AJ883" s="197" t="n">
        <v>764.4594116210938</v>
      </c>
      <c r="AK883" s="197" t="n">
        <v>691.1096801757812</v>
      </c>
      <c r="AL883" s="197" t="n">
        <v>6680.0</v>
      </c>
      <c r="AM883" s="197" t="n">
        <v>4448.830078125</v>
      </c>
      <c r="AN883" s="197" t="n">
        <v>1600.0</v>
      </c>
      <c r="AO883" s="197" t="n">
        <v>312.387939453125</v>
      </c>
      <c r="AP883" s="197" t="n">
        <v>800.0</v>
      </c>
      <c r="AQ883" s="197" t="n">
        <v>390.178466796875</v>
      </c>
      <c r="AR883" s="197" t="n">
        <v>254.10911560058594</v>
      </c>
      <c r="AS883" s="197" t="n">
        <v>0.7818006277084351</v>
      </c>
      <c r="AT883" s="197" t="n">
        <v>3753.845458984375</v>
      </c>
      <c r="AU883" s="197" t="n">
        <v>0.0</v>
      </c>
      <c r="AV883" s="197" t="n">
        <v>10699.14453125</v>
      </c>
      <c r="AW883" s="197" t="n">
        <v>-4322.9677734375</v>
      </c>
      <c r="AX883" s="197" t="n">
        <v>1.560229778289795</v>
      </c>
      <c r="AY883" s="197" t="n">
        <v>-123.32662963867188</v>
      </c>
      <c r="AZ883" s="197" t="n">
        <v>0.0</v>
      </c>
      <c r="BA883" s="197" t="n">
        <v>13737.3203125</v>
      </c>
      <c r="BB883" s="197" t="n">
        <v>-152.27508544921875</v>
      </c>
      <c r="BC883" s="197" t="n">
        <v>0.49693453311920166</v>
      </c>
      <c r="BD883" s="197" t="n">
        <v>0.4987800121307373</v>
      </c>
      <c r="BE883" s="197" t="n">
        <v>0.5014751553535461</v>
      </c>
      <c r="BF883" s="197" t="n">
        <v>10123.3486328125</v>
      </c>
      <c r="BG883" s="197" t="n">
        <v>10113.55078125</v>
      </c>
      <c r="BH883" s="197" t="n">
        <v>10096.392578125</v>
      </c>
      <c r="BI883" s="197" t="n">
        <v>0.0</v>
      </c>
      <c r="BJ883" s="197" t="n">
        <v>14537.9765625</v>
      </c>
      <c r="BK883" s="197" t="n">
        <v>14544.5732421875</v>
      </c>
      <c r="BL883" s="197" t="n">
        <v>14551.3583984375</v>
      </c>
      <c r="BM883" s="197" t="n">
        <v>-19077.37890625</v>
      </c>
      <c r="BN883" s="197" t="n">
        <v>-18990.642578125</v>
      </c>
      <c r="BO883" s="197" t="n">
        <v>-18859.4375</v>
      </c>
      <c r="BP883" s="197" t="n">
        <v>1.184808611869812</v>
      </c>
      <c r="BQ883" s="197" t="n">
        <v>6521.90234375</v>
      </c>
      <c r="BR883" s="197" t="n">
        <v>0.0</v>
      </c>
      <c r="BS883" s="197" t="n">
        <v>999999.0</v>
      </c>
      <c r="BT883" s="197" t="n">
        <v>0.0</v>
      </c>
      <c r="BU883" s="197" t="n">
        <v>291.8982849121094</v>
      </c>
      <c r="BV883" s="197" t="n">
        <v>501.7248840332031</v>
      </c>
      <c r="BW883" s="197" t="n">
        <v>2200.0</v>
      </c>
      <c r="BX883" s="197" t="n">
        <v>246.85882568359375</v>
      </c>
      <c r="BY883" s="197" t="n">
        <v>285.39910888671875</v>
      </c>
      <c r="BZ883" s="197" t="n">
        <v>2780.0</v>
      </c>
      <c r="CA883" s="197" t="n">
        <v>323.801513671875</v>
      </c>
      <c r="CB883" s="197" t="n">
        <v>483.5884704589844</v>
      </c>
      <c r="CC883" s="197" t="n">
        <v>631.5789184570312</v>
      </c>
      <c r="CD883" s="197" t="n">
        <v>1213.56787109375</v>
      </c>
      <c r="CE883" s="197" t="n">
        <v>1169.3551025390625</v>
      </c>
      <c r="CF883" s="197" t="n">
        <v>11000.0</v>
      </c>
      <c r="CG883" s="197" t="n">
        <v>784.0682373046875</v>
      </c>
      <c r="CH883" s="197" t="n">
        <v>300.0</v>
      </c>
      <c r="CI883" s="197" t="n">
        <v>800.0</v>
      </c>
      <c r="CJ883" s="197" t="n">
        <v>1100.0</v>
      </c>
      <c r="CK883" s="197" t="n">
        <v>20000.0</v>
      </c>
      <c r="CL883" s="197" t="n">
        <v>800.0</v>
      </c>
      <c r="CM883" s="197" t="n">
        <v>20000.0</v>
      </c>
      <c r="CN883" s="197" t="n">
        <v>20000.0</v>
      </c>
      <c r="CO883" s="197" t="n">
        <v>20000.0</v>
      </c>
      <c r="CP883" s="197" t="n">
        <v>20000.0</v>
      </c>
      <c r="CQ883" s="197" t="n">
        <v>20000.0</v>
      </c>
      <c r="CR883" s="197" t="n">
        <v>5000.0</v>
      </c>
      <c r="CS883" s="197" t="n">
        <v>0.0</v>
      </c>
      <c r="CT883" s="197" t="n">
        <v>0.0</v>
      </c>
      <c r="CU883" s="197" t="n">
        <v>1586.4920654296875</v>
      </c>
    </row>
    <row r="884" spans="2:99">
      <c r="B884" s="122" t="s">
        <v>1285</v>
      </c>
      <c r="C884" s="197" t="n">
        <v>4552.0</v>
      </c>
      <c r="D884" s="197" t="n">
        <v>3538.0</v>
      </c>
      <c r="E884" s="197" t="n">
        <v>975.0</v>
      </c>
      <c r="F884" s="122" t="s">
        <v>1285</v>
      </c>
      <c r="G884" s="197" t="n">
        <v>3405.18994140625</v>
      </c>
      <c r="H884" s="197" t="n">
        <v>2488.3525390625</v>
      </c>
      <c r="I884" s="197" t="n">
        <v>610.291259765625</v>
      </c>
      <c r="J884" s="197" t="n">
        <v>400.28326416015625</v>
      </c>
      <c r="K884" s="197" t="n">
        <v>112.30499267578125</v>
      </c>
      <c r="L884" s="197" t="n">
        <v>954.0997924804688</v>
      </c>
      <c r="M884" s="197" t="n">
        <v>954.0997924804688</v>
      </c>
      <c r="N884" s="197" t="n">
        <v>954.0997924804688</v>
      </c>
      <c r="O884" s="197" t="n">
        <v>954.0997924804688</v>
      </c>
      <c r="P884" s="197" t="n">
        <v>954.0997924804688</v>
      </c>
      <c r="Q884" s="197" t="n">
        <v>8829.265625</v>
      </c>
      <c r="R884" s="197" t="n">
        <v>1908.1995849609375</v>
      </c>
      <c r="S884" s="197" t="n">
        <v>0.0</v>
      </c>
      <c r="T884" s="197" t="n">
        <v>0.0</v>
      </c>
      <c r="U884" s="197" t="n">
        <v>-35.73630905151367</v>
      </c>
      <c r="V884" s="197" t="n">
        <v>2969.819091796875</v>
      </c>
      <c r="W884" s="197" t="n">
        <v>2717.226806640625</v>
      </c>
      <c r="X884" s="197" t="n">
        <v>252.5923614501953</v>
      </c>
      <c r="Y884" s="197" t="n">
        <v>0.0</v>
      </c>
      <c r="Z884" s="197" t="n">
        <v>4000.0</v>
      </c>
      <c r="AA884" s="197" t="n">
        <v>1.0</v>
      </c>
      <c r="AB884" s="197" t="n">
        <v>0.0</v>
      </c>
      <c r="AC884" s="197" t="n">
        <v>0.0</v>
      </c>
      <c r="AD884" s="197" t="n">
        <v>0.3499999940395355</v>
      </c>
      <c r="AE884" s="197" t="n">
        <v>3879.47412109375</v>
      </c>
      <c r="AF884" s="197" t="n">
        <v>0.0</v>
      </c>
      <c r="AG884" s="197" t="n">
        <v>5019.7451171875</v>
      </c>
      <c r="AH884" s="197" t="n">
        <v>533.8521728515625</v>
      </c>
      <c r="AI884" s="197" t="n">
        <v>0.0</v>
      </c>
      <c r="AJ884" s="197" t="n">
        <v>26.73847770690918</v>
      </c>
      <c r="AK884" s="197" t="n">
        <v>0.0</v>
      </c>
      <c r="AL884" s="197" t="n">
        <v>6680.0</v>
      </c>
      <c r="AM884" s="197" t="n">
        <v>4468.6767578125</v>
      </c>
      <c r="AN884" s="197" t="n">
        <v>1908.1995849609375</v>
      </c>
      <c r="AO884" s="197" t="n">
        <v>954.0997924804688</v>
      </c>
      <c r="AP884" s="197" t="n">
        <v>954.0997924804688</v>
      </c>
      <c r="AQ884" s="197" t="n">
        <v>398.7953796386719</v>
      </c>
      <c r="AR884" s="197" t="n">
        <v>920.7733764648438</v>
      </c>
      <c r="AS884" s="197" t="n">
        <v>0.8516805768013</v>
      </c>
      <c r="AT884" s="197" t="n">
        <v>1251.10400390625</v>
      </c>
      <c r="AU884" s="197" t="n">
        <v>0.0</v>
      </c>
      <c r="AV884" s="197" t="n">
        <v>8965.021484375</v>
      </c>
      <c r="AW884" s="197" t="n">
        <v>-1089.2529296875</v>
      </c>
      <c r="AX884" s="197" t="n">
        <v>1.4501078128814697</v>
      </c>
      <c r="AY884" s="197" t="n">
        <v>-1883.259765625</v>
      </c>
      <c r="AZ884" s="197" t="n">
        <v>0.0</v>
      </c>
      <c r="BA884" s="197" t="n">
        <v>11250.78515625</v>
      </c>
      <c r="BB884" s="197" t="n">
        <v>753.8240966796875</v>
      </c>
      <c r="BC884" s="197" t="n">
        <v>0.45053499937057495</v>
      </c>
      <c r="BD884" s="197" t="n">
        <v>0.4552760422229767</v>
      </c>
      <c r="BE884" s="197" t="n">
        <v>0.4641578793525696</v>
      </c>
      <c r="BF884" s="197" t="n">
        <v>7270.6318359375</v>
      </c>
      <c r="BG884" s="197" t="n">
        <v>7241.79248046875</v>
      </c>
      <c r="BH884" s="197" t="n">
        <v>7155.314453125</v>
      </c>
      <c r="BI884" s="197" t="n">
        <v>0.0</v>
      </c>
      <c r="BJ884" s="197" t="n">
        <v>11351.2578125</v>
      </c>
      <c r="BK884" s="197" t="n">
        <v>11365.359375</v>
      </c>
      <c r="BL884" s="197" t="n">
        <v>11359.326171875</v>
      </c>
      <c r="BM884" s="197" t="n">
        <v>-13763.146484375</v>
      </c>
      <c r="BN884" s="197" t="n">
        <v>-13575.85546875</v>
      </c>
      <c r="BO884" s="197" t="n">
        <v>-13165.3720703125</v>
      </c>
      <c r="BP884" s="197" t="n">
        <v>1.130908727645874</v>
      </c>
      <c r="BQ884" s="197" t="n">
        <v>4066.411376953125</v>
      </c>
      <c r="BR884" s="197" t="n">
        <v>0.0</v>
      </c>
      <c r="BS884" s="197" t="n">
        <v>999999.0</v>
      </c>
      <c r="BT884" s="197" t="n">
        <v>0.0</v>
      </c>
      <c r="BU884" s="197" t="n">
        <v>333.1455078125</v>
      </c>
      <c r="BV884" s="197" t="n">
        <v>292.48699951171875</v>
      </c>
      <c r="BW884" s="197" t="n">
        <v>2200.0</v>
      </c>
      <c r="BX884" s="197" t="n">
        <v>422.1288757324219</v>
      </c>
      <c r="BY884" s="197" t="n">
        <v>249.04685974121094</v>
      </c>
      <c r="BZ884" s="197" t="n">
        <v>2780.0</v>
      </c>
      <c r="CA884" s="197" t="n">
        <v>355.896484375</v>
      </c>
      <c r="CB884" s="197" t="n">
        <v>322.15374755859375</v>
      </c>
      <c r="CC884" s="197" t="n">
        <v>631.5789184570312</v>
      </c>
      <c r="CD884" s="197" t="n">
        <v>2582.46142578125</v>
      </c>
      <c r="CE884" s="197" t="n">
        <v>1237.04345703125</v>
      </c>
      <c r="CF884" s="197" t="n">
        <v>11000.0</v>
      </c>
      <c r="CG884" s="197" t="n">
        <v>2665.203369140625</v>
      </c>
      <c r="CH884" s="197" t="n">
        <v>1000.0</v>
      </c>
      <c r="CI884" s="197" t="n">
        <v>981.5722045898438</v>
      </c>
      <c r="CJ884" s="197" t="n">
        <v>1981.572265625</v>
      </c>
      <c r="CK884" s="197" t="n">
        <v>20000.0</v>
      </c>
      <c r="CL884" s="197" t="n">
        <v>1911.290283203125</v>
      </c>
      <c r="CM884" s="197" t="n">
        <v>20000.0</v>
      </c>
      <c r="CN884" s="197" t="n">
        <v>20000.0</v>
      </c>
      <c r="CO884" s="197" t="n">
        <v>20000.0</v>
      </c>
      <c r="CP884" s="197" t="n">
        <v>20000.0</v>
      </c>
      <c r="CQ884" s="197" t="n">
        <v>20000.0</v>
      </c>
      <c r="CR884" s="197" t="n">
        <v>5000.0</v>
      </c>
      <c r="CS884" s="197" t="n">
        <v>0.0</v>
      </c>
      <c r="CT884" s="197" t="n">
        <v>0.0</v>
      </c>
      <c r="CU884" s="197" t="n">
        <v>1908.1995849609375</v>
      </c>
    </row>
    <row r="885" spans="2:99">
      <c r="B885" s="122" t="s">
        <v>1286</v>
      </c>
      <c r="C885" s="197" t="n">
        <v>4500.0</v>
      </c>
      <c r="D885" s="197" t="n">
        <v>3538.0</v>
      </c>
      <c r="E885" s="197" t="n">
        <v>975.0</v>
      </c>
      <c r="F885" s="122" t="s">
        <v>1286</v>
      </c>
      <c r="G885" s="197" t="n">
        <v>2969.348388671875</v>
      </c>
      <c r="H885" s="197" t="n">
        <v>2250.77490234375</v>
      </c>
      <c r="I885" s="197" t="n">
        <v>546.22021484375</v>
      </c>
      <c r="J885" s="197" t="n">
        <v>127.0002212524414</v>
      </c>
      <c r="K885" s="197" t="n">
        <v>55.0</v>
      </c>
      <c r="L885" s="197" t="n">
        <v>800.0</v>
      </c>
      <c r="M885" s="197" t="n">
        <v>800.0</v>
      </c>
      <c r="N885" s="197" t="n">
        <v>658.7564086914062</v>
      </c>
      <c r="O885" s="197" t="n">
        <v>658.7564086914062</v>
      </c>
      <c r="P885" s="197" t="n">
        <v>658.7564086914062</v>
      </c>
      <c r="Q885" s="197" t="n">
        <v>8837.0283203125</v>
      </c>
      <c r="R885" s="197" t="n">
        <v>965.8104248046875</v>
      </c>
      <c r="S885" s="197" t="n">
        <v>0.0</v>
      </c>
      <c r="T885" s="197" t="n">
        <v>0.0</v>
      </c>
      <c r="U885" s="197" t="n">
        <v>-112.29447174072266</v>
      </c>
      <c r="V885" s="197" t="n">
        <v>0.0</v>
      </c>
      <c r="W885" s="197" t="n">
        <v>0.0</v>
      </c>
      <c r="X885" s="197" t="n">
        <v>0.0</v>
      </c>
      <c r="Y885" s="197" t="n">
        <v>0.0</v>
      </c>
      <c r="Z885" s="197" t="n">
        <v>4000.0</v>
      </c>
      <c r="AA885" s="197" t="n">
        <v>0.0</v>
      </c>
      <c r="AB885" s="197" t="n">
        <v>0.0</v>
      </c>
      <c r="AC885" s="197" t="n">
        <v>0.0</v>
      </c>
      <c r="AD885" s="197" t="n">
        <v>0.3499999940395355</v>
      </c>
      <c r="AE885" s="197" t="n">
        <v>3485.474853515625</v>
      </c>
      <c r="AF885" s="197" t="n">
        <v>917.31494140625</v>
      </c>
      <c r="AG885" s="197" t="n">
        <v>9234.576171875</v>
      </c>
      <c r="AH885" s="197" t="n">
        <v>1708.0008544921875</v>
      </c>
      <c r="AI885" s="197" t="n">
        <v>1116.2691650390625</v>
      </c>
      <c r="AJ885" s="197" t="n">
        <v>1066.9415283203125</v>
      </c>
      <c r="AK885" s="197" t="n">
        <v>893.8783569335938</v>
      </c>
      <c r="AL885" s="197" t="n">
        <v>6680.0</v>
      </c>
      <c r="AM885" s="197" t="n">
        <v>4484.56201171875</v>
      </c>
      <c r="AN885" s="197" t="n">
        <v>0.0</v>
      </c>
      <c r="AO885" s="197" t="n">
        <v>0.0</v>
      </c>
      <c r="AP885" s="197" t="n">
        <v>0.0</v>
      </c>
      <c r="AQ885" s="197" t="n">
        <v>264.30426025390625</v>
      </c>
      <c r="AR885" s="197" t="n">
        <v>1064.695068359375</v>
      </c>
      <c r="AS885" s="197" t="n">
        <v>0.8450759649276733</v>
      </c>
      <c r="AT885" s="197" t="n">
        <v>-2469.555419921875</v>
      </c>
      <c r="AU885" s="197" t="n">
        <v>2922.2880859375</v>
      </c>
      <c r="AV885" s="197" t="n">
        <v>5117.16845703125</v>
      </c>
      <c r="AW885" s="197" t="n">
        <v>-182.679443359375</v>
      </c>
      <c r="AX885" s="197" t="n">
        <v>1.3332785367965698</v>
      </c>
      <c r="AY885" s="197" t="n">
        <v>-6527.0263671875</v>
      </c>
      <c r="AZ885" s="197" t="n">
        <v>0.0</v>
      </c>
      <c r="BA885" s="197" t="n">
        <v>5442.56689453125</v>
      </c>
      <c r="BB885" s="197" t="n">
        <v>1158.43212890625</v>
      </c>
      <c r="BC885" s="197" t="n">
        <v>0.0</v>
      </c>
      <c r="BD885" s="197" t="n">
        <v>0.5306788086891174</v>
      </c>
      <c r="BE885" s="197" t="n">
        <v>0.5701075196266174</v>
      </c>
      <c r="BF885" s="197" t="n">
        <v>999998.0</v>
      </c>
      <c r="BG885" s="197" t="n">
        <v>2662.697265625</v>
      </c>
      <c r="BH885" s="197" t="n">
        <v>2176.595458984375</v>
      </c>
      <c r="BI885" s="197" t="n">
        <v>0.0</v>
      </c>
      <c r="BJ885" s="197" t="n">
        <v>999999.0</v>
      </c>
      <c r="BK885" s="197" t="n">
        <v>7426.900390625</v>
      </c>
      <c r="BL885" s="197" t="n">
        <v>7294.7724609375</v>
      </c>
      <c r="BM885" s="197" t="n">
        <v>0.0</v>
      </c>
      <c r="BN885" s="197" t="n">
        <v>-7099.83203125</v>
      </c>
      <c r="BO885" s="197" t="n">
        <v>-6090.28076171875</v>
      </c>
      <c r="BP885" s="197" t="n">
        <v>0.0</v>
      </c>
      <c r="BQ885" s="197" t="n">
        <v>999999.0</v>
      </c>
      <c r="BR885" s="197" t="n">
        <v>0.0</v>
      </c>
      <c r="BS885" s="197" t="n">
        <v>999999.0</v>
      </c>
      <c r="BT885" s="197" t="n">
        <v>0.0</v>
      </c>
      <c r="BU885" s="197" t="n">
        <v>502.8302917480469</v>
      </c>
      <c r="BV885" s="197" t="n">
        <v>338.41326904296875</v>
      </c>
      <c r="BW885" s="197" t="n">
        <v>2200.0</v>
      </c>
      <c r="BX885" s="197" t="n">
        <v>673.6100463867188</v>
      </c>
      <c r="BY885" s="197" t="n">
        <v>434.97027587890625</v>
      </c>
      <c r="BZ885" s="197" t="n">
        <v>2780.0</v>
      </c>
      <c r="CA885" s="197" t="n">
        <v>342.3601989746094</v>
      </c>
      <c r="CB885" s="197" t="n">
        <v>356.7067565917969</v>
      </c>
      <c r="CC885" s="197" t="n">
        <v>631.5789184570312</v>
      </c>
      <c r="CD885" s="197" t="n">
        <v>3662.0009765625</v>
      </c>
      <c r="CE885" s="197" t="n">
        <v>2654.983642578125</v>
      </c>
      <c r="CF885" s="197" t="n">
        <v>99000.0</v>
      </c>
      <c r="CG885" s="197" t="n">
        <v>8270.6103515625</v>
      </c>
      <c r="CH885" s="197" t="n">
        <v>2500.0</v>
      </c>
      <c r="CI885" s="197" t="n">
        <v>2000.0</v>
      </c>
      <c r="CJ885" s="197" t="n">
        <v>4500.0</v>
      </c>
      <c r="CK885" s="197" t="n">
        <v>20000.0</v>
      </c>
      <c r="CL885" s="197" t="n">
        <v>20000.0</v>
      </c>
      <c r="CM885" s="197" t="n">
        <v>20000.0</v>
      </c>
      <c r="CN885" s="197" t="n">
        <v>20000.0</v>
      </c>
      <c r="CO885" s="197" t="n">
        <v>20000.0</v>
      </c>
      <c r="CP885" s="197" t="n">
        <v>20000.0</v>
      </c>
      <c r="CQ885" s="197" t="n">
        <v>20000.0</v>
      </c>
      <c r="CR885" s="197" t="n">
        <v>5000.0</v>
      </c>
      <c r="CS885" s="197" t="n">
        <v>26.0</v>
      </c>
      <c r="CT885" s="197" t="n">
        <v>26.0</v>
      </c>
      <c r="CU885" s="197" t="n">
        <v>965.8104248046875</v>
      </c>
    </row>
    <row r="886" spans="2:99">
      <c r="B886" s="122" t="s">
        <v>1287</v>
      </c>
      <c r="C886" s="197" t="n">
        <v>4150.0</v>
      </c>
      <c r="D886" s="197" t="n">
        <v>3538.0</v>
      </c>
      <c r="E886" s="197" t="n">
        <v>950.0</v>
      </c>
      <c r="F886" s="122" t="s">
        <v>1287</v>
      </c>
      <c r="G886" s="197" t="n">
        <v>2387.361572265625</v>
      </c>
      <c r="H886" s="197" t="n">
        <v>1593.7401123046875</v>
      </c>
      <c r="I886" s="197" t="n">
        <v>315.4976806640625</v>
      </c>
      <c r="J886" s="197" t="n">
        <v>45.0</v>
      </c>
      <c r="K886" s="197" t="n">
        <v>62.4432487487793</v>
      </c>
      <c r="L886" s="197" t="n">
        <v>4516.3955078125</v>
      </c>
      <c r="M886" s="197" t="n">
        <v>4516.3955078125</v>
      </c>
      <c r="N886" s="197" t="n">
        <v>6653.62646484375</v>
      </c>
      <c r="O886" s="197" t="n">
        <v>6653.62646484375</v>
      </c>
      <c r="P886" s="197" t="n">
        <v>6653.62646484375</v>
      </c>
      <c r="Q886" s="197" t="n">
        <v>20307.078125</v>
      </c>
      <c r="R886" s="197" t="n">
        <v>801.89013671875</v>
      </c>
      <c r="S886" s="197" t="n">
        <v>0.0</v>
      </c>
      <c r="T886" s="197" t="n">
        <v>0.0</v>
      </c>
      <c r="U886" s="197" t="n">
        <v>-232.64724731445312</v>
      </c>
      <c r="V886" s="197" t="n">
        <v>1576.2828369140625</v>
      </c>
      <c r="W886" s="197" t="n">
        <v>0.5815166234970093</v>
      </c>
      <c r="X886" s="197" t="n">
        <v>0.0</v>
      </c>
      <c r="Y886" s="197" t="n">
        <v>0.0</v>
      </c>
      <c r="Z886" s="197" t="n">
        <v>4000.0</v>
      </c>
      <c r="AA886" s="197" t="n">
        <v>0.0</v>
      </c>
      <c r="AB886" s="197" t="n">
        <v>0.0</v>
      </c>
      <c r="AC886" s="197" t="n">
        <v>0.0</v>
      </c>
      <c r="AD886" s="197" t="n">
        <v>0.6499999761581421</v>
      </c>
      <c r="AE886" s="197" t="n">
        <v>13762.45703125</v>
      </c>
      <c r="AF886" s="197" t="n">
        <v>3050.5361328125</v>
      </c>
      <c r="AG886" s="197" t="n">
        <v>11746.376953125</v>
      </c>
      <c r="AH886" s="197" t="n">
        <v>4308.04052734375</v>
      </c>
      <c r="AI886" s="197" t="n">
        <v>3728.992431640625</v>
      </c>
      <c r="AJ886" s="197" t="n">
        <v>7674.79150390625</v>
      </c>
      <c r="AK886" s="197" t="n">
        <v>7522.37841796875</v>
      </c>
      <c r="AL886" s="197" t="n">
        <v>6680.0</v>
      </c>
      <c r="AM886" s="197" t="n">
        <v>4516.3955078125</v>
      </c>
      <c r="AN886" s="197" t="n">
        <v>0.0</v>
      </c>
      <c r="AO886" s="197" t="n">
        <v>0.0</v>
      </c>
      <c r="AP886" s="197" t="n">
        <v>0.0</v>
      </c>
      <c r="AQ886" s="197" t="n">
        <v>183.97023010253906</v>
      </c>
      <c r="AR886" s="197" t="n">
        <v>1067.0</v>
      </c>
      <c r="AS886" s="197" t="n">
        <v>0.7511851191520691</v>
      </c>
      <c r="AT886" s="197" t="n">
        <v>-3844.806396484375</v>
      </c>
      <c r="AU886" s="197" t="n">
        <v>5118.32080078125</v>
      </c>
      <c r="AV886" s="197" t="n">
        <v>11456.4541015625</v>
      </c>
      <c r="AW886" s="197" t="n">
        <v>5243.8076171875</v>
      </c>
      <c r="AX886" s="197" t="n">
        <v>1.3134876489639282</v>
      </c>
      <c r="AY886" s="197" t="n">
        <v>-9560.0478515625</v>
      </c>
      <c r="AZ886" s="197" t="n">
        <v>0.0</v>
      </c>
      <c r="BA886" s="197" t="n">
        <v>17195.029296875</v>
      </c>
      <c r="BB886" s="197" t="n">
        <v>1038.083984375</v>
      </c>
      <c r="BC886" s="197" t="n">
        <v>0.5400895476341248</v>
      </c>
      <c r="BD886" s="197" t="n">
        <v>0.5559994578361511</v>
      </c>
      <c r="BE886" s="197" t="n">
        <v>0.6113308668136597</v>
      </c>
      <c r="BF886" s="197" t="n">
        <v>195.35865783691406</v>
      </c>
      <c r="BG886" s="197" t="n">
        <v>36.20701599121094</v>
      </c>
      <c r="BH886" s="197" t="n">
        <v>-869.0090942382812</v>
      </c>
      <c r="BI886" s="197" t="n">
        <v>0.0</v>
      </c>
      <c r="BJ886" s="197" t="n">
        <v>11196.7099609375</v>
      </c>
      <c r="BK886" s="197" t="n">
        <v>11361.634765625</v>
      </c>
      <c r="BL886" s="197" t="n">
        <v>11583.4912109375</v>
      </c>
      <c r="BM886" s="197" t="n">
        <v>5575.701171875</v>
      </c>
      <c r="BN886" s="197" t="n">
        <v>5280.48681640625</v>
      </c>
      <c r="BO886" s="197" t="n">
        <v>4948.771484375</v>
      </c>
      <c r="BP886" s="197" t="n">
        <v>0.0</v>
      </c>
      <c r="BQ886" s="197" t="n">
        <v>999999.0</v>
      </c>
      <c r="BR886" s="197" t="n">
        <v>0.0</v>
      </c>
      <c r="BS886" s="197" t="n">
        <v>999999.0</v>
      </c>
      <c r="BT886" s="197" t="n">
        <v>0.0</v>
      </c>
      <c r="BU886" s="197" t="n">
        <v>856.9336547851562</v>
      </c>
      <c r="BV886" s="197" t="n">
        <v>505.3370056152344</v>
      </c>
      <c r="BW886" s="197" t="n">
        <v>2200.0</v>
      </c>
      <c r="BX886" s="197" t="n">
        <v>1417.057861328125</v>
      </c>
      <c r="BY886" s="197" t="n">
        <v>678.202392578125</v>
      </c>
      <c r="BZ886" s="197" t="n">
        <v>2780.0</v>
      </c>
      <c r="CA886" s="197" t="n">
        <v>362.4142150878906</v>
      </c>
      <c r="CB886" s="197" t="n">
        <v>344.2842102050781</v>
      </c>
      <c r="CC886" s="197" t="n">
        <v>778.9473876953125</v>
      </c>
      <c r="CD886" s="197" t="n">
        <v>5854.6962890625</v>
      </c>
      <c r="CE886" s="197" t="n">
        <v>3679.031494140625</v>
      </c>
      <c r="CF886" s="197" t="n">
        <v>99000.0</v>
      </c>
      <c r="CG886" s="197" t="n">
        <v>20307.078125</v>
      </c>
      <c r="CH886" s="197" t="n">
        <v>6680.0</v>
      </c>
      <c r="CI886" s="197" t="n">
        <v>4516.3955078125</v>
      </c>
      <c r="CJ886" s="197" t="n">
        <v>11196.3955078125</v>
      </c>
      <c r="CK886" s="197" t="n">
        <v>20000.0</v>
      </c>
      <c r="CL886" s="197" t="n">
        <v>20000.0</v>
      </c>
      <c r="CM886" s="197" t="n">
        <v>20000.0</v>
      </c>
      <c r="CN886" s="197" t="n">
        <v>20000.0</v>
      </c>
      <c r="CO886" s="197" t="n">
        <v>20000.0</v>
      </c>
      <c r="CP886" s="197" t="n">
        <v>20000.0</v>
      </c>
      <c r="CQ886" s="197" t="n">
        <v>20000.0</v>
      </c>
      <c r="CR886" s="197" t="n">
        <v>5000.0</v>
      </c>
      <c r="CS886" s="197" t="n">
        <v>31.0</v>
      </c>
      <c r="CT886" s="197" t="n">
        <v>31.0</v>
      </c>
      <c r="CU886" s="197" t="n">
        <v>801.89013671875</v>
      </c>
    </row>
    <row r="887" spans="2:99">
      <c r="B887" s="122" t="s">
        <v>1288</v>
      </c>
      <c r="C887" s="197" t="n">
        <v>3700.0</v>
      </c>
      <c r="D887" s="197" t="n">
        <v>3538.0</v>
      </c>
      <c r="E887" s="197" t="n">
        <v>800.0</v>
      </c>
      <c r="F887" s="122" t="s">
        <v>1288</v>
      </c>
      <c r="G887" s="197" t="n">
        <v>1798.8931884765625</v>
      </c>
      <c r="H887" s="197" t="n">
        <v>1003.4505004882812</v>
      </c>
      <c r="I887" s="197" t="n">
        <v>286.0931701660156</v>
      </c>
      <c r="J887" s="197" t="n">
        <v>45.0</v>
      </c>
      <c r="K887" s="197" t="n">
        <v>189.34469604492188</v>
      </c>
      <c r="L887" s="197" t="n">
        <v>4488.3408203125</v>
      </c>
      <c r="M887" s="197" t="n">
        <v>4488.3408203125</v>
      </c>
      <c r="N887" s="197" t="n">
        <v>6658.6923828125</v>
      </c>
      <c r="O887" s="197" t="n">
        <v>6658.6923828125</v>
      </c>
      <c r="P887" s="197" t="n">
        <v>6658.6923828125</v>
      </c>
      <c r="Q887" s="197" t="n">
        <v>18635.568359375</v>
      </c>
      <c r="R887" s="197" t="n">
        <v>828.3883666992188</v>
      </c>
      <c r="S887" s="197" t="n">
        <v>0.0</v>
      </c>
      <c r="T887" s="197" t="n">
        <v>0.0</v>
      </c>
      <c r="U887" s="197" t="n">
        <v>-185.1884002685547</v>
      </c>
      <c r="V887" s="197" t="n">
        <v>2353.421142578125</v>
      </c>
      <c r="W887" s="197" t="n">
        <v>0.017284192144870758</v>
      </c>
      <c r="X887" s="197" t="n">
        <v>0.0</v>
      </c>
      <c r="Y887" s="197" t="n">
        <v>0.0</v>
      </c>
      <c r="Z887" s="197" t="n">
        <v>3000.0</v>
      </c>
      <c r="AA887" s="197" t="n">
        <v>0.0</v>
      </c>
      <c r="AB887" s="197" t="n">
        <v>0.0</v>
      </c>
      <c r="AC887" s="197" t="n">
        <v>0.0</v>
      </c>
      <c r="AD887" s="197" t="n">
        <v>0.6499999761581421</v>
      </c>
      <c r="AE887" s="197" t="n">
        <v>12686.5537109375</v>
      </c>
      <c r="AF887" s="197" t="n">
        <v>4654.17626953125</v>
      </c>
      <c r="AG887" s="197" t="n">
        <v>11746.5078125</v>
      </c>
      <c r="AH887" s="197" t="n">
        <v>830.414794921875</v>
      </c>
      <c r="AI887" s="197" t="n">
        <v>314.1706237792969</v>
      </c>
      <c r="AJ887" s="197" t="n">
        <v>7099.89599609375</v>
      </c>
      <c r="AK887" s="197" t="n">
        <v>7038.49560546875</v>
      </c>
      <c r="AL887" s="197" t="n">
        <v>6680.0</v>
      </c>
      <c r="AM887" s="197" t="n">
        <v>4488.3408203125</v>
      </c>
      <c r="AN887" s="197" t="n">
        <v>0.0</v>
      </c>
      <c r="AO887" s="197" t="n">
        <v>0.0</v>
      </c>
      <c r="AP887" s="197" t="n">
        <v>0.0</v>
      </c>
      <c r="AQ887" s="197" t="n">
        <v>111.17850494384766</v>
      </c>
      <c r="AR887" s="197" t="n">
        <v>471.323486328125</v>
      </c>
      <c r="AS887" s="197" t="n">
        <v>0.8103422522544861</v>
      </c>
      <c r="AT887" s="197" t="n">
        <v>-3100.968505859375</v>
      </c>
      <c r="AU887" s="197" t="n">
        <v>3826.7392578125</v>
      </c>
      <c r="AV887" s="197" t="n">
        <v>12041.1943359375</v>
      </c>
      <c r="AW887" s="197" t="n">
        <v>4286.9638671875</v>
      </c>
      <c r="AX887" s="197" t="n">
        <v>1.3182339668273926</v>
      </c>
      <c r="AY887" s="197" t="n">
        <v>-7163.90234375</v>
      </c>
      <c r="AZ887" s="197" t="n">
        <v>0.0</v>
      </c>
      <c r="BA887" s="197" t="n">
        <v>17468.79296875</v>
      </c>
      <c r="BB887" s="197" t="n">
        <v>594.7723999023438</v>
      </c>
      <c r="BC887" s="197" t="n">
        <v>0.576195478439331</v>
      </c>
      <c r="BD887" s="197" t="n">
        <v>0.6828378438949585</v>
      </c>
      <c r="BE887" s="197" t="n">
        <v>0.8720545172691345</v>
      </c>
      <c r="BF887" s="197" t="n">
        <v>401.4847717285156</v>
      </c>
      <c r="BG887" s="197" t="n">
        <v>-497.9149169921875</v>
      </c>
      <c r="BH887" s="197" t="n">
        <v>-3104.440673828125</v>
      </c>
      <c r="BI887" s="197" t="n">
        <v>0.0</v>
      </c>
      <c r="BJ887" s="197" t="n">
        <v>11168.3505859375</v>
      </c>
      <c r="BK887" s="197" t="n">
        <v>12261.68359375</v>
      </c>
      <c r="BL887" s="197" t="n">
        <v>13190.8857421875</v>
      </c>
      <c r="BM887" s="197" t="n">
        <v>5353.40380859375</v>
      </c>
      <c r="BN887" s="197" t="n">
        <v>3758.02099609375</v>
      </c>
      <c r="BO887" s="197" t="n">
        <v>3046.6796875</v>
      </c>
      <c r="BP887" s="197" t="n">
        <v>0.0</v>
      </c>
      <c r="BQ887" s="197" t="n">
        <v>999999.0</v>
      </c>
      <c r="BR887" s="197" t="n">
        <v>0.0</v>
      </c>
      <c r="BS887" s="197" t="n">
        <v>999999.0</v>
      </c>
      <c r="BT887" s="197" t="n">
        <v>0.0</v>
      </c>
      <c r="BU887" s="197" t="n">
        <v>2178.02587890625</v>
      </c>
      <c r="BV887" s="197" t="n">
        <v>897.0029296875</v>
      </c>
      <c r="BW887" s="197" t="n">
        <v>2200.0</v>
      </c>
      <c r="BX887" s="197" t="n">
        <v>1200.2845458984375</v>
      </c>
      <c r="BY887" s="197" t="n">
        <v>1481.0643310546875</v>
      </c>
      <c r="BZ887" s="197" t="n">
        <v>2780.0</v>
      </c>
      <c r="CA887" s="197" t="n">
        <v>753.4866943359375</v>
      </c>
      <c r="CB887" s="197" t="n">
        <v>365.2426452636719</v>
      </c>
      <c r="CC887" s="197" t="n">
        <v>964.9122924804688</v>
      </c>
      <c r="CD887" s="197" t="n">
        <v>6281.95166015625</v>
      </c>
      <c r="CE887" s="197" t="n">
        <v>6015.3271484375</v>
      </c>
      <c r="CF887" s="197" t="n">
        <v>99000.0</v>
      </c>
      <c r="CG887" s="197" t="n">
        <v>18635.568359375</v>
      </c>
      <c r="CH887" s="197" t="n">
        <v>6680.0</v>
      </c>
      <c r="CI887" s="197" t="n">
        <v>4488.3408203125</v>
      </c>
      <c r="CJ887" s="197" t="n">
        <v>11168.3408203125</v>
      </c>
      <c r="CK887" s="197" t="n">
        <v>20000.0</v>
      </c>
      <c r="CL887" s="197" t="n">
        <v>20000.0</v>
      </c>
      <c r="CM887" s="197" t="n">
        <v>20000.0</v>
      </c>
      <c r="CN887" s="197" t="n">
        <v>20000.0</v>
      </c>
      <c r="CO887" s="197" t="n">
        <v>20000.0</v>
      </c>
      <c r="CP887" s="197" t="n">
        <v>20000.0</v>
      </c>
      <c r="CQ887" s="197" t="n">
        <v>20000.0</v>
      </c>
      <c r="CR887" s="197" t="n">
        <v>5000.0</v>
      </c>
      <c r="CS887" s="197" t="n">
        <v>31.0</v>
      </c>
      <c r="CT887" s="197" t="n">
        <v>31.0</v>
      </c>
      <c r="CU887" s="197" t="n">
        <v>828.3883666992188</v>
      </c>
    </row>
    <row r="888" spans="2:99">
      <c r="B888" s="122" t="s">
        <v>1289</v>
      </c>
      <c r="C888" s="197" t="n">
        <v>3400.0</v>
      </c>
      <c r="D888" s="197" t="n">
        <v>3351.0</v>
      </c>
      <c r="E888" s="197" t="n">
        <v>650.0</v>
      </c>
      <c r="F888" s="122" t="s">
        <v>1289</v>
      </c>
      <c r="G888" s="197" t="n">
        <v>1616.1187744140625</v>
      </c>
      <c r="H888" s="197" t="n">
        <v>1024.9368896484375</v>
      </c>
      <c r="I888" s="197" t="n">
        <v>260.0365905761719</v>
      </c>
      <c r="J888" s="197" t="n">
        <v>90.0</v>
      </c>
      <c r="K888" s="197" t="n">
        <v>121.22041320800781</v>
      </c>
      <c r="L888" s="197" t="n">
        <v>3798.06884765625</v>
      </c>
      <c r="M888" s="197" t="n">
        <v>3798.06884765625</v>
      </c>
      <c r="N888" s="197" t="n">
        <v>2894.3896484375</v>
      </c>
      <c r="O888" s="197" t="n">
        <v>1186.7296142578125</v>
      </c>
      <c r="P888" s="197" t="n">
        <v>1784.4576416015625</v>
      </c>
      <c r="Q888" s="197" t="n">
        <v>10387.3525390625</v>
      </c>
      <c r="R888" s="197" t="n">
        <v>1164.1395263671875</v>
      </c>
      <c r="S888" s="197" t="n">
        <v>0.0</v>
      </c>
      <c r="T888" s="197" t="n">
        <v>0.0</v>
      </c>
      <c r="U888" s="197" t="n">
        <v>-158.88771057128906</v>
      </c>
      <c r="V888" s="197" t="n">
        <v>0.0</v>
      </c>
      <c r="W888" s="197" t="n">
        <v>0.0</v>
      </c>
      <c r="X888" s="197" t="n">
        <v>0.0</v>
      </c>
      <c r="Y888" s="197" t="n">
        <v>0.0</v>
      </c>
      <c r="Z888" s="197" t="n">
        <v>3000.0</v>
      </c>
      <c r="AA888" s="197" t="n">
        <v>1.0</v>
      </c>
      <c r="AB888" s="197" t="n">
        <v>597.72802734375</v>
      </c>
      <c r="AC888" s="197" t="n">
        <v>0.0</v>
      </c>
      <c r="AD888" s="197" t="n">
        <v>0.6499999761581421</v>
      </c>
      <c r="AE888" s="197" t="n">
        <v>7548.390625</v>
      </c>
      <c r="AF888" s="197" t="n">
        <v>1002.2230834960938</v>
      </c>
      <c r="AG888" s="197" t="n">
        <v>3407.083740234375</v>
      </c>
      <c r="AH888" s="197" t="n">
        <v>415.765869140625</v>
      </c>
      <c r="AI888" s="197" t="n">
        <v>0.0</v>
      </c>
      <c r="AJ888" s="197" t="n">
        <v>0.0</v>
      </c>
      <c r="AK888" s="197" t="n">
        <v>121.12808227539062</v>
      </c>
      <c r="AL888" s="197" t="n">
        <v>6680.0</v>
      </c>
      <c r="AM888" s="197" t="n">
        <v>4418.44775390625</v>
      </c>
      <c r="AN888" s="197" t="n">
        <v>0.0</v>
      </c>
      <c r="AO888" s="197" t="n">
        <v>0.0</v>
      </c>
      <c r="AP888" s="197" t="n">
        <v>0.0</v>
      </c>
      <c r="AQ888" s="197" t="n">
        <v>90.0</v>
      </c>
      <c r="AR888" s="197" t="n">
        <v>110.0</v>
      </c>
      <c r="AS888" s="197" t="n">
        <v>0.0</v>
      </c>
      <c r="AT888" s="197" t="n">
        <v>999999.0</v>
      </c>
      <c r="AU888" s="197" t="n">
        <v>0.0</v>
      </c>
      <c r="AV888" s="197" t="n">
        <v>999999.0</v>
      </c>
      <c r="AW888" s="197" t="n">
        <v>0.0</v>
      </c>
      <c r="AX888" s="197" t="n">
        <v>0.0</v>
      </c>
      <c r="AY888" s="197" t="n">
        <v>999999.0</v>
      </c>
      <c r="AZ888" s="197" t="n">
        <v>0.0</v>
      </c>
      <c r="BA888" s="197" t="n">
        <v>999999.0</v>
      </c>
      <c r="BB888" s="197" t="n">
        <v>0.0</v>
      </c>
      <c r="BC888" s="197" t="n">
        <v>0.0</v>
      </c>
      <c r="BD888" s="197" t="n">
        <v>0.7156414985656738</v>
      </c>
      <c r="BE888" s="197" t="n">
        <v>0.8803354501724243</v>
      </c>
      <c r="BF888" s="197" t="n">
        <v>999998.0</v>
      </c>
      <c r="BG888" s="197" t="n">
        <v>1332.7755126953125</v>
      </c>
      <c r="BH888" s="197" t="n">
        <v>-400.5916442871094</v>
      </c>
      <c r="BI888" s="197" t="n">
        <v>0.0</v>
      </c>
      <c r="BJ888" s="197" t="n">
        <v>999999.0</v>
      </c>
      <c r="BK888" s="197" t="n">
        <v>8809.962890625</v>
      </c>
      <c r="BL888" s="197" t="n">
        <v>8797.3564453125</v>
      </c>
      <c r="BM888" s="197" t="n">
        <v>0.0</v>
      </c>
      <c r="BN888" s="197" t="n">
        <v>87.93348693847656</v>
      </c>
      <c r="BO888" s="197" t="n">
        <v>655.8057250976562</v>
      </c>
      <c r="BP888" s="197" t="n">
        <v>0.0</v>
      </c>
      <c r="BQ888" s="197" t="n">
        <v>999999.0</v>
      </c>
      <c r="BR888" s="197" t="n">
        <v>0.0</v>
      </c>
      <c r="BS888" s="197" t="n">
        <v>999999.0</v>
      </c>
      <c r="BT888" s="197" t="n">
        <v>0.0</v>
      </c>
      <c r="BU888" s="197" t="n">
        <v>1970.7938232421875</v>
      </c>
      <c r="BV888" s="197" t="n">
        <v>2082.65771484375</v>
      </c>
      <c r="BW888" s="197" t="n">
        <v>99000.0</v>
      </c>
      <c r="BX888" s="197" t="n">
        <v>1037.989990234375</v>
      </c>
      <c r="BY888" s="197" t="n">
        <v>1136.3260498046875</v>
      </c>
      <c r="BZ888" s="197" t="n">
        <v>99000.0</v>
      </c>
      <c r="CA888" s="197" t="n">
        <v>843.43359375</v>
      </c>
      <c r="CB888" s="197" t="n">
        <v>731.8475952148438</v>
      </c>
      <c r="CC888" s="197" t="n">
        <v>964.9122924804688</v>
      </c>
      <c r="CD888" s="197" t="n">
        <v>5719.02783203125</v>
      </c>
      <c r="CE888" s="197" t="n">
        <v>6050.4931640625</v>
      </c>
      <c r="CF888" s="197" t="n">
        <v>99000.0</v>
      </c>
      <c r="CG888" s="197" t="n">
        <v>6609.02490234375</v>
      </c>
      <c r="CH888" s="197" t="n">
        <v>1491.8148193359375</v>
      </c>
      <c r="CI888" s="197" t="n">
        <v>3925.75244140625</v>
      </c>
      <c r="CJ888" s="197" t="n">
        <v>5417.5673828125</v>
      </c>
      <c r="CK888" s="197" t="n">
        <v>20000.0</v>
      </c>
      <c r="CL888" s="197" t="n">
        <v>20000.0</v>
      </c>
      <c r="CM888" s="197" t="n">
        <v>20000.0</v>
      </c>
      <c r="CN888" s="197" t="n">
        <v>20000.0</v>
      </c>
      <c r="CO888" s="197" t="n">
        <v>20000.0</v>
      </c>
      <c r="CP888" s="197" t="n">
        <v>20000.0</v>
      </c>
      <c r="CQ888" s="197" t="n">
        <v>20000.0</v>
      </c>
      <c r="CR888" s="197" t="n">
        <v>5000.0</v>
      </c>
      <c r="CS888" s="197" t="n">
        <v>30.0</v>
      </c>
      <c r="CT888" s="197" t="n">
        <v>30.0</v>
      </c>
      <c r="CU888" s="197" t="n">
        <v>1164.1395263671875</v>
      </c>
    </row>
    <row r="889" spans="2:99">
      <c r="B889" s="122" t="s">
        <v>1290</v>
      </c>
      <c r="C889" s="197" t="n">
        <v>3250.0</v>
      </c>
      <c r="D889" s="197" t="n">
        <v>3149.0</v>
      </c>
      <c r="E889" s="197" t="n">
        <v>720.0</v>
      </c>
      <c r="F889" s="122" t="s">
        <v>1290</v>
      </c>
      <c r="G889" s="197" t="n">
        <v>1433.939208984375</v>
      </c>
      <c r="H889" s="197" t="n">
        <v>980.3082275390625</v>
      </c>
      <c r="I889" s="197" t="n">
        <v>243.46044921875</v>
      </c>
      <c r="J889" s="197" t="n">
        <v>109.94184112548828</v>
      </c>
      <c r="K889" s="197" t="n">
        <v>138.34286499023438</v>
      </c>
      <c r="L889" s="197" t="n">
        <v>2679.440185546875</v>
      </c>
      <c r="M889" s="197" t="n">
        <v>2679.440185546875</v>
      </c>
      <c r="N889" s="197" t="n">
        <v>1998.3193359375</v>
      </c>
      <c r="O889" s="197" t="n">
        <v>822.5149536132812</v>
      </c>
      <c r="P889" s="197" t="n">
        <v>1998.3193359375</v>
      </c>
      <c r="Q889" s="197" t="n">
        <v>8620.3154296875</v>
      </c>
      <c r="R889" s="197" t="n">
        <v>1085.4608154296875</v>
      </c>
      <c r="S889" s="197" t="n">
        <v>0.0</v>
      </c>
      <c r="T889" s="197" t="n">
        <v>0.0</v>
      </c>
      <c r="U889" s="197" t="n">
        <v>-119.68717956542969</v>
      </c>
      <c r="V889" s="197" t="n">
        <v>934.9902954101562</v>
      </c>
      <c r="W889" s="197" t="n">
        <v>0.0</v>
      </c>
      <c r="X889" s="197" t="n">
        <v>0.0</v>
      </c>
      <c r="Y889" s="197" t="n">
        <v>0.0</v>
      </c>
      <c r="Z889" s="197" t="n">
        <v>3000.0</v>
      </c>
      <c r="AA889" s="197" t="n">
        <v>1.0</v>
      </c>
      <c r="AB889" s="197" t="n">
        <v>1175.804443359375</v>
      </c>
      <c r="AC889" s="197" t="n">
        <v>0.0</v>
      </c>
      <c r="AD889" s="197" t="n">
        <v>0.6499999761581421</v>
      </c>
      <c r="AE889" s="197" t="n">
        <v>6408.7939453125</v>
      </c>
      <c r="AF889" s="197" t="n">
        <v>109.32849884033203</v>
      </c>
      <c r="AG889" s="197" t="n">
        <v>2930.1982421875</v>
      </c>
      <c r="AH889" s="197" t="n">
        <v>240.41162109375</v>
      </c>
      <c r="AI889" s="197" t="n">
        <v>0.0</v>
      </c>
      <c r="AJ889" s="197" t="n">
        <v>25.872873306274414</v>
      </c>
      <c r="AK889" s="197" t="n">
        <v>0.0</v>
      </c>
      <c r="AL889" s="197" t="n">
        <v>6680.0</v>
      </c>
      <c r="AM889" s="197" t="n">
        <v>4302.0615234375</v>
      </c>
      <c r="AN889" s="197" t="n">
        <v>0.0</v>
      </c>
      <c r="AO889" s="197" t="n">
        <v>0.0</v>
      </c>
      <c r="AP889" s="197" t="n">
        <v>0.0</v>
      </c>
      <c r="AQ889" s="197" t="n">
        <v>90.0</v>
      </c>
      <c r="AR889" s="197" t="n">
        <v>138.34286499023438</v>
      </c>
      <c r="AS889" s="197" t="n">
        <v>0.0</v>
      </c>
      <c r="AT889" s="197" t="n">
        <v>999999.0</v>
      </c>
      <c r="AU889" s="197" t="n">
        <v>0.0</v>
      </c>
      <c r="AV889" s="197" t="n">
        <v>999999.0</v>
      </c>
      <c r="AW889" s="197" t="n">
        <v>0.0</v>
      </c>
      <c r="AX889" s="197" t="n">
        <v>0.0</v>
      </c>
      <c r="AY889" s="197" t="n">
        <v>999999.0</v>
      </c>
      <c r="AZ889" s="197" t="n">
        <v>0.0</v>
      </c>
      <c r="BA889" s="197" t="n">
        <v>999999.0</v>
      </c>
      <c r="BB889" s="197" t="n">
        <v>0.0</v>
      </c>
      <c r="BC889" s="197" t="n">
        <v>0.5151277780532837</v>
      </c>
      <c r="BD889" s="197" t="n">
        <v>0.6246579885482788</v>
      </c>
      <c r="BE889" s="197" t="n">
        <v>0.8347466588020325</v>
      </c>
      <c r="BF889" s="197" t="n">
        <v>1215.71875</v>
      </c>
      <c r="BG889" s="197" t="n">
        <v>334.58935546875</v>
      </c>
      <c r="BH889" s="197" t="n">
        <v>-2529.649169921875</v>
      </c>
      <c r="BI889" s="197" t="n">
        <v>0.0</v>
      </c>
      <c r="BJ889" s="197" t="n">
        <v>5668.693359375</v>
      </c>
      <c r="BK889" s="197" t="n">
        <v>5734.3876953125</v>
      </c>
      <c r="BL889" s="197" t="n">
        <v>4686.2412109375</v>
      </c>
      <c r="BM889" s="197" t="n">
        <v>2021.4847412109375</v>
      </c>
      <c r="BN889" s="197" t="n">
        <v>2253.620361328125</v>
      </c>
      <c r="BO889" s="197" t="n">
        <v>3934.990234375</v>
      </c>
      <c r="BP889" s="197" t="n">
        <v>1.673290729522705</v>
      </c>
      <c r="BQ889" s="197" t="n">
        <v>1455.28955078125</v>
      </c>
      <c r="BR889" s="197" t="n">
        <v>0.0</v>
      </c>
      <c r="BS889" s="197" t="n">
        <v>999999.0</v>
      </c>
      <c r="BT889" s="197" t="n">
        <v>0.0</v>
      </c>
      <c r="BU889" s="197" t="n">
        <v>2045.9195556640625</v>
      </c>
      <c r="BV889" s="197" t="n">
        <v>1874.44482421875</v>
      </c>
      <c r="BW889" s="197" t="n">
        <v>99000.0</v>
      </c>
      <c r="BX889" s="197" t="n">
        <v>1977.6697998046875</v>
      </c>
      <c r="BY889" s="197" t="n">
        <v>986.451171875</v>
      </c>
      <c r="BZ889" s="197" t="n">
        <v>99000.0</v>
      </c>
      <c r="CA889" s="197" t="n">
        <v>810.1951293945312</v>
      </c>
      <c r="CB889" s="197" t="n">
        <v>806.09130859375</v>
      </c>
      <c r="CC889" s="197" t="n">
        <v>964.9122924804688</v>
      </c>
      <c r="CD889" s="197" t="n">
        <v>7680.75048828125</v>
      </c>
      <c r="CE889" s="197" t="n">
        <v>5541.54052734375</v>
      </c>
      <c r="CF889" s="197" t="n">
        <v>19000.0</v>
      </c>
      <c r="CG889" s="197" t="n">
        <v>8620.3154296875</v>
      </c>
      <c r="CH889" s="197" t="n">
        <v>2266.114013671875</v>
      </c>
      <c r="CI889" s="197" t="n">
        <v>2420.126953125</v>
      </c>
      <c r="CJ889" s="197" t="n">
        <v>4686.2412109375</v>
      </c>
      <c r="CK889" s="197" t="n">
        <v>20000.0</v>
      </c>
      <c r="CL889" s="197" t="n">
        <v>20000.0</v>
      </c>
      <c r="CM889" s="197" t="n">
        <v>20000.0</v>
      </c>
      <c r="CN889" s="197" t="n">
        <v>20000.0</v>
      </c>
      <c r="CO889" s="197" t="n">
        <v>20000.0</v>
      </c>
      <c r="CP889" s="197" t="n">
        <v>20000.0</v>
      </c>
      <c r="CQ889" s="197" t="n">
        <v>20000.0</v>
      </c>
      <c r="CR889" s="197" t="n">
        <v>5000.0</v>
      </c>
      <c r="CS889" s="197" t="n">
        <v>31.0</v>
      </c>
      <c r="CT889" s="197" t="n">
        <v>31.0</v>
      </c>
      <c r="CU889" s="197" t="n">
        <v>1085.4608154296875</v>
      </c>
    </row>
    <row r="890" spans="2:99">
      <c r="B890" s="122" t="s">
        <v>1291</v>
      </c>
      <c r="C890" s="197" t="n">
        <v>3252.0</v>
      </c>
      <c r="D890" s="197" t="n">
        <v>2981.0</v>
      </c>
      <c r="E890" s="197" t="n">
        <v>575.0</v>
      </c>
      <c r="F890" s="122" t="s">
        <v>1291</v>
      </c>
      <c r="G890" s="197" t="n">
        <v>1347.2008056640625</v>
      </c>
      <c r="H890" s="197" t="n">
        <v>931.328857421875</v>
      </c>
      <c r="I890" s="197" t="n">
        <v>256.4337158203125</v>
      </c>
      <c r="J890" s="197" t="n">
        <v>252.27084350585938</v>
      </c>
      <c r="K890" s="197" t="n">
        <v>273.86053466796875</v>
      </c>
      <c r="L890" s="197" t="n">
        <v>3815.089599609375</v>
      </c>
      <c r="M890" s="197" t="n">
        <v>3815.089599609375</v>
      </c>
      <c r="N890" s="197" t="n">
        <v>3698.373779296875</v>
      </c>
      <c r="O890" s="197" t="n">
        <v>3157.734130859375</v>
      </c>
      <c r="P890" s="197" t="n">
        <v>3698.373779296875</v>
      </c>
      <c r="Q890" s="197" t="n">
        <v>9760.078125</v>
      </c>
      <c r="R890" s="197" t="n">
        <v>1471.2650146484375</v>
      </c>
      <c r="S890" s="197" t="n">
        <v>0.0</v>
      </c>
      <c r="T890" s="197" t="n">
        <v>0.0</v>
      </c>
      <c r="U890" s="197" t="n">
        <v>250.88967895507812</v>
      </c>
      <c r="V890" s="197" t="n">
        <v>0.0</v>
      </c>
      <c r="W890" s="197" t="n">
        <v>0.0</v>
      </c>
      <c r="X890" s="197" t="n">
        <v>0.0</v>
      </c>
      <c r="Y890" s="197" t="n">
        <v>0.0</v>
      </c>
      <c r="Z890" s="197" t="n">
        <v>3500.0</v>
      </c>
      <c r="AA890" s="197" t="n">
        <v>1.0</v>
      </c>
      <c r="AB890" s="197" t="n">
        <v>540.6397094726562</v>
      </c>
      <c r="AC890" s="197" t="n">
        <v>0.0</v>
      </c>
      <c r="AD890" s="197" t="n">
        <v>0.6499999761581421</v>
      </c>
      <c r="AE890" s="197" t="n">
        <v>7630.17919921875</v>
      </c>
      <c r="AF890" s="197" t="n">
        <v>0.0</v>
      </c>
      <c r="AG890" s="197" t="n">
        <v>2020.7906494140625</v>
      </c>
      <c r="AH890" s="197" t="n">
        <v>318.0649108886719</v>
      </c>
      <c r="AI890" s="197" t="n">
        <v>0.0</v>
      </c>
      <c r="AJ890" s="197" t="n">
        <v>0.0</v>
      </c>
      <c r="AK890" s="197" t="n">
        <v>218.61903381347656</v>
      </c>
      <c r="AL890" s="197" t="n">
        <v>6680.0</v>
      </c>
      <c r="AM890" s="197" t="n">
        <v>4236.9765625</v>
      </c>
      <c r="AN890" s="197" t="n">
        <v>0.0</v>
      </c>
      <c r="AO890" s="197" t="n">
        <v>0.0</v>
      </c>
      <c r="AP890" s="197" t="n">
        <v>0.0</v>
      </c>
      <c r="AQ890" s="197" t="n">
        <v>90.0</v>
      </c>
      <c r="AR890" s="197" t="n">
        <v>155.46531677246094</v>
      </c>
      <c r="AS890" s="197" t="n">
        <v>0.0</v>
      </c>
      <c r="AT890" s="197" t="n">
        <v>999999.0</v>
      </c>
      <c r="AU890" s="197" t="n">
        <v>0.0</v>
      </c>
      <c r="AV890" s="197" t="n">
        <v>999999.0</v>
      </c>
      <c r="AW890" s="197" t="n">
        <v>0.0</v>
      </c>
      <c r="AX890" s="197" t="n">
        <v>0.0</v>
      </c>
      <c r="AY890" s="197" t="n">
        <v>999999.0</v>
      </c>
      <c r="AZ890" s="197" t="n">
        <v>0.0</v>
      </c>
      <c r="BA890" s="197" t="n">
        <v>999999.0</v>
      </c>
      <c r="BB890" s="197" t="n">
        <v>0.0</v>
      </c>
      <c r="BC890" s="197" t="n">
        <v>0.0</v>
      </c>
      <c r="BD890" s="197" t="n">
        <v>0.5670843124389648</v>
      </c>
      <c r="BE890" s="197" t="n">
        <v>0.7288993000984192</v>
      </c>
      <c r="BF890" s="197" t="n">
        <v>999998.0</v>
      </c>
      <c r="BG890" s="197" t="n">
        <v>2824.28515625</v>
      </c>
      <c r="BH890" s="197" t="n">
        <v>1076.009765625</v>
      </c>
      <c r="BI890" s="197" t="n">
        <v>0.0</v>
      </c>
      <c r="BJ890" s="197" t="n">
        <v>999999.0</v>
      </c>
      <c r="BK890" s="197" t="n">
        <v>8478.7587890625</v>
      </c>
      <c r="BL890" s="197" t="n">
        <v>8343.9619140625</v>
      </c>
      <c r="BM890" s="197" t="n">
        <v>0.0</v>
      </c>
      <c r="BN890" s="197" t="n">
        <v>2032.9862060546875</v>
      </c>
      <c r="BO890" s="197" t="n">
        <v>2595.80615234375</v>
      </c>
      <c r="BP890" s="197" t="n">
        <v>1.2939033508300781</v>
      </c>
      <c r="BQ890" s="197" t="n">
        <v>2080.293701171875</v>
      </c>
      <c r="BR890" s="197" t="n">
        <v>0.0</v>
      </c>
      <c r="BS890" s="197" t="n">
        <v>999999.0</v>
      </c>
      <c r="BT890" s="197" t="n">
        <v>0.0</v>
      </c>
      <c r="BU890" s="197" t="n">
        <v>2133.996337890625</v>
      </c>
      <c r="BV890" s="197" t="n">
        <v>2098.409912109375</v>
      </c>
      <c r="BW890" s="197" t="n">
        <v>99000.0</v>
      </c>
      <c r="BX890" s="197" t="n">
        <v>2950.147216796875</v>
      </c>
      <c r="BY890" s="197" t="n">
        <v>2046.2730712890625</v>
      </c>
      <c r="BZ890" s="197" t="n">
        <v>99000.0</v>
      </c>
      <c r="CA890" s="197" t="n">
        <v>843.2290649414062</v>
      </c>
      <c r="CB890" s="197" t="n">
        <v>803.5377197265625</v>
      </c>
      <c r="CC890" s="197" t="n">
        <v>964.9122924804688</v>
      </c>
      <c r="CD890" s="197" t="n">
        <v>9499.66796875</v>
      </c>
      <c r="CE890" s="197" t="n">
        <v>7807.951171875</v>
      </c>
      <c r="CF890" s="197" t="n">
        <v>15500.0</v>
      </c>
      <c r="CG890" s="197" t="n">
        <v>2618.024658203125</v>
      </c>
      <c r="CH890" s="197" t="n">
        <v>1987.624267578125</v>
      </c>
      <c r="CI890" s="197" t="n">
        <v>1150.4996337890625</v>
      </c>
      <c r="CJ890" s="197" t="n">
        <v>3138.1240234375</v>
      </c>
      <c r="CK890" s="197" t="n">
        <v>20000.0</v>
      </c>
      <c r="CL890" s="197" t="n">
        <v>20000.0</v>
      </c>
      <c r="CM890" s="197" t="n">
        <v>20000.0</v>
      </c>
      <c r="CN890" s="197" t="n">
        <v>20000.0</v>
      </c>
      <c r="CO890" s="197" t="n">
        <v>20000.0</v>
      </c>
      <c r="CP890" s="197" t="n">
        <v>20000.0</v>
      </c>
      <c r="CQ890" s="197" t="n">
        <v>20000.0</v>
      </c>
      <c r="CR890" s="197" t="n">
        <v>5000.0</v>
      </c>
      <c r="CS890" s="197" t="n">
        <v>20.0</v>
      </c>
      <c r="CT890" s="197" t="n">
        <v>20.0</v>
      </c>
      <c r="CU890" s="197" t="n">
        <v>1471.2650146484375</v>
      </c>
    </row>
    <row r="891" spans="2:99">
      <c r="B891" s="122" t="s">
        <v>1292</v>
      </c>
      <c r="C891" s="197" t="n">
        <v>3371.60009765625</v>
      </c>
      <c r="D891" s="197" t="n">
        <v>2930.0</v>
      </c>
      <c r="E891" s="197" t="n">
        <v>575.0</v>
      </c>
      <c r="F891" s="122" t="s">
        <v>1292</v>
      </c>
      <c r="G891" s="197" t="n">
        <v>1396.34619140625</v>
      </c>
      <c r="H891" s="197" t="n">
        <v>1032.7274169921875</v>
      </c>
      <c r="I891" s="197" t="n">
        <v>371.7856140136719</v>
      </c>
      <c r="J891" s="197" t="n">
        <v>220.6461181640625</v>
      </c>
      <c r="K891" s="197" t="n">
        <v>367.9593811035156</v>
      </c>
      <c r="L891" s="197" t="n">
        <v>600.0</v>
      </c>
      <c r="M891" s="197" t="n">
        <v>600.0</v>
      </c>
      <c r="N891" s="197" t="n">
        <v>2687.03466796875</v>
      </c>
      <c r="O891" s="197" t="n">
        <v>2687.03466796875</v>
      </c>
      <c r="P891" s="197" t="n">
        <v>2687.03466796875</v>
      </c>
      <c r="Q891" s="197" t="n">
        <v>15817.5654296875</v>
      </c>
      <c r="R891" s="197" t="n">
        <v>1359.978515625</v>
      </c>
      <c r="S891" s="197" t="n">
        <v>0.0</v>
      </c>
      <c r="T891" s="197" t="n">
        <v>0.0</v>
      </c>
      <c r="U891" s="197" t="n">
        <v>115.97023010253906</v>
      </c>
      <c r="V891" s="197" t="n">
        <v>10335.3193359375</v>
      </c>
      <c r="W891" s="197" t="n">
        <v>1927.9478759765625</v>
      </c>
      <c r="X891" s="197" t="n">
        <v>0.0</v>
      </c>
      <c r="Y891" s="197" t="n">
        <v>0.0</v>
      </c>
      <c r="Z891" s="197" t="n">
        <v>3500.0</v>
      </c>
      <c r="AA891" s="197" t="n">
        <v>1.0</v>
      </c>
      <c r="AB891" s="197" t="n">
        <v>0.0</v>
      </c>
      <c r="AC891" s="197" t="n">
        <v>0.0</v>
      </c>
      <c r="AD891" s="197" t="n">
        <v>0.6499999761581421</v>
      </c>
      <c r="AE891" s="197" t="n">
        <v>11534.2705078125</v>
      </c>
      <c r="AF891" s="197" t="n">
        <v>707.6752319335938</v>
      </c>
      <c r="AG891" s="197" t="n">
        <v>0.0</v>
      </c>
      <c r="AH891" s="197" t="n">
        <v>260.1393127441406</v>
      </c>
      <c r="AI891" s="197" t="n">
        <v>0.0</v>
      </c>
      <c r="AJ891" s="197" t="n">
        <v>0.0</v>
      </c>
      <c r="AK891" s="197" t="n">
        <v>129.30996704101562</v>
      </c>
      <c r="AL891" s="197" t="n">
        <v>6928.59814453125</v>
      </c>
      <c r="AM891" s="197" t="n">
        <v>4217.8173828125</v>
      </c>
      <c r="AN891" s="197" t="n">
        <v>0.0</v>
      </c>
      <c r="AO891" s="197" t="n">
        <v>0.0</v>
      </c>
      <c r="AP891" s="197" t="n">
        <v>0.0</v>
      </c>
      <c r="AQ891" s="197" t="n">
        <v>90.0</v>
      </c>
      <c r="AR891" s="197" t="n">
        <v>172.5877685546875</v>
      </c>
      <c r="AS891" s="197" t="n">
        <v>0.0</v>
      </c>
      <c r="AT891" s="197" t="n">
        <v>999999.0</v>
      </c>
      <c r="AU891" s="197" t="n">
        <v>0.0</v>
      </c>
      <c r="AV891" s="197" t="n">
        <v>999999.0</v>
      </c>
      <c r="AW891" s="197" t="n">
        <v>0.0</v>
      </c>
      <c r="AX891" s="197" t="n">
        <v>0.0</v>
      </c>
      <c r="AY891" s="197" t="n">
        <v>999999.0</v>
      </c>
      <c r="AZ891" s="197" t="n">
        <v>0.0</v>
      </c>
      <c r="BA891" s="197" t="n">
        <v>999999.0</v>
      </c>
      <c r="BB891" s="197" t="n">
        <v>0.0</v>
      </c>
      <c r="BC891" s="197" t="n">
        <v>0.28928592801094055</v>
      </c>
      <c r="BD891" s="197" t="n">
        <v>0.27632927894592285</v>
      </c>
      <c r="BE891" s="197" t="n">
        <v>0.0</v>
      </c>
      <c r="BF891" s="197" t="n">
        <v>-719.7100830078125</v>
      </c>
      <c r="BG891" s="197" t="n">
        <v>-556.7681274414062</v>
      </c>
      <c r="BH891" s="197" t="n">
        <v>999998.0</v>
      </c>
      <c r="BI891" s="197" t="n">
        <v>2487.885009765625</v>
      </c>
      <c r="BJ891" s="197" t="n">
        <v>3896.501220703125</v>
      </c>
      <c r="BK891" s="197" t="n">
        <v>3852.6904296875</v>
      </c>
      <c r="BL891" s="197" t="n">
        <v>999999.0</v>
      </c>
      <c r="BM891" s="197" t="n">
        <v>11822.4208984375</v>
      </c>
      <c r="BN891" s="197" t="n">
        <v>11907.3720703125</v>
      </c>
      <c r="BO891" s="197" t="n">
        <v>0.0</v>
      </c>
      <c r="BP891" s="197" t="n">
        <v>1.1877304315567017</v>
      </c>
      <c r="BQ891" s="197" t="n">
        <v>71.55951690673828</v>
      </c>
      <c r="BR891" s="197" t="n">
        <v>0.0</v>
      </c>
      <c r="BS891" s="197" t="n">
        <v>999999.0</v>
      </c>
      <c r="BT891" s="197" t="n">
        <v>0.0</v>
      </c>
      <c r="BU891" s="197" t="n">
        <v>2972.37841796875</v>
      </c>
      <c r="BV891" s="197" t="n">
        <v>2233.84619140625</v>
      </c>
      <c r="BW891" s="197" t="n">
        <v>99000.0</v>
      </c>
      <c r="BX891" s="197" t="n">
        <v>2830.0029296875</v>
      </c>
      <c r="BY891" s="197" t="n">
        <v>3062.33056640625</v>
      </c>
      <c r="BZ891" s="197" t="n">
        <v>99000.0</v>
      </c>
      <c r="CA891" s="197" t="n">
        <v>849.1001586914062</v>
      </c>
      <c r="CB891" s="197" t="n">
        <v>867.7820434570312</v>
      </c>
      <c r="CC891" s="197" t="n">
        <v>964.9122924804688</v>
      </c>
      <c r="CD891" s="197" t="n">
        <v>10177.970703125</v>
      </c>
      <c r="CE891" s="197" t="n">
        <v>9728.2822265625</v>
      </c>
      <c r="CF891" s="197" t="n">
        <v>15500.0</v>
      </c>
      <c r="CG891" s="197" t="n">
        <v>5459.2978515625</v>
      </c>
      <c r="CH891" s="197" t="n">
        <v>300.0</v>
      </c>
      <c r="CI891" s="197" t="n">
        <v>600.0</v>
      </c>
      <c r="CJ891" s="197" t="n">
        <v>900.0</v>
      </c>
      <c r="CK891" s="197" t="n">
        <v>20000.0</v>
      </c>
      <c r="CL891" s="197" t="n">
        <v>20000.0</v>
      </c>
      <c r="CM891" s="197" t="n">
        <v>20000.0</v>
      </c>
      <c r="CN891" s="197" t="n">
        <v>20000.0</v>
      </c>
      <c r="CO891" s="197" t="n">
        <v>20000.0</v>
      </c>
      <c r="CP891" s="197" t="n">
        <v>20000.0</v>
      </c>
      <c r="CQ891" s="197" t="n">
        <v>20000.0</v>
      </c>
      <c r="CR891" s="197" t="n">
        <v>5000.0</v>
      </c>
      <c r="CS891" s="197" t="n">
        <v>11.0</v>
      </c>
      <c r="CT891" s="197" t="n">
        <v>11.0</v>
      </c>
      <c r="CU891" s="197" t="n">
        <v>1359.978515625</v>
      </c>
    </row>
    <row r="892" spans="2:99">
      <c r="B892" s="122" t="s">
        <v>1293</v>
      </c>
      <c r="C892" s="197" t="n">
        <v>3252.10009765625</v>
      </c>
      <c r="D892" s="197" t="n">
        <v>2854.0</v>
      </c>
      <c r="E892" s="197" t="n">
        <v>546.0</v>
      </c>
      <c r="F892" s="122" t="s">
        <v>1293</v>
      </c>
      <c r="G892" s="197" t="n">
        <v>3252.10009765625</v>
      </c>
      <c r="H892" s="197" t="n">
        <v>2305.451171875</v>
      </c>
      <c r="I892" s="197" t="n">
        <v>546.0</v>
      </c>
      <c r="J892" s="197" t="n">
        <v>320.57275390625</v>
      </c>
      <c r="K892" s="197" t="n">
        <v>506.6454772949219</v>
      </c>
      <c r="L892" s="197" t="n">
        <v>2896.317626953125</v>
      </c>
      <c r="M892" s="197" t="n">
        <v>2896.317626953125</v>
      </c>
      <c r="N892" s="197" t="n">
        <v>2896.317626953125</v>
      </c>
      <c r="O892" s="197" t="n">
        <v>2896.317626953125</v>
      </c>
      <c r="P892" s="197" t="n">
        <v>2896.317626953125</v>
      </c>
      <c r="Q892" s="197" t="n">
        <v>65977.1875</v>
      </c>
      <c r="R892" s="197" t="n">
        <v>3704.830810546875</v>
      </c>
      <c r="S892" s="197" t="n">
        <v>0.0</v>
      </c>
      <c r="T892" s="197" t="n">
        <v>1044.4920654296875</v>
      </c>
      <c r="U892" s="197" t="n">
        <v>43513.984375</v>
      </c>
      <c r="V892" s="197" t="n">
        <v>112757.3046875</v>
      </c>
      <c r="W892" s="197" t="n">
        <v>58783.1953125</v>
      </c>
      <c r="X892" s="197" t="n">
        <v>53969.4609375</v>
      </c>
      <c r="Y892" s="197" t="n">
        <v>0.0</v>
      </c>
      <c r="Z892" s="197" t="n">
        <v>6000.0</v>
      </c>
      <c r="AA892" s="197" t="n">
        <v>1.0</v>
      </c>
      <c r="AB892" s="197" t="n">
        <v>0.0</v>
      </c>
      <c r="AC892" s="197" t="n">
        <v>0.0</v>
      </c>
      <c r="AD892" s="197" t="n">
        <v>0.6499999761581421</v>
      </c>
      <c r="AE892" s="197" t="n">
        <v>75033.15625</v>
      </c>
      <c r="AF892" s="197" t="n">
        <v>6912.46484375</v>
      </c>
      <c r="AG892" s="197" t="n">
        <v>5638.13916015625</v>
      </c>
      <c r="AH892" s="197" t="n">
        <v>11222.505859375</v>
      </c>
      <c r="AI892" s="197" t="n">
        <v>10415.7626953125</v>
      </c>
      <c r="AJ892" s="197" t="n">
        <v>168.50657653808594</v>
      </c>
      <c r="AK892" s="197" t="n">
        <v>2264.83349609375</v>
      </c>
      <c r="AL892" s="197" t="n">
        <v>7914.943359375</v>
      </c>
      <c r="AM892" s="197" t="n">
        <v>4221.51904296875</v>
      </c>
      <c r="AN892" s="197" t="n">
        <v>0.0</v>
      </c>
      <c r="AO892" s="197" t="n">
        <v>0.0</v>
      </c>
      <c r="AP892" s="197" t="n">
        <v>0.0</v>
      </c>
      <c r="AQ892" s="197" t="n">
        <v>90.0</v>
      </c>
      <c r="AR892" s="197" t="n">
        <v>133.3333282470703</v>
      </c>
      <c r="AS892" s="197" t="n">
        <v>0.0</v>
      </c>
      <c r="AT892" s="197" t="n">
        <v>999999.0</v>
      </c>
      <c r="AU892" s="197" t="n">
        <v>0.0</v>
      </c>
      <c r="AV892" s="197" t="n">
        <v>999999.0</v>
      </c>
      <c r="AW892" s="197" t="n">
        <v>0.0</v>
      </c>
      <c r="AX892" s="197" t="n">
        <v>0.0</v>
      </c>
      <c r="AY892" s="197" t="n">
        <v>999999.0</v>
      </c>
      <c r="AZ892" s="197" t="n">
        <v>0.0</v>
      </c>
      <c r="BA892" s="197" t="n">
        <v>999999.0</v>
      </c>
      <c r="BB892" s="197" t="n">
        <v>0.0</v>
      </c>
      <c r="BC892" s="197" t="n">
        <v>0.0</v>
      </c>
      <c r="BD892" s="197" t="n">
        <v>0.0</v>
      </c>
      <c r="BE892" s="197" t="n">
        <v>0.0</v>
      </c>
      <c r="BF892" s="197" t="n">
        <v>999999.0</v>
      </c>
      <c r="BG892" s="197" t="n">
        <v>999999.0</v>
      </c>
      <c r="BH892" s="197" t="n">
        <v>999999.0</v>
      </c>
      <c r="BI892" s="197" t="n">
        <v>0.0</v>
      </c>
      <c r="BJ892" s="197" t="n">
        <v>999999.0</v>
      </c>
      <c r="BK892" s="197" t="n">
        <v>999999.0</v>
      </c>
      <c r="BL892" s="197" t="n">
        <v>999999.0</v>
      </c>
      <c r="BM892" s="197" t="n">
        <v>0.0</v>
      </c>
      <c r="BN892" s="197" t="n">
        <v>0.0</v>
      </c>
      <c r="BO892" s="197" t="n">
        <v>0.0</v>
      </c>
      <c r="BP892" s="197" t="n">
        <v>0.0</v>
      </c>
      <c r="BQ892" s="197" t="n">
        <v>999999.0</v>
      </c>
      <c r="BR892" s="197" t="n">
        <v>0.0</v>
      </c>
      <c r="BS892" s="197" t="n">
        <v>999999.0</v>
      </c>
      <c r="BT892" s="197" t="n">
        <v>0.0</v>
      </c>
      <c r="BU892" s="197" t="n">
        <v>1193.027587890625</v>
      </c>
      <c r="BV892" s="197" t="n">
        <v>3048.76318359375</v>
      </c>
      <c r="BW892" s="197" t="n">
        <v>99000.0</v>
      </c>
      <c r="BX892" s="197" t="n">
        <v>899.005615234375</v>
      </c>
      <c r="BY892" s="197" t="n">
        <v>2891.439697265625</v>
      </c>
      <c r="BZ892" s="197" t="n">
        <v>99000.0</v>
      </c>
      <c r="CA892" s="197" t="n">
        <v>956.1058959960938</v>
      </c>
      <c r="CB892" s="197" t="n">
        <v>872.270751953125</v>
      </c>
      <c r="CC892" s="197" t="n">
        <v>631.5789184570312</v>
      </c>
      <c r="CD892" s="197" t="n">
        <v>3673.541748046875</v>
      </c>
      <c r="CE892" s="197" t="n">
        <v>10341.59375</v>
      </c>
      <c r="CF892" s="197" t="n">
        <v>12500.0</v>
      </c>
      <c r="CG892" s="197" t="n">
        <v>0.0</v>
      </c>
      <c r="CH892" s="197" t="n">
        <v>300.0</v>
      </c>
      <c r="CI892" s="197" t="n">
        <v>600.0</v>
      </c>
      <c r="CJ892" s="197" t="n">
        <v>900.0</v>
      </c>
      <c r="CK892" s="197" t="n">
        <v>20000.0</v>
      </c>
      <c r="CL892" s="197" t="n">
        <v>20000.0</v>
      </c>
      <c r="CM892" s="197" t="n">
        <v>20000.0</v>
      </c>
      <c r="CN892" s="197" t="n">
        <v>20000.0</v>
      </c>
      <c r="CO892" s="197" t="n">
        <v>20000.0</v>
      </c>
      <c r="CP892" s="197" t="n">
        <v>20000.0</v>
      </c>
      <c r="CQ892" s="197" t="n">
        <v>20000.0</v>
      </c>
      <c r="CR892" s="197" t="n">
        <v>5000.0</v>
      </c>
      <c r="CS892" s="197" t="n">
        <v>0.0</v>
      </c>
      <c r="CT892" s="197" t="n">
        <v>0.0</v>
      </c>
      <c r="CU892" s="197" t="n">
        <v>3704.830810546875</v>
      </c>
    </row>
    <row r="893" spans="2:99">
      <c r="B893" s="122" t="s">
        <v>1294</v>
      </c>
      <c r="C893" s="197" t="n">
        <v>3742.5</v>
      </c>
      <c r="D893" s="197" t="n">
        <v>2788.0</v>
      </c>
      <c r="E893" s="197" t="n">
        <v>498.0</v>
      </c>
      <c r="F893" s="122" t="s">
        <v>1294</v>
      </c>
      <c r="G893" s="197" t="n">
        <v>3742.5</v>
      </c>
      <c r="H893" s="197" t="n">
        <v>2766.842529296875</v>
      </c>
      <c r="I893" s="197" t="n">
        <v>498.0</v>
      </c>
      <c r="J893" s="197" t="n">
        <v>464.3415832519531</v>
      </c>
      <c r="K893" s="197" t="n">
        <v>592.811767578125</v>
      </c>
      <c r="L893" s="197" t="n">
        <v>3865.1591796875</v>
      </c>
      <c r="M893" s="197" t="n">
        <v>3865.1591796875</v>
      </c>
      <c r="N893" s="197" t="n">
        <v>3865.1591796875</v>
      </c>
      <c r="O893" s="197" t="n">
        <v>3865.1591796875</v>
      </c>
      <c r="P893" s="197" t="n">
        <v>3865.1591796875</v>
      </c>
      <c r="Q893" s="197" t="n">
        <v>54632.19140625</v>
      </c>
      <c r="R893" s="197" t="n">
        <v>4262.59228515625</v>
      </c>
      <c r="S893" s="197" t="n">
        <v>0.0</v>
      </c>
      <c r="T893" s="197" t="n">
        <v>33.58847427368164</v>
      </c>
      <c r="U893" s="197" t="n">
        <v>-4001.3154296875</v>
      </c>
      <c r="V893" s="197" t="n">
        <v>27187.681640625</v>
      </c>
      <c r="W893" s="197" t="n">
        <v>16684.546875</v>
      </c>
      <c r="X893" s="197" t="n">
        <v>10503.134765625</v>
      </c>
      <c r="Y893" s="197" t="n">
        <v>0.0</v>
      </c>
      <c r="Z893" s="197" t="n">
        <v>20633.927734375</v>
      </c>
      <c r="AA893" s="197" t="n">
        <v>1.0</v>
      </c>
      <c r="AB893" s="197" t="n">
        <v>0.0</v>
      </c>
      <c r="AC893" s="197" t="n">
        <v>0.0</v>
      </c>
      <c r="AD893" s="197" t="n">
        <v>0.3499999940395355</v>
      </c>
      <c r="AE893" s="197" t="n">
        <v>19649.857421875</v>
      </c>
      <c r="AF893" s="197" t="n">
        <v>12300.408203125</v>
      </c>
      <c r="AG893" s="197" t="n">
        <v>2834.969970703125</v>
      </c>
      <c r="AH893" s="197" t="n">
        <v>6624.89599609375</v>
      </c>
      <c r="AI893" s="197" t="n">
        <v>5433.24560546875</v>
      </c>
      <c r="AJ893" s="197" t="n">
        <v>0.0</v>
      </c>
      <c r="AK893" s="197" t="n">
        <v>130.45376586914062</v>
      </c>
      <c r="AL893" s="197" t="n">
        <v>8100.8642578125</v>
      </c>
      <c r="AM893" s="197" t="n">
        <v>4236.28857421875</v>
      </c>
      <c r="AN893" s="197" t="n">
        <v>0.0</v>
      </c>
      <c r="AO893" s="197" t="n">
        <v>0.0</v>
      </c>
      <c r="AP893" s="197" t="n">
        <v>0.0</v>
      </c>
      <c r="AQ893" s="197" t="n">
        <v>111.17850494384766</v>
      </c>
      <c r="AR893" s="197" t="n">
        <v>784.4500732421875</v>
      </c>
      <c r="AS893" s="197" t="n">
        <v>0.0</v>
      </c>
      <c r="AT893" s="197" t="n">
        <v>999999.0</v>
      </c>
      <c r="AU893" s="197" t="n">
        <v>0.0</v>
      </c>
      <c r="AV893" s="197" t="n">
        <v>999999.0</v>
      </c>
      <c r="AW893" s="197" t="n">
        <v>0.0</v>
      </c>
      <c r="AX893" s="197" t="n">
        <v>0.0</v>
      </c>
      <c r="AY893" s="197" t="n">
        <v>999999.0</v>
      </c>
      <c r="AZ893" s="197" t="n">
        <v>0.0</v>
      </c>
      <c r="BA893" s="197" t="n">
        <v>999999.0</v>
      </c>
      <c r="BB893" s="197" t="n">
        <v>0.0</v>
      </c>
      <c r="BC893" s="197" t="n">
        <v>0.0</v>
      </c>
      <c r="BD893" s="197" t="n">
        <v>0.0</v>
      </c>
      <c r="BE893" s="197" t="n">
        <v>0.0</v>
      </c>
      <c r="BF893" s="197" t="n">
        <v>999999.0</v>
      </c>
      <c r="BG893" s="197" t="n">
        <v>999999.0</v>
      </c>
      <c r="BH893" s="197" t="n">
        <v>999999.0</v>
      </c>
      <c r="BI893" s="197" t="n">
        <v>0.0</v>
      </c>
      <c r="BJ893" s="197" t="n">
        <v>999999.0</v>
      </c>
      <c r="BK893" s="197" t="n">
        <v>999999.0</v>
      </c>
      <c r="BL893" s="197" t="n">
        <v>999999.0</v>
      </c>
      <c r="BM893" s="197" t="n">
        <v>0.0</v>
      </c>
      <c r="BN893" s="197" t="n">
        <v>0.0</v>
      </c>
      <c r="BO893" s="197" t="n">
        <v>0.0</v>
      </c>
      <c r="BP893" s="197" t="n">
        <v>0.0</v>
      </c>
      <c r="BQ893" s="197" t="n">
        <v>999999.0</v>
      </c>
      <c r="BR893" s="197" t="n">
        <v>0.0</v>
      </c>
      <c r="BS893" s="197" t="n">
        <v>999999.0</v>
      </c>
      <c r="BT893" s="197" t="n">
        <v>0.0</v>
      </c>
      <c r="BU893" s="197" t="n">
        <v>323.0592956542969</v>
      </c>
      <c r="BV893" s="197" t="n">
        <v>1257.0927734375</v>
      </c>
      <c r="BW893" s="197" t="n">
        <v>99000.0</v>
      </c>
      <c r="BX893" s="197" t="n">
        <v>208.21340942382812</v>
      </c>
      <c r="BY893" s="197" t="n">
        <v>969.0963745117188</v>
      </c>
      <c r="BZ893" s="197" t="n">
        <v>99000.0</v>
      </c>
      <c r="CA893" s="197" t="n">
        <v>484.0322265625</v>
      </c>
      <c r="CB893" s="197" t="n">
        <v>978.1107788085938</v>
      </c>
      <c r="CC893" s="197" t="n">
        <v>631.5789184570312</v>
      </c>
      <c r="CD893" s="197" t="n">
        <v>255.40586853027344</v>
      </c>
      <c r="CE893" s="197" t="n">
        <v>4094.4287109375</v>
      </c>
      <c r="CF893" s="197" t="n">
        <v>8000.0</v>
      </c>
      <c r="CG893" s="197" t="n">
        <v>0.0</v>
      </c>
      <c r="CH893" s="197" t="n">
        <v>4250.0</v>
      </c>
      <c r="CI893" s="197" t="n">
        <v>800.0</v>
      </c>
      <c r="CJ893" s="197" t="n">
        <v>5050.0</v>
      </c>
      <c r="CK893" s="197" t="n">
        <v>20000.0</v>
      </c>
      <c r="CL893" s="197" t="n">
        <v>20000.0</v>
      </c>
      <c r="CM893" s="197" t="n">
        <v>20000.0</v>
      </c>
      <c r="CN893" s="197" t="n">
        <v>20000.0</v>
      </c>
      <c r="CO893" s="197" t="n">
        <v>20000.0</v>
      </c>
      <c r="CP893" s="197" t="n">
        <v>20000.0</v>
      </c>
      <c r="CQ893" s="197" t="n">
        <v>20000.0</v>
      </c>
      <c r="CR893" s="197" t="n">
        <v>5000.0</v>
      </c>
      <c r="CS893" s="197" t="n">
        <v>0.0</v>
      </c>
      <c r="CT893" s="197" t="n">
        <v>0.0</v>
      </c>
      <c r="CU893" s="197" t="n">
        <v>1065.6480712890625</v>
      </c>
    </row>
    <row r="894" spans="2:99">
      <c r="B894" s="122" t="s">
        <v>1295</v>
      </c>
      <c r="C894" s="197" t="n">
        <v>3416.5</v>
      </c>
      <c r="D894" s="197" t="n">
        <v>2788.0</v>
      </c>
      <c r="E894" s="197" t="n">
        <v>623.0</v>
      </c>
      <c r="F894" s="122" t="s">
        <v>1295</v>
      </c>
      <c r="G894" s="197" t="n">
        <v>3416.5</v>
      </c>
      <c r="H894" s="197" t="n">
        <v>2788.0</v>
      </c>
      <c r="I894" s="197" t="n">
        <v>623.0</v>
      </c>
      <c r="J894" s="197" t="n">
        <v>630.7269897460938</v>
      </c>
      <c r="K894" s="197" t="n">
        <v>876.6580200195312</v>
      </c>
      <c r="L894" s="197" t="n">
        <v>4290.77783203125</v>
      </c>
      <c r="M894" s="197" t="n">
        <v>4290.77783203125</v>
      </c>
      <c r="N894" s="197" t="n">
        <v>7560.64501953125</v>
      </c>
      <c r="O894" s="197" t="n">
        <v>7560.64501953125</v>
      </c>
      <c r="P894" s="197" t="n">
        <v>7560.64501953125</v>
      </c>
      <c r="Q894" s="197" t="n">
        <v>77593.921875</v>
      </c>
      <c r="R894" s="197" t="n">
        <v>20550.06640625</v>
      </c>
      <c r="S894" s="197" t="n">
        <v>0.0</v>
      </c>
      <c r="T894" s="197" t="n">
        <v>1914.796630859375</v>
      </c>
      <c r="U894" s="197" t="n">
        <v>106439.6484375</v>
      </c>
      <c r="V894" s="197" t="n">
        <v>187089.375</v>
      </c>
      <c r="W894" s="197" t="n">
        <v>106771.71875</v>
      </c>
      <c r="X894" s="197" t="n">
        <v>80317.65625</v>
      </c>
      <c r="Y894" s="197" t="n">
        <v>0.0</v>
      </c>
      <c r="Z894" s="197" t="n">
        <v>17378.0234375</v>
      </c>
      <c r="AA894" s="197" t="n">
        <v>1.0</v>
      </c>
      <c r="AB894" s="197" t="n">
        <v>0.0</v>
      </c>
      <c r="AC894" s="197" t="n">
        <v>0.0</v>
      </c>
      <c r="AD894" s="197" t="n">
        <v>0.3499999940395355</v>
      </c>
      <c r="AE894" s="197" t="n">
        <v>74353.7265625</v>
      </c>
      <c r="AF894" s="197" t="n">
        <v>12904.24609375</v>
      </c>
      <c r="AG894" s="197" t="n">
        <v>42360.453125</v>
      </c>
      <c r="AH894" s="197" t="n">
        <v>16620.302734375</v>
      </c>
      <c r="AI894" s="197" t="n">
        <v>15184.396484375</v>
      </c>
      <c r="AJ894" s="197" t="n">
        <v>32575.734375</v>
      </c>
      <c r="AK894" s="197" t="n">
        <v>33432.09375</v>
      </c>
      <c r="AL894" s="197" t="n">
        <v>7560.64501953125</v>
      </c>
      <c r="AM894" s="197" t="n">
        <v>4290.77783203125</v>
      </c>
      <c r="AN894" s="197" t="n">
        <v>0.0</v>
      </c>
      <c r="AO894" s="197" t="n">
        <v>0.0</v>
      </c>
      <c r="AP894" s="197" t="n">
        <v>0.0</v>
      </c>
      <c r="AQ894" s="197" t="n">
        <v>936.8338012695312</v>
      </c>
      <c r="AR894" s="197" t="n">
        <v>891.4091186523438</v>
      </c>
      <c r="AS894" s="197" t="n">
        <v>0.0</v>
      </c>
      <c r="AT894" s="197" t="n">
        <v>999999.0</v>
      </c>
      <c r="AU894" s="197" t="n">
        <v>0.0</v>
      </c>
      <c r="AV894" s="197" t="n">
        <v>999999.0</v>
      </c>
      <c r="AW894" s="197" t="n">
        <v>0.0</v>
      </c>
      <c r="AX894" s="197" t="n">
        <v>0.0</v>
      </c>
      <c r="AY894" s="197" t="n">
        <v>999999.0</v>
      </c>
      <c r="AZ894" s="197" t="n">
        <v>0.0</v>
      </c>
      <c r="BA894" s="197" t="n">
        <v>999999.0</v>
      </c>
      <c r="BB894" s="197" t="n">
        <v>0.0</v>
      </c>
      <c r="BC894" s="197" t="n">
        <v>0.0</v>
      </c>
      <c r="BD894" s="197" t="n">
        <v>0.0</v>
      </c>
      <c r="BE894" s="197" t="n">
        <v>0.0</v>
      </c>
      <c r="BF894" s="197" t="n">
        <v>999999.0</v>
      </c>
      <c r="BG894" s="197" t="n">
        <v>999999.0</v>
      </c>
      <c r="BH894" s="197" t="n">
        <v>999999.0</v>
      </c>
      <c r="BI894" s="197" t="n">
        <v>0.0</v>
      </c>
      <c r="BJ894" s="197" t="n">
        <v>999999.0</v>
      </c>
      <c r="BK894" s="197" t="n">
        <v>999999.0</v>
      </c>
      <c r="BL894" s="197" t="n">
        <v>999999.0</v>
      </c>
      <c r="BM894" s="197" t="n">
        <v>0.0</v>
      </c>
      <c r="BN894" s="197" t="n">
        <v>0.0</v>
      </c>
      <c r="BO894" s="197" t="n">
        <v>0.0</v>
      </c>
      <c r="BP894" s="197" t="n">
        <v>0.0</v>
      </c>
      <c r="BQ894" s="197" t="n">
        <v>999999.0</v>
      </c>
      <c r="BR894" s="197" t="n">
        <v>0.0</v>
      </c>
      <c r="BS894" s="197" t="n">
        <v>999999.0</v>
      </c>
      <c r="BT894" s="197" t="n">
        <v>0.0</v>
      </c>
      <c r="BU894" s="197" t="n">
        <v>230.1926727294922</v>
      </c>
      <c r="BV894" s="197" t="n">
        <v>323.3306884765625</v>
      </c>
      <c r="BW894" s="197" t="n">
        <v>99000.0</v>
      </c>
      <c r="BX894" s="197" t="n">
        <v>191.74288940429688</v>
      </c>
      <c r="BY894" s="197" t="n">
        <v>207.83726501464844</v>
      </c>
      <c r="BZ894" s="197" t="n">
        <v>99000.0</v>
      </c>
      <c r="CA894" s="197" t="n">
        <v>261.11822509765625</v>
      </c>
      <c r="CB894" s="197" t="n">
        <v>494.9994812011719</v>
      </c>
      <c r="CC894" s="197" t="n">
        <v>631.5789184570312</v>
      </c>
      <c r="CD894" s="197" t="n">
        <v>207.4803924560547</v>
      </c>
      <c r="CE894" s="197" t="n">
        <v>239.5568389892578</v>
      </c>
      <c r="CF894" s="197" t="n">
        <v>8000.0</v>
      </c>
      <c r="CG894" s="197" t="n">
        <v>0.0</v>
      </c>
      <c r="CH894" s="197" t="n">
        <v>4250.0</v>
      </c>
      <c r="CI894" s="197" t="n">
        <v>2500.0</v>
      </c>
      <c r="CJ894" s="197" t="n">
        <v>6750.0</v>
      </c>
      <c r="CK894" s="197" t="n">
        <v>20000.0</v>
      </c>
      <c r="CL894" s="197" t="n">
        <v>20000.0</v>
      </c>
      <c r="CM894" s="197" t="n">
        <v>20000.0</v>
      </c>
      <c r="CN894" s="197" t="n">
        <v>20000.0</v>
      </c>
      <c r="CO894" s="197" t="n">
        <v>20000.0</v>
      </c>
      <c r="CP894" s="197" t="n">
        <v>20000.0</v>
      </c>
      <c r="CQ894" s="197" t="n">
        <v>20000.0</v>
      </c>
      <c r="CR894" s="197" t="n">
        <v>5000.0</v>
      </c>
      <c r="CS894" s="197" t="n">
        <v>0.0</v>
      </c>
      <c r="CT894" s="197" t="n">
        <v>0.0</v>
      </c>
      <c r="CU894" s="197" t="n">
        <v>5137.5166015625</v>
      </c>
    </row>
    <row r="895" spans="2:99">
      <c r="B895" s="122" t="s">
        <v>1296</v>
      </c>
      <c r="C895" s="197" t="n">
        <v>4216.7998046875</v>
      </c>
      <c r="D895" s="197" t="n">
        <v>3208.0</v>
      </c>
      <c r="E895" s="197" t="n">
        <v>800.0</v>
      </c>
      <c r="F895" s="122" t="s">
        <v>1296</v>
      </c>
      <c r="G895" s="197" t="n">
        <v>4216.7998046875</v>
      </c>
      <c r="H895" s="197" t="n">
        <v>3208.0</v>
      </c>
      <c r="I895" s="197" t="n">
        <v>800.0</v>
      </c>
      <c r="J895" s="197" t="n">
        <v>586.5651245117188</v>
      </c>
      <c r="K895" s="197" t="n">
        <v>726.7293090820312</v>
      </c>
      <c r="L895" s="197" t="n">
        <v>1672.450927734375</v>
      </c>
      <c r="M895" s="197" t="n">
        <v>1672.450927734375</v>
      </c>
      <c r="N895" s="197" t="n">
        <v>1672.450927734375</v>
      </c>
      <c r="O895" s="197" t="n">
        <v>1672.450927734375</v>
      </c>
      <c r="P895" s="197" t="n">
        <v>1672.450927734375</v>
      </c>
      <c r="Q895" s="197" t="n">
        <v>54025.02734375</v>
      </c>
      <c r="R895" s="197" t="n">
        <v>13379.607421875</v>
      </c>
      <c r="S895" s="197" t="n">
        <v>0.0</v>
      </c>
      <c r="T895" s="197" t="n">
        <v>0.0</v>
      </c>
      <c r="U895" s="197" t="n">
        <v>2508.85546875</v>
      </c>
      <c r="V895" s="197" t="n">
        <v>56497.69921875</v>
      </c>
      <c r="W895" s="197" t="n">
        <v>27638.6875</v>
      </c>
      <c r="X895" s="197" t="n">
        <v>28859.013671875</v>
      </c>
      <c r="Y895" s="197" t="n">
        <v>0.0</v>
      </c>
      <c r="Z895" s="197" t="n">
        <v>13437.5</v>
      </c>
      <c r="AA895" s="197" t="n">
        <v>1.0</v>
      </c>
      <c r="AB895" s="197" t="n">
        <v>0.0</v>
      </c>
      <c r="AC895" s="197" t="n">
        <v>0.0</v>
      </c>
      <c r="AD895" s="197" t="n">
        <v>0.3499999940395355</v>
      </c>
      <c r="AE895" s="197" t="n">
        <v>26147.689453125</v>
      </c>
      <c r="AF895" s="197" t="n">
        <v>10354.8076171875</v>
      </c>
      <c r="AG895" s="197" t="n">
        <v>3017.912109375</v>
      </c>
      <c r="AH895" s="197" t="n">
        <v>7093.93798828125</v>
      </c>
      <c r="AI895" s="197" t="n">
        <v>5522.57568359375</v>
      </c>
      <c r="AJ895" s="197" t="n">
        <v>13108.208984375</v>
      </c>
      <c r="AK895" s="197" t="n">
        <v>13579.2041015625</v>
      </c>
      <c r="AL895" s="197" t="n">
        <v>6680.0</v>
      </c>
      <c r="AM895" s="197" t="n">
        <v>4478.14794921875</v>
      </c>
      <c r="AN895" s="197" t="n">
        <v>3344.90185546875</v>
      </c>
      <c r="AO895" s="197" t="n">
        <v>1672.450927734375</v>
      </c>
      <c r="AP895" s="197" t="n">
        <v>1672.450927734375</v>
      </c>
      <c r="AQ895" s="197" t="n">
        <v>971.0</v>
      </c>
      <c r="AR895" s="197" t="n">
        <v>1007.6607055664062</v>
      </c>
      <c r="AS895" s="197" t="n">
        <v>0.0</v>
      </c>
      <c r="AT895" s="197" t="n">
        <v>999999.0</v>
      </c>
      <c r="AU895" s="197" t="n">
        <v>0.0</v>
      </c>
      <c r="AV895" s="197" t="n">
        <v>999999.0</v>
      </c>
      <c r="AW895" s="197" t="n">
        <v>0.0</v>
      </c>
      <c r="AX895" s="197" t="n">
        <v>0.0</v>
      </c>
      <c r="AY895" s="197" t="n">
        <v>999999.0</v>
      </c>
      <c r="AZ895" s="197" t="n">
        <v>0.0</v>
      </c>
      <c r="BA895" s="197" t="n">
        <v>999999.0</v>
      </c>
      <c r="BB895" s="197" t="n">
        <v>0.0</v>
      </c>
      <c r="BC895" s="197" t="n">
        <v>0.0</v>
      </c>
      <c r="BD895" s="197" t="n">
        <v>0.0</v>
      </c>
      <c r="BE895" s="197" t="n">
        <v>0.0</v>
      </c>
      <c r="BF895" s="197" t="n">
        <v>999999.0</v>
      </c>
      <c r="BG895" s="197" t="n">
        <v>999999.0</v>
      </c>
      <c r="BH895" s="197" t="n">
        <v>999999.0</v>
      </c>
      <c r="BI895" s="197" t="n">
        <v>0.0</v>
      </c>
      <c r="BJ895" s="197" t="n">
        <v>999999.0</v>
      </c>
      <c r="BK895" s="197" t="n">
        <v>999999.0</v>
      </c>
      <c r="BL895" s="197" t="n">
        <v>999999.0</v>
      </c>
      <c r="BM895" s="197" t="n">
        <v>0.0</v>
      </c>
      <c r="BN895" s="197" t="n">
        <v>0.0</v>
      </c>
      <c r="BO895" s="197" t="n">
        <v>0.0</v>
      </c>
      <c r="BP895" s="197" t="n">
        <v>0.0</v>
      </c>
      <c r="BQ895" s="197" t="n">
        <v>999999.0</v>
      </c>
      <c r="BR895" s="197" t="n">
        <v>0.0</v>
      </c>
      <c r="BS895" s="197" t="n">
        <v>999999.0</v>
      </c>
      <c r="BT895" s="197" t="n">
        <v>0.0</v>
      </c>
      <c r="BU895" s="197" t="n">
        <v>240.02227783203125</v>
      </c>
      <c r="BV895" s="197" t="n">
        <v>229.98519897460938</v>
      </c>
      <c r="BW895" s="197" t="n">
        <v>450.0</v>
      </c>
      <c r="BX895" s="197" t="n">
        <v>187.42449951171875</v>
      </c>
      <c r="BY895" s="197" t="n">
        <v>191.80201721191406</v>
      </c>
      <c r="BZ895" s="197" t="n">
        <v>450.0</v>
      </c>
      <c r="CA895" s="197" t="n">
        <v>629.952392578125</v>
      </c>
      <c r="CB895" s="197" t="n">
        <v>260.7505798339844</v>
      </c>
      <c r="CC895" s="197" t="n">
        <v>631.5789184570312</v>
      </c>
      <c r="CD895" s="197" t="n">
        <v>207.01683044433594</v>
      </c>
      <c r="CE895" s="197" t="n">
        <v>207.47084045410156</v>
      </c>
      <c r="CF895" s="197" t="n">
        <v>11000.0</v>
      </c>
      <c r="CG895" s="197" t="n">
        <v>0.0</v>
      </c>
      <c r="CH895" s="197" t="n">
        <v>1000.0</v>
      </c>
      <c r="CI895" s="197" t="n">
        <v>1000.0</v>
      </c>
      <c r="CJ895" s="197" t="n">
        <v>2000.0</v>
      </c>
      <c r="CK895" s="197" t="n">
        <v>20000.0</v>
      </c>
      <c r="CL895" s="197" t="n">
        <v>3455.06689453125</v>
      </c>
      <c r="CM895" s="197" t="n">
        <v>20000.0</v>
      </c>
      <c r="CN895" s="197" t="n">
        <v>20000.0</v>
      </c>
      <c r="CO895" s="197" t="n">
        <v>20000.0</v>
      </c>
      <c r="CP895" s="197" t="n">
        <v>20000.0</v>
      </c>
      <c r="CQ895" s="197" t="n">
        <v>20000.0</v>
      </c>
      <c r="CR895" s="197" t="n">
        <v>5000.0</v>
      </c>
      <c r="CS895" s="197" t="n">
        <v>0.0</v>
      </c>
      <c r="CT895" s="197" t="n">
        <v>0.0</v>
      </c>
      <c r="CU895" s="197" t="n">
        <v>3344.90185546875</v>
      </c>
    </row>
    <row r="896" spans="2:99">
      <c r="B896" s="122" t="s">
        <v>1297</v>
      </c>
      <c r="C896" s="197" t="n">
        <v>4552.0</v>
      </c>
      <c r="D896" s="197" t="n">
        <v>3538.0</v>
      </c>
      <c r="E896" s="197" t="n">
        <v>975.0</v>
      </c>
      <c r="F896" s="122" t="s">
        <v>1297</v>
      </c>
      <c r="G896" s="197" t="n">
        <v>4552.0</v>
      </c>
      <c r="H896" s="197" t="n">
        <v>3538.0</v>
      </c>
      <c r="I896" s="197" t="n">
        <v>975.0</v>
      </c>
      <c r="J896" s="197" t="n">
        <v>643.3162231445312</v>
      </c>
      <c r="K896" s="197" t="n">
        <v>796.841064453125</v>
      </c>
      <c r="L896" s="197" t="n">
        <v>4351.1064453125</v>
      </c>
      <c r="M896" s="197" t="n">
        <v>4351.1064453125</v>
      </c>
      <c r="N896" s="197" t="n">
        <v>6176.7744140625</v>
      </c>
      <c r="O896" s="197" t="n">
        <v>5640.0</v>
      </c>
      <c r="P896" s="197" t="n">
        <v>6176.7744140625</v>
      </c>
      <c r="Q896" s="197" t="n">
        <v>57397.7265625</v>
      </c>
      <c r="R896" s="197" t="n">
        <v>23065.095703125</v>
      </c>
      <c r="S896" s="197" t="n">
        <v>0.0</v>
      </c>
      <c r="T896" s="197" t="n">
        <v>0.0</v>
      </c>
      <c r="U896" s="197" t="n">
        <v>7564.2216796875</v>
      </c>
      <c r="V896" s="197" t="n">
        <v>73607.8125</v>
      </c>
      <c r="W896" s="197" t="n">
        <v>40513.2109375</v>
      </c>
      <c r="X896" s="197" t="n">
        <v>33094.60546875</v>
      </c>
      <c r="Y896" s="197" t="n">
        <v>0.0</v>
      </c>
      <c r="Z896" s="197" t="n">
        <v>8854.8388671875</v>
      </c>
      <c r="AA896" s="197" t="n">
        <v>1.0</v>
      </c>
      <c r="AB896" s="197" t="n">
        <v>536.774169921875</v>
      </c>
      <c r="AC896" s="197" t="n">
        <v>0.0</v>
      </c>
      <c r="AD896" s="197" t="n">
        <v>0.3499999940395355</v>
      </c>
      <c r="AE896" s="197" t="n">
        <v>33210.24609375</v>
      </c>
      <c r="AF896" s="197" t="n">
        <v>10645.177734375</v>
      </c>
      <c r="AG896" s="197" t="n">
        <v>9242.3720703125</v>
      </c>
      <c r="AH896" s="197" t="n">
        <v>10198.439453125</v>
      </c>
      <c r="AI896" s="197" t="n">
        <v>8658.0595703125</v>
      </c>
      <c r="AJ896" s="197" t="n">
        <v>17168.6640625</v>
      </c>
      <c r="AK896" s="197" t="n">
        <v>17134.4453125</v>
      </c>
      <c r="AL896" s="197" t="n">
        <v>6680.0</v>
      </c>
      <c r="AM896" s="197" t="n">
        <v>4509.99755859375</v>
      </c>
      <c r="AN896" s="197" t="n">
        <v>11280.0</v>
      </c>
      <c r="AO896" s="197" t="n">
        <v>6176.7744140625</v>
      </c>
      <c r="AP896" s="197" t="n">
        <v>4351.1064453125</v>
      </c>
      <c r="AQ896" s="197" t="n">
        <v>707.8240356445312</v>
      </c>
      <c r="AR896" s="197" t="n">
        <v>1067.0</v>
      </c>
      <c r="AS896" s="197" t="n">
        <v>0.0</v>
      </c>
      <c r="AT896" s="197" t="n">
        <v>999999.0</v>
      </c>
      <c r="AU896" s="197" t="n">
        <v>0.0</v>
      </c>
      <c r="AV896" s="197" t="n">
        <v>999999.0</v>
      </c>
      <c r="AW896" s="197" t="n">
        <v>0.0</v>
      </c>
      <c r="AX896" s="197" t="n">
        <v>0.0</v>
      </c>
      <c r="AY896" s="197" t="n">
        <v>999999.0</v>
      </c>
      <c r="AZ896" s="197" t="n">
        <v>0.0</v>
      </c>
      <c r="BA896" s="197" t="n">
        <v>999999.0</v>
      </c>
      <c r="BB896" s="197" t="n">
        <v>0.0</v>
      </c>
      <c r="BC896" s="197" t="n">
        <v>0.0</v>
      </c>
      <c r="BD896" s="197" t="n">
        <v>0.0</v>
      </c>
      <c r="BE896" s="197" t="n">
        <v>0.0</v>
      </c>
      <c r="BF896" s="197" t="n">
        <v>999999.0</v>
      </c>
      <c r="BG896" s="197" t="n">
        <v>999999.0</v>
      </c>
      <c r="BH896" s="197" t="n">
        <v>999999.0</v>
      </c>
      <c r="BI896" s="197" t="n">
        <v>0.0</v>
      </c>
      <c r="BJ896" s="197" t="n">
        <v>999999.0</v>
      </c>
      <c r="BK896" s="197" t="n">
        <v>999999.0</v>
      </c>
      <c r="BL896" s="197" t="n">
        <v>999999.0</v>
      </c>
      <c r="BM896" s="197" t="n">
        <v>0.0</v>
      </c>
      <c r="BN896" s="197" t="n">
        <v>0.0</v>
      </c>
      <c r="BO896" s="197" t="n">
        <v>0.0</v>
      </c>
      <c r="BP896" s="197" t="n">
        <v>0.0</v>
      </c>
      <c r="BQ896" s="197" t="n">
        <v>999999.0</v>
      </c>
      <c r="BR896" s="197" t="n">
        <v>0.0</v>
      </c>
      <c r="BS896" s="197" t="n">
        <v>999999.0</v>
      </c>
      <c r="BT896" s="197" t="n">
        <v>0.0</v>
      </c>
      <c r="BU896" s="197" t="n">
        <v>260.132080078125</v>
      </c>
      <c r="BV896" s="197" t="n">
        <v>240.5409698486328</v>
      </c>
      <c r="BW896" s="197" t="n">
        <v>450.0</v>
      </c>
      <c r="BX896" s="197" t="n">
        <v>212.58670043945312</v>
      </c>
      <c r="BY896" s="197" t="n">
        <v>187.66537475585938</v>
      </c>
      <c r="BZ896" s="197" t="n">
        <v>450.0</v>
      </c>
      <c r="CA896" s="197" t="n">
        <v>236.02825927734375</v>
      </c>
      <c r="CB896" s="197" t="n">
        <v>651.3447875976562</v>
      </c>
      <c r="CC896" s="197" t="n">
        <v>631.5789184570312</v>
      </c>
      <c r="CD896" s="197" t="n">
        <v>207.4456329345703</v>
      </c>
      <c r="CE896" s="197" t="n">
        <v>207.01544189453125</v>
      </c>
      <c r="CF896" s="197" t="n">
        <v>11000.0</v>
      </c>
      <c r="CG896" s="197" t="n">
        <v>0.0</v>
      </c>
      <c r="CH896" s="197" t="n">
        <v>1000.0</v>
      </c>
      <c r="CI896" s="197" t="n">
        <v>1000.0</v>
      </c>
      <c r="CJ896" s="197" t="n">
        <v>2000.0</v>
      </c>
      <c r="CK896" s="197" t="n">
        <v>20000.0</v>
      </c>
      <c r="CL896" s="197" t="n">
        <v>3000.0</v>
      </c>
      <c r="CM896" s="197" t="n">
        <v>20000.0</v>
      </c>
      <c r="CN896" s="197" t="n">
        <v>20000.0</v>
      </c>
      <c r="CO896" s="197" t="n">
        <v>20000.0</v>
      </c>
      <c r="CP896" s="197" t="n">
        <v>20000.0</v>
      </c>
      <c r="CQ896" s="197" t="n">
        <v>20000.0</v>
      </c>
      <c r="CR896" s="197" t="n">
        <v>5000.0</v>
      </c>
      <c r="CS896" s="197" t="n">
        <v>0.0</v>
      </c>
      <c r="CT896" s="197" t="n">
        <v>0.0</v>
      </c>
      <c r="CU896" s="197" t="n">
        <v>999999.0</v>
      </c>
    </row>
    <row r="897" spans="2:99">
      <c r="B897" s="122" t="s">
        <v>1298</v>
      </c>
      <c r="C897" s="197" t="n">
        <v>4500.0</v>
      </c>
      <c r="D897" s="197" t="n">
        <v>3538.0</v>
      </c>
      <c r="E897" s="197" t="n">
        <v>975.0</v>
      </c>
      <c r="F897" s="122" t="s">
        <v>1298</v>
      </c>
      <c r="G897" s="197" t="n">
        <v>4500.0</v>
      </c>
      <c r="H897" s="197" t="n">
        <v>3538.0</v>
      </c>
      <c r="I897" s="197" t="n">
        <v>975.0</v>
      </c>
      <c r="J897" s="197" t="n">
        <v>597.6084594726562</v>
      </c>
      <c r="K897" s="197" t="n">
        <v>776.672119140625</v>
      </c>
      <c r="L897" s="197" t="n">
        <v>4535.4404296875</v>
      </c>
      <c r="M897" s="197" t="n">
        <v>4535.4404296875</v>
      </c>
      <c r="N897" s="197" t="n">
        <v>6361.8095703125</v>
      </c>
      <c r="O897" s="197" t="n">
        <v>6361.8095703125</v>
      </c>
      <c r="P897" s="197" t="n">
        <v>6361.8095703125</v>
      </c>
      <c r="Q897" s="197" t="n">
        <v>41811.7734375</v>
      </c>
      <c r="R897" s="197" t="n">
        <v>14661.1884765625</v>
      </c>
      <c r="S897" s="197" t="n">
        <v>0.0</v>
      </c>
      <c r="T897" s="197" t="n">
        <v>0.0</v>
      </c>
      <c r="U897" s="197" t="n">
        <v>33.368309020996094</v>
      </c>
      <c r="V897" s="197" t="n">
        <v>28348.58203125</v>
      </c>
      <c r="W897" s="197" t="n">
        <v>3654.373779296875</v>
      </c>
      <c r="X897" s="197" t="n">
        <v>0.0</v>
      </c>
      <c r="Y897" s="197" t="n">
        <v>0.0</v>
      </c>
      <c r="Z897" s="197" t="n">
        <v>16431.25</v>
      </c>
      <c r="AA897" s="197" t="n">
        <v>1.0</v>
      </c>
      <c r="AB897" s="197" t="n">
        <v>0.0</v>
      </c>
      <c r="AC897" s="197" t="n">
        <v>0.0</v>
      </c>
      <c r="AD897" s="197" t="n">
        <v>0.3499999940395355</v>
      </c>
      <c r="AE897" s="197" t="n">
        <v>20811.013671875</v>
      </c>
      <c r="AF897" s="197" t="n">
        <v>3889.462158203125</v>
      </c>
      <c r="AG897" s="197" t="n">
        <v>6049.8974609375</v>
      </c>
      <c r="AH897" s="197" t="n">
        <v>9776.3212890625</v>
      </c>
      <c r="AI897" s="197" t="n">
        <v>8350.107421875</v>
      </c>
      <c r="AJ897" s="197" t="n">
        <v>10040.654296875</v>
      </c>
      <c r="AK897" s="197" t="n">
        <v>10242.3583984375</v>
      </c>
      <c r="AL897" s="197" t="n">
        <v>6680.0</v>
      </c>
      <c r="AM897" s="197" t="n">
        <v>4535.4404296875</v>
      </c>
      <c r="AN897" s="197" t="n">
        <v>0.0</v>
      </c>
      <c r="AO897" s="197" t="n">
        <v>0.0</v>
      </c>
      <c r="AP897" s="197" t="n">
        <v>0.0</v>
      </c>
      <c r="AQ897" s="197" t="n">
        <v>502.7033386230469</v>
      </c>
      <c r="AR897" s="197" t="n">
        <v>1067.0</v>
      </c>
      <c r="AS897" s="197" t="n">
        <v>0.0</v>
      </c>
      <c r="AT897" s="197" t="n">
        <v>999999.0</v>
      </c>
      <c r="AU897" s="197" t="n">
        <v>0.0</v>
      </c>
      <c r="AV897" s="197" t="n">
        <v>999999.0</v>
      </c>
      <c r="AW897" s="197" t="n">
        <v>0.0</v>
      </c>
      <c r="AX897" s="197" t="n">
        <v>0.0</v>
      </c>
      <c r="AY897" s="197" t="n">
        <v>999993.0</v>
      </c>
      <c r="AZ897" s="197" t="n">
        <v>0.0</v>
      </c>
      <c r="BA897" s="197" t="n">
        <v>999999.0</v>
      </c>
      <c r="BB897" s="197" t="n">
        <v>0.0</v>
      </c>
      <c r="BC897" s="197" t="n">
        <v>0.0</v>
      </c>
      <c r="BD897" s="197" t="n">
        <v>0.0</v>
      </c>
      <c r="BE897" s="197" t="n">
        <v>0.0</v>
      </c>
      <c r="BF897" s="197" t="n">
        <v>999999.0</v>
      </c>
      <c r="BG897" s="197" t="n">
        <v>999999.0</v>
      </c>
      <c r="BH897" s="197" t="n">
        <v>999999.0</v>
      </c>
      <c r="BI897" s="197" t="n">
        <v>0.0</v>
      </c>
      <c r="BJ897" s="197" t="n">
        <v>999999.0</v>
      </c>
      <c r="BK897" s="197" t="n">
        <v>999999.0</v>
      </c>
      <c r="BL897" s="197" t="n">
        <v>999999.0</v>
      </c>
      <c r="BM897" s="197" t="n">
        <v>0.0</v>
      </c>
      <c r="BN897" s="197" t="n">
        <v>0.0</v>
      </c>
      <c r="BO897" s="197" t="n">
        <v>0.0</v>
      </c>
      <c r="BP897" s="197" t="n">
        <v>0.0</v>
      </c>
      <c r="BQ897" s="197" t="n">
        <v>999999.0</v>
      </c>
      <c r="BR897" s="197" t="n">
        <v>0.0</v>
      </c>
      <c r="BS897" s="197" t="n">
        <v>999999.0</v>
      </c>
      <c r="BT897" s="197" t="n">
        <v>0.0</v>
      </c>
      <c r="BU897" s="197" t="n">
        <v>232.37948608398438</v>
      </c>
      <c r="BV897" s="197" t="n">
        <v>259.9547424316406</v>
      </c>
      <c r="BW897" s="197" t="n">
        <v>450.0</v>
      </c>
      <c r="BX897" s="197" t="n">
        <v>211.00811767578125</v>
      </c>
      <c r="BY897" s="197" t="n">
        <v>212.9884490966797</v>
      </c>
      <c r="BZ897" s="197" t="n">
        <v>450.0</v>
      </c>
      <c r="CA897" s="197" t="n">
        <v>219.24273681640625</v>
      </c>
      <c r="CB897" s="197" t="n">
        <v>236.20816040039062</v>
      </c>
      <c r="CC897" s="197" t="n">
        <v>631.5789184570312</v>
      </c>
      <c r="CD897" s="197" t="n">
        <v>208.20684814453125</v>
      </c>
      <c r="CE897" s="197" t="n">
        <v>207.46299743652344</v>
      </c>
      <c r="CF897" s="197" t="n">
        <v>99000.0</v>
      </c>
      <c r="CG897" s="197" t="n">
        <v>0.0</v>
      </c>
      <c r="CH897" s="197" t="n">
        <v>2500.0</v>
      </c>
      <c r="CI897" s="197" t="n">
        <v>2000.0</v>
      </c>
      <c r="CJ897" s="197" t="n">
        <v>4500.0</v>
      </c>
      <c r="CK897" s="197" t="n">
        <v>20000.0</v>
      </c>
      <c r="CL897" s="197" t="n">
        <v>20000.0</v>
      </c>
      <c r="CM897" s="197" t="n">
        <v>20000.0</v>
      </c>
      <c r="CN897" s="197" t="n">
        <v>20000.0</v>
      </c>
      <c r="CO897" s="197" t="n">
        <v>20000.0</v>
      </c>
      <c r="CP897" s="197" t="n">
        <v>20000.0</v>
      </c>
      <c r="CQ897" s="197" t="n">
        <v>20000.0</v>
      </c>
      <c r="CR897" s="197" t="n">
        <v>5000.0</v>
      </c>
      <c r="CS897" s="197" t="n">
        <v>0.0</v>
      </c>
      <c r="CT897" s="197" t="n">
        <v>26.0</v>
      </c>
      <c r="CU897" s="197" t="n">
        <v>3665.297119140625</v>
      </c>
    </row>
    <row r="898" spans="2:99">
      <c r="B898" s="122" t="s">
        <v>1299</v>
      </c>
      <c r="C898" s="197" t="n">
        <v>4150.0</v>
      </c>
      <c r="D898" s="197" t="n">
        <v>3538.0</v>
      </c>
      <c r="E898" s="197" t="n">
        <v>950.0</v>
      </c>
      <c r="F898" s="122" t="s">
        <v>1299</v>
      </c>
      <c r="G898" s="197" t="n">
        <v>4150.0</v>
      </c>
      <c r="H898" s="197" t="n">
        <v>3538.0</v>
      </c>
      <c r="I898" s="197" t="n">
        <v>950.0</v>
      </c>
      <c r="J898" s="197" t="n">
        <v>510.9703063964844</v>
      </c>
      <c r="K898" s="197" t="n">
        <v>779.04248046875</v>
      </c>
      <c r="L898" s="197" t="n">
        <v>4586.42724609375</v>
      </c>
      <c r="M898" s="197" t="n">
        <v>4586.42724609375</v>
      </c>
      <c r="N898" s="197" t="n">
        <v>6680.0</v>
      </c>
      <c r="O898" s="197" t="n">
        <v>6680.0</v>
      </c>
      <c r="P898" s="197" t="n">
        <v>6680.0</v>
      </c>
      <c r="Q898" s="197" t="n">
        <v>19993.447265625</v>
      </c>
      <c r="R898" s="197" t="n">
        <v>19457.658203125</v>
      </c>
      <c r="S898" s="197" t="n">
        <v>0.0</v>
      </c>
      <c r="T898" s="197" t="n">
        <v>0.0</v>
      </c>
      <c r="U898" s="197" t="n">
        <v>-105.19361114501953</v>
      </c>
      <c r="V898" s="197" t="n">
        <v>17545.751953125</v>
      </c>
      <c r="W898" s="197" t="n">
        <v>9161.7861328125</v>
      </c>
      <c r="X898" s="197" t="n">
        <v>0.0</v>
      </c>
      <c r="Y898" s="197" t="n">
        <v>0.0</v>
      </c>
      <c r="Z898" s="197" t="n">
        <v>8000.0</v>
      </c>
      <c r="AA898" s="197" t="n">
        <v>1.0</v>
      </c>
      <c r="AB898" s="197" t="n">
        <v>0.0</v>
      </c>
      <c r="AC898" s="197" t="n">
        <v>0.0</v>
      </c>
      <c r="AD898" s="197" t="n">
        <v>0.6499999761581421</v>
      </c>
      <c r="AE898" s="197" t="n">
        <v>26726.814453125</v>
      </c>
      <c r="AF898" s="197" t="n">
        <v>1327.89306640625</v>
      </c>
      <c r="AG898" s="197" t="n">
        <v>7552.70068359375</v>
      </c>
      <c r="AH898" s="197" t="n">
        <v>4730.384765625</v>
      </c>
      <c r="AI898" s="197" t="n">
        <v>3643.85400390625</v>
      </c>
      <c r="AJ898" s="197" t="n">
        <v>1428.333251953125</v>
      </c>
      <c r="AK898" s="197" t="n">
        <v>1575.7030029296875</v>
      </c>
      <c r="AL898" s="197" t="n">
        <v>6680.0</v>
      </c>
      <c r="AM898" s="197" t="n">
        <v>4586.42724609375</v>
      </c>
      <c r="AN898" s="197" t="n">
        <v>0.0</v>
      </c>
      <c r="AO898" s="197" t="n">
        <v>0.0</v>
      </c>
      <c r="AP898" s="197" t="n">
        <v>0.0</v>
      </c>
      <c r="AQ898" s="197" t="n">
        <v>477.5612487792969</v>
      </c>
      <c r="AR898" s="197" t="n">
        <v>1067.0</v>
      </c>
      <c r="AS898" s="197" t="n">
        <v>0.0</v>
      </c>
      <c r="AT898" s="197" t="n">
        <v>999999.0</v>
      </c>
      <c r="AU898" s="197" t="n">
        <v>0.0</v>
      </c>
      <c r="AV898" s="197" t="n">
        <v>999999.0</v>
      </c>
      <c r="AW898" s="197" t="n">
        <v>0.0</v>
      </c>
      <c r="AX898" s="197" t="n">
        <v>0.0</v>
      </c>
      <c r="AY898" s="197" t="n">
        <v>999999.0</v>
      </c>
      <c r="AZ898" s="197" t="n">
        <v>0.0</v>
      </c>
      <c r="BA898" s="197" t="n">
        <v>999999.0</v>
      </c>
      <c r="BB898" s="197" t="n">
        <v>0.0</v>
      </c>
      <c r="BC898" s="197" t="n">
        <v>0.0</v>
      </c>
      <c r="BD898" s="197" t="n">
        <v>0.0</v>
      </c>
      <c r="BE898" s="197" t="n">
        <v>0.0</v>
      </c>
      <c r="BF898" s="197" t="n">
        <v>999999.0</v>
      </c>
      <c r="BG898" s="197" t="n">
        <v>999999.0</v>
      </c>
      <c r="BH898" s="197" t="n">
        <v>999999.0</v>
      </c>
      <c r="BI898" s="197" t="n">
        <v>0.0</v>
      </c>
      <c r="BJ898" s="197" t="n">
        <v>999999.0</v>
      </c>
      <c r="BK898" s="197" t="n">
        <v>999999.0</v>
      </c>
      <c r="BL898" s="197" t="n">
        <v>999999.0</v>
      </c>
      <c r="BM898" s="197" t="n">
        <v>0.0</v>
      </c>
      <c r="BN898" s="197" t="n">
        <v>0.0</v>
      </c>
      <c r="BO898" s="197" t="n">
        <v>0.0</v>
      </c>
      <c r="BP898" s="197" t="n">
        <v>0.0</v>
      </c>
      <c r="BQ898" s="197" t="n">
        <v>999999.0</v>
      </c>
      <c r="BR898" s="197" t="n">
        <v>0.0</v>
      </c>
      <c r="BS898" s="197" t="n">
        <v>999999.0</v>
      </c>
      <c r="BT898" s="197" t="n">
        <v>0.0</v>
      </c>
      <c r="BU898" s="197" t="n">
        <v>215.48854064941406</v>
      </c>
      <c r="BV898" s="197" t="n">
        <v>232.70045471191406</v>
      </c>
      <c r="BW898" s="197" t="n">
        <v>450.0</v>
      </c>
      <c r="BX898" s="197" t="n">
        <v>189.85986328125</v>
      </c>
      <c r="BY898" s="197" t="n">
        <v>211.03050231933594</v>
      </c>
      <c r="BZ898" s="197" t="n">
        <v>450.0</v>
      </c>
      <c r="CA898" s="197" t="n">
        <v>271.9241943359375</v>
      </c>
      <c r="CB898" s="197" t="n">
        <v>216.82089233398438</v>
      </c>
      <c r="CC898" s="197" t="n">
        <v>631.5789184570312</v>
      </c>
      <c r="CD898" s="197" t="n">
        <v>208.40206909179688</v>
      </c>
      <c r="CE898" s="197" t="n">
        <v>208.19705200195312</v>
      </c>
      <c r="CF898" s="197" t="n">
        <v>99000.0</v>
      </c>
      <c r="CG898" s="197" t="n">
        <v>0.0</v>
      </c>
      <c r="CH898" s="197" t="n">
        <v>6680.0</v>
      </c>
      <c r="CI898" s="197" t="n">
        <v>4124.087890625</v>
      </c>
      <c r="CJ898" s="197" t="n">
        <v>10804.087890625</v>
      </c>
      <c r="CK898" s="197" t="n">
        <v>20000.0</v>
      </c>
      <c r="CL898" s="197" t="n">
        <v>20000.0</v>
      </c>
      <c r="CM898" s="197" t="n">
        <v>20000.0</v>
      </c>
      <c r="CN898" s="197" t="n">
        <v>20000.0</v>
      </c>
      <c r="CO898" s="197" t="n">
        <v>20000.0</v>
      </c>
      <c r="CP898" s="197" t="n">
        <v>20000.0</v>
      </c>
      <c r="CQ898" s="197" t="n">
        <v>20000.0</v>
      </c>
      <c r="CR898" s="197" t="n">
        <v>5000.0</v>
      </c>
      <c r="CS898" s="197" t="n">
        <v>31.0</v>
      </c>
      <c r="CT898" s="197" t="n">
        <v>31.0</v>
      </c>
      <c r="CU898" s="197" t="n">
        <v>4864.41455078125</v>
      </c>
    </row>
    <row r="899" spans="2:99">
      <c r="B899" s="122" t="s">
        <v>1300</v>
      </c>
      <c r="C899" s="197" t="n">
        <v>3700.0</v>
      </c>
      <c r="D899" s="197" t="n">
        <v>3538.0</v>
      </c>
      <c r="E899" s="197" t="n">
        <v>800.0</v>
      </c>
      <c r="F899" s="122" t="s">
        <v>1300</v>
      </c>
      <c r="G899" s="197" t="n">
        <v>3700.0</v>
      </c>
      <c r="H899" s="197" t="n">
        <v>3532.67724609375</v>
      </c>
      <c r="I899" s="197" t="n">
        <v>800.0</v>
      </c>
      <c r="J899" s="197" t="n">
        <v>359.10711669921875</v>
      </c>
      <c r="K899" s="197" t="n">
        <v>777.4869995117188</v>
      </c>
      <c r="L899" s="197" t="n">
        <v>4541.4921875</v>
      </c>
      <c r="M899" s="197" t="n">
        <v>4541.4921875</v>
      </c>
      <c r="N899" s="197" t="n">
        <v>6680.0</v>
      </c>
      <c r="O899" s="197" t="n">
        <v>3021.81201171875</v>
      </c>
      <c r="P899" s="197" t="n">
        <v>6680.0</v>
      </c>
      <c r="Q899" s="197" t="n">
        <v>16967.453125</v>
      </c>
      <c r="R899" s="197" t="n">
        <v>4682.3388671875</v>
      </c>
      <c r="S899" s="197" t="n">
        <v>0.0</v>
      </c>
      <c r="T899" s="197" t="n">
        <v>0.0</v>
      </c>
      <c r="U899" s="197" t="n">
        <v>-100.43806457519531</v>
      </c>
      <c r="V899" s="197" t="n">
        <v>4670.94189453125</v>
      </c>
      <c r="W899" s="197" t="n">
        <v>4670.94189453125</v>
      </c>
      <c r="X899" s="197" t="n">
        <v>0.0</v>
      </c>
      <c r="Y899" s="197" t="n">
        <v>0.0</v>
      </c>
      <c r="Z899" s="197" t="n">
        <v>4000.0</v>
      </c>
      <c r="AA899" s="197" t="n">
        <v>1.0</v>
      </c>
      <c r="AB899" s="197" t="n">
        <v>3658.18798828125</v>
      </c>
      <c r="AC899" s="197" t="n">
        <v>0.0</v>
      </c>
      <c r="AD899" s="197" t="n">
        <v>0.6499999761581421</v>
      </c>
      <c r="AE899" s="197" t="n">
        <v>14995.4873046875</v>
      </c>
      <c r="AF899" s="197" t="n">
        <v>2035.4615478515625</v>
      </c>
      <c r="AG899" s="197" t="n">
        <v>7976.7919921875</v>
      </c>
      <c r="AH899" s="197" t="n">
        <v>4330.50439453125</v>
      </c>
      <c r="AI899" s="197" t="n">
        <v>3008.97216796875</v>
      </c>
      <c r="AJ899" s="197" t="n">
        <v>3.402834892272949</v>
      </c>
      <c r="AK899" s="197" t="n">
        <v>0.0</v>
      </c>
      <c r="AL899" s="197" t="n">
        <v>6680.0</v>
      </c>
      <c r="AM899" s="197" t="n">
        <v>4541.4921875</v>
      </c>
      <c r="AN899" s="197" t="n">
        <v>0.0</v>
      </c>
      <c r="AO899" s="197" t="n">
        <v>0.0</v>
      </c>
      <c r="AP899" s="197" t="n">
        <v>0.0</v>
      </c>
      <c r="AQ899" s="197" t="n">
        <v>203.31460571289062</v>
      </c>
      <c r="AR899" s="197" t="n">
        <v>1067.0</v>
      </c>
      <c r="AS899" s="197" t="n">
        <v>1.0125044584274292</v>
      </c>
      <c r="AT899" s="197" t="n">
        <v>5454.0517578125</v>
      </c>
      <c r="AU899" s="197" t="n">
        <v>0.0</v>
      </c>
      <c r="AV899" s="197" t="n">
        <v>999999.0</v>
      </c>
      <c r="AW899" s="197" t="n">
        <v>0.0</v>
      </c>
      <c r="AX899" s="197" t="n">
        <v>0.0</v>
      </c>
      <c r="AY899" s="197" t="n">
        <v>999999.0</v>
      </c>
      <c r="AZ899" s="197" t="n">
        <v>0.0</v>
      </c>
      <c r="BA899" s="197" t="n">
        <v>999999.0</v>
      </c>
      <c r="BB899" s="197" t="n">
        <v>0.0</v>
      </c>
      <c r="BC899" s="197" t="n">
        <v>0.0</v>
      </c>
      <c r="BD899" s="197" t="n">
        <v>0.0</v>
      </c>
      <c r="BE899" s="197" t="n">
        <v>0.0</v>
      </c>
      <c r="BF899" s="197" t="n">
        <v>999999.0</v>
      </c>
      <c r="BG899" s="197" t="n">
        <v>999999.0</v>
      </c>
      <c r="BH899" s="197" t="n">
        <v>999999.0</v>
      </c>
      <c r="BI899" s="197" t="n">
        <v>0.0</v>
      </c>
      <c r="BJ899" s="197" t="n">
        <v>999999.0</v>
      </c>
      <c r="BK899" s="197" t="n">
        <v>999999.0</v>
      </c>
      <c r="BL899" s="197" t="n">
        <v>999999.0</v>
      </c>
      <c r="BM899" s="197" t="n">
        <v>0.0</v>
      </c>
      <c r="BN899" s="197" t="n">
        <v>0.0</v>
      </c>
      <c r="BO899" s="197" t="n">
        <v>0.0</v>
      </c>
      <c r="BP899" s="197" t="n">
        <v>0.0</v>
      </c>
      <c r="BQ899" s="197" t="n">
        <v>999999.0</v>
      </c>
      <c r="BR899" s="197" t="n">
        <v>0.0</v>
      </c>
      <c r="BS899" s="197" t="n">
        <v>999999.0</v>
      </c>
      <c r="BT899" s="197" t="n">
        <v>0.0</v>
      </c>
      <c r="BU899" s="197" t="n">
        <v>213.92282104492188</v>
      </c>
      <c r="BV899" s="197" t="n">
        <v>215.35479736328125</v>
      </c>
      <c r="BW899" s="197" t="n">
        <v>1350.0</v>
      </c>
      <c r="BX899" s="197" t="n">
        <v>201.8100128173828</v>
      </c>
      <c r="BY899" s="197" t="n">
        <v>189.84432983398438</v>
      </c>
      <c r="BZ899" s="197" t="n">
        <v>1650.0</v>
      </c>
      <c r="CA899" s="197" t="n">
        <v>246.61473083496094</v>
      </c>
      <c r="CB899" s="197" t="n">
        <v>271.4246826171875</v>
      </c>
      <c r="CC899" s="197" t="n">
        <v>631.5789184570312</v>
      </c>
      <c r="CD899" s="197" t="n">
        <v>222.04701232910156</v>
      </c>
      <c r="CE899" s="197" t="n">
        <v>208.41529846191406</v>
      </c>
      <c r="CF899" s="197" t="n">
        <v>99000.0</v>
      </c>
      <c r="CG899" s="197" t="n">
        <v>0.0</v>
      </c>
      <c r="CH899" s="197" t="n">
        <v>6680.0</v>
      </c>
      <c r="CI899" s="197" t="n">
        <v>2212.52978515625</v>
      </c>
      <c r="CJ899" s="197" t="n">
        <v>8892.5302734375</v>
      </c>
      <c r="CK899" s="197" t="n">
        <v>20000.0</v>
      </c>
      <c r="CL899" s="197" t="n">
        <v>20000.0</v>
      </c>
      <c r="CM899" s="197" t="n">
        <v>20000.0</v>
      </c>
      <c r="CN899" s="197" t="n">
        <v>20000.0</v>
      </c>
      <c r="CO899" s="197" t="n">
        <v>20000.0</v>
      </c>
      <c r="CP899" s="197" t="n">
        <v>20000.0</v>
      </c>
      <c r="CQ899" s="197" t="n">
        <v>20000.0</v>
      </c>
      <c r="CR899" s="197" t="n">
        <v>5000.0</v>
      </c>
      <c r="CS899" s="197" t="n">
        <v>31.0</v>
      </c>
      <c r="CT899" s="197" t="n">
        <v>31.0</v>
      </c>
      <c r="CU899" s="197" t="n">
        <v>1170.584716796875</v>
      </c>
    </row>
    <row r="900" spans="2:99">
      <c r="B900" s="122" t="s">
        <v>1301</v>
      </c>
      <c r="C900" s="197" t="n">
        <v>3400.0</v>
      </c>
      <c r="D900" s="197" t="n">
        <v>3351.0</v>
      </c>
      <c r="E900" s="197" t="n">
        <v>650.0</v>
      </c>
      <c r="F900" s="122" t="s">
        <v>1301</v>
      </c>
      <c r="G900" s="197" t="n">
        <v>3400.0</v>
      </c>
      <c r="H900" s="197" t="n">
        <v>3180.784423828125</v>
      </c>
      <c r="I900" s="197" t="n">
        <v>650.0</v>
      </c>
      <c r="J900" s="197" t="n">
        <v>377.0057067871094</v>
      </c>
      <c r="K900" s="197" t="n">
        <v>885.7398681640625</v>
      </c>
      <c r="L900" s="197" t="n">
        <v>4474.61328125</v>
      </c>
      <c r="M900" s="197" t="n">
        <v>4474.61328125</v>
      </c>
      <c r="N900" s="197" t="n">
        <v>6680.0</v>
      </c>
      <c r="O900" s="197" t="n">
        <v>5305.1845703125</v>
      </c>
      <c r="P900" s="197" t="n">
        <v>6680.0</v>
      </c>
      <c r="Q900" s="197" t="n">
        <v>23302.193359375</v>
      </c>
      <c r="R900" s="197" t="n">
        <v>2922.832275390625</v>
      </c>
      <c r="S900" s="197" t="n">
        <v>0.0</v>
      </c>
      <c r="T900" s="197" t="n">
        <v>0.0</v>
      </c>
      <c r="U900" s="197" t="n">
        <v>-85.01162719726562</v>
      </c>
      <c r="V900" s="197" t="n">
        <v>0.0</v>
      </c>
      <c r="W900" s="197" t="n">
        <v>0.0</v>
      </c>
      <c r="X900" s="197" t="n">
        <v>0.0</v>
      </c>
      <c r="Y900" s="197" t="n">
        <v>0.0</v>
      </c>
      <c r="Z900" s="197" t="n">
        <v>14375.0</v>
      </c>
      <c r="AA900" s="197" t="n">
        <v>0.0</v>
      </c>
      <c r="AB900" s="197" t="n">
        <v>1374.815185546875</v>
      </c>
      <c r="AC900" s="197" t="n">
        <v>0.0</v>
      </c>
      <c r="AD900" s="197" t="n">
        <v>0.6499999761581421</v>
      </c>
      <c r="AE900" s="197" t="n">
        <v>17931.931640625</v>
      </c>
      <c r="AF900" s="197" t="n">
        <v>3433.47021484375</v>
      </c>
      <c r="AG900" s="197" t="n">
        <v>5583.1982421875</v>
      </c>
      <c r="AH900" s="197" t="n">
        <v>4148.61328125</v>
      </c>
      <c r="AI900" s="197" t="n">
        <v>3038.637939453125</v>
      </c>
      <c r="AJ900" s="197" t="n">
        <v>6895.986328125</v>
      </c>
      <c r="AK900" s="197" t="n">
        <v>6769.40673828125</v>
      </c>
      <c r="AL900" s="197" t="n">
        <v>6680.0</v>
      </c>
      <c r="AM900" s="197" t="n">
        <v>4474.61328125</v>
      </c>
      <c r="AN900" s="197" t="n">
        <v>0.0</v>
      </c>
      <c r="AO900" s="197" t="n">
        <v>0.0</v>
      </c>
      <c r="AP900" s="197" t="n">
        <v>0.0</v>
      </c>
      <c r="AQ900" s="197" t="n">
        <v>203.31460571289062</v>
      </c>
      <c r="AR900" s="197" t="n">
        <v>1067.0</v>
      </c>
      <c r="AS900" s="197" t="n">
        <v>0.0</v>
      </c>
      <c r="AT900" s="197" t="n">
        <v>999999.0</v>
      </c>
      <c r="AU900" s="197" t="n">
        <v>0.0</v>
      </c>
      <c r="AV900" s="197" t="n">
        <v>999999.0</v>
      </c>
      <c r="AW900" s="197" t="n">
        <v>0.0</v>
      </c>
      <c r="AX900" s="197" t="n">
        <v>0.0</v>
      </c>
      <c r="AY900" s="197" t="n">
        <v>999999.0</v>
      </c>
      <c r="AZ900" s="197" t="n">
        <v>0.0</v>
      </c>
      <c r="BA900" s="197" t="n">
        <v>999999.0</v>
      </c>
      <c r="BB900" s="197" t="n">
        <v>0.0</v>
      </c>
      <c r="BC900" s="197" t="n">
        <v>0.0</v>
      </c>
      <c r="BD900" s="197" t="n">
        <v>0.0</v>
      </c>
      <c r="BE900" s="197" t="n">
        <v>0.0</v>
      </c>
      <c r="BF900" s="197" t="n">
        <v>999999.0</v>
      </c>
      <c r="BG900" s="197" t="n">
        <v>999999.0</v>
      </c>
      <c r="BH900" s="197" t="n">
        <v>999999.0</v>
      </c>
      <c r="BI900" s="197" t="n">
        <v>0.0</v>
      </c>
      <c r="BJ900" s="197" t="n">
        <v>999999.0</v>
      </c>
      <c r="BK900" s="197" t="n">
        <v>999999.0</v>
      </c>
      <c r="BL900" s="197" t="n">
        <v>999999.0</v>
      </c>
      <c r="BM900" s="197" t="n">
        <v>0.0</v>
      </c>
      <c r="BN900" s="197" t="n">
        <v>0.0</v>
      </c>
      <c r="BO900" s="197" t="n">
        <v>0.0</v>
      </c>
      <c r="BP900" s="197" t="n">
        <v>0.0</v>
      </c>
      <c r="BQ900" s="197" t="n">
        <v>999999.0</v>
      </c>
      <c r="BR900" s="197" t="n">
        <v>0.0</v>
      </c>
      <c r="BS900" s="197" t="n">
        <v>999999.0</v>
      </c>
      <c r="BT900" s="197" t="n">
        <v>0.0</v>
      </c>
      <c r="BU900" s="197" t="n">
        <v>266.164794921875</v>
      </c>
      <c r="BV900" s="197" t="n">
        <v>214.2623748779297</v>
      </c>
      <c r="BW900" s="197" t="n">
        <v>99000.0</v>
      </c>
      <c r="BX900" s="197" t="n">
        <v>207.0498046875</v>
      </c>
      <c r="BY900" s="197" t="n">
        <v>201.8743896484375</v>
      </c>
      <c r="BZ900" s="197" t="n">
        <v>99000.0</v>
      </c>
      <c r="CA900" s="197" t="n">
        <v>255.54171752929688</v>
      </c>
      <c r="CB900" s="197" t="n">
        <v>249.08494567871094</v>
      </c>
      <c r="CC900" s="197" t="n">
        <v>964.9122924804688</v>
      </c>
      <c r="CD900" s="197" t="n">
        <v>994.1856079101562</v>
      </c>
      <c r="CE900" s="197" t="n">
        <v>222.5536651611328</v>
      </c>
      <c r="CF900" s="197" t="n">
        <v>99000.0</v>
      </c>
      <c r="CG900" s="197" t="n">
        <v>0.0</v>
      </c>
      <c r="CH900" s="197" t="n">
        <v>6680.0</v>
      </c>
      <c r="CI900" s="197" t="n">
        <v>1730.9207763671875</v>
      </c>
      <c r="CJ900" s="197" t="n">
        <v>8410.9208984375</v>
      </c>
      <c r="CK900" s="197" t="n">
        <v>20000.0</v>
      </c>
      <c r="CL900" s="197" t="n">
        <v>20000.0</v>
      </c>
      <c r="CM900" s="197" t="n">
        <v>20000.0</v>
      </c>
      <c r="CN900" s="197" t="n">
        <v>20000.0</v>
      </c>
      <c r="CO900" s="197" t="n">
        <v>20000.0</v>
      </c>
      <c r="CP900" s="197" t="n">
        <v>20000.0</v>
      </c>
      <c r="CQ900" s="197" t="n">
        <v>20000.0</v>
      </c>
      <c r="CR900" s="197" t="n">
        <v>5000.0</v>
      </c>
      <c r="CS900" s="197" t="n">
        <v>30.0</v>
      </c>
      <c r="CT900" s="197" t="n">
        <v>30.0</v>
      </c>
      <c r="CU900" s="197" t="n">
        <v>730.7080688476562</v>
      </c>
    </row>
    <row r="901" spans="2:99">
      <c r="B901" s="122" t="s">
        <v>1302</v>
      </c>
      <c r="C901" s="197" t="n">
        <v>3250.0</v>
      </c>
      <c r="D901" s="197" t="n">
        <v>3163.0</v>
      </c>
      <c r="E901" s="197" t="n">
        <v>720.0</v>
      </c>
      <c r="F901" s="122" t="s">
        <v>1302</v>
      </c>
      <c r="G901" s="197" t="n">
        <v>3250.0</v>
      </c>
      <c r="H901" s="197" t="n">
        <v>2993.3486328125</v>
      </c>
      <c r="I901" s="197" t="n">
        <v>600.0</v>
      </c>
      <c r="J901" s="197" t="n">
        <v>345.859375</v>
      </c>
      <c r="K901" s="197" t="n">
        <v>803.5259399414062</v>
      </c>
      <c r="L901" s="197" t="n">
        <v>2705.640380859375</v>
      </c>
      <c r="M901" s="197" t="n">
        <v>2705.640380859375</v>
      </c>
      <c r="N901" s="197" t="n">
        <v>2705.640380859375</v>
      </c>
      <c r="O901" s="197" t="n">
        <v>2464.389404296875</v>
      </c>
      <c r="P901" s="197" t="n">
        <v>2464.389404296875</v>
      </c>
      <c r="Q901" s="197" t="n">
        <v>15580.4384765625</v>
      </c>
      <c r="R901" s="197" t="n">
        <v>3190.431884765625</v>
      </c>
      <c r="S901" s="197" t="n">
        <v>0.0</v>
      </c>
      <c r="T901" s="197" t="n">
        <v>2.320134401321411</v>
      </c>
      <c r="U901" s="197" t="n">
        <v>-72.51033782958984</v>
      </c>
      <c r="V901" s="197" t="n">
        <v>0.0</v>
      </c>
      <c r="W901" s="197" t="n">
        <v>0.0</v>
      </c>
      <c r="X901" s="197" t="n">
        <v>0.0</v>
      </c>
      <c r="Y901" s="197" t="n">
        <v>0.0</v>
      </c>
      <c r="Z901" s="197" t="n">
        <v>11875.0</v>
      </c>
      <c r="AA901" s="197" t="n">
        <v>0.0</v>
      </c>
      <c r="AB901" s="197" t="n">
        <v>0.0</v>
      </c>
      <c r="AC901" s="197" t="n">
        <v>0.0</v>
      </c>
      <c r="AD901" s="197" t="n">
        <v>0.6499999761581421</v>
      </c>
      <c r="AE901" s="197" t="n">
        <v>12316.8623046875</v>
      </c>
      <c r="AF901" s="197" t="n">
        <v>2645.0390625</v>
      </c>
      <c r="AG901" s="197" t="n">
        <v>3282.974853515625</v>
      </c>
      <c r="AH901" s="197" t="n">
        <v>1457.97216796875</v>
      </c>
      <c r="AI901" s="197" t="n">
        <v>533.134765625</v>
      </c>
      <c r="AJ901" s="197" t="n">
        <v>2300.0</v>
      </c>
      <c r="AK901" s="197" t="n">
        <v>2318.659423828125</v>
      </c>
      <c r="AL901" s="197" t="n">
        <v>6680.0</v>
      </c>
      <c r="AM901" s="197" t="n">
        <v>4356.58935546875</v>
      </c>
      <c r="AN901" s="197" t="n">
        <v>0.0</v>
      </c>
      <c r="AO901" s="197" t="n">
        <v>0.0</v>
      </c>
      <c r="AP901" s="197" t="n">
        <v>0.0</v>
      </c>
      <c r="AQ901" s="197" t="n">
        <v>203.31460571289062</v>
      </c>
      <c r="AR901" s="197" t="n">
        <v>1067.0</v>
      </c>
      <c r="AS901" s="197" t="n">
        <v>0.0</v>
      </c>
      <c r="AT901" s="197" t="n">
        <v>999999.0</v>
      </c>
      <c r="AU901" s="197" t="n">
        <v>0.0</v>
      </c>
      <c r="AV901" s="197" t="n">
        <v>999999.0</v>
      </c>
      <c r="AW901" s="197" t="n">
        <v>0.0</v>
      </c>
      <c r="AX901" s="197" t="n">
        <v>0.0</v>
      </c>
      <c r="AY901" s="197" t="n">
        <v>999999.0</v>
      </c>
      <c r="AZ901" s="197" t="n">
        <v>0.0</v>
      </c>
      <c r="BA901" s="197" t="n">
        <v>999999.0</v>
      </c>
      <c r="BB901" s="197" t="n">
        <v>0.0</v>
      </c>
      <c r="BC901" s="197" t="n">
        <v>0.0</v>
      </c>
      <c r="BD901" s="197" t="n">
        <v>0.0</v>
      </c>
      <c r="BE901" s="197" t="n">
        <v>0.0</v>
      </c>
      <c r="BF901" s="197" t="n">
        <v>999999.0</v>
      </c>
      <c r="BG901" s="197" t="n">
        <v>999999.0</v>
      </c>
      <c r="BH901" s="197" t="n">
        <v>999999.0</v>
      </c>
      <c r="BI901" s="197" t="n">
        <v>0.0</v>
      </c>
      <c r="BJ901" s="197" t="n">
        <v>999999.0</v>
      </c>
      <c r="BK901" s="197" t="n">
        <v>999999.0</v>
      </c>
      <c r="BL901" s="197" t="n">
        <v>999999.0</v>
      </c>
      <c r="BM901" s="197" t="n">
        <v>0.0</v>
      </c>
      <c r="BN901" s="197" t="n">
        <v>0.0</v>
      </c>
      <c r="BO901" s="197" t="n">
        <v>0.0</v>
      </c>
      <c r="BP901" s="197" t="n">
        <v>0.0</v>
      </c>
      <c r="BQ901" s="197" t="n">
        <v>999999.0</v>
      </c>
      <c r="BR901" s="197" t="n">
        <v>0.0</v>
      </c>
      <c r="BS901" s="197" t="n">
        <v>999999.0</v>
      </c>
      <c r="BT901" s="197" t="n">
        <v>0.0</v>
      </c>
      <c r="BU901" s="197" t="n">
        <v>311.53369140625</v>
      </c>
      <c r="BV901" s="197" t="n">
        <v>275.5302429199219</v>
      </c>
      <c r="BW901" s="197" t="n">
        <v>99000.0</v>
      </c>
      <c r="BX901" s="197" t="n">
        <v>230.70993041992188</v>
      </c>
      <c r="BY901" s="197" t="n">
        <v>208.73793029785156</v>
      </c>
      <c r="BZ901" s="197" t="n">
        <v>99000.0</v>
      </c>
      <c r="CA901" s="197" t="n">
        <v>209.13267517089844</v>
      </c>
      <c r="CB901" s="197" t="n">
        <v>256.9522705078125</v>
      </c>
      <c r="CC901" s="197" t="n">
        <v>964.9122924804688</v>
      </c>
      <c r="CD901" s="197" t="n">
        <v>1195.3543701171875</v>
      </c>
      <c r="CE901" s="197" t="n">
        <v>1071.4169921875</v>
      </c>
      <c r="CF901" s="197" t="n">
        <v>19000.0</v>
      </c>
      <c r="CG901" s="197" t="n">
        <v>0.0</v>
      </c>
      <c r="CH901" s="197" t="n">
        <v>6680.0</v>
      </c>
      <c r="CI901" s="197" t="n">
        <v>800.0</v>
      </c>
      <c r="CJ901" s="197" t="n">
        <v>7480.0</v>
      </c>
      <c r="CK901" s="197" t="n">
        <v>20000.0</v>
      </c>
      <c r="CL901" s="197" t="n">
        <v>20000.0</v>
      </c>
      <c r="CM901" s="197" t="n">
        <v>20000.0</v>
      </c>
      <c r="CN901" s="197" t="n">
        <v>20000.0</v>
      </c>
      <c r="CO901" s="197" t="n">
        <v>20000.0</v>
      </c>
      <c r="CP901" s="197" t="n">
        <v>20000.0</v>
      </c>
      <c r="CQ901" s="197" t="n">
        <v>20000.0</v>
      </c>
      <c r="CR901" s="197" t="n">
        <v>5000.0</v>
      </c>
      <c r="CS901" s="197" t="n">
        <v>17.0</v>
      </c>
      <c r="CT901" s="197" t="n">
        <v>17.0</v>
      </c>
      <c r="CU901" s="197" t="n">
        <v>797.6079711914062</v>
      </c>
    </row>
    <row r="902" spans="2:99">
      <c r="B902" s="122" t="s">
        <v>1303</v>
      </c>
      <c r="C902" s="197" t="n">
        <v>3252.0</v>
      </c>
      <c r="D902" s="197" t="n">
        <v>3163.0</v>
      </c>
      <c r="E902" s="197" t="n">
        <v>575.0</v>
      </c>
      <c r="F902" s="122" t="s">
        <v>1303</v>
      </c>
      <c r="G902" s="197" t="n">
        <v>3073.978759765625</v>
      </c>
      <c r="H902" s="197" t="n">
        <v>2915.927001953125</v>
      </c>
      <c r="I902" s="197" t="n">
        <v>533.5722045898438</v>
      </c>
      <c r="J902" s="197" t="n">
        <v>327.998046875</v>
      </c>
      <c r="K902" s="197" t="n">
        <v>644.9647216796875</v>
      </c>
      <c r="L902" s="197" t="n">
        <v>1659.6829833984375</v>
      </c>
      <c r="M902" s="197" t="n">
        <v>1659.6829833984375</v>
      </c>
      <c r="N902" s="197" t="n">
        <v>2216.965576171875</v>
      </c>
      <c r="O902" s="197" t="n">
        <v>688.5160522460938</v>
      </c>
      <c r="P902" s="197" t="n">
        <v>688.5160522460938</v>
      </c>
      <c r="Q902" s="197" t="n">
        <v>12886.3193359375</v>
      </c>
      <c r="R902" s="197" t="n">
        <v>2502.010009765625</v>
      </c>
      <c r="S902" s="197" t="n">
        <v>0.0</v>
      </c>
      <c r="T902" s="197" t="n">
        <v>1377.0283203125</v>
      </c>
      <c r="U902" s="197" t="n">
        <v>-77.4246826171875</v>
      </c>
      <c r="V902" s="197" t="n">
        <v>0.0</v>
      </c>
      <c r="W902" s="197" t="n">
        <v>0.0</v>
      </c>
      <c r="X902" s="197" t="n">
        <v>0.0</v>
      </c>
      <c r="Y902" s="197" t="n">
        <v>0.0</v>
      </c>
      <c r="Z902" s="197" t="n">
        <v>12017.4990234375</v>
      </c>
      <c r="AA902" s="197" t="n">
        <v>0.0</v>
      </c>
      <c r="AB902" s="197" t="n">
        <v>0.0</v>
      </c>
      <c r="AC902" s="197" t="n">
        <v>0.0</v>
      </c>
      <c r="AD902" s="197" t="n">
        <v>0.6499999761581421</v>
      </c>
      <c r="AE902" s="197" t="n">
        <v>11050.1923828125</v>
      </c>
      <c r="AF902" s="197" t="n">
        <v>1405.480224609375</v>
      </c>
      <c r="AG902" s="197" t="n">
        <v>3483.24462890625</v>
      </c>
      <c r="AH902" s="197" t="n">
        <v>1311.296142578125</v>
      </c>
      <c r="AI902" s="197" t="n">
        <v>29.687108993530273</v>
      </c>
      <c r="AJ902" s="197" t="n">
        <v>800.0</v>
      </c>
      <c r="AK902" s="197" t="n">
        <v>796.070556640625</v>
      </c>
      <c r="AL902" s="197" t="n">
        <v>6680.0</v>
      </c>
      <c r="AM902" s="197" t="n">
        <v>4254.173828125</v>
      </c>
      <c r="AN902" s="197" t="n">
        <v>0.0</v>
      </c>
      <c r="AO902" s="197" t="n">
        <v>0.0</v>
      </c>
      <c r="AP902" s="197" t="n">
        <v>0.0</v>
      </c>
      <c r="AQ902" s="197" t="n">
        <v>323.6666564941406</v>
      </c>
      <c r="AR902" s="197" t="n">
        <v>1067.0</v>
      </c>
      <c r="AS902" s="197" t="n">
        <v>0.0</v>
      </c>
      <c r="AT902" s="197" t="n">
        <v>999999.0</v>
      </c>
      <c r="AU902" s="197" t="n">
        <v>0.0</v>
      </c>
      <c r="AV902" s="197" t="n">
        <v>999999.0</v>
      </c>
      <c r="AW902" s="197" t="n">
        <v>0.0</v>
      </c>
      <c r="AX902" s="197" t="n">
        <v>0.0</v>
      </c>
      <c r="AY902" s="197" t="n">
        <v>999999.0</v>
      </c>
      <c r="AZ902" s="197" t="n">
        <v>0.0</v>
      </c>
      <c r="BA902" s="197" t="n">
        <v>999999.0</v>
      </c>
      <c r="BB902" s="197" t="n">
        <v>0.0</v>
      </c>
      <c r="BC902" s="197" t="n">
        <v>0.0</v>
      </c>
      <c r="BD902" s="197" t="n">
        <v>0.0</v>
      </c>
      <c r="BE902" s="197" t="n">
        <v>0.0</v>
      </c>
      <c r="BF902" s="197" t="n">
        <v>999999.0</v>
      </c>
      <c r="BG902" s="197" t="n">
        <v>999999.0</v>
      </c>
      <c r="BH902" s="197" t="n">
        <v>999999.0</v>
      </c>
      <c r="BI902" s="197" t="n">
        <v>0.0</v>
      </c>
      <c r="BJ902" s="197" t="n">
        <v>999999.0</v>
      </c>
      <c r="BK902" s="197" t="n">
        <v>999999.0</v>
      </c>
      <c r="BL902" s="197" t="n">
        <v>999999.0</v>
      </c>
      <c r="BM902" s="197" t="n">
        <v>0.0</v>
      </c>
      <c r="BN902" s="197" t="n">
        <v>0.0</v>
      </c>
      <c r="BO902" s="197" t="n">
        <v>0.0</v>
      </c>
      <c r="BP902" s="197" t="n">
        <v>0.0</v>
      </c>
      <c r="BQ902" s="197" t="n">
        <v>999999.0</v>
      </c>
      <c r="BR902" s="197" t="n">
        <v>0.0</v>
      </c>
      <c r="BS902" s="197" t="n">
        <v>999999.0</v>
      </c>
      <c r="BT902" s="197" t="n">
        <v>0.0</v>
      </c>
      <c r="BU902" s="197" t="n">
        <v>151.0360870361328</v>
      </c>
      <c r="BV902" s="197" t="n">
        <v>314.5423889160156</v>
      </c>
      <c r="BW902" s="197" t="n">
        <v>99000.0</v>
      </c>
      <c r="BX902" s="197" t="n">
        <v>243.2118377685547</v>
      </c>
      <c r="BY902" s="197" t="n">
        <v>232.03492736816406</v>
      </c>
      <c r="BZ902" s="197" t="n">
        <v>99000.0</v>
      </c>
      <c r="CA902" s="197" t="n">
        <v>210.00173950195312</v>
      </c>
      <c r="CB902" s="197" t="n">
        <v>210.20111083984375</v>
      </c>
      <c r="CC902" s="197" t="n">
        <v>964.9122924804688</v>
      </c>
      <c r="CD902" s="197" t="n">
        <v>1330.599853515625</v>
      </c>
      <c r="CE902" s="197" t="n">
        <v>1197.9505615234375</v>
      </c>
      <c r="CF902" s="197" t="n">
        <v>15500.0</v>
      </c>
      <c r="CG902" s="197" t="n">
        <v>0.0</v>
      </c>
      <c r="CH902" s="197" t="n">
        <v>6680.0</v>
      </c>
      <c r="CI902" s="197" t="n">
        <v>1672.739013671875</v>
      </c>
      <c r="CJ902" s="197" t="n">
        <v>8352.7392578125</v>
      </c>
      <c r="CK902" s="197" t="n">
        <v>20000.0</v>
      </c>
      <c r="CL902" s="197" t="n">
        <v>20000.0</v>
      </c>
      <c r="CM902" s="197" t="n">
        <v>20000.0</v>
      </c>
      <c r="CN902" s="197" t="n">
        <v>20000.0</v>
      </c>
      <c r="CO902" s="197" t="n">
        <v>20000.0</v>
      </c>
      <c r="CP902" s="197" t="n">
        <v>20000.0</v>
      </c>
      <c r="CQ902" s="197" t="n">
        <v>20000.0</v>
      </c>
      <c r="CR902" s="197" t="n">
        <v>5000.0</v>
      </c>
      <c r="CS902" s="197" t="n">
        <v>20.0</v>
      </c>
      <c r="CT902" s="197" t="n">
        <v>20.0</v>
      </c>
      <c r="CU902" s="197" t="n">
        <v>625.5025024414062</v>
      </c>
    </row>
    <row r="903" spans="2:99">
      <c r="B903" s="122" t="s">
        <v>1304</v>
      </c>
      <c r="C903" s="197" t="n">
        <v>3367.60009765625</v>
      </c>
      <c r="D903" s="197" t="n">
        <v>3139.0</v>
      </c>
      <c r="E903" s="197" t="n">
        <v>575.0</v>
      </c>
      <c r="F903" s="122" t="s">
        <v>1304</v>
      </c>
      <c r="G903" s="197" t="n">
        <v>3367.60009765625</v>
      </c>
      <c r="H903" s="197" t="n">
        <v>3082.810302734375</v>
      </c>
      <c r="I903" s="197" t="n">
        <v>573.422119140625</v>
      </c>
      <c r="J903" s="197" t="n">
        <v>469.4022216796875</v>
      </c>
      <c r="K903" s="197" t="n">
        <v>690.7452392578125</v>
      </c>
      <c r="L903" s="197" t="n">
        <v>3801.45947265625</v>
      </c>
      <c r="M903" s="197" t="n">
        <v>3801.45947265625</v>
      </c>
      <c r="N903" s="197" t="n">
        <v>3801.45947265625</v>
      </c>
      <c r="O903" s="197" t="n">
        <v>3801.45947265625</v>
      </c>
      <c r="P903" s="197" t="n">
        <v>3801.45947265625</v>
      </c>
      <c r="Q903" s="197" t="n">
        <v>22194.6484375</v>
      </c>
      <c r="R903" s="197" t="n">
        <v>2115.916015625</v>
      </c>
      <c r="S903" s="197" t="n">
        <v>0.0</v>
      </c>
      <c r="T903" s="197" t="n">
        <v>41.43768310546875</v>
      </c>
      <c r="U903" s="197" t="n">
        <v>1426.5821533203125</v>
      </c>
      <c r="V903" s="197" t="n">
        <v>14003.427734375</v>
      </c>
      <c r="W903" s="197" t="n">
        <v>7501.00244140625</v>
      </c>
      <c r="X903" s="197" t="n">
        <v>6502.4248046875</v>
      </c>
      <c r="Y903" s="197" t="n">
        <v>0.0</v>
      </c>
      <c r="Z903" s="197" t="n">
        <v>4500.0</v>
      </c>
      <c r="AA903" s="197" t="n">
        <v>1.0</v>
      </c>
      <c r="AB903" s="197" t="n">
        <v>0.0</v>
      </c>
      <c r="AC903" s="197" t="n">
        <v>0.0</v>
      </c>
      <c r="AD903" s="197" t="n">
        <v>0.6499999761581421</v>
      </c>
      <c r="AE903" s="197" t="n">
        <v>16698.306640625</v>
      </c>
      <c r="AF903" s="197" t="n">
        <v>2234.670166015625</v>
      </c>
      <c r="AG903" s="197" t="n">
        <v>770.5875854492188</v>
      </c>
      <c r="AH903" s="197" t="n">
        <v>1446.0489501953125</v>
      </c>
      <c r="AI903" s="197" t="n">
        <v>0.0</v>
      </c>
      <c r="AJ903" s="197" t="n">
        <v>0.0</v>
      </c>
      <c r="AK903" s="197" t="n">
        <v>434.30108642578125</v>
      </c>
      <c r="AL903" s="197" t="n">
        <v>7066.7802734375</v>
      </c>
      <c r="AM903" s="197" t="n">
        <v>4223.37109375</v>
      </c>
      <c r="AN903" s="197" t="n">
        <v>0.0</v>
      </c>
      <c r="AO903" s="197" t="n">
        <v>0.0</v>
      </c>
      <c r="AP903" s="197" t="n">
        <v>0.0</v>
      </c>
      <c r="AQ903" s="197" t="n">
        <v>485.5</v>
      </c>
      <c r="AR903" s="197" t="n">
        <v>1067.0</v>
      </c>
      <c r="AS903" s="197" t="n">
        <v>0.0</v>
      </c>
      <c r="AT903" s="197" t="n">
        <v>999999.0</v>
      </c>
      <c r="AU903" s="197" t="n">
        <v>0.0</v>
      </c>
      <c r="AV903" s="197" t="n">
        <v>999999.0</v>
      </c>
      <c r="AW903" s="197" t="n">
        <v>0.0</v>
      </c>
      <c r="AX903" s="197" t="n">
        <v>0.0</v>
      </c>
      <c r="AY903" s="197" t="n">
        <v>999999.0</v>
      </c>
      <c r="AZ903" s="197" t="n">
        <v>0.0</v>
      </c>
      <c r="BA903" s="197" t="n">
        <v>999999.0</v>
      </c>
      <c r="BB903" s="197" t="n">
        <v>0.0</v>
      </c>
      <c r="BC903" s="197" t="n">
        <v>0.0</v>
      </c>
      <c r="BD903" s="197" t="n">
        <v>0.0</v>
      </c>
      <c r="BE903" s="197" t="n">
        <v>0.4524186849594116</v>
      </c>
      <c r="BF903" s="197" t="n">
        <v>999998.0</v>
      </c>
      <c r="BG903" s="197" t="n">
        <v>999998.0</v>
      </c>
      <c r="BH903" s="197" t="n">
        <v>10416.466796875</v>
      </c>
      <c r="BI903" s="197" t="n">
        <v>0.0</v>
      </c>
      <c r="BJ903" s="197" t="n">
        <v>999999.0</v>
      </c>
      <c r="BK903" s="197" t="n">
        <v>999999.0</v>
      </c>
      <c r="BL903" s="197" t="n">
        <v>20789.390625</v>
      </c>
      <c r="BM903" s="197" t="n">
        <v>0.0</v>
      </c>
      <c r="BN903" s="197" t="n">
        <v>0.0</v>
      </c>
      <c r="BO903" s="197" t="n">
        <v>-9748.341796875</v>
      </c>
      <c r="BP903" s="197" t="n">
        <v>0.0</v>
      </c>
      <c r="BQ903" s="197" t="n">
        <v>999999.0</v>
      </c>
      <c r="BR903" s="197" t="n">
        <v>0.0</v>
      </c>
      <c r="BS903" s="197" t="n">
        <v>999999.0</v>
      </c>
      <c r="BT903" s="197" t="n">
        <v>0.0</v>
      </c>
      <c r="BU903" s="197" t="n">
        <v>113.86873626708984</v>
      </c>
      <c r="BV903" s="197" t="n">
        <v>142.01893615722656</v>
      </c>
      <c r="BW903" s="197" t="n">
        <v>99000.0</v>
      </c>
      <c r="BX903" s="197" t="n">
        <v>266.1675109863281</v>
      </c>
      <c r="BY903" s="197" t="n">
        <v>244.5961456298828</v>
      </c>
      <c r="BZ903" s="197" t="n">
        <v>99000.0</v>
      </c>
      <c r="CA903" s="197" t="n">
        <v>227.62184143066406</v>
      </c>
      <c r="CB903" s="197" t="n">
        <v>210.0745849609375</v>
      </c>
      <c r="CC903" s="197" t="n">
        <v>964.9122924804688</v>
      </c>
      <c r="CD903" s="197" t="n">
        <v>1649.844482421875</v>
      </c>
      <c r="CE903" s="197" t="n">
        <v>1337.1610107421875</v>
      </c>
      <c r="CF903" s="197" t="n">
        <v>15500.0</v>
      </c>
      <c r="CG903" s="197" t="n">
        <v>0.0</v>
      </c>
      <c r="CH903" s="197" t="n">
        <v>4500.0</v>
      </c>
      <c r="CI903" s="197" t="n">
        <v>3750.0</v>
      </c>
      <c r="CJ903" s="197" t="n">
        <v>8250.0</v>
      </c>
      <c r="CK903" s="197" t="n">
        <v>20000.0</v>
      </c>
      <c r="CL903" s="197" t="n">
        <v>20000.0</v>
      </c>
      <c r="CM903" s="197" t="n">
        <v>20000.0</v>
      </c>
      <c r="CN903" s="197" t="n">
        <v>20000.0</v>
      </c>
      <c r="CO903" s="197" t="n">
        <v>20000.0</v>
      </c>
      <c r="CP903" s="197" t="n">
        <v>20000.0</v>
      </c>
      <c r="CQ903" s="197" t="n">
        <v>20000.0</v>
      </c>
      <c r="CR903" s="197" t="n">
        <v>5000.0</v>
      </c>
      <c r="CS903" s="197" t="n">
        <v>0.0</v>
      </c>
      <c r="CT903" s="197" t="n">
        <v>0.0</v>
      </c>
      <c r="CU903" s="197" t="n">
        <v>528.97900390625</v>
      </c>
    </row>
    <row r="904" spans="2:99">
      <c r="B904" s="122" t="s">
        <v>1305</v>
      </c>
      <c r="C904" s="197" t="n">
        <v>3722.5</v>
      </c>
      <c r="D904" s="197" t="n">
        <v>2788.0</v>
      </c>
      <c r="E904" s="197" t="n">
        <v>562.0</v>
      </c>
      <c r="F904" s="122" t="s">
        <v>1305</v>
      </c>
      <c r="G904" s="197" t="n">
        <v>3722.5</v>
      </c>
      <c r="H904" s="197" t="n">
        <v>2788.0</v>
      </c>
      <c r="I904" s="197" t="n">
        <v>562.0</v>
      </c>
      <c r="J904" s="197" t="n">
        <v>525.2653198242188</v>
      </c>
      <c r="K904" s="197" t="n">
        <v>588.69189453125</v>
      </c>
      <c r="L904" s="197" t="n">
        <v>2860.4326171875</v>
      </c>
      <c r="M904" s="197" t="n">
        <v>2860.4326171875</v>
      </c>
      <c r="N904" s="197" t="n">
        <v>2860.4326171875</v>
      </c>
      <c r="O904" s="197" t="n">
        <v>2860.4326171875</v>
      </c>
      <c r="P904" s="197" t="n">
        <v>2860.4326171875</v>
      </c>
      <c r="Q904" s="197" t="n">
        <v>40750.43359375</v>
      </c>
      <c r="R904" s="197" t="n">
        <v>2705.811279296875</v>
      </c>
      <c r="S904" s="197" t="n">
        <v>0.0</v>
      </c>
      <c r="T904" s="197" t="n">
        <v>467.0546569824219</v>
      </c>
      <c r="U904" s="197" t="n">
        <v>3121.222900390625</v>
      </c>
      <c r="V904" s="197" t="n">
        <v>39403.40625</v>
      </c>
      <c r="W904" s="197" t="n">
        <v>17128.3125</v>
      </c>
      <c r="X904" s="197" t="n">
        <v>22275.09375</v>
      </c>
      <c r="Y904" s="197" t="n">
        <v>0.0</v>
      </c>
      <c r="Z904" s="197" t="n">
        <v>6000.0</v>
      </c>
      <c r="AA904" s="197" t="n">
        <v>1.0</v>
      </c>
      <c r="AB904" s="197" t="n">
        <v>0.0</v>
      </c>
      <c r="AC904" s="197" t="n">
        <v>0.0</v>
      </c>
      <c r="AD904" s="197" t="n">
        <v>0.6499999761581421</v>
      </c>
      <c r="AE904" s="197" t="n">
        <v>31319.2421875</v>
      </c>
      <c r="AF904" s="197" t="n">
        <v>7688.41455078125</v>
      </c>
      <c r="AG904" s="197" t="n">
        <v>0.0</v>
      </c>
      <c r="AH904" s="197" t="n">
        <v>5655.28662109375</v>
      </c>
      <c r="AI904" s="197" t="n">
        <v>4197.23291015625</v>
      </c>
      <c r="AJ904" s="197" t="n">
        <v>8979.8896484375</v>
      </c>
      <c r="AK904" s="197" t="n">
        <v>8968.830078125</v>
      </c>
      <c r="AL904" s="197" t="n">
        <v>7581.93701171875</v>
      </c>
      <c r="AM904" s="197" t="n">
        <v>4227.79345703125</v>
      </c>
      <c r="AN904" s="197" t="n">
        <v>0.0</v>
      </c>
      <c r="AO904" s="197" t="n">
        <v>0.0</v>
      </c>
      <c r="AP904" s="197" t="n">
        <v>0.0</v>
      </c>
      <c r="AQ904" s="197" t="n">
        <v>647.3333129882812</v>
      </c>
      <c r="AR904" s="197" t="n">
        <v>711.3333129882812</v>
      </c>
      <c r="AS904" s="197" t="n">
        <v>0.0</v>
      </c>
      <c r="AT904" s="197" t="n">
        <v>999999.0</v>
      </c>
      <c r="AU904" s="197" t="n">
        <v>0.0</v>
      </c>
      <c r="AV904" s="197" t="n">
        <v>999999.0</v>
      </c>
      <c r="AW904" s="197" t="n">
        <v>0.0</v>
      </c>
      <c r="AX904" s="197" t="n">
        <v>0.0</v>
      </c>
      <c r="AY904" s="197" t="n">
        <v>999999.0</v>
      </c>
      <c r="AZ904" s="197" t="n">
        <v>0.0</v>
      </c>
      <c r="BA904" s="197" t="n">
        <v>999999.0</v>
      </c>
      <c r="BB904" s="197" t="n">
        <v>0.0</v>
      </c>
      <c r="BC904" s="197" t="n">
        <v>0.0</v>
      </c>
      <c r="BD904" s="197" t="n">
        <v>0.0</v>
      </c>
      <c r="BE904" s="197" t="n">
        <v>0.0</v>
      </c>
      <c r="BF904" s="197" t="n">
        <v>999999.0</v>
      </c>
      <c r="BG904" s="197" t="n">
        <v>999999.0</v>
      </c>
      <c r="BH904" s="197" t="n">
        <v>999999.0</v>
      </c>
      <c r="BI904" s="197" t="n">
        <v>0.0</v>
      </c>
      <c r="BJ904" s="197" t="n">
        <v>999999.0</v>
      </c>
      <c r="BK904" s="197" t="n">
        <v>999999.0</v>
      </c>
      <c r="BL904" s="197" t="n">
        <v>999999.0</v>
      </c>
      <c r="BM904" s="197" t="n">
        <v>0.0</v>
      </c>
      <c r="BN904" s="197" t="n">
        <v>0.0</v>
      </c>
      <c r="BO904" s="197" t="n">
        <v>0.0</v>
      </c>
      <c r="BP904" s="197" t="n">
        <v>0.0</v>
      </c>
      <c r="BQ904" s="197" t="n">
        <v>999999.0</v>
      </c>
      <c r="BR904" s="197" t="n">
        <v>0.0</v>
      </c>
      <c r="BS904" s="197" t="n">
        <v>999999.0</v>
      </c>
      <c r="BT904" s="197" t="n">
        <v>0.0</v>
      </c>
      <c r="BU904" s="197" t="n">
        <v>262.84014892578125</v>
      </c>
      <c r="BV904" s="197" t="n">
        <v>111.52091217041016</v>
      </c>
      <c r="BW904" s="197" t="n">
        <v>99000.0</v>
      </c>
      <c r="BX904" s="197" t="n">
        <v>231.43130493164062</v>
      </c>
      <c r="BY904" s="197" t="n">
        <v>271.8282470703125</v>
      </c>
      <c r="BZ904" s="197" t="n">
        <v>99000.0</v>
      </c>
      <c r="CA904" s="197" t="n">
        <v>241.77032470703125</v>
      </c>
      <c r="CB904" s="197" t="n">
        <v>228.2135772705078</v>
      </c>
      <c r="CC904" s="197" t="n">
        <v>631.5789184570312</v>
      </c>
      <c r="CD904" s="197" t="n">
        <v>772.380126953125</v>
      </c>
      <c r="CE904" s="197" t="n">
        <v>1723.451904296875</v>
      </c>
      <c r="CF904" s="197" t="n">
        <v>12500.0</v>
      </c>
      <c r="CG904" s="197" t="n">
        <v>0.0</v>
      </c>
      <c r="CH904" s="197" t="n">
        <v>3750.0</v>
      </c>
      <c r="CI904" s="197" t="n">
        <v>3000.0</v>
      </c>
      <c r="CJ904" s="197" t="n">
        <v>6750.0</v>
      </c>
      <c r="CK904" s="197" t="n">
        <v>20000.0</v>
      </c>
      <c r="CL904" s="197" t="n">
        <v>20000.0</v>
      </c>
      <c r="CM904" s="197" t="n">
        <v>20000.0</v>
      </c>
      <c r="CN904" s="197" t="n">
        <v>20000.0</v>
      </c>
      <c r="CO904" s="197" t="n">
        <v>20000.0</v>
      </c>
      <c r="CP904" s="197" t="n">
        <v>20000.0</v>
      </c>
      <c r="CQ904" s="197" t="n">
        <v>20000.0</v>
      </c>
      <c r="CR904" s="197" t="n">
        <v>5000.0</v>
      </c>
      <c r="CS904" s="197" t="n">
        <v>0.0</v>
      </c>
      <c r="CT904" s="197" t="n">
        <v>0.0</v>
      </c>
      <c r="CU904" s="197" t="n">
        <v>676.4528198242188</v>
      </c>
    </row>
    <row r="905" spans="2:99">
      <c r="B905" s="122" t="s">
        <v>1306</v>
      </c>
      <c r="C905" s="197" t="n">
        <v>3503.10009765625</v>
      </c>
      <c r="D905" s="197" t="n">
        <v>2788.0</v>
      </c>
      <c r="E905" s="197" t="n">
        <v>478.0</v>
      </c>
      <c r="F905" s="122" t="s">
        <v>1306</v>
      </c>
      <c r="G905" s="197" t="n">
        <v>3503.10009765625</v>
      </c>
      <c r="H905" s="197" t="n">
        <v>2788.0</v>
      </c>
      <c r="I905" s="197" t="n">
        <v>478.0</v>
      </c>
      <c r="J905" s="197" t="n">
        <v>635.8963012695312</v>
      </c>
      <c r="K905" s="197" t="n">
        <v>764.2417602539062</v>
      </c>
      <c r="L905" s="197" t="n">
        <v>4245.54833984375</v>
      </c>
      <c r="M905" s="197" t="n">
        <v>4245.54833984375</v>
      </c>
      <c r="N905" s="197" t="n">
        <v>7931.29052734375</v>
      </c>
      <c r="O905" s="197" t="n">
        <v>7931.29052734375</v>
      </c>
      <c r="P905" s="197" t="n">
        <v>7931.29052734375</v>
      </c>
      <c r="Q905" s="197" t="n">
        <v>73953.921875</v>
      </c>
      <c r="R905" s="197" t="n">
        <v>11401.69921875</v>
      </c>
      <c r="S905" s="197" t="n">
        <v>0.0</v>
      </c>
      <c r="T905" s="197" t="n">
        <v>1310.097900390625</v>
      </c>
      <c r="U905" s="197" t="n">
        <v>42337.05078125</v>
      </c>
      <c r="V905" s="197" t="n">
        <v>112432.78125</v>
      </c>
      <c r="W905" s="197" t="n">
        <v>66680.484375</v>
      </c>
      <c r="X905" s="197" t="n">
        <v>45752.30078125</v>
      </c>
      <c r="Y905" s="197" t="n">
        <v>0.0</v>
      </c>
      <c r="Z905" s="197" t="n">
        <v>12724.1376953125</v>
      </c>
      <c r="AA905" s="197" t="n">
        <v>1.0</v>
      </c>
      <c r="AB905" s="197" t="n">
        <v>0.0</v>
      </c>
      <c r="AC905" s="197" t="n">
        <v>0.0</v>
      </c>
      <c r="AD905" s="197" t="n">
        <v>0.3499999940395355</v>
      </c>
      <c r="AE905" s="197" t="n">
        <v>46612.80078125</v>
      </c>
      <c r="AF905" s="197" t="n">
        <v>16948.6875</v>
      </c>
      <c r="AG905" s="197" t="n">
        <v>29228.42578125</v>
      </c>
      <c r="AH905" s="197" t="n">
        <v>13746.0859375</v>
      </c>
      <c r="AI905" s="197" t="n">
        <v>12524.248046875</v>
      </c>
      <c r="AJ905" s="197" t="n">
        <v>19795.541015625</v>
      </c>
      <c r="AK905" s="197" t="n">
        <v>20471.619140625</v>
      </c>
      <c r="AL905" s="197" t="n">
        <v>8437.2412109375</v>
      </c>
      <c r="AM905" s="197" t="n">
        <v>4245.54833984375</v>
      </c>
      <c r="AN905" s="197" t="n">
        <v>0.0</v>
      </c>
      <c r="AO905" s="197" t="n">
        <v>0.0</v>
      </c>
      <c r="AP905" s="197" t="n">
        <v>0.0</v>
      </c>
      <c r="AQ905" s="197" t="n">
        <v>809.1666870117188</v>
      </c>
      <c r="AR905" s="197" t="n">
        <v>840.2918090820312</v>
      </c>
      <c r="AS905" s="197" t="n">
        <v>0.0</v>
      </c>
      <c r="AT905" s="197" t="n">
        <v>999999.0</v>
      </c>
      <c r="AU905" s="197" t="n">
        <v>0.0</v>
      </c>
      <c r="AV905" s="197" t="n">
        <v>999999.0</v>
      </c>
      <c r="AW905" s="197" t="n">
        <v>0.0</v>
      </c>
      <c r="AX905" s="197" t="n">
        <v>0.0</v>
      </c>
      <c r="AY905" s="197" t="n">
        <v>999999.0</v>
      </c>
      <c r="AZ905" s="197" t="n">
        <v>0.0</v>
      </c>
      <c r="BA905" s="197" t="n">
        <v>999999.0</v>
      </c>
      <c r="BB905" s="197" t="n">
        <v>0.0</v>
      </c>
      <c r="BC905" s="197" t="n">
        <v>0.0</v>
      </c>
      <c r="BD905" s="197" t="n">
        <v>0.0</v>
      </c>
      <c r="BE905" s="197" t="n">
        <v>0.0</v>
      </c>
      <c r="BF905" s="197" t="n">
        <v>999999.0</v>
      </c>
      <c r="BG905" s="197" t="n">
        <v>999999.0</v>
      </c>
      <c r="BH905" s="197" t="n">
        <v>999999.0</v>
      </c>
      <c r="BI905" s="197" t="n">
        <v>0.0</v>
      </c>
      <c r="BJ905" s="197" t="n">
        <v>999999.0</v>
      </c>
      <c r="BK905" s="197" t="n">
        <v>999999.0</v>
      </c>
      <c r="BL905" s="197" t="n">
        <v>999999.0</v>
      </c>
      <c r="BM905" s="197" t="n">
        <v>0.0</v>
      </c>
      <c r="BN905" s="197" t="n">
        <v>0.0</v>
      </c>
      <c r="BO905" s="197" t="n">
        <v>0.0</v>
      </c>
      <c r="BP905" s="197" t="n">
        <v>0.0</v>
      </c>
      <c r="BQ905" s="197" t="n">
        <v>999999.0</v>
      </c>
      <c r="BR905" s="197" t="n">
        <v>0.0</v>
      </c>
      <c r="BS905" s="197" t="n">
        <v>999999.0</v>
      </c>
      <c r="BT905" s="197" t="n">
        <v>0.0</v>
      </c>
      <c r="BU905" s="197" t="n">
        <v>243.96084594726562</v>
      </c>
      <c r="BV905" s="197" t="n">
        <v>269.53314208984375</v>
      </c>
      <c r="BW905" s="197" t="n">
        <v>99000.0</v>
      </c>
      <c r="BX905" s="197" t="n">
        <v>188.40060424804688</v>
      </c>
      <c r="BY905" s="197" t="n">
        <v>231.9492950439453</v>
      </c>
      <c r="BZ905" s="197" t="n">
        <v>99000.0</v>
      </c>
      <c r="CA905" s="197" t="n">
        <v>334.1029052734375</v>
      </c>
      <c r="CB905" s="197" t="n">
        <v>243.37596130371094</v>
      </c>
      <c r="CC905" s="197" t="n">
        <v>631.5789184570312</v>
      </c>
      <c r="CD905" s="197" t="n">
        <v>232.9429473876953</v>
      </c>
      <c r="CE905" s="197" t="n">
        <v>777.4246215820312</v>
      </c>
      <c r="CF905" s="197" t="n">
        <v>8000.0</v>
      </c>
      <c r="CG905" s="197" t="n">
        <v>0.0</v>
      </c>
      <c r="CH905" s="197" t="n">
        <v>4250.0</v>
      </c>
      <c r="CI905" s="197" t="n">
        <v>2500.0</v>
      </c>
      <c r="CJ905" s="197" t="n">
        <v>6750.0</v>
      </c>
      <c r="CK905" s="197" t="n">
        <v>20000.0</v>
      </c>
      <c r="CL905" s="197" t="n">
        <v>20000.0</v>
      </c>
      <c r="CM905" s="197" t="n">
        <v>20000.0</v>
      </c>
      <c r="CN905" s="197" t="n">
        <v>20000.0</v>
      </c>
      <c r="CO905" s="197" t="n">
        <v>20000.0</v>
      </c>
      <c r="CP905" s="197" t="n">
        <v>20000.0</v>
      </c>
      <c r="CQ905" s="197" t="n">
        <v>20000.0</v>
      </c>
      <c r="CR905" s="197" t="n">
        <v>5000.0</v>
      </c>
      <c r="CS905" s="197" t="n">
        <v>0.0</v>
      </c>
      <c r="CT905" s="197" t="n">
        <v>0.0</v>
      </c>
      <c r="CU905" s="197" t="n">
        <v>2850.4248046875</v>
      </c>
    </row>
    <row r="906" spans="2:99">
      <c r="B906" s="122" t="s">
        <v>1307</v>
      </c>
      <c r="C906" s="197" t="n">
        <v>4009.89990234375</v>
      </c>
      <c r="D906" s="197" t="n">
        <v>2995.0</v>
      </c>
      <c r="E906" s="197" t="n">
        <v>628.0</v>
      </c>
      <c r="F906" s="122" t="s">
        <v>1307</v>
      </c>
      <c r="G906" s="197" t="n">
        <v>4009.89990234375</v>
      </c>
      <c r="H906" s="197" t="n">
        <v>2995.0</v>
      </c>
      <c r="I906" s="197" t="n">
        <v>628.0</v>
      </c>
      <c r="J906" s="197" t="n">
        <v>811.131103515625</v>
      </c>
      <c r="K906" s="197" t="n">
        <v>867.7794799804688</v>
      </c>
      <c r="L906" s="197" t="n">
        <v>4281.06884765625</v>
      </c>
      <c r="M906" s="197" t="n">
        <v>4281.06884765625</v>
      </c>
      <c r="N906" s="197" t="n">
        <v>6723.1044921875</v>
      </c>
      <c r="O906" s="197" t="n">
        <v>6723.1044921875</v>
      </c>
      <c r="P906" s="197" t="n">
        <v>6723.1044921875</v>
      </c>
      <c r="Q906" s="197" t="n">
        <v>57842.734375</v>
      </c>
      <c r="R906" s="197" t="n">
        <v>10527.5458984375</v>
      </c>
      <c r="S906" s="197" t="n">
        <v>0.0</v>
      </c>
      <c r="T906" s="197" t="n">
        <v>23.881967544555664</v>
      </c>
      <c r="U906" s="197" t="n">
        <v>5570.4501953125</v>
      </c>
      <c r="V906" s="197" t="n">
        <v>52194.0625</v>
      </c>
      <c r="W906" s="197" t="n">
        <v>27517.755859375</v>
      </c>
      <c r="X906" s="197" t="n">
        <v>24676.306640625</v>
      </c>
      <c r="Y906" s="197" t="n">
        <v>0.0</v>
      </c>
      <c r="Z906" s="197" t="n">
        <v>13435.4833984375</v>
      </c>
      <c r="AA906" s="197" t="n">
        <v>1.0</v>
      </c>
      <c r="AB906" s="197" t="n">
        <v>0.0</v>
      </c>
      <c r="AC906" s="197" t="n">
        <v>0.0</v>
      </c>
      <c r="AD906" s="197" t="n">
        <v>0.3499999940395355</v>
      </c>
      <c r="AE906" s="197" t="n">
        <v>26970.626953125</v>
      </c>
      <c r="AF906" s="197" t="n">
        <v>12236.7744140625</v>
      </c>
      <c r="AG906" s="197" t="n">
        <v>4760.4013671875</v>
      </c>
      <c r="AH906" s="197" t="n">
        <v>6350.703125</v>
      </c>
      <c r="AI906" s="197" t="n">
        <v>4730.39990234375</v>
      </c>
      <c r="AJ906" s="197" t="n">
        <v>8577.63671875</v>
      </c>
      <c r="AK906" s="197" t="n">
        <v>8924.5</v>
      </c>
      <c r="AL906" s="197" t="n">
        <v>7560.64501953125</v>
      </c>
      <c r="AM906" s="197" t="n">
        <v>4281.06884765625</v>
      </c>
      <c r="AN906" s="197" t="n">
        <v>0.0</v>
      </c>
      <c r="AO906" s="197" t="n">
        <v>0.0</v>
      </c>
      <c r="AP906" s="197" t="n">
        <v>0.0</v>
      </c>
      <c r="AQ906" s="197" t="n">
        <v>828.6658325195312</v>
      </c>
      <c r="AR906" s="197" t="n">
        <v>1023.1265258789062</v>
      </c>
      <c r="AS906" s="197" t="n">
        <v>0.0</v>
      </c>
      <c r="AT906" s="197" t="n">
        <v>999999.0</v>
      </c>
      <c r="AU906" s="197" t="n">
        <v>0.0</v>
      </c>
      <c r="AV906" s="197" t="n">
        <v>999999.0</v>
      </c>
      <c r="AW906" s="197" t="n">
        <v>0.0</v>
      </c>
      <c r="AX906" s="197" t="n">
        <v>0.0</v>
      </c>
      <c r="AY906" s="197" t="n">
        <v>999999.0</v>
      </c>
      <c r="AZ906" s="197" t="n">
        <v>0.0</v>
      </c>
      <c r="BA906" s="197" t="n">
        <v>999999.0</v>
      </c>
      <c r="BB906" s="197" t="n">
        <v>0.0</v>
      </c>
      <c r="BC906" s="197" t="n">
        <v>0.0</v>
      </c>
      <c r="BD906" s="197" t="n">
        <v>0.0</v>
      </c>
      <c r="BE906" s="197" t="n">
        <v>0.0</v>
      </c>
      <c r="BF906" s="197" t="n">
        <v>999999.0</v>
      </c>
      <c r="BG906" s="197" t="n">
        <v>999999.0</v>
      </c>
      <c r="BH906" s="197" t="n">
        <v>999999.0</v>
      </c>
      <c r="BI906" s="197" t="n">
        <v>0.0</v>
      </c>
      <c r="BJ906" s="197" t="n">
        <v>999999.0</v>
      </c>
      <c r="BK906" s="197" t="n">
        <v>999999.0</v>
      </c>
      <c r="BL906" s="197" t="n">
        <v>999999.0</v>
      </c>
      <c r="BM906" s="197" t="n">
        <v>0.0</v>
      </c>
      <c r="BN906" s="197" t="n">
        <v>0.0</v>
      </c>
      <c r="BO906" s="197" t="n">
        <v>0.0</v>
      </c>
      <c r="BP906" s="197" t="n">
        <v>0.0</v>
      </c>
      <c r="BQ906" s="197" t="n">
        <v>999999.0</v>
      </c>
      <c r="BR906" s="197" t="n">
        <v>0.0</v>
      </c>
      <c r="BS906" s="197" t="n">
        <v>999999.0</v>
      </c>
      <c r="BT906" s="197" t="n">
        <v>0.0</v>
      </c>
      <c r="BU906" s="197" t="n">
        <v>247.16204833984375</v>
      </c>
      <c r="BV906" s="197" t="n">
        <v>243.82681274414062</v>
      </c>
      <c r="BW906" s="197" t="n">
        <v>99000.0</v>
      </c>
      <c r="BX906" s="197" t="n">
        <v>180.5999298095703</v>
      </c>
      <c r="BY906" s="197" t="n">
        <v>187.96224975585938</v>
      </c>
      <c r="BZ906" s="197" t="n">
        <v>99000.0</v>
      </c>
      <c r="CA906" s="197" t="n">
        <v>350.0207824707031</v>
      </c>
      <c r="CB906" s="197" t="n">
        <v>331.3984375</v>
      </c>
      <c r="CC906" s="197" t="n">
        <v>631.5789184570312</v>
      </c>
      <c r="CD906" s="197" t="n">
        <v>207.0639190673828</v>
      </c>
      <c r="CE906" s="197" t="n">
        <v>228.17266845703125</v>
      </c>
      <c r="CF906" s="197" t="n">
        <v>8000.0</v>
      </c>
      <c r="CG906" s="197" t="n">
        <v>0.0</v>
      </c>
      <c r="CH906" s="197" t="n">
        <v>4250.0</v>
      </c>
      <c r="CI906" s="197" t="n">
        <v>2500.0</v>
      </c>
      <c r="CJ906" s="197" t="n">
        <v>6750.0</v>
      </c>
      <c r="CK906" s="197" t="n">
        <v>20000.0</v>
      </c>
      <c r="CL906" s="197" t="n">
        <v>20000.0</v>
      </c>
      <c r="CM906" s="197" t="n">
        <v>20000.0</v>
      </c>
      <c r="CN906" s="197" t="n">
        <v>20000.0</v>
      </c>
      <c r="CO906" s="197" t="n">
        <v>20000.0</v>
      </c>
      <c r="CP906" s="197" t="n">
        <v>20000.0</v>
      </c>
      <c r="CQ906" s="197" t="n">
        <v>20000.0</v>
      </c>
      <c r="CR906" s="197" t="n">
        <v>5000.0</v>
      </c>
      <c r="CS906" s="197" t="n">
        <v>0.0</v>
      </c>
      <c r="CT906" s="197" t="n">
        <v>0.0</v>
      </c>
      <c r="CU906" s="197" t="n">
        <v>2631.886474609375</v>
      </c>
    </row>
    <row r="907" spans="2:99">
      <c r="B907" s="122" t="s">
        <v>1308</v>
      </c>
      <c r="C907" s="197" t="n">
        <v>4552.10009765625</v>
      </c>
      <c r="D907" s="197" t="n">
        <v>3352.0</v>
      </c>
      <c r="E907" s="197" t="n">
        <v>800.0</v>
      </c>
      <c r="F907" s="122" t="s">
        <v>1308</v>
      </c>
      <c r="G907" s="197" t="n">
        <v>4443.1396484375</v>
      </c>
      <c r="H907" s="197" t="n">
        <v>3352.0</v>
      </c>
      <c r="I907" s="197" t="n">
        <v>800.0</v>
      </c>
      <c r="J907" s="197" t="n">
        <v>666.8251953125</v>
      </c>
      <c r="K907" s="197" t="n">
        <v>653.2603759765625</v>
      </c>
      <c r="L907" s="197" t="n">
        <v>917.7274169921875</v>
      </c>
      <c r="M907" s="197" t="n">
        <v>917.7274169921875</v>
      </c>
      <c r="N907" s="197" t="n">
        <v>917.7274169921875</v>
      </c>
      <c r="O907" s="197" t="n">
        <v>917.7274169921875</v>
      </c>
      <c r="P907" s="197" t="n">
        <v>917.7274169921875</v>
      </c>
      <c r="Q907" s="197" t="n">
        <v>35076.6171875</v>
      </c>
      <c r="R907" s="197" t="n">
        <v>7341.8193359375</v>
      </c>
      <c r="S907" s="197" t="n">
        <v>0.0</v>
      </c>
      <c r="T907" s="197" t="n">
        <v>0.0</v>
      </c>
      <c r="U907" s="197" t="n">
        <v>560.6084594726562</v>
      </c>
      <c r="V907" s="197" t="n">
        <v>28818.45703125</v>
      </c>
      <c r="W907" s="197" t="n">
        <v>14764.6455078125</v>
      </c>
      <c r="X907" s="197" t="n">
        <v>14053.8115234375</v>
      </c>
      <c r="Y907" s="197" t="n">
        <v>0.0</v>
      </c>
      <c r="Z907" s="197" t="n">
        <v>12793.75</v>
      </c>
      <c r="AA907" s="197" t="n">
        <v>1.0</v>
      </c>
      <c r="AB907" s="197" t="n">
        <v>0.0</v>
      </c>
      <c r="AC907" s="197" t="n">
        <v>0.0</v>
      </c>
      <c r="AD907" s="197" t="n">
        <v>0.3499999940395355</v>
      </c>
      <c r="AE907" s="197" t="n">
        <v>15674.65234375</v>
      </c>
      <c r="AF907" s="197" t="n">
        <v>6215.1259765625</v>
      </c>
      <c r="AG907" s="197" t="n">
        <v>0.0</v>
      </c>
      <c r="AH907" s="197" t="n">
        <v>5016.79345703125</v>
      </c>
      <c r="AI907" s="197" t="n">
        <v>3424.732666015625</v>
      </c>
      <c r="AJ907" s="197" t="n">
        <v>6599.12158203125</v>
      </c>
      <c r="AK907" s="197" t="n">
        <v>6822.87890625</v>
      </c>
      <c r="AL907" s="197" t="n">
        <v>6680.0</v>
      </c>
      <c r="AM907" s="197" t="n">
        <v>4470.4521484375</v>
      </c>
      <c r="AN907" s="197" t="n">
        <v>1835.454833984375</v>
      </c>
      <c r="AO907" s="197" t="n">
        <v>917.7274169921875</v>
      </c>
      <c r="AP907" s="197" t="n">
        <v>917.7274169921875</v>
      </c>
      <c r="AQ907" s="197" t="n">
        <v>971.0</v>
      </c>
      <c r="AR907" s="197" t="n">
        <v>1000.4444580078125</v>
      </c>
      <c r="AS907" s="197" t="n">
        <v>0.0</v>
      </c>
      <c r="AT907" s="197" t="n">
        <v>999999.0</v>
      </c>
      <c r="AU907" s="197" t="n">
        <v>0.0</v>
      </c>
      <c r="AV907" s="197" t="n">
        <v>999999.0</v>
      </c>
      <c r="AW907" s="197" t="n">
        <v>0.0</v>
      </c>
      <c r="AX907" s="197" t="n">
        <v>0.0</v>
      </c>
      <c r="AY907" s="197" t="n">
        <v>999999.0</v>
      </c>
      <c r="AZ907" s="197" t="n">
        <v>0.0</v>
      </c>
      <c r="BA907" s="197" t="n">
        <v>999999.0</v>
      </c>
      <c r="BB907" s="197" t="n">
        <v>0.0</v>
      </c>
      <c r="BC907" s="197" t="n">
        <v>0.0</v>
      </c>
      <c r="BD907" s="197" t="n">
        <v>0.0</v>
      </c>
      <c r="BE907" s="197" t="n">
        <v>0.0</v>
      </c>
      <c r="BF907" s="197" t="n">
        <v>999999.0</v>
      </c>
      <c r="BG907" s="197" t="n">
        <v>999999.0</v>
      </c>
      <c r="BH907" s="197" t="n">
        <v>999999.0</v>
      </c>
      <c r="BI907" s="197" t="n">
        <v>0.0</v>
      </c>
      <c r="BJ907" s="197" t="n">
        <v>999999.0</v>
      </c>
      <c r="BK907" s="197" t="n">
        <v>999999.0</v>
      </c>
      <c r="BL907" s="197" t="n">
        <v>999999.0</v>
      </c>
      <c r="BM907" s="197" t="n">
        <v>0.0</v>
      </c>
      <c r="BN907" s="197" t="n">
        <v>0.0</v>
      </c>
      <c r="BO907" s="197" t="n">
        <v>0.0</v>
      </c>
      <c r="BP907" s="197" t="n">
        <v>0.0</v>
      </c>
      <c r="BQ907" s="197" t="n">
        <v>999999.0</v>
      </c>
      <c r="BR907" s="197" t="n">
        <v>0.0</v>
      </c>
      <c r="BS907" s="197" t="n">
        <v>999999.0</v>
      </c>
      <c r="BT907" s="197" t="n">
        <v>0.0</v>
      </c>
      <c r="BU907" s="197" t="n">
        <v>223.44482421875</v>
      </c>
      <c r="BV907" s="197" t="n">
        <v>247.74081420898438</v>
      </c>
      <c r="BW907" s="197" t="n">
        <v>450.0</v>
      </c>
      <c r="BX907" s="197" t="n">
        <v>182.7713623046875</v>
      </c>
      <c r="BY907" s="197" t="n">
        <v>180.78536987304688</v>
      </c>
      <c r="BZ907" s="197" t="n">
        <v>450.0</v>
      </c>
      <c r="CA907" s="197" t="n">
        <v>333.1316833496094</v>
      </c>
      <c r="CB907" s="197" t="n">
        <v>354.3162841796875</v>
      </c>
      <c r="CC907" s="197" t="n">
        <v>631.5789184570312</v>
      </c>
      <c r="CD907" s="197" t="n">
        <v>207.1950225830078</v>
      </c>
      <c r="CE907" s="197" t="n">
        <v>207.0385284423828</v>
      </c>
      <c r="CF907" s="197" t="n">
        <v>11000.0</v>
      </c>
      <c r="CG907" s="197" t="n">
        <v>0.0</v>
      </c>
      <c r="CH907" s="197" t="n">
        <v>1000.0</v>
      </c>
      <c r="CI907" s="197" t="n">
        <v>1000.0</v>
      </c>
      <c r="CJ907" s="197" t="n">
        <v>2000.0</v>
      </c>
      <c r="CK907" s="197" t="n">
        <v>20000.0</v>
      </c>
      <c r="CL907" s="197" t="n">
        <v>917.7274169921875</v>
      </c>
      <c r="CM907" s="197" t="n">
        <v>20000.0</v>
      </c>
      <c r="CN907" s="197" t="n">
        <v>20000.0</v>
      </c>
      <c r="CO907" s="197" t="n">
        <v>20000.0</v>
      </c>
      <c r="CP907" s="197" t="n">
        <v>20000.0</v>
      </c>
      <c r="CQ907" s="197" t="n">
        <v>20000.0</v>
      </c>
      <c r="CR907" s="197" t="n">
        <v>5000.0</v>
      </c>
      <c r="CS907" s="197" t="n">
        <v>0.0</v>
      </c>
      <c r="CT907" s="197" t="n">
        <v>0.0</v>
      </c>
      <c r="CU907" s="197" t="n">
        <v>1835.454833984375</v>
      </c>
    </row>
    <row r="908" spans="2:99">
      <c r="B908" s="122" t="s">
        <v>1309</v>
      </c>
      <c r="C908" s="197" t="n">
        <v>4552.0</v>
      </c>
      <c r="D908" s="197" t="n">
        <v>3538.0</v>
      </c>
      <c r="E908" s="197" t="n">
        <v>975.0</v>
      </c>
      <c r="F908" s="122" t="s">
        <v>1309</v>
      </c>
      <c r="G908" s="197" t="n">
        <v>4552.0</v>
      </c>
      <c r="H908" s="197" t="n">
        <v>3538.0</v>
      </c>
      <c r="I908" s="197" t="n">
        <v>975.0</v>
      </c>
      <c r="J908" s="197" t="n">
        <v>541.5708618164062</v>
      </c>
      <c r="K908" s="197" t="n">
        <v>408.9809265136719</v>
      </c>
      <c r="L908" s="197" t="n">
        <v>1054.136962890625</v>
      </c>
      <c r="M908" s="197" t="n">
        <v>1054.136962890625</v>
      </c>
      <c r="N908" s="197" t="n">
        <v>1054.136962890625</v>
      </c>
      <c r="O908" s="197" t="n">
        <v>1054.136962890625</v>
      </c>
      <c r="P908" s="197" t="n">
        <v>1054.136962890625</v>
      </c>
      <c r="Q908" s="197" t="n">
        <v>41218.421875</v>
      </c>
      <c r="R908" s="197" t="n">
        <v>8433.095703125</v>
      </c>
      <c r="S908" s="197" t="n">
        <v>0.0</v>
      </c>
      <c r="T908" s="197" t="n">
        <v>0.0</v>
      </c>
      <c r="U908" s="197" t="n">
        <v>2705.022705078125</v>
      </c>
      <c r="V908" s="197" t="n">
        <v>44641.9921875</v>
      </c>
      <c r="W908" s="197" t="n">
        <v>24166.3125</v>
      </c>
      <c r="X908" s="197" t="n">
        <v>20475.6796875</v>
      </c>
      <c r="Y908" s="197" t="n">
        <v>0.0</v>
      </c>
      <c r="Z908" s="197" t="n">
        <v>6903.2255859375</v>
      </c>
      <c r="AA908" s="197" t="n">
        <v>1.0</v>
      </c>
      <c r="AB908" s="197" t="n">
        <v>0.0</v>
      </c>
      <c r="AC908" s="197" t="n">
        <v>0.0</v>
      </c>
      <c r="AD908" s="197" t="n">
        <v>0.3499999940395355</v>
      </c>
      <c r="AE908" s="197" t="n">
        <v>19358.240234375</v>
      </c>
      <c r="AF908" s="197" t="n">
        <v>6827.7265625</v>
      </c>
      <c r="AG908" s="197" t="n">
        <v>8073.31982421875</v>
      </c>
      <c r="AH908" s="197" t="n">
        <v>7278.04296875</v>
      </c>
      <c r="AI908" s="197" t="n">
        <v>6014.53271484375</v>
      </c>
      <c r="AJ908" s="197" t="n">
        <v>8864.9638671875</v>
      </c>
      <c r="AK908" s="197" t="n">
        <v>9006.8896484375</v>
      </c>
      <c r="AL908" s="197" t="n">
        <v>6680.0</v>
      </c>
      <c r="AM908" s="197" t="n">
        <v>4494.9677734375</v>
      </c>
      <c r="AN908" s="197" t="n">
        <v>2108.27392578125</v>
      </c>
      <c r="AO908" s="197" t="n">
        <v>1054.136962890625</v>
      </c>
      <c r="AP908" s="197" t="n">
        <v>1054.136962890625</v>
      </c>
      <c r="AQ908" s="197" t="n">
        <v>731.2457885742188</v>
      </c>
      <c r="AR908" s="197" t="n">
        <v>1067.0</v>
      </c>
      <c r="AS908" s="197" t="n">
        <v>0.0</v>
      </c>
      <c r="AT908" s="197" t="n">
        <v>999999.0</v>
      </c>
      <c r="AU908" s="197" t="n">
        <v>0.0</v>
      </c>
      <c r="AV908" s="197" t="n">
        <v>999999.0</v>
      </c>
      <c r="AW908" s="197" t="n">
        <v>0.0</v>
      </c>
      <c r="AX908" s="197" t="n">
        <v>0.0</v>
      </c>
      <c r="AY908" s="197" t="n">
        <v>999993.0</v>
      </c>
      <c r="AZ908" s="197" t="n">
        <v>0.0</v>
      </c>
      <c r="BA908" s="197" t="n">
        <v>999999.0</v>
      </c>
      <c r="BB908" s="197" t="n">
        <v>0.0</v>
      </c>
      <c r="BC908" s="197" t="n">
        <v>0.0</v>
      </c>
      <c r="BD908" s="197" t="n">
        <v>0.0</v>
      </c>
      <c r="BE908" s="197" t="n">
        <v>0.0</v>
      </c>
      <c r="BF908" s="197" t="n">
        <v>999999.0</v>
      </c>
      <c r="BG908" s="197" t="n">
        <v>999999.0</v>
      </c>
      <c r="BH908" s="197" t="n">
        <v>999999.0</v>
      </c>
      <c r="BI908" s="197" t="n">
        <v>0.0</v>
      </c>
      <c r="BJ908" s="197" t="n">
        <v>999999.0</v>
      </c>
      <c r="BK908" s="197" t="n">
        <v>999999.0</v>
      </c>
      <c r="BL908" s="197" t="n">
        <v>999999.0</v>
      </c>
      <c r="BM908" s="197" t="n">
        <v>0.0</v>
      </c>
      <c r="BN908" s="197" t="n">
        <v>0.0</v>
      </c>
      <c r="BO908" s="197" t="n">
        <v>0.0</v>
      </c>
      <c r="BP908" s="197" t="n">
        <v>0.0</v>
      </c>
      <c r="BQ908" s="197" t="n">
        <v>999999.0</v>
      </c>
      <c r="BR908" s="197" t="n">
        <v>0.0</v>
      </c>
      <c r="BS908" s="197" t="n">
        <v>999999.0</v>
      </c>
      <c r="BT908" s="197" t="n">
        <v>0.0</v>
      </c>
      <c r="BU908" s="197" t="n">
        <v>247.01744079589844</v>
      </c>
      <c r="BV908" s="197" t="n">
        <v>223.60765075683594</v>
      </c>
      <c r="BW908" s="197" t="n">
        <v>450.0</v>
      </c>
      <c r="BX908" s="197" t="n">
        <v>194.41165161132812</v>
      </c>
      <c r="BY908" s="197" t="n">
        <v>182.81626892089844</v>
      </c>
      <c r="BZ908" s="197" t="n">
        <v>450.0</v>
      </c>
      <c r="CA908" s="197" t="n">
        <v>385.0663757324219</v>
      </c>
      <c r="CB908" s="197" t="n">
        <v>333.5549621582031</v>
      </c>
      <c r="CC908" s="197" t="n">
        <v>631.5789184570312</v>
      </c>
      <c r="CD908" s="197" t="n">
        <v>209.2252960205078</v>
      </c>
      <c r="CE908" s="197" t="n">
        <v>207.19969177246094</v>
      </c>
      <c r="CF908" s="197" t="n">
        <v>11000.0</v>
      </c>
      <c r="CG908" s="197" t="n">
        <v>0.0</v>
      </c>
      <c r="CH908" s="197" t="n">
        <v>1000.0</v>
      </c>
      <c r="CI908" s="197" t="n">
        <v>1000.0</v>
      </c>
      <c r="CJ908" s="197" t="n">
        <v>2000.0</v>
      </c>
      <c r="CK908" s="197" t="n">
        <v>20000.0</v>
      </c>
      <c r="CL908" s="197" t="n">
        <v>2274.193603515625</v>
      </c>
      <c r="CM908" s="197" t="n">
        <v>20000.0</v>
      </c>
      <c r="CN908" s="197" t="n">
        <v>20000.0</v>
      </c>
      <c r="CO908" s="197" t="n">
        <v>20000.0</v>
      </c>
      <c r="CP908" s="197" t="n">
        <v>20000.0</v>
      </c>
      <c r="CQ908" s="197" t="n">
        <v>20000.0</v>
      </c>
      <c r="CR908" s="197" t="n">
        <v>5000.0</v>
      </c>
      <c r="CS908" s="197" t="n">
        <v>0.0</v>
      </c>
      <c r="CT908" s="197" t="n">
        <v>0.0</v>
      </c>
      <c r="CU908" s="197" t="n">
        <v>2108.27392578125</v>
      </c>
    </row>
    <row r="909" spans="2:99">
      <c r="B909" s="122" t="s">
        <v>1310</v>
      </c>
      <c r="C909" s="197" t="n">
        <v>4500.0</v>
      </c>
      <c r="D909" s="197" t="n">
        <v>3538.0</v>
      </c>
      <c r="E909" s="197" t="n">
        <v>975.0</v>
      </c>
      <c r="F909" s="122" t="s">
        <v>1310</v>
      </c>
      <c r="G909" s="197" t="n">
        <v>4442.04443359375</v>
      </c>
      <c r="H909" s="197" t="n">
        <v>3538.0</v>
      </c>
      <c r="I909" s="197" t="n">
        <v>975.0</v>
      </c>
      <c r="J909" s="197" t="n">
        <v>326.6500244140625</v>
      </c>
      <c r="K909" s="197" t="n">
        <v>248.32273864746094</v>
      </c>
      <c r="L909" s="197" t="n">
        <v>3348.3408203125</v>
      </c>
      <c r="M909" s="197" t="n">
        <v>3348.3408203125</v>
      </c>
      <c r="N909" s="197" t="n">
        <v>3348.3408203125</v>
      </c>
      <c r="O909" s="197" t="n">
        <v>3348.3408203125</v>
      </c>
      <c r="P909" s="197" t="n">
        <v>3348.3408203125</v>
      </c>
      <c r="Q909" s="197" t="n">
        <v>16576.708984375</v>
      </c>
      <c r="R909" s="197" t="n">
        <v>5728.6259765625</v>
      </c>
      <c r="S909" s="197" t="n">
        <v>0.0</v>
      </c>
      <c r="T909" s="197" t="n">
        <v>0.0</v>
      </c>
      <c r="U909" s="197" t="n">
        <v>-62.6236686706543</v>
      </c>
      <c r="V909" s="197" t="n">
        <v>6597.54931640625</v>
      </c>
      <c r="W909" s="197" t="n">
        <v>4621.9873046875</v>
      </c>
      <c r="X909" s="197" t="n">
        <v>1975.562255859375</v>
      </c>
      <c r="Y909" s="197" t="n">
        <v>0.0</v>
      </c>
      <c r="Z909" s="197" t="n">
        <v>6062.5</v>
      </c>
      <c r="AA909" s="197" t="n">
        <v>1.0</v>
      </c>
      <c r="AB909" s="197" t="n">
        <v>0.0</v>
      </c>
      <c r="AC909" s="197" t="n">
        <v>0.0</v>
      </c>
      <c r="AD909" s="197" t="n">
        <v>0.3499999940395355</v>
      </c>
      <c r="AE909" s="197" t="n">
        <v>8309.5556640625</v>
      </c>
      <c r="AF909" s="197" t="n">
        <v>0.0</v>
      </c>
      <c r="AG909" s="197" t="n">
        <v>4739.02001953125</v>
      </c>
      <c r="AH909" s="197" t="n">
        <v>3639.122314453125</v>
      </c>
      <c r="AI909" s="197" t="n">
        <v>2097.7724609375</v>
      </c>
      <c r="AJ909" s="197" t="n">
        <v>1567.8271484375</v>
      </c>
      <c r="AK909" s="197" t="n">
        <v>1697.8233642578125</v>
      </c>
      <c r="AL909" s="197" t="n">
        <v>6680.0</v>
      </c>
      <c r="AM909" s="197" t="n">
        <v>4516.93408203125</v>
      </c>
      <c r="AN909" s="197" t="n">
        <v>0.0</v>
      </c>
      <c r="AO909" s="197" t="n">
        <v>0.0</v>
      </c>
      <c r="AP909" s="197" t="n">
        <v>0.0</v>
      </c>
      <c r="AQ909" s="197" t="n">
        <v>543.1651000976562</v>
      </c>
      <c r="AR909" s="197" t="n">
        <v>896.6460571289062</v>
      </c>
      <c r="AS909" s="197" t="n">
        <v>1.0365809202194214</v>
      </c>
      <c r="AT909" s="197" t="n">
        <v>3163.992919921875</v>
      </c>
      <c r="AU909" s="197" t="n">
        <v>0.0</v>
      </c>
      <c r="AV909" s="197" t="n">
        <v>999999.0</v>
      </c>
      <c r="AW909" s="197" t="n">
        <v>0.0</v>
      </c>
      <c r="AX909" s="197" t="n">
        <v>0.0</v>
      </c>
      <c r="AY909" s="197" t="n">
        <v>999993.0</v>
      </c>
      <c r="AZ909" s="197" t="n">
        <v>0.0</v>
      </c>
      <c r="BA909" s="197" t="n">
        <v>999999.0</v>
      </c>
      <c r="BB909" s="197" t="n">
        <v>0.0</v>
      </c>
      <c r="BC909" s="197" t="n">
        <v>0.0</v>
      </c>
      <c r="BD909" s="197" t="n">
        <v>0.0</v>
      </c>
      <c r="BE909" s="197" t="n">
        <v>0.0</v>
      </c>
      <c r="BF909" s="197" t="n">
        <v>999999.0</v>
      </c>
      <c r="BG909" s="197" t="n">
        <v>999999.0</v>
      </c>
      <c r="BH909" s="197" t="n">
        <v>999999.0</v>
      </c>
      <c r="BI909" s="197" t="n">
        <v>0.0</v>
      </c>
      <c r="BJ909" s="197" t="n">
        <v>999999.0</v>
      </c>
      <c r="BK909" s="197" t="n">
        <v>999999.0</v>
      </c>
      <c r="BL909" s="197" t="n">
        <v>999999.0</v>
      </c>
      <c r="BM909" s="197" t="n">
        <v>0.0</v>
      </c>
      <c r="BN909" s="197" t="n">
        <v>0.0</v>
      </c>
      <c r="BO909" s="197" t="n">
        <v>0.0</v>
      </c>
      <c r="BP909" s="197" t="n">
        <v>0.0</v>
      </c>
      <c r="BQ909" s="197" t="n">
        <v>999999.0</v>
      </c>
      <c r="BR909" s="197" t="n">
        <v>0.0</v>
      </c>
      <c r="BS909" s="197" t="n">
        <v>999999.0</v>
      </c>
      <c r="BT909" s="197" t="n">
        <v>0.0</v>
      </c>
      <c r="BU909" s="197" t="n">
        <v>248.09068298339844</v>
      </c>
      <c r="BV909" s="197" t="n">
        <v>246.7389373779297</v>
      </c>
      <c r="BW909" s="197" t="n">
        <v>450.0</v>
      </c>
      <c r="BX909" s="197" t="n">
        <v>193.46710205078125</v>
      </c>
      <c r="BY909" s="197" t="n">
        <v>194.76486206054688</v>
      </c>
      <c r="BZ909" s="197" t="n">
        <v>450.0</v>
      </c>
      <c r="CA909" s="197" t="n">
        <v>329.2050476074219</v>
      </c>
      <c r="CB909" s="197" t="n">
        <v>383.9345703125</v>
      </c>
      <c r="CC909" s="197" t="n">
        <v>631.5789184570312</v>
      </c>
      <c r="CD909" s="197" t="n">
        <v>208.01441955566406</v>
      </c>
      <c r="CE909" s="197" t="n">
        <v>209.3872528076172</v>
      </c>
      <c r="CF909" s="197" t="n">
        <v>99000.0</v>
      </c>
      <c r="CG909" s="197" t="n">
        <v>0.0</v>
      </c>
      <c r="CH909" s="197" t="n">
        <v>2500.0</v>
      </c>
      <c r="CI909" s="197" t="n">
        <v>2000.0</v>
      </c>
      <c r="CJ909" s="197" t="n">
        <v>4500.0</v>
      </c>
      <c r="CK909" s="197" t="n">
        <v>20000.0</v>
      </c>
      <c r="CL909" s="197" t="n">
        <v>20000.0</v>
      </c>
      <c r="CM909" s="197" t="n">
        <v>20000.0</v>
      </c>
      <c r="CN909" s="197" t="n">
        <v>20000.0</v>
      </c>
      <c r="CO909" s="197" t="n">
        <v>20000.0</v>
      </c>
      <c r="CP909" s="197" t="n">
        <v>20000.0</v>
      </c>
      <c r="CQ909" s="197" t="n">
        <v>20000.0</v>
      </c>
      <c r="CR909" s="197" t="n">
        <v>5000.0</v>
      </c>
      <c r="CS909" s="197" t="n">
        <v>26.0</v>
      </c>
      <c r="CT909" s="197" t="n">
        <v>26.0</v>
      </c>
      <c r="CU909" s="197" t="n">
        <v>1432.156494140625</v>
      </c>
    </row>
    <row r="910" spans="2:99">
      <c r="B910" s="122" t="s">
        <v>1311</v>
      </c>
      <c r="C910" s="197" t="n">
        <v>4150.0</v>
      </c>
      <c r="D910" s="197" t="n">
        <v>3538.0</v>
      </c>
      <c r="E910" s="197" t="n">
        <v>950.0</v>
      </c>
      <c r="F910" s="122" t="s">
        <v>1311</v>
      </c>
      <c r="G910" s="197" t="n">
        <v>4035.695068359375</v>
      </c>
      <c r="H910" s="197" t="n">
        <v>3012.060302734375</v>
      </c>
      <c r="I910" s="197" t="n">
        <v>765.4742431640625</v>
      </c>
      <c r="J910" s="197" t="n">
        <v>127.92743682861328</v>
      </c>
      <c r="K910" s="197" t="n">
        <v>297.16839599609375</v>
      </c>
      <c r="L910" s="197" t="n">
        <v>4560.9541015625</v>
      </c>
      <c r="M910" s="197" t="n">
        <v>4560.9541015625</v>
      </c>
      <c r="N910" s="197" t="n">
        <v>6680.0</v>
      </c>
      <c r="O910" s="197" t="n">
        <v>6680.0</v>
      </c>
      <c r="P910" s="197" t="n">
        <v>6680.0</v>
      </c>
      <c r="Q910" s="197" t="n">
        <v>20608.828125</v>
      </c>
      <c r="R910" s="197" t="n">
        <v>2544.878662109375</v>
      </c>
      <c r="S910" s="197" t="n">
        <v>0.0</v>
      </c>
      <c r="T910" s="197" t="n">
        <v>0.0</v>
      </c>
      <c r="U910" s="197" t="n">
        <v>-37.97134780883789</v>
      </c>
      <c r="V910" s="197" t="n">
        <v>0.0</v>
      </c>
      <c r="W910" s="197" t="n">
        <v>0.0</v>
      </c>
      <c r="X910" s="197" t="n">
        <v>0.0</v>
      </c>
      <c r="Y910" s="197" t="n">
        <v>0.0</v>
      </c>
      <c r="Z910" s="197" t="n">
        <v>8000.0</v>
      </c>
      <c r="AA910" s="197" t="n">
        <v>0.0</v>
      </c>
      <c r="AB910" s="197" t="n">
        <v>0.0</v>
      </c>
      <c r="AC910" s="197" t="n">
        <v>0.0</v>
      </c>
      <c r="AD910" s="197" t="n">
        <v>0.6499999761581421</v>
      </c>
      <c r="AE910" s="197" t="n">
        <v>15520.1923828125</v>
      </c>
      <c r="AF910" s="197" t="n">
        <v>404.5849304199219</v>
      </c>
      <c r="AG910" s="197" t="n">
        <v>7338.57275390625</v>
      </c>
      <c r="AH910" s="197" t="n">
        <v>4682.30859375</v>
      </c>
      <c r="AI910" s="197" t="n">
        <v>3250.0</v>
      </c>
      <c r="AJ910" s="197" t="n">
        <v>7794.01416015625</v>
      </c>
      <c r="AK910" s="197" t="n">
        <v>7602.87060546875</v>
      </c>
      <c r="AL910" s="197" t="n">
        <v>6680.0</v>
      </c>
      <c r="AM910" s="197" t="n">
        <v>4560.9541015625</v>
      </c>
      <c r="AN910" s="197" t="n">
        <v>0.0</v>
      </c>
      <c r="AO910" s="197" t="n">
        <v>0.0</v>
      </c>
      <c r="AP910" s="197" t="n">
        <v>0.0</v>
      </c>
      <c r="AQ910" s="197" t="n">
        <v>432.90521240234375</v>
      </c>
      <c r="AR910" s="197" t="n">
        <v>928.67724609375</v>
      </c>
      <c r="AS910" s="197" t="n">
        <v>1.0129183530807495</v>
      </c>
      <c r="AT910" s="197" t="n">
        <v>-6645.0654296875</v>
      </c>
      <c r="AU910" s="197" t="n">
        <v>0.0</v>
      </c>
      <c r="AV910" s="197" t="n">
        <v>999999.0</v>
      </c>
      <c r="AW910" s="197" t="n">
        <v>0.0</v>
      </c>
      <c r="AX910" s="197" t="n">
        <v>1.270675539970398</v>
      </c>
      <c r="AY910" s="197" t="n">
        <v>-8172.35009765625</v>
      </c>
      <c r="AZ910" s="197" t="n">
        <v>0.0</v>
      </c>
      <c r="BA910" s="197" t="n">
        <v>18255.681640625</v>
      </c>
      <c r="BB910" s="197" t="n">
        <v>2655.5107421875</v>
      </c>
      <c r="BC910" s="197" t="n">
        <v>0.0</v>
      </c>
      <c r="BD910" s="197" t="n">
        <v>0.0</v>
      </c>
      <c r="BE910" s="197" t="n">
        <v>0.5110407471656799</v>
      </c>
      <c r="BF910" s="197" t="n">
        <v>999998.0</v>
      </c>
      <c r="BG910" s="197" t="n">
        <v>999998.0</v>
      </c>
      <c r="BH910" s="197" t="n">
        <v>9999.9375</v>
      </c>
      <c r="BI910" s="197" t="n">
        <v>0.0</v>
      </c>
      <c r="BJ910" s="197" t="n">
        <v>999999.0</v>
      </c>
      <c r="BK910" s="197" t="n">
        <v>999999.0</v>
      </c>
      <c r="BL910" s="197" t="n">
        <v>20628.7734375</v>
      </c>
      <c r="BM910" s="197" t="n">
        <v>0.0</v>
      </c>
      <c r="BN910" s="197" t="n">
        <v>0.0</v>
      </c>
      <c r="BO910" s="197" t="n">
        <v>-10194.01953125</v>
      </c>
      <c r="BP910" s="197" t="n">
        <v>0.0</v>
      </c>
      <c r="BQ910" s="197" t="n">
        <v>999999.0</v>
      </c>
      <c r="BR910" s="197" t="n">
        <v>0.0</v>
      </c>
      <c r="BS910" s="197" t="n">
        <v>999999.0</v>
      </c>
      <c r="BT910" s="197" t="n">
        <v>0.0</v>
      </c>
      <c r="BU910" s="197" t="n">
        <v>195.29420471191406</v>
      </c>
      <c r="BV910" s="197" t="n">
        <v>248.07081604003906</v>
      </c>
      <c r="BW910" s="197" t="n">
        <v>450.0</v>
      </c>
      <c r="BX910" s="197" t="n">
        <v>227.1860809326172</v>
      </c>
      <c r="BY910" s="197" t="n">
        <v>193.50625610351562</v>
      </c>
      <c r="BZ910" s="197" t="n">
        <v>450.0</v>
      </c>
      <c r="CA910" s="197" t="n">
        <v>255.3753204345703</v>
      </c>
      <c r="CB910" s="197" t="n">
        <v>328.9309997558594</v>
      </c>
      <c r="CC910" s="197" t="n">
        <v>631.5789184570312</v>
      </c>
      <c r="CD910" s="197" t="n">
        <v>350.1621398925781</v>
      </c>
      <c r="CE910" s="197" t="n">
        <v>208.0016326904297</v>
      </c>
      <c r="CF910" s="197" t="n">
        <v>99000.0</v>
      </c>
      <c r="CG910" s="197" t="n">
        <v>15277.939453125</v>
      </c>
      <c r="CH910" s="197" t="n">
        <v>6680.0</v>
      </c>
      <c r="CI910" s="197" t="n">
        <v>4560.9541015625</v>
      </c>
      <c r="CJ910" s="197" t="n">
        <v>11240.9541015625</v>
      </c>
      <c r="CK910" s="197" t="n">
        <v>20000.0</v>
      </c>
      <c r="CL910" s="197" t="n">
        <v>20000.0</v>
      </c>
      <c r="CM910" s="197" t="n">
        <v>20000.0</v>
      </c>
      <c r="CN910" s="197" t="n">
        <v>20000.0</v>
      </c>
      <c r="CO910" s="197" t="n">
        <v>20000.0</v>
      </c>
      <c r="CP910" s="197" t="n">
        <v>20000.0</v>
      </c>
      <c r="CQ910" s="197" t="n">
        <v>20000.0</v>
      </c>
      <c r="CR910" s="197" t="n">
        <v>5000.0</v>
      </c>
      <c r="CS910" s="197" t="n">
        <v>31.0</v>
      </c>
      <c r="CT910" s="197" t="n">
        <v>31.0</v>
      </c>
      <c r="CU910" s="197" t="n">
        <v>636.2196655273438</v>
      </c>
    </row>
    <row r="911" spans="2:99">
      <c r="B911" s="122" t="s">
        <v>1312</v>
      </c>
      <c r="C911" s="197" t="n">
        <v>3700.0</v>
      </c>
      <c r="D911" s="197" t="n">
        <v>3538.0</v>
      </c>
      <c r="E911" s="197" t="n">
        <v>800.0</v>
      </c>
      <c r="F911" s="122" t="s">
        <v>1312</v>
      </c>
      <c r="G911" s="197" t="n">
        <v>3700.0</v>
      </c>
      <c r="H911" s="197" t="n">
        <v>2661.28466796875</v>
      </c>
      <c r="I911" s="197" t="n">
        <v>762.004150390625</v>
      </c>
      <c r="J911" s="197" t="n">
        <v>45.0</v>
      </c>
      <c r="K911" s="197" t="n">
        <v>342.24920654296875</v>
      </c>
      <c r="L911" s="197" t="n">
        <v>4522.1591796875</v>
      </c>
      <c r="M911" s="197" t="n">
        <v>4522.1591796875</v>
      </c>
      <c r="N911" s="197" t="n">
        <v>6680.0</v>
      </c>
      <c r="O911" s="197" t="n">
        <v>5818.40576171875</v>
      </c>
      <c r="P911" s="197" t="n">
        <v>6680.0</v>
      </c>
      <c r="Q911" s="197" t="n">
        <v>15238.326171875</v>
      </c>
      <c r="R911" s="197" t="n">
        <v>2602.91845703125</v>
      </c>
      <c r="S911" s="197" t="n">
        <v>0.0</v>
      </c>
      <c r="T911" s="197" t="n">
        <v>0.0</v>
      </c>
      <c r="U911" s="197" t="n">
        <v>-64.74149322509766</v>
      </c>
      <c r="V911" s="197" t="n">
        <v>0.0</v>
      </c>
      <c r="W911" s="197" t="n">
        <v>0.0</v>
      </c>
      <c r="X911" s="197" t="n">
        <v>0.0</v>
      </c>
      <c r="Y911" s="197" t="n">
        <v>0.0</v>
      </c>
      <c r="Z911" s="197" t="n">
        <v>4000.0</v>
      </c>
      <c r="AA911" s="197" t="n">
        <v>1.0</v>
      </c>
      <c r="AB911" s="197" t="n">
        <v>861.5944213867188</v>
      </c>
      <c r="AC911" s="197" t="n">
        <v>0.0</v>
      </c>
      <c r="AD911" s="197" t="n">
        <v>0.6499999761581421</v>
      </c>
      <c r="AE911" s="197" t="n">
        <v>11998.6962890625</v>
      </c>
      <c r="AF911" s="197" t="n">
        <v>276.5677490234375</v>
      </c>
      <c r="AG911" s="197" t="n">
        <v>6101.0107421875</v>
      </c>
      <c r="AH911" s="197" t="n">
        <v>1432.5748291015625</v>
      </c>
      <c r="AI911" s="197" t="n">
        <v>0.0</v>
      </c>
      <c r="AJ911" s="197" t="n">
        <v>4884.478515625</v>
      </c>
      <c r="AK911" s="197" t="n">
        <v>4887.41064453125</v>
      </c>
      <c r="AL911" s="197" t="n">
        <v>6680.0</v>
      </c>
      <c r="AM911" s="197" t="n">
        <v>4522.1591796875</v>
      </c>
      <c r="AN911" s="197" t="n">
        <v>0.0</v>
      </c>
      <c r="AO911" s="197" t="n">
        <v>0.0</v>
      </c>
      <c r="AP911" s="197" t="n">
        <v>0.0</v>
      </c>
      <c r="AQ911" s="197" t="n">
        <v>180.60757446289062</v>
      </c>
      <c r="AR911" s="197" t="n">
        <v>879.8316040039062</v>
      </c>
      <c r="AS911" s="197" t="n">
        <v>0.8086559772491455</v>
      </c>
      <c r="AT911" s="197" t="n">
        <v>153.0471649169922</v>
      </c>
      <c r="AU911" s="197" t="n">
        <v>0.0</v>
      </c>
      <c r="AV911" s="197" t="n">
        <v>12608.4951171875</v>
      </c>
      <c r="AW911" s="197" t="n">
        <v>2436.639404296875</v>
      </c>
      <c r="AX911" s="197" t="n">
        <v>1.2102974653244019</v>
      </c>
      <c r="AY911" s="197" t="n">
        <v>-2349.6201171875</v>
      </c>
      <c r="AZ911" s="197" t="n">
        <v>0.0</v>
      </c>
      <c r="BA911" s="197" t="n">
        <v>16292.1728515625</v>
      </c>
      <c r="BB911" s="197" t="n">
        <v>-29.846357345581055</v>
      </c>
      <c r="BC911" s="197" t="n">
        <v>0.0</v>
      </c>
      <c r="BD911" s="197" t="n">
        <v>0.0</v>
      </c>
      <c r="BE911" s="197" t="n">
        <v>0.49365895986557007</v>
      </c>
      <c r="BF911" s="197" t="n">
        <v>999998.0</v>
      </c>
      <c r="BG911" s="197" t="n">
        <v>999998.0</v>
      </c>
      <c r="BH911" s="197" t="n">
        <v>5670.72216796875</v>
      </c>
      <c r="BI911" s="197" t="n">
        <v>0.0</v>
      </c>
      <c r="BJ911" s="197" t="n">
        <v>999999.0</v>
      </c>
      <c r="BK911" s="197" t="n">
        <v>999999.0</v>
      </c>
      <c r="BL911" s="197" t="n">
        <v>13274.3798828125</v>
      </c>
      <c r="BM911" s="197" t="n">
        <v>0.0</v>
      </c>
      <c r="BN911" s="197" t="n">
        <v>0.0</v>
      </c>
      <c r="BO911" s="197" t="n">
        <v>-21.934295654296875</v>
      </c>
      <c r="BP911" s="197" t="n">
        <v>0.0</v>
      </c>
      <c r="BQ911" s="197" t="n">
        <v>999999.0</v>
      </c>
      <c r="BR911" s="197" t="n">
        <v>0.0</v>
      </c>
      <c r="BS911" s="197" t="n">
        <v>999999.0</v>
      </c>
      <c r="BT911" s="197" t="n">
        <v>0.0</v>
      </c>
      <c r="BU911" s="197" t="n">
        <v>301.3504333496094</v>
      </c>
      <c r="BV911" s="197" t="n">
        <v>195.56954956054688</v>
      </c>
      <c r="BW911" s="197" t="n">
        <v>1350.0</v>
      </c>
      <c r="BX911" s="197" t="n">
        <v>274.51055908203125</v>
      </c>
      <c r="BY911" s="197" t="n">
        <v>227.6976776123047</v>
      </c>
      <c r="BZ911" s="197" t="n">
        <v>1650.0</v>
      </c>
      <c r="CA911" s="197" t="n">
        <v>215.51556396484375</v>
      </c>
      <c r="CB911" s="197" t="n">
        <v>254.38572692871094</v>
      </c>
      <c r="CC911" s="197" t="n">
        <v>631.5789184570312</v>
      </c>
      <c r="CD911" s="197" t="n">
        <v>1815.1756591796875</v>
      </c>
      <c r="CE911" s="197" t="n">
        <v>369.84808349609375</v>
      </c>
      <c r="CF911" s="197" t="n">
        <v>99000.0</v>
      </c>
      <c r="CG911" s="197" t="n">
        <v>13663.5498046875</v>
      </c>
      <c r="CH911" s="197" t="n">
        <v>6680.0</v>
      </c>
      <c r="CI911" s="197" t="n">
        <v>4522.1591796875</v>
      </c>
      <c r="CJ911" s="197" t="n">
        <v>11202.1591796875</v>
      </c>
      <c r="CK911" s="197" t="n">
        <v>20000.0</v>
      </c>
      <c r="CL911" s="197" t="n">
        <v>20000.0</v>
      </c>
      <c r="CM911" s="197" t="n">
        <v>20000.0</v>
      </c>
      <c r="CN911" s="197" t="n">
        <v>20000.0</v>
      </c>
      <c r="CO911" s="197" t="n">
        <v>20000.0</v>
      </c>
      <c r="CP911" s="197" t="n">
        <v>20000.0</v>
      </c>
      <c r="CQ911" s="197" t="n">
        <v>20000.0</v>
      </c>
      <c r="CR911" s="197" t="n">
        <v>5000.0</v>
      </c>
      <c r="CS911" s="197" t="n">
        <v>31.0</v>
      </c>
      <c r="CT911" s="197" t="n">
        <v>31.0</v>
      </c>
      <c r="CU911" s="197" t="n">
        <v>650.7296142578125</v>
      </c>
    </row>
    <row r="912" spans="2:99">
      <c r="B912" s="122" t="s">
        <v>1313</v>
      </c>
      <c r="C912" s="197" t="n">
        <v>3400.0</v>
      </c>
      <c r="D912" s="197" t="n">
        <v>3351.0</v>
      </c>
      <c r="E912" s="197" t="n">
        <v>650.0</v>
      </c>
      <c r="F912" s="122" t="s">
        <v>1313</v>
      </c>
      <c r="G912" s="197" t="n">
        <v>3276.49365234375</v>
      </c>
      <c r="H912" s="197" t="n">
        <v>2164.18212890625</v>
      </c>
      <c r="I912" s="197" t="n">
        <v>600.0</v>
      </c>
      <c r="J912" s="197" t="n">
        <v>75.05394744873047</v>
      </c>
      <c r="K912" s="197" t="n">
        <v>437.3711242675781</v>
      </c>
      <c r="L912" s="197" t="n">
        <v>4464.41796875</v>
      </c>
      <c r="M912" s="197" t="n">
        <v>4464.41796875</v>
      </c>
      <c r="N912" s="197" t="n">
        <v>5995.0732421875</v>
      </c>
      <c r="O912" s="197" t="n">
        <v>5995.0732421875</v>
      </c>
      <c r="P912" s="197" t="n">
        <v>5995.0732421875</v>
      </c>
      <c r="Q912" s="197" t="n">
        <v>28647.060546875</v>
      </c>
      <c r="R912" s="197" t="n">
        <v>2780.738525390625</v>
      </c>
      <c r="S912" s="197" t="n">
        <v>0.0</v>
      </c>
      <c r="T912" s="197" t="n">
        <v>0.0</v>
      </c>
      <c r="U912" s="197" t="n">
        <v>-84.74239349365234</v>
      </c>
      <c r="V912" s="197" t="n">
        <v>0.06614416837692261</v>
      </c>
      <c r="W912" s="197" t="n">
        <v>0.06614416837692261</v>
      </c>
      <c r="X912" s="197" t="n">
        <v>0.0</v>
      </c>
      <c r="Y912" s="197" t="n">
        <v>0.0</v>
      </c>
      <c r="Z912" s="197" t="n">
        <v>19687.5</v>
      </c>
      <c r="AA912" s="197" t="n">
        <v>0.0</v>
      </c>
      <c r="AB912" s="197" t="n">
        <v>0.0</v>
      </c>
      <c r="AC912" s="197" t="n">
        <v>0.0</v>
      </c>
      <c r="AD912" s="197" t="n">
        <v>0.6499999761581421</v>
      </c>
      <c r="AE912" s="197" t="n">
        <v>20758.1640625</v>
      </c>
      <c r="AF912" s="197" t="n">
        <v>6620.54345703125</v>
      </c>
      <c r="AG912" s="197" t="n">
        <v>9072.1416015625</v>
      </c>
      <c r="AH912" s="197" t="n">
        <v>3946.303955078125</v>
      </c>
      <c r="AI912" s="197" t="n">
        <v>2882.630859375</v>
      </c>
      <c r="AJ912" s="197" t="n">
        <v>9000.0</v>
      </c>
      <c r="AK912" s="197" t="n">
        <v>9085.119140625</v>
      </c>
      <c r="AL912" s="197" t="n">
        <v>6680.0</v>
      </c>
      <c r="AM912" s="197" t="n">
        <v>4464.41796875</v>
      </c>
      <c r="AN912" s="197" t="n">
        <v>0.0</v>
      </c>
      <c r="AO912" s="197" t="n">
        <v>0.0</v>
      </c>
      <c r="AP912" s="197" t="n">
        <v>0.0</v>
      </c>
      <c r="AQ912" s="197" t="n">
        <v>180.60757446289062</v>
      </c>
      <c r="AR912" s="197" t="n">
        <v>834.7507934570312</v>
      </c>
      <c r="AS912" s="197" t="n">
        <v>0.0</v>
      </c>
      <c r="AT912" s="197" t="n">
        <v>999999.0</v>
      </c>
      <c r="AU912" s="197" t="n">
        <v>0.0</v>
      </c>
      <c r="AV912" s="197" t="n">
        <v>999999.0</v>
      </c>
      <c r="AW912" s="197" t="n">
        <v>0.0</v>
      </c>
      <c r="AX912" s="197" t="n">
        <v>0.0</v>
      </c>
      <c r="AY912" s="197" t="n">
        <v>999999.0</v>
      </c>
      <c r="AZ912" s="197" t="n">
        <v>0.0</v>
      </c>
      <c r="BA912" s="197" t="n">
        <v>999999.0</v>
      </c>
      <c r="BB912" s="197" t="n">
        <v>0.0</v>
      </c>
      <c r="BC912" s="197" t="n">
        <v>0.0</v>
      </c>
      <c r="BD912" s="197" t="n">
        <v>0.5495480298995972</v>
      </c>
      <c r="BE912" s="197" t="n">
        <v>0.6071098446846008</v>
      </c>
      <c r="BF912" s="197" t="n">
        <v>999998.0</v>
      </c>
      <c r="BG912" s="197" t="n">
        <v>5006.595703125</v>
      </c>
      <c r="BH912" s="197" t="n">
        <v>4557.763671875</v>
      </c>
      <c r="BI912" s="197" t="n">
        <v>0.0</v>
      </c>
      <c r="BJ912" s="197" t="n">
        <v>999999.0</v>
      </c>
      <c r="BK912" s="197" t="n">
        <v>20792.703125</v>
      </c>
      <c r="BL912" s="197" t="n">
        <v>21997.369140625</v>
      </c>
      <c r="BM912" s="197" t="n">
        <v>0.0</v>
      </c>
      <c r="BN912" s="197" t="n">
        <v>948.9771728515625</v>
      </c>
      <c r="BO912" s="197" t="n">
        <v>747.48876953125</v>
      </c>
      <c r="BP912" s="197" t="n">
        <v>0.0</v>
      </c>
      <c r="BQ912" s="197" t="n">
        <v>999999.0</v>
      </c>
      <c r="BR912" s="197" t="n">
        <v>0.0</v>
      </c>
      <c r="BS912" s="197" t="n">
        <v>999999.0</v>
      </c>
      <c r="BT912" s="197" t="n">
        <v>0.0</v>
      </c>
      <c r="BU912" s="197" t="n">
        <v>1025.68701171875</v>
      </c>
      <c r="BV912" s="197" t="n">
        <v>305.3375244140625</v>
      </c>
      <c r="BW912" s="197" t="n">
        <v>99000.0</v>
      </c>
      <c r="BX912" s="197" t="n">
        <v>719.1001586914062</v>
      </c>
      <c r="BY912" s="197" t="n">
        <v>276.5626220703125</v>
      </c>
      <c r="BZ912" s="197" t="n">
        <v>99000.0</v>
      </c>
      <c r="CA912" s="197" t="n">
        <v>391.3695068359375</v>
      </c>
      <c r="CB912" s="197" t="n">
        <v>216.32240295410156</v>
      </c>
      <c r="CC912" s="197" t="n">
        <v>964.9122924804688</v>
      </c>
      <c r="CD912" s="197" t="n">
        <v>4350.1064453125</v>
      </c>
      <c r="CE912" s="197" t="n">
        <v>1830.3853759765625</v>
      </c>
      <c r="CF912" s="197" t="n">
        <v>99000.0</v>
      </c>
      <c r="CG912" s="197" t="n">
        <v>11168.85546875</v>
      </c>
      <c r="CH912" s="197" t="n">
        <v>6680.0</v>
      </c>
      <c r="CI912" s="197" t="n">
        <v>4464.41796875</v>
      </c>
      <c r="CJ912" s="197" t="n">
        <v>11144.41796875</v>
      </c>
      <c r="CK912" s="197" t="n">
        <v>20000.0</v>
      </c>
      <c r="CL912" s="197" t="n">
        <v>20000.0</v>
      </c>
      <c r="CM912" s="197" t="n">
        <v>20000.0</v>
      </c>
      <c r="CN912" s="197" t="n">
        <v>20000.0</v>
      </c>
      <c r="CO912" s="197" t="n">
        <v>20000.0</v>
      </c>
      <c r="CP912" s="197" t="n">
        <v>20000.0</v>
      </c>
      <c r="CQ912" s="197" t="n">
        <v>20000.0</v>
      </c>
      <c r="CR912" s="197" t="n">
        <v>5000.0</v>
      </c>
      <c r="CS912" s="197" t="n">
        <v>0.0</v>
      </c>
      <c r="CT912" s="197" t="n">
        <v>30.0</v>
      </c>
      <c r="CU912" s="197" t="n">
        <v>695.1846313476562</v>
      </c>
    </row>
    <row r="913" spans="2:99">
      <c r="B913" s="122" t="s">
        <v>1314</v>
      </c>
      <c r="C913" s="197" t="n">
        <v>3250.0</v>
      </c>
      <c r="D913" s="197" t="n">
        <v>3163.0</v>
      </c>
      <c r="E913" s="197" t="n">
        <v>720.0</v>
      </c>
      <c r="F913" s="122" t="s">
        <v>1314</v>
      </c>
      <c r="G913" s="197" t="n">
        <v>3226.805419921875</v>
      </c>
      <c r="H913" s="197" t="n">
        <v>2004.01416015625</v>
      </c>
      <c r="I913" s="197" t="n">
        <v>572.0452270507812</v>
      </c>
      <c r="J913" s="197" t="n">
        <v>143.74668884277344</v>
      </c>
      <c r="K913" s="197" t="n">
        <v>466.6866760253906</v>
      </c>
      <c r="L913" s="197" t="n">
        <v>4201.04296875</v>
      </c>
      <c r="M913" s="197" t="n">
        <v>4201.04296875</v>
      </c>
      <c r="N913" s="197" t="n">
        <v>4201.04296875</v>
      </c>
      <c r="O913" s="197" t="n">
        <v>4065.330078125</v>
      </c>
      <c r="P913" s="197" t="n">
        <v>4065.330078125</v>
      </c>
      <c r="Q913" s="197" t="n">
        <v>15049.1328125</v>
      </c>
      <c r="R913" s="197" t="n">
        <v>3160.671142578125</v>
      </c>
      <c r="S913" s="197" t="n">
        <v>0.0</v>
      </c>
      <c r="T913" s="197" t="n">
        <v>0.0</v>
      </c>
      <c r="U913" s="197" t="n">
        <v>-19.4588623046875</v>
      </c>
      <c r="V913" s="197" t="n">
        <v>0.0</v>
      </c>
      <c r="W913" s="197" t="n">
        <v>0.0</v>
      </c>
      <c r="X913" s="197" t="n">
        <v>0.0</v>
      </c>
      <c r="Y913" s="197" t="n">
        <v>0.0</v>
      </c>
      <c r="Z913" s="197" t="n">
        <v>8906.25</v>
      </c>
      <c r="AA913" s="197" t="n">
        <v>1.0</v>
      </c>
      <c r="AB913" s="197" t="n">
        <v>0.0</v>
      </c>
      <c r="AC913" s="197" t="n">
        <v>0.0</v>
      </c>
      <c r="AD913" s="197" t="n">
        <v>0.6499999761581421</v>
      </c>
      <c r="AE913" s="197" t="n">
        <v>11972.734375</v>
      </c>
      <c r="AF913" s="197" t="n">
        <v>2233.85986328125</v>
      </c>
      <c r="AG913" s="197" t="n">
        <v>2197.886962890625</v>
      </c>
      <c r="AH913" s="197" t="n">
        <v>979.2570190429688</v>
      </c>
      <c r="AI913" s="197" t="n">
        <v>0.0</v>
      </c>
      <c r="AJ913" s="197" t="n">
        <v>2300.0</v>
      </c>
      <c r="AK913" s="197" t="n">
        <v>2328.6787109375</v>
      </c>
      <c r="AL913" s="197" t="n">
        <v>6680.0</v>
      </c>
      <c r="AM913" s="197" t="n">
        <v>4336.75537109375</v>
      </c>
      <c r="AN913" s="197" t="n">
        <v>0.0</v>
      </c>
      <c r="AO913" s="197" t="n">
        <v>0.0</v>
      </c>
      <c r="AP913" s="197" t="n">
        <v>0.0</v>
      </c>
      <c r="AQ913" s="197" t="n">
        <v>180.60757446289062</v>
      </c>
      <c r="AR913" s="197" t="n">
        <v>612.5950927734375</v>
      </c>
      <c r="AS913" s="197" t="n">
        <v>0.0</v>
      </c>
      <c r="AT913" s="197" t="n">
        <v>999999.0</v>
      </c>
      <c r="AU913" s="197" t="n">
        <v>0.0</v>
      </c>
      <c r="AV913" s="197" t="n">
        <v>999999.0</v>
      </c>
      <c r="AW913" s="197" t="n">
        <v>0.0</v>
      </c>
      <c r="AX913" s="197" t="n">
        <v>0.0</v>
      </c>
      <c r="AY913" s="197" t="n">
        <v>999999.0</v>
      </c>
      <c r="AZ913" s="197" t="n">
        <v>0.0</v>
      </c>
      <c r="BA913" s="197" t="n">
        <v>999999.0</v>
      </c>
      <c r="BB913" s="197" t="n">
        <v>0.0</v>
      </c>
      <c r="BC913" s="197" t="n">
        <v>0.0</v>
      </c>
      <c r="BD913" s="197" t="n">
        <v>0.0</v>
      </c>
      <c r="BE913" s="197" t="n">
        <v>0.0</v>
      </c>
      <c r="BF913" s="197" t="n">
        <v>999999.0</v>
      </c>
      <c r="BG913" s="197" t="n">
        <v>999999.0</v>
      </c>
      <c r="BH913" s="197" t="n">
        <v>999999.0</v>
      </c>
      <c r="BI913" s="197" t="n">
        <v>0.0</v>
      </c>
      <c r="BJ913" s="197" t="n">
        <v>999999.0</v>
      </c>
      <c r="BK913" s="197" t="n">
        <v>999999.0</v>
      </c>
      <c r="BL913" s="197" t="n">
        <v>999999.0</v>
      </c>
      <c r="BM913" s="197" t="n">
        <v>0.0</v>
      </c>
      <c r="BN913" s="197" t="n">
        <v>0.0</v>
      </c>
      <c r="BO913" s="197" t="n">
        <v>0.0</v>
      </c>
      <c r="BP913" s="197" t="n">
        <v>0.0</v>
      </c>
      <c r="BQ913" s="197" t="n">
        <v>999999.0</v>
      </c>
      <c r="BR913" s="197" t="n">
        <v>0.0</v>
      </c>
      <c r="BS913" s="197" t="n">
        <v>999999.0</v>
      </c>
      <c r="BT913" s="197" t="n">
        <v>0.0</v>
      </c>
      <c r="BU913" s="197" t="n">
        <v>881.4007568359375</v>
      </c>
      <c r="BV913" s="197" t="n">
        <v>1100.692138671875</v>
      </c>
      <c r="BW913" s="197" t="n">
        <v>99000.0</v>
      </c>
      <c r="BX913" s="197" t="n">
        <v>302.6280517578125</v>
      </c>
      <c r="BY913" s="197" t="n">
        <v>766.1663208007812</v>
      </c>
      <c r="BZ913" s="197" t="n">
        <v>99000.0</v>
      </c>
      <c r="CA913" s="197" t="n">
        <v>531.7169189453125</v>
      </c>
      <c r="CB913" s="197" t="n">
        <v>412.8708190917969</v>
      </c>
      <c r="CC913" s="197" t="n">
        <v>964.9122924804688</v>
      </c>
      <c r="CD913" s="197" t="n">
        <v>1421.108642578125</v>
      </c>
      <c r="CE913" s="197" t="n">
        <v>4567.67724609375</v>
      </c>
      <c r="CF913" s="197" t="n">
        <v>19000.0</v>
      </c>
      <c r="CG913" s="197" t="n">
        <v>0.0</v>
      </c>
      <c r="CH913" s="197" t="n">
        <v>6491.37255859375</v>
      </c>
      <c r="CI913" s="197" t="n">
        <v>4336.75537109375</v>
      </c>
      <c r="CJ913" s="197" t="n">
        <v>10828.1279296875</v>
      </c>
      <c r="CK913" s="197" t="n">
        <v>20000.0</v>
      </c>
      <c r="CL913" s="197" t="n">
        <v>20000.0</v>
      </c>
      <c r="CM913" s="197" t="n">
        <v>20000.0</v>
      </c>
      <c r="CN913" s="197" t="n">
        <v>20000.0</v>
      </c>
      <c r="CO913" s="197" t="n">
        <v>20000.0</v>
      </c>
      <c r="CP913" s="197" t="n">
        <v>20000.0</v>
      </c>
      <c r="CQ913" s="197" t="n">
        <v>20000.0</v>
      </c>
      <c r="CR913" s="197" t="n">
        <v>5000.0</v>
      </c>
      <c r="CS913" s="197" t="n">
        <v>21.0</v>
      </c>
      <c r="CT913" s="197" t="n">
        <v>21.0</v>
      </c>
      <c r="CU913" s="197" t="n">
        <v>790.1677856445312</v>
      </c>
    </row>
    <row r="914" spans="2:99">
      <c r="B914" s="122" t="s">
        <v>1315</v>
      </c>
      <c r="C914" s="197" t="n">
        <v>3252.0</v>
      </c>
      <c r="D914" s="197" t="n">
        <v>3102.0</v>
      </c>
      <c r="E914" s="197" t="n">
        <v>575.0</v>
      </c>
      <c r="F914" s="122" t="s">
        <v>1315</v>
      </c>
      <c r="G914" s="197" t="n">
        <v>3118.955078125</v>
      </c>
      <c r="H914" s="197" t="n">
        <v>2021.1036376953125</v>
      </c>
      <c r="I914" s="197" t="n">
        <v>535.1926879882812</v>
      </c>
      <c r="J914" s="197" t="n">
        <v>285.37750244140625</v>
      </c>
      <c r="K914" s="197" t="n">
        <v>343.696533203125</v>
      </c>
      <c r="L914" s="197" t="n">
        <v>4247.91845703125</v>
      </c>
      <c r="M914" s="197" t="n">
        <v>4247.91845703125</v>
      </c>
      <c r="N914" s="197" t="n">
        <v>2353.953857421875</v>
      </c>
      <c r="O914" s="197" t="n">
        <v>959.3567504882812</v>
      </c>
      <c r="P914" s="197" t="n">
        <v>959.3567504882812</v>
      </c>
      <c r="Q914" s="197" t="n">
        <v>18847.978515625</v>
      </c>
      <c r="R914" s="197" t="n">
        <v>3538.34130859375</v>
      </c>
      <c r="S914" s="197" t="n">
        <v>0.0</v>
      </c>
      <c r="T914" s="197" t="n">
        <v>996.6646728515625</v>
      </c>
      <c r="U914" s="197" t="n">
        <v>42.621490478515625</v>
      </c>
      <c r="V914" s="197" t="n">
        <v>0.0</v>
      </c>
      <c r="W914" s="197" t="n">
        <v>0.0</v>
      </c>
      <c r="X914" s="197" t="n">
        <v>0.0</v>
      </c>
      <c r="Y914" s="197" t="n">
        <v>0.0</v>
      </c>
      <c r="Z914" s="197" t="n">
        <v>16875.0</v>
      </c>
      <c r="AA914" s="197" t="n">
        <v>1.0</v>
      </c>
      <c r="AB914" s="197" t="n">
        <v>0.0</v>
      </c>
      <c r="AC914" s="197" t="n">
        <v>0.0</v>
      </c>
      <c r="AD914" s="197" t="n">
        <v>0.6499999761581421</v>
      </c>
      <c r="AE914" s="197" t="n">
        <v>15720.0361328125</v>
      </c>
      <c r="AF914" s="197" t="n">
        <v>5553.1083984375</v>
      </c>
      <c r="AG914" s="197" t="n">
        <v>6291.03955078125</v>
      </c>
      <c r="AH914" s="197" t="n">
        <v>2218.449951171875</v>
      </c>
      <c r="AI914" s="197" t="n">
        <v>865.7112426757812</v>
      </c>
      <c r="AJ914" s="197" t="n">
        <v>800.0</v>
      </c>
      <c r="AK914" s="197" t="n">
        <v>897.7291870117188</v>
      </c>
      <c r="AL914" s="197" t="n">
        <v>6680.0</v>
      </c>
      <c r="AM914" s="197" t="n">
        <v>4247.91845703125</v>
      </c>
      <c r="AN914" s="197" t="n">
        <v>0.0</v>
      </c>
      <c r="AO914" s="197" t="n">
        <v>0.0</v>
      </c>
      <c r="AP914" s="197" t="n">
        <v>0.0</v>
      </c>
      <c r="AQ914" s="197" t="n">
        <v>323.6666564941406</v>
      </c>
      <c r="AR914" s="197" t="n">
        <v>787.819091796875</v>
      </c>
      <c r="AS914" s="197" t="n">
        <v>0.0</v>
      </c>
      <c r="AT914" s="197" t="n">
        <v>999999.0</v>
      </c>
      <c r="AU914" s="197" t="n">
        <v>0.0</v>
      </c>
      <c r="AV914" s="197" t="n">
        <v>999999.0</v>
      </c>
      <c r="AW914" s="197" t="n">
        <v>0.0</v>
      </c>
      <c r="AX914" s="197" t="n">
        <v>0.0</v>
      </c>
      <c r="AY914" s="197" t="n">
        <v>999999.0</v>
      </c>
      <c r="AZ914" s="197" t="n">
        <v>0.0</v>
      </c>
      <c r="BA914" s="197" t="n">
        <v>999999.0</v>
      </c>
      <c r="BB914" s="197" t="n">
        <v>0.0</v>
      </c>
      <c r="BC914" s="197" t="n">
        <v>0.0</v>
      </c>
      <c r="BD914" s="197" t="n">
        <v>0.0</v>
      </c>
      <c r="BE914" s="197" t="n">
        <v>0.0</v>
      </c>
      <c r="BF914" s="197" t="n">
        <v>999999.0</v>
      </c>
      <c r="BG914" s="197" t="n">
        <v>999999.0</v>
      </c>
      <c r="BH914" s="197" t="n">
        <v>999999.0</v>
      </c>
      <c r="BI914" s="197" t="n">
        <v>0.0</v>
      </c>
      <c r="BJ914" s="197" t="n">
        <v>999999.0</v>
      </c>
      <c r="BK914" s="197" t="n">
        <v>999999.0</v>
      </c>
      <c r="BL914" s="197" t="n">
        <v>999999.0</v>
      </c>
      <c r="BM914" s="197" t="n">
        <v>0.0</v>
      </c>
      <c r="BN914" s="197" t="n">
        <v>0.0</v>
      </c>
      <c r="BO914" s="197" t="n">
        <v>0.0</v>
      </c>
      <c r="BP914" s="197" t="n">
        <v>0.0</v>
      </c>
      <c r="BQ914" s="197" t="n">
        <v>999999.0</v>
      </c>
      <c r="BR914" s="197" t="n">
        <v>0.0</v>
      </c>
      <c r="BS914" s="197" t="n">
        <v>999999.0</v>
      </c>
      <c r="BT914" s="197" t="n">
        <v>0.0</v>
      </c>
      <c r="BU914" s="197" t="n">
        <v>317.8031921386719</v>
      </c>
      <c r="BV914" s="197" t="n">
        <v>879.0772094726562</v>
      </c>
      <c r="BW914" s="197" t="n">
        <v>99000.0</v>
      </c>
      <c r="BX914" s="197" t="n">
        <v>260.91265869140625</v>
      </c>
      <c r="BY914" s="197" t="n">
        <v>292.8836975097656</v>
      </c>
      <c r="BZ914" s="197" t="n">
        <v>99000.0</v>
      </c>
      <c r="CA914" s="197" t="n">
        <v>310.02752685546875</v>
      </c>
      <c r="CB914" s="197" t="n">
        <v>544.8942260742188</v>
      </c>
      <c r="CC914" s="197" t="n">
        <v>964.9122924804688</v>
      </c>
      <c r="CD914" s="197" t="n">
        <v>1359.1392822265625</v>
      </c>
      <c r="CE914" s="197" t="n">
        <v>1336.3297119140625</v>
      </c>
      <c r="CF914" s="197" t="n">
        <v>15500.0</v>
      </c>
      <c r="CG914" s="197" t="n">
        <v>0.0</v>
      </c>
      <c r="CH914" s="197" t="n">
        <v>6680.0</v>
      </c>
      <c r="CI914" s="197" t="n">
        <v>4247.91845703125</v>
      </c>
      <c r="CJ914" s="197" t="n">
        <v>10927.91796875</v>
      </c>
      <c r="CK914" s="197" t="n">
        <v>20000.0</v>
      </c>
      <c r="CL914" s="197" t="n">
        <v>20000.0</v>
      </c>
      <c r="CM914" s="197" t="n">
        <v>20000.0</v>
      </c>
      <c r="CN914" s="197" t="n">
        <v>20000.0</v>
      </c>
      <c r="CO914" s="197" t="n">
        <v>20000.0</v>
      </c>
      <c r="CP914" s="197" t="n">
        <v>20000.0</v>
      </c>
      <c r="CQ914" s="197" t="n">
        <v>20000.0</v>
      </c>
      <c r="CR914" s="197" t="n">
        <v>5000.0</v>
      </c>
      <c r="CS914" s="197" t="n">
        <v>2.0</v>
      </c>
      <c r="CT914" s="197" t="n">
        <v>2.0</v>
      </c>
      <c r="CU914" s="197" t="n">
        <v>884.5853271484375</v>
      </c>
    </row>
    <row r="915" spans="2:99">
      <c r="B915" s="122" t="s">
        <v>1316</v>
      </c>
      <c r="C915" s="197" t="n">
        <v>3252.10009765625</v>
      </c>
      <c r="D915" s="197" t="n">
        <v>2788.0</v>
      </c>
      <c r="E915" s="197" t="n">
        <v>500.0</v>
      </c>
      <c r="F915" s="122" t="s">
        <v>1316</v>
      </c>
      <c r="G915" s="197" t="n">
        <v>3252.10009765625</v>
      </c>
      <c r="H915" s="197" t="n">
        <v>2788.0</v>
      </c>
      <c r="I915" s="197" t="n">
        <v>500.0</v>
      </c>
      <c r="J915" s="197" t="n">
        <v>470.8752136230469</v>
      </c>
      <c r="K915" s="197" t="n">
        <v>646.115234375</v>
      </c>
      <c r="L915" s="197" t="n">
        <v>4221.35107421875</v>
      </c>
      <c r="M915" s="197" t="n">
        <v>4221.35107421875</v>
      </c>
      <c r="N915" s="197" t="n">
        <v>7678.064453125</v>
      </c>
      <c r="O915" s="197" t="n">
        <v>7678.064453125</v>
      </c>
      <c r="P915" s="197" t="n">
        <v>7678.064453125</v>
      </c>
      <c r="Q915" s="197" t="n">
        <v>59478.29296875</v>
      </c>
      <c r="R915" s="197" t="n">
        <v>19921.90234375</v>
      </c>
      <c r="S915" s="197" t="n">
        <v>0.0</v>
      </c>
      <c r="T915" s="197" t="n">
        <v>1820.1737060546875</v>
      </c>
      <c r="U915" s="197" t="n">
        <v>11568.5185546875</v>
      </c>
      <c r="V915" s="197" t="n">
        <v>82947.8046875</v>
      </c>
      <c r="W915" s="197" t="n">
        <v>54259.58984375</v>
      </c>
      <c r="X915" s="197" t="n">
        <v>28688.21484375</v>
      </c>
      <c r="Y915" s="197" t="n">
        <v>0.0</v>
      </c>
      <c r="Z915" s="197" t="n">
        <v>4500.0</v>
      </c>
      <c r="AA915" s="197" t="n">
        <v>1.0</v>
      </c>
      <c r="AB915" s="197" t="n">
        <v>0.0</v>
      </c>
      <c r="AC915" s="197" t="n">
        <v>0.0</v>
      </c>
      <c r="AD915" s="197" t="n">
        <v>0.6499999761581421</v>
      </c>
      <c r="AE915" s="197" t="n">
        <v>63694.8359375</v>
      </c>
      <c r="AF915" s="197" t="n">
        <v>6914.03515625</v>
      </c>
      <c r="AG915" s="197" t="n">
        <v>23677.8984375</v>
      </c>
      <c r="AH915" s="197" t="n">
        <v>14046.83984375</v>
      </c>
      <c r="AI915" s="197" t="n">
        <v>12514.5009765625</v>
      </c>
      <c r="AJ915" s="197" t="n">
        <v>8294.3564453125</v>
      </c>
      <c r="AK915" s="197" t="n">
        <v>8796.3603515625</v>
      </c>
      <c r="AL915" s="197" t="n">
        <v>7678.064453125</v>
      </c>
      <c r="AM915" s="197" t="n">
        <v>4221.35107421875</v>
      </c>
      <c r="AN915" s="197" t="n">
        <v>0.0</v>
      </c>
      <c r="AO915" s="197" t="n">
        <v>0.0</v>
      </c>
      <c r="AP915" s="197" t="n">
        <v>0.0</v>
      </c>
      <c r="AQ915" s="197" t="n">
        <v>485.5</v>
      </c>
      <c r="AR915" s="197" t="n">
        <v>963.0430297851562</v>
      </c>
      <c r="AS915" s="197" t="n">
        <v>0.0</v>
      </c>
      <c r="AT915" s="197" t="n">
        <v>999999.0</v>
      </c>
      <c r="AU915" s="197" t="n">
        <v>0.0</v>
      </c>
      <c r="AV915" s="197" t="n">
        <v>999999.0</v>
      </c>
      <c r="AW915" s="197" t="n">
        <v>0.0</v>
      </c>
      <c r="AX915" s="197" t="n">
        <v>0.0</v>
      </c>
      <c r="AY915" s="197" t="n">
        <v>999999.0</v>
      </c>
      <c r="AZ915" s="197" t="n">
        <v>0.0</v>
      </c>
      <c r="BA915" s="197" t="n">
        <v>999999.0</v>
      </c>
      <c r="BB915" s="197" t="n">
        <v>0.0</v>
      </c>
      <c r="BC915" s="197" t="n">
        <v>0.0</v>
      </c>
      <c r="BD915" s="197" t="n">
        <v>0.0</v>
      </c>
      <c r="BE915" s="197" t="n">
        <v>0.0</v>
      </c>
      <c r="BF915" s="197" t="n">
        <v>999999.0</v>
      </c>
      <c r="BG915" s="197" t="n">
        <v>999999.0</v>
      </c>
      <c r="BH915" s="197" t="n">
        <v>999999.0</v>
      </c>
      <c r="BI915" s="197" t="n">
        <v>0.0</v>
      </c>
      <c r="BJ915" s="197" t="n">
        <v>999999.0</v>
      </c>
      <c r="BK915" s="197" t="n">
        <v>999999.0</v>
      </c>
      <c r="BL915" s="197" t="n">
        <v>999999.0</v>
      </c>
      <c r="BM915" s="197" t="n">
        <v>0.0</v>
      </c>
      <c r="BN915" s="197" t="n">
        <v>0.0</v>
      </c>
      <c r="BO915" s="197" t="n">
        <v>0.0</v>
      </c>
      <c r="BP915" s="197" t="n">
        <v>0.0</v>
      </c>
      <c r="BQ915" s="197" t="n">
        <v>999999.0</v>
      </c>
      <c r="BR915" s="197" t="n">
        <v>0.0</v>
      </c>
      <c r="BS915" s="197" t="n">
        <v>999999.0</v>
      </c>
      <c r="BT915" s="197" t="n">
        <v>0.0</v>
      </c>
      <c r="BU915" s="197" t="n">
        <v>303.29461669921875</v>
      </c>
      <c r="BV915" s="197" t="n">
        <v>321.3680114746094</v>
      </c>
      <c r="BW915" s="197" t="n">
        <v>99000.0</v>
      </c>
      <c r="BX915" s="197" t="n">
        <v>236.7968292236328</v>
      </c>
      <c r="BY915" s="197" t="n">
        <v>264.6807861328125</v>
      </c>
      <c r="BZ915" s="197" t="n">
        <v>99000.0</v>
      </c>
      <c r="CA915" s="197" t="n">
        <v>303.60546875</v>
      </c>
      <c r="CB915" s="197" t="n">
        <v>305.2140808105469</v>
      </c>
      <c r="CC915" s="197" t="n">
        <v>964.9122924804688</v>
      </c>
      <c r="CD915" s="197" t="n">
        <v>948.7908325195312</v>
      </c>
      <c r="CE915" s="197" t="n">
        <v>1415.662353515625</v>
      </c>
      <c r="CF915" s="197" t="n">
        <v>15500.0</v>
      </c>
      <c r="CG915" s="197" t="n">
        <v>0.0</v>
      </c>
      <c r="CH915" s="197" t="n">
        <v>4500.0</v>
      </c>
      <c r="CI915" s="197" t="n">
        <v>3750.0</v>
      </c>
      <c r="CJ915" s="197" t="n">
        <v>8250.0</v>
      </c>
      <c r="CK915" s="197" t="n">
        <v>20000.0</v>
      </c>
      <c r="CL915" s="197" t="n">
        <v>20000.0</v>
      </c>
      <c r="CM915" s="197" t="n">
        <v>20000.0</v>
      </c>
      <c r="CN915" s="197" t="n">
        <v>20000.0</v>
      </c>
      <c r="CO915" s="197" t="n">
        <v>20000.0</v>
      </c>
      <c r="CP915" s="197" t="n">
        <v>20000.0</v>
      </c>
      <c r="CQ915" s="197" t="n">
        <v>20000.0</v>
      </c>
      <c r="CR915" s="197" t="n">
        <v>5000.0</v>
      </c>
      <c r="CS915" s="197" t="n">
        <v>0.0</v>
      </c>
      <c r="CT915" s="197" t="n">
        <v>0.0</v>
      </c>
      <c r="CU915" s="197" t="n">
        <v>4980.4755859375</v>
      </c>
    </row>
    <row r="916" spans="2:99">
      <c r="B916" s="122" t="s">
        <v>1317</v>
      </c>
      <c r="C916" s="197" t="n">
        <v>3252.10009765625</v>
      </c>
      <c r="D916" s="197" t="n">
        <v>2788.0</v>
      </c>
      <c r="E916" s="197" t="n">
        <v>309.0</v>
      </c>
      <c r="F916" s="122" t="s">
        <v>1317</v>
      </c>
      <c r="G916" s="197" t="n">
        <v>3252.10009765625</v>
      </c>
      <c r="H916" s="197" t="n">
        <v>2788.0</v>
      </c>
      <c r="I916" s="197" t="n">
        <v>317.0</v>
      </c>
      <c r="J916" s="197" t="n">
        <v>638.8871459960938</v>
      </c>
      <c r="K916" s="197" t="n">
        <v>894.7902221679688</v>
      </c>
      <c r="L916" s="197" t="n">
        <v>4225.51123046875</v>
      </c>
      <c r="M916" s="197" t="n">
        <v>4225.51123046875</v>
      </c>
      <c r="N916" s="197" t="n">
        <v>8500.0</v>
      </c>
      <c r="O916" s="197" t="n">
        <v>8500.0</v>
      </c>
      <c r="P916" s="197" t="n">
        <v>8500.0</v>
      </c>
      <c r="Q916" s="197" t="n">
        <v>78676.484375</v>
      </c>
      <c r="R916" s="197" t="n">
        <v>60132.98046875</v>
      </c>
      <c r="S916" s="197" t="n">
        <v>0.0</v>
      </c>
      <c r="T916" s="197" t="n">
        <v>3177.9267578125</v>
      </c>
      <c r="U916" s="197" t="n">
        <v>129034.5390625</v>
      </c>
      <c r="V916" s="197" t="n">
        <v>270893.9375</v>
      </c>
      <c r="W916" s="197" t="n">
        <v>153322.34375</v>
      </c>
      <c r="X916" s="197" t="n">
        <v>117571.59375</v>
      </c>
      <c r="Y916" s="197" t="n">
        <v>0.0</v>
      </c>
      <c r="Z916" s="197" t="n">
        <v>6000.0</v>
      </c>
      <c r="AA916" s="197" t="n">
        <v>1.0</v>
      </c>
      <c r="AB916" s="197" t="n">
        <v>0.0</v>
      </c>
      <c r="AC916" s="197" t="n">
        <v>0.0</v>
      </c>
      <c r="AD916" s="197" t="n">
        <v>0.6499999761581421</v>
      </c>
      <c r="AE916" s="197" t="n">
        <v>183999.796875</v>
      </c>
      <c r="AF916" s="197" t="n">
        <v>16838.8203125</v>
      </c>
      <c r="AG916" s="197" t="n">
        <v>30982.65625</v>
      </c>
      <c r="AH916" s="197" t="n">
        <v>31753.689453125</v>
      </c>
      <c r="AI916" s="197" t="n">
        <v>30063.80859375</v>
      </c>
      <c r="AJ916" s="197" t="n">
        <v>37678.22265625</v>
      </c>
      <c r="AK916" s="197" t="n">
        <v>38798.6484375</v>
      </c>
      <c r="AL916" s="197" t="n">
        <v>8500.0</v>
      </c>
      <c r="AM916" s="197" t="n">
        <v>4225.51123046875</v>
      </c>
      <c r="AN916" s="197" t="n">
        <v>0.0</v>
      </c>
      <c r="AO916" s="197" t="n">
        <v>0.0</v>
      </c>
      <c r="AP916" s="197" t="n">
        <v>0.0</v>
      </c>
      <c r="AQ916" s="197" t="n">
        <v>647.3333129882812</v>
      </c>
      <c r="AR916" s="197" t="n">
        <v>711.3333129882812</v>
      </c>
      <c r="AS916" s="197" t="n">
        <v>0.0</v>
      </c>
      <c r="AT916" s="197" t="n">
        <v>999999.0</v>
      </c>
      <c r="AU916" s="197" t="n">
        <v>0.0</v>
      </c>
      <c r="AV916" s="197" t="n">
        <v>999999.0</v>
      </c>
      <c r="AW916" s="197" t="n">
        <v>0.0</v>
      </c>
      <c r="AX916" s="197" t="n">
        <v>0.0</v>
      </c>
      <c r="AY916" s="197" t="n">
        <v>999999.0</v>
      </c>
      <c r="AZ916" s="197" t="n">
        <v>0.0</v>
      </c>
      <c r="BA916" s="197" t="n">
        <v>999999.0</v>
      </c>
      <c r="BB916" s="197" t="n">
        <v>0.0</v>
      </c>
      <c r="BC916" s="197" t="n">
        <v>0.0</v>
      </c>
      <c r="BD916" s="197" t="n">
        <v>0.0</v>
      </c>
      <c r="BE916" s="197" t="n">
        <v>0.0</v>
      </c>
      <c r="BF916" s="197" t="n">
        <v>999999.0</v>
      </c>
      <c r="BG916" s="197" t="n">
        <v>999999.0</v>
      </c>
      <c r="BH916" s="197" t="n">
        <v>999999.0</v>
      </c>
      <c r="BI916" s="197" t="n">
        <v>0.0</v>
      </c>
      <c r="BJ916" s="197" t="n">
        <v>999999.0</v>
      </c>
      <c r="BK916" s="197" t="n">
        <v>999999.0</v>
      </c>
      <c r="BL916" s="197" t="n">
        <v>999999.0</v>
      </c>
      <c r="BM916" s="197" t="n">
        <v>0.0</v>
      </c>
      <c r="BN916" s="197" t="n">
        <v>0.0</v>
      </c>
      <c r="BO916" s="197" t="n">
        <v>0.0</v>
      </c>
      <c r="BP916" s="197" t="n">
        <v>0.0</v>
      </c>
      <c r="BQ916" s="197" t="n">
        <v>999999.0</v>
      </c>
      <c r="BR916" s="197" t="n">
        <v>0.0</v>
      </c>
      <c r="BS916" s="197" t="n">
        <v>999999.0</v>
      </c>
      <c r="BT916" s="197" t="n">
        <v>0.0</v>
      </c>
      <c r="BU916" s="197" t="n">
        <v>234.5741424560547</v>
      </c>
      <c r="BV916" s="197" t="n">
        <v>319.3131103515625</v>
      </c>
      <c r="BW916" s="197" t="n">
        <v>99000.0</v>
      </c>
      <c r="BX916" s="197" t="n">
        <v>193.04713439941406</v>
      </c>
      <c r="BY916" s="197" t="n">
        <v>244.2897186279297</v>
      </c>
      <c r="BZ916" s="197" t="n">
        <v>99000.0</v>
      </c>
      <c r="CA916" s="197" t="n">
        <v>395.560546875</v>
      </c>
      <c r="CB916" s="197" t="n">
        <v>302.9381103515625</v>
      </c>
      <c r="CC916" s="197" t="n">
        <v>631.5789184570312</v>
      </c>
      <c r="CD916" s="197" t="n">
        <v>218.06460571289062</v>
      </c>
      <c r="CE916" s="197" t="n">
        <v>1075.0845947265625</v>
      </c>
      <c r="CF916" s="197" t="n">
        <v>12500.0</v>
      </c>
      <c r="CG916" s="197" t="n">
        <v>0.0</v>
      </c>
      <c r="CH916" s="197" t="n">
        <v>3750.0</v>
      </c>
      <c r="CI916" s="197" t="n">
        <v>3000.0</v>
      </c>
      <c r="CJ916" s="197" t="n">
        <v>6750.0</v>
      </c>
      <c r="CK916" s="197" t="n">
        <v>20000.0</v>
      </c>
      <c r="CL916" s="197" t="n">
        <v>20000.0</v>
      </c>
      <c r="CM916" s="197" t="n">
        <v>20000.0</v>
      </c>
      <c r="CN916" s="197" t="n">
        <v>20000.0</v>
      </c>
      <c r="CO916" s="197" t="n">
        <v>20000.0</v>
      </c>
      <c r="CP916" s="197" t="n">
        <v>20000.0</v>
      </c>
      <c r="CQ916" s="197" t="n">
        <v>20000.0</v>
      </c>
      <c r="CR916" s="197" t="n">
        <v>5000.0</v>
      </c>
      <c r="CS916" s="197" t="n">
        <v>0.0</v>
      </c>
      <c r="CT916" s="197" t="n">
        <v>0.0</v>
      </c>
      <c r="CU916" s="197" t="n">
        <v>999999.0</v>
      </c>
    </row>
    <row r="917" spans="2:99">
      <c r="B917" s="122" t="s">
        <v>1318</v>
      </c>
      <c r="C917" s="197" t="n">
        <v>3788.800048828125</v>
      </c>
      <c r="D917" s="197" t="n">
        <v>2952.0</v>
      </c>
      <c r="E917" s="197" t="n">
        <v>342.0</v>
      </c>
      <c r="F917" s="122" t="s">
        <v>1318</v>
      </c>
      <c r="G917" s="197" t="n">
        <v>3739.395263671875</v>
      </c>
      <c r="H917" s="197" t="n">
        <v>2952.0</v>
      </c>
      <c r="I917" s="197" t="n">
        <v>350.0</v>
      </c>
      <c r="J917" s="197" t="n">
        <v>778.9903564453125</v>
      </c>
      <c r="K917" s="197" t="n">
        <v>1067.0</v>
      </c>
      <c r="L917" s="197" t="n">
        <v>4243.21484375</v>
      </c>
      <c r="M917" s="197" t="n">
        <v>4243.21484375</v>
      </c>
      <c r="N917" s="197" t="n">
        <v>8500.0</v>
      </c>
      <c r="O917" s="197" t="n">
        <v>8500.0</v>
      </c>
      <c r="P917" s="197" t="n">
        <v>8500.0</v>
      </c>
      <c r="Q917" s="197" t="n">
        <v>54347.68359375</v>
      </c>
      <c r="R917" s="197" t="n">
        <v>23059.71875</v>
      </c>
      <c r="S917" s="197" t="n">
        <v>0.0</v>
      </c>
      <c r="T917" s="197" t="n">
        <v>28.69623374938965</v>
      </c>
      <c r="U917" s="197" t="n">
        <v>5090.16748046875</v>
      </c>
      <c r="V917" s="197" t="n">
        <v>59215.08984375</v>
      </c>
      <c r="W917" s="197" t="n">
        <v>442.8377990722656</v>
      </c>
      <c r="X917" s="197" t="n">
        <v>0.0</v>
      </c>
      <c r="Y917" s="197" t="n">
        <v>0.0</v>
      </c>
      <c r="Z917" s="197" t="n">
        <v>13750.0</v>
      </c>
      <c r="AA917" s="197" t="n">
        <v>1.0</v>
      </c>
      <c r="AB917" s="197" t="n">
        <v>0.0</v>
      </c>
      <c r="AC917" s="197" t="n">
        <v>0.0</v>
      </c>
      <c r="AD917" s="197" t="n">
        <v>0.3499999940395355</v>
      </c>
      <c r="AE917" s="197" t="n">
        <v>30179.697265625</v>
      </c>
      <c r="AF917" s="197" t="n">
        <v>12370.4541015625</v>
      </c>
      <c r="AG917" s="197" t="n">
        <v>0.0</v>
      </c>
      <c r="AH917" s="197" t="n">
        <v>6445.609375</v>
      </c>
      <c r="AI917" s="197" t="n">
        <v>5072.720703125</v>
      </c>
      <c r="AJ917" s="197" t="n">
        <v>8371.982421875</v>
      </c>
      <c r="AK917" s="197" t="n">
        <v>9035.150390625</v>
      </c>
      <c r="AL917" s="197" t="n">
        <v>8500.0</v>
      </c>
      <c r="AM917" s="197" t="n">
        <v>4243.21484375</v>
      </c>
      <c r="AN917" s="197" t="n">
        <v>0.0</v>
      </c>
      <c r="AO917" s="197" t="n">
        <v>0.0</v>
      </c>
      <c r="AP917" s="197" t="n">
        <v>0.0</v>
      </c>
      <c r="AQ917" s="197" t="n">
        <v>809.1666870117188</v>
      </c>
      <c r="AR917" s="197" t="n">
        <v>889.1666870117188</v>
      </c>
      <c r="AS917" s="197" t="n">
        <v>0.0</v>
      </c>
      <c r="AT917" s="197" t="n">
        <v>999999.0</v>
      </c>
      <c r="AU917" s="197" t="n">
        <v>0.0</v>
      </c>
      <c r="AV917" s="197" t="n">
        <v>999999.0</v>
      </c>
      <c r="AW917" s="197" t="n">
        <v>0.0</v>
      </c>
      <c r="AX917" s="197" t="n">
        <v>0.0</v>
      </c>
      <c r="AY917" s="197" t="n">
        <v>999999.0</v>
      </c>
      <c r="AZ917" s="197" t="n">
        <v>0.0</v>
      </c>
      <c r="BA917" s="197" t="n">
        <v>999999.0</v>
      </c>
      <c r="BB917" s="197" t="n">
        <v>0.0</v>
      </c>
      <c r="BC917" s="197" t="n">
        <v>0.0</v>
      </c>
      <c r="BD917" s="197" t="n">
        <v>0.0</v>
      </c>
      <c r="BE917" s="197" t="n">
        <v>0.0</v>
      </c>
      <c r="BF917" s="197" t="n">
        <v>999999.0</v>
      </c>
      <c r="BG917" s="197" t="n">
        <v>999999.0</v>
      </c>
      <c r="BH917" s="197" t="n">
        <v>999999.0</v>
      </c>
      <c r="BI917" s="197" t="n">
        <v>0.0</v>
      </c>
      <c r="BJ917" s="197" t="n">
        <v>999999.0</v>
      </c>
      <c r="BK917" s="197" t="n">
        <v>999999.0</v>
      </c>
      <c r="BL917" s="197" t="n">
        <v>999999.0</v>
      </c>
      <c r="BM917" s="197" t="n">
        <v>0.0</v>
      </c>
      <c r="BN917" s="197" t="n">
        <v>0.0</v>
      </c>
      <c r="BO917" s="197" t="n">
        <v>0.0</v>
      </c>
      <c r="BP917" s="197" t="n">
        <v>0.0</v>
      </c>
      <c r="BQ917" s="197" t="n">
        <v>999999.0</v>
      </c>
      <c r="BR917" s="197" t="n">
        <v>0.0</v>
      </c>
      <c r="BS917" s="197" t="n">
        <v>999999.0</v>
      </c>
      <c r="BT917" s="197" t="n">
        <v>0.0</v>
      </c>
      <c r="BU917" s="197" t="n">
        <v>277.3507080078125</v>
      </c>
      <c r="BV917" s="197" t="n">
        <v>233.67767333984375</v>
      </c>
      <c r="BW917" s="197" t="n">
        <v>99000.0</v>
      </c>
      <c r="BX917" s="197" t="n">
        <v>190.10406494140625</v>
      </c>
      <c r="BY917" s="197" t="n">
        <v>192.8089141845703</v>
      </c>
      <c r="BZ917" s="197" t="n">
        <v>99000.0</v>
      </c>
      <c r="CA917" s="197" t="n">
        <v>238.6345977783203</v>
      </c>
      <c r="CB917" s="197" t="n">
        <v>401.5833435058594</v>
      </c>
      <c r="CC917" s="197" t="n">
        <v>631.5789184570312</v>
      </c>
      <c r="CD917" s="197" t="n">
        <v>206.98841857910156</v>
      </c>
      <c r="CE917" s="197" t="n">
        <v>213.30630493164062</v>
      </c>
      <c r="CF917" s="197" t="n">
        <v>8000.0</v>
      </c>
      <c r="CG917" s="197" t="n">
        <v>0.0</v>
      </c>
      <c r="CH917" s="197" t="n">
        <v>4250.0</v>
      </c>
      <c r="CI917" s="197" t="n">
        <v>2500.0</v>
      </c>
      <c r="CJ917" s="197" t="n">
        <v>6750.0</v>
      </c>
      <c r="CK917" s="197" t="n">
        <v>20000.0</v>
      </c>
      <c r="CL917" s="197" t="n">
        <v>20000.0</v>
      </c>
      <c r="CM917" s="197" t="n">
        <v>20000.0</v>
      </c>
      <c r="CN917" s="197" t="n">
        <v>20000.0</v>
      </c>
      <c r="CO917" s="197" t="n">
        <v>20000.0</v>
      </c>
      <c r="CP917" s="197" t="n">
        <v>20000.0</v>
      </c>
      <c r="CQ917" s="197" t="n">
        <v>20000.0</v>
      </c>
      <c r="CR917" s="197" t="n">
        <v>5000.0</v>
      </c>
      <c r="CS917" s="197" t="n">
        <v>0.0</v>
      </c>
      <c r="CT917" s="197" t="n">
        <v>0.0</v>
      </c>
      <c r="CU917" s="197" t="n">
        <v>999999.0</v>
      </c>
    </row>
    <row r="918" spans="2:99">
      <c r="B918" s="122" t="s">
        <v>1319</v>
      </c>
      <c r="C918" s="197" t="n">
        <v>4462.7998046875</v>
      </c>
      <c r="D918" s="197" t="n">
        <v>3123.0</v>
      </c>
      <c r="E918" s="197" t="n">
        <v>591.0</v>
      </c>
      <c r="F918" s="122" t="s">
        <v>1319</v>
      </c>
      <c r="G918" s="197" t="n">
        <v>4044.273681640625</v>
      </c>
      <c r="H918" s="197" t="n">
        <v>3123.0</v>
      </c>
      <c r="I918" s="197" t="n">
        <v>587.0626220703125</v>
      </c>
      <c r="J918" s="197" t="n">
        <v>946.6326904296875</v>
      </c>
      <c r="K918" s="197" t="n">
        <v>1067.0</v>
      </c>
      <c r="L918" s="197" t="n">
        <v>4288.71337890625</v>
      </c>
      <c r="M918" s="197" t="n">
        <v>4288.71337890625</v>
      </c>
      <c r="N918" s="197" t="n">
        <v>5985.080078125</v>
      </c>
      <c r="O918" s="197" t="n">
        <v>5858.57373046875</v>
      </c>
      <c r="P918" s="197" t="n">
        <v>5985.080078125</v>
      </c>
      <c r="Q918" s="197" t="n">
        <v>23502.744140625</v>
      </c>
      <c r="R918" s="197" t="n">
        <v>9720.5810546875</v>
      </c>
      <c r="S918" s="197" t="n">
        <v>0.0</v>
      </c>
      <c r="T918" s="197" t="n">
        <v>0.0</v>
      </c>
      <c r="U918" s="197" t="n">
        <v>-816.1655883789062</v>
      </c>
      <c r="V918" s="197" t="n">
        <v>10913.9580078125</v>
      </c>
      <c r="W918" s="197" t="n">
        <v>0.0</v>
      </c>
      <c r="X918" s="197" t="n">
        <v>1186.9598388671875</v>
      </c>
      <c r="Y918" s="197" t="n">
        <v>0.0</v>
      </c>
      <c r="Z918" s="197" t="n">
        <v>11663.306640625</v>
      </c>
      <c r="AA918" s="197" t="n">
        <v>1.0</v>
      </c>
      <c r="AB918" s="197" t="n">
        <v>126.50611877441406</v>
      </c>
      <c r="AC918" s="197" t="n">
        <v>0.0</v>
      </c>
      <c r="AD918" s="197" t="n">
        <v>0.3499999940395355</v>
      </c>
      <c r="AE918" s="197" t="n">
        <v>11717.1474609375</v>
      </c>
      <c r="AF918" s="197" t="n">
        <v>4030.205322265625</v>
      </c>
      <c r="AG918" s="197" t="n">
        <v>0.0</v>
      </c>
      <c r="AH918" s="197" t="n">
        <v>1363.889404296875</v>
      </c>
      <c r="AI918" s="197" t="n">
        <v>0.0</v>
      </c>
      <c r="AJ918" s="197" t="n">
        <v>3526.32080078125</v>
      </c>
      <c r="AK918" s="197" t="n">
        <v>3673.4755859375</v>
      </c>
      <c r="AL918" s="197" t="n">
        <v>7560.64501953125</v>
      </c>
      <c r="AM918" s="197" t="n">
        <v>4288.71337890625</v>
      </c>
      <c r="AN918" s="197" t="n">
        <v>0.0</v>
      </c>
      <c r="AO918" s="197" t="n">
        <v>0.0</v>
      </c>
      <c r="AP918" s="197" t="n">
        <v>0.0</v>
      </c>
      <c r="AQ918" s="197" t="n">
        <v>916.1773071289062</v>
      </c>
      <c r="AR918" s="197" t="n">
        <v>1064.7525634765625</v>
      </c>
      <c r="AS918" s="197" t="n">
        <v>0.0</v>
      </c>
      <c r="AT918" s="197" t="n">
        <v>999999.0</v>
      </c>
      <c r="AU918" s="197" t="n">
        <v>0.0</v>
      </c>
      <c r="AV918" s="197" t="n">
        <v>999999.0</v>
      </c>
      <c r="AW918" s="197" t="n">
        <v>0.0</v>
      </c>
      <c r="AX918" s="197" t="n">
        <v>0.0</v>
      </c>
      <c r="AY918" s="197" t="n">
        <v>999999.0</v>
      </c>
      <c r="AZ918" s="197" t="n">
        <v>0.0</v>
      </c>
      <c r="BA918" s="197" t="n">
        <v>999999.0</v>
      </c>
      <c r="BB918" s="197" t="n">
        <v>0.0</v>
      </c>
      <c r="BC918" s="197" t="n">
        <v>0.0</v>
      </c>
      <c r="BD918" s="197" t="n">
        <v>0.0</v>
      </c>
      <c r="BE918" s="197" t="n">
        <v>0.0</v>
      </c>
      <c r="BF918" s="197" t="n">
        <v>999999.0</v>
      </c>
      <c r="BG918" s="197" t="n">
        <v>999999.0</v>
      </c>
      <c r="BH918" s="197" t="n">
        <v>999999.0</v>
      </c>
      <c r="BI918" s="197" t="n">
        <v>0.0</v>
      </c>
      <c r="BJ918" s="197" t="n">
        <v>999999.0</v>
      </c>
      <c r="BK918" s="197" t="n">
        <v>999999.0</v>
      </c>
      <c r="BL918" s="197" t="n">
        <v>999999.0</v>
      </c>
      <c r="BM918" s="197" t="n">
        <v>0.0</v>
      </c>
      <c r="BN918" s="197" t="n">
        <v>0.0</v>
      </c>
      <c r="BO918" s="197" t="n">
        <v>0.0</v>
      </c>
      <c r="BP918" s="197" t="n">
        <v>0.0</v>
      </c>
      <c r="BQ918" s="197" t="n">
        <v>999999.0</v>
      </c>
      <c r="BR918" s="197" t="n">
        <v>0.0</v>
      </c>
      <c r="BS918" s="197" t="n">
        <v>999999.0</v>
      </c>
      <c r="BT918" s="197" t="n">
        <v>0.0</v>
      </c>
      <c r="BU918" s="197" t="n">
        <v>265.1309509277344</v>
      </c>
      <c r="BV918" s="197" t="n">
        <v>278.2191162109375</v>
      </c>
      <c r="BW918" s="197" t="n">
        <v>99000.0</v>
      </c>
      <c r="BX918" s="197" t="n">
        <v>193.79539489746094</v>
      </c>
      <c r="BY918" s="197" t="n">
        <v>190.5668182373047</v>
      </c>
      <c r="BZ918" s="197" t="n">
        <v>99000.0</v>
      </c>
      <c r="CA918" s="197" t="n">
        <v>206.20872497558594</v>
      </c>
      <c r="CB918" s="197" t="n">
        <v>234.2058868408203</v>
      </c>
      <c r="CC918" s="197" t="n">
        <v>631.5789184570312</v>
      </c>
      <c r="CD918" s="197" t="n">
        <v>201.10159301757812</v>
      </c>
      <c r="CE918" s="197" t="n">
        <v>206.9801483154297</v>
      </c>
      <c r="CF918" s="197" t="n">
        <v>8000.0</v>
      </c>
      <c r="CG918" s="197" t="n">
        <v>0.0</v>
      </c>
      <c r="CH918" s="197" t="n">
        <v>3681.600830078125</v>
      </c>
      <c r="CI918" s="197" t="n">
        <v>2500.0</v>
      </c>
      <c r="CJ918" s="197" t="n">
        <v>6181.60107421875</v>
      </c>
      <c r="CK918" s="197" t="n">
        <v>20000.0</v>
      </c>
      <c r="CL918" s="197" t="n">
        <v>20000.0</v>
      </c>
      <c r="CM918" s="197" t="n">
        <v>20000.0</v>
      </c>
      <c r="CN918" s="197" t="n">
        <v>20000.0</v>
      </c>
      <c r="CO918" s="197" t="n">
        <v>20000.0</v>
      </c>
      <c r="CP918" s="197" t="n">
        <v>20000.0</v>
      </c>
      <c r="CQ918" s="197" t="n">
        <v>20000.0</v>
      </c>
      <c r="CR918" s="197" t="n">
        <v>5000.0</v>
      </c>
      <c r="CS918" s="197" t="n">
        <v>0.0</v>
      </c>
      <c r="CT918" s="197" t="n">
        <v>0.0</v>
      </c>
      <c r="CU918" s="197" t="n">
        <v>2430.145263671875</v>
      </c>
    </row>
    <row r="919" spans="2:99">
      <c r="B919" s="122" t="s">
        <v>1320</v>
      </c>
      <c r="C919" s="197" t="n">
        <v>4552.10009765625</v>
      </c>
      <c r="D919" s="197" t="n">
        <v>3459.0</v>
      </c>
      <c r="E919" s="197" t="n">
        <v>800.0</v>
      </c>
      <c r="F919" s="122" t="s">
        <v>1320</v>
      </c>
      <c r="G919" s="197" t="n">
        <v>4226.77880859375</v>
      </c>
      <c r="H919" s="197" t="n">
        <v>3406.6357421875</v>
      </c>
      <c r="I919" s="197" t="n">
        <v>790.169921875</v>
      </c>
      <c r="J919" s="197" t="n">
        <v>787.3858032226562</v>
      </c>
      <c r="K919" s="197" t="n">
        <v>871.2147216796875</v>
      </c>
      <c r="L919" s="197" t="n">
        <v>800.0</v>
      </c>
      <c r="M919" s="197" t="n">
        <v>800.0</v>
      </c>
      <c r="N919" s="197" t="n">
        <v>700.0</v>
      </c>
      <c r="O919" s="197" t="n">
        <v>700.0</v>
      </c>
      <c r="P919" s="197" t="n">
        <v>700.0</v>
      </c>
      <c r="Q919" s="197" t="n">
        <v>12285.0498046875</v>
      </c>
      <c r="R919" s="197" t="n">
        <v>5301.0849609375</v>
      </c>
      <c r="S919" s="197" t="n">
        <v>0.0</v>
      </c>
      <c r="T919" s="197" t="n">
        <v>0.0</v>
      </c>
      <c r="U919" s="197" t="n">
        <v>32.088623046875</v>
      </c>
      <c r="V919" s="197" t="n">
        <v>4744.7138671875</v>
      </c>
      <c r="W919" s="197" t="n">
        <v>2324.542236328125</v>
      </c>
      <c r="X919" s="197" t="n">
        <v>2420.171630859375</v>
      </c>
      <c r="Y919" s="197" t="n">
        <v>0.0</v>
      </c>
      <c r="Z919" s="197" t="n">
        <v>10081.25</v>
      </c>
      <c r="AA919" s="197" t="n">
        <v>1.0</v>
      </c>
      <c r="AB919" s="197" t="n">
        <v>0.0</v>
      </c>
      <c r="AC919" s="197" t="n">
        <v>0.0</v>
      </c>
      <c r="AD919" s="197" t="n">
        <v>0.3499999940395355</v>
      </c>
      <c r="AE919" s="197" t="n">
        <v>6549.662109375</v>
      </c>
      <c r="AF919" s="197" t="n">
        <v>469.8334045410156</v>
      </c>
      <c r="AG919" s="197" t="n">
        <v>0.0</v>
      </c>
      <c r="AH919" s="197" t="n">
        <v>1376.2183837890625</v>
      </c>
      <c r="AI919" s="197" t="n">
        <v>0.0</v>
      </c>
      <c r="AJ919" s="197" t="n">
        <v>0.0</v>
      </c>
      <c r="AK919" s="197" t="n">
        <v>63.422943115234375</v>
      </c>
      <c r="AL919" s="197" t="n">
        <v>6680.0</v>
      </c>
      <c r="AM919" s="197" t="n">
        <v>4475.57275390625</v>
      </c>
      <c r="AN919" s="197" t="n">
        <v>1600.0</v>
      </c>
      <c r="AO919" s="197" t="n">
        <v>700.0</v>
      </c>
      <c r="AP919" s="197" t="n">
        <v>800.0</v>
      </c>
      <c r="AQ919" s="197" t="n">
        <v>971.0</v>
      </c>
      <c r="AR919" s="197" t="n">
        <v>1005.6775512695312</v>
      </c>
      <c r="AS919" s="197" t="n">
        <v>0.7386625409126282</v>
      </c>
      <c r="AT919" s="197" t="n">
        <v>6457.287109375</v>
      </c>
      <c r="AU919" s="197" t="n">
        <v>0.0</v>
      </c>
      <c r="AV919" s="197" t="n">
        <v>15804.224609375</v>
      </c>
      <c r="AW919" s="197" t="n">
        <v>-4159.5078125</v>
      </c>
      <c r="AX919" s="197" t="n">
        <v>0.0</v>
      </c>
      <c r="AY919" s="197" t="n">
        <v>999999.0</v>
      </c>
      <c r="AZ919" s="197" t="n">
        <v>0.0</v>
      </c>
      <c r="BA919" s="197" t="n">
        <v>999999.0</v>
      </c>
      <c r="BB919" s="197" t="n">
        <v>0.0</v>
      </c>
      <c r="BC919" s="197" t="n">
        <v>0.0</v>
      </c>
      <c r="BD919" s="197" t="n">
        <v>0.0</v>
      </c>
      <c r="BE919" s="197" t="n">
        <v>0.0</v>
      </c>
      <c r="BF919" s="197" t="n">
        <v>999999.0</v>
      </c>
      <c r="BG919" s="197" t="n">
        <v>999999.0</v>
      </c>
      <c r="BH919" s="197" t="n">
        <v>999999.0</v>
      </c>
      <c r="BI919" s="197" t="n">
        <v>0.0</v>
      </c>
      <c r="BJ919" s="197" t="n">
        <v>999999.0</v>
      </c>
      <c r="BK919" s="197" t="n">
        <v>999999.0</v>
      </c>
      <c r="BL919" s="197" t="n">
        <v>999999.0</v>
      </c>
      <c r="BM919" s="197" t="n">
        <v>0.0</v>
      </c>
      <c r="BN919" s="197" t="n">
        <v>0.0</v>
      </c>
      <c r="BO919" s="197" t="n">
        <v>0.0</v>
      </c>
      <c r="BP919" s="197" t="n">
        <v>0.0</v>
      </c>
      <c r="BQ919" s="197" t="n">
        <v>999999.0</v>
      </c>
      <c r="BR919" s="197" t="n">
        <v>0.0</v>
      </c>
      <c r="BS919" s="197" t="n">
        <v>999999.0</v>
      </c>
      <c r="BT919" s="197" t="n">
        <v>0.0</v>
      </c>
      <c r="BU919" s="197" t="n">
        <v>217.1942596435547</v>
      </c>
      <c r="BV919" s="197" t="n">
        <v>264.9457092285156</v>
      </c>
      <c r="BW919" s="197" t="n">
        <v>450.0</v>
      </c>
      <c r="BX919" s="197" t="n">
        <v>187.1525421142578</v>
      </c>
      <c r="BY919" s="197" t="n">
        <v>193.8721160888672</v>
      </c>
      <c r="BZ919" s="197" t="n">
        <v>450.0</v>
      </c>
      <c r="CA919" s="197" t="n">
        <v>200.53904724121094</v>
      </c>
      <c r="CB919" s="197" t="n">
        <v>205.31069946289062</v>
      </c>
      <c r="CC919" s="197" t="n">
        <v>631.5789184570312</v>
      </c>
      <c r="CD919" s="197" t="n">
        <v>234.33023071289062</v>
      </c>
      <c r="CE919" s="197" t="n">
        <v>200.83114624023438</v>
      </c>
      <c r="CF919" s="197" t="n">
        <v>11000.0</v>
      </c>
      <c r="CG919" s="197" t="n">
        <v>0.0</v>
      </c>
      <c r="CH919" s="197" t="n">
        <v>1000.0</v>
      </c>
      <c r="CI919" s="197" t="n">
        <v>1000.0</v>
      </c>
      <c r="CJ919" s="197" t="n">
        <v>2000.0</v>
      </c>
      <c r="CK919" s="197" t="n">
        <v>20000.0</v>
      </c>
      <c r="CL919" s="197" t="n">
        <v>1200.0</v>
      </c>
      <c r="CM919" s="197" t="n">
        <v>20000.0</v>
      </c>
      <c r="CN919" s="197" t="n">
        <v>20000.0</v>
      </c>
      <c r="CO919" s="197" t="n">
        <v>20000.0</v>
      </c>
      <c r="CP919" s="197" t="n">
        <v>20000.0</v>
      </c>
      <c r="CQ919" s="197" t="n">
        <v>20000.0</v>
      </c>
      <c r="CR919" s="197" t="n">
        <v>5000.0</v>
      </c>
      <c r="CS919" s="197" t="n">
        <v>0.0</v>
      </c>
      <c r="CT919" s="197" t="n">
        <v>0.0</v>
      </c>
      <c r="CU919" s="197" t="n">
        <v>1325.271240234375</v>
      </c>
    </row>
    <row r="920" spans="2:99">
      <c r="B920" s="122" t="s">
        <v>1321</v>
      </c>
      <c r="C920" s="197" t="n">
        <v>4552.0</v>
      </c>
      <c r="D920" s="197" t="n">
        <v>3538.0</v>
      </c>
      <c r="E920" s="197" t="n">
        <v>975.0</v>
      </c>
      <c r="F920" s="122" t="s">
        <v>1321</v>
      </c>
      <c r="G920" s="197" t="n">
        <v>4004.9560546875</v>
      </c>
      <c r="H920" s="197" t="n">
        <v>3430.304931640625</v>
      </c>
      <c r="I920" s="197" t="n">
        <v>917.5032958984375</v>
      </c>
      <c r="J920" s="197" t="n">
        <v>618.2552490234375</v>
      </c>
      <c r="K920" s="197" t="n">
        <v>638.6385498046875</v>
      </c>
      <c r="L920" s="197" t="n">
        <v>800.0</v>
      </c>
      <c r="M920" s="197" t="n">
        <v>800.0</v>
      </c>
      <c r="N920" s="197" t="n">
        <v>700.0</v>
      </c>
      <c r="O920" s="197" t="n">
        <v>700.0</v>
      </c>
      <c r="P920" s="197" t="n">
        <v>700.0</v>
      </c>
      <c r="Q920" s="197" t="n">
        <v>11124.1142578125</v>
      </c>
      <c r="R920" s="197" t="n">
        <v>5269.28662109375</v>
      </c>
      <c r="S920" s="197" t="n">
        <v>0.0</v>
      </c>
      <c r="T920" s="197" t="n">
        <v>0.0</v>
      </c>
      <c r="U920" s="197" t="n">
        <v>-4.525714874267578</v>
      </c>
      <c r="V920" s="197" t="n">
        <v>4503.89111328125</v>
      </c>
      <c r="W920" s="197" t="n">
        <v>3357.152099609375</v>
      </c>
      <c r="X920" s="197" t="n">
        <v>1146.7388916015625</v>
      </c>
      <c r="Y920" s="197" t="n">
        <v>0.0</v>
      </c>
      <c r="Z920" s="197" t="n">
        <v>8296.7744140625</v>
      </c>
      <c r="AA920" s="197" t="n">
        <v>1.0</v>
      </c>
      <c r="AB920" s="197" t="n">
        <v>0.0</v>
      </c>
      <c r="AC920" s="197" t="n">
        <v>0.0</v>
      </c>
      <c r="AD920" s="197" t="n">
        <v>0.3499999940395355</v>
      </c>
      <c r="AE920" s="197" t="n">
        <v>6084.57421875</v>
      </c>
      <c r="AF920" s="197" t="n">
        <v>0.0</v>
      </c>
      <c r="AG920" s="197" t="n">
        <v>5828.0771484375</v>
      </c>
      <c r="AH920" s="197" t="n">
        <v>1316.9237060546875</v>
      </c>
      <c r="AI920" s="197" t="n">
        <v>0.0</v>
      </c>
      <c r="AJ920" s="197" t="n">
        <v>35.8573112487793</v>
      </c>
      <c r="AK920" s="197" t="n">
        <v>0.0</v>
      </c>
      <c r="AL920" s="197" t="n">
        <v>6680.0</v>
      </c>
      <c r="AM920" s="197" t="n">
        <v>4501.064453125</v>
      </c>
      <c r="AN920" s="197" t="n">
        <v>1600.0</v>
      </c>
      <c r="AO920" s="197" t="n">
        <v>700.0</v>
      </c>
      <c r="AP920" s="197" t="n">
        <v>800.0</v>
      </c>
      <c r="AQ920" s="197" t="n">
        <v>721.4148559570312</v>
      </c>
      <c r="AR920" s="197" t="n">
        <v>1067.0</v>
      </c>
      <c r="AS920" s="197" t="n">
        <v>0.6883354187011719</v>
      </c>
      <c r="AT920" s="197" t="n">
        <v>2093.240966796875</v>
      </c>
      <c r="AU920" s="197" t="n">
        <v>0.0</v>
      </c>
      <c r="AV920" s="197" t="n">
        <v>9956.8837890625</v>
      </c>
      <c r="AW920" s="197" t="n">
        <v>826.0632934570312</v>
      </c>
      <c r="AX920" s="197" t="n">
        <v>0.0</v>
      </c>
      <c r="AY920" s="197" t="n">
        <v>999993.5</v>
      </c>
      <c r="AZ920" s="197" t="n">
        <v>0.0</v>
      </c>
      <c r="BA920" s="197" t="n">
        <v>999999.0</v>
      </c>
      <c r="BB920" s="197" t="n">
        <v>0.0</v>
      </c>
      <c r="BC920" s="197" t="n">
        <v>0.0</v>
      </c>
      <c r="BD920" s="197" t="n">
        <v>0.0</v>
      </c>
      <c r="BE920" s="197" t="n">
        <v>0.0</v>
      </c>
      <c r="BF920" s="197" t="n">
        <v>999999.0</v>
      </c>
      <c r="BG920" s="197" t="n">
        <v>999999.0</v>
      </c>
      <c r="BH920" s="197" t="n">
        <v>999999.0</v>
      </c>
      <c r="BI920" s="197" t="n">
        <v>0.0</v>
      </c>
      <c r="BJ920" s="197" t="n">
        <v>999999.0</v>
      </c>
      <c r="BK920" s="197" t="n">
        <v>999999.0</v>
      </c>
      <c r="BL920" s="197" t="n">
        <v>999999.0</v>
      </c>
      <c r="BM920" s="197" t="n">
        <v>0.0</v>
      </c>
      <c r="BN920" s="197" t="n">
        <v>0.0</v>
      </c>
      <c r="BO920" s="197" t="n">
        <v>0.0</v>
      </c>
      <c r="BP920" s="197" t="n">
        <v>0.0</v>
      </c>
      <c r="BQ920" s="197" t="n">
        <v>999999.0</v>
      </c>
      <c r="BR920" s="197" t="n">
        <v>0.0</v>
      </c>
      <c r="BS920" s="197" t="n">
        <v>999999.0</v>
      </c>
      <c r="BT920" s="197" t="n">
        <v>0.0</v>
      </c>
      <c r="BU920" s="197" t="n">
        <v>239.38832092285156</v>
      </c>
      <c r="BV920" s="197" t="n">
        <v>216.79217529296875</v>
      </c>
      <c r="BW920" s="197" t="n">
        <v>450.0</v>
      </c>
      <c r="BX920" s="197" t="n">
        <v>260.4698791503906</v>
      </c>
      <c r="BY920" s="197" t="n">
        <v>187.20233154296875</v>
      </c>
      <c r="BZ920" s="197" t="n">
        <v>450.0</v>
      </c>
      <c r="CA920" s="197" t="n">
        <v>215.0883026123047</v>
      </c>
      <c r="CB920" s="197" t="n">
        <v>200.16542053222656</v>
      </c>
      <c r="CC920" s="197" t="n">
        <v>631.5789184570312</v>
      </c>
      <c r="CD920" s="197" t="n">
        <v>313.9505615234375</v>
      </c>
      <c r="CE920" s="197" t="n">
        <v>234.93765258789062</v>
      </c>
      <c r="CF920" s="197" t="n">
        <v>11000.0</v>
      </c>
      <c r="CG920" s="197" t="n">
        <v>0.0</v>
      </c>
      <c r="CH920" s="197" t="n">
        <v>1000.0</v>
      </c>
      <c r="CI920" s="197" t="n">
        <v>1000.0</v>
      </c>
      <c r="CJ920" s="197" t="n">
        <v>2000.0</v>
      </c>
      <c r="CK920" s="197" t="n">
        <v>20000.0</v>
      </c>
      <c r="CL920" s="197" t="n">
        <v>1911.290283203125</v>
      </c>
      <c r="CM920" s="197" t="n">
        <v>20000.0</v>
      </c>
      <c r="CN920" s="197" t="n">
        <v>20000.0</v>
      </c>
      <c r="CO920" s="197" t="n">
        <v>20000.0</v>
      </c>
      <c r="CP920" s="197" t="n">
        <v>20000.0</v>
      </c>
      <c r="CQ920" s="197" t="n">
        <v>20000.0</v>
      </c>
      <c r="CR920" s="197" t="n">
        <v>5000.0</v>
      </c>
      <c r="CS920" s="197" t="n">
        <v>0.0</v>
      </c>
      <c r="CT920" s="197" t="n">
        <v>0.0</v>
      </c>
      <c r="CU920" s="197" t="n">
        <v>1317.3216552734375</v>
      </c>
    </row>
    <row r="921" spans="2:99">
      <c r="B921" s="122" t="s">
        <v>1322</v>
      </c>
      <c r="C921" s="197" t="n">
        <v>4500.0</v>
      </c>
      <c r="D921" s="197" t="n">
        <v>3538.0</v>
      </c>
      <c r="E921" s="197" t="n">
        <v>975.0</v>
      </c>
      <c r="F921" s="122" t="s">
        <v>1322</v>
      </c>
      <c r="G921" s="197" t="n">
        <v>3684.732666015625</v>
      </c>
      <c r="H921" s="197" t="n">
        <v>3234.44384765625</v>
      </c>
      <c r="I921" s="197" t="n">
        <v>922.4576416015625</v>
      </c>
      <c r="J921" s="197" t="n">
        <v>298.4996643066406</v>
      </c>
      <c r="K921" s="197" t="n">
        <v>407.72430419921875</v>
      </c>
      <c r="L921" s="197" t="n">
        <v>1940.78564453125</v>
      </c>
      <c r="M921" s="197" t="n">
        <v>1940.78564453125</v>
      </c>
      <c r="N921" s="197" t="n">
        <v>1940.78564453125</v>
      </c>
      <c r="O921" s="197" t="n">
        <v>1940.78564453125</v>
      </c>
      <c r="P921" s="197" t="n">
        <v>1940.78564453125</v>
      </c>
      <c r="Q921" s="197" t="n">
        <v>11063.0341796875</v>
      </c>
      <c r="R921" s="197" t="n">
        <v>2673.98779296875</v>
      </c>
      <c r="S921" s="197" t="n">
        <v>0.0</v>
      </c>
      <c r="T921" s="197" t="n">
        <v>0.0</v>
      </c>
      <c r="U921" s="197" t="n">
        <v>-134.22866821289062</v>
      </c>
      <c r="V921" s="197" t="n">
        <v>1144.838134765625</v>
      </c>
      <c r="W921" s="197" t="n">
        <v>0.0</v>
      </c>
      <c r="X921" s="197" t="n">
        <v>0.0</v>
      </c>
      <c r="Y921" s="197" t="n">
        <v>0.0</v>
      </c>
      <c r="Z921" s="197" t="n">
        <v>5020.83349609375</v>
      </c>
      <c r="AA921" s="197" t="n">
        <v>0.0</v>
      </c>
      <c r="AB921" s="197" t="n">
        <v>0.0</v>
      </c>
      <c r="AC921" s="197" t="n">
        <v>0.0</v>
      </c>
      <c r="AD921" s="197" t="n">
        <v>0.3499999940395355</v>
      </c>
      <c r="AE921" s="197" t="n">
        <v>5037.57080078125</v>
      </c>
      <c r="AF921" s="197" t="n">
        <v>0.0</v>
      </c>
      <c r="AG921" s="197" t="n">
        <v>6962.05029296875</v>
      </c>
      <c r="AH921" s="197" t="n">
        <v>1848.288818359375</v>
      </c>
      <c r="AI921" s="197" t="n">
        <v>579.891845703125</v>
      </c>
      <c r="AJ921" s="197" t="n">
        <v>2076.651611328125</v>
      </c>
      <c r="AK921" s="197" t="n">
        <v>1857.234619140625</v>
      </c>
      <c r="AL921" s="197" t="n">
        <v>6680.0</v>
      </c>
      <c r="AM921" s="197" t="n">
        <v>4524.44091796875</v>
      </c>
      <c r="AN921" s="197" t="n">
        <v>0.0</v>
      </c>
      <c r="AO921" s="197" t="n">
        <v>0.0</v>
      </c>
      <c r="AP921" s="197" t="n">
        <v>0.0</v>
      </c>
      <c r="AQ921" s="197" t="n">
        <v>526.181884765625</v>
      </c>
      <c r="AR921" s="197" t="n">
        <v>899.5072631835938</v>
      </c>
      <c r="AS921" s="197" t="n">
        <v>0.7099226117134094</v>
      </c>
      <c r="AT921" s="197" t="n">
        <v>-1607.8438720703125</v>
      </c>
      <c r="AU921" s="197" t="n">
        <v>2264.815673828125</v>
      </c>
      <c r="AV921" s="197" t="n">
        <v>6343.77783203125</v>
      </c>
      <c r="AW921" s="197" t="n">
        <v>2845.945068359375</v>
      </c>
      <c r="AX921" s="197" t="n">
        <v>1.4173253774642944</v>
      </c>
      <c r="AY921" s="197" t="n">
        <v>-11782.908203125</v>
      </c>
      <c r="AZ921" s="197" t="n">
        <v>0.0</v>
      </c>
      <c r="BA921" s="197" t="n">
        <v>4092.112060546875</v>
      </c>
      <c r="BB921" s="197" t="n">
        <v>6165.671875</v>
      </c>
      <c r="BC921" s="197" t="n">
        <v>0.5027462840080261</v>
      </c>
      <c r="BD921" s="197" t="n">
        <v>0.5082408785820007</v>
      </c>
      <c r="BE921" s="197" t="n">
        <v>0.5162559747695923</v>
      </c>
      <c r="BF921" s="197" t="n">
        <v>9523.0048828125</v>
      </c>
      <c r="BG921" s="197" t="n">
        <v>9493.189453125</v>
      </c>
      <c r="BH921" s="197" t="n">
        <v>9437.9501953125</v>
      </c>
      <c r="BI921" s="197" t="n">
        <v>0.0</v>
      </c>
      <c r="BJ921" s="197" t="n">
        <v>15154.109375</v>
      </c>
      <c r="BK921" s="197" t="n">
        <v>15185.8369140625</v>
      </c>
      <c r="BL921" s="197" t="n">
        <v>15220.3720703125</v>
      </c>
      <c r="BM921" s="197" t="n">
        <v>-16107.7021484375</v>
      </c>
      <c r="BN921" s="197" t="n">
        <v>-15927.724609375</v>
      </c>
      <c r="BO921" s="197" t="n">
        <v>-15649.3046875</v>
      </c>
      <c r="BP921" s="197" t="n">
        <v>0.0</v>
      </c>
      <c r="BQ921" s="197" t="n">
        <v>999999.0</v>
      </c>
      <c r="BR921" s="197" t="n">
        <v>0.0</v>
      </c>
      <c r="BS921" s="197" t="n">
        <v>999999.0</v>
      </c>
      <c r="BT921" s="197" t="n">
        <v>0.0</v>
      </c>
      <c r="BU921" s="197" t="n">
        <v>233.9082794189453</v>
      </c>
      <c r="BV921" s="197" t="n">
        <v>239.90138244628906</v>
      </c>
      <c r="BW921" s="197" t="n">
        <v>450.0</v>
      </c>
      <c r="BX921" s="197" t="n">
        <v>352.8205871582031</v>
      </c>
      <c r="BY921" s="197" t="n">
        <v>264.3109130859375</v>
      </c>
      <c r="BZ921" s="197" t="n">
        <v>450.0</v>
      </c>
      <c r="CA921" s="197" t="n">
        <v>226.14935302734375</v>
      </c>
      <c r="CB921" s="197" t="n">
        <v>213.090576171875</v>
      </c>
      <c r="CC921" s="197" t="n">
        <v>631.5789184570312</v>
      </c>
      <c r="CD921" s="197" t="n">
        <v>1178.1676025390625</v>
      </c>
      <c r="CE921" s="197" t="n">
        <v>325.7428283691406</v>
      </c>
      <c r="CF921" s="197" t="n">
        <v>99000.0</v>
      </c>
      <c r="CG921" s="197" t="n">
        <v>11063.0341796875</v>
      </c>
      <c r="CH921" s="197" t="n">
        <v>2500.0</v>
      </c>
      <c r="CI921" s="197" t="n">
        <v>2000.0</v>
      </c>
      <c r="CJ921" s="197" t="n">
        <v>4500.0</v>
      </c>
      <c r="CK921" s="197" t="n">
        <v>20000.0</v>
      </c>
      <c r="CL921" s="197" t="n">
        <v>20000.0</v>
      </c>
      <c r="CM921" s="197" t="n">
        <v>20000.0</v>
      </c>
      <c r="CN921" s="197" t="n">
        <v>20000.0</v>
      </c>
      <c r="CO921" s="197" t="n">
        <v>20000.0</v>
      </c>
      <c r="CP921" s="197" t="n">
        <v>20000.0</v>
      </c>
      <c r="CQ921" s="197" t="n">
        <v>20000.0</v>
      </c>
      <c r="CR921" s="197" t="n">
        <v>5000.0</v>
      </c>
      <c r="CS921" s="197" t="n">
        <v>26.0</v>
      </c>
      <c r="CT921" s="197" t="n">
        <v>26.0</v>
      </c>
      <c r="CU921" s="197" t="n">
        <v>668.4969482421875</v>
      </c>
    </row>
    <row r="922" spans="2:99">
      <c r="B922" s="122" t="s">
        <v>1323</v>
      </c>
      <c r="C922" s="197" t="n">
        <v>4150.0</v>
      </c>
      <c r="D922" s="197" t="n">
        <v>3538.0</v>
      </c>
      <c r="E922" s="197" t="n">
        <v>950.0</v>
      </c>
      <c r="F922" s="122" t="s">
        <v>1323</v>
      </c>
      <c r="G922" s="197" t="n">
        <v>3100.641357421875</v>
      </c>
      <c r="H922" s="197" t="n">
        <v>2541.5634765625</v>
      </c>
      <c r="I922" s="197" t="n">
        <v>668.0204467773438</v>
      </c>
      <c r="J922" s="197" t="n">
        <v>45.0</v>
      </c>
      <c r="K922" s="197" t="n">
        <v>466.4149169921875</v>
      </c>
      <c r="L922" s="197" t="n">
        <v>2075.87841796875</v>
      </c>
      <c r="M922" s="197" t="n">
        <v>2075.87841796875</v>
      </c>
      <c r="N922" s="197" t="n">
        <v>6680.0</v>
      </c>
      <c r="O922" s="197" t="n">
        <v>6680.0</v>
      </c>
      <c r="P922" s="197" t="n">
        <v>6680.0</v>
      </c>
      <c r="Q922" s="197" t="n">
        <v>22828.68359375</v>
      </c>
      <c r="R922" s="197" t="n">
        <v>1789.6524658203125</v>
      </c>
      <c r="S922" s="197" t="n">
        <v>0.0</v>
      </c>
      <c r="T922" s="197" t="n">
        <v>0.0</v>
      </c>
      <c r="U922" s="197" t="n">
        <v>-161.3217315673828</v>
      </c>
      <c r="V922" s="197" t="n">
        <v>3706.281005859375</v>
      </c>
      <c r="W922" s="197" t="n">
        <v>0.0</v>
      </c>
      <c r="X922" s="197" t="n">
        <v>0.0</v>
      </c>
      <c r="Y922" s="197" t="n">
        <v>0.0</v>
      </c>
      <c r="Z922" s="197" t="n">
        <v>8000.0</v>
      </c>
      <c r="AA922" s="197" t="n">
        <v>0.0</v>
      </c>
      <c r="AB922" s="197" t="n">
        <v>0.0</v>
      </c>
      <c r="AC922" s="197" t="n">
        <v>0.0</v>
      </c>
      <c r="AD922" s="197" t="n">
        <v>0.6499999761581421</v>
      </c>
      <c r="AE922" s="197" t="n">
        <v>16194.2099609375</v>
      </c>
      <c r="AF922" s="197" t="n">
        <v>3023.900634765625</v>
      </c>
      <c r="AG922" s="197" t="n">
        <v>11750.0</v>
      </c>
      <c r="AH922" s="197" t="n">
        <v>4852.2548828125</v>
      </c>
      <c r="AI922" s="197" t="n">
        <v>3577.87060546875</v>
      </c>
      <c r="AJ922" s="197" t="n">
        <v>8771.384765625</v>
      </c>
      <c r="AK922" s="197" t="n">
        <v>8656.9716796875</v>
      </c>
      <c r="AL922" s="197" t="n">
        <v>6680.0</v>
      </c>
      <c r="AM922" s="197" t="n">
        <v>4571.28662109375</v>
      </c>
      <c r="AN922" s="197" t="n">
        <v>0.0</v>
      </c>
      <c r="AO922" s="197" t="n">
        <v>0.0</v>
      </c>
      <c r="AP922" s="197" t="n">
        <v>0.0</v>
      </c>
      <c r="AQ922" s="197" t="n">
        <v>411.81390380859375</v>
      </c>
      <c r="AR922" s="197" t="n">
        <v>769.2756958007812</v>
      </c>
      <c r="AS922" s="197" t="n">
        <v>0.6091311573982239</v>
      </c>
      <c r="AT922" s="197" t="n">
        <v>-5142.8310546875</v>
      </c>
      <c r="AU922" s="197" t="n">
        <v>8442.8955078125</v>
      </c>
      <c r="AV922" s="197" t="n">
        <v>8830.5537109375</v>
      </c>
      <c r="AW922" s="197" t="n">
        <v>11706.28125</v>
      </c>
      <c r="AX922" s="197" t="n">
        <v>1.2185759544372559</v>
      </c>
      <c r="AY922" s="197" t="n">
        <v>-16567.19921875</v>
      </c>
      <c r="AZ922" s="197" t="n">
        <v>0.0</v>
      </c>
      <c r="BA922" s="197" t="n">
        <v>11386.7646484375</v>
      </c>
      <c r="BB922" s="197" t="n">
        <v>9669.8896484375</v>
      </c>
      <c r="BC922" s="197" t="n">
        <v>0.0</v>
      </c>
      <c r="BD922" s="197" t="n">
        <v>0.5393328666687012</v>
      </c>
      <c r="BE922" s="197" t="n">
        <v>0.5693893432617188</v>
      </c>
      <c r="BF922" s="197" t="n">
        <v>999998.0</v>
      </c>
      <c r="BG922" s="197" t="n">
        <v>2970.4677734375</v>
      </c>
      <c r="BH922" s="197" t="n">
        <v>2624.92236328125</v>
      </c>
      <c r="BI922" s="197" t="n">
        <v>0.0</v>
      </c>
      <c r="BJ922" s="197" t="n">
        <v>999999.0</v>
      </c>
      <c r="BK922" s="197" t="n">
        <v>15342.6884765625</v>
      </c>
      <c r="BL922" s="197" t="n">
        <v>15686.634765625</v>
      </c>
      <c r="BM922" s="197" t="n">
        <v>0.0</v>
      </c>
      <c r="BN922" s="197" t="n">
        <v>-384.011962890625</v>
      </c>
      <c r="BO922" s="197" t="n">
        <v>-343.3888244628906</v>
      </c>
      <c r="BP922" s="197" t="n">
        <v>0.0</v>
      </c>
      <c r="BQ922" s="197" t="n">
        <v>999999.0</v>
      </c>
      <c r="BR922" s="197" t="n">
        <v>0.0</v>
      </c>
      <c r="BS922" s="197" t="n">
        <v>999999.0</v>
      </c>
      <c r="BT922" s="197" t="n">
        <v>0.0</v>
      </c>
      <c r="BU922" s="197" t="n">
        <v>265.5714111328125</v>
      </c>
      <c r="BV922" s="197" t="n">
        <v>233.6307373046875</v>
      </c>
      <c r="BW922" s="197" t="n">
        <v>450.0</v>
      </c>
      <c r="BX922" s="197" t="n">
        <v>440.0720520019531</v>
      </c>
      <c r="BY922" s="197" t="n">
        <v>356.3666076660156</v>
      </c>
      <c r="BZ922" s="197" t="n">
        <v>450.0</v>
      </c>
      <c r="CA922" s="197" t="n">
        <v>256.8232421875</v>
      </c>
      <c r="CB922" s="197" t="n">
        <v>225.9794464111328</v>
      </c>
      <c r="CC922" s="197" t="n">
        <v>631.5789184570312</v>
      </c>
      <c r="CD922" s="197" t="n">
        <v>2622.22265625</v>
      </c>
      <c r="CE922" s="197" t="n">
        <v>1179.494873046875</v>
      </c>
      <c r="CF922" s="197" t="n">
        <v>99000.0</v>
      </c>
      <c r="CG922" s="197" t="n">
        <v>22828.68359375</v>
      </c>
      <c r="CH922" s="197" t="n">
        <v>6680.0</v>
      </c>
      <c r="CI922" s="197" t="n">
        <v>4571.28662109375</v>
      </c>
      <c r="CJ922" s="197" t="n">
        <v>11251.287109375</v>
      </c>
      <c r="CK922" s="197" t="n">
        <v>20000.0</v>
      </c>
      <c r="CL922" s="197" t="n">
        <v>20000.0</v>
      </c>
      <c r="CM922" s="197" t="n">
        <v>20000.0</v>
      </c>
      <c r="CN922" s="197" t="n">
        <v>20000.0</v>
      </c>
      <c r="CO922" s="197" t="n">
        <v>20000.0</v>
      </c>
      <c r="CP922" s="197" t="n">
        <v>20000.0</v>
      </c>
      <c r="CQ922" s="197" t="n">
        <v>20000.0</v>
      </c>
      <c r="CR922" s="197" t="n">
        <v>5000.0</v>
      </c>
      <c r="CS922" s="197" t="n">
        <v>31.0</v>
      </c>
      <c r="CT922" s="197" t="n">
        <v>31.0</v>
      </c>
      <c r="CU922" s="197" t="n">
        <v>447.4131164550781</v>
      </c>
    </row>
    <row r="923" spans="2:99">
      <c r="B923" s="122" t="s">
        <v>1324</v>
      </c>
      <c r="C923" s="197" t="n">
        <v>3700.0</v>
      </c>
      <c r="D923" s="197" t="n">
        <v>3538.0</v>
      </c>
      <c r="E923" s="197" t="n">
        <v>800.0</v>
      </c>
      <c r="F923" s="122" t="s">
        <v>1324</v>
      </c>
      <c r="G923" s="197" t="n">
        <v>2893.697998046875</v>
      </c>
      <c r="H923" s="197" t="n">
        <v>2078.76416015625</v>
      </c>
      <c r="I923" s="197" t="n">
        <v>573.0952758789062</v>
      </c>
      <c r="J923" s="197" t="n">
        <v>45.0</v>
      </c>
      <c r="K923" s="197" t="n">
        <v>521.5275268554688</v>
      </c>
      <c r="L923" s="197" t="n">
        <v>4530.00146484375</v>
      </c>
      <c r="M923" s="197" t="n">
        <v>4530.00146484375</v>
      </c>
      <c r="N923" s="197" t="n">
        <v>6680.0</v>
      </c>
      <c r="O923" s="197" t="n">
        <v>6680.0</v>
      </c>
      <c r="P923" s="197" t="n">
        <v>6680.0</v>
      </c>
      <c r="Q923" s="197" t="n">
        <v>15828.76953125</v>
      </c>
      <c r="R923" s="197" t="n">
        <v>1926.3575439453125</v>
      </c>
      <c r="S923" s="197" t="n">
        <v>0.0</v>
      </c>
      <c r="T923" s="197" t="n">
        <v>0.0</v>
      </c>
      <c r="U923" s="197" t="n">
        <v>-66.00001525878906</v>
      </c>
      <c r="V923" s="197" t="n">
        <v>0.0</v>
      </c>
      <c r="W923" s="197" t="n">
        <v>0.0</v>
      </c>
      <c r="X923" s="197" t="n">
        <v>0.0</v>
      </c>
      <c r="Y923" s="197" t="n">
        <v>0.0</v>
      </c>
      <c r="Z923" s="197" t="n">
        <v>4000.0</v>
      </c>
      <c r="AA923" s="197" t="n">
        <v>0.0</v>
      </c>
      <c r="AB923" s="197" t="n">
        <v>0.0</v>
      </c>
      <c r="AC923" s="197" t="n">
        <v>0.0</v>
      </c>
      <c r="AD923" s="197" t="n">
        <v>0.6499999761581421</v>
      </c>
      <c r="AE923" s="197" t="n">
        <v>11738.263671875</v>
      </c>
      <c r="AF923" s="197" t="n">
        <v>0.0</v>
      </c>
      <c r="AG923" s="197" t="n">
        <v>5728.90625</v>
      </c>
      <c r="AH923" s="197" t="n">
        <v>2086.301025390625</v>
      </c>
      <c r="AI923" s="197" t="n">
        <v>850.4442138671875</v>
      </c>
      <c r="AJ923" s="197" t="n">
        <v>6234.0048828125</v>
      </c>
      <c r="AK923" s="197" t="n">
        <v>6235.32470703125</v>
      </c>
      <c r="AL923" s="197" t="n">
        <v>6680.0</v>
      </c>
      <c r="AM923" s="197" t="n">
        <v>4530.00146484375</v>
      </c>
      <c r="AN923" s="197" t="n">
        <v>0.0</v>
      </c>
      <c r="AO923" s="197" t="n">
        <v>0.0</v>
      </c>
      <c r="AP923" s="197" t="n">
        <v>0.0</v>
      </c>
      <c r="AQ923" s="197" t="n">
        <v>190.1385040283203</v>
      </c>
      <c r="AR923" s="197" t="n">
        <v>710.5850830078125</v>
      </c>
      <c r="AS923" s="197" t="n">
        <v>0.814944326877594</v>
      </c>
      <c r="AT923" s="197" t="n">
        <v>82.37126159667969</v>
      </c>
      <c r="AU923" s="197" t="n">
        <v>0.0</v>
      </c>
      <c r="AV923" s="197" t="n">
        <v>13097.353515625</v>
      </c>
      <c r="AW923" s="197" t="n">
        <v>1833.3935546875</v>
      </c>
      <c r="AX923" s="197" t="n">
        <v>1.2117642164230347</v>
      </c>
      <c r="AY923" s="197" t="n">
        <v>-2585.0654296875</v>
      </c>
      <c r="AZ923" s="197" t="n">
        <v>0.0</v>
      </c>
      <c r="BA923" s="197" t="n">
        <v>16767.287109375</v>
      </c>
      <c r="BB923" s="197" t="n">
        <v>-436.7902526855469</v>
      </c>
      <c r="BC923" s="197" t="n">
        <v>0.5364723801612854</v>
      </c>
      <c r="BD923" s="197" t="n">
        <v>0.558826208114624</v>
      </c>
      <c r="BE923" s="197" t="n">
        <v>0.598121166229248</v>
      </c>
      <c r="BF923" s="197" t="n">
        <v>6056.81982421875</v>
      </c>
      <c r="BG923" s="197" t="n">
        <v>5922.38916015625</v>
      </c>
      <c r="BH923" s="197" t="n">
        <v>5551.63623046875</v>
      </c>
      <c r="BI923" s="197" t="n">
        <v>0.0</v>
      </c>
      <c r="BJ923" s="197" t="n">
        <v>14624.49609375</v>
      </c>
      <c r="BK923" s="197" t="n">
        <v>14847.064453125</v>
      </c>
      <c r="BL923" s="197" t="n">
        <v>15103.8671875</v>
      </c>
      <c r="BM923" s="197" t="n">
        <v>-2215.39501953125</v>
      </c>
      <c r="BN923" s="197" t="n">
        <v>-2359.07568359375</v>
      </c>
      <c r="BO923" s="197" t="n">
        <v>-2360.841064453125</v>
      </c>
      <c r="BP923" s="197" t="n">
        <v>0.0</v>
      </c>
      <c r="BQ923" s="197" t="n">
        <v>999999.0</v>
      </c>
      <c r="BR923" s="197" t="n">
        <v>0.0</v>
      </c>
      <c r="BS923" s="197" t="n">
        <v>999999.0</v>
      </c>
      <c r="BT923" s="197" t="n">
        <v>0.0</v>
      </c>
      <c r="BU923" s="197" t="n">
        <v>451.7773132324219</v>
      </c>
      <c r="BV923" s="197" t="n">
        <v>277.83123779296875</v>
      </c>
      <c r="BW923" s="197" t="n">
        <v>1350.0</v>
      </c>
      <c r="BX923" s="197" t="n">
        <v>400.879150390625</v>
      </c>
      <c r="BY923" s="197" t="n">
        <v>453.1474304199219</v>
      </c>
      <c r="BZ923" s="197" t="n">
        <v>1650.0</v>
      </c>
      <c r="CA923" s="197" t="n">
        <v>271.9211730957031</v>
      </c>
      <c r="CB923" s="197" t="n">
        <v>258.4482727050781</v>
      </c>
      <c r="CC923" s="197" t="n">
        <v>631.5789184570312</v>
      </c>
      <c r="CD923" s="197" t="n">
        <v>2304.90869140625</v>
      </c>
      <c r="CE923" s="197" t="n">
        <v>2702.993896484375</v>
      </c>
      <c r="CF923" s="197" t="n">
        <v>99000.0</v>
      </c>
      <c r="CG923" s="197" t="n">
        <v>13512.841796875</v>
      </c>
      <c r="CH923" s="197" t="n">
        <v>6680.0</v>
      </c>
      <c r="CI923" s="197" t="n">
        <v>4530.00146484375</v>
      </c>
      <c r="CJ923" s="197" t="n">
        <v>11210.0009765625</v>
      </c>
      <c r="CK923" s="197" t="n">
        <v>20000.0</v>
      </c>
      <c r="CL923" s="197" t="n">
        <v>20000.0</v>
      </c>
      <c r="CM923" s="197" t="n">
        <v>20000.0</v>
      </c>
      <c r="CN923" s="197" t="n">
        <v>20000.0</v>
      </c>
      <c r="CO923" s="197" t="n">
        <v>20000.0</v>
      </c>
      <c r="CP923" s="197" t="n">
        <v>20000.0</v>
      </c>
      <c r="CQ923" s="197" t="n">
        <v>20000.0</v>
      </c>
      <c r="CR923" s="197" t="n">
        <v>5000.0</v>
      </c>
      <c r="CS923" s="197" t="n">
        <v>31.0</v>
      </c>
      <c r="CT923" s="197" t="n">
        <v>31.0</v>
      </c>
      <c r="CU923" s="197" t="n">
        <v>481.5893859863281</v>
      </c>
    </row>
    <row r="924" spans="2:99">
      <c r="B924" s="122" t="s">
        <v>1325</v>
      </c>
      <c r="C924" s="197" t="n">
        <v>3400.0</v>
      </c>
      <c r="D924" s="197" t="n">
        <v>3351.0</v>
      </c>
      <c r="E924" s="197" t="n">
        <v>650.0</v>
      </c>
      <c r="F924" s="122" t="s">
        <v>1325</v>
      </c>
      <c r="G924" s="197" t="n">
        <v>2419.866455078125</v>
      </c>
      <c r="H924" s="197" t="n">
        <v>1534.552490234375</v>
      </c>
      <c r="I924" s="197" t="n">
        <v>391.9866638183594</v>
      </c>
      <c r="J924" s="197" t="n">
        <v>70.55048370361328</v>
      </c>
      <c r="K924" s="197" t="n">
        <v>650.3109130859375</v>
      </c>
      <c r="L924" s="197" t="n">
        <v>4468.5537109375</v>
      </c>
      <c r="M924" s="197" t="n">
        <v>4468.5537109375</v>
      </c>
      <c r="N924" s="197" t="n">
        <v>6415.216796875</v>
      </c>
      <c r="O924" s="197" t="n">
        <v>6415.216796875</v>
      </c>
      <c r="P924" s="197" t="n">
        <v>6415.216796875</v>
      </c>
      <c r="Q924" s="197" t="n">
        <v>29058.880859375</v>
      </c>
      <c r="R924" s="197" t="n">
        <v>2446.12451171875</v>
      </c>
      <c r="S924" s="197" t="n">
        <v>0.0</v>
      </c>
      <c r="T924" s="197" t="n">
        <v>0.0</v>
      </c>
      <c r="U924" s="197" t="n">
        <v>-99.9256820678711</v>
      </c>
      <c r="V924" s="197" t="n">
        <v>0.0</v>
      </c>
      <c r="W924" s="197" t="n">
        <v>0.0</v>
      </c>
      <c r="X924" s="197" t="n">
        <v>0.0</v>
      </c>
      <c r="Y924" s="197" t="n">
        <v>0.0</v>
      </c>
      <c r="Z924" s="197" t="n">
        <v>18906.25</v>
      </c>
      <c r="AA924" s="197" t="n">
        <v>0.0</v>
      </c>
      <c r="AB924" s="197" t="n">
        <v>0.0</v>
      </c>
      <c r="AC924" s="197" t="n">
        <v>0.0</v>
      </c>
      <c r="AD924" s="197" t="n">
        <v>0.6499999761581421</v>
      </c>
      <c r="AE924" s="197" t="n">
        <v>20613.259765625</v>
      </c>
      <c r="AF924" s="197" t="n">
        <v>7877.771484375</v>
      </c>
      <c r="AG924" s="197" t="n">
        <v>10202.03125</v>
      </c>
      <c r="AH924" s="197" t="n">
        <v>3385.828369140625</v>
      </c>
      <c r="AI924" s="197" t="n">
        <v>2420.352294921875</v>
      </c>
      <c r="AJ924" s="197" t="n">
        <v>9000.0</v>
      </c>
      <c r="AK924" s="197" t="n">
        <v>9062.8662109375</v>
      </c>
      <c r="AL924" s="197" t="n">
        <v>6680.0</v>
      </c>
      <c r="AM924" s="197" t="n">
        <v>4468.5537109375</v>
      </c>
      <c r="AN924" s="197" t="n">
        <v>0.0</v>
      </c>
      <c r="AO924" s="197" t="n">
        <v>0.0</v>
      </c>
      <c r="AP924" s="197" t="n">
        <v>0.0</v>
      </c>
      <c r="AQ924" s="197" t="n">
        <v>190.1385040283203</v>
      </c>
      <c r="AR924" s="197" t="n">
        <v>655.4724731445312</v>
      </c>
      <c r="AS924" s="197" t="n">
        <v>0.0</v>
      </c>
      <c r="AT924" s="197" t="n">
        <v>999999.0</v>
      </c>
      <c r="AU924" s="197" t="n">
        <v>0.0</v>
      </c>
      <c r="AV924" s="197" t="n">
        <v>999999.0</v>
      </c>
      <c r="AW924" s="197" t="n">
        <v>0.0</v>
      </c>
      <c r="AX924" s="197" t="n">
        <v>0.0</v>
      </c>
      <c r="AY924" s="197" t="n">
        <v>999999.0</v>
      </c>
      <c r="AZ924" s="197" t="n">
        <v>0.0</v>
      </c>
      <c r="BA924" s="197" t="n">
        <v>999999.0</v>
      </c>
      <c r="BB924" s="197" t="n">
        <v>0.0</v>
      </c>
      <c r="BC924" s="197" t="n">
        <v>0.0</v>
      </c>
      <c r="BD924" s="197" t="n">
        <v>0.54878169298172</v>
      </c>
      <c r="BE924" s="197" t="n">
        <v>0.6137892603874207</v>
      </c>
      <c r="BF924" s="197" t="n">
        <v>999998.0</v>
      </c>
      <c r="BG924" s="197" t="n">
        <v>4968.16259765625</v>
      </c>
      <c r="BH924" s="197" t="n">
        <v>4456.32177734375</v>
      </c>
      <c r="BI924" s="197" t="n">
        <v>0.0</v>
      </c>
      <c r="BJ924" s="197" t="n">
        <v>999999.0</v>
      </c>
      <c r="BK924" s="197" t="n">
        <v>20950.44140625</v>
      </c>
      <c r="BL924" s="197" t="n">
        <v>22331.828125</v>
      </c>
      <c r="BM924" s="197" t="n">
        <v>0.0</v>
      </c>
      <c r="BN924" s="197" t="n">
        <v>612.8425903320312</v>
      </c>
      <c r="BO924" s="197" t="n">
        <v>305.0656433105469</v>
      </c>
      <c r="BP924" s="197" t="n">
        <v>0.0</v>
      </c>
      <c r="BQ924" s="197" t="n">
        <v>999999.0</v>
      </c>
      <c r="BR924" s="197" t="n">
        <v>0.0</v>
      </c>
      <c r="BS924" s="197" t="n">
        <v>999999.0</v>
      </c>
      <c r="BT924" s="197" t="n">
        <v>0.0</v>
      </c>
      <c r="BU924" s="197" t="n">
        <v>957.4371337890625</v>
      </c>
      <c r="BV924" s="197" t="n">
        <v>437.651611328125</v>
      </c>
      <c r="BW924" s="197" t="n">
        <v>99000.0</v>
      </c>
      <c r="BX924" s="197" t="n">
        <v>661.3094482421875</v>
      </c>
      <c r="BY924" s="197" t="n">
        <v>386.4681091308594</v>
      </c>
      <c r="BZ924" s="197" t="n">
        <v>99000.0</v>
      </c>
      <c r="CA924" s="197" t="n">
        <v>310.7310485839844</v>
      </c>
      <c r="CB924" s="197" t="n">
        <v>271.35943603515625</v>
      </c>
      <c r="CC924" s="197" t="n">
        <v>964.9122924804688</v>
      </c>
      <c r="CD924" s="197" t="n">
        <v>3930.615966796875</v>
      </c>
      <c r="CE924" s="197" t="n">
        <v>2199.752685546875</v>
      </c>
      <c r="CF924" s="197" t="n">
        <v>99000.0</v>
      </c>
      <c r="CG924" s="197" t="n">
        <v>10585.75</v>
      </c>
      <c r="CH924" s="197" t="n">
        <v>6344.17138671875</v>
      </c>
      <c r="CI924" s="197" t="n">
        <v>4468.5537109375</v>
      </c>
      <c r="CJ924" s="197" t="n">
        <v>10812.724609375</v>
      </c>
      <c r="CK924" s="197" t="n">
        <v>20000.0</v>
      </c>
      <c r="CL924" s="197" t="n">
        <v>20000.0</v>
      </c>
      <c r="CM924" s="197" t="n">
        <v>20000.0</v>
      </c>
      <c r="CN924" s="197" t="n">
        <v>20000.0</v>
      </c>
      <c r="CO924" s="197" t="n">
        <v>20000.0</v>
      </c>
      <c r="CP924" s="197" t="n">
        <v>20000.0</v>
      </c>
      <c r="CQ924" s="197" t="n">
        <v>20000.0</v>
      </c>
      <c r="CR924" s="197" t="n">
        <v>5000.0</v>
      </c>
      <c r="CS924" s="197" t="n">
        <v>0.0</v>
      </c>
      <c r="CT924" s="197" t="n">
        <v>30.0</v>
      </c>
      <c r="CU924" s="197" t="n">
        <v>611.5311279296875</v>
      </c>
    </row>
    <row r="925" spans="2:99">
      <c r="B925" s="122" t="s">
        <v>1326</v>
      </c>
      <c r="C925" s="197" t="n">
        <v>3250.0</v>
      </c>
      <c r="D925" s="197" t="n">
        <v>3163.0</v>
      </c>
      <c r="E925" s="197" t="n">
        <v>720.0</v>
      </c>
      <c r="F925" s="122" t="s">
        <v>1326</v>
      </c>
      <c r="G925" s="197" t="n">
        <v>2241.322509765625</v>
      </c>
      <c r="H925" s="197" t="n">
        <v>1369.2275390625</v>
      </c>
      <c r="I925" s="197" t="n">
        <v>355.4212951660156</v>
      </c>
      <c r="J925" s="197" t="n">
        <v>94.08390808105469</v>
      </c>
      <c r="K925" s="197" t="n">
        <v>619.26220703125</v>
      </c>
      <c r="L925" s="197" t="n">
        <v>3511.60693359375</v>
      </c>
      <c r="M925" s="197" t="n">
        <v>3511.60693359375</v>
      </c>
      <c r="N925" s="197" t="n">
        <v>3511.60693359375</v>
      </c>
      <c r="O925" s="197" t="n">
        <v>2678.412841796875</v>
      </c>
      <c r="P925" s="197" t="n">
        <v>2678.412841796875</v>
      </c>
      <c r="Q925" s="197" t="n">
        <v>13975.38671875</v>
      </c>
      <c r="R925" s="197" t="n">
        <v>2952.390625</v>
      </c>
      <c r="S925" s="197" t="n">
        <v>0.0</v>
      </c>
      <c r="T925" s="197" t="n">
        <v>0.0</v>
      </c>
      <c r="U925" s="197" t="n">
        <v>-61.58808898925781</v>
      </c>
      <c r="V925" s="197" t="n">
        <v>0.0</v>
      </c>
      <c r="W925" s="197" t="n">
        <v>0.0</v>
      </c>
      <c r="X925" s="197" t="n">
        <v>0.0</v>
      </c>
      <c r="Y925" s="197" t="n">
        <v>0.0</v>
      </c>
      <c r="Z925" s="197" t="n">
        <v>8750.0</v>
      </c>
      <c r="AA925" s="197" t="n">
        <v>1.0</v>
      </c>
      <c r="AB925" s="197" t="n">
        <v>0.0</v>
      </c>
      <c r="AC925" s="197" t="n">
        <v>0.0</v>
      </c>
      <c r="AD925" s="197" t="n">
        <v>0.6499999761581421</v>
      </c>
      <c r="AE925" s="197" t="n">
        <v>11147.240234375</v>
      </c>
      <c r="AF925" s="197" t="n">
        <v>1906.857177734375</v>
      </c>
      <c r="AG925" s="197" t="n">
        <v>4141.35498046875</v>
      </c>
      <c r="AH925" s="197" t="n">
        <v>926.3103637695312</v>
      </c>
      <c r="AI925" s="197" t="n">
        <v>0.0</v>
      </c>
      <c r="AJ925" s="197" t="n">
        <v>2300.0</v>
      </c>
      <c r="AK925" s="197" t="n">
        <v>2278.984619140625</v>
      </c>
      <c r="AL925" s="197" t="n">
        <v>6680.0</v>
      </c>
      <c r="AM925" s="197" t="n">
        <v>4344.80078125</v>
      </c>
      <c r="AN925" s="197" t="n">
        <v>0.0</v>
      </c>
      <c r="AO925" s="197" t="n">
        <v>0.0</v>
      </c>
      <c r="AP925" s="197" t="n">
        <v>0.0</v>
      </c>
      <c r="AQ925" s="197" t="n">
        <v>190.1385040283203</v>
      </c>
      <c r="AR925" s="197" t="n">
        <v>826.0535278320312</v>
      </c>
      <c r="AS925" s="197" t="n">
        <v>0.0</v>
      </c>
      <c r="AT925" s="197" t="n">
        <v>999999.0</v>
      </c>
      <c r="AU925" s="197" t="n">
        <v>0.0</v>
      </c>
      <c r="AV925" s="197" t="n">
        <v>999999.0</v>
      </c>
      <c r="AW925" s="197" t="n">
        <v>0.0</v>
      </c>
      <c r="AX925" s="197" t="n">
        <v>0.0</v>
      </c>
      <c r="AY925" s="197" t="n">
        <v>999999.0</v>
      </c>
      <c r="AZ925" s="197" t="n">
        <v>0.0</v>
      </c>
      <c r="BA925" s="197" t="n">
        <v>999999.0</v>
      </c>
      <c r="BB925" s="197" t="n">
        <v>0.0</v>
      </c>
      <c r="BC925" s="197" t="n">
        <v>0.0</v>
      </c>
      <c r="BD925" s="197" t="n">
        <v>0.0</v>
      </c>
      <c r="BE925" s="197" t="n">
        <v>0.0</v>
      </c>
      <c r="BF925" s="197" t="n">
        <v>999999.0</v>
      </c>
      <c r="BG925" s="197" t="n">
        <v>999999.0</v>
      </c>
      <c r="BH925" s="197" t="n">
        <v>999999.0</v>
      </c>
      <c r="BI925" s="197" t="n">
        <v>0.0</v>
      </c>
      <c r="BJ925" s="197" t="n">
        <v>999999.0</v>
      </c>
      <c r="BK925" s="197" t="n">
        <v>999999.0</v>
      </c>
      <c r="BL925" s="197" t="n">
        <v>999999.0</v>
      </c>
      <c r="BM925" s="197" t="n">
        <v>0.0</v>
      </c>
      <c r="BN925" s="197" t="n">
        <v>0.0</v>
      </c>
      <c r="BO925" s="197" t="n">
        <v>0.0</v>
      </c>
      <c r="BP925" s="197" t="n">
        <v>0.0</v>
      </c>
      <c r="BQ925" s="197" t="n">
        <v>999999.0</v>
      </c>
      <c r="BR925" s="197" t="n">
        <v>0.0</v>
      </c>
      <c r="BS925" s="197" t="n">
        <v>999999.0</v>
      </c>
      <c r="BT925" s="197" t="n">
        <v>0.0</v>
      </c>
      <c r="BU925" s="197" t="n">
        <v>900.037353515625</v>
      </c>
      <c r="BV925" s="197" t="n">
        <v>1002.752197265625</v>
      </c>
      <c r="BW925" s="197" t="n">
        <v>99000.0</v>
      </c>
      <c r="BX925" s="197" t="n">
        <v>293.1542053222656</v>
      </c>
      <c r="BY925" s="197" t="n">
        <v>692.3543090820312</v>
      </c>
      <c r="BZ925" s="197" t="n">
        <v>99000.0</v>
      </c>
      <c r="CA925" s="197" t="n">
        <v>555.6793823242188</v>
      </c>
      <c r="CB925" s="197" t="n">
        <v>316.07720947265625</v>
      </c>
      <c r="CC925" s="197" t="n">
        <v>964.9122924804688</v>
      </c>
      <c r="CD925" s="197" t="n">
        <v>1428.8121337890625</v>
      </c>
      <c r="CE925" s="197" t="n">
        <v>4068.931640625</v>
      </c>
      <c r="CF925" s="197" t="n">
        <v>19000.0</v>
      </c>
      <c r="CG925" s="197" t="n">
        <v>0.0</v>
      </c>
      <c r="CH925" s="197" t="n">
        <v>6329.25927734375</v>
      </c>
      <c r="CI925" s="197" t="n">
        <v>4344.80078125</v>
      </c>
      <c r="CJ925" s="197" t="n">
        <v>10674.060546875</v>
      </c>
      <c r="CK925" s="197" t="n">
        <v>20000.0</v>
      </c>
      <c r="CL925" s="197" t="n">
        <v>20000.0</v>
      </c>
      <c r="CM925" s="197" t="n">
        <v>20000.0</v>
      </c>
      <c r="CN925" s="197" t="n">
        <v>20000.0</v>
      </c>
      <c r="CO925" s="197" t="n">
        <v>20000.0</v>
      </c>
      <c r="CP925" s="197" t="n">
        <v>20000.0</v>
      </c>
      <c r="CQ925" s="197" t="n">
        <v>20000.0</v>
      </c>
      <c r="CR925" s="197" t="n">
        <v>5000.0</v>
      </c>
      <c r="CS925" s="197" t="n">
        <v>22.0</v>
      </c>
      <c r="CT925" s="197" t="n">
        <v>22.0</v>
      </c>
      <c r="CU925" s="197" t="n">
        <v>738.09765625</v>
      </c>
    </row>
    <row r="926" spans="2:99">
      <c r="B926" s="122" t="s">
        <v>1327</v>
      </c>
      <c r="C926" s="197" t="n">
        <v>3252.0</v>
      </c>
      <c r="D926" s="197" t="n">
        <v>3008.0</v>
      </c>
      <c r="E926" s="197" t="n">
        <v>575.0</v>
      </c>
      <c r="F926" s="122" t="s">
        <v>1327</v>
      </c>
      <c r="G926" s="197" t="n">
        <v>2204.794921875</v>
      </c>
      <c r="H926" s="197" t="n">
        <v>1365.6026611328125</v>
      </c>
      <c r="I926" s="197" t="n">
        <v>336.3466796875</v>
      </c>
      <c r="J926" s="197" t="n">
        <v>141.81825256347656</v>
      </c>
      <c r="K926" s="197" t="n">
        <v>545.9976806640625</v>
      </c>
      <c r="L926" s="197" t="n">
        <v>2708.859375</v>
      </c>
      <c r="M926" s="197" t="n">
        <v>2708.859375</v>
      </c>
      <c r="N926" s="197" t="n">
        <v>2412.120849609375</v>
      </c>
      <c r="O926" s="197" t="n">
        <v>1639.7230224609375</v>
      </c>
      <c r="P926" s="197" t="n">
        <v>1639.7230224609375</v>
      </c>
      <c r="Q926" s="197" t="n">
        <v>18740.416015625</v>
      </c>
      <c r="R926" s="197" t="n">
        <v>2032.3135986328125</v>
      </c>
      <c r="S926" s="197" t="n">
        <v>0.0</v>
      </c>
      <c r="T926" s="197" t="n">
        <v>7.554407596588135</v>
      </c>
      <c r="U926" s="197" t="n">
        <v>854.0458374023438</v>
      </c>
      <c r="V926" s="197" t="n">
        <v>0.0</v>
      </c>
      <c r="W926" s="197" t="n">
        <v>0.0</v>
      </c>
      <c r="X926" s="197" t="n">
        <v>0.0</v>
      </c>
      <c r="Y926" s="197" t="n">
        <v>0.0</v>
      </c>
      <c r="Z926" s="197" t="n">
        <v>16562.5</v>
      </c>
      <c r="AA926" s="197" t="n">
        <v>1.0</v>
      </c>
      <c r="AB926" s="197" t="n">
        <v>0.0</v>
      </c>
      <c r="AC926" s="197" t="n">
        <v>0.0</v>
      </c>
      <c r="AD926" s="197" t="n">
        <v>0.6499999761581421</v>
      </c>
      <c r="AE926" s="197" t="n">
        <v>14098.5869140625</v>
      </c>
      <c r="AF926" s="197" t="n">
        <v>3872.375</v>
      </c>
      <c r="AG926" s="197" t="n">
        <v>4976.36474609375</v>
      </c>
      <c r="AH926" s="197" t="n">
        <v>1067.8150634765625</v>
      </c>
      <c r="AI926" s="197" t="n">
        <v>0.0</v>
      </c>
      <c r="AJ926" s="197" t="n">
        <v>800.0</v>
      </c>
      <c r="AK926" s="197" t="n">
        <v>1143.7095947265625</v>
      </c>
      <c r="AL926" s="197" t="n">
        <v>6680.0</v>
      </c>
      <c r="AM926" s="197" t="n">
        <v>4250.45556640625</v>
      </c>
      <c r="AN926" s="197" t="n">
        <v>0.0</v>
      </c>
      <c r="AO926" s="197" t="n">
        <v>0.0</v>
      </c>
      <c r="AP926" s="197" t="n">
        <v>0.0</v>
      </c>
      <c r="AQ926" s="197" t="n">
        <v>141.81825256347656</v>
      </c>
      <c r="AR926" s="197" t="n">
        <v>1001.796142578125</v>
      </c>
      <c r="AS926" s="197" t="n">
        <v>0.0</v>
      </c>
      <c r="AT926" s="197" t="n">
        <v>999999.0</v>
      </c>
      <c r="AU926" s="197" t="n">
        <v>0.0</v>
      </c>
      <c r="AV926" s="197" t="n">
        <v>999999.0</v>
      </c>
      <c r="AW926" s="197" t="n">
        <v>0.0</v>
      </c>
      <c r="AX926" s="197" t="n">
        <v>0.0</v>
      </c>
      <c r="AY926" s="197" t="n">
        <v>999999.0</v>
      </c>
      <c r="AZ926" s="197" t="n">
        <v>0.0</v>
      </c>
      <c r="BA926" s="197" t="n">
        <v>999999.0</v>
      </c>
      <c r="BB926" s="197" t="n">
        <v>0.0</v>
      </c>
      <c r="BC926" s="197" t="n">
        <v>0.0</v>
      </c>
      <c r="BD926" s="197" t="n">
        <v>0.0</v>
      </c>
      <c r="BE926" s="197" t="n">
        <v>0.45289474725723267</v>
      </c>
      <c r="BF926" s="197" t="n">
        <v>999998.0</v>
      </c>
      <c r="BG926" s="197" t="n">
        <v>999998.0</v>
      </c>
      <c r="BH926" s="197" t="n">
        <v>11575.642578125</v>
      </c>
      <c r="BI926" s="197" t="n">
        <v>0.0</v>
      </c>
      <c r="BJ926" s="197" t="n">
        <v>999999.0</v>
      </c>
      <c r="BK926" s="197" t="n">
        <v>999999.0</v>
      </c>
      <c r="BL926" s="197" t="n">
        <v>20286.7890625</v>
      </c>
      <c r="BM926" s="197" t="n">
        <v>0.0</v>
      </c>
      <c r="BN926" s="197" t="n">
        <v>0.0</v>
      </c>
      <c r="BO926" s="197" t="n">
        <v>-16549.650390625</v>
      </c>
      <c r="BP926" s="197" t="n">
        <v>0.0</v>
      </c>
      <c r="BQ926" s="197" t="n">
        <v>999999.0</v>
      </c>
      <c r="BR926" s="197" t="n">
        <v>0.0</v>
      </c>
      <c r="BS926" s="197" t="n">
        <v>999999.0</v>
      </c>
      <c r="BT926" s="197" t="n">
        <v>0.0</v>
      </c>
      <c r="BU926" s="197" t="n">
        <v>321.7235412597656</v>
      </c>
      <c r="BV926" s="197" t="n">
        <v>884.5816650390625</v>
      </c>
      <c r="BW926" s="197" t="n">
        <v>99000.0</v>
      </c>
      <c r="BX926" s="197" t="n">
        <v>254.54771423339844</v>
      </c>
      <c r="BY926" s="197" t="n">
        <v>283.0467224121094</v>
      </c>
      <c r="BZ926" s="197" t="n">
        <v>99000.0</v>
      </c>
      <c r="CA926" s="197" t="n">
        <v>335.2362976074219</v>
      </c>
      <c r="CB926" s="197" t="n">
        <v>560.4150390625</v>
      </c>
      <c r="CC926" s="197" t="n">
        <v>964.9122924804688</v>
      </c>
      <c r="CD926" s="197" t="n">
        <v>1374.4337158203125</v>
      </c>
      <c r="CE926" s="197" t="n">
        <v>1338.310546875</v>
      </c>
      <c r="CF926" s="197" t="n">
        <v>15500.0</v>
      </c>
      <c r="CG926" s="197" t="n">
        <v>0.0</v>
      </c>
      <c r="CH926" s="197" t="n">
        <v>6680.0</v>
      </c>
      <c r="CI926" s="197" t="n">
        <v>2796.1728515625</v>
      </c>
      <c r="CJ926" s="197" t="n">
        <v>9476.1728515625</v>
      </c>
      <c r="CK926" s="197" t="n">
        <v>20000.0</v>
      </c>
      <c r="CL926" s="197" t="n">
        <v>20000.0</v>
      </c>
      <c r="CM926" s="197" t="n">
        <v>20000.0</v>
      </c>
      <c r="CN926" s="197" t="n">
        <v>20000.0</v>
      </c>
      <c r="CO926" s="197" t="n">
        <v>20000.0</v>
      </c>
      <c r="CP926" s="197" t="n">
        <v>20000.0</v>
      </c>
      <c r="CQ926" s="197" t="n">
        <v>20000.0</v>
      </c>
      <c r="CR926" s="197" t="n">
        <v>5000.0</v>
      </c>
      <c r="CS926" s="197" t="n">
        <v>2.0</v>
      </c>
      <c r="CT926" s="197" t="n">
        <v>2.0</v>
      </c>
      <c r="CU926" s="197" t="n">
        <v>508.0783996582031</v>
      </c>
    </row>
    <row r="927" spans="2:99">
      <c r="B927" s="122" t="s">
        <v>1328</v>
      </c>
      <c r="C927" s="197" t="n">
        <v>3364.39990234375</v>
      </c>
      <c r="D927" s="197" t="n">
        <v>3107.0</v>
      </c>
      <c r="E927" s="197" t="n">
        <v>575.0</v>
      </c>
      <c r="F927" s="122" t="s">
        <v>1328</v>
      </c>
      <c r="G927" s="197" t="n">
        <v>2396.52392578125</v>
      </c>
      <c r="H927" s="197" t="n">
        <v>1517.208984375</v>
      </c>
      <c r="I927" s="197" t="n">
        <v>346.0272521972656</v>
      </c>
      <c r="J927" s="197" t="n">
        <v>308.0750732421875</v>
      </c>
      <c r="K927" s="197" t="n">
        <v>818.6130981445312</v>
      </c>
      <c r="L927" s="197" t="n">
        <v>4222.17041015625</v>
      </c>
      <c r="M927" s="197" t="n">
        <v>4222.17041015625</v>
      </c>
      <c r="N927" s="197" t="n">
        <v>7048.28955078125</v>
      </c>
      <c r="O927" s="197" t="n">
        <v>7048.28955078125</v>
      </c>
      <c r="P927" s="197" t="n">
        <v>7048.28955078125</v>
      </c>
      <c r="Q927" s="197" t="n">
        <v>20976.6796875</v>
      </c>
      <c r="R927" s="197" t="n">
        <v>2014.761474609375</v>
      </c>
      <c r="S927" s="197" t="n">
        <v>0.0</v>
      </c>
      <c r="T927" s="197" t="n">
        <v>32.348506927490234</v>
      </c>
      <c r="U927" s="197" t="n">
        <v>-137.63864135742188</v>
      </c>
      <c r="V927" s="197" t="n">
        <v>7402.3388671875</v>
      </c>
      <c r="W927" s="197" t="n">
        <v>6003.91015625</v>
      </c>
      <c r="X927" s="197" t="n">
        <v>1398.4285888671875</v>
      </c>
      <c r="Y927" s="197" t="n">
        <v>0.0</v>
      </c>
      <c r="Z927" s="197" t="n">
        <v>4500.0</v>
      </c>
      <c r="AA927" s="197" t="n">
        <v>1.0</v>
      </c>
      <c r="AB927" s="197" t="n">
        <v>0.0</v>
      </c>
      <c r="AC927" s="197" t="n">
        <v>0.0</v>
      </c>
      <c r="AD927" s="197" t="n">
        <v>0.6499999761581421</v>
      </c>
      <c r="AE927" s="197" t="n">
        <v>15147.12890625</v>
      </c>
      <c r="AF927" s="197" t="n">
        <v>3383.176513671875</v>
      </c>
      <c r="AG927" s="197" t="n">
        <v>0.0</v>
      </c>
      <c r="AH927" s="197" t="n">
        <v>1067.387451171875</v>
      </c>
      <c r="AI927" s="197" t="n">
        <v>0.0</v>
      </c>
      <c r="AJ927" s="197" t="n">
        <v>0.0</v>
      </c>
      <c r="AK927" s="197" t="n">
        <v>78.37718200683594</v>
      </c>
      <c r="AL927" s="197" t="n">
        <v>7048.28955078125</v>
      </c>
      <c r="AM927" s="197" t="n">
        <v>4222.17041015625</v>
      </c>
      <c r="AN927" s="197" t="n">
        <v>0.0</v>
      </c>
      <c r="AO927" s="197" t="n">
        <v>0.0</v>
      </c>
      <c r="AP927" s="197" t="n">
        <v>0.0</v>
      </c>
      <c r="AQ927" s="197" t="n">
        <v>128.42483520507812</v>
      </c>
      <c r="AR927" s="197" t="n">
        <v>1067.0</v>
      </c>
      <c r="AS927" s="197" t="n">
        <v>0.0</v>
      </c>
      <c r="AT927" s="197" t="n">
        <v>999999.0</v>
      </c>
      <c r="AU927" s="197" t="n">
        <v>0.0</v>
      </c>
      <c r="AV927" s="197" t="n">
        <v>999999.0</v>
      </c>
      <c r="AW927" s="197" t="n">
        <v>0.0</v>
      </c>
      <c r="AX927" s="197" t="n">
        <v>0.0</v>
      </c>
      <c r="AY927" s="197" t="n">
        <v>999999.0</v>
      </c>
      <c r="AZ927" s="197" t="n">
        <v>0.0</v>
      </c>
      <c r="BA927" s="197" t="n">
        <v>999999.0</v>
      </c>
      <c r="BB927" s="197" t="n">
        <v>0.0</v>
      </c>
      <c r="BC927" s="197" t="n">
        <v>0.0</v>
      </c>
      <c r="BD927" s="197" t="n">
        <v>0.0</v>
      </c>
      <c r="BE927" s="197" t="n">
        <v>0.0</v>
      </c>
      <c r="BF927" s="197" t="n">
        <v>999999.0</v>
      </c>
      <c r="BG927" s="197" t="n">
        <v>999999.0</v>
      </c>
      <c r="BH927" s="197" t="n">
        <v>999999.0</v>
      </c>
      <c r="BI927" s="197" t="n">
        <v>0.0</v>
      </c>
      <c r="BJ927" s="197" t="n">
        <v>999999.0</v>
      </c>
      <c r="BK927" s="197" t="n">
        <v>999999.0</v>
      </c>
      <c r="BL927" s="197" t="n">
        <v>999999.0</v>
      </c>
      <c r="BM927" s="197" t="n">
        <v>0.0</v>
      </c>
      <c r="BN927" s="197" t="n">
        <v>0.0</v>
      </c>
      <c r="BO927" s="197" t="n">
        <v>0.0</v>
      </c>
      <c r="BP927" s="197" t="n">
        <v>0.0</v>
      </c>
      <c r="BQ927" s="197" t="n">
        <v>999999.0</v>
      </c>
      <c r="BR927" s="197" t="n">
        <v>0.0</v>
      </c>
      <c r="BS927" s="197" t="n">
        <v>999999.0</v>
      </c>
      <c r="BT927" s="197" t="n">
        <v>0.0</v>
      </c>
      <c r="BU927" s="197" t="n">
        <v>300.12554931640625</v>
      </c>
      <c r="BV927" s="197" t="n">
        <v>324.8501281738281</v>
      </c>
      <c r="BW927" s="197" t="n">
        <v>99000.0</v>
      </c>
      <c r="BX927" s="197" t="n">
        <v>245.6230926513672</v>
      </c>
      <c r="BY927" s="197" t="n">
        <v>258.4210510253906</v>
      </c>
      <c r="BZ927" s="197" t="n">
        <v>99000.0</v>
      </c>
      <c r="CA927" s="197" t="n">
        <v>338.3880310058594</v>
      </c>
      <c r="CB927" s="197" t="n">
        <v>327.3421630859375</v>
      </c>
      <c r="CC927" s="197" t="n">
        <v>964.9122924804688</v>
      </c>
      <c r="CD927" s="197" t="n">
        <v>1039.03125</v>
      </c>
      <c r="CE927" s="197" t="n">
        <v>1442.2144775390625</v>
      </c>
      <c r="CF927" s="197" t="n">
        <v>15500.0</v>
      </c>
      <c r="CG927" s="197" t="n">
        <v>0.0</v>
      </c>
      <c r="CH927" s="197" t="n">
        <v>4500.0</v>
      </c>
      <c r="CI927" s="197" t="n">
        <v>1355.5799560546875</v>
      </c>
      <c r="CJ927" s="197" t="n">
        <v>5855.580078125</v>
      </c>
      <c r="CK927" s="197" t="n">
        <v>20000.0</v>
      </c>
      <c r="CL927" s="197" t="n">
        <v>20000.0</v>
      </c>
      <c r="CM927" s="197" t="n">
        <v>20000.0</v>
      </c>
      <c r="CN927" s="197" t="n">
        <v>20000.0</v>
      </c>
      <c r="CO927" s="197" t="n">
        <v>20000.0</v>
      </c>
      <c r="CP927" s="197" t="n">
        <v>20000.0</v>
      </c>
      <c r="CQ927" s="197" t="n">
        <v>20000.0</v>
      </c>
      <c r="CR927" s="197" t="n">
        <v>5000.0</v>
      </c>
      <c r="CS927" s="197" t="n">
        <v>1.0</v>
      </c>
      <c r="CT927" s="197" t="n">
        <v>1.0</v>
      </c>
      <c r="CU927" s="197" t="n">
        <v>503.69036865234375</v>
      </c>
    </row>
    <row r="928" spans="2:99">
      <c r="B928" s="122" t="s">
        <v>1329</v>
      </c>
      <c r="C928" s="197" t="n">
        <v>3338.5</v>
      </c>
      <c r="D928" s="197" t="n">
        <v>2788.0</v>
      </c>
      <c r="E928" s="197" t="n">
        <v>572.0</v>
      </c>
      <c r="F928" s="122" t="s">
        <v>1329</v>
      </c>
      <c r="G928" s="197" t="n">
        <v>3338.5</v>
      </c>
      <c r="H928" s="197" t="n">
        <v>2255.269775390625</v>
      </c>
      <c r="I928" s="197" t="n">
        <v>572.0</v>
      </c>
      <c r="J928" s="197" t="n">
        <v>378.8814697265625</v>
      </c>
      <c r="K928" s="197" t="n">
        <v>757.4734497070312</v>
      </c>
      <c r="L928" s="197" t="n">
        <v>2981.777587890625</v>
      </c>
      <c r="M928" s="197" t="n">
        <v>2981.777587890625</v>
      </c>
      <c r="N928" s="197" t="n">
        <v>2981.777587890625</v>
      </c>
      <c r="O928" s="197" t="n">
        <v>2981.777587890625</v>
      </c>
      <c r="P928" s="197" t="n">
        <v>2981.777587890625</v>
      </c>
      <c r="Q928" s="197" t="n">
        <v>53312.8046875</v>
      </c>
      <c r="R928" s="197" t="n">
        <v>4177.87841796875</v>
      </c>
      <c r="S928" s="197" t="n">
        <v>0.0</v>
      </c>
      <c r="T928" s="197" t="n">
        <v>1073.848388671875</v>
      </c>
      <c r="U928" s="197" t="n">
        <v>5989.15966796875</v>
      </c>
      <c r="V928" s="197" t="n">
        <v>58283.74609375</v>
      </c>
      <c r="W928" s="197" t="n">
        <v>30422.484375</v>
      </c>
      <c r="X928" s="197" t="n">
        <v>27861.263671875</v>
      </c>
      <c r="Y928" s="197" t="n">
        <v>0.0</v>
      </c>
      <c r="Z928" s="197" t="n">
        <v>6000.0</v>
      </c>
      <c r="AA928" s="197" t="n">
        <v>1.0</v>
      </c>
      <c r="AB928" s="197" t="n">
        <v>0.0</v>
      </c>
      <c r="AC928" s="197" t="n">
        <v>0.0</v>
      </c>
      <c r="AD928" s="197" t="n">
        <v>0.6499999761581421</v>
      </c>
      <c r="AE928" s="197" t="n">
        <v>43336.73828125</v>
      </c>
      <c r="AF928" s="197" t="n">
        <v>11398.11328125</v>
      </c>
      <c r="AG928" s="197" t="n">
        <v>8954.953125</v>
      </c>
      <c r="AH928" s="197" t="n">
        <v>4503.39208984375</v>
      </c>
      <c r="AI928" s="197" t="n">
        <v>3018.0048828125</v>
      </c>
      <c r="AJ928" s="197" t="n">
        <v>0.0</v>
      </c>
      <c r="AK928" s="197" t="n">
        <v>894.8350830078125</v>
      </c>
      <c r="AL928" s="197" t="n">
        <v>8072.6259765625</v>
      </c>
      <c r="AM928" s="197" t="n">
        <v>4226.43701171875</v>
      </c>
      <c r="AN928" s="197" t="n">
        <v>0.0</v>
      </c>
      <c r="AO928" s="197" t="n">
        <v>0.0</v>
      </c>
      <c r="AP928" s="197" t="n">
        <v>0.0</v>
      </c>
      <c r="AQ928" s="197" t="n">
        <v>198.7254638671875</v>
      </c>
      <c r="AR928" s="197" t="n">
        <v>154.17689514160156</v>
      </c>
      <c r="AS928" s="197" t="n">
        <v>0.0</v>
      </c>
      <c r="AT928" s="197" t="n">
        <v>999999.0</v>
      </c>
      <c r="AU928" s="197" t="n">
        <v>0.0</v>
      </c>
      <c r="AV928" s="197" t="n">
        <v>999999.0</v>
      </c>
      <c r="AW928" s="197" t="n">
        <v>0.0</v>
      </c>
      <c r="AX928" s="197" t="n">
        <v>0.0</v>
      </c>
      <c r="AY928" s="197" t="n">
        <v>999999.0</v>
      </c>
      <c r="AZ928" s="197" t="n">
        <v>0.0</v>
      </c>
      <c r="BA928" s="197" t="n">
        <v>999999.0</v>
      </c>
      <c r="BB928" s="197" t="n">
        <v>0.0</v>
      </c>
      <c r="BC928" s="197" t="n">
        <v>0.0</v>
      </c>
      <c r="BD928" s="197" t="n">
        <v>0.0</v>
      </c>
      <c r="BE928" s="197" t="n">
        <v>0.44490185379981995</v>
      </c>
      <c r="BF928" s="197" t="n">
        <v>999998.0</v>
      </c>
      <c r="BG928" s="197" t="n">
        <v>999998.0</v>
      </c>
      <c r="BH928" s="197" t="n">
        <v>10187.0986328125</v>
      </c>
      <c r="BI928" s="197" t="n">
        <v>0.0</v>
      </c>
      <c r="BJ928" s="197" t="n">
        <v>999999.0</v>
      </c>
      <c r="BK928" s="197" t="n">
        <v>999999.0</v>
      </c>
      <c r="BL928" s="197" t="n">
        <v>43379.99609375</v>
      </c>
      <c r="BM928" s="197" t="n">
        <v>0.0</v>
      </c>
      <c r="BN928" s="197" t="n">
        <v>0.0</v>
      </c>
      <c r="BO928" s="197" t="n">
        <v>-14103.41015625</v>
      </c>
      <c r="BP928" s="197" t="n">
        <v>1.095189094543457</v>
      </c>
      <c r="BQ928" s="197" t="n">
        <v>2603.430419921875</v>
      </c>
      <c r="BR928" s="197" t="n">
        <v>0.0</v>
      </c>
      <c r="BS928" s="197" t="n">
        <v>999999.0</v>
      </c>
      <c r="BT928" s="197" t="n">
        <v>0.0</v>
      </c>
      <c r="BU928" s="197" t="n">
        <v>347.7286376953125</v>
      </c>
      <c r="BV928" s="197" t="n">
        <v>304.4647216796875</v>
      </c>
      <c r="BW928" s="197" t="n">
        <v>99000.0</v>
      </c>
      <c r="BX928" s="197" t="n">
        <v>233.23760986328125</v>
      </c>
      <c r="BY928" s="197" t="n">
        <v>247.2499237060547</v>
      </c>
      <c r="BZ928" s="197" t="n">
        <v>99000.0</v>
      </c>
      <c r="CA928" s="197" t="n">
        <v>274.3575134277344</v>
      </c>
      <c r="CB928" s="197" t="n">
        <v>341.0640563964844</v>
      </c>
      <c r="CC928" s="197" t="n">
        <v>631.5789184570312</v>
      </c>
      <c r="CD928" s="197" t="n">
        <v>1031.7501220703125</v>
      </c>
      <c r="CE928" s="197" t="n">
        <v>1052.1282958984375</v>
      </c>
      <c r="CF928" s="197" t="n">
        <v>12500.0</v>
      </c>
      <c r="CG928" s="197" t="n">
        <v>0.0</v>
      </c>
      <c r="CH928" s="197" t="n">
        <v>300.0</v>
      </c>
      <c r="CI928" s="197" t="n">
        <v>800.0</v>
      </c>
      <c r="CJ928" s="197" t="n">
        <v>1100.0</v>
      </c>
      <c r="CK928" s="197" t="n">
        <v>20000.0</v>
      </c>
      <c r="CL928" s="197" t="n">
        <v>20000.0</v>
      </c>
      <c r="CM928" s="197" t="n">
        <v>20000.0</v>
      </c>
      <c r="CN928" s="197" t="n">
        <v>20000.0</v>
      </c>
      <c r="CO928" s="197" t="n">
        <v>20000.0</v>
      </c>
      <c r="CP928" s="197" t="n">
        <v>20000.0</v>
      </c>
      <c r="CQ928" s="197" t="n">
        <v>20000.0</v>
      </c>
      <c r="CR928" s="197" t="n">
        <v>5000.0</v>
      </c>
      <c r="CS928" s="197" t="n">
        <v>0.0</v>
      </c>
      <c r="CT928" s="197" t="n">
        <v>0.0</v>
      </c>
      <c r="CU928" s="197" t="n">
        <v>1044.4696044921875</v>
      </c>
    </row>
    <row r="929" spans="2:99">
      <c r="B929" s="122" t="s">
        <v>1330</v>
      </c>
      <c r="C929" s="197" t="n">
        <v>3252.10009765625</v>
      </c>
      <c r="D929" s="197" t="n">
        <v>2788.0</v>
      </c>
      <c r="E929" s="197" t="n">
        <v>538.0</v>
      </c>
      <c r="F929" s="122" t="s">
        <v>1330</v>
      </c>
      <c r="G929" s="197" t="n">
        <v>3252.10009765625</v>
      </c>
      <c r="H929" s="197" t="n">
        <v>2788.0</v>
      </c>
      <c r="I929" s="197" t="n">
        <v>538.0</v>
      </c>
      <c r="J929" s="197" t="n">
        <v>513.7900390625</v>
      </c>
      <c r="K929" s="197" t="n">
        <v>957.9885864257812</v>
      </c>
      <c r="L929" s="197" t="n">
        <v>4244.8212890625</v>
      </c>
      <c r="M929" s="197" t="n">
        <v>4244.8212890625</v>
      </c>
      <c r="N929" s="197" t="n">
        <v>8500.0</v>
      </c>
      <c r="O929" s="197" t="n">
        <v>8500.0</v>
      </c>
      <c r="P929" s="197" t="n">
        <v>8500.0</v>
      </c>
      <c r="Q929" s="197" t="n">
        <v>85140.6015625</v>
      </c>
      <c r="R929" s="197" t="n">
        <v>23708.306640625</v>
      </c>
      <c r="S929" s="197" t="n">
        <v>0.0</v>
      </c>
      <c r="T929" s="197" t="n">
        <v>3545.261962890625</v>
      </c>
      <c r="U929" s="197" t="n">
        <v>115683.484375</v>
      </c>
      <c r="V929" s="197" t="n">
        <v>215972.796875</v>
      </c>
      <c r="W929" s="197" t="n">
        <v>127789.6953125</v>
      </c>
      <c r="X929" s="197" t="n">
        <v>88183.09375</v>
      </c>
      <c r="Y929" s="197" t="n">
        <v>0.0</v>
      </c>
      <c r="Z929" s="197" t="n">
        <v>14607.142578125</v>
      </c>
      <c r="AA929" s="197" t="n">
        <v>1.0</v>
      </c>
      <c r="AB929" s="197" t="n">
        <v>0.0</v>
      </c>
      <c r="AC929" s="197" t="n">
        <v>0.0</v>
      </c>
      <c r="AD929" s="197" t="n">
        <v>0.3499999940395355</v>
      </c>
      <c r="AE929" s="197" t="n">
        <v>81057.046875</v>
      </c>
      <c r="AF929" s="197" t="n">
        <v>15461.689453125</v>
      </c>
      <c r="AG929" s="197" t="n">
        <v>40572.80859375</v>
      </c>
      <c r="AH929" s="197" t="n">
        <v>13529.5888671875</v>
      </c>
      <c r="AI929" s="197" t="n">
        <v>12323.560546875</v>
      </c>
      <c r="AJ929" s="197" t="n">
        <v>7612.951171875</v>
      </c>
      <c r="AK929" s="197" t="n">
        <v>9315.4931640625</v>
      </c>
      <c r="AL929" s="197" t="n">
        <v>8500.0</v>
      </c>
      <c r="AM929" s="197" t="n">
        <v>4244.8212890625</v>
      </c>
      <c r="AN929" s="197" t="n">
        <v>0.0</v>
      </c>
      <c r="AO929" s="197" t="n">
        <v>0.0</v>
      </c>
      <c r="AP929" s="197" t="n">
        <v>0.0</v>
      </c>
      <c r="AQ929" s="197" t="n">
        <v>417.97943115234375</v>
      </c>
      <c r="AR929" s="197" t="n">
        <v>889.1666870117188</v>
      </c>
      <c r="AS929" s="197" t="n">
        <v>0.0</v>
      </c>
      <c r="AT929" s="197" t="n">
        <v>999999.0</v>
      </c>
      <c r="AU929" s="197" t="n">
        <v>0.0</v>
      </c>
      <c r="AV929" s="197" t="n">
        <v>999999.0</v>
      </c>
      <c r="AW929" s="197" t="n">
        <v>0.0</v>
      </c>
      <c r="AX929" s="197" t="n">
        <v>0.0</v>
      </c>
      <c r="AY929" s="197" t="n">
        <v>999999.0</v>
      </c>
      <c r="AZ929" s="197" t="n">
        <v>0.0</v>
      </c>
      <c r="BA929" s="197" t="n">
        <v>999999.0</v>
      </c>
      <c r="BB929" s="197" t="n">
        <v>0.0</v>
      </c>
      <c r="BC929" s="197" t="n">
        <v>0.0</v>
      </c>
      <c r="BD929" s="197" t="n">
        <v>0.0</v>
      </c>
      <c r="BE929" s="197" t="n">
        <v>0.0</v>
      </c>
      <c r="BF929" s="197" t="n">
        <v>999999.0</v>
      </c>
      <c r="BG929" s="197" t="n">
        <v>999999.0</v>
      </c>
      <c r="BH929" s="197" t="n">
        <v>999999.0</v>
      </c>
      <c r="BI929" s="197" t="n">
        <v>0.0</v>
      </c>
      <c r="BJ929" s="197" t="n">
        <v>999999.0</v>
      </c>
      <c r="BK929" s="197" t="n">
        <v>999999.0</v>
      </c>
      <c r="BL929" s="197" t="n">
        <v>999999.0</v>
      </c>
      <c r="BM929" s="197" t="n">
        <v>0.0</v>
      </c>
      <c r="BN929" s="197" t="n">
        <v>0.0</v>
      </c>
      <c r="BO929" s="197" t="n">
        <v>0.0</v>
      </c>
      <c r="BP929" s="197" t="n">
        <v>0.0</v>
      </c>
      <c r="BQ929" s="197" t="n">
        <v>999999.0</v>
      </c>
      <c r="BR929" s="197" t="n">
        <v>0.0</v>
      </c>
      <c r="BS929" s="197" t="n">
        <v>999999.0</v>
      </c>
      <c r="BT929" s="197" t="n">
        <v>0.0</v>
      </c>
      <c r="BU929" s="197" t="n">
        <v>257.322998046875</v>
      </c>
      <c r="BV929" s="197" t="n">
        <v>360.0760498046875</v>
      </c>
      <c r="BW929" s="197" t="n">
        <v>99000.0</v>
      </c>
      <c r="BX929" s="197" t="n">
        <v>181.46356201171875</v>
      </c>
      <c r="BY929" s="197" t="n">
        <v>237.66409301757812</v>
      </c>
      <c r="BZ929" s="197" t="n">
        <v>99000.0</v>
      </c>
      <c r="CA929" s="197" t="n">
        <v>408.8923034667969</v>
      </c>
      <c r="CB929" s="197" t="n">
        <v>276.19610595703125</v>
      </c>
      <c r="CC929" s="197" t="n">
        <v>631.5789184570312</v>
      </c>
      <c r="CD929" s="197" t="n">
        <v>270.92730712890625</v>
      </c>
      <c r="CE929" s="197" t="n">
        <v>1112.504150390625</v>
      </c>
      <c r="CF929" s="197" t="n">
        <v>8000.0</v>
      </c>
      <c r="CG929" s="197" t="n">
        <v>0.0</v>
      </c>
      <c r="CH929" s="197" t="n">
        <v>4250.0</v>
      </c>
      <c r="CI929" s="197" t="n">
        <v>2500.0</v>
      </c>
      <c r="CJ929" s="197" t="n">
        <v>6750.0</v>
      </c>
      <c r="CK929" s="197" t="n">
        <v>20000.0</v>
      </c>
      <c r="CL929" s="197" t="n">
        <v>20000.0</v>
      </c>
      <c r="CM929" s="197" t="n">
        <v>20000.0</v>
      </c>
      <c r="CN929" s="197" t="n">
        <v>20000.0</v>
      </c>
      <c r="CO929" s="197" t="n">
        <v>20000.0</v>
      </c>
      <c r="CP929" s="197" t="n">
        <v>20000.0</v>
      </c>
      <c r="CQ929" s="197" t="n">
        <v>20000.0</v>
      </c>
      <c r="CR929" s="197" t="n">
        <v>5000.0</v>
      </c>
      <c r="CS929" s="197" t="n">
        <v>0.0</v>
      </c>
      <c r="CT929" s="197" t="n">
        <v>0.0</v>
      </c>
      <c r="CU929" s="197" t="n">
        <v>999999.0</v>
      </c>
    </row>
    <row r="930" spans="2:99">
      <c r="B930" s="122" t="s">
        <v>1331</v>
      </c>
      <c r="C930" s="197" t="n">
        <v>3503.89990234375</v>
      </c>
      <c r="D930" s="197" t="n">
        <v>2817.0</v>
      </c>
      <c r="E930" s="197" t="n">
        <v>634.0</v>
      </c>
      <c r="F930" s="122" t="s">
        <v>1331</v>
      </c>
      <c r="G930" s="197" t="n">
        <v>3503.89990234375</v>
      </c>
      <c r="H930" s="197" t="n">
        <v>2817.0</v>
      </c>
      <c r="I930" s="197" t="n">
        <v>634.0</v>
      </c>
      <c r="J930" s="197" t="n">
        <v>666.3935546875</v>
      </c>
      <c r="K930" s="197" t="n">
        <v>1067.0</v>
      </c>
      <c r="L930" s="197" t="n">
        <v>4307.205078125</v>
      </c>
      <c r="M930" s="197" t="n">
        <v>4307.205078125</v>
      </c>
      <c r="N930" s="197" t="n">
        <v>6826.32958984375</v>
      </c>
      <c r="O930" s="197" t="n">
        <v>6826.32958984375</v>
      </c>
      <c r="P930" s="197" t="n">
        <v>6826.32958984375</v>
      </c>
      <c r="Q930" s="197" t="n">
        <v>67820.703125</v>
      </c>
      <c r="R930" s="197" t="n">
        <v>14590.3623046875</v>
      </c>
      <c r="S930" s="197" t="n">
        <v>0.0</v>
      </c>
      <c r="T930" s="197" t="n">
        <v>297.5730895996094</v>
      </c>
      <c r="U930" s="197" t="n">
        <v>8642.701171875</v>
      </c>
      <c r="V930" s="197" t="n">
        <v>73762.0546875</v>
      </c>
      <c r="W930" s="197" t="n">
        <v>40073.203125</v>
      </c>
      <c r="X930" s="197" t="n">
        <v>33688.85546875</v>
      </c>
      <c r="Y930" s="197" t="n">
        <v>0.0</v>
      </c>
      <c r="Z930" s="197" t="n">
        <v>9806.451171875</v>
      </c>
      <c r="AA930" s="197" t="n">
        <v>1.0</v>
      </c>
      <c r="AB930" s="197" t="n">
        <v>0.0</v>
      </c>
      <c r="AC930" s="197" t="n">
        <v>0.0</v>
      </c>
      <c r="AD930" s="197" t="n">
        <v>0.3499999940395355</v>
      </c>
      <c r="AE930" s="197" t="n">
        <v>33287.39453125</v>
      </c>
      <c r="AF930" s="197" t="n">
        <v>14405.99609375</v>
      </c>
      <c r="AG930" s="197" t="n">
        <v>14161.4501953125</v>
      </c>
      <c r="AH930" s="197" t="n">
        <v>6859.70068359375</v>
      </c>
      <c r="AI930" s="197" t="n">
        <v>5587.38916015625</v>
      </c>
      <c r="AJ930" s="197" t="n">
        <v>12607.9658203125</v>
      </c>
      <c r="AK930" s="197" t="n">
        <v>12673.2236328125</v>
      </c>
      <c r="AL930" s="197" t="n">
        <v>7560.64501953125</v>
      </c>
      <c r="AM930" s="197" t="n">
        <v>4307.205078125</v>
      </c>
      <c r="AN930" s="197" t="n">
        <v>0.0</v>
      </c>
      <c r="AO930" s="197" t="n">
        <v>0.0</v>
      </c>
      <c r="AP930" s="197" t="n">
        <v>0.0</v>
      </c>
      <c r="AQ930" s="197" t="n">
        <v>971.0</v>
      </c>
      <c r="AR930" s="197" t="n">
        <v>1067.0</v>
      </c>
      <c r="AS930" s="197" t="n">
        <v>0.0</v>
      </c>
      <c r="AT930" s="197" t="n">
        <v>999999.0</v>
      </c>
      <c r="AU930" s="197" t="n">
        <v>0.0</v>
      </c>
      <c r="AV930" s="197" t="n">
        <v>999999.0</v>
      </c>
      <c r="AW930" s="197" t="n">
        <v>0.0</v>
      </c>
      <c r="AX930" s="197" t="n">
        <v>0.0</v>
      </c>
      <c r="AY930" s="197" t="n">
        <v>999999.0</v>
      </c>
      <c r="AZ930" s="197" t="n">
        <v>0.0</v>
      </c>
      <c r="BA930" s="197" t="n">
        <v>999999.0</v>
      </c>
      <c r="BB930" s="197" t="n">
        <v>0.0</v>
      </c>
      <c r="BC930" s="197" t="n">
        <v>0.0</v>
      </c>
      <c r="BD930" s="197" t="n">
        <v>0.0</v>
      </c>
      <c r="BE930" s="197" t="n">
        <v>0.0</v>
      </c>
      <c r="BF930" s="197" t="n">
        <v>999993.0</v>
      </c>
      <c r="BG930" s="197" t="n">
        <v>999993.0</v>
      </c>
      <c r="BH930" s="197" t="n">
        <v>999993.0</v>
      </c>
      <c r="BI930" s="197" t="n">
        <v>0.0</v>
      </c>
      <c r="BJ930" s="197" t="n">
        <v>999999.0</v>
      </c>
      <c r="BK930" s="197" t="n">
        <v>999999.0</v>
      </c>
      <c r="BL930" s="197" t="n">
        <v>999999.0</v>
      </c>
      <c r="BM930" s="197" t="n">
        <v>0.0</v>
      </c>
      <c r="BN930" s="197" t="n">
        <v>0.0</v>
      </c>
      <c r="BO930" s="197" t="n">
        <v>0.0</v>
      </c>
      <c r="BP930" s="197" t="n">
        <v>0.0</v>
      </c>
      <c r="BQ930" s="197" t="n">
        <v>999999.0</v>
      </c>
      <c r="BR930" s="197" t="n">
        <v>0.0</v>
      </c>
      <c r="BS930" s="197" t="n">
        <v>999999.0</v>
      </c>
      <c r="BT930" s="197" t="n">
        <v>0.0</v>
      </c>
      <c r="BU930" s="197" t="n">
        <v>273.12371826171875</v>
      </c>
      <c r="BV930" s="197" t="n">
        <v>256.1042785644531</v>
      </c>
      <c r="BW930" s="197" t="n">
        <v>99000.0</v>
      </c>
      <c r="BX930" s="197" t="n">
        <v>179.10496520996094</v>
      </c>
      <c r="BY930" s="197" t="n">
        <v>180.37271118164062</v>
      </c>
      <c r="BZ930" s="197" t="n">
        <v>99000.0</v>
      </c>
      <c r="CA930" s="197" t="n">
        <v>387.0660705566406</v>
      </c>
      <c r="CB930" s="197" t="n">
        <v>402.8280944824219</v>
      </c>
      <c r="CC930" s="197" t="n">
        <v>631.5789184570312</v>
      </c>
      <c r="CD930" s="197" t="n">
        <v>205.4017333984375</v>
      </c>
      <c r="CE930" s="197" t="n">
        <v>258.5732727050781</v>
      </c>
      <c r="CF930" s="197" t="n">
        <v>8000.0</v>
      </c>
      <c r="CG930" s="197" t="n">
        <v>0.0</v>
      </c>
      <c r="CH930" s="197" t="n">
        <v>4250.0</v>
      </c>
      <c r="CI930" s="197" t="n">
        <v>2500.0</v>
      </c>
      <c r="CJ930" s="197" t="n">
        <v>6750.0</v>
      </c>
      <c r="CK930" s="197" t="n">
        <v>20000.0</v>
      </c>
      <c r="CL930" s="197" t="n">
        <v>20000.0</v>
      </c>
      <c r="CM930" s="197" t="n">
        <v>20000.0</v>
      </c>
      <c r="CN930" s="197" t="n">
        <v>20000.0</v>
      </c>
      <c r="CO930" s="197" t="n">
        <v>20000.0</v>
      </c>
      <c r="CP930" s="197" t="n">
        <v>20000.0</v>
      </c>
      <c r="CQ930" s="197" t="n">
        <v>20000.0</v>
      </c>
      <c r="CR930" s="197" t="n">
        <v>5000.0</v>
      </c>
      <c r="CS930" s="197" t="n">
        <v>0.0</v>
      </c>
      <c r="CT930" s="197" t="n">
        <v>0.0</v>
      </c>
      <c r="CU930" s="197" t="n">
        <v>3647.590576171875</v>
      </c>
    </row>
    <row r="931" spans="2:99">
      <c r="B931" s="122" t="s">
        <v>1332</v>
      </c>
      <c r="C931" s="197" t="n">
        <v>4395.0</v>
      </c>
      <c r="D931" s="197" t="n">
        <v>3298.0</v>
      </c>
      <c r="E931" s="197" t="n">
        <v>800.0</v>
      </c>
      <c r="F931" s="122" t="s">
        <v>1332</v>
      </c>
      <c r="G931" s="197" t="n">
        <v>4386.4580078125</v>
      </c>
      <c r="H931" s="197" t="n">
        <v>3298.0</v>
      </c>
      <c r="I931" s="197" t="n">
        <v>800.0</v>
      </c>
      <c r="J931" s="197" t="n">
        <v>616.0447998046875</v>
      </c>
      <c r="K931" s="197" t="n">
        <v>945.3324584960938</v>
      </c>
      <c r="L931" s="197" t="n">
        <v>1856.3790283203125</v>
      </c>
      <c r="M931" s="197" t="n">
        <v>1856.3790283203125</v>
      </c>
      <c r="N931" s="197" t="n">
        <v>1856.3790283203125</v>
      </c>
      <c r="O931" s="197" t="n">
        <v>1856.3790283203125</v>
      </c>
      <c r="P931" s="197" t="n">
        <v>1856.3790283203125</v>
      </c>
      <c r="Q931" s="197" t="n">
        <v>38025.90234375</v>
      </c>
      <c r="R931" s="197" t="n">
        <v>14851.0322265625</v>
      </c>
      <c r="S931" s="197" t="n">
        <v>0.0</v>
      </c>
      <c r="T931" s="197" t="n">
        <v>0.0</v>
      </c>
      <c r="U931" s="197" t="n">
        <v>3668.288818359375</v>
      </c>
      <c r="V931" s="197" t="n">
        <v>44825.23828125</v>
      </c>
      <c r="W931" s="197" t="n">
        <v>21460.7578125</v>
      </c>
      <c r="X931" s="197" t="n">
        <v>23364.478515625</v>
      </c>
      <c r="Y931" s="197" t="n">
        <v>0.0</v>
      </c>
      <c r="Z931" s="197" t="n">
        <v>10822.9169921875</v>
      </c>
      <c r="AA931" s="197" t="n">
        <v>1.0</v>
      </c>
      <c r="AB931" s="197" t="n">
        <v>0.0</v>
      </c>
      <c r="AC931" s="197" t="n">
        <v>0.0</v>
      </c>
      <c r="AD931" s="197" t="n">
        <v>0.3499999940395355</v>
      </c>
      <c r="AE931" s="197" t="n">
        <v>21151.787109375</v>
      </c>
      <c r="AF931" s="197" t="n">
        <v>11368.4404296875</v>
      </c>
      <c r="AG931" s="197" t="n">
        <v>0.0</v>
      </c>
      <c r="AH931" s="197" t="n">
        <v>5516.58642578125</v>
      </c>
      <c r="AI931" s="197" t="n">
        <v>4117.81494140625</v>
      </c>
      <c r="AJ931" s="197" t="n">
        <v>2570.5927734375</v>
      </c>
      <c r="AK931" s="197" t="n">
        <v>2925.17919921875</v>
      </c>
      <c r="AL931" s="197" t="n">
        <v>6680.0</v>
      </c>
      <c r="AM931" s="197" t="n">
        <v>4491.0986328125</v>
      </c>
      <c r="AN931" s="197" t="n">
        <v>3712.758056640625</v>
      </c>
      <c r="AO931" s="197" t="n">
        <v>1856.3790283203125</v>
      </c>
      <c r="AP931" s="197" t="n">
        <v>1856.3790283203125</v>
      </c>
      <c r="AQ931" s="197" t="n">
        <v>971.0</v>
      </c>
      <c r="AR931" s="197" t="n">
        <v>1067.0</v>
      </c>
      <c r="AS931" s="197" t="n">
        <v>0.0</v>
      </c>
      <c r="AT931" s="197" t="n">
        <v>999999.0</v>
      </c>
      <c r="AU931" s="197" t="n">
        <v>0.0</v>
      </c>
      <c r="AV931" s="197" t="n">
        <v>999999.0</v>
      </c>
      <c r="AW931" s="197" t="n">
        <v>0.0</v>
      </c>
      <c r="AX931" s="197" t="n">
        <v>0.0</v>
      </c>
      <c r="AY931" s="197" t="n">
        <v>999999.0</v>
      </c>
      <c r="AZ931" s="197" t="n">
        <v>0.0</v>
      </c>
      <c r="BA931" s="197" t="n">
        <v>999999.0</v>
      </c>
      <c r="BB931" s="197" t="n">
        <v>0.0</v>
      </c>
      <c r="BC931" s="197" t="n">
        <v>0.0</v>
      </c>
      <c r="BD931" s="197" t="n">
        <v>0.0</v>
      </c>
      <c r="BE931" s="197" t="n">
        <v>0.0</v>
      </c>
      <c r="BF931" s="197" t="n">
        <v>999999.0</v>
      </c>
      <c r="BG931" s="197" t="n">
        <v>999999.0</v>
      </c>
      <c r="BH931" s="197" t="n">
        <v>999999.0</v>
      </c>
      <c r="BI931" s="197" t="n">
        <v>0.0</v>
      </c>
      <c r="BJ931" s="197" t="n">
        <v>999999.0</v>
      </c>
      <c r="BK931" s="197" t="n">
        <v>999999.0</v>
      </c>
      <c r="BL931" s="197" t="n">
        <v>999999.0</v>
      </c>
      <c r="BM931" s="197" t="n">
        <v>0.0</v>
      </c>
      <c r="BN931" s="197" t="n">
        <v>0.0</v>
      </c>
      <c r="BO931" s="197" t="n">
        <v>0.0</v>
      </c>
      <c r="BP931" s="197" t="n">
        <v>0.0</v>
      </c>
      <c r="BQ931" s="197" t="n">
        <v>999999.0</v>
      </c>
      <c r="BR931" s="197" t="n">
        <v>0.0</v>
      </c>
      <c r="BS931" s="197" t="n">
        <v>999999.0</v>
      </c>
      <c r="BT931" s="197" t="n">
        <v>0.0</v>
      </c>
      <c r="BU931" s="197" t="n">
        <v>236.2104949951172</v>
      </c>
      <c r="BV931" s="197" t="n">
        <v>273.66009521484375</v>
      </c>
      <c r="BW931" s="197" t="n">
        <v>450.0</v>
      </c>
      <c r="BX931" s="197" t="n">
        <v>187.59373474121094</v>
      </c>
      <c r="BY931" s="197" t="n">
        <v>179.60623168945312</v>
      </c>
      <c r="BZ931" s="197" t="n">
        <v>450.0</v>
      </c>
      <c r="CA931" s="197" t="n">
        <v>305.49224853515625</v>
      </c>
      <c r="CB931" s="197" t="n">
        <v>394.0177917480469</v>
      </c>
      <c r="CC931" s="197" t="n">
        <v>631.5789184570312</v>
      </c>
      <c r="CD931" s="197" t="n">
        <v>206.97592163085938</v>
      </c>
      <c r="CE931" s="197" t="n">
        <v>205.27711486816406</v>
      </c>
      <c r="CF931" s="197" t="n">
        <v>11000.0</v>
      </c>
      <c r="CG931" s="197" t="n">
        <v>0.0</v>
      </c>
      <c r="CH931" s="197" t="n">
        <v>1000.0</v>
      </c>
      <c r="CI931" s="197" t="n">
        <v>1000.0</v>
      </c>
      <c r="CJ931" s="197" t="n">
        <v>2000.0</v>
      </c>
      <c r="CK931" s="197" t="n">
        <v>20000.0</v>
      </c>
      <c r="CL931" s="197" t="n">
        <v>3774.19140625</v>
      </c>
      <c r="CM931" s="197" t="n">
        <v>20000.0</v>
      </c>
      <c r="CN931" s="197" t="n">
        <v>20000.0</v>
      </c>
      <c r="CO931" s="197" t="n">
        <v>20000.0</v>
      </c>
      <c r="CP931" s="197" t="n">
        <v>20000.0</v>
      </c>
      <c r="CQ931" s="197" t="n">
        <v>20000.0</v>
      </c>
      <c r="CR931" s="197" t="n">
        <v>5000.0</v>
      </c>
      <c r="CS931" s="197" t="n">
        <v>0.0</v>
      </c>
      <c r="CT931" s="197" t="n">
        <v>0.0</v>
      </c>
      <c r="CU931" s="197" t="n">
        <v>3712.758056640625</v>
      </c>
    </row>
    <row r="932" spans="2:99">
      <c r="B932" s="122" t="s">
        <v>1333</v>
      </c>
      <c r="C932" s="197" t="n">
        <v>4552.0</v>
      </c>
      <c r="D932" s="197" t="n">
        <v>3538.0</v>
      </c>
      <c r="E932" s="197" t="n">
        <v>975.0</v>
      </c>
      <c r="F932" s="122" t="s">
        <v>1333</v>
      </c>
      <c r="G932" s="197" t="n">
        <v>4552.0</v>
      </c>
      <c r="H932" s="197" t="n">
        <v>3538.0</v>
      </c>
      <c r="I932" s="197" t="n">
        <v>975.0</v>
      </c>
      <c r="J932" s="197" t="n">
        <v>508.2552185058594</v>
      </c>
      <c r="K932" s="197" t="n">
        <v>770.4662475585938</v>
      </c>
      <c r="L932" s="197" t="n">
        <v>2112.925537109375</v>
      </c>
      <c r="M932" s="197" t="n">
        <v>2112.925537109375</v>
      </c>
      <c r="N932" s="197" t="n">
        <v>2112.925537109375</v>
      </c>
      <c r="O932" s="197" t="n">
        <v>2112.925537109375</v>
      </c>
      <c r="P932" s="197" t="n">
        <v>2112.925537109375</v>
      </c>
      <c r="Q932" s="197" t="n">
        <v>50341.9140625</v>
      </c>
      <c r="R932" s="197" t="n">
        <v>16903.404296875</v>
      </c>
      <c r="S932" s="197" t="n">
        <v>0.0</v>
      </c>
      <c r="T932" s="197" t="n">
        <v>0.0</v>
      </c>
      <c r="U932" s="197" t="n">
        <v>4273.2822265625</v>
      </c>
      <c r="V932" s="197" t="n">
        <v>60196.1875</v>
      </c>
      <c r="W932" s="197" t="n">
        <v>32911.94921875</v>
      </c>
      <c r="X932" s="197" t="n">
        <v>27284.234375</v>
      </c>
      <c r="Y932" s="197" t="n">
        <v>0.0</v>
      </c>
      <c r="Z932" s="197" t="n">
        <v>10937.5</v>
      </c>
      <c r="AA932" s="197" t="n">
        <v>1.0</v>
      </c>
      <c r="AB932" s="197" t="n">
        <v>0.0</v>
      </c>
      <c r="AC932" s="197" t="n">
        <v>0.0</v>
      </c>
      <c r="AD932" s="197" t="n">
        <v>0.3499999940395355</v>
      </c>
      <c r="AE932" s="197" t="n">
        <v>26586.09375</v>
      </c>
      <c r="AF932" s="197" t="n">
        <v>10541.5810546875</v>
      </c>
      <c r="AG932" s="197" t="n">
        <v>13730.4365234375</v>
      </c>
      <c r="AH932" s="197" t="n">
        <v>5127.544921875</v>
      </c>
      <c r="AI932" s="197" t="n">
        <v>3925.49658203125</v>
      </c>
      <c r="AJ932" s="197" t="n">
        <v>7774.28369140625</v>
      </c>
      <c r="AK932" s="197" t="n">
        <v>7802.22802734375</v>
      </c>
      <c r="AL932" s="197" t="n">
        <v>6680.0</v>
      </c>
      <c r="AM932" s="197" t="n">
        <v>4530.21435546875</v>
      </c>
      <c r="AN932" s="197" t="n">
        <v>4225.85107421875</v>
      </c>
      <c r="AO932" s="197" t="n">
        <v>2112.925537109375</v>
      </c>
      <c r="AP932" s="197" t="n">
        <v>2112.925537109375</v>
      </c>
      <c r="AQ932" s="197" t="n">
        <v>677.0676879882812</v>
      </c>
      <c r="AR932" s="197" t="n">
        <v>1067.0</v>
      </c>
      <c r="AS932" s="197" t="n">
        <v>0.0</v>
      </c>
      <c r="AT932" s="197" t="n">
        <v>999999.0</v>
      </c>
      <c r="AU932" s="197" t="n">
        <v>0.0</v>
      </c>
      <c r="AV932" s="197" t="n">
        <v>999999.0</v>
      </c>
      <c r="AW932" s="197" t="n">
        <v>0.0</v>
      </c>
      <c r="AX932" s="197" t="n">
        <v>0.0</v>
      </c>
      <c r="AY932" s="197" t="n">
        <v>999993.0</v>
      </c>
      <c r="AZ932" s="197" t="n">
        <v>0.0</v>
      </c>
      <c r="BA932" s="197" t="n">
        <v>999999.0</v>
      </c>
      <c r="BB932" s="197" t="n">
        <v>0.0</v>
      </c>
      <c r="BC932" s="197" t="n">
        <v>0.0</v>
      </c>
      <c r="BD932" s="197" t="n">
        <v>0.0</v>
      </c>
      <c r="BE932" s="197" t="n">
        <v>0.0</v>
      </c>
      <c r="BF932" s="197" t="n">
        <v>999993.0</v>
      </c>
      <c r="BG932" s="197" t="n">
        <v>999993.0</v>
      </c>
      <c r="BH932" s="197" t="n">
        <v>999993.0</v>
      </c>
      <c r="BI932" s="197" t="n">
        <v>0.0</v>
      </c>
      <c r="BJ932" s="197" t="n">
        <v>999999.0</v>
      </c>
      <c r="BK932" s="197" t="n">
        <v>999999.0</v>
      </c>
      <c r="BL932" s="197" t="n">
        <v>999999.0</v>
      </c>
      <c r="BM932" s="197" t="n">
        <v>0.0</v>
      </c>
      <c r="BN932" s="197" t="n">
        <v>0.0</v>
      </c>
      <c r="BO932" s="197" t="n">
        <v>0.0</v>
      </c>
      <c r="BP932" s="197" t="n">
        <v>0.0</v>
      </c>
      <c r="BQ932" s="197" t="n">
        <v>999999.0</v>
      </c>
      <c r="BR932" s="197" t="n">
        <v>0.0</v>
      </c>
      <c r="BS932" s="197" t="n">
        <v>999999.0</v>
      </c>
      <c r="BT932" s="197" t="n">
        <v>0.0</v>
      </c>
      <c r="BU932" s="197" t="n">
        <v>241.644287109375</v>
      </c>
      <c r="BV932" s="197" t="n">
        <v>236.24969482421875</v>
      </c>
      <c r="BW932" s="197" t="n">
        <v>450.0</v>
      </c>
      <c r="BX932" s="197" t="n">
        <v>197.61329650878906</v>
      </c>
      <c r="BY932" s="197" t="n">
        <v>187.53221130371094</v>
      </c>
      <c r="BZ932" s="197" t="n">
        <v>450.0</v>
      </c>
      <c r="CA932" s="197" t="n">
        <v>287.60528564453125</v>
      </c>
      <c r="CB932" s="197" t="n">
        <v>305.156494140625</v>
      </c>
      <c r="CC932" s="197" t="n">
        <v>631.5789184570312</v>
      </c>
      <c r="CD932" s="197" t="n">
        <v>208.4515838623047</v>
      </c>
      <c r="CE932" s="197" t="n">
        <v>206.95767211914062</v>
      </c>
      <c r="CF932" s="197" t="n">
        <v>11000.0</v>
      </c>
      <c r="CG932" s="197" t="n">
        <v>0.0</v>
      </c>
      <c r="CH932" s="197" t="n">
        <v>1000.0</v>
      </c>
      <c r="CI932" s="197" t="n">
        <v>1000.0</v>
      </c>
      <c r="CJ932" s="197" t="n">
        <v>2000.0</v>
      </c>
      <c r="CK932" s="197" t="n">
        <v>20000.0</v>
      </c>
      <c r="CL932" s="197" t="n">
        <v>3000.0</v>
      </c>
      <c r="CM932" s="197" t="n">
        <v>20000.0</v>
      </c>
      <c r="CN932" s="197" t="n">
        <v>20000.0</v>
      </c>
      <c r="CO932" s="197" t="n">
        <v>20000.0</v>
      </c>
      <c r="CP932" s="197" t="n">
        <v>20000.0</v>
      </c>
      <c r="CQ932" s="197" t="n">
        <v>20000.0</v>
      </c>
      <c r="CR932" s="197" t="n">
        <v>5000.0</v>
      </c>
      <c r="CS932" s="197" t="n">
        <v>0.0</v>
      </c>
      <c r="CT932" s="197" t="n">
        <v>0.0</v>
      </c>
      <c r="CU932" s="197" t="n">
        <v>4225.85107421875</v>
      </c>
    </row>
    <row r="933" spans="2:99">
      <c r="B933" s="122" t="s">
        <v>1334</v>
      </c>
      <c r="C933" s="197" t="n">
        <v>4500.0</v>
      </c>
      <c r="D933" s="197" t="n">
        <v>3538.0</v>
      </c>
      <c r="E933" s="197" t="n">
        <v>975.0</v>
      </c>
      <c r="F933" s="122" t="s">
        <v>1334</v>
      </c>
      <c r="G933" s="197" t="n">
        <v>4500.0</v>
      </c>
      <c r="H933" s="197" t="n">
        <v>3538.0</v>
      </c>
      <c r="I933" s="197" t="n">
        <v>975.0</v>
      </c>
      <c r="J933" s="197" t="n">
        <v>419.8415222167969</v>
      </c>
      <c r="K933" s="197" t="n">
        <v>773.1216430664062</v>
      </c>
      <c r="L933" s="197" t="n">
        <v>4560.3330078125</v>
      </c>
      <c r="M933" s="197" t="n">
        <v>4560.3330078125</v>
      </c>
      <c r="N933" s="197" t="n">
        <v>6680.0</v>
      </c>
      <c r="O933" s="197" t="n">
        <v>6680.0</v>
      </c>
      <c r="P933" s="197" t="n">
        <v>6680.0</v>
      </c>
      <c r="Q933" s="197" t="n">
        <v>54470.32421875</v>
      </c>
      <c r="R933" s="197" t="n">
        <v>20552.416015625</v>
      </c>
      <c r="S933" s="197" t="n">
        <v>0.0</v>
      </c>
      <c r="T933" s="197" t="n">
        <v>0.0</v>
      </c>
      <c r="U933" s="197" t="n">
        <v>1907.408447265625</v>
      </c>
      <c r="V933" s="197" t="n">
        <v>56889.3046875</v>
      </c>
      <c r="W933" s="197" t="n">
        <v>6173.654296875</v>
      </c>
      <c r="X933" s="197" t="n">
        <v>0.0</v>
      </c>
      <c r="Y933" s="197" t="n">
        <v>0.0</v>
      </c>
      <c r="Z933" s="197" t="n">
        <v>8281.25</v>
      </c>
      <c r="AA933" s="197" t="n">
        <v>1.0</v>
      </c>
      <c r="AB933" s="197" t="n">
        <v>0.0</v>
      </c>
      <c r="AC933" s="197" t="n">
        <v>0.0</v>
      </c>
      <c r="AD933" s="197" t="n">
        <v>0.3499999940395355</v>
      </c>
      <c r="AE933" s="197" t="n">
        <v>27963.97265625</v>
      </c>
      <c r="AF933" s="197" t="n">
        <v>11749.517578125</v>
      </c>
      <c r="AG933" s="197" t="n">
        <v>15722.927734375</v>
      </c>
      <c r="AH933" s="197" t="n">
        <v>9196.1484375</v>
      </c>
      <c r="AI933" s="197" t="n">
        <v>7840.537109375</v>
      </c>
      <c r="AJ933" s="197" t="n">
        <v>10950.666015625</v>
      </c>
      <c r="AK933" s="197" t="n">
        <v>10852.4716796875</v>
      </c>
      <c r="AL933" s="197" t="n">
        <v>6680.0</v>
      </c>
      <c r="AM933" s="197" t="n">
        <v>4560.3330078125</v>
      </c>
      <c r="AN933" s="197" t="n">
        <v>0.0</v>
      </c>
      <c r="AO933" s="197" t="n">
        <v>0.0</v>
      </c>
      <c r="AP933" s="197" t="n">
        <v>0.0</v>
      </c>
      <c r="AQ933" s="197" t="n">
        <v>449.5707092285156</v>
      </c>
      <c r="AR933" s="197" t="n">
        <v>1067.0</v>
      </c>
      <c r="AS933" s="197" t="n">
        <v>0.0</v>
      </c>
      <c r="AT933" s="197" t="n">
        <v>999999.0</v>
      </c>
      <c r="AU933" s="197" t="n">
        <v>0.0</v>
      </c>
      <c r="AV933" s="197" t="n">
        <v>999999.0</v>
      </c>
      <c r="AW933" s="197" t="n">
        <v>0.0</v>
      </c>
      <c r="AX933" s="197" t="n">
        <v>0.0</v>
      </c>
      <c r="AY933" s="197" t="n">
        <v>999999.0</v>
      </c>
      <c r="AZ933" s="197" t="n">
        <v>0.0</v>
      </c>
      <c r="BA933" s="197" t="n">
        <v>999999.0</v>
      </c>
      <c r="BB933" s="197" t="n">
        <v>0.0</v>
      </c>
      <c r="BC933" s="197" t="n">
        <v>0.0</v>
      </c>
      <c r="BD933" s="197" t="n">
        <v>0.0</v>
      </c>
      <c r="BE933" s="197" t="n">
        <v>0.0</v>
      </c>
      <c r="BF933" s="197" t="n">
        <v>999999.0</v>
      </c>
      <c r="BG933" s="197" t="n">
        <v>999999.0</v>
      </c>
      <c r="BH933" s="197" t="n">
        <v>999999.0</v>
      </c>
      <c r="BI933" s="197" t="n">
        <v>0.0</v>
      </c>
      <c r="BJ933" s="197" t="n">
        <v>999999.0</v>
      </c>
      <c r="BK933" s="197" t="n">
        <v>999999.0</v>
      </c>
      <c r="BL933" s="197" t="n">
        <v>999999.0</v>
      </c>
      <c r="BM933" s="197" t="n">
        <v>0.0</v>
      </c>
      <c r="BN933" s="197" t="n">
        <v>0.0</v>
      </c>
      <c r="BO933" s="197" t="n">
        <v>0.0</v>
      </c>
      <c r="BP933" s="197" t="n">
        <v>0.0</v>
      </c>
      <c r="BQ933" s="197" t="n">
        <v>999999.0</v>
      </c>
      <c r="BR933" s="197" t="n">
        <v>0.0</v>
      </c>
      <c r="BS933" s="197" t="n">
        <v>999999.0</v>
      </c>
      <c r="BT933" s="197" t="n">
        <v>0.0</v>
      </c>
      <c r="BU933" s="197" t="n">
        <v>255.65440368652344</v>
      </c>
      <c r="BV933" s="197" t="n">
        <v>241.29736328125</v>
      </c>
      <c r="BW933" s="197" t="n">
        <v>450.0</v>
      </c>
      <c r="BX933" s="197" t="n">
        <v>202.99691772460938</v>
      </c>
      <c r="BY933" s="197" t="n">
        <v>197.97711181640625</v>
      </c>
      <c r="BZ933" s="197" t="n">
        <v>450.0</v>
      </c>
      <c r="CA933" s="197" t="n">
        <v>287.0931396484375</v>
      </c>
      <c r="CB933" s="197" t="n">
        <v>285.2087707519531</v>
      </c>
      <c r="CC933" s="197" t="n">
        <v>631.5789184570312</v>
      </c>
      <c r="CD933" s="197" t="n">
        <v>207.3910675048828</v>
      </c>
      <c r="CE933" s="197" t="n">
        <v>208.54930114746094</v>
      </c>
      <c r="CF933" s="197" t="n">
        <v>99000.0</v>
      </c>
      <c r="CG933" s="197" t="n">
        <v>0.0</v>
      </c>
      <c r="CH933" s="197" t="n">
        <v>2500.0</v>
      </c>
      <c r="CI933" s="197" t="n">
        <v>2000.0</v>
      </c>
      <c r="CJ933" s="197" t="n">
        <v>4500.0</v>
      </c>
      <c r="CK933" s="197" t="n">
        <v>20000.0</v>
      </c>
      <c r="CL933" s="197" t="n">
        <v>20000.0</v>
      </c>
      <c r="CM933" s="197" t="n">
        <v>20000.0</v>
      </c>
      <c r="CN933" s="197" t="n">
        <v>20000.0</v>
      </c>
      <c r="CO933" s="197" t="n">
        <v>20000.0</v>
      </c>
      <c r="CP933" s="197" t="n">
        <v>20000.0</v>
      </c>
      <c r="CQ933" s="197" t="n">
        <v>20000.0</v>
      </c>
      <c r="CR933" s="197" t="n">
        <v>5000.0</v>
      </c>
      <c r="CS933" s="197" t="n">
        <v>0.0</v>
      </c>
      <c r="CT933" s="197" t="n">
        <v>26.0</v>
      </c>
      <c r="CU933" s="197" t="n">
        <v>5138.10400390625</v>
      </c>
    </row>
    <row r="934" spans="2:99">
      <c r="B934" s="122" t="s">
        <v>1335</v>
      </c>
      <c r="C934" s="197" t="n">
        <v>4150.0</v>
      </c>
      <c r="D934" s="197" t="n">
        <v>3538.0</v>
      </c>
      <c r="E934" s="197" t="n">
        <v>950.0</v>
      </c>
      <c r="F934" s="122" t="s">
        <v>1335</v>
      </c>
      <c r="G934" s="197" t="n">
        <v>4150.0</v>
      </c>
      <c r="H934" s="197" t="n">
        <v>3538.0</v>
      </c>
      <c r="I934" s="197" t="n">
        <v>950.0</v>
      </c>
      <c r="J934" s="197" t="n">
        <v>278.86322021484375</v>
      </c>
      <c r="K934" s="197" t="n">
        <v>779.55517578125</v>
      </c>
      <c r="L934" s="197" t="n">
        <v>4600.0</v>
      </c>
      <c r="M934" s="197" t="n">
        <v>4600.0</v>
      </c>
      <c r="N934" s="197" t="n">
        <v>6680.0</v>
      </c>
      <c r="O934" s="197" t="n">
        <v>6680.0</v>
      </c>
      <c r="P934" s="197" t="n">
        <v>6680.0</v>
      </c>
      <c r="Q934" s="197" t="n">
        <v>27260.486328125</v>
      </c>
      <c r="R934" s="197" t="n">
        <v>19967.181640625</v>
      </c>
      <c r="S934" s="197" t="n">
        <v>0.0</v>
      </c>
      <c r="T934" s="197" t="n">
        <v>0.0</v>
      </c>
      <c r="U934" s="197" t="n">
        <v>165.06895446777344</v>
      </c>
      <c r="V934" s="197" t="n">
        <v>25320.34765625</v>
      </c>
      <c r="W934" s="197" t="n">
        <v>11723.2236328125</v>
      </c>
      <c r="X934" s="197" t="n">
        <v>0.0</v>
      </c>
      <c r="Y934" s="197" t="n">
        <v>0.0</v>
      </c>
      <c r="Z934" s="197" t="n">
        <v>8000.0</v>
      </c>
      <c r="AA934" s="197" t="n">
        <v>1.0</v>
      </c>
      <c r="AB934" s="197" t="n">
        <v>0.0</v>
      </c>
      <c r="AC934" s="197" t="n">
        <v>0.0</v>
      </c>
      <c r="AD934" s="197" t="n">
        <v>0.6499999761581421</v>
      </c>
      <c r="AE934" s="197" t="n">
        <v>31878.9921875</v>
      </c>
      <c r="AF934" s="197" t="n">
        <v>7840.89208984375</v>
      </c>
      <c r="AG934" s="197" t="n">
        <v>11750.0</v>
      </c>
      <c r="AH934" s="197" t="n">
        <v>4386.203125</v>
      </c>
      <c r="AI934" s="197" t="n">
        <v>3008.22998046875</v>
      </c>
      <c r="AJ934" s="197" t="n">
        <v>1959.4892578125</v>
      </c>
      <c r="AK934" s="197" t="n">
        <v>2113.2138671875</v>
      </c>
      <c r="AL934" s="197" t="n">
        <v>6680.0</v>
      </c>
      <c r="AM934" s="197" t="n">
        <v>4600.0</v>
      </c>
      <c r="AN934" s="197" t="n">
        <v>0.0</v>
      </c>
      <c r="AO934" s="197" t="n">
        <v>0.0</v>
      </c>
      <c r="AP934" s="197" t="n">
        <v>0.0</v>
      </c>
      <c r="AQ934" s="197" t="n">
        <v>316.671142578125</v>
      </c>
      <c r="AR934" s="197" t="n">
        <v>1067.0</v>
      </c>
      <c r="AS934" s="197" t="n">
        <v>0.0</v>
      </c>
      <c r="AT934" s="197" t="n">
        <v>999999.0</v>
      </c>
      <c r="AU934" s="197" t="n">
        <v>0.0</v>
      </c>
      <c r="AV934" s="197" t="n">
        <v>999999.0</v>
      </c>
      <c r="AW934" s="197" t="n">
        <v>0.0</v>
      </c>
      <c r="AX934" s="197" t="n">
        <v>0.0</v>
      </c>
      <c r="AY934" s="197" t="n">
        <v>999999.0</v>
      </c>
      <c r="AZ934" s="197" t="n">
        <v>0.0</v>
      </c>
      <c r="BA934" s="197" t="n">
        <v>999999.0</v>
      </c>
      <c r="BB934" s="197" t="n">
        <v>0.0</v>
      </c>
      <c r="BC934" s="197" t="n">
        <v>0.0</v>
      </c>
      <c r="BD934" s="197" t="n">
        <v>0.0</v>
      </c>
      <c r="BE934" s="197" t="n">
        <v>0.0</v>
      </c>
      <c r="BF934" s="197" t="n">
        <v>999999.0</v>
      </c>
      <c r="BG934" s="197" t="n">
        <v>999999.0</v>
      </c>
      <c r="BH934" s="197" t="n">
        <v>999999.0</v>
      </c>
      <c r="BI934" s="197" t="n">
        <v>0.0</v>
      </c>
      <c r="BJ934" s="197" t="n">
        <v>999999.0</v>
      </c>
      <c r="BK934" s="197" t="n">
        <v>999999.0</v>
      </c>
      <c r="BL934" s="197" t="n">
        <v>999999.0</v>
      </c>
      <c r="BM934" s="197" t="n">
        <v>0.0</v>
      </c>
      <c r="BN934" s="197" t="n">
        <v>0.0</v>
      </c>
      <c r="BO934" s="197" t="n">
        <v>0.0</v>
      </c>
      <c r="BP934" s="197" t="n">
        <v>0.0</v>
      </c>
      <c r="BQ934" s="197" t="n">
        <v>999999.0</v>
      </c>
      <c r="BR934" s="197" t="n">
        <v>0.0</v>
      </c>
      <c r="BS934" s="197" t="n">
        <v>999999.0</v>
      </c>
      <c r="BT934" s="197" t="n">
        <v>0.0</v>
      </c>
      <c r="BU934" s="197" t="n">
        <v>225.71583557128906</v>
      </c>
      <c r="BV934" s="197" t="n">
        <v>255.44937133789062</v>
      </c>
      <c r="BW934" s="197" t="n">
        <v>450.0</v>
      </c>
      <c r="BX934" s="197" t="n">
        <v>187.47930908203125</v>
      </c>
      <c r="BY934" s="197" t="n">
        <v>203.0216064453125</v>
      </c>
      <c r="BZ934" s="197" t="n">
        <v>450.0</v>
      </c>
      <c r="CA934" s="197" t="n">
        <v>254.5036163330078</v>
      </c>
      <c r="CB934" s="197" t="n">
        <v>289.0929260253906</v>
      </c>
      <c r="CC934" s="197" t="n">
        <v>631.5789184570312</v>
      </c>
      <c r="CD934" s="197" t="n">
        <v>207.25221252441406</v>
      </c>
      <c r="CE934" s="197" t="n">
        <v>207.37632751464844</v>
      </c>
      <c r="CF934" s="197" t="n">
        <v>99000.0</v>
      </c>
      <c r="CG934" s="197" t="n">
        <v>0.0</v>
      </c>
      <c r="CH934" s="197" t="n">
        <v>6680.0</v>
      </c>
      <c r="CI934" s="197" t="n">
        <v>4600.0</v>
      </c>
      <c r="CJ934" s="197" t="n">
        <v>11280.0</v>
      </c>
      <c r="CK934" s="197" t="n">
        <v>20000.0</v>
      </c>
      <c r="CL934" s="197" t="n">
        <v>20000.0</v>
      </c>
      <c r="CM934" s="197" t="n">
        <v>20000.0</v>
      </c>
      <c r="CN934" s="197" t="n">
        <v>20000.0</v>
      </c>
      <c r="CO934" s="197" t="n">
        <v>20000.0</v>
      </c>
      <c r="CP934" s="197" t="n">
        <v>20000.0</v>
      </c>
      <c r="CQ934" s="197" t="n">
        <v>20000.0</v>
      </c>
      <c r="CR934" s="197" t="n">
        <v>5000.0</v>
      </c>
      <c r="CS934" s="197" t="n">
        <v>0.0</v>
      </c>
      <c r="CT934" s="197" t="n">
        <v>31.0</v>
      </c>
      <c r="CU934" s="197" t="n">
        <v>4991.79541015625</v>
      </c>
    </row>
    <row r="935" spans="2:99">
      <c r="B935" s="122" t="s">
        <v>1336</v>
      </c>
      <c r="C935" s="197" t="n">
        <v>3700.0</v>
      </c>
      <c r="D935" s="197" t="n">
        <v>3538.0</v>
      </c>
      <c r="E935" s="197" t="n">
        <v>800.0</v>
      </c>
      <c r="F935" s="122" t="s">
        <v>1336</v>
      </c>
      <c r="G935" s="197" t="n">
        <v>3700.0</v>
      </c>
      <c r="H935" s="197" t="n">
        <v>3538.0</v>
      </c>
      <c r="I935" s="197" t="n">
        <v>800.0</v>
      </c>
      <c r="J935" s="197" t="n">
        <v>87.33550262451172</v>
      </c>
      <c r="K935" s="197" t="n">
        <v>781.923583984375</v>
      </c>
      <c r="L935" s="197" t="n">
        <v>4567.4970703125</v>
      </c>
      <c r="M935" s="197" t="n">
        <v>4567.4970703125</v>
      </c>
      <c r="N935" s="197" t="n">
        <v>6680.0</v>
      </c>
      <c r="O935" s="197" t="n">
        <v>4476.298828125</v>
      </c>
      <c r="P935" s="197" t="n">
        <v>6680.0</v>
      </c>
      <c r="Q935" s="197" t="n">
        <v>21418.505859375</v>
      </c>
      <c r="R935" s="197" t="n">
        <v>5561.97509765625</v>
      </c>
      <c r="S935" s="197" t="n">
        <v>0.0</v>
      </c>
      <c r="T935" s="197" t="n">
        <v>0.0</v>
      </c>
      <c r="U935" s="197" t="n">
        <v>47.36882019042969</v>
      </c>
      <c r="V935" s="197" t="n">
        <v>10040.76171875</v>
      </c>
      <c r="W935" s="197" t="n">
        <v>10040.76171875</v>
      </c>
      <c r="X935" s="197" t="n">
        <v>0.0</v>
      </c>
      <c r="Y935" s="197" t="n">
        <v>0.0</v>
      </c>
      <c r="Z935" s="197" t="n">
        <v>4000.0</v>
      </c>
      <c r="AA935" s="197" t="n">
        <v>1.0</v>
      </c>
      <c r="AB935" s="197" t="n">
        <v>2203.701171875</v>
      </c>
      <c r="AC935" s="197" t="n">
        <v>0.0</v>
      </c>
      <c r="AD935" s="197" t="n">
        <v>0.6499999761581421</v>
      </c>
      <c r="AE935" s="197" t="n">
        <v>18466.615234375</v>
      </c>
      <c r="AF935" s="197" t="n">
        <v>6414.63720703125</v>
      </c>
      <c r="AG935" s="197" t="n">
        <v>10942.0400390625</v>
      </c>
      <c r="AH935" s="197" t="n">
        <v>4072.418212890625</v>
      </c>
      <c r="AI935" s="197" t="n">
        <v>2702.322265625</v>
      </c>
      <c r="AJ935" s="197" t="n">
        <v>105.63729858398438</v>
      </c>
      <c r="AK935" s="197" t="n">
        <v>126.59101104736328</v>
      </c>
      <c r="AL935" s="197" t="n">
        <v>6680.0</v>
      </c>
      <c r="AM935" s="197" t="n">
        <v>4567.4970703125</v>
      </c>
      <c r="AN935" s="197" t="n">
        <v>0.0</v>
      </c>
      <c r="AO935" s="197" t="n">
        <v>0.0</v>
      </c>
      <c r="AP935" s="197" t="n">
        <v>0.0</v>
      </c>
      <c r="AQ935" s="197" t="n">
        <v>233.1324920654297</v>
      </c>
      <c r="AR935" s="197" t="n">
        <v>1067.0</v>
      </c>
      <c r="AS935" s="197" t="n">
        <v>0.0</v>
      </c>
      <c r="AT935" s="197" t="n">
        <v>999999.0</v>
      </c>
      <c r="AU935" s="197" t="n">
        <v>0.0</v>
      </c>
      <c r="AV935" s="197" t="n">
        <v>999999.0</v>
      </c>
      <c r="AW935" s="197" t="n">
        <v>0.0</v>
      </c>
      <c r="AX935" s="197" t="n">
        <v>0.0</v>
      </c>
      <c r="AY935" s="197" t="n">
        <v>999999.0</v>
      </c>
      <c r="AZ935" s="197" t="n">
        <v>0.0</v>
      </c>
      <c r="BA935" s="197" t="n">
        <v>999999.0</v>
      </c>
      <c r="BB935" s="197" t="n">
        <v>0.0</v>
      </c>
      <c r="BC935" s="197" t="n">
        <v>0.0</v>
      </c>
      <c r="BD935" s="197" t="n">
        <v>0.0</v>
      </c>
      <c r="BE935" s="197" t="n">
        <v>0.0</v>
      </c>
      <c r="BF935" s="197" t="n">
        <v>999999.0</v>
      </c>
      <c r="BG935" s="197" t="n">
        <v>999999.0</v>
      </c>
      <c r="BH935" s="197" t="n">
        <v>999999.0</v>
      </c>
      <c r="BI935" s="197" t="n">
        <v>0.0</v>
      </c>
      <c r="BJ935" s="197" t="n">
        <v>999999.0</v>
      </c>
      <c r="BK935" s="197" t="n">
        <v>999999.0</v>
      </c>
      <c r="BL935" s="197" t="n">
        <v>999999.0</v>
      </c>
      <c r="BM935" s="197" t="n">
        <v>0.0</v>
      </c>
      <c r="BN935" s="197" t="n">
        <v>0.0</v>
      </c>
      <c r="BO935" s="197" t="n">
        <v>0.0</v>
      </c>
      <c r="BP935" s="197" t="n">
        <v>0.0</v>
      </c>
      <c r="BQ935" s="197" t="n">
        <v>999999.0</v>
      </c>
      <c r="BR935" s="197" t="n">
        <v>0.0</v>
      </c>
      <c r="BS935" s="197" t="n">
        <v>999999.0</v>
      </c>
      <c r="BT935" s="197" t="n">
        <v>0.0</v>
      </c>
      <c r="BU935" s="197" t="n">
        <v>212.70179748535156</v>
      </c>
      <c r="BV935" s="197" t="n">
        <v>225.94973754882812</v>
      </c>
      <c r="BW935" s="197" t="n">
        <v>1350.0</v>
      </c>
      <c r="BX935" s="197" t="n">
        <v>189.62852478027344</v>
      </c>
      <c r="BY935" s="197" t="n">
        <v>187.37355041503906</v>
      </c>
      <c r="BZ935" s="197" t="n">
        <v>1650.0</v>
      </c>
      <c r="CA935" s="197" t="n">
        <v>250.67820739746094</v>
      </c>
      <c r="CB935" s="197" t="n">
        <v>253.30186462402344</v>
      </c>
      <c r="CC935" s="197" t="n">
        <v>631.5789184570312</v>
      </c>
      <c r="CD935" s="197" t="n">
        <v>208.30389404296875</v>
      </c>
      <c r="CE935" s="197" t="n">
        <v>207.25367736816406</v>
      </c>
      <c r="CF935" s="197" t="n">
        <v>99000.0</v>
      </c>
      <c r="CG935" s="197" t="n">
        <v>0.0</v>
      </c>
      <c r="CH935" s="197" t="n">
        <v>6680.0</v>
      </c>
      <c r="CI935" s="197" t="n">
        <v>4567.4970703125</v>
      </c>
      <c r="CJ935" s="197" t="n">
        <v>11247.4970703125</v>
      </c>
      <c r="CK935" s="197" t="n">
        <v>20000.0</v>
      </c>
      <c r="CL935" s="197" t="n">
        <v>20000.0</v>
      </c>
      <c r="CM935" s="197" t="n">
        <v>20000.0</v>
      </c>
      <c r="CN935" s="197" t="n">
        <v>20000.0</v>
      </c>
      <c r="CO935" s="197" t="n">
        <v>20000.0</v>
      </c>
      <c r="CP935" s="197" t="n">
        <v>20000.0</v>
      </c>
      <c r="CQ935" s="197" t="n">
        <v>20000.0</v>
      </c>
      <c r="CR935" s="197" t="n">
        <v>5000.0</v>
      </c>
      <c r="CS935" s="197" t="n">
        <v>31.0</v>
      </c>
      <c r="CT935" s="197" t="n">
        <v>31.0</v>
      </c>
      <c r="CU935" s="197" t="n">
        <v>1390.4937744140625</v>
      </c>
    </row>
    <row r="936" spans="2:99">
      <c r="B936" s="122" t="s">
        <v>1337</v>
      </c>
      <c r="C936" s="197" t="n">
        <v>3400.0</v>
      </c>
      <c r="D936" s="197" t="n">
        <v>3351.0</v>
      </c>
      <c r="E936" s="197" t="n">
        <v>650.0</v>
      </c>
      <c r="F936" s="122" t="s">
        <v>1337</v>
      </c>
      <c r="G936" s="197" t="n">
        <v>3400.0</v>
      </c>
      <c r="H936" s="197" t="n">
        <v>3351.0</v>
      </c>
      <c r="I936" s="197" t="n">
        <v>650.0</v>
      </c>
      <c r="J936" s="197" t="n">
        <v>94.97171020507812</v>
      </c>
      <c r="K936" s="197" t="n">
        <v>898.4729614257812</v>
      </c>
      <c r="L936" s="197" t="n">
        <v>4488.326171875</v>
      </c>
      <c r="M936" s="197" t="n">
        <v>4488.326171875</v>
      </c>
      <c r="N936" s="197" t="n">
        <v>6680.0</v>
      </c>
      <c r="O936" s="197" t="n">
        <v>6469.26123046875</v>
      </c>
      <c r="P936" s="197" t="n">
        <v>6680.0</v>
      </c>
      <c r="Q936" s="197" t="n">
        <v>26969.087890625</v>
      </c>
      <c r="R936" s="197" t="n">
        <v>4842.5068359375</v>
      </c>
      <c r="S936" s="197" t="n">
        <v>0.0</v>
      </c>
      <c r="T936" s="197" t="n">
        <v>0.0</v>
      </c>
      <c r="U936" s="197" t="n">
        <v>27.364276885986328</v>
      </c>
      <c r="V936" s="197" t="n">
        <v>9350.728515625</v>
      </c>
      <c r="W936" s="197" t="n">
        <v>9350.728515625</v>
      </c>
      <c r="X936" s="197" t="n">
        <v>0.0</v>
      </c>
      <c r="Y936" s="197" t="n">
        <v>0.0</v>
      </c>
      <c r="Z936" s="197" t="n">
        <v>10937.5</v>
      </c>
      <c r="AA936" s="197" t="n">
        <v>1.0</v>
      </c>
      <c r="AB936" s="197" t="n">
        <v>210.73867797851562</v>
      </c>
      <c r="AC936" s="197" t="n">
        <v>0.0</v>
      </c>
      <c r="AD936" s="197" t="n">
        <v>0.6499999761581421</v>
      </c>
      <c r="AE936" s="197" t="n">
        <v>21558.125</v>
      </c>
      <c r="AF936" s="197" t="n">
        <v>8436.5546875</v>
      </c>
      <c r="AG936" s="197" t="n">
        <v>9208.1328125</v>
      </c>
      <c r="AH936" s="197" t="n">
        <v>4250.431640625</v>
      </c>
      <c r="AI936" s="197" t="n">
        <v>3245.78759765625</v>
      </c>
      <c r="AJ936" s="197" t="n">
        <v>4423.56201171875</v>
      </c>
      <c r="AK936" s="197" t="n">
        <v>4309.224609375</v>
      </c>
      <c r="AL936" s="197" t="n">
        <v>6680.0</v>
      </c>
      <c r="AM936" s="197" t="n">
        <v>4488.326171875</v>
      </c>
      <c r="AN936" s="197" t="n">
        <v>0.0</v>
      </c>
      <c r="AO936" s="197" t="n">
        <v>0.0</v>
      </c>
      <c r="AP936" s="197" t="n">
        <v>0.0</v>
      </c>
      <c r="AQ936" s="197" t="n">
        <v>233.1324920654297</v>
      </c>
      <c r="AR936" s="197" t="n">
        <v>1067.0</v>
      </c>
      <c r="AS936" s="197" t="n">
        <v>0.0</v>
      </c>
      <c r="AT936" s="197" t="n">
        <v>999999.0</v>
      </c>
      <c r="AU936" s="197" t="n">
        <v>0.0</v>
      </c>
      <c r="AV936" s="197" t="n">
        <v>999999.0</v>
      </c>
      <c r="AW936" s="197" t="n">
        <v>0.0</v>
      </c>
      <c r="AX936" s="197" t="n">
        <v>0.0</v>
      </c>
      <c r="AY936" s="197" t="n">
        <v>999999.0</v>
      </c>
      <c r="AZ936" s="197" t="n">
        <v>0.0</v>
      </c>
      <c r="BA936" s="197" t="n">
        <v>999999.0</v>
      </c>
      <c r="BB936" s="197" t="n">
        <v>0.0</v>
      </c>
      <c r="BC936" s="197" t="n">
        <v>0.0</v>
      </c>
      <c r="BD936" s="197" t="n">
        <v>0.0</v>
      </c>
      <c r="BE936" s="197" t="n">
        <v>0.0</v>
      </c>
      <c r="BF936" s="197" t="n">
        <v>999999.0</v>
      </c>
      <c r="BG936" s="197" t="n">
        <v>999999.0</v>
      </c>
      <c r="BH936" s="197" t="n">
        <v>999999.0</v>
      </c>
      <c r="BI936" s="197" t="n">
        <v>0.0</v>
      </c>
      <c r="BJ936" s="197" t="n">
        <v>999999.0</v>
      </c>
      <c r="BK936" s="197" t="n">
        <v>999999.0</v>
      </c>
      <c r="BL936" s="197" t="n">
        <v>999999.0</v>
      </c>
      <c r="BM936" s="197" t="n">
        <v>0.0</v>
      </c>
      <c r="BN936" s="197" t="n">
        <v>0.0</v>
      </c>
      <c r="BO936" s="197" t="n">
        <v>0.0</v>
      </c>
      <c r="BP936" s="197" t="n">
        <v>0.0</v>
      </c>
      <c r="BQ936" s="197" t="n">
        <v>999999.0</v>
      </c>
      <c r="BR936" s="197" t="n">
        <v>0.0</v>
      </c>
      <c r="BS936" s="197" t="n">
        <v>999999.0</v>
      </c>
      <c r="BT936" s="197" t="n">
        <v>0.0</v>
      </c>
      <c r="BU936" s="197" t="n">
        <v>225.12892150878906</v>
      </c>
      <c r="BV936" s="197" t="n">
        <v>212.8799591064453</v>
      </c>
      <c r="BW936" s="197" t="n">
        <v>99000.0</v>
      </c>
      <c r="BX936" s="197" t="n">
        <v>196.56129455566406</v>
      </c>
      <c r="BY936" s="197" t="n">
        <v>189.61756896972656</v>
      </c>
      <c r="BZ936" s="197" t="n">
        <v>99000.0</v>
      </c>
      <c r="CA936" s="197" t="n">
        <v>209.14883422851562</v>
      </c>
      <c r="CB936" s="197" t="n">
        <v>250.2327117919922</v>
      </c>
      <c r="CC936" s="197" t="n">
        <v>964.9122924804688</v>
      </c>
      <c r="CD936" s="197" t="n">
        <v>455.67791748046875</v>
      </c>
      <c r="CE936" s="197" t="n">
        <v>208.3544921875</v>
      </c>
      <c r="CF936" s="197" t="n">
        <v>99000.0</v>
      </c>
      <c r="CG936" s="197" t="n">
        <v>0.0</v>
      </c>
      <c r="CH936" s="197" t="n">
        <v>6680.0</v>
      </c>
      <c r="CI936" s="197" t="n">
        <v>4488.326171875</v>
      </c>
      <c r="CJ936" s="197" t="n">
        <v>11168.326171875</v>
      </c>
      <c r="CK936" s="197" t="n">
        <v>20000.0</v>
      </c>
      <c r="CL936" s="197" t="n">
        <v>20000.0</v>
      </c>
      <c r="CM936" s="197" t="n">
        <v>20000.0</v>
      </c>
      <c r="CN936" s="197" t="n">
        <v>20000.0</v>
      </c>
      <c r="CO936" s="197" t="n">
        <v>20000.0</v>
      </c>
      <c r="CP936" s="197" t="n">
        <v>20000.0</v>
      </c>
      <c r="CQ936" s="197" t="n">
        <v>20000.0</v>
      </c>
      <c r="CR936" s="197" t="n">
        <v>5000.0</v>
      </c>
      <c r="CS936" s="197" t="n">
        <v>0.0</v>
      </c>
      <c r="CT936" s="197" t="n">
        <v>30.0</v>
      </c>
      <c r="CU936" s="197" t="n">
        <v>1210.626708984375</v>
      </c>
    </row>
    <row r="937" spans="2:99">
      <c r="B937" s="122" t="s">
        <v>1338</v>
      </c>
      <c r="C937" s="197" t="n">
        <v>3250.0</v>
      </c>
      <c r="D937" s="197" t="n">
        <v>3163.0</v>
      </c>
      <c r="E937" s="197" t="n">
        <v>720.0</v>
      </c>
      <c r="F937" s="122" t="s">
        <v>1338</v>
      </c>
      <c r="G937" s="197" t="n">
        <v>3250.0</v>
      </c>
      <c r="H937" s="197" t="n">
        <v>3163.0</v>
      </c>
      <c r="I937" s="197" t="n">
        <v>642.2760009765625</v>
      </c>
      <c r="J937" s="197" t="n">
        <v>159.43295288085938</v>
      </c>
      <c r="K937" s="197" t="n">
        <v>1067.0</v>
      </c>
      <c r="L937" s="197" t="n">
        <v>4383.267578125</v>
      </c>
      <c r="M937" s="197" t="n">
        <v>4383.267578125</v>
      </c>
      <c r="N937" s="197" t="n">
        <v>6680.0</v>
      </c>
      <c r="O937" s="197" t="n">
        <v>6180.9189453125</v>
      </c>
      <c r="P937" s="197" t="n">
        <v>6680.0</v>
      </c>
      <c r="Q937" s="197" t="n">
        <v>18781.294921875</v>
      </c>
      <c r="R937" s="197" t="n">
        <v>4489.69677734375</v>
      </c>
      <c r="S937" s="197" t="n">
        <v>0.0</v>
      </c>
      <c r="T937" s="197" t="n">
        <v>452.64080810546875</v>
      </c>
      <c r="U937" s="197" t="n">
        <v>95.16783142089844</v>
      </c>
      <c r="V937" s="197" t="n">
        <v>3415.667724609375</v>
      </c>
      <c r="W937" s="197" t="n">
        <v>3415.667724609375</v>
      </c>
      <c r="X937" s="197" t="n">
        <v>0.0</v>
      </c>
      <c r="Y937" s="197" t="n">
        <v>0.0</v>
      </c>
      <c r="Z937" s="197" t="n">
        <v>8437.5</v>
      </c>
      <c r="AA937" s="197" t="n">
        <v>1.0</v>
      </c>
      <c r="AB937" s="197" t="n">
        <v>499.0808410644531</v>
      </c>
      <c r="AC937" s="197" t="n">
        <v>0.0</v>
      </c>
      <c r="AD937" s="197" t="n">
        <v>0.6499999761581421</v>
      </c>
      <c r="AE937" s="197" t="n">
        <v>15666.095703125</v>
      </c>
      <c r="AF937" s="197" t="n">
        <v>5671.9814453125</v>
      </c>
      <c r="AG937" s="197" t="n">
        <v>5544.96240234375</v>
      </c>
      <c r="AH937" s="197" t="n">
        <v>905.8681030273438</v>
      </c>
      <c r="AI937" s="197" t="n">
        <v>0.0</v>
      </c>
      <c r="AJ937" s="197" t="n">
        <v>2253.889892578125</v>
      </c>
      <c r="AK937" s="197" t="n">
        <v>2262.651611328125</v>
      </c>
      <c r="AL937" s="197" t="n">
        <v>6680.0</v>
      </c>
      <c r="AM937" s="197" t="n">
        <v>4383.267578125</v>
      </c>
      <c r="AN937" s="197" t="n">
        <v>0.0</v>
      </c>
      <c r="AO937" s="197" t="n">
        <v>0.0</v>
      </c>
      <c r="AP937" s="197" t="n">
        <v>0.0</v>
      </c>
      <c r="AQ937" s="197" t="n">
        <v>233.1324920654297</v>
      </c>
      <c r="AR937" s="197" t="n">
        <v>1067.0</v>
      </c>
      <c r="AS937" s="197" t="n">
        <v>0.0</v>
      </c>
      <c r="AT937" s="197" t="n">
        <v>999999.0</v>
      </c>
      <c r="AU937" s="197" t="n">
        <v>0.0</v>
      </c>
      <c r="AV937" s="197" t="n">
        <v>999999.0</v>
      </c>
      <c r="AW937" s="197" t="n">
        <v>0.0</v>
      </c>
      <c r="AX937" s="197" t="n">
        <v>0.0</v>
      </c>
      <c r="AY937" s="197" t="n">
        <v>999999.0</v>
      </c>
      <c r="AZ937" s="197" t="n">
        <v>0.0</v>
      </c>
      <c r="BA937" s="197" t="n">
        <v>999999.0</v>
      </c>
      <c r="BB937" s="197" t="n">
        <v>0.0</v>
      </c>
      <c r="BC937" s="197" t="n">
        <v>0.0</v>
      </c>
      <c r="BD937" s="197" t="n">
        <v>0.0</v>
      </c>
      <c r="BE937" s="197" t="n">
        <v>0.0</v>
      </c>
      <c r="BF937" s="197" t="n">
        <v>999999.0</v>
      </c>
      <c r="BG937" s="197" t="n">
        <v>999999.0</v>
      </c>
      <c r="BH937" s="197" t="n">
        <v>999999.0</v>
      </c>
      <c r="BI937" s="197" t="n">
        <v>0.0</v>
      </c>
      <c r="BJ937" s="197" t="n">
        <v>999999.0</v>
      </c>
      <c r="BK937" s="197" t="n">
        <v>999999.0</v>
      </c>
      <c r="BL937" s="197" t="n">
        <v>999999.0</v>
      </c>
      <c r="BM937" s="197" t="n">
        <v>0.0</v>
      </c>
      <c r="BN937" s="197" t="n">
        <v>0.0</v>
      </c>
      <c r="BO937" s="197" t="n">
        <v>0.0</v>
      </c>
      <c r="BP937" s="197" t="n">
        <v>0.0</v>
      </c>
      <c r="BQ937" s="197" t="n">
        <v>999999.0</v>
      </c>
      <c r="BR937" s="197" t="n">
        <v>0.0</v>
      </c>
      <c r="BS937" s="197" t="n">
        <v>999999.0</v>
      </c>
      <c r="BT937" s="197" t="n">
        <v>0.0</v>
      </c>
      <c r="BU937" s="197" t="n">
        <v>216.11813354492188</v>
      </c>
      <c r="BV937" s="197" t="n">
        <v>226.5266571044922</v>
      </c>
      <c r="BW937" s="197" t="n">
        <v>99000.0</v>
      </c>
      <c r="BX937" s="197" t="n">
        <v>197.0240936279297</v>
      </c>
      <c r="BY937" s="197" t="n">
        <v>196.85528564453125</v>
      </c>
      <c r="BZ937" s="197" t="n">
        <v>99000.0</v>
      </c>
      <c r="CA937" s="197" t="n">
        <v>203.04891967773438</v>
      </c>
      <c r="CB937" s="197" t="n">
        <v>208.32028198242188</v>
      </c>
      <c r="CC937" s="197" t="n">
        <v>964.9122924804688</v>
      </c>
      <c r="CD937" s="197" t="n">
        <v>428.6373596191406</v>
      </c>
      <c r="CE937" s="197" t="n">
        <v>489.7252197265625</v>
      </c>
      <c r="CF937" s="197" t="n">
        <v>19000.0</v>
      </c>
      <c r="CG937" s="197" t="n">
        <v>0.0</v>
      </c>
      <c r="CH937" s="197" t="n">
        <v>6611.31103515625</v>
      </c>
      <c r="CI937" s="197" t="n">
        <v>4383.267578125</v>
      </c>
      <c r="CJ937" s="197" t="n">
        <v>10994.5791015625</v>
      </c>
      <c r="CK937" s="197" t="n">
        <v>20000.0</v>
      </c>
      <c r="CL937" s="197" t="n">
        <v>20000.0</v>
      </c>
      <c r="CM937" s="197" t="n">
        <v>20000.0</v>
      </c>
      <c r="CN937" s="197" t="n">
        <v>20000.0</v>
      </c>
      <c r="CO937" s="197" t="n">
        <v>20000.0</v>
      </c>
      <c r="CP937" s="197" t="n">
        <v>20000.0</v>
      </c>
      <c r="CQ937" s="197" t="n">
        <v>20000.0</v>
      </c>
      <c r="CR937" s="197" t="n">
        <v>5000.0</v>
      </c>
      <c r="CS937" s="197" t="n">
        <v>0.0</v>
      </c>
      <c r="CT937" s="197" t="n">
        <v>0.0</v>
      </c>
      <c r="CU937" s="197" t="n">
        <v>1122.4241943359375</v>
      </c>
    </row>
    <row r="938" spans="2:99">
      <c r="B938" s="122" t="s">
        <v>1339</v>
      </c>
      <c r="C938" s="197" t="n">
        <v>3252.0</v>
      </c>
      <c r="D938" s="197" t="n">
        <v>3008.0</v>
      </c>
      <c r="E938" s="197" t="n">
        <v>575.0</v>
      </c>
      <c r="F938" s="122" t="s">
        <v>1339</v>
      </c>
      <c r="G938" s="197" t="n">
        <v>3252.0</v>
      </c>
      <c r="H938" s="197" t="n">
        <v>3008.0</v>
      </c>
      <c r="I938" s="197" t="n">
        <v>575.0</v>
      </c>
      <c r="J938" s="197" t="n">
        <v>291.4994201660156</v>
      </c>
      <c r="K938" s="197" t="n">
        <v>1067.0</v>
      </c>
      <c r="L938" s="197" t="n">
        <v>4262.58740234375</v>
      </c>
      <c r="M938" s="197" t="n">
        <v>4262.58740234375</v>
      </c>
      <c r="N938" s="197" t="n">
        <v>6680.0</v>
      </c>
      <c r="O938" s="197" t="n">
        <v>6680.0</v>
      </c>
      <c r="P938" s="197" t="n">
        <v>6680.0</v>
      </c>
      <c r="Q938" s="197" t="n">
        <v>26609.005859375</v>
      </c>
      <c r="R938" s="197" t="n">
        <v>3380.092529296875</v>
      </c>
      <c r="S938" s="197" t="n">
        <v>0.0</v>
      </c>
      <c r="T938" s="197" t="n">
        <v>1428.507568359375</v>
      </c>
      <c r="U938" s="197" t="n">
        <v>-29.280649185180664</v>
      </c>
      <c r="V938" s="197" t="n">
        <v>6034.9501953125</v>
      </c>
      <c r="W938" s="197" t="n">
        <v>4682.12841796875</v>
      </c>
      <c r="X938" s="197" t="n">
        <v>1352.821533203125</v>
      </c>
      <c r="Y938" s="197" t="n">
        <v>0.0</v>
      </c>
      <c r="Z938" s="197" t="n">
        <v>14062.5</v>
      </c>
      <c r="AA938" s="197" t="n">
        <v>1.0</v>
      </c>
      <c r="AB938" s="197" t="n">
        <v>0.0</v>
      </c>
      <c r="AC938" s="197" t="n">
        <v>0.0</v>
      </c>
      <c r="AD938" s="197" t="n">
        <v>0.6499999761581421</v>
      </c>
      <c r="AE938" s="197" t="n">
        <v>20718.09375</v>
      </c>
      <c r="AF938" s="197" t="n">
        <v>5004.53125</v>
      </c>
      <c r="AG938" s="197" t="n">
        <v>7221.93115234375</v>
      </c>
      <c r="AH938" s="197" t="n">
        <v>2371.198974609375</v>
      </c>
      <c r="AI938" s="197" t="n">
        <v>951.0345458984375</v>
      </c>
      <c r="AJ938" s="197" t="n">
        <v>5369.74755859375</v>
      </c>
      <c r="AK938" s="197" t="n">
        <v>5442.736328125</v>
      </c>
      <c r="AL938" s="197" t="n">
        <v>6680.0</v>
      </c>
      <c r="AM938" s="197" t="n">
        <v>4262.58740234375</v>
      </c>
      <c r="AN938" s="197" t="n">
        <v>0.0</v>
      </c>
      <c r="AO938" s="197" t="n">
        <v>0.0</v>
      </c>
      <c r="AP938" s="197" t="n">
        <v>0.0</v>
      </c>
      <c r="AQ938" s="197" t="n">
        <v>323.6666564941406</v>
      </c>
      <c r="AR938" s="197" t="n">
        <v>1067.0</v>
      </c>
      <c r="AS938" s="197" t="n">
        <v>0.0</v>
      </c>
      <c r="AT938" s="197" t="n">
        <v>999999.0</v>
      </c>
      <c r="AU938" s="197" t="n">
        <v>0.0</v>
      </c>
      <c r="AV938" s="197" t="n">
        <v>999999.0</v>
      </c>
      <c r="AW938" s="197" t="n">
        <v>0.0</v>
      </c>
      <c r="AX938" s="197" t="n">
        <v>0.0</v>
      </c>
      <c r="AY938" s="197" t="n">
        <v>999999.0</v>
      </c>
      <c r="AZ938" s="197" t="n">
        <v>0.0</v>
      </c>
      <c r="BA938" s="197" t="n">
        <v>999999.0</v>
      </c>
      <c r="BB938" s="197" t="n">
        <v>0.0</v>
      </c>
      <c r="BC938" s="197" t="n">
        <v>0.0</v>
      </c>
      <c r="BD938" s="197" t="n">
        <v>0.0</v>
      </c>
      <c r="BE938" s="197" t="n">
        <v>0.0</v>
      </c>
      <c r="BF938" s="197" t="n">
        <v>999999.0</v>
      </c>
      <c r="BG938" s="197" t="n">
        <v>999999.0</v>
      </c>
      <c r="BH938" s="197" t="n">
        <v>999999.0</v>
      </c>
      <c r="BI938" s="197" t="n">
        <v>0.0</v>
      </c>
      <c r="BJ938" s="197" t="n">
        <v>999999.0</v>
      </c>
      <c r="BK938" s="197" t="n">
        <v>999999.0</v>
      </c>
      <c r="BL938" s="197" t="n">
        <v>999999.0</v>
      </c>
      <c r="BM938" s="197" t="n">
        <v>0.0</v>
      </c>
      <c r="BN938" s="197" t="n">
        <v>0.0</v>
      </c>
      <c r="BO938" s="197" t="n">
        <v>0.0</v>
      </c>
      <c r="BP938" s="197" t="n">
        <v>0.0</v>
      </c>
      <c r="BQ938" s="197" t="n">
        <v>999999.0</v>
      </c>
      <c r="BR938" s="197" t="n">
        <v>0.0</v>
      </c>
      <c r="BS938" s="197" t="n">
        <v>999999.0</v>
      </c>
      <c r="BT938" s="197" t="n">
        <v>0.0</v>
      </c>
      <c r="BU938" s="197" t="n">
        <v>232.01759338378906</v>
      </c>
      <c r="BV938" s="197" t="n">
        <v>216.0120391845703</v>
      </c>
      <c r="BW938" s="197" t="n">
        <v>99000.0</v>
      </c>
      <c r="BX938" s="197" t="n">
        <v>216.96127319335938</v>
      </c>
      <c r="BY938" s="197" t="n">
        <v>197.23805236816406</v>
      </c>
      <c r="BZ938" s="197" t="n">
        <v>99000.0</v>
      </c>
      <c r="CA938" s="197" t="n">
        <v>219.44290161132812</v>
      </c>
      <c r="CB938" s="197" t="n">
        <v>202.87229919433594</v>
      </c>
      <c r="CC938" s="197" t="n">
        <v>964.9122924804688</v>
      </c>
      <c r="CD938" s="197" t="n">
        <v>751.4948120117188</v>
      </c>
      <c r="CE938" s="197" t="n">
        <v>428.0111999511719</v>
      </c>
      <c r="CF938" s="197" t="n">
        <v>15500.0</v>
      </c>
      <c r="CG938" s="197" t="n">
        <v>0.0</v>
      </c>
      <c r="CH938" s="197" t="n">
        <v>3480.94677734375</v>
      </c>
      <c r="CI938" s="197" t="n">
        <v>4262.58740234375</v>
      </c>
      <c r="CJ938" s="197" t="n">
        <v>7743.5341796875</v>
      </c>
      <c r="CK938" s="197" t="n">
        <v>20000.0</v>
      </c>
      <c r="CL938" s="197" t="n">
        <v>20000.0</v>
      </c>
      <c r="CM938" s="197" t="n">
        <v>20000.0</v>
      </c>
      <c r="CN938" s="197" t="n">
        <v>20000.0</v>
      </c>
      <c r="CO938" s="197" t="n">
        <v>20000.0</v>
      </c>
      <c r="CP938" s="197" t="n">
        <v>20000.0</v>
      </c>
      <c r="CQ938" s="197" t="n">
        <v>20000.0</v>
      </c>
      <c r="CR938" s="197" t="n">
        <v>5000.0</v>
      </c>
      <c r="CS938" s="197" t="n">
        <v>0.0</v>
      </c>
      <c r="CT938" s="197" t="n">
        <v>0.0</v>
      </c>
      <c r="CU938" s="197" t="n">
        <v>845.0231323242188</v>
      </c>
    </row>
    <row r="939" spans="2:99">
      <c r="B939" s="122" t="s">
        <v>1340</v>
      </c>
      <c r="C939" s="197" t="n">
        <v>3349.0</v>
      </c>
      <c r="D939" s="197" t="n">
        <v>3107.0</v>
      </c>
      <c r="E939" s="197" t="n">
        <v>575.0</v>
      </c>
      <c r="F939" s="122" t="s">
        <v>1340</v>
      </c>
      <c r="G939" s="197" t="n">
        <v>3349.0</v>
      </c>
      <c r="H939" s="197" t="n">
        <v>3107.0</v>
      </c>
      <c r="I939" s="197" t="n">
        <v>575.0</v>
      </c>
      <c r="J939" s="197" t="n">
        <v>444.7576599121094</v>
      </c>
      <c r="K939" s="197" t="n">
        <v>1067.0</v>
      </c>
      <c r="L939" s="197" t="n">
        <v>4053.439208984375</v>
      </c>
      <c r="M939" s="197" t="n">
        <v>4053.439208984375</v>
      </c>
      <c r="N939" s="197" t="n">
        <v>4053.439208984375</v>
      </c>
      <c r="O939" s="197" t="n">
        <v>4053.439208984375</v>
      </c>
      <c r="P939" s="197" t="n">
        <v>4053.439208984375</v>
      </c>
      <c r="Q939" s="197" t="n">
        <v>34750.08203125</v>
      </c>
      <c r="R939" s="197" t="n">
        <v>3371.31640625</v>
      </c>
      <c r="S939" s="197" t="n">
        <v>0.0</v>
      </c>
      <c r="T939" s="197" t="n">
        <v>14.27153491973877</v>
      </c>
      <c r="U939" s="197" t="n">
        <v>473.4211120605469</v>
      </c>
      <c r="V939" s="197" t="n">
        <v>25583.146484375</v>
      </c>
      <c r="W939" s="197" t="n">
        <v>14631.302734375</v>
      </c>
      <c r="X939" s="197" t="n">
        <v>10951.84375</v>
      </c>
      <c r="Y939" s="197" t="n">
        <v>0.0</v>
      </c>
      <c r="Z939" s="197" t="n">
        <v>4500.0</v>
      </c>
      <c r="AA939" s="197" t="n">
        <v>1.0</v>
      </c>
      <c r="AB939" s="197" t="n">
        <v>0.0</v>
      </c>
      <c r="AC939" s="197" t="n">
        <v>0.0</v>
      </c>
      <c r="AD939" s="197" t="n">
        <v>0.6499999761581421</v>
      </c>
      <c r="AE939" s="197" t="n">
        <v>25436.525390625</v>
      </c>
      <c r="AF939" s="197" t="n">
        <v>9788.6728515625</v>
      </c>
      <c r="AG939" s="197" t="n">
        <v>6112.32958984375</v>
      </c>
      <c r="AH939" s="197" t="n">
        <v>2203.12451171875</v>
      </c>
      <c r="AI939" s="197" t="n">
        <v>657.8923950195312</v>
      </c>
      <c r="AJ939" s="197" t="n">
        <v>3651.152099609375</v>
      </c>
      <c r="AK939" s="197" t="n">
        <v>3753.970458984375</v>
      </c>
      <c r="AL939" s="197" t="n">
        <v>7296.26220703125</v>
      </c>
      <c r="AM939" s="197" t="n">
        <v>4226.08837890625</v>
      </c>
      <c r="AN939" s="197" t="n">
        <v>0.0</v>
      </c>
      <c r="AO939" s="197" t="n">
        <v>0.0</v>
      </c>
      <c r="AP939" s="197" t="n">
        <v>0.0</v>
      </c>
      <c r="AQ939" s="197" t="n">
        <v>485.5</v>
      </c>
      <c r="AR939" s="197" t="n">
        <v>1067.0</v>
      </c>
      <c r="AS939" s="197" t="n">
        <v>0.0</v>
      </c>
      <c r="AT939" s="197" t="n">
        <v>999999.0</v>
      </c>
      <c r="AU939" s="197" t="n">
        <v>0.0</v>
      </c>
      <c r="AV939" s="197" t="n">
        <v>999999.0</v>
      </c>
      <c r="AW939" s="197" t="n">
        <v>0.0</v>
      </c>
      <c r="AX939" s="197" t="n">
        <v>0.0</v>
      </c>
      <c r="AY939" s="197" t="n">
        <v>999999.0</v>
      </c>
      <c r="AZ939" s="197" t="n">
        <v>0.0</v>
      </c>
      <c r="BA939" s="197" t="n">
        <v>999999.0</v>
      </c>
      <c r="BB939" s="197" t="n">
        <v>0.0</v>
      </c>
      <c r="BC939" s="197" t="n">
        <v>0.0</v>
      </c>
      <c r="BD939" s="197" t="n">
        <v>0.0</v>
      </c>
      <c r="BE939" s="197" t="n">
        <v>0.0</v>
      </c>
      <c r="BF939" s="197" t="n">
        <v>999999.0</v>
      </c>
      <c r="BG939" s="197" t="n">
        <v>999999.0</v>
      </c>
      <c r="BH939" s="197" t="n">
        <v>999999.0</v>
      </c>
      <c r="BI939" s="197" t="n">
        <v>0.0</v>
      </c>
      <c r="BJ939" s="197" t="n">
        <v>999999.0</v>
      </c>
      <c r="BK939" s="197" t="n">
        <v>999999.0</v>
      </c>
      <c r="BL939" s="197" t="n">
        <v>999999.0</v>
      </c>
      <c r="BM939" s="197" t="n">
        <v>0.0</v>
      </c>
      <c r="BN939" s="197" t="n">
        <v>0.0</v>
      </c>
      <c r="BO939" s="197" t="n">
        <v>0.0</v>
      </c>
      <c r="BP939" s="197" t="n">
        <v>0.0</v>
      </c>
      <c r="BQ939" s="197" t="n">
        <v>999999.0</v>
      </c>
      <c r="BR939" s="197" t="n">
        <v>0.0</v>
      </c>
      <c r="BS939" s="197" t="n">
        <v>999999.0</v>
      </c>
      <c r="BT939" s="197" t="n">
        <v>0.0</v>
      </c>
      <c r="BU939" s="197" t="n">
        <v>289.7846374511719</v>
      </c>
      <c r="BV939" s="197" t="n">
        <v>234.1803436279297</v>
      </c>
      <c r="BW939" s="197" t="n">
        <v>99000.0</v>
      </c>
      <c r="BX939" s="197" t="n">
        <v>196.72030639648438</v>
      </c>
      <c r="BY939" s="197" t="n">
        <v>218.65052795410156</v>
      </c>
      <c r="BZ939" s="197" t="n">
        <v>99000.0</v>
      </c>
      <c r="CA939" s="197" t="n">
        <v>247.95774841308594</v>
      </c>
      <c r="CB939" s="197" t="n">
        <v>219.54119873046875</v>
      </c>
      <c r="CC939" s="197" t="n">
        <v>964.9122924804688</v>
      </c>
      <c r="CD939" s="197" t="n">
        <v>549.7154541015625</v>
      </c>
      <c r="CE939" s="197" t="n">
        <v>778.9813842773438</v>
      </c>
      <c r="CF939" s="197" t="n">
        <v>15500.0</v>
      </c>
      <c r="CG939" s="197" t="n">
        <v>0.0</v>
      </c>
      <c r="CH939" s="197" t="n">
        <v>3150.311279296875</v>
      </c>
      <c r="CI939" s="197" t="n">
        <v>3750.0</v>
      </c>
      <c r="CJ939" s="197" t="n">
        <v>6900.3115234375</v>
      </c>
      <c r="CK939" s="197" t="n">
        <v>20000.0</v>
      </c>
      <c r="CL939" s="197" t="n">
        <v>20000.0</v>
      </c>
      <c r="CM939" s="197" t="n">
        <v>20000.0</v>
      </c>
      <c r="CN939" s="197" t="n">
        <v>20000.0</v>
      </c>
      <c r="CO939" s="197" t="n">
        <v>20000.0</v>
      </c>
      <c r="CP939" s="197" t="n">
        <v>20000.0</v>
      </c>
      <c r="CQ939" s="197" t="n">
        <v>20000.0</v>
      </c>
      <c r="CR939" s="197" t="n">
        <v>5000.0</v>
      </c>
      <c r="CS939" s="197" t="n">
        <v>0.0</v>
      </c>
      <c r="CT939" s="197" t="n">
        <v>0.0</v>
      </c>
      <c r="CU939" s="197" t="n">
        <v>842.8291015625</v>
      </c>
    </row>
    <row r="940" spans="2:99">
      <c r="B940" s="122" t="s">
        <v>1341</v>
      </c>
      <c r="C940" s="197" t="n">
        <v>3640.10009765625</v>
      </c>
      <c r="D940" s="197" t="n">
        <v>2788.0</v>
      </c>
      <c r="E940" s="197" t="n">
        <v>566.0</v>
      </c>
      <c r="F940" s="122" t="s">
        <v>1341</v>
      </c>
      <c r="G940" s="197" t="n">
        <v>3640.10009765625</v>
      </c>
      <c r="H940" s="197" t="n">
        <v>2788.0</v>
      </c>
      <c r="I940" s="197" t="n">
        <v>566.0</v>
      </c>
      <c r="J940" s="197" t="n">
        <v>559.2750244140625</v>
      </c>
      <c r="K940" s="197" t="n">
        <v>1034.1768798828125</v>
      </c>
      <c r="L940" s="197" t="n">
        <v>4052.61279296875</v>
      </c>
      <c r="M940" s="197" t="n">
        <v>4052.61279296875</v>
      </c>
      <c r="N940" s="197" t="n">
        <v>4052.61279296875</v>
      </c>
      <c r="O940" s="197" t="n">
        <v>4052.61279296875</v>
      </c>
      <c r="P940" s="197" t="n">
        <v>4052.61279296875</v>
      </c>
      <c r="Q940" s="197" t="n">
        <v>38368.78125</v>
      </c>
      <c r="R940" s="197" t="n">
        <v>5223.00537109375</v>
      </c>
      <c r="S940" s="197" t="n">
        <v>0.0</v>
      </c>
      <c r="T940" s="197" t="n">
        <v>227.4735107421875</v>
      </c>
      <c r="U940" s="197" t="n">
        <v>1211.3428955078125</v>
      </c>
      <c r="V940" s="197" t="n">
        <v>32967.23046875</v>
      </c>
      <c r="W940" s="197" t="n">
        <v>13923.703125</v>
      </c>
      <c r="X940" s="197" t="n">
        <v>19043.52734375</v>
      </c>
      <c r="Y940" s="197" t="n">
        <v>0.0</v>
      </c>
      <c r="Z940" s="197" t="n">
        <v>6000.0</v>
      </c>
      <c r="AA940" s="197" t="n">
        <v>1.0</v>
      </c>
      <c r="AB940" s="197" t="n">
        <v>0.0</v>
      </c>
      <c r="AC940" s="197" t="n">
        <v>0.0</v>
      </c>
      <c r="AD940" s="197" t="n">
        <v>0.6499999761581421</v>
      </c>
      <c r="AE940" s="197" t="n">
        <v>30338.044921875</v>
      </c>
      <c r="AF940" s="197" t="n">
        <v>5909.05810546875</v>
      </c>
      <c r="AG940" s="197" t="n">
        <v>3242.06005859375</v>
      </c>
      <c r="AH940" s="197" t="n">
        <v>5787.20166015625</v>
      </c>
      <c r="AI940" s="197" t="n">
        <v>4576.900390625</v>
      </c>
      <c r="AJ940" s="197" t="n">
        <v>11493.46875</v>
      </c>
      <c r="AK940" s="197" t="n">
        <v>11410.9072265625</v>
      </c>
      <c r="AL940" s="197" t="n">
        <v>8421.001953125</v>
      </c>
      <c r="AM940" s="197" t="n">
        <v>4230.86279296875</v>
      </c>
      <c r="AN940" s="197" t="n">
        <v>0.0</v>
      </c>
      <c r="AO940" s="197" t="n">
        <v>0.0</v>
      </c>
      <c r="AP940" s="197" t="n">
        <v>0.0</v>
      </c>
      <c r="AQ940" s="197" t="n">
        <v>647.3333129882812</v>
      </c>
      <c r="AR940" s="197" t="n">
        <v>711.3333129882812</v>
      </c>
      <c r="AS940" s="197" t="n">
        <v>0.0</v>
      </c>
      <c r="AT940" s="197" t="n">
        <v>999999.0</v>
      </c>
      <c r="AU940" s="197" t="n">
        <v>0.0</v>
      </c>
      <c r="AV940" s="197" t="n">
        <v>999999.0</v>
      </c>
      <c r="AW940" s="197" t="n">
        <v>0.0</v>
      </c>
      <c r="AX940" s="197" t="n">
        <v>0.0</v>
      </c>
      <c r="AY940" s="197" t="n">
        <v>999999.0</v>
      </c>
      <c r="AZ940" s="197" t="n">
        <v>0.0</v>
      </c>
      <c r="BA940" s="197" t="n">
        <v>999999.0</v>
      </c>
      <c r="BB940" s="197" t="n">
        <v>0.0</v>
      </c>
      <c r="BC940" s="197" t="n">
        <v>0.0</v>
      </c>
      <c r="BD940" s="197" t="n">
        <v>0.0</v>
      </c>
      <c r="BE940" s="197" t="n">
        <v>0.0</v>
      </c>
      <c r="BF940" s="197" t="n">
        <v>999999.0</v>
      </c>
      <c r="BG940" s="197" t="n">
        <v>999999.0</v>
      </c>
      <c r="BH940" s="197" t="n">
        <v>999999.0</v>
      </c>
      <c r="BI940" s="197" t="n">
        <v>0.0</v>
      </c>
      <c r="BJ940" s="197" t="n">
        <v>999999.0</v>
      </c>
      <c r="BK940" s="197" t="n">
        <v>999999.0</v>
      </c>
      <c r="BL940" s="197" t="n">
        <v>999999.0</v>
      </c>
      <c r="BM940" s="197" t="n">
        <v>0.0</v>
      </c>
      <c r="BN940" s="197" t="n">
        <v>0.0</v>
      </c>
      <c r="BO940" s="197" t="n">
        <v>0.0</v>
      </c>
      <c r="BP940" s="197" t="n">
        <v>0.0</v>
      </c>
      <c r="BQ940" s="197" t="n">
        <v>999999.0</v>
      </c>
      <c r="BR940" s="197" t="n">
        <v>0.0</v>
      </c>
      <c r="BS940" s="197" t="n">
        <v>999999.0</v>
      </c>
      <c r="BT940" s="197" t="n">
        <v>0.0</v>
      </c>
      <c r="BU940" s="197" t="n">
        <v>229.42051696777344</v>
      </c>
      <c r="BV940" s="197" t="n">
        <v>293.21954345703125</v>
      </c>
      <c r="BW940" s="197" t="n">
        <v>99000.0</v>
      </c>
      <c r="BX940" s="197" t="n">
        <v>166.0593719482422</v>
      </c>
      <c r="BY940" s="197" t="n">
        <v>196.8196258544922</v>
      </c>
      <c r="BZ940" s="197" t="n">
        <v>99000.0</v>
      </c>
      <c r="CA940" s="197" t="n">
        <v>257.39495849609375</v>
      </c>
      <c r="CB940" s="197" t="n">
        <v>249.01658630371094</v>
      </c>
      <c r="CC940" s="197" t="n">
        <v>631.5789184570312</v>
      </c>
      <c r="CD940" s="197" t="n">
        <v>241.98245239257812</v>
      </c>
      <c r="CE940" s="197" t="n">
        <v>548.1702270507812</v>
      </c>
      <c r="CF940" s="197" t="n">
        <v>12500.0</v>
      </c>
      <c r="CG940" s="197" t="n">
        <v>0.0</v>
      </c>
      <c r="CH940" s="197" t="n">
        <v>412.59808349609375</v>
      </c>
      <c r="CI940" s="197" t="n">
        <v>3000.0</v>
      </c>
      <c r="CJ940" s="197" t="n">
        <v>3412.59814453125</v>
      </c>
      <c r="CK940" s="197" t="n">
        <v>20000.0</v>
      </c>
      <c r="CL940" s="197" t="n">
        <v>20000.0</v>
      </c>
      <c r="CM940" s="197" t="n">
        <v>20000.0</v>
      </c>
      <c r="CN940" s="197" t="n">
        <v>20000.0</v>
      </c>
      <c r="CO940" s="197" t="n">
        <v>20000.0</v>
      </c>
      <c r="CP940" s="197" t="n">
        <v>20000.0</v>
      </c>
      <c r="CQ940" s="197" t="n">
        <v>20000.0</v>
      </c>
      <c r="CR940" s="197" t="n">
        <v>5000.0</v>
      </c>
      <c r="CS940" s="197" t="n">
        <v>0.0</v>
      </c>
      <c r="CT940" s="197" t="n">
        <v>0.0</v>
      </c>
      <c r="CU940" s="197" t="n">
        <v>1305.7513427734375</v>
      </c>
    </row>
    <row r="941" spans="2:99">
      <c r="B941" s="122" t="s">
        <v>1342</v>
      </c>
      <c r="C941" s="197" t="n">
        <v>3569.60009765625</v>
      </c>
      <c r="D941" s="197" t="n">
        <v>2788.0</v>
      </c>
      <c r="E941" s="197" t="n">
        <v>526.0</v>
      </c>
      <c r="F941" s="122" t="s">
        <v>1342</v>
      </c>
      <c r="G941" s="197" t="n">
        <v>3569.60009765625</v>
      </c>
      <c r="H941" s="197" t="n">
        <v>2788.0</v>
      </c>
      <c r="I941" s="197" t="n">
        <v>526.0</v>
      </c>
      <c r="J941" s="197" t="n">
        <v>639.32421875</v>
      </c>
      <c r="K941" s="197" t="n">
        <v>1067.0</v>
      </c>
      <c r="L941" s="197" t="n">
        <v>4252.5009765625</v>
      </c>
      <c r="M941" s="197" t="n">
        <v>4252.5009765625</v>
      </c>
      <c r="N941" s="197" t="n">
        <v>7400.41845703125</v>
      </c>
      <c r="O941" s="197" t="n">
        <v>7400.41845703125</v>
      </c>
      <c r="P941" s="197" t="n">
        <v>7400.41845703125</v>
      </c>
      <c r="Q941" s="197" t="n">
        <v>68925.734375</v>
      </c>
      <c r="R941" s="197" t="n">
        <v>11686.0927734375</v>
      </c>
      <c r="S941" s="197" t="n">
        <v>0.0</v>
      </c>
      <c r="T941" s="197" t="n">
        <v>1552.5721435546875</v>
      </c>
      <c r="U941" s="197" t="n">
        <v>17103.521484375</v>
      </c>
      <c r="V941" s="197" t="n">
        <v>80127.5546875</v>
      </c>
      <c r="W941" s="197" t="n">
        <v>6781.16845703125</v>
      </c>
      <c r="X941" s="197" t="n">
        <v>0.0</v>
      </c>
      <c r="Y941" s="197" t="n">
        <v>0.0</v>
      </c>
      <c r="Z941" s="197" t="n">
        <v>13805.8037109375</v>
      </c>
      <c r="AA941" s="197" t="n">
        <v>1.0</v>
      </c>
      <c r="AB941" s="197" t="n">
        <v>0.0</v>
      </c>
      <c r="AC941" s="197" t="n">
        <v>0.0</v>
      </c>
      <c r="AD941" s="197" t="n">
        <v>0.3499999940395355</v>
      </c>
      <c r="AE941" s="197" t="n">
        <v>36578.01953125</v>
      </c>
      <c r="AF941" s="197" t="n">
        <v>12744.6044921875</v>
      </c>
      <c r="AG941" s="197" t="n">
        <v>18902.275390625</v>
      </c>
      <c r="AH941" s="197" t="n">
        <v>11470.912109375</v>
      </c>
      <c r="AI941" s="197" t="n">
        <v>10983.802734375</v>
      </c>
      <c r="AJ941" s="197" t="n">
        <v>15189.22265625</v>
      </c>
      <c r="AK941" s="197" t="n">
        <v>15603.5478515625</v>
      </c>
      <c r="AL941" s="197" t="n">
        <v>8500.0</v>
      </c>
      <c r="AM941" s="197" t="n">
        <v>4252.5009765625</v>
      </c>
      <c r="AN941" s="197" t="n">
        <v>0.0</v>
      </c>
      <c r="AO941" s="197" t="n">
        <v>0.0</v>
      </c>
      <c r="AP941" s="197" t="n">
        <v>0.0</v>
      </c>
      <c r="AQ941" s="197" t="n">
        <v>809.1666870117188</v>
      </c>
      <c r="AR941" s="197" t="n">
        <v>889.1666870117188</v>
      </c>
      <c r="AS941" s="197" t="n">
        <v>0.0</v>
      </c>
      <c r="AT941" s="197" t="n">
        <v>999999.0</v>
      </c>
      <c r="AU941" s="197" t="n">
        <v>0.0</v>
      </c>
      <c r="AV941" s="197" t="n">
        <v>999999.0</v>
      </c>
      <c r="AW941" s="197" t="n">
        <v>0.0</v>
      </c>
      <c r="AX941" s="197" t="n">
        <v>0.0</v>
      </c>
      <c r="AY941" s="197" t="n">
        <v>999999.0</v>
      </c>
      <c r="AZ941" s="197" t="n">
        <v>0.0</v>
      </c>
      <c r="BA941" s="197" t="n">
        <v>999999.0</v>
      </c>
      <c r="BB941" s="197" t="n">
        <v>0.0</v>
      </c>
      <c r="BC941" s="197" t="n">
        <v>0.0</v>
      </c>
      <c r="BD941" s="197" t="n">
        <v>0.0</v>
      </c>
      <c r="BE941" s="197" t="n">
        <v>0.0</v>
      </c>
      <c r="BF941" s="197" t="n">
        <v>999999.0</v>
      </c>
      <c r="BG941" s="197" t="n">
        <v>999999.0</v>
      </c>
      <c r="BH941" s="197" t="n">
        <v>999999.0</v>
      </c>
      <c r="BI941" s="197" t="n">
        <v>0.0</v>
      </c>
      <c r="BJ941" s="197" t="n">
        <v>999999.0</v>
      </c>
      <c r="BK941" s="197" t="n">
        <v>999999.0</v>
      </c>
      <c r="BL941" s="197" t="n">
        <v>999999.0</v>
      </c>
      <c r="BM941" s="197" t="n">
        <v>0.0</v>
      </c>
      <c r="BN941" s="197" t="n">
        <v>0.0</v>
      </c>
      <c r="BO941" s="197" t="n">
        <v>0.0</v>
      </c>
      <c r="BP941" s="197" t="n">
        <v>0.0</v>
      </c>
      <c r="BQ941" s="197" t="n">
        <v>999999.0</v>
      </c>
      <c r="BR941" s="197" t="n">
        <v>0.0</v>
      </c>
      <c r="BS941" s="197" t="n">
        <v>999999.0</v>
      </c>
      <c r="BT941" s="197" t="n">
        <v>0.0</v>
      </c>
      <c r="BU941" s="197" t="n">
        <v>220.16004943847656</v>
      </c>
      <c r="BV941" s="197" t="n">
        <v>229.50270080566406</v>
      </c>
      <c r="BW941" s="197" t="n">
        <v>99000.0</v>
      </c>
      <c r="BX941" s="197" t="n">
        <v>173.4951171875</v>
      </c>
      <c r="BY941" s="197" t="n">
        <v>165.87933349609375</v>
      </c>
      <c r="BZ941" s="197" t="n">
        <v>99000.0</v>
      </c>
      <c r="CA941" s="197" t="n">
        <v>318.9423522949219</v>
      </c>
      <c r="CB941" s="197" t="n">
        <v>256.96112060546875</v>
      </c>
      <c r="CC941" s="197" t="n">
        <v>631.5789184570312</v>
      </c>
      <c r="CD941" s="197" t="n">
        <v>210.3433074951172</v>
      </c>
      <c r="CE941" s="197" t="n">
        <v>239.73829650878906</v>
      </c>
      <c r="CF941" s="197" t="n">
        <v>8000.0</v>
      </c>
      <c r="CG941" s="197" t="n">
        <v>0.0</v>
      </c>
      <c r="CH941" s="197" t="n">
        <v>4225.32568359375</v>
      </c>
      <c r="CI941" s="197" t="n">
        <v>2500.0</v>
      </c>
      <c r="CJ941" s="197" t="n">
        <v>6725.32568359375</v>
      </c>
      <c r="CK941" s="197" t="n">
        <v>20000.0</v>
      </c>
      <c r="CL941" s="197" t="n">
        <v>20000.0</v>
      </c>
      <c r="CM941" s="197" t="n">
        <v>20000.0</v>
      </c>
      <c r="CN941" s="197" t="n">
        <v>20000.0</v>
      </c>
      <c r="CO941" s="197" t="n">
        <v>20000.0</v>
      </c>
      <c r="CP941" s="197" t="n">
        <v>20000.0</v>
      </c>
      <c r="CQ941" s="197" t="n">
        <v>20000.0</v>
      </c>
      <c r="CR941" s="197" t="n">
        <v>5000.0</v>
      </c>
      <c r="CS941" s="197" t="n">
        <v>0.0</v>
      </c>
      <c r="CT941" s="197" t="n">
        <v>0.0</v>
      </c>
      <c r="CU941" s="197" t="n">
        <v>2921.523193359375</v>
      </c>
    </row>
    <row r="942" spans="2:99">
      <c r="B942" s="122" t="s">
        <v>1343</v>
      </c>
      <c r="C942" s="197" t="n">
        <v>3980.0</v>
      </c>
      <c r="D942" s="197" t="n">
        <v>2817.0</v>
      </c>
      <c r="E942" s="197" t="n">
        <v>641.0</v>
      </c>
      <c r="F942" s="122" t="s">
        <v>1343</v>
      </c>
      <c r="G942" s="197" t="n">
        <v>3980.0</v>
      </c>
      <c r="H942" s="197" t="n">
        <v>2817.0</v>
      </c>
      <c r="I942" s="197" t="n">
        <v>641.0</v>
      </c>
      <c r="J942" s="197" t="n">
        <v>769.9406127929688</v>
      </c>
      <c r="K942" s="197" t="n">
        <v>1067.0</v>
      </c>
      <c r="L942" s="197" t="n">
        <v>4255.5439453125</v>
      </c>
      <c r="M942" s="197" t="n">
        <v>4255.5439453125</v>
      </c>
      <c r="N942" s="197" t="n">
        <v>4979.93896484375</v>
      </c>
      <c r="O942" s="197" t="n">
        <v>4979.93896484375</v>
      </c>
      <c r="P942" s="197" t="n">
        <v>4979.93896484375</v>
      </c>
      <c r="Q942" s="197" t="n">
        <v>55622.98828125</v>
      </c>
      <c r="R942" s="197" t="n">
        <v>7326.9658203125</v>
      </c>
      <c r="S942" s="197" t="n">
        <v>0.0</v>
      </c>
      <c r="T942" s="197" t="n">
        <v>0.0</v>
      </c>
      <c r="U942" s="197" t="n">
        <v>4787.8291015625</v>
      </c>
      <c r="V942" s="197" t="n">
        <v>43802.52734375</v>
      </c>
      <c r="W942" s="197" t="n">
        <v>0.0</v>
      </c>
      <c r="X942" s="197" t="n">
        <v>5084.62451171875</v>
      </c>
      <c r="Y942" s="197" t="n">
        <v>200.0</v>
      </c>
      <c r="Z942" s="197" t="n">
        <v>16486.291015625</v>
      </c>
      <c r="AA942" s="197" t="n">
        <v>1.0</v>
      </c>
      <c r="AB942" s="197" t="n">
        <v>0.0</v>
      </c>
      <c r="AC942" s="197" t="n">
        <v>0.0</v>
      </c>
      <c r="AD942" s="197" t="n">
        <v>0.3499999940395355</v>
      </c>
      <c r="AE942" s="197" t="n">
        <v>24496.43359375</v>
      </c>
      <c r="AF942" s="197" t="n">
        <v>13557.232421875</v>
      </c>
      <c r="AG942" s="197" t="n">
        <v>7467.51318359375</v>
      </c>
      <c r="AH942" s="197" t="n">
        <v>4591.53662109375</v>
      </c>
      <c r="AI942" s="197" t="n">
        <v>3121.59912109375</v>
      </c>
      <c r="AJ942" s="197" t="n">
        <v>9412.7392578125</v>
      </c>
      <c r="AK942" s="197" t="n">
        <v>9613.3935546875</v>
      </c>
      <c r="AL942" s="197" t="n">
        <v>7560.64501953125</v>
      </c>
      <c r="AM942" s="197" t="n">
        <v>4255.5439453125</v>
      </c>
      <c r="AN942" s="197" t="n">
        <v>0.0</v>
      </c>
      <c r="AO942" s="197" t="n">
        <v>0.0</v>
      </c>
      <c r="AP942" s="197" t="n">
        <v>0.0</v>
      </c>
      <c r="AQ942" s="197" t="n">
        <v>374.9754943847656</v>
      </c>
      <c r="AR942" s="197" t="n">
        <v>1002.7669677734375</v>
      </c>
      <c r="AS942" s="197" t="n">
        <v>0.0</v>
      </c>
      <c r="AT942" s="197" t="n">
        <v>999999.0</v>
      </c>
      <c r="AU942" s="197" t="n">
        <v>0.0</v>
      </c>
      <c r="AV942" s="197" t="n">
        <v>999999.0</v>
      </c>
      <c r="AW942" s="197" t="n">
        <v>0.0</v>
      </c>
      <c r="AX942" s="197" t="n">
        <v>0.0</v>
      </c>
      <c r="AY942" s="197" t="n">
        <v>999999.0</v>
      </c>
      <c r="AZ942" s="197" t="n">
        <v>0.0</v>
      </c>
      <c r="BA942" s="197" t="n">
        <v>999999.0</v>
      </c>
      <c r="BB942" s="197" t="n">
        <v>0.0</v>
      </c>
      <c r="BC942" s="197" t="n">
        <v>0.0</v>
      </c>
      <c r="BD942" s="197" t="n">
        <v>0.0</v>
      </c>
      <c r="BE942" s="197" t="n">
        <v>0.0</v>
      </c>
      <c r="BF942" s="197" t="n">
        <v>999999.0</v>
      </c>
      <c r="BG942" s="197" t="n">
        <v>999999.0</v>
      </c>
      <c r="BH942" s="197" t="n">
        <v>999999.0</v>
      </c>
      <c r="BI942" s="197" t="n">
        <v>0.0</v>
      </c>
      <c r="BJ942" s="197" t="n">
        <v>999999.0</v>
      </c>
      <c r="BK942" s="197" t="n">
        <v>999999.0</v>
      </c>
      <c r="BL942" s="197" t="n">
        <v>999999.0</v>
      </c>
      <c r="BM942" s="197" t="n">
        <v>0.0</v>
      </c>
      <c r="BN942" s="197" t="n">
        <v>0.0</v>
      </c>
      <c r="BO942" s="197" t="n">
        <v>0.0</v>
      </c>
      <c r="BP942" s="197" t="n">
        <v>0.0</v>
      </c>
      <c r="BQ942" s="197" t="n">
        <v>999999.0</v>
      </c>
      <c r="BR942" s="197" t="n">
        <v>0.0</v>
      </c>
      <c r="BS942" s="197" t="n">
        <v>999999.0</v>
      </c>
      <c r="BT942" s="197" t="n">
        <v>0.0</v>
      </c>
      <c r="BU942" s="197" t="n">
        <v>224.0371856689453</v>
      </c>
      <c r="BV942" s="197" t="n">
        <v>220.01698303222656</v>
      </c>
      <c r="BW942" s="197" t="n">
        <v>99000.0</v>
      </c>
      <c r="BX942" s="197" t="n">
        <v>178.88504028320312</v>
      </c>
      <c r="BY942" s="197" t="n">
        <v>173.48825073242188</v>
      </c>
      <c r="BZ942" s="197" t="n">
        <v>99000.0</v>
      </c>
      <c r="CA942" s="197" t="n">
        <v>350.7392883300781</v>
      </c>
      <c r="CB942" s="197" t="n">
        <v>316.39251708984375</v>
      </c>
      <c r="CC942" s="197" t="n">
        <v>631.5789184570312</v>
      </c>
      <c r="CD942" s="197" t="n">
        <v>207.16966247558594</v>
      </c>
      <c r="CE942" s="197" t="n">
        <v>210.33822631835938</v>
      </c>
      <c r="CF942" s="197" t="n">
        <v>8000.0</v>
      </c>
      <c r="CG942" s="197" t="n">
        <v>0.0</v>
      </c>
      <c r="CH942" s="197" t="n">
        <v>2110.3984375</v>
      </c>
      <c r="CI942" s="197" t="n">
        <v>800.0</v>
      </c>
      <c r="CJ942" s="197" t="n">
        <v>2910.3984375</v>
      </c>
      <c r="CK942" s="197" t="n">
        <v>20000.0</v>
      </c>
      <c r="CL942" s="197" t="n">
        <v>20000.0</v>
      </c>
      <c r="CM942" s="197" t="n">
        <v>20000.0</v>
      </c>
      <c r="CN942" s="197" t="n">
        <v>20000.0</v>
      </c>
      <c r="CO942" s="197" t="n">
        <v>20000.0</v>
      </c>
      <c r="CP942" s="197" t="n">
        <v>20000.0</v>
      </c>
      <c r="CQ942" s="197" t="n">
        <v>20000.0</v>
      </c>
      <c r="CR942" s="197" t="n">
        <v>5000.0</v>
      </c>
      <c r="CS942" s="197" t="n">
        <v>0.0</v>
      </c>
      <c r="CT942" s="197" t="n">
        <v>0.0</v>
      </c>
      <c r="CU942" s="197" t="n">
        <v>1831.741455078125</v>
      </c>
    </row>
    <row r="943" spans="2:99">
      <c r="B943" s="122" t="s">
        <v>1344</v>
      </c>
      <c r="C943" s="197" t="n">
        <v>4552.10009765625</v>
      </c>
      <c r="D943" s="197" t="n">
        <v>3298.0</v>
      </c>
      <c r="E943" s="197" t="n">
        <v>800.0</v>
      </c>
      <c r="F943" s="122" t="s">
        <v>1344</v>
      </c>
      <c r="G943" s="197" t="n">
        <v>4522.1298828125</v>
      </c>
      <c r="H943" s="197" t="n">
        <v>3263.052001953125</v>
      </c>
      <c r="I943" s="197" t="n">
        <v>800.0</v>
      </c>
      <c r="J943" s="197" t="n">
        <v>650.9539184570312</v>
      </c>
      <c r="K943" s="197" t="n">
        <v>852.860595703125</v>
      </c>
      <c r="L943" s="197" t="n">
        <v>819.1951293945312</v>
      </c>
      <c r="M943" s="197" t="n">
        <v>819.1951293945312</v>
      </c>
      <c r="N943" s="197" t="n">
        <v>819.1951293945312</v>
      </c>
      <c r="O943" s="197" t="n">
        <v>819.1951293945312</v>
      </c>
      <c r="P943" s="197" t="n">
        <v>819.1951293945312</v>
      </c>
      <c r="Q943" s="197" t="n">
        <v>23205.755859375</v>
      </c>
      <c r="R943" s="197" t="n">
        <v>6553.56103515625</v>
      </c>
      <c r="S943" s="197" t="n">
        <v>0.0</v>
      </c>
      <c r="T943" s="197" t="n">
        <v>0.0</v>
      </c>
      <c r="U943" s="197" t="n">
        <v>850.524169921875</v>
      </c>
      <c r="V943" s="197" t="n">
        <v>17822.658203125</v>
      </c>
      <c r="W943" s="197" t="n">
        <v>8681.923828125</v>
      </c>
      <c r="X943" s="197" t="n">
        <v>9140.734375</v>
      </c>
      <c r="Y943" s="197" t="n">
        <v>0.0</v>
      </c>
      <c r="Z943" s="197" t="n">
        <v>11583.3330078125</v>
      </c>
      <c r="AA943" s="197" t="n">
        <v>1.0</v>
      </c>
      <c r="AB943" s="197" t="n">
        <v>0.0</v>
      </c>
      <c r="AC943" s="197" t="n">
        <v>0.0</v>
      </c>
      <c r="AD943" s="197" t="n">
        <v>0.3499999940395355</v>
      </c>
      <c r="AE943" s="197" t="n">
        <v>11351.7724609375</v>
      </c>
      <c r="AF943" s="197" t="n">
        <v>6098.5771484375</v>
      </c>
      <c r="AG943" s="197" t="n">
        <v>0.0</v>
      </c>
      <c r="AH943" s="197" t="n">
        <v>2801.700439453125</v>
      </c>
      <c r="AI943" s="197" t="n">
        <v>1212.93017578125</v>
      </c>
      <c r="AJ943" s="197" t="n">
        <v>0.0</v>
      </c>
      <c r="AK943" s="197" t="n">
        <v>249.322998046875</v>
      </c>
      <c r="AL943" s="197" t="n">
        <v>6680.0</v>
      </c>
      <c r="AM943" s="197" t="n">
        <v>4424.66748046875</v>
      </c>
      <c r="AN943" s="197" t="n">
        <v>1638.3902587890625</v>
      </c>
      <c r="AO943" s="197" t="n">
        <v>819.1951293945312</v>
      </c>
      <c r="AP943" s="197" t="n">
        <v>819.1951293945312</v>
      </c>
      <c r="AQ943" s="197" t="n">
        <v>510.7737121582031</v>
      </c>
      <c r="AR943" s="197" t="n">
        <v>894.7532958984375</v>
      </c>
      <c r="AS943" s="197" t="n">
        <v>0.0</v>
      </c>
      <c r="AT943" s="197" t="n">
        <v>999999.0</v>
      </c>
      <c r="AU943" s="197" t="n">
        <v>0.0</v>
      </c>
      <c r="AV943" s="197" t="n">
        <v>999999.0</v>
      </c>
      <c r="AW943" s="197" t="n">
        <v>0.0</v>
      </c>
      <c r="AX943" s="197" t="n">
        <v>0.0</v>
      </c>
      <c r="AY943" s="197" t="n">
        <v>999999.0</v>
      </c>
      <c r="AZ943" s="197" t="n">
        <v>0.0</v>
      </c>
      <c r="BA943" s="197" t="n">
        <v>999999.0</v>
      </c>
      <c r="BB943" s="197" t="n">
        <v>0.0</v>
      </c>
      <c r="BC943" s="197" t="n">
        <v>0.0</v>
      </c>
      <c r="BD943" s="197" t="n">
        <v>0.0</v>
      </c>
      <c r="BE943" s="197" t="n">
        <v>0.0</v>
      </c>
      <c r="BF943" s="197" t="n">
        <v>999999.0</v>
      </c>
      <c r="BG943" s="197" t="n">
        <v>999999.0</v>
      </c>
      <c r="BH943" s="197" t="n">
        <v>999999.0</v>
      </c>
      <c r="BI943" s="197" t="n">
        <v>0.0</v>
      </c>
      <c r="BJ943" s="197" t="n">
        <v>999999.0</v>
      </c>
      <c r="BK943" s="197" t="n">
        <v>999999.0</v>
      </c>
      <c r="BL943" s="197" t="n">
        <v>999999.0</v>
      </c>
      <c r="BM943" s="197" t="n">
        <v>0.0</v>
      </c>
      <c r="BN943" s="197" t="n">
        <v>0.0</v>
      </c>
      <c r="BO943" s="197" t="n">
        <v>0.0</v>
      </c>
      <c r="BP943" s="197" t="n">
        <v>0.0</v>
      </c>
      <c r="BQ943" s="197" t="n">
        <v>999999.0</v>
      </c>
      <c r="BR943" s="197" t="n">
        <v>0.0</v>
      </c>
      <c r="BS943" s="197" t="n">
        <v>999999.0</v>
      </c>
      <c r="BT943" s="197" t="n">
        <v>0.0</v>
      </c>
      <c r="BU943" s="197" t="n">
        <v>225.28500366210938</v>
      </c>
      <c r="BV943" s="197" t="n">
        <v>224.4015655517578</v>
      </c>
      <c r="BW943" s="197" t="n">
        <v>450.0</v>
      </c>
      <c r="BX943" s="197" t="n">
        <v>177.22698974609375</v>
      </c>
      <c r="BY943" s="197" t="n">
        <v>179.07180786132812</v>
      </c>
      <c r="BZ943" s="197" t="n">
        <v>450.0</v>
      </c>
      <c r="CA943" s="197" t="n">
        <v>357.06927490234375</v>
      </c>
      <c r="CB943" s="197" t="n">
        <v>355.2540588378906</v>
      </c>
      <c r="CC943" s="197" t="n">
        <v>631.5789184570312</v>
      </c>
      <c r="CD943" s="197" t="n">
        <v>207.3164825439453</v>
      </c>
      <c r="CE943" s="197" t="n">
        <v>207.1417236328125</v>
      </c>
      <c r="CF943" s="197" t="n">
        <v>11000.0</v>
      </c>
      <c r="CG943" s="197" t="n">
        <v>0.0</v>
      </c>
      <c r="CH943" s="197" t="n">
        <v>767.0616455078125</v>
      </c>
      <c r="CI943" s="197" t="n">
        <v>800.0</v>
      </c>
      <c r="CJ943" s="197" t="n">
        <v>1567.0616455078125</v>
      </c>
      <c r="CK943" s="197" t="n">
        <v>20000.0</v>
      </c>
      <c r="CL943" s="197" t="n">
        <v>3032.0</v>
      </c>
      <c r="CM943" s="197" t="n">
        <v>20000.0</v>
      </c>
      <c r="CN943" s="197" t="n">
        <v>20000.0</v>
      </c>
      <c r="CO943" s="197" t="n">
        <v>20000.0</v>
      </c>
      <c r="CP943" s="197" t="n">
        <v>20000.0</v>
      </c>
      <c r="CQ943" s="197" t="n">
        <v>20000.0</v>
      </c>
      <c r="CR943" s="197" t="n">
        <v>5000.0</v>
      </c>
      <c r="CS943" s="197" t="n">
        <v>0.0</v>
      </c>
      <c r="CT943" s="197" t="n">
        <v>0.0</v>
      </c>
      <c r="CU943" s="197" t="n">
        <v>1638.3902587890625</v>
      </c>
    </row>
    <row r="944" spans="2:99">
      <c r="B944" s="122" t="s">
        <v>1345</v>
      </c>
      <c r="C944" s="197" t="n">
        <v>4552.0</v>
      </c>
      <c r="D944" s="197" t="n">
        <v>3538.0</v>
      </c>
      <c r="E944" s="197" t="n">
        <v>975.0</v>
      </c>
      <c r="F944" s="122" t="s">
        <v>1345</v>
      </c>
      <c r="G944" s="197" t="n">
        <v>4552.0</v>
      </c>
      <c r="H944" s="197" t="n">
        <v>3538.0</v>
      </c>
      <c r="I944" s="197" t="n">
        <v>975.0</v>
      </c>
      <c r="J944" s="197" t="n">
        <v>457.4703369140625</v>
      </c>
      <c r="K944" s="197" t="n">
        <v>616.539794921875</v>
      </c>
      <c r="L944" s="197" t="n">
        <v>800.0</v>
      </c>
      <c r="M944" s="197" t="n">
        <v>800.0</v>
      </c>
      <c r="N944" s="197" t="n">
        <v>700.0</v>
      </c>
      <c r="O944" s="197" t="n">
        <v>700.0</v>
      </c>
      <c r="P944" s="197" t="n">
        <v>700.0</v>
      </c>
      <c r="Q944" s="197" t="n">
        <v>18391.2421875</v>
      </c>
      <c r="R944" s="197" t="n">
        <v>5446.8876953125</v>
      </c>
      <c r="S944" s="197" t="n">
        <v>0.0</v>
      </c>
      <c r="T944" s="197" t="n">
        <v>0.0</v>
      </c>
      <c r="U944" s="197" t="n">
        <v>118.78182220458984</v>
      </c>
      <c r="V944" s="197" t="n">
        <v>15698.224609375</v>
      </c>
      <c r="W944" s="197" t="n">
        <v>9520.421875</v>
      </c>
      <c r="X944" s="197" t="n">
        <v>6177.80224609375</v>
      </c>
      <c r="Y944" s="197" t="n">
        <v>0.0</v>
      </c>
      <c r="Z944" s="197" t="n">
        <v>6364.91943359375</v>
      </c>
      <c r="AA944" s="197" t="n">
        <v>1.0</v>
      </c>
      <c r="AB944" s="197" t="n">
        <v>0.0</v>
      </c>
      <c r="AC944" s="197" t="n">
        <v>0.0</v>
      </c>
      <c r="AD944" s="197" t="n">
        <v>0.3499999940395355</v>
      </c>
      <c r="AE944" s="197" t="n">
        <v>9076.646484375</v>
      </c>
      <c r="AF944" s="197" t="n">
        <v>2736.54052734375</v>
      </c>
      <c r="AG944" s="197" t="n">
        <v>6127.35595703125</v>
      </c>
      <c r="AH944" s="197" t="n">
        <v>4031.248046875</v>
      </c>
      <c r="AI944" s="197" t="n">
        <v>2552.3037109375</v>
      </c>
      <c r="AJ944" s="197" t="n">
        <v>714.9583129882812</v>
      </c>
      <c r="AK944" s="197" t="n">
        <v>686.4862060546875</v>
      </c>
      <c r="AL944" s="197" t="n">
        <v>6680.0</v>
      </c>
      <c r="AM944" s="197" t="n">
        <v>4460.33349609375</v>
      </c>
      <c r="AN944" s="197" t="n">
        <v>1600.0</v>
      </c>
      <c r="AO944" s="197" t="n">
        <v>700.0</v>
      </c>
      <c r="AP944" s="197" t="n">
        <v>800.0</v>
      </c>
      <c r="AQ944" s="197" t="n">
        <v>467.1425476074219</v>
      </c>
      <c r="AR944" s="197" t="n">
        <v>1067.0</v>
      </c>
      <c r="AS944" s="197" t="n">
        <v>0.9377568960189819</v>
      </c>
      <c r="AT944" s="197" t="n">
        <v>4832.41162109375</v>
      </c>
      <c r="AU944" s="197" t="n">
        <v>0.0</v>
      </c>
      <c r="AV944" s="197" t="n">
        <v>22485.119140625</v>
      </c>
      <c r="AW944" s="197" t="n">
        <v>129.7185821533203</v>
      </c>
      <c r="AX944" s="197" t="n">
        <v>0.0</v>
      </c>
      <c r="AY944" s="197" t="n">
        <v>999993.0</v>
      </c>
      <c r="AZ944" s="197" t="n">
        <v>0.0</v>
      </c>
      <c r="BA944" s="197" t="n">
        <v>999999.0</v>
      </c>
      <c r="BB944" s="197" t="n">
        <v>0.0</v>
      </c>
      <c r="BC944" s="197" t="n">
        <v>0.0</v>
      </c>
      <c r="BD944" s="197" t="n">
        <v>0.0</v>
      </c>
      <c r="BE944" s="197" t="n">
        <v>0.0</v>
      </c>
      <c r="BF944" s="197" t="n">
        <v>999999.0</v>
      </c>
      <c r="BG944" s="197" t="n">
        <v>999999.0</v>
      </c>
      <c r="BH944" s="197" t="n">
        <v>999999.0</v>
      </c>
      <c r="BI944" s="197" t="n">
        <v>0.0</v>
      </c>
      <c r="BJ944" s="197" t="n">
        <v>999999.0</v>
      </c>
      <c r="BK944" s="197" t="n">
        <v>999999.0</v>
      </c>
      <c r="BL944" s="197" t="n">
        <v>999999.0</v>
      </c>
      <c r="BM944" s="197" t="n">
        <v>0.0</v>
      </c>
      <c r="BN944" s="197" t="n">
        <v>0.0</v>
      </c>
      <c r="BO944" s="197" t="n">
        <v>0.0</v>
      </c>
      <c r="BP944" s="197" t="n">
        <v>0.0</v>
      </c>
      <c r="BQ944" s="197" t="n">
        <v>999999.0</v>
      </c>
      <c r="BR944" s="197" t="n">
        <v>0.0</v>
      </c>
      <c r="BS944" s="197" t="n">
        <v>999999.0</v>
      </c>
      <c r="BT944" s="197" t="n">
        <v>0.0</v>
      </c>
      <c r="BU944" s="197" t="n">
        <v>243.05233764648438</v>
      </c>
      <c r="BV944" s="197" t="n">
        <v>225.38009643554688</v>
      </c>
      <c r="BW944" s="197" t="n">
        <v>450.0</v>
      </c>
      <c r="BX944" s="197" t="n">
        <v>198.6770782470703</v>
      </c>
      <c r="BY944" s="197" t="n">
        <v>177.1767578125</v>
      </c>
      <c r="BZ944" s="197" t="n">
        <v>450.0</v>
      </c>
      <c r="CA944" s="197" t="n">
        <v>389.4007263183594</v>
      </c>
      <c r="CB944" s="197" t="n">
        <v>356.98297119140625</v>
      </c>
      <c r="CC944" s="197" t="n">
        <v>631.5789184570312</v>
      </c>
      <c r="CD944" s="197" t="n">
        <v>216.13677978515625</v>
      </c>
      <c r="CE944" s="197" t="n">
        <v>207.3277130126953</v>
      </c>
      <c r="CF944" s="197" t="n">
        <v>11000.0</v>
      </c>
      <c r="CG944" s="197" t="n">
        <v>0.0</v>
      </c>
      <c r="CH944" s="197" t="n">
        <v>1000.0</v>
      </c>
      <c r="CI944" s="197" t="n">
        <v>991.2276611328125</v>
      </c>
      <c r="CJ944" s="197" t="n">
        <v>1991.2276611328125</v>
      </c>
      <c r="CK944" s="197" t="n">
        <v>20000.0</v>
      </c>
      <c r="CL944" s="197" t="n">
        <v>1911.290283203125</v>
      </c>
      <c r="CM944" s="197" t="n">
        <v>20000.0</v>
      </c>
      <c r="CN944" s="197" t="n">
        <v>20000.0</v>
      </c>
      <c r="CO944" s="197" t="n">
        <v>20000.0</v>
      </c>
      <c r="CP944" s="197" t="n">
        <v>20000.0</v>
      </c>
      <c r="CQ944" s="197" t="n">
        <v>20000.0</v>
      </c>
      <c r="CR944" s="197" t="n">
        <v>5000.0</v>
      </c>
      <c r="CS944" s="197" t="n">
        <v>0.0</v>
      </c>
      <c r="CT944" s="197" t="n">
        <v>0.0</v>
      </c>
      <c r="CU944" s="197" t="n">
        <v>1361.721923828125</v>
      </c>
    </row>
    <row r="945" spans="2:99">
      <c r="B945" s="122" t="s">
        <v>1346</v>
      </c>
      <c r="C945" s="197" t="n">
        <v>4500.0</v>
      </c>
      <c r="D945" s="197" t="n">
        <v>3538.0</v>
      </c>
      <c r="E945" s="197" t="n">
        <v>975.0</v>
      </c>
      <c r="F945" s="122" t="s">
        <v>1346</v>
      </c>
      <c r="G945" s="197" t="n">
        <v>4480.47607421875</v>
      </c>
      <c r="H945" s="197" t="n">
        <v>3538.0</v>
      </c>
      <c r="I945" s="197" t="n">
        <v>975.0</v>
      </c>
      <c r="J945" s="197" t="n">
        <v>286.8592834472656</v>
      </c>
      <c r="K945" s="197" t="n">
        <v>442.0492858886719</v>
      </c>
      <c r="L945" s="197" t="n">
        <v>2822.05810546875</v>
      </c>
      <c r="M945" s="197" t="n">
        <v>2822.05810546875</v>
      </c>
      <c r="N945" s="197" t="n">
        <v>2822.05810546875</v>
      </c>
      <c r="O945" s="197" t="n">
        <v>2822.05810546875</v>
      </c>
      <c r="P945" s="197" t="n">
        <v>2822.05810546875</v>
      </c>
      <c r="Q945" s="197" t="n">
        <v>15540.4716796875</v>
      </c>
      <c r="R945" s="197" t="n">
        <v>3205.0</v>
      </c>
      <c r="S945" s="197" t="n">
        <v>0.0</v>
      </c>
      <c r="T945" s="197" t="n">
        <v>0.0</v>
      </c>
      <c r="U945" s="197" t="n">
        <v>11.92545223236084</v>
      </c>
      <c r="V945" s="197" t="n">
        <v>4804.49267578125</v>
      </c>
      <c r="W945" s="197" t="n">
        <v>1400.634033203125</v>
      </c>
      <c r="X945" s="197" t="n">
        <v>0.0</v>
      </c>
      <c r="Y945" s="197" t="n">
        <v>211.8162078857422</v>
      </c>
      <c r="Z945" s="197" t="n">
        <v>5356.66650390625</v>
      </c>
      <c r="AA945" s="197" t="n">
        <v>1.0</v>
      </c>
      <c r="AB945" s="197" t="n">
        <v>0.0</v>
      </c>
      <c r="AC945" s="197" t="n">
        <v>0.0</v>
      </c>
      <c r="AD945" s="197" t="n">
        <v>0.3499999940395355</v>
      </c>
      <c r="AE945" s="197" t="n">
        <v>7060.64013671875</v>
      </c>
      <c r="AF945" s="197" t="n">
        <v>0.0</v>
      </c>
      <c r="AG945" s="197" t="n">
        <v>4238.4638671875</v>
      </c>
      <c r="AH945" s="197" t="n">
        <v>4526.46044921875</v>
      </c>
      <c r="AI945" s="197" t="n">
        <v>3040.46533203125</v>
      </c>
      <c r="AJ945" s="197" t="n">
        <v>916.0828247070312</v>
      </c>
      <c r="AK945" s="197" t="n">
        <v>881.5861206054688</v>
      </c>
      <c r="AL945" s="197" t="n">
        <v>6680.0</v>
      </c>
      <c r="AM945" s="197" t="n">
        <v>4474.28857421875</v>
      </c>
      <c r="AN945" s="197" t="n">
        <v>0.0</v>
      </c>
      <c r="AO945" s="197" t="n">
        <v>0.0</v>
      </c>
      <c r="AP945" s="197" t="n">
        <v>0.0</v>
      </c>
      <c r="AQ945" s="197" t="n">
        <v>319.7620849609375</v>
      </c>
      <c r="AR945" s="197" t="n">
        <v>846.8572387695312</v>
      </c>
      <c r="AS945" s="197" t="n">
        <v>0.888384997844696</v>
      </c>
      <c r="AT945" s="197" t="n">
        <v>-626.87353515625</v>
      </c>
      <c r="AU945" s="197" t="n">
        <v>705.6327514648438</v>
      </c>
      <c r="AV945" s="197" t="n">
        <v>13460.5068359375</v>
      </c>
      <c r="AW945" s="197" t="n">
        <v>1690.5152587890625</v>
      </c>
      <c r="AX945" s="197" t="n">
        <v>1.6106594800949097</v>
      </c>
      <c r="AY945" s="197" t="n">
        <v>-5062.49755859375</v>
      </c>
      <c r="AZ945" s="197" t="n">
        <v>0.0</v>
      </c>
      <c r="BA945" s="197" t="n">
        <v>20478.201171875</v>
      </c>
      <c r="BB945" s="197" t="n">
        <v>1278.9981689453125</v>
      </c>
      <c r="BC945" s="197" t="n">
        <v>0.0</v>
      </c>
      <c r="BD945" s="197" t="n">
        <v>0.0</v>
      </c>
      <c r="BE945" s="197" t="n">
        <v>0.0</v>
      </c>
      <c r="BF945" s="197" t="n">
        <v>999999.0</v>
      </c>
      <c r="BG945" s="197" t="n">
        <v>999999.0</v>
      </c>
      <c r="BH945" s="197" t="n">
        <v>999999.0</v>
      </c>
      <c r="BI945" s="197" t="n">
        <v>0.0</v>
      </c>
      <c r="BJ945" s="197" t="n">
        <v>999999.0</v>
      </c>
      <c r="BK945" s="197" t="n">
        <v>999999.0</v>
      </c>
      <c r="BL945" s="197" t="n">
        <v>999999.0</v>
      </c>
      <c r="BM945" s="197" t="n">
        <v>0.0</v>
      </c>
      <c r="BN945" s="197" t="n">
        <v>0.0</v>
      </c>
      <c r="BO945" s="197" t="n">
        <v>0.0</v>
      </c>
      <c r="BP945" s="197" t="n">
        <v>0.0</v>
      </c>
      <c r="BQ945" s="197" t="n">
        <v>999999.0</v>
      </c>
      <c r="BR945" s="197" t="n">
        <v>0.0</v>
      </c>
      <c r="BS945" s="197" t="n">
        <v>999999.0</v>
      </c>
      <c r="BT945" s="197" t="n">
        <v>0.0</v>
      </c>
      <c r="BU945" s="197" t="n">
        <v>236.1855010986328</v>
      </c>
      <c r="BV945" s="197" t="n">
        <v>242.7866668701172</v>
      </c>
      <c r="BW945" s="197" t="n">
        <v>450.0</v>
      </c>
      <c r="BX945" s="197" t="n">
        <v>213.13565063476562</v>
      </c>
      <c r="BY945" s="197" t="n">
        <v>199.23492431640625</v>
      </c>
      <c r="BZ945" s="197" t="n">
        <v>450.0</v>
      </c>
      <c r="CA945" s="197" t="n">
        <v>379.6951904296875</v>
      </c>
      <c r="CB945" s="197" t="n">
        <v>387.8482360839844</v>
      </c>
      <c r="CC945" s="197" t="n">
        <v>631.5789184570312</v>
      </c>
      <c r="CD945" s="197" t="n">
        <v>250.58168029785156</v>
      </c>
      <c r="CE945" s="197" t="n">
        <v>217.35423278808594</v>
      </c>
      <c r="CF945" s="197" t="n">
        <v>99000.0</v>
      </c>
      <c r="CG945" s="197" t="n">
        <v>5937.00732421875</v>
      </c>
      <c r="CH945" s="197" t="n">
        <v>2500.0</v>
      </c>
      <c r="CI945" s="197" t="n">
        <v>2000.0</v>
      </c>
      <c r="CJ945" s="197" t="n">
        <v>4500.0</v>
      </c>
      <c r="CK945" s="197" t="n">
        <v>20000.0</v>
      </c>
      <c r="CL945" s="197" t="n">
        <v>20000.0</v>
      </c>
      <c r="CM945" s="197" t="n">
        <v>20000.0</v>
      </c>
      <c r="CN945" s="197" t="n">
        <v>20000.0</v>
      </c>
      <c r="CO945" s="197" t="n">
        <v>20000.0</v>
      </c>
      <c r="CP945" s="197" t="n">
        <v>20000.0</v>
      </c>
      <c r="CQ945" s="197" t="n">
        <v>20000.0</v>
      </c>
      <c r="CR945" s="197" t="n">
        <v>5000.0</v>
      </c>
      <c r="CS945" s="197" t="n">
        <v>26.0</v>
      </c>
      <c r="CT945" s="197" t="n">
        <v>26.0</v>
      </c>
      <c r="CU945" s="197" t="n">
        <v>801.25</v>
      </c>
    </row>
    <row r="946" spans="2:99">
      <c r="B946" s="122" t="s">
        <v>1347</v>
      </c>
      <c r="C946" s="197" t="n">
        <v>4150.0</v>
      </c>
      <c r="D946" s="197" t="n">
        <v>3538.0</v>
      </c>
      <c r="E946" s="197" t="n">
        <v>950.0</v>
      </c>
      <c r="F946" s="122" t="s">
        <v>1347</v>
      </c>
      <c r="G946" s="197" t="n">
        <v>4080.1640625</v>
      </c>
      <c r="H946" s="197" t="n">
        <v>3002.750732421875</v>
      </c>
      <c r="I946" s="197" t="n">
        <v>782.663330078125</v>
      </c>
      <c r="J946" s="197" t="n">
        <v>186.569580078125</v>
      </c>
      <c r="K946" s="197" t="n">
        <v>504.58984375</v>
      </c>
      <c r="L946" s="197" t="n">
        <v>4502.2548828125</v>
      </c>
      <c r="M946" s="197" t="n">
        <v>4502.2548828125</v>
      </c>
      <c r="N946" s="197" t="n">
        <v>6680.0</v>
      </c>
      <c r="O946" s="197" t="n">
        <v>6680.0</v>
      </c>
      <c r="P946" s="197" t="n">
        <v>6680.0</v>
      </c>
      <c r="Q946" s="197" t="n">
        <v>20660.962890625</v>
      </c>
      <c r="R946" s="197" t="n">
        <v>1899.2706298828125</v>
      </c>
      <c r="S946" s="197" t="n">
        <v>0.0</v>
      </c>
      <c r="T946" s="197" t="n">
        <v>0.0</v>
      </c>
      <c r="U946" s="197" t="n">
        <v>-25.83475112915039</v>
      </c>
      <c r="V946" s="197" t="n">
        <v>0.0</v>
      </c>
      <c r="W946" s="197" t="n">
        <v>0.0</v>
      </c>
      <c r="X946" s="197" t="n">
        <v>0.0</v>
      </c>
      <c r="Y946" s="197" t="n">
        <v>0.0</v>
      </c>
      <c r="Z946" s="197" t="n">
        <v>8000.0</v>
      </c>
      <c r="AA946" s="197" t="n">
        <v>0.0</v>
      </c>
      <c r="AB946" s="197" t="n">
        <v>0.0</v>
      </c>
      <c r="AC946" s="197" t="n">
        <v>0.0</v>
      </c>
      <c r="AD946" s="197" t="n">
        <v>0.6499999761581421</v>
      </c>
      <c r="AE946" s="197" t="n">
        <v>15209.1494140625</v>
      </c>
      <c r="AF946" s="197" t="n">
        <v>1341.7208251953125</v>
      </c>
      <c r="AG946" s="197" t="n">
        <v>8626.716796875</v>
      </c>
      <c r="AH946" s="197" t="n">
        <v>4763.298828125</v>
      </c>
      <c r="AI946" s="197" t="n">
        <v>3250.0</v>
      </c>
      <c r="AJ946" s="197" t="n">
        <v>7456.12451171875</v>
      </c>
      <c r="AK946" s="197" t="n">
        <v>7254.85888671875</v>
      </c>
      <c r="AL946" s="197" t="n">
        <v>6680.0</v>
      </c>
      <c r="AM946" s="197" t="n">
        <v>4502.2548828125</v>
      </c>
      <c r="AN946" s="197" t="n">
        <v>0.0</v>
      </c>
      <c r="AO946" s="197" t="n">
        <v>0.0</v>
      </c>
      <c r="AP946" s="197" t="n">
        <v>0.0</v>
      </c>
      <c r="AQ946" s="197" t="n">
        <v>232.87933349609375</v>
      </c>
      <c r="AR946" s="197" t="n">
        <v>734.9507446289062</v>
      </c>
      <c r="AS946" s="197" t="n">
        <v>0.7705546021461487</v>
      </c>
      <c r="AT946" s="197" t="n">
        <v>-4591.349609375</v>
      </c>
      <c r="AU946" s="197" t="n">
        <v>5958.5</v>
      </c>
      <c r="AV946" s="197" t="n">
        <v>11484.205078125</v>
      </c>
      <c r="AW946" s="197" t="n">
        <v>7795.9091796875</v>
      </c>
      <c r="AX946" s="197" t="n">
        <v>1.217664122581482</v>
      </c>
      <c r="AY946" s="197" t="n">
        <v>-11074.4921875</v>
      </c>
      <c r="AZ946" s="197" t="n">
        <v>0.0</v>
      </c>
      <c r="BA946" s="197" t="n">
        <v>14328.802734375</v>
      </c>
      <c r="BB946" s="197" t="n">
        <v>5603.6845703125</v>
      </c>
      <c r="BC946" s="197" t="n">
        <v>0.0</v>
      </c>
      <c r="BD946" s="197" t="n">
        <v>0.0</v>
      </c>
      <c r="BE946" s="197" t="n">
        <v>0.5319737792015076</v>
      </c>
      <c r="BF946" s="197" t="n">
        <v>999998.0</v>
      </c>
      <c r="BG946" s="197" t="n">
        <v>999998.0</v>
      </c>
      <c r="BH946" s="197" t="n">
        <v>5754.25146484375</v>
      </c>
      <c r="BI946" s="197" t="n">
        <v>0.0</v>
      </c>
      <c r="BJ946" s="197" t="n">
        <v>999999.0</v>
      </c>
      <c r="BK946" s="197" t="n">
        <v>999999.0</v>
      </c>
      <c r="BL946" s="197" t="n">
        <v>16852.45703125</v>
      </c>
      <c r="BM946" s="197" t="n">
        <v>0.0</v>
      </c>
      <c r="BN946" s="197" t="n">
        <v>0.0</v>
      </c>
      <c r="BO946" s="197" t="n">
        <v>-2471.031005859375</v>
      </c>
      <c r="BP946" s="197" t="n">
        <v>0.0</v>
      </c>
      <c r="BQ946" s="197" t="n">
        <v>999999.0</v>
      </c>
      <c r="BR946" s="197" t="n">
        <v>0.0</v>
      </c>
      <c r="BS946" s="197" t="n">
        <v>999999.0</v>
      </c>
      <c r="BT946" s="197" t="n">
        <v>0.0</v>
      </c>
      <c r="BU946" s="197" t="n">
        <v>206.7122344970703</v>
      </c>
      <c r="BV946" s="197" t="n">
        <v>235.97865295410156</v>
      </c>
      <c r="BW946" s="197" t="n">
        <v>450.0</v>
      </c>
      <c r="BX946" s="197" t="n">
        <v>257.9523010253906</v>
      </c>
      <c r="BY946" s="197" t="n">
        <v>213.62054443359375</v>
      </c>
      <c r="BZ946" s="197" t="n">
        <v>450.0</v>
      </c>
      <c r="CA946" s="197" t="n">
        <v>241.80259704589844</v>
      </c>
      <c r="CB946" s="197" t="n">
        <v>378.944091796875</v>
      </c>
      <c r="CC946" s="197" t="n">
        <v>631.5789184570312</v>
      </c>
      <c r="CD946" s="197" t="n">
        <v>982.6303100585938</v>
      </c>
      <c r="CE946" s="197" t="n">
        <v>251.85638427734375</v>
      </c>
      <c r="CF946" s="197" t="n">
        <v>99000.0</v>
      </c>
      <c r="CG946" s="197" t="n">
        <v>20470.45703125</v>
      </c>
      <c r="CH946" s="197" t="n">
        <v>6680.0</v>
      </c>
      <c r="CI946" s="197" t="n">
        <v>4502.2548828125</v>
      </c>
      <c r="CJ946" s="197" t="n">
        <v>11182.2548828125</v>
      </c>
      <c r="CK946" s="197" t="n">
        <v>20000.0</v>
      </c>
      <c r="CL946" s="197" t="n">
        <v>20000.0</v>
      </c>
      <c r="CM946" s="197" t="n">
        <v>20000.0</v>
      </c>
      <c r="CN946" s="197" t="n">
        <v>20000.0</v>
      </c>
      <c r="CO946" s="197" t="n">
        <v>20000.0</v>
      </c>
      <c r="CP946" s="197" t="n">
        <v>20000.0</v>
      </c>
      <c r="CQ946" s="197" t="n">
        <v>20000.0</v>
      </c>
      <c r="CR946" s="197" t="n">
        <v>5000.0</v>
      </c>
      <c r="CS946" s="197" t="n">
        <v>31.0</v>
      </c>
      <c r="CT946" s="197" t="n">
        <v>31.0</v>
      </c>
      <c r="CU946" s="197" t="n">
        <v>474.8176574707031</v>
      </c>
    </row>
    <row r="947" spans="2:99">
      <c r="B947" s="122" t="s">
        <v>1348</v>
      </c>
      <c r="C947" s="197" t="n">
        <v>3700.0</v>
      </c>
      <c r="D947" s="197" t="n">
        <v>3538.0</v>
      </c>
      <c r="E947" s="197" t="n">
        <v>800.0</v>
      </c>
      <c r="F947" s="122" t="s">
        <v>1348</v>
      </c>
      <c r="G947" s="197" t="n">
        <v>3700.0</v>
      </c>
      <c r="H947" s="197" t="n">
        <v>2839.50439453125</v>
      </c>
      <c r="I947" s="197" t="n">
        <v>783.6809692382812</v>
      </c>
      <c r="J947" s="197" t="n">
        <v>136.09555053710938</v>
      </c>
      <c r="K947" s="197" t="n">
        <v>563.37646484375</v>
      </c>
      <c r="L947" s="197" t="n">
        <v>4477.60791015625</v>
      </c>
      <c r="M947" s="197" t="n">
        <v>4477.60791015625</v>
      </c>
      <c r="N947" s="197" t="n">
        <v>6680.0</v>
      </c>
      <c r="O947" s="197" t="n">
        <v>3171.543212890625</v>
      </c>
      <c r="P947" s="197" t="n">
        <v>6680.0</v>
      </c>
      <c r="Q947" s="197" t="n">
        <v>15231.4638671875</v>
      </c>
      <c r="R947" s="197" t="n">
        <v>2038.066162109375</v>
      </c>
      <c r="S947" s="197" t="n">
        <v>0.0</v>
      </c>
      <c r="T947" s="197" t="n">
        <v>0.0</v>
      </c>
      <c r="U947" s="197" t="n">
        <v>-41.864044189453125</v>
      </c>
      <c r="V947" s="197" t="n">
        <v>0.0</v>
      </c>
      <c r="W947" s="197" t="n">
        <v>0.0</v>
      </c>
      <c r="X947" s="197" t="n">
        <v>0.0</v>
      </c>
      <c r="Y947" s="197" t="n">
        <v>0.0</v>
      </c>
      <c r="Z947" s="197" t="n">
        <v>4000.0</v>
      </c>
      <c r="AA947" s="197" t="n">
        <v>1.0</v>
      </c>
      <c r="AB947" s="197" t="n">
        <v>3508.456787109375</v>
      </c>
      <c r="AC947" s="197" t="n">
        <v>0.0</v>
      </c>
      <c r="AD947" s="197" t="n">
        <v>0.6499999761581421</v>
      </c>
      <c r="AE947" s="197" t="n">
        <v>11731.3427734375</v>
      </c>
      <c r="AF947" s="197" t="n">
        <v>2455.11767578125</v>
      </c>
      <c r="AG947" s="197" t="n">
        <v>8469.73046875</v>
      </c>
      <c r="AH947" s="197" t="n">
        <v>1408.36083984375</v>
      </c>
      <c r="AI947" s="197" t="n">
        <v>0.0</v>
      </c>
      <c r="AJ947" s="197" t="n">
        <v>2224.864990234375</v>
      </c>
      <c r="AK947" s="197" t="n">
        <v>2298.818603515625</v>
      </c>
      <c r="AL947" s="197" t="n">
        <v>6680.0</v>
      </c>
      <c r="AM947" s="197" t="n">
        <v>4477.60791015625</v>
      </c>
      <c r="AN947" s="197" t="n">
        <v>0.0</v>
      </c>
      <c r="AO947" s="197" t="n">
        <v>0.0</v>
      </c>
      <c r="AP947" s="197" t="n">
        <v>0.0</v>
      </c>
      <c r="AQ947" s="197" t="n">
        <v>126.37174224853516</v>
      </c>
      <c r="AR947" s="197" t="n">
        <v>672.41015625</v>
      </c>
      <c r="AS947" s="197" t="n">
        <v>0.7605572938919067</v>
      </c>
      <c r="AT947" s="197" t="n">
        <v>-91.79219055175781</v>
      </c>
      <c r="AU947" s="197" t="n">
        <v>120.6906967163086</v>
      </c>
      <c r="AV947" s="197" t="n">
        <v>11627.4931640625</v>
      </c>
      <c r="AW947" s="197" t="n">
        <v>3570.9482421875</v>
      </c>
      <c r="AX947" s="197" t="n">
        <v>1.2474753856658936</v>
      </c>
      <c r="AY947" s="197" t="n">
        <v>-3622.99951171875</v>
      </c>
      <c r="AZ947" s="197" t="n">
        <v>0.0</v>
      </c>
      <c r="BA947" s="197" t="n">
        <v>15599.115234375</v>
      </c>
      <c r="BB947" s="197" t="n">
        <v>628.3679809570312</v>
      </c>
      <c r="BC947" s="197" t="n">
        <v>0.0</v>
      </c>
      <c r="BD947" s="197" t="n">
        <v>0.510681688785553</v>
      </c>
      <c r="BE947" s="197" t="n">
        <v>0.554451584815979</v>
      </c>
      <c r="BF947" s="197" t="n">
        <v>999998.0</v>
      </c>
      <c r="BG947" s="197" t="n">
        <v>4771.544921875</v>
      </c>
      <c r="BH947" s="197" t="n">
        <v>4389.6552734375</v>
      </c>
      <c r="BI947" s="197" t="n">
        <v>0.0</v>
      </c>
      <c r="BJ947" s="197" t="n">
        <v>999999.0</v>
      </c>
      <c r="BK947" s="197" t="n">
        <v>12640.5439453125</v>
      </c>
      <c r="BL947" s="197" t="n">
        <v>12933.0966796875</v>
      </c>
      <c r="BM947" s="197" t="n">
        <v>0.0</v>
      </c>
      <c r="BN947" s="197" t="n">
        <v>1284.9293212890625</v>
      </c>
      <c r="BO947" s="197" t="n">
        <v>986.5228881835938</v>
      </c>
      <c r="BP947" s="197" t="n">
        <v>0.0</v>
      </c>
      <c r="BQ947" s="197" t="n">
        <v>999999.0</v>
      </c>
      <c r="BR947" s="197" t="n">
        <v>0.0</v>
      </c>
      <c r="BS947" s="197" t="n">
        <v>999999.0</v>
      </c>
      <c r="BT947" s="197" t="n">
        <v>0.0</v>
      </c>
      <c r="BU947" s="197" t="n">
        <v>433.665771484375</v>
      </c>
      <c r="BV947" s="197" t="n">
        <v>207.82440185546875</v>
      </c>
      <c r="BW947" s="197" t="n">
        <v>1350.0</v>
      </c>
      <c r="BX947" s="197" t="n">
        <v>350.50201416015625</v>
      </c>
      <c r="BY947" s="197" t="n">
        <v>259.68328857421875</v>
      </c>
      <c r="BZ947" s="197" t="n">
        <v>1650.0</v>
      </c>
      <c r="CA947" s="197" t="n">
        <v>237.38807678222656</v>
      </c>
      <c r="CB947" s="197" t="n">
        <v>241.0424041748047</v>
      </c>
      <c r="CC947" s="197" t="n">
        <v>631.5789184570312</v>
      </c>
      <c r="CD947" s="197" t="n">
        <v>2228.520751953125</v>
      </c>
      <c r="CE947" s="197" t="n">
        <v>1016.4058227539062</v>
      </c>
      <c r="CF947" s="197" t="n">
        <v>99000.0</v>
      </c>
      <c r="CG947" s="197" t="n">
        <v>14720.5712890625</v>
      </c>
      <c r="CH947" s="197" t="n">
        <v>6680.0</v>
      </c>
      <c r="CI947" s="197" t="n">
        <v>4424.04541015625</v>
      </c>
      <c r="CJ947" s="197" t="n">
        <v>11104.0458984375</v>
      </c>
      <c r="CK947" s="197" t="n">
        <v>20000.0</v>
      </c>
      <c r="CL947" s="197" t="n">
        <v>20000.0</v>
      </c>
      <c r="CM947" s="197" t="n">
        <v>20000.0</v>
      </c>
      <c r="CN947" s="197" t="n">
        <v>20000.0</v>
      </c>
      <c r="CO947" s="197" t="n">
        <v>20000.0</v>
      </c>
      <c r="CP947" s="197" t="n">
        <v>20000.0</v>
      </c>
      <c r="CQ947" s="197" t="n">
        <v>20000.0</v>
      </c>
      <c r="CR947" s="197" t="n">
        <v>5000.0</v>
      </c>
      <c r="CS947" s="197" t="n">
        <v>31.0</v>
      </c>
      <c r="CT947" s="197" t="n">
        <v>31.0</v>
      </c>
      <c r="CU947" s="197" t="n">
        <v>509.51654052734375</v>
      </c>
    </row>
    <row r="948" spans="2:99">
      <c r="B948" s="122" t="s">
        <v>1349</v>
      </c>
      <c r="C948" s="197" t="n">
        <v>3400.0</v>
      </c>
      <c r="D948" s="197" t="n">
        <v>3351.0</v>
      </c>
      <c r="E948" s="197" t="n">
        <v>650.0</v>
      </c>
      <c r="F948" s="122" t="s">
        <v>1349</v>
      </c>
      <c r="G948" s="197" t="n">
        <v>3329.56982421875</v>
      </c>
      <c r="H948" s="197" t="n">
        <v>2292.048828125</v>
      </c>
      <c r="I948" s="197" t="n">
        <v>600.0</v>
      </c>
      <c r="J948" s="197" t="n">
        <v>186.35134887695312</v>
      </c>
      <c r="K948" s="197" t="n">
        <v>706.2420654296875</v>
      </c>
      <c r="L948" s="197" t="n">
        <v>4394.1748046875</v>
      </c>
      <c r="M948" s="197" t="n">
        <v>4394.1748046875</v>
      </c>
      <c r="N948" s="197" t="n">
        <v>6650.6376953125</v>
      </c>
      <c r="O948" s="197" t="n">
        <v>6650.6376953125</v>
      </c>
      <c r="P948" s="197" t="n">
        <v>6650.6376953125</v>
      </c>
      <c r="Q948" s="197" t="n">
        <v>29055.7578125</v>
      </c>
      <c r="R948" s="197" t="n">
        <v>2401.373779296875</v>
      </c>
      <c r="S948" s="197" t="n">
        <v>0.0</v>
      </c>
      <c r="T948" s="197" t="n">
        <v>0.0</v>
      </c>
      <c r="U948" s="197" t="n">
        <v>-70.86219787597656</v>
      </c>
      <c r="V948" s="197" t="n">
        <v>0.0</v>
      </c>
      <c r="W948" s="197" t="n">
        <v>0.0</v>
      </c>
      <c r="X948" s="197" t="n">
        <v>0.0</v>
      </c>
      <c r="Y948" s="197" t="n">
        <v>0.0</v>
      </c>
      <c r="Z948" s="197" t="n">
        <v>19375.0</v>
      </c>
      <c r="AA948" s="197" t="n">
        <v>0.0</v>
      </c>
      <c r="AB948" s="197" t="n">
        <v>0.0</v>
      </c>
      <c r="AC948" s="197" t="n">
        <v>0.0</v>
      </c>
      <c r="AD948" s="197" t="n">
        <v>0.6499999761581421</v>
      </c>
      <c r="AE948" s="197" t="n">
        <v>20894.0703125</v>
      </c>
      <c r="AF948" s="197" t="n">
        <v>6764.96728515625</v>
      </c>
      <c r="AG948" s="197" t="n">
        <v>9650.1923828125</v>
      </c>
      <c r="AH948" s="197" t="n">
        <v>4354.12646484375</v>
      </c>
      <c r="AI948" s="197" t="n">
        <v>3300.577392578125</v>
      </c>
      <c r="AJ948" s="197" t="n">
        <v>9000.0</v>
      </c>
      <c r="AK948" s="197" t="n">
        <v>9032.03515625</v>
      </c>
      <c r="AL948" s="197" t="n">
        <v>6680.0</v>
      </c>
      <c r="AM948" s="197" t="n">
        <v>4394.1748046875</v>
      </c>
      <c r="AN948" s="197" t="n">
        <v>0.0</v>
      </c>
      <c r="AO948" s="197" t="n">
        <v>0.0</v>
      </c>
      <c r="AP948" s="197" t="n">
        <v>0.0</v>
      </c>
      <c r="AQ948" s="197" t="n">
        <v>126.37174224853516</v>
      </c>
      <c r="AR948" s="197" t="n">
        <v>613.62353515625</v>
      </c>
      <c r="AS948" s="197" t="n">
        <v>0.0</v>
      </c>
      <c r="AT948" s="197" t="n">
        <v>999999.0</v>
      </c>
      <c r="AU948" s="197" t="n">
        <v>0.0</v>
      </c>
      <c r="AV948" s="197" t="n">
        <v>999999.0</v>
      </c>
      <c r="AW948" s="197" t="n">
        <v>0.0</v>
      </c>
      <c r="AX948" s="197" t="n">
        <v>0.0</v>
      </c>
      <c r="AY948" s="197" t="n">
        <v>999999.0</v>
      </c>
      <c r="AZ948" s="197" t="n">
        <v>0.0</v>
      </c>
      <c r="BA948" s="197" t="n">
        <v>999999.0</v>
      </c>
      <c r="BB948" s="197" t="n">
        <v>0.0</v>
      </c>
      <c r="BC948" s="197" t="n">
        <v>0.0</v>
      </c>
      <c r="BD948" s="197" t="n">
        <v>0.5554426312446594</v>
      </c>
      <c r="BE948" s="197" t="n">
        <v>0.6385793685913086</v>
      </c>
      <c r="BF948" s="197" t="n">
        <v>999998.0</v>
      </c>
      <c r="BG948" s="197" t="n">
        <v>4367.56982421875</v>
      </c>
      <c r="BH948" s="197" t="n">
        <v>3647.74658203125</v>
      </c>
      <c r="BI948" s="197" t="n">
        <v>0.0</v>
      </c>
      <c r="BJ948" s="197" t="n">
        <v>999999.0</v>
      </c>
      <c r="BK948" s="197" t="n">
        <v>20559.755859375</v>
      </c>
      <c r="BL948" s="197" t="n">
        <v>22263.5234375</v>
      </c>
      <c r="BM948" s="197" t="n">
        <v>0.0</v>
      </c>
      <c r="BN948" s="197" t="n">
        <v>2326.685791015625</v>
      </c>
      <c r="BO948" s="197" t="n">
        <v>1888.833740234375</v>
      </c>
      <c r="BP948" s="197" t="n">
        <v>0.0</v>
      </c>
      <c r="BQ948" s="197" t="n">
        <v>999999.0</v>
      </c>
      <c r="BR948" s="197" t="n">
        <v>0.0</v>
      </c>
      <c r="BS948" s="197" t="n">
        <v>999999.0</v>
      </c>
      <c r="BT948" s="197" t="n">
        <v>0.0</v>
      </c>
      <c r="BU948" s="197" t="n">
        <v>1247.1429443359375</v>
      </c>
      <c r="BV948" s="197" t="n">
        <v>426.6490783691406</v>
      </c>
      <c r="BW948" s="197" t="n">
        <v>99000.0</v>
      </c>
      <c r="BX948" s="197" t="n">
        <v>822.298095703125</v>
      </c>
      <c r="BY948" s="197" t="n">
        <v>347.3207092285156</v>
      </c>
      <c r="BZ948" s="197" t="n">
        <v>99000.0</v>
      </c>
      <c r="CA948" s="197" t="n">
        <v>440.0412292480469</v>
      </c>
      <c r="CB948" s="197" t="n">
        <v>236.83436584472656</v>
      </c>
      <c r="CC948" s="197" t="n">
        <v>964.9122924804688</v>
      </c>
      <c r="CD948" s="197" t="n">
        <v>4599.0224609375</v>
      </c>
      <c r="CE948" s="197" t="n">
        <v>2186.1103515625</v>
      </c>
      <c r="CF948" s="197" t="n">
        <v>99000.0</v>
      </c>
      <c r="CG948" s="197" t="n">
        <v>7557.6689453125</v>
      </c>
      <c r="CH948" s="197" t="n">
        <v>4983.32470703125</v>
      </c>
      <c r="CI948" s="197" t="n">
        <v>3490.593505859375</v>
      </c>
      <c r="CJ948" s="197" t="n">
        <v>8473.91796875</v>
      </c>
      <c r="CK948" s="197" t="n">
        <v>20000.0</v>
      </c>
      <c r="CL948" s="197" t="n">
        <v>20000.0</v>
      </c>
      <c r="CM948" s="197" t="n">
        <v>20000.0</v>
      </c>
      <c r="CN948" s="197" t="n">
        <v>20000.0</v>
      </c>
      <c r="CO948" s="197" t="n">
        <v>20000.0</v>
      </c>
      <c r="CP948" s="197" t="n">
        <v>20000.0</v>
      </c>
      <c r="CQ948" s="197" t="n">
        <v>20000.0</v>
      </c>
      <c r="CR948" s="197" t="n">
        <v>5000.0</v>
      </c>
      <c r="CS948" s="197" t="n">
        <v>0.0</v>
      </c>
      <c r="CT948" s="197" t="n">
        <v>30.0</v>
      </c>
      <c r="CU948" s="197" t="n">
        <v>600.3434448242188</v>
      </c>
    </row>
    <row r="949" spans="2:99">
      <c r="B949" s="122" t="s">
        <v>1350</v>
      </c>
      <c r="C949" s="197" t="n">
        <v>3250.0</v>
      </c>
      <c r="D949" s="197" t="n">
        <v>3157.0</v>
      </c>
      <c r="E949" s="197" t="n">
        <v>720.0</v>
      </c>
      <c r="F949" s="122" t="s">
        <v>1350</v>
      </c>
      <c r="G949" s="197" t="n">
        <v>3250.0</v>
      </c>
      <c r="H949" s="197" t="n">
        <v>2097.4033203125</v>
      </c>
      <c r="I949" s="197" t="n">
        <v>573.0073852539062</v>
      </c>
      <c r="J949" s="197" t="n">
        <v>227.15875244140625</v>
      </c>
      <c r="K949" s="197" t="n">
        <v>719.0115356445312</v>
      </c>
      <c r="L949" s="197" t="n">
        <v>3482.515869140625</v>
      </c>
      <c r="M949" s="197" t="n">
        <v>3482.515869140625</v>
      </c>
      <c r="N949" s="197" t="n">
        <v>3482.515869140625</v>
      </c>
      <c r="O949" s="197" t="n">
        <v>3329.210693359375</v>
      </c>
      <c r="P949" s="197" t="n">
        <v>3482.515869140625</v>
      </c>
      <c r="Q949" s="197" t="n">
        <v>14461.91015625</v>
      </c>
      <c r="R949" s="197" t="n">
        <v>2808.50146484375</v>
      </c>
      <c r="S949" s="197" t="n">
        <v>0.0</v>
      </c>
      <c r="T949" s="197" t="n">
        <v>0.0</v>
      </c>
      <c r="U949" s="197" t="n">
        <v>-58.055816650390625</v>
      </c>
      <c r="V949" s="197" t="n">
        <v>0.0</v>
      </c>
      <c r="W949" s="197" t="n">
        <v>0.0</v>
      </c>
      <c r="X949" s="197" t="n">
        <v>0.0</v>
      </c>
      <c r="Y949" s="197" t="n">
        <v>0.0</v>
      </c>
      <c r="Z949" s="197" t="n">
        <v>9062.5</v>
      </c>
      <c r="AA949" s="197" t="n">
        <v>1.0</v>
      </c>
      <c r="AB949" s="197" t="n">
        <v>153.30511474609375</v>
      </c>
      <c r="AC949" s="197" t="n">
        <v>0.0</v>
      </c>
      <c r="AD949" s="197" t="n">
        <v>0.6499999761581421</v>
      </c>
      <c r="AE949" s="197" t="n">
        <v>11394.7841796875</v>
      </c>
      <c r="AF949" s="197" t="n">
        <v>2502.435302734375</v>
      </c>
      <c r="AG949" s="197" t="n">
        <v>3666.442626953125</v>
      </c>
      <c r="AH949" s="197" t="n">
        <v>894.0506591796875</v>
      </c>
      <c r="AI949" s="197" t="n">
        <v>0.0</v>
      </c>
      <c r="AJ949" s="197" t="n">
        <v>2300.0</v>
      </c>
      <c r="AK949" s="197" t="n">
        <v>2248.89111328125</v>
      </c>
      <c r="AL949" s="197" t="n">
        <v>6680.0</v>
      </c>
      <c r="AM949" s="197" t="n">
        <v>4291.05078125</v>
      </c>
      <c r="AN949" s="197" t="n">
        <v>0.0</v>
      </c>
      <c r="AO949" s="197" t="n">
        <v>0.0</v>
      </c>
      <c r="AP949" s="197" t="n">
        <v>0.0</v>
      </c>
      <c r="AQ949" s="197" t="n">
        <v>161.8333282470703</v>
      </c>
      <c r="AR949" s="197" t="n">
        <v>872.4407958984375</v>
      </c>
      <c r="AS949" s="197" t="n">
        <v>0.0</v>
      </c>
      <c r="AT949" s="197" t="n">
        <v>999999.0</v>
      </c>
      <c r="AU949" s="197" t="n">
        <v>0.0</v>
      </c>
      <c r="AV949" s="197" t="n">
        <v>999999.0</v>
      </c>
      <c r="AW949" s="197" t="n">
        <v>0.0</v>
      </c>
      <c r="AX949" s="197" t="n">
        <v>0.0</v>
      </c>
      <c r="AY949" s="197" t="n">
        <v>999999.0</v>
      </c>
      <c r="AZ949" s="197" t="n">
        <v>0.0</v>
      </c>
      <c r="BA949" s="197" t="n">
        <v>999999.0</v>
      </c>
      <c r="BB949" s="197" t="n">
        <v>0.0</v>
      </c>
      <c r="BC949" s="197" t="n">
        <v>0.0</v>
      </c>
      <c r="BD949" s="197" t="n">
        <v>0.0</v>
      </c>
      <c r="BE949" s="197" t="n">
        <v>0.0</v>
      </c>
      <c r="BF949" s="197" t="n">
        <v>999999.0</v>
      </c>
      <c r="BG949" s="197" t="n">
        <v>999999.0</v>
      </c>
      <c r="BH949" s="197" t="n">
        <v>999999.0</v>
      </c>
      <c r="BI949" s="197" t="n">
        <v>0.0</v>
      </c>
      <c r="BJ949" s="197" t="n">
        <v>999999.0</v>
      </c>
      <c r="BK949" s="197" t="n">
        <v>999999.0</v>
      </c>
      <c r="BL949" s="197" t="n">
        <v>999999.0</v>
      </c>
      <c r="BM949" s="197" t="n">
        <v>0.0</v>
      </c>
      <c r="BN949" s="197" t="n">
        <v>0.0</v>
      </c>
      <c r="BO949" s="197" t="n">
        <v>0.0</v>
      </c>
      <c r="BP949" s="197" t="n">
        <v>0.0</v>
      </c>
      <c r="BQ949" s="197" t="n">
        <v>999999.0</v>
      </c>
      <c r="BR949" s="197" t="n">
        <v>0.0</v>
      </c>
      <c r="BS949" s="197" t="n">
        <v>999999.0</v>
      </c>
      <c r="BT949" s="197" t="n">
        <v>0.0</v>
      </c>
      <c r="BU949" s="197" t="n">
        <v>998.2567138671875</v>
      </c>
      <c r="BV949" s="197" t="n">
        <v>1321.6065673828125</v>
      </c>
      <c r="BW949" s="197" t="n">
        <v>99000.0</v>
      </c>
      <c r="BX949" s="197" t="n">
        <v>304.64752197265625</v>
      </c>
      <c r="BY949" s="197" t="n">
        <v>870.9827270507812</v>
      </c>
      <c r="BZ949" s="197" t="n">
        <v>99000.0</v>
      </c>
      <c r="CA949" s="197" t="n">
        <v>652.1978759765625</v>
      </c>
      <c r="CB949" s="197" t="n">
        <v>458.08111572265625</v>
      </c>
      <c r="CC949" s="197" t="n">
        <v>964.9122924804688</v>
      </c>
      <c r="CD949" s="197" t="n">
        <v>1436.3284912109375</v>
      </c>
      <c r="CE949" s="197" t="n">
        <v>4782.18310546875</v>
      </c>
      <c r="CF949" s="197" t="n">
        <v>19000.0</v>
      </c>
      <c r="CG949" s="197" t="n">
        <v>0.0</v>
      </c>
      <c r="CH949" s="197" t="n">
        <v>6250.4931640625</v>
      </c>
      <c r="CI949" s="197" t="n">
        <v>2466.550048828125</v>
      </c>
      <c r="CJ949" s="197" t="n">
        <v>8717.04296875</v>
      </c>
      <c r="CK949" s="197" t="n">
        <v>20000.0</v>
      </c>
      <c r="CL949" s="197" t="n">
        <v>20000.0</v>
      </c>
      <c r="CM949" s="197" t="n">
        <v>20000.0</v>
      </c>
      <c r="CN949" s="197" t="n">
        <v>20000.0</v>
      </c>
      <c r="CO949" s="197" t="n">
        <v>20000.0</v>
      </c>
      <c r="CP949" s="197" t="n">
        <v>20000.0</v>
      </c>
      <c r="CQ949" s="197" t="n">
        <v>20000.0</v>
      </c>
      <c r="CR949" s="197" t="n">
        <v>5000.0</v>
      </c>
      <c r="CS949" s="197" t="n">
        <v>18.0</v>
      </c>
      <c r="CT949" s="197" t="n">
        <v>18.0</v>
      </c>
      <c r="CU949" s="197" t="n">
        <v>702.1253662109375</v>
      </c>
    </row>
    <row r="950" spans="2:99">
      <c r="B950" s="122" t="s">
        <v>1351</v>
      </c>
      <c r="C950" s="197" t="n">
        <v>3252.0</v>
      </c>
      <c r="D950" s="197" t="n">
        <v>2788.0</v>
      </c>
      <c r="E950" s="197" t="n">
        <v>575.0</v>
      </c>
      <c r="F950" s="122" t="s">
        <v>1351</v>
      </c>
      <c r="G950" s="197" t="n">
        <v>3117.082763671875</v>
      </c>
      <c r="H950" s="197" t="n">
        <v>2079.6103515625</v>
      </c>
      <c r="I950" s="197" t="n">
        <v>521.2277221679688</v>
      </c>
      <c r="J950" s="197" t="n">
        <v>323.6666564941406</v>
      </c>
      <c r="K950" s="197" t="n">
        <v>562.0984497070312</v>
      </c>
      <c r="L950" s="197" t="n">
        <v>3257.21484375</v>
      </c>
      <c r="M950" s="197" t="n">
        <v>3257.21484375</v>
      </c>
      <c r="N950" s="197" t="n">
        <v>1275.0859375</v>
      </c>
      <c r="O950" s="197" t="n">
        <v>246.05645751953125</v>
      </c>
      <c r="P950" s="197" t="n">
        <v>300.0</v>
      </c>
      <c r="Q950" s="197" t="n">
        <v>16905.3125</v>
      </c>
      <c r="R950" s="197" t="n">
        <v>2188.449951171875</v>
      </c>
      <c r="S950" s="197" t="n">
        <v>0.0</v>
      </c>
      <c r="T950" s="197" t="n">
        <v>644.7724609375</v>
      </c>
      <c r="U950" s="197" t="n">
        <v>-36.33759307861328</v>
      </c>
      <c r="V950" s="197" t="n">
        <v>0.0</v>
      </c>
      <c r="W950" s="197" t="n">
        <v>0.0</v>
      </c>
      <c r="X950" s="197" t="n">
        <v>0.0</v>
      </c>
      <c r="Y950" s="197" t="n">
        <v>0.0</v>
      </c>
      <c r="Z950" s="197" t="n">
        <v>14735.373046875</v>
      </c>
      <c r="AA950" s="197" t="n">
        <v>1.0</v>
      </c>
      <c r="AB950" s="197" t="n">
        <v>53.943538665771484</v>
      </c>
      <c r="AC950" s="197" t="n">
        <v>0.0</v>
      </c>
      <c r="AD950" s="197" t="n">
        <v>0.6499999761581421</v>
      </c>
      <c r="AE950" s="197" t="n">
        <v>13064.912109375</v>
      </c>
      <c r="AF950" s="197" t="n">
        <v>4417.55712890625</v>
      </c>
      <c r="AG950" s="197" t="n">
        <v>5106.5419921875</v>
      </c>
      <c r="AH950" s="197" t="n">
        <v>1426.973388671875</v>
      </c>
      <c r="AI950" s="197" t="n">
        <v>0.0</v>
      </c>
      <c r="AJ950" s="197" t="n">
        <v>800.0</v>
      </c>
      <c r="AK950" s="197" t="n">
        <v>828.0992431640625</v>
      </c>
      <c r="AL950" s="197" t="n">
        <v>6680.0</v>
      </c>
      <c r="AM950" s="197" t="n">
        <v>4233.50439453125</v>
      </c>
      <c r="AN950" s="197" t="n">
        <v>0.0</v>
      </c>
      <c r="AO950" s="197" t="n">
        <v>0.0</v>
      </c>
      <c r="AP950" s="197" t="n">
        <v>0.0</v>
      </c>
      <c r="AQ950" s="197" t="n">
        <v>323.6666564941406</v>
      </c>
      <c r="AR950" s="197" t="n">
        <v>1038.6395263671875</v>
      </c>
      <c r="AS950" s="197" t="n">
        <v>0.0</v>
      </c>
      <c r="AT950" s="197" t="n">
        <v>999999.0</v>
      </c>
      <c r="AU950" s="197" t="n">
        <v>0.0</v>
      </c>
      <c r="AV950" s="197" t="n">
        <v>999999.0</v>
      </c>
      <c r="AW950" s="197" t="n">
        <v>0.0</v>
      </c>
      <c r="AX950" s="197" t="n">
        <v>0.0</v>
      </c>
      <c r="AY950" s="197" t="n">
        <v>999999.0</v>
      </c>
      <c r="AZ950" s="197" t="n">
        <v>0.0</v>
      </c>
      <c r="BA950" s="197" t="n">
        <v>999999.0</v>
      </c>
      <c r="BB950" s="197" t="n">
        <v>0.0</v>
      </c>
      <c r="BC950" s="197" t="n">
        <v>0.0</v>
      </c>
      <c r="BD950" s="197" t="n">
        <v>0.0</v>
      </c>
      <c r="BE950" s="197" t="n">
        <v>0.0</v>
      </c>
      <c r="BF950" s="197" t="n">
        <v>999999.0</v>
      </c>
      <c r="BG950" s="197" t="n">
        <v>999999.0</v>
      </c>
      <c r="BH950" s="197" t="n">
        <v>999999.0</v>
      </c>
      <c r="BI950" s="197" t="n">
        <v>0.0</v>
      </c>
      <c r="BJ950" s="197" t="n">
        <v>999999.0</v>
      </c>
      <c r="BK950" s="197" t="n">
        <v>999999.0</v>
      </c>
      <c r="BL950" s="197" t="n">
        <v>999999.0</v>
      </c>
      <c r="BM950" s="197" t="n">
        <v>0.0</v>
      </c>
      <c r="BN950" s="197" t="n">
        <v>0.0</v>
      </c>
      <c r="BO950" s="197" t="n">
        <v>0.0</v>
      </c>
      <c r="BP950" s="197" t="n">
        <v>0.0</v>
      </c>
      <c r="BQ950" s="197" t="n">
        <v>999999.0</v>
      </c>
      <c r="BR950" s="197" t="n">
        <v>0.0</v>
      </c>
      <c r="BS950" s="197" t="n">
        <v>999999.0</v>
      </c>
      <c r="BT950" s="197" t="n">
        <v>0.0</v>
      </c>
      <c r="BU950" s="197" t="n">
        <v>317.3221130371094</v>
      </c>
      <c r="BV950" s="197" t="n">
        <v>988.234375</v>
      </c>
      <c r="BW950" s="197" t="n">
        <v>99000.0</v>
      </c>
      <c r="BX950" s="197" t="n">
        <v>258.5281982421875</v>
      </c>
      <c r="BY950" s="197" t="n">
        <v>293.2840270996094</v>
      </c>
      <c r="BZ950" s="197" t="n">
        <v>99000.0</v>
      </c>
      <c r="CA950" s="197" t="n">
        <v>342.737060546875</v>
      </c>
      <c r="CB950" s="197" t="n">
        <v>663.167236328125</v>
      </c>
      <c r="CC950" s="197" t="n">
        <v>964.9122924804688</v>
      </c>
      <c r="CD950" s="197" t="n">
        <v>1288.572998046875</v>
      </c>
      <c r="CE950" s="197" t="n">
        <v>1355.1517333984375</v>
      </c>
      <c r="CF950" s="197" t="n">
        <v>15500.0</v>
      </c>
      <c r="CG950" s="197" t="n">
        <v>0.0</v>
      </c>
      <c r="CH950" s="197" t="n">
        <v>6680.0</v>
      </c>
      <c r="CI950" s="197" t="n">
        <v>3320.144775390625</v>
      </c>
      <c r="CJ950" s="197" t="n">
        <v>10000.14453125</v>
      </c>
      <c r="CK950" s="197" t="n">
        <v>20000.0</v>
      </c>
      <c r="CL950" s="197" t="n">
        <v>20000.0</v>
      </c>
      <c r="CM950" s="197" t="n">
        <v>20000.0</v>
      </c>
      <c r="CN950" s="197" t="n">
        <v>20000.0</v>
      </c>
      <c r="CO950" s="197" t="n">
        <v>20000.0</v>
      </c>
      <c r="CP950" s="197" t="n">
        <v>20000.0</v>
      </c>
      <c r="CQ950" s="197" t="n">
        <v>20000.0</v>
      </c>
      <c r="CR950" s="197" t="n">
        <v>5000.0</v>
      </c>
      <c r="CS950" s="197" t="n">
        <v>6.0</v>
      </c>
      <c r="CT950" s="197" t="n">
        <v>6.0</v>
      </c>
      <c r="CU950" s="197" t="n">
        <v>547.1124877929688</v>
      </c>
    </row>
    <row r="951" spans="2:99">
      <c r="B951" s="122" t="s">
        <v>1352</v>
      </c>
      <c r="C951" s="197" t="n">
        <v>3370.300048828125</v>
      </c>
      <c r="D951" s="197" t="n">
        <v>2788.0</v>
      </c>
      <c r="E951" s="197" t="n">
        <v>575.0</v>
      </c>
      <c r="F951" s="122" t="s">
        <v>1352</v>
      </c>
      <c r="G951" s="197" t="n">
        <v>3162.5224609375</v>
      </c>
      <c r="H951" s="197" t="n">
        <v>1988.66015625</v>
      </c>
      <c r="I951" s="197" t="n">
        <v>464.479736328125</v>
      </c>
      <c r="J951" s="197" t="n">
        <v>511.4342346191406</v>
      </c>
      <c r="K951" s="197" t="n">
        <v>777.2825317382812</v>
      </c>
      <c r="L951" s="197" t="n">
        <v>4216.69580078125</v>
      </c>
      <c r="M951" s="197" t="n">
        <v>4216.69580078125</v>
      </c>
      <c r="N951" s="197" t="n">
        <v>6184.94189453125</v>
      </c>
      <c r="O951" s="197" t="n">
        <v>5200.81884765625</v>
      </c>
      <c r="P951" s="197" t="n">
        <v>6184.94189453125</v>
      </c>
      <c r="Q951" s="197" t="n">
        <v>13784.083984375</v>
      </c>
      <c r="R951" s="197" t="n">
        <v>1791.5579833984375</v>
      </c>
      <c r="S951" s="197" t="n">
        <v>0.0</v>
      </c>
      <c r="T951" s="197" t="n">
        <v>15.748552322387695</v>
      </c>
      <c r="U951" s="197" t="n">
        <v>6.6381072998046875</v>
      </c>
      <c r="V951" s="197" t="n">
        <v>0.0</v>
      </c>
      <c r="W951" s="197" t="n">
        <v>0.0</v>
      </c>
      <c r="X951" s="197" t="n">
        <v>0.0</v>
      </c>
      <c r="Y951" s="197" t="n">
        <v>0.0</v>
      </c>
      <c r="Z951" s="197" t="n">
        <v>4500.0</v>
      </c>
      <c r="AA951" s="197" t="n">
        <v>1.0</v>
      </c>
      <c r="AB951" s="197" t="n">
        <v>984.1229248046875</v>
      </c>
      <c r="AC951" s="197" t="n">
        <v>0.0</v>
      </c>
      <c r="AD951" s="197" t="n">
        <v>0.6499999761581421</v>
      </c>
      <c r="AE951" s="197" t="n">
        <v>10401.6376953125</v>
      </c>
      <c r="AF951" s="197" t="n">
        <v>1002.755859375</v>
      </c>
      <c r="AG951" s="197" t="n">
        <v>925.4146118164062</v>
      </c>
      <c r="AH951" s="197" t="n">
        <v>1539.9085693359375</v>
      </c>
      <c r="AI951" s="197" t="n">
        <v>0.0</v>
      </c>
      <c r="AJ951" s="197" t="n">
        <v>1647.8345947265625</v>
      </c>
      <c r="AK951" s="197" t="n">
        <v>1635.7425537109375</v>
      </c>
      <c r="AL951" s="197" t="n">
        <v>7007.4892578125</v>
      </c>
      <c r="AM951" s="197" t="n">
        <v>4216.69580078125</v>
      </c>
      <c r="AN951" s="197" t="n">
        <v>0.0</v>
      </c>
      <c r="AO951" s="197" t="n">
        <v>0.0</v>
      </c>
      <c r="AP951" s="197" t="n">
        <v>0.0</v>
      </c>
      <c r="AQ951" s="197" t="n">
        <v>485.5</v>
      </c>
      <c r="AR951" s="197" t="n">
        <v>1067.0</v>
      </c>
      <c r="AS951" s="197" t="n">
        <v>0.0</v>
      </c>
      <c r="AT951" s="197" t="n">
        <v>999999.0</v>
      </c>
      <c r="AU951" s="197" t="n">
        <v>0.0</v>
      </c>
      <c r="AV951" s="197" t="n">
        <v>999999.0</v>
      </c>
      <c r="AW951" s="197" t="n">
        <v>0.0</v>
      </c>
      <c r="AX951" s="197" t="n">
        <v>0.0</v>
      </c>
      <c r="AY951" s="197" t="n">
        <v>999999.0</v>
      </c>
      <c r="AZ951" s="197" t="n">
        <v>0.0</v>
      </c>
      <c r="BA951" s="197" t="n">
        <v>999999.0</v>
      </c>
      <c r="BB951" s="197" t="n">
        <v>0.0</v>
      </c>
      <c r="BC951" s="197" t="n">
        <v>0.3952481746673584</v>
      </c>
      <c r="BD951" s="197" t="n">
        <v>0.3971652686595917</v>
      </c>
      <c r="BE951" s="197" t="n">
        <v>0.40003979206085205</v>
      </c>
      <c r="BF951" s="197" t="n">
        <v>11559.2958984375</v>
      </c>
      <c r="BG951" s="197" t="n">
        <v>11549.462890625</v>
      </c>
      <c r="BH951" s="197" t="n">
        <v>11533.455078125</v>
      </c>
      <c r="BI951" s="197" t="n">
        <v>0.0</v>
      </c>
      <c r="BJ951" s="197" t="n">
        <v>17024.453125</v>
      </c>
      <c r="BK951" s="197" t="n">
        <v>17041.12890625</v>
      </c>
      <c r="BL951" s="197" t="n">
        <v>17064.8671875</v>
      </c>
      <c r="BM951" s="197" t="n">
        <v>-12201.625</v>
      </c>
      <c r="BN951" s="197" t="n">
        <v>-12128.8896484375</v>
      </c>
      <c r="BO951" s="197" t="n">
        <v>-12052.3583984375</v>
      </c>
      <c r="BP951" s="197" t="n">
        <v>0.0</v>
      </c>
      <c r="BQ951" s="197" t="n">
        <v>999999.0</v>
      </c>
      <c r="BR951" s="197" t="n">
        <v>0.0</v>
      </c>
      <c r="BS951" s="197" t="n">
        <v>999999.0</v>
      </c>
      <c r="BT951" s="197" t="n">
        <v>0.0</v>
      </c>
      <c r="BU951" s="197" t="n">
        <v>290.1929626464844</v>
      </c>
      <c r="BV951" s="197" t="n">
        <v>319.0160217285156</v>
      </c>
      <c r="BW951" s="197" t="n">
        <v>99000.0</v>
      </c>
      <c r="BX951" s="197" t="n">
        <v>251.338134765625</v>
      </c>
      <c r="BY951" s="197" t="n">
        <v>261.8197937011719</v>
      </c>
      <c r="BZ951" s="197" t="n">
        <v>99000.0</v>
      </c>
      <c r="CA951" s="197" t="n">
        <v>352.8158264160156</v>
      </c>
      <c r="CB951" s="197" t="n">
        <v>335.2110900878906</v>
      </c>
      <c r="CC951" s="197" t="n">
        <v>964.9122924804688</v>
      </c>
      <c r="CD951" s="197" t="n">
        <v>1157.8084716796875</v>
      </c>
      <c r="CE951" s="197" t="n">
        <v>1339.12890625</v>
      </c>
      <c r="CF951" s="197" t="n">
        <v>15500.0</v>
      </c>
      <c r="CG951" s="197" t="n">
        <v>0.0</v>
      </c>
      <c r="CH951" s="197" t="n">
        <v>4500.0</v>
      </c>
      <c r="CI951" s="197" t="n">
        <v>3750.0</v>
      </c>
      <c r="CJ951" s="197" t="n">
        <v>8250.0</v>
      </c>
      <c r="CK951" s="197" t="n">
        <v>20000.0</v>
      </c>
      <c r="CL951" s="197" t="n">
        <v>20000.0</v>
      </c>
      <c r="CM951" s="197" t="n">
        <v>20000.0</v>
      </c>
      <c r="CN951" s="197" t="n">
        <v>20000.0</v>
      </c>
      <c r="CO951" s="197" t="n">
        <v>20000.0</v>
      </c>
      <c r="CP951" s="197" t="n">
        <v>20000.0</v>
      </c>
      <c r="CQ951" s="197" t="n">
        <v>20000.0</v>
      </c>
      <c r="CR951" s="197" t="n">
        <v>5000.0</v>
      </c>
      <c r="CS951" s="197" t="n">
        <v>12.0</v>
      </c>
      <c r="CT951" s="197" t="n">
        <v>12.0</v>
      </c>
      <c r="CU951" s="197" t="n">
        <v>447.8894958496094</v>
      </c>
    </row>
    <row r="952" spans="2:99">
      <c r="B952" s="122" t="s">
        <v>1353</v>
      </c>
      <c r="C952" s="197" t="n">
        <v>3614.5</v>
      </c>
      <c r="D952" s="197" t="n">
        <v>2794.0</v>
      </c>
      <c r="E952" s="197" t="n">
        <v>571.0</v>
      </c>
      <c r="F952" s="122" t="s">
        <v>1353</v>
      </c>
      <c r="G952" s="197" t="n">
        <v>3614.5</v>
      </c>
      <c r="H952" s="197" t="n">
        <v>2209.545654296875</v>
      </c>
      <c r="I952" s="197" t="n">
        <v>571.0</v>
      </c>
      <c r="J952" s="197" t="n">
        <v>570.9812622070312</v>
      </c>
      <c r="K952" s="197" t="n">
        <v>677.8478393554688</v>
      </c>
      <c r="L952" s="197" t="n">
        <v>2246.1806640625</v>
      </c>
      <c r="M952" s="197" t="n">
        <v>2246.1806640625</v>
      </c>
      <c r="N952" s="197" t="n">
        <v>2246.1806640625</v>
      </c>
      <c r="O952" s="197" t="n">
        <v>2246.1806640625</v>
      </c>
      <c r="P952" s="197" t="n">
        <v>2246.1806640625</v>
      </c>
      <c r="Q952" s="197" t="n">
        <v>26390.3359375</v>
      </c>
      <c r="R952" s="197" t="n">
        <v>2354.90380859375</v>
      </c>
      <c r="S952" s="197" t="n">
        <v>0.0</v>
      </c>
      <c r="T952" s="197" t="n">
        <v>372.2577819824219</v>
      </c>
      <c r="U952" s="197" t="n">
        <v>499.06036376953125</v>
      </c>
      <c r="V952" s="197" t="n">
        <v>22437.283203125</v>
      </c>
      <c r="W952" s="197" t="n">
        <v>10827.685546875</v>
      </c>
      <c r="X952" s="197" t="n">
        <v>11609.515625</v>
      </c>
      <c r="Y952" s="197" t="n">
        <v>0.0</v>
      </c>
      <c r="Z952" s="197" t="n">
        <v>4500.0</v>
      </c>
      <c r="AA952" s="197" t="n">
        <v>1.0</v>
      </c>
      <c r="AB952" s="197" t="n">
        <v>0.0</v>
      </c>
      <c r="AC952" s="197" t="n">
        <v>0.0</v>
      </c>
      <c r="AD952" s="197" t="n">
        <v>0.6499999761581421</v>
      </c>
      <c r="AE952" s="197" t="n">
        <v>19938.93359375</v>
      </c>
      <c r="AF952" s="197" t="n">
        <v>4584.009765625</v>
      </c>
      <c r="AG952" s="197" t="n">
        <v>3481.83837890625</v>
      </c>
      <c r="AH952" s="197" t="n">
        <v>2752.0439453125</v>
      </c>
      <c r="AI952" s="197" t="n">
        <v>1137.3062744140625</v>
      </c>
      <c r="AJ952" s="197" t="n">
        <v>0.0</v>
      </c>
      <c r="AK952" s="197" t="n">
        <v>228.58804321289062</v>
      </c>
      <c r="AL952" s="197" t="n">
        <v>7464.9677734375</v>
      </c>
      <c r="AM952" s="197" t="n">
        <v>4220.25244140625</v>
      </c>
      <c r="AN952" s="197" t="n">
        <v>0.0</v>
      </c>
      <c r="AO952" s="197" t="n">
        <v>0.0</v>
      </c>
      <c r="AP952" s="197" t="n">
        <v>0.0</v>
      </c>
      <c r="AQ952" s="197" t="n">
        <v>647.3333129882812</v>
      </c>
      <c r="AR952" s="197" t="n">
        <v>133.3333282470703</v>
      </c>
      <c r="AS952" s="197" t="n">
        <v>0.0</v>
      </c>
      <c r="AT952" s="197" t="n">
        <v>999999.0</v>
      </c>
      <c r="AU952" s="197" t="n">
        <v>0.0</v>
      </c>
      <c r="AV952" s="197" t="n">
        <v>999999.0</v>
      </c>
      <c r="AW952" s="197" t="n">
        <v>0.0</v>
      </c>
      <c r="AX952" s="197" t="n">
        <v>0.0</v>
      </c>
      <c r="AY952" s="197" t="n">
        <v>999999.0</v>
      </c>
      <c r="AZ952" s="197" t="n">
        <v>0.0</v>
      </c>
      <c r="BA952" s="197" t="n">
        <v>999999.0</v>
      </c>
      <c r="BB952" s="197" t="n">
        <v>0.0</v>
      </c>
      <c r="BC952" s="197" t="n">
        <v>0.43769094347953796</v>
      </c>
      <c r="BD952" s="197" t="n">
        <v>0.44132816791534424</v>
      </c>
      <c r="BE952" s="197" t="n">
        <v>0.4477299451828003</v>
      </c>
      <c r="BF952" s="197" t="n">
        <v>8336.064453125</v>
      </c>
      <c r="BG952" s="197" t="n">
        <v>8314.716796875</v>
      </c>
      <c r="BH952" s="197" t="n">
        <v>8258.376953125</v>
      </c>
      <c r="BI952" s="197" t="n">
        <v>0.0</v>
      </c>
      <c r="BJ952" s="197" t="n">
        <v>20097.57421875</v>
      </c>
      <c r="BK952" s="197" t="n">
        <v>20173.96484375</v>
      </c>
      <c r="BL952" s="197" t="n">
        <v>20289.65234375</v>
      </c>
      <c r="BM952" s="197" t="n">
        <v>-8402.0029296875</v>
      </c>
      <c r="BN952" s="197" t="n">
        <v>-8679.9248046875</v>
      </c>
      <c r="BO952" s="197" t="n">
        <v>-8057.99462890625</v>
      </c>
      <c r="BP952" s="197" t="n">
        <v>1.1373534202575684</v>
      </c>
      <c r="BQ952" s="197" t="n">
        <v>6919.84619140625</v>
      </c>
      <c r="BR952" s="197" t="n">
        <v>0.0</v>
      </c>
      <c r="BS952" s="197" t="n">
        <v>999999.0</v>
      </c>
      <c r="BT952" s="197" t="n">
        <v>0.0</v>
      </c>
      <c r="BU952" s="197" t="n">
        <v>765.029541015625</v>
      </c>
      <c r="BV952" s="197" t="n">
        <v>293.0301208496094</v>
      </c>
      <c r="BW952" s="197" t="n">
        <v>99000.0</v>
      </c>
      <c r="BX952" s="197" t="n">
        <v>482.4425048828125</v>
      </c>
      <c r="BY952" s="197" t="n">
        <v>252.64805603027344</v>
      </c>
      <c r="BZ952" s="197" t="n">
        <v>99000.0</v>
      </c>
      <c r="CA952" s="197" t="n">
        <v>298.7146301269531</v>
      </c>
      <c r="CB952" s="197" t="n">
        <v>355.0672607421875</v>
      </c>
      <c r="CC952" s="197" t="n">
        <v>964.9122924804688</v>
      </c>
      <c r="CD952" s="197" t="n">
        <v>3063.925537109375</v>
      </c>
      <c r="CE952" s="197" t="n">
        <v>1166.362548828125</v>
      </c>
      <c r="CF952" s="197" t="n">
        <v>12500.0</v>
      </c>
      <c r="CG952" s="197" t="n">
        <v>0.0</v>
      </c>
      <c r="CH952" s="197" t="n">
        <v>300.0</v>
      </c>
      <c r="CI952" s="197" t="n">
        <v>3000.0</v>
      </c>
      <c r="CJ952" s="197" t="n">
        <v>3300.0</v>
      </c>
      <c r="CK952" s="197" t="n">
        <v>20000.0</v>
      </c>
      <c r="CL952" s="197" t="n">
        <v>20000.0</v>
      </c>
      <c r="CM952" s="197" t="n">
        <v>20000.0</v>
      </c>
      <c r="CN952" s="197" t="n">
        <v>20000.0</v>
      </c>
      <c r="CO952" s="197" t="n">
        <v>20000.0</v>
      </c>
      <c r="CP952" s="197" t="n">
        <v>20000.0</v>
      </c>
      <c r="CQ952" s="197" t="n">
        <v>20000.0</v>
      </c>
      <c r="CR952" s="197" t="n">
        <v>5000.0</v>
      </c>
      <c r="CS952" s="197" t="n">
        <v>0.0</v>
      </c>
      <c r="CT952" s="197" t="n">
        <v>0.0</v>
      </c>
      <c r="CU952" s="197" t="n">
        <v>588.7259521484375</v>
      </c>
    </row>
    <row r="953" spans="2:99">
      <c r="B953" s="122" t="s">
        <v>1354</v>
      </c>
      <c r="C953" s="197" t="n">
        <v>3281.5</v>
      </c>
      <c r="D953" s="197" t="n">
        <v>2856.0</v>
      </c>
      <c r="E953" s="197" t="n">
        <v>538.0</v>
      </c>
      <c r="F953" s="122" t="s">
        <v>1354</v>
      </c>
      <c r="G953" s="197" t="n">
        <v>3281.5</v>
      </c>
      <c r="H953" s="197" t="n">
        <v>2856.0</v>
      </c>
      <c r="I953" s="197" t="n">
        <v>538.0</v>
      </c>
      <c r="J953" s="197" t="n">
        <v>718.7540893554688</v>
      </c>
      <c r="K953" s="197" t="n">
        <v>708.8264770507812</v>
      </c>
      <c r="L953" s="197" t="n">
        <v>4232.9150390625</v>
      </c>
      <c r="M953" s="197" t="n">
        <v>4232.9150390625</v>
      </c>
      <c r="N953" s="197" t="n">
        <v>5015.56591796875</v>
      </c>
      <c r="O953" s="197" t="n">
        <v>5015.56591796875</v>
      </c>
      <c r="P953" s="197" t="n">
        <v>5015.56591796875</v>
      </c>
      <c r="Q953" s="197" t="n">
        <v>71581.3359375</v>
      </c>
      <c r="R953" s="197" t="n">
        <v>9251.6357421875</v>
      </c>
      <c r="S953" s="197" t="n">
        <v>0.0</v>
      </c>
      <c r="T953" s="197" t="n">
        <v>2167.004150390625</v>
      </c>
      <c r="U953" s="197" t="n">
        <v>22301.58203125</v>
      </c>
      <c r="V953" s="197" t="n">
        <v>98119.15625</v>
      </c>
      <c r="W953" s="197" t="n">
        <v>63880.6171875</v>
      </c>
      <c r="X953" s="197" t="n">
        <v>34236.89453125</v>
      </c>
      <c r="Y953" s="197" t="n">
        <v>0.0</v>
      </c>
      <c r="Z953" s="197" t="n">
        <v>5870.689453125</v>
      </c>
      <c r="AA953" s="197" t="n">
        <v>1.0</v>
      </c>
      <c r="AB953" s="197" t="n">
        <v>0.0</v>
      </c>
      <c r="AC953" s="197" t="n">
        <v>0.0</v>
      </c>
      <c r="AD953" s="197" t="n">
        <v>0.3499999940395355</v>
      </c>
      <c r="AE953" s="197" t="n">
        <v>38179.4140625</v>
      </c>
      <c r="AF953" s="197" t="n">
        <v>14851.8193359375</v>
      </c>
      <c r="AG953" s="197" t="n">
        <v>31290.615234375</v>
      </c>
      <c r="AH953" s="197" t="n">
        <v>11024.7568359375</v>
      </c>
      <c r="AI953" s="197" t="n">
        <v>9708.5078125</v>
      </c>
      <c r="AJ953" s="197" t="n">
        <v>2141.8095703125</v>
      </c>
      <c r="AK953" s="197" t="n">
        <v>3446.7138671875</v>
      </c>
      <c r="AL953" s="197" t="n">
        <v>8437.2412109375</v>
      </c>
      <c r="AM953" s="197" t="n">
        <v>4232.9150390625</v>
      </c>
      <c r="AN953" s="197" t="n">
        <v>0.0</v>
      </c>
      <c r="AO953" s="197" t="n">
        <v>0.0</v>
      </c>
      <c r="AP953" s="197" t="n">
        <v>0.0</v>
      </c>
      <c r="AQ953" s="197" t="n">
        <v>809.1666870117188</v>
      </c>
      <c r="AR953" s="197" t="n">
        <v>486.7803039550781</v>
      </c>
      <c r="AS953" s="197" t="n">
        <v>0.0</v>
      </c>
      <c r="AT953" s="197" t="n">
        <v>999999.0</v>
      </c>
      <c r="AU953" s="197" t="n">
        <v>0.0</v>
      </c>
      <c r="AV953" s="197" t="n">
        <v>999999.0</v>
      </c>
      <c r="AW953" s="197" t="n">
        <v>0.0</v>
      </c>
      <c r="AX953" s="197" t="n">
        <v>0.0</v>
      </c>
      <c r="AY953" s="197" t="n">
        <v>999999.0</v>
      </c>
      <c r="AZ953" s="197" t="n">
        <v>0.0</v>
      </c>
      <c r="BA953" s="197" t="n">
        <v>999999.0</v>
      </c>
      <c r="BB953" s="197" t="n">
        <v>0.0</v>
      </c>
      <c r="BC953" s="197" t="n">
        <v>0.0</v>
      </c>
      <c r="BD953" s="197" t="n">
        <v>0.0</v>
      </c>
      <c r="BE953" s="197" t="n">
        <v>0.0</v>
      </c>
      <c r="BF953" s="197" t="n">
        <v>999999.0</v>
      </c>
      <c r="BG953" s="197" t="n">
        <v>999999.0</v>
      </c>
      <c r="BH953" s="197" t="n">
        <v>999999.0</v>
      </c>
      <c r="BI953" s="197" t="n">
        <v>0.0</v>
      </c>
      <c r="BJ953" s="197" t="n">
        <v>999999.0</v>
      </c>
      <c r="BK953" s="197" t="n">
        <v>999999.0</v>
      </c>
      <c r="BL953" s="197" t="n">
        <v>999999.0</v>
      </c>
      <c r="BM953" s="197" t="n">
        <v>0.0</v>
      </c>
      <c r="BN953" s="197" t="n">
        <v>0.0</v>
      </c>
      <c r="BO953" s="197" t="n">
        <v>0.0</v>
      </c>
      <c r="BP953" s="197" t="n">
        <v>0.0</v>
      </c>
      <c r="BQ953" s="197" t="n">
        <v>999999.0</v>
      </c>
      <c r="BR953" s="197" t="n">
        <v>0.0</v>
      </c>
      <c r="BS953" s="197" t="n">
        <v>999999.0</v>
      </c>
      <c r="BT953" s="197" t="n">
        <v>0.0</v>
      </c>
      <c r="BU953" s="197" t="n">
        <v>457.4444274902344</v>
      </c>
      <c r="BV953" s="197" t="n">
        <v>807.1549682617188</v>
      </c>
      <c r="BW953" s="197" t="n">
        <v>99000.0</v>
      </c>
      <c r="BX953" s="197" t="n">
        <v>259.1086120605469</v>
      </c>
      <c r="BY953" s="197" t="n">
        <v>501.5307922363281</v>
      </c>
      <c r="BZ953" s="197" t="n">
        <v>99000.0</v>
      </c>
      <c r="CA953" s="197" t="n">
        <v>445.4017028808594</v>
      </c>
      <c r="CB953" s="197" t="n">
        <v>302.98297119140625</v>
      </c>
      <c r="CC953" s="197" t="n">
        <v>631.5789184570312</v>
      </c>
      <c r="CD953" s="197" t="n">
        <v>922.2750854492188</v>
      </c>
      <c r="CE953" s="197" t="n">
        <v>3206.5576171875</v>
      </c>
      <c r="CF953" s="197" t="n">
        <v>8000.0</v>
      </c>
      <c r="CG953" s="197" t="n">
        <v>0.0</v>
      </c>
      <c r="CH953" s="197" t="n">
        <v>1475.3681640625</v>
      </c>
      <c r="CI953" s="197" t="n">
        <v>2500.0</v>
      </c>
      <c r="CJ953" s="197" t="n">
        <v>3975.3681640625</v>
      </c>
      <c r="CK953" s="197" t="n">
        <v>20000.0</v>
      </c>
      <c r="CL953" s="197" t="n">
        <v>20000.0</v>
      </c>
      <c r="CM953" s="197" t="n">
        <v>20000.0</v>
      </c>
      <c r="CN953" s="197" t="n">
        <v>20000.0</v>
      </c>
      <c r="CO953" s="197" t="n">
        <v>20000.0</v>
      </c>
      <c r="CP953" s="197" t="n">
        <v>20000.0</v>
      </c>
      <c r="CQ953" s="197" t="n">
        <v>20000.0</v>
      </c>
      <c r="CR953" s="197" t="n">
        <v>5000.0</v>
      </c>
      <c r="CS953" s="197" t="n">
        <v>0.0</v>
      </c>
      <c r="CT953" s="197" t="n">
        <v>0.0</v>
      </c>
      <c r="CU953" s="197" t="n">
        <v>2312.908935546875</v>
      </c>
    </row>
    <row r="954" spans="2:99">
      <c r="B954" s="122" t="s">
        <v>1355</v>
      </c>
      <c r="C954" s="197" t="n">
        <v>3975.60009765625</v>
      </c>
      <c r="D954" s="197" t="n">
        <v>2964.0</v>
      </c>
      <c r="E954" s="197" t="n">
        <v>644.0</v>
      </c>
      <c r="F954" s="122" t="s">
        <v>1355</v>
      </c>
      <c r="G954" s="197" t="n">
        <v>3975.60009765625</v>
      </c>
      <c r="H954" s="197" t="n">
        <v>2964.0</v>
      </c>
      <c r="I954" s="197" t="n">
        <v>644.0</v>
      </c>
      <c r="J954" s="197" t="n">
        <v>850.8206176757812</v>
      </c>
      <c r="K954" s="197" t="n">
        <v>815.2050170898438</v>
      </c>
      <c r="L954" s="197" t="n">
        <v>4261.6181640625</v>
      </c>
      <c r="M954" s="197" t="n">
        <v>4261.6181640625</v>
      </c>
      <c r="N954" s="197" t="n">
        <v>5404.443359375</v>
      </c>
      <c r="O954" s="197" t="n">
        <v>5404.443359375</v>
      </c>
      <c r="P954" s="197" t="n">
        <v>5404.443359375</v>
      </c>
      <c r="Q954" s="197" t="n">
        <v>58684.78515625</v>
      </c>
      <c r="R954" s="197" t="n">
        <v>8457.7197265625</v>
      </c>
      <c r="S954" s="197" t="n">
        <v>0.0</v>
      </c>
      <c r="T954" s="197" t="n">
        <v>17.825611114501953</v>
      </c>
      <c r="U954" s="197" t="n">
        <v>4253.78662109375</v>
      </c>
      <c r="V954" s="197" t="n">
        <v>44683.14453125</v>
      </c>
      <c r="W954" s="197" t="n">
        <v>20728.787109375</v>
      </c>
      <c r="X954" s="197" t="n">
        <v>23954.357421875</v>
      </c>
      <c r="Y954" s="197" t="n">
        <v>0.0</v>
      </c>
      <c r="Z954" s="197" t="n">
        <v>18383.064453125</v>
      </c>
      <c r="AA954" s="197" t="n">
        <v>1.0</v>
      </c>
      <c r="AB954" s="197" t="n">
        <v>0.0</v>
      </c>
      <c r="AC954" s="197" t="n">
        <v>0.0</v>
      </c>
      <c r="AD954" s="197" t="n">
        <v>0.3499999940395355</v>
      </c>
      <c r="AE954" s="197" t="n">
        <v>25748.8359375</v>
      </c>
      <c r="AF954" s="197" t="n">
        <v>13953.9228515625</v>
      </c>
      <c r="AG954" s="197" t="n">
        <v>3470.56103515625</v>
      </c>
      <c r="AH954" s="197" t="n">
        <v>4235.50146484375</v>
      </c>
      <c r="AI954" s="197" t="n">
        <v>2656.43505859375</v>
      </c>
      <c r="AJ954" s="197" t="n">
        <v>7757.13623046875</v>
      </c>
      <c r="AK954" s="197" t="n">
        <v>7860.548828125</v>
      </c>
      <c r="AL954" s="197" t="n">
        <v>7560.64501953125</v>
      </c>
      <c r="AM954" s="197" t="n">
        <v>4261.6181640625</v>
      </c>
      <c r="AN954" s="197" t="n">
        <v>0.0</v>
      </c>
      <c r="AO954" s="197" t="n">
        <v>0.0</v>
      </c>
      <c r="AP954" s="197" t="n">
        <v>0.0</v>
      </c>
      <c r="AQ954" s="197" t="n">
        <v>468.42242431640625</v>
      </c>
      <c r="AR954" s="197" t="n">
        <v>691.4846801757812</v>
      </c>
      <c r="AS954" s="197" t="n">
        <v>0.0</v>
      </c>
      <c r="AT954" s="197" t="n">
        <v>999999.0</v>
      </c>
      <c r="AU954" s="197" t="n">
        <v>0.0</v>
      </c>
      <c r="AV954" s="197" t="n">
        <v>999999.0</v>
      </c>
      <c r="AW954" s="197" t="n">
        <v>0.0</v>
      </c>
      <c r="AX954" s="197" t="n">
        <v>0.0</v>
      </c>
      <c r="AY954" s="197" t="n">
        <v>999999.0</v>
      </c>
      <c r="AZ954" s="197" t="n">
        <v>0.0</v>
      </c>
      <c r="BA954" s="197" t="n">
        <v>999999.0</v>
      </c>
      <c r="BB954" s="197" t="n">
        <v>0.0</v>
      </c>
      <c r="BC954" s="197" t="n">
        <v>0.0</v>
      </c>
      <c r="BD954" s="197" t="n">
        <v>0.0</v>
      </c>
      <c r="BE954" s="197" t="n">
        <v>0.0</v>
      </c>
      <c r="BF954" s="197" t="n">
        <v>999999.0</v>
      </c>
      <c r="BG954" s="197" t="n">
        <v>999999.0</v>
      </c>
      <c r="BH954" s="197" t="n">
        <v>999999.0</v>
      </c>
      <c r="BI954" s="197" t="n">
        <v>0.0</v>
      </c>
      <c r="BJ954" s="197" t="n">
        <v>999999.0</v>
      </c>
      <c r="BK954" s="197" t="n">
        <v>999999.0</v>
      </c>
      <c r="BL954" s="197" t="n">
        <v>999999.0</v>
      </c>
      <c r="BM954" s="197" t="n">
        <v>0.0</v>
      </c>
      <c r="BN954" s="197" t="n">
        <v>0.0</v>
      </c>
      <c r="BO954" s="197" t="n">
        <v>0.0</v>
      </c>
      <c r="BP954" s="197" t="n">
        <v>0.0</v>
      </c>
      <c r="BQ954" s="197" t="n">
        <v>999999.0</v>
      </c>
      <c r="BR954" s="197" t="n">
        <v>0.0</v>
      </c>
      <c r="BS954" s="197" t="n">
        <v>999999.0</v>
      </c>
      <c r="BT954" s="197" t="n">
        <v>0.0</v>
      </c>
      <c r="BU954" s="197" t="n">
        <v>253.0731201171875</v>
      </c>
      <c r="BV954" s="197" t="n">
        <v>464.72265625</v>
      </c>
      <c r="BW954" s="197" t="n">
        <v>99000.0</v>
      </c>
      <c r="BX954" s="197" t="n">
        <v>184.52598571777344</v>
      </c>
      <c r="BY954" s="197" t="n">
        <v>260.42767333984375</v>
      </c>
      <c r="BZ954" s="197" t="n">
        <v>99000.0</v>
      </c>
      <c r="CA954" s="197" t="n">
        <v>427.117431640625</v>
      </c>
      <c r="CB954" s="197" t="n">
        <v>449.56488037109375</v>
      </c>
      <c r="CC954" s="197" t="n">
        <v>631.5789184570312</v>
      </c>
      <c r="CD954" s="197" t="n">
        <v>207.03237915039062</v>
      </c>
      <c r="CE954" s="197" t="n">
        <v>930.5997314453125</v>
      </c>
      <c r="CF954" s="197" t="n">
        <v>8000.0</v>
      </c>
      <c r="CG954" s="197" t="n">
        <v>0.0</v>
      </c>
      <c r="CH954" s="197" t="n">
        <v>3341.9814453125</v>
      </c>
      <c r="CI954" s="197" t="n">
        <v>800.0</v>
      </c>
      <c r="CJ954" s="197" t="n">
        <v>4141.9814453125</v>
      </c>
      <c r="CK954" s="197" t="n">
        <v>20000.0</v>
      </c>
      <c r="CL954" s="197" t="n">
        <v>20000.0</v>
      </c>
      <c r="CM954" s="197" t="n">
        <v>20000.0</v>
      </c>
      <c r="CN954" s="197" t="n">
        <v>20000.0</v>
      </c>
      <c r="CO954" s="197" t="n">
        <v>20000.0</v>
      </c>
      <c r="CP954" s="197" t="n">
        <v>20000.0</v>
      </c>
      <c r="CQ954" s="197" t="n">
        <v>20000.0</v>
      </c>
      <c r="CR954" s="197" t="n">
        <v>5000.0</v>
      </c>
      <c r="CS954" s="197" t="n">
        <v>0.0</v>
      </c>
      <c r="CT954" s="197" t="n">
        <v>0.0</v>
      </c>
      <c r="CU954" s="197" t="n">
        <v>2114.429931640625</v>
      </c>
    </row>
    <row r="955" spans="2:99">
      <c r="B955" s="122" t="s">
        <v>1356</v>
      </c>
      <c r="C955" s="197" t="n">
        <v>4552.10009765625</v>
      </c>
      <c r="D955" s="197" t="n">
        <v>3456.0</v>
      </c>
      <c r="E955" s="197" t="n">
        <v>800.0</v>
      </c>
      <c r="F955" s="122" t="s">
        <v>1356</v>
      </c>
      <c r="G955" s="197" t="n">
        <v>4552.10009765625</v>
      </c>
      <c r="H955" s="197" t="n">
        <v>3413.866943359375</v>
      </c>
      <c r="I955" s="197" t="n">
        <v>800.0</v>
      </c>
      <c r="J955" s="197" t="n">
        <v>721.2396850585938</v>
      </c>
      <c r="K955" s="197" t="n">
        <v>629.7487182617188</v>
      </c>
      <c r="L955" s="197" t="n">
        <v>800.0</v>
      </c>
      <c r="M955" s="197" t="n">
        <v>800.0</v>
      </c>
      <c r="N955" s="197" t="n">
        <v>700.0</v>
      </c>
      <c r="O955" s="197" t="n">
        <v>700.0</v>
      </c>
      <c r="P955" s="197" t="n">
        <v>700.0</v>
      </c>
      <c r="Q955" s="197" t="n">
        <v>23132.419921875</v>
      </c>
      <c r="R955" s="197" t="n">
        <v>5933.12744140625</v>
      </c>
      <c r="S955" s="197" t="n">
        <v>0.0</v>
      </c>
      <c r="T955" s="197" t="n">
        <v>0.0</v>
      </c>
      <c r="U955" s="197" t="n">
        <v>368.6991271972656</v>
      </c>
      <c r="V955" s="197" t="n">
        <v>12544.9716796875</v>
      </c>
      <c r="W955" s="197" t="n">
        <v>6188.82568359375</v>
      </c>
      <c r="X955" s="197" t="n">
        <v>6356.14599609375</v>
      </c>
      <c r="Y955" s="197" t="n">
        <v>0.0</v>
      </c>
      <c r="Z955" s="197" t="n">
        <v>15083.3330078125</v>
      </c>
      <c r="AA955" s="197" t="n">
        <v>1.0</v>
      </c>
      <c r="AB955" s="197" t="n">
        <v>0.0</v>
      </c>
      <c r="AC955" s="197" t="n">
        <v>0.0</v>
      </c>
      <c r="AD955" s="197" t="n">
        <v>0.3499999940395355</v>
      </c>
      <c r="AE955" s="197" t="n">
        <v>10739.9130859375</v>
      </c>
      <c r="AF955" s="197" t="n">
        <v>4699.60888671875</v>
      </c>
      <c r="AG955" s="197" t="n">
        <v>2202.24072265625</v>
      </c>
      <c r="AH955" s="197" t="n">
        <v>2705.196533203125</v>
      </c>
      <c r="AI955" s="197" t="n">
        <v>1129.064208984375</v>
      </c>
      <c r="AJ955" s="197" t="n">
        <v>0.0</v>
      </c>
      <c r="AK955" s="197" t="n">
        <v>248.37330627441406</v>
      </c>
      <c r="AL955" s="197" t="n">
        <v>6680.0</v>
      </c>
      <c r="AM955" s="197" t="n">
        <v>4448.97998046875</v>
      </c>
      <c r="AN955" s="197" t="n">
        <v>1600.0</v>
      </c>
      <c r="AO955" s="197" t="n">
        <v>700.0</v>
      </c>
      <c r="AP955" s="197" t="n">
        <v>800.0</v>
      </c>
      <c r="AQ955" s="197" t="n">
        <v>618.499267578125</v>
      </c>
      <c r="AR955" s="197" t="n">
        <v>635.3528442382812</v>
      </c>
      <c r="AS955" s="197" t="n">
        <v>0.0</v>
      </c>
      <c r="AT955" s="197" t="n">
        <v>999999.0</v>
      </c>
      <c r="AU955" s="197" t="n">
        <v>0.0</v>
      </c>
      <c r="AV955" s="197" t="n">
        <v>999999.0</v>
      </c>
      <c r="AW955" s="197" t="n">
        <v>0.0</v>
      </c>
      <c r="AX955" s="197" t="n">
        <v>0.0</v>
      </c>
      <c r="AY955" s="197" t="n">
        <v>999999.0</v>
      </c>
      <c r="AZ955" s="197" t="n">
        <v>0.0</v>
      </c>
      <c r="BA955" s="197" t="n">
        <v>999999.0</v>
      </c>
      <c r="BB955" s="197" t="n">
        <v>0.0</v>
      </c>
      <c r="BC955" s="197" t="n">
        <v>0.0</v>
      </c>
      <c r="BD955" s="197" t="n">
        <v>0.0</v>
      </c>
      <c r="BE955" s="197" t="n">
        <v>0.0</v>
      </c>
      <c r="BF955" s="197" t="n">
        <v>999999.0</v>
      </c>
      <c r="BG955" s="197" t="n">
        <v>999999.0</v>
      </c>
      <c r="BH955" s="197" t="n">
        <v>999999.0</v>
      </c>
      <c r="BI955" s="197" t="n">
        <v>0.0</v>
      </c>
      <c r="BJ955" s="197" t="n">
        <v>999999.0</v>
      </c>
      <c r="BK955" s="197" t="n">
        <v>999999.0</v>
      </c>
      <c r="BL955" s="197" t="n">
        <v>999999.0</v>
      </c>
      <c r="BM955" s="197" t="n">
        <v>0.0</v>
      </c>
      <c r="BN955" s="197" t="n">
        <v>0.0</v>
      </c>
      <c r="BO955" s="197" t="n">
        <v>0.0</v>
      </c>
      <c r="BP955" s="197" t="n">
        <v>0.0</v>
      </c>
      <c r="BQ955" s="197" t="n">
        <v>999999.0</v>
      </c>
      <c r="BR955" s="197" t="n">
        <v>0.0</v>
      </c>
      <c r="BS955" s="197" t="n">
        <v>999999.0</v>
      </c>
      <c r="BT955" s="197" t="n">
        <v>0.0</v>
      </c>
      <c r="BU955" s="197" t="n">
        <v>229.01014709472656</v>
      </c>
      <c r="BV955" s="197" t="n">
        <v>253.57911682128906</v>
      </c>
      <c r="BW955" s="197" t="n">
        <v>450.0</v>
      </c>
      <c r="BX955" s="197" t="n">
        <v>186.23092651367188</v>
      </c>
      <c r="BY955" s="197" t="n">
        <v>184.63706970214844</v>
      </c>
      <c r="BZ955" s="197" t="n">
        <v>450.0</v>
      </c>
      <c r="CA955" s="197" t="n">
        <v>377.18951416015625</v>
      </c>
      <c r="CB955" s="197" t="n">
        <v>434.0555419921875</v>
      </c>
      <c r="CC955" s="197" t="n">
        <v>631.5789184570312</v>
      </c>
      <c r="CD955" s="197" t="n">
        <v>207.2311248779297</v>
      </c>
      <c r="CE955" s="197" t="n">
        <v>206.40562438964844</v>
      </c>
      <c r="CF955" s="197" t="n">
        <v>11000.0</v>
      </c>
      <c r="CG955" s="197" t="n">
        <v>0.0</v>
      </c>
      <c r="CH955" s="197" t="n">
        <v>330.3771057128906</v>
      </c>
      <c r="CI955" s="197" t="n">
        <v>800.0</v>
      </c>
      <c r="CJ955" s="197" t="n">
        <v>1130.3770751953125</v>
      </c>
      <c r="CK955" s="197" t="n">
        <v>20000.0</v>
      </c>
      <c r="CL955" s="197" t="n">
        <v>3305.979736328125</v>
      </c>
      <c r="CM955" s="197" t="n">
        <v>20000.0</v>
      </c>
      <c r="CN955" s="197" t="n">
        <v>20000.0</v>
      </c>
      <c r="CO955" s="197" t="n">
        <v>20000.0</v>
      </c>
      <c r="CP955" s="197" t="n">
        <v>20000.0</v>
      </c>
      <c r="CQ955" s="197" t="n">
        <v>20000.0</v>
      </c>
      <c r="CR955" s="197" t="n">
        <v>5000.0</v>
      </c>
      <c r="CS955" s="197" t="n">
        <v>0.0</v>
      </c>
      <c r="CT955" s="197" t="n">
        <v>0.0</v>
      </c>
      <c r="CU955" s="197" t="n">
        <v>1483.2818603515625</v>
      </c>
    </row>
    <row r="956" spans="2:99">
      <c r="B956" s="122" t="s">
        <v>1357</v>
      </c>
      <c r="C956" s="197" t="n">
        <v>4552.0</v>
      </c>
      <c r="D956" s="197" t="n">
        <v>3538.0</v>
      </c>
      <c r="E956" s="197" t="n">
        <v>975.0</v>
      </c>
      <c r="F956" s="122" t="s">
        <v>1357</v>
      </c>
      <c r="G956" s="197" t="n">
        <v>4552.0</v>
      </c>
      <c r="H956" s="197" t="n">
        <v>3538.0</v>
      </c>
      <c r="I956" s="197" t="n">
        <v>975.0</v>
      </c>
      <c r="J956" s="197" t="n">
        <v>535.2230224609375</v>
      </c>
      <c r="K956" s="197" t="n">
        <v>404.8305969238281</v>
      </c>
      <c r="L956" s="197" t="n">
        <v>800.0</v>
      </c>
      <c r="M956" s="197" t="n">
        <v>800.0</v>
      </c>
      <c r="N956" s="197" t="n">
        <v>700.0</v>
      </c>
      <c r="O956" s="197" t="n">
        <v>700.0</v>
      </c>
      <c r="P956" s="197" t="n">
        <v>700.0</v>
      </c>
      <c r="Q956" s="197" t="n">
        <v>16277.7509765625</v>
      </c>
      <c r="R956" s="197" t="n">
        <v>5289.63427734375</v>
      </c>
      <c r="S956" s="197" t="n">
        <v>0.0</v>
      </c>
      <c r="T956" s="197" t="n">
        <v>0.0</v>
      </c>
      <c r="U956" s="197" t="n">
        <v>122.95282745361328</v>
      </c>
      <c r="V956" s="197" t="n">
        <v>12467.9130859375</v>
      </c>
      <c r="W956" s="197" t="n">
        <v>6621.7197265625</v>
      </c>
      <c r="X956" s="197" t="n">
        <v>5846.193359375</v>
      </c>
      <c r="Y956" s="197" t="n">
        <v>0.0</v>
      </c>
      <c r="Z956" s="197" t="n">
        <v>6661.29052734375</v>
      </c>
      <c r="AA956" s="197" t="n">
        <v>1.0</v>
      </c>
      <c r="AB956" s="197" t="n">
        <v>0.0</v>
      </c>
      <c r="AC956" s="197" t="n">
        <v>0.0</v>
      </c>
      <c r="AD956" s="197" t="n">
        <v>0.3499999940395355</v>
      </c>
      <c r="AE956" s="197" t="n">
        <v>8060.52392578125</v>
      </c>
      <c r="AF956" s="197" t="n">
        <v>1771.5614013671875</v>
      </c>
      <c r="AG956" s="197" t="n">
        <v>4853.02001953125</v>
      </c>
      <c r="AH956" s="197" t="n">
        <v>1992.52734375</v>
      </c>
      <c r="AI956" s="197" t="n">
        <v>532.0938720703125</v>
      </c>
      <c r="AJ956" s="197" t="n">
        <v>926.4293823242188</v>
      </c>
      <c r="AK956" s="197" t="n">
        <v>898.3931274414062</v>
      </c>
      <c r="AL956" s="197" t="n">
        <v>6680.0</v>
      </c>
      <c r="AM956" s="197" t="n">
        <v>4468.78271484375</v>
      </c>
      <c r="AN956" s="197" t="n">
        <v>1600.0</v>
      </c>
      <c r="AO956" s="197" t="n">
        <v>700.0</v>
      </c>
      <c r="AP956" s="197" t="n">
        <v>800.0</v>
      </c>
      <c r="AQ956" s="197" t="n">
        <v>524.3184204101562</v>
      </c>
      <c r="AR956" s="197" t="n">
        <v>1067.0</v>
      </c>
      <c r="AS956" s="197" t="n">
        <v>0.930149495601654</v>
      </c>
      <c r="AT956" s="197" t="n">
        <v>4097.68603515625</v>
      </c>
      <c r="AU956" s="197" t="n">
        <v>0.0</v>
      </c>
      <c r="AV956" s="197" t="n">
        <v>19611.013671875</v>
      </c>
      <c r="AW956" s="197" t="n">
        <v>69.14653778076172</v>
      </c>
      <c r="AX956" s="197" t="n">
        <v>0.0</v>
      </c>
      <c r="AY956" s="197" t="n">
        <v>999993.0</v>
      </c>
      <c r="AZ956" s="197" t="n">
        <v>0.0</v>
      </c>
      <c r="BA956" s="197" t="n">
        <v>999999.0</v>
      </c>
      <c r="BB956" s="197" t="n">
        <v>0.0</v>
      </c>
      <c r="BC956" s="197" t="n">
        <v>0.0</v>
      </c>
      <c r="BD956" s="197" t="n">
        <v>0.0</v>
      </c>
      <c r="BE956" s="197" t="n">
        <v>0.0</v>
      </c>
      <c r="BF956" s="197" t="n">
        <v>999999.0</v>
      </c>
      <c r="BG956" s="197" t="n">
        <v>999999.0</v>
      </c>
      <c r="BH956" s="197" t="n">
        <v>999999.0</v>
      </c>
      <c r="BI956" s="197" t="n">
        <v>0.0</v>
      </c>
      <c r="BJ956" s="197" t="n">
        <v>999999.0</v>
      </c>
      <c r="BK956" s="197" t="n">
        <v>999999.0</v>
      </c>
      <c r="BL956" s="197" t="n">
        <v>999999.0</v>
      </c>
      <c r="BM956" s="197" t="n">
        <v>0.0</v>
      </c>
      <c r="BN956" s="197" t="n">
        <v>0.0</v>
      </c>
      <c r="BO956" s="197" t="n">
        <v>0.0</v>
      </c>
      <c r="BP956" s="197" t="n">
        <v>0.0</v>
      </c>
      <c r="BQ956" s="197" t="n">
        <v>999999.0</v>
      </c>
      <c r="BR956" s="197" t="n">
        <v>0.0</v>
      </c>
      <c r="BS956" s="197" t="n">
        <v>999999.0</v>
      </c>
      <c r="BT956" s="197" t="n">
        <v>0.0</v>
      </c>
      <c r="BU956" s="197" t="n">
        <v>241.45362854003906</v>
      </c>
      <c r="BV956" s="197" t="n">
        <v>229.17349243164062</v>
      </c>
      <c r="BW956" s="197" t="n">
        <v>450.0</v>
      </c>
      <c r="BX956" s="197" t="n">
        <v>201.43128967285156</v>
      </c>
      <c r="BY956" s="197" t="n">
        <v>186.2552490234375</v>
      </c>
      <c r="BZ956" s="197" t="n">
        <v>450.0</v>
      </c>
      <c r="CA956" s="197" t="n">
        <v>390.0068664550781</v>
      </c>
      <c r="CB956" s="197" t="n">
        <v>377.2290344238281</v>
      </c>
      <c r="CC956" s="197" t="n">
        <v>631.5789184570312</v>
      </c>
      <c r="CD956" s="197" t="n">
        <v>214.92279052734375</v>
      </c>
      <c r="CE956" s="197" t="n">
        <v>207.2325897216797</v>
      </c>
      <c r="CF956" s="197" t="n">
        <v>11000.0</v>
      </c>
      <c r="CG956" s="197" t="n">
        <v>0.0</v>
      </c>
      <c r="CH956" s="197" t="n">
        <v>1000.0</v>
      </c>
      <c r="CI956" s="197" t="n">
        <v>800.0</v>
      </c>
      <c r="CJ956" s="197" t="n">
        <v>1800.0</v>
      </c>
      <c r="CK956" s="197" t="n">
        <v>20000.0</v>
      </c>
      <c r="CL956" s="197" t="n">
        <v>2274.193603515625</v>
      </c>
      <c r="CM956" s="197" t="n">
        <v>20000.0</v>
      </c>
      <c r="CN956" s="197" t="n">
        <v>20000.0</v>
      </c>
      <c r="CO956" s="197" t="n">
        <v>20000.0</v>
      </c>
      <c r="CP956" s="197" t="n">
        <v>20000.0</v>
      </c>
      <c r="CQ956" s="197" t="n">
        <v>20000.0</v>
      </c>
      <c r="CR956" s="197" t="n">
        <v>5000.0</v>
      </c>
      <c r="CS956" s="197" t="n">
        <v>0.0</v>
      </c>
      <c r="CT956" s="197" t="n">
        <v>0.0</v>
      </c>
      <c r="CU956" s="197" t="n">
        <v>1322.4085693359375</v>
      </c>
    </row>
    <row r="957" spans="2:99">
      <c r="B957" s="122" t="s">
        <v>1358</v>
      </c>
      <c r="C957" s="197" t="n">
        <v>4500.0</v>
      </c>
      <c r="D957" s="197" t="n">
        <v>3538.0</v>
      </c>
      <c r="E957" s="197" t="n">
        <v>975.0</v>
      </c>
      <c r="F957" s="122" t="s">
        <v>1358</v>
      </c>
      <c r="G957" s="197" t="n">
        <v>4313.8134765625</v>
      </c>
      <c r="H957" s="197" t="n">
        <v>3411.68310546875</v>
      </c>
      <c r="I957" s="197" t="n">
        <v>975.0</v>
      </c>
      <c r="J957" s="197" t="n">
        <v>343.9960632324219</v>
      </c>
      <c r="K957" s="197" t="n">
        <v>231.5099639892578</v>
      </c>
      <c r="L957" s="197" t="n">
        <v>2820.1005859375</v>
      </c>
      <c r="M957" s="197" t="n">
        <v>2820.1005859375</v>
      </c>
      <c r="N957" s="197" t="n">
        <v>2820.1005859375</v>
      </c>
      <c r="O957" s="197" t="n">
        <v>2224.341552734375</v>
      </c>
      <c r="P957" s="197" t="n">
        <v>2820.1005859375</v>
      </c>
      <c r="Q957" s="197" t="n">
        <v>11674.9443359375</v>
      </c>
      <c r="R957" s="197" t="n">
        <v>3665.44287109375</v>
      </c>
      <c r="S957" s="197" t="n">
        <v>0.0</v>
      </c>
      <c r="T957" s="197" t="n">
        <v>0.0</v>
      </c>
      <c r="U957" s="197" t="n">
        <v>-57.5592041015625</v>
      </c>
      <c r="V957" s="197" t="n">
        <v>253.91424560546875</v>
      </c>
      <c r="W957" s="197" t="n">
        <v>253.91424560546875</v>
      </c>
      <c r="X957" s="197" t="n">
        <v>0.0</v>
      </c>
      <c r="Y957" s="197" t="n">
        <v>0.0</v>
      </c>
      <c r="Z957" s="197" t="n">
        <v>5550.0</v>
      </c>
      <c r="AA957" s="197" t="n">
        <v>1.0</v>
      </c>
      <c r="AB957" s="197" t="n">
        <v>595.7589721679688</v>
      </c>
      <c r="AC957" s="197" t="n">
        <v>0.0</v>
      </c>
      <c r="AD957" s="197" t="n">
        <v>0.3499999940395355</v>
      </c>
      <c r="AE957" s="197" t="n">
        <v>5640.201171875</v>
      </c>
      <c r="AF957" s="197" t="n">
        <v>0.0</v>
      </c>
      <c r="AG957" s="197" t="n">
        <v>6466.78662109375</v>
      </c>
      <c r="AH957" s="197" t="n">
        <v>1745.8033447265625</v>
      </c>
      <c r="AI957" s="197" t="n">
        <v>365.3502502441406</v>
      </c>
      <c r="AJ957" s="197" t="n">
        <v>1482.9716796875</v>
      </c>
      <c r="AK957" s="197" t="n">
        <v>1400.4676513671875</v>
      </c>
      <c r="AL957" s="197" t="n">
        <v>6680.0</v>
      </c>
      <c r="AM957" s="197" t="n">
        <v>4484.6923828125</v>
      </c>
      <c r="AN957" s="197" t="n">
        <v>0.0</v>
      </c>
      <c r="AO957" s="197" t="n">
        <v>0.0</v>
      </c>
      <c r="AP957" s="197" t="n">
        <v>0.0</v>
      </c>
      <c r="AQ957" s="197" t="n">
        <v>378.3046875</v>
      </c>
      <c r="AR957" s="197" t="n">
        <v>829.7880859375</v>
      </c>
      <c r="AS957" s="197" t="n">
        <v>0.8737675547599792</v>
      </c>
      <c r="AT957" s="197" t="n">
        <v>-1661.9886474609375</v>
      </c>
      <c r="AU957" s="197" t="n">
        <v>1902.0947265625</v>
      </c>
      <c r="AV957" s="197" t="n">
        <v>8732.5205078125</v>
      </c>
      <c r="AW957" s="197" t="n">
        <v>2497.03173828125</v>
      </c>
      <c r="AX957" s="197" t="n">
        <v>0.0</v>
      </c>
      <c r="AY957" s="197" t="n">
        <v>999993.5</v>
      </c>
      <c r="AZ957" s="197" t="n">
        <v>0.0</v>
      </c>
      <c r="BA957" s="197" t="n">
        <v>999999.0</v>
      </c>
      <c r="BB957" s="197" t="n">
        <v>0.0</v>
      </c>
      <c r="BC957" s="197" t="n">
        <v>0.0</v>
      </c>
      <c r="BD957" s="197" t="n">
        <v>0.0</v>
      </c>
      <c r="BE957" s="197" t="n">
        <v>0.0</v>
      </c>
      <c r="BF957" s="197" t="n">
        <v>999999.0</v>
      </c>
      <c r="BG957" s="197" t="n">
        <v>999999.0</v>
      </c>
      <c r="BH957" s="197" t="n">
        <v>999999.0</v>
      </c>
      <c r="BI957" s="197" t="n">
        <v>0.0</v>
      </c>
      <c r="BJ957" s="197" t="n">
        <v>999999.0</v>
      </c>
      <c r="BK957" s="197" t="n">
        <v>999999.0</v>
      </c>
      <c r="BL957" s="197" t="n">
        <v>999999.0</v>
      </c>
      <c r="BM957" s="197" t="n">
        <v>0.0</v>
      </c>
      <c r="BN957" s="197" t="n">
        <v>0.0</v>
      </c>
      <c r="BO957" s="197" t="n">
        <v>0.0</v>
      </c>
      <c r="BP957" s="197" t="n">
        <v>0.0</v>
      </c>
      <c r="BQ957" s="197" t="n">
        <v>999999.0</v>
      </c>
      <c r="BR957" s="197" t="n">
        <v>0.0</v>
      </c>
      <c r="BS957" s="197" t="n">
        <v>999999.0</v>
      </c>
      <c r="BT957" s="197" t="n">
        <v>0.0</v>
      </c>
      <c r="BU957" s="197" t="n">
        <v>238.3702850341797</v>
      </c>
      <c r="BV957" s="197" t="n">
        <v>241.14785766601562</v>
      </c>
      <c r="BW957" s="197" t="n">
        <v>450.0</v>
      </c>
      <c r="BX957" s="197" t="n">
        <v>197.98553466796875</v>
      </c>
      <c r="BY957" s="197" t="n">
        <v>202.10812377929688</v>
      </c>
      <c r="BZ957" s="197" t="n">
        <v>450.0</v>
      </c>
      <c r="CA957" s="197" t="n">
        <v>406.12030029296875</v>
      </c>
      <c r="CB957" s="197" t="n">
        <v>389.4364013671875</v>
      </c>
      <c r="CC957" s="197" t="n">
        <v>631.5789184570312</v>
      </c>
      <c r="CD957" s="197" t="n">
        <v>287.2037658691406</v>
      </c>
      <c r="CE957" s="197" t="n">
        <v>216.09388732910156</v>
      </c>
      <c r="CF957" s="197" t="n">
        <v>99000.0</v>
      </c>
      <c r="CG957" s="197" t="n">
        <v>7052.2060546875</v>
      </c>
      <c r="CH957" s="197" t="n">
        <v>2500.0</v>
      </c>
      <c r="CI957" s="197" t="n">
        <v>2000.0</v>
      </c>
      <c r="CJ957" s="197" t="n">
        <v>4500.0</v>
      </c>
      <c r="CK957" s="197" t="n">
        <v>20000.0</v>
      </c>
      <c r="CL957" s="197" t="n">
        <v>20000.0</v>
      </c>
      <c r="CM957" s="197" t="n">
        <v>20000.0</v>
      </c>
      <c r="CN957" s="197" t="n">
        <v>20000.0</v>
      </c>
      <c r="CO957" s="197" t="n">
        <v>20000.0</v>
      </c>
      <c r="CP957" s="197" t="n">
        <v>20000.0</v>
      </c>
      <c r="CQ957" s="197" t="n">
        <v>20000.0</v>
      </c>
      <c r="CR957" s="197" t="n">
        <v>5000.0</v>
      </c>
      <c r="CS957" s="197" t="n">
        <v>26.0</v>
      </c>
      <c r="CT957" s="197" t="n">
        <v>26.0</v>
      </c>
      <c r="CU957" s="197" t="n">
        <v>916.3607177734375</v>
      </c>
    </row>
    <row r="958" spans="2:99">
      <c r="B958" s="122" t="s">
        <v>1359</v>
      </c>
      <c r="C958" s="197" t="n">
        <v>4150.0</v>
      </c>
      <c r="D958" s="197" t="n">
        <v>3538.0</v>
      </c>
      <c r="E958" s="197" t="n">
        <v>950.0</v>
      </c>
      <c r="F958" s="122" t="s">
        <v>1359</v>
      </c>
      <c r="G958" s="197" t="n">
        <v>3746.270263671875</v>
      </c>
      <c r="H958" s="197" t="n">
        <v>2792.041015625</v>
      </c>
      <c r="I958" s="197" t="n">
        <v>736.3533325195312</v>
      </c>
      <c r="J958" s="197" t="n">
        <v>162.9391632080078</v>
      </c>
      <c r="K958" s="197" t="n">
        <v>260.0529479980469</v>
      </c>
      <c r="L958" s="197" t="n">
        <v>3589.245361328125</v>
      </c>
      <c r="M958" s="197" t="n">
        <v>3589.245361328125</v>
      </c>
      <c r="N958" s="197" t="n">
        <v>6339.86376953125</v>
      </c>
      <c r="O958" s="197" t="n">
        <v>6339.86376953125</v>
      </c>
      <c r="P958" s="197" t="n">
        <v>6339.86376953125</v>
      </c>
      <c r="Q958" s="197" t="n">
        <v>23090.47265625</v>
      </c>
      <c r="R958" s="197" t="n">
        <v>1668.07861328125</v>
      </c>
      <c r="S958" s="197" t="n">
        <v>0.0</v>
      </c>
      <c r="T958" s="197" t="n">
        <v>0.0</v>
      </c>
      <c r="U958" s="197" t="n">
        <v>-148.8164825439453</v>
      </c>
      <c r="V958" s="197" t="n">
        <v>2965.3720703125</v>
      </c>
      <c r="W958" s="197" t="n">
        <v>0.0</v>
      </c>
      <c r="X958" s="197" t="n">
        <v>0.0</v>
      </c>
      <c r="Y958" s="197" t="n">
        <v>0.0</v>
      </c>
      <c r="Z958" s="197" t="n">
        <v>8000.0</v>
      </c>
      <c r="AA958" s="197" t="n">
        <v>0.0</v>
      </c>
      <c r="AB958" s="197" t="n">
        <v>0.0</v>
      </c>
      <c r="AC958" s="197" t="n">
        <v>0.0</v>
      </c>
      <c r="AD958" s="197" t="n">
        <v>0.6499999761581421</v>
      </c>
      <c r="AE958" s="197" t="n">
        <v>16337.435546875</v>
      </c>
      <c r="AF958" s="197" t="n">
        <v>2965.075927734375</v>
      </c>
      <c r="AG958" s="197" t="n">
        <v>11750.0</v>
      </c>
      <c r="AH958" s="197" t="n">
        <v>4703.3017578125</v>
      </c>
      <c r="AI958" s="197" t="n">
        <v>3250.0</v>
      </c>
      <c r="AJ958" s="197" t="n">
        <v>9000.0</v>
      </c>
      <c r="AK958" s="197" t="n">
        <v>8799.4912109375</v>
      </c>
      <c r="AL958" s="197" t="n">
        <v>6680.0</v>
      </c>
      <c r="AM958" s="197" t="n">
        <v>4516.57470703125</v>
      </c>
      <c r="AN958" s="197" t="n">
        <v>0.0</v>
      </c>
      <c r="AO958" s="197" t="n">
        <v>0.0</v>
      </c>
      <c r="AP958" s="197" t="n">
        <v>0.0</v>
      </c>
      <c r="AQ958" s="197" t="n">
        <v>285.943603515625</v>
      </c>
      <c r="AR958" s="197" t="n">
        <v>945.4900512695312</v>
      </c>
      <c r="AS958" s="197" t="n">
        <v>0.6883366703987122</v>
      </c>
      <c r="AT958" s="197" t="n">
        <v>-5974.26220703125</v>
      </c>
      <c r="AU958" s="197" t="n">
        <v>8679.2724609375</v>
      </c>
      <c r="AV958" s="197" t="n">
        <v>10012.9677734375</v>
      </c>
      <c r="AW958" s="197" t="n">
        <v>10965.3720703125</v>
      </c>
      <c r="AX958" s="197" t="n">
        <v>1.2848402261734009</v>
      </c>
      <c r="AY958" s="197" t="n">
        <v>-13524.6259765625</v>
      </c>
      <c r="AZ958" s="197" t="n">
        <v>0.0</v>
      </c>
      <c r="BA958" s="197" t="n">
        <v>16316.92578125</v>
      </c>
      <c r="BB958" s="197" t="n">
        <v>6115.51806640625</v>
      </c>
      <c r="BC958" s="197" t="n">
        <v>0.0</v>
      </c>
      <c r="BD958" s="197" t="n">
        <v>0.5467626452445984</v>
      </c>
      <c r="BE958" s="197" t="n">
        <v>0.5760946869850159</v>
      </c>
      <c r="BF958" s="197" t="n">
        <v>999998.0</v>
      </c>
      <c r="BG958" s="197" t="n">
        <v>2978.493408203125</v>
      </c>
      <c r="BH958" s="197" t="n">
        <v>2647.97412109375</v>
      </c>
      <c r="BI958" s="197" t="n">
        <v>0.0</v>
      </c>
      <c r="BJ958" s="197" t="n">
        <v>999999.0</v>
      </c>
      <c r="BK958" s="197" t="n">
        <v>15677.5400390625</v>
      </c>
      <c r="BL958" s="197" t="n">
        <v>16028.283203125</v>
      </c>
      <c r="BM958" s="197" t="n">
        <v>0.0</v>
      </c>
      <c r="BN958" s="197" t="n">
        <v>573.6228637695312</v>
      </c>
      <c r="BO958" s="197" t="n">
        <v>500.0956115722656</v>
      </c>
      <c r="BP958" s="197" t="n">
        <v>0.0</v>
      </c>
      <c r="BQ958" s="197" t="n">
        <v>999999.0</v>
      </c>
      <c r="BR958" s="197" t="n">
        <v>0.0</v>
      </c>
      <c r="BS958" s="197" t="n">
        <v>999999.0</v>
      </c>
      <c r="BT958" s="197" t="n">
        <v>0.0</v>
      </c>
      <c r="BU958" s="197" t="n">
        <v>284.6615295410156</v>
      </c>
      <c r="BV958" s="197" t="n">
        <v>238.25157165527344</v>
      </c>
      <c r="BW958" s="197" t="n">
        <v>450.0</v>
      </c>
      <c r="BX958" s="197" t="n">
        <v>314.3634338378906</v>
      </c>
      <c r="BY958" s="197" t="n">
        <v>198.5623779296875</v>
      </c>
      <c r="BZ958" s="197" t="n">
        <v>630.0</v>
      </c>
      <c r="CA958" s="197" t="n">
        <v>265.8509216308594</v>
      </c>
      <c r="CB958" s="197" t="n">
        <v>404.6426696777344</v>
      </c>
      <c r="CC958" s="197" t="n">
        <v>631.5789184570312</v>
      </c>
      <c r="CD958" s="197" t="n">
        <v>1837.13818359375</v>
      </c>
      <c r="CE958" s="197" t="n">
        <v>290.6773986816406</v>
      </c>
      <c r="CF958" s="197" t="n">
        <v>99000.0</v>
      </c>
      <c r="CG958" s="197" t="n">
        <v>23090.47265625</v>
      </c>
      <c r="CH958" s="197" t="n">
        <v>6680.0</v>
      </c>
      <c r="CI958" s="197" t="n">
        <v>4516.57470703125</v>
      </c>
      <c r="CJ958" s="197" t="n">
        <v>11196.5751953125</v>
      </c>
      <c r="CK958" s="197" t="n">
        <v>20000.0</v>
      </c>
      <c r="CL958" s="197" t="n">
        <v>20000.0</v>
      </c>
      <c r="CM958" s="197" t="n">
        <v>20000.0</v>
      </c>
      <c r="CN958" s="197" t="n">
        <v>20000.0</v>
      </c>
      <c r="CO958" s="197" t="n">
        <v>20000.0</v>
      </c>
      <c r="CP958" s="197" t="n">
        <v>20000.0</v>
      </c>
      <c r="CQ958" s="197" t="n">
        <v>20000.0</v>
      </c>
      <c r="CR958" s="197" t="n">
        <v>5000.0</v>
      </c>
      <c r="CS958" s="197" t="n">
        <v>31.0</v>
      </c>
      <c r="CT958" s="197" t="n">
        <v>31.0</v>
      </c>
      <c r="CU958" s="197" t="n">
        <v>417.0196533203125</v>
      </c>
    </row>
    <row r="959" spans="2:99">
      <c r="B959" s="122" t="s">
        <v>1360</v>
      </c>
      <c r="C959" s="197" t="n">
        <v>3700.0</v>
      </c>
      <c r="D959" s="197" t="n">
        <v>3538.0</v>
      </c>
      <c r="E959" s="197" t="n">
        <v>800.0</v>
      </c>
      <c r="F959" s="122" t="s">
        <v>1360</v>
      </c>
      <c r="G959" s="197" t="n">
        <v>3525.911376953125</v>
      </c>
      <c r="H959" s="197" t="n">
        <v>2346.0908203125</v>
      </c>
      <c r="I959" s="197" t="n">
        <v>676.2421264648438</v>
      </c>
      <c r="J959" s="197" t="n">
        <v>95.8121109008789</v>
      </c>
      <c r="K959" s="197" t="n">
        <v>322.89959716796875</v>
      </c>
      <c r="L959" s="197" t="n">
        <v>4488.4765625</v>
      </c>
      <c r="M959" s="197" t="n">
        <v>4488.4765625</v>
      </c>
      <c r="N959" s="197" t="n">
        <v>6680.0</v>
      </c>
      <c r="O959" s="197" t="n">
        <v>6680.0</v>
      </c>
      <c r="P959" s="197" t="n">
        <v>6680.0</v>
      </c>
      <c r="Q959" s="197" t="n">
        <v>16085.3212890625</v>
      </c>
      <c r="R959" s="197" t="n">
        <v>1854.960205078125</v>
      </c>
      <c r="S959" s="197" t="n">
        <v>0.0</v>
      </c>
      <c r="T959" s="197" t="n">
        <v>0.0</v>
      </c>
      <c r="U959" s="197" t="n">
        <v>-69.80252075195312</v>
      </c>
      <c r="V959" s="197" t="n">
        <v>0.0</v>
      </c>
      <c r="W959" s="197" t="n">
        <v>0.0</v>
      </c>
      <c r="X959" s="197" t="n">
        <v>0.0</v>
      </c>
      <c r="Y959" s="197" t="n">
        <v>0.0</v>
      </c>
      <c r="Z959" s="197" t="n">
        <v>4000.0</v>
      </c>
      <c r="AA959" s="197" t="n">
        <v>0.0</v>
      </c>
      <c r="AB959" s="197" t="n">
        <v>0.0</v>
      </c>
      <c r="AC959" s="197" t="n">
        <v>0.0</v>
      </c>
      <c r="AD959" s="197" t="n">
        <v>0.6499999761581421</v>
      </c>
      <c r="AE959" s="197" t="n">
        <v>11902.4755859375</v>
      </c>
      <c r="AF959" s="197" t="n">
        <v>0.0</v>
      </c>
      <c r="AG959" s="197" t="n">
        <v>5934.1240234375</v>
      </c>
      <c r="AH959" s="197" t="n">
        <v>1524.4849853515625</v>
      </c>
      <c r="AI959" s="197" t="n">
        <v>182.12789916992188</v>
      </c>
      <c r="AJ959" s="197" t="n">
        <v>6219.568359375</v>
      </c>
      <c r="AK959" s="197" t="n">
        <v>6227.5400390625</v>
      </c>
      <c r="AL959" s="197" t="n">
        <v>6680.0</v>
      </c>
      <c r="AM959" s="197" t="n">
        <v>4488.4765625</v>
      </c>
      <c r="AN959" s="197" t="n">
        <v>0.0</v>
      </c>
      <c r="AO959" s="197" t="n">
        <v>0.0</v>
      </c>
      <c r="AP959" s="197" t="n">
        <v>0.0</v>
      </c>
      <c r="AQ959" s="197" t="n">
        <v>139.08164978027344</v>
      </c>
      <c r="AR959" s="197" t="n">
        <v>916.9470825195312</v>
      </c>
      <c r="AS959" s="197" t="n">
        <v>0.8018973469734192</v>
      </c>
      <c r="AT959" s="197" t="n">
        <v>-366.7512512207031</v>
      </c>
      <c r="AU959" s="197" t="n">
        <v>457.3543701171875</v>
      </c>
      <c r="AV959" s="197" t="n">
        <v>12661.7158203125</v>
      </c>
      <c r="AW959" s="197" t="n">
        <v>2295.94482421875</v>
      </c>
      <c r="AX959" s="197" t="n">
        <v>1.2115864753723145</v>
      </c>
      <c r="AY959" s="197" t="n">
        <v>-2960.51708984375</v>
      </c>
      <c r="AZ959" s="197" t="n">
        <v>0.0</v>
      </c>
      <c r="BA959" s="197" t="n">
        <v>16724.189453125</v>
      </c>
      <c r="BB959" s="197" t="n">
        <v>-427.40948486328125</v>
      </c>
      <c r="BC959" s="197" t="n">
        <v>0.0</v>
      </c>
      <c r="BD959" s="197" t="n">
        <v>0.0</v>
      </c>
      <c r="BE959" s="197" t="n">
        <v>0.5672146677970886</v>
      </c>
      <c r="BF959" s="197" t="n">
        <v>999998.0</v>
      </c>
      <c r="BG959" s="197" t="n">
        <v>999998.0</v>
      </c>
      <c r="BH959" s="197" t="n">
        <v>5312.82861328125</v>
      </c>
      <c r="BI959" s="197" t="n">
        <v>0.0</v>
      </c>
      <c r="BJ959" s="197" t="n">
        <v>999999.0</v>
      </c>
      <c r="BK959" s="197" t="n">
        <v>999999.0</v>
      </c>
      <c r="BL959" s="197" t="n">
        <v>14528.39453125</v>
      </c>
      <c r="BM959" s="197" t="n">
        <v>0.0</v>
      </c>
      <c r="BN959" s="197" t="n">
        <v>0.0</v>
      </c>
      <c r="BO959" s="197" t="n">
        <v>-1765.4605712890625</v>
      </c>
      <c r="BP959" s="197" t="n">
        <v>0.0</v>
      </c>
      <c r="BQ959" s="197" t="n">
        <v>999999.0</v>
      </c>
      <c r="BR959" s="197" t="n">
        <v>0.0</v>
      </c>
      <c r="BS959" s="197" t="n">
        <v>999999.0</v>
      </c>
      <c r="BT959" s="197" t="n">
        <v>0.0</v>
      </c>
      <c r="BU959" s="197" t="n">
        <v>446.57183837890625</v>
      </c>
      <c r="BV959" s="197" t="n">
        <v>294.05999755859375</v>
      </c>
      <c r="BW959" s="197" t="n">
        <v>1350.0</v>
      </c>
      <c r="BX959" s="197" t="n">
        <v>390.3526916503906</v>
      </c>
      <c r="BY959" s="197" t="n">
        <v>322.0599670410156</v>
      </c>
      <c r="BZ959" s="197" t="n">
        <v>1740.0</v>
      </c>
      <c r="CA959" s="197" t="n">
        <v>256.7685852050781</v>
      </c>
      <c r="CB959" s="197" t="n">
        <v>265.81036376953125</v>
      </c>
      <c r="CC959" s="197" t="n">
        <v>705.26318359375</v>
      </c>
      <c r="CD959" s="197" t="n">
        <v>2260.273193359375</v>
      </c>
      <c r="CE959" s="197" t="n">
        <v>1941.5421142578125</v>
      </c>
      <c r="CF959" s="197" t="n">
        <v>99000.0</v>
      </c>
      <c r="CG959" s="197" t="n">
        <v>14223.189453125</v>
      </c>
      <c r="CH959" s="197" t="n">
        <v>6680.0</v>
      </c>
      <c r="CI959" s="197" t="n">
        <v>4488.4765625</v>
      </c>
      <c r="CJ959" s="197" t="n">
        <v>11168.4765625</v>
      </c>
      <c r="CK959" s="197" t="n">
        <v>20000.0</v>
      </c>
      <c r="CL959" s="197" t="n">
        <v>20000.0</v>
      </c>
      <c r="CM959" s="197" t="n">
        <v>20000.0</v>
      </c>
      <c r="CN959" s="197" t="n">
        <v>20000.0</v>
      </c>
      <c r="CO959" s="197" t="n">
        <v>20000.0</v>
      </c>
      <c r="CP959" s="197" t="n">
        <v>20000.0</v>
      </c>
      <c r="CQ959" s="197" t="n">
        <v>20000.0</v>
      </c>
      <c r="CR959" s="197" t="n">
        <v>5000.0</v>
      </c>
      <c r="CS959" s="197" t="n">
        <v>31.0</v>
      </c>
      <c r="CT959" s="197" t="n">
        <v>31.0</v>
      </c>
      <c r="CU959" s="197" t="n">
        <v>463.74005126953125</v>
      </c>
    </row>
    <row r="960" spans="2:99">
      <c r="B960" s="122" t="s">
        <v>1361</v>
      </c>
      <c r="C960" s="197" t="n">
        <v>3400.0</v>
      </c>
      <c r="D960" s="197" t="n">
        <v>3351.0</v>
      </c>
      <c r="E960" s="197" t="n">
        <v>650.0</v>
      </c>
      <c r="F960" s="122" t="s">
        <v>1361</v>
      </c>
      <c r="G960" s="197" t="n">
        <v>3400.0</v>
      </c>
      <c r="H960" s="197" t="n">
        <v>1940.383056640625</v>
      </c>
      <c r="I960" s="197" t="n">
        <v>607.6851806640625</v>
      </c>
      <c r="J960" s="197" t="n">
        <v>142.38870239257812</v>
      </c>
      <c r="K960" s="197" t="n">
        <v>480.493896484375</v>
      </c>
      <c r="L960" s="197" t="n">
        <v>4418.75537109375</v>
      </c>
      <c r="M960" s="197" t="n">
        <v>4418.75537109375</v>
      </c>
      <c r="N960" s="197" t="n">
        <v>6680.0</v>
      </c>
      <c r="O960" s="197" t="n">
        <v>6680.0</v>
      </c>
      <c r="P960" s="197" t="n">
        <v>6680.0</v>
      </c>
      <c r="Q960" s="197" t="n">
        <v>20931.939453125</v>
      </c>
      <c r="R960" s="197" t="n">
        <v>2492.14013671875</v>
      </c>
      <c r="S960" s="197" t="n">
        <v>0.0</v>
      </c>
      <c r="T960" s="197" t="n">
        <v>0.0</v>
      </c>
      <c r="U960" s="197" t="n">
        <v>-100.71564483642578</v>
      </c>
      <c r="V960" s="197" t="n">
        <v>0.0</v>
      </c>
      <c r="W960" s="197" t="n">
        <v>0.0</v>
      </c>
      <c r="X960" s="197" t="n">
        <v>0.0</v>
      </c>
      <c r="Y960" s="197" t="n">
        <v>0.0</v>
      </c>
      <c r="Z960" s="197" t="n">
        <v>10781.25</v>
      </c>
      <c r="AA960" s="197" t="n">
        <v>1.0</v>
      </c>
      <c r="AB960" s="197" t="n">
        <v>0.0</v>
      </c>
      <c r="AC960" s="197" t="n">
        <v>0.0</v>
      </c>
      <c r="AD960" s="197" t="n">
        <v>0.6499999761581421</v>
      </c>
      <c r="AE960" s="197" t="n">
        <v>15421.7265625</v>
      </c>
      <c r="AF960" s="197" t="n">
        <v>2299.6005859375</v>
      </c>
      <c r="AG960" s="197" t="n">
        <v>4874.39111328125</v>
      </c>
      <c r="AH960" s="197" t="n">
        <v>2227.57177734375</v>
      </c>
      <c r="AI960" s="197" t="n">
        <v>1218.379638671875</v>
      </c>
      <c r="AJ960" s="197" t="n">
        <v>7210.1025390625</v>
      </c>
      <c r="AK960" s="197" t="n">
        <v>7281.87060546875</v>
      </c>
      <c r="AL960" s="197" t="n">
        <v>6680.0</v>
      </c>
      <c r="AM960" s="197" t="n">
        <v>4418.75537109375</v>
      </c>
      <c r="AN960" s="197" t="n">
        <v>0.0</v>
      </c>
      <c r="AO960" s="197" t="n">
        <v>0.0</v>
      </c>
      <c r="AP960" s="197" t="n">
        <v>0.0</v>
      </c>
      <c r="AQ960" s="197" t="n">
        <v>139.08164978027344</v>
      </c>
      <c r="AR960" s="197" t="n">
        <v>854.1004028320312</v>
      </c>
      <c r="AS960" s="197" t="n">
        <v>0.0</v>
      </c>
      <c r="AT960" s="197" t="n">
        <v>999999.0</v>
      </c>
      <c r="AU960" s="197" t="n">
        <v>0.0</v>
      </c>
      <c r="AV960" s="197" t="n">
        <v>999999.0</v>
      </c>
      <c r="AW960" s="197" t="n">
        <v>0.0</v>
      </c>
      <c r="AX960" s="197" t="n">
        <v>0.0</v>
      </c>
      <c r="AY960" s="197" t="n">
        <v>999999.0</v>
      </c>
      <c r="AZ960" s="197" t="n">
        <v>0.0</v>
      </c>
      <c r="BA960" s="197" t="n">
        <v>999999.0</v>
      </c>
      <c r="BB960" s="197" t="n">
        <v>0.0</v>
      </c>
      <c r="BC960" s="197" t="n">
        <v>0.0</v>
      </c>
      <c r="BD960" s="197" t="n">
        <v>0.5765107274055481</v>
      </c>
      <c r="BE960" s="197" t="n">
        <v>0.6483197808265686</v>
      </c>
      <c r="BF960" s="197" t="n">
        <v>999998.0</v>
      </c>
      <c r="BG960" s="197" t="n">
        <v>4675.896484375</v>
      </c>
      <c r="BH960" s="197" t="n">
        <v>4104.2509765625</v>
      </c>
      <c r="BI960" s="197" t="n">
        <v>0.0</v>
      </c>
      <c r="BJ960" s="197" t="n">
        <v>999999.0</v>
      </c>
      <c r="BK960" s="197" t="n">
        <v>16786.94921875</v>
      </c>
      <c r="BL960" s="197" t="n">
        <v>17723.833984375</v>
      </c>
      <c r="BM960" s="197" t="n">
        <v>0.0</v>
      </c>
      <c r="BN960" s="197" t="n">
        <v>976.1915283203125</v>
      </c>
      <c r="BO960" s="197" t="n">
        <v>623.9365844726562</v>
      </c>
      <c r="BP960" s="197" t="n">
        <v>0.0</v>
      </c>
      <c r="BQ960" s="197" t="n">
        <v>999999.0</v>
      </c>
      <c r="BR960" s="197" t="n">
        <v>0.0</v>
      </c>
      <c r="BS960" s="197" t="n">
        <v>999999.0</v>
      </c>
      <c r="BT960" s="197" t="n">
        <v>0.0</v>
      </c>
      <c r="BU960" s="197" t="n">
        <v>1026.3470458984375</v>
      </c>
      <c r="BV960" s="197" t="n">
        <v>437.6437072753906</v>
      </c>
      <c r="BW960" s="197" t="n">
        <v>99000.0</v>
      </c>
      <c r="BX960" s="197" t="n">
        <v>693.3458862304688</v>
      </c>
      <c r="BY960" s="197" t="n">
        <v>382.7104187011719</v>
      </c>
      <c r="BZ960" s="197" t="n">
        <v>99000.0</v>
      </c>
      <c r="CA960" s="197" t="n">
        <v>356.44635009765625</v>
      </c>
      <c r="CB960" s="197" t="n">
        <v>256.7132263183594</v>
      </c>
      <c r="CC960" s="197" t="n">
        <v>964.9122924804688</v>
      </c>
      <c r="CD960" s="197" t="n">
        <v>4123.89208984375</v>
      </c>
      <c r="CE960" s="197" t="n">
        <v>2174.828857421875</v>
      </c>
      <c r="CF960" s="197" t="n">
        <v>99000.0</v>
      </c>
      <c r="CG960" s="197" t="n">
        <v>11065.3505859375</v>
      </c>
      <c r="CH960" s="197" t="n">
        <v>6680.0</v>
      </c>
      <c r="CI960" s="197" t="n">
        <v>4418.75537109375</v>
      </c>
      <c r="CJ960" s="197" t="n">
        <v>11098.7548828125</v>
      </c>
      <c r="CK960" s="197" t="n">
        <v>20000.0</v>
      </c>
      <c r="CL960" s="197" t="n">
        <v>20000.0</v>
      </c>
      <c r="CM960" s="197" t="n">
        <v>20000.0</v>
      </c>
      <c r="CN960" s="197" t="n">
        <v>20000.0</v>
      </c>
      <c r="CO960" s="197" t="n">
        <v>20000.0</v>
      </c>
      <c r="CP960" s="197" t="n">
        <v>20000.0</v>
      </c>
      <c r="CQ960" s="197" t="n">
        <v>20000.0</v>
      </c>
      <c r="CR960" s="197" t="n">
        <v>5000.0</v>
      </c>
      <c r="CS960" s="197" t="n">
        <v>30.0</v>
      </c>
      <c r="CT960" s="197" t="n">
        <v>30.0</v>
      </c>
      <c r="CU960" s="197" t="n">
        <v>623.0350341796875</v>
      </c>
    </row>
    <row r="961" spans="2:99">
      <c r="B961" s="122" t="s">
        <v>1362</v>
      </c>
      <c r="C961" s="197" t="n">
        <v>3250.0</v>
      </c>
      <c r="D961" s="197" t="n">
        <v>3163.0</v>
      </c>
      <c r="E961" s="197" t="n">
        <v>720.0</v>
      </c>
      <c r="F961" s="122" t="s">
        <v>1362</v>
      </c>
      <c r="G961" s="197" t="n">
        <v>3250.0</v>
      </c>
      <c r="H961" s="197" t="n">
        <v>1911.69970703125</v>
      </c>
      <c r="I961" s="197" t="n">
        <v>553.7219848632812</v>
      </c>
      <c r="J961" s="197" t="n">
        <v>230.105224609375</v>
      </c>
      <c r="K961" s="197" t="n">
        <v>657.6333618164062</v>
      </c>
      <c r="L961" s="197" t="n">
        <v>4302.201171875</v>
      </c>
      <c r="M961" s="197" t="n">
        <v>4302.201171875</v>
      </c>
      <c r="N961" s="197" t="n">
        <v>5790.44091796875</v>
      </c>
      <c r="O961" s="197" t="n">
        <v>2854.062255859375</v>
      </c>
      <c r="P961" s="197" t="n">
        <v>5790.44091796875</v>
      </c>
      <c r="Q961" s="197" t="n">
        <v>14365.8564453125</v>
      </c>
      <c r="R961" s="197" t="n">
        <v>3079.651123046875</v>
      </c>
      <c r="S961" s="197" t="n">
        <v>0.0</v>
      </c>
      <c r="T961" s="197" t="n">
        <v>0.0</v>
      </c>
      <c r="U961" s="197" t="n">
        <v>-70.09699249267578</v>
      </c>
      <c r="V961" s="197" t="n">
        <v>0.0</v>
      </c>
      <c r="W961" s="197" t="n">
        <v>0.0</v>
      </c>
      <c r="X961" s="197" t="n">
        <v>0.0</v>
      </c>
      <c r="Y961" s="197" t="n">
        <v>0.0</v>
      </c>
      <c r="Z961" s="197" t="n">
        <v>6718.75</v>
      </c>
      <c r="AA961" s="197" t="n">
        <v>1.0</v>
      </c>
      <c r="AB961" s="197" t="n">
        <v>2936.378662109375</v>
      </c>
      <c r="AC961" s="197" t="n">
        <v>0.0</v>
      </c>
      <c r="AD961" s="197" t="n">
        <v>0.6499999761581421</v>
      </c>
      <c r="AE961" s="197" t="n">
        <v>11528.400390625</v>
      </c>
      <c r="AF961" s="197" t="n">
        <v>3061.33203125</v>
      </c>
      <c r="AG961" s="197" t="n">
        <v>4427.50830078125</v>
      </c>
      <c r="AH961" s="197" t="n">
        <v>841.09375</v>
      </c>
      <c r="AI961" s="197" t="n">
        <v>0.0</v>
      </c>
      <c r="AJ961" s="197" t="n">
        <v>0.0</v>
      </c>
      <c r="AK961" s="197" t="n">
        <v>120.3492202758789</v>
      </c>
      <c r="AL961" s="197" t="n">
        <v>6680.0</v>
      </c>
      <c r="AM961" s="197" t="n">
        <v>4302.201171875</v>
      </c>
      <c r="AN961" s="197" t="n">
        <v>0.0</v>
      </c>
      <c r="AO961" s="197" t="n">
        <v>0.0</v>
      </c>
      <c r="AP961" s="197" t="n">
        <v>0.0</v>
      </c>
      <c r="AQ961" s="197" t="n">
        <v>161.8333282470703</v>
      </c>
      <c r="AR961" s="197" t="n">
        <v>585.4177856445312</v>
      </c>
      <c r="AS961" s="197" t="n">
        <v>0.0</v>
      </c>
      <c r="AT961" s="197" t="n">
        <v>999999.0</v>
      </c>
      <c r="AU961" s="197" t="n">
        <v>0.0</v>
      </c>
      <c r="AV961" s="197" t="n">
        <v>999999.0</v>
      </c>
      <c r="AW961" s="197" t="n">
        <v>0.0</v>
      </c>
      <c r="AX961" s="197" t="n">
        <v>0.0</v>
      </c>
      <c r="AY961" s="197" t="n">
        <v>999999.0</v>
      </c>
      <c r="AZ961" s="197" t="n">
        <v>0.0</v>
      </c>
      <c r="BA961" s="197" t="n">
        <v>999999.0</v>
      </c>
      <c r="BB961" s="197" t="n">
        <v>0.0</v>
      </c>
      <c r="BC961" s="197" t="n">
        <v>0.0</v>
      </c>
      <c r="BD961" s="197" t="n">
        <v>0.0</v>
      </c>
      <c r="BE961" s="197" t="n">
        <v>0.5882241725921631</v>
      </c>
      <c r="BF961" s="197" t="n">
        <v>999998.0</v>
      </c>
      <c r="BG961" s="197" t="n">
        <v>999998.0</v>
      </c>
      <c r="BH961" s="197" t="n">
        <v>8633.595703125</v>
      </c>
      <c r="BI961" s="197" t="n">
        <v>0.0</v>
      </c>
      <c r="BJ961" s="197" t="n">
        <v>999999.0</v>
      </c>
      <c r="BK961" s="197" t="n">
        <v>999999.0</v>
      </c>
      <c r="BL961" s="197" t="n">
        <v>17118.98828125</v>
      </c>
      <c r="BM961" s="197" t="n">
        <v>0.0</v>
      </c>
      <c r="BN961" s="197" t="n">
        <v>0.0</v>
      </c>
      <c r="BO961" s="197" t="n">
        <v>-5176.0908203125</v>
      </c>
      <c r="BP961" s="197" t="n">
        <v>0.0</v>
      </c>
      <c r="BQ961" s="197" t="n">
        <v>999999.0</v>
      </c>
      <c r="BR961" s="197" t="n">
        <v>0.0</v>
      </c>
      <c r="BS961" s="197" t="n">
        <v>999999.0</v>
      </c>
      <c r="BT961" s="197" t="n">
        <v>0.0</v>
      </c>
      <c r="BU961" s="197" t="n">
        <v>949.1812133789062</v>
      </c>
      <c r="BV961" s="197" t="n">
        <v>1053.43701171875</v>
      </c>
      <c r="BW961" s="197" t="n">
        <v>99000.0</v>
      </c>
      <c r="BX961" s="197" t="n">
        <v>494.4390563964844</v>
      </c>
      <c r="BY961" s="197" t="n">
        <v>712.0792846679688</v>
      </c>
      <c r="BZ961" s="197" t="n">
        <v>99000.0</v>
      </c>
      <c r="CA961" s="197" t="n">
        <v>464.2381591796875</v>
      </c>
      <c r="CB961" s="197" t="n">
        <v>359.653564453125</v>
      </c>
      <c r="CC961" s="197" t="n">
        <v>964.9122924804688</v>
      </c>
      <c r="CD961" s="197" t="n">
        <v>2899.522216796875</v>
      </c>
      <c r="CE961" s="197" t="n">
        <v>4213.67919921875</v>
      </c>
      <c r="CF961" s="197" t="n">
        <v>19000.0</v>
      </c>
      <c r="CG961" s="197" t="n">
        <v>0.0</v>
      </c>
      <c r="CH961" s="197" t="n">
        <v>4914.0908203125</v>
      </c>
      <c r="CI961" s="197" t="n">
        <v>3251.956787109375</v>
      </c>
      <c r="CJ961" s="197" t="n">
        <v>8166.0478515625</v>
      </c>
      <c r="CK961" s="197" t="n">
        <v>20000.0</v>
      </c>
      <c r="CL961" s="197" t="n">
        <v>20000.0</v>
      </c>
      <c r="CM961" s="197" t="n">
        <v>20000.0</v>
      </c>
      <c r="CN961" s="197" t="n">
        <v>20000.0</v>
      </c>
      <c r="CO961" s="197" t="n">
        <v>20000.0</v>
      </c>
      <c r="CP961" s="197" t="n">
        <v>20000.0</v>
      </c>
      <c r="CQ961" s="197" t="n">
        <v>20000.0</v>
      </c>
      <c r="CR961" s="197" t="n">
        <v>5000.0</v>
      </c>
      <c r="CS961" s="197" t="n">
        <v>14.0</v>
      </c>
      <c r="CT961" s="197" t="n">
        <v>14.0</v>
      </c>
      <c r="CU961" s="197" t="n">
        <v>769.9127807617188</v>
      </c>
    </row>
    <row r="962" spans="2:99">
      <c r="B962" s="122" t="s">
        <v>1363</v>
      </c>
      <c r="C962" s="197" t="n">
        <v>3252.0</v>
      </c>
      <c r="D962" s="197" t="n">
        <v>2973.0</v>
      </c>
      <c r="E962" s="197" t="n">
        <v>575.0</v>
      </c>
      <c r="F962" s="122" t="s">
        <v>1363</v>
      </c>
      <c r="G962" s="197" t="n">
        <v>3112.542724609375</v>
      </c>
      <c r="H962" s="197" t="n">
        <v>1829.3017578125</v>
      </c>
      <c r="I962" s="197" t="n">
        <v>489.0299987792969</v>
      </c>
      <c r="J962" s="197" t="n">
        <v>323.6666564941406</v>
      </c>
      <c r="K962" s="197" t="n">
        <v>594.09228515625</v>
      </c>
      <c r="L962" s="197" t="n">
        <v>3252.5927734375</v>
      </c>
      <c r="M962" s="197" t="n">
        <v>3252.5927734375</v>
      </c>
      <c r="N962" s="197" t="n">
        <v>2634.573486328125</v>
      </c>
      <c r="O962" s="197" t="n">
        <v>1522.9324951171875</v>
      </c>
      <c r="P962" s="197" t="n">
        <v>1522.9324951171875</v>
      </c>
      <c r="Q962" s="197" t="n">
        <v>14100.4345703125</v>
      </c>
      <c r="R962" s="197" t="n">
        <v>2434.857421875</v>
      </c>
      <c r="S962" s="197" t="n">
        <v>0.0</v>
      </c>
      <c r="T962" s="197" t="n">
        <v>102.05848693847656</v>
      </c>
      <c r="U962" s="197" t="n">
        <v>-47.47225570678711</v>
      </c>
      <c r="V962" s="197" t="n">
        <v>0.0</v>
      </c>
      <c r="W962" s="197" t="n">
        <v>0.0</v>
      </c>
      <c r="X962" s="197" t="n">
        <v>0.0</v>
      </c>
      <c r="Y962" s="197" t="n">
        <v>0.0</v>
      </c>
      <c r="Z962" s="197" t="n">
        <v>10156.25</v>
      </c>
      <c r="AA962" s="197" t="n">
        <v>1.0</v>
      </c>
      <c r="AB962" s="197" t="n">
        <v>0.0</v>
      </c>
      <c r="AC962" s="197" t="n">
        <v>0.0</v>
      </c>
      <c r="AD962" s="197" t="n">
        <v>0.6499999761581421</v>
      </c>
      <c r="AE962" s="197" t="n">
        <v>11043.4970703125</v>
      </c>
      <c r="AF962" s="197" t="n">
        <v>2399.814453125</v>
      </c>
      <c r="AG962" s="197" t="n">
        <v>3680.313232421875</v>
      </c>
      <c r="AH962" s="197" t="n">
        <v>1325.194580078125</v>
      </c>
      <c r="AI962" s="197" t="n">
        <v>0.0</v>
      </c>
      <c r="AJ962" s="197" t="n">
        <v>800.0</v>
      </c>
      <c r="AK962" s="197" t="n">
        <v>811.2037963867188</v>
      </c>
      <c r="AL962" s="197" t="n">
        <v>6680.0</v>
      </c>
      <c r="AM962" s="197" t="n">
        <v>4237.0205078125</v>
      </c>
      <c r="AN962" s="197" t="n">
        <v>0.0</v>
      </c>
      <c r="AO962" s="197" t="n">
        <v>0.0</v>
      </c>
      <c r="AP962" s="197" t="n">
        <v>0.0</v>
      </c>
      <c r="AQ962" s="197" t="n">
        <v>323.6666564941406</v>
      </c>
      <c r="AR962" s="197" t="n">
        <v>690.3416137695312</v>
      </c>
      <c r="AS962" s="197" t="n">
        <v>0.0</v>
      </c>
      <c r="AT962" s="197" t="n">
        <v>999999.0</v>
      </c>
      <c r="AU962" s="197" t="n">
        <v>0.0</v>
      </c>
      <c r="AV962" s="197" t="n">
        <v>999999.0</v>
      </c>
      <c r="AW962" s="197" t="n">
        <v>0.0</v>
      </c>
      <c r="AX962" s="197" t="n">
        <v>0.0</v>
      </c>
      <c r="AY962" s="197" t="n">
        <v>999999.0</v>
      </c>
      <c r="AZ962" s="197" t="n">
        <v>0.0</v>
      </c>
      <c r="BA962" s="197" t="n">
        <v>999999.0</v>
      </c>
      <c r="BB962" s="197" t="n">
        <v>0.0</v>
      </c>
      <c r="BC962" s="197" t="n">
        <v>0.4862225651741028</v>
      </c>
      <c r="BD962" s="197" t="n">
        <v>0.5082889795303345</v>
      </c>
      <c r="BE962" s="197" t="n">
        <v>0.5465700626373291</v>
      </c>
      <c r="BF962" s="197" t="n">
        <v>7487.63330078125</v>
      </c>
      <c r="BG962" s="197" t="n">
        <v>7358.2607421875</v>
      </c>
      <c r="BH962" s="197" t="n">
        <v>7022.1357421875</v>
      </c>
      <c r="BI962" s="197" t="n">
        <v>0.0</v>
      </c>
      <c r="BJ962" s="197" t="n">
        <v>14365.287109375</v>
      </c>
      <c r="BK962" s="197" t="n">
        <v>14548.0458984375</v>
      </c>
      <c r="BL962" s="197" t="n">
        <v>14753.4091796875</v>
      </c>
      <c r="BM962" s="197" t="n">
        <v>-7249.87451171875</v>
      </c>
      <c r="BN962" s="197" t="n">
        <v>-6966.3935546875</v>
      </c>
      <c r="BO962" s="197" t="n">
        <v>-6046.65673828125</v>
      </c>
      <c r="BP962" s="197" t="n">
        <v>0.0</v>
      </c>
      <c r="BQ962" s="197" t="n">
        <v>999999.0</v>
      </c>
      <c r="BR962" s="197" t="n">
        <v>0.0</v>
      </c>
      <c r="BS962" s="197" t="n">
        <v>999999.0</v>
      </c>
      <c r="BT962" s="197" t="n">
        <v>0.0</v>
      </c>
      <c r="BU962" s="197" t="n">
        <v>778.292724609375</v>
      </c>
      <c r="BV962" s="197" t="n">
        <v>940.7133178710938</v>
      </c>
      <c r="BW962" s="197" t="n">
        <v>99000.0</v>
      </c>
      <c r="BX962" s="197" t="n">
        <v>477.4261169433594</v>
      </c>
      <c r="BY962" s="197" t="n">
        <v>484.93072509765625</v>
      </c>
      <c r="BZ962" s="197" t="n">
        <v>99000.0</v>
      </c>
      <c r="CA962" s="197" t="n">
        <v>322.09100341796875</v>
      </c>
      <c r="CB962" s="197" t="n">
        <v>467.56494140625</v>
      </c>
      <c r="CC962" s="197" t="n">
        <v>964.9122924804688</v>
      </c>
      <c r="CD962" s="197" t="n">
        <v>3209.880859375</v>
      </c>
      <c r="CE962" s="197" t="n">
        <v>2831.359619140625</v>
      </c>
      <c r="CF962" s="197" t="n">
        <v>15500.0</v>
      </c>
      <c r="CG962" s="197" t="n">
        <v>0.0</v>
      </c>
      <c r="CH962" s="197" t="n">
        <v>3435.926025390625</v>
      </c>
      <c r="CI962" s="197" t="n">
        <v>3323.569091796875</v>
      </c>
      <c r="CJ962" s="197" t="n">
        <v>6759.4951171875</v>
      </c>
      <c r="CK962" s="197" t="n">
        <v>20000.0</v>
      </c>
      <c r="CL962" s="197" t="n">
        <v>20000.0</v>
      </c>
      <c r="CM962" s="197" t="n">
        <v>20000.0</v>
      </c>
      <c r="CN962" s="197" t="n">
        <v>20000.0</v>
      </c>
      <c r="CO962" s="197" t="n">
        <v>20000.0</v>
      </c>
      <c r="CP962" s="197" t="n">
        <v>20000.0</v>
      </c>
      <c r="CQ962" s="197" t="n">
        <v>20000.0</v>
      </c>
      <c r="CR962" s="197" t="n">
        <v>5000.0</v>
      </c>
      <c r="CS962" s="197" t="n">
        <v>16.0</v>
      </c>
      <c r="CT962" s="197" t="n">
        <v>16.0</v>
      </c>
      <c r="CU962" s="197" t="n">
        <v>608.71435546875</v>
      </c>
    </row>
    <row r="963" spans="2:99">
      <c r="B963" s="122" t="s">
        <v>1364</v>
      </c>
      <c r="C963" s="197" t="n">
        <v>3371.60009765625</v>
      </c>
      <c r="D963" s="197" t="n">
        <v>3021.0</v>
      </c>
      <c r="E963" s="197" t="n">
        <v>575.0</v>
      </c>
      <c r="F963" s="122" t="s">
        <v>1364</v>
      </c>
      <c r="G963" s="197" t="n">
        <v>3151.21875</v>
      </c>
      <c r="H963" s="197" t="n">
        <v>1736.232666015625</v>
      </c>
      <c r="I963" s="197" t="n">
        <v>429.0955810546875</v>
      </c>
      <c r="J963" s="197" t="n">
        <v>507.4828186035156</v>
      </c>
      <c r="K963" s="197" t="n">
        <v>795.2655029296875</v>
      </c>
      <c r="L963" s="197" t="n">
        <v>4217.83154296875</v>
      </c>
      <c r="M963" s="197" t="n">
        <v>4217.83154296875</v>
      </c>
      <c r="N963" s="197" t="n">
        <v>5564.16259765625</v>
      </c>
      <c r="O963" s="197" t="n">
        <v>4998.11279296875</v>
      </c>
      <c r="P963" s="197" t="n">
        <v>5564.16259765625</v>
      </c>
      <c r="Q963" s="197" t="n">
        <v>12773.7451171875</v>
      </c>
      <c r="R963" s="197" t="n">
        <v>2149.112548828125</v>
      </c>
      <c r="S963" s="197" t="n">
        <v>0.0</v>
      </c>
      <c r="T963" s="197" t="n">
        <v>15.825343132019043</v>
      </c>
      <c r="U963" s="197" t="n">
        <v>34.064788818359375</v>
      </c>
      <c r="V963" s="197" t="n">
        <v>0.0</v>
      </c>
      <c r="W963" s="197" t="n">
        <v>0.0</v>
      </c>
      <c r="X963" s="197" t="n">
        <v>0.0</v>
      </c>
      <c r="Y963" s="197" t="n">
        <v>0.0</v>
      </c>
      <c r="Z963" s="197" t="n">
        <v>4500.0</v>
      </c>
      <c r="AA963" s="197" t="n">
        <v>1.0</v>
      </c>
      <c r="AB963" s="197" t="n">
        <v>566.0499267578125</v>
      </c>
      <c r="AC963" s="197" t="n">
        <v>0.0</v>
      </c>
      <c r="AD963" s="197" t="n">
        <v>0.6499999761581421</v>
      </c>
      <c r="AE963" s="197" t="n">
        <v>9996.2255859375</v>
      </c>
      <c r="AF963" s="197" t="n">
        <v>222.82286071777344</v>
      </c>
      <c r="AG963" s="197" t="n">
        <v>651.5184936523438</v>
      </c>
      <c r="AH963" s="197" t="n">
        <v>1400.6910400390625</v>
      </c>
      <c r="AI963" s="197" t="n">
        <v>0.0</v>
      </c>
      <c r="AJ963" s="197" t="n">
        <v>1510.1087646484375</v>
      </c>
      <c r="AK963" s="197" t="n">
        <v>1478.212890625</v>
      </c>
      <c r="AL963" s="197" t="n">
        <v>7072.8486328125</v>
      </c>
      <c r="AM963" s="197" t="n">
        <v>4217.83154296875</v>
      </c>
      <c r="AN963" s="197" t="n">
        <v>0.0</v>
      </c>
      <c r="AO963" s="197" t="n">
        <v>0.0</v>
      </c>
      <c r="AP963" s="197" t="n">
        <v>0.0</v>
      </c>
      <c r="AQ963" s="197" t="n">
        <v>485.5</v>
      </c>
      <c r="AR963" s="197" t="n">
        <v>795.2655029296875</v>
      </c>
      <c r="AS963" s="197" t="n">
        <v>0.0</v>
      </c>
      <c r="AT963" s="197" t="n">
        <v>999999.0</v>
      </c>
      <c r="AU963" s="197" t="n">
        <v>0.0</v>
      </c>
      <c r="AV963" s="197" t="n">
        <v>999999.0</v>
      </c>
      <c r="AW963" s="197" t="n">
        <v>0.0</v>
      </c>
      <c r="AX963" s="197" t="n">
        <v>0.0</v>
      </c>
      <c r="AY963" s="197" t="n">
        <v>999999.0</v>
      </c>
      <c r="AZ963" s="197" t="n">
        <v>0.0</v>
      </c>
      <c r="BA963" s="197" t="n">
        <v>999999.0</v>
      </c>
      <c r="BB963" s="197" t="n">
        <v>0.0</v>
      </c>
      <c r="BC963" s="197" t="n">
        <v>0.4567553400993347</v>
      </c>
      <c r="BD963" s="197" t="n">
        <v>0.4720468819141388</v>
      </c>
      <c r="BE963" s="197" t="n">
        <v>0.49715179204940796</v>
      </c>
      <c r="BF963" s="197" t="n">
        <v>7788.61767578125</v>
      </c>
      <c r="BG963" s="197" t="n">
        <v>7698.35107421875</v>
      </c>
      <c r="BH963" s="197" t="n">
        <v>7473.244140625</v>
      </c>
      <c r="BI963" s="197" t="n">
        <v>0.0</v>
      </c>
      <c r="BJ963" s="197" t="n">
        <v>13648.326171875</v>
      </c>
      <c r="BK963" s="197" t="n">
        <v>13754.234375</v>
      </c>
      <c r="BL963" s="197" t="n">
        <v>13851.1982421875</v>
      </c>
      <c r="BM963" s="197" t="n">
        <v>-3898.3720703125</v>
      </c>
      <c r="BN963" s="197" t="n">
        <v>-3797.93505859375</v>
      </c>
      <c r="BO963" s="197" t="n">
        <v>-3552.21533203125</v>
      </c>
      <c r="BP963" s="197" t="n">
        <v>0.0</v>
      </c>
      <c r="BQ963" s="197" t="n">
        <v>999999.0</v>
      </c>
      <c r="BR963" s="197" t="n">
        <v>0.0</v>
      </c>
      <c r="BS963" s="197" t="n">
        <v>999999.0</v>
      </c>
      <c r="BT963" s="197" t="n">
        <v>0.0</v>
      </c>
      <c r="BU963" s="197" t="n">
        <v>620.4066162109375</v>
      </c>
      <c r="BV963" s="197" t="n">
        <v>782.9420776367188</v>
      </c>
      <c r="BW963" s="197" t="n">
        <v>99000.0</v>
      </c>
      <c r="BX963" s="197" t="n">
        <v>483.5176696777344</v>
      </c>
      <c r="BY963" s="197" t="n">
        <v>483.2392272949219</v>
      </c>
      <c r="BZ963" s="197" t="n">
        <v>99000.0</v>
      </c>
      <c r="CA963" s="197" t="n">
        <v>443.8308410644531</v>
      </c>
      <c r="CB963" s="197" t="n">
        <v>321.1737365722656</v>
      </c>
      <c r="CC963" s="197" t="n">
        <v>964.9122924804688</v>
      </c>
      <c r="CD963" s="197" t="n">
        <v>2874.2998046875</v>
      </c>
      <c r="CE963" s="197" t="n">
        <v>3256.828857421875</v>
      </c>
      <c r="CF963" s="197" t="n">
        <v>15500.0</v>
      </c>
      <c r="CG963" s="197" t="n">
        <v>1562.412109375</v>
      </c>
      <c r="CH963" s="197" t="n">
        <v>4500.0</v>
      </c>
      <c r="CI963" s="197" t="n">
        <v>3750.0</v>
      </c>
      <c r="CJ963" s="197" t="n">
        <v>8250.0</v>
      </c>
      <c r="CK963" s="197" t="n">
        <v>20000.0</v>
      </c>
      <c r="CL963" s="197" t="n">
        <v>20000.0</v>
      </c>
      <c r="CM963" s="197" t="n">
        <v>20000.0</v>
      </c>
      <c r="CN963" s="197" t="n">
        <v>20000.0</v>
      </c>
      <c r="CO963" s="197" t="n">
        <v>20000.0</v>
      </c>
      <c r="CP963" s="197" t="n">
        <v>20000.0</v>
      </c>
      <c r="CQ963" s="197" t="n">
        <v>20000.0</v>
      </c>
      <c r="CR963" s="197" t="n">
        <v>5000.0</v>
      </c>
      <c r="CS963" s="197" t="n">
        <v>14.0</v>
      </c>
      <c r="CT963" s="197" t="n">
        <v>14.0</v>
      </c>
      <c r="CU963" s="197" t="n">
        <v>537.2781372070312</v>
      </c>
    </row>
    <row r="964" spans="2:99">
      <c r="B964" s="122" t="s">
        <v>1365</v>
      </c>
      <c r="C964" s="197" t="n">
        <v>3834.89990234375</v>
      </c>
      <c r="D964" s="197" t="n">
        <v>3144.0</v>
      </c>
      <c r="E964" s="197" t="n">
        <v>575.0</v>
      </c>
      <c r="F964" s="122" t="s">
        <v>1365</v>
      </c>
      <c r="G964" s="197" t="n">
        <v>3371.7294921875</v>
      </c>
      <c r="H964" s="197" t="n">
        <v>1768.877685546875</v>
      </c>
      <c r="I964" s="197" t="n">
        <v>397.0584716796875</v>
      </c>
      <c r="J964" s="197" t="n">
        <v>632.354248046875</v>
      </c>
      <c r="K964" s="197" t="n">
        <v>846.37841796875</v>
      </c>
      <c r="L964" s="197" t="n">
        <v>3418.4814453125</v>
      </c>
      <c r="M964" s="197" t="n">
        <v>3418.4814453125</v>
      </c>
      <c r="N964" s="197" t="n">
        <v>3418.4814453125</v>
      </c>
      <c r="O964" s="197" t="n">
        <v>3418.4814453125</v>
      </c>
      <c r="P964" s="197" t="n">
        <v>3418.4814453125</v>
      </c>
      <c r="Q964" s="197" t="n">
        <v>17579.703125</v>
      </c>
      <c r="R964" s="197" t="n">
        <v>2317.3173828125</v>
      </c>
      <c r="S964" s="197" t="n">
        <v>0.0</v>
      </c>
      <c r="T964" s="197" t="n">
        <v>136.089111328125</v>
      </c>
      <c r="U964" s="197" t="n">
        <v>401.03363037109375</v>
      </c>
      <c r="V964" s="197" t="n">
        <v>10187.6650390625</v>
      </c>
      <c r="W964" s="197" t="n">
        <v>5650.93701171875</v>
      </c>
      <c r="X964" s="197" t="n">
        <v>4536.72802734375</v>
      </c>
      <c r="Y964" s="197" t="n">
        <v>0.0</v>
      </c>
      <c r="Z964" s="197" t="n">
        <v>4500.0</v>
      </c>
      <c r="AA964" s="197" t="n">
        <v>1.0</v>
      </c>
      <c r="AB964" s="197" t="n">
        <v>0.0</v>
      </c>
      <c r="AC964" s="197" t="n">
        <v>0.0</v>
      </c>
      <c r="AD964" s="197" t="n">
        <v>0.6499999761581421</v>
      </c>
      <c r="AE964" s="197" t="n">
        <v>13451.521484375</v>
      </c>
      <c r="AF964" s="197" t="n">
        <v>2054.89013671875</v>
      </c>
      <c r="AG964" s="197" t="n">
        <v>0.0</v>
      </c>
      <c r="AH964" s="197" t="n">
        <v>1448.505859375</v>
      </c>
      <c r="AI964" s="197" t="n">
        <v>0.0</v>
      </c>
      <c r="AJ964" s="197" t="n">
        <v>0.0</v>
      </c>
      <c r="AK964" s="197" t="n">
        <v>373.138427734375</v>
      </c>
      <c r="AL964" s="197" t="n">
        <v>7452.43896484375</v>
      </c>
      <c r="AM964" s="197" t="n">
        <v>4221.53515625</v>
      </c>
      <c r="AN964" s="197" t="n">
        <v>0.0</v>
      </c>
      <c r="AO964" s="197" t="n">
        <v>0.0</v>
      </c>
      <c r="AP964" s="197" t="n">
        <v>0.0</v>
      </c>
      <c r="AQ964" s="197" t="n">
        <v>647.3333129882812</v>
      </c>
      <c r="AR964" s="197" t="n">
        <v>133.3333282470703</v>
      </c>
      <c r="AS964" s="197" t="n">
        <v>0.0</v>
      </c>
      <c r="AT964" s="197" t="n">
        <v>999999.0</v>
      </c>
      <c r="AU964" s="197" t="n">
        <v>0.0</v>
      </c>
      <c r="AV964" s="197" t="n">
        <v>999999.0</v>
      </c>
      <c r="AW964" s="197" t="n">
        <v>0.0</v>
      </c>
      <c r="AX964" s="197" t="n">
        <v>0.0</v>
      </c>
      <c r="AY964" s="197" t="n">
        <v>999999.0</v>
      </c>
      <c r="AZ964" s="197" t="n">
        <v>0.0</v>
      </c>
      <c r="BA964" s="197" t="n">
        <v>999999.0</v>
      </c>
      <c r="BB964" s="197" t="n">
        <v>0.0</v>
      </c>
      <c r="BC964" s="197" t="n">
        <v>0.0</v>
      </c>
      <c r="BD964" s="197" t="n">
        <v>0.37900638580322266</v>
      </c>
      <c r="BE964" s="197" t="n">
        <v>0.38320034742355347</v>
      </c>
      <c r="BF964" s="197" t="n">
        <v>999998.0</v>
      </c>
      <c r="BG964" s="197" t="n">
        <v>4487.33935546875</v>
      </c>
      <c r="BH964" s="197" t="n">
        <v>4407.35986328125</v>
      </c>
      <c r="BI964" s="197" t="n">
        <v>0.0</v>
      </c>
      <c r="BJ964" s="197" t="n">
        <v>999999.0</v>
      </c>
      <c r="BK964" s="197" t="n">
        <v>11309.419921875</v>
      </c>
      <c r="BL964" s="197" t="n">
        <v>11304.931640625</v>
      </c>
      <c r="BM964" s="197" t="n">
        <v>0.0</v>
      </c>
      <c r="BN964" s="197" t="n">
        <v>2919.458251953125</v>
      </c>
      <c r="BO964" s="197" t="n">
        <v>3196.411865234375</v>
      </c>
      <c r="BP964" s="197" t="n">
        <v>1.0163936614990234</v>
      </c>
      <c r="BQ964" s="197" t="n">
        <v>6815.89013671875</v>
      </c>
      <c r="BR964" s="197" t="n">
        <v>0.0</v>
      </c>
      <c r="BS964" s="197" t="n">
        <v>999999.0</v>
      </c>
      <c r="BT964" s="197" t="n">
        <v>0.0</v>
      </c>
      <c r="BU964" s="197" t="n">
        <v>1103.5089111328125</v>
      </c>
      <c r="BV964" s="197" t="n">
        <v>630.1005249023438</v>
      </c>
      <c r="BW964" s="197" t="n">
        <v>99000.0</v>
      </c>
      <c r="BX964" s="197" t="n">
        <v>783.1326293945312</v>
      </c>
      <c r="BY964" s="197" t="n">
        <v>489.9734802246094</v>
      </c>
      <c r="BZ964" s="197" t="n">
        <v>99000.0</v>
      </c>
      <c r="CA964" s="197" t="n">
        <v>428.37286376953125</v>
      </c>
      <c r="CB964" s="197" t="n">
        <v>447.3905334472656</v>
      </c>
      <c r="CC964" s="197" t="n">
        <v>778.9473876953125</v>
      </c>
      <c r="CD964" s="197" t="n">
        <v>4230.537109375</v>
      </c>
      <c r="CE964" s="197" t="n">
        <v>2898.4306640625</v>
      </c>
      <c r="CF964" s="197" t="n">
        <v>12500.0</v>
      </c>
      <c r="CG964" s="197" t="n">
        <v>0.0</v>
      </c>
      <c r="CH964" s="197" t="n">
        <v>300.0</v>
      </c>
      <c r="CI964" s="197" t="n">
        <v>3000.0</v>
      </c>
      <c r="CJ964" s="197" t="n">
        <v>3300.0</v>
      </c>
      <c r="CK964" s="197" t="n">
        <v>20000.0</v>
      </c>
      <c r="CL964" s="197" t="n">
        <v>20000.0</v>
      </c>
      <c r="CM964" s="197" t="n">
        <v>20000.0</v>
      </c>
      <c r="CN964" s="197" t="n">
        <v>20000.0</v>
      </c>
      <c r="CO964" s="197" t="n">
        <v>20000.0</v>
      </c>
      <c r="CP964" s="197" t="n">
        <v>20000.0</v>
      </c>
      <c r="CQ964" s="197" t="n">
        <v>20000.0</v>
      </c>
      <c r="CR964" s="197" t="n">
        <v>5000.0</v>
      </c>
      <c r="CS964" s="197" t="n">
        <v>0.0</v>
      </c>
      <c r="CT964" s="197" t="n">
        <v>0.0</v>
      </c>
      <c r="CU964" s="197" t="n">
        <v>579.329345703125</v>
      </c>
    </row>
    <row r="965" spans="2:99">
      <c r="B965" s="122" t="s">
        <v>1366</v>
      </c>
      <c r="C965" s="197" t="n">
        <v>4024.5</v>
      </c>
      <c r="D965" s="197" t="n">
        <v>3163.0</v>
      </c>
      <c r="E965" s="197" t="n">
        <v>575.0</v>
      </c>
      <c r="F965" s="122" t="s">
        <v>1366</v>
      </c>
      <c r="G965" s="197" t="n">
        <v>3816.330322265625</v>
      </c>
      <c r="H965" s="197" t="n">
        <v>1869.53271484375</v>
      </c>
      <c r="I965" s="197" t="n">
        <v>427.9659729003906</v>
      </c>
      <c r="J965" s="197" t="n">
        <v>690.1204833984375</v>
      </c>
      <c r="K965" s="197" t="n">
        <v>853.6082153320312</v>
      </c>
      <c r="L965" s="197" t="n">
        <v>2899.796875</v>
      </c>
      <c r="M965" s="197" t="n">
        <v>2899.796875</v>
      </c>
      <c r="N965" s="197" t="n">
        <v>2899.796875</v>
      </c>
      <c r="O965" s="197" t="n">
        <v>2899.796875</v>
      </c>
      <c r="P965" s="197" t="n">
        <v>2899.796875</v>
      </c>
      <c r="Q965" s="197" t="n">
        <v>24080.03515625</v>
      </c>
      <c r="R965" s="197" t="n">
        <v>2415.300537109375</v>
      </c>
      <c r="S965" s="197" t="n">
        <v>0.0</v>
      </c>
      <c r="T965" s="197" t="n">
        <v>1465.5494384765625</v>
      </c>
      <c r="U965" s="197" t="n">
        <v>693.7916259765625</v>
      </c>
      <c r="V965" s="197" t="n">
        <v>17584.923828125</v>
      </c>
      <c r="W965" s="197" t="n">
        <v>7153.98291015625</v>
      </c>
      <c r="X965" s="197" t="n">
        <v>10430.9404296875</v>
      </c>
      <c r="Y965" s="197" t="n">
        <v>0.0</v>
      </c>
      <c r="Z965" s="197" t="n">
        <v>7435.71435546875</v>
      </c>
      <c r="AA965" s="197" t="n">
        <v>1.0</v>
      </c>
      <c r="AB965" s="197" t="n">
        <v>0.0</v>
      </c>
      <c r="AC965" s="197" t="n">
        <v>0.0</v>
      </c>
      <c r="AD965" s="197" t="n">
        <v>0.44999998807907104</v>
      </c>
      <c r="AE965" s="197" t="n">
        <v>13270.9580078125</v>
      </c>
      <c r="AF965" s="197" t="n">
        <v>4807.470703125</v>
      </c>
      <c r="AG965" s="197" t="n">
        <v>0.0</v>
      </c>
      <c r="AH965" s="197" t="n">
        <v>1274.190185546875</v>
      </c>
      <c r="AI965" s="197" t="n">
        <v>0.0</v>
      </c>
      <c r="AJ965" s="197" t="n">
        <v>0.0</v>
      </c>
      <c r="AK965" s="197" t="n">
        <v>293.8551940917969</v>
      </c>
      <c r="AL965" s="197" t="n">
        <v>7485.10009765625</v>
      </c>
      <c r="AM965" s="197" t="n">
        <v>4236.31640625</v>
      </c>
      <c r="AN965" s="197" t="n">
        <v>0.0</v>
      </c>
      <c r="AO965" s="197" t="n">
        <v>0.0</v>
      </c>
      <c r="AP965" s="197" t="n">
        <v>0.0</v>
      </c>
      <c r="AQ965" s="197" t="n">
        <v>809.1666870117188</v>
      </c>
      <c r="AR965" s="197" t="n">
        <v>166.6666717529297</v>
      </c>
      <c r="AS965" s="197" t="n">
        <v>0.0</v>
      </c>
      <c r="AT965" s="197" t="n">
        <v>999999.0</v>
      </c>
      <c r="AU965" s="197" t="n">
        <v>0.0</v>
      </c>
      <c r="AV965" s="197" t="n">
        <v>999999.0</v>
      </c>
      <c r="AW965" s="197" t="n">
        <v>0.0</v>
      </c>
      <c r="AX965" s="197" t="n">
        <v>0.0</v>
      </c>
      <c r="AY965" s="197" t="n">
        <v>999999.0</v>
      </c>
      <c r="AZ965" s="197" t="n">
        <v>0.0</v>
      </c>
      <c r="BA965" s="197" t="n">
        <v>999999.0</v>
      </c>
      <c r="BB965" s="197" t="n">
        <v>0.0</v>
      </c>
      <c r="BC965" s="197" t="n">
        <v>0.0</v>
      </c>
      <c r="BD965" s="197" t="n">
        <v>0.0</v>
      </c>
      <c r="BE965" s="197" t="n">
        <v>0.0</v>
      </c>
      <c r="BF965" s="197" t="n">
        <v>999999.0</v>
      </c>
      <c r="BG965" s="197" t="n">
        <v>999999.0</v>
      </c>
      <c r="BH965" s="197" t="n">
        <v>999999.0</v>
      </c>
      <c r="BI965" s="197" t="n">
        <v>0.0</v>
      </c>
      <c r="BJ965" s="197" t="n">
        <v>999999.0</v>
      </c>
      <c r="BK965" s="197" t="n">
        <v>999999.0</v>
      </c>
      <c r="BL965" s="197" t="n">
        <v>999999.0</v>
      </c>
      <c r="BM965" s="197" t="n">
        <v>0.0</v>
      </c>
      <c r="BN965" s="197" t="n">
        <v>0.0</v>
      </c>
      <c r="BO965" s="197" t="n">
        <v>0.0</v>
      </c>
      <c r="BP965" s="197" t="n">
        <v>1.2338210344314575</v>
      </c>
      <c r="BQ965" s="197" t="n">
        <v>6605.77099609375</v>
      </c>
      <c r="BR965" s="197" t="n">
        <v>0.0</v>
      </c>
      <c r="BS965" s="197" t="n">
        <v>999999.0</v>
      </c>
      <c r="BT965" s="197" t="n">
        <v>0.0</v>
      </c>
      <c r="BU965" s="197" t="n">
        <v>920.904541015625</v>
      </c>
      <c r="BV965" s="197" t="n">
        <v>1140.66162109375</v>
      </c>
      <c r="BW965" s="197" t="n">
        <v>99000.0</v>
      </c>
      <c r="BX965" s="197" t="n">
        <v>427.102294921875</v>
      </c>
      <c r="BY965" s="197" t="n">
        <v>802.582763671875</v>
      </c>
      <c r="BZ965" s="197" t="n">
        <v>99000.0</v>
      </c>
      <c r="CA965" s="197" t="n">
        <v>656.84814453125</v>
      </c>
      <c r="CB965" s="197" t="n">
        <v>437.10589599609375</v>
      </c>
      <c r="CC965" s="197" t="n">
        <v>659.6491088867188</v>
      </c>
      <c r="CD965" s="197" t="n">
        <v>2210.51708984375</v>
      </c>
      <c r="CE965" s="197" t="n">
        <v>4323.1923828125</v>
      </c>
      <c r="CF965" s="197" t="n">
        <v>8000.0</v>
      </c>
      <c r="CG965" s="197" t="n">
        <v>0.0</v>
      </c>
      <c r="CH965" s="197" t="n">
        <v>300.0</v>
      </c>
      <c r="CI965" s="197" t="n">
        <v>2500.0</v>
      </c>
      <c r="CJ965" s="197" t="n">
        <v>2800.0</v>
      </c>
      <c r="CK965" s="197" t="n">
        <v>20000.0</v>
      </c>
      <c r="CL965" s="197" t="n">
        <v>20000.0</v>
      </c>
      <c r="CM965" s="197" t="n">
        <v>20000.0</v>
      </c>
      <c r="CN965" s="197" t="n">
        <v>20000.0</v>
      </c>
      <c r="CO965" s="197" t="n">
        <v>20000.0</v>
      </c>
      <c r="CP965" s="197" t="n">
        <v>20000.0</v>
      </c>
      <c r="CQ965" s="197" t="n">
        <v>20000.0</v>
      </c>
      <c r="CR965" s="197" t="n">
        <v>5000.0</v>
      </c>
      <c r="CS965" s="197" t="n">
        <v>0.0</v>
      </c>
      <c r="CT965" s="197" t="n">
        <v>0.0</v>
      </c>
      <c r="CU965" s="197" t="n">
        <v>1207.6502685546875</v>
      </c>
    </row>
    <row r="966" spans="2:99">
      <c r="B966" s="122" t="s">
        <v>1367</v>
      </c>
      <c r="C966" s="197" t="n">
        <v>4437.7998046875</v>
      </c>
      <c r="D966" s="197" t="n">
        <v>2788.0</v>
      </c>
      <c r="E966" s="197" t="n">
        <v>672.0</v>
      </c>
      <c r="F966" s="122" t="s">
        <v>1367</v>
      </c>
      <c r="G966" s="197" t="n">
        <v>4312.89306640625</v>
      </c>
      <c r="H966" s="197" t="n">
        <v>2079.045166015625</v>
      </c>
      <c r="I966" s="197" t="n">
        <v>547.413818359375</v>
      </c>
      <c r="J966" s="197" t="n">
        <v>723.8026123046875</v>
      </c>
      <c r="K966" s="197" t="n">
        <v>901.2357177734375</v>
      </c>
      <c r="L966" s="197" t="n">
        <v>2745.83251953125</v>
      </c>
      <c r="M966" s="197" t="n">
        <v>2745.83251953125</v>
      </c>
      <c r="N966" s="197" t="n">
        <v>2745.83251953125</v>
      </c>
      <c r="O966" s="197" t="n">
        <v>2745.83251953125</v>
      </c>
      <c r="P966" s="197" t="n">
        <v>2745.83251953125</v>
      </c>
      <c r="Q966" s="197" t="n">
        <v>23782.8046875</v>
      </c>
      <c r="R966" s="197" t="n">
        <v>3378.812744140625</v>
      </c>
      <c r="S966" s="197" t="n">
        <v>0.0</v>
      </c>
      <c r="T966" s="197" t="n">
        <v>16.089563369750977</v>
      </c>
      <c r="U966" s="197" t="n">
        <v>534.5249633789062</v>
      </c>
      <c r="V966" s="197" t="n">
        <v>12403.8427734375</v>
      </c>
      <c r="W966" s="197" t="n">
        <v>4411.87451171875</v>
      </c>
      <c r="X966" s="197" t="n">
        <v>7991.96826171875</v>
      </c>
      <c r="Y966" s="197" t="n">
        <v>0.0</v>
      </c>
      <c r="Z966" s="197" t="n">
        <v>10110.88671875</v>
      </c>
      <c r="AA966" s="197" t="n">
        <v>1.0</v>
      </c>
      <c r="AB966" s="197" t="n">
        <v>0.0</v>
      </c>
      <c r="AC966" s="197" t="n">
        <v>0.0</v>
      </c>
      <c r="AD966" s="197" t="n">
        <v>0.3499999940395355</v>
      </c>
      <c r="AE966" s="197" t="n">
        <v>10000.31640625</v>
      </c>
      <c r="AF966" s="197" t="n">
        <v>6680.74169921875</v>
      </c>
      <c r="AG966" s="197" t="n">
        <v>0.0</v>
      </c>
      <c r="AH966" s="197" t="n">
        <v>677.0557250976562</v>
      </c>
      <c r="AI966" s="197" t="n">
        <v>0.0</v>
      </c>
      <c r="AJ966" s="197" t="n">
        <v>0.0</v>
      </c>
      <c r="AK966" s="197" t="n">
        <v>31.241519927978516</v>
      </c>
      <c r="AL966" s="197" t="n">
        <v>7224.9697265625</v>
      </c>
      <c r="AM966" s="197" t="n">
        <v>4259.4287109375</v>
      </c>
      <c r="AN966" s="197" t="n">
        <v>0.0</v>
      </c>
      <c r="AO966" s="197" t="n">
        <v>0.0</v>
      </c>
      <c r="AP966" s="197" t="n">
        <v>0.0</v>
      </c>
      <c r="AQ966" s="197" t="n">
        <v>434.7358093261719</v>
      </c>
      <c r="AR966" s="197" t="n">
        <v>200.0</v>
      </c>
      <c r="AS966" s="197" t="n">
        <v>0.0</v>
      </c>
      <c r="AT966" s="197" t="n">
        <v>999999.0</v>
      </c>
      <c r="AU966" s="197" t="n">
        <v>0.0</v>
      </c>
      <c r="AV966" s="197" t="n">
        <v>999999.0</v>
      </c>
      <c r="AW966" s="197" t="n">
        <v>0.0</v>
      </c>
      <c r="AX966" s="197" t="n">
        <v>0.0</v>
      </c>
      <c r="AY966" s="197" t="n">
        <v>999999.0</v>
      </c>
      <c r="AZ966" s="197" t="n">
        <v>0.0</v>
      </c>
      <c r="BA966" s="197" t="n">
        <v>999999.0</v>
      </c>
      <c r="BB966" s="197" t="n">
        <v>0.0</v>
      </c>
      <c r="BC966" s="197" t="n">
        <v>0.0</v>
      </c>
      <c r="BD966" s="197" t="n">
        <v>0.0</v>
      </c>
      <c r="BE966" s="197" t="n">
        <v>0.0</v>
      </c>
      <c r="BF966" s="197" t="n">
        <v>999999.0</v>
      </c>
      <c r="BG966" s="197" t="n">
        <v>999999.0</v>
      </c>
      <c r="BH966" s="197" t="n">
        <v>999999.0</v>
      </c>
      <c r="BI966" s="197" t="n">
        <v>0.0</v>
      </c>
      <c r="BJ966" s="197" t="n">
        <v>999999.0</v>
      </c>
      <c r="BK966" s="197" t="n">
        <v>999999.0</v>
      </c>
      <c r="BL966" s="197" t="n">
        <v>999999.0</v>
      </c>
      <c r="BM966" s="197" t="n">
        <v>0.0</v>
      </c>
      <c r="BN966" s="197" t="n">
        <v>0.0</v>
      </c>
      <c r="BO966" s="197" t="n">
        <v>0.0</v>
      </c>
      <c r="BP966" s="197" t="n">
        <v>0.0</v>
      </c>
      <c r="BQ966" s="197" t="n">
        <v>999999.0</v>
      </c>
      <c r="BR966" s="197" t="n">
        <v>0.0</v>
      </c>
      <c r="BS966" s="197" t="n">
        <v>999999.0</v>
      </c>
      <c r="BT966" s="197" t="n">
        <v>0.0</v>
      </c>
      <c r="BU966" s="197" t="n">
        <v>285.3045349121094</v>
      </c>
      <c r="BV966" s="197" t="n">
        <v>927.5736083984375</v>
      </c>
      <c r="BW966" s="197" t="n">
        <v>99000.0</v>
      </c>
      <c r="BX966" s="197" t="n">
        <v>198.7142791748047</v>
      </c>
      <c r="BY966" s="197" t="n">
        <v>427.7498779296875</v>
      </c>
      <c r="BZ966" s="197" t="n">
        <v>99000.0</v>
      </c>
      <c r="CA966" s="197" t="n">
        <v>368.2486877441406</v>
      </c>
      <c r="CB966" s="197" t="n">
        <v>665.575927734375</v>
      </c>
      <c r="CC966" s="197" t="n">
        <v>631.5789184570312</v>
      </c>
      <c r="CD966" s="197" t="n">
        <v>412.2097473144531</v>
      </c>
      <c r="CE966" s="197" t="n">
        <v>2202.1064453125</v>
      </c>
      <c r="CF966" s="197" t="n">
        <v>8000.0</v>
      </c>
      <c r="CG966" s="197" t="n">
        <v>0.0</v>
      </c>
      <c r="CH966" s="197" t="n">
        <v>300.0</v>
      </c>
      <c r="CI966" s="197" t="n">
        <v>800.0</v>
      </c>
      <c r="CJ966" s="197" t="n">
        <v>1100.0</v>
      </c>
      <c r="CK966" s="197" t="n">
        <v>20000.0</v>
      </c>
      <c r="CL966" s="197" t="n">
        <v>20000.0</v>
      </c>
      <c r="CM966" s="197" t="n">
        <v>20000.0</v>
      </c>
      <c r="CN966" s="197" t="n">
        <v>20000.0</v>
      </c>
      <c r="CO966" s="197" t="n">
        <v>20000.0</v>
      </c>
      <c r="CP966" s="197" t="n">
        <v>20000.0</v>
      </c>
      <c r="CQ966" s="197" t="n">
        <v>20000.0</v>
      </c>
      <c r="CR966" s="197" t="n">
        <v>4500.0</v>
      </c>
      <c r="CS966" s="197" t="n">
        <v>0.0</v>
      </c>
      <c r="CT966" s="197" t="n">
        <v>0.0</v>
      </c>
      <c r="CU966" s="197" t="n">
        <v>1689.4063720703125</v>
      </c>
    </row>
    <row r="967" spans="2:99">
      <c r="B967" s="122" t="s">
        <v>1368</v>
      </c>
      <c r="C967" s="197" t="n">
        <v>4552.10009765625</v>
      </c>
      <c r="D967" s="197" t="n">
        <v>3335.0</v>
      </c>
      <c r="E967" s="197" t="n">
        <v>800.0</v>
      </c>
      <c r="F967" s="122" t="s">
        <v>1368</v>
      </c>
      <c r="G967" s="197" t="n">
        <v>4537.4384765625</v>
      </c>
      <c r="H967" s="197" t="n">
        <v>2236.62109375</v>
      </c>
      <c r="I967" s="197" t="n">
        <v>660.2769775390625</v>
      </c>
      <c r="J967" s="197" t="n">
        <v>611.8214111328125</v>
      </c>
      <c r="K967" s="197" t="n">
        <v>803.8882446289062</v>
      </c>
      <c r="L967" s="197" t="n">
        <v>852.6016235351562</v>
      </c>
      <c r="M967" s="197" t="n">
        <v>405.8477783203125</v>
      </c>
      <c r="N967" s="197" t="n">
        <v>852.6016235351562</v>
      </c>
      <c r="O967" s="197" t="n">
        <v>852.6016235351562</v>
      </c>
      <c r="P967" s="197" t="n">
        <v>852.6016235351562</v>
      </c>
      <c r="Q967" s="197" t="n">
        <v>9449.7861328125</v>
      </c>
      <c r="R967" s="197" t="n">
        <v>3410.406494140625</v>
      </c>
      <c r="S967" s="197" t="n">
        <v>0.0</v>
      </c>
      <c r="T967" s="197" t="n">
        <v>0.0</v>
      </c>
      <c r="U967" s="197" t="n">
        <v>18.207015991210938</v>
      </c>
      <c r="V967" s="197" t="n">
        <v>1104.7127685546875</v>
      </c>
      <c r="W967" s="197" t="n">
        <v>0.0</v>
      </c>
      <c r="X967" s="197" t="n">
        <v>1070.975830078125</v>
      </c>
      <c r="Y967" s="197" t="n">
        <v>33.73686599731445</v>
      </c>
      <c r="Z967" s="197" t="n">
        <v>9563.5419921875</v>
      </c>
      <c r="AA967" s="197" t="n">
        <v>1.0</v>
      </c>
      <c r="AB967" s="197" t="n">
        <v>0.0</v>
      </c>
      <c r="AC967" s="197" t="n">
        <v>446.75384521484375</v>
      </c>
      <c r="AD967" s="197" t="n">
        <v>0.3499999940395355</v>
      </c>
      <c r="AE967" s="197" t="n">
        <v>4807.6884765625</v>
      </c>
      <c r="AF967" s="197" t="n">
        <v>345.49853515625</v>
      </c>
      <c r="AG967" s="197" t="n">
        <v>0.0</v>
      </c>
      <c r="AH967" s="197" t="n">
        <v>681.0738525390625</v>
      </c>
      <c r="AI967" s="197" t="n">
        <v>0.0</v>
      </c>
      <c r="AJ967" s="197" t="n">
        <v>0.0</v>
      </c>
      <c r="AK967" s="197" t="n">
        <v>3.8069047927856445</v>
      </c>
      <c r="AL967" s="197" t="n">
        <v>6680.0</v>
      </c>
      <c r="AM967" s="197" t="n">
        <v>4408.33837890625</v>
      </c>
      <c r="AN967" s="197" t="n">
        <v>1705.2032470703125</v>
      </c>
      <c r="AO967" s="197" t="n">
        <v>852.6016235351562</v>
      </c>
      <c r="AP967" s="197" t="n">
        <v>852.6016235351562</v>
      </c>
      <c r="AQ967" s="197" t="n">
        <v>451.4322509765625</v>
      </c>
      <c r="AR967" s="197" t="n">
        <v>215.3993377685547</v>
      </c>
      <c r="AS967" s="197" t="n">
        <v>0.9121878147125244</v>
      </c>
      <c r="AT967" s="197" t="n">
        <v>1866.1448974609375</v>
      </c>
      <c r="AU967" s="197" t="n">
        <v>0.0</v>
      </c>
      <c r="AV967" s="197" t="n">
        <v>10733.15234375</v>
      </c>
      <c r="AW967" s="197" t="n">
        <v>1048.607177734375</v>
      </c>
      <c r="AX967" s="197" t="n">
        <v>1.5118268728256226</v>
      </c>
      <c r="AY967" s="197" t="n">
        <v>-1087.9752197265625</v>
      </c>
      <c r="AZ967" s="197" t="n">
        <v>0.0</v>
      </c>
      <c r="BA967" s="197" t="n">
        <v>13607.8798828125</v>
      </c>
      <c r="BB967" s="197" t="n">
        <v>3072.59375</v>
      </c>
      <c r="BC967" s="197" t="n">
        <v>0.0</v>
      </c>
      <c r="BD967" s="197" t="n">
        <v>0.0</v>
      </c>
      <c r="BE967" s="197" t="n">
        <v>0.0</v>
      </c>
      <c r="BF967" s="197" t="n">
        <v>999999.0</v>
      </c>
      <c r="BG967" s="197" t="n">
        <v>999999.0</v>
      </c>
      <c r="BH967" s="197" t="n">
        <v>999999.0</v>
      </c>
      <c r="BI967" s="197" t="n">
        <v>0.0</v>
      </c>
      <c r="BJ967" s="197" t="n">
        <v>999999.0</v>
      </c>
      <c r="BK967" s="197" t="n">
        <v>999999.0</v>
      </c>
      <c r="BL967" s="197" t="n">
        <v>999999.0</v>
      </c>
      <c r="BM967" s="197" t="n">
        <v>0.0</v>
      </c>
      <c r="BN967" s="197" t="n">
        <v>0.0</v>
      </c>
      <c r="BO967" s="197" t="n">
        <v>0.0</v>
      </c>
      <c r="BP967" s="197" t="n">
        <v>0.0</v>
      </c>
      <c r="BQ967" s="197" t="n">
        <v>999999.0</v>
      </c>
      <c r="BR967" s="197" t="n">
        <v>0.0</v>
      </c>
      <c r="BS967" s="197" t="n">
        <v>999999.0</v>
      </c>
      <c r="BT967" s="197" t="n">
        <v>0.0</v>
      </c>
      <c r="BU967" s="197" t="n">
        <v>232.6315460205078</v>
      </c>
      <c r="BV967" s="197" t="n">
        <v>284.03558349609375</v>
      </c>
      <c r="BW967" s="197" t="n">
        <v>450.0</v>
      </c>
      <c r="BX967" s="197" t="n">
        <v>181.08755493164062</v>
      </c>
      <c r="BY967" s="197" t="n">
        <v>197.36367797851562</v>
      </c>
      <c r="BZ967" s="197" t="n">
        <v>450.0</v>
      </c>
      <c r="CA967" s="197" t="n">
        <v>302.11505126953125</v>
      </c>
      <c r="CB967" s="197" t="n">
        <v>368.28271484375</v>
      </c>
      <c r="CC967" s="197" t="n">
        <v>631.5789184570312</v>
      </c>
      <c r="CD967" s="197" t="n">
        <v>258.9406433105469</v>
      </c>
      <c r="CE967" s="197" t="n">
        <v>399.2971496582031</v>
      </c>
      <c r="CF967" s="197" t="n">
        <v>11000.0</v>
      </c>
      <c r="CG967" s="197" t="n">
        <v>1176.431396484375</v>
      </c>
      <c r="CH967" s="197" t="n">
        <v>300.0</v>
      </c>
      <c r="CI967" s="197" t="n">
        <v>800.0</v>
      </c>
      <c r="CJ967" s="197" t="n">
        <v>1100.0</v>
      </c>
      <c r="CK967" s="197" t="n">
        <v>20000.0</v>
      </c>
      <c r="CL967" s="197" t="n">
        <v>852.6016235351562</v>
      </c>
      <c r="CM967" s="197" t="n">
        <v>20000.0</v>
      </c>
      <c r="CN967" s="197" t="n">
        <v>20000.0</v>
      </c>
      <c r="CO967" s="197" t="n">
        <v>20000.0</v>
      </c>
      <c r="CP967" s="197" t="n">
        <v>20000.0</v>
      </c>
      <c r="CQ967" s="197" t="n">
        <v>20000.0</v>
      </c>
      <c r="CR967" s="197" t="n">
        <v>4500.0</v>
      </c>
      <c r="CS967" s="197" t="n">
        <v>0.0</v>
      </c>
      <c r="CT967" s="197" t="n">
        <v>0.0</v>
      </c>
      <c r="CU967" s="197" t="n">
        <v>1705.2032470703125</v>
      </c>
    </row>
    <row r="968" spans="2:99">
      <c r="B968" s="122" t="s">
        <v>1369</v>
      </c>
      <c r="C968" s="197" t="n">
        <v>4552.0</v>
      </c>
      <c r="D968" s="197" t="n">
        <v>3538.0</v>
      </c>
      <c r="E968" s="197" t="n">
        <v>975.0</v>
      </c>
      <c r="F968" s="122" t="s">
        <v>1369</v>
      </c>
      <c r="G968" s="197" t="n">
        <v>4296.83203125</v>
      </c>
      <c r="H968" s="197" t="n">
        <v>2209.83447265625</v>
      </c>
      <c r="I968" s="197" t="n">
        <v>728.3366088867188</v>
      </c>
      <c r="J968" s="197" t="n">
        <v>424.13177490234375</v>
      </c>
      <c r="K968" s="197" t="n">
        <v>664.2445068359375</v>
      </c>
      <c r="L968" s="197" t="n">
        <v>800.0</v>
      </c>
      <c r="M968" s="197" t="n">
        <v>800.0</v>
      </c>
      <c r="N968" s="197" t="n">
        <v>774.3263549804688</v>
      </c>
      <c r="O968" s="197" t="n">
        <v>352.4050598144531</v>
      </c>
      <c r="P968" s="197" t="n">
        <v>774.3263549804688</v>
      </c>
      <c r="Q968" s="197" t="n">
        <v>9245.4970703125</v>
      </c>
      <c r="R968" s="197" t="n">
        <v>3148.652587890625</v>
      </c>
      <c r="S968" s="197" t="n">
        <v>0.0</v>
      </c>
      <c r="T968" s="197" t="n">
        <v>0.0</v>
      </c>
      <c r="U968" s="197" t="n">
        <v>-106.80070495605469</v>
      </c>
      <c r="V968" s="197" t="n">
        <v>3803.855224609375</v>
      </c>
      <c r="W968" s="197" t="n">
        <v>1172.748046875</v>
      </c>
      <c r="X968" s="197" t="n">
        <v>0.0</v>
      </c>
      <c r="Y968" s="197" t="n">
        <v>0.0</v>
      </c>
      <c r="Z968" s="197" t="n">
        <v>4531.25</v>
      </c>
      <c r="AA968" s="197" t="n">
        <v>1.0</v>
      </c>
      <c r="AB968" s="197" t="n">
        <v>421.9212951660156</v>
      </c>
      <c r="AC968" s="197" t="n">
        <v>0.0</v>
      </c>
      <c r="AD968" s="197" t="n">
        <v>0.3499999940395355</v>
      </c>
      <c r="AE968" s="197" t="n">
        <v>4548.31982421875</v>
      </c>
      <c r="AF968" s="197" t="n">
        <v>0.0</v>
      </c>
      <c r="AG968" s="197" t="n">
        <v>6315.37255859375</v>
      </c>
      <c r="AH968" s="197" t="n">
        <v>631.9495239257812</v>
      </c>
      <c r="AI968" s="197" t="n">
        <v>0.0</v>
      </c>
      <c r="AJ968" s="197" t="n">
        <v>1267.1072998046875</v>
      </c>
      <c r="AK968" s="197" t="n">
        <v>1158.5577392578125</v>
      </c>
      <c r="AL968" s="197" t="n">
        <v>6680.0</v>
      </c>
      <c r="AM968" s="197" t="n">
        <v>4455.53564453125</v>
      </c>
      <c r="AN968" s="197" t="n">
        <v>1600.0</v>
      </c>
      <c r="AO968" s="197" t="n">
        <v>774.3263549804688</v>
      </c>
      <c r="AP968" s="197" t="n">
        <v>800.0</v>
      </c>
      <c r="AQ968" s="197" t="n">
        <v>435.3091735839844</v>
      </c>
      <c r="AR968" s="197" t="n">
        <v>710.0274047851562</v>
      </c>
      <c r="AS968" s="197" t="n">
        <v>0.6779736280441284</v>
      </c>
      <c r="AT968" s="197" t="n">
        <v>-1555.07080078125</v>
      </c>
      <c r="AU968" s="197" t="n">
        <v>2293.7041015625</v>
      </c>
      <c r="AV968" s="197" t="n">
        <v>4851.1591796875</v>
      </c>
      <c r="AW968" s="197" t="n">
        <v>3716.832763671875</v>
      </c>
      <c r="AX968" s="197" t="n">
        <v>1.4154561758041382</v>
      </c>
      <c r="AY968" s="197" t="n">
        <v>-9836.138671875</v>
      </c>
      <c r="AZ968" s="197" t="n">
        <v>0.0</v>
      </c>
      <c r="BA968" s="197" t="n">
        <v>3538.626708984375</v>
      </c>
      <c r="BB968" s="197" t="n">
        <v>7162.35693359375</v>
      </c>
      <c r="BC968" s="197" t="n">
        <v>0.48018142580986023</v>
      </c>
      <c r="BD968" s="197" t="n">
        <v>0.48176267743110657</v>
      </c>
      <c r="BE968" s="197" t="n">
        <v>0.4842952787876129</v>
      </c>
      <c r="BF968" s="197" t="n">
        <v>9967.0107421875</v>
      </c>
      <c r="BG968" s="197" t="n">
        <v>9958.5107421875</v>
      </c>
      <c r="BH968" s="197" t="n">
        <v>9941.57421875</v>
      </c>
      <c r="BI968" s="197" t="n">
        <v>0.0</v>
      </c>
      <c r="BJ968" s="197" t="n">
        <v>14504.2861328125</v>
      </c>
      <c r="BK968" s="197" t="n">
        <v>14510.7275390625</v>
      </c>
      <c r="BL968" s="197" t="n">
        <v>14517.720703125</v>
      </c>
      <c r="BM968" s="197" t="n">
        <v>-18377.130859375</v>
      </c>
      <c r="BN968" s="197" t="n">
        <v>-18302.119140625</v>
      </c>
      <c r="BO968" s="197" t="n">
        <v>-18176.138671875</v>
      </c>
      <c r="BP968" s="197" t="n">
        <v>0.0</v>
      </c>
      <c r="BQ968" s="197" t="n">
        <v>999999.0</v>
      </c>
      <c r="BR968" s="197" t="n">
        <v>0.0</v>
      </c>
      <c r="BS968" s="197" t="n">
        <v>999999.0</v>
      </c>
      <c r="BT968" s="197" t="n">
        <v>0.0</v>
      </c>
      <c r="BU968" s="197" t="n">
        <v>241.1814422607422</v>
      </c>
      <c r="BV968" s="197" t="n">
        <v>232.53480529785156</v>
      </c>
      <c r="BW968" s="197" t="n">
        <v>450.0</v>
      </c>
      <c r="BX968" s="197" t="n">
        <v>206.42633056640625</v>
      </c>
      <c r="BY968" s="197" t="n">
        <v>180.919921875</v>
      </c>
      <c r="BZ968" s="197" t="n">
        <v>450.0</v>
      </c>
      <c r="CA968" s="197" t="n">
        <v>366.8188171386719</v>
      </c>
      <c r="CB968" s="197" t="n">
        <v>302.7388916015625</v>
      </c>
      <c r="CC968" s="197" t="n">
        <v>631.5789184570312</v>
      </c>
      <c r="CD968" s="197" t="n">
        <v>715.2763671875</v>
      </c>
      <c r="CE968" s="197" t="n">
        <v>255.68875122070312</v>
      </c>
      <c r="CF968" s="197" t="n">
        <v>11000.0</v>
      </c>
      <c r="CG968" s="197" t="n">
        <v>8152.2548828125</v>
      </c>
      <c r="CH968" s="197" t="n">
        <v>1000.0</v>
      </c>
      <c r="CI968" s="197" t="n">
        <v>991.1898193359375</v>
      </c>
      <c r="CJ968" s="197" t="n">
        <v>1991.1898193359375</v>
      </c>
      <c r="CK968" s="197" t="n">
        <v>20000.0</v>
      </c>
      <c r="CL968" s="197" t="n">
        <v>1911.290283203125</v>
      </c>
      <c r="CM968" s="197" t="n">
        <v>20000.0</v>
      </c>
      <c r="CN968" s="197" t="n">
        <v>20000.0</v>
      </c>
      <c r="CO968" s="197" t="n">
        <v>20000.0</v>
      </c>
      <c r="CP968" s="197" t="n">
        <v>20000.0</v>
      </c>
      <c r="CQ968" s="197" t="n">
        <v>20000.0</v>
      </c>
      <c r="CR968" s="197" t="n">
        <v>4500.0</v>
      </c>
      <c r="CS968" s="197" t="n">
        <v>0.0</v>
      </c>
      <c r="CT968" s="197" t="n">
        <v>0.0</v>
      </c>
      <c r="CU968" s="197" t="n">
        <v>1574.3262939453125</v>
      </c>
    </row>
    <row r="969" spans="2:99">
      <c r="B969" s="122" t="s">
        <v>1370</v>
      </c>
      <c r="C969" s="197" t="n">
        <v>4500.0</v>
      </c>
      <c r="D969" s="197" t="n">
        <v>3538.0</v>
      </c>
      <c r="E969" s="197" t="n">
        <v>975.0</v>
      </c>
      <c r="F969" s="122" t="s">
        <v>1370</v>
      </c>
      <c r="G969" s="197" t="n">
        <v>3769.84375</v>
      </c>
      <c r="H969" s="197" t="n">
        <v>1920.2982177734375</v>
      </c>
      <c r="I969" s="197" t="n">
        <v>600.0</v>
      </c>
      <c r="J969" s="197" t="n">
        <v>186.2350311279297</v>
      </c>
      <c r="K969" s="197" t="n">
        <v>502.4156799316406</v>
      </c>
      <c r="L969" s="197" t="n">
        <v>1510.3251953125</v>
      </c>
      <c r="M969" s="197" t="n">
        <v>1510.3251953125</v>
      </c>
      <c r="N969" s="197" t="n">
        <v>1510.3251953125</v>
      </c>
      <c r="O969" s="197" t="n">
        <v>1510.3251953125</v>
      </c>
      <c r="P969" s="197" t="n">
        <v>1510.3251953125</v>
      </c>
      <c r="Q969" s="197" t="n">
        <v>13106.7841796875</v>
      </c>
      <c r="R969" s="197" t="n">
        <v>1491.70703125</v>
      </c>
      <c r="S969" s="197" t="n">
        <v>0.0</v>
      </c>
      <c r="T969" s="197" t="n">
        <v>0.0</v>
      </c>
      <c r="U969" s="197" t="n">
        <v>-25.81166648864746</v>
      </c>
      <c r="V969" s="197" t="n">
        <v>9.435606956481934</v>
      </c>
      <c r="W969" s="197" t="n">
        <v>0.0</v>
      </c>
      <c r="X969" s="197" t="n">
        <v>0.0</v>
      </c>
      <c r="Y969" s="197" t="n">
        <v>0.0</v>
      </c>
      <c r="Z969" s="197" t="n">
        <v>7100.0</v>
      </c>
      <c r="AA969" s="197" t="n">
        <v>0.0</v>
      </c>
      <c r="AB969" s="197" t="n">
        <v>0.0</v>
      </c>
      <c r="AC969" s="197" t="n">
        <v>0.0</v>
      </c>
      <c r="AD969" s="197" t="n">
        <v>0.3499999940395355</v>
      </c>
      <c r="AE969" s="197" t="n">
        <v>5197.96337890625</v>
      </c>
      <c r="AF969" s="197" t="n">
        <v>1797.6298828125</v>
      </c>
      <c r="AG969" s="197" t="n">
        <v>10339.822265625</v>
      </c>
      <c r="AH969" s="197" t="n">
        <v>2771.8115234375</v>
      </c>
      <c r="AI969" s="197" t="n">
        <v>2147.680908203125</v>
      </c>
      <c r="AJ969" s="197" t="n">
        <v>3669.700439453125</v>
      </c>
      <c r="AK969" s="197" t="n">
        <v>3445.82568359375</v>
      </c>
      <c r="AL969" s="197" t="n">
        <v>6680.0</v>
      </c>
      <c r="AM969" s="197" t="n">
        <v>4468.380859375</v>
      </c>
      <c r="AN969" s="197" t="n">
        <v>0.0</v>
      </c>
      <c r="AO969" s="197" t="n">
        <v>0.0</v>
      </c>
      <c r="AP969" s="197" t="n">
        <v>0.0</v>
      </c>
      <c r="AQ969" s="197" t="n">
        <v>293.2390441894531</v>
      </c>
      <c r="AR969" s="197" t="n">
        <v>535.0468139648438</v>
      </c>
      <c r="AS969" s="197" t="n">
        <v>0.7819151282310486</v>
      </c>
      <c r="AT969" s="197" t="n">
        <v>-3688.528564453125</v>
      </c>
      <c r="AU969" s="197" t="n">
        <v>4717.30078125</v>
      </c>
      <c r="AV969" s="197" t="n">
        <v>6722.60400390625</v>
      </c>
      <c r="AW969" s="197" t="n">
        <v>2594.05810546875</v>
      </c>
      <c r="AX969" s="197" t="n">
        <v>1.2893285751342773</v>
      </c>
      <c r="AY969" s="197" t="n">
        <v>-9294.1630859375</v>
      </c>
      <c r="AZ969" s="197" t="n">
        <v>0.0</v>
      </c>
      <c r="BA969" s="197" t="n">
        <v>7873.13671875</v>
      </c>
      <c r="BB969" s="197" t="n">
        <v>3564.951904296875</v>
      </c>
      <c r="BC969" s="197" t="n">
        <v>0.0</v>
      </c>
      <c r="BD969" s="197" t="n">
        <v>0.521598219871521</v>
      </c>
      <c r="BE969" s="197" t="n">
        <v>0.5556221604347229</v>
      </c>
      <c r="BF969" s="197" t="n">
        <v>999998.0</v>
      </c>
      <c r="BG969" s="197" t="n">
        <v>4768.6708984375</v>
      </c>
      <c r="BH969" s="197" t="n">
        <v>4471.330078125</v>
      </c>
      <c r="BI969" s="197" t="n">
        <v>0.0</v>
      </c>
      <c r="BJ969" s="197" t="n">
        <v>999999.0</v>
      </c>
      <c r="BK969" s="197" t="n">
        <v>11713.7060546875</v>
      </c>
      <c r="BL969" s="197" t="n">
        <v>11869.3916015625</v>
      </c>
      <c r="BM969" s="197" t="n">
        <v>0.0</v>
      </c>
      <c r="BN969" s="197" t="n">
        <v>-9337.6640625</v>
      </c>
      <c r="BO969" s="197" t="n">
        <v>-8597.296875</v>
      </c>
      <c r="BP969" s="197" t="n">
        <v>0.0</v>
      </c>
      <c r="BQ969" s="197" t="n">
        <v>999999.0</v>
      </c>
      <c r="BR969" s="197" t="n">
        <v>0.0</v>
      </c>
      <c r="BS969" s="197" t="n">
        <v>999999.0</v>
      </c>
      <c r="BT969" s="197" t="n">
        <v>0.0</v>
      </c>
      <c r="BU969" s="197" t="n">
        <v>278.9356689453125</v>
      </c>
      <c r="BV969" s="197" t="n">
        <v>241.87570190429688</v>
      </c>
      <c r="BW969" s="197" t="n">
        <v>900.0</v>
      </c>
      <c r="BX969" s="197" t="n">
        <v>326.73992919921875</v>
      </c>
      <c r="BY969" s="197" t="n">
        <v>207.9248504638672</v>
      </c>
      <c r="BZ969" s="197" t="n">
        <v>1060.0</v>
      </c>
      <c r="CA969" s="197" t="n">
        <v>371.0622253417969</v>
      </c>
      <c r="CB969" s="197" t="n">
        <v>368.1014099121094</v>
      </c>
      <c r="CC969" s="197" t="n">
        <v>631.5789184570312</v>
      </c>
      <c r="CD969" s="197" t="n">
        <v>2023.8837890625</v>
      </c>
      <c r="CE969" s="197" t="n">
        <v>748.6422729492188</v>
      </c>
      <c r="CF969" s="197" t="n">
        <v>99000.0</v>
      </c>
      <c r="CG969" s="197" t="n">
        <v>10060.544921875</v>
      </c>
      <c r="CH969" s="197" t="n">
        <v>1945.532958984375</v>
      </c>
      <c r="CI969" s="197" t="n">
        <v>2000.0</v>
      </c>
      <c r="CJ969" s="197" t="n">
        <v>3945.532958984375</v>
      </c>
      <c r="CK969" s="197" t="n">
        <v>20000.0</v>
      </c>
      <c r="CL969" s="197" t="n">
        <v>20000.0</v>
      </c>
      <c r="CM969" s="197" t="n">
        <v>20000.0</v>
      </c>
      <c r="CN969" s="197" t="n">
        <v>20000.0</v>
      </c>
      <c r="CO969" s="197" t="n">
        <v>20000.0</v>
      </c>
      <c r="CP969" s="197" t="n">
        <v>20000.0</v>
      </c>
      <c r="CQ969" s="197" t="n">
        <v>20000.0</v>
      </c>
      <c r="CR969" s="197" t="n">
        <v>4500.0</v>
      </c>
      <c r="CS969" s="197" t="n">
        <v>26.0</v>
      </c>
      <c r="CT969" s="197" t="n">
        <v>26.0</v>
      </c>
      <c r="CU969" s="197" t="n">
        <v>745.853515625</v>
      </c>
    </row>
    <row r="970" spans="2:99">
      <c r="B970" s="122" t="s">
        <v>1371</v>
      </c>
      <c r="C970" s="197" t="n">
        <v>4150.0</v>
      </c>
      <c r="D970" s="197" t="n">
        <v>3538.0</v>
      </c>
      <c r="E970" s="197" t="n">
        <v>950.0</v>
      </c>
      <c r="F970" s="122" t="s">
        <v>1371</v>
      </c>
      <c r="G970" s="197" t="n">
        <v>3201.606201171875</v>
      </c>
      <c r="H970" s="197" t="n">
        <v>1326.85498046875</v>
      </c>
      <c r="I970" s="197" t="n">
        <v>469.30474853515625</v>
      </c>
      <c r="J970" s="197" t="n">
        <v>99.62528228759766</v>
      </c>
      <c r="K970" s="197" t="n">
        <v>639.855224609375</v>
      </c>
      <c r="L970" s="197" t="n">
        <v>4494.123046875</v>
      </c>
      <c r="M970" s="197" t="n">
        <v>4494.123046875</v>
      </c>
      <c r="N970" s="197" t="n">
        <v>6680.0</v>
      </c>
      <c r="O970" s="197" t="n">
        <v>6680.0</v>
      </c>
      <c r="P970" s="197" t="n">
        <v>6680.0</v>
      </c>
      <c r="Q970" s="197" t="n">
        <v>18925.69921875</v>
      </c>
      <c r="R970" s="197" t="n">
        <v>1247.4984130859375</v>
      </c>
      <c r="S970" s="197" t="n">
        <v>0.0</v>
      </c>
      <c r="T970" s="197" t="n">
        <v>0.0</v>
      </c>
      <c r="U970" s="197" t="n">
        <v>-125.96565246582031</v>
      </c>
      <c r="V970" s="197" t="n">
        <v>33.389286041259766</v>
      </c>
      <c r="W970" s="197" t="n">
        <v>0.0</v>
      </c>
      <c r="X970" s="197" t="n">
        <v>0.0</v>
      </c>
      <c r="Y970" s="197" t="n">
        <v>0.0</v>
      </c>
      <c r="Z970" s="197" t="n">
        <v>5000.0</v>
      </c>
      <c r="AA970" s="197" t="n">
        <v>0.0</v>
      </c>
      <c r="AB970" s="197" t="n">
        <v>0.0</v>
      </c>
      <c r="AC970" s="197" t="n">
        <v>0.0</v>
      </c>
      <c r="AD970" s="197" t="n">
        <v>0.6499999761581421</v>
      </c>
      <c r="AE970" s="197" t="n">
        <v>13234.9287109375</v>
      </c>
      <c r="AF970" s="197" t="n">
        <v>2999.314697265625</v>
      </c>
      <c r="AG970" s="197" t="n">
        <v>11746.578125</v>
      </c>
      <c r="AH970" s="197" t="n">
        <v>2712.761474609375</v>
      </c>
      <c r="AI970" s="197" t="n">
        <v>2054.418212890625</v>
      </c>
      <c r="AJ970" s="197" t="n">
        <v>8244.0244140625</v>
      </c>
      <c r="AK970" s="197" t="n">
        <v>8034.48583984375</v>
      </c>
      <c r="AL970" s="197" t="n">
        <v>6680.0</v>
      </c>
      <c r="AM970" s="197" t="n">
        <v>4494.123046875</v>
      </c>
      <c r="AN970" s="197" t="n">
        <v>0.0</v>
      </c>
      <c r="AO970" s="197" t="n">
        <v>0.0</v>
      </c>
      <c r="AP970" s="197" t="n">
        <v>0.0</v>
      </c>
      <c r="AQ970" s="197" t="n">
        <v>209.40643310546875</v>
      </c>
      <c r="AR970" s="197" t="n">
        <v>674.5842895507812</v>
      </c>
      <c r="AS970" s="197" t="n">
        <v>0.7711179256439209</v>
      </c>
      <c r="AT970" s="197" t="n">
        <v>-3124.908935546875</v>
      </c>
      <c r="AU970" s="197" t="n">
        <v>4052.43994140625</v>
      </c>
      <c r="AV970" s="197" t="n">
        <v>11602.7724609375</v>
      </c>
      <c r="AW970" s="197" t="n">
        <v>4662.35546875</v>
      </c>
      <c r="AX970" s="197" t="n">
        <v>1.2741562128067017</v>
      </c>
      <c r="AY970" s="197" t="n">
        <v>-8244.3271484375</v>
      </c>
      <c r="AZ970" s="197" t="n">
        <v>0.0</v>
      </c>
      <c r="BA970" s="197" t="n">
        <v>16090.9482421875</v>
      </c>
      <c r="BB970" s="197" t="n">
        <v>1359.3482666015625</v>
      </c>
      <c r="BC970" s="197" t="n">
        <v>0.0</v>
      </c>
      <c r="BD970" s="197" t="n">
        <v>0.5225830674171448</v>
      </c>
      <c r="BE970" s="197" t="n">
        <v>0.5699031352996826</v>
      </c>
      <c r="BF970" s="197" t="n">
        <v>999998.0</v>
      </c>
      <c r="BG970" s="197" t="n">
        <v>2440.35595703125</v>
      </c>
      <c r="BH970" s="197" t="n">
        <v>1837.2935791015625</v>
      </c>
      <c r="BI970" s="197" t="n">
        <v>0.0</v>
      </c>
      <c r="BJ970" s="197" t="n">
        <v>999999.0</v>
      </c>
      <c r="BK970" s="197" t="n">
        <v>12421.23828125</v>
      </c>
      <c r="BL970" s="197" t="n">
        <v>12721.9482421875</v>
      </c>
      <c r="BM970" s="197" t="n">
        <v>0.0</v>
      </c>
      <c r="BN970" s="197" t="n">
        <v>2831.792236328125</v>
      </c>
      <c r="BO970" s="197" t="n">
        <v>2502.2919921875</v>
      </c>
      <c r="BP970" s="197" t="n">
        <v>0.0</v>
      </c>
      <c r="BQ970" s="197" t="n">
        <v>999999.0</v>
      </c>
      <c r="BR970" s="197" t="n">
        <v>0.0</v>
      </c>
      <c r="BS970" s="197" t="n">
        <v>999999.0</v>
      </c>
      <c r="BT970" s="197" t="n">
        <v>0.0</v>
      </c>
      <c r="BU970" s="197" t="n">
        <v>399.1695251464844</v>
      </c>
      <c r="BV970" s="197" t="n">
        <v>282.3966979980469</v>
      </c>
      <c r="BW970" s="197" t="n">
        <v>1350.0</v>
      </c>
      <c r="BX970" s="197" t="n">
        <v>533.318115234375</v>
      </c>
      <c r="BY970" s="197" t="n">
        <v>334.4186096191406</v>
      </c>
      <c r="BZ970" s="197" t="n">
        <v>1670.0</v>
      </c>
      <c r="CA970" s="197" t="n">
        <v>297.5324401855469</v>
      </c>
      <c r="CB970" s="197" t="n">
        <v>373.0619812011719</v>
      </c>
      <c r="CC970" s="197" t="n">
        <v>631.5789184570312</v>
      </c>
      <c r="CD970" s="197" t="n">
        <v>3203.506591796875</v>
      </c>
      <c r="CE970" s="197" t="n">
        <v>2077.929931640625</v>
      </c>
      <c r="CF970" s="197" t="n">
        <v>99000.0</v>
      </c>
      <c r="CG970" s="197" t="n">
        <v>18369.8203125</v>
      </c>
      <c r="CH970" s="197" t="n">
        <v>6680.0</v>
      </c>
      <c r="CI970" s="197" t="n">
        <v>4494.123046875</v>
      </c>
      <c r="CJ970" s="197" t="n">
        <v>11174.123046875</v>
      </c>
      <c r="CK970" s="197" t="n">
        <v>20000.0</v>
      </c>
      <c r="CL970" s="197" t="n">
        <v>20000.0</v>
      </c>
      <c r="CM970" s="197" t="n">
        <v>20000.0</v>
      </c>
      <c r="CN970" s="197" t="n">
        <v>20000.0</v>
      </c>
      <c r="CO970" s="197" t="n">
        <v>20000.0</v>
      </c>
      <c r="CP970" s="197" t="n">
        <v>20000.0</v>
      </c>
      <c r="CQ970" s="197" t="n">
        <v>20000.0</v>
      </c>
      <c r="CR970" s="197" t="n">
        <v>4500.0</v>
      </c>
      <c r="CS970" s="197" t="n">
        <v>31.0</v>
      </c>
      <c r="CT970" s="197" t="n">
        <v>31.0</v>
      </c>
      <c r="CU970" s="197" t="n">
        <v>623.7492065429688</v>
      </c>
    </row>
    <row r="971" spans="2:99">
      <c r="B971" s="122" t="s">
        <v>1372</v>
      </c>
      <c r="C971" s="197" t="n">
        <v>3700.0</v>
      </c>
      <c r="D971" s="197" t="n">
        <v>3538.0</v>
      </c>
      <c r="E971" s="197" t="n">
        <v>800.0</v>
      </c>
      <c r="F971" s="122" t="s">
        <v>1372</v>
      </c>
      <c r="G971" s="197" t="n">
        <v>2865.306640625</v>
      </c>
      <c r="H971" s="197" t="n">
        <v>1180.705810546875</v>
      </c>
      <c r="I971" s="197" t="n">
        <v>441.3415222167969</v>
      </c>
      <c r="J971" s="197" t="n">
        <v>45.0</v>
      </c>
      <c r="K971" s="197" t="n">
        <v>472.6678771972656</v>
      </c>
      <c r="L971" s="197" t="n">
        <v>3661.4873046875</v>
      </c>
      <c r="M971" s="197" t="n">
        <v>3661.4873046875</v>
      </c>
      <c r="N971" s="197" t="n">
        <v>1538.248291015625</v>
      </c>
      <c r="O971" s="197" t="n">
        <v>1040.64599609375</v>
      </c>
      <c r="P971" s="197" t="n">
        <v>1040.64599609375</v>
      </c>
      <c r="Q971" s="197" t="n">
        <v>10443.2177734375</v>
      </c>
      <c r="R971" s="197" t="n">
        <v>1356.46044921875</v>
      </c>
      <c r="S971" s="197" t="n">
        <v>0.0</v>
      </c>
      <c r="T971" s="197" t="n">
        <v>0.0</v>
      </c>
      <c r="U971" s="197" t="n">
        <v>-179.55307006835938</v>
      </c>
      <c r="V971" s="197" t="n">
        <v>159.63760375976562</v>
      </c>
      <c r="W971" s="197" t="n">
        <v>0.0</v>
      </c>
      <c r="X971" s="197" t="n">
        <v>0.0</v>
      </c>
      <c r="Y971" s="197" t="n">
        <v>0.0</v>
      </c>
      <c r="Z971" s="197" t="n">
        <v>3500.0</v>
      </c>
      <c r="AA971" s="197" t="n">
        <v>0.0</v>
      </c>
      <c r="AB971" s="197" t="n">
        <v>0.0</v>
      </c>
      <c r="AC971" s="197" t="n">
        <v>0.0</v>
      </c>
      <c r="AD971" s="197" t="n">
        <v>0.6499999761581421</v>
      </c>
      <c r="AE971" s="197" t="n">
        <v>7724.8310546875</v>
      </c>
      <c r="AF971" s="197" t="n">
        <v>1565.3763427734375</v>
      </c>
      <c r="AG971" s="197" t="n">
        <v>7728.716796875</v>
      </c>
      <c r="AH971" s="197" t="n">
        <v>811.4053344726562</v>
      </c>
      <c r="AI971" s="197" t="n">
        <v>205.19781494140625</v>
      </c>
      <c r="AJ971" s="197" t="n">
        <v>1180.3990478515625</v>
      </c>
      <c r="AK971" s="197" t="n">
        <v>1219.9605712890625</v>
      </c>
      <c r="AL971" s="197" t="n">
        <v>6680.0</v>
      </c>
      <c r="AM971" s="197" t="n">
        <v>4471.4365234375</v>
      </c>
      <c r="AN971" s="197" t="n">
        <v>0.0</v>
      </c>
      <c r="AO971" s="197" t="n">
        <v>0.0</v>
      </c>
      <c r="AP971" s="197" t="n">
        <v>0.0</v>
      </c>
      <c r="AQ971" s="197" t="n">
        <v>119.29534149169922</v>
      </c>
      <c r="AR971" s="197" t="n">
        <v>311.4674377441406</v>
      </c>
      <c r="AS971" s="197" t="n">
        <v>0.7735867500305176</v>
      </c>
      <c r="AT971" s="197" t="n">
        <v>-2889.50830078125</v>
      </c>
      <c r="AU971" s="197" t="n">
        <v>3735.209228515625</v>
      </c>
      <c r="AV971" s="197" t="n">
        <v>5249.69921875</v>
      </c>
      <c r="AW971" s="197" t="n">
        <v>3659.6376953125</v>
      </c>
      <c r="AX971" s="197" t="n">
        <v>1.2961865663528442</v>
      </c>
      <c r="AY971" s="197" t="n">
        <v>-7516.7890625</v>
      </c>
      <c r="AZ971" s="197" t="n">
        <v>0.0</v>
      </c>
      <c r="BA971" s="197" t="n">
        <v>6120.89501953125</v>
      </c>
      <c r="BB971" s="197" t="n">
        <v>3013.5556640625</v>
      </c>
      <c r="BC971" s="197" t="n">
        <v>0.0</v>
      </c>
      <c r="BD971" s="197" t="n">
        <v>0.5630649328231812</v>
      </c>
      <c r="BE971" s="197" t="n">
        <v>0.6761168837547302</v>
      </c>
      <c r="BF971" s="197" t="n">
        <v>999998.0</v>
      </c>
      <c r="BG971" s="197" t="n">
        <v>2308.66943359375</v>
      </c>
      <c r="BH971" s="197" t="n">
        <v>967.0011596679688</v>
      </c>
      <c r="BI971" s="197" t="n">
        <v>0.0</v>
      </c>
      <c r="BJ971" s="197" t="n">
        <v>999999.0</v>
      </c>
      <c r="BK971" s="197" t="n">
        <v>8232.89453125</v>
      </c>
      <c r="BL971" s="197" t="n">
        <v>8080.6904296875</v>
      </c>
      <c r="BM971" s="197" t="n">
        <v>0.0</v>
      </c>
      <c r="BN971" s="197" t="n">
        <v>-1662.6483154296875</v>
      </c>
      <c r="BO971" s="197" t="n">
        <v>-536.8060302734375</v>
      </c>
      <c r="BP971" s="197" t="n">
        <v>0.0</v>
      </c>
      <c r="BQ971" s="197" t="n">
        <v>999999.0</v>
      </c>
      <c r="BR971" s="197" t="n">
        <v>0.0</v>
      </c>
      <c r="BS971" s="197" t="n">
        <v>999999.0</v>
      </c>
      <c r="BT971" s="197" t="n">
        <v>0.0</v>
      </c>
      <c r="BU971" s="197" t="n">
        <v>1340.7647705078125</v>
      </c>
      <c r="BV971" s="197" t="n">
        <v>406.4617919921875</v>
      </c>
      <c r="BW971" s="197" t="n">
        <v>1790.0</v>
      </c>
      <c r="BX971" s="197" t="n">
        <v>862.3375854492188</v>
      </c>
      <c r="BY971" s="197" t="n">
        <v>539.080078125</v>
      </c>
      <c r="BZ971" s="197" t="n">
        <v>2240.0</v>
      </c>
      <c r="CA971" s="197" t="n">
        <v>491.1549987792969</v>
      </c>
      <c r="CB971" s="197" t="n">
        <v>298.2583312988281</v>
      </c>
      <c r="CC971" s="197" t="n">
        <v>964.9122924804688</v>
      </c>
      <c r="CD971" s="197" t="n">
        <v>4723.47265625</v>
      </c>
      <c r="CE971" s="197" t="n">
        <v>3228.655029296875</v>
      </c>
      <c r="CF971" s="197" t="n">
        <v>99000.0</v>
      </c>
      <c r="CG971" s="197" t="n">
        <v>9824.9775390625</v>
      </c>
      <c r="CH971" s="197" t="n">
        <v>300.0</v>
      </c>
      <c r="CI971" s="197" t="n">
        <v>4471.4365234375</v>
      </c>
      <c r="CJ971" s="197" t="n">
        <v>4771.4365234375</v>
      </c>
      <c r="CK971" s="197" t="n">
        <v>20000.0</v>
      </c>
      <c r="CL971" s="197" t="n">
        <v>20000.0</v>
      </c>
      <c r="CM971" s="197" t="n">
        <v>20000.0</v>
      </c>
      <c r="CN971" s="197" t="n">
        <v>20000.0</v>
      </c>
      <c r="CO971" s="197" t="n">
        <v>20000.0</v>
      </c>
      <c r="CP971" s="197" t="n">
        <v>20000.0</v>
      </c>
      <c r="CQ971" s="197" t="n">
        <v>20000.0</v>
      </c>
      <c r="CR971" s="197" t="n">
        <v>4500.0</v>
      </c>
      <c r="CS971" s="197" t="n">
        <v>31.0</v>
      </c>
      <c r="CT971" s="197" t="n">
        <v>31.0</v>
      </c>
      <c r="CU971" s="197" t="n">
        <v>678.230224609375</v>
      </c>
    </row>
    <row r="972" spans="2:99">
      <c r="B972" s="122" t="s">
        <v>1373</v>
      </c>
      <c r="C972" s="197" t="n">
        <v>3400.0</v>
      </c>
      <c r="D972" s="197" t="n">
        <v>3351.0</v>
      </c>
      <c r="E972" s="197" t="n">
        <v>650.0</v>
      </c>
      <c r="F972" s="122" t="s">
        <v>1373</v>
      </c>
      <c r="G972" s="197" t="n">
        <v>2812.470703125</v>
      </c>
      <c r="H972" s="197" t="n">
        <v>1192.667236328125</v>
      </c>
      <c r="I972" s="197" t="n">
        <v>417.9107360839844</v>
      </c>
      <c r="J972" s="197" t="n">
        <v>98.79847717285156</v>
      </c>
      <c r="K972" s="197" t="n">
        <v>432.7713317871094</v>
      </c>
      <c r="L972" s="197" t="n">
        <v>4380.21728515625</v>
      </c>
      <c r="M972" s="197" t="n">
        <v>4380.21728515625</v>
      </c>
      <c r="N972" s="197" t="n">
        <v>2255.29541015625</v>
      </c>
      <c r="O972" s="197" t="n">
        <v>1871.9384765625</v>
      </c>
      <c r="P972" s="197" t="n">
        <v>1871.9384765625</v>
      </c>
      <c r="Q972" s="197" t="n">
        <v>9547.8662109375</v>
      </c>
      <c r="R972" s="197" t="n">
        <v>1811.1640625</v>
      </c>
      <c r="S972" s="197" t="n">
        <v>0.0</v>
      </c>
      <c r="T972" s="197" t="n">
        <v>0.0</v>
      </c>
      <c r="U972" s="197" t="n">
        <v>-139.2111053466797</v>
      </c>
      <c r="V972" s="197" t="n">
        <v>0.0</v>
      </c>
      <c r="W972" s="197" t="n">
        <v>0.0</v>
      </c>
      <c r="X972" s="197" t="n">
        <v>0.0</v>
      </c>
      <c r="Y972" s="197" t="n">
        <v>0.0</v>
      </c>
      <c r="Z972" s="197" t="n">
        <v>3000.0</v>
      </c>
      <c r="AA972" s="197" t="n">
        <v>1.0</v>
      </c>
      <c r="AB972" s="197" t="n">
        <v>0.0</v>
      </c>
      <c r="AC972" s="197" t="n">
        <v>0.0</v>
      </c>
      <c r="AD972" s="197" t="n">
        <v>0.6499999761581421</v>
      </c>
      <c r="AE972" s="197" t="n">
        <v>7442.482421875</v>
      </c>
      <c r="AF972" s="197" t="n">
        <v>963.6828002929688</v>
      </c>
      <c r="AG972" s="197" t="n">
        <v>2775.826904296875</v>
      </c>
      <c r="AH972" s="197" t="n">
        <v>494.3814697265625</v>
      </c>
      <c r="AI972" s="197" t="n">
        <v>0.0</v>
      </c>
      <c r="AJ972" s="197" t="n">
        <v>16.91994285583496</v>
      </c>
      <c r="AK972" s="197" t="n">
        <v>0.0</v>
      </c>
      <c r="AL972" s="197" t="n">
        <v>6680.0</v>
      </c>
      <c r="AM972" s="197" t="n">
        <v>4380.21728515625</v>
      </c>
      <c r="AN972" s="197" t="n">
        <v>0.0</v>
      </c>
      <c r="AO972" s="197" t="n">
        <v>0.0</v>
      </c>
      <c r="AP972" s="197" t="n">
        <v>0.0</v>
      </c>
      <c r="AQ972" s="197" t="n">
        <v>119.29534149169922</v>
      </c>
      <c r="AR972" s="197" t="n">
        <v>165.31825256347656</v>
      </c>
      <c r="AS972" s="197" t="n">
        <v>0.0</v>
      </c>
      <c r="AT972" s="197" t="n">
        <v>999999.0</v>
      </c>
      <c r="AU972" s="197" t="n">
        <v>0.0</v>
      </c>
      <c r="AV972" s="197" t="n">
        <v>999999.0</v>
      </c>
      <c r="AW972" s="197" t="n">
        <v>0.0</v>
      </c>
      <c r="AX972" s="197" t="n">
        <v>0.0</v>
      </c>
      <c r="AY972" s="197" t="n">
        <v>999999.0</v>
      </c>
      <c r="AZ972" s="197" t="n">
        <v>0.0</v>
      </c>
      <c r="BA972" s="197" t="n">
        <v>999999.0</v>
      </c>
      <c r="BB972" s="197" t="n">
        <v>0.0</v>
      </c>
      <c r="BC972" s="197" t="n">
        <v>0.0</v>
      </c>
      <c r="BD972" s="197" t="n">
        <v>0.5929006338119507</v>
      </c>
      <c r="BE972" s="197" t="n">
        <v>0.7135282158851624</v>
      </c>
      <c r="BF972" s="197" t="n">
        <v>999998.0</v>
      </c>
      <c r="BG972" s="197" t="n">
        <v>3053.036865234375</v>
      </c>
      <c r="BH972" s="197" t="n">
        <v>1851.31201171875</v>
      </c>
      <c r="BI972" s="197" t="n">
        <v>0.0</v>
      </c>
      <c r="BJ972" s="197" t="n">
        <v>999999.0</v>
      </c>
      <c r="BK972" s="197" t="n">
        <v>8760.529296875</v>
      </c>
      <c r="BL972" s="197" t="n">
        <v>8720.0126953125</v>
      </c>
      <c r="BM972" s="197" t="n">
        <v>0.0</v>
      </c>
      <c r="BN972" s="197" t="n">
        <v>-519.6353759765625</v>
      </c>
      <c r="BO972" s="197" t="n">
        <v>143.06936645507812</v>
      </c>
      <c r="BP972" s="197" t="n">
        <v>0.0</v>
      </c>
      <c r="BQ972" s="197" t="n">
        <v>999999.0</v>
      </c>
      <c r="BR972" s="197" t="n">
        <v>0.0</v>
      </c>
      <c r="BS972" s="197" t="n">
        <v>999999.0</v>
      </c>
      <c r="BT972" s="197" t="n">
        <v>0.0</v>
      </c>
      <c r="BU972" s="197" t="n">
        <v>1741.15966796875</v>
      </c>
      <c r="BV972" s="197" t="n">
        <v>1268.022705078125</v>
      </c>
      <c r="BW972" s="197" t="n">
        <v>99000.0</v>
      </c>
      <c r="BX972" s="197" t="n">
        <v>1883.827392578125</v>
      </c>
      <c r="BY972" s="197" t="n">
        <v>819.235595703125</v>
      </c>
      <c r="BZ972" s="197" t="n">
        <v>99000.0</v>
      </c>
      <c r="CA972" s="197" t="n">
        <v>657.2389526367188</v>
      </c>
      <c r="CB972" s="197" t="n">
        <v>472.4659118652344</v>
      </c>
      <c r="CC972" s="197" t="n">
        <v>964.9122924804688</v>
      </c>
      <c r="CD972" s="197" t="n">
        <v>7111.001953125</v>
      </c>
      <c r="CE972" s="197" t="n">
        <v>4560.9990234375</v>
      </c>
      <c r="CF972" s="197" t="n">
        <v>99000.0</v>
      </c>
      <c r="CG972" s="197" t="n">
        <v>3886.14892578125</v>
      </c>
      <c r="CH972" s="197" t="n">
        <v>300.0</v>
      </c>
      <c r="CI972" s="197" t="n">
        <v>4380.21728515625</v>
      </c>
      <c r="CJ972" s="197" t="n">
        <v>4680.21728515625</v>
      </c>
      <c r="CK972" s="197" t="n">
        <v>20000.0</v>
      </c>
      <c r="CL972" s="197" t="n">
        <v>20000.0</v>
      </c>
      <c r="CM972" s="197" t="n">
        <v>20000.0</v>
      </c>
      <c r="CN972" s="197" t="n">
        <v>20000.0</v>
      </c>
      <c r="CO972" s="197" t="n">
        <v>20000.0</v>
      </c>
      <c r="CP972" s="197" t="n">
        <v>20000.0</v>
      </c>
      <c r="CQ972" s="197" t="n">
        <v>20000.0</v>
      </c>
      <c r="CR972" s="197" t="n">
        <v>4500.0</v>
      </c>
      <c r="CS972" s="197" t="n">
        <v>30.0</v>
      </c>
      <c r="CT972" s="197" t="n">
        <v>30.0</v>
      </c>
      <c r="CU972" s="197" t="n">
        <v>905.58203125</v>
      </c>
    </row>
    <row r="973" spans="2:99">
      <c r="B973" s="122" t="s">
        <v>1374</v>
      </c>
      <c r="C973" s="197" t="n">
        <v>3250.0</v>
      </c>
      <c r="D973" s="197" t="n">
        <v>3163.0</v>
      </c>
      <c r="E973" s="197" t="n">
        <v>720.0</v>
      </c>
      <c r="F973" s="122" t="s">
        <v>1374</v>
      </c>
      <c r="G973" s="197" t="n">
        <v>2673.279296875</v>
      </c>
      <c r="H973" s="197" t="n">
        <v>1195.151611328125</v>
      </c>
      <c r="I973" s="197" t="n">
        <v>397.84063720703125</v>
      </c>
      <c r="J973" s="197" t="n">
        <v>191.22386169433594</v>
      </c>
      <c r="K973" s="197" t="n">
        <v>448.2931823730469</v>
      </c>
      <c r="L973" s="197" t="n">
        <v>4284.7197265625</v>
      </c>
      <c r="M973" s="197" t="n">
        <v>4284.7197265625</v>
      </c>
      <c r="N973" s="197" t="n">
        <v>1622.0355224609375</v>
      </c>
      <c r="O973" s="197" t="n">
        <v>1044.0526123046875</v>
      </c>
      <c r="P973" s="197" t="n">
        <v>1622.0355224609375</v>
      </c>
      <c r="Q973" s="197" t="n">
        <v>9075.96484375</v>
      </c>
      <c r="R973" s="197" t="n">
        <v>2076.60791015625</v>
      </c>
      <c r="S973" s="197" t="n">
        <v>0.0</v>
      </c>
      <c r="T973" s="197" t="n">
        <v>0.0</v>
      </c>
      <c r="U973" s="197" t="n">
        <v>46.94120407104492</v>
      </c>
      <c r="V973" s="197" t="n">
        <v>0.0</v>
      </c>
      <c r="W973" s="197" t="n">
        <v>0.0</v>
      </c>
      <c r="X973" s="197" t="n">
        <v>0.0</v>
      </c>
      <c r="Y973" s="197" t="n">
        <v>0.0</v>
      </c>
      <c r="Z973" s="197" t="n">
        <v>4000.0</v>
      </c>
      <c r="AA973" s="197" t="n">
        <v>1.0</v>
      </c>
      <c r="AB973" s="197" t="n">
        <v>577.98291015625</v>
      </c>
      <c r="AC973" s="197" t="n">
        <v>0.0</v>
      </c>
      <c r="AD973" s="197" t="n">
        <v>0.6499999761581421</v>
      </c>
      <c r="AE973" s="197" t="n">
        <v>7402.06298828125</v>
      </c>
      <c r="AF973" s="197" t="n">
        <v>887.9042358398438</v>
      </c>
      <c r="AG973" s="197" t="n">
        <v>2363.49560546875</v>
      </c>
      <c r="AH973" s="197" t="n">
        <v>316.4328918457031</v>
      </c>
      <c r="AI973" s="197" t="n">
        <v>0.0</v>
      </c>
      <c r="AJ973" s="197" t="n">
        <v>12.110762596130371</v>
      </c>
      <c r="AK973" s="197" t="n">
        <v>0.0</v>
      </c>
      <c r="AL973" s="197" t="n">
        <v>6680.0</v>
      </c>
      <c r="AM973" s="197" t="n">
        <v>4284.7197265625</v>
      </c>
      <c r="AN973" s="197" t="n">
        <v>0.0</v>
      </c>
      <c r="AO973" s="197" t="n">
        <v>0.0</v>
      </c>
      <c r="AP973" s="197" t="n">
        <v>0.0</v>
      </c>
      <c r="AQ973" s="197" t="n">
        <v>136.54293823242188</v>
      </c>
      <c r="AR973" s="197" t="n">
        <v>445.3125915527344</v>
      </c>
      <c r="AS973" s="197" t="n">
        <v>0.0</v>
      </c>
      <c r="AT973" s="197" t="n">
        <v>999999.0</v>
      </c>
      <c r="AU973" s="197" t="n">
        <v>0.0</v>
      </c>
      <c r="AV973" s="197" t="n">
        <v>999999.0</v>
      </c>
      <c r="AW973" s="197" t="n">
        <v>0.0</v>
      </c>
      <c r="AX973" s="197" t="n">
        <v>0.0</v>
      </c>
      <c r="AY973" s="197" t="n">
        <v>999999.0</v>
      </c>
      <c r="AZ973" s="197" t="n">
        <v>0.0</v>
      </c>
      <c r="BA973" s="197" t="n">
        <v>999999.0</v>
      </c>
      <c r="BB973" s="197" t="n">
        <v>0.0</v>
      </c>
      <c r="BC973" s="197" t="n">
        <v>0.0</v>
      </c>
      <c r="BD973" s="197" t="n">
        <v>0.584682822227478</v>
      </c>
      <c r="BE973" s="197" t="n">
        <v>0.7753757834434509</v>
      </c>
      <c r="BF973" s="197" t="n">
        <v>999998.0</v>
      </c>
      <c r="BG973" s="197" t="n">
        <v>1665.4949951171875</v>
      </c>
      <c r="BH973" s="197" t="n">
        <v>-709.1298828125</v>
      </c>
      <c r="BI973" s="197" t="n">
        <v>0.0</v>
      </c>
      <c r="BJ973" s="197" t="n">
        <v>999999.0</v>
      </c>
      <c r="BK973" s="197" t="n">
        <v>7049.5712890625</v>
      </c>
      <c r="BL973" s="197" t="n">
        <v>6430.951171875</v>
      </c>
      <c r="BM973" s="197" t="n">
        <v>0.0</v>
      </c>
      <c r="BN973" s="197" t="n">
        <v>2164.297607421875</v>
      </c>
      <c r="BO973" s="197" t="n">
        <v>3442.83544921875</v>
      </c>
      <c r="BP973" s="197" t="n">
        <v>1.4030641317367554</v>
      </c>
      <c r="BQ973" s="197" t="n">
        <v>3001.297607421875</v>
      </c>
      <c r="BR973" s="197" t="n">
        <v>0.0</v>
      </c>
      <c r="BS973" s="197" t="n">
        <v>999999.0</v>
      </c>
      <c r="BT973" s="197" t="n">
        <v>0.0</v>
      </c>
      <c r="BU973" s="197" t="n">
        <v>2194.23779296875</v>
      </c>
      <c r="BV973" s="197" t="n">
        <v>1764.54833984375</v>
      </c>
      <c r="BW973" s="197" t="n">
        <v>99000.0</v>
      </c>
      <c r="BX973" s="197" t="n">
        <v>2650.3583984375</v>
      </c>
      <c r="BY973" s="197" t="n">
        <v>1931.4844970703125</v>
      </c>
      <c r="BZ973" s="197" t="n">
        <v>99000.0</v>
      </c>
      <c r="CA973" s="197" t="n">
        <v>721.3491821289062</v>
      </c>
      <c r="CB973" s="197" t="n">
        <v>643.1280517578125</v>
      </c>
      <c r="CC973" s="197" t="n">
        <v>964.9122924804688</v>
      </c>
      <c r="CD973" s="197" t="n">
        <v>8848.712890625</v>
      </c>
      <c r="CE973" s="197" t="n">
        <v>7198.99560546875</v>
      </c>
      <c r="CF973" s="197" t="n">
        <v>19000.0</v>
      </c>
      <c r="CG973" s="197" t="n">
        <v>7521.56005859375</v>
      </c>
      <c r="CH973" s="197" t="n">
        <v>1784.84326171875</v>
      </c>
      <c r="CI973" s="197" t="n">
        <v>3440.859619140625</v>
      </c>
      <c r="CJ973" s="197" t="n">
        <v>5225.70263671875</v>
      </c>
      <c r="CK973" s="197" t="n">
        <v>20000.0</v>
      </c>
      <c r="CL973" s="197" t="n">
        <v>20000.0</v>
      </c>
      <c r="CM973" s="197" t="n">
        <v>20000.0</v>
      </c>
      <c r="CN973" s="197" t="n">
        <v>20000.0</v>
      </c>
      <c r="CO973" s="197" t="n">
        <v>20000.0</v>
      </c>
      <c r="CP973" s="197" t="n">
        <v>20000.0</v>
      </c>
      <c r="CQ973" s="197" t="n">
        <v>20000.0</v>
      </c>
      <c r="CR973" s="197" t="n">
        <v>4500.0</v>
      </c>
      <c r="CS973" s="197" t="n">
        <v>31.0</v>
      </c>
      <c r="CT973" s="197" t="n">
        <v>31.0</v>
      </c>
      <c r="CU973" s="197" t="n">
        <v>1038.303955078125</v>
      </c>
    </row>
    <row r="974" spans="2:99">
      <c r="B974" s="122" t="s">
        <v>1375</v>
      </c>
      <c r="C974" s="197" t="n">
        <v>3252.0</v>
      </c>
      <c r="D974" s="197" t="n">
        <v>2973.0</v>
      </c>
      <c r="E974" s="197" t="n">
        <v>575.0</v>
      </c>
      <c r="F974" s="122" t="s">
        <v>1375</v>
      </c>
      <c r="G974" s="197" t="n">
        <v>2826.176513671875</v>
      </c>
      <c r="H974" s="197" t="n">
        <v>1188.7838134765625</v>
      </c>
      <c r="I974" s="197" t="n">
        <v>403.0921630859375</v>
      </c>
      <c r="J974" s="197" t="n">
        <v>347.1639709472656</v>
      </c>
      <c r="K974" s="197" t="n">
        <v>748.5906372070312</v>
      </c>
      <c r="L974" s="197" t="n">
        <v>4231.50732421875</v>
      </c>
      <c r="M974" s="197" t="n">
        <v>4231.50732421875</v>
      </c>
      <c r="N974" s="197" t="n">
        <v>6099.2666015625</v>
      </c>
      <c r="O974" s="197" t="n">
        <v>5369.96044921875</v>
      </c>
      <c r="P974" s="197" t="n">
        <v>6099.2666015625</v>
      </c>
      <c r="Q974" s="197" t="n">
        <v>12859.068359375</v>
      </c>
      <c r="R974" s="197" t="n">
        <v>1849.255615234375</v>
      </c>
      <c r="S974" s="197" t="n">
        <v>0.0</v>
      </c>
      <c r="T974" s="197" t="n">
        <v>698.6163330078125</v>
      </c>
      <c r="U974" s="197" t="n">
        <v>343.9764709472656</v>
      </c>
      <c r="V974" s="197" t="n">
        <v>486.0424499511719</v>
      </c>
      <c r="W974" s="197" t="n">
        <v>1.1179959774017334</v>
      </c>
      <c r="X974" s="197" t="n">
        <v>484.9244689941406</v>
      </c>
      <c r="Y974" s="197" t="n">
        <v>0.0</v>
      </c>
      <c r="Z974" s="197" t="n">
        <v>4500.0</v>
      </c>
      <c r="AA974" s="197" t="n">
        <v>1.0</v>
      </c>
      <c r="AB974" s="197" t="n">
        <v>729.306396484375</v>
      </c>
      <c r="AC974" s="197" t="n">
        <v>0.0</v>
      </c>
      <c r="AD974" s="197" t="n">
        <v>0.6499999761581421</v>
      </c>
      <c r="AE974" s="197" t="n">
        <v>10330.7744140625</v>
      </c>
      <c r="AF974" s="197" t="n">
        <v>0.0</v>
      </c>
      <c r="AG974" s="197" t="n">
        <v>373.5429992675781</v>
      </c>
      <c r="AH974" s="197" t="n">
        <v>345.5560302734375</v>
      </c>
      <c r="AI974" s="197" t="n">
        <v>0.0</v>
      </c>
      <c r="AJ974" s="197" t="n">
        <v>0.0</v>
      </c>
      <c r="AK974" s="197" t="n">
        <v>188.54542541503906</v>
      </c>
      <c r="AL974" s="197" t="n">
        <v>6680.0</v>
      </c>
      <c r="AM974" s="197" t="n">
        <v>4231.50732421875</v>
      </c>
      <c r="AN974" s="197" t="n">
        <v>0.0</v>
      </c>
      <c r="AO974" s="197" t="n">
        <v>0.0</v>
      </c>
      <c r="AP974" s="197" t="n">
        <v>0.0</v>
      </c>
      <c r="AQ974" s="197" t="n">
        <v>273.08587646484375</v>
      </c>
      <c r="AR974" s="197" t="n">
        <v>457.8538513183594</v>
      </c>
      <c r="AS974" s="197" t="n">
        <v>0.0</v>
      </c>
      <c r="AT974" s="197" t="n">
        <v>999999.0</v>
      </c>
      <c r="AU974" s="197" t="n">
        <v>0.0</v>
      </c>
      <c r="AV974" s="197" t="n">
        <v>999999.0</v>
      </c>
      <c r="AW974" s="197" t="n">
        <v>0.0</v>
      </c>
      <c r="AX974" s="197" t="n">
        <v>0.0</v>
      </c>
      <c r="AY974" s="197" t="n">
        <v>999999.0</v>
      </c>
      <c r="AZ974" s="197" t="n">
        <v>0.0</v>
      </c>
      <c r="BA974" s="197" t="n">
        <v>999999.0</v>
      </c>
      <c r="BB974" s="197" t="n">
        <v>0.0</v>
      </c>
      <c r="BC974" s="197" t="n">
        <v>0.0</v>
      </c>
      <c r="BD974" s="197" t="n">
        <v>0.560153603553772</v>
      </c>
      <c r="BE974" s="197" t="n">
        <v>0.6618377566337585</v>
      </c>
      <c r="BF974" s="197" t="n">
        <v>999998.0</v>
      </c>
      <c r="BG974" s="197" t="n">
        <v>3659.46044921875</v>
      </c>
      <c r="BH974" s="197" t="n">
        <v>2676.486572265625</v>
      </c>
      <c r="BI974" s="197" t="n">
        <v>0.0</v>
      </c>
      <c r="BJ974" s="197" t="n">
        <v>999999.0</v>
      </c>
      <c r="BK974" s="197" t="n">
        <v>11011.759765625</v>
      </c>
      <c r="BL974" s="197" t="n">
        <v>11363.4423828125</v>
      </c>
      <c r="BM974" s="197" t="n">
        <v>0.0</v>
      </c>
      <c r="BN974" s="197" t="n">
        <v>3325.201171875</v>
      </c>
      <c r="BO974" s="197" t="n">
        <v>3679.22607421875</v>
      </c>
      <c r="BP974" s="197" t="n">
        <v>1.1671355962753296</v>
      </c>
      <c r="BQ974" s="197" t="n">
        <v>2308.093505859375</v>
      </c>
      <c r="BR974" s="197" t="n">
        <v>0.0</v>
      </c>
      <c r="BS974" s="197" t="n">
        <v>999999.0</v>
      </c>
      <c r="BT974" s="197" t="n">
        <v>0.0</v>
      </c>
      <c r="BU974" s="197" t="n">
        <v>2363.971923828125</v>
      </c>
      <c r="BV974" s="197" t="n">
        <v>2245.80029296875</v>
      </c>
      <c r="BW974" s="197" t="n">
        <v>99000.0</v>
      </c>
      <c r="BX974" s="197" t="n">
        <v>2891.903564453125</v>
      </c>
      <c r="BY974" s="197" t="n">
        <v>2714.995361328125</v>
      </c>
      <c r="BZ974" s="197" t="n">
        <v>99000.0</v>
      </c>
      <c r="CA974" s="197" t="n">
        <v>866.8016967773438</v>
      </c>
      <c r="CB974" s="197" t="n">
        <v>737.8604736328125</v>
      </c>
      <c r="CC974" s="197" t="n">
        <v>964.9122924804688</v>
      </c>
      <c r="CD974" s="197" t="n">
        <v>9786.224609375</v>
      </c>
      <c r="CE974" s="197" t="n">
        <v>8963.669921875</v>
      </c>
      <c r="CF974" s="197" t="n">
        <v>15500.0</v>
      </c>
      <c r="CG974" s="197" t="n">
        <v>2498.495361328125</v>
      </c>
      <c r="CH974" s="197" t="n">
        <v>1460.193115234375</v>
      </c>
      <c r="CI974" s="197" t="n">
        <v>3046.230712890625</v>
      </c>
      <c r="CJ974" s="197" t="n">
        <v>4506.423828125</v>
      </c>
      <c r="CK974" s="197" t="n">
        <v>20000.0</v>
      </c>
      <c r="CL974" s="197" t="n">
        <v>20000.0</v>
      </c>
      <c r="CM974" s="197" t="n">
        <v>20000.0</v>
      </c>
      <c r="CN974" s="197" t="n">
        <v>20000.0</v>
      </c>
      <c r="CO974" s="197" t="n">
        <v>20000.0</v>
      </c>
      <c r="CP974" s="197" t="n">
        <v>20000.0</v>
      </c>
      <c r="CQ974" s="197" t="n">
        <v>20000.0</v>
      </c>
      <c r="CR974" s="197" t="n">
        <v>4500.0</v>
      </c>
      <c r="CS974" s="197" t="n">
        <v>19.0</v>
      </c>
      <c r="CT974" s="197" t="n">
        <v>19.0</v>
      </c>
      <c r="CU974" s="197" t="n">
        <v>924.6278076171875</v>
      </c>
    </row>
    <row r="975" spans="2:99">
      <c r="B975" s="122" t="s">
        <v>1376</v>
      </c>
      <c r="C975" s="197" t="n">
        <v>3333.800048828125</v>
      </c>
      <c r="D975" s="197" t="n">
        <v>3021.0</v>
      </c>
      <c r="E975" s="197" t="n">
        <v>575.0</v>
      </c>
      <c r="F975" s="122" t="s">
        <v>1376</v>
      </c>
      <c r="G975" s="197" t="n">
        <v>3333.800048828125</v>
      </c>
      <c r="H975" s="197" t="n">
        <v>1392.6181640625</v>
      </c>
      <c r="I975" s="197" t="n">
        <v>534.9236450195312</v>
      </c>
      <c r="J975" s="197" t="n">
        <v>515.19140625</v>
      </c>
      <c r="K975" s="197" t="n">
        <v>936.3088989257812</v>
      </c>
      <c r="L975" s="197" t="n">
        <v>3860.71533203125</v>
      </c>
      <c r="M975" s="197" t="n">
        <v>3860.71533203125</v>
      </c>
      <c r="N975" s="197" t="n">
        <v>3860.71533203125</v>
      </c>
      <c r="O975" s="197" t="n">
        <v>3860.71533203125</v>
      </c>
      <c r="P975" s="197" t="n">
        <v>3860.71533203125</v>
      </c>
      <c r="Q975" s="197" t="n">
        <v>30487.935546875</v>
      </c>
      <c r="R975" s="197" t="n">
        <v>2053.097900390625</v>
      </c>
      <c r="S975" s="197" t="n">
        <v>0.0</v>
      </c>
      <c r="T975" s="197" t="n">
        <v>87.1393814086914</v>
      </c>
      <c r="U975" s="197" t="n">
        <v>3639.796142578125</v>
      </c>
      <c r="V975" s="197" t="n">
        <v>26152.287109375</v>
      </c>
      <c r="W975" s="197" t="n">
        <v>9195.9814453125</v>
      </c>
      <c r="X975" s="197" t="n">
        <v>12024.2451171875</v>
      </c>
      <c r="Y975" s="197" t="n">
        <v>0.0</v>
      </c>
      <c r="Z975" s="197" t="n">
        <v>4500.0</v>
      </c>
      <c r="AA975" s="197" t="n">
        <v>1.0</v>
      </c>
      <c r="AB975" s="197" t="n">
        <v>0.0</v>
      </c>
      <c r="AC975" s="197" t="n">
        <v>0.0</v>
      </c>
      <c r="AD975" s="197" t="n">
        <v>0.6499999761581421</v>
      </c>
      <c r="AE975" s="197" t="n">
        <v>23784.119140625</v>
      </c>
      <c r="AF975" s="197" t="n">
        <v>10025.15625</v>
      </c>
      <c r="AG975" s="197" t="n">
        <v>2500.19140625</v>
      </c>
      <c r="AH975" s="197" t="n">
        <v>337.2724609375</v>
      </c>
      <c r="AI975" s="197" t="n">
        <v>0.0</v>
      </c>
      <c r="AJ975" s="197" t="n">
        <v>0.0</v>
      </c>
      <c r="AK975" s="197" t="n">
        <v>382.6186218261719</v>
      </c>
      <c r="AL975" s="197" t="n">
        <v>7055.29736328125</v>
      </c>
      <c r="AM975" s="197" t="n">
        <v>4216.05126953125</v>
      </c>
      <c r="AN975" s="197" t="n">
        <v>0.0</v>
      </c>
      <c r="AO975" s="197" t="n">
        <v>0.0</v>
      </c>
      <c r="AP975" s="197" t="n">
        <v>0.0</v>
      </c>
      <c r="AQ975" s="197" t="n">
        <v>409.6288146972656</v>
      </c>
      <c r="AR975" s="197" t="n">
        <v>470.3951110839844</v>
      </c>
      <c r="AS975" s="197" t="n">
        <v>0.0</v>
      </c>
      <c r="AT975" s="197" t="n">
        <v>999999.0</v>
      </c>
      <c r="AU975" s="197" t="n">
        <v>0.0</v>
      </c>
      <c r="AV975" s="197" t="n">
        <v>999999.0</v>
      </c>
      <c r="AW975" s="197" t="n">
        <v>0.0</v>
      </c>
      <c r="AX975" s="197" t="n">
        <v>0.0</v>
      </c>
      <c r="AY975" s="197" t="n">
        <v>999999.0</v>
      </c>
      <c r="AZ975" s="197" t="n">
        <v>0.0</v>
      </c>
      <c r="BA975" s="197" t="n">
        <v>999999.0</v>
      </c>
      <c r="BB975" s="197" t="n">
        <v>0.0</v>
      </c>
      <c r="BC975" s="197" t="n">
        <v>0.0</v>
      </c>
      <c r="BD975" s="197" t="n">
        <v>0.38287660479545593</v>
      </c>
      <c r="BE975" s="197" t="n">
        <v>0.4915979504585266</v>
      </c>
      <c r="BF975" s="197" t="n">
        <v>999998.0</v>
      </c>
      <c r="BG975" s="197" t="n">
        <v>4383.8349609375</v>
      </c>
      <c r="BH975" s="197" t="n">
        <v>2991.617431640625</v>
      </c>
      <c r="BI975" s="197" t="n">
        <v>0.0</v>
      </c>
      <c r="BJ975" s="197" t="n">
        <v>999999.0</v>
      </c>
      <c r="BK975" s="197" t="n">
        <v>17509.455078125</v>
      </c>
      <c r="BL975" s="197" t="n">
        <v>19844.37890625</v>
      </c>
      <c r="BM975" s="197" t="n">
        <v>0.0</v>
      </c>
      <c r="BN975" s="197" t="n">
        <v>8440.7744140625</v>
      </c>
      <c r="BO975" s="197" t="n">
        <v>9432.060546875</v>
      </c>
      <c r="BP975" s="197" t="n">
        <v>1.0099202394485474</v>
      </c>
      <c r="BQ975" s="197" t="n">
        <v>5540.74951171875</v>
      </c>
      <c r="BR975" s="197" t="n">
        <v>0.0</v>
      </c>
      <c r="BS975" s="197" t="n">
        <v>999999.0</v>
      </c>
      <c r="BT975" s="197" t="n">
        <v>0.0</v>
      </c>
      <c r="BU975" s="197" t="n">
        <v>2833.15673828125</v>
      </c>
      <c r="BV975" s="197" t="n">
        <v>2410.11474609375</v>
      </c>
      <c r="BW975" s="197" t="n">
        <v>99000.0</v>
      </c>
      <c r="BX975" s="197" t="n">
        <v>1861.914794921875</v>
      </c>
      <c r="BY975" s="197" t="n">
        <v>2946.281494140625</v>
      </c>
      <c r="BZ975" s="197" t="n">
        <v>99000.0</v>
      </c>
      <c r="CA975" s="197" t="n">
        <v>858.9804077148438</v>
      </c>
      <c r="CB975" s="197" t="n">
        <v>882.2728271484375</v>
      </c>
      <c r="CC975" s="197" t="n">
        <v>964.9122924804688</v>
      </c>
      <c r="CD975" s="197" t="n">
        <v>9222.6044921875</v>
      </c>
      <c r="CE975" s="197" t="n">
        <v>9928.6884765625</v>
      </c>
      <c r="CF975" s="197" t="n">
        <v>15500.0</v>
      </c>
      <c r="CG975" s="197" t="n">
        <v>0.0</v>
      </c>
      <c r="CH975" s="197" t="n">
        <v>300.0</v>
      </c>
      <c r="CI975" s="197" t="n">
        <v>2188.763427734375</v>
      </c>
      <c r="CJ975" s="197" t="n">
        <v>2488.763427734375</v>
      </c>
      <c r="CK975" s="197" t="n">
        <v>20000.0</v>
      </c>
      <c r="CL975" s="197" t="n">
        <v>20000.0</v>
      </c>
      <c r="CM975" s="197" t="n">
        <v>20000.0</v>
      </c>
      <c r="CN975" s="197" t="n">
        <v>20000.0</v>
      </c>
      <c r="CO975" s="197" t="n">
        <v>20000.0</v>
      </c>
      <c r="CP975" s="197" t="n">
        <v>20000.0</v>
      </c>
      <c r="CQ975" s="197" t="n">
        <v>20000.0</v>
      </c>
      <c r="CR975" s="197" t="n">
        <v>4500.0</v>
      </c>
      <c r="CS975" s="197" t="n">
        <v>0.0</v>
      </c>
      <c r="CT975" s="197" t="n">
        <v>0.0</v>
      </c>
      <c r="CU975" s="197" t="n">
        <v>1026.5489501953125</v>
      </c>
    </row>
    <row r="976" spans="2:99">
      <c r="B976" s="122" t="s">
        <v>1377</v>
      </c>
      <c r="C976" s="197" t="n">
        <v>3678.39990234375</v>
      </c>
      <c r="D976" s="197" t="n">
        <v>3144.0</v>
      </c>
      <c r="E976" s="197" t="n">
        <v>574.0</v>
      </c>
      <c r="F976" s="122" t="s">
        <v>1377</v>
      </c>
      <c r="G976" s="197" t="n">
        <v>3678.39990234375</v>
      </c>
      <c r="H976" s="197" t="n">
        <v>1651.9901123046875</v>
      </c>
      <c r="I976" s="197" t="n">
        <v>574.0</v>
      </c>
      <c r="J976" s="197" t="n">
        <v>601.1978759765625</v>
      </c>
      <c r="K976" s="197" t="n">
        <v>1050.184326171875</v>
      </c>
      <c r="L976" s="197" t="n">
        <v>2614.19873046875</v>
      </c>
      <c r="M976" s="197" t="n">
        <v>2614.19873046875</v>
      </c>
      <c r="N976" s="197" t="n">
        <v>2614.19873046875</v>
      </c>
      <c r="O976" s="197" t="n">
        <v>2614.19873046875</v>
      </c>
      <c r="P976" s="197" t="n">
        <v>2614.19873046875</v>
      </c>
      <c r="Q976" s="197" t="n">
        <v>42812.79296875</v>
      </c>
      <c r="R976" s="197" t="n">
        <v>2458.227294921875</v>
      </c>
      <c r="S976" s="197" t="n">
        <v>0.0</v>
      </c>
      <c r="T976" s="197" t="n">
        <v>71.30387115478516</v>
      </c>
      <c r="U976" s="197" t="n">
        <v>5356.90966796875</v>
      </c>
      <c r="V976" s="197" t="n">
        <v>41502.71875</v>
      </c>
      <c r="W976" s="197" t="n">
        <v>22942.294921875</v>
      </c>
      <c r="X976" s="197" t="n">
        <v>18560.42578125</v>
      </c>
      <c r="Y976" s="197" t="n">
        <v>0.0</v>
      </c>
      <c r="Z976" s="197" t="n">
        <v>6000.0</v>
      </c>
      <c r="AA976" s="197" t="n">
        <v>1.0</v>
      </c>
      <c r="AB976" s="197" t="n">
        <v>0.0</v>
      </c>
      <c r="AC976" s="197" t="n">
        <v>0.0</v>
      </c>
      <c r="AD976" s="197" t="n">
        <v>0.6499999761581421</v>
      </c>
      <c r="AE976" s="197" t="n">
        <v>33250.73828125</v>
      </c>
      <c r="AF976" s="197" t="n">
        <v>12278.6103515625</v>
      </c>
      <c r="AG976" s="197" t="n">
        <v>5256.10546875</v>
      </c>
      <c r="AH976" s="197" t="n">
        <v>2537.0302734375</v>
      </c>
      <c r="AI976" s="197" t="n">
        <v>1993.4749755859375</v>
      </c>
      <c r="AJ976" s="197" t="n">
        <v>0.0</v>
      </c>
      <c r="AK976" s="197" t="n">
        <v>530.0416870117188</v>
      </c>
      <c r="AL976" s="197" t="n">
        <v>7499.4091796875</v>
      </c>
      <c r="AM976" s="197" t="n">
        <v>4219.52392578125</v>
      </c>
      <c r="AN976" s="197" t="n">
        <v>0.0</v>
      </c>
      <c r="AO976" s="197" t="n">
        <v>0.0</v>
      </c>
      <c r="AP976" s="197" t="n">
        <v>0.0</v>
      </c>
      <c r="AQ976" s="197" t="n">
        <v>546.1717529296875</v>
      </c>
      <c r="AR976" s="197" t="n">
        <v>299.6039733886719</v>
      </c>
      <c r="AS976" s="197" t="n">
        <v>0.0</v>
      </c>
      <c r="AT976" s="197" t="n">
        <v>999999.0</v>
      </c>
      <c r="AU976" s="197" t="n">
        <v>0.0</v>
      </c>
      <c r="AV976" s="197" t="n">
        <v>999999.0</v>
      </c>
      <c r="AW976" s="197" t="n">
        <v>0.0</v>
      </c>
      <c r="AX976" s="197" t="n">
        <v>0.0</v>
      </c>
      <c r="AY976" s="197" t="n">
        <v>999999.0</v>
      </c>
      <c r="AZ976" s="197" t="n">
        <v>0.0</v>
      </c>
      <c r="BA976" s="197" t="n">
        <v>999999.0</v>
      </c>
      <c r="BB976" s="197" t="n">
        <v>0.0</v>
      </c>
      <c r="BC976" s="197" t="n">
        <v>0.0</v>
      </c>
      <c r="BD976" s="197" t="n">
        <v>0.0</v>
      </c>
      <c r="BE976" s="197" t="n">
        <v>0.0</v>
      </c>
      <c r="BF976" s="197" t="n">
        <v>999999.0</v>
      </c>
      <c r="BG976" s="197" t="n">
        <v>999999.0</v>
      </c>
      <c r="BH976" s="197" t="n">
        <v>999999.0</v>
      </c>
      <c r="BI976" s="197" t="n">
        <v>0.0</v>
      </c>
      <c r="BJ976" s="197" t="n">
        <v>999999.0</v>
      </c>
      <c r="BK976" s="197" t="n">
        <v>999999.0</v>
      </c>
      <c r="BL976" s="197" t="n">
        <v>999999.0</v>
      </c>
      <c r="BM976" s="197" t="n">
        <v>0.0</v>
      </c>
      <c r="BN976" s="197" t="n">
        <v>0.0</v>
      </c>
      <c r="BO976" s="197" t="n">
        <v>0.0</v>
      </c>
      <c r="BP976" s="197" t="n">
        <v>0.0</v>
      </c>
      <c r="BQ976" s="197" t="n">
        <v>999999.0</v>
      </c>
      <c r="BR976" s="197" t="n">
        <v>0.0</v>
      </c>
      <c r="BS976" s="197" t="n">
        <v>999999.0</v>
      </c>
      <c r="BT976" s="197" t="n">
        <v>0.0</v>
      </c>
      <c r="BU976" s="197" t="n">
        <v>987.75146484375</v>
      </c>
      <c r="BV976" s="197" t="n">
        <v>2950.049072265625</v>
      </c>
      <c r="BW976" s="197" t="n">
        <v>99000.0</v>
      </c>
      <c r="BX976" s="197" t="n">
        <v>319.89447021484375</v>
      </c>
      <c r="BY976" s="197" t="n">
        <v>1932.6737060546875</v>
      </c>
      <c r="BZ976" s="197" t="n">
        <v>99000.0</v>
      </c>
      <c r="CA976" s="197" t="n">
        <v>819.083984375</v>
      </c>
      <c r="CB976" s="197" t="n">
        <v>882.763427734375</v>
      </c>
      <c r="CC976" s="197" t="n">
        <v>778.9473876953125</v>
      </c>
      <c r="CD976" s="197" t="n">
        <v>1114.65087890625</v>
      </c>
      <c r="CE976" s="197" t="n">
        <v>9445.9775390625</v>
      </c>
      <c r="CF976" s="197" t="n">
        <v>12500.0</v>
      </c>
      <c r="CG976" s="197" t="n">
        <v>0.0</v>
      </c>
      <c r="CH976" s="197" t="n">
        <v>300.0</v>
      </c>
      <c r="CI976" s="197" t="n">
        <v>1750.9976806640625</v>
      </c>
      <c r="CJ976" s="197" t="n">
        <v>2050.997802734375</v>
      </c>
      <c r="CK976" s="197" t="n">
        <v>20000.0</v>
      </c>
      <c r="CL976" s="197" t="n">
        <v>20000.0</v>
      </c>
      <c r="CM976" s="197" t="n">
        <v>20000.0</v>
      </c>
      <c r="CN976" s="197" t="n">
        <v>20000.0</v>
      </c>
      <c r="CO976" s="197" t="n">
        <v>20000.0</v>
      </c>
      <c r="CP976" s="197" t="n">
        <v>20000.0</v>
      </c>
      <c r="CQ976" s="197" t="n">
        <v>20000.0</v>
      </c>
      <c r="CR976" s="197" t="n">
        <v>4500.0</v>
      </c>
      <c r="CS976" s="197" t="n">
        <v>0.0</v>
      </c>
      <c r="CT976" s="197" t="n">
        <v>0.0</v>
      </c>
      <c r="CU976" s="197" t="n">
        <v>1229.1136474609375</v>
      </c>
    </row>
    <row r="977" spans="2:99">
      <c r="B977" s="122" t="s">
        <v>1378</v>
      </c>
      <c r="C977" s="197" t="n">
        <v>4022.0</v>
      </c>
      <c r="D977" s="197" t="n">
        <v>3163.0</v>
      </c>
      <c r="E977" s="197" t="n">
        <v>563.0</v>
      </c>
      <c r="F977" s="122" t="s">
        <v>1378</v>
      </c>
      <c r="G977" s="197" t="n">
        <v>4022.0</v>
      </c>
      <c r="H977" s="197" t="n">
        <v>1835.7894287109375</v>
      </c>
      <c r="I977" s="197" t="n">
        <v>563.0</v>
      </c>
      <c r="J977" s="197" t="n">
        <v>691.5087280273438</v>
      </c>
      <c r="K977" s="197" t="n">
        <v>1067.0</v>
      </c>
      <c r="L977" s="197" t="n">
        <v>3272.7626953125</v>
      </c>
      <c r="M977" s="197" t="n">
        <v>3272.7626953125</v>
      </c>
      <c r="N977" s="197" t="n">
        <v>3272.7626953125</v>
      </c>
      <c r="O977" s="197" t="n">
        <v>3272.7626953125</v>
      </c>
      <c r="P977" s="197" t="n">
        <v>3272.7626953125</v>
      </c>
      <c r="Q977" s="197" t="n">
        <v>21464.55078125</v>
      </c>
      <c r="R977" s="197" t="n">
        <v>2280.0</v>
      </c>
      <c r="S977" s="197" t="n">
        <v>0.0</v>
      </c>
      <c r="T977" s="197" t="n">
        <v>17.320236206054688</v>
      </c>
      <c r="U977" s="197" t="n">
        <v>-667.3722534179688</v>
      </c>
      <c r="V977" s="197" t="n">
        <v>2029.466796875</v>
      </c>
      <c r="W977" s="197" t="n">
        <v>512.2747802734375</v>
      </c>
      <c r="X977" s="197" t="n">
        <v>1517.1920166015625</v>
      </c>
      <c r="Y977" s="197" t="n">
        <v>0.0</v>
      </c>
      <c r="Z977" s="197" t="n">
        <v>15303.5712890625</v>
      </c>
      <c r="AA977" s="197" t="n">
        <v>1.0</v>
      </c>
      <c r="AB977" s="197" t="n">
        <v>0.0</v>
      </c>
      <c r="AC977" s="197" t="n">
        <v>0.0</v>
      </c>
      <c r="AD977" s="197" t="n">
        <v>0.3499999940395355</v>
      </c>
      <c r="AE977" s="197" t="n">
        <v>8375.51953125</v>
      </c>
      <c r="AF977" s="197" t="n">
        <v>3938.30029296875</v>
      </c>
      <c r="AG977" s="197" t="n">
        <v>231.66571044921875</v>
      </c>
      <c r="AH977" s="197" t="n">
        <v>3520.8623046875</v>
      </c>
      <c r="AI977" s="197" t="n">
        <v>3019.53369140625</v>
      </c>
      <c r="AJ977" s="197" t="n">
        <v>0.0</v>
      </c>
      <c r="AK977" s="197" t="n">
        <v>42.33250045776367</v>
      </c>
      <c r="AL977" s="197" t="n">
        <v>7407.4970703125</v>
      </c>
      <c r="AM977" s="197" t="n">
        <v>4232.826171875</v>
      </c>
      <c r="AN977" s="197" t="n">
        <v>0.0</v>
      </c>
      <c r="AO977" s="197" t="n">
        <v>0.0</v>
      </c>
      <c r="AP977" s="197" t="n">
        <v>0.0</v>
      </c>
      <c r="AQ977" s="197" t="n">
        <v>682.7147216796875</v>
      </c>
      <c r="AR977" s="197" t="n">
        <v>713.6576538085938</v>
      </c>
      <c r="AS977" s="197" t="n">
        <v>0.0</v>
      </c>
      <c r="AT977" s="197" t="n">
        <v>999999.0</v>
      </c>
      <c r="AU977" s="197" t="n">
        <v>0.0</v>
      </c>
      <c r="AV977" s="197" t="n">
        <v>999999.0</v>
      </c>
      <c r="AW977" s="197" t="n">
        <v>0.0</v>
      </c>
      <c r="AX977" s="197" t="n">
        <v>0.0</v>
      </c>
      <c r="AY977" s="197" t="n">
        <v>999999.0</v>
      </c>
      <c r="AZ977" s="197" t="n">
        <v>0.0</v>
      </c>
      <c r="BA977" s="197" t="n">
        <v>999999.0</v>
      </c>
      <c r="BB977" s="197" t="n">
        <v>0.0</v>
      </c>
      <c r="BC977" s="197" t="n">
        <v>0.0</v>
      </c>
      <c r="BD977" s="197" t="n">
        <v>0.0</v>
      </c>
      <c r="BE977" s="197" t="n">
        <v>0.0</v>
      </c>
      <c r="BF977" s="197" t="n">
        <v>999999.0</v>
      </c>
      <c r="BG977" s="197" t="n">
        <v>999999.0</v>
      </c>
      <c r="BH977" s="197" t="n">
        <v>999999.0</v>
      </c>
      <c r="BI977" s="197" t="n">
        <v>0.0</v>
      </c>
      <c r="BJ977" s="197" t="n">
        <v>999999.0</v>
      </c>
      <c r="BK977" s="197" t="n">
        <v>999999.0</v>
      </c>
      <c r="BL977" s="197" t="n">
        <v>999999.0</v>
      </c>
      <c r="BM977" s="197" t="n">
        <v>0.0</v>
      </c>
      <c r="BN977" s="197" t="n">
        <v>0.0</v>
      </c>
      <c r="BO977" s="197" t="n">
        <v>0.0</v>
      </c>
      <c r="BP977" s="197" t="n">
        <v>0.0</v>
      </c>
      <c r="BQ977" s="197" t="n">
        <v>999999.0</v>
      </c>
      <c r="BR977" s="197" t="n">
        <v>0.0</v>
      </c>
      <c r="BS977" s="197" t="n">
        <v>999999.0</v>
      </c>
      <c r="BT977" s="197" t="n">
        <v>0.0</v>
      </c>
      <c r="BU977" s="197" t="n">
        <v>244.51431274414062</v>
      </c>
      <c r="BV977" s="197" t="n">
        <v>976.21337890625</v>
      </c>
      <c r="BW977" s="197" t="n">
        <v>99000.0</v>
      </c>
      <c r="BX977" s="197" t="n">
        <v>192.49864196777344</v>
      </c>
      <c r="BY977" s="197" t="n">
        <v>305.1031188964844</v>
      </c>
      <c r="BZ977" s="197" t="n">
        <v>99000.0</v>
      </c>
      <c r="CA977" s="197" t="n">
        <v>279.8911437988281</v>
      </c>
      <c r="CB977" s="197" t="n">
        <v>832.096923828125</v>
      </c>
      <c r="CC977" s="197" t="n">
        <v>659.6491088867188</v>
      </c>
      <c r="CD977" s="197" t="n">
        <v>209.93101501464844</v>
      </c>
      <c r="CE977" s="197" t="n">
        <v>1104.0809326171875</v>
      </c>
      <c r="CF977" s="197" t="n">
        <v>8000.0</v>
      </c>
      <c r="CG977" s="197" t="n">
        <v>0.0</v>
      </c>
      <c r="CH977" s="197" t="n">
        <v>300.0</v>
      </c>
      <c r="CI977" s="197" t="n">
        <v>2500.0</v>
      </c>
      <c r="CJ977" s="197" t="n">
        <v>2800.0</v>
      </c>
      <c r="CK977" s="197" t="n">
        <v>20000.0</v>
      </c>
      <c r="CL977" s="197" t="n">
        <v>20000.0</v>
      </c>
      <c r="CM977" s="197" t="n">
        <v>20000.0</v>
      </c>
      <c r="CN977" s="197" t="n">
        <v>20000.0</v>
      </c>
      <c r="CO977" s="197" t="n">
        <v>20000.0</v>
      </c>
      <c r="CP977" s="197" t="n">
        <v>20000.0</v>
      </c>
      <c r="CQ977" s="197" t="n">
        <v>20000.0</v>
      </c>
      <c r="CR977" s="197" t="n">
        <v>4500.0</v>
      </c>
      <c r="CS977" s="197" t="n">
        <v>0.0</v>
      </c>
      <c r="CT977" s="197" t="n">
        <v>0.0</v>
      </c>
      <c r="CU977" s="197" t="n">
        <v>1140.0</v>
      </c>
    </row>
    <row r="978" spans="2:99">
      <c r="B978" s="122" t="s">
        <v>1379</v>
      </c>
      <c r="C978" s="197" t="n">
        <v>4462.2001953125</v>
      </c>
      <c r="D978" s="197" t="n">
        <v>2788.0</v>
      </c>
      <c r="E978" s="197" t="n">
        <v>656.0</v>
      </c>
      <c r="F978" s="122" t="s">
        <v>1379</v>
      </c>
      <c r="G978" s="197" t="n">
        <v>4415.09033203125</v>
      </c>
      <c r="H978" s="197" t="n">
        <v>2147.797607421875</v>
      </c>
      <c r="I978" s="197" t="n">
        <v>656.0</v>
      </c>
      <c r="J978" s="197" t="n">
        <v>708.7990112304688</v>
      </c>
      <c r="K978" s="197" t="n">
        <v>1067.0</v>
      </c>
      <c r="L978" s="197" t="n">
        <v>2474.398681640625</v>
      </c>
      <c r="M978" s="197" t="n">
        <v>2474.398681640625</v>
      </c>
      <c r="N978" s="197" t="n">
        <v>2474.398681640625</v>
      </c>
      <c r="O978" s="197" t="n">
        <v>2474.398681640625</v>
      </c>
      <c r="P978" s="197" t="n">
        <v>2474.398681640625</v>
      </c>
      <c r="Q978" s="197" t="n">
        <v>20772.48828125</v>
      </c>
      <c r="R978" s="197" t="n">
        <v>2280.0</v>
      </c>
      <c r="S978" s="197" t="n">
        <v>0.0</v>
      </c>
      <c r="T978" s="197" t="n">
        <v>0.0</v>
      </c>
      <c r="U978" s="197" t="n">
        <v>-340.9239501953125</v>
      </c>
      <c r="V978" s="197" t="n">
        <v>7557.833984375</v>
      </c>
      <c r="W978" s="197" t="n">
        <v>3576.473876953125</v>
      </c>
      <c r="X978" s="197" t="n">
        <v>3981.3603515625</v>
      </c>
      <c r="Y978" s="197" t="n">
        <v>0.0</v>
      </c>
      <c r="Z978" s="197" t="n">
        <v>10846.7744140625</v>
      </c>
      <c r="AA978" s="197" t="n">
        <v>1.0</v>
      </c>
      <c r="AB978" s="197" t="n">
        <v>0.0</v>
      </c>
      <c r="AC978" s="197" t="n">
        <v>0.0</v>
      </c>
      <c r="AD978" s="197" t="n">
        <v>0.3499999940395355</v>
      </c>
      <c r="AE978" s="197" t="n">
        <v>8350.0810546875</v>
      </c>
      <c r="AF978" s="197" t="n">
        <v>3793.063720703125</v>
      </c>
      <c r="AG978" s="197" t="n">
        <v>0.0</v>
      </c>
      <c r="AH978" s="197" t="n">
        <v>3346.675537109375</v>
      </c>
      <c r="AI978" s="197" t="n">
        <v>2774.6826171875</v>
      </c>
      <c r="AJ978" s="197" t="n">
        <v>0.0</v>
      </c>
      <c r="AK978" s="197" t="n">
        <v>136.48194885253906</v>
      </c>
      <c r="AL978" s="197" t="n">
        <v>7032.57666015625</v>
      </c>
      <c r="AM978" s="197" t="n">
        <v>4259.53466796875</v>
      </c>
      <c r="AN978" s="197" t="n">
        <v>0.0</v>
      </c>
      <c r="AO978" s="197" t="n">
        <v>0.0</v>
      </c>
      <c r="AP978" s="197" t="n">
        <v>0.0</v>
      </c>
      <c r="AQ978" s="197" t="n">
        <v>436.3690490722656</v>
      </c>
      <c r="AR978" s="197" t="n">
        <v>435.0683898925781</v>
      </c>
      <c r="AS978" s="197" t="n">
        <v>0.0</v>
      </c>
      <c r="AT978" s="197" t="n">
        <v>999999.0</v>
      </c>
      <c r="AU978" s="197" t="n">
        <v>0.0</v>
      </c>
      <c r="AV978" s="197" t="n">
        <v>999999.0</v>
      </c>
      <c r="AW978" s="197" t="n">
        <v>0.0</v>
      </c>
      <c r="AX978" s="197" t="n">
        <v>0.0</v>
      </c>
      <c r="AY978" s="197" t="n">
        <v>999999.0</v>
      </c>
      <c r="AZ978" s="197" t="n">
        <v>0.0</v>
      </c>
      <c r="BA978" s="197" t="n">
        <v>999999.0</v>
      </c>
      <c r="BB978" s="197" t="n">
        <v>0.0</v>
      </c>
      <c r="BC978" s="197" t="n">
        <v>0.0</v>
      </c>
      <c r="BD978" s="197" t="n">
        <v>0.0</v>
      </c>
      <c r="BE978" s="197" t="n">
        <v>0.0</v>
      </c>
      <c r="BF978" s="197" t="n">
        <v>999999.0</v>
      </c>
      <c r="BG978" s="197" t="n">
        <v>999999.0</v>
      </c>
      <c r="BH978" s="197" t="n">
        <v>999999.0</v>
      </c>
      <c r="BI978" s="197" t="n">
        <v>0.0</v>
      </c>
      <c r="BJ978" s="197" t="n">
        <v>999999.0</v>
      </c>
      <c r="BK978" s="197" t="n">
        <v>999999.0</v>
      </c>
      <c r="BL978" s="197" t="n">
        <v>999999.0</v>
      </c>
      <c r="BM978" s="197" t="n">
        <v>0.0</v>
      </c>
      <c r="BN978" s="197" t="n">
        <v>0.0</v>
      </c>
      <c r="BO978" s="197" t="n">
        <v>0.0</v>
      </c>
      <c r="BP978" s="197" t="n">
        <v>0.0</v>
      </c>
      <c r="BQ978" s="197" t="n">
        <v>999999.0</v>
      </c>
      <c r="BR978" s="197" t="n">
        <v>0.0</v>
      </c>
      <c r="BS978" s="197" t="n">
        <v>999999.0</v>
      </c>
      <c r="BT978" s="197" t="n">
        <v>0.0</v>
      </c>
      <c r="BU978" s="197" t="n">
        <v>230.5391387939453</v>
      </c>
      <c r="BV978" s="197" t="n">
        <v>244.38983154296875</v>
      </c>
      <c r="BW978" s="197" t="n">
        <v>99000.0</v>
      </c>
      <c r="BX978" s="197" t="n">
        <v>181.3906707763672</v>
      </c>
      <c r="BY978" s="197" t="n">
        <v>192.40625</v>
      </c>
      <c r="BZ978" s="197" t="n">
        <v>99000.0</v>
      </c>
      <c r="CA978" s="197" t="n">
        <v>260.83831787109375</v>
      </c>
      <c r="CB978" s="197" t="n">
        <v>279.21343994140625</v>
      </c>
      <c r="CC978" s="197" t="n">
        <v>631.5789184570312</v>
      </c>
      <c r="CD978" s="197" t="n">
        <v>244.4518585205078</v>
      </c>
      <c r="CE978" s="197" t="n">
        <v>209.4537353515625</v>
      </c>
      <c r="CF978" s="197" t="n">
        <v>8000.0</v>
      </c>
      <c r="CG978" s="197" t="n">
        <v>0.0</v>
      </c>
      <c r="CH978" s="197" t="n">
        <v>300.0</v>
      </c>
      <c r="CI978" s="197" t="n">
        <v>800.0</v>
      </c>
      <c r="CJ978" s="197" t="n">
        <v>1100.0</v>
      </c>
      <c r="CK978" s="197" t="n">
        <v>20000.0</v>
      </c>
      <c r="CL978" s="197" t="n">
        <v>20000.0</v>
      </c>
      <c r="CM978" s="197" t="n">
        <v>20000.0</v>
      </c>
      <c r="CN978" s="197" t="n">
        <v>20000.0</v>
      </c>
      <c r="CO978" s="197" t="n">
        <v>20000.0</v>
      </c>
      <c r="CP978" s="197" t="n">
        <v>20000.0</v>
      </c>
      <c r="CQ978" s="197" t="n">
        <v>20000.0</v>
      </c>
      <c r="CR978" s="197" t="n">
        <v>5000.0</v>
      </c>
      <c r="CS978" s="197" t="n">
        <v>0.0</v>
      </c>
      <c r="CT978" s="197" t="n">
        <v>0.0</v>
      </c>
      <c r="CU978" s="197" t="n">
        <v>1140.0</v>
      </c>
    </row>
    <row r="979" spans="2:99">
      <c r="B979" s="122" t="s">
        <v>1380</v>
      </c>
      <c r="C979" s="197" t="n">
        <v>4552.10009765625</v>
      </c>
      <c r="D979" s="197" t="n">
        <v>3335.0</v>
      </c>
      <c r="E979" s="197" t="n">
        <v>800.0</v>
      </c>
      <c r="F979" s="122" t="s">
        <v>1380</v>
      </c>
      <c r="G979" s="197" t="n">
        <v>4552.10009765625</v>
      </c>
      <c r="H979" s="197" t="n">
        <v>2402.27685546875</v>
      </c>
      <c r="I979" s="197" t="n">
        <v>800.0</v>
      </c>
      <c r="J979" s="197" t="n">
        <v>594.7528076171875</v>
      </c>
      <c r="K979" s="197" t="n">
        <v>876.8109741210938</v>
      </c>
      <c r="L979" s="197" t="n">
        <v>800.0</v>
      </c>
      <c r="M979" s="197" t="n">
        <v>800.0</v>
      </c>
      <c r="N979" s="197" t="n">
        <v>700.0</v>
      </c>
      <c r="O979" s="197" t="n">
        <v>700.0</v>
      </c>
      <c r="P979" s="197" t="n">
        <v>700.0</v>
      </c>
      <c r="Q979" s="197" t="n">
        <v>12571.5361328125</v>
      </c>
      <c r="R979" s="197" t="n">
        <v>2730.53271484375</v>
      </c>
      <c r="S979" s="197" t="n">
        <v>0.0</v>
      </c>
      <c r="T979" s="197" t="n">
        <v>0.0</v>
      </c>
      <c r="U979" s="197" t="n">
        <v>-38.877620697021484</v>
      </c>
      <c r="V979" s="197" t="n">
        <v>2950.12744140625</v>
      </c>
      <c r="W979" s="197" t="n">
        <v>1830.6748046875</v>
      </c>
      <c r="X979" s="197" t="n">
        <v>1096.5550537109375</v>
      </c>
      <c r="Y979" s="197" t="n">
        <v>22.89764976501465</v>
      </c>
      <c r="Z979" s="197" t="n">
        <v>9831.25</v>
      </c>
      <c r="AA979" s="197" t="n">
        <v>1.0</v>
      </c>
      <c r="AB979" s="197" t="n">
        <v>0.0</v>
      </c>
      <c r="AC979" s="197" t="n">
        <v>0.0</v>
      </c>
      <c r="AD979" s="197" t="n">
        <v>0.3499999940395355</v>
      </c>
      <c r="AE979" s="197" t="n">
        <v>5702.21044921875</v>
      </c>
      <c r="AF979" s="197" t="n">
        <v>1016.6756591796875</v>
      </c>
      <c r="AG979" s="197" t="n">
        <v>2152.00537109375</v>
      </c>
      <c r="AH979" s="197" t="n">
        <v>2423.246337890625</v>
      </c>
      <c r="AI979" s="197" t="n">
        <v>1924.406982421875</v>
      </c>
      <c r="AJ979" s="197" t="n">
        <v>37.535972595214844</v>
      </c>
      <c r="AK979" s="197" t="n">
        <v>0.0</v>
      </c>
      <c r="AL979" s="197" t="n">
        <v>6680.0</v>
      </c>
      <c r="AM979" s="197" t="n">
        <v>4403.0283203125</v>
      </c>
      <c r="AN979" s="197" t="n">
        <v>1600.0</v>
      </c>
      <c r="AO979" s="197" t="n">
        <v>700.0</v>
      </c>
      <c r="AP979" s="197" t="n">
        <v>800.0</v>
      </c>
      <c r="AQ979" s="197" t="n">
        <v>432.1349792480469</v>
      </c>
      <c r="AR979" s="197" t="n">
        <v>894.7532958984375</v>
      </c>
      <c r="AS979" s="197" t="n">
        <v>0.7984370589256287</v>
      </c>
      <c r="AT979" s="197" t="n">
        <v>704.8148803710938</v>
      </c>
      <c r="AU979" s="197" t="n">
        <v>0.0</v>
      </c>
      <c r="AV979" s="197" t="n">
        <v>10967.8447265625</v>
      </c>
      <c r="AW979" s="197" t="n">
        <v>1216.6807861328125</v>
      </c>
      <c r="AX979" s="197" t="n">
        <v>1.6215155124664307</v>
      </c>
      <c r="AY979" s="197" t="n">
        <v>-5793.21435546875</v>
      </c>
      <c r="AZ979" s="197" t="n">
        <v>0.0</v>
      </c>
      <c r="BA979" s="197" t="n">
        <v>15049.5830078125</v>
      </c>
      <c r="BB979" s="197" t="n">
        <v>4718.5302734375</v>
      </c>
      <c r="BC979" s="197" t="n">
        <v>0.0</v>
      </c>
      <c r="BD979" s="197" t="n">
        <v>0.0</v>
      </c>
      <c r="BE979" s="197" t="n">
        <v>0.0</v>
      </c>
      <c r="BF979" s="197" t="n">
        <v>999999.0</v>
      </c>
      <c r="BG979" s="197" t="n">
        <v>999999.0</v>
      </c>
      <c r="BH979" s="197" t="n">
        <v>999999.0</v>
      </c>
      <c r="BI979" s="197" t="n">
        <v>0.0</v>
      </c>
      <c r="BJ979" s="197" t="n">
        <v>999999.0</v>
      </c>
      <c r="BK979" s="197" t="n">
        <v>999999.0</v>
      </c>
      <c r="BL979" s="197" t="n">
        <v>999999.0</v>
      </c>
      <c r="BM979" s="197" t="n">
        <v>0.0</v>
      </c>
      <c r="BN979" s="197" t="n">
        <v>0.0</v>
      </c>
      <c r="BO979" s="197" t="n">
        <v>0.0</v>
      </c>
      <c r="BP979" s="197" t="n">
        <v>0.0</v>
      </c>
      <c r="BQ979" s="197" t="n">
        <v>999999.0</v>
      </c>
      <c r="BR979" s="197" t="n">
        <v>0.0</v>
      </c>
      <c r="BS979" s="197" t="n">
        <v>999999.0</v>
      </c>
      <c r="BT979" s="197" t="n">
        <v>0.0</v>
      </c>
      <c r="BU979" s="197" t="n">
        <v>226.13880920410156</v>
      </c>
      <c r="BV979" s="197" t="n">
        <v>230.53565979003906</v>
      </c>
      <c r="BW979" s="197" t="n">
        <v>450.0</v>
      </c>
      <c r="BX979" s="197" t="n">
        <v>176.09060668945312</v>
      </c>
      <c r="BY979" s="197" t="n">
        <v>181.98374938964844</v>
      </c>
      <c r="BZ979" s="197" t="n">
        <v>450.0</v>
      </c>
      <c r="CA979" s="197" t="n">
        <v>237.5200958251953</v>
      </c>
      <c r="CB979" s="197" t="n">
        <v>260.9912414550781</v>
      </c>
      <c r="CC979" s="197" t="n">
        <v>631.5789184570312</v>
      </c>
      <c r="CD979" s="197" t="n">
        <v>345.69427490234375</v>
      </c>
      <c r="CE979" s="197" t="n">
        <v>248.8242950439453</v>
      </c>
      <c r="CF979" s="197" t="n">
        <v>11000.0</v>
      </c>
      <c r="CG979" s="197" t="n">
        <v>4682.78857421875</v>
      </c>
      <c r="CH979" s="197" t="n">
        <v>1000.0</v>
      </c>
      <c r="CI979" s="197" t="n">
        <v>800.0</v>
      </c>
      <c r="CJ979" s="197" t="n">
        <v>1800.0</v>
      </c>
      <c r="CK979" s="197" t="n">
        <v>20000.0</v>
      </c>
      <c r="CL979" s="197" t="n">
        <v>1200.0</v>
      </c>
      <c r="CM979" s="197" t="n">
        <v>20000.0</v>
      </c>
      <c r="CN979" s="197" t="n">
        <v>20000.0</v>
      </c>
      <c r="CO979" s="197" t="n">
        <v>20000.0</v>
      </c>
      <c r="CP979" s="197" t="n">
        <v>20000.0</v>
      </c>
      <c r="CQ979" s="197" t="n">
        <v>20000.0</v>
      </c>
      <c r="CR979" s="197" t="n">
        <v>5000.0</v>
      </c>
      <c r="CS979" s="197" t="n">
        <v>0.0</v>
      </c>
      <c r="CT979" s="197" t="n">
        <v>0.0</v>
      </c>
      <c r="CU979" s="197" t="n">
        <v>1365.266357421875</v>
      </c>
    </row>
    <row r="980" spans="2:99">
      <c r="B980" s="122" t="s">
        <v>1381</v>
      </c>
      <c r="C980" s="197" t="n">
        <v>4552.0</v>
      </c>
      <c r="D980" s="197" t="n">
        <v>3538.0</v>
      </c>
      <c r="E980" s="197" t="n">
        <v>975.0</v>
      </c>
      <c r="F980" s="122" t="s">
        <v>1381</v>
      </c>
      <c r="G980" s="197" t="n">
        <v>4359.91748046875</v>
      </c>
      <c r="H980" s="197" t="n">
        <v>2394.972900390625</v>
      </c>
      <c r="I980" s="197" t="n">
        <v>973.5038452148438</v>
      </c>
      <c r="J980" s="197" t="n">
        <v>411.3882751464844</v>
      </c>
      <c r="K980" s="197" t="n">
        <v>638.4714965820312</v>
      </c>
      <c r="L980" s="197" t="n">
        <v>800.0</v>
      </c>
      <c r="M980" s="197" t="n">
        <v>800.0</v>
      </c>
      <c r="N980" s="197" t="n">
        <v>700.0</v>
      </c>
      <c r="O980" s="197" t="n">
        <v>700.0</v>
      </c>
      <c r="P980" s="197" t="n">
        <v>700.0</v>
      </c>
      <c r="Q980" s="197" t="n">
        <v>10104.0341796875</v>
      </c>
      <c r="R980" s="197" t="n">
        <v>2596.294921875</v>
      </c>
      <c r="S980" s="197" t="n">
        <v>0.0</v>
      </c>
      <c r="T980" s="197" t="n">
        <v>0.0</v>
      </c>
      <c r="U980" s="197" t="n">
        <v>55.7687873840332</v>
      </c>
      <c r="V980" s="197" t="n">
        <v>0.0</v>
      </c>
      <c r="W980" s="197" t="n">
        <v>0.0</v>
      </c>
      <c r="X980" s="197" t="n">
        <v>0.0</v>
      </c>
      <c r="Y980" s="197" t="n">
        <v>0.0</v>
      </c>
      <c r="Z980" s="197" t="n">
        <v>9145.1611328125</v>
      </c>
      <c r="AA980" s="197" t="n">
        <v>1.0</v>
      </c>
      <c r="AB980" s="197" t="n">
        <v>0.0</v>
      </c>
      <c r="AC980" s="197" t="n">
        <v>0.0</v>
      </c>
      <c r="AD980" s="197" t="n">
        <v>0.3499999940395355</v>
      </c>
      <c r="AE980" s="197" t="n">
        <v>4715.09228515625</v>
      </c>
      <c r="AF980" s="197" t="n">
        <v>0.0</v>
      </c>
      <c r="AG980" s="197" t="n">
        <v>5428.884765625</v>
      </c>
      <c r="AH980" s="197" t="n">
        <v>1044.89404296875</v>
      </c>
      <c r="AI980" s="197" t="n">
        <v>527.6190795898438</v>
      </c>
      <c r="AJ980" s="197" t="n">
        <v>378.9194641113281</v>
      </c>
      <c r="AK980" s="197" t="n">
        <v>310.4288635253906</v>
      </c>
      <c r="AL980" s="197" t="n">
        <v>6680.0</v>
      </c>
      <c r="AM980" s="197" t="n">
        <v>4453.44287109375</v>
      </c>
      <c r="AN980" s="197" t="n">
        <v>1600.0</v>
      </c>
      <c r="AO980" s="197" t="n">
        <v>700.0</v>
      </c>
      <c r="AP980" s="197" t="n">
        <v>800.0</v>
      </c>
      <c r="AQ980" s="197" t="n">
        <v>421.4242858886719</v>
      </c>
      <c r="AR980" s="197" t="n">
        <v>1067.0</v>
      </c>
      <c r="AS980" s="197" t="n">
        <v>0.7719532251358032</v>
      </c>
      <c r="AT980" s="197" t="n">
        <v>-2682.9541015625</v>
      </c>
      <c r="AU980" s="197" t="n">
        <v>3475.539794921875</v>
      </c>
      <c r="AV980" s="197" t="n">
        <v>5327.88330078125</v>
      </c>
      <c r="AW980" s="197" t="n">
        <v>4435.44384765625</v>
      </c>
      <c r="AX980" s="197" t="n">
        <v>1.4171152114868164</v>
      </c>
      <c r="AY980" s="197" t="n">
        <v>-10533.91015625</v>
      </c>
      <c r="AZ980" s="197" t="n">
        <v>0.0</v>
      </c>
      <c r="BA980" s="197" t="n">
        <v>4172.00634765625</v>
      </c>
      <c r="BB980" s="197" t="n">
        <v>7508.6171875</v>
      </c>
      <c r="BC980" s="197" t="n">
        <v>0.0</v>
      </c>
      <c r="BD980" s="197" t="n">
        <v>0.0</v>
      </c>
      <c r="BE980" s="197" t="n">
        <v>0.4623575806617737</v>
      </c>
      <c r="BF980" s="197" t="n">
        <v>999998.0</v>
      </c>
      <c r="BG980" s="197" t="n">
        <v>999998.0</v>
      </c>
      <c r="BH980" s="197" t="n">
        <v>10831.3427734375</v>
      </c>
      <c r="BI980" s="197" t="n">
        <v>0.0</v>
      </c>
      <c r="BJ980" s="197" t="n">
        <v>999999.0</v>
      </c>
      <c r="BK980" s="197" t="n">
        <v>999999.0</v>
      </c>
      <c r="BL980" s="197" t="n">
        <v>15629.39453125</v>
      </c>
      <c r="BM980" s="197" t="n">
        <v>0.0</v>
      </c>
      <c r="BN980" s="197" t="n">
        <v>0.0</v>
      </c>
      <c r="BO980" s="197" t="n">
        <v>-21165.310546875</v>
      </c>
      <c r="BP980" s="197" t="n">
        <v>0.0</v>
      </c>
      <c r="BQ980" s="197" t="n">
        <v>999999.0</v>
      </c>
      <c r="BR980" s="197" t="n">
        <v>0.0</v>
      </c>
      <c r="BS980" s="197" t="n">
        <v>999999.0</v>
      </c>
      <c r="BT980" s="197" t="n">
        <v>0.0</v>
      </c>
      <c r="BU980" s="197" t="n">
        <v>242.0404510498047</v>
      </c>
      <c r="BV980" s="197" t="n">
        <v>226.2049560546875</v>
      </c>
      <c r="BW980" s="197" t="n">
        <v>450.0</v>
      </c>
      <c r="BX980" s="197" t="n">
        <v>210.32737731933594</v>
      </c>
      <c r="BY980" s="197" t="n">
        <v>176.57667541503906</v>
      </c>
      <c r="BZ980" s="197" t="n">
        <v>450.0</v>
      </c>
      <c r="CA980" s="197" t="n">
        <v>298.6119689941406</v>
      </c>
      <c r="CB980" s="197" t="n">
        <v>238.4431610107422</v>
      </c>
      <c r="CC980" s="197" t="n">
        <v>631.5789184570312</v>
      </c>
      <c r="CD980" s="197" t="n">
        <v>694.5735473632812</v>
      </c>
      <c r="CE980" s="197" t="n">
        <v>347.3119812011719</v>
      </c>
      <c r="CF980" s="197" t="n">
        <v>11000.0</v>
      </c>
      <c r="CG980" s="197" t="n">
        <v>8838.4365234375</v>
      </c>
      <c r="CH980" s="197" t="n">
        <v>1000.0</v>
      </c>
      <c r="CI980" s="197" t="n">
        <v>991.17333984375</v>
      </c>
      <c r="CJ980" s="197" t="n">
        <v>1991.17333984375</v>
      </c>
      <c r="CK980" s="197" t="n">
        <v>20000.0</v>
      </c>
      <c r="CL980" s="197" t="n">
        <v>1911.290283203125</v>
      </c>
      <c r="CM980" s="197" t="n">
        <v>20000.0</v>
      </c>
      <c r="CN980" s="197" t="n">
        <v>20000.0</v>
      </c>
      <c r="CO980" s="197" t="n">
        <v>20000.0</v>
      </c>
      <c r="CP980" s="197" t="n">
        <v>20000.0</v>
      </c>
      <c r="CQ980" s="197" t="n">
        <v>20000.0</v>
      </c>
      <c r="CR980" s="197" t="n">
        <v>5000.0</v>
      </c>
      <c r="CS980" s="197" t="n">
        <v>0.0</v>
      </c>
      <c r="CT980" s="197" t="n">
        <v>0.0</v>
      </c>
      <c r="CU980" s="197" t="n">
        <v>1298.1474609375</v>
      </c>
    </row>
    <row r="981" spans="2:99">
      <c r="B981" s="122" t="s">
        <v>1382</v>
      </c>
      <c r="C981" s="197" t="n">
        <v>4500.0</v>
      </c>
      <c r="D981" s="197" t="n">
        <v>3538.0</v>
      </c>
      <c r="E981" s="197" t="n">
        <v>975.0</v>
      </c>
      <c r="F981" s="122" t="s">
        <v>1382</v>
      </c>
      <c r="G981" s="197" t="n">
        <v>3987.616943359375</v>
      </c>
      <c r="H981" s="197" t="n">
        <v>2133.22998046875</v>
      </c>
      <c r="I981" s="197" t="n">
        <v>809.1061401367188</v>
      </c>
      <c r="J981" s="197" t="n">
        <v>178.47972106933594</v>
      </c>
      <c r="K981" s="197" t="n">
        <v>371.9906921386719</v>
      </c>
      <c r="L981" s="197" t="n">
        <v>1511.3013916015625</v>
      </c>
      <c r="M981" s="197" t="n">
        <v>1511.3013916015625</v>
      </c>
      <c r="N981" s="197" t="n">
        <v>1511.3013916015625</v>
      </c>
      <c r="O981" s="197" t="n">
        <v>1511.3013916015625</v>
      </c>
      <c r="P981" s="197" t="n">
        <v>1511.3013916015625</v>
      </c>
      <c r="Q981" s="197" t="n">
        <v>13038.7333984375</v>
      </c>
      <c r="R981" s="197" t="n">
        <v>1438.610107421875</v>
      </c>
      <c r="S981" s="197" t="n">
        <v>0.0</v>
      </c>
      <c r="T981" s="197" t="n">
        <v>0.0</v>
      </c>
      <c r="U981" s="197" t="n">
        <v>-63.626644134521484</v>
      </c>
      <c r="V981" s="197" t="n">
        <v>0.0</v>
      </c>
      <c r="W981" s="197" t="n">
        <v>0.0</v>
      </c>
      <c r="X981" s="197" t="n">
        <v>0.0</v>
      </c>
      <c r="Y981" s="197" t="n">
        <v>0.0</v>
      </c>
      <c r="Z981" s="197" t="n">
        <v>7243.33349609375</v>
      </c>
      <c r="AA981" s="197" t="n">
        <v>0.0</v>
      </c>
      <c r="AB981" s="197" t="n">
        <v>0.0</v>
      </c>
      <c r="AC981" s="197" t="n">
        <v>0.0</v>
      </c>
      <c r="AD981" s="197" t="n">
        <v>0.3499999940395355</v>
      </c>
      <c r="AE981" s="197" t="n">
        <v>5227.95556640625</v>
      </c>
      <c r="AF981" s="197" t="n">
        <v>1.3389248847961426</v>
      </c>
      <c r="AG981" s="197" t="n">
        <v>7674.06298828125</v>
      </c>
      <c r="AH981" s="197" t="n">
        <v>4676.38525390625</v>
      </c>
      <c r="AI981" s="197" t="n">
        <v>3250.0</v>
      </c>
      <c r="AJ981" s="197" t="n">
        <v>2055.22314453125</v>
      </c>
      <c r="AK981" s="197" t="n">
        <v>1957.3455810546875</v>
      </c>
      <c r="AL981" s="197" t="n">
        <v>6680.0</v>
      </c>
      <c r="AM981" s="197" t="n">
        <v>4465.80419921875</v>
      </c>
      <c r="AN981" s="197" t="n">
        <v>0.0</v>
      </c>
      <c r="AO981" s="197" t="n">
        <v>0.0</v>
      </c>
      <c r="AP981" s="197" t="n">
        <v>0.0</v>
      </c>
      <c r="AQ981" s="197" t="n">
        <v>281.6703796386719</v>
      </c>
      <c r="AR981" s="197" t="n">
        <v>838.8599243164062</v>
      </c>
      <c r="AS981" s="197" t="n">
        <v>0.8077630996704102</v>
      </c>
      <c r="AT981" s="197" t="n">
        <v>-3401.133056640625</v>
      </c>
      <c r="AU981" s="197" t="n">
        <v>4210.5576171875</v>
      </c>
      <c r="AV981" s="197" t="n">
        <v>7282.603515625</v>
      </c>
      <c r="AW981" s="197" t="n">
        <v>2142.369140625</v>
      </c>
      <c r="AX981" s="197" t="n">
        <v>1.2804778814315796</v>
      </c>
      <c r="AY981" s="197" t="n">
        <v>-8573.724609375</v>
      </c>
      <c r="AZ981" s="197" t="n">
        <v>0.0</v>
      </c>
      <c r="BA981" s="197" t="n">
        <v>8362.291015625</v>
      </c>
      <c r="BB981" s="197" t="n">
        <v>3246.119384765625</v>
      </c>
      <c r="BC981" s="197" t="n">
        <v>0.0</v>
      </c>
      <c r="BD981" s="197" t="n">
        <v>0.0</v>
      </c>
      <c r="BE981" s="197" t="n">
        <v>0.5537093877792358</v>
      </c>
      <c r="BF981" s="197" t="n">
        <v>999998.0</v>
      </c>
      <c r="BG981" s="197" t="n">
        <v>999998.0</v>
      </c>
      <c r="BH981" s="197" t="n">
        <v>5413.0078125</v>
      </c>
      <c r="BI981" s="197" t="n">
        <v>0.0</v>
      </c>
      <c r="BJ981" s="197" t="n">
        <v>999999.0</v>
      </c>
      <c r="BK981" s="197" t="n">
        <v>999999.0</v>
      </c>
      <c r="BL981" s="197" t="n">
        <v>12736.5478515625</v>
      </c>
      <c r="BM981" s="197" t="n">
        <v>0.0</v>
      </c>
      <c r="BN981" s="197" t="n">
        <v>0.0</v>
      </c>
      <c r="BO981" s="197" t="n">
        <v>-10127.2060546875</v>
      </c>
      <c r="BP981" s="197" t="n">
        <v>0.0</v>
      </c>
      <c r="BQ981" s="197" t="n">
        <v>999999.0</v>
      </c>
      <c r="BR981" s="197" t="n">
        <v>0.0</v>
      </c>
      <c r="BS981" s="197" t="n">
        <v>999999.0</v>
      </c>
      <c r="BT981" s="197" t="n">
        <v>0.0</v>
      </c>
      <c r="BU981" s="197" t="n">
        <v>272.51080322265625</v>
      </c>
      <c r="BV981" s="197" t="n">
        <v>242.48724365234375</v>
      </c>
      <c r="BW981" s="197" t="n">
        <v>900.0</v>
      </c>
      <c r="BX981" s="197" t="n">
        <v>306.4036560058594</v>
      </c>
      <c r="BY981" s="197" t="n">
        <v>211.30990600585938</v>
      </c>
      <c r="BZ981" s="197" t="n">
        <v>1060.0</v>
      </c>
      <c r="CA981" s="197" t="n">
        <v>343.8385925292969</v>
      </c>
      <c r="CB981" s="197" t="n">
        <v>298.32440185546875</v>
      </c>
      <c r="CC981" s="197" t="n">
        <v>631.5789184570312</v>
      </c>
      <c r="CD981" s="197" t="n">
        <v>1683.1287841796875</v>
      </c>
      <c r="CE981" s="197" t="n">
        <v>710.7853393554688</v>
      </c>
      <c r="CF981" s="197" t="n">
        <v>99000.0</v>
      </c>
      <c r="CG981" s="197" t="n">
        <v>10210.03515625</v>
      </c>
      <c r="CH981" s="197" t="n">
        <v>2500.0</v>
      </c>
      <c r="CI981" s="197" t="n">
        <v>2000.0</v>
      </c>
      <c r="CJ981" s="197" t="n">
        <v>4500.0</v>
      </c>
      <c r="CK981" s="197" t="n">
        <v>20000.0</v>
      </c>
      <c r="CL981" s="197" t="n">
        <v>20000.0</v>
      </c>
      <c r="CM981" s="197" t="n">
        <v>20000.0</v>
      </c>
      <c r="CN981" s="197" t="n">
        <v>20000.0</v>
      </c>
      <c r="CO981" s="197" t="n">
        <v>20000.0</v>
      </c>
      <c r="CP981" s="197" t="n">
        <v>20000.0</v>
      </c>
      <c r="CQ981" s="197" t="n">
        <v>20000.0</v>
      </c>
      <c r="CR981" s="197" t="n">
        <v>5000.0</v>
      </c>
      <c r="CS981" s="197" t="n">
        <v>26.0</v>
      </c>
      <c r="CT981" s="197" t="n">
        <v>26.0</v>
      </c>
      <c r="CU981" s="197" t="n">
        <v>719.3050537109375</v>
      </c>
    </row>
    <row r="982" spans="2:99">
      <c r="B982" s="122" t="s">
        <v>1383</v>
      </c>
      <c r="C982" s="197" t="n">
        <v>4150.0</v>
      </c>
      <c r="D982" s="197" t="n">
        <v>3538.0</v>
      </c>
      <c r="E982" s="197" t="n">
        <v>950.0</v>
      </c>
      <c r="F982" s="122" t="s">
        <v>1383</v>
      </c>
      <c r="G982" s="197" t="n">
        <v>3421.57666015625</v>
      </c>
      <c r="H982" s="197" t="n">
        <v>1530.953125</v>
      </c>
      <c r="I982" s="197" t="n">
        <v>600.0</v>
      </c>
      <c r="J982" s="197" t="n">
        <v>97.44453430175781</v>
      </c>
      <c r="K982" s="197" t="n">
        <v>420.549560546875</v>
      </c>
      <c r="L982" s="197" t="n">
        <v>4490.57666015625</v>
      </c>
      <c r="M982" s="197" t="n">
        <v>4490.57666015625</v>
      </c>
      <c r="N982" s="197" t="n">
        <v>6680.0</v>
      </c>
      <c r="O982" s="197" t="n">
        <v>6680.0</v>
      </c>
      <c r="P982" s="197" t="n">
        <v>6680.0</v>
      </c>
      <c r="Q982" s="197" t="n">
        <v>19649.404296875</v>
      </c>
      <c r="R982" s="197" t="n">
        <v>1152.0806884765625</v>
      </c>
      <c r="S982" s="197" t="n">
        <v>0.0</v>
      </c>
      <c r="T982" s="197" t="n">
        <v>0.0</v>
      </c>
      <c r="U982" s="197" t="n">
        <v>-79.82157897949219</v>
      </c>
      <c r="V982" s="197" t="n">
        <v>0.0</v>
      </c>
      <c r="W982" s="197" t="n">
        <v>0.0</v>
      </c>
      <c r="X982" s="197" t="n">
        <v>0.0</v>
      </c>
      <c r="Y982" s="197" t="n">
        <v>0.0</v>
      </c>
      <c r="Z982" s="197" t="n">
        <v>5000.0</v>
      </c>
      <c r="AA982" s="197" t="n">
        <v>0.0</v>
      </c>
      <c r="AB982" s="197" t="n">
        <v>0.0</v>
      </c>
      <c r="AC982" s="197" t="n">
        <v>0.0</v>
      </c>
      <c r="AD982" s="197" t="n">
        <v>0.6499999761581421</v>
      </c>
      <c r="AE982" s="197" t="n">
        <v>13631.0498046875</v>
      </c>
      <c r="AF982" s="197" t="n">
        <v>2610.2919921875</v>
      </c>
      <c r="AG982" s="197" t="n">
        <v>10536.0478515625</v>
      </c>
      <c r="AH982" s="197" t="n">
        <v>4151.07763671875</v>
      </c>
      <c r="AI982" s="197" t="n">
        <v>2739.046630859375</v>
      </c>
      <c r="AJ982" s="197" t="n">
        <v>7076.46875</v>
      </c>
      <c r="AK982" s="197" t="n">
        <v>6931.3623046875</v>
      </c>
      <c r="AL982" s="197" t="n">
        <v>6680.0</v>
      </c>
      <c r="AM982" s="197" t="n">
        <v>4490.57666015625</v>
      </c>
      <c r="AN982" s="197" t="n">
        <v>0.0</v>
      </c>
      <c r="AO982" s="197" t="n">
        <v>0.0</v>
      </c>
      <c r="AP982" s="197" t="n">
        <v>0.0</v>
      </c>
      <c r="AQ982" s="197" t="n">
        <v>199.16815185546875</v>
      </c>
      <c r="AR982" s="197" t="n">
        <v>805.00927734375</v>
      </c>
      <c r="AS982" s="197" t="n">
        <v>0.7755034565925598</v>
      </c>
      <c r="AT982" s="197" t="n">
        <v>-3481.681396484375</v>
      </c>
      <c r="AU982" s="197" t="n">
        <v>4489.57568359375</v>
      </c>
      <c r="AV982" s="197" t="n">
        <v>11870.1826171875</v>
      </c>
      <c r="AW982" s="197" t="n">
        <v>4230.64990234375</v>
      </c>
      <c r="AX982" s="197" t="n">
        <v>1.2956397533416748</v>
      </c>
      <c r="AY982" s="197" t="n">
        <v>-8782.8349609375</v>
      </c>
      <c r="AZ982" s="197" t="n">
        <v>0.0</v>
      </c>
      <c r="BA982" s="197" t="n">
        <v>16865.646484375</v>
      </c>
      <c r="BB982" s="197" t="n">
        <v>737.215576171875</v>
      </c>
      <c r="BC982" s="197" t="n">
        <v>0.0</v>
      </c>
      <c r="BD982" s="197" t="n">
        <v>0.5418535470962524</v>
      </c>
      <c r="BE982" s="197" t="n">
        <v>0.5853517651557922</v>
      </c>
      <c r="BF982" s="197" t="n">
        <v>999998.0</v>
      </c>
      <c r="BG982" s="197" t="n">
        <v>1966.0728759765625</v>
      </c>
      <c r="BH982" s="197" t="n">
        <v>1393.080810546875</v>
      </c>
      <c r="BI982" s="197" t="n">
        <v>0.0</v>
      </c>
      <c r="BJ982" s="197" t="n">
        <v>999999.0</v>
      </c>
      <c r="BK982" s="197" t="n">
        <v>12692.603515625</v>
      </c>
      <c r="BL982" s="197" t="n">
        <v>12980.7021484375</v>
      </c>
      <c r="BM982" s="197" t="n">
        <v>0.0</v>
      </c>
      <c r="BN982" s="197" t="n">
        <v>2323.853515625</v>
      </c>
      <c r="BO982" s="197" t="n">
        <v>2040.408203125</v>
      </c>
      <c r="BP982" s="197" t="n">
        <v>0.0</v>
      </c>
      <c r="BQ982" s="197" t="n">
        <v>999999.0</v>
      </c>
      <c r="BR982" s="197" t="n">
        <v>0.0</v>
      </c>
      <c r="BS982" s="197" t="n">
        <v>999999.0</v>
      </c>
      <c r="BT982" s="197" t="n">
        <v>0.0</v>
      </c>
      <c r="BU982" s="197" t="n">
        <v>374.0511474609375</v>
      </c>
      <c r="BV982" s="197" t="n">
        <v>274.47747802734375</v>
      </c>
      <c r="BW982" s="197" t="n">
        <v>1350.0</v>
      </c>
      <c r="BX982" s="197" t="n">
        <v>486.4534606933594</v>
      </c>
      <c r="BY982" s="197" t="n">
        <v>311.3607482910156</v>
      </c>
      <c r="BZ982" s="197" t="n">
        <v>1670.0</v>
      </c>
      <c r="CA982" s="197" t="n">
        <v>274.88250732421875</v>
      </c>
      <c r="CB982" s="197" t="n">
        <v>345.4672546386719</v>
      </c>
      <c r="CC982" s="197" t="n">
        <v>631.5789184570312</v>
      </c>
      <c r="CD982" s="197" t="n">
        <v>2902.159423828125</v>
      </c>
      <c r="CE982" s="197" t="n">
        <v>1723.20458984375</v>
      </c>
      <c r="CF982" s="197" t="n">
        <v>99000.0</v>
      </c>
      <c r="CG982" s="197" t="n">
        <v>18893.865234375</v>
      </c>
      <c r="CH982" s="197" t="n">
        <v>6680.0</v>
      </c>
      <c r="CI982" s="197" t="n">
        <v>4490.57666015625</v>
      </c>
      <c r="CJ982" s="197" t="n">
        <v>11170.576171875</v>
      </c>
      <c r="CK982" s="197" t="n">
        <v>20000.0</v>
      </c>
      <c r="CL982" s="197" t="n">
        <v>20000.0</v>
      </c>
      <c r="CM982" s="197" t="n">
        <v>20000.0</v>
      </c>
      <c r="CN982" s="197" t="n">
        <v>20000.0</v>
      </c>
      <c r="CO982" s="197" t="n">
        <v>20000.0</v>
      </c>
      <c r="CP982" s="197" t="n">
        <v>20000.0</v>
      </c>
      <c r="CQ982" s="197" t="n">
        <v>20000.0</v>
      </c>
      <c r="CR982" s="197" t="n">
        <v>5000.0</v>
      </c>
      <c r="CS982" s="197" t="n">
        <v>31.0</v>
      </c>
      <c r="CT982" s="197" t="n">
        <v>31.0</v>
      </c>
      <c r="CU982" s="197" t="n">
        <v>576.0403442382812</v>
      </c>
    </row>
    <row r="983" spans="2:99">
      <c r="B983" s="122" t="s">
        <v>1384</v>
      </c>
      <c r="C983" s="197" t="n">
        <v>3700.0</v>
      </c>
      <c r="D983" s="197" t="n">
        <v>3538.0</v>
      </c>
      <c r="E983" s="197" t="n">
        <v>800.0</v>
      </c>
      <c r="F983" s="122" t="s">
        <v>1384</v>
      </c>
      <c r="G983" s="197" t="n">
        <v>3027.8818359375</v>
      </c>
      <c r="H983" s="197" t="n">
        <v>1046.2911376953125</v>
      </c>
      <c r="I983" s="197" t="n">
        <v>519.4451904296875</v>
      </c>
      <c r="J983" s="197" t="n">
        <v>61.8130989074707</v>
      </c>
      <c r="K983" s="197" t="n">
        <v>464.1908874511719</v>
      </c>
      <c r="L983" s="197" t="n">
        <v>4468.74462890625</v>
      </c>
      <c r="M983" s="197" t="n">
        <v>4468.74462890625</v>
      </c>
      <c r="N983" s="197" t="n">
        <v>6631.1064453125</v>
      </c>
      <c r="O983" s="197" t="n">
        <v>6223.80322265625</v>
      </c>
      <c r="P983" s="197" t="n">
        <v>6631.1064453125</v>
      </c>
      <c r="Q983" s="197" t="n">
        <v>17779.5234375</v>
      </c>
      <c r="R983" s="197" t="n">
        <v>1284.1571044921875</v>
      </c>
      <c r="S983" s="197" t="n">
        <v>0.0</v>
      </c>
      <c r="T983" s="197" t="n">
        <v>0.0</v>
      </c>
      <c r="U983" s="197" t="n">
        <v>-147.01962280273438</v>
      </c>
      <c r="V983" s="197" t="n">
        <v>1644.542236328125</v>
      </c>
      <c r="W983" s="197" t="n">
        <v>0.20210234820842743</v>
      </c>
      <c r="X983" s="197" t="n">
        <v>0.0</v>
      </c>
      <c r="Y983" s="197" t="n">
        <v>0.0</v>
      </c>
      <c r="Z983" s="197" t="n">
        <v>3500.0</v>
      </c>
      <c r="AA983" s="197" t="n">
        <v>0.0</v>
      </c>
      <c r="AB983" s="197" t="n">
        <v>407.3031311035156</v>
      </c>
      <c r="AC983" s="197" t="n">
        <v>0.0</v>
      </c>
      <c r="AD983" s="197" t="n">
        <v>0.6499999761581421</v>
      </c>
      <c r="AE983" s="197" t="n">
        <v>12447.73828125</v>
      </c>
      <c r="AF983" s="197" t="n">
        <v>2081.51806640625</v>
      </c>
      <c r="AG983" s="197" t="n">
        <v>8249.4873046875</v>
      </c>
      <c r="AH983" s="197" t="n">
        <v>1919.2076416015625</v>
      </c>
      <c r="AI983" s="197" t="n">
        <v>514.3770751953125</v>
      </c>
      <c r="AJ983" s="197" t="n">
        <v>5966.31591796875</v>
      </c>
      <c r="AK983" s="197" t="n">
        <v>5930.41015625</v>
      </c>
      <c r="AL983" s="197" t="n">
        <v>6680.0</v>
      </c>
      <c r="AM983" s="197" t="n">
        <v>4468.74462890625</v>
      </c>
      <c r="AN983" s="197" t="n">
        <v>0.0</v>
      </c>
      <c r="AO983" s="197" t="n">
        <v>0.0</v>
      </c>
      <c r="AP983" s="197" t="n">
        <v>0.0</v>
      </c>
      <c r="AQ983" s="197" t="n">
        <v>116.20879364013672</v>
      </c>
      <c r="AR983" s="197" t="n">
        <v>640.9531860351562</v>
      </c>
      <c r="AS983" s="197" t="n">
        <v>0.7525643706321716</v>
      </c>
      <c r="AT983" s="197" t="n">
        <v>-2290.456298828125</v>
      </c>
      <c r="AU983" s="197" t="n">
        <v>3043.53515625</v>
      </c>
      <c r="AV983" s="197" t="n">
        <v>11148.896484375</v>
      </c>
      <c r="AW983" s="197" t="n">
        <v>5144.34033203125</v>
      </c>
      <c r="AX983" s="197" t="n">
        <v>1.2980592250823975</v>
      </c>
      <c r="AY983" s="197" t="n">
        <v>-7071.650390625</v>
      </c>
      <c r="AZ983" s="197" t="n">
        <v>0.0</v>
      </c>
      <c r="BA983" s="197" t="n">
        <v>16109.19140625</v>
      </c>
      <c r="BB983" s="197" t="n">
        <v>1350.411865234375</v>
      </c>
      <c r="BC983" s="197" t="n">
        <v>0.0</v>
      </c>
      <c r="BD983" s="197" t="n">
        <v>0.6067549586296082</v>
      </c>
      <c r="BE983" s="197" t="n">
        <v>0.7356929779052734</v>
      </c>
      <c r="BF983" s="197" t="n">
        <v>999998.0</v>
      </c>
      <c r="BG983" s="197" t="n">
        <v>1635.47998046875</v>
      </c>
      <c r="BH983" s="197" t="n">
        <v>75.50531768798828</v>
      </c>
      <c r="BI983" s="197" t="n">
        <v>0.0</v>
      </c>
      <c r="BJ983" s="197" t="n">
        <v>999999.0</v>
      </c>
      <c r="BK983" s="197" t="n">
        <v>12470.95703125</v>
      </c>
      <c r="BL983" s="197" t="n">
        <v>13213.5673828125</v>
      </c>
      <c r="BM983" s="197" t="n">
        <v>0.0</v>
      </c>
      <c r="BN983" s="197" t="n">
        <v>2949.776123046875</v>
      </c>
      <c r="BO983" s="197" t="n">
        <v>2336.41552734375</v>
      </c>
      <c r="BP983" s="197" t="n">
        <v>0.0</v>
      </c>
      <c r="BQ983" s="197" t="n">
        <v>999999.0</v>
      </c>
      <c r="BR983" s="197" t="n">
        <v>0.0</v>
      </c>
      <c r="BS983" s="197" t="n">
        <v>999999.0</v>
      </c>
      <c r="BT983" s="197" t="n">
        <v>0.0</v>
      </c>
      <c r="BU983" s="197" t="n">
        <v>1308.5914306640625</v>
      </c>
      <c r="BV983" s="197" t="n">
        <v>382.67987060546875</v>
      </c>
      <c r="BW983" s="197" t="n">
        <v>1790.0</v>
      </c>
      <c r="BX983" s="197" t="n">
        <v>786.74267578125</v>
      </c>
      <c r="BY983" s="197" t="n">
        <v>494.5548400878906</v>
      </c>
      <c r="BZ983" s="197" t="n">
        <v>2240.0</v>
      </c>
      <c r="CA983" s="197" t="n">
        <v>470.6446838378906</v>
      </c>
      <c r="CB983" s="197" t="n">
        <v>275.2925720214844</v>
      </c>
      <c r="CC983" s="197" t="n">
        <v>964.9122924804688</v>
      </c>
      <c r="CD983" s="197" t="n">
        <v>4490.52978515625</v>
      </c>
      <c r="CE983" s="197" t="n">
        <v>2937.421630859375</v>
      </c>
      <c r="CF983" s="197" t="n">
        <v>99000.0</v>
      </c>
      <c r="CG983" s="197" t="n">
        <v>17779.5234375</v>
      </c>
      <c r="CH983" s="197" t="n">
        <v>6680.0</v>
      </c>
      <c r="CI983" s="197" t="n">
        <v>4468.74462890625</v>
      </c>
      <c r="CJ983" s="197" t="n">
        <v>11148.7451171875</v>
      </c>
      <c r="CK983" s="197" t="n">
        <v>20000.0</v>
      </c>
      <c r="CL983" s="197" t="n">
        <v>20000.0</v>
      </c>
      <c r="CM983" s="197" t="n">
        <v>20000.0</v>
      </c>
      <c r="CN983" s="197" t="n">
        <v>20000.0</v>
      </c>
      <c r="CO983" s="197" t="n">
        <v>20000.0</v>
      </c>
      <c r="CP983" s="197" t="n">
        <v>20000.0</v>
      </c>
      <c r="CQ983" s="197" t="n">
        <v>20000.0</v>
      </c>
      <c r="CR983" s="197" t="n">
        <v>5000.0</v>
      </c>
      <c r="CS983" s="197" t="n">
        <v>31.0</v>
      </c>
      <c r="CT983" s="197" t="n">
        <v>31.0</v>
      </c>
      <c r="CU983" s="197" t="n">
        <v>642.0785522460938</v>
      </c>
    </row>
    <row r="984" spans="2:99">
      <c r="B984" s="122" t="s">
        <v>1385</v>
      </c>
      <c r="C984" s="197" t="n">
        <v>3400.0</v>
      </c>
      <c r="D984" s="197" t="n">
        <v>3351.0</v>
      </c>
      <c r="E984" s="197" t="n">
        <v>650.0</v>
      </c>
      <c r="F984" s="122" t="s">
        <v>1385</v>
      </c>
      <c r="G984" s="197" t="n">
        <v>2964.75048828125</v>
      </c>
      <c r="H984" s="197" t="n">
        <v>1099.9315185546875</v>
      </c>
      <c r="I984" s="197" t="n">
        <v>505.3584899902344</v>
      </c>
      <c r="J984" s="197" t="n">
        <v>116.30347442626953</v>
      </c>
      <c r="K984" s="197" t="n">
        <v>389.06768798828125</v>
      </c>
      <c r="L984" s="197" t="n">
        <v>4374.12939453125</v>
      </c>
      <c r="M984" s="197" t="n">
        <v>4374.12939453125</v>
      </c>
      <c r="N984" s="197" t="n">
        <v>4011.48583984375</v>
      </c>
      <c r="O984" s="197" t="n">
        <v>2246.56591796875</v>
      </c>
      <c r="P984" s="197" t="n">
        <v>3147.7607421875</v>
      </c>
      <c r="Q984" s="197" t="n">
        <v>11575.162109375</v>
      </c>
      <c r="R984" s="197" t="n">
        <v>1672.7098388671875</v>
      </c>
      <c r="S984" s="197" t="n">
        <v>0.0</v>
      </c>
      <c r="T984" s="197" t="n">
        <v>0.0</v>
      </c>
      <c r="U984" s="197" t="n">
        <v>-121.22173309326172</v>
      </c>
      <c r="V984" s="197" t="n">
        <v>0.0</v>
      </c>
      <c r="W984" s="197" t="n">
        <v>0.0</v>
      </c>
      <c r="X984" s="197" t="n">
        <v>0.0</v>
      </c>
      <c r="Y984" s="197" t="n">
        <v>0.0</v>
      </c>
      <c r="Z984" s="197" t="n">
        <v>3000.0</v>
      </c>
      <c r="AA984" s="197" t="n">
        <v>1.0</v>
      </c>
      <c r="AB984" s="197" t="n">
        <v>901.19482421875</v>
      </c>
      <c r="AC984" s="197" t="n">
        <v>0.0</v>
      </c>
      <c r="AD984" s="197" t="n">
        <v>0.6499999761581421</v>
      </c>
      <c r="AE984" s="197" t="n">
        <v>8676.41796875</v>
      </c>
      <c r="AF984" s="197" t="n">
        <v>847.7339477539062</v>
      </c>
      <c r="AG984" s="197" t="n">
        <v>2692.94287109375</v>
      </c>
      <c r="AH984" s="197" t="n">
        <v>1015.4365844726562</v>
      </c>
      <c r="AI984" s="197" t="n">
        <v>0.0</v>
      </c>
      <c r="AJ984" s="197" t="n">
        <v>0.0</v>
      </c>
      <c r="AK984" s="197" t="n">
        <v>109.85665893554688</v>
      </c>
      <c r="AL984" s="197" t="n">
        <v>6680.0</v>
      </c>
      <c r="AM984" s="197" t="n">
        <v>4374.12939453125</v>
      </c>
      <c r="AN984" s="197" t="n">
        <v>0.0</v>
      </c>
      <c r="AO984" s="197" t="n">
        <v>0.0</v>
      </c>
      <c r="AP984" s="197" t="n">
        <v>0.0</v>
      </c>
      <c r="AQ984" s="197" t="n">
        <v>116.20879364013672</v>
      </c>
      <c r="AR984" s="197" t="n">
        <v>156.2911376953125</v>
      </c>
      <c r="AS984" s="197" t="n">
        <v>0.0</v>
      </c>
      <c r="AT984" s="197" t="n">
        <v>999999.0</v>
      </c>
      <c r="AU984" s="197" t="n">
        <v>0.0</v>
      </c>
      <c r="AV984" s="197" t="n">
        <v>999999.0</v>
      </c>
      <c r="AW984" s="197" t="n">
        <v>0.0</v>
      </c>
      <c r="AX984" s="197" t="n">
        <v>0.0</v>
      </c>
      <c r="AY984" s="197" t="n">
        <v>999999.0</v>
      </c>
      <c r="AZ984" s="197" t="n">
        <v>0.0</v>
      </c>
      <c r="BA984" s="197" t="n">
        <v>999999.0</v>
      </c>
      <c r="BB984" s="197" t="n">
        <v>0.0</v>
      </c>
      <c r="BC984" s="197" t="n">
        <v>0.0</v>
      </c>
      <c r="BD984" s="197" t="n">
        <v>0.6263410449028015</v>
      </c>
      <c r="BE984" s="197" t="n">
        <v>0.7688582539558411</v>
      </c>
      <c r="BF984" s="197" t="n">
        <v>999998.0</v>
      </c>
      <c r="BG984" s="197" t="n">
        <v>2531.48974609375</v>
      </c>
      <c r="BH984" s="197" t="n">
        <v>1072.002197265625</v>
      </c>
      <c r="BI984" s="197" t="n">
        <v>0.0</v>
      </c>
      <c r="BJ984" s="197" t="n">
        <v>999999.0</v>
      </c>
      <c r="BK984" s="197" t="n">
        <v>9837.7919921875</v>
      </c>
      <c r="BL984" s="197" t="n">
        <v>10040.7763671875</v>
      </c>
      <c r="BM984" s="197" t="n">
        <v>0.0</v>
      </c>
      <c r="BN984" s="197" t="n">
        <v>757.3461303710938</v>
      </c>
      <c r="BO984" s="197" t="n">
        <v>923.1033325195312</v>
      </c>
      <c r="BP984" s="197" t="n">
        <v>0.0</v>
      </c>
      <c r="BQ984" s="197" t="n">
        <v>999999.0</v>
      </c>
      <c r="BR984" s="197" t="n">
        <v>0.0</v>
      </c>
      <c r="BS984" s="197" t="n">
        <v>999999.0</v>
      </c>
      <c r="BT984" s="197" t="n">
        <v>0.0</v>
      </c>
      <c r="BU984" s="197" t="n">
        <v>1832.95458984375</v>
      </c>
      <c r="BV984" s="197" t="n">
        <v>1264.3277587890625</v>
      </c>
      <c r="BW984" s="197" t="n">
        <v>99000.0</v>
      </c>
      <c r="BX984" s="197" t="n">
        <v>1064.034912109375</v>
      </c>
      <c r="BY984" s="197" t="n">
        <v>761.0497436523438</v>
      </c>
      <c r="BZ984" s="197" t="n">
        <v>99000.0</v>
      </c>
      <c r="CA984" s="197" t="n">
        <v>760.8451538085938</v>
      </c>
      <c r="CB984" s="197" t="n">
        <v>459.03753662109375</v>
      </c>
      <c r="CC984" s="197" t="n">
        <v>964.9122924804688</v>
      </c>
      <c r="CD984" s="197" t="n">
        <v>5516.33447265625</v>
      </c>
      <c r="CE984" s="197" t="n">
        <v>4380.8154296875</v>
      </c>
      <c r="CF984" s="197" t="n">
        <v>99000.0</v>
      </c>
      <c r="CG984" s="197" t="n">
        <v>4685.0341796875</v>
      </c>
      <c r="CH984" s="197" t="n">
        <v>300.0</v>
      </c>
      <c r="CI984" s="197" t="n">
        <v>4374.12939453125</v>
      </c>
      <c r="CJ984" s="197" t="n">
        <v>4674.12939453125</v>
      </c>
      <c r="CK984" s="197" t="n">
        <v>20000.0</v>
      </c>
      <c r="CL984" s="197" t="n">
        <v>20000.0</v>
      </c>
      <c r="CM984" s="197" t="n">
        <v>20000.0</v>
      </c>
      <c r="CN984" s="197" t="n">
        <v>20000.0</v>
      </c>
      <c r="CO984" s="197" t="n">
        <v>20000.0</v>
      </c>
      <c r="CP984" s="197" t="n">
        <v>20000.0</v>
      </c>
      <c r="CQ984" s="197" t="n">
        <v>20000.0</v>
      </c>
      <c r="CR984" s="197" t="n">
        <v>5000.0</v>
      </c>
      <c r="CS984" s="197" t="n">
        <v>30.0</v>
      </c>
      <c r="CT984" s="197" t="n">
        <v>30.0</v>
      </c>
      <c r="CU984" s="197" t="n">
        <v>836.3549194335938</v>
      </c>
    </row>
    <row r="985" spans="2:99">
      <c r="B985" s="122" t="s">
        <v>1386</v>
      </c>
      <c r="C985" s="197" t="n">
        <v>3250.0</v>
      </c>
      <c r="D985" s="197" t="n">
        <v>3157.0</v>
      </c>
      <c r="E985" s="197" t="n">
        <v>720.0</v>
      </c>
      <c r="F985" s="122" t="s">
        <v>1386</v>
      </c>
      <c r="G985" s="197" t="n">
        <v>2801.115478515625</v>
      </c>
      <c r="H985" s="197" t="n">
        <v>1018.2316284179688</v>
      </c>
      <c r="I985" s="197" t="n">
        <v>461.965087890625</v>
      </c>
      <c r="J985" s="197" t="n">
        <v>62.7751350402832</v>
      </c>
      <c r="K985" s="197" t="n">
        <v>295.1970520019531</v>
      </c>
      <c r="L985" s="197" t="n">
        <v>1886.0447998046875</v>
      </c>
      <c r="M985" s="197" t="n">
        <v>1886.0447998046875</v>
      </c>
      <c r="N985" s="197" t="n">
        <v>1886.0447998046875</v>
      </c>
      <c r="O985" s="197" t="n">
        <v>1364.327392578125</v>
      </c>
      <c r="P985" s="197" t="n">
        <v>1886.0447998046875</v>
      </c>
      <c r="Q985" s="197" t="n">
        <v>9161.884765625</v>
      </c>
      <c r="R985" s="197" t="n">
        <v>1803.2684326171875</v>
      </c>
      <c r="S985" s="197" t="n">
        <v>0.0</v>
      </c>
      <c r="T985" s="197" t="n">
        <v>0.0</v>
      </c>
      <c r="U985" s="197" t="n">
        <v>-113.85665893554688</v>
      </c>
      <c r="V985" s="197" t="n">
        <v>1979.822265625</v>
      </c>
      <c r="W985" s="197" t="n">
        <v>1979.822265625</v>
      </c>
      <c r="X985" s="197" t="n">
        <v>0.0</v>
      </c>
      <c r="Y985" s="197" t="n">
        <v>0.0</v>
      </c>
      <c r="Z985" s="197" t="n">
        <v>4000.0</v>
      </c>
      <c r="AA985" s="197" t="n">
        <v>1.0</v>
      </c>
      <c r="AB985" s="197" t="n">
        <v>521.7173461914062</v>
      </c>
      <c r="AC985" s="197" t="n">
        <v>0.0</v>
      </c>
      <c r="AD985" s="197" t="n">
        <v>0.6499999761581421</v>
      </c>
      <c r="AE985" s="197" t="n">
        <v>7219.35205078125</v>
      </c>
      <c r="AF985" s="197" t="n">
        <v>0.0</v>
      </c>
      <c r="AG985" s="197" t="n">
        <v>3196.853271484375</v>
      </c>
      <c r="AH985" s="197" t="n">
        <v>857.5463256835938</v>
      </c>
      <c r="AI985" s="197" t="n">
        <v>0.0</v>
      </c>
      <c r="AJ985" s="197" t="n">
        <v>43.320037841796875</v>
      </c>
      <c r="AK985" s="197" t="n">
        <v>0.0</v>
      </c>
      <c r="AL985" s="197" t="n">
        <v>6680.0</v>
      </c>
      <c r="AM985" s="197" t="n">
        <v>4281.9580078125</v>
      </c>
      <c r="AN985" s="197" t="n">
        <v>0.0</v>
      </c>
      <c r="AO985" s="197" t="n">
        <v>0.0</v>
      </c>
      <c r="AP985" s="197" t="n">
        <v>0.0</v>
      </c>
      <c r="AQ985" s="197" t="n">
        <v>157.0795440673828</v>
      </c>
      <c r="AR985" s="197" t="n">
        <v>553.8167724609375</v>
      </c>
      <c r="AS985" s="197" t="n">
        <v>0.0</v>
      </c>
      <c r="AT985" s="197" t="n">
        <v>999999.0</v>
      </c>
      <c r="AU985" s="197" t="n">
        <v>0.0</v>
      </c>
      <c r="AV985" s="197" t="n">
        <v>999999.0</v>
      </c>
      <c r="AW985" s="197" t="n">
        <v>0.0</v>
      </c>
      <c r="AX985" s="197" t="n">
        <v>0.0</v>
      </c>
      <c r="AY985" s="197" t="n">
        <v>999999.0</v>
      </c>
      <c r="AZ985" s="197" t="n">
        <v>0.0</v>
      </c>
      <c r="BA985" s="197" t="n">
        <v>999999.0</v>
      </c>
      <c r="BB985" s="197" t="n">
        <v>0.0</v>
      </c>
      <c r="BC985" s="197" t="n">
        <v>0.0</v>
      </c>
      <c r="BD985" s="197" t="n">
        <v>0.6299418210983276</v>
      </c>
      <c r="BE985" s="197" t="n">
        <v>0.8175328969955444</v>
      </c>
      <c r="BF985" s="197" t="n">
        <v>999998.0</v>
      </c>
      <c r="BG985" s="197" t="n">
        <v>1094.611083984375</v>
      </c>
      <c r="BH985" s="197" t="n">
        <v>-1224.5677490234375</v>
      </c>
      <c r="BI985" s="197" t="n">
        <v>0.0</v>
      </c>
      <c r="BJ985" s="197" t="n">
        <v>999999.0</v>
      </c>
      <c r="BK985" s="197" t="n">
        <v>6891.69921875</v>
      </c>
      <c r="BL985" s="197" t="n">
        <v>6298.841796875</v>
      </c>
      <c r="BM985" s="197" t="n">
        <v>0.0</v>
      </c>
      <c r="BN985" s="197" t="n">
        <v>1054.7109375</v>
      </c>
      <c r="BO985" s="197" t="n">
        <v>2916.2255859375</v>
      </c>
      <c r="BP985" s="197" t="n">
        <v>1.8226922750473022</v>
      </c>
      <c r="BQ985" s="197" t="n">
        <v>1688.43701171875</v>
      </c>
      <c r="BR985" s="197" t="n">
        <v>0.0</v>
      </c>
      <c r="BS985" s="197" t="n">
        <v>999999.0</v>
      </c>
      <c r="BT985" s="197" t="n">
        <v>0.0</v>
      </c>
      <c r="BU985" s="197" t="n">
        <v>2203.79248046875</v>
      </c>
      <c r="BV985" s="197" t="n">
        <v>1780.2000732421875</v>
      </c>
      <c r="BW985" s="197" t="n">
        <v>99000.0</v>
      </c>
      <c r="BX985" s="197" t="n">
        <v>1924.3096923828125</v>
      </c>
      <c r="BY985" s="197" t="n">
        <v>1033.859375</v>
      </c>
      <c r="BZ985" s="197" t="n">
        <v>99000.0</v>
      </c>
      <c r="CA985" s="197" t="n">
        <v>784.1491088867188</v>
      </c>
      <c r="CB985" s="197" t="n">
        <v>737.4111938476562</v>
      </c>
      <c r="CC985" s="197" t="n">
        <v>964.9122924804688</v>
      </c>
      <c r="CD985" s="197" t="n">
        <v>7513.12255859375</v>
      </c>
      <c r="CE985" s="197" t="n">
        <v>5417.44873046875</v>
      </c>
      <c r="CF985" s="197" t="n">
        <v>19000.0</v>
      </c>
      <c r="CG985" s="197" t="n">
        <v>9161.884765625</v>
      </c>
      <c r="CH985" s="197" t="n">
        <v>6385.51806640625</v>
      </c>
      <c r="CI985" s="197" t="n">
        <v>3473.461669921875</v>
      </c>
      <c r="CJ985" s="197" t="n">
        <v>9858.9794921875</v>
      </c>
      <c r="CK985" s="197" t="n">
        <v>20000.0</v>
      </c>
      <c r="CL985" s="197" t="n">
        <v>20000.0</v>
      </c>
      <c r="CM985" s="197" t="n">
        <v>20000.0</v>
      </c>
      <c r="CN985" s="197" t="n">
        <v>20000.0</v>
      </c>
      <c r="CO985" s="197" t="n">
        <v>20000.0</v>
      </c>
      <c r="CP985" s="197" t="n">
        <v>20000.0</v>
      </c>
      <c r="CQ985" s="197" t="n">
        <v>20000.0</v>
      </c>
      <c r="CR985" s="197" t="n">
        <v>5000.0</v>
      </c>
      <c r="CS985" s="197" t="n">
        <v>7.0</v>
      </c>
      <c r="CT985" s="197" t="n">
        <v>7.0</v>
      </c>
      <c r="CU985" s="197" t="n">
        <v>901.6342163085938</v>
      </c>
    </row>
    <row r="986" spans="2:99">
      <c r="B986" s="122" t="s">
        <v>1387</v>
      </c>
      <c r="C986" s="197" t="n">
        <v>3252.0</v>
      </c>
      <c r="D986" s="197" t="n">
        <v>2788.0</v>
      </c>
      <c r="E986" s="197" t="n">
        <v>575.0</v>
      </c>
      <c r="F986" s="122" t="s">
        <v>1387</v>
      </c>
      <c r="G986" s="197" t="n">
        <v>2355.385498046875</v>
      </c>
      <c r="H986" s="197" t="n">
        <v>949.4230346679688</v>
      </c>
      <c r="I986" s="197" t="n">
        <v>381.9231872558594</v>
      </c>
      <c r="J986" s="197" t="n">
        <v>219.52487182617188</v>
      </c>
      <c r="K986" s="197" t="n">
        <v>392.71051025390625</v>
      </c>
      <c r="L986" s="197" t="n">
        <v>4230.63623046875</v>
      </c>
      <c r="M986" s="197" t="n">
        <v>4230.63623046875</v>
      </c>
      <c r="N986" s="197" t="n">
        <v>4720.421875</v>
      </c>
      <c r="O986" s="197" t="n">
        <v>0.0</v>
      </c>
      <c r="P986" s="197" t="n">
        <v>4720.421875</v>
      </c>
      <c r="Q986" s="197" t="n">
        <v>21032.9765625</v>
      </c>
      <c r="R986" s="197" t="n">
        <v>1630.1036376953125</v>
      </c>
      <c r="S986" s="197" t="n">
        <v>0.0</v>
      </c>
      <c r="T986" s="197" t="n">
        <v>0.0</v>
      </c>
      <c r="U986" s="197" t="n">
        <v>62.547183990478516</v>
      </c>
      <c r="V986" s="197" t="n">
        <v>8880.1865234375</v>
      </c>
      <c r="W986" s="197" t="n">
        <v>25.23702621459961</v>
      </c>
      <c r="X986" s="197" t="n">
        <v>0.0</v>
      </c>
      <c r="Y986" s="197" t="n">
        <v>0.0</v>
      </c>
      <c r="Z986" s="197" t="n">
        <v>4500.0</v>
      </c>
      <c r="AA986" s="197" t="n">
        <v>0.0</v>
      </c>
      <c r="AB986" s="197" t="n">
        <v>4720.421875</v>
      </c>
      <c r="AC986" s="197" t="n">
        <v>0.0</v>
      </c>
      <c r="AD986" s="197" t="n">
        <v>0.6499999761581421</v>
      </c>
      <c r="AE986" s="197" t="n">
        <v>14965.279296875</v>
      </c>
      <c r="AF986" s="197" t="n">
        <v>8126.6962890625</v>
      </c>
      <c r="AG986" s="197" t="n">
        <v>11451.1484375</v>
      </c>
      <c r="AH986" s="197" t="n">
        <v>2398.537841796875</v>
      </c>
      <c r="AI986" s="197" t="n">
        <v>1028.9093017578125</v>
      </c>
      <c r="AJ986" s="197" t="n">
        <v>374.8199768066406</v>
      </c>
      <c r="AK986" s="197" t="n">
        <v>387.3948059082031</v>
      </c>
      <c r="AL986" s="197" t="n">
        <v>6680.0</v>
      </c>
      <c r="AM986" s="197" t="n">
        <v>4230.63623046875</v>
      </c>
      <c r="AN986" s="197" t="n">
        <v>0.0</v>
      </c>
      <c r="AO986" s="197" t="n">
        <v>0.0</v>
      </c>
      <c r="AP986" s="197" t="n">
        <v>0.0</v>
      </c>
      <c r="AQ986" s="197" t="n">
        <v>314.1590881347656</v>
      </c>
      <c r="AR986" s="197" t="n">
        <v>718.5658569335938</v>
      </c>
      <c r="AS986" s="197" t="n">
        <v>0.0</v>
      </c>
      <c r="AT986" s="197" t="n">
        <v>999999.0</v>
      </c>
      <c r="AU986" s="197" t="n">
        <v>0.0</v>
      </c>
      <c r="AV986" s="197" t="n">
        <v>999999.0</v>
      </c>
      <c r="AW986" s="197" t="n">
        <v>0.0</v>
      </c>
      <c r="AX986" s="197" t="n">
        <v>0.0</v>
      </c>
      <c r="AY986" s="197" t="n">
        <v>999999.0</v>
      </c>
      <c r="AZ986" s="197" t="n">
        <v>0.0</v>
      </c>
      <c r="BA986" s="197" t="n">
        <v>999999.0</v>
      </c>
      <c r="BB986" s="197" t="n">
        <v>0.0</v>
      </c>
      <c r="BC986" s="197" t="n">
        <v>0.0</v>
      </c>
      <c r="BD986" s="197" t="n">
        <v>0.27107587456703186</v>
      </c>
      <c r="BE986" s="197" t="n">
        <v>0.31881949305534363</v>
      </c>
      <c r="BF986" s="197" t="n">
        <v>999998.0</v>
      </c>
      <c r="BG986" s="197" t="n">
        <v>3249.66845703125</v>
      </c>
      <c r="BH986" s="197" t="n">
        <v>2245.5029296875</v>
      </c>
      <c r="BI986" s="197" t="n">
        <v>0.0</v>
      </c>
      <c r="BJ986" s="197" t="n">
        <v>999999.0</v>
      </c>
      <c r="BK986" s="197" t="n">
        <v>8982.017578125</v>
      </c>
      <c r="BL986" s="197" t="n">
        <v>8987.4697265625</v>
      </c>
      <c r="BM986" s="197" t="n">
        <v>0.0</v>
      </c>
      <c r="BN986" s="197" t="n">
        <v>13354.94921875</v>
      </c>
      <c r="BO986" s="197" t="n">
        <v>13354.94921875</v>
      </c>
      <c r="BP986" s="197" t="n">
        <v>1.4418243169784546</v>
      </c>
      <c r="BQ986" s="197" t="n">
        <v>3984.84228515625</v>
      </c>
      <c r="BR986" s="197" t="n">
        <v>0.0</v>
      </c>
      <c r="BS986" s="197" t="n">
        <v>999999.0</v>
      </c>
      <c r="BT986" s="197" t="n">
        <v>0.0</v>
      </c>
      <c r="BU986" s="197" t="n">
        <v>1732.3988037109375</v>
      </c>
      <c r="BV986" s="197" t="n">
        <v>2243.611083984375</v>
      </c>
      <c r="BW986" s="197" t="n">
        <v>99000.0</v>
      </c>
      <c r="BX986" s="197" t="n">
        <v>1741.515380859375</v>
      </c>
      <c r="BY986" s="197" t="n">
        <v>1971.943603515625</v>
      </c>
      <c r="BZ986" s="197" t="n">
        <v>99000.0</v>
      </c>
      <c r="CA986" s="197" t="n">
        <v>966.4617919921875</v>
      </c>
      <c r="CB986" s="197" t="n">
        <v>789.0629272460938</v>
      </c>
      <c r="CC986" s="197" t="n">
        <v>964.9122924804688</v>
      </c>
      <c r="CD986" s="197" t="n">
        <v>7574.42431640625</v>
      </c>
      <c r="CE986" s="197" t="n">
        <v>7611.16064453125</v>
      </c>
      <c r="CF986" s="197" t="n">
        <v>15500.0</v>
      </c>
      <c r="CG986" s="197" t="n">
        <v>21032.9765625</v>
      </c>
      <c r="CH986" s="197" t="n">
        <v>6680.0</v>
      </c>
      <c r="CI986" s="197" t="n">
        <v>4230.63623046875</v>
      </c>
      <c r="CJ986" s="197" t="n">
        <v>10910.63671875</v>
      </c>
      <c r="CK986" s="197" t="n">
        <v>20000.0</v>
      </c>
      <c r="CL986" s="197" t="n">
        <v>20000.0</v>
      </c>
      <c r="CM986" s="197" t="n">
        <v>20000.0</v>
      </c>
      <c r="CN986" s="197" t="n">
        <v>20000.0</v>
      </c>
      <c r="CO986" s="197" t="n">
        <v>20000.0</v>
      </c>
      <c r="CP986" s="197" t="n">
        <v>20000.0</v>
      </c>
      <c r="CQ986" s="197" t="n">
        <v>20000.0</v>
      </c>
      <c r="CR986" s="197" t="n">
        <v>5000.0</v>
      </c>
      <c r="CS986" s="197" t="n">
        <v>0.0</v>
      </c>
      <c r="CT986" s="197" t="n">
        <v>0.0</v>
      </c>
      <c r="CU986" s="197" t="n">
        <v>815.0518188476562</v>
      </c>
    </row>
    <row r="987" spans="2:99">
      <c r="B987" s="122" t="s">
        <v>1388</v>
      </c>
      <c r="C987" s="197" t="n">
        <v>3291.300048828125</v>
      </c>
      <c r="D987" s="197" t="n">
        <v>2788.0</v>
      </c>
      <c r="E987" s="197" t="n">
        <v>575.0</v>
      </c>
      <c r="F987" s="122" t="s">
        <v>1388</v>
      </c>
      <c r="G987" s="197" t="n">
        <v>3291.300048828125</v>
      </c>
      <c r="H987" s="197" t="n">
        <v>1406.245361328125</v>
      </c>
      <c r="I987" s="197" t="n">
        <v>472.88372802734375</v>
      </c>
      <c r="J987" s="197" t="n">
        <v>395.86566162109375</v>
      </c>
      <c r="K987" s="197" t="n">
        <v>463.6809387207031</v>
      </c>
      <c r="L987" s="197" t="n">
        <v>3980.768798828125</v>
      </c>
      <c r="M987" s="197" t="n">
        <v>3980.768798828125</v>
      </c>
      <c r="N987" s="197" t="n">
        <v>3980.768798828125</v>
      </c>
      <c r="O987" s="197" t="n">
        <v>3980.768798828125</v>
      </c>
      <c r="P987" s="197" t="n">
        <v>3980.768798828125</v>
      </c>
      <c r="Q987" s="197" t="n">
        <v>34085.47265625</v>
      </c>
      <c r="R987" s="197" t="n">
        <v>1854.1639404296875</v>
      </c>
      <c r="S987" s="197" t="n">
        <v>0.0</v>
      </c>
      <c r="T987" s="197" t="n">
        <v>111.17491912841797</v>
      </c>
      <c r="U987" s="197" t="n">
        <v>6006.853515625</v>
      </c>
      <c r="V987" s="197" t="n">
        <v>32543.046875</v>
      </c>
      <c r="W987" s="197" t="n">
        <v>14846.1357421875</v>
      </c>
      <c r="X987" s="197" t="n">
        <v>17696.91015625</v>
      </c>
      <c r="Y987" s="197" t="n">
        <v>0.0</v>
      </c>
      <c r="Z987" s="197" t="n">
        <v>4500.0</v>
      </c>
      <c r="AA987" s="197" t="n">
        <v>1.0</v>
      </c>
      <c r="AB987" s="197" t="n">
        <v>0.0</v>
      </c>
      <c r="AC987" s="197" t="n">
        <v>0.0</v>
      </c>
      <c r="AD987" s="197" t="n">
        <v>0.6499999761581421</v>
      </c>
      <c r="AE987" s="197" t="n">
        <v>26869.21875</v>
      </c>
      <c r="AF987" s="197" t="n">
        <v>2953.611572265625</v>
      </c>
      <c r="AG987" s="197" t="n">
        <v>1480.933837890625</v>
      </c>
      <c r="AH987" s="197" t="n">
        <v>1484.6407470703125</v>
      </c>
      <c r="AI987" s="197" t="n">
        <v>0.0</v>
      </c>
      <c r="AJ987" s="197" t="n">
        <v>0.0</v>
      </c>
      <c r="AK987" s="197" t="n">
        <v>836.1514892578125</v>
      </c>
      <c r="AL987" s="197" t="n">
        <v>7018.93310546875</v>
      </c>
      <c r="AM987" s="197" t="n">
        <v>4215.76953125</v>
      </c>
      <c r="AN987" s="197" t="n">
        <v>0.0</v>
      </c>
      <c r="AO987" s="197" t="n">
        <v>0.0</v>
      </c>
      <c r="AP987" s="197" t="n">
        <v>0.0</v>
      </c>
      <c r="AQ987" s="197" t="n">
        <v>183.64134216308594</v>
      </c>
      <c r="AR987" s="197" t="n">
        <v>883.31494140625</v>
      </c>
      <c r="AS987" s="197" t="n">
        <v>0.0</v>
      </c>
      <c r="AT987" s="197" t="n">
        <v>999999.0</v>
      </c>
      <c r="AU987" s="197" t="n">
        <v>0.0</v>
      </c>
      <c r="AV987" s="197" t="n">
        <v>999999.0</v>
      </c>
      <c r="AW987" s="197" t="n">
        <v>0.0</v>
      </c>
      <c r="AX987" s="197" t="n">
        <v>0.0</v>
      </c>
      <c r="AY987" s="197" t="n">
        <v>999999.0</v>
      </c>
      <c r="AZ987" s="197" t="n">
        <v>0.0</v>
      </c>
      <c r="BA987" s="197" t="n">
        <v>999999.0</v>
      </c>
      <c r="BB987" s="197" t="n">
        <v>0.0</v>
      </c>
      <c r="BC987" s="197" t="n">
        <v>0.0</v>
      </c>
      <c r="BD987" s="197" t="n">
        <v>0.0</v>
      </c>
      <c r="BE987" s="197" t="n">
        <v>0.0</v>
      </c>
      <c r="BF987" s="197" t="n">
        <v>999999.0</v>
      </c>
      <c r="BG987" s="197" t="n">
        <v>999999.0</v>
      </c>
      <c r="BH987" s="197" t="n">
        <v>999999.0</v>
      </c>
      <c r="BI987" s="197" t="n">
        <v>0.0</v>
      </c>
      <c r="BJ987" s="197" t="n">
        <v>999999.0</v>
      </c>
      <c r="BK987" s="197" t="n">
        <v>999999.0</v>
      </c>
      <c r="BL987" s="197" t="n">
        <v>999999.0</v>
      </c>
      <c r="BM987" s="197" t="n">
        <v>0.0</v>
      </c>
      <c r="BN987" s="197" t="n">
        <v>0.0</v>
      </c>
      <c r="BO987" s="197" t="n">
        <v>0.0</v>
      </c>
      <c r="BP987" s="197" t="n">
        <v>0.0</v>
      </c>
      <c r="BQ987" s="197" t="n">
        <v>999999.0</v>
      </c>
      <c r="BR987" s="197" t="n">
        <v>0.0</v>
      </c>
      <c r="BS987" s="197" t="n">
        <v>999999.0</v>
      </c>
      <c r="BT987" s="197" t="n">
        <v>0.0</v>
      </c>
      <c r="BU987" s="197" t="n">
        <v>1228.6121826171875</v>
      </c>
      <c r="BV987" s="197" t="n">
        <v>1840.1484375</v>
      </c>
      <c r="BW987" s="197" t="n">
        <v>99000.0</v>
      </c>
      <c r="BX987" s="197" t="n">
        <v>478.0254211425781</v>
      </c>
      <c r="BY987" s="197" t="n">
        <v>1868.632568359375</v>
      </c>
      <c r="BZ987" s="197" t="n">
        <v>99000.0</v>
      </c>
      <c r="CA987" s="197" t="n">
        <v>924.3626098632812</v>
      </c>
      <c r="CB987" s="197" t="n">
        <v>994.1060791015625</v>
      </c>
      <c r="CC987" s="197" t="n">
        <v>964.9122924804688</v>
      </c>
      <c r="CD987" s="197" t="n">
        <v>2915.821533203125</v>
      </c>
      <c r="CE987" s="197" t="n">
        <v>7886.24853515625</v>
      </c>
      <c r="CF987" s="197" t="n">
        <v>15500.0</v>
      </c>
      <c r="CG987" s="197" t="n">
        <v>0.0</v>
      </c>
      <c r="CH987" s="197" t="n">
        <v>4500.0</v>
      </c>
      <c r="CI987" s="197" t="n">
        <v>800.0</v>
      </c>
      <c r="CJ987" s="197" t="n">
        <v>5300.0</v>
      </c>
      <c r="CK987" s="197" t="n">
        <v>20000.0</v>
      </c>
      <c r="CL987" s="197" t="n">
        <v>20000.0</v>
      </c>
      <c r="CM987" s="197" t="n">
        <v>20000.0</v>
      </c>
      <c r="CN987" s="197" t="n">
        <v>20000.0</v>
      </c>
      <c r="CO987" s="197" t="n">
        <v>20000.0</v>
      </c>
      <c r="CP987" s="197" t="n">
        <v>20000.0</v>
      </c>
      <c r="CQ987" s="197" t="n">
        <v>20000.0</v>
      </c>
      <c r="CR987" s="197" t="n">
        <v>5000.0</v>
      </c>
      <c r="CS987" s="197" t="n">
        <v>0.0</v>
      </c>
      <c r="CT987" s="197" t="n">
        <v>0.0</v>
      </c>
      <c r="CU987" s="197" t="n">
        <v>927.0819702148438</v>
      </c>
    </row>
    <row r="988" spans="2:99">
      <c r="B988" s="122" t="s">
        <v>1389</v>
      </c>
      <c r="C988" s="197" t="n">
        <v>3515.199951171875</v>
      </c>
      <c r="D988" s="197" t="n">
        <v>2794.0</v>
      </c>
      <c r="E988" s="197" t="n">
        <v>563.0</v>
      </c>
      <c r="F988" s="122" t="s">
        <v>1389</v>
      </c>
      <c r="G988" s="197" t="n">
        <v>3515.199951171875</v>
      </c>
      <c r="H988" s="197" t="n">
        <v>1897.0694580078125</v>
      </c>
      <c r="I988" s="197" t="n">
        <v>563.0</v>
      </c>
      <c r="J988" s="197" t="n">
        <v>509.20538330078125</v>
      </c>
      <c r="K988" s="197" t="n">
        <v>407.9403381347656</v>
      </c>
      <c r="L988" s="197" t="n">
        <v>3033.48779296875</v>
      </c>
      <c r="M988" s="197" t="n">
        <v>3033.48779296875</v>
      </c>
      <c r="N988" s="197" t="n">
        <v>3033.48779296875</v>
      </c>
      <c r="O988" s="197" t="n">
        <v>3033.48779296875</v>
      </c>
      <c r="P988" s="197" t="n">
        <v>3033.48779296875</v>
      </c>
      <c r="Q988" s="197" t="n">
        <v>54326.78515625</v>
      </c>
      <c r="R988" s="197" t="n">
        <v>1713.9658203125</v>
      </c>
      <c r="S988" s="197" t="n">
        <v>0.0</v>
      </c>
      <c r="T988" s="197" t="n">
        <v>33.30303955078125</v>
      </c>
      <c r="U988" s="197" t="n">
        <v>6182.384765625</v>
      </c>
      <c r="V988" s="197" t="n">
        <v>51030.24609375</v>
      </c>
      <c r="W988" s="197" t="n">
        <v>5961.970703125</v>
      </c>
      <c r="X988" s="197" t="n">
        <v>0.0</v>
      </c>
      <c r="Y988" s="197" t="n">
        <v>0.0</v>
      </c>
      <c r="Z988" s="197" t="n">
        <v>6000.0</v>
      </c>
      <c r="AA988" s="197" t="n">
        <v>1.0</v>
      </c>
      <c r="AB988" s="197" t="n">
        <v>0.0</v>
      </c>
      <c r="AC988" s="197" t="n">
        <v>0.0</v>
      </c>
      <c r="AD988" s="197" t="n">
        <v>0.6499999761581421</v>
      </c>
      <c r="AE988" s="197" t="n">
        <v>40774.58984375</v>
      </c>
      <c r="AF988" s="197" t="n">
        <v>10444.4697265625</v>
      </c>
      <c r="AG988" s="197" t="n">
        <v>11549.7041015625</v>
      </c>
      <c r="AH988" s="197" t="n">
        <v>2153.5869140625</v>
      </c>
      <c r="AI988" s="197" t="n">
        <v>818.06591796875</v>
      </c>
      <c r="AJ988" s="197" t="n">
        <v>0.0</v>
      </c>
      <c r="AK988" s="197" t="n">
        <v>234.5786590576172</v>
      </c>
      <c r="AL988" s="197" t="n">
        <v>7251.32177734375</v>
      </c>
      <c r="AM988" s="197" t="n">
        <v>4219.2060546875</v>
      </c>
      <c r="AN988" s="197" t="n">
        <v>0.0</v>
      </c>
      <c r="AO988" s="197" t="n">
        <v>0.0</v>
      </c>
      <c r="AP988" s="197" t="n">
        <v>0.0</v>
      </c>
      <c r="AQ988" s="197" t="n">
        <v>628.3181762695312</v>
      </c>
      <c r="AR988" s="197" t="n">
        <v>481.1512756347656</v>
      </c>
      <c r="AS988" s="197" t="n">
        <v>0.0</v>
      </c>
      <c r="AT988" s="197" t="n">
        <v>999999.0</v>
      </c>
      <c r="AU988" s="197" t="n">
        <v>0.0</v>
      </c>
      <c r="AV988" s="197" t="n">
        <v>999999.0</v>
      </c>
      <c r="AW988" s="197" t="n">
        <v>0.0</v>
      </c>
      <c r="AX988" s="197" t="n">
        <v>0.0</v>
      </c>
      <c r="AY988" s="197" t="n">
        <v>999999.0</v>
      </c>
      <c r="AZ988" s="197" t="n">
        <v>0.0</v>
      </c>
      <c r="BA988" s="197" t="n">
        <v>999999.0</v>
      </c>
      <c r="BB988" s="197" t="n">
        <v>0.0</v>
      </c>
      <c r="BC988" s="197" t="n">
        <v>0.0</v>
      </c>
      <c r="BD988" s="197" t="n">
        <v>0.0</v>
      </c>
      <c r="BE988" s="197" t="n">
        <v>0.0</v>
      </c>
      <c r="BF988" s="197" t="n">
        <v>999999.0</v>
      </c>
      <c r="BG988" s="197" t="n">
        <v>999999.0</v>
      </c>
      <c r="BH988" s="197" t="n">
        <v>999999.0</v>
      </c>
      <c r="BI988" s="197" t="n">
        <v>0.0</v>
      </c>
      <c r="BJ988" s="197" t="n">
        <v>999999.0</v>
      </c>
      <c r="BK988" s="197" t="n">
        <v>999999.0</v>
      </c>
      <c r="BL988" s="197" t="n">
        <v>999999.0</v>
      </c>
      <c r="BM988" s="197" t="n">
        <v>0.0</v>
      </c>
      <c r="BN988" s="197" t="n">
        <v>0.0</v>
      </c>
      <c r="BO988" s="197" t="n">
        <v>0.0</v>
      </c>
      <c r="BP988" s="197" t="n">
        <v>0.0</v>
      </c>
      <c r="BQ988" s="197" t="n">
        <v>999999.0</v>
      </c>
      <c r="BR988" s="197" t="n">
        <v>0.0</v>
      </c>
      <c r="BS988" s="197" t="n">
        <v>999999.0</v>
      </c>
      <c r="BT988" s="197" t="n">
        <v>0.0</v>
      </c>
      <c r="BU988" s="197" t="n">
        <v>355.64593505859375</v>
      </c>
      <c r="BV988" s="197" t="n">
        <v>1239.1453857421875</v>
      </c>
      <c r="BW988" s="197" t="n">
        <v>99000.0</v>
      </c>
      <c r="BX988" s="197" t="n">
        <v>194.36781311035156</v>
      </c>
      <c r="BY988" s="197" t="n">
        <v>469.7796936035156</v>
      </c>
      <c r="BZ988" s="197" t="n">
        <v>99000.0</v>
      </c>
      <c r="CA988" s="197" t="n">
        <v>447.74627685546875</v>
      </c>
      <c r="CB988" s="197" t="n">
        <v>956.6691284179688</v>
      </c>
      <c r="CC988" s="197" t="n">
        <v>964.9122924804688</v>
      </c>
      <c r="CD988" s="197" t="n">
        <v>351.11956787109375</v>
      </c>
      <c r="CE988" s="197" t="n">
        <v>2905.334716796875</v>
      </c>
      <c r="CF988" s="197" t="n">
        <v>12500.0</v>
      </c>
      <c r="CG988" s="197" t="n">
        <v>0.0</v>
      </c>
      <c r="CH988" s="197" t="n">
        <v>3750.0</v>
      </c>
      <c r="CI988" s="197" t="n">
        <v>3000.0</v>
      </c>
      <c r="CJ988" s="197" t="n">
        <v>6750.0</v>
      </c>
      <c r="CK988" s="197" t="n">
        <v>20000.0</v>
      </c>
      <c r="CL988" s="197" t="n">
        <v>20000.0</v>
      </c>
      <c r="CM988" s="197" t="n">
        <v>20000.0</v>
      </c>
      <c r="CN988" s="197" t="n">
        <v>20000.0</v>
      </c>
      <c r="CO988" s="197" t="n">
        <v>20000.0</v>
      </c>
      <c r="CP988" s="197" t="n">
        <v>20000.0</v>
      </c>
      <c r="CQ988" s="197" t="n">
        <v>20000.0</v>
      </c>
      <c r="CR988" s="197" t="n">
        <v>5000.0</v>
      </c>
      <c r="CS988" s="197" t="n">
        <v>0.0</v>
      </c>
      <c r="CT988" s="197" t="n">
        <v>0.0</v>
      </c>
      <c r="CU988" s="197" t="n">
        <v>856.98291015625</v>
      </c>
    </row>
    <row r="989" spans="2:99">
      <c r="B989" s="122" t="s">
        <v>1390</v>
      </c>
      <c r="C989" s="197" t="n">
        <v>4006.39990234375</v>
      </c>
      <c r="D989" s="197" t="n">
        <v>2856.0</v>
      </c>
      <c r="E989" s="197" t="n">
        <v>539.0</v>
      </c>
      <c r="F989" s="122" t="s">
        <v>1390</v>
      </c>
      <c r="G989" s="197" t="n">
        <v>3842.31982421875</v>
      </c>
      <c r="H989" s="197" t="n">
        <v>2182.8994140625</v>
      </c>
      <c r="I989" s="197" t="n">
        <v>539.0</v>
      </c>
      <c r="J989" s="197" t="n">
        <v>601.4490356445312</v>
      </c>
      <c r="K989" s="197" t="n">
        <v>362.19189453125</v>
      </c>
      <c r="L989" s="197" t="n">
        <v>3273.3154296875</v>
      </c>
      <c r="M989" s="197" t="n">
        <v>3273.3154296875</v>
      </c>
      <c r="N989" s="197" t="n">
        <v>3273.3154296875</v>
      </c>
      <c r="O989" s="197" t="n">
        <v>3273.3154296875</v>
      </c>
      <c r="P989" s="197" t="n">
        <v>3273.3154296875</v>
      </c>
      <c r="Q989" s="197" t="n">
        <v>28231.900390625</v>
      </c>
      <c r="R989" s="197" t="n">
        <v>2280.0</v>
      </c>
      <c r="S989" s="197" t="n">
        <v>0.0</v>
      </c>
      <c r="T989" s="197" t="n">
        <v>11.912191390991211</v>
      </c>
      <c r="U989" s="197" t="n">
        <v>378.60028076171875</v>
      </c>
      <c r="V989" s="197" t="n">
        <v>8906.744140625</v>
      </c>
      <c r="W989" s="197" t="n">
        <v>5624.27294921875</v>
      </c>
      <c r="X989" s="197" t="n">
        <v>3282.471435546875</v>
      </c>
      <c r="Y989" s="197" t="n">
        <v>0.0</v>
      </c>
      <c r="Z989" s="197" t="n">
        <v>15774.5537109375</v>
      </c>
      <c r="AA989" s="197" t="n">
        <v>1.0</v>
      </c>
      <c r="AB989" s="197" t="n">
        <v>0.0</v>
      </c>
      <c r="AC989" s="197" t="n">
        <v>0.0</v>
      </c>
      <c r="AD989" s="197" t="n">
        <v>0.3499999940395355</v>
      </c>
      <c r="AE989" s="197" t="n">
        <v>11017.3486328125</v>
      </c>
      <c r="AF989" s="197" t="n">
        <v>6557.6220703125</v>
      </c>
      <c r="AG989" s="197" t="n">
        <v>0.0</v>
      </c>
      <c r="AH989" s="197" t="n">
        <v>3415.241943359375</v>
      </c>
      <c r="AI989" s="197" t="n">
        <v>2019.52783203125</v>
      </c>
      <c r="AJ989" s="197" t="n">
        <v>0.0</v>
      </c>
      <c r="AK989" s="197" t="n">
        <v>165.33096313476562</v>
      </c>
      <c r="AL989" s="197" t="n">
        <v>7387.50439453125</v>
      </c>
      <c r="AM989" s="197" t="n">
        <v>4232.27490234375</v>
      </c>
      <c r="AN989" s="197" t="n">
        <v>0.0</v>
      </c>
      <c r="AO989" s="197" t="n">
        <v>0.0</v>
      </c>
      <c r="AP989" s="197" t="n">
        <v>0.0</v>
      </c>
      <c r="AQ989" s="197" t="n">
        <v>785.3977661132812</v>
      </c>
      <c r="AR989" s="197" t="n">
        <v>447.4102783203125</v>
      </c>
      <c r="AS989" s="197" t="n">
        <v>0.0</v>
      </c>
      <c r="AT989" s="197" t="n">
        <v>999999.0</v>
      </c>
      <c r="AU989" s="197" t="n">
        <v>0.0</v>
      </c>
      <c r="AV989" s="197" t="n">
        <v>999999.0</v>
      </c>
      <c r="AW989" s="197" t="n">
        <v>0.0</v>
      </c>
      <c r="AX989" s="197" t="n">
        <v>0.0</v>
      </c>
      <c r="AY989" s="197" t="n">
        <v>999999.0</v>
      </c>
      <c r="AZ989" s="197" t="n">
        <v>0.0</v>
      </c>
      <c r="BA989" s="197" t="n">
        <v>999999.0</v>
      </c>
      <c r="BB989" s="197" t="n">
        <v>0.0</v>
      </c>
      <c r="BC989" s="197" t="n">
        <v>0.0</v>
      </c>
      <c r="BD989" s="197" t="n">
        <v>0.0</v>
      </c>
      <c r="BE989" s="197" t="n">
        <v>0.0</v>
      </c>
      <c r="BF989" s="197" t="n">
        <v>999999.0</v>
      </c>
      <c r="BG989" s="197" t="n">
        <v>999999.0</v>
      </c>
      <c r="BH989" s="197" t="n">
        <v>999999.0</v>
      </c>
      <c r="BI989" s="197" t="n">
        <v>0.0</v>
      </c>
      <c r="BJ989" s="197" t="n">
        <v>999999.0</v>
      </c>
      <c r="BK989" s="197" t="n">
        <v>999999.0</v>
      </c>
      <c r="BL989" s="197" t="n">
        <v>999999.0</v>
      </c>
      <c r="BM989" s="197" t="n">
        <v>0.0</v>
      </c>
      <c r="BN989" s="197" t="n">
        <v>0.0</v>
      </c>
      <c r="BO989" s="197" t="n">
        <v>0.0</v>
      </c>
      <c r="BP989" s="197" t="n">
        <v>0.0</v>
      </c>
      <c r="BQ989" s="197" t="n">
        <v>999999.0</v>
      </c>
      <c r="BR989" s="197" t="n">
        <v>0.0</v>
      </c>
      <c r="BS989" s="197" t="n">
        <v>999999.0</v>
      </c>
      <c r="BT989" s="197" t="n">
        <v>0.0</v>
      </c>
      <c r="BU989" s="197" t="n">
        <v>236.19764709472656</v>
      </c>
      <c r="BV989" s="197" t="n">
        <v>353.6734924316406</v>
      </c>
      <c r="BW989" s="197" t="n">
        <v>99000.0</v>
      </c>
      <c r="BX989" s="197" t="n">
        <v>172.6717987060547</v>
      </c>
      <c r="BY989" s="197" t="n">
        <v>192.9843292236328</v>
      </c>
      <c r="BZ989" s="197" t="n">
        <v>99000.0</v>
      </c>
      <c r="CA989" s="197" t="n">
        <v>276.3205871582031</v>
      </c>
      <c r="CB989" s="197" t="n">
        <v>447.2551574707031</v>
      </c>
      <c r="CC989" s="197" t="n">
        <v>631.5789184570312</v>
      </c>
      <c r="CD989" s="197" t="n">
        <v>207.51925659179688</v>
      </c>
      <c r="CE989" s="197" t="n">
        <v>333.59197998046875</v>
      </c>
      <c r="CF989" s="197" t="n">
        <v>8000.0</v>
      </c>
      <c r="CG989" s="197" t="n">
        <v>0.0</v>
      </c>
      <c r="CH989" s="197" t="n">
        <v>4250.0</v>
      </c>
      <c r="CI989" s="197" t="n">
        <v>2500.0</v>
      </c>
      <c r="CJ989" s="197" t="n">
        <v>6750.0</v>
      </c>
      <c r="CK989" s="197" t="n">
        <v>20000.0</v>
      </c>
      <c r="CL989" s="197" t="n">
        <v>20000.0</v>
      </c>
      <c r="CM989" s="197" t="n">
        <v>20000.0</v>
      </c>
      <c r="CN989" s="197" t="n">
        <v>20000.0</v>
      </c>
      <c r="CO989" s="197" t="n">
        <v>20000.0</v>
      </c>
      <c r="CP989" s="197" t="n">
        <v>20000.0</v>
      </c>
      <c r="CQ989" s="197" t="n">
        <v>20000.0</v>
      </c>
      <c r="CR989" s="197" t="n">
        <v>5000.0</v>
      </c>
      <c r="CS989" s="197" t="n">
        <v>0.0</v>
      </c>
      <c r="CT989" s="197" t="n">
        <v>0.0</v>
      </c>
      <c r="CU989" s="197" t="n">
        <v>760.0</v>
      </c>
    </row>
    <row r="990" spans="2:99">
      <c r="B990" s="122" t="s">
        <v>1391</v>
      </c>
      <c r="C990" s="197" t="n">
        <v>4346.89990234375</v>
      </c>
      <c r="D990" s="197" t="n">
        <v>2964.0</v>
      </c>
      <c r="E990" s="197" t="n">
        <v>641.0</v>
      </c>
      <c r="F990" s="122" t="s">
        <v>1391</v>
      </c>
      <c r="G990" s="197" t="n">
        <v>4338.94140625</v>
      </c>
      <c r="H990" s="197" t="n">
        <v>2551.94580078125</v>
      </c>
      <c r="I990" s="197" t="n">
        <v>641.0</v>
      </c>
      <c r="J990" s="197" t="n">
        <v>670.5567016601562</v>
      </c>
      <c r="K990" s="197" t="n">
        <v>392.7742919921875</v>
      </c>
      <c r="L990" s="197" t="n">
        <v>3220.0068359375</v>
      </c>
      <c r="M990" s="197" t="n">
        <v>3220.0068359375</v>
      </c>
      <c r="N990" s="197" t="n">
        <v>3220.0068359375</v>
      </c>
      <c r="O990" s="197" t="n">
        <v>3220.0068359375</v>
      </c>
      <c r="P990" s="197" t="n">
        <v>3220.0068359375</v>
      </c>
      <c r="Q990" s="197" t="n">
        <v>21730.587890625</v>
      </c>
      <c r="R990" s="197" t="n">
        <v>2280.0</v>
      </c>
      <c r="S990" s="197" t="n">
        <v>0.0</v>
      </c>
      <c r="T990" s="197" t="n">
        <v>0.0</v>
      </c>
      <c r="U990" s="197" t="n">
        <v>10.832616806030273</v>
      </c>
      <c r="V990" s="197" t="n">
        <v>8214.1533203125</v>
      </c>
      <c r="W990" s="197" t="n">
        <v>90.32257843017578</v>
      </c>
      <c r="X990" s="197" t="n">
        <v>1495.8192138671875</v>
      </c>
      <c r="Y990" s="197" t="n">
        <v>0.0</v>
      </c>
      <c r="Z990" s="197" t="n">
        <v>9616.935546875</v>
      </c>
      <c r="AA990" s="197" t="n">
        <v>1.0</v>
      </c>
      <c r="AB990" s="197" t="n">
        <v>0.0</v>
      </c>
      <c r="AC990" s="197" t="n">
        <v>0.0</v>
      </c>
      <c r="AD990" s="197" t="n">
        <v>0.3499999940395355</v>
      </c>
      <c r="AE990" s="197" t="n">
        <v>8606.2451171875</v>
      </c>
      <c r="AF990" s="197" t="n">
        <v>5023.109375</v>
      </c>
      <c r="AG990" s="197" t="n">
        <v>0.0</v>
      </c>
      <c r="AH990" s="197" t="n">
        <v>1749.7923583984375</v>
      </c>
      <c r="AI990" s="197" t="n">
        <v>307.06903076171875</v>
      </c>
      <c r="AJ990" s="197" t="n">
        <v>0.0</v>
      </c>
      <c r="AK990" s="197" t="n">
        <v>105.94154357910156</v>
      </c>
      <c r="AL990" s="197" t="n">
        <v>7008.3994140625</v>
      </c>
      <c r="AM990" s="197" t="n">
        <v>4252.6474609375</v>
      </c>
      <c r="AN990" s="197" t="n">
        <v>0.0</v>
      </c>
      <c r="AO990" s="197" t="n">
        <v>0.0</v>
      </c>
      <c r="AP990" s="197" t="n">
        <v>0.0</v>
      </c>
      <c r="AQ990" s="197" t="n">
        <v>330.41650390625</v>
      </c>
      <c r="AR990" s="197" t="n">
        <v>373.1202087402344</v>
      </c>
      <c r="AS990" s="197" t="n">
        <v>0.0</v>
      </c>
      <c r="AT990" s="197" t="n">
        <v>999999.0</v>
      </c>
      <c r="AU990" s="197" t="n">
        <v>0.0</v>
      </c>
      <c r="AV990" s="197" t="n">
        <v>999999.0</v>
      </c>
      <c r="AW990" s="197" t="n">
        <v>0.0</v>
      </c>
      <c r="AX990" s="197" t="n">
        <v>0.0</v>
      </c>
      <c r="AY990" s="197" t="n">
        <v>999999.0</v>
      </c>
      <c r="AZ990" s="197" t="n">
        <v>0.0</v>
      </c>
      <c r="BA990" s="197" t="n">
        <v>999999.0</v>
      </c>
      <c r="BB990" s="197" t="n">
        <v>0.0</v>
      </c>
      <c r="BC990" s="197" t="n">
        <v>0.0</v>
      </c>
      <c r="BD990" s="197" t="n">
        <v>0.0</v>
      </c>
      <c r="BE990" s="197" t="n">
        <v>0.0</v>
      </c>
      <c r="BF990" s="197" t="n">
        <v>999999.0</v>
      </c>
      <c r="BG990" s="197" t="n">
        <v>999999.0</v>
      </c>
      <c r="BH990" s="197" t="n">
        <v>999999.0</v>
      </c>
      <c r="BI990" s="197" t="n">
        <v>0.0</v>
      </c>
      <c r="BJ990" s="197" t="n">
        <v>999999.0</v>
      </c>
      <c r="BK990" s="197" t="n">
        <v>999999.0</v>
      </c>
      <c r="BL990" s="197" t="n">
        <v>999999.0</v>
      </c>
      <c r="BM990" s="197" t="n">
        <v>0.0</v>
      </c>
      <c r="BN990" s="197" t="n">
        <v>0.0</v>
      </c>
      <c r="BO990" s="197" t="n">
        <v>0.0</v>
      </c>
      <c r="BP990" s="197" t="n">
        <v>0.0</v>
      </c>
      <c r="BQ990" s="197" t="n">
        <v>999999.0</v>
      </c>
      <c r="BR990" s="197" t="n">
        <v>0.0</v>
      </c>
      <c r="BS990" s="197" t="n">
        <v>999999.0</v>
      </c>
      <c r="BT990" s="197" t="n">
        <v>0.0</v>
      </c>
      <c r="BU990" s="197" t="n">
        <v>222.21583557128906</v>
      </c>
      <c r="BV990" s="197" t="n">
        <v>236.19723510742188</v>
      </c>
      <c r="BW990" s="197" t="n">
        <v>99000.0</v>
      </c>
      <c r="BX990" s="197" t="n">
        <v>181.5640411376953</v>
      </c>
      <c r="BY990" s="197" t="n">
        <v>172.53602600097656</v>
      </c>
      <c r="BZ990" s="197" t="n">
        <v>99000.0</v>
      </c>
      <c r="CA990" s="197" t="n">
        <v>243.29393005371094</v>
      </c>
      <c r="CB990" s="197" t="n">
        <v>277.03167724609375</v>
      </c>
      <c r="CC990" s="197" t="n">
        <v>631.5789184570312</v>
      </c>
      <c r="CD990" s="197" t="n">
        <v>215.84158325195312</v>
      </c>
      <c r="CE990" s="197" t="n">
        <v>207.4193572998047</v>
      </c>
      <c r="CF990" s="197" t="n">
        <v>8000.0</v>
      </c>
      <c r="CG990" s="197" t="n">
        <v>0.0</v>
      </c>
      <c r="CH990" s="197" t="n">
        <v>2677.27734375</v>
      </c>
      <c r="CI990" s="197" t="n">
        <v>800.0</v>
      </c>
      <c r="CJ990" s="197" t="n">
        <v>3477.27734375</v>
      </c>
      <c r="CK990" s="197" t="n">
        <v>20000.0</v>
      </c>
      <c r="CL990" s="197" t="n">
        <v>20000.0</v>
      </c>
      <c r="CM990" s="197" t="n">
        <v>20000.0</v>
      </c>
      <c r="CN990" s="197" t="n">
        <v>20000.0</v>
      </c>
      <c r="CO990" s="197" t="n">
        <v>20000.0</v>
      </c>
      <c r="CP990" s="197" t="n">
        <v>20000.0</v>
      </c>
      <c r="CQ990" s="197" t="n">
        <v>20000.0</v>
      </c>
      <c r="CR990" s="197" t="n">
        <v>5000.0</v>
      </c>
      <c r="CS990" s="197" t="n">
        <v>0.0</v>
      </c>
      <c r="CT990" s="197" t="n">
        <v>0.0</v>
      </c>
      <c r="CU990" s="197" t="n">
        <v>760.0</v>
      </c>
    </row>
    <row r="991" spans="2:99">
      <c r="B991" s="122" t="s">
        <v>1392</v>
      </c>
      <c r="C991" s="197" t="n">
        <v>4552.10009765625</v>
      </c>
      <c r="D991" s="197" t="n">
        <v>3456.0</v>
      </c>
      <c r="E991" s="197" t="n">
        <v>800.0</v>
      </c>
      <c r="F991" s="122" t="s">
        <v>1392</v>
      </c>
      <c r="G991" s="197" t="n">
        <v>4552.10009765625</v>
      </c>
      <c r="H991" s="197" t="n">
        <v>2961.66064453125</v>
      </c>
      <c r="I991" s="197" t="n">
        <v>800.0</v>
      </c>
      <c r="J991" s="197" t="n">
        <v>561.4700317382812</v>
      </c>
      <c r="K991" s="197" t="n">
        <v>255.97938537597656</v>
      </c>
      <c r="L991" s="197" t="n">
        <v>800.0</v>
      </c>
      <c r="M991" s="197" t="n">
        <v>800.0</v>
      </c>
      <c r="N991" s="197" t="n">
        <v>700.0</v>
      </c>
      <c r="O991" s="197" t="n">
        <v>700.0</v>
      </c>
      <c r="P991" s="197" t="n">
        <v>700.0</v>
      </c>
      <c r="Q991" s="197" t="n">
        <v>27625.875</v>
      </c>
      <c r="R991" s="197" t="n">
        <v>3423.955078125</v>
      </c>
      <c r="S991" s="197" t="n">
        <v>0.0</v>
      </c>
      <c r="T991" s="197" t="n">
        <v>0.0</v>
      </c>
      <c r="U991" s="197" t="n">
        <v>2206.752197265625</v>
      </c>
      <c r="V991" s="197" t="n">
        <v>21143.74609375</v>
      </c>
      <c r="W991" s="197" t="n">
        <v>12554.6162109375</v>
      </c>
      <c r="X991" s="197" t="n">
        <v>8567.3994140625</v>
      </c>
      <c r="Y991" s="197" t="n">
        <v>21.729448318481445</v>
      </c>
      <c r="Z991" s="197" t="n">
        <v>11523.3330078125</v>
      </c>
      <c r="AA991" s="197" t="n">
        <v>1.0</v>
      </c>
      <c r="AB991" s="197" t="n">
        <v>0.0</v>
      </c>
      <c r="AC991" s="197" t="n">
        <v>0.0</v>
      </c>
      <c r="AD991" s="197" t="n">
        <v>0.3499999940395355</v>
      </c>
      <c r="AE991" s="197" t="n">
        <v>12117.6591796875</v>
      </c>
      <c r="AF991" s="197" t="n">
        <v>9649.9306640625</v>
      </c>
      <c r="AG991" s="197" t="n">
        <v>7322.38818359375</v>
      </c>
      <c r="AH991" s="197" t="n">
        <v>2802.233154296875</v>
      </c>
      <c r="AI991" s="197" t="n">
        <v>1377.799560546875</v>
      </c>
      <c r="AJ991" s="197" t="n">
        <v>0.0</v>
      </c>
      <c r="AK991" s="197" t="n">
        <v>236.10609436035156</v>
      </c>
      <c r="AL991" s="197" t="n">
        <v>6680.0</v>
      </c>
      <c r="AM991" s="197" t="n">
        <v>4389.49365234375</v>
      </c>
      <c r="AN991" s="197" t="n">
        <v>1600.0</v>
      </c>
      <c r="AO991" s="197" t="n">
        <v>700.0</v>
      </c>
      <c r="AP991" s="197" t="n">
        <v>800.0</v>
      </c>
      <c r="AQ991" s="197" t="n">
        <v>382.9486999511719</v>
      </c>
      <c r="AR991" s="197" t="n">
        <v>330.244384765625</v>
      </c>
      <c r="AS991" s="197" t="n">
        <v>0.7723488807678223</v>
      </c>
      <c r="AT991" s="197" t="n">
        <v>3348.908935546875</v>
      </c>
      <c r="AU991" s="197" t="n">
        <v>0.0</v>
      </c>
      <c r="AV991" s="197" t="n">
        <v>26538.54296875</v>
      </c>
      <c r="AW991" s="197" t="n">
        <v>2646.7587890625</v>
      </c>
      <c r="AX991" s="197" t="n">
        <v>1.726351261138916</v>
      </c>
      <c r="AY991" s="197" t="n">
        <v>-2488.55322265625</v>
      </c>
      <c r="AZ991" s="197" t="n">
        <v>0.0</v>
      </c>
      <c r="BA991" s="197" t="n">
        <v>49344.828125</v>
      </c>
      <c r="BB991" s="197" t="n">
        <v>7351.03173828125</v>
      </c>
      <c r="BC991" s="197" t="n">
        <v>0.0</v>
      </c>
      <c r="BD991" s="197" t="n">
        <v>0.0</v>
      </c>
      <c r="BE991" s="197" t="n">
        <v>0.0</v>
      </c>
      <c r="BF991" s="197" t="n">
        <v>999999.0</v>
      </c>
      <c r="BG991" s="197" t="n">
        <v>999999.0</v>
      </c>
      <c r="BH991" s="197" t="n">
        <v>999999.0</v>
      </c>
      <c r="BI991" s="197" t="n">
        <v>0.0</v>
      </c>
      <c r="BJ991" s="197" t="n">
        <v>999999.0</v>
      </c>
      <c r="BK991" s="197" t="n">
        <v>999999.0</v>
      </c>
      <c r="BL991" s="197" t="n">
        <v>999999.0</v>
      </c>
      <c r="BM991" s="197" t="n">
        <v>0.0</v>
      </c>
      <c r="BN991" s="197" t="n">
        <v>0.0</v>
      </c>
      <c r="BO991" s="197" t="n">
        <v>0.0</v>
      </c>
      <c r="BP991" s="197" t="n">
        <v>0.0</v>
      </c>
      <c r="BQ991" s="197" t="n">
        <v>999999.0</v>
      </c>
      <c r="BR991" s="197" t="n">
        <v>0.0</v>
      </c>
      <c r="BS991" s="197" t="n">
        <v>999999.0</v>
      </c>
      <c r="BT991" s="197" t="n">
        <v>0.0</v>
      </c>
      <c r="BU991" s="197" t="n">
        <v>222.5454864501953</v>
      </c>
      <c r="BV991" s="197" t="n">
        <v>222.15615844726562</v>
      </c>
      <c r="BW991" s="197" t="n">
        <v>450.0</v>
      </c>
      <c r="BX991" s="197" t="n">
        <v>180.90481567382812</v>
      </c>
      <c r="BY991" s="197" t="n">
        <v>182.16554260253906</v>
      </c>
      <c r="BZ991" s="197" t="n">
        <v>450.0</v>
      </c>
      <c r="CA991" s="197" t="n">
        <v>235.44601440429688</v>
      </c>
      <c r="CB991" s="197" t="n">
        <v>243.37159729003906</v>
      </c>
      <c r="CC991" s="197" t="n">
        <v>631.5789184570312</v>
      </c>
      <c r="CD991" s="197" t="n">
        <v>319.9125671386719</v>
      </c>
      <c r="CE991" s="197" t="n">
        <v>216.72145080566406</v>
      </c>
      <c r="CF991" s="197" t="n">
        <v>11000.0</v>
      </c>
      <c r="CG991" s="197" t="n">
        <v>2484.171875</v>
      </c>
      <c r="CH991" s="197" t="n">
        <v>1000.0</v>
      </c>
      <c r="CI991" s="197" t="n">
        <v>800.0</v>
      </c>
      <c r="CJ991" s="197" t="n">
        <v>1800.0</v>
      </c>
      <c r="CK991" s="197" t="n">
        <v>20000.0</v>
      </c>
      <c r="CL991" s="197" t="n">
        <v>3032.0</v>
      </c>
      <c r="CM991" s="197" t="n">
        <v>20000.0</v>
      </c>
      <c r="CN991" s="197" t="n">
        <v>20000.0</v>
      </c>
      <c r="CO991" s="197" t="n">
        <v>20000.0</v>
      </c>
      <c r="CP991" s="197" t="n">
        <v>20000.0</v>
      </c>
      <c r="CQ991" s="197" t="n">
        <v>20000.0</v>
      </c>
      <c r="CR991" s="197" t="n">
        <v>5000.0</v>
      </c>
      <c r="CS991" s="197" t="n">
        <v>0.0</v>
      </c>
      <c r="CT991" s="197" t="n">
        <v>0.0</v>
      </c>
      <c r="CU991" s="197" t="n">
        <v>1141.318359375</v>
      </c>
    </row>
    <row r="992" spans="2:99">
      <c r="B992" s="122" t="s">
        <v>1393</v>
      </c>
      <c r="C992" s="197" t="n">
        <v>4552.0</v>
      </c>
      <c r="D992" s="197" t="n">
        <v>3538.0</v>
      </c>
      <c r="E992" s="197" t="n">
        <v>975.0</v>
      </c>
      <c r="F992" s="122" t="s">
        <v>1393</v>
      </c>
      <c r="G992" s="197" t="n">
        <v>4552.0</v>
      </c>
      <c r="H992" s="197" t="n">
        <v>3436.91015625</v>
      </c>
      <c r="I992" s="197" t="n">
        <v>975.0</v>
      </c>
      <c r="J992" s="197" t="n">
        <v>383.8400573730469</v>
      </c>
      <c r="K992" s="197" t="n">
        <v>74.42620849609375</v>
      </c>
      <c r="L992" s="197" t="n">
        <v>800.0</v>
      </c>
      <c r="M992" s="197" t="n">
        <v>800.0</v>
      </c>
      <c r="N992" s="197" t="n">
        <v>700.0</v>
      </c>
      <c r="O992" s="197" t="n">
        <v>700.0</v>
      </c>
      <c r="P992" s="197" t="n">
        <v>700.0</v>
      </c>
      <c r="Q992" s="197" t="n">
        <v>30821.8671875</v>
      </c>
      <c r="R992" s="197" t="n">
        <v>3301.36279296875</v>
      </c>
      <c r="S992" s="197" t="n">
        <v>0.0</v>
      </c>
      <c r="T992" s="197" t="n">
        <v>0.0</v>
      </c>
      <c r="U992" s="197" t="n">
        <v>1672.717041015625</v>
      </c>
      <c r="V992" s="197" t="n">
        <v>28668.318359375</v>
      </c>
      <c r="W992" s="197" t="n">
        <v>18647.794921875</v>
      </c>
      <c r="X992" s="197" t="n">
        <v>9997.408203125</v>
      </c>
      <c r="Y992" s="197" t="n">
        <v>23.114608764648438</v>
      </c>
      <c r="Z992" s="197" t="n">
        <v>4973.79052734375</v>
      </c>
      <c r="AA992" s="197" t="n">
        <v>1.0</v>
      </c>
      <c r="AB992" s="197" t="n">
        <v>0.0</v>
      </c>
      <c r="AC992" s="197" t="n">
        <v>0.0</v>
      </c>
      <c r="AD992" s="197" t="n">
        <v>0.3499999940395355</v>
      </c>
      <c r="AE992" s="197" t="n">
        <v>13059.1943359375</v>
      </c>
      <c r="AF992" s="197" t="n">
        <v>10886.2978515625</v>
      </c>
      <c r="AG992" s="197" t="n">
        <v>10143.052734375</v>
      </c>
      <c r="AH992" s="197" t="n">
        <v>4525.61376953125</v>
      </c>
      <c r="AI992" s="197" t="n">
        <v>3170.5244140625</v>
      </c>
      <c r="AJ992" s="197" t="n">
        <v>0.0</v>
      </c>
      <c r="AK992" s="197" t="n">
        <v>28.915128707885742</v>
      </c>
      <c r="AL992" s="197" t="n">
        <v>6680.0</v>
      </c>
      <c r="AM992" s="197" t="n">
        <v>4449.3623046875</v>
      </c>
      <c r="AN992" s="197" t="n">
        <v>1600.0</v>
      </c>
      <c r="AO992" s="197" t="n">
        <v>700.0</v>
      </c>
      <c r="AP992" s="197" t="n">
        <v>800.0</v>
      </c>
      <c r="AQ992" s="197" t="n">
        <v>394.3495178222656</v>
      </c>
      <c r="AR992" s="197" t="n">
        <v>1067.0</v>
      </c>
      <c r="AS992" s="197" t="n">
        <v>0.945087730884552</v>
      </c>
      <c r="AT992" s="197" t="n">
        <v>1713.4012451171875</v>
      </c>
      <c r="AU992" s="197" t="n">
        <v>0.0</v>
      </c>
      <c r="AV992" s="197" t="n">
        <v>32654.412109375</v>
      </c>
      <c r="AW992" s="197" t="n">
        <v>2596.589111328125</v>
      </c>
      <c r="AX992" s="197" t="n">
        <v>1.743057131767273</v>
      </c>
      <c r="AY992" s="197" t="n">
        <v>391.35693359375</v>
      </c>
      <c r="AZ992" s="197" t="n">
        <v>0.0</v>
      </c>
      <c r="BA992" s="197" t="n">
        <v>57456.90625</v>
      </c>
      <c r="BB992" s="197" t="n">
        <v>3458.42333984375</v>
      </c>
      <c r="BC992" s="197" t="n">
        <v>0.0</v>
      </c>
      <c r="BD992" s="197" t="n">
        <v>0.0</v>
      </c>
      <c r="BE992" s="197" t="n">
        <v>0.0</v>
      </c>
      <c r="BF992" s="197" t="n">
        <v>999999.0</v>
      </c>
      <c r="BG992" s="197" t="n">
        <v>999999.0</v>
      </c>
      <c r="BH992" s="197" t="n">
        <v>999999.0</v>
      </c>
      <c r="BI992" s="197" t="n">
        <v>0.0</v>
      </c>
      <c r="BJ992" s="197" t="n">
        <v>999999.0</v>
      </c>
      <c r="BK992" s="197" t="n">
        <v>999999.0</v>
      </c>
      <c r="BL992" s="197" t="n">
        <v>999999.0</v>
      </c>
      <c r="BM992" s="197" t="n">
        <v>0.0</v>
      </c>
      <c r="BN992" s="197" t="n">
        <v>0.0</v>
      </c>
      <c r="BO992" s="197" t="n">
        <v>0.0</v>
      </c>
      <c r="BP992" s="197" t="n">
        <v>0.0</v>
      </c>
      <c r="BQ992" s="197" t="n">
        <v>999999.0</v>
      </c>
      <c r="BR992" s="197" t="n">
        <v>0.0</v>
      </c>
      <c r="BS992" s="197" t="n">
        <v>999999.0</v>
      </c>
      <c r="BT992" s="197" t="n">
        <v>0.0</v>
      </c>
      <c r="BU992" s="197" t="n">
        <v>245.23199462890625</v>
      </c>
      <c r="BV992" s="197" t="n">
        <v>222.59640502929688</v>
      </c>
      <c r="BW992" s="197" t="n">
        <v>450.0</v>
      </c>
      <c r="BX992" s="197" t="n">
        <v>199.2146453857422</v>
      </c>
      <c r="BY992" s="197" t="n">
        <v>181.66456604003906</v>
      </c>
      <c r="BZ992" s="197" t="n">
        <v>450.0</v>
      </c>
      <c r="CA992" s="197" t="n">
        <v>331.59613037109375</v>
      </c>
      <c r="CB992" s="197" t="n">
        <v>236.63082885742188</v>
      </c>
      <c r="CC992" s="197" t="n">
        <v>631.5789184570312</v>
      </c>
      <c r="CD992" s="197" t="n">
        <v>239.3557586669922</v>
      </c>
      <c r="CE992" s="197" t="n">
        <v>328.4219665527344</v>
      </c>
      <c r="CF992" s="197" t="n">
        <v>11000.0</v>
      </c>
      <c r="CG992" s="197" t="n">
        <v>917.8037109375</v>
      </c>
      <c r="CH992" s="197" t="n">
        <v>1000.0</v>
      </c>
      <c r="CI992" s="197" t="n">
        <v>991.1411743164062</v>
      </c>
      <c r="CJ992" s="197" t="n">
        <v>1991.14111328125</v>
      </c>
      <c r="CK992" s="197" t="n">
        <v>20000.0</v>
      </c>
      <c r="CL992" s="197" t="n">
        <v>1911.290283203125</v>
      </c>
      <c r="CM992" s="197" t="n">
        <v>20000.0</v>
      </c>
      <c r="CN992" s="197" t="n">
        <v>20000.0</v>
      </c>
      <c r="CO992" s="197" t="n">
        <v>20000.0</v>
      </c>
      <c r="CP992" s="197" t="n">
        <v>20000.0</v>
      </c>
      <c r="CQ992" s="197" t="n">
        <v>20000.0</v>
      </c>
      <c r="CR992" s="197" t="n">
        <v>5000.0</v>
      </c>
      <c r="CS992" s="197" t="n">
        <v>0.0</v>
      </c>
      <c r="CT992" s="197" t="n">
        <v>0.0</v>
      </c>
      <c r="CU992" s="197" t="n">
        <v>1100.4542236328125</v>
      </c>
    </row>
    <row r="993" spans="2:99">
      <c r="B993" s="122" t="s">
        <v>1394</v>
      </c>
      <c r="C993" s="197" t="n">
        <v>4500.0</v>
      </c>
      <c r="D993" s="197" t="n">
        <v>3538.0</v>
      </c>
      <c r="E993" s="197" t="n">
        <v>975.0</v>
      </c>
      <c r="F993" s="122" t="s">
        <v>1394</v>
      </c>
      <c r="G993" s="197" t="n">
        <v>4406.5927734375</v>
      </c>
      <c r="H993" s="197" t="n">
        <v>3486.627685546875</v>
      </c>
      <c r="I993" s="197" t="n">
        <v>975.0</v>
      </c>
      <c r="J993" s="197" t="n">
        <v>232.8579864501953</v>
      </c>
      <c r="K993" s="197" t="n">
        <v>55.0</v>
      </c>
      <c r="L993" s="197" t="n">
        <v>2731.14208984375</v>
      </c>
      <c r="M993" s="197" t="n">
        <v>2731.14208984375</v>
      </c>
      <c r="N993" s="197" t="n">
        <v>1861.488037109375</v>
      </c>
      <c r="O993" s="197" t="n">
        <v>1163.1668701171875</v>
      </c>
      <c r="P993" s="197" t="n">
        <v>1861.488037109375</v>
      </c>
      <c r="Q993" s="197" t="n">
        <v>13501.779296875</v>
      </c>
      <c r="R993" s="197" t="n">
        <v>1407.1602783203125</v>
      </c>
      <c r="S993" s="197" t="n">
        <v>0.0</v>
      </c>
      <c r="T993" s="197" t="n">
        <v>0.0</v>
      </c>
      <c r="U993" s="197" t="n">
        <v>27.02018928527832</v>
      </c>
      <c r="V993" s="197" t="n">
        <v>992.4979858398438</v>
      </c>
      <c r="W993" s="197" t="n">
        <v>992.4979858398438</v>
      </c>
      <c r="X993" s="197" t="n">
        <v>0.0</v>
      </c>
      <c r="Y993" s="197" t="n">
        <v>0.0</v>
      </c>
      <c r="Z993" s="197" t="n">
        <v>5354.16650390625</v>
      </c>
      <c r="AA993" s="197" t="n">
        <v>1.0</v>
      </c>
      <c r="AB993" s="197" t="n">
        <v>698.3211669921875</v>
      </c>
      <c r="AC993" s="197" t="n">
        <v>0.0</v>
      </c>
      <c r="AD993" s="197" t="n">
        <v>0.3499999940395355</v>
      </c>
      <c r="AE993" s="197" t="n">
        <v>5462.2841796875</v>
      </c>
      <c r="AF993" s="197" t="n">
        <v>0.0</v>
      </c>
      <c r="AG993" s="197" t="n">
        <v>4504.3427734375</v>
      </c>
      <c r="AH993" s="197" t="n">
        <v>3251.532470703125</v>
      </c>
      <c r="AI993" s="197" t="n">
        <v>1941.2977294921875</v>
      </c>
      <c r="AJ993" s="197" t="n">
        <v>91.42781066894531</v>
      </c>
      <c r="AK993" s="197" t="n">
        <v>0.0</v>
      </c>
      <c r="AL993" s="197" t="n">
        <v>6680.0</v>
      </c>
      <c r="AM993" s="197" t="n">
        <v>4460.77978515625</v>
      </c>
      <c r="AN993" s="197" t="n">
        <v>0.0</v>
      </c>
      <c r="AO993" s="197" t="n">
        <v>0.0</v>
      </c>
      <c r="AP993" s="197" t="n">
        <v>0.0</v>
      </c>
      <c r="AQ993" s="197" t="n">
        <v>259.1121520996094</v>
      </c>
      <c r="AR993" s="197" t="n">
        <v>1067.0</v>
      </c>
      <c r="AS993" s="197" t="n">
        <v>1.1256407499313354</v>
      </c>
      <c r="AT993" s="197" t="n">
        <v>-3372.201416015625</v>
      </c>
      <c r="AU993" s="197" t="n">
        <v>0.0</v>
      </c>
      <c r="AV993" s="197" t="n">
        <v>999999.0</v>
      </c>
      <c r="AW993" s="197" t="n">
        <v>0.0</v>
      </c>
      <c r="AX993" s="197" t="n">
        <v>1.3766800165176392</v>
      </c>
      <c r="AY993" s="197" t="n">
        <v>-2075.18212890625</v>
      </c>
      <c r="AZ993" s="197" t="n">
        <v>0.0</v>
      </c>
      <c r="BA993" s="197" t="n">
        <v>16950.16015625</v>
      </c>
      <c r="BB993" s="197" t="n">
        <v>-2301.399169921875</v>
      </c>
      <c r="BC993" s="197" t="n">
        <v>0.0</v>
      </c>
      <c r="BD993" s="197" t="n">
        <v>0.0</v>
      </c>
      <c r="BE993" s="197" t="n">
        <v>0.0</v>
      </c>
      <c r="BF993" s="197" t="n">
        <v>999999.0</v>
      </c>
      <c r="BG993" s="197" t="n">
        <v>999999.0</v>
      </c>
      <c r="BH993" s="197" t="n">
        <v>999999.0</v>
      </c>
      <c r="BI993" s="197" t="n">
        <v>0.0</v>
      </c>
      <c r="BJ993" s="197" t="n">
        <v>999999.0</v>
      </c>
      <c r="BK993" s="197" t="n">
        <v>999999.0</v>
      </c>
      <c r="BL993" s="197" t="n">
        <v>999999.0</v>
      </c>
      <c r="BM993" s="197" t="n">
        <v>0.0</v>
      </c>
      <c r="BN993" s="197" t="n">
        <v>0.0</v>
      </c>
      <c r="BO993" s="197" t="n">
        <v>0.0</v>
      </c>
      <c r="BP993" s="197" t="n">
        <v>0.0</v>
      </c>
      <c r="BQ993" s="197" t="n">
        <v>999999.0</v>
      </c>
      <c r="BR993" s="197" t="n">
        <v>0.0</v>
      </c>
      <c r="BS993" s="197" t="n">
        <v>999999.0</v>
      </c>
      <c r="BT993" s="197" t="n">
        <v>0.0</v>
      </c>
      <c r="BU993" s="197" t="n">
        <v>238.00306701660156</v>
      </c>
      <c r="BV993" s="197" t="n">
        <v>245.2653350830078</v>
      </c>
      <c r="BW993" s="197" t="n">
        <v>450.0</v>
      </c>
      <c r="BX993" s="197" t="n">
        <v>207.35145568847656</v>
      </c>
      <c r="BY993" s="197" t="n">
        <v>199.36000061035156</v>
      </c>
      <c r="BZ993" s="197" t="n">
        <v>450.0</v>
      </c>
      <c r="CA993" s="197" t="n">
        <v>400.8224792480469</v>
      </c>
      <c r="CB993" s="197" t="n">
        <v>331.0782775878906</v>
      </c>
      <c r="CC993" s="197" t="n">
        <v>631.5789184570312</v>
      </c>
      <c r="CD993" s="197" t="n">
        <v>215.4613800048828</v>
      </c>
      <c r="CE993" s="197" t="n">
        <v>238.32717895507812</v>
      </c>
      <c r="CF993" s="197" t="n">
        <v>99000.0</v>
      </c>
      <c r="CG993" s="197" t="n">
        <v>4776.115234375</v>
      </c>
      <c r="CH993" s="197" t="n">
        <v>2500.0</v>
      </c>
      <c r="CI993" s="197" t="n">
        <v>2000.0</v>
      </c>
      <c r="CJ993" s="197" t="n">
        <v>4500.0</v>
      </c>
      <c r="CK993" s="197" t="n">
        <v>20000.0</v>
      </c>
      <c r="CL993" s="197" t="n">
        <v>20000.0</v>
      </c>
      <c r="CM993" s="197" t="n">
        <v>20000.0</v>
      </c>
      <c r="CN993" s="197" t="n">
        <v>20000.0</v>
      </c>
      <c r="CO993" s="197" t="n">
        <v>20000.0</v>
      </c>
      <c r="CP993" s="197" t="n">
        <v>20000.0</v>
      </c>
      <c r="CQ993" s="197" t="n">
        <v>20000.0</v>
      </c>
      <c r="CR993" s="197" t="n">
        <v>5000.0</v>
      </c>
      <c r="CS993" s="197" t="n">
        <v>26.0</v>
      </c>
      <c r="CT993" s="197" t="n">
        <v>26.0</v>
      </c>
      <c r="CU993" s="197" t="n">
        <v>469.05340576171875</v>
      </c>
    </row>
    <row r="994" spans="2:99">
      <c r="B994" s="122" t="s">
        <v>1395</v>
      </c>
      <c r="C994" s="197" t="n">
        <v>4150.0</v>
      </c>
      <c r="D994" s="197" t="n">
        <v>3538.0</v>
      </c>
      <c r="E994" s="197" t="n">
        <v>950.0</v>
      </c>
      <c r="F994" s="122" t="s">
        <v>1395</v>
      </c>
      <c r="G994" s="197" t="n">
        <v>3885.000244140625</v>
      </c>
      <c r="H994" s="197" t="n">
        <v>2871.34375</v>
      </c>
      <c r="I994" s="197" t="n">
        <v>754.5582275390625</v>
      </c>
      <c r="J994" s="197" t="n">
        <v>162.10232543945312</v>
      </c>
      <c r="K994" s="197" t="n">
        <v>55.0</v>
      </c>
      <c r="L994" s="197" t="n">
        <v>4483.66064453125</v>
      </c>
      <c r="M994" s="197" t="n">
        <v>4483.66064453125</v>
      </c>
      <c r="N994" s="197" t="n">
        <v>6680.0</v>
      </c>
      <c r="O994" s="197" t="n">
        <v>6680.0</v>
      </c>
      <c r="P994" s="197" t="n">
        <v>6680.0</v>
      </c>
      <c r="Q994" s="197" t="n">
        <v>23248.65234375</v>
      </c>
      <c r="R994" s="197" t="n">
        <v>1265.8128662109375</v>
      </c>
      <c r="S994" s="197" t="n">
        <v>0.0</v>
      </c>
      <c r="T994" s="197" t="n">
        <v>0.0</v>
      </c>
      <c r="U994" s="197" t="n">
        <v>-128.55303955078125</v>
      </c>
      <c r="V994" s="197" t="n">
        <v>606.4865112304688</v>
      </c>
      <c r="W994" s="197" t="n">
        <v>0.0</v>
      </c>
      <c r="X994" s="197" t="n">
        <v>0.0</v>
      </c>
      <c r="Y994" s="197" t="n">
        <v>0.0</v>
      </c>
      <c r="Z994" s="197" t="n">
        <v>8000.0</v>
      </c>
      <c r="AA994" s="197" t="n">
        <v>0.0</v>
      </c>
      <c r="AB994" s="197" t="n">
        <v>0.0</v>
      </c>
      <c r="AC994" s="197" t="n">
        <v>0.0</v>
      </c>
      <c r="AD994" s="197" t="n">
        <v>0.6499999761581421</v>
      </c>
      <c r="AE994" s="197" t="n">
        <v>16063.88671875</v>
      </c>
      <c r="AF994" s="197" t="n">
        <v>3333.17431640625</v>
      </c>
      <c r="AG994" s="197" t="n">
        <v>11193.8955078125</v>
      </c>
      <c r="AH994" s="197" t="n">
        <v>4560.55810546875</v>
      </c>
      <c r="AI994" s="197" t="n">
        <v>3250.0</v>
      </c>
      <c r="AJ994" s="197" t="n">
        <v>8268.130859375</v>
      </c>
      <c r="AK994" s="197" t="n">
        <v>8058.36279296875</v>
      </c>
      <c r="AL994" s="197" t="n">
        <v>6680.0</v>
      </c>
      <c r="AM994" s="197" t="n">
        <v>4483.66064453125</v>
      </c>
      <c r="AN994" s="197" t="n">
        <v>0.0</v>
      </c>
      <c r="AO994" s="197" t="n">
        <v>0.0</v>
      </c>
      <c r="AP994" s="197" t="n">
        <v>0.0</v>
      </c>
      <c r="AQ994" s="197" t="n">
        <v>179.20408630371094</v>
      </c>
      <c r="AR994" s="197" t="n">
        <v>1067.0</v>
      </c>
      <c r="AS994" s="197" t="n">
        <v>0.724863588809967</v>
      </c>
      <c r="AT994" s="197" t="n">
        <v>-5698.48486328125</v>
      </c>
      <c r="AU994" s="197" t="n">
        <v>7861.45849609375</v>
      </c>
      <c r="AV994" s="197" t="n">
        <v>11270.900390625</v>
      </c>
      <c r="AW994" s="197" t="n">
        <v>8606.486328125</v>
      </c>
      <c r="AX994" s="197" t="n">
        <v>1.2318841218948364</v>
      </c>
      <c r="AY994" s="197" t="n">
        <v>-11233.9462890625</v>
      </c>
      <c r="AZ994" s="197" t="n">
        <v>0.0</v>
      </c>
      <c r="BA994" s="197" t="n">
        <v>17605.01953125</v>
      </c>
      <c r="BB994" s="197" t="n">
        <v>3525.56396484375</v>
      </c>
      <c r="BC994" s="197" t="n">
        <v>0.0</v>
      </c>
      <c r="BD994" s="197" t="n">
        <v>0.5442512631416321</v>
      </c>
      <c r="BE994" s="197" t="n">
        <v>0.5636505484580994</v>
      </c>
      <c r="BF994" s="197" t="n">
        <v>999998.0</v>
      </c>
      <c r="BG994" s="197" t="n">
        <v>3140.6298828125</v>
      </c>
      <c r="BH994" s="197" t="n">
        <v>2923.424560546875</v>
      </c>
      <c r="BI994" s="197" t="n">
        <v>0.0</v>
      </c>
      <c r="BJ994" s="197" t="n">
        <v>999999.0</v>
      </c>
      <c r="BK994" s="197" t="n">
        <v>15881.798828125</v>
      </c>
      <c r="BL994" s="197" t="n">
        <v>16118.7392578125</v>
      </c>
      <c r="BM994" s="197" t="n">
        <v>0.0</v>
      </c>
      <c r="BN994" s="197" t="n">
        <v>85.3874282836914</v>
      </c>
      <c r="BO994" s="197" t="n">
        <v>-36.61631774902344</v>
      </c>
      <c r="BP994" s="197" t="n">
        <v>0.0</v>
      </c>
      <c r="BQ994" s="197" t="n">
        <v>999999.0</v>
      </c>
      <c r="BR994" s="197" t="n">
        <v>0.0</v>
      </c>
      <c r="BS994" s="197" t="n">
        <v>999999.0</v>
      </c>
      <c r="BT994" s="197" t="n">
        <v>0.0</v>
      </c>
      <c r="BU994" s="197" t="n">
        <v>194.52159118652344</v>
      </c>
      <c r="BV994" s="197" t="n">
        <v>238.2039794921875</v>
      </c>
      <c r="BW994" s="197" t="n">
        <v>450.0</v>
      </c>
      <c r="BX994" s="197" t="n">
        <v>228.632568359375</v>
      </c>
      <c r="BY994" s="197" t="n">
        <v>207.59310913085938</v>
      </c>
      <c r="BZ994" s="197" t="n">
        <v>630.0</v>
      </c>
      <c r="CA994" s="197" t="n">
        <v>231.19699096679688</v>
      </c>
      <c r="CB994" s="197" t="n">
        <v>403.4147644042969</v>
      </c>
      <c r="CC994" s="197" t="n">
        <v>631.5789184570312</v>
      </c>
      <c r="CD994" s="197" t="n">
        <v>1040.852783203125</v>
      </c>
      <c r="CE994" s="197" t="n">
        <v>214.9402313232422</v>
      </c>
      <c r="CF994" s="197" t="n">
        <v>99000.0</v>
      </c>
      <c r="CG994" s="197" t="n">
        <v>23248.65234375</v>
      </c>
      <c r="CH994" s="197" t="n">
        <v>6680.0</v>
      </c>
      <c r="CI994" s="197" t="n">
        <v>4483.66064453125</v>
      </c>
      <c r="CJ994" s="197" t="n">
        <v>11163.6611328125</v>
      </c>
      <c r="CK994" s="197" t="n">
        <v>20000.0</v>
      </c>
      <c r="CL994" s="197" t="n">
        <v>20000.0</v>
      </c>
      <c r="CM994" s="197" t="n">
        <v>20000.0</v>
      </c>
      <c r="CN994" s="197" t="n">
        <v>20000.0</v>
      </c>
      <c r="CO994" s="197" t="n">
        <v>20000.0</v>
      </c>
      <c r="CP994" s="197" t="n">
        <v>20000.0</v>
      </c>
      <c r="CQ994" s="197" t="n">
        <v>20000.0</v>
      </c>
      <c r="CR994" s="197" t="n">
        <v>5000.0</v>
      </c>
      <c r="CS994" s="197" t="n">
        <v>31.0</v>
      </c>
      <c r="CT994" s="197" t="n">
        <v>31.0</v>
      </c>
      <c r="CU994" s="197" t="n">
        <v>421.9375915527344</v>
      </c>
    </row>
    <row r="995" spans="2:99">
      <c r="B995" s="122" t="s">
        <v>1396</v>
      </c>
      <c r="C995" s="197" t="n">
        <v>3700.0</v>
      </c>
      <c r="D995" s="197" t="n">
        <v>3538.0</v>
      </c>
      <c r="E995" s="197" t="n">
        <v>800.0</v>
      </c>
      <c r="F995" s="122" t="s">
        <v>1396</v>
      </c>
      <c r="G995" s="197" t="n">
        <v>3700.0</v>
      </c>
      <c r="H995" s="197" t="n">
        <v>2460.0615234375</v>
      </c>
      <c r="I995" s="197" t="n">
        <v>714.153076171875</v>
      </c>
      <c r="J995" s="197" t="n">
        <v>133.27330017089844</v>
      </c>
      <c r="K995" s="197" t="n">
        <v>121.18023681640625</v>
      </c>
      <c r="L995" s="197" t="n">
        <v>4463.49609375</v>
      </c>
      <c r="M995" s="197" t="n">
        <v>4463.49609375</v>
      </c>
      <c r="N995" s="197" t="n">
        <v>6680.0</v>
      </c>
      <c r="O995" s="197" t="n">
        <v>6457.08642578125</v>
      </c>
      <c r="P995" s="197" t="n">
        <v>6680.0</v>
      </c>
      <c r="Q995" s="197" t="n">
        <v>16481.72265625</v>
      </c>
      <c r="R995" s="197" t="n">
        <v>1396.09521484375</v>
      </c>
      <c r="S995" s="197" t="n">
        <v>0.0</v>
      </c>
      <c r="T995" s="197" t="n">
        <v>0.0</v>
      </c>
      <c r="U995" s="197" t="n">
        <v>-45.55878829956055</v>
      </c>
      <c r="V995" s="197" t="n">
        <v>0.01269980426877737</v>
      </c>
      <c r="W995" s="197" t="n">
        <v>0.01269980426877737</v>
      </c>
      <c r="X995" s="197" t="n">
        <v>0.0</v>
      </c>
      <c r="Y995" s="197" t="n">
        <v>0.0</v>
      </c>
      <c r="Z995" s="197" t="n">
        <v>4000.0</v>
      </c>
      <c r="AA995" s="197" t="n">
        <v>1.0</v>
      </c>
      <c r="AB995" s="197" t="n">
        <v>222.9134063720703</v>
      </c>
      <c r="AC995" s="197" t="n">
        <v>0.0</v>
      </c>
      <c r="AD995" s="197" t="n">
        <v>0.6499999761581421</v>
      </c>
      <c r="AE995" s="197" t="n">
        <v>11739.1982421875</v>
      </c>
      <c r="AF995" s="197" t="n">
        <v>0.0</v>
      </c>
      <c r="AG995" s="197" t="n">
        <v>4528.72216796875</v>
      </c>
      <c r="AH995" s="197" t="n">
        <v>1341.1143798828125</v>
      </c>
      <c r="AI995" s="197" t="n">
        <v>0.0</v>
      </c>
      <c r="AJ995" s="197" t="n">
        <v>5780.43798828125</v>
      </c>
      <c r="AK995" s="197" t="n">
        <v>5777.3134765625</v>
      </c>
      <c r="AL995" s="197" t="n">
        <v>6680.0</v>
      </c>
      <c r="AM995" s="197" t="n">
        <v>4463.49609375</v>
      </c>
      <c r="AN995" s="197" t="n">
        <v>0.0</v>
      </c>
      <c r="AO995" s="197" t="n">
        <v>0.0</v>
      </c>
      <c r="AP995" s="197" t="n">
        <v>0.0</v>
      </c>
      <c r="AQ995" s="197" t="n">
        <v>110.1902084350586</v>
      </c>
      <c r="AR995" s="197" t="n">
        <v>1067.0</v>
      </c>
      <c r="AS995" s="197" t="n">
        <v>0.7740411758422852</v>
      </c>
      <c r="AT995" s="197" t="n">
        <v>-1010.3352661132812</v>
      </c>
      <c r="AU995" s="197" t="n">
        <v>1305.273193359375</v>
      </c>
      <c r="AV995" s="197" t="n">
        <v>11872.083984375</v>
      </c>
      <c r="AW995" s="197" t="n">
        <v>3215.8212890625</v>
      </c>
      <c r="AX995" s="197" t="n">
        <v>1.2110464572906494</v>
      </c>
      <c r="AY995" s="197" t="n">
        <v>-4065.367431640625</v>
      </c>
      <c r="AZ995" s="197" t="n">
        <v>0.0</v>
      </c>
      <c r="BA995" s="197" t="n">
        <v>16090.16015625</v>
      </c>
      <c r="BB995" s="197" t="n">
        <v>72.47981262207031</v>
      </c>
      <c r="BC995" s="197" t="n">
        <v>0.0</v>
      </c>
      <c r="BD995" s="197" t="n">
        <v>0.5179803371429443</v>
      </c>
      <c r="BE995" s="197" t="n">
        <v>0.5873833298683167</v>
      </c>
      <c r="BF995" s="197" t="n">
        <v>999998.0</v>
      </c>
      <c r="BG995" s="197" t="n">
        <v>3374.173095703125</v>
      </c>
      <c r="BH995" s="197" t="n">
        <v>2616.98095703125</v>
      </c>
      <c r="BI995" s="197" t="n">
        <v>0.0</v>
      </c>
      <c r="BJ995" s="197" t="n">
        <v>999999.0</v>
      </c>
      <c r="BK995" s="197" t="n">
        <v>11994.9541015625</v>
      </c>
      <c r="BL995" s="197" t="n">
        <v>12392.8408203125</v>
      </c>
      <c r="BM995" s="197" t="n">
        <v>0.0</v>
      </c>
      <c r="BN995" s="197" t="n">
        <v>2513.294921875</v>
      </c>
      <c r="BO995" s="197" t="n">
        <v>2030.13232421875</v>
      </c>
      <c r="BP995" s="197" t="n">
        <v>0.0</v>
      </c>
      <c r="BQ995" s="197" t="n">
        <v>999999.0</v>
      </c>
      <c r="BR995" s="197" t="n">
        <v>0.0</v>
      </c>
      <c r="BS995" s="197" t="n">
        <v>999999.0</v>
      </c>
      <c r="BT995" s="197" t="n">
        <v>0.0</v>
      </c>
      <c r="BU995" s="197" t="n">
        <v>459.6898193359375</v>
      </c>
      <c r="BV995" s="197" t="n">
        <v>201.6560516357422</v>
      </c>
      <c r="BW995" s="197" t="n">
        <v>1350.0</v>
      </c>
      <c r="BX995" s="197" t="n">
        <v>340.5360107421875</v>
      </c>
      <c r="BY995" s="197" t="n">
        <v>231.20533752441406</v>
      </c>
      <c r="BZ995" s="197" t="n">
        <v>1740.0</v>
      </c>
      <c r="CA995" s="197" t="n">
        <v>272.1676940917969</v>
      </c>
      <c r="CB995" s="197" t="n">
        <v>231.55279541015625</v>
      </c>
      <c r="CC995" s="197" t="n">
        <v>705.26318359375</v>
      </c>
      <c r="CD995" s="197" t="n">
        <v>2204.799560546875</v>
      </c>
      <c r="CE995" s="197" t="n">
        <v>1122.540771484375</v>
      </c>
      <c r="CF995" s="197" t="n">
        <v>99000.0</v>
      </c>
      <c r="CG995" s="197" t="n">
        <v>15314.5693359375</v>
      </c>
      <c r="CH995" s="197" t="n">
        <v>6680.0</v>
      </c>
      <c r="CI995" s="197" t="n">
        <v>4163.7724609375</v>
      </c>
      <c r="CJ995" s="197" t="n">
        <v>10843.7724609375</v>
      </c>
      <c r="CK995" s="197" t="n">
        <v>20000.0</v>
      </c>
      <c r="CL995" s="197" t="n">
        <v>20000.0</v>
      </c>
      <c r="CM995" s="197" t="n">
        <v>20000.0</v>
      </c>
      <c r="CN995" s="197" t="n">
        <v>20000.0</v>
      </c>
      <c r="CO995" s="197" t="n">
        <v>20000.0</v>
      </c>
      <c r="CP995" s="197" t="n">
        <v>20000.0</v>
      </c>
      <c r="CQ995" s="197" t="n">
        <v>20000.0</v>
      </c>
      <c r="CR995" s="197" t="n">
        <v>5000.0</v>
      </c>
      <c r="CS995" s="197" t="n">
        <v>31.0</v>
      </c>
      <c r="CT995" s="197" t="n">
        <v>31.0</v>
      </c>
      <c r="CU995" s="197" t="n">
        <v>465.36505126953125</v>
      </c>
    </row>
    <row r="996" spans="2:99">
      <c r="B996" s="122" t="s">
        <v>1397</v>
      </c>
      <c r="C996" s="197" t="n">
        <v>3400.0</v>
      </c>
      <c r="D996" s="197" t="n">
        <v>3351.0</v>
      </c>
      <c r="E996" s="197" t="n">
        <v>650.0</v>
      </c>
      <c r="F996" s="122" t="s">
        <v>1397</v>
      </c>
      <c r="G996" s="197" t="n">
        <v>3400.0</v>
      </c>
      <c r="H996" s="197" t="n">
        <v>2087.107421875</v>
      </c>
      <c r="I996" s="197" t="n">
        <v>650.0</v>
      </c>
      <c r="J996" s="197" t="n">
        <v>188.66172790527344</v>
      </c>
      <c r="K996" s="197" t="n">
        <v>312.8002624511719</v>
      </c>
      <c r="L996" s="197" t="n">
        <v>4362.25830078125</v>
      </c>
      <c r="M996" s="197" t="n">
        <v>4362.25830078125</v>
      </c>
      <c r="N996" s="197" t="n">
        <v>6680.0</v>
      </c>
      <c r="O996" s="197" t="n">
        <v>5231.6552734375</v>
      </c>
      <c r="P996" s="197" t="n">
        <v>6680.0</v>
      </c>
      <c r="Q996" s="197" t="n">
        <v>22516.462890625</v>
      </c>
      <c r="R996" s="197" t="n">
        <v>1699.5452880859375</v>
      </c>
      <c r="S996" s="197" t="n">
        <v>0.0</v>
      </c>
      <c r="T996" s="197" t="n">
        <v>0.0</v>
      </c>
      <c r="U996" s="197" t="n">
        <v>-125.94339752197266</v>
      </c>
      <c r="V996" s="197" t="n">
        <v>0.0</v>
      </c>
      <c r="W996" s="197" t="n">
        <v>0.0</v>
      </c>
      <c r="X996" s="197" t="n">
        <v>0.0</v>
      </c>
      <c r="Y996" s="197" t="n">
        <v>0.0</v>
      </c>
      <c r="Z996" s="197" t="n">
        <v>11250.0</v>
      </c>
      <c r="AA996" s="197" t="n">
        <v>0.0</v>
      </c>
      <c r="AB996" s="197" t="n">
        <v>1448.344482421875</v>
      </c>
      <c r="AC996" s="197" t="n">
        <v>0.0</v>
      </c>
      <c r="AD996" s="197" t="n">
        <v>0.6499999761581421</v>
      </c>
      <c r="AE996" s="197" t="n">
        <v>15811.6025390625</v>
      </c>
      <c r="AF996" s="197" t="n">
        <v>4664.76318359375</v>
      </c>
      <c r="AG996" s="197" t="n">
        <v>7611.05419921875</v>
      </c>
      <c r="AH996" s="197" t="n">
        <v>1802.323486328125</v>
      </c>
      <c r="AI996" s="197" t="n">
        <v>858.1171264648438</v>
      </c>
      <c r="AJ996" s="197" t="n">
        <v>6628.7333984375</v>
      </c>
      <c r="AK996" s="197" t="n">
        <v>6739.5</v>
      </c>
      <c r="AL996" s="197" t="n">
        <v>6680.0</v>
      </c>
      <c r="AM996" s="197" t="n">
        <v>4362.25830078125</v>
      </c>
      <c r="AN996" s="197" t="n">
        <v>0.0</v>
      </c>
      <c r="AO996" s="197" t="n">
        <v>0.0</v>
      </c>
      <c r="AP996" s="197" t="n">
        <v>0.0</v>
      </c>
      <c r="AQ996" s="197" t="n">
        <v>110.1902084350586</v>
      </c>
      <c r="AR996" s="197" t="n">
        <v>1055.8197021484375</v>
      </c>
      <c r="AS996" s="197" t="n">
        <v>0.0</v>
      </c>
      <c r="AT996" s="197" t="n">
        <v>999999.0</v>
      </c>
      <c r="AU996" s="197" t="n">
        <v>0.0</v>
      </c>
      <c r="AV996" s="197" t="n">
        <v>999999.0</v>
      </c>
      <c r="AW996" s="197" t="n">
        <v>0.0</v>
      </c>
      <c r="AX996" s="197" t="n">
        <v>0.0</v>
      </c>
      <c r="AY996" s="197" t="n">
        <v>999999.0</v>
      </c>
      <c r="AZ996" s="197" t="n">
        <v>0.0</v>
      </c>
      <c r="BA996" s="197" t="n">
        <v>999999.0</v>
      </c>
      <c r="BB996" s="197" t="n">
        <v>0.0</v>
      </c>
      <c r="BC996" s="197" t="n">
        <v>0.0</v>
      </c>
      <c r="BD996" s="197" t="n">
        <v>0.5836723446846008</v>
      </c>
      <c r="BE996" s="197" t="n">
        <v>0.6973049640655518</v>
      </c>
      <c r="BF996" s="197" t="n">
        <v>999998.0</v>
      </c>
      <c r="BG996" s="197" t="n">
        <v>2410.596923828125</v>
      </c>
      <c r="BH996" s="197" t="n">
        <v>1129.5242919921875</v>
      </c>
      <c r="BI996" s="197" t="n">
        <v>0.0</v>
      </c>
      <c r="BJ996" s="197" t="n">
        <v>999999.0</v>
      </c>
      <c r="BK996" s="197" t="n">
        <v>15608.6337890625</v>
      </c>
      <c r="BL996" s="197" t="n">
        <v>16897.029296875</v>
      </c>
      <c r="BM996" s="197" t="n">
        <v>0.0</v>
      </c>
      <c r="BN996" s="197" t="n">
        <v>3532.7177734375</v>
      </c>
      <c r="BO996" s="197" t="n">
        <v>2959.958740234375</v>
      </c>
      <c r="BP996" s="197" t="n">
        <v>0.0</v>
      </c>
      <c r="BQ996" s="197" t="n">
        <v>999999.0</v>
      </c>
      <c r="BR996" s="197" t="n">
        <v>0.0</v>
      </c>
      <c r="BS996" s="197" t="n">
        <v>999999.0</v>
      </c>
      <c r="BT996" s="197" t="n">
        <v>0.0</v>
      </c>
      <c r="BU996" s="197" t="n">
        <v>1228.5545654296875</v>
      </c>
      <c r="BV996" s="197" t="n">
        <v>456.9627990722656</v>
      </c>
      <c r="BW996" s="197" t="n">
        <v>99000.0</v>
      </c>
      <c r="BX996" s="197" t="n">
        <v>796.8206787109375</v>
      </c>
      <c r="BY996" s="197" t="n">
        <v>337.7060241699219</v>
      </c>
      <c r="BZ996" s="197" t="n">
        <v>99000.0</v>
      </c>
      <c r="CA996" s="197" t="n">
        <v>572.5349731445312</v>
      </c>
      <c r="CB996" s="197" t="n">
        <v>273.24713134765625</v>
      </c>
      <c r="CC996" s="197" t="n">
        <v>964.9122924804688</v>
      </c>
      <c r="CD996" s="197" t="n">
        <v>4520.4951171875</v>
      </c>
      <c r="CE996" s="197" t="n">
        <v>2155.9521484375</v>
      </c>
      <c r="CF996" s="197" t="n">
        <v>99000.0</v>
      </c>
      <c r="CG996" s="197" t="n">
        <v>12672.7646484375</v>
      </c>
      <c r="CH996" s="197" t="n">
        <v>6680.0</v>
      </c>
      <c r="CI996" s="197" t="n">
        <v>3127.33935546875</v>
      </c>
      <c r="CJ996" s="197" t="n">
        <v>9807.3388671875</v>
      </c>
      <c r="CK996" s="197" t="n">
        <v>20000.0</v>
      </c>
      <c r="CL996" s="197" t="n">
        <v>20000.0</v>
      </c>
      <c r="CM996" s="197" t="n">
        <v>20000.0</v>
      </c>
      <c r="CN996" s="197" t="n">
        <v>20000.0</v>
      </c>
      <c r="CO996" s="197" t="n">
        <v>20000.0</v>
      </c>
      <c r="CP996" s="197" t="n">
        <v>20000.0</v>
      </c>
      <c r="CQ996" s="197" t="n">
        <v>20000.0</v>
      </c>
      <c r="CR996" s="197" t="n">
        <v>5000.0</v>
      </c>
      <c r="CS996" s="197" t="n">
        <v>30.0</v>
      </c>
      <c r="CT996" s="197" t="n">
        <v>30.0</v>
      </c>
      <c r="CU996" s="197" t="n">
        <v>566.5150756835938</v>
      </c>
    </row>
  </sheetData>
  <phoneticPr fontId="0" type="noConversion"/>
  <conditionalFormatting sqref="C13:CU996">
    <cfRule type="cellIs" dxfId="26" priority="1" operator="equal">
      <formula>-902</formula>
    </cfRule>
  </conditionalFormatting>
  <pageMargins left="0.75" right="0.75" top="1" bottom="1" header="0.5" footer="0.5"/>
  <headerFooter alignWithMargins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4"/>
  <dimension ref="A5:AP998"/>
  <sheetViews>
    <sheetView zoomScale="75" workbookViewId="0">
      <pane xSplit="1" ySplit="12" topLeftCell="N780" activePane="bottomRight" state="frozenSplit"/>
      <selection activeCell="B14" sqref="B14:B100"/>
      <selection pane="topRight" activeCell="B14" sqref="B14:B100"/>
      <selection pane="bottomLeft" activeCell="B14" sqref="B14:B100"/>
      <selection pane="bottomRight" activeCell="A792" sqref="A792:XFD792"/>
    </sheetView>
  </sheetViews>
  <sheetFormatPr defaultRowHeight="12.75"/>
  <cols>
    <col min="1" max="1" bestFit="true" customWidth="true" width="7.140625" collapsed="true"/>
    <col min="2" max="2" customWidth="true" style="36" width="8.0" collapsed="true"/>
    <col min="3" max="3" customWidth="true" style="37" width="8.0" collapsed="true"/>
    <col min="4" max="4" customWidth="true" style="36" width="7.140625" collapsed="true"/>
    <col min="5" max="5" customWidth="true" style="37" width="7.140625" collapsed="true"/>
    <col min="6" max="6" customWidth="true" style="36" width="6.85546875" collapsed="true"/>
    <col min="7" max="9" customWidth="true" width="6.85546875" collapsed="true"/>
    <col min="10" max="10" customWidth="true" style="37" width="6.85546875" collapsed="true"/>
    <col min="11" max="11" customWidth="true" style="38" width="7.42578125" collapsed="true"/>
    <col min="12" max="12" customWidth="true" style="37" width="7.42578125" collapsed="true"/>
    <col min="13" max="13" customWidth="true" style="36" width="8.28515625" collapsed="true"/>
    <col min="14" max="14" bestFit="true" customWidth="true" style="1" width="5.5703125" collapsed="true"/>
    <col min="15" max="15" bestFit="true" customWidth="true" style="38" width="8.42578125" collapsed="true"/>
    <col min="16" max="16" bestFit="true" customWidth="true" style="49" width="12.7109375" collapsed="true"/>
    <col min="17" max="17" customWidth="true" style="38" width="12.7109375" collapsed="true"/>
    <col min="18" max="18" customWidth="true" style="38" width="16.0" collapsed="true"/>
    <col min="19" max="19" bestFit="true" customWidth="true" style="38" width="11.7109375" collapsed="true"/>
    <col min="20" max="20" customWidth="true" style="38" width="8.140625" collapsed="true"/>
    <col min="21" max="22" customWidth="true" style="39" width="8.140625" collapsed="true"/>
    <col min="23" max="23" bestFit="true" customWidth="true" style="38" width="13.140625" collapsed="true"/>
    <col min="24" max="24" customWidth="true" style="54" width="12.7109375" collapsed="true"/>
    <col min="25" max="25" customWidth="true" style="67" width="9.5703125" collapsed="true"/>
    <col min="26" max="26" customWidth="true" style="68" width="9.42578125" collapsed="true"/>
    <col min="27" max="27" bestFit="true" customWidth="true" style="68" width="13.0" collapsed="true"/>
    <col min="28" max="30" customWidth="true" style="72" width="8.7109375" collapsed="true"/>
    <col min="31" max="31" customWidth="true" style="72" width="14.140625" collapsed="true"/>
    <col min="32" max="32" customWidth="true" style="44" width="8.7109375" collapsed="true"/>
    <col min="33" max="33" customWidth="true" style="36" width="9.140625" collapsed="true"/>
    <col min="35" max="42" customWidth="true" width="8.0" collapsed="true"/>
  </cols>
  <sheetData>
    <row r="5" spans="1:42">
      <c r="B5" s="74" t="s">
        <v>233</v>
      </c>
      <c r="C5" s="75"/>
      <c r="D5" s="76"/>
      <c r="E5" s="75"/>
      <c r="R5" s="49" t="s">
        <v>234</v>
      </c>
      <c r="S5" s="49"/>
    </row>
    <row r="10" spans="1:42">
      <c r="R10" s="200" t="s">
        <v>275</v>
      </c>
      <c r="S10" s="201"/>
      <c r="T10" s="201"/>
      <c r="U10" s="201"/>
      <c r="V10" s="201"/>
      <c r="W10" s="202"/>
    </row>
    <row r="11" spans="1:42" s="21" customFormat="1" ht="15.75">
      <c r="A11" s="18"/>
      <c r="B11" s="19" t="s">
        <v>113</v>
      </c>
      <c r="C11" s="22"/>
      <c r="D11" s="19" t="s">
        <v>114</v>
      </c>
      <c r="E11" s="22"/>
      <c r="F11" s="19" t="s">
        <v>222</v>
      </c>
      <c r="G11" s="20"/>
      <c r="H11" s="20"/>
      <c r="I11" s="20"/>
      <c r="J11" s="73"/>
      <c r="K11" s="19" t="s">
        <v>115</v>
      </c>
      <c r="L11" s="22"/>
      <c r="M11" s="19" t="s">
        <v>116</v>
      </c>
      <c r="N11" s="22"/>
      <c r="O11" s="23" t="s">
        <v>48</v>
      </c>
      <c r="P11" s="46" t="s">
        <v>117</v>
      </c>
      <c r="Q11" s="23"/>
      <c r="R11" s="23" t="s">
        <v>113</v>
      </c>
      <c r="S11" s="23" t="s">
        <v>114</v>
      </c>
      <c r="T11" s="23" t="s">
        <v>222</v>
      </c>
      <c r="U11" s="24"/>
      <c r="V11" s="24"/>
      <c r="W11" s="23" t="s">
        <v>115</v>
      </c>
      <c r="X11" s="52"/>
      <c r="Y11" s="60" t="s">
        <v>227</v>
      </c>
      <c r="Z11" s="61" t="s">
        <v>228</v>
      </c>
      <c r="AA11" s="61" t="s">
        <v>229</v>
      </c>
      <c r="AB11" s="69"/>
      <c r="AC11" s="69"/>
      <c r="AD11" s="69"/>
      <c r="AE11" s="69"/>
      <c r="AF11" s="50" t="s">
        <v>235</v>
      </c>
      <c r="AG11" s="23"/>
      <c r="AI11" s="23" t="s">
        <v>302</v>
      </c>
      <c r="AJ11" s="24"/>
      <c r="AK11" s="24"/>
      <c r="AL11" s="24"/>
      <c r="AM11" s="24"/>
      <c r="AN11" s="24"/>
      <c r="AO11" s="24"/>
      <c r="AP11" s="24"/>
    </row>
    <row r="12" spans="1:42" s="25" customFormat="1" ht="25.5">
      <c r="A12" s="25" t="s">
        <v>118</v>
      </c>
      <c r="B12" s="26">
        <v>1</v>
      </c>
      <c r="C12" s="27" t="s">
        <v>119</v>
      </c>
      <c r="D12" s="26">
        <v>1</v>
      </c>
      <c r="E12" s="27" t="s">
        <v>119</v>
      </c>
      <c r="F12" s="26">
        <v>1</v>
      </c>
      <c r="G12" s="25">
        <v>2</v>
      </c>
      <c r="H12" s="25">
        <v>3</v>
      </c>
      <c r="I12" s="25" t="s">
        <v>232</v>
      </c>
      <c r="J12" s="27" t="s">
        <v>119</v>
      </c>
      <c r="K12" s="26">
        <v>1</v>
      </c>
      <c r="L12" s="27" t="s">
        <v>119</v>
      </c>
      <c r="M12" s="26" t="s">
        <v>120</v>
      </c>
      <c r="N12" s="27" t="s">
        <v>119</v>
      </c>
      <c r="O12" s="26" t="s">
        <v>119</v>
      </c>
      <c r="P12" s="47" t="s">
        <v>117</v>
      </c>
      <c r="Q12" s="29"/>
      <c r="R12" s="26">
        <v>1</v>
      </c>
      <c r="S12" s="26">
        <v>1</v>
      </c>
      <c r="T12" s="26">
        <v>1</v>
      </c>
      <c r="U12" s="28">
        <v>2</v>
      </c>
      <c r="V12" s="28">
        <v>3</v>
      </c>
      <c r="W12" s="26">
        <v>1</v>
      </c>
      <c r="X12" s="53" t="s">
        <v>223</v>
      </c>
      <c r="Y12" s="62" t="s">
        <v>220</v>
      </c>
      <c r="Z12" s="63" t="s">
        <v>221</v>
      </c>
      <c r="AA12" s="63" t="s">
        <v>224</v>
      </c>
      <c r="AB12" s="70" t="s">
        <v>225</v>
      </c>
      <c r="AC12" s="70" t="s">
        <v>226</v>
      </c>
      <c r="AD12" s="70" t="s">
        <v>230</v>
      </c>
      <c r="AE12" s="70" t="s">
        <v>231</v>
      </c>
      <c r="AF12" s="51" t="s">
        <v>119</v>
      </c>
      <c r="AG12" s="26"/>
      <c r="AI12" s="26" t="s">
        <v>303</v>
      </c>
      <c r="AJ12" s="28" t="s">
        <v>304</v>
      </c>
      <c r="AK12" s="28" t="s">
        <v>305</v>
      </c>
      <c r="AL12" s="28" t="s">
        <v>306</v>
      </c>
      <c r="AM12" s="28" t="s">
        <v>307</v>
      </c>
      <c r="AN12" s="28" t="s">
        <v>308</v>
      </c>
      <c r="AO12" s="28" t="s">
        <v>309</v>
      </c>
      <c r="AP12" s="124" t="s">
        <v>119</v>
      </c>
    </row>
    <row r="13" spans="1:42">
      <c r="A13" s="30">
        <f>Date</f>
        <v>0</v>
      </c>
      <c r="B13" s="31">
        <f t="shared" ref="B13:B76" si="0">IF(AND(JPSLOPE_1DV&gt;0.01,JPSLOPE_1DV&lt;1),(Banks+Tracy-JPINTCPT_1DV)/JPSLOPE_1DV,0)</f>
        <v>0</v>
      </c>
      <c r="C13" s="33" t="str">
        <f t="shared" ref="C13:C76" si="1">IF(Sac-B13&lt;25,"JP","")</f>
        <v/>
      </c>
      <c r="D13" s="31">
        <f t="shared" ref="D13:D76" si="2">IF(AND(EMSLOPE_1DV&gt;0.01,EMSLOPE_1DV&lt;1000),(Banks+Tracy-EMINTCPT_1DV)/EMSLOPE_1DV,0)</f>
        <v>0</v>
      </c>
      <c r="E13" s="33" t="str">
        <f t="shared" ref="E13:E76" si="3">IF(Sac-D13&lt;25,"EM","")</f>
        <v/>
      </c>
      <c r="F13" s="31">
        <f t="shared" ref="F13:F76" si="4">IF(AND(CCCSLOPE_1ADV&gt;0.01,CCCSLOPE_1ADV&lt;1000),(Banks+Tracy-CCCINTCPT_1ADV)/CCCSLOPE_1ADV,0)</f>
        <v>-15168.908430482712</v>
      </c>
      <c r="G13" s="32">
        <f t="shared" ref="G13:G76" si="5">IF(AND(CCCSLOPE_2ADV&gt;0.01,CCCSLOPE_2ADV&lt;1),(Banks+Tracy-CCCINTCPT_2ADV)/CCCSLOPE_2ADV,0)</f>
        <v>-14965.027941738274</v>
      </c>
      <c r="H13" s="32">
        <f t="shared" ref="H13:H76" si="6">IF(AND(CCCSLOPE_3ADV&gt;0.01,CCCSLOPE_3ADV&lt;1),(Banks+Tracy-CCCINTCPT_3ADV)/CCCSLOPE_3ADV,0)</f>
        <v>-14649.894119985336</v>
      </c>
      <c r="I13" s="32">
        <f t="shared" ref="I13:I76" si="7">MAX(F13:H13)</f>
        <v>-14649.894119985336</v>
      </c>
      <c r="J13" s="37" t="str">
        <f>IF(Sac-I13&lt;25,"RS","")</f>
        <v/>
      </c>
      <c r="K13" s="31">
        <f t="shared" ref="K13:K76" si="8">IF(AND(COSLOPE_1DV&gt;0.01,COSLOPE_1DV&lt;1),(Banks+Tracy-COINTCPT_1DV)/COSLOPE_1DV,0)</f>
        <v>0</v>
      </c>
      <c r="L13" s="33" t="str">
        <f t="shared" ref="L13:L76" si="9">IF(Sac-K13&lt;25,"CO","")</f>
        <v/>
      </c>
      <c r="M13" s="34">
        <f>(Banks+Tracy)/EI</f>
        <v>3376.1291803260651</v>
      </c>
      <c r="N13" s="33" t="str">
        <f>IF(ABS(EIExp-Banks-Tracy)&lt;err,"EI","")</f>
        <v/>
      </c>
      <c r="O13" s="35" t="str">
        <f t="shared" ref="O13:O76" si="10">IF(DO&lt;err,"MRDO","")</f>
        <v>MRDO</v>
      </c>
      <c r="P13" s="48" t="str">
        <f t="shared" ref="P13:P76" si="11">CONCATENATE(C13,E13,J13,L13,N13,O13)</f>
        <v>MRDO</v>
      </c>
      <c r="Q13" s="35"/>
      <c r="R13" s="58">
        <f>Data!AW13</f>
        <v>0</v>
      </c>
      <c r="S13" s="58">
        <f>Data!BB13</f>
        <v>0</v>
      </c>
      <c r="T13" s="58">
        <f>Data!BM13</f>
        <v>-13784.3427734375</v>
      </c>
      <c r="U13" s="59">
        <f>Data!BN13</f>
        <v>-13622.0927734375</v>
      </c>
      <c r="V13" s="59">
        <f>Data!BO13</f>
        <v>-13368.75</v>
      </c>
      <c r="W13" s="58">
        <f>Data!BT13</f>
        <v>0</v>
      </c>
      <c r="X13" s="56">
        <f t="shared" ref="X13:X76" si="12">MAX(R13:W13,0)</f>
        <v>0</v>
      </c>
      <c r="Y13" s="64">
        <f t="shared" ref="Y13:Y76" si="13">MRDO</f>
        <v>12968.75</v>
      </c>
      <c r="Z13" s="65">
        <f t="shared" ref="Z13:Z76" si="14">DO</f>
        <v>0</v>
      </c>
      <c r="AA13" s="66">
        <f t="shared" ref="AA13:AA76" si="15">MRDO+DO</f>
        <v>12968.75</v>
      </c>
      <c r="AB13" s="71">
        <f>AA13-X13</f>
        <v>12968.75</v>
      </c>
      <c r="AC13" s="71">
        <f t="shared" ref="AC13:AC76" si="16">DO</f>
        <v>0</v>
      </c>
      <c r="AD13" s="71">
        <f>EIExp/EI-M13</f>
        <v>15248.234483580753</v>
      </c>
      <c r="AE13" s="71">
        <f>DO-DO_WHL</f>
        <v>0</v>
      </c>
      <c r="AF13" s="57">
        <f>MIN(AB13:AD13)</f>
        <v>0</v>
      </c>
      <c r="AG13" s="55"/>
      <c r="AI13" s="35" t="str">
        <f t="shared" ref="AI13:AI76" si="17">IF(ABS(Tracy-B2_2CAP)&lt;err,"B2-2","")</f>
        <v/>
      </c>
      <c r="AJ13" s="125" t="str">
        <f t="shared" ref="AJ13:AJ76" si="18">IF(ABS(Tracy-B2_3CAP)&lt;err,"B2-3","")</f>
        <v>B2-3</v>
      </c>
      <c r="AK13" s="125" t="str">
        <f t="shared" ref="AK13:AK76" si="19">IF(ABS(Tracy-B2_4CAP)&lt;err,"B2-4","")</f>
        <v>B2-4</v>
      </c>
      <c r="AL13" s="125" t="str">
        <f t="shared" ref="AL13:AL76" si="20">IF(ABS(Tracy-B2_5ACAP)&lt;err,"B2-5","")</f>
        <v>B2-5</v>
      </c>
      <c r="AM13" s="125" t="str">
        <f t="shared" ref="AM13:AM76" si="21">IF(ABS(Tracy-B2_5BCAP)&lt;err,"B2-5","")</f>
        <v>B2-5</v>
      </c>
      <c r="AN13" s="125" t="s">
        <v>218</v>
      </c>
      <c r="AO13" s="125" t="str">
        <f t="shared" ref="AO13:AO76" si="22">IF(ABS(Tracy-B2_7CAP)&lt;err,"B2-7","")</f>
        <v>B2-7</v>
      </c>
      <c r="AP13" s="125" t="str">
        <f>CONCATENATE(AI13,AJ13,AK13,AL13,AN13,AO13)</f>
        <v>B2-3B2-4B2-5B2-7</v>
      </c>
    </row>
    <row r="14" spans="1:42">
      <c r="A14" s="30">
        <f t="shared" ref="A14:A77" si="23">Date</f>
        <v>0</v>
      </c>
      <c r="B14" s="31">
        <f t="shared" si="0"/>
        <v>0</v>
      </c>
      <c r="C14" s="33" t="str">
        <f t="shared" si="1"/>
        <v/>
      </c>
      <c r="D14" s="31">
        <f t="shared" si="2"/>
        <v>0</v>
      </c>
      <c r="E14" s="33" t="str">
        <f t="shared" si="3"/>
        <v/>
      </c>
      <c r="F14" s="31">
        <f t="shared" si="4"/>
        <v>0</v>
      </c>
      <c r="G14" s="32">
        <f t="shared" si="5"/>
        <v>0</v>
      </c>
      <c r="H14" s="32">
        <f t="shared" si="6"/>
        <v>-14347.474253861063</v>
      </c>
      <c r="I14" s="32">
        <f t="shared" si="7"/>
        <v>0</v>
      </c>
      <c r="J14" s="37" t="str">
        <f t="shared" ref="J14:J77" si="24">IF(Sac-I14&lt;25,"RS","")</f>
        <v/>
      </c>
      <c r="K14" s="31">
        <f t="shared" si="8"/>
        <v>0</v>
      </c>
      <c r="L14" s="33" t="str">
        <f t="shared" si="9"/>
        <v/>
      </c>
      <c r="M14" s="34">
        <f t="shared" ref="M14:M77" si="25">(Banks+Tracy)/EI</f>
        <v>6977.9825275854892</v>
      </c>
      <c r="N14" s="33" t="str">
        <f t="shared" ref="N14:N77" si="26">IF(ABS(EIExp-Banks-Tracy)&lt;err,"EI","")</f>
        <v/>
      </c>
      <c r="O14" s="35" t="str">
        <f t="shared" si="10"/>
        <v>MRDO</v>
      </c>
      <c r="P14" s="48" t="str">
        <f t="shared" si="11"/>
        <v>MRDO</v>
      </c>
      <c r="Q14" s="35"/>
      <c r="R14" s="58">
        <f>Data!AW14</f>
        <v>0</v>
      </c>
      <c r="S14" s="58">
        <f>Data!BB14</f>
        <v>0</v>
      </c>
      <c r="T14" s="58">
        <f>Data!BM14</f>
        <v>0</v>
      </c>
      <c r="U14" s="59">
        <f>Data!BN14</f>
        <v>0</v>
      </c>
      <c r="V14" s="59">
        <f>Data!BO14</f>
        <v>-13644.6044921875</v>
      </c>
      <c r="W14" s="58">
        <f>Data!BT14</f>
        <v>0</v>
      </c>
      <c r="X14" s="56">
        <f>MAX(R14:W14,0)</f>
        <v>0</v>
      </c>
      <c r="Y14" s="64">
        <f t="shared" si="13"/>
        <v>8281.25</v>
      </c>
      <c r="Z14" s="65">
        <f t="shared" si="14"/>
        <v>0</v>
      </c>
      <c r="AA14" s="66">
        <f t="shared" si="15"/>
        <v>8281.25</v>
      </c>
      <c r="AB14" s="71">
        <f t="shared" ref="AB14:AB77" si="27">AA14-X14</f>
        <v>8281.25</v>
      </c>
      <c r="AC14" s="71">
        <f t="shared" si="16"/>
        <v>0</v>
      </c>
      <c r="AD14" s="71">
        <f t="shared" ref="AD14:AD77" si="28">EIExp/EI-M14</f>
        <v>10088.675249858094</v>
      </c>
      <c r="AE14" s="71">
        <f t="shared" ref="AE14:AE77" si="29">DO-DO_WHL</f>
        <v>0</v>
      </c>
      <c r="AF14" s="57">
        <f t="shared" ref="AF14:AF77" si="30">MIN(AB14:AD14)</f>
        <v>0</v>
      </c>
      <c r="AG14" s="55"/>
      <c r="AI14" s="35" t="str">
        <f t="shared" si="17"/>
        <v/>
      </c>
      <c r="AJ14" s="125" t="str">
        <f t="shared" si="18"/>
        <v>B2-3</v>
      </c>
      <c r="AK14" s="125" t="str">
        <f t="shared" si="19"/>
        <v>B2-4</v>
      </c>
      <c r="AL14" s="125" t="str">
        <f t="shared" si="20"/>
        <v>B2-5</v>
      </c>
      <c r="AM14" s="125" t="str">
        <f t="shared" si="21"/>
        <v>B2-5</v>
      </c>
      <c r="AN14" s="125" t="s">
        <v>218</v>
      </c>
      <c r="AO14" s="125" t="str">
        <f t="shared" si="22"/>
        <v>B2-7</v>
      </c>
      <c r="AP14" s="125" t="str">
        <f t="shared" ref="AP14:AP77" si="31">CONCATENATE(AI14,AJ14,AK14,AL14,AN14,AO14)</f>
        <v>B2-3B2-4B2-5B2-7</v>
      </c>
    </row>
    <row r="15" spans="1:42">
      <c r="A15" s="30">
        <f t="shared" si="23"/>
        <v>0</v>
      </c>
      <c r="B15" s="31">
        <f t="shared" si="0"/>
        <v>0</v>
      </c>
      <c r="C15" s="33" t="str">
        <f t="shared" si="1"/>
        <v/>
      </c>
      <c r="D15" s="31">
        <f t="shared" si="2"/>
        <v>0</v>
      </c>
      <c r="E15" s="33" t="str">
        <f t="shared" si="3"/>
        <v/>
      </c>
      <c r="F15" s="31">
        <f t="shared" si="4"/>
        <v>-4829.9462338476924</v>
      </c>
      <c r="G15" s="32">
        <f t="shared" si="5"/>
        <v>-4564.1091633473125</v>
      </c>
      <c r="H15" s="32">
        <f t="shared" si="6"/>
        <v>-4098.821566682147</v>
      </c>
      <c r="I15" s="32">
        <f t="shared" si="7"/>
        <v>-4098.821566682147</v>
      </c>
      <c r="J15" s="37" t="str">
        <f t="shared" si="24"/>
        <v/>
      </c>
      <c r="K15" s="31">
        <f t="shared" si="8"/>
        <v>0</v>
      </c>
      <c r="L15" s="33" t="str">
        <f t="shared" si="9"/>
        <v/>
      </c>
      <c r="M15" s="34">
        <f t="shared" si="25"/>
        <v>11055.955934376201</v>
      </c>
      <c r="N15" s="33" t="str">
        <f t="shared" si="26"/>
        <v/>
      </c>
      <c r="O15" s="35" t="str">
        <f t="shared" si="10"/>
        <v/>
      </c>
      <c r="P15" s="48" t="str">
        <f t="shared" si="11"/>
        <v/>
      </c>
      <c r="Q15" s="35"/>
      <c r="R15" s="58">
        <f>Data!AW15</f>
        <v>0</v>
      </c>
      <c r="S15" s="58">
        <f>Data!BB15</f>
        <v>0</v>
      </c>
      <c r="T15" s="58">
        <f>Data!BM15</f>
        <v>-1960.2615966796875</v>
      </c>
      <c r="U15" s="59">
        <f>Data!BN15</f>
        <v>-2155.827880859375</v>
      </c>
      <c r="V15" s="59">
        <f>Data!BO15</f>
        <v>-1821.3109130859375</v>
      </c>
      <c r="W15" s="58">
        <f>Data!BT15</f>
        <v>0</v>
      </c>
      <c r="X15" s="56">
        <f t="shared" si="12"/>
        <v>0</v>
      </c>
      <c r="Y15" s="64">
        <f t="shared" si="13"/>
        <v>4500</v>
      </c>
      <c r="Z15" s="65">
        <f t="shared" si="14"/>
        <v>4496.0869140625</v>
      </c>
      <c r="AA15" s="66">
        <f t="shared" si="15"/>
        <v>8996.0869140625</v>
      </c>
      <c r="AB15" s="71">
        <f t="shared" si="27"/>
        <v>8996.0869140625</v>
      </c>
      <c r="AC15" s="71">
        <f t="shared" si="16"/>
        <v>4496.0869140625</v>
      </c>
      <c r="AD15" s="71">
        <f t="shared" si="28"/>
        <v>9076.2518353187806</v>
      </c>
      <c r="AE15" s="71">
        <f t="shared" si="29"/>
        <v>4496.0869140625</v>
      </c>
      <c r="AF15" s="57">
        <f t="shared" si="30"/>
        <v>4496.0869140625</v>
      </c>
      <c r="AG15" s="55"/>
      <c r="AI15" s="35" t="str">
        <f t="shared" si="17"/>
        <v/>
      </c>
      <c r="AJ15" s="125" t="str">
        <f t="shared" si="18"/>
        <v>B2-3</v>
      </c>
      <c r="AK15" s="125" t="str">
        <f t="shared" si="19"/>
        <v>B2-4</v>
      </c>
      <c r="AL15" s="125" t="str">
        <f t="shared" si="20"/>
        <v>B2-5</v>
      </c>
      <c r="AM15" s="125" t="str">
        <f t="shared" si="21"/>
        <v>B2-5</v>
      </c>
      <c r="AN15" s="125" t="s">
        <v>218</v>
      </c>
      <c r="AO15" s="125" t="str">
        <f t="shared" si="22"/>
        <v>B2-7</v>
      </c>
      <c r="AP15" s="125" t="str">
        <f t="shared" si="31"/>
        <v>B2-3B2-4B2-5B2-7</v>
      </c>
    </row>
    <row r="16" spans="1:42">
      <c r="A16" s="30">
        <f t="shared" si="23"/>
        <v>0</v>
      </c>
      <c r="B16" s="31">
        <f t="shared" si="0"/>
        <v>0</v>
      </c>
      <c r="C16" s="33" t="str">
        <f t="shared" si="1"/>
        <v/>
      </c>
      <c r="D16" s="31">
        <f t="shared" si="2"/>
        <v>0</v>
      </c>
      <c r="E16" s="33" t="str">
        <f t="shared" si="3"/>
        <v/>
      </c>
      <c r="F16" s="31">
        <f t="shared" si="4"/>
        <v>-11586.502323921435</v>
      </c>
      <c r="G16" s="32">
        <f t="shared" si="5"/>
        <v>-11263.098246629314</v>
      </c>
      <c r="H16" s="32">
        <f t="shared" si="6"/>
        <v>-10720.662193796416</v>
      </c>
      <c r="I16" s="32">
        <f t="shared" si="7"/>
        <v>-10720.662193796416</v>
      </c>
      <c r="J16" s="37" t="str">
        <f t="shared" si="24"/>
        <v/>
      </c>
      <c r="K16" s="31">
        <f t="shared" si="8"/>
        <v>0</v>
      </c>
      <c r="L16" s="33" t="str">
        <f t="shared" si="9"/>
        <v/>
      </c>
      <c r="M16" s="34">
        <f t="shared" si="25"/>
        <v>5444.8709929859087</v>
      </c>
      <c r="N16" s="33" t="str">
        <f t="shared" si="26"/>
        <v/>
      </c>
      <c r="O16" s="35" t="str">
        <f t="shared" si="10"/>
        <v/>
      </c>
      <c r="P16" s="48" t="str">
        <f t="shared" si="11"/>
        <v/>
      </c>
      <c r="Q16" s="35"/>
      <c r="R16" s="58">
        <f>Data!AW16</f>
        <v>0</v>
      </c>
      <c r="S16" s="58">
        <f>Data!BB16</f>
        <v>0</v>
      </c>
      <c r="T16" s="58">
        <f>Data!BM16</f>
        <v>-5763.22314453125</v>
      </c>
      <c r="U16" s="59">
        <f>Data!BN16</f>
        <v>-5668.48046875</v>
      </c>
      <c r="V16" s="59">
        <f>Data!BO16</f>
        <v>-5209.98095703125</v>
      </c>
      <c r="W16" s="58">
        <f>Data!BT16</f>
        <v>0</v>
      </c>
      <c r="X16" s="56">
        <f t="shared" si="12"/>
        <v>0</v>
      </c>
      <c r="Y16" s="64">
        <f t="shared" si="13"/>
        <v>6000</v>
      </c>
      <c r="Z16" s="65">
        <f t="shared" si="14"/>
        <v>7456.3681640625</v>
      </c>
      <c r="AA16" s="66">
        <f t="shared" si="15"/>
        <v>13456.3681640625</v>
      </c>
      <c r="AB16" s="71">
        <f t="shared" si="27"/>
        <v>13456.3681640625</v>
      </c>
      <c r="AC16" s="71">
        <f t="shared" si="16"/>
        <v>7456.3681640625</v>
      </c>
      <c r="AD16" s="71">
        <f t="shared" si="28"/>
        <v>13525.661553810618</v>
      </c>
      <c r="AE16" s="71">
        <f t="shared" si="29"/>
        <v>7456.3681640625</v>
      </c>
      <c r="AF16" s="57">
        <f t="shared" si="30"/>
        <v>7456.3681640625</v>
      </c>
      <c r="AG16" s="55"/>
      <c r="AI16" s="35" t="str">
        <f t="shared" si="17"/>
        <v/>
      </c>
      <c r="AJ16" s="125" t="str">
        <f t="shared" si="18"/>
        <v>B2-3</v>
      </c>
      <c r="AK16" s="125" t="str">
        <f t="shared" si="19"/>
        <v>B2-4</v>
      </c>
      <c r="AL16" s="125" t="str">
        <f t="shared" si="20"/>
        <v>B2-5</v>
      </c>
      <c r="AM16" s="125" t="str">
        <f t="shared" si="21"/>
        <v>B2-5</v>
      </c>
      <c r="AN16" s="125" t="s">
        <v>218</v>
      </c>
      <c r="AO16" s="125" t="str">
        <f t="shared" si="22"/>
        <v>B2-7</v>
      </c>
      <c r="AP16" s="125" t="str">
        <f t="shared" si="31"/>
        <v>B2-3B2-4B2-5B2-7</v>
      </c>
    </row>
    <row r="17" spans="1:42">
      <c r="A17" s="30">
        <f t="shared" si="23"/>
        <v>0</v>
      </c>
      <c r="B17" s="31">
        <f t="shared" si="0"/>
        <v>0</v>
      </c>
      <c r="C17" s="33" t="str">
        <f t="shared" si="1"/>
        <v/>
      </c>
      <c r="D17" s="31">
        <f t="shared" si="2"/>
        <v>0</v>
      </c>
      <c r="E17" s="33" t="str">
        <f t="shared" si="3"/>
        <v/>
      </c>
      <c r="F17" s="31">
        <f t="shared" si="4"/>
        <v>0</v>
      </c>
      <c r="G17" s="32">
        <f t="shared" si="5"/>
        <v>0</v>
      </c>
      <c r="H17" s="32">
        <f t="shared" si="6"/>
        <v>0</v>
      </c>
      <c r="I17" s="32">
        <f t="shared" si="7"/>
        <v>0</v>
      </c>
      <c r="J17" s="37" t="str">
        <f t="shared" si="24"/>
        <v/>
      </c>
      <c r="K17" s="31">
        <f t="shared" si="8"/>
        <v>0</v>
      </c>
      <c r="L17" s="33" t="str">
        <f t="shared" si="9"/>
        <v/>
      </c>
      <c r="M17" s="34">
        <f t="shared" si="25"/>
        <v>7282.5606307255175</v>
      </c>
      <c r="N17" s="33" t="str">
        <f t="shared" si="26"/>
        <v/>
      </c>
      <c r="O17" s="35" t="str">
        <f t="shared" si="10"/>
        <v/>
      </c>
      <c r="P17" s="48" t="str">
        <f t="shared" si="11"/>
        <v/>
      </c>
      <c r="Q17" s="35"/>
      <c r="R17" s="58">
        <f>Data!AW17</f>
        <v>0</v>
      </c>
      <c r="S17" s="58">
        <f>Data!BB17</f>
        <v>0</v>
      </c>
      <c r="T17" s="58">
        <f>Data!BM17</f>
        <v>0</v>
      </c>
      <c r="U17" s="59">
        <f>Data!BN17</f>
        <v>0</v>
      </c>
      <c r="V17" s="59">
        <f>Data!BO17</f>
        <v>0</v>
      </c>
      <c r="W17" s="58">
        <f>Data!BT17</f>
        <v>0</v>
      </c>
      <c r="X17" s="56">
        <f t="shared" si="12"/>
        <v>0</v>
      </c>
      <c r="Y17" s="64">
        <f t="shared" si="13"/>
        <v>11400</v>
      </c>
      <c r="Z17" s="65">
        <f t="shared" si="14"/>
        <v>26867.10546875</v>
      </c>
      <c r="AA17" s="66">
        <f t="shared" si="15"/>
        <v>38267.10546875</v>
      </c>
      <c r="AB17" s="71">
        <f>AA17-X17</f>
        <v>38267.10546875</v>
      </c>
      <c r="AC17" s="71">
        <f t="shared" si="16"/>
        <v>26867.10546875</v>
      </c>
      <c r="AD17" s="71">
        <f t="shared" si="28"/>
        <v>34041.316546317212</v>
      </c>
      <c r="AE17" s="71">
        <f t="shared" si="29"/>
        <v>26867.10546875</v>
      </c>
      <c r="AF17" s="57">
        <f t="shared" si="30"/>
        <v>26867.10546875</v>
      </c>
      <c r="AG17" s="55"/>
      <c r="AI17" s="35" t="str">
        <f t="shared" si="17"/>
        <v/>
      </c>
      <c r="AJ17" s="125" t="str">
        <f t="shared" si="18"/>
        <v>B2-3</v>
      </c>
      <c r="AK17" s="125" t="str">
        <f t="shared" si="19"/>
        <v>B2-4</v>
      </c>
      <c r="AL17" s="125" t="str">
        <f t="shared" si="20"/>
        <v>B2-5</v>
      </c>
      <c r="AM17" s="125" t="str">
        <f t="shared" si="21"/>
        <v>B2-5</v>
      </c>
      <c r="AN17" s="125" t="s">
        <v>218</v>
      </c>
      <c r="AO17" s="125" t="str">
        <f t="shared" si="22"/>
        <v>B2-7</v>
      </c>
      <c r="AP17" s="125" t="str">
        <f t="shared" si="31"/>
        <v>B2-3B2-4B2-5B2-7</v>
      </c>
    </row>
    <row r="18" spans="1:42">
      <c r="A18" s="30">
        <f t="shared" si="23"/>
        <v>0</v>
      </c>
      <c r="B18" s="31">
        <f t="shared" si="0"/>
        <v>0</v>
      </c>
      <c r="C18" s="33" t="str">
        <f t="shared" si="1"/>
        <v/>
      </c>
      <c r="D18" s="31">
        <f t="shared" si="2"/>
        <v>0</v>
      </c>
      <c r="E18" s="33" t="str">
        <f t="shared" si="3"/>
        <v/>
      </c>
      <c r="F18" s="31">
        <f t="shared" si="4"/>
        <v>0</v>
      </c>
      <c r="G18" s="32">
        <f t="shared" si="5"/>
        <v>0</v>
      </c>
      <c r="H18" s="32">
        <f t="shared" si="6"/>
        <v>0</v>
      </c>
      <c r="I18" s="32">
        <f t="shared" si="7"/>
        <v>0</v>
      </c>
      <c r="J18" s="37" t="str">
        <f t="shared" si="24"/>
        <v/>
      </c>
      <c r="K18" s="31">
        <f t="shared" si="8"/>
        <v>0</v>
      </c>
      <c r="L18" s="33" t="str">
        <f t="shared" si="9"/>
        <v/>
      </c>
      <c r="M18" s="34">
        <f t="shared" si="25"/>
        <v>11350.577760263473</v>
      </c>
      <c r="N18" s="33" t="str">
        <f t="shared" si="26"/>
        <v/>
      </c>
      <c r="O18" s="35" t="str">
        <f t="shared" si="10"/>
        <v/>
      </c>
      <c r="P18" s="48" t="str">
        <f t="shared" si="11"/>
        <v/>
      </c>
      <c r="Q18" s="35"/>
      <c r="R18" s="58">
        <f>Data!AW18</f>
        <v>0</v>
      </c>
      <c r="S18" s="58">
        <f>Data!BB18</f>
        <v>0</v>
      </c>
      <c r="T18" s="58">
        <f>Data!BM18</f>
        <v>0</v>
      </c>
      <c r="U18" s="59">
        <f>Data!BN18</f>
        <v>0</v>
      </c>
      <c r="V18" s="59">
        <f>Data!BO18</f>
        <v>0</v>
      </c>
      <c r="W18" s="58">
        <f>Data!BT18</f>
        <v>0</v>
      </c>
      <c r="X18" s="56">
        <f t="shared" si="12"/>
        <v>0</v>
      </c>
      <c r="Y18" s="64">
        <f t="shared" si="13"/>
        <v>11096.7744140625</v>
      </c>
      <c r="Z18" s="65">
        <f t="shared" si="14"/>
        <v>14262.7685546875</v>
      </c>
      <c r="AA18" s="66">
        <f t="shared" si="15"/>
        <v>25359.54296875</v>
      </c>
      <c r="AB18" s="71">
        <f>AA18-X18</f>
        <v>25359.54296875</v>
      </c>
      <c r="AC18" s="71">
        <f t="shared" si="16"/>
        <v>14262.7685546875</v>
      </c>
      <c r="AD18" s="71">
        <f t="shared" si="28"/>
        <v>22471.939556801994</v>
      </c>
      <c r="AE18" s="71">
        <f t="shared" si="29"/>
        <v>14262.7685546875</v>
      </c>
      <c r="AF18" s="57">
        <f t="shared" si="30"/>
        <v>14262.7685546875</v>
      </c>
      <c r="AG18" s="55"/>
      <c r="AI18" s="35" t="str">
        <f t="shared" si="17"/>
        <v/>
      </c>
      <c r="AJ18" s="125" t="str">
        <f t="shared" si="18"/>
        <v>B2-3</v>
      </c>
      <c r="AK18" s="125" t="str">
        <f t="shared" si="19"/>
        <v>B2-4</v>
      </c>
      <c r="AL18" s="125" t="str">
        <f t="shared" si="20"/>
        <v>B2-5</v>
      </c>
      <c r="AM18" s="125" t="str">
        <f t="shared" si="21"/>
        <v>B2-5</v>
      </c>
      <c r="AN18" s="125" t="s">
        <v>218</v>
      </c>
      <c r="AO18" s="125" t="str">
        <f t="shared" si="22"/>
        <v>B2-7</v>
      </c>
      <c r="AP18" s="125" t="str">
        <f t="shared" si="31"/>
        <v>B2-3B2-4B2-5B2-7</v>
      </c>
    </row>
    <row r="19" spans="1:42">
      <c r="A19" s="30">
        <f t="shared" si="23"/>
        <v>0</v>
      </c>
      <c r="B19" s="31">
        <f t="shared" si="0"/>
        <v>0</v>
      </c>
      <c r="C19" s="33" t="str">
        <f t="shared" si="1"/>
        <v/>
      </c>
      <c r="D19" s="31">
        <f t="shared" si="2"/>
        <v>0</v>
      </c>
      <c r="E19" s="33" t="str">
        <f t="shared" si="3"/>
        <v/>
      </c>
      <c r="F19" s="31">
        <f t="shared" si="4"/>
        <v>0</v>
      </c>
      <c r="G19" s="32">
        <f t="shared" si="5"/>
        <v>0</v>
      </c>
      <c r="H19" s="32">
        <f t="shared" si="6"/>
        <v>0</v>
      </c>
      <c r="I19" s="32">
        <f t="shared" si="7"/>
        <v>0</v>
      </c>
      <c r="J19" s="37" t="str">
        <f t="shared" si="24"/>
        <v/>
      </c>
      <c r="K19" s="31">
        <f t="shared" si="8"/>
        <v>0</v>
      </c>
      <c r="L19" s="33" t="str">
        <f t="shared" si="9"/>
        <v/>
      </c>
      <c r="M19" s="34">
        <f t="shared" si="25"/>
        <v>2806.0270078868016</v>
      </c>
      <c r="N19" s="33" t="str">
        <f t="shared" si="26"/>
        <v/>
      </c>
      <c r="O19" s="35" t="str">
        <f t="shared" si="10"/>
        <v/>
      </c>
      <c r="P19" s="48" t="str">
        <f t="shared" si="11"/>
        <v/>
      </c>
      <c r="Q19" s="35"/>
      <c r="R19" s="58">
        <f>Data!AW19</f>
        <v>0</v>
      </c>
      <c r="S19" s="58">
        <f>Data!BB19</f>
        <v>0</v>
      </c>
      <c r="T19" s="58">
        <f>Data!BM19</f>
        <v>0</v>
      </c>
      <c r="U19" s="59">
        <f>Data!BN19</f>
        <v>0</v>
      </c>
      <c r="V19" s="59">
        <f>Data!BO19</f>
        <v>0</v>
      </c>
      <c r="W19" s="58">
        <f>Data!BT19</f>
        <v>0</v>
      </c>
      <c r="X19" s="56">
        <f t="shared" si="12"/>
        <v>0</v>
      </c>
      <c r="Y19" s="64">
        <f t="shared" si="13"/>
        <v>10693.75</v>
      </c>
      <c r="Z19" s="65">
        <f t="shared" si="14"/>
        <v>16750.548828125</v>
      </c>
      <c r="AA19" s="66">
        <f t="shared" si="15"/>
        <v>27444.298828125</v>
      </c>
      <c r="AB19" s="71">
        <f t="shared" si="27"/>
        <v>27444.298828125</v>
      </c>
      <c r="AC19" s="71">
        <f t="shared" si="16"/>
        <v>16750.548828125</v>
      </c>
      <c r="AD19" s="71">
        <f t="shared" si="28"/>
        <v>28098.010906798685</v>
      </c>
      <c r="AE19" s="71">
        <f t="shared" si="29"/>
        <v>16750.548828125</v>
      </c>
      <c r="AF19" s="57">
        <f t="shared" si="30"/>
        <v>16750.548828125</v>
      </c>
      <c r="AG19" s="55"/>
      <c r="AI19" s="35" t="str">
        <f t="shared" si="17"/>
        <v/>
      </c>
      <c r="AJ19" s="125" t="str">
        <f t="shared" si="18"/>
        <v>B2-3</v>
      </c>
      <c r="AK19" s="125" t="str">
        <f t="shared" si="19"/>
        <v>B2-4</v>
      </c>
      <c r="AL19" s="125" t="str">
        <f t="shared" si="20"/>
        <v>B2-5</v>
      </c>
      <c r="AM19" s="125" t="str">
        <f t="shared" si="21"/>
        <v>B2-5</v>
      </c>
      <c r="AN19" s="125" t="s">
        <v>218</v>
      </c>
      <c r="AO19" s="125" t="str">
        <f t="shared" si="22"/>
        <v>B2-7</v>
      </c>
      <c r="AP19" s="125" t="str">
        <f t="shared" si="31"/>
        <v>B2-3B2-4B2-5B2-7</v>
      </c>
    </row>
    <row r="20" spans="1:42">
      <c r="A20" s="30">
        <f t="shared" si="23"/>
        <v>0</v>
      </c>
      <c r="B20" s="31">
        <f t="shared" si="0"/>
        <v>0</v>
      </c>
      <c r="C20" s="33" t="str">
        <f t="shared" si="1"/>
        <v/>
      </c>
      <c r="D20" s="31">
        <f t="shared" si="2"/>
        <v>0</v>
      </c>
      <c r="E20" s="33" t="str">
        <f t="shared" si="3"/>
        <v/>
      </c>
      <c r="F20" s="31">
        <f t="shared" si="4"/>
        <v>0</v>
      </c>
      <c r="G20" s="32">
        <f t="shared" si="5"/>
        <v>0</v>
      </c>
      <c r="H20" s="32">
        <f t="shared" si="6"/>
        <v>0</v>
      </c>
      <c r="I20" s="32">
        <f t="shared" si="7"/>
        <v>0</v>
      </c>
      <c r="J20" s="37" t="str">
        <f t="shared" si="24"/>
        <v/>
      </c>
      <c r="K20" s="31">
        <f t="shared" si="8"/>
        <v>0</v>
      </c>
      <c r="L20" s="33" t="str">
        <f t="shared" si="9"/>
        <v/>
      </c>
      <c r="M20" s="34">
        <f t="shared" si="25"/>
        <v>2688.6961604645621</v>
      </c>
      <c r="N20" s="33" t="str">
        <f t="shared" si="26"/>
        <v/>
      </c>
      <c r="O20" s="35" t="str">
        <f t="shared" si="10"/>
        <v/>
      </c>
      <c r="P20" s="48" t="str">
        <f t="shared" si="11"/>
        <v/>
      </c>
      <c r="Q20" s="35"/>
      <c r="R20" s="58">
        <f>Data!AW20</f>
        <v>0</v>
      </c>
      <c r="S20" s="58">
        <f>Data!BB20</f>
        <v>0</v>
      </c>
      <c r="T20" s="58">
        <f>Data!BM20</f>
        <v>0</v>
      </c>
      <c r="U20" s="59">
        <f>Data!BN20</f>
        <v>0</v>
      </c>
      <c r="V20" s="59">
        <f>Data!BO20</f>
        <v>0</v>
      </c>
      <c r="W20" s="58">
        <f>Data!BT20</f>
        <v>0</v>
      </c>
      <c r="X20" s="56">
        <f t="shared" si="12"/>
        <v>0</v>
      </c>
      <c r="Y20" s="64">
        <f t="shared" si="13"/>
        <v>7399.193359375</v>
      </c>
      <c r="Z20" s="65">
        <f t="shared" si="14"/>
        <v>41651.0078125</v>
      </c>
      <c r="AA20" s="66">
        <f t="shared" si="15"/>
        <v>49050.201171875</v>
      </c>
      <c r="AB20" s="71">
        <f t="shared" si="27"/>
        <v>49050.201171875</v>
      </c>
      <c r="AC20" s="71">
        <f t="shared" si="16"/>
        <v>41651.0078125</v>
      </c>
      <c r="AD20" s="71">
        <f t="shared" si="28"/>
        <v>50529.959879772323</v>
      </c>
      <c r="AE20" s="71">
        <f t="shared" si="29"/>
        <v>41651.0078125</v>
      </c>
      <c r="AF20" s="57">
        <f t="shared" si="30"/>
        <v>41651.0078125</v>
      </c>
      <c r="AG20" s="55"/>
      <c r="AI20" s="35" t="str">
        <f t="shared" si="17"/>
        <v/>
      </c>
      <c r="AJ20" s="125" t="str">
        <f t="shared" si="18"/>
        <v>B2-3</v>
      </c>
      <c r="AK20" s="125" t="str">
        <f t="shared" si="19"/>
        <v>B2-4</v>
      </c>
      <c r="AL20" s="125" t="str">
        <f t="shared" si="20"/>
        <v>B2-5</v>
      </c>
      <c r="AM20" s="125" t="str">
        <f t="shared" si="21"/>
        <v>B2-5</v>
      </c>
      <c r="AN20" s="125" t="s">
        <v>218</v>
      </c>
      <c r="AO20" s="125" t="str">
        <f t="shared" si="22"/>
        <v>B2-7</v>
      </c>
      <c r="AP20" s="125" t="str">
        <f t="shared" si="31"/>
        <v>B2-3B2-4B2-5B2-7</v>
      </c>
    </row>
    <row r="21" spans="1:42">
      <c r="A21" s="30">
        <f t="shared" si="23"/>
        <v>0</v>
      </c>
      <c r="B21" s="31">
        <f t="shared" si="0"/>
        <v>0</v>
      </c>
      <c r="C21" s="33" t="str">
        <f t="shared" si="1"/>
        <v/>
      </c>
      <c r="D21" s="31">
        <f t="shared" si="2"/>
        <v>0</v>
      </c>
      <c r="E21" s="33" t="str">
        <f t="shared" si="3"/>
        <v/>
      </c>
      <c r="F21" s="31">
        <f t="shared" si="4"/>
        <v>0</v>
      </c>
      <c r="G21" s="32">
        <f t="shared" si="5"/>
        <v>0</v>
      </c>
      <c r="H21" s="32">
        <f t="shared" si="6"/>
        <v>0</v>
      </c>
      <c r="I21" s="32">
        <f t="shared" si="7"/>
        <v>0</v>
      </c>
      <c r="J21" s="37" t="str">
        <f t="shared" si="24"/>
        <v/>
      </c>
      <c r="K21" s="31">
        <f t="shared" si="8"/>
        <v>0</v>
      </c>
      <c r="L21" s="33" t="str">
        <f t="shared" si="9"/>
        <v/>
      </c>
      <c r="M21" s="34">
        <f t="shared" si="25"/>
        <v>16952.247777534343</v>
      </c>
      <c r="N21" s="33" t="str">
        <f t="shared" si="26"/>
        <v/>
      </c>
      <c r="O21" s="35" t="str">
        <f t="shared" si="10"/>
        <v/>
      </c>
      <c r="P21" s="48" t="str">
        <f t="shared" si="11"/>
        <v/>
      </c>
      <c r="Q21" s="35"/>
      <c r="R21" s="58">
        <f>Data!AW21</f>
        <v>0</v>
      </c>
      <c r="S21" s="58">
        <f>Data!BB21</f>
        <v>0</v>
      </c>
      <c r="T21" s="58">
        <f>Data!BM21</f>
        <v>0</v>
      </c>
      <c r="U21" s="59">
        <f>Data!BN21</f>
        <v>0</v>
      </c>
      <c r="V21" s="59">
        <f>Data!BO21</f>
        <v>0</v>
      </c>
      <c r="W21" s="58">
        <f>Data!BT21</f>
        <v>0</v>
      </c>
      <c r="X21" s="56">
        <f t="shared" si="12"/>
        <v>0</v>
      </c>
      <c r="Y21" s="64">
        <f t="shared" si="13"/>
        <v>8839.5830078125</v>
      </c>
      <c r="Z21" s="65">
        <f t="shared" si="14"/>
        <v>26052.84765625</v>
      </c>
      <c r="AA21" s="66">
        <f t="shared" si="15"/>
        <v>34892.4306640625</v>
      </c>
      <c r="AB21" s="71">
        <f t="shared" si="27"/>
        <v>34892.4306640625</v>
      </c>
      <c r="AC21" s="71">
        <f t="shared" si="16"/>
        <v>26052.84765625</v>
      </c>
      <c r="AD21" s="71">
        <f t="shared" si="28"/>
        <v>32617.797709495644</v>
      </c>
      <c r="AE21" s="71">
        <f t="shared" si="29"/>
        <v>26052.84765625</v>
      </c>
      <c r="AF21" s="57">
        <f t="shared" si="30"/>
        <v>26052.84765625</v>
      </c>
      <c r="AG21" s="55"/>
      <c r="AI21" s="35" t="str">
        <f t="shared" si="17"/>
        <v/>
      </c>
      <c r="AJ21" s="125" t="str">
        <f t="shared" si="18"/>
        <v>B2-3</v>
      </c>
      <c r="AK21" s="125" t="str">
        <f t="shared" si="19"/>
        <v>B2-4</v>
      </c>
      <c r="AL21" s="125" t="str">
        <f t="shared" si="20"/>
        <v>B2-5</v>
      </c>
      <c r="AM21" s="125" t="str">
        <f t="shared" si="21"/>
        <v>B2-5</v>
      </c>
      <c r="AN21" s="125" t="s">
        <v>218</v>
      </c>
      <c r="AO21" s="125" t="str">
        <f t="shared" si="22"/>
        <v>B2-7</v>
      </c>
      <c r="AP21" s="125" t="str">
        <f t="shared" si="31"/>
        <v>B2-3B2-4B2-5B2-7</v>
      </c>
    </row>
    <row r="22" spans="1:42">
      <c r="A22" s="30">
        <f t="shared" si="23"/>
        <v>0</v>
      </c>
      <c r="B22" s="31">
        <f t="shared" si="0"/>
        <v>0</v>
      </c>
      <c r="C22" s="33" t="str">
        <f t="shared" si="1"/>
        <v/>
      </c>
      <c r="D22" s="31">
        <f t="shared" si="2"/>
        <v>707.79851913930986</v>
      </c>
      <c r="E22" s="33" t="str">
        <f t="shared" si="3"/>
        <v/>
      </c>
      <c r="F22" s="31">
        <f t="shared" si="4"/>
        <v>0</v>
      </c>
      <c r="G22" s="32">
        <f t="shared" si="5"/>
        <v>0</v>
      </c>
      <c r="H22" s="32">
        <f t="shared" si="6"/>
        <v>0</v>
      </c>
      <c r="I22" s="32">
        <f t="shared" si="7"/>
        <v>0</v>
      </c>
      <c r="J22" s="37" t="str">
        <f t="shared" si="24"/>
        <v/>
      </c>
      <c r="K22" s="31">
        <f t="shared" si="8"/>
        <v>0</v>
      </c>
      <c r="L22" s="33" t="str">
        <f t="shared" si="9"/>
        <v/>
      </c>
      <c r="M22" s="34">
        <f t="shared" si="25"/>
        <v>10276.923453878382</v>
      </c>
      <c r="N22" s="33" t="str">
        <f t="shared" si="26"/>
        <v/>
      </c>
      <c r="O22" s="35" t="str">
        <f t="shared" si="10"/>
        <v>MRDO</v>
      </c>
      <c r="P22" s="48" t="str">
        <f t="shared" si="11"/>
        <v>MRDO</v>
      </c>
      <c r="Q22" s="35"/>
      <c r="R22" s="58">
        <f>Data!AW22</f>
        <v>0</v>
      </c>
      <c r="S22" s="58">
        <f>Data!BB22</f>
        <v>-6203.42578125</v>
      </c>
      <c r="T22" s="58">
        <f>Data!BM22</f>
        <v>0</v>
      </c>
      <c r="U22" s="59">
        <f>Data!BN22</f>
        <v>0</v>
      </c>
      <c r="V22" s="59">
        <f>Data!BO22</f>
        <v>0</v>
      </c>
      <c r="W22" s="58">
        <f>Data!BT22</f>
        <v>0</v>
      </c>
      <c r="X22" s="56">
        <f t="shared" si="12"/>
        <v>0</v>
      </c>
      <c r="Y22" s="64">
        <f t="shared" si="13"/>
        <v>8000</v>
      </c>
      <c r="Z22" s="65">
        <f t="shared" si="14"/>
        <v>0</v>
      </c>
      <c r="AA22" s="66">
        <f t="shared" si="15"/>
        <v>8000</v>
      </c>
      <c r="AB22" s="71">
        <f t="shared" si="27"/>
        <v>8000</v>
      </c>
      <c r="AC22" s="71">
        <f t="shared" si="16"/>
        <v>0</v>
      </c>
      <c r="AD22" s="71">
        <f t="shared" si="28"/>
        <v>13328.606258121134</v>
      </c>
      <c r="AE22" s="71">
        <f t="shared" si="29"/>
        <v>0</v>
      </c>
      <c r="AF22" s="57">
        <f t="shared" si="30"/>
        <v>0</v>
      </c>
      <c r="AG22" s="55"/>
      <c r="AI22" s="35" t="str">
        <f t="shared" si="17"/>
        <v/>
      </c>
      <c r="AJ22" s="125" t="str">
        <f t="shared" si="18"/>
        <v>B2-3</v>
      </c>
      <c r="AK22" s="125" t="str">
        <f t="shared" si="19"/>
        <v>B2-4</v>
      </c>
      <c r="AL22" s="125" t="str">
        <f t="shared" si="20"/>
        <v>B2-5</v>
      </c>
      <c r="AM22" s="125" t="str">
        <f t="shared" si="21"/>
        <v>B2-5</v>
      </c>
      <c r="AN22" s="125" t="s">
        <v>218</v>
      </c>
      <c r="AO22" s="125" t="str">
        <f t="shared" si="22"/>
        <v>B2-7</v>
      </c>
      <c r="AP22" s="125" t="str">
        <f t="shared" si="31"/>
        <v>B2-3B2-4B2-5B2-7</v>
      </c>
    </row>
    <row r="23" spans="1:42">
      <c r="A23" s="30">
        <f t="shared" si="23"/>
        <v>0</v>
      </c>
      <c r="B23" s="31">
        <f t="shared" si="0"/>
        <v>7001.4880861143738</v>
      </c>
      <c r="C23" s="33" t="str">
        <f t="shared" si="1"/>
        <v/>
      </c>
      <c r="D23" s="31">
        <f t="shared" si="2"/>
        <v>5315.4078989913214</v>
      </c>
      <c r="E23" s="33" t="str">
        <f t="shared" si="3"/>
        <v/>
      </c>
      <c r="F23" s="31">
        <f t="shared" si="4"/>
        <v>0</v>
      </c>
      <c r="G23" s="32">
        <f t="shared" si="5"/>
        <v>0</v>
      </c>
      <c r="H23" s="32">
        <f t="shared" si="6"/>
        <v>-5704.2749414530717</v>
      </c>
      <c r="I23" s="32">
        <f t="shared" si="7"/>
        <v>0</v>
      </c>
      <c r="J23" s="37" t="str">
        <f t="shared" si="24"/>
        <v/>
      </c>
      <c r="K23" s="31">
        <f t="shared" si="8"/>
        <v>0</v>
      </c>
      <c r="L23" s="33" t="str">
        <f t="shared" si="9"/>
        <v/>
      </c>
      <c r="M23" s="34">
        <f t="shared" si="25"/>
        <v>10276.923453878382</v>
      </c>
      <c r="N23" s="33" t="str">
        <f t="shared" si="26"/>
        <v/>
      </c>
      <c r="O23" s="35" t="str">
        <f t="shared" si="10"/>
        <v>MRDO</v>
      </c>
      <c r="P23" s="48" t="str">
        <f t="shared" si="11"/>
        <v>MRDO</v>
      </c>
      <c r="Q23" s="35"/>
      <c r="R23" s="58">
        <f>Data!AW23</f>
        <v>949.37200927734375</v>
      </c>
      <c r="S23" s="58">
        <f>Data!BB23</f>
        <v>-1975.257080078125</v>
      </c>
      <c r="T23" s="58">
        <f>Data!BM23</f>
        <v>0</v>
      </c>
      <c r="U23" s="59">
        <f>Data!BN23</f>
        <v>0</v>
      </c>
      <c r="V23" s="59">
        <f>Data!BO23</f>
        <v>-6948.51171875</v>
      </c>
      <c r="W23" s="58">
        <f>Data!BT23</f>
        <v>0</v>
      </c>
      <c r="X23" s="56">
        <f t="shared" si="12"/>
        <v>949.37200927734375</v>
      </c>
      <c r="Y23" s="64">
        <f t="shared" si="13"/>
        <v>4000</v>
      </c>
      <c r="Z23" s="65">
        <f t="shared" si="14"/>
        <v>0</v>
      </c>
      <c r="AA23" s="66">
        <f t="shared" si="15"/>
        <v>4000</v>
      </c>
      <c r="AB23" s="71">
        <f t="shared" si="27"/>
        <v>3050.6279907226563</v>
      </c>
      <c r="AC23" s="71">
        <f t="shared" si="16"/>
        <v>0</v>
      </c>
      <c r="AD23" s="71">
        <f t="shared" si="28"/>
        <v>7625.697395093528</v>
      </c>
      <c r="AE23" s="71">
        <f t="shared" si="29"/>
        <v>0</v>
      </c>
      <c r="AF23" s="57">
        <f t="shared" si="30"/>
        <v>0</v>
      </c>
      <c r="AG23" s="55"/>
      <c r="AI23" s="35" t="str">
        <f t="shared" si="17"/>
        <v/>
      </c>
      <c r="AJ23" s="125" t="str">
        <f t="shared" si="18"/>
        <v>B2-3</v>
      </c>
      <c r="AK23" s="125" t="str">
        <f t="shared" si="19"/>
        <v>B2-4</v>
      </c>
      <c r="AL23" s="125" t="str">
        <f t="shared" si="20"/>
        <v>B2-5</v>
      </c>
      <c r="AM23" s="125" t="str">
        <f t="shared" si="21"/>
        <v>B2-5</v>
      </c>
      <c r="AN23" s="125" t="s">
        <v>218</v>
      </c>
      <c r="AO23" s="125" t="str">
        <f t="shared" si="22"/>
        <v>B2-7</v>
      </c>
      <c r="AP23" s="125" t="str">
        <f t="shared" si="31"/>
        <v>B2-3B2-4B2-5B2-7</v>
      </c>
    </row>
    <row r="24" spans="1:42">
      <c r="A24" s="30">
        <f t="shared" si="23"/>
        <v>0</v>
      </c>
      <c r="B24" s="31">
        <f t="shared" si="0"/>
        <v>0</v>
      </c>
      <c r="C24" s="33" t="str">
        <f t="shared" si="1"/>
        <v/>
      </c>
      <c r="D24" s="31">
        <f t="shared" si="2"/>
        <v>0</v>
      </c>
      <c r="E24" s="33" t="str">
        <f t="shared" si="3"/>
        <v/>
      </c>
      <c r="F24" s="31">
        <f t="shared" si="4"/>
        <v>0</v>
      </c>
      <c r="G24" s="32">
        <f t="shared" si="5"/>
        <v>0</v>
      </c>
      <c r="H24" s="32">
        <f t="shared" si="6"/>
        <v>136.39703571287447</v>
      </c>
      <c r="I24" s="32">
        <f t="shared" si="7"/>
        <v>136.39703571287447</v>
      </c>
      <c r="J24" s="37" t="str">
        <f t="shared" si="24"/>
        <v/>
      </c>
      <c r="K24" s="31">
        <f t="shared" si="8"/>
        <v>0</v>
      </c>
      <c r="L24" s="33" t="str">
        <f t="shared" si="9"/>
        <v/>
      </c>
      <c r="M24" s="34">
        <f t="shared" si="25"/>
        <v>10276.923453878382</v>
      </c>
      <c r="N24" s="33" t="str">
        <f t="shared" si="26"/>
        <v/>
      </c>
      <c r="O24" s="35" t="str">
        <f t="shared" si="10"/>
        <v>MRDO</v>
      </c>
      <c r="P24" s="48" t="str">
        <f t="shared" si="11"/>
        <v>MRDO</v>
      </c>
      <c r="Q24" s="35"/>
      <c r="R24" s="58">
        <f>Data!AW24</f>
        <v>0</v>
      </c>
      <c r="S24" s="58">
        <f>Data!BB24</f>
        <v>0</v>
      </c>
      <c r="T24" s="58">
        <f>Data!BM24</f>
        <v>0</v>
      </c>
      <c r="U24" s="59">
        <f>Data!BN24</f>
        <v>0</v>
      </c>
      <c r="V24" s="59">
        <f>Data!BO24</f>
        <v>-281.0933837890625</v>
      </c>
      <c r="W24" s="58">
        <f>Data!BT24</f>
        <v>0</v>
      </c>
      <c r="X24" s="56">
        <f t="shared" si="12"/>
        <v>0</v>
      </c>
      <c r="Y24" s="64">
        <f t="shared" si="13"/>
        <v>10312.5</v>
      </c>
      <c r="Z24" s="65">
        <f t="shared" si="14"/>
        <v>0</v>
      </c>
      <c r="AA24" s="66">
        <f t="shared" si="15"/>
        <v>10312.5</v>
      </c>
      <c r="AB24" s="71">
        <f t="shared" si="27"/>
        <v>10312.5</v>
      </c>
      <c r="AC24" s="71">
        <f t="shared" si="16"/>
        <v>0</v>
      </c>
      <c r="AD24" s="71">
        <f t="shared" si="28"/>
        <v>13043.556668338653</v>
      </c>
      <c r="AE24" s="71">
        <f t="shared" si="29"/>
        <v>0</v>
      </c>
      <c r="AF24" s="57">
        <f t="shared" si="30"/>
        <v>0</v>
      </c>
      <c r="AG24" s="55"/>
      <c r="AI24" s="35" t="str">
        <f t="shared" si="17"/>
        <v/>
      </c>
      <c r="AJ24" s="125" t="str">
        <f t="shared" si="18"/>
        <v>B2-3</v>
      </c>
      <c r="AK24" s="125" t="str">
        <f t="shared" si="19"/>
        <v>B2-4</v>
      </c>
      <c r="AL24" s="125" t="str">
        <f t="shared" si="20"/>
        <v>B2-5</v>
      </c>
      <c r="AM24" s="125" t="str">
        <f t="shared" si="21"/>
        <v>B2-5</v>
      </c>
      <c r="AN24" s="125" t="s">
        <v>218</v>
      </c>
      <c r="AO24" s="125" t="str">
        <f t="shared" si="22"/>
        <v>B2-7</v>
      </c>
      <c r="AP24" s="125" t="str">
        <f t="shared" si="31"/>
        <v>B2-3B2-4B2-5B2-7</v>
      </c>
    </row>
    <row r="25" spans="1:42">
      <c r="A25" s="30">
        <f t="shared" si="23"/>
        <v>0</v>
      </c>
      <c r="B25" s="31">
        <f t="shared" si="0"/>
        <v>0</v>
      </c>
      <c r="C25" s="33" t="str">
        <f t="shared" si="1"/>
        <v/>
      </c>
      <c r="D25" s="31">
        <f t="shared" si="2"/>
        <v>0</v>
      </c>
      <c r="E25" s="33" t="str">
        <f t="shared" si="3"/>
        <v/>
      </c>
      <c r="F25" s="31">
        <f t="shared" si="4"/>
        <v>0</v>
      </c>
      <c r="G25" s="32">
        <f t="shared" si="5"/>
        <v>0</v>
      </c>
      <c r="H25" s="32">
        <f t="shared" si="6"/>
        <v>-8554.0882463037069</v>
      </c>
      <c r="I25" s="32">
        <f t="shared" si="7"/>
        <v>0</v>
      </c>
      <c r="J25" s="37" t="str">
        <f t="shared" si="24"/>
        <v/>
      </c>
      <c r="K25" s="31">
        <f t="shared" si="8"/>
        <v>0</v>
      </c>
      <c r="L25" s="33" t="str">
        <f t="shared" si="9"/>
        <v/>
      </c>
      <c r="M25" s="34">
        <f t="shared" si="25"/>
        <v>5951.2408282661745</v>
      </c>
      <c r="N25" s="33" t="str">
        <f t="shared" si="26"/>
        <v/>
      </c>
      <c r="O25" s="35" t="str">
        <f t="shared" si="10"/>
        <v>MRDO</v>
      </c>
      <c r="P25" s="48" t="str">
        <f t="shared" si="11"/>
        <v>MRDO</v>
      </c>
      <c r="Q25" s="35"/>
      <c r="R25" s="58">
        <f>Data!AW25</f>
        <v>0</v>
      </c>
      <c r="S25" s="58">
        <f>Data!BB25</f>
        <v>0</v>
      </c>
      <c r="T25" s="58">
        <f>Data!BM25</f>
        <v>0</v>
      </c>
      <c r="U25" s="59">
        <f>Data!BN25</f>
        <v>0</v>
      </c>
      <c r="V25" s="59">
        <f>Data!BO25</f>
        <v>-7267.859375</v>
      </c>
      <c r="W25" s="58">
        <f>Data!BT25</f>
        <v>0</v>
      </c>
      <c r="X25" s="56">
        <f t="shared" si="12"/>
        <v>0</v>
      </c>
      <c r="Y25" s="64">
        <f t="shared" si="13"/>
        <v>7656.25</v>
      </c>
      <c r="Z25" s="65">
        <f t="shared" si="14"/>
        <v>0</v>
      </c>
      <c r="AA25" s="66">
        <f t="shared" si="15"/>
        <v>7656.25</v>
      </c>
      <c r="AB25" s="71">
        <f t="shared" si="27"/>
        <v>7656.25</v>
      </c>
      <c r="AC25" s="71">
        <f t="shared" si="16"/>
        <v>0</v>
      </c>
      <c r="AD25" s="71">
        <f t="shared" si="28"/>
        <v>10542.811759905147</v>
      </c>
      <c r="AE25" s="71">
        <f t="shared" si="29"/>
        <v>0</v>
      </c>
      <c r="AF25" s="57">
        <f t="shared" si="30"/>
        <v>0</v>
      </c>
      <c r="AG25" s="55"/>
      <c r="AI25" s="35" t="str">
        <f t="shared" si="17"/>
        <v/>
      </c>
      <c r="AJ25" s="125" t="str">
        <f t="shared" si="18"/>
        <v>B2-3</v>
      </c>
      <c r="AK25" s="125" t="str">
        <f t="shared" si="19"/>
        <v>B2-4</v>
      </c>
      <c r="AL25" s="125" t="str">
        <f t="shared" si="20"/>
        <v>B2-5</v>
      </c>
      <c r="AM25" s="125" t="str">
        <f t="shared" si="21"/>
        <v>B2-5</v>
      </c>
      <c r="AN25" s="125" t="s">
        <v>218</v>
      </c>
      <c r="AO25" s="125" t="str">
        <f t="shared" si="22"/>
        <v>B2-7</v>
      </c>
      <c r="AP25" s="125" t="str">
        <f t="shared" si="31"/>
        <v>B2-3B2-4B2-5B2-7</v>
      </c>
    </row>
    <row r="26" spans="1:42">
      <c r="A26" s="30">
        <f t="shared" si="23"/>
        <v>0</v>
      </c>
      <c r="B26" s="31">
        <f t="shared" si="0"/>
        <v>0</v>
      </c>
      <c r="C26" s="33" t="str">
        <f t="shared" si="1"/>
        <v/>
      </c>
      <c r="D26" s="31">
        <f t="shared" si="2"/>
        <v>0</v>
      </c>
      <c r="E26" s="33" t="str">
        <f t="shared" si="3"/>
        <v/>
      </c>
      <c r="F26" s="31">
        <f t="shared" si="4"/>
        <v>-7552.6616251984424</v>
      </c>
      <c r="G26" s="32">
        <f t="shared" si="5"/>
        <v>-7201.5932808906136</v>
      </c>
      <c r="H26" s="32">
        <f t="shared" si="6"/>
        <v>-6587.8347425852089</v>
      </c>
      <c r="I26" s="32">
        <f t="shared" si="7"/>
        <v>-6587.8347425852089</v>
      </c>
      <c r="J26" s="37" t="str">
        <f t="shared" si="24"/>
        <v/>
      </c>
      <c r="K26" s="31">
        <f t="shared" si="8"/>
        <v>0</v>
      </c>
      <c r="L26" s="33" t="str">
        <f t="shared" si="9"/>
        <v/>
      </c>
      <c r="M26" s="34">
        <f t="shared" si="25"/>
        <v>6784.8808077621752</v>
      </c>
      <c r="N26" s="33" t="str">
        <f t="shared" si="26"/>
        <v/>
      </c>
      <c r="O26" s="35" t="str">
        <f t="shared" si="10"/>
        <v>MRDO</v>
      </c>
      <c r="P26" s="48" t="str">
        <f t="shared" si="11"/>
        <v>MRDO</v>
      </c>
      <c r="Q26" s="35"/>
      <c r="R26" s="58">
        <f>Data!AW26</f>
        <v>0</v>
      </c>
      <c r="S26" s="58">
        <f>Data!BB26</f>
        <v>0</v>
      </c>
      <c r="T26" s="58">
        <f>Data!BM26</f>
        <v>-4830.4609375</v>
      </c>
      <c r="U26" s="59">
        <f>Data!BN26</f>
        <v>-4830.18603515625</v>
      </c>
      <c r="V26" s="59">
        <f>Data!BO26</f>
        <v>-4398.5703125</v>
      </c>
      <c r="W26" s="58">
        <f>Data!BT26</f>
        <v>0</v>
      </c>
      <c r="X26" s="56">
        <f t="shared" si="12"/>
        <v>0</v>
      </c>
      <c r="Y26" s="64">
        <f t="shared" si="13"/>
        <v>10156.25</v>
      </c>
      <c r="Z26" s="65">
        <f t="shared" si="14"/>
        <v>0</v>
      </c>
      <c r="AA26" s="66">
        <f t="shared" si="15"/>
        <v>10156.25</v>
      </c>
      <c r="AB26" s="71">
        <f t="shared" si="27"/>
        <v>10156.25</v>
      </c>
      <c r="AC26" s="71">
        <f t="shared" si="16"/>
        <v>0</v>
      </c>
      <c r="AD26" s="71">
        <f t="shared" si="28"/>
        <v>11531.993361692919</v>
      </c>
      <c r="AE26" s="71">
        <f t="shared" si="29"/>
        <v>0</v>
      </c>
      <c r="AF26" s="57">
        <f t="shared" si="30"/>
        <v>0</v>
      </c>
      <c r="AG26" s="55"/>
      <c r="AI26" s="35" t="str">
        <f t="shared" si="17"/>
        <v/>
      </c>
      <c r="AJ26" s="125" t="str">
        <f t="shared" si="18"/>
        <v>B2-3</v>
      </c>
      <c r="AK26" s="125" t="str">
        <f t="shared" si="19"/>
        <v>B2-4</v>
      </c>
      <c r="AL26" s="125" t="str">
        <f t="shared" si="20"/>
        <v>B2-5</v>
      </c>
      <c r="AM26" s="125" t="str">
        <f t="shared" si="21"/>
        <v>B2-5</v>
      </c>
      <c r="AN26" s="125" t="s">
        <v>218</v>
      </c>
      <c r="AO26" s="125" t="str">
        <f t="shared" si="22"/>
        <v>B2-7</v>
      </c>
      <c r="AP26" s="125" t="str">
        <f t="shared" si="31"/>
        <v>B2-3B2-4B2-5B2-7</v>
      </c>
    </row>
    <row r="27" spans="1:42">
      <c r="A27" s="30">
        <f t="shared" si="23"/>
        <v>0</v>
      </c>
      <c r="B27" s="31">
        <f t="shared" si="0"/>
        <v>0</v>
      </c>
      <c r="C27" s="33" t="str">
        <f t="shared" si="1"/>
        <v/>
      </c>
      <c r="D27" s="31">
        <f t="shared" si="2"/>
        <v>0</v>
      </c>
      <c r="E27" s="33" t="str">
        <f t="shared" si="3"/>
        <v/>
      </c>
      <c r="F27" s="31">
        <f t="shared" si="4"/>
        <v>0</v>
      </c>
      <c r="G27" s="32">
        <f t="shared" si="5"/>
        <v>0</v>
      </c>
      <c r="H27" s="32">
        <f t="shared" si="6"/>
        <v>0</v>
      </c>
      <c r="I27" s="32">
        <f t="shared" si="7"/>
        <v>0</v>
      </c>
      <c r="J27" s="37" t="str">
        <f t="shared" si="24"/>
        <v/>
      </c>
      <c r="K27" s="31">
        <f t="shared" si="8"/>
        <v>0</v>
      </c>
      <c r="L27" s="33" t="str">
        <f t="shared" si="9"/>
        <v/>
      </c>
      <c r="M27" s="34">
        <f t="shared" si="25"/>
        <v>6768.0163239705134</v>
      </c>
      <c r="N27" s="33" t="str">
        <f t="shared" si="26"/>
        <v/>
      </c>
      <c r="O27" s="35" t="str">
        <f t="shared" si="10"/>
        <v/>
      </c>
      <c r="P27" s="48" t="str">
        <f t="shared" si="11"/>
        <v/>
      </c>
      <c r="Q27" s="35"/>
      <c r="R27" s="58">
        <f>Data!AW27</f>
        <v>0</v>
      </c>
      <c r="S27" s="58">
        <f>Data!BB27</f>
        <v>0</v>
      </c>
      <c r="T27" s="58">
        <f>Data!BM27</f>
        <v>0</v>
      </c>
      <c r="U27" s="59">
        <f>Data!BN27</f>
        <v>0</v>
      </c>
      <c r="V27" s="59">
        <f>Data!BO27</f>
        <v>0</v>
      </c>
      <c r="W27" s="58">
        <f>Data!BT27</f>
        <v>0</v>
      </c>
      <c r="X27" s="56">
        <f t="shared" si="12"/>
        <v>0</v>
      </c>
      <c r="Y27" s="64">
        <f t="shared" si="13"/>
        <v>4500</v>
      </c>
      <c r="Z27" s="65">
        <f t="shared" si="14"/>
        <v>25623.205078125</v>
      </c>
      <c r="AA27" s="66">
        <f t="shared" si="15"/>
        <v>30123.205078125</v>
      </c>
      <c r="AB27" s="71">
        <f t="shared" si="27"/>
        <v>30123.205078125</v>
      </c>
      <c r="AC27" s="71">
        <f t="shared" si="16"/>
        <v>25623.205078125</v>
      </c>
      <c r="AD27" s="71">
        <f t="shared" si="28"/>
        <v>29064.019245148411</v>
      </c>
      <c r="AE27" s="71">
        <f t="shared" si="29"/>
        <v>25623.205078125</v>
      </c>
      <c r="AF27" s="57">
        <f t="shared" si="30"/>
        <v>25623.205078125</v>
      </c>
      <c r="AG27" s="55"/>
      <c r="AI27" s="35" t="str">
        <f t="shared" si="17"/>
        <v/>
      </c>
      <c r="AJ27" s="125" t="str">
        <f t="shared" si="18"/>
        <v>B2-3</v>
      </c>
      <c r="AK27" s="125" t="str">
        <f t="shared" si="19"/>
        <v>B2-4</v>
      </c>
      <c r="AL27" s="125" t="str">
        <f t="shared" si="20"/>
        <v>B2-5</v>
      </c>
      <c r="AM27" s="125" t="str">
        <f t="shared" si="21"/>
        <v>B2-5</v>
      </c>
      <c r="AN27" s="125" t="s">
        <v>218</v>
      </c>
      <c r="AO27" s="125" t="str">
        <f t="shared" si="22"/>
        <v>B2-7</v>
      </c>
      <c r="AP27" s="125" t="str">
        <f t="shared" si="31"/>
        <v>B2-3B2-4B2-5B2-7</v>
      </c>
    </row>
    <row r="28" spans="1:42">
      <c r="A28" s="30">
        <f t="shared" si="23"/>
        <v>0</v>
      </c>
      <c r="B28" s="31">
        <f t="shared" si="0"/>
        <v>0</v>
      </c>
      <c r="C28" s="33" t="str">
        <f t="shared" si="1"/>
        <v/>
      </c>
      <c r="D28" s="31">
        <f t="shared" si="2"/>
        <v>0</v>
      </c>
      <c r="E28" s="33" t="str">
        <f t="shared" si="3"/>
        <v/>
      </c>
      <c r="F28" s="31">
        <f t="shared" si="4"/>
        <v>0</v>
      </c>
      <c r="G28" s="32">
        <f t="shared" si="5"/>
        <v>0</v>
      </c>
      <c r="H28" s="32">
        <f t="shared" si="6"/>
        <v>0</v>
      </c>
      <c r="I28" s="32">
        <f t="shared" si="7"/>
        <v>0</v>
      </c>
      <c r="J28" s="37" t="str">
        <f t="shared" si="24"/>
        <v/>
      </c>
      <c r="K28" s="31">
        <f t="shared" si="8"/>
        <v>0</v>
      </c>
      <c r="L28" s="33" t="str">
        <f t="shared" si="9"/>
        <v/>
      </c>
      <c r="M28" s="34">
        <f t="shared" si="25"/>
        <v>5371.1273754973545</v>
      </c>
      <c r="N28" s="33" t="str">
        <f t="shared" si="26"/>
        <v/>
      </c>
      <c r="O28" s="35" t="str">
        <f t="shared" si="10"/>
        <v/>
      </c>
      <c r="P28" s="48" t="str">
        <f t="shared" si="11"/>
        <v/>
      </c>
      <c r="Q28" s="35"/>
      <c r="R28" s="58">
        <f>Data!AW28</f>
        <v>0</v>
      </c>
      <c r="S28" s="58">
        <f>Data!BB28</f>
        <v>0</v>
      </c>
      <c r="T28" s="58">
        <f>Data!BM28</f>
        <v>0</v>
      </c>
      <c r="U28" s="59">
        <f>Data!BN28</f>
        <v>0</v>
      </c>
      <c r="V28" s="59">
        <f>Data!BO28</f>
        <v>0</v>
      </c>
      <c r="W28" s="58">
        <f>Data!BT28</f>
        <v>0</v>
      </c>
      <c r="X28" s="56">
        <f t="shared" si="12"/>
        <v>0</v>
      </c>
      <c r="Y28" s="64">
        <f t="shared" si="13"/>
        <v>6000</v>
      </c>
      <c r="Z28" s="65">
        <f t="shared" si="14"/>
        <v>24287.810546875</v>
      </c>
      <c r="AA28" s="66">
        <f t="shared" si="15"/>
        <v>30287.810546875</v>
      </c>
      <c r="AB28" s="71">
        <f t="shared" si="27"/>
        <v>30287.810546875</v>
      </c>
      <c r="AC28" s="71">
        <f t="shared" si="16"/>
        <v>24287.810546875</v>
      </c>
      <c r="AD28" s="71">
        <f t="shared" si="28"/>
        <v>30338.991121841984</v>
      </c>
      <c r="AE28" s="71">
        <f t="shared" si="29"/>
        <v>24287.810546875</v>
      </c>
      <c r="AF28" s="57">
        <f t="shared" si="30"/>
        <v>24287.810546875</v>
      </c>
      <c r="AG28" s="55"/>
      <c r="AI28" s="35" t="str">
        <f t="shared" si="17"/>
        <v/>
      </c>
      <c r="AJ28" s="125" t="str">
        <f t="shared" si="18"/>
        <v>B2-3</v>
      </c>
      <c r="AK28" s="125" t="str">
        <f t="shared" si="19"/>
        <v>B2-4</v>
      </c>
      <c r="AL28" s="125" t="str">
        <f t="shared" si="20"/>
        <v>B2-5</v>
      </c>
      <c r="AM28" s="125" t="str">
        <f t="shared" si="21"/>
        <v>B2-5</v>
      </c>
      <c r="AN28" s="125" t="s">
        <v>218</v>
      </c>
      <c r="AO28" s="125" t="str">
        <f t="shared" si="22"/>
        <v>B2-7</v>
      </c>
      <c r="AP28" s="125" t="str">
        <f t="shared" si="31"/>
        <v>B2-3B2-4B2-5B2-7</v>
      </c>
    </row>
    <row r="29" spans="1:42">
      <c r="A29" s="30">
        <f t="shared" si="23"/>
        <v>0</v>
      </c>
      <c r="B29" s="31">
        <f t="shared" si="0"/>
        <v>0</v>
      </c>
      <c r="C29" s="33" t="str">
        <f t="shared" si="1"/>
        <v/>
      </c>
      <c r="D29" s="31">
        <f t="shared" si="2"/>
        <v>0</v>
      </c>
      <c r="E29" s="33" t="str">
        <f t="shared" si="3"/>
        <v/>
      </c>
      <c r="F29" s="31">
        <f t="shared" si="4"/>
        <v>0</v>
      </c>
      <c r="G29" s="32">
        <f t="shared" si="5"/>
        <v>0</v>
      </c>
      <c r="H29" s="32">
        <f t="shared" si="6"/>
        <v>0</v>
      </c>
      <c r="I29" s="32">
        <f t="shared" si="7"/>
        <v>0</v>
      </c>
      <c r="J29" s="37" t="str">
        <f t="shared" si="24"/>
        <v/>
      </c>
      <c r="K29" s="31">
        <f t="shared" si="8"/>
        <v>0</v>
      </c>
      <c r="L29" s="33" t="str">
        <f t="shared" si="9"/>
        <v/>
      </c>
      <c r="M29" s="34">
        <f t="shared" si="25"/>
        <v>11385.776561086119</v>
      </c>
      <c r="N29" s="33" t="str">
        <f t="shared" si="26"/>
        <v/>
      </c>
      <c r="O29" s="35" t="str">
        <f t="shared" si="10"/>
        <v>MRDO</v>
      </c>
      <c r="P29" s="48" t="str">
        <f t="shared" si="11"/>
        <v>MRDO</v>
      </c>
      <c r="Q29" s="35"/>
      <c r="R29" s="58">
        <f>Data!AW29</f>
        <v>0</v>
      </c>
      <c r="S29" s="58">
        <f>Data!BB29</f>
        <v>0</v>
      </c>
      <c r="T29" s="58">
        <f>Data!BM29</f>
        <v>0</v>
      </c>
      <c r="U29" s="59">
        <f>Data!BN29</f>
        <v>0</v>
      </c>
      <c r="V29" s="59">
        <f>Data!BO29</f>
        <v>0</v>
      </c>
      <c r="W29" s="58">
        <f>Data!BT29</f>
        <v>0</v>
      </c>
      <c r="X29" s="56">
        <f t="shared" si="12"/>
        <v>0</v>
      </c>
      <c r="Y29" s="64">
        <f t="shared" si="13"/>
        <v>15875</v>
      </c>
      <c r="Z29" s="65">
        <f t="shared" si="14"/>
        <v>0</v>
      </c>
      <c r="AA29" s="66">
        <f t="shared" si="15"/>
        <v>15875</v>
      </c>
      <c r="AB29" s="71">
        <f t="shared" si="27"/>
        <v>15875</v>
      </c>
      <c r="AC29" s="71">
        <f t="shared" si="16"/>
        <v>0</v>
      </c>
      <c r="AD29" s="71">
        <f t="shared" si="28"/>
        <v>12864.346619748159</v>
      </c>
      <c r="AE29" s="71">
        <f t="shared" si="29"/>
        <v>0</v>
      </c>
      <c r="AF29" s="57">
        <f t="shared" si="30"/>
        <v>0</v>
      </c>
      <c r="AG29" s="55"/>
      <c r="AI29" s="35" t="str">
        <f t="shared" si="17"/>
        <v/>
      </c>
      <c r="AJ29" s="125" t="str">
        <f t="shared" si="18"/>
        <v>B2-3</v>
      </c>
      <c r="AK29" s="125" t="str">
        <f t="shared" si="19"/>
        <v>B2-4</v>
      </c>
      <c r="AL29" s="125" t="str">
        <f t="shared" si="20"/>
        <v>B2-5</v>
      </c>
      <c r="AM29" s="125" t="str">
        <f t="shared" si="21"/>
        <v>B2-5</v>
      </c>
      <c r="AN29" s="125" t="s">
        <v>218</v>
      </c>
      <c r="AO29" s="125" t="str">
        <f t="shared" si="22"/>
        <v>B2-7</v>
      </c>
      <c r="AP29" s="125" t="str">
        <f t="shared" si="31"/>
        <v>B2-3B2-4B2-5B2-7</v>
      </c>
    </row>
    <row r="30" spans="1:42">
      <c r="A30" s="30">
        <f t="shared" si="23"/>
        <v>0</v>
      </c>
      <c r="B30" s="31">
        <f t="shared" si="0"/>
        <v>0</v>
      </c>
      <c r="C30" s="33" t="str">
        <f t="shared" si="1"/>
        <v/>
      </c>
      <c r="D30" s="31">
        <f t="shared" si="2"/>
        <v>0</v>
      </c>
      <c r="E30" s="33" t="str">
        <f t="shared" si="3"/>
        <v/>
      </c>
      <c r="F30" s="31">
        <f t="shared" si="4"/>
        <v>0</v>
      </c>
      <c r="G30" s="32">
        <f t="shared" si="5"/>
        <v>0</v>
      </c>
      <c r="H30" s="32">
        <f t="shared" si="6"/>
        <v>0</v>
      </c>
      <c r="I30" s="32">
        <f t="shared" si="7"/>
        <v>0</v>
      </c>
      <c r="J30" s="37" t="str">
        <f t="shared" si="24"/>
        <v/>
      </c>
      <c r="K30" s="31">
        <f t="shared" si="8"/>
        <v>0</v>
      </c>
      <c r="L30" s="33" t="str">
        <f t="shared" si="9"/>
        <v/>
      </c>
      <c r="M30" s="34">
        <f t="shared" si="25"/>
        <v>7936.7872445376815</v>
      </c>
      <c r="N30" s="33" t="str">
        <f t="shared" si="26"/>
        <v/>
      </c>
      <c r="O30" s="35" t="str">
        <f t="shared" si="10"/>
        <v/>
      </c>
      <c r="P30" s="48" t="str">
        <f t="shared" si="11"/>
        <v/>
      </c>
      <c r="Q30" s="35"/>
      <c r="R30" s="58">
        <f>Data!AW30</f>
        <v>0</v>
      </c>
      <c r="S30" s="58">
        <f>Data!BB30</f>
        <v>0</v>
      </c>
      <c r="T30" s="58">
        <f>Data!BM30</f>
        <v>0</v>
      </c>
      <c r="U30" s="59">
        <f>Data!BN30</f>
        <v>0</v>
      </c>
      <c r="V30" s="59">
        <f>Data!BO30</f>
        <v>0</v>
      </c>
      <c r="W30" s="58">
        <f>Data!BT30</f>
        <v>0</v>
      </c>
      <c r="X30" s="56">
        <f t="shared" si="12"/>
        <v>0</v>
      </c>
      <c r="Y30" s="64">
        <f t="shared" si="13"/>
        <v>9502.4189453125</v>
      </c>
      <c r="Z30" s="65">
        <f t="shared" si="14"/>
        <v>1402.9097900390625</v>
      </c>
      <c r="AA30" s="66">
        <f t="shared" si="15"/>
        <v>10905.328735351563</v>
      </c>
      <c r="AB30" s="71">
        <f t="shared" si="27"/>
        <v>10905.328735351563</v>
      </c>
      <c r="AC30" s="71">
        <f t="shared" si="16"/>
        <v>1402.9097900390625</v>
      </c>
      <c r="AD30" s="71">
        <f t="shared" si="28"/>
        <v>9743.8715387049997</v>
      </c>
      <c r="AE30" s="71">
        <f t="shared" si="29"/>
        <v>1402.9097900390625</v>
      </c>
      <c r="AF30" s="57">
        <f t="shared" si="30"/>
        <v>1402.9097900390625</v>
      </c>
      <c r="AG30" s="55"/>
      <c r="AI30" s="35" t="str">
        <f t="shared" si="17"/>
        <v/>
      </c>
      <c r="AJ30" s="125" t="str">
        <f t="shared" si="18"/>
        <v>B2-3</v>
      </c>
      <c r="AK30" s="125" t="str">
        <f t="shared" si="19"/>
        <v>B2-4</v>
      </c>
      <c r="AL30" s="125" t="str">
        <f t="shared" si="20"/>
        <v>B2-5</v>
      </c>
      <c r="AM30" s="125" t="str">
        <f t="shared" si="21"/>
        <v>B2-5</v>
      </c>
      <c r="AN30" s="125" t="s">
        <v>218</v>
      </c>
      <c r="AO30" s="125" t="str">
        <f t="shared" si="22"/>
        <v>B2-7</v>
      </c>
      <c r="AP30" s="125" t="str">
        <f t="shared" si="31"/>
        <v>B2-3B2-4B2-5B2-7</v>
      </c>
    </row>
    <row r="31" spans="1:42">
      <c r="A31" s="30">
        <f t="shared" si="23"/>
        <v>0</v>
      </c>
      <c r="B31" s="31">
        <f t="shared" si="0"/>
        <v>-7336.2125609512204</v>
      </c>
      <c r="C31" s="33" t="str">
        <f t="shared" si="1"/>
        <v/>
      </c>
      <c r="D31" s="31">
        <f t="shared" si="2"/>
        <v>853.4818421821027</v>
      </c>
      <c r="E31" s="33" t="str">
        <f t="shared" si="3"/>
        <v/>
      </c>
      <c r="F31" s="31">
        <f t="shared" si="4"/>
        <v>0</v>
      </c>
      <c r="G31" s="32">
        <f t="shared" si="5"/>
        <v>0</v>
      </c>
      <c r="H31" s="32">
        <f t="shared" si="6"/>
        <v>0</v>
      </c>
      <c r="I31" s="32">
        <f t="shared" si="7"/>
        <v>0</v>
      </c>
      <c r="J31" s="37" t="str">
        <f t="shared" si="24"/>
        <v/>
      </c>
      <c r="K31" s="31">
        <f t="shared" si="8"/>
        <v>0</v>
      </c>
      <c r="L31" s="33" t="str">
        <f t="shared" si="9"/>
        <v/>
      </c>
      <c r="M31" s="34">
        <f t="shared" si="25"/>
        <v>2473.1062084113905</v>
      </c>
      <c r="N31" s="33" t="str">
        <f t="shared" si="26"/>
        <v/>
      </c>
      <c r="O31" s="35" t="str">
        <f t="shared" si="10"/>
        <v/>
      </c>
      <c r="P31" s="48" t="str">
        <f t="shared" si="11"/>
        <v/>
      </c>
      <c r="Q31" s="35"/>
      <c r="R31" s="58">
        <f>Data!AW31</f>
        <v>1231.605224609375</v>
      </c>
      <c r="S31" s="58">
        <f>Data!BB31</f>
        <v>8509.3837890625</v>
      </c>
      <c r="T31" s="58">
        <f>Data!BM31</f>
        <v>0</v>
      </c>
      <c r="U31" s="59">
        <f>Data!BN31</f>
        <v>0</v>
      </c>
      <c r="V31" s="59">
        <f>Data!BO31</f>
        <v>0</v>
      </c>
      <c r="W31" s="58">
        <f>Data!BT31</f>
        <v>0</v>
      </c>
      <c r="X31" s="56">
        <f t="shared" si="12"/>
        <v>8509.3837890625</v>
      </c>
      <c r="Y31" s="64">
        <f t="shared" si="13"/>
        <v>7206.66650390625</v>
      </c>
      <c r="Z31" s="65">
        <f t="shared" si="14"/>
        <v>20443.646484375</v>
      </c>
      <c r="AA31" s="66">
        <f t="shared" si="15"/>
        <v>27650.31298828125</v>
      </c>
      <c r="AB31" s="71">
        <f t="shared" si="27"/>
        <v>19140.92919921875</v>
      </c>
      <c r="AC31" s="71">
        <f t="shared" si="16"/>
        <v>20443.646484375</v>
      </c>
      <c r="AD31" s="71">
        <f t="shared" si="28"/>
        <v>27574.034370252648</v>
      </c>
      <c r="AE31" s="71">
        <f t="shared" si="29"/>
        <v>20443.646484375</v>
      </c>
      <c r="AF31" s="57">
        <f t="shared" si="30"/>
        <v>19140.92919921875</v>
      </c>
      <c r="AG31" s="55"/>
      <c r="AI31" s="35" t="str">
        <f t="shared" si="17"/>
        <v/>
      </c>
      <c r="AJ31" s="125" t="str">
        <f t="shared" si="18"/>
        <v>B2-3</v>
      </c>
      <c r="AK31" s="125" t="str">
        <f t="shared" si="19"/>
        <v>B2-4</v>
      </c>
      <c r="AL31" s="125" t="str">
        <f t="shared" si="20"/>
        <v>B2-5</v>
      </c>
      <c r="AM31" s="125" t="str">
        <f t="shared" si="21"/>
        <v>B2-5</v>
      </c>
      <c r="AN31" s="125" t="s">
        <v>218</v>
      </c>
      <c r="AO31" s="125" t="str">
        <f t="shared" si="22"/>
        <v>B2-7</v>
      </c>
      <c r="AP31" s="125" t="str">
        <f t="shared" si="31"/>
        <v>B2-3B2-4B2-5B2-7</v>
      </c>
    </row>
    <row r="32" spans="1:42">
      <c r="A32" s="30">
        <f t="shared" si="23"/>
        <v>0</v>
      </c>
      <c r="B32" s="31">
        <f t="shared" si="0"/>
        <v>-2973.8754124002435</v>
      </c>
      <c r="C32" s="33" t="str">
        <f t="shared" si="1"/>
        <v/>
      </c>
      <c r="D32" s="31">
        <f t="shared" si="2"/>
        <v>-319.8119618232484</v>
      </c>
      <c r="E32" s="33" t="str">
        <f t="shared" si="3"/>
        <v/>
      </c>
      <c r="F32" s="31">
        <f t="shared" si="4"/>
        <v>0</v>
      </c>
      <c r="G32" s="32">
        <f t="shared" si="5"/>
        <v>0</v>
      </c>
      <c r="H32" s="32">
        <f t="shared" si="6"/>
        <v>0</v>
      </c>
      <c r="I32" s="32">
        <f t="shared" si="7"/>
        <v>0</v>
      </c>
      <c r="J32" s="37" t="str">
        <f t="shared" si="24"/>
        <v/>
      </c>
      <c r="K32" s="31">
        <f t="shared" si="8"/>
        <v>0</v>
      </c>
      <c r="L32" s="33" t="str">
        <f t="shared" si="9"/>
        <v/>
      </c>
      <c r="M32" s="34">
        <f t="shared" si="25"/>
        <v>2000.0000340597976</v>
      </c>
      <c r="N32" s="33" t="str">
        <f t="shared" si="26"/>
        <v/>
      </c>
      <c r="O32" s="35" t="str">
        <f t="shared" si="10"/>
        <v/>
      </c>
      <c r="P32" s="48" t="str">
        <f t="shared" si="11"/>
        <v/>
      </c>
      <c r="Q32" s="35"/>
      <c r="R32" s="58">
        <f>Data!AW32</f>
        <v>1213.85107421875</v>
      </c>
      <c r="S32" s="58">
        <f>Data!BB32</f>
        <v>3501.81591796875</v>
      </c>
      <c r="T32" s="58">
        <f>Data!BM32</f>
        <v>0</v>
      </c>
      <c r="U32" s="59">
        <f>Data!BN32</f>
        <v>0</v>
      </c>
      <c r="V32" s="59">
        <f>Data!BO32</f>
        <v>0</v>
      </c>
      <c r="W32" s="58">
        <f>Data!BT32</f>
        <v>0</v>
      </c>
      <c r="X32" s="56">
        <f t="shared" si="12"/>
        <v>3501.81591796875</v>
      </c>
      <c r="Y32" s="64">
        <f t="shared" si="13"/>
        <v>7745.1611328125</v>
      </c>
      <c r="Z32" s="65">
        <f t="shared" si="14"/>
        <v>10514.3212890625</v>
      </c>
      <c r="AA32" s="66">
        <f t="shared" si="15"/>
        <v>18259.482421875</v>
      </c>
      <c r="AB32" s="71">
        <f t="shared" si="27"/>
        <v>14757.66650390625</v>
      </c>
      <c r="AC32" s="71">
        <f t="shared" si="16"/>
        <v>10514.3212890625</v>
      </c>
      <c r="AD32" s="71">
        <f t="shared" si="28"/>
        <v>20062.180866210474</v>
      </c>
      <c r="AE32" s="71">
        <f t="shared" si="29"/>
        <v>10512.308922529221</v>
      </c>
      <c r="AF32" s="57">
        <f t="shared" si="30"/>
        <v>10514.3212890625</v>
      </c>
      <c r="AG32" s="55"/>
      <c r="AI32" s="35" t="str">
        <f t="shared" si="17"/>
        <v/>
      </c>
      <c r="AJ32" s="125" t="str">
        <f t="shared" si="18"/>
        <v>B2-3</v>
      </c>
      <c r="AK32" s="125" t="str">
        <f t="shared" si="19"/>
        <v>B2-4</v>
      </c>
      <c r="AL32" s="125" t="str">
        <f t="shared" si="20"/>
        <v>B2-5</v>
      </c>
      <c r="AM32" s="125" t="str">
        <f t="shared" si="21"/>
        <v>B2-5</v>
      </c>
      <c r="AN32" s="125" t="s">
        <v>218</v>
      </c>
      <c r="AO32" s="125" t="str">
        <f t="shared" si="22"/>
        <v>B2-7</v>
      </c>
      <c r="AP32" s="125" t="str">
        <f t="shared" si="31"/>
        <v>B2-3B2-4B2-5B2-7</v>
      </c>
    </row>
    <row r="33" spans="1:42">
      <c r="A33" s="30">
        <f t="shared" si="23"/>
        <v>0</v>
      </c>
      <c r="B33" s="31">
        <f t="shared" si="0"/>
        <v>0</v>
      </c>
      <c r="C33" s="33" t="str">
        <f t="shared" si="1"/>
        <v/>
      </c>
      <c r="D33" s="31">
        <f t="shared" si="2"/>
        <v>2613.8470258668135</v>
      </c>
      <c r="E33" s="33" t="str">
        <f t="shared" si="3"/>
        <v/>
      </c>
      <c r="F33" s="31">
        <f t="shared" si="4"/>
        <v>0</v>
      </c>
      <c r="G33" s="32">
        <f t="shared" si="5"/>
        <v>0</v>
      </c>
      <c r="H33" s="32">
        <f t="shared" si="6"/>
        <v>0</v>
      </c>
      <c r="I33" s="32">
        <f t="shared" si="7"/>
        <v>0</v>
      </c>
      <c r="J33" s="37" t="str">
        <f t="shared" si="24"/>
        <v/>
      </c>
      <c r="K33" s="31">
        <f t="shared" si="8"/>
        <v>0</v>
      </c>
      <c r="L33" s="33" t="str">
        <f t="shared" si="9"/>
        <v/>
      </c>
      <c r="M33" s="34">
        <f t="shared" si="25"/>
        <v>3964.702913500631</v>
      </c>
      <c r="N33" s="33" t="str">
        <f t="shared" si="26"/>
        <v/>
      </c>
      <c r="O33" s="35" t="str">
        <f t="shared" si="10"/>
        <v/>
      </c>
      <c r="P33" s="48" t="str">
        <f t="shared" si="11"/>
        <v/>
      </c>
      <c r="Q33" s="35"/>
      <c r="R33" s="58">
        <f>Data!AW33</f>
        <v>0</v>
      </c>
      <c r="S33" s="58">
        <f>Data!BB33</f>
        <v>1512.8963623046875</v>
      </c>
      <c r="T33" s="58">
        <f>Data!BM33</f>
        <v>0</v>
      </c>
      <c r="U33" s="59">
        <f>Data!BN33</f>
        <v>0</v>
      </c>
      <c r="V33" s="59">
        <f>Data!BO33</f>
        <v>0</v>
      </c>
      <c r="W33" s="58">
        <f>Data!BT33</f>
        <v>0</v>
      </c>
      <c r="X33" s="56">
        <f t="shared" si="12"/>
        <v>1512.8963623046875</v>
      </c>
      <c r="Y33" s="64">
        <f t="shared" si="13"/>
        <v>6646.66650390625</v>
      </c>
      <c r="Z33" s="65">
        <f t="shared" si="14"/>
        <v>2448.44384765625</v>
      </c>
      <c r="AA33" s="66">
        <f t="shared" si="15"/>
        <v>9095.1103515625</v>
      </c>
      <c r="AB33" s="71">
        <f t="shared" si="27"/>
        <v>7582.2139892578125</v>
      </c>
      <c r="AC33" s="71">
        <f t="shared" si="16"/>
        <v>2448.44384765625</v>
      </c>
      <c r="AD33" s="71">
        <f t="shared" si="28"/>
        <v>13066.914285028226</v>
      </c>
      <c r="AE33" s="71">
        <f t="shared" si="29"/>
        <v>2448.44384765625</v>
      </c>
      <c r="AF33" s="57">
        <f t="shared" si="30"/>
        <v>2448.44384765625</v>
      </c>
      <c r="AG33" s="55"/>
      <c r="AI33" s="35" t="str">
        <f t="shared" si="17"/>
        <v/>
      </c>
      <c r="AJ33" s="125" t="str">
        <f t="shared" si="18"/>
        <v>B2-3</v>
      </c>
      <c r="AK33" s="125" t="str">
        <f t="shared" si="19"/>
        <v>B2-4</v>
      </c>
      <c r="AL33" s="125" t="str">
        <f t="shared" si="20"/>
        <v>B2-5</v>
      </c>
      <c r="AM33" s="125" t="str">
        <f t="shared" si="21"/>
        <v>B2-5</v>
      </c>
      <c r="AN33" s="125" t="s">
        <v>218</v>
      </c>
      <c r="AO33" s="125" t="str">
        <f t="shared" si="22"/>
        <v>B2-7</v>
      </c>
      <c r="AP33" s="125" t="str">
        <f t="shared" si="31"/>
        <v>B2-3B2-4B2-5B2-7</v>
      </c>
    </row>
    <row r="34" spans="1:42">
      <c r="A34" s="30">
        <f t="shared" si="23"/>
        <v>0</v>
      </c>
      <c r="B34" s="31">
        <f t="shared" si="0"/>
        <v>12832.701059314875</v>
      </c>
      <c r="C34" s="33" t="str">
        <f t="shared" si="1"/>
        <v/>
      </c>
      <c r="D34" s="31">
        <f t="shared" si="2"/>
        <v>10446.711255421002</v>
      </c>
      <c r="E34" s="33" t="str">
        <f t="shared" si="3"/>
        <v/>
      </c>
      <c r="F34" s="31">
        <f t="shared" si="4"/>
        <v>0</v>
      </c>
      <c r="G34" s="32">
        <f t="shared" si="5"/>
        <v>2945.9728880373682</v>
      </c>
      <c r="H34" s="32">
        <f t="shared" si="6"/>
        <v>3072.2404984315181</v>
      </c>
      <c r="I34" s="32">
        <f t="shared" si="7"/>
        <v>3072.2404984315181</v>
      </c>
      <c r="J34" s="37" t="str">
        <f t="shared" si="24"/>
        <v/>
      </c>
      <c r="K34" s="31">
        <f t="shared" si="8"/>
        <v>0</v>
      </c>
      <c r="L34" s="33" t="str">
        <f t="shared" si="9"/>
        <v/>
      </c>
      <c r="M34" s="34">
        <f t="shared" si="25"/>
        <v>10276.923453878382</v>
      </c>
      <c r="N34" s="33" t="str">
        <f t="shared" si="26"/>
        <v/>
      </c>
      <c r="O34" s="35" t="str">
        <f t="shared" si="10"/>
        <v/>
      </c>
      <c r="P34" s="48" t="str">
        <f t="shared" si="11"/>
        <v/>
      </c>
      <c r="Q34" s="35"/>
      <c r="R34" s="58">
        <f>Data!AW34</f>
        <v>5587.82470703125</v>
      </c>
      <c r="S34" s="58">
        <f>Data!BB34</f>
        <v>1120.779052734375</v>
      </c>
      <c r="T34" s="58">
        <f>Data!BM34</f>
        <v>0</v>
      </c>
      <c r="U34" s="59">
        <f>Data!BN34</f>
        <v>-1380.50146484375</v>
      </c>
      <c r="V34" s="59">
        <f>Data!BO34</f>
        <v>-1458.264404296875</v>
      </c>
      <c r="W34" s="58">
        <f>Data!BT34</f>
        <v>0</v>
      </c>
      <c r="X34" s="56">
        <f t="shared" si="12"/>
        <v>5587.82470703125</v>
      </c>
      <c r="Y34" s="64">
        <f t="shared" si="13"/>
        <v>6500</v>
      </c>
      <c r="Z34" s="65">
        <f t="shared" si="14"/>
        <v>3.0213267803192139</v>
      </c>
      <c r="AA34" s="66">
        <f t="shared" si="15"/>
        <v>6503.0213267803192</v>
      </c>
      <c r="AB34" s="71">
        <f t="shared" si="27"/>
        <v>915.19661974906921</v>
      </c>
      <c r="AC34" s="71">
        <f t="shared" si="16"/>
        <v>3.0213267803192139</v>
      </c>
      <c r="AD34" s="71">
        <f t="shared" si="28"/>
        <v>11832.640157576348</v>
      </c>
      <c r="AE34" s="71">
        <f t="shared" si="29"/>
        <v>3.0213267803192139</v>
      </c>
      <c r="AF34" s="57">
        <f t="shared" si="30"/>
        <v>3.0213267803192139</v>
      </c>
      <c r="AG34" s="55"/>
      <c r="AI34" s="35" t="str">
        <f t="shared" si="17"/>
        <v/>
      </c>
      <c r="AJ34" s="125" t="str">
        <f t="shared" si="18"/>
        <v>B2-3</v>
      </c>
      <c r="AK34" s="125" t="str">
        <f t="shared" si="19"/>
        <v>B2-4</v>
      </c>
      <c r="AL34" s="125" t="str">
        <f t="shared" si="20"/>
        <v>B2-5</v>
      </c>
      <c r="AM34" s="125" t="str">
        <f t="shared" si="21"/>
        <v>B2-5</v>
      </c>
      <c r="AN34" s="125" t="s">
        <v>218</v>
      </c>
      <c r="AO34" s="125" t="str">
        <f t="shared" si="22"/>
        <v>B2-7</v>
      </c>
      <c r="AP34" s="125" t="str">
        <f t="shared" si="31"/>
        <v>B2-3B2-4B2-5B2-7</v>
      </c>
    </row>
    <row r="35" spans="1:42">
      <c r="A35" s="30">
        <f t="shared" si="23"/>
        <v>0</v>
      </c>
      <c r="B35" s="31">
        <f t="shared" si="0"/>
        <v>9091.5849480620491</v>
      </c>
      <c r="C35" s="33" t="str">
        <f t="shared" si="1"/>
        <v/>
      </c>
      <c r="D35" s="31">
        <f t="shared" si="2"/>
        <v>8458.1325708884724</v>
      </c>
      <c r="E35" s="33" t="str">
        <f t="shared" si="3"/>
        <v/>
      </c>
      <c r="F35" s="31">
        <f t="shared" si="4"/>
        <v>0</v>
      </c>
      <c r="G35" s="32">
        <f t="shared" si="5"/>
        <v>0</v>
      </c>
      <c r="H35" s="32">
        <f t="shared" si="6"/>
        <v>2308.2737684367071</v>
      </c>
      <c r="I35" s="32">
        <f t="shared" si="7"/>
        <v>2308.2737684367071</v>
      </c>
      <c r="J35" s="37" t="str">
        <f t="shared" si="24"/>
        <v/>
      </c>
      <c r="K35" s="31">
        <f t="shared" si="8"/>
        <v>0</v>
      </c>
      <c r="L35" s="33" t="str">
        <f t="shared" si="9"/>
        <v/>
      </c>
      <c r="M35" s="34">
        <f t="shared" si="25"/>
        <v>10276.923453878382</v>
      </c>
      <c r="N35" s="33" t="str">
        <f t="shared" si="26"/>
        <v/>
      </c>
      <c r="O35" s="35" t="str">
        <f t="shared" si="10"/>
        <v/>
      </c>
      <c r="P35" s="48" t="str">
        <f t="shared" si="11"/>
        <v/>
      </c>
      <c r="Q35" s="35"/>
      <c r="R35" s="58">
        <f>Data!AW35</f>
        <v>3935.176513671875</v>
      </c>
      <c r="S35" s="58">
        <f>Data!BB35</f>
        <v>895.13140869140625</v>
      </c>
      <c r="T35" s="58">
        <f>Data!BM35</f>
        <v>0</v>
      </c>
      <c r="U35" s="59">
        <f>Data!BN35</f>
        <v>0</v>
      </c>
      <c r="V35" s="59">
        <f>Data!BO35</f>
        <v>-930.61932373046875</v>
      </c>
      <c r="W35" s="58">
        <f>Data!BT35</f>
        <v>0</v>
      </c>
      <c r="X35" s="56">
        <f t="shared" si="12"/>
        <v>3935.176513671875</v>
      </c>
      <c r="Y35" s="64">
        <f t="shared" si="13"/>
        <v>4000</v>
      </c>
      <c r="Z35" s="65">
        <f t="shared" si="14"/>
        <v>21.770828247070313</v>
      </c>
      <c r="AA35" s="66">
        <f t="shared" si="15"/>
        <v>4021.7708282470703</v>
      </c>
      <c r="AB35" s="71">
        <f t="shared" si="27"/>
        <v>86.594314575195313</v>
      </c>
      <c r="AC35" s="71">
        <f t="shared" si="16"/>
        <v>21.770828247070313</v>
      </c>
      <c r="AD35" s="71">
        <f t="shared" si="28"/>
        <v>7732.2749230412301</v>
      </c>
      <c r="AE35" s="71">
        <f t="shared" si="29"/>
        <v>21.770828247070313</v>
      </c>
      <c r="AF35" s="57">
        <f t="shared" si="30"/>
        <v>21.770828247070313</v>
      </c>
      <c r="AG35" s="55"/>
      <c r="AI35" s="35" t="str">
        <f t="shared" si="17"/>
        <v/>
      </c>
      <c r="AJ35" s="125" t="str">
        <f t="shared" si="18"/>
        <v>B2-3</v>
      </c>
      <c r="AK35" s="125" t="str">
        <f t="shared" si="19"/>
        <v>B2-4</v>
      </c>
      <c r="AL35" s="125" t="str">
        <f t="shared" si="20"/>
        <v>B2-5</v>
      </c>
      <c r="AM35" s="125" t="str">
        <f t="shared" si="21"/>
        <v>B2-5</v>
      </c>
      <c r="AN35" s="125" t="s">
        <v>218</v>
      </c>
      <c r="AO35" s="125" t="str">
        <f t="shared" si="22"/>
        <v>B2-7</v>
      </c>
      <c r="AP35" s="125" t="str">
        <f t="shared" si="31"/>
        <v>B2-3B2-4B2-5B2-7</v>
      </c>
    </row>
    <row r="36" spans="1:42">
      <c r="A36" s="30">
        <f t="shared" si="23"/>
        <v>0</v>
      </c>
      <c r="B36" s="31">
        <f t="shared" si="0"/>
        <v>0</v>
      </c>
      <c r="C36" s="33" t="str">
        <f t="shared" si="1"/>
        <v/>
      </c>
      <c r="D36" s="31">
        <f t="shared" si="2"/>
        <v>0</v>
      </c>
      <c r="E36" s="33" t="str">
        <f t="shared" si="3"/>
        <v/>
      </c>
      <c r="F36" s="31">
        <f t="shared" si="4"/>
        <v>0</v>
      </c>
      <c r="G36" s="32">
        <f t="shared" si="5"/>
        <v>-7748.2550421747201</v>
      </c>
      <c r="H36" s="32">
        <f t="shared" si="6"/>
        <v>-5461.1187262143685</v>
      </c>
      <c r="I36" s="32">
        <f t="shared" si="7"/>
        <v>0</v>
      </c>
      <c r="J36" s="37" t="str">
        <f t="shared" si="24"/>
        <v/>
      </c>
      <c r="K36" s="31">
        <f t="shared" si="8"/>
        <v>0</v>
      </c>
      <c r="L36" s="33" t="str">
        <f t="shared" si="9"/>
        <v/>
      </c>
      <c r="M36" s="34">
        <f t="shared" si="25"/>
        <v>0</v>
      </c>
      <c r="N36" s="33" t="str">
        <f t="shared" si="26"/>
        <v/>
      </c>
      <c r="O36" s="35" t="str">
        <f t="shared" si="10"/>
        <v/>
      </c>
      <c r="P36" s="48" t="str">
        <f t="shared" si="11"/>
        <v/>
      </c>
      <c r="Q36" s="35"/>
      <c r="R36" s="58">
        <f>Data!AW36</f>
        <v>0</v>
      </c>
      <c r="S36" s="58">
        <f>Data!BB36</f>
        <v>0</v>
      </c>
      <c r="T36" s="58">
        <f>Data!BM36</f>
        <v>0</v>
      </c>
      <c r="U36" s="59">
        <f>Data!BN36</f>
        <v>3217.55322265625</v>
      </c>
      <c r="V36" s="59">
        <f>Data!BO36</f>
        <v>2735.201416015625</v>
      </c>
      <c r="W36" s="58">
        <f>Data!BT36</f>
        <v>0</v>
      </c>
      <c r="X36" s="56">
        <f t="shared" si="12"/>
        <v>3217.55322265625</v>
      </c>
      <c r="Y36" s="64">
        <f t="shared" si="13"/>
        <v>3000</v>
      </c>
      <c r="Z36" s="65">
        <f t="shared" si="14"/>
        <v>1475.092529296875</v>
      </c>
      <c r="AA36" s="66">
        <f t="shared" si="15"/>
        <v>4475.092529296875</v>
      </c>
      <c r="AB36" s="71">
        <f t="shared" si="27"/>
        <v>1257.539306640625</v>
      </c>
      <c r="AC36" s="71">
        <f t="shared" si="16"/>
        <v>1475.092529296875</v>
      </c>
      <c r="AD36" s="71">
        <f t="shared" si="28"/>
        <v>17034.129230577368</v>
      </c>
      <c r="AE36" s="71">
        <f t="shared" si="29"/>
        <v>1475.092529296875</v>
      </c>
      <c r="AF36" s="57">
        <f t="shared" si="30"/>
        <v>1257.539306640625</v>
      </c>
      <c r="AG36" s="55"/>
      <c r="AI36" s="35" t="str">
        <f t="shared" si="17"/>
        <v/>
      </c>
      <c r="AJ36" s="125" t="str">
        <f t="shared" si="18"/>
        <v>B2-3</v>
      </c>
      <c r="AK36" s="125" t="str">
        <f t="shared" si="19"/>
        <v>B2-4</v>
      </c>
      <c r="AL36" s="125" t="str">
        <f t="shared" si="20"/>
        <v>B2-5</v>
      </c>
      <c r="AM36" s="125" t="str">
        <f t="shared" si="21"/>
        <v>B2-5</v>
      </c>
      <c r="AN36" s="125" t="s">
        <v>218</v>
      </c>
      <c r="AO36" s="125" t="str">
        <f t="shared" si="22"/>
        <v>B2-7</v>
      </c>
      <c r="AP36" s="125" t="str">
        <f t="shared" si="31"/>
        <v>B2-3B2-4B2-5B2-7</v>
      </c>
    </row>
    <row r="37" spans="1:42">
      <c r="A37" s="30">
        <f t="shared" si="23"/>
        <v>0</v>
      </c>
      <c r="B37" s="31">
        <f t="shared" si="0"/>
        <v>0</v>
      </c>
      <c r="C37" s="33" t="str">
        <f t="shared" si="1"/>
        <v/>
      </c>
      <c r="D37" s="31">
        <f t="shared" si="2"/>
        <v>0</v>
      </c>
      <c r="E37" s="33" t="str">
        <f t="shared" si="3"/>
        <v/>
      </c>
      <c r="F37" s="31">
        <f t="shared" si="4"/>
        <v>0</v>
      </c>
      <c r="G37" s="32">
        <f t="shared" si="5"/>
        <v>-8414.145704345794</v>
      </c>
      <c r="H37" s="32">
        <f t="shared" si="6"/>
        <v>-5857.0298335515108</v>
      </c>
      <c r="I37" s="32">
        <f t="shared" si="7"/>
        <v>0</v>
      </c>
      <c r="J37" s="37" t="str">
        <f t="shared" si="24"/>
        <v/>
      </c>
      <c r="K37" s="31">
        <f t="shared" si="8"/>
        <v>0</v>
      </c>
      <c r="L37" s="33" t="str">
        <f t="shared" si="9"/>
        <v/>
      </c>
      <c r="M37" s="34">
        <f t="shared" si="25"/>
        <v>0</v>
      </c>
      <c r="N37" s="33" t="str">
        <f t="shared" si="26"/>
        <v/>
      </c>
      <c r="O37" s="35" t="str">
        <f t="shared" si="10"/>
        <v>MRDO</v>
      </c>
      <c r="P37" s="48" t="str">
        <f t="shared" si="11"/>
        <v>MRDO</v>
      </c>
      <c r="Q37" s="35"/>
      <c r="R37" s="58">
        <f>Data!AW37</f>
        <v>0</v>
      </c>
      <c r="S37" s="58">
        <f>Data!BB37</f>
        <v>0</v>
      </c>
      <c r="T37" s="58">
        <f>Data!BM37</f>
        <v>0</v>
      </c>
      <c r="U37" s="59">
        <f>Data!BN37</f>
        <v>1328.1212158203125</v>
      </c>
      <c r="V37" s="59">
        <f>Data!BO37</f>
        <v>1376.1673583984375</v>
      </c>
      <c r="W37" s="58">
        <f>Data!BT37</f>
        <v>0</v>
      </c>
      <c r="X37" s="56">
        <f t="shared" si="12"/>
        <v>1376.1673583984375</v>
      </c>
      <c r="Y37" s="64">
        <f t="shared" si="13"/>
        <v>4000</v>
      </c>
      <c r="Z37" s="65">
        <f t="shared" si="14"/>
        <v>0</v>
      </c>
      <c r="AA37" s="66">
        <f t="shared" si="15"/>
        <v>4000</v>
      </c>
      <c r="AB37" s="71">
        <f t="shared" si="27"/>
        <v>2623.8326416015625</v>
      </c>
      <c r="AC37" s="71">
        <f t="shared" si="16"/>
        <v>0</v>
      </c>
      <c r="AD37" s="71">
        <f t="shared" si="28"/>
        <v>14264.354489559559</v>
      </c>
      <c r="AE37" s="71">
        <f t="shared" si="29"/>
        <v>0</v>
      </c>
      <c r="AF37" s="57">
        <f t="shared" si="30"/>
        <v>0</v>
      </c>
      <c r="AG37" s="55"/>
      <c r="AI37" s="35" t="str">
        <f t="shared" si="17"/>
        <v/>
      </c>
      <c r="AJ37" s="125" t="str">
        <f t="shared" si="18"/>
        <v>B2-3</v>
      </c>
      <c r="AK37" s="125" t="str">
        <f t="shared" si="19"/>
        <v>B2-4</v>
      </c>
      <c r="AL37" s="125" t="str">
        <f t="shared" si="20"/>
        <v>B2-5</v>
      </c>
      <c r="AM37" s="125" t="str">
        <f t="shared" si="21"/>
        <v>B2-5</v>
      </c>
      <c r="AN37" s="125" t="s">
        <v>218</v>
      </c>
      <c r="AO37" s="125" t="str">
        <f t="shared" si="22"/>
        <v>B2-7</v>
      </c>
      <c r="AP37" s="125" t="str">
        <f t="shared" si="31"/>
        <v>B2-3B2-4B2-5B2-7</v>
      </c>
    </row>
    <row r="38" spans="1:42">
      <c r="A38" s="30">
        <f t="shared" si="23"/>
        <v>8735</v>
      </c>
      <c r="B38" s="31">
        <f t="shared" si="0"/>
        <v>0</v>
      </c>
      <c r="C38" s="33" t="str">
        <f t="shared" si="1"/>
        <v/>
      </c>
      <c r="D38" s="31">
        <f t="shared" si="2"/>
        <v>0</v>
      </c>
      <c r="E38" s="33" t="str">
        <f t="shared" si="3"/>
        <v/>
      </c>
      <c r="F38" s="31">
        <f t="shared" si="4"/>
        <v>0</v>
      </c>
      <c r="G38" s="32">
        <f t="shared" si="5"/>
        <v>-7688.4615618121588</v>
      </c>
      <c r="H38" s="32">
        <f t="shared" si="6"/>
        <v>-5496.6840834482273</v>
      </c>
      <c r="I38" s="32">
        <f t="shared" si="7"/>
        <v>0</v>
      </c>
      <c r="J38" s="37" t="str">
        <f t="shared" si="24"/>
        <v/>
      </c>
      <c r="K38" s="31">
        <f t="shared" si="8"/>
        <v>0</v>
      </c>
      <c r="L38" s="33" t="str">
        <f t="shared" si="9"/>
        <v/>
      </c>
      <c r="M38" s="34">
        <f t="shared" si="25"/>
        <v>0</v>
      </c>
      <c r="N38" s="33" t="str">
        <f t="shared" si="26"/>
        <v/>
      </c>
      <c r="O38" s="35" t="str">
        <f t="shared" si="10"/>
        <v>MRDO</v>
      </c>
      <c r="P38" s="48" t="str">
        <f t="shared" si="11"/>
        <v>MRDO</v>
      </c>
      <c r="Q38" s="35"/>
      <c r="R38" s="58">
        <f>Data!AW38</f>
        <v>0</v>
      </c>
      <c r="S38" s="58">
        <f>Data!BB38</f>
        <v>0</v>
      </c>
      <c r="T38" s="58">
        <f>Data!BM38</f>
        <v>0</v>
      </c>
      <c r="U38" s="59">
        <f>Data!BN38</f>
        <v>1176.34912109375</v>
      </c>
      <c r="V38" s="59">
        <f>Data!BO38</f>
        <v>1621.7880859375</v>
      </c>
      <c r="W38" s="58">
        <f>Data!BT38</f>
        <v>0</v>
      </c>
      <c r="X38" s="56">
        <f t="shared" si="12"/>
        <v>1621.7880859375</v>
      </c>
      <c r="Y38" s="64">
        <f t="shared" si="13"/>
        <v>4500</v>
      </c>
      <c r="Z38" s="65">
        <f t="shared" si="14"/>
        <v>5.8834776282310486E-2</v>
      </c>
      <c r="AA38" s="66">
        <f t="shared" si="15"/>
        <v>4500.0588347762823</v>
      </c>
      <c r="AB38" s="71">
        <f t="shared" si="27"/>
        <v>2878.2707488387823</v>
      </c>
      <c r="AC38" s="71">
        <f t="shared" si="16"/>
        <v>5.8834776282310486E-2</v>
      </c>
      <c r="AD38" s="71">
        <f t="shared" si="28"/>
        <v>13025.284432091508</v>
      </c>
      <c r="AE38" s="71">
        <f t="shared" si="29"/>
        <v>5.8834776282310486E-2</v>
      </c>
      <c r="AF38" s="57">
        <f t="shared" si="30"/>
        <v>5.8834776282310486E-2</v>
      </c>
      <c r="AG38" s="55"/>
      <c r="AI38" s="35" t="str">
        <f t="shared" si="17"/>
        <v/>
      </c>
      <c r="AJ38" s="125" t="str">
        <f t="shared" si="18"/>
        <v/>
      </c>
      <c r="AK38" s="125" t="str">
        <f t="shared" si="19"/>
        <v/>
      </c>
      <c r="AL38" s="125" t="str">
        <f t="shared" si="20"/>
        <v/>
      </c>
      <c r="AM38" s="125" t="str">
        <f t="shared" si="21"/>
        <v>B2-5</v>
      </c>
      <c r="AN38" s="125" t="s">
        <v>218</v>
      </c>
      <c r="AO38" s="125" t="str">
        <f t="shared" si="22"/>
        <v>B2-7</v>
      </c>
      <c r="AP38" s="125" t="str">
        <f t="shared" si="31"/>
        <v>B2-7</v>
      </c>
    </row>
    <row r="39" spans="1:42">
      <c r="A39" s="30">
        <f t="shared" si="23"/>
        <v>8766</v>
      </c>
      <c r="B39" s="31">
        <f t="shared" si="0"/>
        <v>0</v>
      </c>
      <c r="C39" s="33" t="str">
        <f t="shared" si="1"/>
        <v/>
      </c>
      <c r="D39" s="31">
        <f t="shared" si="2"/>
        <v>0</v>
      </c>
      <c r="E39" s="33" t="str">
        <f t="shared" si="3"/>
        <v/>
      </c>
      <c r="F39" s="31">
        <f t="shared" si="4"/>
        <v>0</v>
      </c>
      <c r="G39" s="32">
        <f t="shared" si="5"/>
        <v>-5431.820105229036</v>
      </c>
      <c r="H39" s="32">
        <f t="shared" si="6"/>
        <v>-2925.0686484227222</v>
      </c>
      <c r="I39" s="32">
        <f t="shared" si="7"/>
        <v>0</v>
      </c>
      <c r="J39" s="37" t="str">
        <f t="shared" si="24"/>
        <v/>
      </c>
      <c r="K39" s="31">
        <f t="shared" si="8"/>
        <v>0</v>
      </c>
      <c r="L39" s="33" t="str">
        <f t="shared" si="9"/>
        <v/>
      </c>
      <c r="M39" s="34">
        <f t="shared" si="25"/>
        <v>0</v>
      </c>
      <c r="N39" s="33" t="str">
        <f t="shared" si="26"/>
        <v/>
      </c>
      <c r="O39" s="35" t="str">
        <f t="shared" si="10"/>
        <v/>
      </c>
      <c r="P39" s="48" t="str">
        <f t="shared" si="11"/>
        <v/>
      </c>
      <c r="Q39" s="35"/>
      <c r="R39" s="58">
        <f>Data!AW39</f>
        <v>0</v>
      </c>
      <c r="S39" s="58">
        <f>Data!BB39</f>
        <v>0</v>
      </c>
      <c r="T39" s="58">
        <f>Data!BM39</f>
        <v>0</v>
      </c>
      <c r="U39" s="59">
        <f>Data!BN39</f>
        <v>3158.502197265625</v>
      </c>
      <c r="V39" s="59">
        <f>Data!BO39</f>
        <v>3768.981689453125</v>
      </c>
      <c r="W39" s="58">
        <f>Data!BT39</f>
        <v>0</v>
      </c>
      <c r="X39" s="56">
        <f t="shared" si="12"/>
        <v>3768.981689453125</v>
      </c>
      <c r="Y39" s="64">
        <f t="shared" si="13"/>
        <v>4500</v>
      </c>
      <c r="Z39" s="65">
        <f t="shared" si="14"/>
        <v>1.0357495546340942</v>
      </c>
      <c r="AA39" s="66">
        <f t="shared" si="15"/>
        <v>4501.0357495546341</v>
      </c>
      <c r="AB39" s="71">
        <f t="shared" si="27"/>
        <v>732.05406010150909</v>
      </c>
      <c r="AC39" s="71">
        <f t="shared" si="16"/>
        <v>1.0357495546340942</v>
      </c>
      <c r="AD39" s="71">
        <f t="shared" si="28"/>
        <v>12332.63041029088</v>
      </c>
      <c r="AE39" s="71">
        <f t="shared" si="29"/>
        <v>1.0357495546340942</v>
      </c>
      <c r="AF39" s="57">
        <f t="shared" si="30"/>
        <v>1.0357495546340942</v>
      </c>
      <c r="AG39" s="55"/>
      <c r="AI39" s="35" t="str">
        <f t="shared" si="17"/>
        <v/>
      </c>
      <c r="AJ39" s="125" t="str">
        <f t="shared" si="18"/>
        <v/>
      </c>
      <c r="AK39" s="125" t="str">
        <f t="shared" si="19"/>
        <v/>
      </c>
      <c r="AL39" s="125" t="str">
        <f t="shared" si="20"/>
        <v/>
      </c>
      <c r="AM39" s="125" t="str">
        <f t="shared" si="21"/>
        <v/>
      </c>
      <c r="AN39" s="125" t="s">
        <v>218</v>
      </c>
      <c r="AO39" s="125" t="str">
        <f t="shared" si="22"/>
        <v/>
      </c>
      <c r="AP39" s="125" t="str">
        <f t="shared" si="31"/>
        <v/>
      </c>
    </row>
    <row r="40" spans="1:42">
      <c r="A40" s="30">
        <f t="shared" si="23"/>
        <v>8797</v>
      </c>
      <c r="B40" s="31">
        <f t="shared" si="0"/>
        <v>0</v>
      </c>
      <c r="C40" s="33" t="str">
        <f t="shared" si="1"/>
        <v/>
      </c>
      <c r="D40" s="31">
        <f t="shared" si="2"/>
        <v>0</v>
      </c>
      <c r="E40" s="33" t="str">
        <f t="shared" si="3"/>
        <v/>
      </c>
      <c r="F40" s="31">
        <f t="shared" si="4"/>
        <v>13205.491436112372</v>
      </c>
      <c r="G40" s="32">
        <f t="shared" si="5"/>
        <v>13303.318273661267</v>
      </c>
      <c r="H40" s="32">
        <f t="shared" si="6"/>
        <v>0</v>
      </c>
      <c r="I40" s="32">
        <f t="shared" si="7"/>
        <v>13303.318273661267</v>
      </c>
      <c r="J40" s="37" t="str">
        <f t="shared" si="24"/>
        <v>RS</v>
      </c>
      <c r="K40" s="31">
        <f t="shared" si="8"/>
        <v>0</v>
      </c>
      <c r="L40" s="33" t="str">
        <f t="shared" si="9"/>
        <v/>
      </c>
      <c r="M40" s="34">
        <f t="shared" si="25"/>
        <v>6998.9168357451817</v>
      </c>
      <c r="N40" s="33" t="str">
        <f t="shared" si="26"/>
        <v/>
      </c>
      <c r="O40" s="35" t="str">
        <f t="shared" si="10"/>
        <v/>
      </c>
      <c r="P40" s="48" t="str">
        <f t="shared" si="11"/>
        <v>RS</v>
      </c>
      <c r="Q40" s="35"/>
      <c r="R40" s="58">
        <f>Data!AW40</f>
        <v>0</v>
      </c>
      <c r="S40" s="58">
        <f>Data!BB40</f>
        <v>0</v>
      </c>
      <c r="T40" s="58">
        <f>Data!BM40</f>
        <v>11496.08203125</v>
      </c>
      <c r="U40" s="59">
        <f>Data!BN40</f>
        <v>11598.8603515625</v>
      </c>
      <c r="V40" s="59">
        <f>Data!BO40</f>
        <v>0</v>
      </c>
      <c r="W40" s="58">
        <f>Data!BT40</f>
        <v>0</v>
      </c>
      <c r="X40" s="56">
        <f t="shared" si="12"/>
        <v>11598.8603515625</v>
      </c>
      <c r="Y40" s="64">
        <f t="shared" si="13"/>
        <v>4500</v>
      </c>
      <c r="Z40" s="65">
        <f t="shared" si="14"/>
        <v>7101.322265625</v>
      </c>
      <c r="AA40" s="66">
        <f t="shared" si="15"/>
        <v>11601.322265625</v>
      </c>
      <c r="AB40" s="71">
        <f t="shared" si="27"/>
        <v>2.4619140625</v>
      </c>
      <c r="AC40" s="71">
        <f t="shared" si="16"/>
        <v>7101.322265625</v>
      </c>
      <c r="AD40" s="71">
        <f t="shared" si="28"/>
        <v>8773.2562187362164</v>
      </c>
      <c r="AE40" s="71">
        <f t="shared" si="29"/>
        <v>7101.322265625</v>
      </c>
      <c r="AF40" s="57">
        <f t="shared" si="30"/>
        <v>2.4619140625</v>
      </c>
      <c r="AG40" s="55"/>
      <c r="AI40" s="35" t="str">
        <f t="shared" si="17"/>
        <v/>
      </c>
      <c r="AJ40" s="125" t="str">
        <f t="shared" si="18"/>
        <v/>
      </c>
      <c r="AK40" s="125" t="str">
        <f t="shared" si="19"/>
        <v/>
      </c>
      <c r="AL40" s="125" t="str">
        <f t="shared" si="20"/>
        <v/>
      </c>
      <c r="AM40" s="125" t="str">
        <f t="shared" si="21"/>
        <v/>
      </c>
      <c r="AN40" s="125" t="s">
        <v>218</v>
      </c>
      <c r="AO40" s="125" t="str">
        <f t="shared" si="22"/>
        <v/>
      </c>
      <c r="AP40" s="125" t="str">
        <f t="shared" si="31"/>
        <v/>
      </c>
    </row>
    <row r="41" spans="1:42">
      <c r="A41" s="30">
        <f t="shared" si="23"/>
        <v>8826</v>
      </c>
      <c r="B41" s="31">
        <f t="shared" si="0"/>
        <v>0</v>
      </c>
      <c r="C41" s="33" t="str">
        <f t="shared" si="1"/>
        <v/>
      </c>
      <c r="D41" s="31">
        <f t="shared" si="2"/>
        <v>0</v>
      </c>
      <c r="E41" s="33" t="str">
        <f t="shared" si="3"/>
        <v/>
      </c>
      <c r="F41" s="31">
        <f t="shared" si="4"/>
        <v>0</v>
      </c>
      <c r="G41" s="32">
        <f t="shared" si="5"/>
        <v>0</v>
      </c>
      <c r="H41" s="32">
        <f t="shared" si="6"/>
        <v>-7219.0016919497848</v>
      </c>
      <c r="I41" s="32">
        <f t="shared" si="7"/>
        <v>0</v>
      </c>
      <c r="J41" s="37" t="str">
        <f t="shared" si="24"/>
        <v/>
      </c>
      <c r="K41" s="31">
        <f t="shared" si="8"/>
        <v>0</v>
      </c>
      <c r="L41" s="33" t="str">
        <f t="shared" si="9"/>
        <v/>
      </c>
      <c r="M41" s="34">
        <f t="shared" si="25"/>
        <v>9532.8561553122236</v>
      </c>
      <c r="N41" s="33" t="str">
        <f t="shared" si="26"/>
        <v/>
      </c>
      <c r="O41" s="35" t="str">
        <f t="shared" si="10"/>
        <v/>
      </c>
      <c r="P41" s="48" t="str">
        <f t="shared" si="11"/>
        <v/>
      </c>
      <c r="Q41" s="35"/>
      <c r="R41" s="58">
        <f>Data!AW41</f>
        <v>0</v>
      </c>
      <c r="S41" s="58">
        <f>Data!BB41</f>
        <v>0</v>
      </c>
      <c r="T41" s="58">
        <f>Data!BM41</f>
        <v>0</v>
      </c>
      <c r="U41" s="59">
        <f>Data!BN41</f>
        <v>0</v>
      </c>
      <c r="V41" s="59">
        <f>Data!BO41</f>
        <v>-8532.36328125</v>
      </c>
      <c r="W41" s="58">
        <f>Data!BT41</f>
        <v>0</v>
      </c>
      <c r="X41" s="56">
        <f t="shared" si="12"/>
        <v>0</v>
      </c>
      <c r="Y41" s="64">
        <f t="shared" si="13"/>
        <v>6620.689453125</v>
      </c>
      <c r="Z41" s="65">
        <f t="shared" si="14"/>
        <v>7904.05078125</v>
      </c>
      <c r="AA41" s="66">
        <f t="shared" si="15"/>
        <v>14524.740234375</v>
      </c>
      <c r="AB41" s="71">
        <f t="shared" si="27"/>
        <v>14524.740234375</v>
      </c>
      <c r="AC41" s="71">
        <f t="shared" si="16"/>
        <v>7904.05078125</v>
      </c>
      <c r="AD41" s="71">
        <f t="shared" si="28"/>
        <v>9342.6000738832699</v>
      </c>
      <c r="AE41" s="71">
        <f t="shared" si="29"/>
        <v>7904.05078125</v>
      </c>
      <c r="AF41" s="57">
        <f t="shared" si="30"/>
        <v>7904.05078125</v>
      </c>
      <c r="AG41" s="55"/>
      <c r="AI41" s="35" t="str">
        <f t="shared" si="17"/>
        <v/>
      </c>
      <c r="AJ41" s="125" t="str">
        <f t="shared" si="18"/>
        <v/>
      </c>
      <c r="AK41" s="125" t="str">
        <f t="shared" si="19"/>
        <v/>
      </c>
      <c r="AL41" s="125" t="str">
        <f t="shared" si="20"/>
        <v/>
      </c>
      <c r="AM41" s="125" t="str">
        <f t="shared" si="21"/>
        <v/>
      </c>
      <c r="AN41" s="125" t="s">
        <v>218</v>
      </c>
      <c r="AO41" s="125" t="str">
        <f t="shared" si="22"/>
        <v/>
      </c>
      <c r="AP41" s="125" t="str">
        <f t="shared" si="31"/>
        <v/>
      </c>
    </row>
    <row r="42" spans="1:42">
      <c r="A42" s="30">
        <f t="shared" si="23"/>
        <v>8857</v>
      </c>
      <c r="B42" s="31">
        <f t="shared" si="0"/>
        <v>0</v>
      </c>
      <c r="C42" s="33" t="str">
        <f t="shared" si="1"/>
        <v/>
      </c>
      <c r="D42" s="31">
        <f t="shared" si="2"/>
        <v>0</v>
      </c>
      <c r="E42" s="33" t="str">
        <f t="shared" si="3"/>
        <v/>
      </c>
      <c r="F42" s="31">
        <f t="shared" si="4"/>
        <v>0</v>
      </c>
      <c r="G42" s="32">
        <f t="shared" si="5"/>
        <v>0</v>
      </c>
      <c r="H42" s="32">
        <f t="shared" si="6"/>
        <v>0</v>
      </c>
      <c r="I42" s="32">
        <f t="shared" si="7"/>
        <v>0</v>
      </c>
      <c r="J42" s="37" t="str">
        <f t="shared" si="24"/>
        <v/>
      </c>
      <c r="K42" s="31">
        <f t="shared" si="8"/>
        <v>0</v>
      </c>
      <c r="L42" s="33" t="str">
        <f t="shared" si="9"/>
        <v/>
      </c>
      <c r="M42" s="34">
        <f t="shared" si="25"/>
        <v>3142.8571963796821</v>
      </c>
      <c r="N42" s="33" t="str">
        <f t="shared" si="26"/>
        <v/>
      </c>
      <c r="O42" s="35" t="str">
        <f t="shared" si="10"/>
        <v/>
      </c>
      <c r="P42" s="48" t="str">
        <f t="shared" si="11"/>
        <v/>
      </c>
      <c r="Q42" s="35"/>
      <c r="R42" s="58">
        <f>Data!AW42</f>
        <v>0</v>
      </c>
      <c r="S42" s="58">
        <f>Data!BB42</f>
        <v>0</v>
      </c>
      <c r="T42" s="58">
        <f>Data!BM42</f>
        <v>0</v>
      </c>
      <c r="U42" s="59">
        <f>Data!BN42</f>
        <v>0</v>
      </c>
      <c r="V42" s="59">
        <f>Data!BO42</f>
        <v>0</v>
      </c>
      <c r="W42" s="58">
        <f>Data!BT42</f>
        <v>0</v>
      </c>
      <c r="X42" s="56">
        <f t="shared" si="12"/>
        <v>0</v>
      </c>
      <c r="Y42" s="64">
        <f t="shared" si="13"/>
        <v>9008.064453125</v>
      </c>
      <c r="Z42" s="65">
        <f t="shared" si="14"/>
        <v>0.12122882157564163</v>
      </c>
      <c r="AA42" s="66">
        <f t="shared" si="15"/>
        <v>9008.1856819465756</v>
      </c>
      <c r="AB42" s="71">
        <f t="shared" si="27"/>
        <v>9008.1856819465756</v>
      </c>
      <c r="AC42" s="71">
        <f t="shared" si="16"/>
        <v>0.12122882157564163</v>
      </c>
      <c r="AD42" s="71">
        <f t="shared" si="28"/>
        <v>7924.6046271427131</v>
      </c>
      <c r="AE42" s="71">
        <f t="shared" si="29"/>
        <v>0.12122882157564163</v>
      </c>
      <c r="AF42" s="57">
        <f t="shared" si="30"/>
        <v>0.12122882157564163</v>
      </c>
      <c r="AG42" s="55"/>
      <c r="AI42" s="35" t="str">
        <f t="shared" si="17"/>
        <v/>
      </c>
      <c r="AJ42" s="125" t="str">
        <f t="shared" si="18"/>
        <v/>
      </c>
      <c r="AK42" s="125" t="str">
        <f t="shared" si="19"/>
        <v/>
      </c>
      <c r="AL42" s="125" t="str">
        <f t="shared" si="20"/>
        <v/>
      </c>
      <c r="AM42" s="125" t="str">
        <f t="shared" si="21"/>
        <v/>
      </c>
      <c r="AN42" s="125" t="s">
        <v>218</v>
      </c>
      <c r="AO42" s="125" t="str">
        <f t="shared" si="22"/>
        <v/>
      </c>
      <c r="AP42" s="125" t="str">
        <f t="shared" si="31"/>
        <v/>
      </c>
    </row>
    <row r="43" spans="1:42">
      <c r="A43" s="30">
        <f t="shared" si="23"/>
        <v>8887</v>
      </c>
      <c r="B43" s="31">
        <f t="shared" si="0"/>
        <v>-2131.9436464731862</v>
      </c>
      <c r="C43" s="33" t="str">
        <f t="shared" si="1"/>
        <v/>
      </c>
      <c r="D43" s="31">
        <f t="shared" si="2"/>
        <v>267.39084041092644</v>
      </c>
      <c r="E43" s="33" t="str">
        <f t="shared" si="3"/>
        <v/>
      </c>
      <c r="F43" s="31">
        <f t="shared" si="4"/>
        <v>-20359.929158900355</v>
      </c>
      <c r="G43" s="32">
        <f t="shared" si="5"/>
        <v>-20397.410667082153</v>
      </c>
      <c r="H43" s="32">
        <f t="shared" si="6"/>
        <v>-20369.837836628514</v>
      </c>
      <c r="I43" s="32">
        <f t="shared" si="7"/>
        <v>-20359.929158900355</v>
      </c>
      <c r="J43" s="37" t="str">
        <f t="shared" si="24"/>
        <v/>
      </c>
      <c r="K43" s="31">
        <f t="shared" si="8"/>
        <v>0</v>
      </c>
      <c r="L43" s="33" t="str">
        <f t="shared" si="9"/>
        <v/>
      </c>
      <c r="M43" s="34">
        <f t="shared" si="25"/>
        <v>3413.549688433744</v>
      </c>
      <c r="N43" s="33" t="str">
        <f t="shared" si="26"/>
        <v/>
      </c>
      <c r="O43" s="35" t="str">
        <f t="shared" si="10"/>
        <v/>
      </c>
      <c r="P43" s="48" t="str">
        <f t="shared" si="11"/>
        <v/>
      </c>
      <c r="Q43" s="35"/>
      <c r="R43" s="58">
        <f>Data!AW43</f>
        <v>-2544.924560546875</v>
      </c>
      <c r="S43" s="58">
        <f>Data!BB43</f>
        <v>-145.59013366699219</v>
      </c>
      <c r="T43" s="58">
        <f>Data!BM43</f>
        <v>-20772.91015625</v>
      </c>
      <c r="U43" s="59">
        <f>Data!BN43</f>
        <v>-20810.392578125</v>
      </c>
      <c r="V43" s="59">
        <f>Data!BO43</f>
        <v>-20782.818359375</v>
      </c>
      <c r="W43" s="58">
        <f>Data!BT43</f>
        <v>0</v>
      </c>
      <c r="X43" s="56">
        <f t="shared" si="12"/>
        <v>0</v>
      </c>
      <c r="Y43" s="64">
        <f t="shared" si="13"/>
        <v>6406.25</v>
      </c>
      <c r="Z43" s="65">
        <f t="shared" si="14"/>
        <v>23.734209060668945</v>
      </c>
      <c r="AA43" s="66">
        <f t="shared" si="15"/>
        <v>6429.9842090606689</v>
      </c>
      <c r="AB43" s="71">
        <f t="shared" si="27"/>
        <v>6429.9842090606689</v>
      </c>
      <c r="AC43" s="71">
        <f t="shared" si="16"/>
        <v>23.734209060668945</v>
      </c>
      <c r="AD43" s="71">
        <f t="shared" si="28"/>
        <v>6221.9101575768018</v>
      </c>
      <c r="AE43" s="71">
        <f t="shared" si="29"/>
        <v>22.815233409404755</v>
      </c>
      <c r="AF43" s="57">
        <f t="shared" si="30"/>
        <v>23.734209060668945</v>
      </c>
      <c r="AG43" s="55"/>
      <c r="AI43" s="35" t="str">
        <f t="shared" si="17"/>
        <v/>
      </c>
      <c r="AJ43" s="125" t="str">
        <f t="shared" si="18"/>
        <v/>
      </c>
      <c r="AK43" s="125" t="str">
        <f t="shared" si="19"/>
        <v/>
      </c>
      <c r="AL43" s="125" t="str">
        <f t="shared" si="20"/>
        <v/>
      </c>
      <c r="AM43" s="125" t="str">
        <f t="shared" si="21"/>
        <v/>
      </c>
      <c r="AN43" s="125" t="s">
        <v>218</v>
      </c>
      <c r="AO43" s="125" t="str">
        <f t="shared" si="22"/>
        <v/>
      </c>
      <c r="AP43" s="125" t="str">
        <f t="shared" si="31"/>
        <v/>
      </c>
    </row>
    <row r="44" spans="1:42">
      <c r="A44" s="30">
        <f t="shared" si="23"/>
        <v>8918</v>
      </c>
      <c r="B44" s="31">
        <f t="shared" si="0"/>
        <v>1501.0681942024589</v>
      </c>
      <c r="C44" s="33" t="str">
        <f t="shared" si="1"/>
        <v/>
      </c>
      <c r="D44" s="31">
        <f t="shared" si="2"/>
        <v>3403.8856535066202</v>
      </c>
      <c r="E44" s="33" t="str">
        <f t="shared" si="3"/>
        <v/>
      </c>
      <c r="F44" s="31">
        <f t="shared" si="4"/>
        <v>-12053.938151070652</v>
      </c>
      <c r="G44" s="32">
        <f t="shared" si="5"/>
        <v>-12025.253959386724</v>
      </c>
      <c r="H44" s="32">
        <f t="shared" si="6"/>
        <v>-11842.543940599475</v>
      </c>
      <c r="I44" s="32">
        <f t="shared" si="7"/>
        <v>-11842.543940599475</v>
      </c>
      <c r="J44" s="37" t="str">
        <f t="shared" si="24"/>
        <v/>
      </c>
      <c r="K44" s="31">
        <f t="shared" si="8"/>
        <v>0</v>
      </c>
      <c r="L44" s="33" t="str">
        <f t="shared" si="9"/>
        <v/>
      </c>
      <c r="M44" s="34">
        <f t="shared" si="25"/>
        <v>5228.9893468616583</v>
      </c>
      <c r="N44" s="33" t="str">
        <f t="shared" si="26"/>
        <v/>
      </c>
      <c r="O44" s="35" t="str">
        <f t="shared" si="10"/>
        <v/>
      </c>
      <c r="P44" s="48" t="str">
        <f t="shared" si="11"/>
        <v/>
      </c>
      <c r="Q44" s="35"/>
      <c r="R44" s="58">
        <f>Data!AW44</f>
        <v>-888.64453125</v>
      </c>
      <c r="S44" s="58">
        <f>Data!BB44</f>
        <v>1014.1730346679687</v>
      </c>
      <c r="T44" s="58">
        <f>Data!BM44</f>
        <v>-14443.6513671875</v>
      </c>
      <c r="U44" s="59">
        <f>Data!BN44</f>
        <v>-14414.966796875</v>
      </c>
      <c r="V44" s="59">
        <f>Data!BO44</f>
        <v>-14232.2568359375</v>
      </c>
      <c r="W44" s="58">
        <f>Data!BT44</f>
        <v>0</v>
      </c>
      <c r="X44" s="56">
        <f t="shared" si="12"/>
        <v>1014.1730346679687</v>
      </c>
      <c r="Y44" s="64">
        <f t="shared" si="13"/>
        <v>4000</v>
      </c>
      <c r="Z44" s="65">
        <f t="shared" si="14"/>
        <v>570.43963623046875</v>
      </c>
      <c r="AA44" s="66">
        <f t="shared" si="15"/>
        <v>4570.4396362304687</v>
      </c>
      <c r="AB44" s="71">
        <f t="shared" si="27"/>
        <v>3556.2666015625</v>
      </c>
      <c r="AC44" s="71">
        <f t="shared" si="16"/>
        <v>570.43963623046875</v>
      </c>
      <c r="AD44" s="71">
        <f t="shared" si="28"/>
        <v>4221.3833029165153</v>
      </c>
      <c r="AE44" s="71">
        <f t="shared" si="29"/>
        <v>570.43963623046875</v>
      </c>
      <c r="AF44" s="57">
        <f t="shared" si="30"/>
        <v>570.43963623046875</v>
      </c>
      <c r="AG44" s="55"/>
      <c r="AI44" s="35" t="str">
        <f t="shared" si="17"/>
        <v/>
      </c>
      <c r="AJ44" s="125" t="str">
        <f t="shared" si="18"/>
        <v/>
      </c>
      <c r="AK44" s="125" t="str">
        <f t="shared" si="19"/>
        <v/>
      </c>
      <c r="AL44" s="125" t="str">
        <f t="shared" si="20"/>
        <v/>
      </c>
      <c r="AM44" s="125" t="str">
        <f t="shared" si="21"/>
        <v/>
      </c>
      <c r="AN44" s="125" t="s">
        <v>218</v>
      </c>
      <c r="AO44" s="125" t="str">
        <f t="shared" si="22"/>
        <v/>
      </c>
      <c r="AP44" s="125" t="str">
        <f t="shared" si="31"/>
        <v/>
      </c>
    </row>
    <row r="45" spans="1:42">
      <c r="A45" s="30">
        <f t="shared" si="23"/>
        <v>8948</v>
      </c>
      <c r="B45" s="31">
        <f t="shared" si="0"/>
        <v>5154.2018695321749</v>
      </c>
      <c r="C45" s="33" t="str">
        <f t="shared" si="1"/>
        <v/>
      </c>
      <c r="D45" s="31">
        <f t="shared" si="2"/>
        <v>7018.2474098536322</v>
      </c>
      <c r="E45" s="33" t="str">
        <f t="shared" si="3"/>
        <v/>
      </c>
      <c r="F45" s="31">
        <f t="shared" si="4"/>
        <v>-138.79900327960141</v>
      </c>
      <c r="G45" s="32">
        <f t="shared" si="5"/>
        <v>-207.2769745654418</v>
      </c>
      <c r="H45" s="32">
        <f t="shared" si="6"/>
        <v>928.50421333553174</v>
      </c>
      <c r="I45" s="32">
        <f t="shared" si="7"/>
        <v>928.50421333553174</v>
      </c>
      <c r="J45" s="37" t="str">
        <f t="shared" si="24"/>
        <v/>
      </c>
      <c r="K45" s="31">
        <f t="shared" si="8"/>
        <v>0</v>
      </c>
      <c r="L45" s="33" t="str">
        <f t="shared" si="9"/>
        <v/>
      </c>
      <c r="M45" s="34">
        <f t="shared" si="25"/>
        <v>3608.4717411394076</v>
      </c>
      <c r="N45" s="33" t="str">
        <f t="shared" si="26"/>
        <v/>
      </c>
      <c r="O45" s="35" t="str">
        <f t="shared" si="10"/>
        <v/>
      </c>
      <c r="P45" s="48" t="str">
        <f t="shared" si="11"/>
        <v/>
      </c>
      <c r="Q45" s="35"/>
      <c r="R45" s="58">
        <f>Data!AW45</f>
        <v>987.908447265625</v>
      </c>
      <c r="S45" s="58">
        <f>Data!BB45</f>
        <v>2851.954345703125</v>
      </c>
      <c r="T45" s="58">
        <f>Data!BM45</f>
        <v>-4305.09228515625</v>
      </c>
      <c r="U45" s="59">
        <f>Data!BN45</f>
        <v>-4373.5703125</v>
      </c>
      <c r="V45" s="59">
        <f>Data!BO45</f>
        <v>-3237.7890625</v>
      </c>
      <c r="W45" s="58">
        <f>Data!BT45</f>
        <v>0</v>
      </c>
      <c r="X45" s="56">
        <f t="shared" si="12"/>
        <v>2851.954345703125</v>
      </c>
      <c r="Y45" s="64">
        <f t="shared" si="13"/>
        <v>4000</v>
      </c>
      <c r="Z45" s="65">
        <f t="shared" si="14"/>
        <v>147.7166748046875</v>
      </c>
      <c r="AA45" s="66">
        <f t="shared" si="15"/>
        <v>4147.7166748046875</v>
      </c>
      <c r="AB45" s="71">
        <f t="shared" si="27"/>
        <v>1295.7623291015625</v>
      </c>
      <c r="AC45" s="71">
        <f t="shared" si="16"/>
        <v>147.7166748046875</v>
      </c>
      <c r="AD45" s="71">
        <f t="shared" si="28"/>
        <v>5903.441088258217</v>
      </c>
      <c r="AE45" s="71">
        <f t="shared" si="29"/>
        <v>147.7166748046875</v>
      </c>
      <c r="AF45" s="57">
        <f t="shared" si="30"/>
        <v>147.7166748046875</v>
      </c>
      <c r="AG45" s="55"/>
      <c r="AI45" s="35" t="str">
        <f t="shared" si="17"/>
        <v/>
      </c>
      <c r="AJ45" s="125" t="str">
        <f t="shared" si="18"/>
        <v/>
      </c>
      <c r="AK45" s="125" t="str">
        <f t="shared" si="19"/>
        <v/>
      </c>
      <c r="AL45" s="125" t="str">
        <f t="shared" si="20"/>
        <v/>
      </c>
      <c r="AM45" s="125" t="str">
        <f t="shared" si="21"/>
        <v/>
      </c>
      <c r="AN45" s="125" t="s">
        <v>218</v>
      </c>
      <c r="AO45" s="125" t="str">
        <f t="shared" si="22"/>
        <v/>
      </c>
      <c r="AP45" s="125" t="str">
        <f t="shared" si="31"/>
        <v/>
      </c>
    </row>
    <row r="46" spans="1:42">
      <c r="A46" s="30">
        <f t="shared" si="23"/>
        <v>8979</v>
      </c>
      <c r="B46" s="31">
        <f t="shared" si="0"/>
        <v>15187.282562431565</v>
      </c>
      <c r="C46" s="33" t="str">
        <f t="shared" si="1"/>
        <v>JP</v>
      </c>
      <c r="D46" s="31">
        <f t="shared" si="2"/>
        <v>12885.971920800046</v>
      </c>
      <c r="E46" s="33" t="str">
        <f t="shared" si="3"/>
        <v/>
      </c>
      <c r="F46" s="31">
        <f t="shared" si="4"/>
        <v>13800.918377828488</v>
      </c>
      <c r="G46" s="32">
        <f t="shared" si="5"/>
        <v>13598.564460974945</v>
      </c>
      <c r="H46" s="32">
        <f t="shared" si="6"/>
        <v>13881.131459989596</v>
      </c>
      <c r="I46" s="32">
        <f t="shared" si="7"/>
        <v>13881.131459989596</v>
      </c>
      <c r="J46" s="37" t="str">
        <f t="shared" si="24"/>
        <v/>
      </c>
      <c r="K46" s="31">
        <f t="shared" si="8"/>
        <v>0</v>
      </c>
      <c r="L46" s="33" t="str">
        <f t="shared" si="9"/>
        <v/>
      </c>
      <c r="M46" s="34">
        <f t="shared" si="25"/>
        <v>12015.832772468888</v>
      </c>
      <c r="N46" s="33" t="str">
        <f t="shared" si="26"/>
        <v/>
      </c>
      <c r="O46" s="35" t="str">
        <f t="shared" si="10"/>
        <v/>
      </c>
      <c r="P46" s="48" t="str">
        <f t="shared" si="11"/>
        <v>JP</v>
      </c>
      <c r="Q46" s="35"/>
      <c r="R46" s="58">
        <f>Data!AW46</f>
        <v>4400.3525390625</v>
      </c>
      <c r="S46" s="58">
        <f>Data!BB46</f>
        <v>2099.041259765625</v>
      </c>
      <c r="T46" s="58">
        <f>Data!BM46</f>
        <v>3013.98876953125</v>
      </c>
      <c r="U46" s="59">
        <f>Data!BN46</f>
        <v>2811.63427734375</v>
      </c>
      <c r="V46" s="59">
        <f>Data!BO46</f>
        <v>3094.201416015625</v>
      </c>
      <c r="W46" s="58">
        <f>Data!BT46</f>
        <v>0</v>
      </c>
      <c r="X46" s="56">
        <f t="shared" si="12"/>
        <v>4400.3525390625</v>
      </c>
      <c r="Y46" s="64">
        <f t="shared" si="13"/>
        <v>4000</v>
      </c>
      <c r="Z46" s="65">
        <f t="shared" si="14"/>
        <v>400.35275268554687</v>
      </c>
      <c r="AA46" s="66">
        <f t="shared" si="15"/>
        <v>4400.3527526855469</v>
      </c>
      <c r="AB46" s="71">
        <f t="shared" si="27"/>
        <v>2.13623046875E-4</v>
      </c>
      <c r="AC46" s="71">
        <f t="shared" si="16"/>
        <v>400.35275268554687</v>
      </c>
      <c r="AD46" s="71">
        <f t="shared" si="28"/>
        <v>4237.4460688901345</v>
      </c>
      <c r="AE46" s="71">
        <f t="shared" si="29"/>
        <v>400.35275268554687</v>
      </c>
      <c r="AF46" s="57">
        <f t="shared" si="30"/>
        <v>2.13623046875E-4</v>
      </c>
      <c r="AG46" s="55"/>
      <c r="AI46" s="35" t="str">
        <f t="shared" si="17"/>
        <v/>
      </c>
      <c r="AJ46" s="125" t="str">
        <f t="shared" si="18"/>
        <v/>
      </c>
      <c r="AK46" s="125" t="str">
        <f t="shared" si="19"/>
        <v/>
      </c>
      <c r="AL46" s="125" t="str">
        <f t="shared" si="20"/>
        <v/>
      </c>
      <c r="AM46" s="125" t="str">
        <f t="shared" si="21"/>
        <v/>
      </c>
      <c r="AN46" s="125" t="s">
        <v>218</v>
      </c>
      <c r="AO46" s="125" t="str">
        <f t="shared" si="22"/>
        <v/>
      </c>
      <c r="AP46" s="125" t="str">
        <f t="shared" si="31"/>
        <v/>
      </c>
    </row>
    <row r="47" spans="1:42">
      <c r="A47" s="30">
        <f t="shared" si="23"/>
        <v>9010</v>
      </c>
      <c r="B47" s="31">
        <f t="shared" si="0"/>
        <v>8814.8098579229954</v>
      </c>
      <c r="C47" s="33" t="str">
        <f t="shared" si="1"/>
        <v>JP</v>
      </c>
      <c r="D47" s="31">
        <f t="shared" si="2"/>
        <v>8774.7506496352034</v>
      </c>
      <c r="E47" s="33" t="str">
        <f t="shared" si="3"/>
        <v/>
      </c>
      <c r="F47" s="31">
        <f t="shared" si="4"/>
        <v>5818.9248386181034</v>
      </c>
      <c r="G47" s="32">
        <f t="shared" si="5"/>
        <v>6177.3426674178127</v>
      </c>
      <c r="H47" s="32">
        <f t="shared" si="6"/>
        <v>8044.8844235440392</v>
      </c>
      <c r="I47" s="32">
        <f t="shared" si="7"/>
        <v>8044.8844235440392</v>
      </c>
      <c r="J47" s="37" t="str">
        <f t="shared" si="24"/>
        <v/>
      </c>
      <c r="K47" s="31">
        <f t="shared" si="8"/>
        <v>0</v>
      </c>
      <c r="L47" s="33" t="str">
        <f t="shared" si="9"/>
        <v/>
      </c>
      <c r="M47" s="34">
        <f t="shared" si="25"/>
        <v>6419.9232372842653</v>
      </c>
      <c r="N47" s="33" t="str">
        <f t="shared" si="26"/>
        <v/>
      </c>
      <c r="O47" s="35" t="str">
        <f t="shared" si="10"/>
        <v/>
      </c>
      <c r="P47" s="48" t="str">
        <f t="shared" si="11"/>
        <v>JP</v>
      </c>
      <c r="Q47" s="35"/>
      <c r="R47" s="58">
        <f>Data!AW47</f>
        <v>3066.607177734375</v>
      </c>
      <c r="S47" s="58">
        <f>Data!BB47</f>
        <v>3026.5478515625</v>
      </c>
      <c r="T47" s="58">
        <f>Data!BM47</f>
        <v>70.722251892089844</v>
      </c>
      <c r="U47" s="59">
        <f>Data!BN47</f>
        <v>429.14019775390625</v>
      </c>
      <c r="V47" s="59">
        <f>Data!BO47</f>
        <v>2296.681640625</v>
      </c>
      <c r="W47" s="58">
        <f>Data!BT47</f>
        <v>0</v>
      </c>
      <c r="X47" s="56">
        <f t="shared" si="12"/>
        <v>3066.607177734375</v>
      </c>
      <c r="Y47" s="64">
        <f t="shared" si="13"/>
        <v>3000</v>
      </c>
      <c r="Z47" s="65">
        <f t="shared" si="14"/>
        <v>66.607261657714844</v>
      </c>
      <c r="AA47" s="66">
        <f t="shared" si="15"/>
        <v>3066.6072616577148</v>
      </c>
      <c r="AB47" s="71">
        <f t="shared" si="27"/>
        <v>8.392333984375E-5</v>
      </c>
      <c r="AC47" s="71">
        <f t="shared" si="16"/>
        <v>66.607261657714844</v>
      </c>
      <c r="AD47" s="71">
        <f t="shared" si="28"/>
        <v>3605.4842818877987</v>
      </c>
      <c r="AE47" s="71">
        <f t="shared" si="29"/>
        <v>66.607261657714844</v>
      </c>
      <c r="AF47" s="57">
        <f t="shared" si="30"/>
        <v>8.392333984375E-5</v>
      </c>
      <c r="AG47" s="55"/>
      <c r="AI47" s="35" t="str">
        <f t="shared" si="17"/>
        <v/>
      </c>
      <c r="AJ47" s="125" t="str">
        <f t="shared" si="18"/>
        <v/>
      </c>
      <c r="AK47" s="125" t="str">
        <f t="shared" si="19"/>
        <v/>
      </c>
      <c r="AL47" s="125" t="str">
        <f t="shared" si="20"/>
        <v/>
      </c>
      <c r="AM47" s="125" t="str">
        <f t="shared" si="21"/>
        <v/>
      </c>
      <c r="AN47" s="125" t="s">
        <v>218</v>
      </c>
      <c r="AO47" s="125" t="str">
        <f t="shared" si="22"/>
        <v/>
      </c>
      <c r="AP47" s="125" t="str">
        <f t="shared" si="31"/>
        <v/>
      </c>
    </row>
    <row r="48" spans="1:42">
      <c r="A48" s="30">
        <f t="shared" si="23"/>
        <v>9040</v>
      </c>
      <c r="B48" s="31">
        <f t="shared" si="0"/>
        <v>0</v>
      </c>
      <c r="C48" s="33" t="str">
        <f t="shared" si="1"/>
        <v/>
      </c>
      <c r="D48" s="31">
        <f t="shared" si="2"/>
        <v>0</v>
      </c>
      <c r="E48" s="33" t="str">
        <f t="shared" si="3"/>
        <v/>
      </c>
      <c r="F48" s="31">
        <f t="shared" si="4"/>
        <v>0</v>
      </c>
      <c r="G48" s="32">
        <f t="shared" si="5"/>
        <v>5532.0661651248347</v>
      </c>
      <c r="H48" s="32">
        <f t="shared" si="6"/>
        <v>7158.7266019094741</v>
      </c>
      <c r="I48" s="32">
        <f t="shared" si="7"/>
        <v>7158.7266019094741</v>
      </c>
      <c r="J48" s="37" t="str">
        <f t="shared" si="24"/>
        <v/>
      </c>
      <c r="K48" s="31">
        <f t="shared" si="8"/>
        <v>0</v>
      </c>
      <c r="L48" s="33" t="str">
        <f t="shared" si="9"/>
        <v/>
      </c>
      <c r="M48" s="34">
        <f t="shared" si="25"/>
        <v>7050.1377285494336</v>
      </c>
      <c r="N48" s="33" t="str">
        <f t="shared" si="26"/>
        <v/>
      </c>
      <c r="O48" s="35" t="str">
        <f t="shared" si="10"/>
        <v/>
      </c>
      <c r="P48" s="48" t="str">
        <f t="shared" si="11"/>
        <v/>
      </c>
      <c r="Q48" s="35"/>
      <c r="R48" s="58">
        <f>Data!AW48</f>
        <v>0</v>
      </c>
      <c r="S48" s="58">
        <f>Data!BB48</f>
        <v>0</v>
      </c>
      <c r="T48" s="58">
        <f>Data!BM48</f>
        <v>0</v>
      </c>
      <c r="U48" s="59">
        <f>Data!BN48</f>
        <v>647.24371337890625</v>
      </c>
      <c r="V48" s="59">
        <f>Data!BO48</f>
        <v>2273.904296875</v>
      </c>
      <c r="W48" s="58">
        <f>Data!BT48</f>
        <v>0</v>
      </c>
      <c r="X48" s="56">
        <f t="shared" si="12"/>
        <v>2273.904296875</v>
      </c>
      <c r="Y48" s="64">
        <f t="shared" si="13"/>
        <v>3000</v>
      </c>
      <c r="Z48" s="65">
        <f t="shared" si="14"/>
        <v>11.570393562316895</v>
      </c>
      <c r="AA48" s="66">
        <f t="shared" si="15"/>
        <v>3011.5703935623169</v>
      </c>
      <c r="AB48" s="71">
        <f t="shared" si="27"/>
        <v>737.66609668731689</v>
      </c>
      <c r="AC48" s="71">
        <f t="shared" si="16"/>
        <v>11.570393562316895</v>
      </c>
      <c r="AD48" s="71">
        <f t="shared" si="28"/>
        <v>2483.2678194511054</v>
      </c>
      <c r="AE48" s="71">
        <f t="shared" si="29"/>
        <v>11.570393562316895</v>
      </c>
      <c r="AF48" s="57">
        <f t="shared" si="30"/>
        <v>11.570393562316895</v>
      </c>
      <c r="AG48" s="55"/>
      <c r="AI48" s="35" t="str">
        <f t="shared" si="17"/>
        <v/>
      </c>
      <c r="AJ48" s="125" t="str">
        <f t="shared" si="18"/>
        <v/>
      </c>
      <c r="AK48" s="125" t="str">
        <f t="shared" si="19"/>
        <v/>
      </c>
      <c r="AL48" s="125" t="str">
        <f t="shared" si="20"/>
        <v/>
      </c>
      <c r="AM48" s="125" t="str">
        <f t="shared" si="21"/>
        <v/>
      </c>
      <c r="AN48" s="125" t="s">
        <v>218</v>
      </c>
      <c r="AO48" s="125" t="str">
        <f t="shared" si="22"/>
        <v/>
      </c>
      <c r="AP48" s="125" t="str">
        <f t="shared" si="31"/>
        <v/>
      </c>
    </row>
    <row r="49" spans="1:42">
      <c r="A49" s="30">
        <f t="shared" si="23"/>
        <v>9071</v>
      </c>
      <c r="B49" s="31">
        <f t="shared" si="0"/>
        <v>0</v>
      </c>
      <c r="C49" s="33" t="str">
        <f t="shared" si="1"/>
        <v/>
      </c>
      <c r="D49" s="31">
        <f t="shared" si="2"/>
        <v>0</v>
      </c>
      <c r="E49" s="33" t="str">
        <f t="shared" si="3"/>
        <v/>
      </c>
      <c r="F49" s="31">
        <f t="shared" si="4"/>
        <v>0</v>
      </c>
      <c r="G49" s="32">
        <f t="shared" si="5"/>
        <v>5856.376549343654</v>
      </c>
      <c r="H49" s="32">
        <f t="shared" si="6"/>
        <v>8496.5699247882585</v>
      </c>
      <c r="I49" s="32">
        <f t="shared" si="7"/>
        <v>8496.5699247882585</v>
      </c>
      <c r="J49" s="37" t="str">
        <f t="shared" si="24"/>
        <v>RS</v>
      </c>
      <c r="K49" s="31">
        <f t="shared" si="8"/>
        <v>0</v>
      </c>
      <c r="L49" s="33" t="str">
        <f t="shared" si="9"/>
        <v/>
      </c>
      <c r="M49" s="34">
        <f t="shared" si="25"/>
        <v>7369.1146032302049</v>
      </c>
      <c r="N49" s="33" t="str">
        <f t="shared" si="26"/>
        <v/>
      </c>
      <c r="O49" s="35" t="str">
        <f t="shared" si="10"/>
        <v/>
      </c>
      <c r="P49" s="48" t="str">
        <f t="shared" si="11"/>
        <v>RS</v>
      </c>
      <c r="Q49" s="35"/>
      <c r="R49" s="58">
        <f>Data!AW49</f>
        <v>0</v>
      </c>
      <c r="S49" s="58">
        <f>Data!BB49</f>
        <v>0</v>
      </c>
      <c r="T49" s="58">
        <f>Data!BM49</f>
        <v>0</v>
      </c>
      <c r="U49" s="59">
        <f>Data!BN49</f>
        <v>2088.25439453125</v>
      </c>
      <c r="V49" s="59">
        <f>Data!BO49</f>
        <v>4728.447265625</v>
      </c>
      <c r="W49" s="58">
        <f>Data!BT49</f>
        <v>0</v>
      </c>
      <c r="X49" s="56">
        <f t="shared" si="12"/>
        <v>4728.447265625</v>
      </c>
      <c r="Y49" s="64">
        <f t="shared" si="13"/>
        <v>3000</v>
      </c>
      <c r="Z49" s="65">
        <f t="shared" si="14"/>
        <v>1728.4473876953125</v>
      </c>
      <c r="AA49" s="66">
        <f t="shared" si="15"/>
        <v>4728.4473876953125</v>
      </c>
      <c r="AB49" s="71">
        <f t="shared" si="27"/>
        <v>1.220703125E-4</v>
      </c>
      <c r="AC49" s="71">
        <f t="shared" si="16"/>
        <v>1728.4473876953125</v>
      </c>
      <c r="AD49" s="71">
        <f t="shared" si="28"/>
        <v>3168.3797736674014</v>
      </c>
      <c r="AE49" s="71">
        <f t="shared" si="29"/>
        <v>1728.4473876953125</v>
      </c>
      <c r="AF49" s="57">
        <f t="shared" si="30"/>
        <v>1.220703125E-4</v>
      </c>
      <c r="AG49" s="55"/>
      <c r="AI49" s="35" t="str">
        <f t="shared" si="17"/>
        <v/>
      </c>
      <c r="AJ49" s="125" t="str">
        <f t="shared" si="18"/>
        <v/>
      </c>
      <c r="AK49" s="125" t="str">
        <f t="shared" si="19"/>
        <v/>
      </c>
      <c r="AL49" s="125" t="str">
        <f t="shared" si="20"/>
        <v/>
      </c>
      <c r="AM49" s="125" t="str">
        <f t="shared" si="21"/>
        <v/>
      </c>
      <c r="AN49" s="125" t="s">
        <v>218</v>
      </c>
      <c r="AO49" s="125" t="str">
        <f t="shared" si="22"/>
        <v/>
      </c>
      <c r="AP49" s="125" t="str">
        <f t="shared" si="31"/>
        <v/>
      </c>
    </row>
    <row r="50" spans="1:42">
      <c r="A50" s="30">
        <f t="shared" si="23"/>
        <v>9101</v>
      </c>
      <c r="B50" s="31">
        <f t="shared" si="0"/>
        <v>0</v>
      </c>
      <c r="C50" s="33" t="str">
        <f t="shared" si="1"/>
        <v/>
      </c>
      <c r="D50" s="31">
        <f t="shared" si="2"/>
        <v>0</v>
      </c>
      <c r="E50" s="33" t="str">
        <f t="shared" si="3"/>
        <v/>
      </c>
      <c r="F50" s="31">
        <f t="shared" si="4"/>
        <v>0</v>
      </c>
      <c r="G50" s="32">
        <f t="shared" si="5"/>
        <v>3645.9473051316313</v>
      </c>
      <c r="H50" s="32">
        <f t="shared" si="6"/>
        <v>4497.5234481307998</v>
      </c>
      <c r="I50" s="32">
        <f t="shared" si="7"/>
        <v>4497.5234481307998</v>
      </c>
      <c r="J50" s="37" t="str">
        <f t="shared" si="24"/>
        <v/>
      </c>
      <c r="K50" s="31">
        <f t="shared" si="8"/>
        <v>0</v>
      </c>
      <c r="L50" s="33" t="str">
        <f t="shared" si="9"/>
        <v/>
      </c>
      <c r="M50" s="34">
        <f t="shared" si="25"/>
        <v>9027.4958239150346</v>
      </c>
      <c r="N50" s="33" t="str">
        <f t="shared" si="26"/>
        <v/>
      </c>
      <c r="O50" s="35" t="str">
        <f t="shared" si="10"/>
        <v>MRDO</v>
      </c>
      <c r="P50" s="48" t="str">
        <f t="shared" si="11"/>
        <v>MRDO</v>
      </c>
      <c r="Q50" s="35"/>
      <c r="R50" s="58">
        <f>Data!AW50</f>
        <v>0</v>
      </c>
      <c r="S50" s="58">
        <f>Data!BB50</f>
        <v>0</v>
      </c>
      <c r="T50" s="58">
        <f>Data!BM50</f>
        <v>0</v>
      </c>
      <c r="U50" s="59">
        <f>Data!BN50</f>
        <v>-1002.4678955078125</v>
      </c>
      <c r="V50" s="59">
        <f>Data!BO50</f>
        <v>-150.89178466796875</v>
      </c>
      <c r="W50" s="58">
        <f>Data!BT50</f>
        <v>0</v>
      </c>
      <c r="X50" s="56">
        <f t="shared" si="12"/>
        <v>0</v>
      </c>
      <c r="Y50" s="64">
        <f t="shared" si="13"/>
        <v>3500</v>
      </c>
      <c r="Z50" s="65">
        <f t="shared" si="14"/>
        <v>0</v>
      </c>
      <c r="AA50" s="66">
        <f t="shared" si="15"/>
        <v>3500</v>
      </c>
      <c r="AB50" s="71">
        <f t="shared" si="27"/>
        <v>3500</v>
      </c>
      <c r="AC50" s="71">
        <f t="shared" si="16"/>
        <v>0</v>
      </c>
      <c r="AD50" s="71">
        <f t="shared" si="28"/>
        <v>1256.1914523268279</v>
      </c>
      <c r="AE50" s="71">
        <f t="shared" si="29"/>
        <v>0</v>
      </c>
      <c r="AF50" s="57">
        <f t="shared" si="30"/>
        <v>0</v>
      </c>
      <c r="AG50" s="55"/>
      <c r="AI50" s="35" t="str">
        <f t="shared" si="17"/>
        <v/>
      </c>
      <c r="AJ50" s="125" t="str">
        <f t="shared" si="18"/>
        <v/>
      </c>
      <c r="AK50" s="125" t="str">
        <f t="shared" si="19"/>
        <v/>
      </c>
      <c r="AL50" s="125" t="str">
        <f t="shared" si="20"/>
        <v/>
      </c>
      <c r="AM50" s="125" t="str">
        <f t="shared" si="21"/>
        <v/>
      </c>
      <c r="AN50" s="125" t="s">
        <v>218</v>
      </c>
      <c r="AO50" s="125" t="str">
        <f t="shared" si="22"/>
        <v/>
      </c>
      <c r="AP50" s="125" t="str">
        <f t="shared" si="31"/>
        <v/>
      </c>
    </row>
    <row r="51" spans="1:42">
      <c r="A51" s="30">
        <f t="shared" si="23"/>
        <v>9132</v>
      </c>
      <c r="B51" s="31">
        <f t="shared" si="0"/>
        <v>0</v>
      </c>
      <c r="C51" s="33" t="str">
        <f t="shared" si="1"/>
        <v/>
      </c>
      <c r="D51" s="31">
        <f t="shared" si="2"/>
        <v>0</v>
      </c>
      <c r="E51" s="33" t="str">
        <f t="shared" si="3"/>
        <v/>
      </c>
      <c r="F51" s="31">
        <f t="shared" si="4"/>
        <v>0</v>
      </c>
      <c r="G51" s="32">
        <f t="shared" si="5"/>
        <v>9882.8682666242748</v>
      </c>
      <c r="H51" s="32">
        <f t="shared" si="6"/>
        <v>10872.278713086194</v>
      </c>
      <c r="I51" s="32">
        <f t="shared" si="7"/>
        <v>10872.278713086194</v>
      </c>
      <c r="J51" s="37" t="str">
        <f t="shared" si="24"/>
        <v/>
      </c>
      <c r="K51" s="31">
        <f t="shared" si="8"/>
        <v>0</v>
      </c>
      <c r="L51" s="33" t="str">
        <f t="shared" si="9"/>
        <v/>
      </c>
      <c r="M51" s="34">
        <f t="shared" si="25"/>
        <v>10770.267822935684</v>
      </c>
      <c r="N51" s="33" t="str">
        <f t="shared" si="26"/>
        <v/>
      </c>
      <c r="O51" s="35" t="str">
        <f t="shared" si="10"/>
        <v/>
      </c>
      <c r="P51" s="48" t="str">
        <f t="shared" si="11"/>
        <v/>
      </c>
      <c r="Q51" s="35"/>
      <c r="R51" s="58">
        <f>Data!AW51</f>
        <v>0</v>
      </c>
      <c r="S51" s="58">
        <f>Data!BB51</f>
        <v>0</v>
      </c>
      <c r="T51" s="58">
        <f>Data!BM51</f>
        <v>0</v>
      </c>
      <c r="U51" s="59">
        <f>Data!BN51</f>
        <v>5504.783203125</v>
      </c>
      <c r="V51" s="59">
        <f>Data!BO51</f>
        <v>6525.9404296875</v>
      </c>
      <c r="W51" s="58">
        <f>Data!BT51</f>
        <v>0</v>
      </c>
      <c r="X51" s="56">
        <f t="shared" si="12"/>
        <v>6525.9404296875</v>
      </c>
      <c r="Y51" s="64">
        <f t="shared" si="13"/>
        <v>3500</v>
      </c>
      <c r="Z51" s="65">
        <f t="shared" si="14"/>
        <v>3025.940673828125</v>
      </c>
      <c r="AA51" s="66">
        <f t="shared" si="15"/>
        <v>6525.940673828125</v>
      </c>
      <c r="AB51" s="71">
        <f t="shared" si="27"/>
        <v>2.44140625E-4</v>
      </c>
      <c r="AC51" s="71">
        <f t="shared" si="16"/>
        <v>3025.940673828125</v>
      </c>
      <c r="AD51" s="71">
        <f t="shared" si="28"/>
        <v>2751.3778052468606</v>
      </c>
      <c r="AE51" s="71">
        <f t="shared" si="29"/>
        <v>3025.940673828125</v>
      </c>
      <c r="AF51" s="57">
        <f t="shared" si="30"/>
        <v>2.44140625E-4</v>
      </c>
      <c r="AG51" s="55"/>
      <c r="AI51" s="35" t="str">
        <f t="shared" si="17"/>
        <v/>
      </c>
      <c r="AJ51" s="125" t="str">
        <f t="shared" si="18"/>
        <v/>
      </c>
      <c r="AK51" s="125" t="str">
        <f t="shared" si="19"/>
        <v/>
      </c>
      <c r="AL51" s="125" t="str">
        <f t="shared" si="20"/>
        <v/>
      </c>
      <c r="AM51" s="125" t="str">
        <f t="shared" si="21"/>
        <v/>
      </c>
      <c r="AN51" s="125" t="s">
        <v>218</v>
      </c>
      <c r="AO51" s="125" t="str">
        <f t="shared" si="22"/>
        <v/>
      </c>
      <c r="AP51" s="125" t="str">
        <f t="shared" si="31"/>
        <v/>
      </c>
    </row>
    <row r="52" spans="1:42">
      <c r="A52" s="30">
        <f t="shared" si="23"/>
        <v>9163</v>
      </c>
      <c r="B52" s="31">
        <f t="shared" si="0"/>
        <v>0</v>
      </c>
      <c r="C52" s="33" t="str">
        <f t="shared" si="1"/>
        <v/>
      </c>
      <c r="D52" s="31">
        <f t="shared" si="2"/>
        <v>0</v>
      </c>
      <c r="E52" s="33" t="str">
        <f t="shared" si="3"/>
        <v/>
      </c>
      <c r="F52" s="31">
        <f t="shared" si="4"/>
        <v>0</v>
      </c>
      <c r="G52" s="32">
        <f t="shared" si="5"/>
        <v>7992.987877543268</v>
      </c>
      <c r="H52" s="32">
        <f t="shared" si="6"/>
        <v>8557.7656662898989</v>
      </c>
      <c r="I52" s="32">
        <f t="shared" si="7"/>
        <v>8557.7656662898989</v>
      </c>
      <c r="J52" s="37" t="str">
        <f t="shared" si="24"/>
        <v/>
      </c>
      <c r="K52" s="31">
        <f t="shared" si="8"/>
        <v>0</v>
      </c>
      <c r="L52" s="33" t="str">
        <f t="shared" si="9"/>
        <v/>
      </c>
      <c r="M52" s="34">
        <f t="shared" si="25"/>
        <v>9834.0696215288317</v>
      </c>
      <c r="N52" s="33" t="str">
        <f t="shared" si="26"/>
        <v/>
      </c>
      <c r="O52" s="35" t="str">
        <f t="shared" si="10"/>
        <v/>
      </c>
      <c r="P52" s="48" t="str">
        <f t="shared" si="11"/>
        <v/>
      </c>
      <c r="Q52" s="35"/>
      <c r="R52" s="58">
        <f>Data!AW52</f>
        <v>0</v>
      </c>
      <c r="S52" s="58">
        <f>Data!BB52</f>
        <v>0</v>
      </c>
      <c r="T52" s="58">
        <f>Data!BM52</f>
        <v>0</v>
      </c>
      <c r="U52" s="59">
        <f>Data!BN52</f>
        <v>4307.078125</v>
      </c>
      <c r="V52" s="59">
        <f>Data!BO52</f>
        <v>4881.9189453125</v>
      </c>
      <c r="W52" s="58">
        <f>Data!BT52</f>
        <v>0</v>
      </c>
      <c r="X52" s="56">
        <f t="shared" si="12"/>
        <v>4881.9189453125</v>
      </c>
      <c r="Y52" s="64">
        <f t="shared" si="13"/>
        <v>6000</v>
      </c>
      <c r="Z52" s="65">
        <f t="shared" si="14"/>
        <v>2968.4443359375</v>
      </c>
      <c r="AA52" s="66">
        <f t="shared" si="15"/>
        <v>8968.4443359375</v>
      </c>
      <c r="AB52" s="71">
        <f t="shared" si="27"/>
        <v>4086.525390625</v>
      </c>
      <c r="AC52" s="71">
        <f t="shared" si="16"/>
        <v>2968.4443359375</v>
      </c>
      <c r="AD52" s="71">
        <f t="shared" si="28"/>
        <v>5091.9270197034621</v>
      </c>
      <c r="AE52" s="71">
        <f t="shared" si="29"/>
        <v>2968.4443359375</v>
      </c>
      <c r="AF52" s="57">
        <f t="shared" si="30"/>
        <v>2968.4443359375</v>
      </c>
      <c r="AG52" s="55"/>
      <c r="AI52" s="35" t="str">
        <f t="shared" si="17"/>
        <v/>
      </c>
      <c r="AJ52" s="125" t="str">
        <f t="shared" si="18"/>
        <v/>
      </c>
      <c r="AK52" s="125" t="str">
        <f t="shared" si="19"/>
        <v/>
      </c>
      <c r="AL52" s="125" t="str">
        <f t="shared" si="20"/>
        <v/>
      </c>
      <c r="AM52" s="125" t="str">
        <f t="shared" si="21"/>
        <v/>
      </c>
      <c r="AN52" s="125" t="s">
        <v>218</v>
      </c>
      <c r="AO52" s="125" t="str">
        <f t="shared" si="22"/>
        <v/>
      </c>
      <c r="AP52" s="125" t="str">
        <f t="shared" si="31"/>
        <v/>
      </c>
    </row>
    <row r="53" spans="1:42">
      <c r="A53" s="30">
        <f t="shared" si="23"/>
        <v>9191</v>
      </c>
      <c r="B53" s="31">
        <f t="shared" si="0"/>
        <v>0</v>
      </c>
      <c r="C53" s="33" t="str">
        <f t="shared" si="1"/>
        <v/>
      </c>
      <c r="D53" s="31">
        <f t="shared" si="2"/>
        <v>0</v>
      </c>
      <c r="E53" s="33" t="str">
        <f t="shared" si="3"/>
        <v/>
      </c>
      <c r="F53" s="31">
        <f t="shared" si="4"/>
        <v>4748.3716386482638</v>
      </c>
      <c r="G53" s="32">
        <f t="shared" si="5"/>
        <v>-11178.416408453451</v>
      </c>
      <c r="H53" s="32">
        <f t="shared" si="6"/>
        <v>-11105.49593702204</v>
      </c>
      <c r="I53" s="32">
        <f t="shared" si="7"/>
        <v>4748.3716386482638</v>
      </c>
      <c r="J53" s="37" t="str">
        <f t="shared" si="24"/>
        <v/>
      </c>
      <c r="K53" s="31">
        <f t="shared" si="8"/>
        <v>0</v>
      </c>
      <c r="L53" s="33" t="str">
        <f t="shared" si="9"/>
        <v/>
      </c>
      <c r="M53" s="34">
        <f t="shared" si="25"/>
        <v>10468.932568998669</v>
      </c>
      <c r="N53" s="33" t="str">
        <f t="shared" si="26"/>
        <v/>
      </c>
      <c r="O53" s="35" t="str">
        <f t="shared" si="10"/>
        <v/>
      </c>
      <c r="P53" s="48" t="str">
        <f t="shared" si="11"/>
        <v/>
      </c>
      <c r="Q53" s="35"/>
      <c r="R53" s="58">
        <f>Data!AW53</f>
        <v>0</v>
      </c>
      <c r="S53" s="58">
        <f>Data!BB53</f>
        <v>0</v>
      </c>
      <c r="T53" s="58">
        <f>Data!BM53</f>
        <v>28828.009765625</v>
      </c>
      <c r="U53" s="59">
        <f>Data!BN53</f>
        <v>13934.8369140625</v>
      </c>
      <c r="V53" s="59">
        <f>Data!BO53</f>
        <v>14287.103515625</v>
      </c>
      <c r="W53" s="58">
        <f>Data!BT53</f>
        <v>0</v>
      </c>
      <c r="X53" s="56">
        <f t="shared" si="12"/>
        <v>28828.009765625</v>
      </c>
      <c r="Y53" s="64">
        <f t="shared" si="13"/>
        <v>9285.7138671875</v>
      </c>
      <c r="Z53" s="65">
        <f t="shared" si="14"/>
        <v>66386.078125</v>
      </c>
      <c r="AA53" s="66">
        <f t="shared" si="15"/>
        <v>75671.7919921875</v>
      </c>
      <c r="AB53" s="71">
        <f t="shared" si="27"/>
        <v>46843.7822265625</v>
      </c>
      <c r="AC53" s="71">
        <f t="shared" si="16"/>
        <v>66386.078125</v>
      </c>
      <c r="AD53" s="71">
        <f t="shared" si="28"/>
        <v>67353.039978690678</v>
      </c>
      <c r="AE53" s="71">
        <f t="shared" si="29"/>
        <v>64781.174194335938</v>
      </c>
      <c r="AF53" s="57">
        <f t="shared" si="30"/>
        <v>46843.7822265625</v>
      </c>
      <c r="AG53" s="55"/>
      <c r="AI53" s="35" t="str">
        <f t="shared" si="17"/>
        <v/>
      </c>
      <c r="AJ53" s="125" t="str">
        <f t="shared" si="18"/>
        <v/>
      </c>
      <c r="AK53" s="125" t="str">
        <f t="shared" si="19"/>
        <v/>
      </c>
      <c r="AL53" s="125" t="str">
        <f t="shared" si="20"/>
        <v/>
      </c>
      <c r="AM53" s="125" t="str">
        <f t="shared" si="21"/>
        <v/>
      </c>
      <c r="AN53" s="125" t="s">
        <v>218</v>
      </c>
      <c r="AO53" s="125" t="str">
        <f t="shared" si="22"/>
        <v/>
      </c>
      <c r="AP53" s="125" t="str">
        <f t="shared" si="31"/>
        <v/>
      </c>
    </row>
    <row r="54" spans="1:42">
      <c r="A54" s="30">
        <f t="shared" si="23"/>
        <v>9222</v>
      </c>
      <c r="B54" s="31">
        <f t="shared" si="0"/>
        <v>0</v>
      </c>
      <c r="C54" s="33" t="str">
        <f t="shared" si="1"/>
        <v/>
      </c>
      <c r="D54" s="31">
        <f t="shared" si="2"/>
        <v>0</v>
      </c>
      <c r="E54" s="33" t="str">
        <f t="shared" si="3"/>
        <v/>
      </c>
      <c r="F54" s="31">
        <f t="shared" si="4"/>
        <v>0</v>
      </c>
      <c r="G54" s="32">
        <f t="shared" si="5"/>
        <v>0</v>
      </c>
      <c r="H54" s="32">
        <f t="shared" si="6"/>
        <v>0</v>
      </c>
      <c r="I54" s="32">
        <f t="shared" si="7"/>
        <v>0</v>
      </c>
      <c r="J54" s="37" t="str">
        <f t="shared" si="24"/>
        <v/>
      </c>
      <c r="K54" s="31">
        <f t="shared" si="8"/>
        <v>0</v>
      </c>
      <c r="L54" s="33" t="str">
        <f t="shared" si="9"/>
        <v/>
      </c>
      <c r="M54" s="34">
        <f t="shared" si="25"/>
        <v>14018.03386037748</v>
      </c>
      <c r="N54" s="33" t="str">
        <f t="shared" si="26"/>
        <v/>
      </c>
      <c r="O54" s="35" t="str">
        <f t="shared" si="10"/>
        <v>MRDO</v>
      </c>
      <c r="P54" s="48" t="str">
        <f t="shared" si="11"/>
        <v>MRDO</v>
      </c>
      <c r="Q54" s="35"/>
      <c r="R54" s="58">
        <f>Data!AW54</f>
        <v>0</v>
      </c>
      <c r="S54" s="58">
        <f>Data!BB54</f>
        <v>0</v>
      </c>
      <c r="T54" s="58">
        <f>Data!BM54</f>
        <v>0</v>
      </c>
      <c r="U54" s="59">
        <f>Data!BN54</f>
        <v>0</v>
      </c>
      <c r="V54" s="59">
        <f>Data!BO54</f>
        <v>0</v>
      </c>
      <c r="W54" s="58">
        <f>Data!BT54</f>
        <v>0</v>
      </c>
      <c r="X54" s="56">
        <f t="shared" si="12"/>
        <v>0</v>
      </c>
      <c r="Y54" s="64">
        <f t="shared" si="13"/>
        <v>16758.064453125</v>
      </c>
      <c r="Z54" s="65">
        <f t="shared" si="14"/>
        <v>0</v>
      </c>
      <c r="AA54" s="66">
        <f t="shared" si="15"/>
        <v>16758.064453125</v>
      </c>
      <c r="AB54" s="71">
        <f t="shared" si="27"/>
        <v>16758.064453125</v>
      </c>
      <c r="AC54" s="71">
        <f t="shared" si="16"/>
        <v>0</v>
      </c>
      <c r="AD54" s="71">
        <f t="shared" si="28"/>
        <v>8215.6495539741773</v>
      </c>
      <c r="AE54" s="71">
        <f t="shared" si="29"/>
        <v>0</v>
      </c>
      <c r="AF54" s="57">
        <f t="shared" si="30"/>
        <v>0</v>
      </c>
      <c r="AG54" s="55"/>
      <c r="AI54" s="35" t="str">
        <f t="shared" si="17"/>
        <v/>
      </c>
      <c r="AJ54" s="125" t="str">
        <f t="shared" si="18"/>
        <v/>
      </c>
      <c r="AK54" s="125" t="str">
        <f t="shared" si="19"/>
        <v/>
      </c>
      <c r="AL54" s="125" t="str">
        <f t="shared" si="20"/>
        <v/>
      </c>
      <c r="AM54" s="125" t="str">
        <f t="shared" si="21"/>
        <v/>
      </c>
      <c r="AN54" s="125" t="s">
        <v>218</v>
      </c>
      <c r="AO54" s="125" t="str">
        <f t="shared" si="22"/>
        <v/>
      </c>
      <c r="AP54" s="125" t="str">
        <f t="shared" si="31"/>
        <v/>
      </c>
    </row>
    <row r="55" spans="1:42">
      <c r="A55" s="30">
        <f t="shared" si="23"/>
        <v>9252</v>
      </c>
      <c r="B55" s="31">
        <f t="shared" si="0"/>
        <v>0</v>
      </c>
      <c r="C55" s="33" t="str">
        <f t="shared" si="1"/>
        <v/>
      </c>
      <c r="D55" s="31">
        <f t="shared" si="2"/>
        <v>-1492.7754233558296</v>
      </c>
      <c r="E55" s="33" t="str">
        <f t="shared" si="3"/>
        <v/>
      </c>
      <c r="F55" s="31">
        <f t="shared" si="4"/>
        <v>0</v>
      </c>
      <c r="G55" s="32">
        <f t="shared" si="5"/>
        <v>0</v>
      </c>
      <c r="H55" s="32">
        <f t="shared" si="6"/>
        <v>0</v>
      </c>
      <c r="I55" s="32">
        <f t="shared" si="7"/>
        <v>0</v>
      </c>
      <c r="J55" s="37" t="str">
        <f t="shared" si="24"/>
        <v/>
      </c>
      <c r="K55" s="31">
        <f t="shared" si="8"/>
        <v>0</v>
      </c>
      <c r="L55" s="33" t="str">
        <f t="shared" si="9"/>
        <v/>
      </c>
      <c r="M55" s="34">
        <f t="shared" si="25"/>
        <v>5119.5313371850989</v>
      </c>
      <c r="N55" s="33" t="str">
        <f t="shared" si="26"/>
        <v/>
      </c>
      <c r="O55" s="35" t="str">
        <f t="shared" si="10"/>
        <v/>
      </c>
      <c r="P55" s="48" t="str">
        <f t="shared" si="11"/>
        <v/>
      </c>
      <c r="Q55" s="35"/>
      <c r="R55" s="58">
        <f>Data!AW55</f>
        <v>0</v>
      </c>
      <c r="S55" s="58">
        <f>Data!BB55</f>
        <v>4554.92724609375</v>
      </c>
      <c r="T55" s="58">
        <f>Data!BM55</f>
        <v>0</v>
      </c>
      <c r="U55" s="59">
        <f>Data!BN55</f>
        <v>0</v>
      </c>
      <c r="V55" s="59">
        <f>Data!BO55</f>
        <v>0</v>
      </c>
      <c r="W55" s="58">
        <f>Data!BT55</f>
        <v>0</v>
      </c>
      <c r="X55" s="56">
        <f t="shared" si="12"/>
        <v>4554.92724609375</v>
      </c>
      <c r="Y55" s="64">
        <f t="shared" si="13"/>
        <v>9064.5830078125</v>
      </c>
      <c r="Z55" s="65">
        <f t="shared" si="14"/>
        <v>20441.658203125</v>
      </c>
      <c r="AA55" s="66">
        <f t="shared" si="15"/>
        <v>29506.2412109375</v>
      </c>
      <c r="AB55" s="71">
        <f t="shared" si="27"/>
        <v>24951.31396484375</v>
      </c>
      <c r="AC55" s="71">
        <f t="shared" si="16"/>
        <v>20441.658203125</v>
      </c>
      <c r="AD55" s="71">
        <f t="shared" si="28"/>
        <v>26540.820764487486</v>
      </c>
      <c r="AE55" s="71">
        <f t="shared" si="29"/>
        <v>20381.920177459717</v>
      </c>
      <c r="AF55" s="57">
        <f t="shared" si="30"/>
        <v>20441.658203125</v>
      </c>
      <c r="AG55" s="55"/>
      <c r="AI55" s="35" t="str">
        <f t="shared" si="17"/>
        <v/>
      </c>
      <c r="AJ55" s="125" t="str">
        <f t="shared" si="18"/>
        <v/>
      </c>
      <c r="AK55" s="125" t="str">
        <f t="shared" si="19"/>
        <v/>
      </c>
      <c r="AL55" s="125" t="str">
        <f t="shared" si="20"/>
        <v/>
      </c>
      <c r="AM55" s="125" t="str">
        <f t="shared" si="21"/>
        <v/>
      </c>
      <c r="AN55" s="125" t="s">
        <v>218</v>
      </c>
      <c r="AO55" s="125" t="str">
        <f t="shared" si="22"/>
        <v/>
      </c>
      <c r="AP55" s="125" t="str">
        <f t="shared" si="31"/>
        <v/>
      </c>
    </row>
    <row r="56" spans="1:42">
      <c r="A56" s="30">
        <f t="shared" si="23"/>
        <v>9283</v>
      </c>
      <c r="B56" s="31">
        <f t="shared" si="0"/>
        <v>-3375.0534912972812</v>
      </c>
      <c r="C56" s="33" t="str">
        <f t="shared" si="1"/>
        <v/>
      </c>
      <c r="D56" s="31">
        <f t="shared" si="2"/>
        <v>-1281.4665573637415</v>
      </c>
      <c r="E56" s="33" t="str">
        <f t="shared" si="3"/>
        <v/>
      </c>
      <c r="F56" s="31">
        <f t="shared" si="4"/>
        <v>0</v>
      </c>
      <c r="G56" s="32">
        <f t="shared" si="5"/>
        <v>0</v>
      </c>
      <c r="H56" s="32">
        <f t="shared" si="6"/>
        <v>0</v>
      </c>
      <c r="I56" s="32">
        <f t="shared" si="7"/>
        <v>0</v>
      </c>
      <c r="J56" s="37" t="str">
        <f t="shared" si="24"/>
        <v/>
      </c>
      <c r="K56" s="31">
        <f t="shared" si="8"/>
        <v>0</v>
      </c>
      <c r="L56" s="33" t="str">
        <f t="shared" si="9"/>
        <v/>
      </c>
      <c r="M56" s="34">
        <f t="shared" si="25"/>
        <v>5070.8772487449178</v>
      </c>
      <c r="N56" s="33" t="str">
        <f t="shared" si="26"/>
        <v/>
      </c>
      <c r="O56" s="35" t="str">
        <f t="shared" si="10"/>
        <v/>
      </c>
      <c r="P56" s="48" t="str">
        <f t="shared" si="11"/>
        <v/>
      </c>
      <c r="Q56" s="35"/>
      <c r="R56" s="58">
        <f>Data!AW56</f>
        <v>569.49566650390625</v>
      </c>
      <c r="S56" s="58">
        <f>Data!BB56</f>
        <v>2663.08251953125</v>
      </c>
      <c r="T56" s="58">
        <f>Data!BM56</f>
        <v>0</v>
      </c>
      <c r="U56" s="59">
        <f>Data!BN56</f>
        <v>0</v>
      </c>
      <c r="V56" s="59">
        <f>Data!BO56</f>
        <v>0</v>
      </c>
      <c r="W56" s="58">
        <f>Data!BT56</f>
        <v>0</v>
      </c>
      <c r="X56" s="56">
        <f t="shared" si="12"/>
        <v>2663.08251953125</v>
      </c>
      <c r="Y56" s="64">
        <f t="shared" si="13"/>
        <v>8830.6455078125</v>
      </c>
      <c r="Z56" s="65">
        <f t="shared" si="14"/>
        <v>9367.408203125</v>
      </c>
      <c r="AA56" s="66">
        <f t="shared" si="15"/>
        <v>18198.0537109375</v>
      </c>
      <c r="AB56" s="71">
        <f t="shared" si="27"/>
        <v>15534.97119140625</v>
      </c>
      <c r="AC56" s="71">
        <f t="shared" si="16"/>
        <v>9367.408203125</v>
      </c>
      <c r="AD56" s="71">
        <f t="shared" si="28"/>
        <v>16292.842423112776</v>
      </c>
      <c r="AE56" s="71">
        <f t="shared" si="29"/>
        <v>9300.285774230957</v>
      </c>
      <c r="AF56" s="57">
        <f t="shared" si="30"/>
        <v>9367.408203125</v>
      </c>
      <c r="AG56" s="55"/>
      <c r="AI56" s="35" t="str">
        <f t="shared" si="17"/>
        <v/>
      </c>
      <c r="AJ56" s="125" t="str">
        <f t="shared" si="18"/>
        <v/>
      </c>
      <c r="AK56" s="125" t="str">
        <f t="shared" si="19"/>
        <v/>
      </c>
      <c r="AL56" s="125" t="str">
        <f t="shared" si="20"/>
        <v/>
      </c>
      <c r="AM56" s="125" t="str">
        <f t="shared" si="21"/>
        <v/>
      </c>
      <c r="AN56" s="125" t="s">
        <v>218</v>
      </c>
      <c r="AO56" s="125" t="str">
        <f t="shared" si="22"/>
        <v/>
      </c>
      <c r="AP56" s="125" t="str">
        <f t="shared" si="31"/>
        <v/>
      </c>
    </row>
    <row r="57" spans="1:42">
      <c r="A57" s="30">
        <f t="shared" si="23"/>
        <v>9313</v>
      </c>
      <c r="B57" s="31">
        <f t="shared" si="0"/>
        <v>6186.2648464720342</v>
      </c>
      <c r="C57" s="33" t="str">
        <f t="shared" si="1"/>
        <v/>
      </c>
      <c r="D57" s="31">
        <f t="shared" si="2"/>
        <v>4559.7984167184441</v>
      </c>
      <c r="E57" s="33" t="str">
        <f t="shared" si="3"/>
        <v/>
      </c>
      <c r="F57" s="31">
        <f t="shared" si="4"/>
        <v>0</v>
      </c>
      <c r="G57" s="32">
        <f t="shared" si="5"/>
        <v>0</v>
      </c>
      <c r="H57" s="32">
        <f t="shared" si="6"/>
        <v>0</v>
      </c>
      <c r="I57" s="32">
        <f t="shared" si="7"/>
        <v>0</v>
      </c>
      <c r="J57" s="37" t="str">
        <f t="shared" si="24"/>
        <v/>
      </c>
      <c r="K57" s="31">
        <f t="shared" si="8"/>
        <v>0</v>
      </c>
      <c r="L57" s="33" t="str">
        <f t="shared" si="9"/>
        <v/>
      </c>
      <c r="M57" s="34">
        <f t="shared" si="25"/>
        <v>15177.091497303614</v>
      </c>
      <c r="N57" s="33" t="str">
        <f t="shared" si="26"/>
        <v/>
      </c>
      <c r="O57" s="35" t="str">
        <f t="shared" si="10"/>
        <v/>
      </c>
      <c r="P57" s="48" t="str">
        <f t="shared" si="11"/>
        <v/>
      </c>
      <c r="Q57" s="35"/>
      <c r="R57" s="58">
        <f>Data!AW57</f>
        <v>-36.036613464355469</v>
      </c>
      <c r="S57" s="58">
        <f>Data!BB57</f>
        <v>-1662.5029296875</v>
      </c>
      <c r="T57" s="58">
        <f>Data!BM57</f>
        <v>0</v>
      </c>
      <c r="U57" s="59">
        <f>Data!BN57</f>
        <v>0</v>
      </c>
      <c r="V57" s="59">
        <f>Data!BO57</f>
        <v>0</v>
      </c>
      <c r="W57" s="58">
        <f>Data!BT57</f>
        <v>0</v>
      </c>
      <c r="X57" s="56">
        <f t="shared" si="12"/>
        <v>0</v>
      </c>
      <c r="Y57" s="64">
        <f t="shared" si="13"/>
        <v>5343.33349609375</v>
      </c>
      <c r="Z57" s="65">
        <f t="shared" si="14"/>
        <v>734.62689208984375</v>
      </c>
      <c r="AA57" s="66">
        <f t="shared" si="15"/>
        <v>6077.9603881835937</v>
      </c>
      <c r="AB57" s="71">
        <f t="shared" si="27"/>
        <v>6077.9603881835937</v>
      </c>
      <c r="AC57" s="71">
        <f t="shared" si="16"/>
        <v>734.62689208984375</v>
      </c>
      <c r="AD57" s="71">
        <f t="shared" si="28"/>
        <v>59.575893871713561</v>
      </c>
      <c r="AE57" s="71">
        <f t="shared" si="29"/>
        <v>734.62689208984375</v>
      </c>
      <c r="AF57" s="57">
        <f t="shared" si="30"/>
        <v>59.575893871713561</v>
      </c>
      <c r="AG57" s="55"/>
      <c r="AI57" s="35" t="str">
        <f t="shared" si="17"/>
        <v/>
      </c>
      <c r="AJ57" s="125" t="str">
        <f t="shared" si="18"/>
        <v/>
      </c>
      <c r="AK57" s="125" t="str">
        <f t="shared" si="19"/>
        <v/>
      </c>
      <c r="AL57" s="125" t="str">
        <f t="shared" si="20"/>
        <v/>
      </c>
      <c r="AM57" s="125" t="str">
        <f t="shared" si="21"/>
        <v/>
      </c>
      <c r="AN57" s="125" t="s">
        <v>218</v>
      </c>
      <c r="AO57" s="125" t="str">
        <f t="shared" si="22"/>
        <v/>
      </c>
      <c r="AP57" s="125" t="str">
        <f t="shared" si="31"/>
        <v/>
      </c>
    </row>
    <row r="58" spans="1:42">
      <c r="A58" s="30">
        <f t="shared" si="23"/>
        <v>9344</v>
      </c>
      <c r="B58" s="31">
        <f t="shared" si="0"/>
        <v>17239.919041639259</v>
      </c>
      <c r="C58" s="33" t="str">
        <f t="shared" si="1"/>
        <v/>
      </c>
      <c r="D58" s="31">
        <f t="shared" si="2"/>
        <v>13610.911164733128</v>
      </c>
      <c r="E58" s="33" t="str">
        <f t="shared" si="3"/>
        <v/>
      </c>
      <c r="F58" s="31">
        <f t="shared" si="4"/>
        <v>0</v>
      </c>
      <c r="G58" s="32">
        <f t="shared" si="5"/>
        <v>14855.994665280505</v>
      </c>
      <c r="H58" s="32">
        <f t="shared" si="6"/>
        <v>14684.274188896215</v>
      </c>
      <c r="I58" s="32">
        <f t="shared" si="7"/>
        <v>14855.994665280505</v>
      </c>
      <c r="J58" s="37" t="str">
        <f t="shared" si="24"/>
        <v/>
      </c>
      <c r="K58" s="31">
        <f t="shared" si="8"/>
        <v>0</v>
      </c>
      <c r="L58" s="33" t="str">
        <f t="shared" si="9"/>
        <v/>
      </c>
      <c r="M58" s="34">
        <f t="shared" si="25"/>
        <v>16431.90565079563</v>
      </c>
      <c r="N58" s="33" t="str">
        <f t="shared" si="26"/>
        <v/>
      </c>
      <c r="O58" s="35" t="str">
        <f t="shared" si="10"/>
        <v/>
      </c>
      <c r="P58" s="48" t="str">
        <f t="shared" si="11"/>
        <v/>
      </c>
      <c r="Q58" s="35"/>
      <c r="R58" s="58">
        <f>Data!AW58</f>
        <v>4013.8154296875</v>
      </c>
      <c r="S58" s="58">
        <f>Data!BB58</f>
        <v>384.80728149414062</v>
      </c>
      <c r="T58" s="58">
        <f>Data!BM58</f>
        <v>0</v>
      </c>
      <c r="U58" s="59">
        <f>Data!BN58</f>
        <v>1629.890380859375</v>
      </c>
      <c r="V58" s="59">
        <f>Data!BO58</f>
        <v>1458.1707763671875</v>
      </c>
      <c r="W58" s="58">
        <f>Data!BT58</f>
        <v>0</v>
      </c>
      <c r="X58" s="56">
        <f t="shared" si="12"/>
        <v>4013.8154296875</v>
      </c>
      <c r="Y58" s="64">
        <f t="shared" si="13"/>
        <v>5000</v>
      </c>
      <c r="Z58" s="65">
        <f t="shared" si="14"/>
        <v>71.765594482421875</v>
      </c>
      <c r="AA58" s="66">
        <f t="shared" si="15"/>
        <v>5071.7655944824219</v>
      </c>
      <c r="AB58" s="71">
        <f t="shared" si="27"/>
        <v>1057.9501647949219</v>
      </c>
      <c r="AC58" s="71">
        <f t="shared" si="16"/>
        <v>71.765594482421875</v>
      </c>
      <c r="AD58" s="71">
        <f t="shared" si="28"/>
        <v>3741.9998367749686</v>
      </c>
      <c r="AE58" s="71">
        <f t="shared" si="29"/>
        <v>71.765594482421875</v>
      </c>
      <c r="AF58" s="57">
        <f t="shared" si="30"/>
        <v>71.765594482421875</v>
      </c>
      <c r="AG58" s="55"/>
      <c r="AI58" s="35" t="str">
        <f t="shared" si="17"/>
        <v/>
      </c>
      <c r="AJ58" s="125" t="str">
        <f t="shared" si="18"/>
        <v/>
      </c>
      <c r="AK58" s="125" t="str">
        <f t="shared" si="19"/>
        <v/>
      </c>
      <c r="AL58" s="125" t="str">
        <f t="shared" si="20"/>
        <v/>
      </c>
      <c r="AM58" s="125" t="str">
        <f t="shared" si="21"/>
        <v/>
      </c>
      <c r="AN58" s="125" t="s">
        <v>218</v>
      </c>
      <c r="AO58" s="125" t="str">
        <f t="shared" si="22"/>
        <v/>
      </c>
      <c r="AP58" s="125" t="str">
        <f t="shared" si="31"/>
        <v/>
      </c>
    </row>
    <row r="59" spans="1:42">
      <c r="A59" s="30">
        <f t="shared" si="23"/>
        <v>9375</v>
      </c>
      <c r="B59" s="31">
        <f t="shared" si="0"/>
        <v>14553.147467144585</v>
      </c>
      <c r="C59" s="33" t="str">
        <f t="shared" si="1"/>
        <v>JP</v>
      </c>
      <c r="D59" s="31">
        <f t="shared" si="2"/>
        <v>11812.271225513183</v>
      </c>
      <c r="E59" s="33" t="str">
        <f t="shared" si="3"/>
        <v/>
      </c>
      <c r="F59" s="31">
        <f t="shared" si="4"/>
        <v>0</v>
      </c>
      <c r="G59" s="32">
        <f t="shared" si="5"/>
        <v>11749.299990278838</v>
      </c>
      <c r="H59" s="32">
        <f t="shared" si="6"/>
        <v>11733.045861432605</v>
      </c>
      <c r="I59" s="32">
        <f t="shared" si="7"/>
        <v>11749.299990278838</v>
      </c>
      <c r="J59" s="37" t="str">
        <f t="shared" si="24"/>
        <v/>
      </c>
      <c r="K59" s="31">
        <f t="shared" si="8"/>
        <v>0</v>
      </c>
      <c r="L59" s="33" t="str">
        <f t="shared" si="9"/>
        <v/>
      </c>
      <c r="M59" s="34">
        <f t="shared" si="25"/>
        <v>13983.053021909751</v>
      </c>
      <c r="N59" s="33" t="str">
        <f t="shared" si="26"/>
        <v/>
      </c>
      <c r="O59" s="35" t="str">
        <f t="shared" si="10"/>
        <v/>
      </c>
      <c r="P59" s="48" t="str">
        <f t="shared" si="11"/>
        <v>JP</v>
      </c>
      <c r="Q59" s="35"/>
      <c r="R59" s="58">
        <f>Data!AW59</f>
        <v>4766.87841796875</v>
      </c>
      <c r="S59" s="58">
        <f>Data!BB59</f>
        <v>2026.002197265625</v>
      </c>
      <c r="T59" s="58">
        <f>Data!BM59</f>
        <v>0</v>
      </c>
      <c r="U59" s="59">
        <f>Data!BN59</f>
        <v>1963.0303955078125</v>
      </c>
      <c r="V59" s="59">
        <f>Data!BO59</f>
        <v>1946.77587890625</v>
      </c>
      <c r="W59" s="58">
        <f>Data!BT59</f>
        <v>0</v>
      </c>
      <c r="X59" s="56">
        <f t="shared" si="12"/>
        <v>4766.87841796875</v>
      </c>
      <c r="Y59" s="64">
        <f t="shared" si="13"/>
        <v>3500</v>
      </c>
      <c r="Z59" s="65">
        <f t="shared" si="14"/>
        <v>1266.87841796875</v>
      </c>
      <c r="AA59" s="66">
        <f t="shared" si="15"/>
        <v>4766.87841796875</v>
      </c>
      <c r="AB59" s="71">
        <f t="shared" si="27"/>
        <v>0</v>
      </c>
      <c r="AC59" s="71">
        <f t="shared" si="16"/>
        <v>1266.87841796875</v>
      </c>
      <c r="AD59" s="71">
        <f t="shared" si="28"/>
        <v>2314.0494388451734</v>
      </c>
      <c r="AE59" s="71">
        <f t="shared" si="29"/>
        <v>1266.87841796875</v>
      </c>
      <c r="AF59" s="57">
        <f t="shared" si="30"/>
        <v>0</v>
      </c>
      <c r="AG59" s="55"/>
      <c r="AI59" s="35" t="str">
        <f t="shared" si="17"/>
        <v/>
      </c>
      <c r="AJ59" s="125" t="str">
        <f t="shared" si="18"/>
        <v/>
      </c>
      <c r="AK59" s="125" t="str">
        <f t="shared" si="19"/>
        <v/>
      </c>
      <c r="AL59" s="125" t="str">
        <f t="shared" si="20"/>
        <v/>
      </c>
      <c r="AM59" s="125" t="str">
        <f t="shared" si="21"/>
        <v/>
      </c>
      <c r="AN59" s="125" t="s">
        <v>218</v>
      </c>
      <c r="AO59" s="125" t="str">
        <f t="shared" si="22"/>
        <v/>
      </c>
      <c r="AP59" s="125" t="str">
        <f t="shared" si="31"/>
        <v/>
      </c>
    </row>
    <row r="60" spans="1:42">
      <c r="A60" s="30">
        <f t="shared" si="23"/>
        <v>9405</v>
      </c>
      <c r="B60" s="31">
        <f t="shared" si="0"/>
        <v>0</v>
      </c>
      <c r="C60" s="33" t="str">
        <f t="shared" si="1"/>
        <v/>
      </c>
      <c r="D60" s="31">
        <f t="shared" si="2"/>
        <v>0</v>
      </c>
      <c r="E60" s="33" t="str">
        <f t="shared" si="3"/>
        <v/>
      </c>
      <c r="F60" s="31">
        <f t="shared" si="4"/>
        <v>0</v>
      </c>
      <c r="G60" s="32">
        <f t="shared" si="5"/>
        <v>8521.5569806532549</v>
      </c>
      <c r="H60" s="32">
        <f t="shared" si="6"/>
        <v>8632.334573283435</v>
      </c>
      <c r="I60" s="32">
        <f t="shared" si="7"/>
        <v>8632.334573283435</v>
      </c>
      <c r="J60" s="37" t="str">
        <f t="shared" si="24"/>
        <v/>
      </c>
      <c r="K60" s="31">
        <f t="shared" si="8"/>
        <v>0</v>
      </c>
      <c r="L60" s="33" t="str">
        <f t="shared" si="9"/>
        <v/>
      </c>
      <c r="M60" s="34">
        <f t="shared" si="25"/>
        <v>13267.843034738506</v>
      </c>
      <c r="N60" s="33" t="str">
        <f t="shared" si="26"/>
        <v/>
      </c>
      <c r="O60" s="35" t="str">
        <f t="shared" si="10"/>
        <v/>
      </c>
      <c r="P60" s="48" t="str">
        <f t="shared" si="11"/>
        <v/>
      </c>
      <c r="Q60" s="35"/>
      <c r="R60" s="58">
        <f>Data!AW60</f>
        <v>0</v>
      </c>
      <c r="S60" s="58">
        <f>Data!BB60</f>
        <v>0</v>
      </c>
      <c r="T60" s="58">
        <f>Data!BM60</f>
        <v>0</v>
      </c>
      <c r="U60" s="59">
        <f>Data!BN60</f>
        <v>432.9466552734375</v>
      </c>
      <c r="V60" s="59">
        <f>Data!BO60</f>
        <v>543.72430419921875</v>
      </c>
      <c r="W60" s="58">
        <f>Data!BT60</f>
        <v>0</v>
      </c>
      <c r="X60" s="56">
        <f t="shared" si="12"/>
        <v>543.72430419921875</v>
      </c>
      <c r="Y60" s="64">
        <f t="shared" si="13"/>
        <v>3000</v>
      </c>
      <c r="Z60" s="65">
        <f t="shared" si="14"/>
        <v>81.0299072265625</v>
      </c>
      <c r="AA60" s="66">
        <f t="shared" si="15"/>
        <v>3081.0299072265625</v>
      </c>
      <c r="AB60" s="71">
        <f t="shared" si="27"/>
        <v>2537.3056030273437</v>
      </c>
      <c r="AC60" s="71">
        <f t="shared" si="16"/>
        <v>81.0299072265625</v>
      </c>
      <c r="AD60" s="71">
        <f t="shared" si="28"/>
        <v>12.61268075109183</v>
      </c>
      <c r="AE60" s="71">
        <f t="shared" si="29"/>
        <v>81.0299072265625</v>
      </c>
      <c r="AF60" s="57">
        <f t="shared" si="30"/>
        <v>12.61268075109183</v>
      </c>
      <c r="AG60" s="55"/>
      <c r="AI60" s="35" t="str">
        <f t="shared" si="17"/>
        <v/>
      </c>
      <c r="AJ60" s="125" t="str">
        <f t="shared" si="18"/>
        <v/>
      </c>
      <c r="AK60" s="125" t="str">
        <f t="shared" si="19"/>
        <v/>
      </c>
      <c r="AL60" s="125" t="str">
        <f t="shared" si="20"/>
        <v/>
      </c>
      <c r="AM60" s="125" t="str">
        <f t="shared" si="21"/>
        <v/>
      </c>
      <c r="AN60" s="125" t="s">
        <v>218</v>
      </c>
      <c r="AO60" s="125" t="str">
        <f t="shared" si="22"/>
        <v/>
      </c>
      <c r="AP60" s="125" t="str">
        <f t="shared" si="31"/>
        <v/>
      </c>
    </row>
    <row r="61" spans="1:42">
      <c r="A61" s="30">
        <f t="shared" si="23"/>
        <v>9436</v>
      </c>
      <c r="B61" s="31">
        <f t="shared" si="0"/>
        <v>0</v>
      </c>
      <c r="C61" s="33" t="str">
        <f t="shared" si="1"/>
        <v/>
      </c>
      <c r="D61" s="31">
        <f t="shared" si="2"/>
        <v>0</v>
      </c>
      <c r="E61" s="33" t="str">
        <f t="shared" si="3"/>
        <v/>
      </c>
      <c r="F61" s="31">
        <f t="shared" si="4"/>
        <v>0</v>
      </c>
      <c r="G61" s="32">
        <f t="shared" si="5"/>
        <v>7393.9011558902366</v>
      </c>
      <c r="H61" s="32">
        <f t="shared" si="6"/>
        <v>8349.6835878792863</v>
      </c>
      <c r="I61" s="32">
        <f t="shared" si="7"/>
        <v>8349.6835878792863</v>
      </c>
      <c r="J61" s="37" t="str">
        <f t="shared" si="24"/>
        <v/>
      </c>
      <c r="K61" s="31">
        <f t="shared" si="8"/>
        <v>0</v>
      </c>
      <c r="L61" s="33" t="str">
        <f t="shared" si="9"/>
        <v/>
      </c>
      <c r="M61" s="34">
        <f t="shared" si="25"/>
        <v>9712.1454133307161</v>
      </c>
      <c r="N61" s="33" t="str">
        <f t="shared" si="26"/>
        <v/>
      </c>
      <c r="O61" s="35" t="str">
        <f t="shared" si="10"/>
        <v>MRDO</v>
      </c>
      <c r="P61" s="48" t="str">
        <f t="shared" si="11"/>
        <v>MRDO</v>
      </c>
      <c r="Q61" s="35"/>
      <c r="R61" s="58">
        <f>Data!AW61</f>
        <v>0</v>
      </c>
      <c r="S61" s="58">
        <f>Data!BB61</f>
        <v>0</v>
      </c>
      <c r="T61" s="58">
        <f>Data!BM61</f>
        <v>0</v>
      </c>
      <c r="U61" s="59">
        <f>Data!BN61</f>
        <v>2256.676025390625</v>
      </c>
      <c r="V61" s="59">
        <f>Data!BO61</f>
        <v>3212.458251953125</v>
      </c>
      <c r="W61" s="58">
        <f>Data!BT61</f>
        <v>0</v>
      </c>
      <c r="X61" s="56">
        <f t="shared" si="12"/>
        <v>3212.458251953125</v>
      </c>
      <c r="Y61" s="64">
        <f t="shared" si="13"/>
        <v>4000</v>
      </c>
      <c r="Z61" s="65">
        <f t="shared" si="14"/>
        <v>0</v>
      </c>
      <c r="AA61" s="66">
        <f t="shared" si="15"/>
        <v>4000</v>
      </c>
      <c r="AB61" s="71">
        <f t="shared" si="27"/>
        <v>787.541748046875</v>
      </c>
      <c r="AC61" s="71">
        <f t="shared" si="16"/>
        <v>0</v>
      </c>
      <c r="AD61" s="71">
        <f t="shared" si="28"/>
        <v>1968.9983444580066</v>
      </c>
      <c r="AE61" s="71">
        <f t="shared" si="29"/>
        <v>0</v>
      </c>
      <c r="AF61" s="57">
        <f t="shared" si="30"/>
        <v>0</v>
      </c>
      <c r="AG61" s="55"/>
      <c r="AI61" s="35" t="str">
        <f t="shared" si="17"/>
        <v/>
      </c>
      <c r="AJ61" s="125" t="str">
        <f t="shared" si="18"/>
        <v/>
      </c>
      <c r="AK61" s="125" t="str">
        <f t="shared" si="19"/>
        <v/>
      </c>
      <c r="AL61" s="125" t="str">
        <f t="shared" si="20"/>
        <v/>
      </c>
      <c r="AM61" s="125" t="str">
        <f t="shared" si="21"/>
        <v/>
      </c>
      <c r="AN61" s="125" t="s">
        <v>218</v>
      </c>
      <c r="AO61" s="125" t="str">
        <f t="shared" si="22"/>
        <v/>
      </c>
      <c r="AP61" s="125" t="str">
        <f t="shared" si="31"/>
        <v/>
      </c>
    </row>
    <row r="62" spans="1:42">
      <c r="A62" s="30">
        <f t="shared" si="23"/>
        <v>9466</v>
      </c>
      <c r="B62" s="31">
        <f t="shared" si="0"/>
        <v>0</v>
      </c>
      <c r="C62" s="33" t="str">
        <f t="shared" si="1"/>
        <v/>
      </c>
      <c r="D62" s="31">
        <f t="shared" si="2"/>
        <v>0</v>
      </c>
      <c r="E62" s="33" t="str">
        <f t="shared" si="3"/>
        <v/>
      </c>
      <c r="F62" s="31">
        <f t="shared" si="4"/>
        <v>0</v>
      </c>
      <c r="G62" s="32">
        <f t="shared" si="5"/>
        <v>5163.8614341174862</v>
      </c>
      <c r="H62" s="32">
        <f t="shared" si="6"/>
        <v>5894.1990519116653</v>
      </c>
      <c r="I62" s="32">
        <f t="shared" si="7"/>
        <v>5894.1990519116653</v>
      </c>
      <c r="J62" s="37" t="str">
        <f t="shared" si="24"/>
        <v/>
      </c>
      <c r="K62" s="31">
        <f t="shared" si="8"/>
        <v>0</v>
      </c>
      <c r="L62" s="33" t="str">
        <f t="shared" si="9"/>
        <v/>
      </c>
      <c r="M62" s="34">
        <f t="shared" si="25"/>
        <v>9603.0983089703168</v>
      </c>
      <c r="N62" s="33" t="str">
        <f t="shared" si="26"/>
        <v/>
      </c>
      <c r="O62" s="35" t="str">
        <f t="shared" si="10"/>
        <v>MRDO</v>
      </c>
      <c r="P62" s="48" t="str">
        <f t="shared" si="11"/>
        <v>MRDO</v>
      </c>
      <c r="Q62" s="35"/>
      <c r="R62" s="58">
        <f>Data!AW62</f>
        <v>0</v>
      </c>
      <c r="S62" s="58">
        <f>Data!BB62</f>
        <v>0</v>
      </c>
      <c r="T62" s="58">
        <f>Data!BM62</f>
        <v>0</v>
      </c>
      <c r="U62" s="59">
        <f>Data!BN62</f>
        <v>257.0267333984375</v>
      </c>
      <c r="V62" s="59">
        <f>Data!BO62</f>
        <v>1348.4578857421875</v>
      </c>
      <c r="W62" s="58">
        <f>Data!BT62</f>
        <v>0</v>
      </c>
      <c r="X62" s="56">
        <f t="shared" si="12"/>
        <v>1348.4578857421875</v>
      </c>
      <c r="Y62" s="64">
        <f t="shared" si="13"/>
        <v>4500</v>
      </c>
      <c r="Z62" s="65">
        <f t="shared" si="14"/>
        <v>0</v>
      </c>
      <c r="AA62" s="66">
        <f t="shared" si="15"/>
        <v>4500</v>
      </c>
      <c r="AB62" s="71">
        <f t="shared" si="27"/>
        <v>3151.5421142578125</v>
      </c>
      <c r="AC62" s="71">
        <f t="shared" si="16"/>
        <v>0</v>
      </c>
      <c r="AD62" s="71">
        <f t="shared" si="28"/>
        <v>2093.4818977019186</v>
      </c>
      <c r="AE62" s="71">
        <f t="shared" si="29"/>
        <v>0</v>
      </c>
      <c r="AF62" s="57">
        <f t="shared" si="30"/>
        <v>0</v>
      </c>
      <c r="AG62" s="55"/>
      <c r="AI62" s="35" t="str">
        <f t="shared" si="17"/>
        <v/>
      </c>
      <c r="AJ62" s="125" t="str">
        <f t="shared" si="18"/>
        <v/>
      </c>
      <c r="AK62" s="125" t="str">
        <f t="shared" si="19"/>
        <v/>
      </c>
      <c r="AL62" s="125" t="str">
        <f t="shared" si="20"/>
        <v/>
      </c>
      <c r="AM62" s="125" t="str">
        <f t="shared" si="21"/>
        <v/>
      </c>
      <c r="AN62" s="125" t="s">
        <v>218</v>
      </c>
      <c r="AO62" s="125" t="str">
        <f t="shared" si="22"/>
        <v/>
      </c>
      <c r="AP62" s="125" t="str">
        <f t="shared" si="31"/>
        <v/>
      </c>
    </row>
    <row r="63" spans="1:42">
      <c r="A63" s="30">
        <f t="shared" si="23"/>
        <v>9497</v>
      </c>
      <c r="B63" s="31">
        <f t="shared" si="0"/>
        <v>0</v>
      </c>
      <c r="C63" s="33" t="str">
        <f t="shared" si="1"/>
        <v/>
      </c>
      <c r="D63" s="31">
        <f t="shared" si="2"/>
        <v>0</v>
      </c>
      <c r="E63" s="33" t="str">
        <f t="shared" si="3"/>
        <v/>
      </c>
      <c r="F63" s="31">
        <f t="shared" si="4"/>
        <v>0</v>
      </c>
      <c r="G63" s="32">
        <f t="shared" si="5"/>
        <v>7878.7070587492353</v>
      </c>
      <c r="H63" s="32">
        <f t="shared" si="6"/>
        <v>8771.0655357763881</v>
      </c>
      <c r="I63" s="32">
        <f t="shared" si="7"/>
        <v>8771.0655357763881</v>
      </c>
      <c r="J63" s="37" t="str">
        <f t="shared" si="24"/>
        <v/>
      </c>
      <c r="K63" s="31">
        <f t="shared" si="8"/>
        <v>0</v>
      </c>
      <c r="L63" s="33" t="str">
        <f t="shared" si="9"/>
        <v/>
      </c>
      <c r="M63" s="34">
        <f t="shared" si="25"/>
        <v>9549.8005305730567</v>
      </c>
      <c r="N63" s="33" t="str">
        <f t="shared" si="26"/>
        <v/>
      </c>
      <c r="O63" s="35" t="str">
        <f t="shared" si="10"/>
        <v>MRDO</v>
      </c>
      <c r="P63" s="48" t="str">
        <f t="shared" si="11"/>
        <v>MRDO</v>
      </c>
      <c r="Q63" s="35"/>
      <c r="R63" s="58">
        <f>Data!AW63</f>
        <v>0</v>
      </c>
      <c r="S63" s="58">
        <f>Data!BB63</f>
        <v>0</v>
      </c>
      <c r="T63" s="58">
        <f>Data!BM63</f>
        <v>0</v>
      </c>
      <c r="U63" s="59">
        <f>Data!BN63</f>
        <v>3037.83935546875</v>
      </c>
      <c r="V63" s="59">
        <f>Data!BO63</f>
        <v>3940.845947265625</v>
      </c>
      <c r="W63" s="58">
        <f>Data!BT63</f>
        <v>0</v>
      </c>
      <c r="X63" s="56">
        <f t="shared" si="12"/>
        <v>3940.845947265625</v>
      </c>
      <c r="Y63" s="64">
        <f t="shared" si="13"/>
        <v>4500</v>
      </c>
      <c r="Z63" s="65">
        <f t="shared" si="14"/>
        <v>0</v>
      </c>
      <c r="AA63" s="66">
        <f t="shared" si="15"/>
        <v>4500</v>
      </c>
      <c r="AB63" s="71">
        <f t="shared" si="27"/>
        <v>559.154052734375</v>
      </c>
      <c r="AC63" s="71">
        <f t="shared" si="16"/>
        <v>0</v>
      </c>
      <c r="AD63" s="71">
        <f t="shared" si="28"/>
        <v>2075.4973718018682</v>
      </c>
      <c r="AE63" s="71">
        <f t="shared" si="29"/>
        <v>0</v>
      </c>
      <c r="AF63" s="57">
        <f t="shared" si="30"/>
        <v>0</v>
      </c>
      <c r="AG63" s="55"/>
      <c r="AI63" s="35" t="str">
        <f t="shared" si="17"/>
        <v/>
      </c>
      <c r="AJ63" s="125" t="str">
        <f t="shared" si="18"/>
        <v/>
      </c>
      <c r="AK63" s="125" t="str">
        <f t="shared" si="19"/>
        <v/>
      </c>
      <c r="AL63" s="125" t="str">
        <f t="shared" si="20"/>
        <v/>
      </c>
      <c r="AM63" s="125" t="str">
        <f t="shared" si="21"/>
        <v/>
      </c>
      <c r="AN63" s="125" t="s">
        <v>218</v>
      </c>
      <c r="AO63" s="125" t="str">
        <f t="shared" si="22"/>
        <v/>
      </c>
      <c r="AP63" s="125" t="str">
        <f t="shared" si="31"/>
        <v/>
      </c>
    </row>
    <row r="64" spans="1:42">
      <c r="A64" s="30">
        <f t="shared" si="23"/>
        <v>9528</v>
      </c>
      <c r="B64" s="31">
        <f t="shared" si="0"/>
        <v>0</v>
      </c>
      <c r="C64" s="33" t="str">
        <f t="shared" si="1"/>
        <v/>
      </c>
      <c r="D64" s="31">
        <f t="shared" si="2"/>
        <v>0</v>
      </c>
      <c r="E64" s="33" t="str">
        <f t="shared" si="3"/>
        <v/>
      </c>
      <c r="F64" s="31">
        <f t="shared" si="4"/>
        <v>15267.418716945724</v>
      </c>
      <c r="G64" s="32">
        <f t="shared" si="5"/>
        <v>11479.969944185541</v>
      </c>
      <c r="H64" s="32">
        <f t="shared" si="6"/>
        <v>0</v>
      </c>
      <c r="I64" s="32">
        <f t="shared" si="7"/>
        <v>15267.418716945724</v>
      </c>
      <c r="J64" s="37" t="str">
        <f t="shared" si="24"/>
        <v/>
      </c>
      <c r="K64" s="31">
        <f t="shared" si="8"/>
        <v>0</v>
      </c>
      <c r="L64" s="33" t="str">
        <f t="shared" si="9"/>
        <v/>
      </c>
      <c r="M64" s="34">
        <f t="shared" si="25"/>
        <v>2307.69239233796</v>
      </c>
      <c r="N64" s="33" t="str">
        <f t="shared" si="26"/>
        <v/>
      </c>
      <c r="O64" s="35" t="str">
        <f t="shared" si="10"/>
        <v/>
      </c>
      <c r="P64" s="48" t="str">
        <f t="shared" si="11"/>
        <v/>
      </c>
      <c r="Q64" s="35"/>
      <c r="R64" s="58">
        <f>Data!AW64</f>
        <v>0</v>
      </c>
      <c r="S64" s="58">
        <f>Data!BB64</f>
        <v>0</v>
      </c>
      <c r="T64" s="58">
        <f>Data!BM64</f>
        <v>0</v>
      </c>
      <c r="U64" s="59">
        <f>Data!BN64</f>
        <v>0</v>
      </c>
      <c r="V64" s="59">
        <f>Data!BO64</f>
        <v>0</v>
      </c>
      <c r="W64" s="58">
        <f>Data!BT64</f>
        <v>0</v>
      </c>
      <c r="X64" s="56">
        <f t="shared" si="12"/>
        <v>0</v>
      </c>
      <c r="Y64" s="64">
        <f t="shared" si="13"/>
        <v>4500</v>
      </c>
      <c r="Z64" s="65">
        <f t="shared" si="14"/>
        <v>14077.48046875</v>
      </c>
      <c r="AA64" s="66">
        <f t="shared" si="15"/>
        <v>18577.48046875</v>
      </c>
      <c r="AB64" s="71">
        <f t="shared" si="27"/>
        <v>18577.48046875</v>
      </c>
      <c r="AC64" s="71">
        <f t="shared" si="16"/>
        <v>14077.48046875</v>
      </c>
      <c r="AD64" s="71">
        <f t="shared" si="28"/>
        <v>16825.573033023727</v>
      </c>
      <c r="AE64" s="71">
        <f t="shared" si="29"/>
        <v>14076.975900352001</v>
      </c>
      <c r="AF64" s="57">
        <f t="shared" si="30"/>
        <v>14077.48046875</v>
      </c>
      <c r="AG64" s="55"/>
      <c r="AI64" s="35" t="str">
        <f t="shared" si="17"/>
        <v/>
      </c>
      <c r="AJ64" s="125" t="str">
        <f t="shared" si="18"/>
        <v/>
      </c>
      <c r="AK64" s="125" t="str">
        <f t="shared" si="19"/>
        <v/>
      </c>
      <c r="AL64" s="125" t="str">
        <f t="shared" si="20"/>
        <v/>
      </c>
      <c r="AM64" s="125" t="str">
        <f t="shared" si="21"/>
        <v/>
      </c>
      <c r="AN64" s="125" t="s">
        <v>218</v>
      </c>
      <c r="AO64" s="125" t="str">
        <f t="shared" si="22"/>
        <v/>
      </c>
      <c r="AP64" s="125" t="str">
        <f t="shared" si="31"/>
        <v/>
      </c>
    </row>
    <row r="65" spans="1:42">
      <c r="A65" s="30">
        <f t="shared" si="23"/>
        <v>9556</v>
      </c>
      <c r="B65" s="31">
        <f t="shared" si="0"/>
        <v>0</v>
      </c>
      <c r="C65" s="33" t="str">
        <f t="shared" si="1"/>
        <v/>
      </c>
      <c r="D65" s="31">
        <f t="shared" si="2"/>
        <v>0</v>
      </c>
      <c r="E65" s="33" t="str">
        <f t="shared" si="3"/>
        <v/>
      </c>
      <c r="F65" s="31">
        <f t="shared" si="4"/>
        <v>0</v>
      </c>
      <c r="G65" s="32">
        <f t="shared" si="5"/>
        <v>0</v>
      </c>
      <c r="H65" s="32">
        <f t="shared" si="6"/>
        <v>0</v>
      </c>
      <c r="I65" s="32">
        <f t="shared" si="7"/>
        <v>0</v>
      </c>
      <c r="J65" s="37" t="str">
        <f t="shared" si="24"/>
        <v/>
      </c>
      <c r="K65" s="31">
        <f t="shared" si="8"/>
        <v>0</v>
      </c>
      <c r="L65" s="33" t="str">
        <f t="shared" si="9"/>
        <v/>
      </c>
      <c r="M65" s="34">
        <f t="shared" si="25"/>
        <v>7822.6141395201721</v>
      </c>
      <c r="N65" s="33" t="str">
        <f t="shared" si="26"/>
        <v/>
      </c>
      <c r="O65" s="35" t="str">
        <f t="shared" si="10"/>
        <v/>
      </c>
      <c r="P65" s="48" t="str">
        <f t="shared" si="11"/>
        <v/>
      </c>
      <c r="Q65" s="35"/>
      <c r="R65" s="58">
        <f>Data!AW65</f>
        <v>0</v>
      </c>
      <c r="S65" s="58">
        <f>Data!BB65</f>
        <v>0</v>
      </c>
      <c r="T65" s="58">
        <f>Data!BM65</f>
        <v>0</v>
      </c>
      <c r="U65" s="59">
        <f>Data!BN65</f>
        <v>0</v>
      </c>
      <c r="V65" s="59">
        <f>Data!BO65</f>
        <v>0</v>
      </c>
      <c r="W65" s="58">
        <f>Data!BT65</f>
        <v>0</v>
      </c>
      <c r="X65" s="56">
        <f t="shared" si="12"/>
        <v>0</v>
      </c>
      <c r="Y65" s="64">
        <f t="shared" si="13"/>
        <v>5607.14306640625</v>
      </c>
      <c r="Z65" s="65">
        <f t="shared" si="14"/>
        <v>44086.7734375</v>
      </c>
      <c r="AA65" s="66">
        <f t="shared" si="15"/>
        <v>49693.91650390625</v>
      </c>
      <c r="AB65" s="71">
        <f t="shared" si="27"/>
        <v>49693.91650390625</v>
      </c>
      <c r="AC65" s="71">
        <f t="shared" si="16"/>
        <v>44086.7734375</v>
      </c>
      <c r="AD65" s="71">
        <f t="shared" si="28"/>
        <v>43044.014812151981</v>
      </c>
      <c r="AE65" s="71">
        <f t="shared" si="29"/>
        <v>44086.7734375</v>
      </c>
      <c r="AF65" s="57">
        <f t="shared" si="30"/>
        <v>43044.014812151981</v>
      </c>
      <c r="AG65" s="55"/>
      <c r="AI65" s="35" t="str">
        <f t="shared" si="17"/>
        <v/>
      </c>
      <c r="AJ65" s="125" t="str">
        <f t="shared" si="18"/>
        <v/>
      </c>
      <c r="AK65" s="125" t="str">
        <f t="shared" si="19"/>
        <v/>
      </c>
      <c r="AL65" s="125" t="str">
        <f t="shared" si="20"/>
        <v/>
      </c>
      <c r="AM65" s="125" t="str">
        <f t="shared" si="21"/>
        <v/>
      </c>
      <c r="AN65" s="125" t="s">
        <v>218</v>
      </c>
      <c r="AO65" s="125" t="str">
        <f t="shared" si="22"/>
        <v/>
      </c>
      <c r="AP65" s="125" t="str">
        <f t="shared" si="31"/>
        <v/>
      </c>
    </row>
    <row r="66" spans="1:42">
      <c r="A66" s="30">
        <f t="shared" si="23"/>
        <v>9587</v>
      </c>
      <c r="B66" s="31">
        <f t="shared" si="0"/>
        <v>0</v>
      </c>
      <c r="C66" s="33" t="str">
        <f t="shared" si="1"/>
        <v/>
      </c>
      <c r="D66" s="31">
        <f t="shared" si="2"/>
        <v>0</v>
      </c>
      <c r="E66" s="33" t="str">
        <f t="shared" si="3"/>
        <v/>
      </c>
      <c r="F66" s="31">
        <f t="shared" si="4"/>
        <v>0</v>
      </c>
      <c r="G66" s="32">
        <f t="shared" si="5"/>
        <v>0</v>
      </c>
      <c r="H66" s="32">
        <f t="shared" si="6"/>
        <v>0</v>
      </c>
      <c r="I66" s="32">
        <f t="shared" si="7"/>
        <v>0</v>
      </c>
      <c r="J66" s="37" t="str">
        <f t="shared" si="24"/>
        <v/>
      </c>
      <c r="K66" s="31">
        <f t="shared" si="8"/>
        <v>0</v>
      </c>
      <c r="L66" s="33" t="str">
        <f t="shared" si="9"/>
        <v/>
      </c>
      <c r="M66" s="34">
        <f t="shared" si="25"/>
        <v>3478.2223667114527</v>
      </c>
      <c r="N66" s="33" t="str">
        <f t="shared" si="26"/>
        <v/>
      </c>
      <c r="O66" s="35" t="str">
        <f t="shared" si="10"/>
        <v>MRDO</v>
      </c>
      <c r="P66" s="48" t="str">
        <f t="shared" si="11"/>
        <v>MRDO</v>
      </c>
      <c r="Q66" s="35"/>
      <c r="R66" s="58">
        <f>Data!AW66</f>
        <v>0</v>
      </c>
      <c r="S66" s="58">
        <f>Data!BB66</f>
        <v>0</v>
      </c>
      <c r="T66" s="58">
        <f>Data!BM66</f>
        <v>0</v>
      </c>
      <c r="U66" s="59">
        <f>Data!BN66</f>
        <v>0</v>
      </c>
      <c r="V66" s="59">
        <f>Data!BO66</f>
        <v>0</v>
      </c>
      <c r="W66" s="58">
        <f>Data!BT66</f>
        <v>0</v>
      </c>
      <c r="X66" s="56">
        <f t="shared" si="12"/>
        <v>0</v>
      </c>
      <c r="Y66" s="64">
        <f t="shared" si="13"/>
        <v>13000</v>
      </c>
      <c r="Z66" s="65">
        <f t="shared" si="14"/>
        <v>0</v>
      </c>
      <c r="AA66" s="66">
        <f t="shared" si="15"/>
        <v>13000</v>
      </c>
      <c r="AB66" s="71">
        <f t="shared" si="27"/>
        <v>13000</v>
      </c>
      <c r="AC66" s="71">
        <f t="shared" si="16"/>
        <v>0</v>
      </c>
      <c r="AD66" s="71">
        <f t="shared" si="28"/>
        <v>11895.904569215512</v>
      </c>
      <c r="AE66" s="71">
        <f t="shared" si="29"/>
        <v>0</v>
      </c>
      <c r="AF66" s="57">
        <f t="shared" si="30"/>
        <v>0</v>
      </c>
      <c r="AG66" s="55"/>
      <c r="AI66" s="35" t="str">
        <f t="shared" si="17"/>
        <v/>
      </c>
      <c r="AJ66" s="125" t="str">
        <f t="shared" si="18"/>
        <v/>
      </c>
      <c r="AK66" s="125" t="str">
        <f t="shared" si="19"/>
        <v/>
      </c>
      <c r="AL66" s="125" t="str">
        <f t="shared" si="20"/>
        <v/>
      </c>
      <c r="AM66" s="125" t="str">
        <f t="shared" si="21"/>
        <v/>
      </c>
      <c r="AN66" s="125" t="s">
        <v>218</v>
      </c>
      <c r="AO66" s="125" t="str">
        <f t="shared" si="22"/>
        <v/>
      </c>
      <c r="AP66" s="125" t="str">
        <f t="shared" si="31"/>
        <v/>
      </c>
    </row>
    <row r="67" spans="1:42">
      <c r="A67" s="30">
        <f t="shared" si="23"/>
        <v>9617</v>
      </c>
      <c r="B67" s="31">
        <f t="shared" si="0"/>
        <v>607.44812005379754</v>
      </c>
      <c r="C67" s="33" t="str">
        <f t="shared" si="1"/>
        <v/>
      </c>
      <c r="D67" s="31">
        <f t="shared" si="2"/>
        <v>3066.3138240301028</v>
      </c>
      <c r="E67" s="33" t="str">
        <f t="shared" si="3"/>
        <v/>
      </c>
      <c r="F67" s="31">
        <f t="shared" si="4"/>
        <v>0</v>
      </c>
      <c r="G67" s="32">
        <f t="shared" si="5"/>
        <v>0</v>
      </c>
      <c r="H67" s="32">
        <f t="shared" si="6"/>
        <v>0</v>
      </c>
      <c r="I67" s="32">
        <f t="shared" si="7"/>
        <v>0</v>
      </c>
      <c r="J67" s="37" t="str">
        <f t="shared" si="24"/>
        <v/>
      </c>
      <c r="K67" s="31">
        <f t="shared" si="8"/>
        <v>0</v>
      </c>
      <c r="L67" s="33" t="str">
        <f t="shared" si="9"/>
        <v/>
      </c>
      <c r="M67" s="34">
        <f t="shared" si="25"/>
        <v>6310.190537149404</v>
      </c>
      <c r="N67" s="33" t="str">
        <f t="shared" si="26"/>
        <v/>
      </c>
      <c r="O67" s="35" t="str">
        <f t="shared" si="10"/>
        <v/>
      </c>
      <c r="P67" s="48" t="str">
        <f t="shared" si="11"/>
        <v/>
      </c>
      <c r="Q67" s="35"/>
      <c r="R67" s="58">
        <f>Data!AW67</f>
        <v>5866.74609375</v>
      </c>
      <c r="S67" s="58">
        <f>Data!BB67</f>
        <v>8325.611328125</v>
      </c>
      <c r="T67" s="58">
        <f>Data!BM67</f>
        <v>0</v>
      </c>
      <c r="U67" s="59">
        <f>Data!BN67</f>
        <v>0</v>
      </c>
      <c r="V67" s="59">
        <f>Data!BO67</f>
        <v>0</v>
      </c>
      <c r="W67" s="58">
        <f>Data!BT67</f>
        <v>0</v>
      </c>
      <c r="X67" s="56">
        <f t="shared" si="12"/>
        <v>8325.611328125</v>
      </c>
      <c r="Y67" s="64">
        <f t="shared" si="13"/>
        <v>6875</v>
      </c>
      <c r="Z67" s="65">
        <f t="shared" si="14"/>
        <v>21946.9375</v>
      </c>
      <c r="AA67" s="66">
        <f t="shared" si="15"/>
        <v>28821.9375</v>
      </c>
      <c r="AB67" s="71">
        <f t="shared" si="27"/>
        <v>20496.326171875</v>
      </c>
      <c r="AC67" s="71">
        <f t="shared" si="16"/>
        <v>21946.9375</v>
      </c>
      <c r="AD67" s="71">
        <f t="shared" si="28"/>
        <v>24809.804412463811</v>
      </c>
      <c r="AE67" s="71">
        <f t="shared" si="29"/>
        <v>21918.18864440918</v>
      </c>
      <c r="AF67" s="57">
        <f t="shared" si="30"/>
        <v>20496.326171875</v>
      </c>
      <c r="AG67" s="55"/>
      <c r="AI67" s="35" t="str">
        <f t="shared" si="17"/>
        <v/>
      </c>
      <c r="AJ67" s="125" t="str">
        <f t="shared" si="18"/>
        <v>B2-3</v>
      </c>
      <c r="AK67" s="125" t="str">
        <f t="shared" si="19"/>
        <v/>
      </c>
      <c r="AL67" s="125" t="str">
        <f t="shared" si="20"/>
        <v/>
      </c>
      <c r="AM67" s="125" t="str">
        <f t="shared" si="21"/>
        <v/>
      </c>
      <c r="AN67" s="125" t="s">
        <v>218</v>
      </c>
      <c r="AO67" s="125" t="str">
        <f t="shared" si="22"/>
        <v/>
      </c>
      <c r="AP67" s="125" t="str">
        <f t="shared" si="31"/>
        <v>B2-3</v>
      </c>
    </row>
    <row r="68" spans="1:42">
      <c r="A68" s="30">
        <f t="shared" si="23"/>
        <v>9648</v>
      </c>
      <c r="B68" s="31">
        <f t="shared" si="0"/>
        <v>416.94437990816135</v>
      </c>
      <c r="C68" s="33" t="str">
        <f t="shared" si="1"/>
        <v/>
      </c>
      <c r="D68" s="31">
        <f t="shared" si="2"/>
        <v>2299.8791047650657</v>
      </c>
      <c r="E68" s="33" t="str">
        <f t="shared" si="3"/>
        <v/>
      </c>
      <c r="F68" s="31">
        <f t="shared" si="4"/>
        <v>0</v>
      </c>
      <c r="G68" s="32">
        <f t="shared" si="5"/>
        <v>0</v>
      </c>
      <c r="H68" s="32">
        <f t="shared" si="6"/>
        <v>0</v>
      </c>
      <c r="I68" s="32">
        <f t="shared" si="7"/>
        <v>0</v>
      </c>
      <c r="J68" s="37" t="str">
        <f t="shared" si="24"/>
        <v/>
      </c>
      <c r="K68" s="31">
        <f t="shared" si="8"/>
        <v>0</v>
      </c>
      <c r="L68" s="33" t="str">
        <f t="shared" si="9"/>
        <v/>
      </c>
      <c r="M68" s="34">
        <f t="shared" si="25"/>
        <v>5607.2531646873813</v>
      </c>
      <c r="N68" s="33" t="str">
        <f t="shared" si="26"/>
        <v/>
      </c>
      <c r="O68" s="35" t="str">
        <f t="shared" si="10"/>
        <v/>
      </c>
      <c r="P68" s="48" t="str">
        <f t="shared" si="11"/>
        <v/>
      </c>
      <c r="Q68" s="35"/>
      <c r="R68" s="58">
        <f>Data!AW68</f>
        <v>411.13412475585938</v>
      </c>
      <c r="S68" s="58">
        <f>Data!BB68</f>
        <v>2294.06884765625</v>
      </c>
      <c r="T68" s="58">
        <f>Data!BM68</f>
        <v>0</v>
      </c>
      <c r="U68" s="59">
        <f>Data!BN68</f>
        <v>0</v>
      </c>
      <c r="V68" s="59">
        <f>Data!BO68</f>
        <v>0</v>
      </c>
      <c r="W68" s="58">
        <f>Data!BT68</f>
        <v>0</v>
      </c>
      <c r="X68" s="56">
        <f t="shared" si="12"/>
        <v>2294.06884765625</v>
      </c>
      <c r="Y68" s="64">
        <f t="shared" si="13"/>
        <v>8669.3544921875</v>
      </c>
      <c r="Z68" s="65">
        <f t="shared" si="14"/>
        <v>1371.4691162109375</v>
      </c>
      <c r="AA68" s="66">
        <f t="shared" si="15"/>
        <v>10040.823608398437</v>
      </c>
      <c r="AB68" s="71">
        <f t="shared" si="27"/>
        <v>7746.7547607421875</v>
      </c>
      <c r="AC68" s="71">
        <f t="shared" si="16"/>
        <v>1371.4691162109375</v>
      </c>
      <c r="AD68" s="71">
        <f t="shared" si="28"/>
        <v>9054.3207457120207</v>
      </c>
      <c r="AE68" s="71">
        <f t="shared" si="29"/>
        <v>1369.9213411808014</v>
      </c>
      <c r="AF68" s="57">
        <f t="shared" si="30"/>
        <v>1371.4691162109375</v>
      </c>
      <c r="AG68" s="55"/>
      <c r="AI68" s="35" t="str">
        <f t="shared" si="17"/>
        <v/>
      </c>
      <c r="AJ68" s="125" t="str">
        <f t="shared" si="18"/>
        <v/>
      </c>
      <c r="AK68" s="125" t="str">
        <f t="shared" si="19"/>
        <v/>
      </c>
      <c r="AL68" s="125" t="str">
        <f t="shared" si="20"/>
        <v/>
      </c>
      <c r="AM68" s="125" t="str">
        <f t="shared" si="21"/>
        <v/>
      </c>
      <c r="AN68" s="125" t="s">
        <v>218</v>
      </c>
      <c r="AO68" s="125" t="str">
        <f t="shared" si="22"/>
        <v/>
      </c>
      <c r="AP68" s="125" t="str">
        <f t="shared" si="31"/>
        <v/>
      </c>
    </row>
    <row r="69" spans="1:42">
      <c r="A69" s="30">
        <f t="shared" si="23"/>
        <v>9678</v>
      </c>
      <c r="B69" s="31">
        <f t="shared" si="0"/>
        <v>9024.4841351430005</v>
      </c>
      <c r="C69" s="33" t="str">
        <f t="shared" si="1"/>
        <v/>
      </c>
      <c r="D69" s="31">
        <f t="shared" si="2"/>
        <v>9299.9300227086751</v>
      </c>
      <c r="E69" s="33" t="str">
        <f t="shared" si="3"/>
        <v/>
      </c>
      <c r="F69" s="31">
        <f t="shared" si="4"/>
        <v>-4987.0467337632617</v>
      </c>
      <c r="G69" s="32">
        <f t="shared" si="5"/>
        <v>-4808.5010419811151</v>
      </c>
      <c r="H69" s="32">
        <f t="shared" si="6"/>
        <v>-4397.5602148484595</v>
      </c>
      <c r="I69" s="32">
        <f t="shared" si="7"/>
        <v>-4397.5602148484595</v>
      </c>
      <c r="J69" s="37" t="str">
        <f t="shared" si="24"/>
        <v/>
      </c>
      <c r="K69" s="31">
        <f t="shared" si="8"/>
        <v>0</v>
      </c>
      <c r="L69" s="33" t="str">
        <f t="shared" si="9"/>
        <v/>
      </c>
      <c r="M69" s="34">
        <f t="shared" si="25"/>
        <v>12990.824719000284</v>
      </c>
      <c r="N69" s="33" t="str">
        <f t="shared" si="26"/>
        <v/>
      </c>
      <c r="O69" s="35" t="str">
        <f t="shared" si="10"/>
        <v/>
      </c>
      <c r="P69" s="48" t="str">
        <f t="shared" si="11"/>
        <v/>
      </c>
      <c r="Q69" s="35"/>
      <c r="R69" s="58">
        <f>Data!AW69</f>
        <v>1136.9449462890625</v>
      </c>
      <c r="S69" s="58">
        <f>Data!BB69</f>
        <v>1412.3909912109375</v>
      </c>
      <c r="T69" s="58">
        <f>Data!BM69</f>
        <v>-12874.5859375</v>
      </c>
      <c r="U69" s="59">
        <f>Data!BN69</f>
        <v>-12696.0400390625</v>
      </c>
      <c r="V69" s="59">
        <f>Data!BO69</f>
        <v>-12285.0986328125</v>
      </c>
      <c r="W69" s="58">
        <f>Data!BT69</f>
        <v>0</v>
      </c>
      <c r="X69" s="56">
        <f t="shared" si="12"/>
        <v>1412.3909912109375</v>
      </c>
      <c r="Y69" s="64">
        <f t="shared" si="13"/>
        <v>5625</v>
      </c>
      <c r="Z69" s="65">
        <f t="shared" si="14"/>
        <v>59.128692626953125</v>
      </c>
      <c r="AA69" s="66">
        <f t="shared" si="15"/>
        <v>5684.1286926269531</v>
      </c>
      <c r="AB69" s="71">
        <f t="shared" si="27"/>
        <v>4271.7377014160156</v>
      </c>
      <c r="AC69" s="71">
        <f t="shared" si="16"/>
        <v>59.128692626953125</v>
      </c>
      <c r="AD69" s="71">
        <f t="shared" si="28"/>
        <v>2346.3700176370148</v>
      </c>
      <c r="AE69" s="71">
        <f t="shared" si="29"/>
        <v>59.128692626953125</v>
      </c>
      <c r="AF69" s="57">
        <f t="shared" si="30"/>
        <v>59.128692626953125</v>
      </c>
      <c r="AG69" s="55"/>
      <c r="AI69" s="35" t="str">
        <f t="shared" si="17"/>
        <v/>
      </c>
      <c r="AJ69" s="125" t="str">
        <f t="shared" si="18"/>
        <v/>
      </c>
      <c r="AK69" s="125" t="str">
        <f t="shared" si="19"/>
        <v/>
      </c>
      <c r="AL69" s="125" t="str">
        <f t="shared" si="20"/>
        <v/>
      </c>
      <c r="AM69" s="125" t="str">
        <f t="shared" si="21"/>
        <v/>
      </c>
      <c r="AN69" s="125" t="s">
        <v>218</v>
      </c>
      <c r="AO69" s="125" t="str">
        <f t="shared" si="22"/>
        <v/>
      </c>
      <c r="AP69" s="125" t="str">
        <f t="shared" si="31"/>
        <v/>
      </c>
    </row>
    <row r="70" spans="1:42">
      <c r="A70" s="30">
        <f t="shared" si="23"/>
        <v>9709</v>
      </c>
      <c r="B70" s="31">
        <f t="shared" si="0"/>
        <v>19279.998269630141</v>
      </c>
      <c r="C70" s="33" t="str">
        <f t="shared" si="1"/>
        <v/>
      </c>
      <c r="D70" s="31">
        <f t="shared" si="2"/>
        <v>15964.140371182122</v>
      </c>
      <c r="E70" s="33" t="str">
        <f t="shared" si="3"/>
        <v/>
      </c>
      <c r="F70" s="31">
        <f t="shared" si="4"/>
        <v>18802.75988734042</v>
      </c>
      <c r="G70" s="32">
        <f t="shared" si="5"/>
        <v>18515.584851695385</v>
      </c>
      <c r="H70" s="32">
        <f t="shared" si="6"/>
        <v>18321.618602347753</v>
      </c>
      <c r="I70" s="32">
        <f t="shared" si="7"/>
        <v>18802.75988734042</v>
      </c>
      <c r="J70" s="37" t="str">
        <f t="shared" si="24"/>
        <v/>
      </c>
      <c r="K70" s="31">
        <f t="shared" si="8"/>
        <v>0</v>
      </c>
      <c r="L70" s="33" t="str">
        <f t="shared" si="9"/>
        <v/>
      </c>
      <c r="M70" s="34">
        <f t="shared" si="25"/>
        <v>16498.536888215611</v>
      </c>
      <c r="N70" s="33" t="str">
        <f t="shared" si="26"/>
        <v/>
      </c>
      <c r="O70" s="35" t="str">
        <f t="shared" si="10"/>
        <v/>
      </c>
      <c r="P70" s="48" t="str">
        <f t="shared" si="11"/>
        <v/>
      </c>
      <c r="Q70" s="35"/>
      <c r="R70" s="58">
        <f>Data!AW70</f>
        <v>4950.53369140625</v>
      </c>
      <c r="S70" s="58">
        <f>Data!BB70</f>
        <v>1634.6749267578125</v>
      </c>
      <c r="T70" s="58">
        <f>Data!BM70</f>
        <v>4473.2958984375</v>
      </c>
      <c r="U70" s="59">
        <f>Data!BN70</f>
        <v>4186.11962890625</v>
      </c>
      <c r="V70" s="59">
        <f>Data!BO70</f>
        <v>3992.15380859375</v>
      </c>
      <c r="W70" s="58">
        <f>Data!BT70</f>
        <v>0</v>
      </c>
      <c r="X70" s="56">
        <f t="shared" si="12"/>
        <v>4950.53369140625</v>
      </c>
      <c r="Y70" s="64">
        <f t="shared" si="13"/>
        <v>5000</v>
      </c>
      <c r="Z70" s="65">
        <f t="shared" si="14"/>
        <v>71.532974243164063</v>
      </c>
      <c r="AA70" s="66">
        <f t="shared" si="15"/>
        <v>5071.5329742431641</v>
      </c>
      <c r="AB70" s="71">
        <f t="shared" si="27"/>
        <v>120.99928283691406</v>
      </c>
      <c r="AC70" s="71">
        <f t="shared" si="16"/>
        <v>71.532974243164063</v>
      </c>
      <c r="AD70" s="71">
        <f t="shared" si="28"/>
        <v>4339.5242727545337</v>
      </c>
      <c r="AE70" s="71">
        <f t="shared" si="29"/>
        <v>71.532974243164063</v>
      </c>
      <c r="AF70" s="57">
        <f t="shared" si="30"/>
        <v>71.532974243164063</v>
      </c>
      <c r="AG70" s="55"/>
      <c r="AI70" s="35" t="str">
        <f t="shared" si="17"/>
        <v/>
      </c>
      <c r="AJ70" s="125" t="str">
        <f t="shared" si="18"/>
        <v/>
      </c>
      <c r="AK70" s="125" t="str">
        <f t="shared" si="19"/>
        <v/>
      </c>
      <c r="AL70" s="125" t="str">
        <f t="shared" si="20"/>
        <v/>
      </c>
      <c r="AM70" s="125" t="str">
        <f t="shared" si="21"/>
        <v/>
      </c>
      <c r="AN70" s="125" t="s">
        <v>218</v>
      </c>
      <c r="AO70" s="125" t="str">
        <f t="shared" si="22"/>
        <v/>
      </c>
      <c r="AP70" s="125" t="str">
        <f t="shared" si="31"/>
        <v/>
      </c>
    </row>
    <row r="71" spans="1:42">
      <c r="A71" s="30">
        <f t="shared" si="23"/>
        <v>9740</v>
      </c>
      <c r="B71" s="31">
        <f t="shared" si="0"/>
        <v>17878.03055297762</v>
      </c>
      <c r="C71" s="33" t="str">
        <f t="shared" si="1"/>
        <v>JP</v>
      </c>
      <c r="D71" s="31">
        <f t="shared" si="2"/>
        <v>14273.870066865615</v>
      </c>
      <c r="E71" s="33" t="str">
        <f t="shared" si="3"/>
        <v/>
      </c>
      <c r="F71" s="31">
        <f t="shared" si="4"/>
        <v>0</v>
      </c>
      <c r="G71" s="32">
        <f t="shared" si="5"/>
        <v>16119.144730526885</v>
      </c>
      <c r="H71" s="32">
        <f t="shared" si="6"/>
        <v>15422.437622555613</v>
      </c>
      <c r="I71" s="32">
        <f t="shared" si="7"/>
        <v>16119.144730526885</v>
      </c>
      <c r="J71" s="37" t="str">
        <f t="shared" si="24"/>
        <v/>
      </c>
      <c r="K71" s="31">
        <f t="shared" si="8"/>
        <v>0</v>
      </c>
      <c r="L71" s="33" t="str">
        <f t="shared" si="9"/>
        <v/>
      </c>
      <c r="M71" s="34">
        <f t="shared" si="25"/>
        <v>17106.169497642866</v>
      </c>
      <c r="N71" s="33" t="str">
        <f t="shared" si="26"/>
        <v/>
      </c>
      <c r="O71" s="35" t="str">
        <f t="shared" si="10"/>
        <v/>
      </c>
      <c r="P71" s="48" t="str">
        <f t="shared" si="11"/>
        <v>JP</v>
      </c>
      <c r="Q71" s="35"/>
      <c r="R71" s="58">
        <f>Data!AW71</f>
        <v>5424.6572265625</v>
      </c>
      <c r="S71" s="58">
        <f>Data!BB71</f>
        <v>1820.4971923828125</v>
      </c>
      <c r="T71" s="58">
        <f>Data!BM71</f>
        <v>0</v>
      </c>
      <c r="U71" s="59">
        <f>Data!BN71</f>
        <v>3665.772216796875</v>
      </c>
      <c r="V71" s="59">
        <f>Data!BO71</f>
        <v>2969.064208984375</v>
      </c>
      <c r="W71" s="58">
        <f>Data!BT71</f>
        <v>0</v>
      </c>
      <c r="X71" s="56">
        <f t="shared" si="12"/>
        <v>5424.6572265625</v>
      </c>
      <c r="Y71" s="64">
        <f t="shared" si="13"/>
        <v>3500</v>
      </c>
      <c r="Z71" s="65">
        <f t="shared" si="14"/>
        <v>1924.709228515625</v>
      </c>
      <c r="AA71" s="66">
        <f t="shared" si="15"/>
        <v>5424.709228515625</v>
      </c>
      <c r="AB71" s="71">
        <f t="shared" si="27"/>
        <v>5.2001953125E-2</v>
      </c>
      <c r="AC71" s="71">
        <f t="shared" si="16"/>
        <v>1924.709228515625</v>
      </c>
      <c r="AD71" s="71">
        <f t="shared" si="28"/>
        <v>2214.803266334653</v>
      </c>
      <c r="AE71" s="71">
        <f t="shared" si="29"/>
        <v>1924.709228515625</v>
      </c>
      <c r="AF71" s="57">
        <f t="shared" si="30"/>
        <v>5.2001953125E-2</v>
      </c>
      <c r="AG71" s="55"/>
      <c r="AI71" s="35" t="str">
        <f t="shared" si="17"/>
        <v/>
      </c>
      <c r="AJ71" s="125" t="str">
        <f t="shared" si="18"/>
        <v/>
      </c>
      <c r="AK71" s="125" t="str">
        <f t="shared" si="19"/>
        <v/>
      </c>
      <c r="AL71" s="125" t="str">
        <f t="shared" si="20"/>
        <v/>
      </c>
      <c r="AM71" s="125" t="str">
        <f t="shared" si="21"/>
        <v/>
      </c>
      <c r="AN71" s="125" t="s">
        <v>218</v>
      </c>
      <c r="AO71" s="125" t="str">
        <f t="shared" si="22"/>
        <v/>
      </c>
      <c r="AP71" s="125" t="str">
        <f t="shared" si="31"/>
        <v/>
      </c>
    </row>
    <row r="72" spans="1:42">
      <c r="A72" s="30">
        <f t="shared" si="23"/>
        <v>9770</v>
      </c>
      <c r="B72" s="31">
        <f t="shared" si="0"/>
        <v>0</v>
      </c>
      <c r="C72" s="33" t="str">
        <f t="shared" si="1"/>
        <v/>
      </c>
      <c r="D72" s="31">
        <f t="shared" si="2"/>
        <v>0</v>
      </c>
      <c r="E72" s="33" t="str">
        <f t="shared" si="3"/>
        <v/>
      </c>
      <c r="F72" s="31">
        <f t="shared" si="4"/>
        <v>0</v>
      </c>
      <c r="G72" s="32">
        <f t="shared" si="5"/>
        <v>8432.320287628776</v>
      </c>
      <c r="H72" s="32">
        <f t="shared" si="6"/>
        <v>8587.736394390533</v>
      </c>
      <c r="I72" s="32">
        <f t="shared" si="7"/>
        <v>8587.736394390533</v>
      </c>
      <c r="J72" s="37" t="str">
        <f t="shared" si="24"/>
        <v/>
      </c>
      <c r="K72" s="31">
        <f t="shared" si="8"/>
        <v>0</v>
      </c>
      <c r="L72" s="33" t="str">
        <f t="shared" si="9"/>
        <v/>
      </c>
      <c r="M72" s="34">
        <f t="shared" si="25"/>
        <v>13021.988533533116</v>
      </c>
      <c r="N72" s="33" t="str">
        <f t="shared" si="26"/>
        <v/>
      </c>
      <c r="O72" s="35" t="str">
        <f t="shared" si="10"/>
        <v>MRDO</v>
      </c>
      <c r="P72" s="48" t="str">
        <f t="shared" si="11"/>
        <v>MRDO</v>
      </c>
      <c r="Q72" s="35"/>
      <c r="R72" s="58">
        <f>Data!AW72</f>
        <v>0</v>
      </c>
      <c r="S72" s="58">
        <f>Data!BB72</f>
        <v>0</v>
      </c>
      <c r="T72" s="58">
        <f>Data!BM72</f>
        <v>0</v>
      </c>
      <c r="U72" s="59">
        <f>Data!BN72</f>
        <v>21.722000122070313</v>
      </c>
      <c r="V72" s="59">
        <f>Data!BO72</f>
        <v>177.13818359375</v>
      </c>
      <c r="W72" s="58">
        <f>Data!BT72</f>
        <v>0</v>
      </c>
      <c r="X72" s="56">
        <f t="shared" si="12"/>
        <v>177.13818359375</v>
      </c>
      <c r="Y72" s="64">
        <f t="shared" si="13"/>
        <v>3000</v>
      </c>
      <c r="Z72" s="65">
        <f t="shared" si="14"/>
        <v>0</v>
      </c>
      <c r="AA72" s="66">
        <f t="shared" si="15"/>
        <v>3000</v>
      </c>
      <c r="AB72" s="71">
        <f t="shared" si="27"/>
        <v>2822.86181640625</v>
      </c>
      <c r="AC72" s="71">
        <f t="shared" si="16"/>
        <v>0</v>
      </c>
      <c r="AD72" s="71">
        <f t="shared" si="28"/>
        <v>297.63485166237297</v>
      </c>
      <c r="AE72" s="71">
        <f t="shared" si="29"/>
        <v>0</v>
      </c>
      <c r="AF72" s="57">
        <f t="shared" si="30"/>
        <v>0</v>
      </c>
      <c r="AG72" s="55"/>
      <c r="AI72" s="35" t="str">
        <f t="shared" si="17"/>
        <v/>
      </c>
      <c r="AJ72" s="125" t="str">
        <f t="shared" si="18"/>
        <v/>
      </c>
      <c r="AK72" s="125" t="str">
        <f t="shared" si="19"/>
        <v/>
      </c>
      <c r="AL72" s="125" t="str">
        <f t="shared" si="20"/>
        <v/>
      </c>
      <c r="AM72" s="125" t="str">
        <f t="shared" si="21"/>
        <v/>
      </c>
      <c r="AN72" s="125" t="s">
        <v>218</v>
      </c>
      <c r="AO72" s="125" t="str">
        <f t="shared" si="22"/>
        <v/>
      </c>
      <c r="AP72" s="125" t="str">
        <f t="shared" si="31"/>
        <v/>
      </c>
    </row>
    <row r="73" spans="1:42">
      <c r="A73" s="30">
        <f t="shared" si="23"/>
        <v>9801</v>
      </c>
      <c r="B73" s="31">
        <f t="shared" si="0"/>
        <v>0</v>
      </c>
      <c r="C73" s="33" t="str">
        <f t="shared" si="1"/>
        <v/>
      </c>
      <c r="D73" s="31">
        <f t="shared" si="2"/>
        <v>0</v>
      </c>
      <c r="E73" s="33" t="str">
        <f t="shared" si="3"/>
        <v/>
      </c>
      <c r="F73" s="31">
        <f t="shared" si="4"/>
        <v>0</v>
      </c>
      <c r="G73" s="32">
        <f t="shared" si="5"/>
        <v>6037.2653319110559</v>
      </c>
      <c r="H73" s="32">
        <f t="shared" si="6"/>
        <v>7035.3411400577779</v>
      </c>
      <c r="I73" s="32">
        <f t="shared" si="7"/>
        <v>7035.3411400577779</v>
      </c>
      <c r="J73" s="37" t="str">
        <f t="shared" si="24"/>
        <v/>
      </c>
      <c r="K73" s="31">
        <f t="shared" si="8"/>
        <v>0</v>
      </c>
      <c r="L73" s="33" t="str">
        <f t="shared" si="9"/>
        <v/>
      </c>
      <c r="M73" s="34">
        <f t="shared" si="25"/>
        <v>9498.500573763502</v>
      </c>
      <c r="N73" s="33" t="str">
        <f t="shared" si="26"/>
        <v/>
      </c>
      <c r="O73" s="35" t="str">
        <f t="shared" si="10"/>
        <v>MRDO</v>
      </c>
      <c r="P73" s="48" t="str">
        <f t="shared" si="11"/>
        <v>MRDO</v>
      </c>
      <c r="Q73" s="35"/>
      <c r="R73" s="58">
        <f>Data!AW73</f>
        <v>0</v>
      </c>
      <c r="S73" s="58">
        <f>Data!BB73</f>
        <v>0</v>
      </c>
      <c r="T73" s="58">
        <f>Data!BM73</f>
        <v>0</v>
      </c>
      <c r="U73" s="59">
        <f>Data!BN73</f>
        <v>1071.7025146484375</v>
      </c>
      <c r="V73" s="59">
        <f>Data!BO73</f>
        <v>2069.7783203125</v>
      </c>
      <c r="W73" s="58">
        <f>Data!BT73</f>
        <v>0</v>
      </c>
      <c r="X73" s="56">
        <f t="shared" si="12"/>
        <v>2069.7783203125</v>
      </c>
      <c r="Y73" s="64">
        <f t="shared" si="13"/>
        <v>4000</v>
      </c>
      <c r="Z73" s="65">
        <f t="shared" si="14"/>
        <v>0</v>
      </c>
      <c r="AA73" s="66">
        <f t="shared" si="15"/>
        <v>4000</v>
      </c>
      <c r="AB73" s="71">
        <f t="shared" si="27"/>
        <v>1930.2216796875</v>
      </c>
      <c r="AC73" s="71">
        <f t="shared" si="16"/>
        <v>0</v>
      </c>
      <c r="AD73" s="71">
        <f t="shared" si="28"/>
        <v>1920.9552237054104</v>
      </c>
      <c r="AE73" s="71">
        <f t="shared" si="29"/>
        <v>0</v>
      </c>
      <c r="AF73" s="57">
        <f t="shared" si="30"/>
        <v>0</v>
      </c>
      <c r="AG73" s="55"/>
      <c r="AI73" s="35" t="str">
        <f t="shared" si="17"/>
        <v/>
      </c>
      <c r="AJ73" s="125" t="str">
        <f t="shared" si="18"/>
        <v/>
      </c>
      <c r="AK73" s="125" t="str">
        <f t="shared" si="19"/>
        <v/>
      </c>
      <c r="AL73" s="125" t="str">
        <f t="shared" si="20"/>
        <v/>
      </c>
      <c r="AM73" s="125" t="str">
        <f t="shared" si="21"/>
        <v/>
      </c>
      <c r="AN73" s="125" t="s">
        <v>218</v>
      </c>
      <c r="AO73" s="125" t="str">
        <f t="shared" si="22"/>
        <v/>
      </c>
      <c r="AP73" s="125" t="str">
        <f t="shared" si="31"/>
        <v/>
      </c>
    </row>
    <row r="74" spans="1:42">
      <c r="A74" s="30">
        <f t="shared" si="23"/>
        <v>9831</v>
      </c>
      <c r="B74" s="31">
        <f t="shared" si="0"/>
        <v>0</v>
      </c>
      <c r="C74" s="33" t="str">
        <f t="shared" si="1"/>
        <v/>
      </c>
      <c r="D74" s="31">
        <f t="shared" si="2"/>
        <v>0</v>
      </c>
      <c r="E74" s="33" t="str">
        <f t="shared" si="3"/>
        <v/>
      </c>
      <c r="F74" s="31">
        <f t="shared" si="4"/>
        <v>0</v>
      </c>
      <c r="G74" s="32">
        <f t="shared" si="5"/>
        <v>12387.247125711425</v>
      </c>
      <c r="H74" s="32">
        <f t="shared" si="6"/>
        <v>11947.639487934628</v>
      </c>
      <c r="I74" s="32">
        <f t="shared" si="7"/>
        <v>12387.247125711425</v>
      </c>
      <c r="J74" s="37" t="str">
        <f t="shared" si="24"/>
        <v/>
      </c>
      <c r="K74" s="31">
        <f t="shared" si="8"/>
        <v>0</v>
      </c>
      <c r="L74" s="33" t="str">
        <f t="shared" si="9"/>
        <v/>
      </c>
      <c r="M74" s="34">
        <f t="shared" si="25"/>
        <v>16771.858337543868</v>
      </c>
      <c r="N74" s="33" t="str">
        <f t="shared" si="26"/>
        <v/>
      </c>
      <c r="O74" s="35" t="str">
        <f t="shared" si="10"/>
        <v/>
      </c>
      <c r="P74" s="48" t="str">
        <f t="shared" si="11"/>
        <v/>
      </c>
      <c r="Q74" s="35"/>
      <c r="R74" s="58">
        <f>Data!AW74</f>
        <v>0</v>
      </c>
      <c r="S74" s="58">
        <f>Data!BB74</f>
        <v>0</v>
      </c>
      <c r="T74" s="58">
        <f>Data!BM74</f>
        <v>0</v>
      </c>
      <c r="U74" s="59">
        <f>Data!BN74</f>
        <v>5614.390625</v>
      </c>
      <c r="V74" s="59">
        <f>Data!BO74</f>
        <v>5301.1650390625</v>
      </c>
      <c r="W74" s="58">
        <f>Data!BT74</f>
        <v>0</v>
      </c>
      <c r="X74" s="56">
        <f t="shared" si="12"/>
        <v>5614.390625</v>
      </c>
      <c r="Y74" s="64">
        <f t="shared" si="13"/>
        <v>4500</v>
      </c>
      <c r="Z74" s="65">
        <f t="shared" si="14"/>
        <v>11905.6259765625</v>
      </c>
      <c r="AA74" s="66">
        <f t="shared" si="15"/>
        <v>16405.6259765625</v>
      </c>
      <c r="AB74" s="71">
        <f t="shared" si="27"/>
        <v>10791.2353515625</v>
      </c>
      <c r="AC74" s="71">
        <f t="shared" si="16"/>
        <v>11905.6259765625</v>
      </c>
      <c r="AD74" s="71">
        <f t="shared" si="28"/>
        <v>10638.33497554834</v>
      </c>
      <c r="AE74" s="71">
        <f t="shared" si="29"/>
        <v>11905.6259765625</v>
      </c>
      <c r="AF74" s="57">
        <f t="shared" si="30"/>
        <v>10638.33497554834</v>
      </c>
      <c r="AG74" s="55"/>
      <c r="AI74" s="35" t="str">
        <f t="shared" si="17"/>
        <v/>
      </c>
      <c r="AJ74" s="125" t="str">
        <f t="shared" si="18"/>
        <v/>
      </c>
      <c r="AK74" s="125" t="str">
        <f t="shared" si="19"/>
        <v/>
      </c>
      <c r="AL74" s="125" t="str">
        <f t="shared" si="20"/>
        <v/>
      </c>
      <c r="AM74" s="125" t="str">
        <f t="shared" si="21"/>
        <v/>
      </c>
      <c r="AN74" s="125" t="s">
        <v>218</v>
      </c>
      <c r="AO74" s="125" t="str">
        <f t="shared" si="22"/>
        <v/>
      </c>
      <c r="AP74" s="125" t="str">
        <f t="shared" si="31"/>
        <v/>
      </c>
    </row>
    <row r="75" spans="1:42">
      <c r="A75" s="30">
        <f t="shared" si="23"/>
        <v>9862</v>
      </c>
      <c r="B75" s="31">
        <f t="shared" si="0"/>
        <v>0</v>
      </c>
      <c r="C75" s="33" t="str">
        <f t="shared" si="1"/>
        <v/>
      </c>
      <c r="D75" s="31">
        <f t="shared" si="2"/>
        <v>0</v>
      </c>
      <c r="E75" s="33" t="str">
        <f t="shared" si="3"/>
        <v/>
      </c>
      <c r="F75" s="31">
        <f t="shared" si="4"/>
        <v>-4353.3733788766485</v>
      </c>
      <c r="G75" s="32">
        <f t="shared" si="5"/>
        <v>-4166.7956989915301</v>
      </c>
      <c r="H75" s="32">
        <f t="shared" si="6"/>
        <v>-3848.1855721958664</v>
      </c>
      <c r="I75" s="32">
        <f t="shared" si="7"/>
        <v>-3848.1855721958664</v>
      </c>
      <c r="J75" s="37" t="str">
        <f t="shared" si="24"/>
        <v/>
      </c>
      <c r="K75" s="31">
        <f t="shared" si="8"/>
        <v>0</v>
      </c>
      <c r="L75" s="33" t="str">
        <f t="shared" si="9"/>
        <v/>
      </c>
      <c r="M75" s="34">
        <f t="shared" si="25"/>
        <v>11156.738690476735</v>
      </c>
      <c r="N75" s="33" t="str">
        <f t="shared" si="26"/>
        <v/>
      </c>
      <c r="O75" s="35" t="str">
        <f t="shared" si="10"/>
        <v/>
      </c>
      <c r="P75" s="48" t="str">
        <f t="shared" si="11"/>
        <v/>
      </c>
      <c r="Q75" s="35"/>
      <c r="R75" s="58">
        <f>Data!AW75</f>
        <v>0</v>
      </c>
      <c r="S75" s="58">
        <f>Data!BB75</f>
        <v>0</v>
      </c>
      <c r="T75" s="58">
        <f>Data!BM75</f>
        <v>-9406.2001953125</v>
      </c>
      <c r="U75" s="59">
        <f>Data!BN75</f>
        <v>-9000.6328125</v>
      </c>
      <c r="V75" s="59">
        <f>Data!BO75</f>
        <v>-8623.1318359375</v>
      </c>
      <c r="W75" s="58">
        <f>Data!BT75</f>
        <v>0</v>
      </c>
      <c r="X75" s="56">
        <f t="shared" si="12"/>
        <v>0</v>
      </c>
      <c r="Y75" s="64">
        <f t="shared" si="13"/>
        <v>4500</v>
      </c>
      <c r="Z75" s="65">
        <f t="shared" si="14"/>
        <v>7667.2216796875</v>
      </c>
      <c r="AA75" s="66">
        <f t="shared" si="15"/>
        <v>12167.2216796875</v>
      </c>
      <c r="AB75" s="71">
        <f t="shared" si="27"/>
        <v>12167.2216796875</v>
      </c>
      <c r="AC75" s="71">
        <f t="shared" si="16"/>
        <v>7667.2216796875</v>
      </c>
      <c r="AD75" s="71">
        <f t="shared" si="28"/>
        <v>9340.1220373051747</v>
      </c>
      <c r="AE75" s="71">
        <f t="shared" si="29"/>
        <v>7667.2216796875</v>
      </c>
      <c r="AF75" s="57">
        <f t="shared" si="30"/>
        <v>7667.2216796875</v>
      </c>
      <c r="AG75" s="55"/>
      <c r="AI75" s="35" t="str">
        <f t="shared" si="17"/>
        <v/>
      </c>
      <c r="AJ75" s="125" t="str">
        <f t="shared" si="18"/>
        <v/>
      </c>
      <c r="AK75" s="125" t="str">
        <f t="shared" si="19"/>
        <v/>
      </c>
      <c r="AL75" s="125" t="str">
        <f t="shared" si="20"/>
        <v/>
      </c>
      <c r="AM75" s="125" t="str">
        <f t="shared" si="21"/>
        <v/>
      </c>
      <c r="AN75" s="125" t="s">
        <v>218</v>
      </c>
      <c r="AO75" s="125" t="str">
        <f t="shared" si="22"/>
        <v/>
      </c>
      <c r="AP75" s="125" t="str">
        <f t="shared" si="31"/>
        <v/>
      </c>
    </row>
    <row r="76" spans="1:42">
      <c r="A76" s="30">
        <f t="shared" si="23"/>
        <v>9893</v>
      </c>
      <c r="B76" s="31">
        <f t="shared" si="0"/>
        <v>0</v>
      </c>
      <c r="C76" s="33" t="str">
        <f t="shared" si="1"/>
        <v/>
      </c>
      <c r="D76" s="31">
        <f t="shared" si="2"/>
        <v>0</v>
      </c>
      <c r="E76" s="33" t="str">
        <f t="shared" si="3"/>
        <v/>
      </c>
      <c r="F76" s="31">
        <f t="shared" si="4"/>
        <v>0</v>
      </c>
      <c r="G76" s="32">
        <f t="shared" si="5"/>
        <v>0</v>
      </c>
      <c r="H76" s="32">
        <f t="shared" si="6"/>
        <v>0</v>
      </c>
      <c r="I76" s="32">
        <f t="shared" si="7"/>
        <v>0</v>
      </c>
      <c r="J76" s="37" t="str">
        <f t="shared" si="24"/>
        <v/>
      </c>
      <c r="K76" s="31">
        <f t="shared" si="8"/>
        <v>0</v>
      </c>
      <c r="L76" s="33" t="str">
        <f t="shared" si="9"/>
        <v/>
      </c>
      <c r="M76" s="34">
        <f t="shared" si="25"/>
        <v>7204.8349998486956</v>
      </c>
      <c r="N76" s="33" t="str">
        <f t="shared" si="26"/>
        <v/>
      </c>
      <c r="O76" s="35" t="str">
        <f t="shared" si="10"/>
        <v/>
      </c>
      <c r="P76" s="48" t="str">
        <f t="shared" si="11"/>
        <v/>
      </c>
      <c r="Q76" s="35"/>
      <c r="R76" s="58">
        <f>Data!AW76</f>
        <v>0</v>
      </c>
      <c r="S76" s="58">
        <f>Data!BB76</f>
        <v>0</v>
      </c>
      <c r="T76" s="58">
        <f>Data!BM76</f>
        <v>0</v>
      </c>
      <c r="U76" s="59">
        <f>Data!BN76</f>
        <v>0</v>
      </c>
      <c r="V76" s="59">
        <f>Data!BO76</f>
        <v>0</v>
      </c>
      <c r="W76" s="58">
        <f>Data!BT76</f>
        <v>0</v>
      </c>
      <c r="X76" s="56">
        <f t="shared" si="12"/>
        <v>0</v>
      </c>
      <c r="Y76" s="64">
        <f t="shared" si="13"/>
        <v>6000</v>
      </c>
      <c r="Z76" s="65">
        <f t="shared" si="14"/>
        <v>26633.791015625</v>
      </c>
      <c r="AA76" s="66">
        <f t="shared" si="15"/>
        <v>32633.791015625</v>
      </c>
      <c r="AB76" s="71">
        <f t="shared" si="27"/>
        <v>32633.791015625</v>
      </c>
      <c r="AC76" s="71">
        <f t="shared" si="16"/>
        <v>26633.791015625</v>
      </c>
      <c r="AD76" s="71">
        <f t="shared" si="28"/>
        <v>29417.122473244388</v>
      </c>
      <c r="AE76" s="71">
        <f t="shared" si="29"/>
        <v>26633.791015625</v>
      </c>
      <c r="AF76" s="57">
        <f t="shared" si="30"/>
        <v>26633.791015625</v>
      </c>
      <c r="AG76" s="55"/>
      <c r="AI76" s="35" t="str">
        <f t="shared" si="17"/>
        <v/>
      </c>
      <c r="AJ76" s="125" t="str">
        <f t="shared" si="18"/>
        <v/>
      </c>
      <c r="AK76" s="125" t="str">
        <f t="shared" si="19"/>
        <v/>
      </c>
      <c r="AL76" s="125" t="str">
        <f t="shared" si="20"/>
        <v/>
      </c>
      <c r="AM76" s="125" t="str">
        <f t="shared" si="21"/>
        <v/>
      </c>
      <c r="AN76" s="125" t="s">
        <v>218</v>
      </c>
      <c r="AO76" s="125" t="str">
        <f t="shared" si="22"/>
        <v/>
      </c>
      <c r="AP76" s="125" t="str">
        <f t="shared" si="31"/>
        <v/>
      </c>
    </row>
    <row r="77" spans="1:42">
      <c r="A77" s="30">
        <f t="shared" si="23"/>
        <v>9921</v>
      </c>
      <c r="B77" s="31">
        <f t="shared" ref="B77:B140" si="32">IF(AND(JPSLOPE_1DV&gt;0.01,JPSLOPE_1DV&lt;1),(Banks+Tracy-JPINTCPT_1DV)/JPSLOPE_1DV,0)</f>
        <v>0</v>
      </c>
      <c r="C77" s="33" t="str">
        <f t="shared" ref="C77:C140" si="33">IF(Sac-B77&lt;25,"JP","")</f>
        <v/>
      </c>
      <c r="D77" s="31">
        <f t="shared" ref="D77:D140" si="34">IF(AND(EMSLOPE_1DV&gt;0.01,EMSLOPE_1DV&lt;1000),(Banks+Tracy-EMINTCPT_1DV)/EMSLOPE_1DV,0)</f>
        <v>0</v>
      </c>
      <c r="E77" s="33" t="str">
        <f t="shared" ref="E77:E140" si="35">IF(Sac-D77&lt;25,"EM","")</f>
        <v/>
      </c>
      <c r="F77" s="31">
        <f t="shared" ref="F77:F140" si="36">IF(AND(CCCSLOPE_1ADV&gt;0.01,CCCSLOPE_1ADV&lt;1000),(Banks+Tracy-CCCINTCPT_1ADV)/CCCSLOPE_1ADV,0)</f>
        <v>0</v>
      </c>
      <c r="G77" s="32">
        <f t="shared" ref="G77:G140" si="37">IF(AND(CCCSLOPE_2ADV&gt;0.01,CCCSLOPE_2ADV&lt;1),(Banks+Tracy-CCCINTCPT_2ADV)/CCCSLOPE_2ADV,0)</f>
        <v>0</v>
      </c>
      <c r="H77" s="32">
        <f t="shared" ref="H77:H140" si="38">IF(AND(CCCSLOPE_3ADV&gt;0.01,CCCSLOPE_3ADV&lt;1),(Banks+Tracy-CCCINTCPT_3ADV)/CCCSLOPE_3ADV,0)</f>
        <v>0</v>
      </c>
      <c r="I77" s="32">
        <f t="shared" ref="I77:I140" si="39">MAX(F77:H77)</f>
        <v>0</v>
      </c>
      <c r="J77" s="37" t="str">
        <f t="shared" si="24"/>
        <v/>
      </c>
      <c r="K77" s="31">
        <f t="shared" ref="K77:K140" si="40">IF(AND(COSLOPE_1DV&gt;0.01,COSLOPE_1DV&lt;1),(Banks+Tracy-COINTCPT_1DV)/COSLOPE_1DV,0)</f>
        <v>0</v>
      </c>
      <c r="L77" s="33" t="str">
        <f t="shared" ref="L77:L140" si="41">IF(Sac-K77&lt;25,"CO","")</f>
        <v/>
      </c>
      <c r="M77" s="34">
        <f t="shared" si="25"/>
        <v>22027.4124844996</v>
      </c>
      <c r="N77" s="33" t="str">
        <f t="shared" si="26"/>
        <v/>
      </c>
      <c r="O77" s="35" t="str">
        <f t="shared" ref="O77:O140" si="42">IF(DO&lt;err,"MRDO","")</f>
        <v/>
      </c>
      <c r="P77" s="48" t="str">
        <f t="shared" ref="P77:P140" si="43">CONCATENATE(C77,E77,J77,L77,N77,O77)</f>
        <v/>
      </c>
      <c r="Q77" s="35"/>
      <c r="R77" s="58">
        <f>Data!AW77</f>
        <v>0</v>
      </c>
      <c r="S77" s="58">
        <f>Data!BB77</f>
        <v>0</v>
      </c>
      <c r="T77" s="58">
        <f>Data!BM77</f>
        <v>0</v>
      </c>
      <c r="U77" s="59">
        <f>Data!BN77</f>
        <v>0</v>
      </c>
      <c r="V77" s="59">
        <f>Data!BO77</f>
        <v>0</v>
      </c>
      <c r="W77" s="58">
        <f>Data!BT77</f>
        <v>0</v>
      </c>
      <c r="X77" s="56">
        <f t="shared" ref="X77:X140" si="44">MAX(R77:W77,0)</f>
        <v>0</v>
      </c>
      <c r="Y77" s="64">
        <f t="shared" ref="Y77:Y140" si="45">MRDO</f>
        <v>14607.142578125</v>
      </c>
      <c r="Z77" s="65">
        <f t="shared" ref="Z77:Z140" si="46">DO</f>
        <v>113891.6328125</v>
      </c>
      <c r="AA77" s="66">
        <f t="shared" ref="AA77:AA140" si="47">MRDO+DO</f>
        <v>128498.775390625</v>
      </c>
      <c r="AB77" s="71">
        <f t="shared" si="27"/>
        <v>128498.775390625</v>
      </c>
      <c r="AC77" s="71">
        <f t="shared" ref="AC77:AC140" si="48">DO</f>
        <v>113891.6328125</v>
      </c>
      <c r="AD77" s="71">
        <f t="shared" si="28"/>
        <v>111358.24826918752</v>
      </c>
      <c r="AE77" s="71">
        <f t="shared" si="29"/>
        <v>113891.6328125</v>
      </c>
      <c r="AF77" s="57">
        <f t="shared" si="30"/>
        <v>111358.24826918752</v>
      </c>
      <c r="AG77" s="55"/>
      <c r="AI77" s="35" t="str">
        <f t="shared" ref="AI77:AI140" si="49">IF(ABS(Tracy-B2_2CAP)&lt;err,"B2-2","")</f>
        <v/>
      </c>
      <c r="AJ77" s="125" t="str">
        <f t="shared" ref="AJ77:AJ140" si="50">IF(ABS(Tracy-B2_3CAP)&lt;err,"B2-3","")</f>
        <v/>
      </c>
      <c r="AK77" s="125" t="str">
        <f t="shared" ref="AK77:AK140" si="51">IF(ABS(Tracy-B2_4CAP)&lt;err,"B2-4","")</f>
        <v/>
      </c>
      <c r="AL77" s="125" t="str">
        <f t="shared" ref="AL77:AL140" si="52">IF(ABS(Tracy-B2_5ACAP)&lt;err,"B2-5","")</f>
        <v/>
      </c>
      <c r="AM77" s="125" t="str">
        <f t="shared" ref="AM77:AM140" si="53">IF(ABS(Tracy-B2_5BCAP)&lt;err,"B2-5","")</f>
        <v/>
      </c>
      <c r="AN77" s="125" t="s">
        <v>218</v>
      </c>
      <c r="AO77" s="125" t="str">
        <f t="shared" ref="AO77:AO140" si="54">IF(ABS(Tracy-B2_7CAP)&lt;err,"B2-7","")</f>
        <v/>
      </c>
      <c r="AP77" s="125" t="str">
        <f t="shared" si="31"/>
        <v/>
      </c>
    </row>
    <row r="78" spans="1:42">
      <c r="A78" s="30">
        <f t="shared" ref="A78:A141" si="55">Date</f>
        <v>9952</v>
      </c>
      <c r="B78" s="31">
        <f t="shared" si="32"/>
        <v>0</v>
      </c>
      <c r="C78" s="33" t="str">
        <f t="shared" si="33"/>
        <v/>
      </c>
      <c r="D78" s="31">
        <f t="shared" si="34"/>
        <v>0</v>
      </c>
      <c r="E78" s="33" t="str">
        <f t="shared" si="35"/>
        <v/>
      </c>
      <c r="F78" s="31">
        <f t="shared" si="36"/>
        <v>0</v>
      </c>
      <c r="G78" s="32">
        <f t="shared" si="37"/>
        <v>0</v>
      </c>
      <c r="H78" s="32">
        <f t="shared" si="38"/>
        <v>0</v>
      </c>
      <c r="I78" s="32">
        <f t="shared" si="39"/>
        <v>0</v>
      </c>
      <c r="J78" s="37" t="str">
        <f t="shared" ref="J78:J141" si="56">IF(Sac-I78&lt;25,"RS","")</f>
        <v/>
      </c>
      <c r="K78" s="31">
        <f t="shared" si="40"/>
        <v>0</v>
      </c>
      <c r="L78" s="33" t="str">
        <f t="shared" si="41"/>
        <v/>
      </c>
      <c r="M78" s="34">
        <f t="shared" ref="M78:M141" si="57">(Banks+Tracy)/EI</f>
        <v>20316.693984384092</v>
      </c>
      <c r="N78" s="33" t="str">
        <f t="shared" ref="N78:N141" si="58">IF(ABS(EIExp-Banks-Tracy)&lt;err,"EI","")</f>
        <v/>
      </c>
      <c r="O78" s="35" t="str">
        <f t="shared" si="42"/>
        <v/>
      </c>
      <c r="P78" s="48" t="str">
        <f t="shared" si="43"/>
        <v/>
      </c>
      <c r="Q78" s="35"/>
      <c r="R78" s="58">
        <f>Data!AW78</f>
        <v>0</v>
      </c>
      <c r="S78" s="58">
        <f>Data!BB78</f>
        <v>0</v>
      </c>
      <c r="T78" s="58">
        <f>Data!BM78</f>
        <v>0</v>
      </c>
      <c r="U78" s="59">
        <f>Data!BN78</f>
        <v>0</v>
      </c>
      <c r="V78" s="59">
        <f>Data!BO78</f>
        <v>0</v>
      </c>
      <c r="W78" s="58">
        <f>Data!BT78</f>
        <v>0</v>
      </c>
      <c r="X78" s="56">
        <f t="shared" si="44"/>
        <v>0</v>
      </c>
      <c r="Y78" s="64">
        <f t="shared" si="45"/>
        <v>14875</v>
      </c>
      <c r="Z78" s="65">
        <f t="shared" si="46"/>
        <v>29354.306640625</v>
      </c>
      <c r="AA78" s="66">
        <f t="shared" si="47"/>
        <v>44229.306640625</v>
      </c>
      <c r="AB78" s="71">
        <f t="shared" ref="AB78:AB141" si="59">AA78-X78</f>
        <v>44229.306640625</v>
      </c>
      <c r="AC78" s="71">
        <f t="shared" si="48"/>
        <v>29354.306640625</v>
      </c>
      <c r="AD78" s="71">
        <f t="shared" ref="AD78:AD141" si="60">EIExp/EI-M78</f>
        <v>31831.219850118159</v>
      </c>
      <c r="AE78" s="71">
        <f t="shared" ref="AE78:AE141" si="61">DO-DO_WHL</f>
        <v>29354.306640625</v>
      </c>
      <c r="AF78" s="57">
        <f t="shared" ref="AF78:AF141" si="62">MIN(AB78:AD78)</f>
        <v>29354.306640625</v>
      </c>
      <c r="AG78" s="55"/>
      <c r="AI78" s="35" t="str">
        <f t="shared" si="49"/>
        <v/>
      </c>
      <c r="AJ78" s="125" t="str">
        <f t="shared" si="50"/>
        <v/>
      </c>
      <c r="AK78" s="125" t="str">
        <f t="shared" si="51"/>
        <v/>
      </c>
      <c r="AL78" s="125" t="str">
        <f t="shared" si="52"/>
        <v/>
      </c>
      <c r="AM78" s="125" t="str">
        <f t="shared" si="53"/>
        <v/>
      </c>
      <c r="AN78" s="125" t="s">
        <v>218</v>
      </c>
      <c r="AO78" s="125" t="str">
        <f t="shared" si="54"/>
        <v/>
      </c>
      <c r="AP78" s="125" t="str">
        <f t="shared" ref="AP78:AP141" si="63">CONCATENATE(AI78,AJ78,AK78,AL78,AN78,AO78)</f>
        <v/>
      </c>
    </row>
    <row r="79" spans="1:42">
      <c r="A79" s="30">
        <f t="shared" si="55"/>
        <v>9982</v>
      </c>
      <c r="B79" s="31">
        <f t="shared" si="32"/>
        <v>0</v>
      </c>
      <c r="C79" s="33" t="str">
        <f t="shared" si="33"/>
        <v/>
      </c>
      <c r="D79" s="31">
        <f t="shared" si="34"/>
        <v>0</v>
      </c>
      <c r="E79" s="33" t="str">
        <f t="shared" si="35"/>
        <v/>
      </c>
      <c r="F79" s="31">
        <f t="shared" si="36"/>
        <v>0</v>
      </c>
      <c r="G79" s="32">
        <f t="shared" si="37"/>
        <v>0</v>
      </c>
      <c r="H79" s="32">
        <f t="shared" si="38"/>
        <v>0</v>
      </c>
      <c r="I79" s="32">
        <f t="shared" si="39"/>
        <v>0</v>
      </c>
      <c r="J79" s="37" t="str">
        <f t="shared" si="56"/>
        <v/>
      </c>
      <c r="K79" s="31">
        <f t="shared" si="40"/>
        <v>0</v>
      </c>
      <c r="L79" s="33" t="str">
        <f t="shared" si="41"/>
        <v/>
      </c>
      <c r="M79" s="34">
        <f t="shared" si="57"/>
        <v>4285.7143586995662</v>
      </c>
      <c r="N79" s="33" t="str">
        <f t="shared" si="58"/>
        <v/>
      </c>
      <c r="O79" s="35" t="str">
        <f t="shared" si="42"/>
        <v/>
      </c>
      <c r="P79" s="48" t="str">
        <f t="shared" si="43"/>
        <v/>
      </c>
      <c r="Q79" s="35"/>
      <c r="R79" s="58">
        <f>Data!AW79</f>
        <v>0</v>
      </c>
      <c r="S79" s="58">
        <f>Data!BB79</f>
        <v>0</v>
      </c>
      <c r="T79" s="58">
        <f>Data!BM79</f>
        <v>0</v>
      </c>
      <c r="U79" s="59">
        <f>Data!BN79</f>
        <v>0</v>
      </c>
      <c r="V79" s="59">
        <f>Data!BO79</f>
        <v>0</v>
      </c>
      <c r="W79" s="58">
        <f>Data!BT79</f>
        <v>0</v>
      </c>
      <c r="X79" s="56">
        <f t="shared" si="44"/>
        <v>0</v>
      </c>
      <c r="Y79" s="64">
        <f t="shared" si="45"/>
        <v>10866.6669921875</v>
      </c>
      <c r="Z79" s="65">
        <f t="shared" si="46"/>
        <v>38701.875</v>
      </c>
      <c r="AA79" s="66">
        <f t="shared" si="47"/>
        <v>49568.5419921875</v>
      </c>
      <c r="AB79" s="71">
        <f t="shared" si="59"/>
        <v>49568.5419921875</v>
      </c>
      <c r="AC79" s="71">
        <f t="shared" si="48"/>
        <v>38701.875</v>
      </c>
      <c r="AD79" s="71">
        <f t="shared" si="60"/>
        <v>47658.332284830845</v>
      </c>
      <c r="AE79" s="71">
        <f t="shared" si="61"/>
        <v>38701.875</v>
      </c>
      <c r="AF79" s="57">
        <f t="shared" si="62"/>
        <v>38701.875</v>
      </c>
      <c r="AG79" s="55"/>
      <c r="AI79" s="35" t="str">
        <f t="shared" si="49"/>
        <v/>
      </c>
      <c r="AJ79" s="125" t="str">
        <f t="shared" si="50"/>
        <v/>
      </c>
      <c r="AK79" s="125" t="str">
        <f t="shared" si="51"/>
        <v/>
      </c>
      <c r="AL79" s="125" t="str">
        <f t="shared" si="52"/>
        <v/>
      </c>
      <c r="AM79" s="125" t="str">
        <f t="shared" si="53"/>
        <v/>
      </c>
      <c r="AN79" s="125" t="s">
        <v>218</v>
      </c>
      <c r="AO79" s="125" t="str">
        <f t="shared" si="54"/>
        <v/>
      </c>
      <c r="AP79" s="125" t="str">
        <f t="shared" si="63"/>
        <v/>
      </c>
    </row>
    <row r="80" spans="1:42">
      <c r="A80" s="30">
        <f t="shared" si="55"/>
        <v>10013</v>
      </c>
      <c r="B80" s="31">
        <f t="shared" si="32"/>
        <v>0</v>
      </c>
      <c r="C80" s="33" t="str">
        <f t="shared" si="33"/>
        <v/>
      </c>
      <c r="D80" s="31">
        <f t="shared" si="34"/>
        <v>0</v>
      </c>
      <c r="E80" s="33" t="str">
        <f t="shared" si="35"/>
        <v/>
      </c>
      <c r="F80" s="31">
        <f t="shared" si="36"/>
        <v>0</v>
      </c>
      <c r="G80" s="32">
        <f t="shared" si="37"/>
        <v>0</v>
      </c>
      <c r="H80" s="32">
        <f t="shared" si="38"/>
        <v>0</v>
      </c>
      <c r="I80" s="32">
        <f t="shared" si="39"/>
        <v>0</v>
      </c>
      <c r="J80" s="37" t="str">
        <f t="shared" si="56"/>
        <v/>
      </c>
      <c r="K80" s="31">
        <f t="shared" si="40"/>
        <v>0</v>
      </c>
      <c r="L80" s="33" t="str">
        <f t="shared" si="41"/>
        <v/>
      </c>
      <c r="M80" s="34">
        <f t="shared" si="57"/>
        <v>4285.7143586995662</v>
      </c>
      <c r="N80" s="33" t="str">
        <f t="shared" si="58"/>
        <v/>
      </c>
      <c r="O80" s="35" t="str">
        <f t="shared" si="42"/>
        <v/>
      </c>
      <c r="P80" s="48" t="str">
        <f t="shared" si="43"/>
        <v/>
      </c>
      <c r="Q80" s="35"/>
      <c r="R80" s="58">
        <f>Data!AW80</f>
        <v>0</v>
      </c>
      <c r="S80" s="58">
        <f>Data!BB80</f>
        <v>0</v>
      </c>
      <c r="T80" s="58">
        <f>Data!BM80</f>
        <v>0</v>
      </c>
      <c r="U80" s="59">
        <f>Data!BN80</f>
        <v>0</v>
      </c>
      <c r="V80" s="59">
        <f>Data!BO80</f>
        <v>0</v>
      </c>
      <c r="W80" s="58">
        <f>Data!BT80</f>
        <v>0</v>
      </c>
      <c r="X80" s="56">
        <f t="shared" si="44"/>
        <v>0</v>
      </c>
      <c r="Y80" s="64">
        <f t="shared" si="45"/>
        <v>9854.8388671875</v>
      </c>
      <c r="Z80" s="65">
        <f t="shared" si="46"/>
        <v>18736.138671875</v>
      </c>
      <c r="AA80" s="66">
        <f t="shared" si="47"/>
        <v>28590.9775390625</v>
      </c>
      <c r="AB80" s="71">
        <f t="shared" si="59"/>
        <v>28590.9775390625</v>
      </c>
      <c r="AC80" s="71">
        <f t="shared" si="48"/>
        <v>18736.138671875</v>
      </c>
      <c r="AD80" s="71">
        <f t="shared" si="60"/>
        <v>28170.985412784736</v>
      </c>
      <c r="AE80" s="71">
        <f t="shared" si="61"/>
        <v>18736.138671875</v>
      </c>
      <c r="AF80" s="57">
        <f t="shared" si="62"/>
        <v>18736.138671875</v>
      </c>
      <c r="AG80" s="55"/>
      <c r="AI80" s="35" t="str">
        <f t="shared" si="49"/>
        <v/>
      </c>
      <c r="AJ80" s="125" t="str">
        <f t="shared" si="50"/>
        <v/>
      </c>
      <c r="AK80" s="125" t="str">
        <f t="shared" si="51"/>
        <v/>
      </c>
      <c r="AL80" s="125" t="str">
        <f t="shared" si="52"/>
        <v/>
      </c>
      <c r="AM80" s="125" t="str">
        <f t="shared" si="53"/>
        <v/>
      </c>
      <c r="AN80" s="125" t="s">
        <v>218</v>
      </c>
      <c r="AO80" s="125" t="str">
        <f t="shared" si="54"/>
        <v/>
      </c>
      <c r="AP80" s="125" t="str">
        <f t="shared" si="63"/>
        <v/>
      </c>
    </row>
    <row r="81" spans="1:42">
      <c r="A81" s="30">
        <f t="shared" si="55"/>
        <v>10043</v>
      </c>
      <c r="B81" s="31">
        <f t="shared" si="32"/>
        <v>0</v>
      </c>
      <c r="C81" s="33" t="str">
        <f t="shared" si="33"/>
        <v/>
      </c>
      <c r="D81" s="31">
        <f t="shared" si="34"/>
        <v>4623.9018484795051</v>
      </c>
      <c r="E81" s="33" t="str">
        <f t="shared" si="35"/>
        <v/>
      </c>
      <c r="F81" s="31">
        <f t="shared" si="36"/>
        <v>0</v>
      </c>
      <c r="G81" s="32">
        <f t="shared" si="37"/>
        <v>0</v>
      </c>
      <c r="H81" s="32">
        <f t="shared" si="38"/>
        <v>0</v>
      </c>
      <c r="I81" s="32">
        <f t="shared" si="39"/>
        <v>0</v>
      </c>
      <c r="J81" s="37" t="str">
        <f t="shared" si="56"/>
        <v/>
      </c>
      <c r="K81" s="31">
        <f t="shared" si="40"/>
        <v>0</v>
      </c>
      <c r="L81" s="33" t="str">
        <f t="shared" si="41"/>
        <v/>
      </c>
      <c r="M81" s="34">
        <f t="shared" si="57"/>
        <v>15309.802158045806</v>
      </c>
      <c r="N81" s="33" t="str">
        <f t="shared" si="58"/>
        <v/>
      </c>
      <c r="O81" s="35" t="str">
        <f t="shared" si="42"/>
        <v/>
      </c>
      <c r="P81" s="48" t="str">
        <f t="shared" si="43"/>
        <v/>
      </c>
      <c r="Q81" s="35"/>
      <c r="R81" s="58">
        <f>Data!AW81</f>
        <v>0</v>
      </c>
      <c r="S81" s="58">
        <f>Data!BB81</f>
        <v>-526.30584716796875</v>
      </c>
      <c r="T81" s="58">
        <f>Data!BM81</f>
        <v>0</v>
      </c>
      <c r="U81" s="59">
        <f>Data!BN81</f>
        <v>0</v>
      </c>
      <c r="V81" s="59">
        <f>Data!BO81</f>
        <v>0</v>
      </c>
      <c r="W81" s="58">
        <f>Data!BT81</f>
        <v>0</v>
      </c>
      <c r="X81" s="56">
        <f t="shared" si="44"/>
        <v>0</v>
      </c>
      <c r="Y81" s="64">
        <f t="shared" si="45"/>
        <v>4516.66650390625</v>
      </c>
      <c r="Z81" s="65">
        <f t="shared" si="46"/>
        <v>10743.7705078125</v>
      </c>
      <c r="AA81" s="66">
        <f t="shared" si="47"/>
        <v>15260.43701171875</v>
      </c>
      <c r="AB81" s="71">
        <f t="shared" si="59"/>
        <v>15260.43701171875</v>
      </c>
      <c r="AC81" s="71">
        <f t="shared" si="48"/>
        <v>10743.7705078125</v>
      </c>
      <c r="AD81" s="71">
        <f t="shared" si="60"/>
        <v>9364.0012755394182</v>
      </c>
      <c r="AE81" s="71">
        <f t="shared" si="61"/>
        <v>10705.99764251709</v>
      </c>
      <c r="AF81" s="57">
        <f t="shared" si="62"/>
        <v>9364.0012755394182</v>
      </c>
      <c r="AG81" s="55"/>
      <c r="AI81" s="35" t="str">
        <f t="shared" si="49"/>
        <v/>
      </c>
      <c r="AJ81" s="125" t="str">
        <f t="shared" si="50"/>
        <v/>
      </c>
      <c r="AK81" s="125" t="str">
        <f t="shared" si="51"/>
        <v/>
      </c>
      <c r="AL81" s="125" t="str">
        <f t="shared" si="52"/>
        <v/>
      </c>
      <c r="AM81" s="125" t="str">
        <f t="shared" si="53"/>
        <v/>
      </c>
      <c r="AN81" s="125" t="s">
        <v>218</v>
      </c>
      <c r="AO81" s="125" t="str">
        <f t="shared" si="54"/>
        <v/>
      </c>
      <c r="AP81" s="125" t="str">
        <f t="shared" si="63"/>
        <v/>
      </c>
    </row>
    <row r="82" spans="1:42">
      <c r="A82" s="30">
        <f t="shared" si="55"/>
        <v>10074</v>
      </c>
      <c r="B82" s="31">
        <f t="shared" si="32"/>
        <v>18979.763604287815</v>
      </c>
      <c r="C82" s="33" t="str">
        <f t="shared" si="33"/>
        <v/>
      </c>
      <c r="D82" s="31">
        <f t="shared" si="34"/>
        <v>16206.961036152255</v>
      </c>
      <c r="E82" s="33" t="str">
        <f t="shared" si="35"/>
        <v/>
      </c>
      <c r="F82" s="31">
        <f t="shared" si="36"/>
        <v>0</v>
      </c>
      <c r="G82" s="32">
        <f t="shared" si="37"/>
        <v>0</v>
      </c>
      <c r="H82" s="32">
        <f t="shared" si="38"/>
        <v>5339.578854407876</v>
      </c>
      <c r="I82" s="32">
        <f t="shared" si="39"/>
        <v>5339.578854407876</v>
      </c>
      <c r="J82" s="37" t="str">
        <f t="shared" si="56"/>
        <v/>
      </c>
      <c r="K82" s="31">
        <f t="shared" si="40"/>
        <v>0</v>
      </c>
      <c r="L82" s="33" t="str">
        <f t="shared" si="41"/>
        <v/>
      </c>
      <c r="M82" s="34">
        <f t="shared" si="57"/>
        <v>17227.86045763531</v>
      </c>
      <c r="N82" s="33" t="str">
        <f t="shared" si="58"/>
        <v/>
      </c>
      <c r="O82" s="35" t="str">
        <f t="shared" si="42"/>
        <v>MRDO</v>
      </c>
      <c r="P82" s="48" t="str">
        <f t="shared" si="43"/>
        <v>MRDO</v>
      </c>
      <c r="Q82" s="35"/>
      <c r="R82" s="58">
        <f>Data!AW82</f>
        <v>5691.078125</v>
      </c>
      <c r="S82" s="58">
        <f>Data!BB82</f>
        <v>2918.276123046875</v>
      </c>
      <c r="T82" s="58">
        <f>Data!BM82</f>
        <v>0</v>
      </c>
      <c r="U82" s="59">
        <f>Data!BN82</f>
        <v>0</v>
      </c>
      <c r="V82" s="59">
        <f>Data!BO82</f>
        <v>-7949.10693359375</v>
      </c>
      <c r="W82" s="58">
        <f>Data!BT82</f>
        <v>0</v>
      </c>
      <c r="X82" s="56">
        <f t="shared" si="44"/>
        <v>5691.078125</v>
      </c>
      <c r="Y82" s="64">
        <f t="shared" si="45"/>
        <v>8000</v>
      </c>
      <c r="Z82" s="65">
        <f t="shared" si="46"/>
        <v>0</v>
      </c>
      <c r="AA82" s="66">
        <f t="shared" si="47"/>
        <v>8000</v>
      </c>
      <c r="AB82" s="71">
        <f t="shared" si="59"/>
        <v>2308.921875</v>
      </c>
      <c r="AC82" s="71">
        <f t="shared" si="48"/>
        <v>0</v>
      </c>
      <c r="AD82" s="71">
        <f t="shared" si="60"/>
        <v>6605.8288180215095</v>
      </c>
      <c r="AE82" s="71">
        <f t="shared" si="61"/>
        <v>0</v>
      </c>
      <c r="AF82" s="57">
        <f t="shared" si="62"/>
        <v>0</v>
      </c>
      <c r="AG82" s="55"/>
      <c r="AI82" s="35" t="str">
        <f t="shared" si="49"/>
        <v/>
      </c>
      <c r="AJ82" s="125" t="str">
        <f t="shared" si="50"/>
        <v/>
      </c>
      <c r="AK82" s="125" t="str">
        <f t="shared" si="51"/>
        <v/>
      </c>
      <c r="AL82" s="125" t="str">
        <f t="shared" si="52"/>
        <v/>
      </c>
      <c r="AM82" s="125" t="str">
        <f t="shared" si="53"/>
        <v/>
      </c>
      <c r="AN82" s="125" t="s">
        <v>218</v>
      </c>
      <c r="AO82" s="125" t="str">
        <f t="shared" si="54"/>
        <v/>
      </c>
      <c r="AP82" s="125" t="str">
        <f t="shared" si="63"/>
        <v/>
      </c>
    </row>
    <row r="83" spans="1:42">
      <c r="A83" s="30">
        <f t="shared" si="55"/>
        <v>10105</v>
      </c>
      <c r="B83" s="31">
        <f t="shared" si="32"/>
        <v>14280.832421103261</v>
      </c>
      <c r="C83" s="33" t="str">
        <f t="shared" si="33"/>
        <v/>
      </c>
      <c r="D83" s="31">
        <f t="shared" si="34"/>
        <v>11946.646451469604</v>
      </c>
      <c r="E83" s="33" t="str">
        <f t="shared" si="35"/>
        <v/>
      </c>
      <c r="F83" s="31">
        <f t="shared" si="36"/>
        <v>0</v>
      </c>
      <c r="G83" s="32">
        <f t="shared" si="37"/>
        <v>12742.011193406237</v>
      </c>
      <c r="H83" s="32">
        <f t="shared" si="38"/>
        <v>12472.923286517609</v>
      </c>
      <c r="I83" s="32">
        <f t="shared" si="39"/>
        <v>12742.011193406237</v>
      </c>
      <c r="J83" s="37" t="str">
        <f t="shared" si="56"/>
        <v/>
      </c>
      <c r="K83" s="31">
        <f t="shared" si="40"/>
        <v>0</v>
      </c>
      <c r="L83" s="33" t="str">
        <f t="shared" si="41"/>
        <v/>
      </c>
      <c r="M83" s="34">
        <f t="shared" si="57"/>
        <v>17184.063130307681</v>
      </c>
      <c r="N83" s="33" t="str">
        <f t="shared" si="58"/>
        <v/>
      </c>
      <c r="O83" s="35" t="str">
        <f t="shared" si="42"/>
        <v>MRDO</v>
      </c>
      <c r="P83" s="48" t="str">
        <f t="shared" si="43"/>
        <v>MRDO</v>
      </c>
      <c r="Q83" s="35"/>
      <c r="R83" s="58">
        <f>Data!AW83</f>
        <v>2517.545654296875</v>
      </c>
      <c r="S83" s="58">
        <f>Data!BB83</f>
        <v>183.35984802246094</v>
      </c>
      <c r="T83" s="58">
        <f>Data!BM83</f>
        <v>0</v>
      </c>
      <c r="U83" s="59">
        <f>Data!BN83</f>
        <v>978.72528076171875</v>
      </c>
      <c r="V83" s="59">
        <f>Data!BO83</f>
        <v>709.63690185546875</v>
      </c>
      <c r="W83" s="58">
        <f>Data!BT83</f>
        <v>0</v>
      </c>
      <c r="X83" s="56">
        <f t="shared" si="44"/>
        <v>2517.545654296875</v>
      </c>
      <c r="Y83" s="64">
        <f t="shared" si="45"/>
        <v>4000</v>
      </c>
      <c r="Z83" s="65">
        <f t="shared" si="46"/>
        <v>0</v>
      </c>
      <c r="AA83" s="66">
        <f t="shared" si="47"/>
        <v>4000</v>
      </c>
      <c r="AB83" s="71">
        <f t="shared" si="59"/>
        <v>1482.454345703125</v>
      </c>
      <c r="AC83" s="71">
        <f t="shared" si="48"/>
        <v>0</v>
      </c>
      <c r="AD83" s="71">
        <f t="shared" si="60"/>
        <v>1019.5282825883805</v>
      </c>
      <c r="AE83" s="71">
        <f t="shared" si="61"/>
        <v>0</v>
      </c>
      <c r="AF83" s="57">
        <f t="shared" si="62"/>
        <v>0</v>
      </c>
      <c r="AG83" s="55"/>
      <c r="AI83" s="35" t="str">
        <f t="shared" si="49"/>
        <v/>
      </c>
      <c r="AJ83" s="125" t="str">
        <f t="shared" si="50"/>
        <v/>
      </c>
      <c r="AK83" s="125" t="str">
        <f t="shared" si="51"/>
        <v/>
      </c>
      <c r="AL83" s="125" t="str">
        <f t="shared" si="52"/>
        <v/>
      </c>
      <c r="AM83" s="125" t="str">
        <f t="shared" si="53"/>
        <v/>
      </c>
      <c r="AN83" s="125" t="s">
        <v>218</v>
      </c>
      <c r="AO83" s="125" t="str">
        <f t="shared" si="54"/>
        <v/>
      </c>
      <c r="AP83" s="125" t="str">
        <f t="shared" si="63"/>
        <v/>
      </c>
    </row>
    <row r="84" spans="1:42">
      <c r="A84" s="30">
        <f t="shared" si="55"/>
        <v>10135</v>
      </c>
      <c r="B84" s="31">
        <f t="shared" si="32"/>
        <v>0</v>
      </c>
      <c r="C84" s="33" t="str">
        <f t="shared" si="33"/>
        <v/>
      </c>
      <c r="D84" s="31">
        <f t="shared" si="34"/>
        <v>0</v>
      </c>
      <c r="E84" s="33" t="str">
        <f t="shared" si="35"/>
        <v/>
      </c>
      <c r="F84" s="31">
        <f t="shared" si="36"/>
        <v>0</v>
      </c>
      <c r="G84" s="32">
        <f t="shared" si="37"/>
        <v>9916.591921601168</v>
      </c>
      <c r="H84" s="32">
        <f t="shared" si="38"/>
        <v>9906.2996429479372</v>
      </c>
      <c r="I84" s="32">
        <f t="shared" si="39"/>
        <v>9916.591921601168</v>
      </c>
      <c r="J84" s="37" t="str">
        <f t="shared" si="56"/>
        <v/>
      </c>
      <c r="K84" s="31">
        <f t="shared" si="40"/>
        <v>0</v>
      </c>
      <c r="L84" s="33" t="str">
        <f t="shared" si="41"/>
        <v/>
      </c>
      <c r="M84" s="34">
        <f t="shared" si="57"/>
        <v>14006.310234301282</v>
      </c>
      <c r="N84" s="33" t="str">
        <f t="shared" si="58"/>
        <v/>
      </c>
      <c r="O84" s="35" t="str">
        <f t="shared" si="42"/>
        <v/>
      </c>
      <c r="P84" s="48" t="str">
        <f t="shared" si="43"/>
        <v/>
      </c>
      <c r="Q84" s="35"/>
      <c r="R84" s="58">
        <f>Data!AW84</f>
        <v>0</v>
      </c>
      <c r="S84" s="58">
        <f>Data!BB84</f>
        <v>0</v>
      </c>
      <c r="T84" s="58">
        <f>Data!BM84</f>
        <v>0</v>
      </c>
      <c r="U84" s="59">
        <f>Data!BN84</f>
        <v>2005.5218505859375</v>
      </c>
      <c r="V84" s="59">
        <f>Data!BO84</f>
        <v>1995.2294921875</v>
      </c>
      <c r="W84" s="58">
        <f>Data!BT84</f>
        <v>0</v>
      </c>
      <c r="X84" s="56">
        <f t="shared" si="44"/>
        <v>2005.5218505859375</v>
      </c>
      <c r="Y84" s="64">
        <f t="shared" si="45"/>
        <v>19687.5</v>
      </c>
      <c r="Z84" s="65">
        <f t="shared" si="46"/>
        <v>5.4631567001342773</v>
      </c>
      <c r="AA84" s="66">
        <f t="shared" si="47"/>
        <v>19692.963156700134</v>
      </c>
      <c r="AB84" s="71">
        <f t="shared" si="59"/>
        <v>17687.441306114197</v>
      </c>
      <c r="AC84" s="71">
        <f t="shared" si="48"/>
        <v>5.4631567001342773</v>
      </c>
      <c r="AD84" s="71">
        <f t="shared" si="60"/>
        <v>16372.882586731639</v>
      </c>
      <c r="AE84" s="71">
        <f t="shared" si="61"/>
        <v>5.4631567001342773</v>
      </c>
      <c r="AF84" s="57">
        <f t="shared" si="62"/>
        <v>5.4631567001342773</v>
      </c>
      <c r="AG84" s="55"/>
      <c r="AI84" s="35" t="str">
        <f t="shared" si="49"/>
        <v/>
      </c>
      <c r="AJ84" s="125" t="str">
        <f t="shared" si="50"/>
        <v/>
      </c>
      <c r="AK84" s="125" t="str">
        <f t="shared" si="51"/>
        <v/>
      </c>
      <c r="AL84" s="125" t="str">
        <f t="shared" si="52"/>
        <v/>
      </c>
      <c r="AM84" s="125" t="str">
        <f t="shared" si="53"/>
        <v/>
      </c>
      <c r="AN84" s="125" t="s">
        <v>218</v>
      </c>
      <c r="AO84" s="125" t="str">
        <f t="shared" si="54"/>
        <v/>
      </c>
      <c r="AP84" s="125" t="str">
        <f t="shared" si="63"/>
        <v/>
      </c>
    </row>
    <row r="85" spans="1:42">
      <c r="A85" s="30">
        <f t="shared" si="55"/>
        <v>10166</v>
      </c>
      <c r="B85" s="31">
        <f t="shared" si="32"/>
        <v>0</v>
      </c>
      <c r="C85" s="33" t="str">
        <f t="shared" si="33"/>
        <v/>
      </c>
      <c r="D85" s="31">
        <f t="shared" si="34"/>
        <v>0</v>
      </c>
      <c r="E85" s="33" t="str">
        <f t="shared" si="35"/>
        <v/>
      </c>
      <c r="F85" s="31">
        <f t="shared" si="36"/>
        <v>0</v>
      </c>
      <c r="G85" s="32">
        <f t="shared" si="37"/>
        <v>0</v>
      </c>
      <c r="H85" s="32">
        <f t="shared" si="38"/>
        <v>0</v>
      </c>
      <c r="I85" s="32">
        <f t="shared" si="39"/>
        <v>0</v>
      </c>
      <c r="J85" s="37" t="str">
        <f t="shared" si="56"/>
        <v/>
      </c>
      <c r="K85" s="31">
        <f t="shared" si="40"/>
        <v>0</v>
      </c>
      <c r="L85" s="33" t="str">
        <f t="shared" si="41"/>
        <v/>
      </c>
      <c r="M85" s="34">
        <f t="shared" si="57"/>
        <v>10625.36284466387</v>
      </c>
      <c r="N85" s="33" t="str">
        <f t="shared" si="58"/>
        <v/>
      </c>
      <c r="O85" s="35" t="str">
        <f t="shared" si="42"/>
        <v>MRDO</v>
      </c>
      <c r="P85" s="48" t="str">
        <f t="shared" si="43"/>
        <v>MRDO</v>
      </c>
      <c r="Q85" s="35"/>
      <c r="R85" s="58">
        <f>Data!AW85</f>
        <v>0</v>
      </c>
      <c r="S85" s="58">
        <f>Data!BB85</f>
        <v>0</v>
      </c>
      <c r="T85" s="58">
        <f>Data!BM85</f>
        <v>0</v>
      </c>
      <c r="U85" s="59">
        <f>Data!BN85</f>
        <v>0</v>
      </c>
      <c r="V85" s="59">
        <f>Data!BO85</f>
        <v>0</v>
      </c>
      <c r="W85" s="58">
        <f>Data!BT85</f>
        <v>0</v>
      </c>
      <c r="X85" s="56">
        <f t="shared" si="44"/>
        <v>0</v>
      </c>
      <c r="Y85" s="64">
        <f t="shared" si="45"/>
        <v>8750</v>
      </c>
      <c r="Z85" s="65">
        <f t="shared" si="46"/>
        <v>0</v>
      </c>
      <c r="AA85" s="66">
        <f t="shared" si="47"/>
        <v>8750</v>
      </c>
      <c r="AB85" s="71">
        <f t="shared" si="59"/>
        <v>8750</v>
      </c>
      <c r="AC85" s="71">
        <f t="shared" si="48"/>
        <v>0</v>
      </c>
      <c r="AD85" s="71">
        <f t="shared" si="60"/>
        <v>6137.0326019078984</v>
      </c>
      <c r="AE85" s="71">
        <f t="shared" si="61"/>
        <v>0</v>
      </c>
      <c r="AF85" s="57">
        <f t="shared" si="62"/>
        <v>0</v>
      </c>
      <c r="AG85" s="55"/>
      <c r="AI85" s="35" t="str">
        <f t="shared" si="49"/>
        <v/>
      </c>
      <c r="AJ85" s="125" t="str">
        <f t="shared" si="50"/>
        <v/>
      </c>
      <c r="AK85" s="125" t="str">
        <f t="shared" si="51"/>
        <v/>
      </c>
      <c r="AL85" s="125" t="str">
        <f t="shared" si="52"/>
        <v/>
      </c>
      <c r="AM85" s="125" t="str">
        <f t="shared" si="53"/>
        <v/>
      </c>
      <c r="AN85" s="125" t="s">
        <v>218</v>
      </c>
      <c r="AO85" s="125" t="str">
        <f t="shared" si="54"/>
        <v/>
      </c>
      <c r="AP85" s="125" t="str">
        <f t="shared" si="63"/>
        <v/>
      </c>
    </row>
    <row r="86" spans="1:42">
      <c r="A86" s="30">
        <f t="shared" si="55"/>
        <v>10196</v>
      </c>
      <c r="B86" s="31">
        <f t="shared" si="32"/>
        <v>0</v>
      </c>
      <c r="C86" s="33" t="str">
        <f t="shared" si="33"/>
        <v/>
      </c>
      <c r="D86" s="31">
        <f t="shared" si="34"/>
        <v>0</v>
      </c>
      <c r="E86" s="33" t="str">
        <f t="shared" si="35"/>
        <v/>
      </c>
      <c r="F86" s="31">
        <f t="shared" si="36"/>
        <v>-4471.4878457424984</v>
      </c>
      <c r="G86" s="32">
        <f t="shared" si="37"/>
        <v>-4377.7583553806026</v>
      </c>
      <c r="H86" s="32">
        <f t="shared" si="38"/>
        <v>-4230.5736316402499</v>
      </c>
      <c r="I86" s="32">
        <f t="shared" si="39"/>
        <v>-4230.5736316402499</v>
      </c>
      <c r="J86" s="37" t="str">
        <f t="shared" si="56"/>
        <v/>
      </c>
      <c r="K86" s="31">
        <f t="shared" si="40"/>
        <v>0</v>
      </c>
      <c r="L86" s="33" t="str">
        <f t="shared" si="41"/>
        <v/>
      </c>
      <c r="M86" s="34">
        <f t="shared" si="57"/>
        <v>12507.148896259487</v>
      </c>
      <c r="N86" s="33" t="str">
        <f t="shared" si="58"/>
        <v/>
      </c>
      <c r="O86" s="35" t="str">
        <f t="shared" si="42"/>
        <v>MRDO</v>
      </c>
      <c r="P86" s="48" t="str">
        <f t="shared" si="43"/>
        <v>MRDO</v>
      </c>
      <c r="Q86" s="35"/>
      <c r="R86" s="58">
        <f>Data!AW86</f>
        <v>0</v>
      </c>
      <c r="S86" s="58">
        <f>Data!BB86</f>
        <v>0</v>
      </c>
      <c r="T86" s="58">
        <f>Data!BM86</f>
        <v>-9564.9736328125</v>
      </c>
      <c r="U86" s="59">
        <f>Data!BN86</f>
        <v>-9848.0029296875</v>
      </c>
      <c r="V86" s="59">
        <f>Data!BO86</f>
        <v>-9287.7841796875</v>
      </c>
      <c r="W86" s="58">
        <f>Data!BT86</f>
        <v>0</v>
      </c>
      <c r="X86" s="56">
        <f t="shared" si="44"/>
        <v>0</v>
      </c>
      <c r="Y86" s="64">
        <f t="shared" si="45"/>
        <v>16250</v>
      </c>
      <c r="Z86" s="65">
        <f t="shared" si="46"/>
        <v>0</v>
      </c>
      <c r="AA86" s="66">
        <f t="shared" si="47"/>
        <v>16250</v>
      </c>
      <c r="AB86" s="71">
        <f t="shared" si="59"/>
        <v>16250</v>
      </c>
      <c r="AC86" s="71">
        <f t="shared" si="48"/>
        <v>0</v>
      </c>
      <c r="AD86" s="71">
        <f t="shared" si="60"/>
        <v>12559.181650571883</v>
      </c>
      <c r="AE86" s="71">
        <f t="shared" si="61"/>
        <v>0</v>
      </c>
      <c r="AF86" s="57">
        <f t="shared" si="62"/>
        <v>0</v>
      </c>
      <c r="AG86" s="55"/>
      <c r="AI86" s="35" t="str">
        <f t="shared" si="49"/>
        <v/>
      </c>
      <c r="AJ86" s="125" t="str">
        <f t="shared" si="50"/>
        <v/>
      </c>
      <c r="AK86" s="125" t="str">
        <f t="shared" si="51"/>
        <v/>
      </c>
      <c r="AL86" s="125" t="str">
        <f t="shared" si="52"/>
        <v/>
      </c>
      <c r="AM86" s="125" t="str">
        <f t="shared" si="53"/>
        <v/>
      </c>
      <c r="AN86" s="125" t="s">
        <v>218</v>
      </c>
      <c r="AO86" s="125" t="str">
        <f t="shared" si="54"/>
        <v/>
      </c>
      <c r="AP86" s="125" t="str">
        <f t="shared" si="63"/>
        <v/>
      </c>
    </row>
    <row r="87" spans="1:42">
      <c r="A87" s="30">
        <f t="shared" si="55"/>
        <v>10227</v>
      </c>
      <c r="B87" s="31">
        <f t="shared" si="32"/>
        <v>0</v>
      </c>
      <c r="C87" s="33" t="str">
        <f t="shared" si="33"/>
        <v/>
      </c>
      <c r="D87" s="31">
        <f t="shared" si="34"/>
        <v>0</v>
      </c>
      <c r="E87" s="33" t="str">
        <f t="shared" si="35"/>
        <v/>
      </c>
      <c r="F87" s="31">
        <f t="shared" si="36"/>
        <v>0</v>
      </c>
      <c r="G87" s="32">
        <f t="shared" si="37"/>
        <v>0</v>
      </c>
      <c r="H87" s="32">
        <f t="shared" si="38"/>
        <v>0</v>
      </c>
      <c r="I87" s="32">
        <f t="shared" si="39"/>
        <v>0</v>
      </c>
      <c r="J87" s="37" t="str">
        <f t="shared" si="56"/>
        <v/>
      </c>
      <c r="K87" s="31">
        <f t="shared" si="40"/>
        <v>0</v>
      </c>
      <c r="L87" s="33" t="str">
        <f t="shared" si="41"/>
        <v/>
      </c>
      <c r="M87" s="34">
        <f t="shared" si="57"/>
        <v>16668.29012461039</v>
      </c>
      <c r="N87" s="33" t="str">
        <f t="shared" si="58"/>
        <v>EI</v>
      </c>
      <c r="O87" s="35" t="str">
        <f t="shared" si="42"/>
        <v/>
      </c>
      <c r="P87" s="48" t="str">
        <f t="shared" si="43"/>
        <v>EI</v>
      </c>
      <c r="Q87" s="35"/>
      <c r="R87" s="58">
        <f>Data!AW87</f>
        <v>0</v>
      </c>
      <c r="S87" s="58">
        <f>Data!BB87</f>
        <v>0</v>
      </c>
      <c r="T87" s="58">
        <f>Data!BM87</f>
        <v>0</v>
      </c>
      <c r="U87" s="59">
        <f>Data!BN87</f>
        <v>0</v>
      </c>
      <c r="V87" s="59">
        <f>Data!BO87</f>
        <v>0</v>
      </c>
      <c r="W87" s="58">
        <f>Data!BT87</f>
        <v>0</v>
      </c>
      <c r="X87" s="56">
        <f t="shared" si="44"/>
        <v>0</v>
      </c>
      <c r="Y87" s="64">
        <f t="shared" si="45"/>
        <v>4500</v>
      </c>
      <c r="Z87" s="65">
        <f t="shared" si="46"/>
        <v>1033.9520263671875</v>
      </c>
      <c r="AA87" s="66">
        <f t="shared" si="47"/>
        <v>5533.9520263671875</v>
      </c>
      <c r="AB87" s="71">
        <f t="shared" si="59"/>
        <v>5533.9520263671875</v>
      </c>
      <c r="AC87" s="71">
        <f t="shared" si="48"/>
        <v>1033.9520263671875</v>
      </c>
      <c r="AD87" s="71">
        <f t="shared" si="60"/>
        <v>7.5120195106137544E-4</v>
      </c>
      <c r="AE87" s="71">
        <f t="shared" si="61"/>
        <v>1033.9520263671875</v>
      </c>
      <c r="AF87" s="57">
        <f t="shared" si="62"/>
        <v>7.5120195106137544E-4</v>
      </c>
      <c r="AG87" s="55"/>
      <c r="AI87" s="35" t="str">
        <f t="shared" si="49"/>
        <v/>
      </c>
      <c r="AJ87" s="125" t="str">
        <f t="shared" si="50"/>
        <v/>
      </c>
      <c r="AK87" s="125" t="str">
        <f t="shared" si="51"/>
        <v/>
      </c>
      <c r="AL87" s="125" t="str">
        <f t="shared" si="52"/>
        <v/>
      </c>
      <c r="AM87" s="125" t="str">
        <f t="shared" si="53"/>
        <v/>
      </c>
      <c r="AN87" s="125" t="s">
        <v>218</v>
      </c>
      <c r="AO87" s="125" t="str">
        <f t="shared" si="54"/>
        <v/>
      </c>
      <c r="AP87" s="125" t="str">
        <f t="shared" si="63"/>
        <v/>
      </c>
    </row>
    <row r="88" spans="1:42">
      <c r="A88" s="30">
        <f t="shared" si="55"/>
        <v>10258</v>
      </c>
      <c r="B88" s="31">
        <f t="shared" si="32"/>
        <v>0</v>
      </c>
      <c r="C88" s="33" t="str">
        <f t="shared" si="33"/>
        <v/>
      </c>
      <c r="D88" s="31">
        <f t="shared" si="34"/>
        <v>0</v>
      </c>
      <c r="E88" s="33" t="str">
        <f t="shared" si="35"/>
        <v/>
      </c>
      <c r="F88" s="31">
        <f t="shared" si="36"/>
        <v>-3712.2879259674373</v>
      </c>
      <c r="G88" s="32">
        <f t="shared" si="37"/>
        <v>-3676.7535271460879</v>
      </c>
      <c r="H88" s="32">
        <f t="shared" si="38"/>
        <v>-3611.0152548963729</v>
      </c>
      <c r="I88" s="32">
        <f t="shared" si="39"/>
        <v>-3611.0152548963729</v>
      </c>
      <c r="J88" s="37" t="str">
        <f t="shared" si="56"/>
        <v/>
      </c>
      <c r="K88" s="31">
        <f t="shared" si="40"/>
        <v>0</v>
      </c>
      <c r="L88" s="33" t="str">
        <f t="shared" si="41"/>
        <v/>
      </c>
      <c r="M88" s="34">
        <f t="shared" si="57"/>
        <v>10600.688489792476</v>
      </c>
      <c r="N88" s="33" t="str">
        <f t="shared" si="58"/>
        <v/>
      </c>
      <c r="O88" s="35" t="str">
        <f t="shared" si="42"/>
        <v/>
      </c>
      <c r="P88" s="48" t="str">
        <f t="shared" si="43"/>
        <v/>
      </c>
      <c r="Q88" s="35"/>
      <c r="R88" s="58">
        <f>Data!AW88</f>
        <v>0</v>
      </c>
      <c r="S88" s="58">
        <f>Data!BB88</f>
        <v>0</v>
      </c>
      <c r="T88" s="58">
        <f>Data!BM88</f>
        <v>-6899.6962890625</v>
      </c>
      <c r="U88" s="59">
        <f>Data!BN88</f>
        <v>-6715.69140625</v>
      </c>
      <c r="V88" s="59">
        <f>Data!BO88</f>
        <v>-6649.95361328125</v>
      </c>
      <c r="W88" s="58">
        <f>Data!BT88</f>
        <v>0</v>
      </c>
      <c r="X88" s="56">
        <f t="shared" si="44"/>
        <v>0</v>
      </c>
      <c r="Y88" s="64">
        <f t="shared" si="45"/>
        <v>6000</v>
      </c>
      <c r="Z88" s="65">
        <f t="shared" si="46"/>
        <v>13935.296875</v>
      </c>
      <c r="AA88" s="66">
        <f t="shared" si="47"/>
        <v>19935.296875</v>
      </c>
      <c r="AB88" s="71">
        <f t="shared" si="59"/>
        <v>19935.296875</v>
      </c>
      <c r="AC88" s="71">
        <f t="shared" si="48"/>
        <v>13935.296875</v>
      </c>
      <c r="AD88" s="71">
        <f t="shared" si="60"/>
        <v>15826.223537233189</v>
      </c>
      <c r="AE88" s="71">
        <f t="shared" si="61"/>
        <v>13935.296875</v>
      </c>
      <c r="AF88" s="57">
        <f t="shared" si="62"/>
        <v>13935.296875</v>
      </c>
      <c r="AG88" s="55"/>
      <c r="AI88" s="35" t="str">
        <f t="shared" si="49"/>
        <v/>
      </c>
      <c r="AJ88" s="125" t="str">
        <f t="shared" si="50"/>
        <v/>
      </c>
      <c r="AK88" s="125" t="str">
        <f t="shared" si="51"/>
        <v/>
      </c>
      <c r="AL88" s="125" t="str">
        <f t="shared" si="52"/>
        <v/>
      </c>
      <c r="AM88" s="125" t="str">
        <f t="shared" si="53"/>
        <v/>
      </c>
      <c r="AN88" s="125" t="s">
        <v>218</v>
      </c>
      <c r="AO88" s="125" t="str">
        <f t="shared" si="54"/>
        <v/>
      </c>
      <c r="AP88" s="125" t="str">
        <f t="shared" si="63"/>
        <v/>
      </c>
    </row>
    <row r="89" spans="1:42">
      <c r="A89" s="30">
        <f t="shared" si="55"/>
        <v>10287</v>
      </c>
      <c r="B89" s="31">
        <f t="shared" si="32"/>
        <v>0</v>
      </c>
      <c r="C89" s="33" t="str">
        <f t="shared" si="33"/>
        <v/>
      </c>
      <c r="D89" s="31">
        <f t="shared" si="34"/>
        <v>0</v>
      </c>
      <c r="E89" s="33" t="str">
        <f t="shared" si="35"/>
        <v/>
      </c>
      <c r="F89" s="31">
        <f t="shared" si="36"/>
        <v>0</v>
      </c>
      <c r="G89" s="32">
        <f t="shared" si="37"/>
        <v>0</v>
      </c>
      <c r="H89" s="32">
        <f t="shared" si="38"/>
        <v>0</v>
      </c>
      <c r="I89" s="32">
        <f t="shared" si="39"/>
        <v>0</v>
      </c>
      <c r="J89" s="37" t="str">
        <f t="shared" si="56"/>
        <v/>
      </c>
      <c r="K89" s="31">
        <f t="shared" si="40"/>
        <v>0</v>
      </c>
      <c r="L89" s="33" t="str">
        <f t="shared" si="41"/>
        <v/>
      </c>
      <c r="M89" s="34">
        <f t="shared" si="57"/>
        <v>11507.64688576707</v>
      </c>
      <c r="N89" s="33" t="str">
        <f t="shared" si="58"/>
        <v/>
      </c>
      <c r="O89" s="35" t="str">
        <f t="shared" si="42"/>
        <v/>
      </c>
      <c r="P89" s="48" t="str">
        <f t="shared" si="43"/>
        <v/>
      </c>
      <c r="Q89" s="35"/>
      <c r="R89" s="58">
        <f>Data!AW89</f>
        <v>0</v>
      </c>
      <c r="S89" s="58">
        <f>Data!BB89</f>
        <v>0</v>
      </c>
      <c r="T89" s="58">
        <f>Data!BM89</f>
        <v>0</v>
      </c>
      <c r="U89" s="59">
        <f>Data!BN89</f>
        <v>0</v>
      </c>
      <c r="V89" s="59">
        <f>Data!BO89</f>
        <v>0</v>
      </c>
      <c r="W89" s="58">
        <f>Data!BT89</f>
        <v>0</v>
      </c>
      <c r="X89" s="56">
        <f t="shared" si="44"/>
        <v>0</v>
      </c>
      <c r="Y89" s="64">
        <f t="shared" si="45"/>
        <v>8586.20703125</v>
      </c>
      <c r="Z89" s="65">
        <f t="shared" si="46"/>
        <v>13960.404296875</v>
      </c>
      <c r="AA89" s="66">
        <f t="shared" si="47"/>
        <v>22546.611328125</v>
      </c>
      <c r="AB89" s="71">
        <f t="shared" si="59"/>
        <v>22546.611328125</v>
      </c>
      <c r="AC89" s="71">
        <f t="shared" si="48"/>
        <v>13960.404296875</v>
      </c>
      <c r="AD89" s="71">
        <f t="shared" si="60"/>
        <v>15643.48678141502</v>
      </c>
      <c r="AE89" s="71">
        <f t="shared" si="61"/>
        <v>13960.404296875</v>
      </c>
      <c r="AF89" s="57">
        <f t="shared" si="62"/>
        <v>13960.404296875</v>
      </c>
      <c r="AG89" s="55"/>
      <c r="AI89" s="35" t="str">
        <f t="shared" si="49"/>
        <v/>
      </c>
      <c r="AJ89" s="125" t="str">
        <f t="shared" si="50"/>
        <v/>
      </c>
      <c r="AK89" s="125" t="str">
        <f t="shared" si="51"/>
        <v/>
      </c>
      <c r="AL89" s="125" t="str">
        <f t="shared" si="52"/>
        <v/>
      </c>
      <c r="AM89" s="125" t="str">
        <f t="shared" si="53"/>
        <v/>
      </c>
      <c r="AN89" s="125" t="s">
        <v>218</v>
      </c>
      <c r="AO89" s="125" t="str">
        <f t="shared" si="54"/>
        <v/>
      </c>
      <c r="AP89" s="125" t="str">
        <f t="shared" si="63"/>
        <v/>
      </c>
    </row>
    <row r="90" spans="1:42">
      <c r="A90" s="30">
        <f t="shared" si="55"/>
        <v>10318</v>
      </c>
      <c r="B90" s="31">
        <f t="shared" si="32"/>
        <v>0</v>
      </c>
      <c r="C90" s="33" t="str">
        <f t="shared" si="33"/>
        <v/>
      </c>
      <c r="D90" s="31">
        <f t="shared" si="34"/>
        <v>0</v>
      </c>
      <c r="E90" s="33" t="str">
        <f t="shared" si="35"/>
        <v/>
      </c>
      <c r="F90" s="31">
        <f t="shared" si="36"/>
        <v>0</v>
      </c>
      <c r="G90" s="32">
        <f t="shared" si="37"/>
        <v>0</v>
      </c>
      <c r="H90" s="32">
        <f t="shared" si="38"/>
        <v>0</v>
      </c>
      <c r="I90" s="32">
        <f t="shared" si="39"/>
        <v>0</v>
      </c>
      <c r="J90" s="37" t="str">
        <f t="shared" si="56"/>
        <v/>
      </c>
      <c r="K90" s="31">
        <f t="shared" si="40"/>
        <v>0</v>
      </c>
      <c r="L90" s="33" t="str">
        <f t="shared" si="41"/>
        <v/>
      </c>
      <c r="M90" s="34">
        <f t="shared" si="57"/>
        <v>17708.610792647272</v>
      </c>
      <c r="N90" s="33" t="str">
        <f t="shared" si="58"/>
        <v/>
      </c>
      <c r="O90" s="35" t="str">
        <f t="shared" si="42"/>
        <v/>
      </c>
      <c r="P90" s="48" t="str">
        <f t="shared" si="43"/>
        <v/>
      </c>
      <c r="Q90" s="35"/>
      <c r="R90" s="58">
        <f>Data!AW90</f>
        <v>0</v>
      </c>
      <c r="S90" s="58">
        <f>Data!BB90</f>
        <v>0</v>
      </c>
      <c r="T90" s="58">
        <f>Data!BM90</f>
        <v>0</v>
      </c>
      <c r="U90" s="59">
        <f>Data!BN90</f>
        <v>0</v>
      </c>
      <c r="V90" s="59">
        <f>Data!BO90</f>
        <v>0</v>
      </c>
      <c r="W90" s="58">
        <f>Data!BT90</f>
        <v>0</v>
      </c>
      <c r="X90" s="56">
        <f t="shared" si="44"/>
        <v>0</v>
      </c>
      <c r="Y90" s="64">
        <f t="shared" si="45"/>
        <v>11915.322265625</v>
      </c>
      <c r="Z90" s="65">
        <f t="shared" si="46"/>
        <v>77449.296875</v>
      </c>
      <c r="AA90" s="66">
        <f t="shared" si="47"/>
        <v>89364.619140625</v>
      </c>
      <c r="AB90" s="71">
        <f t="shared" si="59"/>
        <v>89364.619140625</v>
      </c>
      <c r="AC90" s="71">
        <f t="shared" si="48"/>
        <v>77449.296875</v>
      </c>
      <c r="AD90" s="71">
        <f t="shared" si="60"/>
        <v>77504.482346679186</v>
      </c>
      <c r="AE90" s="71">
        <f t="shared" si="61"/>
        <v>77449.296875</v>
      </c>
      <c r="AF90" s="57">
        <f t="shared" si="62"/>
        <v>77449.296875</v>
      </c>
      <c r="AG90" s="55"/>
      <c r="AI90" s="35" t="str">
        <f t="shared" si="49"/>
        <v/>
      </c>
      <c r="AJ90" s="125" t="str">
        <f t="shared" si="50"/>
        <v/>
      </c>
      <c r="AK90" s="125" t="str">
        <f t="shared" si="51"/>
        <v/>
      </c>
      <c r="AL90" s="125" t="str">
        <f t="shared" si="52"/>
        <v/>
      </c>
      <c r="AM90" s="125" t="str">
        <f t="shared" si="53"/>
        <v/>
      </c>
      <c r="AN90" s="125" t="s">
        <v>218</v>
      </c>
      <c r="AO90" s="125" t="str">
        <f t="shared" si="54"/>
        <v/>
      </c>
      <c r="AP90" s="125" t="str">
        <f t="shared" si="63"/>
        <v/>
      </c>
    </row>
    <row r="91" spans="1:42">
      <c r="A91" s="30">
        <f t="shared" si="55"/>
        <v>10348</v>
      </c>
      <c r="B91" s="31">
        <f t="shared" si="32"/>
        <v>0</v>
      </c>
      <c r="C91" s="33" t="str">
        <f t="shared" si="33"/>
        <v/>
      </c>
      <c r="D91" s="31">
        <f t="shared" si="34"/>
        <v>0</v>
      </c>
      <c r="E91" s="33" t="str">
        <f t="shared" si="35"/>
        <v/>
      </c>
      <c r="F91" s="31">
        <f t="shared" si="36"/>
        <v>0</v>
      </c>
      <c r="G91" s="32">
        <f t="shared" si="37"/>
        <v>0</v>
      </c>
      <c r="H91" s="32">
        <f t="shared" si="38"/>
        <v>0</v>
      </c>
      <c r="I91" s="32">
        <f t="shared" si="39"/>
        <v>0</v>
      </c>
      <c r="J91" s="37" t="str">
        <f t="shared" si="56"/>
        <v/>
      </c>
      <c r="K91" s="31">
        <f t="shared" si="40"/>
        <v>0</v>
      </c>
      <c r="L91" s="33" t="str">
        <f t="shared" si="41"/>
        <v/>
      </c>
      <c r="M91" s="34">
        <f t="shared" si="57"/>
        <v>5427.6838954462992</v>
      </c>
      <c r="N91" s="33" t="str">
        <f t="shared" si="58"/>
        <v/>
      </c>
      <c r="O91" s="35" t="str">
        <f t="shared" si="42"/>
        <v/>
      </c>
      <c r="P91" s="48" t="str">
        <f t="shared" si="43"/>
        <v/>
      </c>
      <c r="Q91" s="35"/>
      <c r="R91" s="58">
        <f>Data!AW91</f>
        <v>0</v>
      </c>
      <c r="S91" s="58">
        <f>Data!BB91</f>
        <v>0</v>
      </c>
      <c r="T91" s="58">
        <f>Data!BM91</f>
        <v>0</v>
      </c>
      <c r="U91" s="59">
        <f>Data!BN91</f>
        <v>0</v>
      </c>
      <c r="V91" s="59">
        <f>Data!BO91</f>
        <v>0</v>
      </c>
      <c r="W91" s="58">
        <f>Data!BT91</f>
        <v>0</v>
      </c>
      <c r="X91" s="56">
        <f t="shared" si="44"/>
        <v>0</v>
      </c>
      <c r="Y91" s="64">
        <f t="shared" si="45"/>
        <v>17837.5</v>
      </c>
      <c r="Z91" s="65">
        <f t="shared" si="46"/>
        <v>12017.884765625</v>
      </c>
      <c r="AA91" s="66">
        <f t="shared" si="47"/>
        <v>29855.384765625</v>
      </c>
      <c r="AB91" s="71">
        <f t="shared" si="59"/>
        <v>29855.384765625</v>
      </c>
      <c r="AC91" s="71">
        <f t="shared" si="48"/>
        <v>12017.884765625</v>
      </c>
      <c r="AD91" s="71">
        <f t="shared" si="60"/>
        <v>27994.666004090072</v>
      </c>
      <c r="AE91" s="71">
        <f t="shared" si="61"/>
        <v>11983.525215148926</v>
      </c>
      <c r="AF91" s="57">
        <f t="shared" si="62"/>
        <v>12017.884765625</v>
      </c>
      <c r="AG91" s="55"/>
      <c r="AI91" s="35" t="str">
        <f t="shared" si="49"/>
        <v/>
      </c>
      <c r="AJ91" s="125" t="str">
        <f t="shared" si="50"/>
        <v/>
      </c>
      <c r="AK91" s="125" t="str">
        <f t="shared" si="51"/>
        <v/>
      </c>
      <c r="AL91" s="125" t="str">
        <f t="shared" si="52"/>
        <v/>
      </c>
      <c r="AM91" s="125" t="str">
        <f t="shared" si="53"/>
        <v/>
      </c>
      <c r="AN91" s="125" t="s">
        <v>218</v>
      </c>
      <c r="AO91" s="125" t="str">
        <f t="shared" si="54"/>
        <v/>
      </c>
      <c r="AP91" s="125" t="str">
        <f t="shared" si="63"/>
        <v/>
      </c>
    </row>
    <row r="92" spans="1:42">
      <c r="A92" s="30">
        <f t="shared" si="55"/>
        <v>10379</v>
      </c>
      <c r="B92" s="31">
        <f t="shared" si="32"/>
        <v>0</v>
      </c>
      <c r="C92" s="33" t="str">
        <f t="shared" si="33"/>
        <v/>
      </c>
      <c r="D92" s="31">
        <f t="shared" si="34"/>
        <v>0</v>
      </c>
      <c r="E92" s="33" t="str">
        <f t="shared" si="35"/>
        <v/>
      </c>
      <c r="F92" s="31">
        <f t="shared" si="36"/>
        <v>0</v>
      </c>
      <c r="G92" s="32">
        <f t="shared" si="37"/>
        <v>0</v>
      </c>
      <c r="H92" s="32">
        <f t="shared" si="38"/>
        <v>0</v>
      </c>
      <c r="I92" s="32">
        <f t="shared" si="39"/>
        <v>0</v>
      </c>
      <c r="J92" s="37" t="str">
        <f t="shared" si="56"/>
        <v/>
      </c>
      <c r="K92" s="31">
        <f t="shared" si="40"/>
        <v>0</v>
      </c>
      <c r="L92" s="33" t="str">
        <f t="shared" si="41"/>
        <v/>
      </c>
      <c r="M92" s="34">
        <f t="shared" si="57"/>
        <v>4285.7143586995662</v>
      </c>
      <c r="N92" s="33" t="str">
        <f t="shared" si="58"/>
        <v/>
      </c>
      <c r="O92" s="35" t="str">
        <f t="shared" si="42"/>
        <v/>
      </c>
      <c r="P92" s="48" t="str">
        <f t="shared" si="43"/>
        <v/>
      </c>
      <c r="Q92" s="35"/>
      <c r="R92" s="58">
        <f>Data!AW92</f>
        <v>0</v>
      </c>
      <c r="S92" s="58">
        <f>Data!BB92</f>
        <v>0</v>
      </c>
      <c r="T92" s="58">
        <f>Data!BM92</f>
        <v>0</v>
      </c>
      <c r="U92" s="59">
        <f>Data!BN92</f>
        <v>0</v>
      </c>
      <c r="V92" s="59">
        <f>Data!BO92</f>
        <v>0</v>
      </c>
      <c r="W92" s="58">
        <f>Data!BT92</f>
        <v>0</v>
      </c>
      <c r="X92" s="56">
        <f t="shared" si="44"/>
        <v>0</v>
      </c>
      <c r="Y92" s="64">
        <f t="shared" si="45"/>
        <v>7247.98388671875</v>
      </c>
      <c r="Z92" s="65">
        <f t="shared" si="46"/>
        <v>6521.20654296875</v>
      </c>
      <c r="AA92" s="66">
        <f t="shared" si="47"/>
        <v>13769.1904296875</v>
      </c>
      <c r="AB92" s="71">
        <f t="shared" si="59"/>
        <v>13769.1904296875</v>
      </c>
      <c r="AC92" s="71">
        <f t="shared" si="48"/>
        <v>6521.20654296875</v>
      </c>
      <c r="AD92" s="71">
        <f t="shared" si="60"/>
        <v>13618.407039955804</v>
      </c>
      <c r="AE92" s="71">
        <f t="shared" si="61"/>
        <v>6521.20654296875</v>
      </c>
      <c r="AF92" s="57">
        <f t="shared" si="62"/>
        <v>6521.20654296875</v>
      </c>
      <c r="AG92" s="55"/>
      <c r="AI92" s="35" t="str">
        <f t="shared" si="49"/>
        <v/>
      </c>
      <c r="AJ92" s="125" t="str">
        <f t="shared" si="50"/>
        <v/>
      </c>
      <c r="AK92" s="125" t="str">
        <f t="shared" si="51"/>
        <v/>
      </c>
      <c r="AL92" s="125" t="str">
        <f t="shared" si="52"/>
        <v/>
      </c>
      <c r="AM92" s="125" t="str">
        <f t="shared" si="53"/>
        <v/>
      </c>
      <c r="AN92" s="125" t="s">
        <v>218</v>
      </c>
      <c r="AO92" s="125" t="str">
        <f t="shared" si="54"/>
        <v/>
      </c>
      <c r="AP92" s="125" t="str">
        <f t="shared" si="63"/>
        <v/>
      </c>
    </row>
    <row r="93" spans="1:42">
      <c r="A93" s="30">
        <f t="shared" si="55"/>
        <v>10409</v>
      </c>
      <c r="B93" s="31">
        <f t="shared" si="32"/>
        <v>11970.948736934482</v>
      </c>
      <c r="C93" s="33" t="str">
        <f t="shared" si="33"/>
        <v/>
      </c>
      <c r="D93" s="31">
        <f t="shared" si="34"/>
        <v>10386.214004912106</v>
      </c>
      <c r="E93" s="33" t="str">
        <f t="shared" si="35"/>
        <v/>
      </c>
      <c r="F93" s="31">
        <f t="shared" si="36"/>
        <v>0</v>
      </c>
      <c r="G93" s="32">
        <f t="shared" si="37"/>
        <v>0</v>
      </c>
      <c r="H93" s="32">
        <f t="shared" si="38"/>
        <v>-14093.038150837681</v>
      </c>
      <c r="I93" s="32">
        <f t="shared" si="39"/>
        <v>0</v>
      </c>
      <c r="J93" s="37" t="str">
        <f t="shared" si="56"/>
        <v/>
      </c>
      <c r="K93" s="31">
        <f t="shared" si="40"/>
        <v>0</v>
      </c>
      <c r="L93" s="33" t="str">
        <f t="shared" si="41"/>
        <v/>
      </c>
      <c r="M93" s="34">
        <f t="shared" si="57"/>
        <v>14022.359334781499</v>
      </c>
      <c r="N93" s="33" t="str">
        <f t="shared" si="58"/>
        <v/>
      </c>
      <c r="O93" s="35" t="str">
        <f t="shared" si="42"/>
        <v/>
      </c>
      <c r="P93" s="48" t="str">
        <f t="shared" si="43"/>
        <v/>
      </c>
      <c r="Q93" s="35"/>
      <c r="R93" s="58">
        <f>Data!AW93</f>
        <v>5054.94140625</v>
      </c>
      <c r="S93" s="58">
        <f>Data!BB93</f>
        <v>3470.20654296875</v>
      </c>
      <c r="T93" s="58">
        <f>Data!BM93</f>
        <v>0</v>
      </c>
      <c r="U93" s="59">
        <f>Data!BN93</f>
        <v>0</v>
      </c>
      <c r="V93" s="59">
        <f>Data!BO93</f>
        <v>-21009.044921875</v>
      </c>
      <c r="W93" s="58">
        <f>Data!BT93</f>
        <v>0</v>
      </c>
      <c r="X93" s="56">
        <f t="shared" si="44"/>
        <v>5054.94140625</v>
      </c>
      <c r="Y93" s="64">
        <f t="shared" si="45"/>
        <v>5137.5</v>
      </c>
      <c r="Z93" s="65">
        <f t="shared" si="46"/>
        <v>11.453824043273926</v>
      </c>
      <c r="AA93" s="66">
        <f t="shared" si="47"/>
        <v>5148.9538240432739</v>
      </c>
      <c r="AB93" s="71">
        <f t="shared" si="59"/>
        <v>94.012417793273926</v>
      </c>
      <c r="AC93" s="71">
        <f t="shared" si="48"/>
        <v>11.453824043273926</v>
      </c>
      <c r="AD93" s="71">
        <f t="shared" si="60"/>
        <v>536.16351359509645</v>
      </c>
      <c r="AE93" s="71">
        <f t="shared" si="61"/>
        <v>8.72914719581604</v>
      </c>
      <c r="AF93" s="57">
        <f t="shared" si="62"/>
        <v>11.453824043273926</v>
      </c>
      <c r="AG93" s="55"/>
      <c r="AI93" s="35" t="str">
        <f t="shared" si="49"/>
        <v/>
      </c>
      <c r="AJ93" s="125" t="str">
        <f t="shared" si="50"/>
        <v/>
      </c>
      <c r="AK93" s="125" t="str">
        <f t="shared" si="51"/>
        <v/>
      </c>
      <c r="AL93" s="125" t="str">
        <f t="shared" si="52"/>
        <v/>
      </c>
      <c r="AM93" s="125" t="str">
        <f t="shared" si="53"/>
        <v/>
      </c>
      <c r="AN93" s="125" t="s">
        <v>218</v>
      </c>
      <c r="AO93" s="125" t="str">
        <f t="shared" si="54"/>
        <v/>
      </c>
      <c r="AP93" s="125" t="str">
        <f t="shared" si="63"/>
        <v/>
      </c>
    </row>
    <row r="94" spans="1:42">
      <c r="A94" s="30">
        <f t="shared" si="55"/>
        <v>10440</v>
      </c>
      <c r="B94" s="31">
        <f t="shared" si="32"/>
        <v>22498.502504078009</v>
      </c>
      <c r="C94" s="33" t="str">
        <f t="shared" si="33"/>
        <v>JP</v>
      </c>
      <c r="D94" s="31">
        <f t="shared" si="34"/>
        <v>18103.320931321807</v>
      </c>
      <c r="E94" s="33" t="str">
        <f t="shared" si="35"/>
        <v/>
      </c>
      <c r="F94" s="31">
        <f t="shared" si="36"/>
        <v>0</v>
      </c>
      <c r="G94" s="32">
        <f t="shared" si="37"/>
        <v>11441.648234164511</v>
      </c>
      <c r="H94" s="32">
        <f t="shared" si="38"/>
        <v>11518.333469132831</v>
      </c>
      <c r="I94" s="32">
        <f t="shared" si="39"/>
        <v>11518.333469132831</v>
      </c>
      <c r="J94" s="37" t="str">
        <f t="shared" si="56"/>
        <v/>
      </c>
      <c r="K94" s="31">
        <f t="shared" si="40"/>
        <v>0</v>
      </c>
      <c r="L94" s="33" t="str">
        <f t="shared" si="41"/>
        <v/>
      </c>
      <c r="M94" s="34">
        <f t="shared" si="57"/>
        <v>12712.177825053943</v>
      </c>
      <c r="N94" s="33" t="str">
        <f t="shared" si="58"/>
        <v/>
      </c>
      <c r="O94" s="35" t="str">
        <f t="shared" si="42"/>
        <v/>
      </c>
      <c r="P94" s="48" t="str">
        <f t="shared" si="43"/>
        <v>JP</v>
      </c>
      <c r="Q94" s="35"/>
      <c r="R94" s="58">
        <f>Data!AW94</f>
        <v>11424.5771484375</v>
      </c>
      <c r="S94" s="58">
        <f>Data!BB94</f>
        <v>7029.3955078125</v>
      </c>
      <c r="T94" s="58">
        <f>Data!BM94</f>
        <v>0</v>
      </c>
      <c r="U94" s="59">
        <f>Data!BN94</f>
        <v>367.72283935546875</v>
      </c>
      <c r="V94" s="59">
        <f>Data!BO94</f>
        <v>444.40829467773437</v>
      </c>
      <c r="W94" s="58">
        <f>Data!BT94</f>
        <v>0</v>
      </c>
      <c r="X94" s="56">
        <f t="shared" si="44"/>
        <v>11424.5771484375</v>
      </c>
      <c r="Y94" s="64">
        <f t="shared" si="45"/>
        <v>8000</v>
      </c>
      <c r="Z94" s="65">
        <f t="shared" si="46"/>
        <v>3424.57666015625</v>
      </c>
      <c r="AA94" s="66">
        <f t="shared" si="47"/>
        <v>11424.57666015625</v>
      </c>
      <c r="AB94" s="71">
        <f t="shared" si="59"/>
        <v>-4.8828125E-4</v>
      </c>
      <c r="AC94" s="71">
        <f t="shared" si="48"/>
        <v>3424.57666015625</v>
      </c>
      <c r="AD94" s="71">
        <f t="shared" si="60"/>
        <v>11435.115728932738</v>
      </c>
      <c r="AE94" s="71">
        <f t="shared" si="61"/>
        <v>3424.57666015625</v>
      </c>
      <c r="AF94" s="57">
        <f t="shared" si="62"/>
        <v>-4.8828125E-4</v>
      </c>
      <c r="AG94" s="55"/>
      <c r="AI94" s="35" t="str">
        <f t="shared" si="49"/>
        <v/>
      </c>
      <c r="AJ94" s="125" t="str">
        <f t="shared" si="50"/>
        <v/>
      </c>
      <c r="AK94" s="125" t="str">
        <f t="shared" si="51"/>
        <v/>
      </c>
      <c r="AL94" s="125" t="str">
        <f t="shared" si="52"/>
        <v/>
      </c>
      <c r="AM94" s="125" t="str">
        <f t="shared" si="53"/>
        <v/>
      </c>
      <c r="AN94" s="125" t="s">
        <v>218</v>
      </c>
      <c r="AO94" s="125" t="str">
        <f t="shared" si="54"/>
        <v/>
      </c>
      <c r="AP94" s="125" t="str">
        <f t="shared" si="63"/>
        <v/>
      </c>
    </row>
    <row r="95" spans="1:42">
      <c r="A95" s="30">
        <f t="shared" si="55"/>
        <v>10471</v>
      </c>
      <c r="B95" s="31">
        <f t="shared" si="32"/>
        <v>15046.482325573579</v>
      </c>
      <c r="C95" s="33" t="str">
        <f t="shared" si="33"/>
        <v/>
      </c>
      <c r="D95" s="31">
        <f t="shared" si="34"/>
        <v>11897.37151885182</v>
      </c>
      <c r="E95" s="33" t="str">
        <f t="shared" si="35"/>
        <v/>
      </c>
      <c r="F95" s="31">
        <f t="shared" si="36"/>
        <v>0</v>
      </c>
      <c r="G95" s="32">
        <f t="shared" si="37"/>
        <v>10850.828375978226</v>
      </c>
      <c r="H95" s="32">
        <f t="shared" si="38"/>
        <v>10538.374343330865</v>
      </c>
      <c r="I95" s="32">
        <f t="shared" si="39"/>
        <v>10850.828375978226</v>
      </c>
      <c r="J95" s="37" t="str">
        <f t="shared" si="56"/>
        <v/>
      </c>
      <c r="K95" s="31">
        <f t="shared" si="40"/>
        <v>0</v>
      </c>
      <c r="L95" s="33" t="str">
        <f t="shared" si="41"/>
        <v/>
      </c>
      <c r="M95" s="34">
        <f t="shared" si="57"/>
        <v>17153.000929649093</v>
      </c>
      <c r="N95" s="33" t="str">
        <f t="shared" si="58"/>
        <v/>
      </c>
      <c r="O95" s="35" t="str">
        <f t="shared" si="42"/>
        <v/>
      </c>
      <c r="P95" s="48" t="str">
        <f t="shared" si="43"/>
        <v/>
      </c>
      <c r="Q95" s="35"/>
      <c r="R95" s="58">
        <f>Data!AW95</f>
        <v>2429.667724609375</v>
      </c>
      <c r="S95" s="58">
        <f>Data!BB95</f>
        <v>-719.44317626953125</v>
      </c>
      <c r="T95" s="58">
        <f>Data!BM95</f>
        <v>0</v>
      </c>
      <c r="U95" s="59">
        <f>Data!BN95</f>
        <v>-1765.986328125</v>
      </c>
      <c r="V95" s="59">
        <f>Data!BO95</f>
        <v>-2078.440673828125</v>
      </c>
      <c r="W95" s="58">
        <f>Data!BT95</f>
        <v>0</v>
      </c>
      <c r="X95" s="56">
        <f t="shared" si="44"/>
        <v>2429.667724609375</v>
      </c>
      <c r="Y95" s="64">
        <f t="shared" si="45"/>
        <v>4000</v>
      </c>
      <c r="Z95" s="65">
        <f t="shared" si="46"/>
        <v>39.52203369140625</v>
      </c>
      <c r="AA95" s="66">
        <f t="shared" si="47"/>
        <v>4039.5220336914062</v>
      </c>
      <c r="AB95" s="71">
        <f t="shared" si="59"/>
        <v>1609.8543090820312</v>
      </c>
      <c r="AC95" s="71">
        <f t="shared" si="48"/>
        <v>39.52203369140625</v>
      </c>
      <c r="AD95" s="71">
        <f t="shared" si="60"/>
        <v>1181.684238055459</v>
      </c>
      <c r="AE95" s="71">
        <f t="shared" si="61"/>
        <v>39.52203369140625</v>
      </c>
      <c r="AF95" s="57">
        <f t="shared" si="62"/>
        <v>39.52203369140625</v>
      </c>
      <c r="AG95" s="55"/>
      <c r="AI95" s="35" t="str">
        <f t="shared" si="49"/>
        <v/>
      </c>
      <c r="AJ95" s="125" t="str">
        <f t="shared" si="50"/>
        <v/>
      </c>
      <c r="AK95" s="125" t="str">
        <f t="shared" si="51"/>
        <v/>
      </c>
      <c r="AL95" s="125" t="str">
        <f t="shared" si="52"/>
        <v/>
      </c>
      <c r="AM95" s="125" t="str">
        <f t="shared" si="53"/>
        <v/>
      </c>
      <c r="AN95" s="125" t="s">
        <v>218</v>
      </c>
      <c r="AO95" s="125" t="str">
        <f t="shared" si="54"/>
        <v/>
      </c>
      <c r="AP95" s="125" t="str">
        <f t="shared" si="63"/>
        <v/>
      </c>
    </row>
    <row r="96" spans="1:42">
      <c r="A96" s="30">
        <f t="shared" si="55"/>
        <v>10501</v>
      </c>
      <c r="B96" s="31">
        <f t="shared" si="32"/>
        <v>0</v>
      </c>
      <c r="C96" s="33" t="str">
        <f t="shared" si="33"/>
        <v/>
      </c>
      <c r="D96" s="31">
        <f t="shared" si="34"/>
        <v>0</v>
      </c>
      <c r="E96" s="33" t="str">
        <f t="shared" si="35"/>
        <v/>
      </c>
      <c r="F96" s="31">
        <f t="shared" si="36"/>
        <v>0</v>
      </c>
      <c r="G96" s="32">
        <f t="shared" si="37"/>
        <v>12323.129782342481</v>
      </c>
      <c r="H96" s="32">
        <f t="shared" si="38"/>
        <v>11879.021882608988</v>
      </c>
      <c r="I96" s="32">
        <f t="shared" si="39"/>
        <v>12323.129782342481</v>
      </c>
      <c r="J96" s="37" t="str">
        <f t="shared" si="56"/>
        <v/>
      </c>
      <c r="K96" s="31">
        <f t="shared" si="40"/>
        <v>0</v>
      </c>
      <c r="L96" s="33" t="str">
        <f t="shared" si="41"/>
        <v/>
      </c>
      <c r="M96" s="34">
        <f t="shared" si="57"/>
        <v>17008.807715225503</v>
      </c>
      <c r="N96" s="33" t="str">
        <f t="shared" si="58"/>
        <v/>
      </c>
      <c r="O96" s="35" t="str">
        <f t="shared" si="42"/>
        <v>MRDO</v>
      </c>
      <c r="P96" s="48" t="str">
        <f t="shared" si="43"/>
        <v>MRDO</v>
      </c>
      <c r="Q96" s="35"/>
      <c r="R96" s="58">
        <f>Data!AW96</f>
        <v>0</v>
      </c>
      <c r="S96" s="58">
        <f>Data!BB96</f>
        <v>0</v>
      </c>
      <c r="T96" s="58">
        <f>Data!BM96</f>
        <v>0</v>
      </c>
      <c r="U96" s="59">
        <f>Data!BN96</f>
        <v>1400.087890625</v>
      </c>
      <c r="V96" s="59">
        <f>Data!BO96</f>
        <v>955.98004150390625</v>
      </c>
      <c r="W96" s="58">
        <f>Data!BT96</f>
        <v>0</v>
      </c>
      <c r="X96" s="56">
        <f t="shared" si="44"/>
        <v>1400.087890625</v>
      </c>
      <c r="Y96" s="64">
        <f t="shared" si="45"/>
        <v>11250</v>
      </c>
      <c r="Z96" s="65">
        <f t="shared" si="46"/>
        <v>0</v>
      </c>
      <c r="AA96" s="66">
        <f t="shared" si="47"/>
        <v>11250</v>
      </c>
      <c r="AB96" s="71">
        <f t="shared" si="59"/>
        <v>9849.912109375</v>
      </c>
      <c r="AC96" s="71">
        <f t="shared" si="48"/>
        <v>0</v>
      </c>
      <c r="AD96" s="71">
        <f t="shared" si="60"/>
        <v>7202.7060935206064</v>
      </c>
      <c r="AE96" s="71">
        <f t="shared" si="61"/>
        <v>0</v>
      </c>
      <c r="AF96" s="57">
        <f t="shared" si="62"/>
        <v>0</v>
      </c>
      <c r="AG96" s="55"/>
      <c r="AI96" s="35" t="str">
        <f t="shared" si="49"/>
        <v/>
      </c>
      <c r="AJ96" s="125" t="str">
        <f t="shared" si="50"/>
        <v/>
      </c>
      <c r="AK96" s="125" t="str">
        <f t="shared" si="51"/>
        <v/>
      </c>
      <c r="AL96" s="125" t="str">
        <f t="shared" si="52"/>
        <v/>
      </c>
      <c r="AM96" s="125" t="str">
        <f t="shared" si="53"/>
        <v/>
      </c>
      <c r="AN96" s="125" t="s">
        <v>218</v>
      </c>
      <c r="AO96" s="125" t="str">
        <f t="shared" si="54"/>
        <v/>
      </c>
      <c r="AP96" s="125" t="str">
        <f t="shared" si="63"/>
        <v/>
      </c>
    </row>
    <row r="97" spans="1:42">
      <c r="A97" s="30">
        <f t="shared" si="55"/>
        <v>10532</v>
      </c>
      <c r="B97" s="31">
        <f t="shared" si="32"/>
        <v>0</v>
      </c>
      <c r="C97" s="33" t="str">
        <f t="shared" si="33"/>
        <v/>
      </c>
      <c r="D97" s="31">
        <f t="shared" si="34"/>
        <v>0</v>
      </c>
      <c r="E97" s="33" t="str">
        <f t="shared" si="35"/>
        <v/>
      </c>
      <c r="F97" s="31">
        <f t="shared" si="36"/>
        <v>0</v>
      </c>
      <c r="G97" s="32">
        <f t="shared" si="37"/>
        <v>0</v>
      </c>
      <c r="H97" s="32">
        <f t="shared" si="38"/>
        <v>-1266.7293101646665</v>
      </c>
      <c r="I97" s="32">
        <f t="shared" si="39"/>
        <v>0</v>
      </c>
      <c r="J97" s="37" t="str">
        <f t="shared" si="56"/>
        <v/>
      </c>
      <c r="K97" s="31">
        <f t="shared" si="40"/>
        <v>0</v>
      </c>
      <c r="L97" s="33" t="str">
        <f t="shared" si="41"/>
        <v/>
      </c>
      <c r="M97" s="34">
        <f t="shared" si="57"/>
        <v>11097.518435900703</v>
      </c>
      <c r="N97" s="33" t="str">
        <f t="shared" si="58"/>
        <v/>
      </c>
      <c r="O97" s="35" t="str">
        <f t="shared" si="42"/>
        <v>MRDO</v>
      </c>
      <c r="P97" s="48" t="str">
        <f t="shared" si="43"/>
        <v>MRDO</v>
      </c>
      <c r="Q97" s="35"/>
      <c r="R97" s="58">
        <f>Data!AW97</f>
        <v>0</v>
      </c>
      <c r="S97" s="58">
        <f>Data!BB97</f>
        <v>0</v>
      </c>
      <c r="T97" s="58">
        <f>Data!BM97</f>
        <v>0</v>
      </c>
      <c r="U97" s="59">
        <f>Data!BN97</f>
        <v>0</v>
      </c>
      <c r="V97" s="59">
        <f>Data!BO97</f>
        <v>-7225.1650390625</v>
      </c>
      <c r="W97" s="58">
        <f>Data!BT97</f>
        <v>0</v>
      </c>
      <c r="X97" s="56">
        <f t="shared" si="44"/>
        <v>0</v>
      </c>
      <c r="Y97" s="64">
        <f t="shared" si="45"/>
        <v>6562.5</v>
      </c>
      <c r="Z97" s="65">
        <f t="shared" si="46"/>
        <v>0</v>
      </c>
      <c r="AA97" s="66">
        <f t="shared" si="47"/>
        <v>6562.5</v>
      </c>
      <c r="AB97" s="71">
        <f t="shared" si="59"/>
        <v>6562.5</v>
      </c>
      <c r="AC97" s="71">
        <f t="shared" si="48"/>
        <v>0</v>
      </c>
      <c r="AD97" s="71">
        <f t="shared" si="60"/>
        <v>4161.6648161104949</v>
      </c>
      <c r="AE97" s="71">
        <f t="shared" si="61"/>
        <v>0</v>
      </c>
      <c r="AF97" s="57">
        <f t="shared" si="62"/>
        <v>0</v>
      </c>
      <c r="AG97" s="55"/>
      <c r="AI97" s="35" t="str">
        <f t="shared" si="49"/>
        <v/>
      </c>
      <c r="AJ97" s="125" t="str">
        <f t="shared" si="50"/>
        <v/>
      </c>
      <c r="AK97" s="125" t="str">
        <f t="shared" si="51"/>
        <v/>
      </c>
      <c r="AL97" s="125" t="str">
        <f t="shared" si="52"/>
        <v/>
      </c>
      <c r="AM97" s="125" t="str">
        <f t="shared" si="53"/>
        <v/>
      </c>
      <c r="AN97" s="125" t="s">
        <v>218</v>
      </c>
      <c r="AO97" s="125" t="str">
        <f t="shared" si="54"/>
        <v/>
      </c>
      <c r="AP97" s="125" t="str">
        <f t="shared" si="63"/>
        <v/>
      </c>
    </row>
    <row r="98" spans="1:42">
      <c r="A98" s="30">
        <f t="shared" si="55"/>
        <v>10562</v>
      </c>
      <c r="B98" s="31">
        <f t="shared" si="32"/>
        <v>0</v>
      </c>
      <c r="C98" s="33" t="str">
        <f t="shared" si="33"/>
        <v/>
      </c>
      <c r="D98" s="31">
        <f t="shared" si="34"/>
        <v>0</v>
      </c>
      <c r="E98" s="33" t="str">
        <f t="shared" si="35"/>
        <v/>
      </c>
      <c r="F98" s="31">
        <f t="shared" si="36"/>
        <v>0</v>
      </c>
      <c r="G98" s="32">
        <f t="shared" si="37"/>
        <v>0</v>
      </c>
      <c r="H98" s="32">
        <f t="shared" si="38"/>
        <v>2892.9233674194402</v>
      </c>
      <c r="I98" s="32">
        <f t="shared" si="39"/>
        <v>2892.9233674194402</v>
      </c>
      <c r="J98" s="37" t="str">
        <f t="shared" si="56"/>
        <v/>
      </c>
      <c r="K98" s="31">
        <f t="shared" si="40"/>
        <v>0</v>
      </c>
      <c r="L98" s="33" t="str">
        <f t="shared" si="41"/>
        <v/>
      </c>
      <c r="M98" s="34">
        <f t="shared" si="57"/>
        <v>12889.980190349732</v>
      </c>
      <c r="N98" s="33" t="str">
        <f t="shared" si="58"/>
        <v/>
      </c>
      <c r="O98" s="35" t="str">
        <f t="shared" si="42"/>
        <v>MRDO</v>
      </c>
      <c r="P98" s="48" t="str">
        <f t="shared" si="43"/>
        <v>MRDO</v>
      </c>
      <c r="Q98" s="35"/>
      <c r="R98" s="58">
        <f>Data!AW98</f>
        <v>0</v>
      </c>
      <c r="S98" s="58">
        <f>Data!BB98</f>
        <v>0</v>
      </c>
      <c r="T98" s="58">
        <f>Data!BM98</f>
        <v>0</v>
      </c>
      <c r="U98" s="59">
        <f>Data!BN98</f>
        <v>0</v>
      </c>
      <c r="V98" s="59">
        <f>Data!BO98</f>
        <v>-2978.994140625</v>
      </c>
      <c r="W98" s="58">
        <f>Data!BT98</f>
        <v>0</v>
      </c>
      <c r="X98" s="56">
        <f t="shared" si="44"/>
        <v>0</v>
      </c>
      <c r="Y98" s="64">
        <f t="shared" si="45"/>
        <v>10000</v>
      </c>
      <c r="Z98" s="65">
        <f t="shared" si="46"/>
        <v>0</v>
      </c>
      <c r="AA98" s="66">
        <f t="shared" si="47"/>
        <v>10000</v>
      </c>
      <c r="AB98" s="71">
        <f t="shared" si="59"/>
        <v>10000</v>
      </c>
      <c r="AC98" s="71">
        <f t="shared" si="48"/>
        <v>0</v>
      </c>
      <c r="AD98" s="71">
        <f t="shared" si="60"/>
        <v>5981.4297566571513</v>
      </c>
      <c r="AE98" s="71">
        <f t="shared" si="61"/>
        <v>0</v>
      </c>
      <c r="AF98" s="57">
        <f t="shared" si="62"/>
        <v>0</v>
      </c>
      <c r="AG98" s="55"/>
      <c r="AI98" s="35" t="str">
        <f t="shared" si="49"/>
        <v/>
      </c>
      <c r="AJ98" s="125" t="str">
        <f t="shared" si="50"/>
        <v/>
      </c>
      <c r="AK98" s="125" t="str">
        <f t="shared" si="51"/>
        <v/>
      </c>
      <c r="AL98" s="125" t="str">
        <f t="shared" si="52"/>
        <v/>
      </c>
      <c r="AM98" s="125" t="str">
        <f t="shared" si="53"/>
        <v/>
      </c>
      <c r="AN98" s="125" t="s">
        <v>218</v>
      </c>
      <c r="AO98" s="125" t="str">
        <f t="shared" si="54"/>
        <v/>
      </c>
      <c r="AP98" s="125" t="str">
        <f t="shared" si="63"/>
        <v/>
      </c>
    </row>
    <row r="99" spans="1:42">
      <c r="A99" s="30">
        <f t="shared" si="55"/>
        <v>10593</v>
      </c>
      <c r="B99" s="31">
        <f t="shared" si="32"/>
        <v>0</v>
      </c>
      <c r="C99" s="33" t="str">
        <f t="shared" si="33"/>
        <v/>
      </c>
      <c r="D99" s="31">
        <f t="shared" si="34"/>
        <v>0</v>
      </c>
      <c r="E99" s="33" t="str">
        <f t="shared" si="35"/>
        <v/>
      </c>
      <c r="F99" s="31">
        <f t="shared" si="36"/>
        <v>0</v>
      </c>
      <c r="G99" s="32">
        <f t="shared" si="37"/>
        <v>0</v>
      </c>
      <c r="H99" s="32">
        <f t="shared" si="38"/>
        <v>3567.2130537946709</v>
      </c>
      <c r="I99" s="32">
        <f t="shared" si="39"/>
        <v>3567.2130537946709</v>
      </c>
      <c r="J99" s="37" t="str">
        <f t="shared" si="56"/>
        <v/>
      </c>
      <c r="K99" s="31">
        <f t="shared" si="40"/>
        <v>0</v>
      </c>
      <c r="L99" s="33" t="str">
        <f t="shared" si="41"/>
        <v/>
      </c>
      <c r="M99" s="34">
        <f t="shared" si="57"/>
        <v>13767.311953299301</v>
      </c>
      <c r="N99" s="33" t="str">
        <f t="shared" si="58"/>
        <v/>
      </c>
      <c r="O99" s="35" t="str">
        <f t="shared" si="42"/>
        <v>MRDO</v>
      </c>
      <c r="P99" s="48" t="str">
        <f t="shared" si="43"/>
        <v>MRDO</v>
      </c>
      <c r="Q99" s="35"/>
      <c r="R99" s="58">
        <f>Data!AW99</f>
        <v>0</v>
      </c>
      <c r="S99" s="58">
        <f>Data!BB99</f>
        <v>0</v>
      </c>
      <c r="T99" s="58">
        <f>Data!BM99</f>
        <v>0</v>
      </c>
      <c r="U99" s="59">
        <f>Data!BN99</f>
        <v>0</v>
      </c>
      <c r="V99" s="59">
        <f>Data!BO99</f>
        <v>-3359.006591796875</v>
      </c>
      <c r="W99" s="58">
        <f>Data!BT99</f>
        <v>0</v>
      </c>
      <c r="X99" s="56">
        <f t="shared" si="44"/>
        <v>0</v>
      </c>
      <c r="Y99" s="64">
        <f t="shared" si="45"/>
        <v>4500</v>
      </c>
      <c r="Z99" s="65">
        <f t="shared" si="46"/>
        <v>0</v>
      </c>
      <c r="AA99" s="66">
        <f t="shared" si="47"/>
        <v>4500</v>
      </c>
      <c r="AB99" s="71">
        <f t="shared" si="59"/>
        <v>4500</v>
      </c>
      <c r="AC99" s="71">
        <f t="shared" si="48"/>
        <v>0</v>
      </c>
      <c r="AD99" s="71">
        <f t="shared" si="60"/>
        <v>177.08909904366556</v>
      </c>
      <c r="AE99" s="71">
        <f t="shared" si="61"/>
        <v>0</v>
      </c>
      <c r="AF99" s="57">
        <f t="shared" si="62"/>
        <v>0</v>
      </c>
      <c r="AG99" s="55"/>
      <c r="AI99" s="35" t="str">
        <f t="shared" si="49"/>
        <v/>
      </c>
      <c r="AJ99" s="125" t="str">
        <f t="shared" si="50"/>
        <v/>
      </c>
      <c r="AK99" s="125" t="str">
        <f t="shared" si="51"/>
        <v/>
      </c>
      <c r="AL99" s="125" t="str">
        <f t="shared" si="52"/>
        <v/>
      </c>
      <c r="AM99" s="125" t="str">
        <f t="shared" si="53"/>
        <v/>
      </c>
      <c r="AN99" s="125" t="s">
        <v>218</v>
      </c>
      <c r="AO99" s="125" t="str">
        <f t="shared" si="54"/>
        <v/>
      </c>
      <c r="AP99" s="125" t="str">
        <f t="shared" si="63"/>
        <v/>
      </c>
    </row>
    <row r="100" spans="1:42">
      <c r="A100" s="30">
        <f t="shared" si="55"/>
        <v>10624</v>
      </c>
      <c r="B100" s="31">
        <f t="shared" si="32"/>
        <v>0</v>
      </c>
      <c r="C100" s="33" t="str">
        <f t="shared" si="33"/>
        <v/>
      </c>
      <c r="D100" s="31">
        <f t="shared" si="34"/>
        <v>0</v>
      </c>
      <c r="E100" s="33" t="str">
        <f t="shared" si="35"/>
        <v/>
      </c>
      <c r="F100" s="31">
        <f t="shared" si="36"/>
        <v>0</v>
      </c>
      <c r="G100" s="32">
        <f t="shared" si="37"/>
        <v>8422.5221988991216</v>
      </c>
      <c r="H100" s="32">
        <f t="shared" si="38"/>
        <v>8554.0397843247047</v>
      </c>
      <c r="I100" s="32">
        <f t="shared" si="39"/>
        <v>8554.0397843247047</v>
      </c>
      <c r="J100" s="37" t="str">
        <f t="shared" si="56"/>
        <v/>
      </c>
      <c r="K100" s="31">
        <f t="shared" si="40"/>
        <v>0</v>
      </c>
      <c r="L100" s="33" t="str">
        <f t="shared" si="41"/>
        <v/>
      </c>
      <c r="M100" s="34">
        <f t="shared" si="57"/>
        <v>10113.993760402158</v>
      </c>
      <c r="N100" s="33" t="str">
        <f t="shared" si="58"/>
        <v/>
      </c>
      <c r="O100" s="35" t="str">
        <f t="shared" si="42"/>
        <v/>
      </c>
      <c r="P100" s="48" t="str">
        <f t="shared" si="43"/>
        <v/>
      </c>
      <c r="Q100" s="35"/>
      <c r="R100" s="58">
        <f>Data!AW100</f>
        <v>0</v>
      </c>
      <c r="S100" s="58">
        <f>Data!BB100</f>
        <v>0</v>
      </c>
      <c r="T100" s="58">
        <f>Data!BM100</f>
        <v>0</v>
      </c>
      <c r="U100" s="59">
        <f>Data!BN100</f>
        <v>4522.57470703125</v>
      </c>
      <c r="V100" s="59">
        <f>Data!BO100</f>
        <v>4661.6845703125</v>
      </c>
      <c r="W100" s="58">
        <f>Data!BT100</f>
        <v>0</v>
      </c>
      <c r="X100" s="56">
        <f t="shared" si="44"/>
        <v>4661.6845703125</v>
      </c>
      <c r="Y100" s="64">
        <f t="shared" si="45"/>
        <v>4500</v>
      </c>
      <c r="Z100" s="65">
        <f t="shared" si="46"/>
        <v>4282.623046875</v>
      </c>
      <c r="AA100" s="66">
        <f t="shared" si="47"/>
        <v>8782.623046875</v>
      </c>
      <c r="AB100" s="71">
        <f t="shared" si="59"/>
        <v>4120.9384765625</v>
      </c>
      <c r="AC100" s="71">
        <f t="shared" si="48"/>
        <v>4282.623046875</v>
      </c>
      <c r="AD100" s="71">
        <f t="shared" si="60"/>
        <v>4928.8448322312579</v>
      </c>
      <c r="AE100" s="71">
        <f t="shared" si="61"/>
        <v>4282.623046875</v>
      </c>
      <c r="AF100" s="57">
        <f t="shared" si="62"/>
        <v>4120.9384765625</v>
      </c>
      <c r="AG100" s="55"/>
      <c r="AI100" s="35" t="str">
        <f t="shared" si="49"/>
        <v/>
      </c>
      <c r="AJ100" s="125" t="str">
        <f t="shared" si="50"/>
        <v/>
      </c>
      <c r="AK100" s="125" t="str">
        <f t="shared" si="51"/>
        <v/>
      </c>
      <c r="AL100" s="125" t="str">
        <f t="shared" si="52"/>
        <v/>
      </c>
      <c r="AM100" s="125" t="str">
        <f t="shared" si="53"/>
        <v/>
      </c>
      <c r="AN100" s="125" t="s">
        <v>218</v>
      </c>
      <c r="AO100" s="125" t="str">
        <f t="shared" si="54"/>
        <v/>
      </c>
      <c r="AP100" s="125" t="str">
        <f t="shared" si="63"/>
        <v/>
      </c>
    </row>
    <row r="101" spans="1:42">
      <c r="A101" s="30">
        <f t="shared" si="55"/>
        <v>10652</v>
      </c>
      <c r="B101" s="31">
        <f t="shared" si="32"/>
        <v>0</v>
      </c>
      <c r="C101" s="33" t="str">
        <f t="shared" si="33"/>
        <v/>
      </c>
      <c r="D101" s="31">
        <f t="shared" si="34"/>
        <v>0</v>
      </c>
      <c r="E101" s="33" t="str">
        <f t="shared" si="35"/>
        <v/>
      </c>
      <c r="F101" s="31">
        <f t="shared" si="36"/>
        <v>3624.5972327851014</v>
      </c>
      <c r="G101" s="32">
        <f t="shared" si="37"/>
        <v>3342.7960396902963</v>
      </c>
      <c r="H101" s="32">
        <f t="shared" si="38"/>
        <v>2812.6765305836807</v>
      </c>
      <c r="I101" s="32">
        <f t="shared" si="39"/>
        <v>3624.5972327851014</v>
      </c>
      <c r="J101" s="37" t="str">
        <f t="shared" si="56"/>
        <v/>
      </c>
      <c r="K101" s="31">
        <f t="shared" si="40"/>
        <v>0</v>
      </c>
      <c r="L101" s="33" t="str">
        <f t="shared" si="41"/>
        <v/>
      </c>
      <c r="M101" s="34">
        <f t="shared" si="57"/>
        <v>14710.508202195384</v>
      </c>
      <c r="N101" s="33" t="str">
        <f t="shared" si="58"/>
        <v/>
      </c>
      <c r="O101" s="35" t="str">
        <f t="shared" si="42"/>
        <v/>
      </c>
      <c r="P101" s="48" t="str">
        <f t="shared" si="43"/>
        <v/>
      </c>
      <c r="Q101" s="35"/>
      <c r="R101" s="58">
        <f>Data!AW101</f>
        <v>0</v>
      </c>
      <c r="S101" s="58">
        <f>Data!BB101</f>
        <v>0</v>
      </c>
      <c r="T101" s="58">
        <f>Data!BM101</f>
        <v>173.81315612792969</v>
      </c>
      <c r="U101" s="59">
        <f>Data!BN101</f>
        <v>35.665374755859375</v>
      </c>
      <c r="V101" s="59">
        <f>Data!BO101</f>
        <v>-494.4541015625</v>
      </c>
      <c r="W101" s="58">
        <f>Data!BT101</f>
        <v>0</v>
      </c>
      <c r="X101" s="56">
        <f t="shared" si="44"/>
        <v>173.81315612792969</v>
      </c>
      <c r="Y101" s="64">
        <f t="shared" si="45"/>
        <v>8021.4287109375</v>
      </c>
      <c r="Z101" s="65">
        <f t="shared" si="46"/>
        <v>5631.8056640625</v>
      </c>
      <c r="AA101" s="66">
        <f t="shared" si="47"/>
        <v>13653.234375</v>
      </c>
      <c r="AB101" s="71">
        <f t="shared" si="59"/>
        <v>13479.42121887207</v>
      </c>
      <c r="AC101" s="71">
        <f t="shared" si="48"/>
        <v>5631.8056640625</v>
      </c>
      <c r="AD101" s="71">
        <f t="shared" si="60"/>
        <v>5742.6021486547852</v>
      </c>
      <c r="AE101" s="71">
        <f t="shared" si="61"/>
        <v>5631.8056640625</v>
      </c>
      <c r="AF101" s="57">
        <f t="shared" si="62"/>
        <v>5631.8056640625</v>
      </c>
      <c r="AG101" s="55"/>
      <c r="AI101" s="35" t="str">
        <f t="shared" si="49"/>
        <v/>
      </c>
      <c r="AJ101" s="125" t="str">
        <f t="shared" si="50"/>
        <v/>
      </c>
      <c r="AK101" s="125" t="str">
        <f t="shared" si="51"/>
        <v/>
      </c>
      <c r="AL101" s="125" t="str">
        <f t="shared" si="52"/>
        <v/>
      </c>
      <c r="AM101" s="125" t="str">
        <f t="shared" si="53"/>
        <v/>
      </c>
      <c r="AN101" s="125" t="s">
        <v>218</v>
      </c>
      <c r="AO101" s="125" t="str">
        <f t="shared" si="54"/>
        <v/>
      </c>
      <c r="AP101" s="125" t="str">
        <f t="shared" si="63"/>
        <v/>
      </c>
    </row>
    <row r="102" spans="1:42">
      <c r="A102" s="30">
        <f t="shared" si="55"/>
        <v>10683</v>
      </c>
      <c r="B102" s="31">
        <f t="shared" si="32"/>
        <v>0</v>
      </c>
      <c r="C102" s="33" t="str">
        <f t="shared" si="33"/>
        <v/>
      </c>
      <c r="D102" s="31">
        <f t="shared" si="34"/>
        <v>0</v>
      </c>
      <c r="E102" s="33" t="str">
        <f t="shared" si="35"/>
        <v/>
      </c>
      <c r="F102" s="31">
        <f t="shared" si="36"/>
        <v>-10776.983012730541</v>
      </c>
      <c r="G102" s="32">
        <f t="shared" si="37"/>
        <v>-10772.118226029972</v>
      </c>
      <c r="H102" s="32">
        <f t="shared" si="38"/>
        <v>-10777.603886532055</v>
      </c>
      <c r="I102" s="32">
        <f t="shared" si="39"/>
        <v>-10772.118226029972</v>
      </c>
      <c r="J102" s="37" t="str">
        <f t="shared" si="56"/>
        <v/>
      </c>
      <c r="K102" s="31">
        <f t="shared" si="40"/>
        <v>0</v>
      </c>
      <c r="L102" s="33" t="str">
        <f t="shared" si="41"/>
        <v/>
      </c>
      <c r="M102" s="34">
        <f t="shared" si="57"/>
        <v>14567.589533798857</v>
      </c>
      <c r="N102" s="33" t="str">
        <f t="shared" si="58"/>
        <v/>
      </c>
      <c r="O102" s="35" t="str">
        <f t="shared" si="42"/>
        <v>MRDO</v>
      </c>
      <c r="P102" s="48" t="str">
        <f t="shared" si="43"/>
        <v>MRDO</v>
      </c>
      <c r="Q102" s="35"/>
      <c r="R102" s="58">
        <f>Data!AW102</f>
        <v>0</v>
      </c>
      <c r="S102" s="58">
        <f>Data!BB102</f>
        <v>0</v>
      </c>
      <c r="T102" s="58">
        <f>Data!BM102</f>
        <v>-14126.578125</v>
      </c>
      <c r="U102" s="59">
        <f>Data!BN102</f>
        <v>-14111.6240234375</v>
      </c>
      <c r="V102" s="59">
        <f>Data!BO102</f>
        <v>-14117.111328125</v>
      </c>
      <c r="W102" s="58">
        <f>Data!BT102</f>
        <v>0</v>
      </c>
      <c r="X102" s="56">
        <f t="shared" si="44"/>
        <v>0</v>
      </c>
      <c r="Y102" s="64">
        <f t="shared" si="45"/>
        <v>9012.9033203125</v>
      </c>
      <c r="Z102" s="65">
        <f t="shared" si="46"/>
        <v>0</v>
      </c>
      <c r="AA102" s="66">
        <f t="shared" si="47"/>
        <v>9012.9033203125</v>
      </c>
      <c r="AB102" s="71">
        <f t="shared" si="59"/>
        <v>9012.9033203125</v>
      </c>
      <c r="AC102" s="71">
        <f t="shared" si="48"/>
        <v>0</v>
      </c>
      <c r="AD102" s="71">
        <f t="shared" si="60"/>
        <v>413.7151298133831</v>
      </c>
      <c r="AE102" s="71">
        <f t="shared" si="61"/>
        <v>0</v>
      </c>
      <c r="AF102" s="57">
        <f t="shared" si="62"/>
        <v>0</v>
      </c>
      <c r="AG102" s="55"/>
      <c r="AI102" s="35" t="str">
        <f t="shared" si="49"/>
        <v/>
      </c>
      <c r="AJ102" s="125" t="str">
        <f t="shared" si="50"/>
        <v/>
      </c>
      <c r="AK102" s="125" t="str">
        <f t="shared" si="51"/>
        <v/>
      </c>
      <c r="AL102" s="125" t="str">
        <f t="shared" si="52"/>
        <v/>
      </c>
      <c r="AM102" s="125" t="str">
        <f t="shared" si="53"/>
        <v/>
      </c>
      <c r="AN102" s="125" t="s">
        <v>218</v>
      </c>
      <c r="AO102" s="125" t="str">
        <f t="shared" si="54"/>
        <v/>
      </c>
      <c r="AP102" s="125" t="str">
        <f t="shared" si="63"/>
        <v/>
      </c>
    </row>
    <row r="103" spans="1:42">
      <c r="A103" s="30">
        <f t="shared" si="55"/>
        <v>10713</v>
      </c>
      <c r="B103" s="31">
        <f t="shared" si="32"/>
        <v>-1749.6769871583735</v>
      </c>
      <c r="C103" s="33" t="str">
        <f t="shared" si="33"/>
        <v/>
      </c>
      <c r="D103" s="31">
        <f t="shared" si="34"/>
        <v>364.74714145966686</v>
      </c>
      <c r="E103" s="33" t="str">
        <f t="shared" si="35"/>
        <v/>
      </c>
      <c r="F103" s="31">
        <f t="shared" si="36"/>
        <v>0</v>
      </c>
      <c r="G103" s="32">
        <f t="shared" si="37"/>
        <v>0</v>
      </c>
      <c r="H103" s="32">
        <f t="shared" si="38"/>
        <v>0</v>
      </c>
      <c r="I103" s="32">
        <f t="shared" si="39"/>
        <v>0</v>
      </c>
      <c r="J103" s="37" t="str">
        <f t="shared" si="56"/>
        <v/>
      </c>
      <c r="K103" s="31">
        <f t="shared" si="40"/>
        <v>0</v>
      </c>
      <c r="L103" s="33" t="str">
        <f t="shared" si="41"/>
        <v/>
      </c>
      <c r="M103" s="34">
        <f t="shared" si="57"/>
        <v>6453.4595825580118</v>
      </c>
      <c r="N103" s="33" t="str">
        <f t="shared" si="58"/>
        <v/>
      </c>
      <c r="O103" s="35" t="str">
        <f t="shared" si="42"/>
        <v/>
      </c>
      <c r="P103" s="48" t="str">
        <f t="shared" si="43"/>
        <v/>
      </c>
      <c r="Q103" s="35"/>
      <c r="R103" s="58">
        <f>Data!AW103</f>
        <v>-2365.750732421875</v>
      </c>
      <c r="S103" s="58">
        <f>Data!BB103</f>
        <v>-251.32662963867187</v>
      </c>
      <c r="T103" s="58">
        <f>Data!BM103</f>
        <v>0</v>
      </c>
      <c r="U103" s="59">
        <f>Data!BN103</f>
        <v>0</v>
      </c>
      <c r="V103" s="59">
        <f>Data!BO103</f>
        <v>0</v>
      </c>
      <c r="W103" s="58">
        <f>Data!BT103</f>
        <v>0</v>
      </c>
      <c r="X103" s="56">
        <f t="shared" si="44"/>
        <v>0</v>
      </c>
      <c r="Y103" s="64">
        <f t="shared" si="45"/>
        <v>7811.04150390625</v>
      </c>
      <c r="Z103" s="65">
        <f t="shared" si="46"/>
        <v>41.951007843017578</v>
      </c>
      <c r="AA103" s="66">
        <f t="shared" si="47"/>
        <v>7852.9925117492676</v>
      </c>
      <c r="AB103" s="71">
        <f t="shared" si="59"/>
        <v>7852.9925117492676</v>
      </c>
      <c r="AC103" s="71">
        <f t="shared" si="48"/>
        <v>41.951007843017578</v>
      </c>
      <c r="AD103" s="71">
        <f t="shared" si="60"/>
        <v>5421.8461442308117</v>
      </c>
      <c r="AE103" s="71">
        <f t="shared" si="61"/>
        <v>41.951007843017578</v>
      </c>
      <c r="AF103" s="57">
        <f t="shared" si="62"/>
        <v>41.951007843017578</v>
      </c>
      <c r="AG103" s="55"/>
      <c r="AI103" s="35" t="str">
        <f t="shared" si="49"/>
        <v/>
      </c>
      <c r="AJ103" s="125" t="str">
        <f t="shared" si="50"/>
        <v>B2-3</v>
      </c>
      <c r="AK103" s="125" t="str">
        <f t="shared" si="51"/>
        <v/>
      </c>
      <c r="AL103" s="125" t="str">
        <f t="shared" si="52"/>
        <v/>
      </c>
      <c r="AM103" s="125" t="str">
        <f t="shared" si="53"/>
        <v/>
      </c>
      <c r="AN103" s="125" t="s">
        <v>218</v>
      </c>
      <c r="AO103" s="125" t="str">
        <f t="shared" si="54"/>
        <v/>
      </c>
      <c r="AP103" s="125" t="str">
        <f t="shared" si="63"/>
        <v>B2-3</v>
      </c>
    </row>
    <row r="104" spans="1:42">
      <c r="A104" s="30">
        <f t="shared" si="55"/>
        <v>10744</v>
      </c>
      <c r="B104" s="31">
        <f t="shared" si="32"/>
        <v>-64.847741283451668</v>
      </c>
      <c r="C104" s="33" t="str">
        <f t="shared" si="33"/>
        <v/>
      </c>
      <c r="D104" s="31">
        <f t="shared" si="34"/>
        <v>1985.9646151181041</v>
      </c>
      <c r="E104" s="33" t="str">
        <f t="shared" si="35"/>
        <v/>
      </c>
      <c r="F104" s="31">
        <f t="shared" si="36"/>
        <v>-13969.046800823469</v>
      </c>
      <c r="G104" s="32">
        <f t="shared" si="37"/>
        <v>-13818.455350333077</v>
      </c>
      <c r="H104" s="32">
        <f t="shared" si="38"/>
        <v>-13513.571084324001</v>
      </c>
      <c r="I104" s="32">
        <f t="shared" si="39"/>
        <v>-13513.571084324001</v>
      </c>
      <c r="J104" s="37" t="str">
        <f t="shared" si="56"/>
        <v/>
      </c>
      <c r="K104" s="31">
        <f t="shared" si="40"/>
        <v>0</v>
      </c>
      <c r="L104" s="33" t="str">
        <f t="shared" si="41"/>
        <v/>
      </c>
      <c r="M104" s="34">
        <f t="shared" si="57"/>
        <v>4286.3079692007468</v>
      </c>
      <c r="N104" s="33" t="str">
        <f t="shared" si="58"/>
        <v/>
      </c>
      <c r="O104" s="35" t="str">
        <f t="shared" si="42"/>
        <v/>
      </c>
      <c r="P104" s="48" t="str">
        <f t="shared" si="43"/>
        <v/>
      </c>
      <c r="Q104" s="35"/>
      <c r="R104" s="58">
        <f>Data!AW104</f>
        <v>-1447.1788330078125</v>
      </c>
      <c r="S104" s="58">
        <f>Data!BB104</f>
        <v>603.633544921875</v>
      </c>
      <c r="T104" s="58">
        <f>Data!BM104</f>
        <v>-15351.376953125</v>
      </c>
      <c r="U104" s="59">
        <f>Data!BN104</f>
        <v>-15200.787109375</v>
      </c>
      <c r="V104" s="59">
        <f>Data!BO104</f>
        <v>-14895.9013671875</v>
      </c>
      <c r="W104" s="58">
        <f>Data!BT104</f>
        <v>0</v>
      </c>
      <c r="X104" s="56">
        <f t="shared" si="44"/>
        <v>603.633544921875</v>
      </c>
      <c r="Y104" s="64">
        <f t="shared" si="45"/>
        <v>7100</v>
      </c>
      <c r="Z104" s="65">
        <f t="shared" si="46"/>
        <v>194.71366882324219</v>
      </c>
      <c r="AA104" s="66">
        <f t="shared" si="47"/>
        <v>7294.7136688232422</v>
      </c>
      <c r="AB104" s="71">
        <f t="shared" si="59"/>
        <v>6691.0801239013672</v>
      </c>
      <c r="AC104" s="71">
        <f t="shared" si="48"/>
        <v>194.71366882324219</v>
      </c>
      <c r="AD104" s="71">
        <f t="shared" si="60"/>
        <v>7442.3752662518236</v>
      </c>
      <c r="AE104" s="71">
        <f t="shared" si="61"/>
        <v>194.71366882324219</v>
      </c>
      <c r="AF104" s="57">
        <f t="shared" si="62"/>
        <v>194.71366882324219</v>
      </c>
      <c r="AG104" s="55"/>
      <c r="AI104" s="35" t="str">
        <f t="shared" si="49"/>
        <v/>
      </c>
      <c r="AJ104" s="125" t="str">
        <f t="shared" si="50"/>
        <v/>
      </c>
      <c r="AK104" s="125" t="str">
        <f t="shared" si="51"/>
        <v/>
      </c>
      <c r="AL104" s="125" t="str">
        <f t="shared" si="52"/>
        <v/>
      </c>
      <c r="AM104" s="125" t="str">
        <f t="shared" si="53"/>
        <v/>
      </c>
      <c r="AN104" s="125" t="s">
        <v>218</v>
      </c>
      <c r="AO104" s="125" t="str">
        <f t="shared" si="54"/>
        <v/>
      </c>
      <c r="AP104" s="125" t="str">
        <f t="shared" si="63"/>
        <v/>
      </c>
    </row>
    <row r="105" spans="1:42">
      <c r="A105" s="30">
        <f t="shared" si="55"/>
        <v>10774</v>
      </c>
      <c r="B105" s="31">
        <f t="shared" si="32"/>
        <v>2388.3185710152484</v>
      </c>
      <c r="C105" s="33" t="str">
        <f t="shared" si="33"/>
        <v/>
      </c>
      <c r="D105" s="31">
        <f t="shared" si="34"/>
        <v>4423.9233465187144</v>
      </c>
      <c r="E105" s="33" t="str">
        <f t="shared" si="35"/>
        <v/>
      </c>
      <c r="F105" s="31">
        <f t="shared" si="36"/>
        <v>0</v>
      </c>
      <c r="G105" s="32">
        <f t="shared" si="37"/>
        <v>-6374.0646556690463</v>
      </c>
      <c r="H105" s="32">
        <f t="shared" si="38"/>
        <v>-5066.0337716033018</v>
      </c>
      <c r="I105" s="32">
        <f t="shared" si="39"/>
        <v>0</v>
      </c>
      <c r="J105" s="37" t="str">
        <f t="shared" si="56"/>
        <v/>
      </c>
      <c r="K105" s="31">
        <f t="shared" si="40"/>
        <v>0</v>
      </c>
      <c r="L105" s="33" t="str">
        <f t="shared" si="41"/>
        <v/>
      </c>
      <c r="M105" s="34">
        <f t="shared" si="57"/>
        <v>4252.8584359860151</v>
      </c>
      <c r="N105" s="33" t="str">
        <f t="shared" si="58"/>
        <v/>
      </c>
      <c r="O105" s="35" t="str">
        <f t="shared" si="42"/>
        <v/>
      </c>
      <c r="P105" s="48" t="str">
        <f t="shared" si="43"/>
        <v/>
      </c>
      <c r="Q105" s="35"/>
      <c r="R105" s="58">
        <f>Data!AW105</f>
        <v>-878.0693359375</v>
      </c>
      <c r="S105" s="58">
        <f>Data!BB105</f>
        <v>1157.53564453125</v>
      </c>
      <c r="T105" s="58">
        <f>Data!BM105</f>
        <v>0</v>
      </c>
      <c r="U105" s="59">
        <f>Data!BN105</f>
        <v>-9640.453125</v>
      </c>
      <c r="V105" s="59">
        <f>Data!BO105</f>
        <v>-8332.421875</v>
      </c>
      <c r="W105" s="58">
        <f>Data!BT105</f>
        <v>0</v>
      </c>
      <c r="X105" s="56">
        <f t="shared" si="44"/>
        <v>1157.53564453125</v>
      </c>
      <c r="Y105" s="64">
        <f t="shared" si="45"/>
        <v>7243.33349609375</v>
      </c>
      <c r="Z105" s="65">
        <f t="shared" si="46"/>
        <v>29.693168640136719</v>
      </c>
      <c r="AA105" s="66">
        <f t="shared" si="47"/>
        <v>7273.0266647338867</v>
      </c>
      <c r="AB105" s="71">
        <f t="shared" si="59"/>
        <v>6115.4910202026367</v>
      </c>
      <c r="AC105" s="71">
        <f t="shared" si="48"/>
        <v>29.693168640136719</v>
      </c>
      <c r="AD105" s="71">
        <f t="shared" si="60"/>
        <v>7955.0672741458629</v>
      </c>
      <c r="AE105" s="71">
        <f t="shared" si="61"/>
        <v>29.693168640136719</v>
      </c>
      <c r="AF105" s="57">
        <f t="shared" si="62"/>
        <v>29.693168640136719</v>
      </c>
      <c r="AG105" s="55"/>
      <c r="AI105" s="35" t="str">
        <f t="shared" si="49"/>
        <v/>
      </c>
      <c r="AJ105" s="125" t="str">
        <f t="shared" si="50"/>
        <v/>
      </c>
      <c r="AK105" s="125" t="str">
        <f t="shared" si="51"/>
        <v/>
      </c>
      <c r="AL105" s="125" t="str">
        <f t="shared" si="52"/>
        <v/>
      </c>
      <c r="AM105" s="125" t="str">
        <f t="shared" si="53"/>
        <v/>
      </c>
      <c r="AN105" s="125" t="s">
        <v>218</v>
      </c>
      <c r="AO105" s="125" t="str">
        <f t="shared" si="54"/>
        <v/>
      </c>
      <c r="AP105" s="125" t="str">
        <f t="shared" si="63"/>
        <v/>
      </c>
    </row>
    <row r="106" spans="1:42">
      <c r="A106" s="30">
        <f t="shared" si="55"/>
        <v>10805</v>
      </c>
      <c r="B106" s="31">
        <f t="shared" si="32"/>
        <v>11819.116244308216</v>
      </c>
      <c r="C106" s="33" t="str">
        <f t="shared" si="33"/>
        <v/>
      </c>
      <c r="D106" s="31">
        <f t="shared" si="34"/>
        <v>10161.578299411973</v>
      </c>
      <c r="E106" s="33" t="str">
        <f t="shared" si="35"/>
        <v/>
      </c>
      <c r="F106" s="31">
        <f t="shared" si="36"/>
        <v>0</v>
      </c>
      <c r="G106" s="32">
        <f t="shared" si="37"/>
        <v>8102.694054933324</v>
      </c>
      <c r="H106" s="32">
        <f t="shared" si="38"/>
        <v>8426.8229923553245</v>
      </c>
      <c r="I106" s="32">
        <f t="shared" si="39"/>
        <v>8426.8229923553245</v>
      </c>
      <c r="J106" s="37" t="str">
        <f t="shared" si="56"/>
        <v/>
      </c>
      <c r="K106" s="31">
        <f t="shared" si="40"/>
        <v>0</v>
      </c>
      <c r="L106" s="33" t="str">
        <f t="shared" si="41"/>
        <v/>
      </c>
      <c r="M106" s="34">
        <f t="shared" si="57"/>
        <v>11032.533457555532</v>
      </c>
      <c r="N106" s="33" t="str">
        <f t="shared" si="58"/>
        <v/>
      </c>
      <c r="O106" s="35" t="str">
        <f t="shared" si="42"/>
        <v/>
      </c>
      <c r="P106" s="48" t="str">
        <f t="shared" si="43"/>
        <v/>
      </c>
      <c r="Q106" s="35"/>
      <c r="R106" s="58">
        <f>Data!AW106</f>
        <v>1345.3585205078125</v>
      </c>
      <c r="S106" s="58">
        <f>Data!BB106</f>
        <v>-312.17922973632812</v>
      </c>
      <c r="T106" s="58">
        <f>Data!BM106</f>
        <v>0</v>
      </c>
      <c r="U106" s="59">
        <f>Data!BN106</f>
        <v>-2371.06396484375</v>
      </c>
      <c r="V106" s="59">
        <f>Data!BO106</f>
        <v>-2046.9349365234375</v>
      </c>
      <c r="W106" s="58">
        <f>Data!BT106</f>
        <v>0</v>
      </c>
      <c r="X106" s="56">
        <f t="shared" si="44"/>
        <v>1345.3585205078125</v>
      </c>
      <c r="Y106" s="64">
        <f t="shared" si="45"/>
        <v>4000</v>
      </c>
      <c r="Z106" s="65">
        <f t="shared" si="46"/>
        <v>125.24071502685547</v>
      </c>
      <c r="AA106" s="66">
        <f t="shared" si="47"/>
        <v>4125.2407150268555</v>
      </c>
      <c r="AB106" s="71">
        <f t="shared" si="59"/>
        <v>2779.882194519043</v>
      </c>
      <c r="AC106" s="71">
        <f t="shared" si="48"/>
        <v>125.24071502685547</v>
      </c>
      <c r="AD106" s="71">
        <f t="shared" si="60"/>
        <v>4857.5828103866133</v>
      </c>
      <c r="AE106" s="71">
        <f t="shared" si="61"/>
        <v>125.24071502685547</v>
      </c>
      <c r="AF106" s="57">
        <f t="shared" si="62"/>
        <v>125.24071502685547</v>
      </c>
      <c r="AG106" s="55"/>
      <c r="AI106" s="35" t="str">
        <f t="shared" si="49"/>
        <v/>
      </c>
      <c r="AJ106" s="125" t="str">
        <f t="shared" si="50"/>
        <v/>
      </c>
      <c r="AK106" s="125" t="str">
        <f t="shared" si="51"/>
        <v/>
      </c>
      <c r="AL106" s="125" t="str">
        <f t="shared" si="52"/>
        <v/>
      </c>
      <c r="AM106" s="125" t="str">
        <f t="shared" si="53"/>
        <v/>
      </c>
      <c r="AN106" s="125" t="s">
        <v>218</v>
      </c>
      <c r="AO106" s="125" t="str">
        <f t="shared" si="54"/>
        <v/>
      </c>
      <c r="AP106" s="125" t="str">
        <f t="shared" si="63"/>
        <v/>
      </c>
    </row>
    <row r="107" spans="1:42">
      <c r="A107" s="30">
        <f t="shared" si="55"/>
        <v>10836</v>
      </c>
      <c r="B107" s="31">
        <f t="shared" si="32"/>
        <v>6980.1669000642514</v>
      </c>
      <c r="C107" s="33" t="str">
        <f t="shared" si="33"/>
        <v/>
      </c>
      <c r="D107" s="31">
        <f t="shared" si="34"/>
        <v>7894.3499300950916</v>
      </c>
      <c r="E107" s="33" t="str">
        <f t="shared" si="35"/>
        <v>EM</v>
      </c>
      <c r="F107" s="31">
        <f t="shared" si="36"/>
        <v>0</v>
      </c>
      <c r="G107" s="32">
        <f t="shared" si="37"/>
        <v>2523.9622030715045</v>
      </c>
      <c r="H107" s="32">
        <f t="shared" si="38"/>
        <v>3991.8019061733817</v>
      </c>
      <c r="I107" s="32">
        <f t="shared" si="39"/>
        <v>3991.8019061733817</v>
      </c>
      <c r="J107" s="37" t="str">
        <f t="shared" si="56"/>
        <v/>
      </c>
      <c r="K107" s="31">
        <f t="shared" si="40"/>
        <v>0</v>
      </c>
      <c r="L107" s="33" t="str">
        <f t="shared" si="41"/>
        <v/>
      </c>
      <c r="M107" s="34">
        <f t="shared" si="57"/>
        <v>5052.0776342273721</v>
      </c>
      <c r="N107" s="33" t="str">
        <f t="shared" si="58"/>
        <v/>
      </c>
      <c r="O107" s="35" t="str">
        <f t="shared" si="42"/>
        <v/>
      </c>
      <c r="P107" s="48" t="str">
        <f t="shared" si="43"/>
        <v>EM</v>
      </c>
      <c r="Q107" s="35"/>
      <c r="R107" s="58">
        <f>Data!AW107</f>
        <v>2148.04296875</v>
      </c>
      <c r="S107" s="58">
        <f>Data!BB107</f>
        <v>3062.226318359375</v>
      </c>
      <c r="T107" s="58">
        <f>Data!BM107</f>
        <v>0</v>
      </c>
      <c r="U107" s="59">
        <f>Data!BN107</f>
        <v>-2308.16162109375</v>
      </c>
      <c r="V107" s="59">
        <f>Data!BO107</f>
        <v>-840.322021484375</v>
      </c>
      <c r="W107" s="58">
        <f>Data!BT107</f>
        <v>0</v>
      </c>
      <c r="X107" s="56">
        <f t="shared" si="44"/>
        <v>3062.226318359375</v>
      </c>
      <c r="Y107" s="64">
        <f t="shared" si="45"/>
        <v>3000</v>
      </c>
      <c r="Z107" s="65">
        <f t="shared" si="46"/>
        <v>62.226371765136719</v>
      </c>
      <c r="AA107" s="66">
        <f t="shared" si="47"/>
        <v>3062.2263717651367</v>
      </c>
      <c r="AB107" s="71">
        <f t="shared" si="59"/>
        <v>5.340576171875E-5</v>
      </c>
      <c r="AC107" s="71">
        <f t="shared" si="48"/>
        <v>62.226371765136719</v>
      </c>
      <c r="AD107" s="71">
        <f t="shared" si="60"/>
        <v>4216.2272429916402</v>
      </c>
      <c r="AE107" s="71">
        <f t="shared" si="61"/>
        <v>62.226371765136719</v>
      </c>
      <c r="AF107" s="57">
        <f t="shared" si="62"/>
        <v>5.340576171875E-5</v>
      </c>
      <c r="AG107" s="55"/>
      <c r="AI107" s="35" t="str">
        <f t="shared" si="49"/>
        <v/>
      </c>
      <c r="AJ107" s="125" t="str">
        <f t="shared" si="50"/>
        <v/>
      </c>
      <c r="AK107" s="125" t="str">
        <f t="shared" si="51"/>
        <v/>
      </c>
      <c r="AL107" s="125" t="str">
        <f t="shared" si="52"/>
        <v/>
      </c>
      <c r="AM107" s="125" t="str">
        <f t="shared" si="53"/>
        <v/>
      </c>
      <c r="AN107" s="125" t="s">
        <v>218</v>
      </c>
      <c r="AO107" s="125" t="str">
        <f t="shared" si="54"/>
        <v/>
      </c>
      <c r="AP107" s="125" t="str">
        <f t="shared" si="63"/>
        <v/>
      </c>
    </row>
    <row r="108" spans="1:42">
      <c r="A108" s="30">
        <f t="shared" si="55"/>
        <v>10866</v>
      </c>
      <c r="B108" s="31">
        <f t="shared" si="32"/>
        <v>0</v>
      </c>
      <c r="C108" s="33" t="str">
        <f t="shared" si="33"/>
        <v/>
      </c>
      <c r="D108" s="31">
        <f t="shared" si="34"/>
        <v>0</v>
      </c>
      <c r="E108" s="33" t="str">
        <f t="shared" si="35"/>
        <v/>
      </c>
      <c r="F108" s="31">
        <f t="shared" si="36"/>
        <v>0</v>
      </c>
      <c r="G108" s="32">
        <f t="shared" si="37"/>
        <v>3446.9670736678636</v>
      </c>
      <c r="H108" s="32">
        <f t="shared" si="38"/>
        <v>4564.6058596153925</v>
      </c>
      <c r="I108" s="32">
        <f t="shared" si="39"/>
        <v>4564.6058596153925</v>
      </c>
      <c r="J108" s="37" t="str">
        <f t="shared" si="56"/>
        <v/>
      </c>
      <c r="K108" s="31">
        <f t="shared" si="40"/>
        <v>0</v>
      </c>
      <c r="L108" s="33" t="str">
        <f t="shared" si="41"/>
        <v/>
      </c>
      <c r="M108" s="34">
        <f t="shared" si="57"/>
        <v>7589.4478632651062</v>
      </c>
      <c r="N108" s="33" t="str">
        <f t="shared" si="58"/>
        <v/>
      </c>
      <c r="O108" s="35" t="str">
        <f t="shared" si="42"/>
        <v/>
      </c>
      <c r="P108" s="48" t="str">
        <f t="shared" si="43"/>
        <v/>
      </c>
      <c r="Q108" s="35"/>
      <c r="R108" s="58">
        <f>Data!AW108</f>
        <v>0</v>
      </c>
      <c r="S108" s="58">
        <f>Data!BB108</f>
        <v>0</v>
      </c>
      <c r="T108" s="58">
        <f>Data!BM108</f>
        <v>0</v>
      </c>
      <c r="U108" s="59">
        <f>Data!BN108</f>
        <v>-1494.1024169921875</v>
      </c>
      <c r="V108" s="59">
        <f>Data!BO108</f>
        <v>-376.46371459960937</v>
      </c>
      <c r="W108" s="58">
        <f>Data!BT108</f>
        <v>0</v>
      </c>
      <c r="X108" s="56">
        <f t="shared" si="44"/>
        <v>0</v>
      </c>
      <c r="Y108" s="64">
        <f t="shared" si="45"/>
        <v>3000</v>
      </c>
      <c r="Z108" s="65">
        <f t="shared" si="46"/>
        <v>40.857460021972656</v>
      </c>
      <c r="AA108" s="66">
        <f t="shared" si="47"/>
        <v>3040.8574600219727</v>
      </c>
      <c r="AB108" s="71">
        <f t="shared" si="59"/>
        <v>3040.8574600219727</v>
      </c>
      <c r="AC108" s="71">
        <f t="shared" si="48"/>
        <v>40.857460021972656</v>
      </c>
      <c r="AD108" s="71">
        <f t="shared" si="60"/>
        <v>2241.5823951714738</v>
      </c>
      <c r="AE108" s="71">
        <f t="shared" si="61"/>
        <v>40.857460021972656</v>
      </c>
      <c r="AF108" s="57">
        <f t="shared" si="62"/>
        <v>40.857460021972656</v>
      </c>
      <c r="AG108" s="55"/>
      <c r="AI108" s="35" t="str">
        <f t="shared" si="49"/>
        <v/>
      </c>
      <c r="AJ108" s="125" t="str">
        <f t="shared" si="50"/>
        <v/>
      </c>
      <c r="AK108" s="125" t="str">
        <f t="shared" si="51"/>
        <v/>
      </c>
      <c r="AL108" s="125" t="str">
        <f t="shared" si="52"/>
        <v/>
      </c>
      <c r="AM108" s="125" t="str">
        <f t="shared" si="53"/>
        <v/>
      </c>
      <c r="AN108" s="125" t="s">
        <v>218</v>
      </c>
      <c r="AO108" s="125" t="str">
        <f t="shared" si="54"/>
        <v/>
      </c>
      <c r="AP108" s="125" t="str">
        <f t="shared" si="63"/>
        <v/>
      </c>
    </row>
    <row r="109" spans="1:42">
      <c r="A109" s="30">
        <f t="shared" si="55"/>
        <v>10897</v>
      </c>
      <c r="B109" s="31">
        <f t="shared" si="32"/>
        <v>0</v>
      </c>
      <c r="C109" s="33" t="str">
        <f t="shared" si="33"/>
        <v/>
      </c>
      <c r="D109" s="31">
        <f t="shared" si="34"/>
        <v>0</v>
      </c>
      <c r="E109" s="33" t="str">
        <f t="shared" si="35"/>
        <v/>
      </c>
      <c r="F109" s="31">
        <f t="shared" si="36"/>
        <v>0</v>
      </c>
      <c r="G109" s="32">
        <f t="shared" si="37"/>
        <v>6004.4837844051353</v>
      </c>
      <c r="H109" s="32">
        <f t="shared" si="38"/>
        <v>7284.1147379851946</v>
      </c>
      <c r="I109" s="32">
        <f t="shared" si="39"/>
        <v>7284.1147379851946</v>
      </c>
      <c r="J109" s="37" t="str">
        <f t="shared" si="56"/>
        <v/>
      </c>
      <c r="K109" s="31">
        <f t="shared" si="40"/>
        <v>0</v>
      </c>
      <c r="L109" s="33" t="str">
        <f t="shared" si="41"/>
        <v/>
      </c>
      <c r="M109" s="34">
        <f t="shared" si="57"/>
        <v>8520.2495237588701</v>
      </c>
      <c r="N109" s="33" t="str">
        <f t="shared" si="58"/>
        <v/>
      </c>
      <c r="O109" s="35" t="str">
        <f t="shared" si="42"/>
        <v>MRDO</v>
      </c>
      <c r="P109" s="48" t="str">
        <f t="shared" si="43"/>
        <v>MRDO</v>
      </c>
      <c r="Q109" s="35"/>
      <c r="R109" s="58">
        <f>Data!AW109</f>
        <v>0</v>
      </c>
      <c r="S109" s="58">
        <f>Data!BB109</f>
        <v>0</v>
      </c>
      <c r="T109" s="58">
        <f>Data!BM109</f>
        <v>0</v>
      </c>
      <c r="U109" s="59">
        <f>Data!BN109</f>
        <v>1320.781982421875</v>
      </c>
      <c r="V109" s="59">
        <f>Data!BO109</f>
        <v>2600.4130859375</v>
      </c>
      <c r="W109" s="58">
        <f>Data!BT109</f>
        <v>0</v>
      </c>
      <c r="X109" s="56">
        <f t="shared" si="44"/>
        <v>2600.4130859375</v>
      </c>
      <c r="Y109" s="64">
        <f t="shared" si="45"/>
        <v>3000</v>
      </c>
      <c r="Z109" s="65">
        <f t="shared" si="46"/>
        <v>0</v>
      </c>
      <c r="AA109" s="66">
        <f t="shared" si="47"/>
        <v>3000</v>
      </c>
      <c r="AB109" s="71">
        <f t="shared" si="59"/>
        <v>399.5869140625</v>
      </c>
      <c r="AC109" s="71">
        <f t="shared" si="48"/>
        <v>0</v>
      </c>
      <c r="AD109" s="71">
        <f t="shared" si="60"/>
        <v>1435.3690805937367</v>
      </c>
      <c r="AE109" s="71">
        <f t="shared" si="61"/>
        <v>0</v>
      </c>
      <c r="AF109" s="57">
        <f t="shared" si="62"/>
        <v>0</v>
      </c>
      <c r="AG109" s="55"/>
      <c r="AI109" s="35" t="str">
        <f t="shared" si="49"/>
        <v/>
      </c>
      <c r="AJ109" s="125" t="str">
        <f t="shared" si="50"/>
        <v/>
      </c>
      <c r="AK109" s="125" t="str">
        <f t="shared" si="51"/>
        <v/>
      </c>
      <c r="AL109" s="125" t="str">
        <f t="shared" si="52"/>
        <v/>
      </c>
      <c r="AM109" s="125" t="str">
        <f t="shared" si="53"/>
        <v/>
      </c>
      <c r="AN109" s="125" t="s">
        <v>218</v>
      </c>
      <c r="AO109" s="125" t="str">
        <f t="shared" si="54"/>
        <v/>
      </c>
      <c r="AP109" s="125" t="str">
        <f t="shared" si="63"/>
        <v/>
      </c>
    </row>
    <row r="110" spans="1:42">
      <c r="A110" s="30">
        <f t="shared" si="55"/>
        <v>10927</v>
      </c>
      <c r="B110" s="31">
        <f t="shared" si="32"/>
        <v>0</v>
      </c>
      <c r="C110" s="33" t="str">
        <f t="shared" si="33"/>
        <v/>
      </c>
      <c r="D110" s="31">
        <f t="shared" si="34"/>
        <v>0</v>
      </c>
      <c r="E110" s="33" t="str">
        <f t="shared" si="35"/>
        <v/>
      </c>
      <c r="F110" s="31">
        <f t="shared" si="36"/>
        <v>0</v>
      </c>
      <c r="G110" s="32">
        <f t="shared" si="37"/>
        <v>5746.940874048234</v>
      </c>
      <c r="H110" s="32">
        <f t="shared" si="38"/>
        <v>7136.9999826773283</v>
      </c>
      <c r="I110" s="32">
        <f t="shared" si="39"/>
        <v>7136.9999826773283</v>
      </c>
      <c r="J110" s="37" t="str">
        <f t="shared" si="56"/>
        <v>RS</v>
      </c>
      <c r="K110" s="31">
        <f t="shared" si="40"/>
        <v>0</v>
      </c>
      <c r="L110" s="33" t="str">
        <f t="shared" si="41"/>
        <v/>
      </c>
      <c r="M110" s="34">
        <f t="shared" si="57"/>
        <v>7158.0234746941596</v>
      </c>
      <c r="N110" s="33" t="str">
        <f t="shared" si="58"/>
        <v/>
      </c>
      <c r="O110" s="35" t="str">
        <f t="shared" si="42"/>
        <v/>
      </c>
      <c r="P110" s="48" t="str">
        <f t="shared" si="43"/>
        <v>RS</v>
      </c>
      <c r="Q110" s="35"/>
      <c r="R110" s="58">
        <f>Data!AW110</f>
        <v>0</v>
      </c>
      <c r="S110" s="58">
        <f>Data!BB110</f>
        <v>0</v>
      </c>
      <c r="T110" s="58">
        <f>Data!BM110</f>
        <v>0</v>
      </c>
      <c r="U110" s="59">
        <f>Data!BN110</f>
        <v>2219.302978515625</v>
      </c>
      <c r="V110" s="59">
        <f>Data!BO110</f>
        <v>3609.3623046875</v>
      </c>
      <c r="W110" s="58">
        <f>Data!BT110</f>
        <v>0</v>
      </c>
      <c r="X110" s="56">
        <f t="shared" si="44"/>
        <v>3609.3623046875</v>
      </c>
      <c r="Y110" s="64">
        <f t="shared" si="45"/>
        <v>3500</v>
      </c>
      <c r="Z110" s="65">
        <f t="shared" si="46"/>
        <v>109.36225891113281</v>
      </c>
      <c r="AA110" s="66">
        <f t="shared" si="47"/>
        <v>3609.3622589111328</v>
      </c>
      <c r="AB110" s="71">
        <f t="shared" si="59"/>
        <v>-4.57763671875E-5</v>
      </c>
      <c r="AC110" s="71">
        <f t="shared" si="48"/>
        <v>109.36225891113281</v>
      </c>
      <c r="AD110" s="71">
        <f t="shared" si="60"/>
        <v>2047.2457932415664</v>
      </c>
      <c r="AE110" s="71">
        <f t="shared" si="61"/>
        <v>109.36225891113281</v>
      </c>
      <c r="AF110" s="57">
        <f t="shared" si="62"/>
        <v>-4.57763671875E-5</v>
      </c>
      <c r="AG110" s="55"/>
      <c r="AI110" s="35" t="str">
        <f t="shared" si="49"/>
        <v/>
      </c>
      <c r="AJ110" s="125" t="str">
        <f t="shared" si="50"/>
        <v/>
      </c>
      <c r="AK110" s="125" t="str">
        <f t="shared" si="51"/>
        <v/>
      </c>
      <c r="AL110" s="125" t="str">
        <f t="shared" si="52"/>
        <v/>
      </c>
      <c r="AM110" s="125" t="str">
        <f t="shared" si="53"/>
        <v/>
      </c>
      <c r="AN110" s="125" t="s">
        <v>218</v>
      </c>
      <c r="AO110" s="125" t="str">
        <f t="shared" si="54"/>
        <v/>
      </c>
      <c r="AP110" s="125" t="str">
        <f t="shared" si="63"/>
        <v/>
      </c>
    </row>
    <row r="111" spans="1:42">
      <c r="A111" s="30">
        <f t="shared" si="55"/>
        <v>10958</v>
      </c>
      <c r="B111" s="31">
        <f t="shared" si="32"/>
        <v>0</v>
      </c>
      <c r="C111" s="33" t="str">
        <f t="shared" si="33"/>
        <v/>
      </c>
      <c r="D111" s="31">
        <f t="shared" si="34"/>
        <v>0</v>
      </c>
      <c r="E111" s="33" t="str">
        <f t="shared" si="35"/>
        <v/>
      </c>
      <c r="F111" s="31">
        <f t="shared" si="36"/>
        <v>9979.5757936573627</v>
      </c>
      <c r="G111" s="32">
        <f t="shared" si="37"/>
        <v>9961.2711592406777</v>
      </c>
      <c r="H111" s="32">
        <f t="shared" si="38"/>
        <v>11737.42344203531</v>
      </c>
      <c r="I111" s="32">
        <f t="shared" si="39"/>
        <v>11737.42344203531</v>
      </c>
      <c r="J111" s="37" t="str">
        <f t="shared" si="56"/>
        <v/>
      </c>
      <c r="K111" s="31">
        <f t="shared" si="40"/>
        <v>0</v>
      </c>
      <c r="L111" s="33" t="str">
        <f t="shared" si="41"/>
        <v/>
      </c>
      <c r="M111" s="34">
        <f t="shared" si="57"/>
        <v>8757.5499005519396</v>
      </c>
      <c r="N111" s="33" t="str">
        <f t="shared" si="58"/>
        <v/>
      </c>
      <c r="O111" s="35" t="str">
        <f t="shared" si="42"/>
        <v/>
      </c>
      <c r="P111" s="48" t="str">
        <f t="shared" si="43"/>
        <v/>
      </c>
      <c r="Q111" s="35"/>
      <c r="R111" s="58">
        <f>Data!AW111</f>
        <v>0</v>
      </c>
      <c r="S111" s="58">
        <f>Data!BB111</f>
        <v>0</v>
      </c>
      <c r="T111" s="58">
        <f>Data!BM111</f>
        <v>6708.474609375</v>
      </c>
      <c r="U111" s="59">
        <f>Data!BN111</f>
        <v>7010.46435546875</v>
      </c>
      <c r="V111" s="59">
        <f>Data!BO111</f>
        <v>8786.6171875</v>
      </c>
      <c r="W111" s="58">
        <f>Data!BT111</f>
        <v>0</v>
      </c>
      <c r="X111" s="56">
        <f t="shared" si="44"/>
        <v>8786.6171875</v>
      </c>
      <c r="Y111" s="64">
        <f t="shared" si="45"/>
        <v>3500</v>
      </c>
      <c r="Z111" s="65">
        <f t="shared" si="46"/>
        <v>9900.994140625</v>
      </c>
      <c r="AA111" s="66">
        <f t="shared" si="47"/>
        <v>13400.994140625</v>
      </c>
      <c r="AB111" s="71">
        <f t="shared" si="59"/>
        <v>4614.376953125</v>
      </c>
      <c r="AC111" s="71">
        <f t="shared" si="48"/>
        <v>9900.994140625</v>
      </c>
      <c r="AD111" s="71">
        <f t="shared" si="60"/>
        <v>10803.747391471401</v>
      </c>
      <c r="AE111" s="71">
        <f t="shared" si="61"/>
        <v>9900.994140625</v>
      </c>
      <c r="AF111" s="57">
        <f t="shared" si="62"/>
        <v>4614.376953125</v>
      </c>
      <c r="AG111" s="34">
        <f>Sac</f>
        <v>16596.57421875</v>
      </c>
      <c r="AI111" s="35" t="str">
        <f t="shared" si="49"/>
        <v/>
      </c>
      <c r="AJ111" s="125" t="str">
        <f t="shared" si="50"/>
        <v/>
      </c>
      <c r="AK111" s="125" t="str">
        <f t="shared" si="51"/>
        <v/>
      </c>
      <c r="AL111" s="125" t="str">
        <f t="shared" si="52"/>
        <v/>
      </c>
      <c r="AM111" s="125" t="str">
        <f t="shared" si="53"/>
        <v/>
      </c>
      <c r="AN111" s="125" t="s">
        <v>218</v>
      </c>
      <c r="AO111" s="125" t="str">
        <f t="shared" si="54"/>
        <v/>
      </c>
      <c r="AP111" s="125" t="str">
        <f t="shared" si="63"/>
        <v/>
      </c>
    </row>
    <row r="112" spans="1:42">
      <c r="A112" s="30">
        <f t="shared" si="55"/>
        <v>10989</v>
      </c>
      <c r="B112" s="31">
        <f t="shared" si="32"/>
        <v>0</v>
      </c>
      <c r="C112" s="33" t="str">
        <f t="shared" si="33"/>
        <v/>
      </c>
      <c r="D112" s="31">
        <f t="shared" si="34"/>
        <v>0</v>
      </c>
      <c r="E112" s="33" t="str">
        <f t="shared" si="35"/>
        <v/>
      </c>
      <c r="F112" s="31">
        <f t="shared" si="36"/>
        <v>-8451.4284125379636</v>
      </c>
      <c r="G112" s="32">
        <f t="shared" si="37"/>
        <v>-8216.2578168549262</v>
      </c>
      <c r="H112" s="32">
        <f t="shared" si="38"/>
        <v>-7803.4001686147476</v>
      </c>
      <c r="I112" s="32">
        <f t="shared" si="39"/>
        <v>-7803.4001686147476</v>
      </c>
      <c r="J112" s="37" t="str">
        <f t="shared" si="56"/>
        <v/>
      </c>
      <c r="K112" s="31">
        <f t="shared" si="40"/>
        <v>0</v>
      </c>
      <c r="L112" s="33" t="str">
        <f t="shared" si="41"/>
        <v/>
      </c>
      <c r="M112" s="34">
        <f t="shared" si="57"/>
        <v>7363.8772232304073</v>
      </c>
      <c r="N112" s="33" t="str">
        <f t="shared" si="58"/>
        <v/>
      </c>
      <c r="O112" s="35" t="str">
        <f t="shared" si="42"/>
        <v/>
      </c>
      <c r="P112" s="48" t="str">
        <f t="shared" si="43"/>
        <v/>
      </c>
      <c r="Q112" s="35"/>
      <c r="R112" s="58">
        <f>Data!AW112</f>
        <v>0</v>
      </c>
      <c r="S112" s="58">
        <f>Data!BB112</f>
        <v>0</v>
      </c>
      <c r="T112" s="58">
        <f>Data!BM112</f>
        <v>-9599.6650390625</v>
      </c>
      <c r="U112" s="59">
        <f>Data!BN112</f>
        <v>-9268.2744140625</v>
      </c>
      <c r="V112" s="59">
        <f>Data!BO112</f>
        <v>-8824.0595703125</v>
      </c>
      <c r="W112" s="58">
        <f>Data!BT112</f>
        <v>0</v>
      </c>
      <c r="X112" s="56">
        <f t="shared" si="44"/>
        <v>0</v>
      </c>
      <c r="Y112" s="64">
        <f t="shared" si="45"/>
        <v>6000</v>
      </c>
      <c r="Z112" s="65">
        <f t="shared" si="46"/>
        <v>15304.8173828125</v>
      </c>
      <c r="AA112" s="66">
        <f t="shared" si="47"/>
        <v>21304.8173828125</v>
      </c>
      <c r="AB112" s="71">
        <f t="shared" si="59"/>
        <v>21304.8173828125</v>
      </c>
      <c r="AC112" s="71">
        <f t="shared" si="48"/>
        <v>15304.8173828125</v>
      </c>
      <c r="AD112" s="71">
        <f t="shared" si="60"/>
        <v>17839.682895942206</v>
      </c>
      <c r="AE112" s="71">
        <f t="shared" si="61"/>
        <v>15304.8173828125</v>
      </c>
      <c r="AF112" s="57">
        <f t="shared" si="62"/>
        <v>15304.8173828125</v>
      </c>
      <c r="AG112" s="55"/>
      <c r="AI112" s="35" t="str">
        <f t="shared" si="49"/>
        <v/>
      </c>
      <c r="AJ112" s="125" t="str">
        <f t="shared" si="50"/>
        <v/>
      </c>
      <c r="AK112" s="125" t="str">
        <f t="shared" si="51"/>
        <v/>
      </c>
      <c r="AL112" s="125" t="str">
        <f t="shared" si="52"/>
        <v/>
      </c>
      <c r="AM112" s="125" t="str">
        <f t="shared" si="53"/>
        <v/>
      </c>
      <c r="AN112" s="125" t="s">
        <v>218</v>
      </c>
      <c r="AO112" s="125" t="str">
        <f t="shared" si="54"/>
        <v/>
      </c>
      <c r="AP112" s="125" t="str">
        <f t="shared" si="63"/>
        <v/>
      </c>
    </row>
    <row r="113" spans="1:42">
      <c r="A113" s="30">
        <f t="shared" si="55"/>
        <v>11017</v>
      </c>
      <c r="B113" s="31">
        <f t="shared" si="32"/>
        <v>0</v>
      </c>
      <c r="C113" s="33" t="str">
        <f t="shared" si="33"/>
        <v/>
      </c>
      <c r="D113" s="31">
        <f t="shared" si="34"/>
        <v>0</v>
      </c>
      <c r="E113" s="33" t="str">
        <f t="shared" si="35"/>
        <v/>
      </c>
      <c r="F113" s="31">
        <f t="shared" si="36"/>
        <v>0</v>
      </c>
      <c r="G113" s="32">
        <f t="shared" si="37"/>
        <v>0</v>
      </c>
      <c r="H113" s="32">
        <f t="shared" si="38"/>
        <v>0</v>
      </c>
      <c r="I113" s="32">
        <f t="shared" si="39"/>
        <v>0</v>
      </c>
      <c r="J113" s="37" t="str">
        <f t="shared" si="56"/>
        <v/>
      </c>
      <c r="K113" s="31">
        <f t="shared" si="40"/>
        <v>0</v>
      </c>
      <c r="L113" s="33" t="str">
        <f t="shared" si="41"/>
        <v/>
      </c>
      <c r="M113" s="34">
        <f t="shared" si="57"/>
        <v>13239.600758428822</v>
      </c>
      <c r="N113" s="33" t="str">
        <f t="shared" si="58"/>
        <v/>
      </c>
      <c r="O113" s="35" t="str">
        <f t="shared" si="42"/>
        <v/>
      </c>
      <c r="P113" s="48" t="str">
        <f t="shared" si="43"/>
        <v/>
      </c>
      <c r="Q113" s="35"/>
      <c r="R113" s="58">
        <f>Data!AW113</f>
        <v>0</v>
      </c>
      <c r="S113" s="58">
        <f>Data!BB113</f>
        <v>0</v>
      </c>
      <c r="T113" s="58">
        <f>Data!BM113</f>
        <v>0</v>
      </c>
      <c r="U113" s="59">
        <f>Data!BN113</f>
        <v>0</v>
      </c>
      <c r="V113" s="59">
        <f>Data!BO113</f>
        <v>0</v>
      </c>
      <c r="W113" s="58">
        <f>Data!BT113</f>
        <v>0</v>
      </c>
      <c r="X113" s="56">
        <f t="shared" si="44"/>
        <v>0</v>
      </c>
      <c r="Y113" s="64">
        <f t="shared" si="45"/>
        <v>8593.75</v>
      </c>
      <c r="Z113" s="65">
        <f t="shared" si="46"/>
        <v>7265.74560546875</v>
      </c>
      <c r="AA113" s="66">
        <f t="shared" si="47"/>
        <v>15859.49560546875</v>
      </c>
      <c r="AB113" s="71">
        <f t="shared" si="59"/>
        <v>15859.49560546875</v>
      </c>
      <c r="AC113" s="71">
        <f t="shared" si="48"/>
        <v>7265.74560546875</v>
      </c>
      <c r="AD113" s="71">
        <f t="shared" si="60"/>
        <v>6854.233442071536</v>
      </c>
      <c r="AE113" s="71">
        <f t="shared" si="61"/>
        <v>7265.74560546875</v>
      </c>
      <c r="AF113" s="57">
        <f t="shared" si="62"/>
        <v>6854.233442071536</v>
      </c>
      <c r="AG113" s="55"/>
      <c r="AI113" s="35" t="str">
        <f t="shared" si="49"/>
        <v/>
      </c>
      <c r="AJ113" s="125" t="str">
        <f t="shared" si="50"/>
        <v/>
      </c>
      <c r="AK113" s="125" t="str">
        <f t="shared" si="51"/>
        <v/>
      </c>
      <c r="AL113" s="125" t="str">
        <f t="shared" si="52"/>
        <v/>
      </c>
      <c r="AM113" s="125" t="str">
        <f t="shared" si="53"/>
        <v/>
      </c>
      <c r="AN113" s="125" t="s">
        <v>218</v>
      </c>
      <c r="AO113" s="125" t="str">
        <f t="shared" si="54"/>
        <v/>
      </c>
      <c r="AP113" s="125" t="str">
        <f t="shared" si="63"/>
        <v/>
      </c>
    </row>
    <row r="114" spans="1:42">
      <c r="A114" s="30">
        <f t="shared" si="55"/>
        <v>11048</v>
      </c>
      <c r="B114" s="31">
        <f t="shared" si="32"/>
        <v>0</v>
      </c>
      <c r="C114" s="33" t="str">
        <f t="shared" si="33"/>
        <v/>
      </c>
      <c r="D114" s="31">
        <f t="shared" si="34"/>
        <v>0</v>
      </c>
      <c r="E114" s="33" t="str">
        <f t="shared" si="35"/>
        <v/>
      </c>
      <c r="F114" s="31">
        <f t="shared" si="36"/>
        <v>0</v>
      </c>
      <c r="G114" s="32">
        <f t="shared" si="37"/>
        <v>0</v>
      </c>
      <c r="H114" s="32">
        <f t="shared" si="38"/>
        <v>0</v>
      </c>
      <c r="I114" s="32">
        <f t="shared" si="39"/>
        <v>0</v>
      </c>
      <c r="J114" s="37" t="str">
        <f t="shared" si="56"/>
        <v/>
      </c>
      <c r="K114" s="31">
        <f t="shared" si="40"/>
        <v>0</v>
      </c>
      <c r="L114" s="33" t="str">
        <f t="shared" si="41"/>
        <v/>
      </c>
      <c r="M114" s="34">
        <f t="shared" si="57"/>
        <v>13322.476510362565</v>
      </c>
      <c r="N114" s="33" t="str">
        <f t="shared" si="58"/>
        <v/>
      </c>
      <c r="O114" s="35" t="str">
        <f t="shared" si="42"/>
        <v/>
      </c>
      <c r="P114" s="48" t="str">
        <f t="shared" si="43"/>
        <v/>
      </c>
      <c r="Q114" s="35"/>
      <c r="R114" s="58">
        <f>Data!AW114</f>
        <v>0</v>
      </c>
      <c r="S114" s="58">
        <f>Data!BB114</f>
        <v>0</v>
      </c>
      <c r="T114" s="58">
        <f>Data!BM114</f>
        <v>0</v>
      </c>
      <c r="U114" s="59">
        <f>Data!BN114</f>
        <v>0</v>
      </c>
      <c r="V114" s="59">
        <f>Data!BO114</f>
        <v>0</v>
      </c>
      <c r="W114" s="58">
        <f>Data!BT114</f>
        <v>0</v>
      </c>
      <c r="X114" s="56">
        <f t="shared" si="44"/>
        <v>0</v>
      </c>
      <c r="Y114" s="64">
        <f t="shared" si="45"/>
        <v>10312.5</v>
      </c>
      <c r="Z114" s="65">
        <f t="shared" si="46"/>
        <v>19609.314453125</v>
      </c>
      <c r="AA114" s="66">
        <f t="shared" si="47"/>
        <v>29921.814453125</v>
      </c>
      <c r="AB114" s="71">
        <f t="shared" si="59"/>
        <v>29921.814453125</v>
      </c>
      <c r="AC114" s="71">
        <f t="shared" si="48"/>
        <v>19609.314453125</v>
      </c>
      <c r="AD114" s="71">
        <f t="shared" si="60"/>
        <v>21304.608342726035</v>
      </c>
      <c r="AE114" s="71">
        <f t="shared" si="61"/>
        <v>19609.314453125</v>
      </c>
      <c r="AF114" s="57">
        <f t="shared" si="62"/>
        <v>19609.314453125</v>
      </c>
      <c r="AG114" s="55"/>
      <c r="AI114" s="35" t="str">
        <f t="shared" si="49"/>
        <v/>
      </c>
      <c r="AJ114" s="125" t="str">
        <f t="shared" si="50"/>
        <v/>
      </c>
      <c r="AK114" s="125" t="str">
        <f t="shared" si="51"/>
        <v/>
      </c>
      <c r="AL114" s="125" t="str">
        <f t="shared" si="52"/>
        <v/>
      </c>
      <c r="AM114" s="125" t="str">
        <f t="shared" si="53"/>
        <v/>
      </c>
      <c r="AN114" s="125" t="s">
        <v>218</v>
      </c>
      <c r="AO114" s="125" t="str">
        <f t="shared" si="54"/>
        <v/>
      </c>
      <c r="AP114" s="125" t="str">
        <f t="shared" si="63"/>
        <v/>
      </c>
    </row>
    <row r="115" spans="1:42">
      <c r="A115" s="30">
        <f t="shared" si="55"/>
        <v>11078</v>
      </c>
      <c r="B115" s="31">
        <f t="shared" si="32"/>
        <v>51.838259013139428</v>
      </c>
      <c r="C115" s="33" t="str">
        <f t="shared" si="33"/>
        <v/>
      </c>
      <c r="D115" s="31">
        <f t="shared" si="34"/>
        <v>837.72713177836272</v>
      </c>
      <c r="E115" s="33" t="str">
        <f t="shared" si="35"/>
        <v/>
      </c>
      <c r="F115" s="31">
        <f t="shared" si="36"/>
        <v>0</v>
      </c>
      <c r="G115" s="32">
        <f t="shared" si="37"/>
        <v>0</v>
      </c>
      <c r="H115" s="32">
        <f t="shared" si="38"/>
        <v>0</v>
      </c>
      <c r="I115" s="32">
        <f t="shared" si="39"/>
        <v>0</v>
      </c>
      <c r="J115" s="37" t="str">
        <f t="shared" si="56"/>
        <v/>
      </c>
      <c r="K115" s="31">
        <f t="shared" si="40"/>
        <v>0</v>
      </c>
      <c r="L115" s="33" t="str">
        <f t="shared" si="41"/>
        <v/>
      </c>
      <c r="M115" s="34">
        <f t="shared" si="57"/>
        <v>7008.3022956899622</v>
      </c>
      <c r="N115" s="33" t="str">
        <f t="shared" si="58"/>
        <v/>
      </c>
      <c r="O115" s="35" t="str">
        <f t="shared" si="42"/>
        <v/>
      </c>
      <c r="P115" s="48" t="str">
        <f t="shared" si="43"/>
        <v/>
      </c>
      <c r="Q115" s="35"/>
      <c r="R115" s="58">
        <f>Data!AW115</f>
        <v>-371.20001220703125</v>
      </c>
      <c r="S115" s="58">
        <f>Data!BB115</f>
        <v>414.6888427734375</v>
      </c>
      <c r="T115" s="58">
        <f>Data!BM115</f>
        <v>0</v>
      </c>
      <c r="U115" s="59">
        <f>Data!BN115</f>
        <v>0</v>
      </c>
      <c r="V115" s="59">
        <f>Data!BO115</f>
        <v>0</v>
      </c>
      <c r="W115" s="58">
        <f>Data!BT115</f>
        <v>0</v>
      </c>
      <c r="X115" s="56">
        <f t="shared" si="44"/>
        <v>414.6888427734375</v>
      </c>
      <c r="Y115" s="64">
        <f t="shared" si="45"/>
        <v>7820.83349609375</v>
      </c>
      <c r="Z115" s="65">
        <f t="shared" si="46"/>
        <v>3923.20947265625</v>
      </c>
      <c r="AA115" s="66">
        <f t="shared" si="47"/>
        <v>11744.04296875</v>
      </c>
      <c r="AB115" s="71">
        <f t="shared" si="59"/>
        <v>11329.354125976563</v>
      </c>
      <c r="AC115" s="71">
        <f t="shared" si="48"/>
        <v>3923.20947265625</v>
      </c>
      <c r="AD115" s="71">
        <f t="shared" si="60"/>
        <v>8501.8751447860705</v>
      </c>
      <c r="AE115" s="71">
        <f t="shared" si="61"/>
        <v>3846.8344802856445</v>
      </c>
      <c r="AF115" s="57">
        <f t="shared" si="62"/>
        <v>3923.20947265625</v>
      </c>
      <c r="AG115" s="55"/>
      <c r="AI115" s="35" t="str">
        <f t="shared" si="49"/>
        <v/>
      </c>
      <c r="AJ115" s="125" t="str">
        <f t="shared" si="50"/>
        <v/>
      </c>
      <c r="AK115" s="125" t="str">
        <f t="shared" si="51"/>
        <v/>
      </c>
      <c r="AL115" s="125" t="str">
        <f t="shared" si="52"/>
        <v/>
      </c>
      <c r="AM115" s="125" t="str">
        <f t="shared" si="53"/>
        <v/>
      </c>
      <c r="AN115" s="125" t="s">
        <v>218</v>
      </c>
      <c r="AO115" s="125" t="str">
        <f t="shared" si="54"/>
        <v/>
      </c>
      <c r="AP115" s="125" t="str">
        <f t="shared" si="63"/>
        <v/>
      </c>
    </row>
    <row r="116" spans="1:42">
      <c r="A116" s="30">
        <f t="shared" si="55"/>
        <v>11109</v>
      </c>
      <c r="B116" s="31">
        <f t="shared" si="32"/>
        <v>5828.5312874172396</v>
      </c>
      <c r="C116" s="33" t="str">
        <f t="shared" si="33"/>
        <v/>
      </c>
      <c r="D116" s="31">
        <f t="shared" si="34"/>
        <v>8091.9629746543787</v>
      </c>
      <c r="E116" s="33" t="str">
        <f t="shared" si="35"/>
        <v/>
      </c>
      <c r="F116" s="31">
        <f t="shared" si="36"/>
        <v>0</v>
      </c>
      <c r="G116" s="32">
        <f t="shared" si="37"/>
        <v>0</v>
      </c>
      <c r="H116" s="32">
        <f t="shared" si="38"/>
        <v>0</v>
      </c>
      <c r="I116" s="32">
        <f t="shared" si="39"/>
        <v>0</v>
      </c>
      <c r="J116" s="37" t="str">
        <f t="shared" si="56"/>
        <v/>
      </c>
      <c r="K116" s="31">
        <f t="shared" si="40"/>
        <v>0</v>
      </c>
      <c r="L116" s="33" t="str">
        <f t="shared" si="41"/>
        <v/>
      </c>
      <c r="M116" s="34">
        <f t="shared" si="57"/>
        <v>6824.0256463463929</v>
      </c>
      <c r="N116" s="33" t="str">
        <f t="shared" si="58"/>
        <v/>
      </c>
      <c r="O116" s="35" t="str">
        <f t="shared" si="42"/>
        <v/>
      </c>
      <c r="P116" s="48" t="str">
        <f t="shared" si="43"/>
        <v/>
      </c>
      <c r="Q116" s="35"/>
      <c r="R116" s="58">
        <f>Data!AW116</f>
        <v>4359.23046875</v>
      </c>
      <c r="S116" s="58">
        <f>Data!BB116</f>
        <v>6622.66162109375</v>
      </c>
      <c r="T116" s="58">
        <f>Data!BM116</f>
        <v>0</v>
      </c>
      <c r="U116" s="59">
        <f>Data!BN116</f>
        <v>0</v>
      </c>
      <c r="V116" s="59">
        <f>Data!BO116</f>
        <v>0</v>
      </c>
      <c r="W116" s="58">
        <f>Data!BT116</f>
        <v>0</v>
      </c>
      <c r="X116" s="56">
        <f t="shared" si="44"/>
        <v>6622.66162109375</v>
      </c>
      <c r="Y116" s="64">
        <f t="shared" si="45"/>
        <v>7429.435546875</v>
      </c>
      <c r="Z116" s="65">
        <f t="shared" si="46"/>
        <v>581.5814208984375</v>
      </c>
      <c r="AA116" s="66">
        <f t="shared" si="47"/>
        <v>8011.0169677734375</v>
      </c>
      <c r="AB116" s="71">
        <f t="shared" si="59"/>
        <v>1388.3553466796875</v>
      </c>
      <c r="AC116" s="71">
        <f t="shared" si="48"/>
        <v>581.5814208984375</v>
      </c>
      <c r="AD116" s="71">
        <f t="shared" si="60"/>
        <v>5722.7923686639306</v>
      </c>
      <c r="AE116" s="71">
        <f t="shared" si="61"/>
        <v>581.5814208984375</v>
      </c>
      <c r="AF116" s="57">
        <f t="shared" si="62"/>
        <v>581.5814208984375</v>
      </c>
      <c r="AG116" s="55"/>
      <c r="AI116" s="35" t="str">
        <f t="shared" si="49"/>
        <v/>
      </c>
      <c r="AJ116" s="125" t="str">
        <f t="shared" si="50"/>
        <v/>
      </c>
      <c r="AK116" s="125" t="str">
        <f t="shared" si="51"/>
        <v/>
      </c>
      <c r="AL116" s="125" t="str">
        <f t="shared" si="52"/>
        <v/>
      </c>
      <c r="AM116" s="125" t="str">
        <f t="shared" si="53"/>
        <v/>
      </c>
      <c r="AN116" s="125" t="s">
        <v>218</v>
      </c>
      <c r="AO116" s="125" t="str">
        <f t="shared" si="54"/>
        <v/>
      </c>
      <c r="AP116" s="125" t="str">
        <f t="shared" si="63"/>
        <v/>
      </c>
    </row>
    <row r="117" spans="1:42">
      <c r="A117" s="30">
        <f t="shared" si="55"/>
        <v>11139</v>
      </c>
      <c r="B117" s="31">
        <f t="shared" si="32"/>
        <v>9197.8799879182516</v>
      </c>
      <c r="C117" s="33" t="str">
        <f t="shared" si="33"/>
        <v/>
      </c>
      <c r="D117" s="31">
        <f t="shared" si="34"/>
        <v>9786.5642459545597</v>
      </c>
      <c r="E117" s="33" t="str">
        <f t="shared" si="35"/>
        <v/>
      </c>
      <c r="F117" s="31">
        <f t="shared" si="36"/>
        <v>0</v>
      </c>
      <c r="G117" s="32">
        <f t="shared" si="37"/>
        <v>-2453.7139072841483</v>
      </c>
      <c r="H117" s="32">
        <f t="shared" si="38"/>
        <v>-1576.0230845536055</v>
      </c>
      <c r="I117" s="32">
        <f t="shared" si="39"/>
        <v>0</v>
      </c>
      <c r="J117" s="37" t="str">
        <f t="shared" si="56"/>
        <v/>
      </c>
      <c r="K117" s="31">
        <f t="shared" si="40"/>
        <v>0</v>
      </c>
      <c r="L117" s="33" t="str">
        <f t="shared" si="41"/>
        <v/>
      </c>
      <c r="M117" s="34">
        <f t="shared" si="57"/>
        <v>8583.2095490729735</v>
      </c>
      <c r="N117" s="33" t="str">
        <f t="shared" si="58"/>
        <v/>
      </c>
      <c r="O117" s="35" t="str">
        <f t="shared" si="42"/>
        <v/>
      </c>
      <c r="P117" s="48" t="str">
        <f t="shared" si="43"/>
        <v/>
      </c>
      <c r="Q117" s="35"/>
      <c r="R117" s="58">
        <f>Data!AW117</f>
        <v>3320.584228515625</v>
      </c>
      <c r="S117" s="58">
        <f>Data!BB117</f>
        <v>3909.269287109375</v>
      </c>
      <c r="T117" s="58">
        <f>Data!BM117</f>
        <v>0</v>
      </c>
      <c r="U117" s="59">
        <f>Data!BN117</f>
        <v>-8331.0087890625</v>
      </c>
      <c r="V117" s="59">
        <f>Data!BO117</f>
        <v>-7453.318359375</v>
      </c>
      <c r="W117" s="58">
        <f>Data!BT117</f>
        <v>0</v>
      </c>
      <c r="X117" s="56">
        <f t="shared" si="44"/>
        <v>3909.269287109375</v>
      </c>
      <c r="Y117" s="64">
        <f t="shared" si="45"/>
        <v>7100</v>
      </c>
      <c r="Z117" s="65">
        <f t="shared" si="46"/>
        <v>53.878414154052734</v>
      </c>
      <c r="AA117" s="66">
        <f t="shared" si="47"/>
        <v>7153.8784141540527</v>
      </c>
      <c r="AB117" s="71">
        <f t="shared" si="59"/>
        <v>3244.6091270446777</v>
      </c>
      <c r="AC117" s="71">
        <f t="shared" si="48"/>
        <v>53.878414154052734</v>
      </c>
      <c r="AD117" s="71">
        <f t="shared" si="60"/>
        <v>5923.2122939520614</v>
      </c>
      <c r="AE117" s="71">
        <f t="shared" si="61"/>
        <v>53.878414154052734</v>
      </c>
      <c r="AF117" s="57">
        <f t="shared" si="62"/>
        <v>53.878414154052734</v>
      </c>
      <c r="AG117" s="55"/>
      <c r="AI117" s="35" t="str">
        <f t="shared" si="49"/>
        <v/>
      </c>
      <c r="AJ117" s="125" t="str">
        <f t="shared" si="50"/>
        <v/>
      </c>
      <c r="AK117" s="125" t="str">
        <f t="shared" si="51"/>
        <v/>
      </c>
      <c r="AL117" s="125" t="str">
        <f t="shared" si="52"/>
        <v/>
      </c>
      <c r="AM117" s="125" t="str">
        <f t="shared" si="53"/>
        <v/>
      </c>
      <c r="AN117" s="125" t="s">
        <v>218</v>
      </c>
      <c r="AO117" s="125" t="str">
        <f t="shared" si="54"/>
        <v/>
      </c>
      <c r="AP117" s="125" t="str">
        <f t="shared" si="63"/>
        <v/>
      </c>
    </row>
    <row r="118" spans="1:42">
      <c r="A118" s="30">
        <f t="shared" si="55"/>
        <v>11170</v>
      </c>
      <c r="B118" s="31">
        <f t="shared" si="32"/>
        <v>19022.734371181657</v>
      </c>
      <c r="C118" s="33" t="str">
        <f t="shared" si="33"/>
        <v/>
      </c>
      <c r="D118" s="31">
        <f t="shared" si="34"/>
        <v>15497.225479370582</v>
      </c>
      <c r="E118" s="33" t="str">
        <f t="shared" si="35"/>
        <v/>
      </c>
      <c r="F118" s="31">
        <f t="shared" si="36"/>
        <v>0</v>
      </c>
      <c r="G118" s="32">
        <f t="shared" si="37"/>
        <v>17543.124065421758</v>
      </c>
      <c r="H118" s="32">
        <f t="shared" si="38"/>
        <v>17258.095225500736</v>
      </c>
      <c r="I118" s="32">
        <f t="shared" si="39"/>
        <v>17543.124065421758</v>
      </c>
      <c r="J118" s="37" t="str">
        <f t="shared" si="56"/>
        <v/>
      </c>
      <c r="K118" s="31">
        <f t="shared" si="40"/>
        <v>0</v>
      </c>
      <c r="L118" s="33" t="str">
        <f t="shared" si="41"/>
        <v/>
      </c>
      <c r="M118" s="34">
        <f t="shared" si="57"/>
        <v>17162.814631932135</v>
      </c>
      <c r="N118" s="33" t="str">
        <f t="shared" si="58"/>
        <v/>
      </c>
      <c r="O118" s="35" t="str">
        <f t="shared" si="42"/>
        <v/>
      </c>
      <c r="P118" s="48" t="str">
        <f t="shared" si="43"/>
        <v/>
      </c>
      <c r="Q118" s="35"/>
      <c r="R118" s="58">
        <f>Data!AW118</f>
        <v>4921.7021484375</v>
      </c>
      <c r="S118" s="58">
        <f>Data!BB118</f>
        <v>1396.193359375</v>
      </c>
      <c r="T118" s="58">
        <f>Data!BM118</f>
        <v>0</v>
      </c>
      <c r="U118" s="59">
        <f>Data!BN118</f>
        <v>3442.092041015625</v>
      </c>
      <c r="V118" s="59">
        <f>Data!BO118</f>
        <v>3157.063232421875</v>
      </c>
      <c r="W118" s="58">
        <f>Data!BT118</f>
        <v>0</v>
      </c>
      <c r="X118" s="56">
        <f t="shared" si="44"/>
        <v>4921.7021484375</v>
      </c>
      <c r="Y118" s="64">
        <f t="shared" si="45"/>
        <v>5000</v>
      </c>
      <c r="Z118" s="65">
        <f t="shared" si="46"/>
        <v>102.89791870117187</v>
      </c>
      <c r="AA118" s="66">
        <f t="shared" si="47"/>
        <v>5102.8979187011719</v>
      </c>
      <c r="AB118" s="71">
        <f t="shared" si="59"/>
        <v>181.19577026367187</v>
      </c>
      <c r="AC118" s="71">
        <f t="shared" si="48"/>
        <v>102.89791870117187</v>
      </c>
      <c r="AD118" s="71">
        <f t="shared" si="60"/>
        <v>3446.1689965970327</v>
      </c>
      <c r="AE118" s="71">
        <f t="shared" si="61"/>
        <v>102.89791870117187</v>
      </c>
      <c r="AF118" s="57">
        <f t="shared" si="62"/>
        <v>102.89791870117187</v>
      </c>
      <c r="AG118" s="55"/>
      <c r="AI118" s="35" t="str">
        <f t="shared" si="49"/>
        <v/>
      </c>
      <c r="AJ118" s="125" t="str">
        <f t="shared" si="50"/>
        <v/>
      </c>
      <c r="AK118" s="125" t="str">
        <f t="shared" si="51"/>
        <v/>
      </c>
      <c r="AL118" s="125" t="str">
        <f t="shared" si="52"/>
        <v/>
      </c>
      <c r="AM118" s="125" t="str">
        <f t="shared" si="53"/>
        <v/>
      </c>
      <c r="AN118" s="125" t="s">
        <v>218</v>
      </c>
      <c r="AO118" s="125" t="str">
        <f t="shared" si="54"/>
        <v/>
      </c>
      <c r="AP118" s="125" t="str">
        <f t="shared" si="63"/>
        <v/>
      </c>
    </row>
    <row r="119" spans="1:42">
      <c r="A119" s="30">
        <f t="shared" si="55"/>
        <v>11201</v>
      </c>
      <c r="B119" s="31">
        <f t="shared" si="32"/>
        <v>13533.386870132033</v>
      </c>
      <c r="C119" s="33" t="str">
        <f t="shared" si="33"/>
        <v>JP</v>
      </c>
      <c r="D119" s="31">
        <f t="shared" si="34"/>
        <v>11677.282416095937</v>
      </c>
      <c r="E119" s="33" t="str">
        <f t="shared" si="35"/>
        <v/>
      </c>
      <c r="F119" s="31">
        <f t="shared" si="36"/>
        <v>0</v>
      </c>
      <c r="G119" s="32">
        <f t="shared" si="37"/>
        <v>10547.886799180886</v>
      </c>
      <c r="H119" s="32">
        <f t="shared" si="38"/>
        <v>10823.553218011597</v>
      </c>
      <c r="I119" s="32">
        <f t="shared" si="39"/>
        <v>10823.553218011597</v>
      </c>
      <c r="J119" s="37" t="str">
        <f t="shared" si="56"/>
        <v/>
      </c>
      <c r="K119" s="31">
        <f t="shared" si="40"/>
        <v>0</v>
      </c>
      <c r="L119" s="33" t="str">
        <f t="shared" si="41"/>
        <v/>
      </c>
      <c r="M119" s="34">
        <f t="shared" si="57"/>
        <v>12362.066258726349</v>
      </c>
      <c r="N119" s="33" t="str">
        <f t="shared" si="58"/>
        <v/>
      </c>
      <c r="O119" s="35" t="str">
        <f t="shared" si="42"/>
        <v/>
      </c>
      <c r="P119" s="48" t="str">
        <f t="shared" si="43"/>
        <v>JP</v>
      </c>
      <c r="Q119" s="35"/>
      <c r="R119" s="58">
        <f>Data!AW119</f>
        <v>4381.41162109375</v>
      </c>
      <c r="S119" s="58">
        <f>Data!BB119</f>
        <v>2525.307373046875</v>
      </c>
      <c r="T119" s="58">
        <f>Data!BM119</f>
        <v>0</v>
      </c>
      <c r="U119" s="59">
        <f>Data!BN119</f>
        <v>1395.91162109375</v>
      </c>
      <c r="V119" s="59">
        <f>Data!BO119</f>
        <v>1671.577880859375</v>
      </c>
      <c r="W119" s="58">
        <f>Data!BT119</f>
        <v>0</v>
      </c>
      <c r="X119" s="56">
        <f t="shared" si="44"/>
        <v>4381.41162109375</v>
      </c>
      <c r="Y119" s="64">
        <f t="shared" si="45"/>
        <v>3500</v>
      </c>
      <c r="Z119" s="65">
        <f t="shared" si="46"/>
        <v>881.45257568359375</v>
      </c>
      <c r="AA119" s="66">
        <f t="shared" si="47"/>
        <v>4381.4525756835937</v>
      </c>
      <c r="AB119" s="71">
        <f t="shared" si="59"/>
        <v>4.095458984375E-2</v>
      </c>
      <c r="AC119" s="71">
        <f t="shared" si="48"/>
        <v>881.45257568359375</v>
      </c>
      <c r="AD119" s="71">
        <f t="shared" si="60"/>
        <v>2494.0385530192507</v>
      </c>
      <c r="AE119" s="71">
        <f t="shared" si="61"/>
        <v>881.41158901900053</v>
      </c>
      <c r="AF119" s="57">
        <f t="shared" si="62"/>
        <v>4.095458984375E-2</v>
      </c>
      <c r="AG119" s="55"/>
      <c r="AI119" s="35" t="str">
        <f t="shared" si="49"/>
        <v/>
      </c>
      <c r="AJ119" s="125" t="str">
        <f t="shared" si="50"/>
        <v/>
      </c>
      <c r="AK119" s="125" t="str">
        <f t="shared" si="51"/>
        <v/>
      </c>
      <c r="AL119" s="125" t="str">
        <f t="shared" si="52"/>
        <v/>
      </c>
      <c r="AM119" s="125" t="str">
        <f t="shared" si="53"/>
        <v/>
      </c>
      <c r="AN119" s="125" t="s">
        <v>218</v>
      </c>
      <c r="AO119" s="125" t="str">
        <f t="shared" si="54"/>
        <v/>
      </c>
      <c r="AP119" s="125" t="str">
        <f t="shared" si="63"/>
        <v/>
      </c>
    </row>
    <row r="120" spans="1:42">
      <c r="A120" s="30">
        <f t="shared" si="55"/>
        <v>11231</v>
      </c>
      <c r="B120" s="31">
        <f t="shared" si="32"/>
        <v>0</v>
      </c>
      <c r="C120" s="33" t="str">
        <f t="shared" si="33"/>
        <v/>
      </c>
      <c r="D120" s="31">
        <f t="shared" si="34"/>
        <v>0</v>
      </c>
      <c r="E120" s="33" t="str">
        <f t="shared" si="35"/>
        <v/>
      </c>
      <c r="F120" s="31">
        <f t="shared" si="36"/>
        <v>0</v>
      </c>
      <c r="G120" s="32">
        <f t="shared" si="37"/>
        <v>9418.1833830638952</v>
      </c>
      <c r="H120" s="32">
        <f t="shared" si="38"/>
        <v>9535.3282955722552</v>
      </c>
      <c r="I120" s="32">
        <f t="shared" si="39"/>
        <v>9535.3282955722552</v>
      </c>
      <c r="J120" s="37" t="str">
        <f t="shared" si="56"/>
        <v/>
      </c>
      <c r="K120" s="31">
        <f t="shared" si="40"/>
        <v>0</v>
      </c>
      <c r="L120" s="33" t="str">
        <f t="shared" si="41"/>
        <v/>
      </c>
      <c r="M120" s="34">
        <f t="shared" si="57"/>
        <v>13140.128937505902</v>
      </c>
      <c r="N120" s="33" t="str">
        <f t="shared" si="58"/>
        <v>EI</v>
      </c>
      <c r="O120" s="35" t="str">
        <f t="shared" si="42"/>
        <v/>
      </c>
      <c r="P120" s="48" t="str">
        <f t="shared" si="43"/>
        <v>EI</v>
      </c>
      <c r="Q120" s="35"/>
      <c r="R120" s="58">
        <f>Data!AW120</f>
        <v>0</v>
      </c>
      <c r="S120" s="58">
        <f>Data!BB120</f>
        <v>0</v>
      </c>
      <c r="T120" s="58">
        <f>Data!BM120</f>
        <v>0</v>
      </c>
      <c r="U120" s="59">
        <f>Data!BN120</f>
        <v>1272.03271484375</v>
      </c>
      <c r="V120" s="59">
        <f>Data!BO120</f>
        <v>1389.177734375</v>
      </c>
      <c r="W120" s="58">
        <f>Data!BT120</f>
        <v>0</v>
      </c>
      <c r="X120" s="56">
        <f t="shared" si="44"/>
        <v>1389.177734375</v>
      </c>
      <c r="Y120" s="64">
        <f t="shared" si="45"/>
        <v>3000</v>
      </c>
      <c r="Z120" s="65">
        <f t="shared" si="46"/>
        <v>121.10848999023437</v>
      </c>
      <c r="AA120" s="66">
        <f t="shared" si="47"/>
        <v>3121.1084899902344</v>
      </c>
      <c r="AB120" s="71">
        <f t="shared" si="59"/>
        <v>1731.9307556152344</v>
      </c>
      <c r="AC120" s="71">
        <f t="shared" si="48"/>
        <v>121.10848999023437</v>
      </c>
      <c r="AD120" s="71">
        <f t="shared" si="60"/>
        <v>-7.5120194924238604E-4</v>
      </c>
      <c r="AE120" s="71">
        <f t="shared" si="61"/>
        <v>118.70807766914368</v>
      </c>
      <c r="AF120" s="57">
        <f t="shared" si="62"/>
        <v>-7.5120194924238604E-4</v>
      </c>
      <c r="AG120" s="55"/>
      <c r="AI120" s="35" t="str">
        <f t="shared" si="49"/>
        <v/>
      </c>
      <c r="AJ120" s="125" t="str">
        <f t="shared" si="50"/>
        <v/>
      </c>
      <c r="AK120" s="125" t="str">
        <f t="shared" si="51"/>
        <v/>
      </c>
      <c r="AL120" s="125" t="str">
        <f t="shared" si="52"/>
        <v/>
      </c>
      <c r="AM120" s="125" t="str">
        <f t="shared" si="53"/>
        <v/>
      </c>
      <c r="AN120" s="125" t="s">
        <v>218</v>
      </c>
      <c r="AO120" s="125" t="str">
        <f t="shared" si="54"/>
        <v/>
      </c>
      <c r="AP120" s="125" t="str">
        <f t="shared" si="63"/>
        <v/>
      </c>
    </row>
    <row r="121" spans="1:42">
      <c r="A121" s="30">
        <f t="shared" si="55"/>
        <v>11262</v>
      </c>
      <c r="B121" s="31">
        <f t="shared" si="32"/>
        <v>0</v>
      </c>
      <c r="C121" s="33" t="str">
        <f t="shared" si="33"/>
        <v/>
      </c>
      <c r="D121" s="31">
        <f t="shared" si="34"/>
        <v>0</v>
      </c>
      <c r="E121" s="33" t="str">
        <f t="shared" si="35"/>
        <v/>
      </c>
      <c r="F121" s="31">
        <f t="shared" si="36"/>
        <v>0</v>
      </c>
      <c r="G121" s="32">
        <f t="shared" si="37"/>
        <v>7530.8788409435037</v>
      </c>
      <c r="H121" s="32">
        <f t="shared" si="38"/>
        <v>8339.6530527175491</v>
      </c>
      <c r="I121" s="32">
        <f t="shared" si="39"/>
        <v>8339.6530527175491</v>
      </c>
      <c r="J121" s="37" t="str">
        <f t="shared" si="56"/>
        <v/>
      </c>
      <c r="K121" s="31">
        <f t="shared" si="40"/>
        <v>0</v>
      </c>
      <c r="L121" s="33" t="str">
        <f t="shared" si="41"/>
        <v/>
      </c>
      <c r="M121" s="34">
        <f t="shared" si="57"/>
        <v>9402.0511261151805</v>
      </c>
      <c r="N121" s="33" t="str">
        <f t="shared" si="58"/>
        <v/>
      </c>
      <c r="O121" s="35" t="str">
        <f t="shared" si="42"/>
        <v/>
      </c>
      <c r="P121" s="48" t="str">
        <f t="shared" si="43"/>
        <v/>
      </c>
      <c r="Q121" s="35"/>
      <c r="R121" s="58">
        <f>Data!AW121</f>
        <v>0</v>
      </c>
      <c r="S121" s="58">
        <f>Data!BB121</f>
        <v>0</v>
      </c>
      <c r="T121" s="58">
        <f>Data!BM121</f>
        <v>0</v>
      </c>
      <c r="U121" s="59">
        <f>Data!BN121</f>
        <v>2508.703369140625</v>
      </c>
      <c r="V121" s="59">
        <f>Data!BO121</f>
        <v>3317.477294921875</v>
      </c>
      <c r="W121" s="58">
        <f>Data!BT121</f>
        <v>0</v>
      </c>
      <c r="X121" s="56">
        <f t="shared" si="44"/>
        <v>3317.477294921875</v>
      </c>
      <c r="Y121" s="64">
        <f t="shared" si="45"/>
        <v>4000</v>
      </c>
      <c r="Z121" s="65">
        <f t="shared" si="46"/>
        <v>1.0785033702850342</v>
      </c>
      <c r="AA121" s="66">
        <f t="shared" si="47"/>
        <v>4001.078503370285</v>
      </c>
      <c r="AB121" s="71">
        <f t="shared" si="59"/>
        <v>683.60120844841003</v>
      </c>
      <c r="AC121" s="71">
        <f t="shared" si="48"/>
        <v>1.0785033702850342</v>
      </c>
      <c r="AD121" s="71">
        <f t="shared" si="60"/>
        <v>1896.6977859166127</v>
      </c>
      <c r="AE121" s="71">
        <f t="shared" si="61"/>
        <v>1.0785033702850342</v>
      </c>
      <c r="AF121" s="57">
        <f t="shared" si="62"/>
        <v>1.0785033702850342</v>
      </c>
      <c r="AG121" s="55"/>
      <c r="AI121" s="35" t="str">
        <f t="shared" si="49"/>
        <v/>
      </c>
      <c r="AJ121" s="125" t="str">
        <f t="shared" si="50"/>
        <v/>
      </c>
      <c r="AK121" s="125" t="str">
        <f t="shared" si="51"/>
        <v/>
      </c>
      <c r="AL121" s="125" t="str">
        <f t="shared" si="52"/>
        <v/>
      </c>
      <c r="AM121" s="125" t="str">
        <f t="shared" si="53"/>
        <v/>
      </c>
      <c r="AN121" s="125" t="s">
        <v>218</v>
      </c>
      <c r="AO121" s="125" t="str">
        <f t="shared" si="54"/>
        <v/>
      </c>
      <c r="AP121" s="125" t="str">
        <f t="shared" si="63"/>
        <v/>
      </c>
    </row>
    <row r="122" spans="1:42">
      <c r="A122" s="30">
        <f t="shared" si="55"/>
        <v>11292</v>
      </c>
      <c r="B122" s="31">
        <f t="shared" si="32"/>
        <v>0</v>
      </c>
      <c r="C122" s="33" t="str">
        <f t="shared" si="33"/>
        <v/>
      </c>
      <c r="D122" s="31">
        <f t="shared" si="34"/>
        <v>0</v>
      </c>
      <c r="E122" s="33" t="str">
        <f t="shared" si="35"/>
        <v/>
      </c>
      <c r="F122" s="31">
        <f t="shared" si="36"/>
        <v>0</v>
      </c>
      <c r="G122" s="32">
        <f t="shared" si="37"/>
        <v>3970.2667930108587</v>
      </c>
      <c r="H122" s="32">
        <f t="shared" si="38"/>
        <v>4806.0690055747227</v>
      </c>
      <c r="I122" s="32">
        <f t="shared" si="39"/>
        <v>4806.0690055747227</v>
      </c>
      <c r="J122" s="37" t="str">
        <f t="shared" si="56"/>
        <v/>
      </c>
      <c r="K122" s="31">
        <f t="shared" si="40"/>
        <v>0</v>
      </c>
      <c r="L122" s="33" t="str">
        <f t="shared" si="41"/>
        <v/>
      </c>
      <c r="M122" s="34">
        <f t="shared" si="57"/>
        <v>8039.0872089344612</v>
      </c>
      <c r="N122" s="33" t="str">
        <f t="shared" si="58"/>
        <v/>
      </c>
      <c r="O122" s="35" t="str">
        <f t="shared" si="42"/>
        <v>MRDO</v>
      </c>
      <c r="P122" s="48" t="str">
        <f t="shared" si="43"/>
        <v>MRDO</v>
      </c>
      <c r="Q122" s="35"/>
      <c r="R122" s="58">
        <f>Data!AW122</f>
        <v>0</v>
      </c>
      <c r="S122" s="58">
        <f>Data!BB122</f>
        <v>0</v>
      </c>
      <c r="T122" s="58">
        <f>Data!BM122</f>
        <v>0</v>
      </c>
      <c r="U122" s="59">
        <f>Data!BN122</f>
        <v>-89.789802551269531</v>
      </c>
      <c r="V122" s="59">
        <f>Data!BO122</f>
        <v>746.01251220703125</v>
      </c>
      <c r="W122" s="58">
        <f>Data!BT122</f>
        <v>0</v>
      </c>
      <c r="X122" s="56">
        <f t="shared" si="44"/>
        <v>746.01251220703125</v>
      </c>
      <c r="Y122" s="64">
        <f t="shared" si="45"/>
        <v>4500</v>
      </c>
      <c r="Z122" s="65">
        <f t="shared" si="46"/>
        <v>0</v>
      </c>
      <c r="AA122" s="66">
        <f t="shared" si="47"/>
        <v>4500</v>
      </c>
      <c r="AB122" s="71">
        <f t="shared" si="59"/>
        <v>3753.9874877929687</v>
      </c>
      <c r="AC122" s="71">
        <f t="shared" si="48"/>
        <v>0</v>
      </c>
      <c r="AD122" s="71">
        <f t="shared" si="60"/>
        <v>2637.9557007259846</v>
      </c>
      <c r="AE122" s="71">
        <f t="shared" si="61"/>
        <v>0</v>
      </c>
      <c r="AF122" s="57">
        <f t="shared" si="62"/>
        <v>0</v>
      </c>
      <c r="AG122" s="55"/>
      <c r="AI122" s="35" t="str">
        <f t="shared" si="49"/>
        <v/>
      </c>
      <c r="AJ122" s="125" t="str">
        <f t="shared" si="50"/>
        <v/>
      </c>
      <c r="AK122" s="125" t="str">
        <f t="shared" si="51"/>
        <v/>
      </c>
      <c r="AL122" s="125" t="str">
        <f t="shared" si="52"/>
        <v/>
      </c>
      <c r="AM122" s="125" t="str">
        <f t="shared" si="53"/>
        <v/>
      </c>
      <c r="AN122" s="125" t="s">
        <v>218</v>
      </c>
      <c r="AO122" s="125" t="str">
        <f t="shared" si="54"/>
        <v/>
      </c>
      <c r="AP122" s="125" t="str">
        <f t="shared" si="63"/>
        <v/>
      </c>
    </row>
    <row r="123" spans="1:42">
      <c r="A123" s="30">
        <f t="shared" si="55"/>
        <v>11323</v>
      </c>
      <c r="B123" s="31">
        <f t="shared" si="32"/>
        <v>0</v>
      </c>
      <c r="C123" s="33" t="str">
        <f t="shared" si="33"/>
        <v/>
      </c>
      <c r="D123" s="31">
        <f t="shared" si="34"/>
        <v>0</v>
      </c>
      <c r="E123" s="33" t="str">
        <f t="shared" si="35"/>
        <v/>
      </c>
      <c r="F123" s="31">
        <f t="shared" si="36"/>
        <v>0</v>
      </c>
      <c r="G123" s="32">
        <f t="shared" si="37"/>
        <v>4954.3506713408406</v>
      </c>
      <c r="H123" s="32">
        <f t="shared" si="38"/>
        <v>6047.3946970782317</v>
      </c>
      <c r="I123" s="32">
        <f t="shared" si="39"/>
        <v>6047.3946970782317</v>
      </c>
      <c r="J123" s="37" t="str">
        <f t="shared" si="56"/>
        <v/>
      </c>
      <c r="K123" s="31">
        <f t="shared" si="40"/>
        <v>0</v>
      </c>
      <c r="L123" s="33" t="str">
        <f t="shared" si="41"/>
        <v/>
      </c>
      <c r="M123" s="34">
        <f t="shared" si="57"/>
        <v>7122.2193117222168</v>
      </c>
      <c r="N123" s="33" t="str">
        <f t="shared" si="58"/>
        <v/>
      </c>
      <c r="O123" s="35" t="str">
        <f t="shared" si="42"/>
        <v>MRDO</v>
      </c>
      <c r="P123" s="48" t="str">
        <f t="shared" si="43"/>
        <v>MRDO</v>
      </c>
      <c r="Q123" s="35"/>
      <c r="R123" s="58">
        <f>Data!AW123</f>
        <v>0</v>
      </c>
      <c r="S123" s="58">
        <f>Data!BB123</f>
        <v>0</v>
      </c>
      <c r="T123" s="58">
        <f>Data!BM123</f>
        <v>0</v>
      </c>
      <c r="U123" s="59">
        <f>Data!BN123</f>
        <v>1198.2008056640625</v>
      </c>
      <c r="V123" s="59">
        <f>Data!BO123</f>
        <v>2291.244873046875</v>
      </c>
      <c r="W123" s="58">
        <f>Data!BT123</f>
        <v>0</v>
      </c>
      <c r="X123" s="56">
        <f t="shared" si="44"/>
        <v>2291.244873046875</v>
      </c>
      <c r="Y123" s="64">
        <f t="shared" si="45"/>
        <v>4500</v>
      </c>
      <c r="Z123" s="65">
        <f t="shared" si="46"/>
        <v>0</v>
      </c>
      <c r="AA123" s="66">
        <f t="shared" si="47"/>
        <v>4500</v>
      </c>
      <c r="AB123" s="71">
        <f t="shared" si="59"/>
        <v>2208.755126953125</v>
      </c>
      <c r="AC123" s="71">
        <f t="shared" si="48"/>
        <v>0</v>
      </c>
      <c r="AD123" s="71">
        <f t="shared" si="60"/>
        <v>3074.5756836882256</v>
      </c>
      <c r="AE123" s="71">
        <f t="shared" si="61"/>
        <v>0</v>
      </c>
      <c r="AF123" s="57">
        <f t="shared" si="62"/>
        <v>0</v>
      </c>
      <c r="AG123" s="55"/>
      <c r="AI123" s="35" t="str">
        <f t="shared" si="49"/>
        <v/>
      </c>
      <c r="AJ123" s="125" t="str">
        <f t="shared" si="50"/>
        <v/>
      </c>
      <c r="AK123" s="125" t="str">
        <f t="shared" si="51"/>
        <v/>
      </c>
      <c r="AL123" s="125" t="str">
        <f t="shared" si="52"/>
        <v/>
      </c>
      <c r="AM123" s="125" t="str">
        <f t="shared" si="53"/>
        <v/>
      </c>
      <c r="AN123" s="125" t="s">
        <v>218</v>
      </c>
      <c r="AO123" s="125" t="str">
        <f t="shared" si="54"/>
        <v/>
      </c>
      <c r="AP123" s="125" t="str">
        <f t="shared" si="63"/>
        <v/>
      </c>
    </row>
    <row r="124" spans="1:42">
      <c r="A124" s="30">
        <f t="shared" si="55"/>
        <v>11354</v>
      </c>
      <c r="B124" s="31">
        <f t="shared" si="32"/>
        <v>0</v>
      </c>
      <c r="C124" s="33" t="str">
        <f t="shared" si="33"/>
        <v/>
      </c>
      <c r="D124" s="31">
        <f t="shared" si="34"/>
        <v>0</v>
      </c>
      <c r="E124" s="33" t="str">
        <f t="shared" si="35"/>
        <v/>
      </c>
      <c r="F124" s="31">
        <f t="shared" si="36"/>
        <v>11799.58832871833</v>
      </c>
      <c r="G124" s="32">
        <f t="shared" si="37"/>
        <v>12108.331810482941</v>
      </c>
      <c r="H124" s="32">
        <f t="shared" si="38"/>
        <v>13130.36998764959</v>
      </c>
      <c r="I124" s="32">
        <f t="shared" si="39"/>
        <v>13130.36998764959</v>
      </c>
      <c r="J124" s="37" t="str">
        <f t="shared" si="56"/>
        <v>RS</v>
      </c>
      <c r="K124" s="31">
        <f t="shared" si="40"/>
        <v>0</v>
      </c>
      <c r="L124" s="33" t="str">
        <f t="shared" si="41"/>
        <v/>
      </c>
      <c r="M124" s="34">
        <f t="shared" si="57"/>
        <v>9174.4560907237737</v>
      </c>
      <c r="N124" s="33" t="str">
        <f t="shared" si="58"/>
        <v/>
      </c>
      <c r="O124" s="35" t="str">
        <f t="shared" si="42"/>
        <v/>
      </c>
      <c r="P124" s="48" t="str">
        <f t="shared" si="43"/>
        <v>RS</v>
      </c>
      <c r="Q124" s="35"/>
      <c r="R124" s="58">
        <f>Data!AW124</f>
        <v>0</v>
      </c>
      <c r="S124" s="58">
        <f>Data!BB124</f>
        <v>0</v>
      </c>
      <c r="T124" s="58">
        <f>Data!BM124</f>
        <v>8840.099609375</v>
      </c>
      <c r="U124" s="59">
        <f>Data!BN124</f>
        <v>9191.41796875</v>
      </c>
      <c r="V124" s="59">
        <f>Data!BO124</f>
        <v>10232.52734375</v>
      </c>
      <c r="W124" s="58">
        <f>Data!BT124</f>
        <v>0</v>
      </c>
      <c r="X124" s="56">
        <f t="shared" si="44"/>
        <v>10232.52734375</v>
      </c>
      <c r="Y124" s="64">
        <f t="shared" si="45"/>
        <v>4500</v>
      </c>
      <c r="Z124" s="65">
        <f t="shared" si="46"/>
        <v>5732.52734375</v>
      </c>
      <c r="AA124" s="66">
        <f t="shared" si="47"/>
        <v>10232.52734375</v>
      </c>
      <c r="AB124" s="71">
        <f t="shared" si="59"/>
        <v>0</v>
      </c>
      <c r="AC124" s="71">
        <f t="shared" si="48"/>
        <v>5732.52734375</v>
      </c>
      <c r="AD124" s="71">
        <f t="shared" si="60"/>
        <v>6348.8061974160937</v>
      </c>
      <c r="AE124" s="71">
        <f t="shared" si="61"/>
        <v>5732.52734375</v>
      </c>
      <c r="AF124" s="57">
        <f t="shared" si="62"/>
        <v>0</v>
      </c>
      <c r="AG124" s="55"/>
      <c r="AI124" s="35" t="str">
        <f t="shared" si="49"/>
        <v/>
      </c>
      <c r="AJ124" s="125" t="str">
        <f t="shared" si="50"/>
        <v/>
      </c>
      <c r="AK124" s="125" t="str">
        <f t="shared" si="51"/>
        <v/>
      </c>
      <c r="AL124" s="125" t="str">
        <f t="shared" si="52"/>
        <v/>
      </c>
      <c r="AM124" s="125" t="str">
        <f t="shared" si="53"/>
        <v/>
      </c>
      <c r="AN124" s="125" t="s">
        <v>218</v>
      </c>
      <c r="AO124" s="125" t="str">
        <f t="shared" si="54"/>
        <v/>
      </c>
      <c r="AP124" s="125" t="str">
        <f t="shared" si="63"/>
        <v/>
      </c>
    </row>
    <row r="125" spans="1:42">
      <c r="A125" s="30">
        <f t="shared" si="55"/>
        <v>11382</v>
      </c>
      <c r="B125" s="31">
        <f t="shared" si="32"/>
        <v>0</v>
      </c>
      <c r="C125" s="33" t="str">
        <f t="shared" si="33"/>
        <v/>
      </c>
      <c r="D125" s="31">
        <f t="shared" si="34"/>
        <v>0</v>
      </c>
      <c r="E125" s="33" t="str">
        <f t="shared" si="35"/>
        <v/>
      </c>
      <c r="F125" s="31">
        <f t="shared" si="36"/>
        <v>-1310.4008879010748</v>
      </c>
      <c r="G125" s="32">
        <f t="shared" si="37"/>
        <v>-1694.478030126756</v>
      </c>
      <c r="H125" s="32">
        <f t="shared" si="38"/>
        <v>-2277.7695904427997</v>
      </c>
      <c r="I125" s="32">
        <f t="shared" si="39"/>
        <v>-1310.4008879010748</v>
      </c>
      <c r="J125" s="37" t="str">
        <f t="shared" si="56"/>
        <v/>
      </c>
      <c r="K125" s="31">
        <f t="shared" si="40"/>
        <v>0</v>
      </c>
      <c r="L125" s="33" t="str">
        <f t="shared" si="41"/>
        <v/>
      </c>
      <c r="M125" s="34">
        <f t="shared" si="57"/>
        <v>12666.719085553463</v>
      </c>
      <c r="N125" s="33" t="str">
        <f t="shared" si="58"/>
        <v/>
      </c>
      <c r="O125" s="35" t="str">
        <f t="shared" si="42"/>
        <v>MRDO</v>
      </c>
      <c r="P125" s="48" t="str">
        <f t="shared" si="43"/>
        <v>MRDO</v>
      </c>
      <c r="Q125" s="35"/>
      <c r="R125" s="58">
        <f>Data!AW125</f>
        <v>0</v>
      </c>
      <c r="S125" s="58">
        <f>Data!BB125</f>
        <v>0</v>
      </c>
      <c r="T125" s="58">
        <f>Data!BM125</f>
        <v>-4632.9150390625</v>
      </c>
      <c r="U125" s="59">
        <f>Data!BN125</f>
        <v>-5073.02587890625</v>
      </c>
      <c r="V125" s="59">
        <f>Data!BO125</f>
        <v>-5626.05712890625</v>
      </c>
      <c r="W125" s="58">
        <f>Data!BT125</f>
        <v>0</v>
      </c>
      <c r="X125" s="56">
        <f t="shared" si="44"/>
        <v>0</v>
      </c>
      <c r="Y125" s="64">
        <f t="shared" si="45"/>
        <v>8482.142578125</v>
      </c>
      <c r="Z125" s="65">
        <f t="shared" si="46"/>
        <v>0</v>
      </c>
      <c r="AA125" s="66">
        <f t="shared" si="47"/>
        <v>8482.142578125</v>
      </c>
      <c r="AB125" s="71">
        <f t="shared" si="59"/>
        <v>8482.142578125</v>
      </c>
      <c r="AC125" s="71">
        <f t="shared" si="48"/>
        <v>0</v>
      </c>
      <c r="AD125" s="71">
        <f t="shared" si="60"/>
        <v>1638.1055121449772</v>
      </c>
      <c r="AE125" s="71">
        <f t="shared" si="61"/>
        <v>0</v>
      </c>
      <c r="AF125" s="57">
        <f t="shared" si="62"/>
        <v>0</v>
      </c>
      <c r="AG125" s="55"/>
      <c r="AI125" s="35" t="str">
        <f t="shared" si="49"/>
        <v/>
      </c>
      <c r="AJ125" s="125" t="str">
        <f t="shared" si="50"/>
        <v/>
      </c>
      <c r="AK125" s="125" t="str">
        <f t="shared" si="51"/>
        <v/>
      </c>
      <c r="AL125" s="125" t="str">
        <f t="shared" si="52"/>
        <v/>
      </c>
      <c r="AM125" s="125" t="str">
        <f t="shared" si="53"/>
        <v/>
      </c>
      <c r="AN125" s="125" t="s">
        <v>218</v>
      </c>
      <c r="AO125" s="125" t="str">
        <f t="shared" si="54"/>
        <v/>
      </c>
      <c r="AP125" s="125" t="str">
        <f t="shared" si="63"/>
        <v/>
      </c>
    </row>
    <row r="126" spans="1:42">
      <c r="A126" s="30">
        <f t="shared" si="55"/>
        <v>11413</v>
      </c>
      <c r="B126" s="31">
        <f t="shared" si="32"/>
        <v>0</v>
      </c>
      <c r="C126" s="33" t="str">
        <f t="shared" si="33"/>
        <v/>
      </c>
      <c r="D126" s="31">
        <f t="shared" si="34"/>
        <v>0</v>
      </c>
      <c r="E126" s="33" t="str">
        <f t="shared" si="35"/>
        <v/>
      </c>
      <c r="F126" s="31">
        <f t="shared" si="36"/>
        <v>0</v>
      </c>
      <c r="G126" s="32">
        <f t="shared" si="37"/>
        <v>0</v>
      </c>
      <c r="H126" s="32">
        <f t="shared" si="38"/>
        <v>-13899.5304421605</v>
      </c>
      <c r="I126" s="32">
        <f t="shared" si="39"/>
        <v>0</v>
      </c>
      <c r="J126" s="37" t="str">
        <f t="shared" si="56"/>
        <v/>
      </c>
      <c r="K126" s="31">
        <f t="shared" si="40"/>
        <v>0</v>
      </c>
      <c r="L126" s="33" t="str">
        <f t="shared" si="41"/>
        <v/>
      </c>
      <c r="M126" s="34">
        <f t="shared" si="57"/>
        <v>4331.9704630029282</v>
      </c>
      <c r="N126" s="33" t="str">
        <f t="shared" si="58"/>
        <v/>
      </c>
      <c r="O126" s="35" t="str">
        <f t="shared" si="42"/>
        <v>MRDO</v>
      </c>
      <c r="P126" s="48" t="str">
        <f t="shared" si="43"/>
        <v>MRDO</v>
      </c>
      <c r="Q126" s="35"/>
      <c r="R126" s="58">
        <f>Data!AW126</f>
        <v>0</v>
      </c>
      <c r="S126" s="58">
        <f>Data!BB126</f>
        <v>0</v>
      </c>
      <c r="T126" s="58">
        <f>Data!BM126</f>
        <v>0</v>
      </c>
      <c r="U126" s="59">
        <f>Data!BN126</f>
        <v>0</v>
      </c>
      <c r="V126" s="59">
        <f>Data!BO126</f>
        <v>-14437.25390625</v>
      </c>
      <c r="W126" s="58">
        <f>Data!BT126</f>
        <v>0</v>
      </c>
      <c r="X126" s="56">
        <f t="shared" si="44"/>
        <v>0</v>
      </c>
      <c r="Y126" s="64">
        <f t="shared" si="45"/>
        <v>7377.41943359375</v>
      </c>
      <c r="Z126" s="65">
        <f t="shared" si="46"/>
        <v>0</v>
      </c>
      <c r="AA126" s="66">
        <f t="shared" si="47"/>
        <v>7377.41943359375</v>
      </c>
      <c r="AB126" s="71">
        <f t="shared" si="59"/>
        <v>7377.41943359375</v>
      </c>
      <c r="AC126" s="71">
        <f t="shared" si="48"/>
        <v>0</v>
      </c>
      <c r="AD126" s="71">
        <f t="shared" si="60"/>
        <v>5650.5366824445846</v>
      </c>
      <c r="AE126" s="71">
        <f t="shared" si="61"/>
        <v>0</v>
      </c>
      <c r="AF126" s="57">
        <f t="shared" si="62"/>
        <v>0</v>
      </c>
      <c r="AG126" s="55"/>
      <c r="AI126" s="35" t="str">
        <f t="shared" si="49"/>
        <v/>
      </c>
      <c r="AJ126" s="125" t="str">
        <f t="shared" si="50"/>
        <v/>
      </c>
      <c r="AK126" s="125" t="str">
        <f t="shared" si="51"/>
        <v/>
      </c>
      <c r="AL126" s="125" t="str">
        <f t="shared" si="52"/>
        <v/>
      </c>
      <c r="AM126" s="125" t="str">
        <f t="shared" si="53"/>
        <v/>
      </c>
      <c r="AN126" s="125" t="s">
        <v>218</v>
      </c>
      <c r="AO126" s="125" t="str">
        <f t="shared" si="54"/>
        <v/>
      </c>
      <c r="AP126" s="125" t="str">
        <f t="shared" si="63"/>
        <v/>
      </c>
    </row>
    <row r="127" spans="1:42">
      <c r="A127" s="30">
        <f t="shared" si="55"/>
        <v>11443</v>
      </c>
      <c r="B127" s="31">
        <f t="shared" si="32"/>
        <v>-228.67824391812968</v>
      </c>
      <c r="C127" s="33" t="str">
        <f t="shared" si="33"/>
        <v/>
      </c>
      <c r="D127" s="31">
        <f t="shared" si="34"/>
        <v>2018.1211001276752</v>
      </c>
      <c r="E127" s="33" t="str">
        <f t="shared" si="35"/>
        <v/>
      </c>
      <c r="F127" s="31">
        <f t="shared" si="36"/>
        <v>-11829.262690534377</v>
      </c>
      <c r="G127" s="32">
        <f t="shared" si="37"/>
        <v>-12008.145193880973</v>
      </c>
      <c r="H127" s="32">
        <f t="shared" si="38"/>
        <v>-12189.77667148334</v>
      </c>
      <c r="I127" s="32">
        <f t="shared" si="39"/>
        <v>-11829.262690534377</v>
      </c>
      <c r="J127" s="37" t="str">
        <f t="shared" si="56"/>
        <v/>
      </c>
      <c r="K127" s="31">
        <f t="shared" si="40"/>
        <v>0</v>
      </c>
      <c r="L127" s="33" t="str">
        <f t="shared" si="41"/>
        <v/>
      </c>
      <c r="M127" s="34">
        <f t="shared" si="57"/>
        <v>3142.8571963796821</v>
      </c>
      <c r="N127" s="33" t="str">
        <f t="shared" si="58"/>
        <v/>
      </c>
      <c r="O127" s="35" t="str">
        <f t="shared" si="42"/>
        <v/>
      </c>
      <c r="P127" s="48" t="str">
        <f t="shared" si="43"/>
        <v/>
      </c>
      <c r="Q127" s="35"/>
      <c r="R127" s="58">
        <f>Data!AW127</f>
        <v>-1994.438720703125</v>
      </c>
      <c r="S127" s="58">
        <f>Data!BB127</f>
        <v>252.36067199707031</v>
      </c>
      <c r="T127" s="58">
        <f>Data!BM127</f>
        <v>-13595.0234375</v>
      </c>
      <c r="U127" s="59">
        <f>Data!BN127</f>
        <v>-13773.9052734375</v>
      </c>
      <c r="V127" s="59">
        <f>Data!BO127</f>
        <v>-13955.537109375</v>
      </c>
      <c r="W127" s="58">
        <f>Data!BT127</f>
        <v>0</v>
      </c>
      <c r="X127" s="56">
        <f t="shared" si="44"/>
        <v>252.36067199707031</v>
      </c>
      <c r="Y127" s="64">
        <f t="shared" si="45"/>
        <v>7816.66650390625</v>
      </c>
      <c r="Z127" s="65">
        <f t="shared" si="46"/>
        <v>52.247756958007813</v>
      </c>
      <c r="AA127" s="66">
        <f t="shared" si="47"/>
        <v>7868.9142608642578</v>
      </c>
      <c r="AB127" s="71">
        <f t="shared" si="59"/>
        <v>7616.5535888671875</v>
      </c>
      <c r="AC127" s="71">
        <f t="shared" si="48"/>
        <v>52.247756958007813</v>
      </c>
      <c r="AD127" s="71">
        <f t="shared" si="60"/>
        <v>8206.7154020363159</v>
      </c>
      <c r="AE127" s="71">
        <f t="shared" si="61"/>
        <v>52.247756958007813</v>
      </c>
      <c r="AF127" s="57">
        <f t="shared" si="62"/>
        <v>52.247756958007813</v>
      </c>
      <c r="AG127" s="55"/>
      <c r="AI127" s="35" t="str">
        <f t="shared" si="49"/>
        <v/>
      </c>
      <c r="AJ127" s="125" t="str">
        <f t="shared" si="50"/>
        <v/>
      </c>
      <c r="AK127" s="125" t="str">
        <f t="shared" si="51"/>
        <v/>
      </c>
      <c r="AL127" s="125" t="str">
        <f t="shared" si="52"/>
        <v/>
      </c>
      <c r="AM127" s="125" t="str">
        <f t="shared" si="53"/>
        <v/>
      </c>
      <c r="AN127" s="125" t="s">
        <v>218</v>
      </c>
      <c r="AO127" s="125" t="str">
        <f t="shared" si="54"/>
        <v/>
      </c>
      <c r="AP127" s="125" t="str">
        <f t="shared" si="63"/>
        <v/>
      </c>
    </row>
    <row r="128" spans="1:42">
      <c r="A128" s="30">
        <f t="shared" si="55"/>
        <v>11474</v>
      </c>
      <c r="B128" s="31">
        <f t="shared" si="32"/>
        <v>696.76417996385533</v>
      </c>
      <c r="C128" s="33" t="str">
        <f t="shared" si="33"/>
        <v/>
      </c>
      <c r="D128" s="31">
        <f t="shared" si="34"/>
        <v>2902.4609577391457</v>
      </c>
      <c r="E128" s="33" t="str">
        <f t="shared" si="35"/>
        <v/>
      </c>
      <c r="F128" s="31">
        <f t="shared" si="36"/>
        <v>-11662.882389287941</v>
      </c>
      <c r="G128" s="32">
        <f t="shared" si="37"/>
        <v>-11623.102820891372</v>
      </c>
      <c r="H128" s="32">
        <f t="shared" si="38"/>
        <v>-11470.033771261335</v>
      </c>
      <c r="I128" s="32">
        <f t="shared" si="39"/>
        <v>-11470.033771261335</v>
      </c>
      <c r="J128" s="37" t="str">
        <f t="shared" si="56"/>
        <v/>
      </c>
      <c r="K128" s="31">
        <f t="shared" si="40"/>
        <v>0</v>
      </c>
      <c r="L128" s="33" t="str">
        <f t="shared" si="41"/>
        <v/>
      </c>
      <c r="M128" s="34">
        <f t="shared" si="57"/>
        <v>4285.7143586995662</v>
      </c>
      <c r="N128" s="33" t="str">
        <f t="shared" si="58"/>
        <v/>
      </c>
      <c r="O128" s="35" t="str">
        <f t="shared" si="42"/>
        <v/>
      </c>
      <c r="P128" s="48" t="str">
        <f t="shared" si="43"/>
        <v/>
      </c>
      <c r="Q128" s="35"/>
      <c r="R128" s="58">
        <f>Data!AW128</f>
        <v>-1728.4632568359375</v>
      </c>
      <c r="S128" s="58">
        <f>Data!BB128</f>
        <v>477.23348999023437</v>
      </c>
      <c r="T128" s="58">
        <f>Data!BM128</f>
        <v>-14088.1103515625</v>
      </c>
      <c r="U128" s="59">
        <f>Data!BN128</f>
        <v>-14048.330078125</v>
      </c>
      <c r="V128" s="59">
        <f>Data!BO128</f>
        <v>-13895.26171875</v>
      </c>
      <c r="W128" s="58">
        <f>Data!BT128</f>
        <v>0</v>
      </c>
      <c r="X128" s="56">
        <f t="shared" si="44"/>
        <v>477.23348999023437</v>
      </c>
      <c r="Y128" s="64">
        <f t="shared" si="45"/>
        <v>4000</v>
      </c>
      <c r="Z128" s="65">
        <f t="shared" si="46"/>
        <v>1079.9388427734375</v>
      </c>
      <c r="AA128" s="66">
        <f t="shared" si="47"/>
        <v>5079.9388427734375</v>
      </c>
      <c r="AB128" s="71">
        <f t="shared" si="59"/>
        <v>4602.7053527832031</v>
      </c>
      <c r="AC128" s="71">
        <f t="shared" si="48"/>
        <v>1079.9388427734375</v>
      </c>
      <c r="AD128" s="71">
        <f t="shared" si="60"/>
        <v>4932.4121933734787</v>
      </c>
      <c r="AE128" s="71">
        <f t="shared" si="61"/>
        <v>1079.9388427734375</v>
      </c>
      <c r="AF128" s="57">
        <f t="shared" si="62"/>
        <v>1079.9388427734375</v>
      </c>
      <c r="AG128" s="55"/>
      <c r="AI128" s="35" t="str">
        <f t="shared" si="49"/>
        <v/>
      </c>
      <c r="AJ128" s="125" t="str">
        <f t="shared" si="50"/>
        <v/>
      </c>
      <c r="AK128" s="125" t="str">
        <f t="shared" si="51"/>
        <v/>
      </c>
      <c r="AL128" s="125" t="str">
        <f t="shared" si="52"/>
        <v/>
      </c>
      <c r="AM128" s="125" t="str">
        <f t="shared" si="53"/>
        <v/>
      </c>
      <c r="AN128" s="125" t="s">
        <v>218</v>
      </c>
      <c r="AO128" s="125" t="str">
        <f t="shared" si="54"/>
        <v/>
      </c>
      <c r="AP128" s="125" t="str">
        <f t="shared" si="63"/>
        <v/>
      </c>
    </row>
    <row r="129" spans="1:42">
      <c r="A129" s="30">
        <f t="shared" si="55"/>
        <v>11504</v>
      </c>
      <c r="B129" s="31">
        <f t="shared" si="32"/>
        <v>4822.618163131332</v>
      </c>
      <c r="C129" s="33" t="str">
        <f t="shared" si="33"/>
        <v/>
      </c>
      <c r="D129" s="31">
        <f t="shared" si="34"/>
        <v>6393.3416564691015</v>
      </c>
      <c r="E129" s="33" t="str">
        <f t="shared" si="35"/>
        <v/>
      </c>
      <c r="F129" s="31">
        <f t="shared" si="36"/>
        <v>0</v>
      </c>
      <c r="G129" s="32">
        <f t="shared" si="37"/>
        <v>-2200.0035046387788</v>
      </c>
      <c r="H129" s="32">
        <f t="shared" si="38"/>
        <v>-1047.2094600868311</v>
      </c>
      <c r="I129" s="32">
        <f t="shared" si="39"/>
        <v>0</v>
      </c>
      <c r="J129" s="37" t="str">
        <f t="shared" si="56"/>
        <v/>
      </c>
      <c r="K129" s="31">
        <f t="shared" si="40"/>
        <v>0</v>
      </c>
      <c r="L129" s="33" t="str">
        <f t="shared" si="41"/>
        <v/>
      </c>
      <c r="M129" s="34">
        <f t="shared" si="57"/>
        <v>3890.2313022993512</v>
      </c>
      <c r="N129" s="33" t="str">
        <f t="shared" si="58"/>
        <v/>
      </c>
      <c r="O129" s="35" t="str">
        <f t="shared" si="42"/>
        <v/>
      </c>
      <c r="P129" s="48" t="str">
        <f t="shared" si="43"/>
        <v/>
      </c>
      <c r="Q129" s="35"/>
      <c r="R129" s="58">
        <f>Data!AW129</f>
        <v>743.21124267578125</v>
      </c>
      <c r="S129" s="58">
        <f>Data!BB129</f>
        <v>2313.934326171875</v>
      </c>
      <c r="T129" s="58">
        <f>Data!BM129</f>
        <v>0</v>
      </c>
      <c r="U129" s="59">
        <f>Data!BN129</f>
        <v>-6279.41064453125</v>
      </c>
      <c r="V129" s="59">
        <f>Data!BO129</f>
        <v>-5126.61669921875</v>
      </c>
      <c r="W129" s="58">
        <f>Data!BT129</f>
        <v>0</v>
      </c>
      <c r="X129" s="56">
        <f t="shared" si="44"/>
        <v>2313.934326171875</v>
      </c>
      <c r="Y129" s="64">
        <f t="shared" si="45"/>
        <v>4000</v>
      </c>
      <c r="Z129" s="65">
        <f t="shared" si="46"/>
        <v>40.336971282958984</v>
      </c>
      <c r="AA129" s="66">
        <f t="shared" si="47"/>
        <v>4040.336971282959</v>
      </c>
      <c r="AB129" s="71">
        <f t="shared" si="59"/>
        <v>1726.402645111084</v>
      </c>
      <c r="AC129" s="71">
        <f t="shared" si="48"/>
        <v>40.336971282958984</v>
      </c>
      <c r="AD129" s="71">
        <f t="shared" si="60"/>
        <v>5464.1550177191839</v>
      </c>
      <c r="AE129" s="71">
        <f t="shared" si="61"/>
        <v>40.336971282958984</v>
      </c>
      <c r="AF129" s="57">
        <f t="shared" si="62"/>
        <v>40.336971282958984</v>
      </c>
      <c r="AG129" s="55"/>
      <c r="AI129" s="35" t="str">
        <f t="shared" si="49"/>
        <v/>
      </c>
      <c r="AJ129" s="125" t="str">
        <f t="shared" si="50"/>
        <v/>
      </c>
      <c r="AK129" s="125" t="str">
        <f t="shared" si="51"/>
        <v/>
      </c>
      <c r="AL129" s="125" t="str">
        <f t="shared" si="52"/>
        <v/>
      </c>
      <c r="AM129" s="125" t="str">
        <f t="shared" si="53"/>
        <v/>
      </c>
      <c r="AN129" s="125" t="s">
        <v>218</v>
      </c>
      <c r="AO129" s="125" t="str">
        <f t="shared" si="54"/>
        <v/>
      </c>
      <c r="AP129" s="125" t="str">
        <f t="shared" si="63"/>
        <v/>
      </c>
    </row>
    <row r="130" spans="1:42">
      <c r="A130" s="30">
        <f t="shared" si="55"/>
        <v>11535</v>
      </c>
      <c r="B130" s="31">
        <f t="shared" si="32"/>
        <v>14240.570585450354</v>
      </c>
      <c r="C130" s="33" t="str">
        <f t="shared" si="33"/>
        <v/>
      </c>
      <c r="D130" s="31">
        <f t="shared" si="34"/>
        <v>12706.29424556165</v>
      </c>
      <c r="E130" s="33" t="str">
        <f t="shared" si="35"/>
        <v/>
      </c>
      <c r="F130" s="31">
        <f t="shared" si="36"/>
        <v>12591.292276848661</v>
      </c>
      <c r="G130" s="32">
        <f t="shared" si="37"/>
        <v>12575.124433808949</v>
      </c>
      <c r="H130" s="32">
        <f t="shared" si="38"/>
        <v>13022.382303791101</v>
      </c>
      <c r="I130" s="32">
        <f t="shared" si="39"/>
        <v>13022.382303791101</v>
      </c>
      <c r="J130" s="37" t="str">
        <f t="shared" si="56"/>
        <v/>
      </c>
      <c r="K130" s="31">
        <f t="shared" si="40"/>
        <v>0</v>
      </c>
      <c r="L130" s="33" t="str">
        <f t="shared" si="41"/>
        <v/>
      </c>
      <c r="M130" s="34">
        <f t="shared" si="57"/>
        <v>9997.8136179195408</v>
      </c>
      <c r="N130" s="33" t="str">
        <f t="shared" si="58"/>
        <v/>
      </c>
      <c r="O130" s="35" t="str">
        <f t="shared" si="42"/>
        <v/>
      </c>
      <c r="P130" s="48" t="str">
        <f t="shared" si="43"/>
        <v/>
      </c>
      <c r="Q130" s="35"/>
      <c r="R130" s="58">
        <f>Data!AW130</f>
        <v>3919.5888671875</v>
      </c>
      <c r="S130" s="58">
        <f>Data!BB130</f>
        <v>2385.31298828125</v>
      </c>
      <c r="T130" s="58">
        <f>Data!BM130</f>
        <v>2270.310302734375</v>
      </c>
      <c r="U130" s="59">
        <f>Data!BN130</f>
        <v>2254.14208984375</v>
      </c>
      <c r="V130" s="59">
        <f>Data!BO130</f>
        <v>2701.400634765625</v>
      </c>
      <c r="W130" s="58">
        <f>Data!BT130</f>
        <v>0</v>
      </c>
      <c r="X130" s="56">
        <f t="shared" si="44"/>
        <v>3919.5888671875</v>
      </c>
      <c r="Y130" s="64">
        <f t="shared" si="45"/>
        <v>4000</v>
      </c>
      <c r="Z130" s="65">
        <f t="shared" si="46"/>
        <v>79.478981018066406</v>
      </c>
      <c r="AA130" s="66">
        <f t="shared" si="47"/>
        <v>4079.4789810180664</v>
      </c>
      <c r="AB130" s="71">
        <f t="shared" si="59"/>
        <v>159.89011383056641</v>
      </c>
      <c r="AC130" s="71">
        <f t="shared" si="48"/>
        <v>79.478981018066406</v>
      </c>
      <c r="AD130" s="71">
        <f t="shared" si="60"/>
        <v>5660.2173049713037</v>
      </c>
      <c r="AE130" s="71">
        <f t="shared" si="61"/>
        <v>79.478981018066406</v>
      </c>
      <c r="AF130" s="57">
        <f t="shared" si="62"/>
        <v>79.478981018066406</v>
      </c>
      <c r="AG130" s="55"/>
      <c r="AI130" s="35" t="str">
        <f t="shared" si="49"/>
        <v/>
      </c>
      <c r="AJ130" s="125" t="str">
        <f t="shared" si="50"/>
        <v/>
      </c>
      <c r="AK130" s="125" t="str">
        <f t="shared" si="51"/>
        <v/>
      </c>
      <c r="AL130" s="125" t="str">
        <f t="shared" si="52"/>
        <v/>
      </c>
      <c r="AM130" s="125" t="str">
        <f t="shared" si="53"/>
        <v/>
      </c>
      <c r="AN130" s="125" t="s">
        <v>218</v>
      </c>
      <c r="AO130" s="125" t="str">
        <f t="shared" si="54"/>
        <v/>
      </c>
      <c r="AP130" s="125" t="str">
        <f t="shared" si="63"/>
        <v/>
      </c>
    </row>
    <row r="131" spans="1:42">
      <c r="A131" s="30">
        <f t="shared" si="55"/>
        <v>11566</v>
      </c>
      <c r="B131" s="31">
        <f t="shared" si="32"/>
        <v>6431.1528005530563</v>
      </c>
      <c r="C131" s="33" t="str">
        <f t="shared" si="33"/>
        <v/>
      </c>
      <c r="D131" s="31">
        <f t="shared" si="34"/>
        <v>7830.6537878669651</v>
      </c>
      <c r="E131" s="33" t="str">
        <f t="shared" si="35"/>
        <v>EM</v>
      </c>
      <c r="F131" s="31">
        <f t="shared" si="36"/>
        <v>3082.5645522530967</v>
      </c>
      <c r="G131" s="32">
        <f t="shared" si="37"/>
        <v>3978.1223482031846</v>
      </c>
      <c r="H131" s="32">
        <f t="shared" si="38"/>
        <v>6048.5822527430855</v>
      </c>
      <c r="I131" s="32">
        <f t="shared" si="39"/>
        <v>6048.5822527430855</v>
      </c>
      <c r="J131" s="37" t="str">
        <f t="shared" si="56"/>
        <v/>
      </c>
      <c r="K131" s="31">
        <f t="shared" si="40"/>
        <v>0</v>
      </c>
      <c r="L131" s="33" t="str">
        <f t="shared" si="41"/>
        <v/>
      </c>
      <c r="M131" s="34">
        <f t="shared" si="57"/>
        <v>2919.2111572563153</v>
      </c>
      <c r="N131" s="33" t="str">
        <f t="shared" si="58"/>
        <v/>
      </c>
      <c r="O131" s="35" t="str">
        <f t="shared" si="42"/>
        <v/>
      </c>
      <c r="P131" s="48" t="str">
        <f t="shared" si="43"/>
        <v>EM</v>
      </c>
      <c r="Q131" s="35"/>
      <c r="R131" s="58">
        <f>Data!AW131</f>
        <v>2482.158935546875</v>
      </c>
      <c r="S131" s="58">
        <f>Data!BB131</f>
        <v>3881.66015625</v>
      </c>
      <c r="T131" s="58">
        <f>Data!BM131</f>
        <v>-866.429443359375</v>
      </c>
      <c r="U131" s="59">
        <f>Data!BN131</f>
        <v>29.12843132019043</v>
      </c>
      <c r="V131" s="59">
        <f>Data!BO131</f>
        <v>2099.58837890625</v>
      </c>
      <c r="W131" s="58">
        <f>Data!BT131</f>
        <v>0</v>
      </c>
      <c r="X131" s="56">
        <f t="shared" si="44"/>
        <v>3881.66015625</v>
      </c>
      <c r="Y131" s="64">
        <f t="shared" si="45"/>
        <v>3000</v>
      </c>
      <c r="Z131" s="65">
        <f t="shared" si="46"/>
        <v>901.22906494140625</v>
      </c>
      <c r="AA131" s="66">
        <f t="shared" si="47"/>
        <v>3901.2290649414062</v>
      </c>
      <c r="AB131" s="71">
        <f t="shared" si="59"/>
        <v>19.56890869140625</v>
      </c>
      <c r="AC131" s="71">
        <f t="shared" si="48"/>
        <v>901.22906494140625</v>
      </c>
      <c r="AD131" s="71">
        <f t="shared" si="60"/>
        <v>6100.9394139854503</v>
      </c>
      <c r="AE131" s="71">
        <f t="shared" si="61"/>
        <v>901.22906494140625</v>
      </c>
      <c r="AF131" s="57">
        <f t="shared" si="62"/>
        <v>19.56890869140625</v>
      </c>
      <c r="AG131" s="55"/>
      <c r="AI131" s="35" t="str">
        <f t="shared" si="49"/>
        <v/>
      </c>
      <c r="AJ131" s="125" t="str">
        <f t="shared" si="50"/>
        <v/>
      </c>
      <c r="AK131" s="125" t="str">
        <f t="shared" si="51"/>
        <v/>
      </c>
      <c r="AL131" s="125" t="str">
        <f t="shared" si="52"/>
        <v/>
      </c>
      <c r="AM131" s="125" t="str">
        <f t="shared" si="53"/>
        <v/>
      </c>
      <c r="AN131" s="125" t="s">
        <v>218</v>
      </c>
      <c r="AO131" s="125" t="str">
        <f t="shared" si="54"/>
        <v/>
      </c>
      <c r="AP131" s="125" t="str">
        <f t="shared" si="63"/>
        <v/>
      </c>
    </row>
    <row r="132" spans="1:42">
      <c r="A132" s="30">
        <f t="shared" si="55"/>
        <v>11596</v>
      </c>
      <c r="B132" s="31">
        <f t="shared" si="32"/>
        <v>0</v>
      </c>
      <c r="C132" s="33" t="str">
        <f t="shared" si="33"/>
        <v/>
      </c>
      <c r="D132" s="31">
        <f t="shared" si="34"/>
        <v>0</v>
      </c>
      <c r="E132" s="33" t="str">
        <f t="shared" si="35"/>
        <v/>
      </c>
      <c r="F132" s="31">
        <f t="shared" si="36"/>
        <v>0</v>
      </c>
      <c r="G132" s="32">
        <f t="shared" si="37"/>
        <v>1341.993151936842</v>
      </c>
      <c r="H132" s="32">
        <f t="shared" si="38"/>
        <v>2554.5721439596919</v>
      </c>
      <c r="I132" s="32">
        <f t="shared" si="39"/>
        <v>2554.5721439596919</v>
      </c>
      <c r="J132" s="37" t="str">
        <f t="shared" si="56"/>
        <v/>
      </c>
      <c r="K132" s="31">
        <f t="shared" si="40"/>
        <v>0</v>
      </c>
      <c r="L132" s="33" t="str">
        <f t="shared" si="41"/>
        <v/>
      </c>
      <c r="M132" s="34">
        <f t="shared" si="57"/>
        <v>6982.7575427846741</v>
      </c>
      <c r="N132" s="33" t="str">
        <f t="shared" si="58"/>
        <v/>
      </c>
      <c r="O132" s="35" t="str">
        <f t="shared" si="42"/>
        <v/>
      </c>
      <c r="P132" s="48" t="str">
        <f t="shared" si="43"/>
        <v/>
      </c>
      <c r="Q132" s="35"/>
      <c r="R132" s="58">
        <f>Data!AW132</f>
        <v>0</v>
      </c>
      <c r="S132" s="58">
        <f>Data!BB132</f>
        <v>0</v>
      </c>
      <c r="T132" s="58">
        <f>Data!BM132</f>
        <v>0</v>
      </c>
      <c r="U132" s="59">
        <f>Data!BN132</f>
        <v>-3491.059814453125</v>
      </c>
      <c r="V132" s="59">
        <f>Data!BO132</f>
        <v>-2278.480712890625</v>
      </c>
      <c r="W132" s="58">
        <f>Data!BT132</f>
        <v>0</v>
      </c>
      <c r="X132" s="56">
        <f t="shared" si="44"/>
        <v>0</v>
      </c>
      <c r="Y132" s="64">
        <f t="shared" si="45"/>
        <v>3000</v>
      </c>
      <c r="Z132" s="65">
        <f t="shared" si="46"/>
        <v>11.666196823120117</v>
      </c>
      <c r="AA132" s="66">
        <f t="shared" si="47"/>
        <v>3011.6661968231201</v>
      </c>
      <c r="AB132" s="71">
        <f t="shared" si="59"/>
        <v>3011.6661968231201</v>
      </c>
      <c r="AC132" s="71">
        <f t="shared" si="48"/>
        <v>11.666196823120117</v>
      </c>
      <c r="AD132" s="71">
        <f t="shared" si="60"/>
        <v>2545.7411540743442</v>
      </c>
      <c r="AE132" s="71">
        <f t="shared" si="61"/>
        <v>11.666196823120117</v>
      </c>
      <c r="AF132" s="57">
        <f t="shared" si="62"/>
        <v>11.666196823120117</v>
      </c>
      <c r="AG132" s="55"/>
      <c r="AI132" s="35" t="str">
        <f t="shared" si="49"/>
        <v/>
      </c>
      <c r="AJ132" s="125" t="str">
        <f t="shared" si="50"/>
        <v/>
      </c>
      <c r="AK132" s="125" t="str">
        <f t="shared" si="51"/>
        <v/>
      </c>
      <c r="AL132" s="125" t="str">
        <f t="shared" si="52"/>
        <v/>
      </c>
      <c r="AM132" s="125" t="str">
        <f t="shared" si="53"/>
        <v/>
      </c>
      <c r="AN132" s="125" t="s">
        <v>218</v>
      </c>
      <c r="AO132" s="125" t="str">
        <f t="shared" si="54"/>
        <v/>
      </c>
      <c r="AP132" s="125" t="str">
        <f t="shared" si="63"/>
        <v/>
      </c>
    </row>
    <row r="133" spans="1:42">
      <c r="A133" s="30">
        <f t="shared" si="55"/>
        <v>11627</v>
      </c>
      <c r="B133" s="31">
        <f t="shared" si="32"/>
        <v>0</v>
      </c>
      <c r="C133" s="33" t="str">
        <f t="shared" si="33"/>
        <v/>
      </c>
      <c r="D133" s="31">
        <f t="shared" si="34"/>
        <v>0</v>
      </c>
      <c r="E133" s="33" t="str">
        <f t="shared" si="35"/>
        <v/>
      </c>
      <c r="F133" s="31">
        <f t="shared" si="36"/>
        <v>0</v>
      </c>
      <c r="G133" s="32">
        <f t="shared" si="37"/>
        <v>4834.9464716541434</v>
      </c>
      <c r="H133" s="32">
        <f t="shared" si="38"/>
        <v>6270.9394328122398</v>
      </c>
      <c r="I133" s="32">
        <f t="shared" si="39"/>
        <v>6270.9394328122398</v>
      </c>
      <c r="J133" s="37" t="str">
        <f t="shared" si="56"/>
        <v/>
      </c>
      <c r="K133" s="31">
        <f t="shared" si="40"/>
        <v>0</v>
      </c>
      <c r="L133" s="33" t="str">
        <f t="shared" si="41"/>
        <v/>
      </c>
      <c r="M133" s="34">
        <f t="shared" si="57"/>
        <v>7291.0964588420738</v>
      </c>
      <c r="N133" s="33" t="str">
        <f t="shared" si="58"/>
        <v/>
      </c>
      <c r="O133" s="35" t="str">
        <f t="shared" si="42"/>
        <v>MRDO</v>
      </c>
      <c r="P133" s="48" t="str">
        <f t="shared" si="43"/>
        <v>MRDO</v>
      </c>
      <c r="Q133" s="35"/>
      <c r="R133" s="58">
        <f>Data!AW133</f>
        <v>0</v>
      </c>
      <c r="S133" s="58">
        <f>Data!BB133</f>
        <v>0</v>
      </c>
      <c r="T133" s="58">
        <f>Data!BM133</f>
        <v>0</v>
      </c>
      <c r="U133" s="59">
        <f>Data!BN133</f>
        <v>234.98895263671875</v>
      </c>
      <c r="V133" s="59">
        <f>Data!BO133</f>
        <v>1670.9814453125</v>
      </c>
      <c r="W133" s="58">
        <f>Data!BT133</f>
        <v>0</v>
      </c>
      <c r="X133" s="56">
        <f t="shared" si="44"/>
        <v>1670.9814453125</v>
      </c>
      <c r="Y133" s="64">
        <f t="shared" si="45"/>
        <v>3000</v>
      </c>
      <c r="Z133" s="65">
        <f t="shared" si="46"/>
        <v>0</v>
      </c>
      <c r="AA133" s="66">
        <f t="shared" si="47"/>
        <v>3000</v>
      </c>
      <c r="AB133" s="71">
        <f t="shared" si="59"/>
        <v>1329.0185546875</v>
      </c>
      <c r="AC133" s="71">
        <f t="shared" si="48"/>
        <v>0</v>
      </c>
      <c r="AD133" s="71">
        <f t="shared" si="60"/>
        <v>1847.4750903010408</v>
      </c>
      <c r="AE133" s="71">
        <f t="shared" si="61"/>
        <v>0</v>
      </c>
      <c r="AF133" s="57">
        <f t="shared" si="62"/>
        <v>0</v>
      </c>
      <c r="AG133" s="55"/>
      <c r="AI133" s="35" t="str">
        <f t="shared" si="49"/>
        <v/>
      </c>
      <c r="AJ133" s="125" t="str">
        <f t="shared" si="50"/>
        <v/>
      </c>
      <c r="AK133" s="125" t="str">
        <f t="shared" si="51"/>
        <v/>
      </c>
      <c r="AL133" s="125" t="str">
        <f t="shared" si="52"/>
        <v/>
      </c>
      <c r="AM133" s="125" t="str">
        <f t="shared" si="53"/>
        <v/>
      </c>
      <c r="AN133" s="125" t="s">
        <v>218</v>
      </c>
      <c r="AO133" s="125" t="str">
        <f t="shared" si="54"/>
        <v/>
      </c>
      <c r="AP133" s="125" t="str">
        <f t="shared" si="63"/>
        <v/>
      </c>
    </row>
    <row r="134" spans="1:42">
      <c r="A134" s="30">
        <f t="shared" si="55"/>
        <v>11657</v>
      </c>
      <c r="B134" s="31">
        <f t="shared" si="32"/>
        <v>0</v>
      </c>
      <c r="C134" s="33" t="str">
        <f t="shared" si="33"/>
        <v/>
      </c>
      <c r="D134" s="31">
        <f t="shared" si="34"/>
        <v>0</v>
      </c>
      <c r="E134" s="33" t="str">
        <f t="shared" si="35"/>
        <v/>
      </c>
      <c r="F134" s="31">
        <f t="shared" si="36"/>
        <v>0</v>
      </c>
      <c r="G134" s="32">
        <f t="shared" si="37"/>
        <v>5370.2424168172365</v>
      </c>
      <c r="H134" s="32">
        <f t="shared" si="38"/>
        <v>7093.6585708814146</v>
      </c>
      <c r="I134" s="32">
        <f t="shared" si="39"/>
        <v>7093.6585708814146</v>
      </c>
      <c r="J134" s="37" t="str">
        <f t="shared" si="56"/>
        <v>RS</v>
      </c>
      <c r="K134" s="31">
        <f t="shared" si="40"/>
        <v>0</v>
      </c>
      <c r="L134" s="33" t="str">
        <f t="shared" si="41"/>
        <v/>
      </c>
      <c r="M134" s="34">
        <f t="shared" si="57"/>
        <v>6884.1810668131411</v>
      </c>
      <c r="N134" s="33" t="str">
        <f t="shared" si="58"/>
        <v/>
      </c>
      <c r="O134" s="35" t="str">
        <f t="shared" si="42"/>
        <v/>
      </c>
      <c r="P134" s="48" t="str">
        <f t="shared" si="43"/>
        <v>RS</v>
      </c>
      <c r="Q134" s="35"/>
      <c r="R134" s="58">
        <f>Data!AW134</f>
        <v>0</v>
      </c>
      <c r="S134" s="58">
        <f>Data!BB134</f>
        <v>0</v>
      </c>
      <c r="T134" s="58">
        <f>Data!BM134</f>
        <v>0</v>
      </c>
      <c r="U134" s="59">
        <f>Data!BN134</f>
        <v>1812.7674560546875</v>
      </c>
      <c r="V134" s="59">
        <f>Data!BO134</f>
        <v>3536.183837890625</v>
      </c>
      <c r="W134" s="58">
        <f>Data!BT134</f>
        <v>0</v>
      </c>
      <c r="X134" s="56">
        <f t="shared" si="44"/>
        <v>3536.183837890625</v>
      </c>
      <c r="Y134" s="64">
        <f t="shared" si="45"/>
        <v>3500</v>
      </c>
      <c r="Z134" s="65">
        <f t="shared" si="46"/>
        <v>36.183841705322266</v>
      </c>
      <c r="AA134" s="66">
        <f t="shared" si="47"/>
        <v>3536.1838417053223</v>
      </c>
      <c r="AB134" s="71">
        <f t="shared" si="59"/>
        <v>3.814697265625E-6</v>
      </c>
      <c r="AC134" s="71">
        <f t="shared" si="48"/>
        <v>36.183841705322266</v>
      </c>
      <c r="AD134" s="71">
        <f t="shared" si="60"/>
        <v>1998.1652625951492</v>
      </c>
      <c r="AE134" s="71">
        <f t="shared" si="61"/>
        <v>36.183841705322266</v>
      </c>
      <c r="AF134" s="57">
        <f t="shared" si="62"/>
        <v>3.814697265625E-6</v>
      </c>
      <c r="AG134" s="55"/>
      <c r="AI134" s="35" t="str">
        <f t="shared" si="49"/>
        <v/>
      </c>
      <c r="AJ134" s="125" t="str">
        <f t="shared" si="50"/>
        <v/>
      </c>
      <c r="AK134" s="125" t="str">
        <f t="shared" si="51"/>
        <v/>
      </c>
      <c r="AL134" s="125" t="str">
        <f t="shared" si="52"/>
        <v/>
      </c>
      <c r="AM134" s="125" t="str">
        <f t="shared" si="53"/>
        <v/>
      </c>
      <c r="AN134" s="125" t="s">
        <v>218</v>
      </c>
      <c r="AO134" s="125" t="str">
        <f t="shared" si="54"/>
        <v/>
      </c>
      <c r="AP134" s="125" t="str">
        <f t="shared" si="63"/>
        <v/>
      </c>
    </row>
    <row r="135" spans="1:42">
      <c r="A135" s="30">
        <f t="shared" si="55"/>
        <v>11688</v>
      </c>
      <c r="B135" s="31">
        <f t="shared" si="32"/>
        <v>0</v>
      </c>
      <c r="C135" s="33" t="str">
        <f t="shared" si="33"/>
        <v/>
      </c>
      <c r="D135" s="31">
        <f t="shared" si="34"/>
        <v>0</v>
      </c>
      <c r="E135" s="33" t="str">
        <f t="shared" si="35"/>
        <v/>
      </c>
      <c r="F135" s="31">
        <f t="shared" si="36"/>
        <v>0</v>
      </c>
      <c r="G135" s="32">
        <f t="shared" si="37"/>
        <v>0</v>
      </c>
      <c r="H135" s="32">
        <f t="shared" si="38"/>
        <v>833.03168503821246</v>
      </c>
      <c r="I135" s="32">
        <f t="shared" si="39"/>
        <v>833.03168503821246</v>
      </c>
      <c r="J135" s="37" t="str">
        <f t="shared" si="56"/>
        <v/>
      </c>
      <c r="K135" s="31">
        <f t="shared" si="40"/>
        <v>0</v>
      </c>
      <c r="L135" s="33" t="str">
        <f t="shared" si="41"/>
        <v/>
      </c>
      <c r="M135" s="34">
        <f t="shared" si="57"/>
        <v>10064.620260994994</v>
      </c>
      <c r="N135" s="33" t="str">
        <f t="shared" si="58"/>
        <v/>
      </c>
      <c r="O135" s="35" t="str">
        <f t="shared" si="42"/>
        <v/>
      </c>
      <c r="P135" s="48" t="str">
        <f t="shared" si="43"/>
        <v/>
      </c>
      <c r="Q135" s="35"/>
      <c r="R135" s="58">
        <f>Data!AW135</f>
        <v>0</v>
      </c>
      <c r="S135" s="58">
        <f>Data!BB135</f>
        <v>0</v>
      </c>
      <c r="T135" s="58">
        <f>Data!BM135</f>
        <v>0</v>
      </c>
      <c r="U135" s="59">
        <f>Data!BN135</f>
        <v>0</v>
      </c>
      <c r="V135" s="59">
        <f>Data!BO135</f>
        <v>2254.941162109375</v>
      </c>
      <c r="W135" s="58">
        <f>Data!BT135</f>
        <v>0</v>
      </c>
      <c r="X135" s="56">
        <f t="shared" si="44"/>
        <v>2254.941162109375</v>
      </c>
      <c r="Y135" s="64">
        <f t="shared" si="45"/>
        <v>3500</v>
      </c>
      <c r="Z135" s="65">
        <f t="shared" si="46"/>
        <v>13019.1142578125</v>
      </c>
      <c r="AA135" s="66">
        <f t="shared" si="47"/>
        <v>16519.1142578125</v>
      </c>
      <c r="AB135" s="71">
        <f t="shared" si="59"/>
        <v>14264.173095703125</v>
      </c>
      <c r="AC135" s="71">
        <f t="shared" si="48"/>
        <v>13019.1142578125</v>
      </c>
      <c r="AD135" s="71">
        <f t="shared" si="60"/>
        <v>10259.787034980593</v>
      </c>
      <c r="AE135" s="71">
        <f t="shared" si="61"/>
        <v>13019.1142578125</v>
      </c>
      <c r="AF135" s="57">
        <f t="shared" si="62"/>
        <v>10259.787034980593</v>
      </c>
      <c r="AG135" s="55"/>
      <c r="AI135" s="35" t="str">
        <f t="shared" si="49"/>
        <v/>
      </c>
      <c r="AJ135" s="125" t="str">
        <f t="shared" si="50"/>
        <v/>
      </c>
      <c r="AK135" s="125" t="str">
        <f t="shared" si="51"/>
        <v/>
      </c>
      <c r="AL135" s="125" t="str">
        <f t="shared" si="52"/>
        <v/>
      </c>
      <c r="AM135" s="125" t="str">
        <f t="shared" si="53"/>
        <v/>
      </c>
      <c r="AN135" s="125" t="s">
        <v>218</v>
      </c>
      <c r="AO135" s="125" t="str">
        <f t="shared" si="54"/>
        <v/>
      </c>
      <c r="AP135" s="125" t="str">
        <f t="shared" si="63"/>
        <v/>
      </c>
    </row>
    <row r="136" spans="1:42">
      <c r="A136" s="30">
        <f t="shared" si="55"/>
        <v>11719</v>
      </c>
      <c r="B136" s="31">
        <f t="shared" si="32"/>
        <v>0</v>
      </c>
      <c r="C136" s="33" t="str">
        <f t="shared" si="33"/>
        <v/>
      </c>
      <c r="D136" s="31">
        <f t="shared" si="34"/>
        <v>0</v>
      </c>
      <c r="E136" s="33" t="str">
        <f t="shared" si="35"/>
        <v/>
      </c>
      <c r="F136" s="31">
        <f t="shared" si="36"/>
        <v>-4164.2515157335129</v>
      </c>
      <c r="G136" s="32">
        <f t="shared" si="37"/>
        <v>-4062.8598787621154</v>
      </c>
      <c r="H136" s="32">
        <f t="shared" si="38"/>
        <v>-3879.6727284142698</v>
      </c>
      <c r="I136" s="32">
        <f t="shared" si="39"/>
        <v>-3879.6727284142698</v>
      </c>
      <c r="J136" s="37" t="str">
        <f t="shared" si="56"/>
        <v/>
      </c>
      <c r="K136" s="31">
        <f t="shared" si="40"/>
        <v>0</v>
      </c>
      <c r="L136" s="33" t="str">
        <f t="shared" si="41"/>
        <v/>
      </c>
      <c r="M136" s="34">
        <f t="shared" si="57"/>
        <v>10561.786745577107</v>
      </c>
      <c r="N136" s="33" t="str">
        <f t="shared" si="58"/>
        <v/>
      </c>
      <c r="O136" s="35" t="str">
        <f t="shared" si="42"/>
        <v/>
      </c>
      <c r="P136" s="48" t="str">
        <f t="shared" si="43"/>
        <v/>
      </c>
      <c r="Q136" s="35"/>
      <c r="R136" s="58">
        <f>Data!AW136</f>
        <v>0</v>
      </c>
      <c r="S136" s="58">
        <f>Data!BB136</f>
        <v>0</v>
      </c>
      <c r="T136" s="58">
        <f>Data!BM136</f>
        <v>-7126.8623046875</v>
      </c>
      <c r="U136" s="59">
        <f>Data!BN136</f>
        <v>-6901.203125</v>
      </c>
      <c r="V136" s="59">
        <f>Data!BO136</f>
        <v>-6669.8623046875</v>
      </c>
      <c r="W136" s="58">
        <f>Data!BT136</f>
        <v>0</v>
      </c>
      <c r="X136" s="56">
        <f t="shared" si="44"/>
        <v>0</v>
      </c>
      <c r="Y136" s="64">
        <f t="shared" si="45"/>
        <v>6000</v>
      </c>
      <c r="Z136" s="65">
        <f t="shared" si="46"/>
        <v>11646.6806640625</v>
      </c>
      <c r="AA136" s="66">
        <f t="shared" si="47"/>
        <v>17646.6806640625</v>
      </c>
      <c r="AB136" s="71">
        <f t="shared" si="59"/>
        <v>17646.6806640625</v>
      </c>
      <c r="AC136" s="71">
        <f t="shared" si="48"/>
        <v>11646.6806640625</v>
      </c>
      <c r="AD136" s="71">
        <f t="shared" si="60"/>
        <v>13148.13900390548</v>
      </c>
      <c r="AE136" s="71">
        <f t="shared" si="61"/>
        <v>11646.6806640625</v>
      </c>
      <c r="AF136" s="57">
        <f t="shared" si="62"/>
        <v>11646.6806640625</v>
      </c>
      <c r="AG136" s="55"/>
      <c r="AI136" s="35" t="str">
        <f t="shared" si="49"/>
        <v/>
      </c>
      <c r="AJ136" s="125" t="str">
        <f t="shared" si="50"/>
        <v/>
      </c>
      <c r="AK136" s="125" t="str">
        <f t="shared" si="51"/>
        <v/>
      </c>
      <c r="AL136" s="125" t="str">
        <f t="shared" si="52"/>
        <v/>
      </c>
      <c r="AM136" s="125" t="str">
        <f t="shared" si="53"/>
        <v/>
      </c>
      <c r="AN136" s="125" t="s">
        <v>218</v>
      </c>
      <c r="AO136" s="125" t="str">
        <f t="shared" si="54"/>
        <v/>
      </c>
      <c r="AP136" s="125" t="str">
        <f t="shared" si="63"/>
        <v/>
      </c>
    </row>
    <row r="137" spans="1:42">
      <c r="A137" s="30">
        <f t="shared" si="55"/>
        <v>11748</v>
      </c>
      <c r="B137" s="31">
        <f t="shared" si="32"/>
        <v>0</v>
      </c>
      <c r="C137" s="33" t="str">
        <f t="shared" si="33"/>
        <v/>
      </c>
      <c r="D137" s="31">
        <f t="shared" si="34"/>
        <v>0</v>
      </c>
      <c r="E137" s="33" t="str">
        <f t="shared" si="35"/>
        <v/>
      </c>
      <c r="F137" s="31">
        <f t="shared" si="36"/>
        <v>0</v>
      </c>
      <c r="G137" s="32">
        <f t="shared" si="37"/>
        <v>0</v>
      </c>
      <c r="H137" s="32">
        <f t="shared" si="38"/>
        <v>0</v>
      </c>
      <c r="I137" s="32">
        <f t="shared" si="39"/>
        <v>0</v>
      </c>
      <c r="J137" s="37" t="str">
        <f t="shared" si="56"/>
        <v/>
      </c>
      <c r="K137" s="31">
        <f t="shared" si="40"/>
        <v>0</v>
      </c>
      <c r="L137" s="33" t="str">
        <f t="shared" si="41"/>
        <v/>
      </c>
      <c r="M137" s="34">
        <f t="shared" si="57"/>
        <v>21922.898095819801</v>
      </c>
      <c r="N137" s="33" t="str">
        <f t="shared" si="58"/>
        <v/>
      </c>
      <c r="O137" s="35" t="str">
        <f t="shared" si="42"/>
        <v/>
      </c>
      <c r="P137" s="48" t="str">
        <f t="shared" si="43"/>
        <v/>
      </c>
      <c r="Q137" s="35"/>
      <c r="R137" s="58">
        <f>Data!AW137</f>
        <v>0</v>
      </c>
      <c r="S137" s="58">
        <f>Data!BB137</f>
        <v>0</v>
      </c>
      <c r="T137" s="58">
        <f>Data!BM137</f>
        <v>0</v>
      </c>
      <c r="U137" s="59">
        <f>Data!BN137</f>
        <v>0</v>
      </c>
      <c r="V137" s="59">
        <f>Data!BO137</f>
        <v>0</v>
      </c>
      <c r="W137" s="58">
        <f>Data!BT137</f>
        <v>0</v>
      </c>
      <c r="X137" s="56">
        <f t="shared" si="44"/>
        <v>0</v>
      </c>
      <c r="Y137" s="64">
        <f t="shared" si="45"/>
        <v>10094.8271484375</v>
      </c>
      <c r="Z137" s="65">
        <f t="shared" si="46"/>
        <v>6940.56396484375</v>
      </c>
      <c r="AA137" s="66">
        <f t="shared" si="47"/>
        <v>17035.39111328125</v>
      </c>
      <c r="AB137" s="71">
        <f t="shared" si="59"/>
        <v>17035.39111328125</v>
      </c>
      <c r="AC137" s="71">
        <f t="shared" si="48"/>
        <v>6940.56396484375</v>
      </c>
      <c r="AD137" s="71">
        <f t="shared" si="60"/>
        <v>1964.5765049153451</v>
      </c>
      <c r="AE137" s="71">
        <f t="shared" si="61"/>
        <v>6940.56396484375</v>
      </c>
      <c r="AF137" s="57">
        <f t="shared" si="62"/>
        <v>1964.5765049153451</v>
      </c>
      <c r="AG137" s="55"/>
      <c r="AI137" s="35" t="str">
        <f t="shared" si="49"/>
        <v/>
      </c>
      <c r="AJ137" s="125" t="str">
        <f t="shared" si="50"/>
        <v/>
      </c>
      <c r="AK137" s="125" t="str">
        <f t="shared" si="51"/>
        <v/>
      </c>
      <c r="AL137" s="125" t="str">
        <f t="shared" si="52"/>
        <v/>
      </c>
      <c r="AM137" s="125" t="str">
        <f t="shared" si="53"/>
        <v/>
      </c>
      <c r="AN137" s="125" t="s">
        <v>218</v>
      </c>
      <c r="AO137" s="125" t="str">
        <f t="shared" si="54"/>
        <v/>
      </c>
      <c r="AP137" s="125" t="str">
        <f t="shared" si="63"/>
        <v/>
      </c>
    </row>
    <row r="138" spans="1:42">
      <c r="A138" s="30">
        <f t="shared" si="55"/>
        <v>11779</v>
      </c>
      <c r="B138" s="31">
        <f t="shared" si="32"/>
        <v>0</v>
      </c>
      <c r="C138" s="33" t="str">
        <f t="shared" si="33"/>
        <v/>
      </c>
      <c r="D138" s="31">
        <f t="shared" si="34"/>
        <v>0</v>
      </c>
      <c r="E138" s="33" t="str">
        <f t="shared" si="35"/>
        <v/>
      </c>
      <c r="F138" s="31">
        <f t="shared" si="36"/>
        <v>-5447.6242378377738</v>
      </c>
      <c r="G138" s="32">
        <f t="shared" si="37"/>
        <v>-5788.4632734711849</v>
      </c>
      <c r="H138" s="32">
        <f t="shared" si="38"/>
        <v>-6256.7669693361368</v>
      </c>
      <c r="I138" s="32">
        <f t="shared" si="39"/>
        <v>-5447.6242378377738</v>
      </c>
      <c r="J138" s="37" t="str">
        <f t="shared" si="56"/>
        <v/>
      </c>
      <c r="K138" s="31">
        <f t="shared" si="40"/>
        <v>0</v>
      </c>
      <c r="L138" s="33" t="str">
        <f t="shared" si="41"/>
        <v/>
      </c>
      <c r="M138" s="34">
        <f t="shared" si="57"/>
        <v>8873.712309321545</v>
      </c>
      <c r="N138" s="33" t="str">
        <f t="shared" si="58"/>
        <v/>
      </c>
      <c r="O138" s="35" t="str">
        <f t="shared" si="42"/>
        <v>MRDO</v>
      </c>
      <c r="P138" s="48" t="str">
        <f t="shared" si="43"/>
        <v>MRDO</v>
      </c>
      <c r="Q138" s="35"/>
      <c r="R138" s="58">
        <f>Data!AW138</f>
        <v>0</v>
      </c>
      <c r="S138" s="58">
        <f>Data!BB138</f>
        <v>0</v>
      </c>
      <c r="T138" s="58">
        <f>Data!BM138</f>
        <v>-5865.15478515625</v>
      </c>
      <c r="U138" s="59">
        <f>Data!BN138</f>
        <v>-6188.263671875</v>
      </c>
      <c r="V138" s="59">
        <f>Data!BO138</f>
        <v>-6656.5673828125</v>
      </c>
      <c r="W138" s="58">
        <f>Data!BT138</f>
        <v>0</v>
      </c>
      <c r="X138" s="56">
        <f t="shared" si="44"/>
        <v>0</v>
      </c>
      <c r="Y138" s="64">
        <f t="shared" si="45"/>
        <v>10312.5</v>
      </c>
      <c r="Z138" s="65">
        <f t="shared" si="46"/>
        <v>0</v>
      </c>
      <c r="AA138" s="66">
        <f t="shared" si="47"/>
        <v>10312.5</v>
      </c>
      <c r="AB138" s="71">
        <f t="shared" si="59"/>
        <v>10312.5</v>
      </c>
      <c r="AC138" s="71">
        <f t="shared" si="48"/>
        <v>0</v>
      </c>
      <c r="AD138" s="71">
        <f t="shared" si="60"/>
        <v>5494.6333594770658</v>
      </c>
      <c r="AE138" s="71">
        <f t="shared" si="61"/>
        <v>0</v>
      </c>
      <c r="AF138" s="57">
        <f t="shared" si="62"/>
        <v>0</v>
      </c>
      <c r="AG138" s="55"/>
      <c r="AI138" s="35" t="str">
        <f t="shared" si="49"/>
        <v/>
      </c>
      <c r="AJ138" s="125" t="str">
        <f t="shared" si="50"/>
        <v/>
      </c>
      <c r="AK138" s="125" t="str">
        <f t="shared" si="51"/>
        <v/>
      </c>
      <c r="AL138" s="125" t="str">
        <f t="shared" si="52"/>
        <v/>
      </c>
      <c r="AM138" s="125" t="str">
        <f t="shared" si="53"/>
        <v/>
      </c>
      <c r="AN138" s="125" t="s">
        <v>218</v>
      </c>
      <c r="AO138" s="125" t="str">
        <f t="shared" si="54"/>
        <v/>
      </c>
      <c r="AP138" s="125" t="str">
        <f t="shared" si="63"/>
        <v/>
      </c>
    </row>
    <row r="139" spans="1:42">
      <c r="A139" s="30">
        <f t="shared" si="55"/>
        <v>11809</v>
      </c>
      <c r="B139" s="31">
        <f t="shared" si="32"/>
        <v>1557.1859738787189</v>
      </c>
      <c r="C139" s="33" t="str">
        <f t="shared" si="33"/>
        <v/>
      </c>
      <c r="D139" s="31">
        <f t="shared" si="34"/>
        <v>6675.3519002665143</v>
      </c>
      <c r="E139" s="33" t="str">
        <f t="shared" si="35"/>
        <v/>
      </c>
      <c r="F139" s="31">
        <f t="shared" si="36"/>
        <v>0</v>
      </c>
      <c r="G139" s="32">
        <f t="shared" si="37"/>
        <v>0</v>
      </c>
      <c r="H139" s="32">
        <f t="shared" si="38"/>
        <v>0</v>
      </c>
      <c r="I139" s="32">
        <f t="shared" si="39"/>
        <v>0</v>
      </c>
      <c r="J139" s="37" t="str">
        <f t="shared" si="56"/>
        <v/>
      </c>
      <c r="K139" s="31">
        <f t="shared" si="40"/>
        <v>0</v>
      </c>
      <c r="L139" s="33" t="str">
        <f t="shared" si="41"/>
        <v/>
      </c>
      <c r="M139" s="34">
        <f t="shared" si="57"/>
        <v>3142.8571963796821</v>
      </c>
      <c r="N139" s="33" t="str">
        <f t="shared" si="58"/>
        <v/>
      </c>
      <c r="O139" s="35" t="str">
        <f t="shared" si="42"/>
        <v/>
      </c>
      <c r="P139" s="48" t="str">
        <f t="shared" si="43"/>
        <v/>
      </c>
      <c r="Q139" s="35"/>
      <c r="R139" s="58">
        <f>Data!AW139</f>
        <v>3260.0087890625</v>
      </c>
      <c r="S139" s="58">
        <f>Data!BB139</f>
        <v>8378.1748046875</v>
      </c>
      <c r="T139" s="58">
        <f>Data!BM139</f>
        <v>0</v>
      </c>
      <c r="U139" s="59">
        <f>Data!BN139</f>
        <v>0</v>
      </c>
      <c r="V139" s="59">
        <f>Data!BO139</f>
        <v>0</v>
      </c>
      <c r="W139" s="58">
        <f>Data!BT139</f>
        <v>0</v>
      </c>
      <c r="X139" s="56">
        <f t="shared" si="44"/>
        <v>8378.1748046875</v>
      </c>
      <c r="Y139" s="64">
        <f t="shared" si="45"/>
        <v>11153.3330078125</v>
      </c>
      <c r="Z139" s="65">
        <f t="shared" si="46"/>
        <v>869.73388671875</v>
      </c>
      <c r="AA139" s="66">
        <f t="shared" si="47"/>
        <v>12023.06689453125</v>
      </c>
      <c r="AB139" s="71">
        <f t="shared" si="59"/>
        <v>3644.89208984375</v>
      </c>
      <c r="AC139" s="71">
        <f t="shared" si="48"/>
        <v>869.73388671875</v>
      </c>
      <c r="AD139" s="71">
        <f t="shared" si="60"/>
        <v>11577.572741807746</v>
      </c>
      <c r="AE139" s="71">
        <f t="shared" si="61"/>
        <v>811.05401229858398</v>
      </c>
      <c r="AF139" s="57">
        <f t="shared" si="62"/>
        <v>869.73388671875</v>
      </c>
      <c r="AG139" s="55"/>
      <c r="AI139" s="35" t="str">
        <f t="shared" si="49"/>
        <v/>
      </c>
      <c r="AJ139" s="125" t="str">
        <f t="shared" si="50"/>
        <v/>
      </c>
      <c r="AK139" s="125" t="str">
        <f t="shared" si="51"/>
        <v/>
      </c>
      <c r="AL139" s="125" t="str">
        <f t="shared" si="52"/>
        <v/>
      </c>
      <c r="AM139" s="125" t="str">
        <f t="shared" si="53"/>
        <v/>
      </c>
      <c r="AN139" s="125" t="s">
        <v>218</v>
      </c>
      <c r="AO139" s="125" t="str">
        <f t="shared" si="54"/>
        <v/>
      </c>
      <c r="AP139" s="125" t="str">
        <f t="shared" si="63"/>
        <v/>
      </c>
    </row>
    <row r="140" spans="1:42">
      <c r="A140" s="30">
        <f t="shared" si="55"/>
        <v>11840</v>
      </c>
      <c r="B140" s="31">
        <f t="shared" si="32"/>
        <v>2251.3043991208501</v>
      </c>
      <c r="C140" s="33" t="str">
        <f t="shared" si="33"/>
        <v/>
      </c>
      <c r="D140" s="31">
        <f t="shared" si="34"/>
        <v>6563.8454312888007</v>
      </c>
      <c r="E140" s="33" t="str">
        <f t="shared" si="35"/>
        <v/>
      </c>
      <c r="F140" s="31">
        <f t="shared" si="36"/>
        <v>0</v>
      </c>
      <c r="G140" s="32">
        <f t="shared" si="37"/>
        <v>0</v>
      </c>
      <c r="H140" s="32">
        <f t="shared" si="38"/>
        <v>-20971.377199793813</v>
      </c>
      <c r="I140" s="32">
        <f t="shared" si="39"/>
        <v>0</v>
      </c>
      <c r="J140" s="37" t="str">
        <f t="shared" si="56"/>
        <v/>
      </c>
      <c r="K140" s="31">
        <f t="shared" si="40"/>
        <v>0</v>
      </c>
      <c r="L140" s="33" t="str">
        <f t="shared" si="41"/>
        <v/>
      </c>
      <c r="M140" s="34">
        <f t="shared" si="57"/>
        <v>4285.7143586995662</v>
      </c>
      <c r="N140" s="33" t="str">
        <f t="shared" si="58"/>
        <v/>
      </c>
      <c r="O140" s="35" t="str">
        <f t="shared" si="42"/>
        <v/>
      </c>
      <c r="P140" s="48" t="str">
        <f t="shared" si="43"/>
        <v/>
      </c>
      <c r="Q140" s="35"/>
      <c r="R140" s="58">
        <f>Data!AW140</f>
        <v>3223.613037109375</v>
      </c>
      <c r="S140" s="58">
        <f>Data!BB140</f>
        <v>7536.154296875</v>
      </c>
      <c r="T140" s="58">
        <f>Data!BM140</f>
        <v>0</v>
      </c>
      <c r="U140" s="59">
        <f>Data!BN140</f>
        <v>0</v>
      </c>
      <c r="V140" s="59">
        <f>Data!BO140</f>
        <v>-19999.068359375</v>
      </c>
      <c r="W140" s="58">
        <f>Data!BT140</f>
        <v>0</v>
      </c>
      <c r="X140" s="56">
        <f t="shared" si="44"/>
        <v>7536.154296875</v>
      </c>
      <c r="Y140" s="64">
        <f t="shared" si="45"/>
        <v>8535.4833984375</v>
      </c>
      <c r="Z140" s="65">
        <f t="shared" si="46"/>
        <v>4972.3251953125</v>
      </c>
      <c r="AA140" s="66">
        <f t="shared" si="47"/>
        <v>13507.80859375</v>
      </c>
      <c r="AB140" s="71">
        <f t="shared" si="59"/>
        <v>5971.654296875</v>
      </c>
      <c r="AC140" s="71">
        <f t="shared" si="48"/>
        <v>4972.3251953125</v>
      </c>
      <c r="AD140" s="71">
        <f t="shared" si="60"/>
        <v>13190.505246954395</v>
      </c>
      <c r="AE140" s="71">
        <f t="shared" si="61"/>
        <v>4881.3339157104492</v>
      </c>
      <c r="AF140" s="57">
        <f t="shared" si="62"/>
        <v>4972.3251953125</v>
      </c>
      <c r="AG140" s="55"/>
      <c r="AI140" s="35" t="str">
        <f t="shared" si="49"/>
        <v/>
      </c>
      <c r="AJ140" s="125" t="str">
        <f t="shared" si="50"/>
        <v/>
      </c>
      <c r="AK140" s="125" t="str">
        <f t="shared" si="51"/>
        <v/>
      </c>
      <c r="AL140" s="125" t="str">
        <f t="shared" si="52"/>
        <v/>
      </c>
      <c r="AM140" s="125" t="str">
        <f t="shared" si="53"/>
        <v/>
      </c>
      <c r="AN140" s="125" t="s">
        <v>218</v>
      </c>
      <c r="AO140" s="125" t="str">
        <f t="shared" si="54"/>
        <v/>
      </c>
      <c r="AP140" s="125" t="str">
        <f t="shared" si="63"/>
        <v/>
      </c>
    </row>
    <row r="141" spans="1:42">
      <c r="A141" s="30">
        <f t="shared" si="55"/>
        <v>11870</v>
      </c>
      <c r="B141" s="31">
        <f t="shared" ref="B141:B204" si="64">IF(AND(JPSLOPE_1DV&gt;0.01,JPSLOPE_1DV&lt;1),(Banks+Tracy-JPINTCPT_1DV)/JPSLOPE_1DV,0)</f>
        <v>3478.8729951733885</v>
      </c>
      <c r="C141" s="33" t="str">
        <f t="shared" ref="C141:C204" si="65">IF(Sac-B141&lt;25,"JP","")</f>
        <v/>
      </c>
      <c r="D141" s="31">
        <f t="shared" ref="D141:D204" si="66">IF(AND(EMSLOPE_1DV&gt;0.01,EMSLOPE_1DV&lt;1000),(Banks+Tracy-EMINTCPT_1DV)/EMSLOPE_1DV,0)</f>
        <v>4770.9804204746206</v>
      </c>
      <c r="E141" s="33" t="str">
        <f t="shared" ref="E141:E204" si="67">IF(Sac-D141&lt;25,"EM","")</f>
        <v/>
      </c>
      <c r="F141" s="31">
        <f t="shared" ref="F141:F204" si="68">IF(AND(CCCSLOPE_1ADV&gt;0.01,CCCSLOPE_1ADV&lt;1000),(Banks+Tracy-CCCINTCPT_1ADV)/CCCSLOPE_1ADV,0)</f>
        <v>-13767.711463568938</v>
      </c>
      <c r="G141" s="32">
        <f t="shared" ref="G141:G204" si="69">IF(AND(CCCSLOPE_2ADV&gt;0.01,CCCSLOPE_2ADV&lt;1),(Banks+Tracy-CCCINTCPT_2ADV)/CCCSLOPE_2ADV,0)</f>
        <v>-13424.259338658227</v>
      </c>
      <c r="H141" s="32">
        <f t="shared" ref="H141:H204" si="70">IF(AND(CCCSLOPE_3ADV&gt;0.01,CCCSLOPE_3ADV&lt;1),(Banks+Tracy-CCCINTCPT_3ADV)/CCCSLOPE_3ADV,0)</f>
        <v>-12827.537558906513</v>
      </c>
      <c r="I141" s="32">
        <f t="shared" ref="I141:I204" si="71">MAX(F141:H141)</f>
        <v>-12827.537558906513</v>
      </c>
      <c r="J141" s="37" t="str">
        <f t="shared" si="56"/>
        <v/>
      </c>
      <c r="K141" s="31">
        <f t="shared" ref="K141:K204" si="72">IF(AND(COSLOPE_1DV&gt;0.01,COSLOPE_1DV&lt;1),(Banks+Tracy-COINTCPT_1DV)/COSLOPE_1DV,0)</f>
        <v>0</v>
      </c>
      <c r="L141" s="33" t="str">
        <f t="shared" ref="L141:L204" si="73">IF(Sac-K141&lt;25,"CO","")</f>
        <v/>
      </c>
      <c r="M141" s="34">
        <f t="shared" si="57"/>
        <v>3412.5173223447346</v>
      </c>
      <c r="N141" s="33" t="str">
        <f t="shared" si="58"/>
        <v/>
      </c>
      <c r="O141" s="35" t="str">
        <f t="shared" ref="O141:O204" si="74">IF(DO&lt;err,"MRDO","")</f>
        <v/>
      </c>
      <c r="P141" s="48" t="str">
        <f t="shared" ref="P141:P204" si="75">CONCATENATE(C141,E141,J141,L141,N141,O141)</f>
        <v/>
      </c>
      <c r="Q141" s="35"/>
      <c r="R141" s="58">
        <f>Data!AW141</f>
        <v>510.98312377929687</v>
      </c>
      <c r="S141" s="58">
        <f>Data!BB141</f>
        <v>1803.0908203125</v>
      </c>
      <c r="T141" s="58">
        <f>Data!BM141</f>
        <v>-16735.6015625</v>
      </c>
      <c r="U141" s="59">
        <f>Data!BN141</f>
        <v>-16392.1484375</v>
      </c>
      <c r="V141" s="59">
        <f>Data!BO141</f>
        <v>-15795.427734375</v>
      </c>
      <c r="W141" s="58">
        <f>Data!BT141</f>
        <v>0</v>
      </c>
      <c r="X141" s="56">
        <f t="shared" ref="X141:X204" si="76">MAX(R141:W141,0)</f>
        <v>1803.0908203125</v>
      </c>
      <c r="Y141" s="64">
        <f t="shared" ref="Y141:Y204" si="77">MRDO</f>
        <v>9920</v>
      </c>
      <c r="Z141" s="65">
        <f t="shared" ref="Z141:Z204" si="78">DO</f>
        <v>677.15008544921875</v>
      </c>
      <c r="AA141" s="66">
        <f t="shared" ref="AA141:AA204" si="79">MRDO+DO</f>
        <v>10597.150085449219</v>
      </c>
      <c r="AB141" s="71">
        <f t="shared" si="59"/>
        <v>8794.0592651367187</v>
      </c>
      <c r="AC141" s="71">
        <f t="shared" ref="AC141:AC204" si="80">DO</f>
        <v>677.15008544921875</v>
      </c>
      <c r="AD141" s="71">
        <f t="shared" si="60"/>
        <v>12831.944449832516</v>
      </c>
      <c r="AE141" s="71">
        <f t="shared" si="61"/>
        <v>677.15008544921875</v>
      </c>
      <c r="AF141" s="57">
        <f t="shared" si="62"/>
        <v>677.15008544921875</v>
      </c>
      <c r="AG141" s="55"/>
      <c r="AI141" s="35" t="str">
        <f t="shared" ref="AI141:AI204" si="81">IF(ABS(Tracy-B2_2CAP)&lt;err,"B2-2","")</f>
        <v/>
      </c>
      <c r="AJ141" s="125" t="str">
        <f t="shared" ref="AJ141:AJ204" si="82">IF(ABS(Tracy-B2_3CAP)&lt;err,"B2-3","")</f>
        <v/>
      </c>
      <c r="AK141" s="125" t="str">
        <f t="shared" ref="AK141:AK204" si="83">IF(ABS(Tracy-B2_4CAP)&lt;err,"B2-4","")</f>
        <v/>
      </c>
      <c r="AL141" s="125" t="str">
        <f t="shared" ref="AL141:AL204" si="84">IF(ABS(Tracy-B2_5ACAP)&lt;err,"B2-5","")</f>
        <v/>
      </c>
      <c r="AM141" s="125" t="str">
        <f t="shared" ref="AM141:AM204" si="85">IF(ABS(Tracy-B2_5BCAP)&lt;err,"B2-5","")</f>
        <v/>
      </c>
      <c r="AN141" s="125" t="s">
        <v>218</v>
      </c>
      <c r="AO141" s="125" t="str">
        <f t="shared" ref="AO141:AO204" si="86">IF(ABS(Tracy-B2_7CAP)&lt;err,"B2-7","")</f>
        <v/>
      </c>
      <c r="AP141" s="125" t="str">
        <f t="shared" si="63"/>
        <v/>
      </c>
    </row>
    <row r="142" spans="1:42">
      <c r="A142" s="30">
        <f t="shared" ref="A142:A205" si="87">Date</f>
        <v>11901</v>
      </c>
      <c r="B142" s="31">
        <f t="shared" si="64"/>
        <v>14301.638682953133</v>
      </c>
      <c r="C142" s="33" t="str">
        <f t="shared" si="65"/>
        <v/>
      </c>
      <c r="D142" s="31">
        <f t="shared" si="66"/>
        <v>12030.947447096483</v>
      </c>
      <c r="E142" s="33" t="str">
        <f t="shared" si="67"/>
        <v/>
      </c>
      <c r="F142" s="31">
        <f t="shared" si="68"/>
        <v>0</v>
      </c>
      <c r="G142" s="32">
        <f t="shared" si="69"/>
        <v>9864.9980119275442</v>
      </c>
      <c r="H142" s="32">
        <f t="shared" si="70"/>
        <v>9777.0864291266516</v>
      </c>
      <c r="I142" s="32">
        <f t="shared" si="71"/>
        <v>9864.9980119275442</v>
      </c>
      <c r="J142" s="37" t="str">
        <f t="shared" ref="J142:J205" si="88">IF(Sac-I142&lt;25,"RS","")</f>
        <v/>
      </c>
      <c r="K142" s="31">
        <f t="shared" si="72"/>
        <v>0</v>
      </c>
      <c r="L142" s="33" t="str">
        <f t="shared" si="73"/>
        <v/>
      </c>
      <c r="M142" s="34">
        <f t="shared" ref="M142:M205" si="89">(Banks+Tracy)/EI</f>
        <v>15783.977441933612</v>
      </c>
      <c r="N142" s="33" t="str">
        <f t="shared" ref="N142:N205" si="90">IF(ABS(EIExp-Banks-Tracy)&lt;err,"EI","")</f>
        <v/>
      </c>
      <c r="O142" s="35" t="str">
        <f t="shared" si="74"/>
        <v/>
      </c>
      <c r="P142" s="48" t="str">
        <f t="shared" si="75"/>
        <v/>
      </c>
      <c r="Q142" s="35"/>
      <c r="R142" s="58">
        <f>Data!AW142</f>
        <v>1437.407958984375</v>
      </c>
      <c r="S142" s="58">
        <f>Data!BB142</f>
        <v>-833.28271484375</v>
      </c>
      <c r="T142" s="58">
        <f>Data!BM142</f>
        <v>0</v>
      </c>
      <c r="U142" s="59">
        <f>Data!BN142</f>
        <v>-2999.232666015625</v>
      </c>
      <c r="V142" s="59">
        <f>Data!BO142</f>
        <v>-3087.14404296875</v>
      </c>
      <c r="W142" s="58">
        <f>Data!BT142</f>
        <v>0</v>
      </c>
      <c r="X142" s="56">
        <f t="shared" si="76"/>
        <v>1437.407958984375</v>
      </c>
      <c r="Y142" s="64">
        <f t="shared" si="77"/>
        <v>5000</v>
      </c>
      <c r="Z142" s="65">
        <f t="shared" si="78"/>
        <v>62.611625671386719</v>
      </c>
      <c r="AA142" s="66">
        <f t="shared" si="79"/>
        <v>5062.6116256713867</v>
      </c>
      <c r="AB142" s="71">
        <f t="shared" ref="AB142:AB205" si="91">AA142-X142</f>
        <v>3625.2036666870117</v>
      </c>
      <c r="AC142" s="71">
        <f t="shared" si="80"/>
        <v>62.611625671386719</v>
      </c>
      <c r="AD142" s="71">
        <f t="shared" ref="AD142:AD205" si="92">EIExp/EI-M142</f>
        <v>4344.2174069410994</v>
      </c>
      <c r="AE142" s="71">
        <f t="shared" ref="AE142:AE205" si="93">DO-DO_WHL</f>
        <v>62.611625671386719</v>
      </c>
      <c r="AF142" s="57">
        <f t="shared" ref="AF142:AF205" si="94">MIN(AB142:AD142)</f>
        <v>62.611625671386719</v>
      </c>
      <c r="AG142" s="55"/>
      <c r="AI142" s="35" t="str">
        <f t="shared" si="81"/>
        <v/>
      </c>
      <c r="AJ142" s="125" t="str">
        <f t="shared" si="82"/>
        <v/>
      </c>
      <c r="AK142" s="125" t="str">
        <f t="shared" si="83"/>
        <v/>
      </c>
      <c r="AL142" s="125" t="str">
        <f t="shared" si="84"/>
        <v/>
      </c>
      <c r="AM142" s="125" t="str">
        <f t="shared" si="85"/>
        <v/>
      </c>
      <c r="AN142" s="125" t="s">
        <v>218</v>
      </c>
      <c r="AO142" s="125" t="str">
        <f t="shared" si="86"/>
        <v/>
      </c>
      <c r="AP142" s="125" t="str">
        <f t="shared" ref="AP142:AP205" si="95">CONCATENATE(AI142,AJ142,AK142,AL142,AN142,AO142)</f>
        <v/>
      </c>
    </row>
    <row r="143" spans="1:42">
      <c r="A143" s="30">
        <f t="shared" si="87"/>
        <v>11932</v>
      </c>
      <c r="B143" s="31">
        <f t="shared" si="64"/>
        <v>10566.040133113629</v>
      </c>
      <c r="C143" s="33" t="str">
        <f t="shared" si="65"/>
        <v/>
      </c>
      <c r="D143" s="31">
        <f t="shared" si="66"/>
        <v>9792.8013374356542</v>
      </c>
      <c r="E143" s="33" t="str">
        <f t="shared" si="67"/>
        <v/>
      </c>
      <c r="F143" s="31">
        <f t="shared" si="68"/>
        <v>0</v>
      </c>
      <c r="G143" s="32">
        <f t="shared" si="69"/>
        <v>5255.1235359602806</v>
      </c>
      <c r="H143" s="32">
        <f t="shared" si="70"/>
        <v>5850.9531770295307</v>
      </c>
      <c r="I143" s="32">
        <f t="shared" si="71"/>
        <v>5850.9531770295307</v>
      </c>
      <c r="J143" s="37" t="str">
        <f t="shared" si="88"/>
        <v/>
      </c>
      <c r="K143" s="31">
        <f t="shared" si="72"/>
        <v>0</v>
      </c>
      <c r="L143" s="33" t="str">
        <f t="shared" si="73"/>
        <v/>
      </c>
      <c r="M143" s="34">
        <f t="shared" si="89"/>
        <v>10013.009306577876</v>
      </c>
      <c r="N143" s="33" t="str">
        <f t="shared" si="90"/>
        <v/>
      </c>
      <c r="O143" s="35" t="str">
        <f t="shared" si="74"/>
        <v/>
      </c>
      <c r="P143" s="48" t="str">
        <f t="shared" si="75"/>
        <v/>
      </c>
      <c r="Q143" s="35"/>
      <c r="R143" s="58">
        <f>Data!AW143</f>
        <v>2622.465087890625</v>
      </c>
      <c r="S143" s="58">
        <f>Data!BB143</f>
        <v>1849.226318359375</v>
      </c>
      <c r="T143" s="58">
        <f>Data!BM143</f>
        <v>0</v>
      </c>
      <c r="U143" s="59">
        <f>Data!BN143</f>
        <v>-2688.451416015625</v>
      </c>
      <c r="V143" s="59">
        <f>Data!BO143</f>
        <v>-2092.621826171875</v>
      </c>
      <c r="W143" s="58">
        <f>Data!BT143</f>
        <v>0</v>
      </c>
      <c r="X143" s="56">
        <f t="shared" si="76"/>
        <v>2622.465087890625</v>
      </c>
      <c r="Y143" s="64">
        <f t="shared" si="77"/>
        <v>3500</v>
      </c>
      <c r="Z143" s="65">
        <f t="shared" si="78"/>
        <v>100.29107666015625</v>
      </c>
      <c r="AA143" s="66">
        <f t="shared" si="79"/>
        <v>3600.2910766601562</v>
      </c>
      <c r="AB143" s="71">
        <f t="shared" si="91"/>
        <v>977.82598876953125</v>
      </c>
      <c r="AC143" s="71">
        <f t="shared" si="80"/>
        <v>100.29107666015625</v>
      </c>
      <c r="AD143" s="71">
        <f t="shared" si="92"/>
        <v>3325.9935865399875</v>
      </c>
      <c r="AE143" s="71">
        <f t="shared" si="93"/>
        <v>100.29107666015625</v>
      </c>
      <c r="AF143" s="57">
        <f t="shared" si="94"/>
        <v>100.29107666015625</v>
      </c>
      <c r="AG143" s="55"/>
      <c r="AI143" s="35" t="str">
        <f t="shared" si="81"/>
        <v/>
      </c>
      <c r="AJ143" s="125" t="str">
        <f t="shared" si="82"/>
        <v/>
      </c>
      <c r="AK143" s="125" t="str">
        <f t="shared" si="83"/>
        <v/>
      </c>
      <c r="AL143" s="125" t="str">
        <f t="shared" si="84"/>
        <v/>
      </c>
      <c r="AM143" s="125" t="str">
        <f t="shared" si="85"/>
        <v/>
      </c>
      <c r="AN143" s="125" t="s">
        <v>218</v>
      </c>
      <c r="AO143" s="125" t="str">
        <f t="shared" si="86"/>
        <v/>
      </c>
      <c r="AP143" s="125" t="str">
        <f t="shared" si="95"/>
        <v/>
      </c>
    </row>
    <row r="144" spans="1:42">
      <c r="A144" s="30">
        <f t="shared" si="87"/>
        <v>11962</v>
      </c>
      <c r="B144" s="31">
        <f t="shared" si="64"/>
        <v>0</v>
      </c>
      <c r="C144" s="33" t="str">
        <f t="shared" si="65"/>
        <v/>
      </c>
      <c r="D144" s="31">
        <f t="shared" si="66"/>
        <v>0</v>
      </c>
      <c r="E144" s="33" t="str">
        <f t="shared" si="67"/>
        <v/>
      </c>
      <c r="F144" s="31">
        <f t="shared" si="68"/>
        <v>0</v>
      </c>
      <c r="G144" s="32">
        <f t="shared" si="69"/>
        <v>11006.793748132</v>
      </c>
      <c r="H144" s="32">
        <f t="shared" si="70"/>
        <v>10905.445847292291</v>
      </c>
      <c r="I144" s="32">
        <f t="shared" si="71"/>
        <v>11006.793748132</v>
      </c>
      <c r="J144" s="37" t="str">
        <f t="shared" si="88"/>
        <v/>
      </c>
      <c r="K144" s="31">
        <f t="shared" si="72"/>
        <v>0</v>
      </c>
      <c r="L144" s="33" t="str">
        <f t="shared" si="73"/>
        <v/>
      </c>
      <c r="M144" s="34">
        <f t="shared" si="89"/>
        <v>14325.262694918658</v>
      </c>
      <c r="N144" s="33" t="str">
        <f t="shared" si="90"/>
        <v/>
      </c>
      <c r="O144" s="35" t="str">
        <f t="shared" si="74"/>
        <v/>
      </c>
      <c r="P144" s="48" t="str">
        <f t="shared" si="75"/>
        <v/>
      </c>
      <c r="Q144" s="35"/>
      <c r="R144" s="58">
        <f>Data!AW144</f>
        <v>0</v>
      </c>
      <c r="S144" s="58">
        <f>Data!BB144</f>
        <v>0</v>
      </c>
      <c r="T144" s="58">
        <f>Data!BM144</f>
        <v>0</v>
      </c>
      <c r="U144" s="59">
        <f>Data!BN144</f>
        <v>1654.145751953125</v>
      </c>
      <c r="V144" s="59">
        <f>Data!BO144</f>
        <v>1552.797607421875</v>
      </c>
      <c r="W144" s="58">
        <f>Data!BT144</f>
        <v>0</v>
      </c>
      <c r="X144" s="56">
        <f t="shared" si="76"/>
        <v>1654.145751953125</v>
      </c>
      <c r="Y144" s="64">
        <f t="shared" si="77"/>
        <v>3000</v>
      </c>
      <c r="Z144" s="65">
        <f t="shared" si="78"/>
        <v>30.200714111328125</v>
      </c>
      <c r="AA144" s="66">
        <f t="shared" si="79"/>
        <v>3030.2007141113281</v>
      </c>
      <c r="AB144" s="71">
        <f t="shared" si="91"/>
        <v>1376.0549621582031</v>
      </c>
      <c r="AC144" s="71">
        <f t="shared" si="80"/>
        <v>30.200714111328125</v>
      </c>
      <c r="AD144" s="71">
        <f t="shared" si="92"/>
        <v>72.060549518166226</v>
      </c>
      <c r="AE144" s="71">
        <f t="shared" si="93"/>
        <v>30.200714111328125</v>
      </c>
      <c r="AF144" s="57">
        <f t="shared" si="94"/>
        <v>30.200714111328125</v>
      </c>
      <c r="AG144" s="55"/>
      <c r="AI144" s="35" t="str">
        <f t="shared" si="81"/>
        <v/>
      </c>
      <c r="AJ144" s="125" t="str">
        <f t="shared" si="82"/>
        <v/>
      </c>
      <c r="AK144" s="125" t="str">
        <f t="shared" si="83"/>
        <v/>
      </c>
      <c r="AL144" s="125" t="str">
        <f t="shared" si="84"/>
        <v/>
      </c>
      <c r="AM144" s="125" t="str">
        <f t="shared" si="85"/>
        <v/>
      </c>
      <c r="AN144" s="125" t="s">
        <v>218</v>
      </c>
      <c r="AO144" s="125" t="str">
        <f t="shared" si="86"/>
        <v/>
      </c>
      <c r="AP144" s="125" t="str">
        <f t="shared" si="95"/>
        <v/>
      </c>
    </row>
    <row r="145" spans="1:42">
      <c r="A145" s="30">
        <f t="shared" si="87"/>
        <v>11993</v>
      </c>
      <c r="B145" s="31">
        <f t="shared" si="64"/>
        <v>0</v>
      </c>
      <c r="C145" s="33" t="str">
        <f t="shared" si="65"/>
        <v/>
      </c>
      <c r="D145" s="31">
        <f t="shared" si="66"/>
        <v>0</v>
      </c>
      <c r="E145" s="33" t="str">
        <f t="shared" si="67"/>
        <v/>
      </c>
      <c r="F145" s="31">
        <f t="shared" si="68"/>
        <v>0</v>
      </c>
      <c r="G145" s="32">
        <f t="shared" si="69"/>
        <v>7853.5440345517363</v>
      </c>
      <c r="H145" s="32">
        <f t="shared" si="70"/>
        <v>9245.0659228226814</v>
      </c>
      <c r="I145" s="32">
        <f t="shared" si="71"/>
        <v>9245.0659228226814</v>
      </c>
      <c r="J145" s="37" t="str">
        <f t="shared" si="88"/>
        <v>RS</v>
      </c>
      <c r="K145" s="31">
        <f t="shared" si="72"/>
        <v>0</v>
      </c>
      <c r="L145" s="33" t="str">
        <f t="shared" si="73"/>
        <v/>
      </c>
      <c r="M145" s="34">
        <f t="shared" si="89"/>
        <v>8876.5399139308902</v>
      </c>
      <c r="N145" s="33" t="str">
        <f t="shared" si="90"/>
        <v/>
      </c>
      <c r="O145" s="35" t="str">
        <f t="shared" si="74"/>
        <v/>
      </c>
      <c r="P145" s="48" t="str">
        <f t="shared" si="75"/>
        <v>RS</v>
      </c>
      <c r="Q145" s="35"/>
      <c r="R145" s="58">
        <f>Data!AW145</f>
        <v>0</v>
      </c>
      <c r="S145" s="58">
        <f>Data!BB145</f>
        <v>0</v>
      </c>
      <c r="T145" s="58">
        <f>Data!BM145</f>
        <v>0</v>
      </c>
      <c r="U145" s="59">
        <f>Data!BN145</f>
        <v>3322.592041015625</v>
      </c>
      <c r="V145" s="59">
        <f>Data!BO145</f>
        <v>4714.1142578125</v>
      </c>
      <c r="W145" s="58">
        <f>Data!BT145</f>
        <v>0</v>
      </c>
      <c r="X145" s="56">
        <f t="shared" si="76"/>
        <v>4714.1142578125</v>
      </c>
      <c r="Y145" s="64">
        <f t="shared" si="77"/>
        <v>4000</v>
      </c>
      <c r="Z145" s="65">
        <f t="shared" si="78"/>
        <v>717.4688720703125</v>
      </c>
      <c r="AA145" s="66">
        <f t="shared" si="79"/>
        <v>4717.4688720703125</v>
      </c>
      <c r="AB145" s="71">
        <f t="shared" si="91"/>
        <v>3.3546142578125</v>
      </c>
      <c r="AC145" s="71">
        <f t="shared" si="80"/>
        <v>717.4688720703125</v>
      </c>
      <c r="AD145" s="71">
        <f t="shared" si="92"/>
        <v>3006.2069161564359</v>
      </c>
      <c r="AE145" s="71">
        <f t="shared" si="93"/>
        <v>717.4688720703125</v>
      </c>
      <c r="AF145" s="57">
        <f t="shared" si="94"/>
        <v>3.3546142578125</v>
      </c>
      <c r="AG145" s="55"/>
      <c r="AI145" s="35" t="str">
        <f t="shared" si="81"/>
        <v/>
      </c>
      <c r="AJ145" s="125" t="str">
        <f t="shared" si="82"/>
        <v/>
      </c>
      <c r="AK145" s="125" t="str">
        <f t="shared" si="83"/>
        <v/>
      </c>
      <c r="AL145" s="125" t="str">
        <f t="shared" si="84"/>
        <v/>
      </c>
      <c r="AM145" s="125" t="str">
        <f t="shared" si="85"/>
        <v/>
      </c>
      <c r="AN145" s="125" t="s">
        <v>218</v>
      </c>
      <c r="AO145" s="125" t="str">
        <f t="shared" si="86"/>
        <v/>
      </c>
      <c r="AP145" s="125" t="str">
        <f t="shared" si="95"/>
        <v/>
      </c>
    </row>
    <row r="146" spans="1:42">
      <c r="A146" s="30">
        <f t="shared" si="87"/>
        <v>12023</v>
      </c>
      <c r="B146" s="31">
        <f t="shared" si="64"/>
        <v>0</v>
      </c>
      <c r="C146" s="33" t="str">
        <f t="shared" si="65"/>
        <v/>
      </c>
      <c r="D146" s="31">
        <f t="shared" si="66"/>
        <v>0</v>
      </c>
      <c r="E146" s="33" t="str">
        <f t="shared" si="67"/>
        <v/>
      </c>
      <c r="F146" s="31">
        <f t="shared" si="68"/>
        <v>0</v>
      </c>
      <c r="G146" s="32">
        <f t="shared" si="69"/>
        <v>2051.0203568821503</v>
      </c>
      <c r="H146" s="32">
        <f t="shared" si="70"/>
        <v>3020.1672284253909</v>
      </c>
      <c r="I146" s="32">
        <f t="shared" si="71"/>
        <v>3020.1672284253909</v>
      </c>
      <c r="J146" s="37" t="str">
        <f t="shared" si="88"/>
        <v/>
      </c>
      <c r="K146" s="31">
        <f t="shared" si="72"/>
        <v>0</v>
      </c>
      <c r="L146" s="33" t="str">
        <f t="shared" si="73"/>
        <v/>
      </c>
      <c r="M146" s="34">
        <f t="shared" si="89"/>
        <v>8010.3383346828441</v>
      </c>
      <c r="N146" s="33" t="str">
        <f t="shared" si="90"/>
        <v/>
      </c>
      <c r="O146" s="35" t="str">
        <f t="shared" si="74"/>
        <v>MRDO</v>
      </c>
      <c r="P146" s="48" t="str">
        <f t="shared" si="75"/>
        <v>MRDO</v>
      </c>
      <c r="Q146" s="35"/>
      <c r="R146" s="58">
        <f>Data!AW146</f>
        <v>0</v>
      </c>
      <c r="S146" s="58">
        <f>Data!BB146</f>
        <v>0</v>
      </c>
      <c r="T146" s="58">
        <f>Data!BM146</f>
        <v>0</v>
      </c>
      <c r="U146" s="59">
        <f>Data!BN146</f>
        <v>-1926.6405029296875</v>
      </c>
      <c r="V146" s="59">
        <f>Data!BO146</f>
        <v>-957.4937744140625</v>
      </c>
      <c r="W146" s="58">
        <f>Data!BT146</f>
        <v>0</v>
      </c>
      <c r="X146" s="56">
        <f t="shared" si="76"/>
        <v>0</v>
      </c>
      <c r="Y146" s="64">
        <f t="shared" si="77"/>
        <v>4500</v>
      </c>
      <c r="Z146" s="65">
        <f t="shared" si="78"/>
        <v>0</v>
      </c>
      <c r="AA146" s="66">
        <f t="shared" si="79"/>
        <v>4500</v>
      </c>
      <c r="AB146" s="71">
        <f t="shared" si="91"/>
        <v>4500</v>
      </c>
      <c r="AC146" s="71">
        <f t="shared" si="80"/>
        <v>0</v>
      </c>
      <c r="AD146" s="71">
        <f t="shared" si="92"/>
        <v>2818.2152476022884</v>
      </c>
      <c r="AE146" s="71">
        <f t="shared" si="93"/>
        <v>0</v>
      </c>
      <c r="AF146" s="57">
        <f t="shared" si="94"/>
        <v>0</v>
      </c>
      <c r="AG146" s="55"/>
      <c r="AI146" s="35" t="str">
        <f t="shared" si="81"/>
        <v/>
      </c>
      <c r="AJ146" s="125" t="str">
        <f t="shared" si="82"/>
        <v/>
      </c>
      <c r="AK146" s="125" t="str">
        <f t="shared" si="83"/>
        <v/>
      </c>
      <c r="AL146" s="125" t="str">
        <f t="shared" si="84"/>
        <v/>
      </c>
      <c r="AM146" s="125" t="str">
        <f t="shared" si="85"/>
        <v/>
      </c>
      <c r="AN146" s="125" t="s">
        <v>218</v>
      </c>
      <c r="AO146" s="125" t="str">
        <f t="shared" si="86"/>
        <v/>
      </c>
      <c r="AP146" s="125" t="str">
        <f t="shared" si="95"/>
        <v/>
      </c>
    </row>
    <row r="147" spans="1:42">
      <c r="A147" s="30">
        <f t="shared" si="87"/>
        <v>12054</v>
      </c>
      <c r="B147" s="31">
        <f t="shared" si="64"/>
        <v>0</v>
      </c>
      <c r="C147" s="33" t="str">
        <f t="shared" si="65"/>
        <v/>
      </c>
      <c r="D147" s="31">
        <f t="shared" si="66"/>
        <v>0</v>
      </c>
      <c r="E147" s="33" t="str">
        <f t="shared" si="67"/>
        <v/>
      </c>
      <c r="F147" s="31">
        <f t="shared" si="68"/>
        <v>0</v>
      </c>
      <c r="G147" s="32">
        <f t="shared" si="69"/>
        <v>7538.9749465276636</v>
      </c>
      <c r="H147" s="32">
        <f t="shared" si="70"/>
        <v>8087.8386604060852</v>
      </c>
      <c r="I147" s="32">
        <f t="shared" si="71"/>
        <v>8087.8386604060852</v>
      </c>
      <c r="J147" s="37" t="str">
        <f t="shared" si="88"/>
        <v/>
      </c>
      <c r="K147" s="31">
        <f t="shared" si="72"/>
        <v>0</v>
      </c>
      <c r="L147" s="33" t="str">
        <f t="shared" si="73"/>
        <v/>
      </c>
      <c r="M147" s="34">
        <f t="shared" si="89"/>
        <v>10616.215082910065</v>
      </c>
      <c r="N147" s="33" t="str">
        <f t="shared" si="90"/>
        <v/>
      </c>
      <c r="O147" s="35" t="str">
        <f t="shared" si="74"/>
        <v>MRDO</v>
      </c>
      <c r="P147" s="48" t="str">
        <f t="shared" si="75"/>
        <v>MRDO</v>
      </c>
      <c r="Q147" s="35"/>
      <c r="R147" s="58">
        <f>Data!AW147</f>
        <v>0</v>
      </c>
      <c r="S147" s="58">
        <f>Data!BB147</f>
        <v>0</v>
      </c>
      <c r="T147" s="58">
        <f>Data!BM147</f>
        <v>0</v>
      </c>
      <c r="U147" s="59">
        <f>Data!BN147</f>
        <v>2242.653076171875</v>
      </c>
      <c r="V147" s="59">
        <f>Data!BO147</f>
        <v>2791.51708984375</v>
      </c>
      <c r="W147" s="58">
        <f>Data!BT147</f>
        <v>0</v>
      </c>
      <c r="X147" s="56">
        <f t="shared" si="76"/>
        <v>2791.51708984375</v>
      </c>
      <c r="Y147" s="64">
        <f t="shared" si="77"/>
        <v>4500</v>
      </c>
      <c r="Z147" s="65">
        <f t="shared" si="78"/>
        <v>0</v>
      </c>
      <c r="AA147" s="66">
        <f t="shared" si="79"/>
        <v>4500</v>
      </c>
      <c r="AB147" s="71">
        <f t="shared" si="91"/>
        <v>1708.48291015625</v>
      </c>
      <c r="AC147" s="71">
        <f t="shared" si="80"/>
        <v>0</v>
      </c>
      <c r="AD147" s="71">
        <f t="shared" si="92"/>
        <v>1482.8215688126475</v>
      </c>
      <c r="AE147" s="71">
        <f t="shared" si="93"/>
        <v>0</v>
      </c>
      <c r="AF147" s="57">
        <f t="shared" si="94"/>
        <v>0</v>
      </c>
      <c r="AG147" s="55"/>
      <c r="AI147" s="35" t="str">
        <f t="shared" si="81"/>
        <v/>
      </c>
      <c r="AJ147" s="125" t="str">
        <f t="shared" si="82"/>
        <v/>
      </c>
      <c r="AK147" s="125" t="str">
        <f t="shared" si="83"/>
        <v/>
      </c>
      <c r="AL147" s="125" t="str">
        <f t="shared" si="84"/>
        <v/>
      </c>
      <c r="AM147" s="125" t="str">
        <f t="shared" si="85"/>
        <v/>
      </c>
      <c r="AN147" s="125" t="s">
        <v>218</v>
      </c>
      <c r="AO147" s="125" t="str">
        <f t="shared" si="86"/>
        <v/>
      </c>
      <c r="AP147" s="125" t="str">
        <f t="shared" si="95"/>
        <v/>
      </c>
    </row>
    <row r="148" spans="1:42">
      <c r="A148" s="30">
        <f t="shared" si="87"/>
        <v>12085</v>
      </c>
      <c r="B148" s="31">
        <f t="shared" si="64"/>
        <v>0</v>
      </c>
      <c r="C148" s="33" t="str">
        <f t="shared" si="65"/>
        <v/>
      </c>
      <c r="D148" s="31">
        <f t="shared" si="66"/>
        <v>0</v>
      </c>
      <c r="E148" s="33" t="str">
        <f t="shared" si="67"/>
        <v/>
      </c>
      <c r="F148" s="31">
        <f t="shared" si="68"/>
        <v>0</v>
      </c>
      <c r="G148" s="32">
        <f t="shared" si="69"/>
        <v>9077.3069301762025</v>
      </c>
      <c r="H148" s="32">
        <f t="shared" si="70"/>
        <v>10132.392277513556</v>
      </c>
      <c r="I148" s="32">
        <f t="shared" si="71"/>
        <v>10132.392277513556</v>
      </c>
      <c r="J148" s="37" t="str">
        <f t="shared" si="88"/>
        <v/>
      </c>
      <c r="K148" s="31">
        <f t="shared" si="72"/>
        <v>0</v>
      </c>
      <c r="L148" s="33" t="str">
        <f t="shared" si="73"/>
        <v/>
      </c>
      <c r="M148" s="34">
        <f t="shared" si="89"/>
        <v>10133.641447420907</v>
      </c>
      <c r="N148" s="33" t="str">
        <f t="shared" si="90"/>
        <v/>
      </c>
      <c r="O148" s="35" t="str">
        <f t="shared" si="74"/>
        <v/>
      </c>
      <c r="P148" s="48" t="str">
        <f t="shared" si="75"/>
        <v/>
      </c>
      <c r="Q148" s="35"/>
      <c r="R148" s="58">
        <f>Data!AW148</f>
        <v>0</v>
      </c>
      <c r="S148" s="58">
        <f>Data!BB148</f>
        <v>0</v>
      </c>
      <c r="T148" s="58">
        <f>Data!BM148</f>
        <v>0</v>
      </c>
      <c r="U148" s="59">
        <f>Data!BN148</f>
        <v>5821.36962890625</v>
      </c>
      <c r="V148" s="59">
        <f>Data!BO148</f>
        <v>6898.53173828125</v>
      </c>
      <c r="W148" s="58">
        <f>Data!BT148</f>
        <v>0</v>
      </c>
      <c r="X148" s="56">
        <f t="shared" si="76"/>
        <v>6898.53173828125</v>
      </c>
      <c r="Y148" s="64">
        <f t="shared" si="77"/>
        <v>4500</v>
      </c>
      <c r="Z148" s="65">
        <f t="shared" si="78"/>
        <v>5597.31884765625</v>
      </c>
      <c r="AA148" s="66">
        <f t="shared" si="79"/>
        <v>10097.31884765625</v>
      </c>
      <c r="AB148" s="71">
        <f t="shared" si="91"/>
        <v>3198.787109375</v>
      </c>
      <c r="AC148" s="71">
        <f t="shared" si="80"/>
        <v>5597.31884765625</v>
      </c>
      <c r="AD148" s="71">
        <f t="shared" si="92"/>
        <v>5688.2266209025238</v>
      </c>
      <c r="AE148" s="71">
        <f t="shared" si="93"/>
        <v>5597.31884765625</v>
      </c>
      <c r="AF148" s="57">
        <f t="shared" si="94"/>
        <v>3198.787109375</v>
      </c>
      <c r="AG148" s="55"/>
      <c r="AI148" s="35" t="str">
        <f t="shared" si="81"/>
        <v/>
      </c>
      <c r="AJ148" s="125" t="str">
        <f t="shared" si="82"/>
        <v/>
      </c>
      <c r="AK148" s="125" t="str">
        <f t="shared" si="83"/>
        <v/>
      </c>
      <c r="AL148" s="125" t="str">
        <f t="shared" si="84"/>
        <v/>
      </c>
      <c r="AM148" s="125" t="str">
        <f t="shared" si="85"/>
        <v/>
      </c>
      <c r="AN148" s="125" t="s">
        <v>218</v>
      </c>
      <c r="AO148" s="125" t="str">
        <f t="shared" si="86"/>
        <v/>
      </c>
      <c r="AP148" s="125" t="str">
        <f t="shared" si="95"/>
        <v/>
      </c>
    </row>
    <row r="149" spans="1:42">
      <c r="A149" s="30">
        <f t="shared" si="87"/>
        <v>12113</v>
      </c>
      <c r="B149" s="31">
        <f t="shared" si="64"/>
        <v>0</v>
      </c>
      <c r="C149" s="33" t="str">
        <f t="shared" si="65"/>
        <v/>
      </c>
      <c r="D149" s="31">
        <f t="shared" si="66"/>
        <v>0</v>
      </c>
      <c r="E149" s="33" t="str">
        <f t="shared" si="67"/>
        <v/>
      </c>
      <c r="F149" s="31">
        <f t="shared" si="68"/>
        <v>4078.934776621436</v>
      </c>
      <c r="G149" s="32">
        <f t="shared" si="69"/>
        <v>3540.3800276208062</v>
      </c>
      <c r="H149" s="32">
        <f t="shared" si="70"/>
        <v>2366.1826078057429</v>
      </c>
      <c r="I149" s="32">
        <f t="shared" si="71"/>
        <v>4078.934776621436</v>
      </c>
      <c r="J149" s="37" t="str">
        <f t="shared" si="88"/>
        <v/>
      </c>
      <c r="K149" s="31">
        <f t="shared" si="72"/>
        <v>0</v>
      </c>
      <c r="L149" s="33" t="str">
        <f t="shared" si="73"/>
        <v/>
      </c>
      <c r="M149" s="34">
        <f t="shared" si="89"/>
        <v>13598.041809877868</v>
      </c>
      <c r="N149" s="33" t="str">
        <f t="shared" si="90"/>
        <v/>
      </c>
      <c r="O149" s="35" t="str">
        <f t="shared" si="74"/>
        <v>MRDO</v>
      </c>
      <c r="P149" s="48" t="str">
        <f t="shared" si="75"/>
        <v>MRDO</v>
      </c>
      <c r="Q149" s="35"/>
      <c r="R149" s="58">
        <f>Data!AW149</f>
        <v>0</v>
      </c>
      <c r="S149" s="58">
        <f>Data!BB149</f>
        <v>0</v>
      </c>
      <c r="T149" s="58">
        <f>Data!BM149</f>
        <v>160.51618957519531</v>
      </c>
      <c r="U149" s="59">
        <f>Data!BN149</f>
        <v>-423.26953125</v>
      </c>
      <c r="V149" s="59">
        <f>Data!BO149</f>
        <v>-1597.4674072265625</v>
      </c>
      <c r="W149" s="58">
        <f>Data!BT149</f>
        <v>0</v>
      </c>
      <c r="X149" s="56">
        <f t="shared" si="76"/>
        <v>160.51618957519531</v>
      </c>
      <c r="Y149" s="64">
        <f t="shared" si="77"/>
        <v>8175</v>
      </c>
      <c r="Z149" s="65">
        <f t="shared" si="78"/>
        <v>0</v>
      </c>
      <c r="AA149" s="66">
        <f t="shared" si="79"/>
        <v>8175</v>
      </c>
      <c r="AB149" s="71">
        <f t="shared" si="91"/>
        <v>8014.4838104248047</v>
      </c>
      <c r="AC149" s="71">
        <f t="shared" si="80"/>
        <v>0</v>
      </c>
      <c r="AD149" s="71">
        <f t="shared" si="92"/>
        <v>1172.8071057215548</v>
      </c>
      <c r="AE149" s="71">
        <f t="shared" si="93"/>
        <v>0</v>
      </c>
      <c r="AF149" s="57">
        <f t="shared" si="94"/>
        <v>0</v>
      </c>
      <c r="AG149" s="55"/>
      <c r="AI149" s="35" t="str">
        <f t="shared" si="81"/>
        <v/>
      </c>
      <c r="AJ149" s="125" t="str">
        <f t="shared" si="82"/>
        <v/>
      </c>
      <c r="AK149" s="125" t="str">
        <f t="shared" si="83"/>
        <v/>
      </c>
      <c r="AL149" s="125" t="str">
        <f t="shared" si="84"/>
        <v/>
      </c>
      <c r="AM149" s="125" t="str">
        <f t="shared" si="85"/>
        <v/>
      </c>
      <c r="AN149" s="125" t="s">
        <v>218</v>
      </c>
      <c r="AO149" s="125" t="str">
        <f t="shared" si="86"/>
        <v/>
      </c>
      <c r="AP149" s="125" t="str">
        <f t="shared" si="95"/>
        <v/>
      </c>
    </row>
    <row r="150" spans="1:42">
      <c r="A150" s="30">
        <f t="shared" si="87"/>
        <v>12144</v>
      </c>
      <c r="B150" s="31">
        <f t="shared" si="64"/>
        <v>0</v>
      </c>
      <c r="C150" s="33" t="str">
        <f t="shared" si="65"/>
        <v/>
      </c>
      <c r="D150" s="31">
        <f t="shared" si="66"/>
        <v>0</v>
      </c>
      <c r="E150" s="33" t="str">
        <f t="shared" si="67"/>
        <v/>
      </c>
      <c r="F150" s="31">
        <f t="shared" si="68"/>
        <v>-14897.080539114153</v>
      </c>
      <c r="G150" s="32">
        <f t="shared" si="69"/>
        <v>-15012.716142157084</v>
      </c>
      <c r="H150" s="32">
        <f t="shared" si="70"/>
        <v>-15153.446480129191</v>
      </c>
      <c r="I150" s="32">
        <f t="shared" si="71"/>
        <v>-14897.080539114153</v>
      </c>
      <c r="J150" s="37" t="str">
        <f t="shared" si="88"/>
        <v/>
      </c>
      <c r="K150" s="31">
        <f t="shared" si="72"/>
        <v>0</v>
      </c>
      <c r="L150" s="33" t="str">
        <f t="shared" si="73"/>
        <v/>
      </c>
      <c r="M150" s="34">
        <f t="shared" si="89"/>
        <v>8053.1851259842115</v>
      </c>
      <c r="N150" s="33" t="str">
        <f t="shared" si="90"/>
        <v/>
      </c>
      <c r="O150" s="35" t="str">
        <f t="shared" si="74"/>
        <v/>
      </c>
      <c r="P150" s="48" t="str">
        <f t="shared" si="75"/>
        <v/>
      </c>
      <c r="Q150" s="35"/>
      <c r="R150" s="58">
        <f>Data!AW150</f>
        <v>0</v>
      </c>
      <c r="S150" s="58">
        <f>Data!BB150</f>
        <v>0</v>
      </c>
      <c r="T150" s="58">
        <f>Data!BM150</f>
        <v>-15553.8447265625</v>
      </c>
      <c r="U150" s="59">
        <f>Data!BN150</f>
        <v>-15651.3818359375</v>
      </c>
      <c r="V150" s="59">
        <f>Data!BO150</f>
        <v>-15792.111328125</v>
      </c>
      <c r="W150" s="58">
        <f>Data!BT150</f>
        <v>0</v>
      </c>
      <c r="X150" s="56">
        <f t="shared" si="76"/>
        <v>0</v>
      </c>
      <c r="Y150" s="64">
        <f t="shared" si="77"/>
        <v>7238.70947265625</v>
      </c>
      <c r="Z150" s="65">
        <f t="shared" si="78"/>
        <v>2275.989990234375</v>
      </c>
      <c r="AA150" s="66">
        <f t="shared" si="79"/>
        <v>9514.699462890625</v>
      </c>
      <c r="AB150" s="71">
        <f t="shared" si="91"/>
        <v>9514.699462890625</v>
      </c>
      <c r="AC150" s="71">
        <f t="shared" si="80"/>
        <v>2275.989990234375</v>
      </c>
      <c r="AD150" s="71">
        <f t="shared" si="92"/>
        <v>4854.926142946757</v>
      </c>
      <c r="AE150" s="71">
        <f t="shared" si="93"/>
        <v>2275.989990234375</v>
      </c>
      <c r="AF150" s="57">
        <f t="shared" si="94"/>
        <v>2275.989990234375</v>
      </c>
      <c r="AG150" s="55"/>
      <c r="AI150" s="35" t="str">
        <f t="shared" si="81"/>
        <v/>
      </c>
      <c r="AJ150" s="125" t="str">
        <f t="shared" si="82"/>
        <v/>
      </c>
      <c r="AK150" s="125" t="str">
        <f t="shared" si="83"/>
        <v/>
      </c>
      <c r="AL150" s="125" t="str">
        <f t="shared" si="84"/>
        <v/>
      </c>
      <c r="AM150" s="125" t="str">
        <f t="shared" si="85"/>
        <v/>
      </c>
      <c r="AN150" s="125" t="s">
        <v>218</v>
      </c>
      <c r="AO150" s="125" t="str">
        <f t="shared" si="86"/>
        <v/>
      </c>
      <c r="AP150" s="125" t="str">
        <f t="shared" si="95"/>
        <v/>
      </c>
    </row>
    <row r="151" spans="1:42">
      <c r="A151" s="30">
        <f t="shared" si="87"/>
        <v>12174</v>
      </c>
      <c r="B151" s="31">
        <f t="shared" si="64"/>
        <v>-1889.7008557406896</v>
      </c>
      <c r="C151" s="33" t="str">
        <f t="shared" si="65"/>
        <v/>
      </c>
      <c r="D151" s="31">
        <f t="shared" si="66"/>
        <v>203.27960587838479</v>
      </c>
      <c r="E151" s="33" t="str">
        <f t="shared" si="67"/>
        <v/>
      </c>
      <c r="F151" s="31">
        <f t="shared" si="68"/>
        <v>-17411.710161785377</v>
      </c>
      <c r="G151" s="32">
        <f t="shared" si="69"/>
        <v>-17385.708795222981</v>
      </c>
      <c r="H151" s="32">
        <f t="shared" si="70"/>
        <v>-17318.642266101815</v>
      </c>
      <c r="I151" s="32">
        <f t="shared" si="71"/>
        <v>-17318.642266101815</v>
      </c>
      <c r="J151" s="37" t="str">
        <f t="shared" si="88"/>
        <v/>
      </c>
      <c r="K151" s="31">
        <f t="shared" si="72"/>
        <v>0</v>
      </c>
      <c r="L151" s="33" t="str">
        <f t="shared" si="73"/>
        <v/>
      </c>
      <c r="M151" s="34">
        <f t="shared" si="89"/>
        <v>3857.1429228296097</v>
      </c>
      <c r="N151" s="33" t="str">
        <f t="shared" si="90"/>
        <v/>
      </c>
      <c r="O151" s="35" t="str">
        <f t="shared" si="74"/>
        <v/>
      </c>
      <c r="P151" s="48" t="str">
        <f t="shared" si="75"/>
        <v/>
      </c>
      <c r="Q151" s="35"/>
      <c r="R151" s="58">
        <f>Data!AW151</f>
        <v>-2147.774169921875</v>
      </c>
      <c r="S151" s="58">
        <f>Data!BB151</f>
        <v>-54.793922424316406</v>
      </c>
      <c r="T151" s="58">
        <f>Data!BM151</f>
        <v>-17669.78515625</v>
      </c>
      <c r="U151" s="59">
        <f>Data!BN151</f>
        <v>-17643.78125</v>
      </c>
      <c r="V151" s="59">
        <f>Data!BO151</f>
        <v>-17576.71484375</v>
      </c>
      <c r="W151" s="58">
        <f>Data!BT151</f>
        <v>0</v>
      </c>
      <c r="X151" s="56">
        <f t="shared" si="76"/>
        <v>0</v>
      </c>
      <c r="Y151" s="64">
        <f t="shared" si="77"/>
        <v>9673.3330078125</v>
      </c>
      <c r="Z151" s="65">
        <f t="shared" si="78"/>
        <v>90.591537475585937</v>
      </c>
      <c r="AA151" s="66">
        <f t="shared" si="79"/>
        <v>9763.9245452880859</v>
      </c>
      <c r="AB151" s="71">
        <f t="shared" si="91"/>
        <v>9763.9245452880859</v>
      </c>
      <c r="AC151" s="71">
        <f t="shared" si="80"/>
        <v>90.591537475585937</v>
      </c>
      <c r="AD151" s="71">
        <f t="shared" si="92"/>
        <v>9428.4683525301461</v>
      </c>
      <c r="AE151" s="71">
        <f t="shared" si="93"/>
        <v>20.591537475585938</v>
      </c>
      <c r="AF151" s="57">
        <f t="shared" si="94"/>
        <v>90.591537475585937</v>
      </c>
      <c r="AG151" s="55"/>
      <c r="AI151" s="35" t="str">
        <f t="shared" si="81"/>
        <v/>
      </c>
      <c r="AJ151" s="125" t="str">
        <f t="shared" si="82"/>
        <v/>
      </c>
      <c r="AK151" s="125" t="str">
        <f t="shared" si="83"/>
        <v/>
      </c>
      <c r="AL151" s="125" t="str">
        <f t="shared" si="84"/>
        <v/>
      </c>
      <c r="AM151" s="125" t="str">
        <f t="shared" si="85"/>
        <v/>
      </c>
      <c r="AN151" s="125" t="s">
        <v>218</v>
      </c>
      <c r="AO151" s="125" t="str">
        <f t="shared" si="86"/>
        <v/>
      </c>
      <c r="AP151" s="125" t="str">
        <f t="shared" si="95"/>
        <v/>
      </c>
    </row>
    <row r="152" spans="1:42">
      <c r="A152" s="30">
        <f t="shared" si="87"/>
        <v>12205</v>
      </c>
      <c r="B152" s="31">
        <f t="shared" si="64"/>
        <v>-1528.9462967687286</v>
      </c>
      <c r="C152" s="33" t="str">
        <f t="shared" si="65"/>
        <v/>
      </c>
      <c r="D152" s="31">
        <f t="shared" si="66"/>
        <v>791.63322557776871</v>
      </c>
      <c r="E152" s="33" t="str">
        <f t="shared" si="67"/>
        <v/>
      </c>
      <c r="F152" s="31">
        <f t="shared" si="68"/>
        <v>-18252.369525986705</v>
      </c>
      <c r="G152" s="32">
        <f t="shared" si="69"/>
        <v>-18138.899362424669</v>
      </c>
      <c r="H152" s="32">
        <f t="shared" si="70"/>
        <v>-17952.573332202599</v>
      </c>
      <c r="I152" s="32">
        <f t="shared" si="71"/>
        <v>-17952.573332202599</v>
      </c>
      <c r="J152" s="37" t="str">
        <f t="shared" si="88"/>
        <v/>
      </c>
      <c r="K152" s="31">
        <f t="shared" si="72"/>
        <v>0</v>
      </c>
      <c r="L152" s="33" t="str">
        <f t="shared" si="73"/>
        <v/>
      </c>
      <c r="M152" s="34">
        <f t="shared" si="89"/>
        <v>4285.7143586995662</v>
      </c>
      <c r="N152" s="33" t="str">
        <f t="shared" si="90"/>
        <v/>
      </c>
      <c r="O152" s="35" t="str">
        <f t="shared" si="74"/>
        <v/>
      </c>
      <c r="P152" s="48" t="str">
        <f t="shared" si="75"/>
        <v/>
      </c>
      <c r="Q152" s="35"/>
      <c r="R152" s="58">
        <f>Data!AW152</f>
        <v>-1865.1510009765625</v>
      </c>
      <c r="S152" s="58">
        <f>Data!BB152</f>
        <v>455.42852783203125</v>
      </c>
      <c r="T152" s="58">
        <f>Data!BM152</f>
        <v>-18588.572265625</v>
      </c>
      <c r="U152" s="59">
        <f>Data!BN152</f>
        <v>-18475.10546875</v>
      </c>
      <c r="V152" s="59">
        <f>Data!BO152</f>
        <v>-18288.779296875</v>
      </c>
      <c r="W152" s="58">
        <f>Data!BT152</f>
        <v>0</v>
      </c>
      <c r="X152" s="56">
        <f t="shared" si="76"/>
        <v>455.42852783203125</v>
      </c>
      <c r="Y152" s="64">
        <f t="shared" si="77"/>
        <v>7172.17724609375</v>
      </c>
      <c r="Z152" s="65">
        <f t="shared" si="78"/>
        <v>82.452262878417969</v>
      </c>
      <c r="AA152" s="66">
        <f t="shared" si="79"/>
        <v>7254.629508972168</v>
      </c>
      <c r="AB152" s="71">
        <f t="shared" si="91"/>
        <v>6799.2009811401367</v>
      </c>
      <c r="AC152" s="71">
        <f t="shared" si="80"/>
        <v>82.452262878417969</v>
      </c>
      <c r="AD152" s="71">
        <f t="shared" si="92"/>
        <v>6694.0772624369565</v>
      </c>
      <c r="AE152" s="71">
        <f t="shared" si="93"/>
        <v>0</v>
      </c>
      <c r="AF152" s="57">
        <f t="shared" si="94"/>
        <v>82.452262878417969</v>
      </c>
      <c r="AG152" s="55"/>
      <c r="AI152" s="35" t="str">
        <f t="shared" si="81"/>
        <v/>
      </c>
      <c r="AJ152" s="125" t="str">
        <f t="shared" si="82"/>
        <v/>
      </c>
      <c r="AK152" s="125" t="str">
        <f t="shared" si="83"/>
        <v/>
      </c>
      <c r="AL152" s="125" t="str">
        <f t="shared" si="84"/>
        <v/>
      </c>
      <c r="AM152" s="125" t="str">
        <f t="shared" si="85"/>
        <v/>
      </c>
      <c r="AN152" s="125" t="s">
        <v>218</v>
      </c>
      <c r="AO152" s="125" t="str">
        <f t="shared" si="86"/>
        <v/>
      </c>
      <c r="AP152" s="125" t="str">
        <f t="shared" si="95"/>
        <v/>
      </c>
    </row>
    <row r="153" spans="1:42">
      <c r="A153" s="30">
        <f t="shared" si="87"/>
        <v>12235</v>
      </c>
      <c r="B153" s="31">
        <f t="shared" si="64"/>
        <v>2663.0713473936994</v>
      </c>
      <c r="C153" s="33" t="str">
        <f t="shared" si="65"/>
        <v/>
      </c>
      <c r="D153" s="31">
        <f t="shared" si="66"/>
        <v>4593.879059211512</v>
      </c>
      <c r="E153" s="33" t="str">
        <f t="shared" si="67"/>
        <v/>
      </c>
      <c r="F153" s="31">
        <f t="shared" si="68"/>
        <v>0</v>
      </c>
      <c r="G153" s="32">
        <f t="shared" si="69"/>
        <v>-4966.2601278608254</v>
      </c>
      <c r="H153" s="32">
        <f t="shared" si="70"/>
        <v>-3964.129780492518</v>
      </c>
      <c r="I153" s="32">
        <f t="shared" si="71"/>
        <v>0</v>
      </c>
      <c r="J153" s="37" t="str">
        <f t="shared" si="88"/>
        <v/>
      </c>
      <c r="K153" s="31">
        <f t="shared" si="72"/>
        <v>0</v>
      </c>
      <c r="L153" s="33" t="str">
        <f t="shared" si="73"/>
        <v/>
      </c>
      <c r="M153" s="34">
        <f t="shared" si="89"/>
        <v>4034.6966367908312</v>
      </c>
      <c r="N153" s="33" t="str">
        <f t="shared" si="90"/>
        <v/>
      </c>
      <c r="O153" s="35" t="str">
        <f t="shared" si="74"/>
        <v/>
      </c>
      <c r="P153" s="48" t="str">
        <f t="shared" si="75"/>
        <v/>
      </c>
      <c r="Q153" s="35"/>
      <c r="R153" s="58">
        <f>Data!AW153</f>
        <v>-956.9947509765625</v>
      </c>
      <c r="S153" s="58">
        <f>Data!BB153</f>
        <v>973.81268310546875</v>
      </c>
      <c r="T153" s="58">
        <f>Data!BM153</f>
        <v>0</v>
      </c>
      <c r="U153" s="59">
        <f>Data!BN153</f>
        <v>-8586.326171875</v>
      </c>
      <c r="V153" s="59">
        <f>Data!BO153</f>
        <v>-7584.19580078125</v>
      </c>
      <c r="W153" s="58">
        <f>Data!BT153</f>
        <v>0</v>
      </c>
      <c r="X153" s="56">
        <f t="shared" si="76"/>
        <v>973.81268310546875</v>
      </c>
      <c r="Y153" s="64">
        <f t="shared" si="77"/>
        <v>7243.33349609375</v>
      </c>
      <c r="Z153" s="65">
        <f t="shared" si="78"/>
        <v>99.678955078125</v>
      </c>
      <c r="AA153" s="66">
        <f t="shared" si="79"/>
        <v>7343.012451171875</v>
      </c>
      <c r="AB153" s="71">
        <f t="shared" si="91"/>
        <v>6369.1997680664062</v>
      </c>
      <c r="AC153" s="71">
        <f t="shared" si="80"/>
        <v>99.678955078125</v>
      </c>
      <c r="AD153" s="71">
        <f t="shared" si="92"/>
        <v>8899.1024115954533</v>
      </c>
      <c r="AE153" s="71">
        <f t="shared" si="93"/>
        <v>99.678955078125</v>
      </c>
      <c r="AF153" s="57">
        <f t="shared" si="94"/>
        <v>99.678955078125</v>
      </c>
      <c r="AG153" s="55"/>
      <c r="AI153" s="35" t="str">
        <f t="shared" si="81"/>
        <v/>
      </c>
      <c r="AJ153" s="125" t="str">
        <f t="shared" si="82"/>
        <v/>
      </c>
      <c r="AK153" s="125" t="str">
        <f t="shared" si="83"/>
        <v/>
      </c>
      <c r="AL153" s="125" t="str">
        <f t="shared" si="84"/>
        <v/>
      </c>
      <c r="AM153" s="125" t="str">
        <f t="shared" si="85"/>
        <v/>
      </c>
      <c r="AN153" s="125" t="s">
        <v>218</v>
      </c>
      <c r="AO153" s="125" t="str">
        <f t="shared" si="86"/>
        <v/>
      </c>
      <c r="AP153" s="125" t="str">
        <f t="shared" si="95"/>
        <v/>
      </c>
    </row>
    <row r="154" spans="1:42">
      <c r="A154" s="30">
        <f t="shared" si="87"/>
        <v>12266</v>
      </c>
      <c r="B154" s="31">
        <f t="shared" si="64"/>
        <v>9063.6227627357421</v>
      </c>
      <c r="C154" s="33" t="str">
        <f t="shared" si="65"/>
        <v/>
      </c>
      <c r="D154" s="31">
        <f t="shared" si="66"/>
        <v>8628.9562779952539</v>
      </c>
      <c r="E154" s="33" t="str">
        <f t="shared" si="67"/>
        <v/>
      </c>
      <c r="F154" s="31">
        <f t="shared" si="68"/>
        <v>0</v>
      </c>
      <c r="G154" s="32">
        <f t="shared" si="69"/>
        <v>4502.9645883587882</v>
      </c>
      <c r="H154" s="32">
        <f t="shared" si="70"/>
        <v>5226.0470445392993</v>
      </c>
      <c r="I154" s="32">
        <f t="shared" si="71"/>
        <v>5226.0470445392993</v>
      </c>
      <c r="J154" s="37" t="str">
        <f t="shared" si="88"/>
        <v/>
      </c>
      <c r="K154" s="31">
        <f t="shared" si="72"/>
        <v>0</v>
      </c>
      <c r="L154" s="33" t="str">
        <f t="shared" si="73"/>
        <v/>
      </c>
      <c r="M154" s="34">
        <f t="shared" si="89"/>
        <v>7462.516048963842</v>
      </c>
      <c r="N154" s="33" t="str">
        <f t="shared" si="90"/>
        <v/>
      </c>
      <c r="O154" s="35" t="str">
        <f t="shared" si="74"/>
        <v/>
      </c>
      <c r="P154" s="48" t="str">
        <f t="shared" si="75"/>
        <v/>
      </c>
      <c r="Q154" s="35"/>
      <c r="R154" s="58">
        <f>Data!AW154</f>
        <v>439.027099609375</v>
      </c>
      <c r="S154" s="58">
        <f>Data!BB154</f>
        <v>4.3606362342834473</v>
      </c>
      <c r="T154" s="58">
        <f>Data!BM154</f>
        <v>0</v>
      </c>
      <c r="U154" s="59">
        <f>Data!BN154</f>
        <v>-4121.63134765625</v>
      </c>
      <c r="V154" s="59">
        <f>Data!BO154</f>
        <v>-3398.548583984375</v>
      </c>
      <c r="W154" s="58">
        <f>Data!BT154</f>
        <v>0</v>
      </c>
      <c r="X154" s="56">
        <f t="shared" si="76"/>
        <v>439.027099609375</v>
      </c>
      <c r="Y154" s="64">
        <f t="shared" si="77"/>
        <v>4000</v>
      </c>
      <c r="Z154" s="65">
        <f t="shared" si="78"/>
        <v>87.845916748046875</v>
      </c>
      <c r="AA154" s="66">
        <f t="shared" si="79"/>
        <v>4087.8459167480469</v>
      </c>
      <c r="AB154" s="71">
        <f t="shared" si="91"/>
        <v>3648.8188171386719</v>
      </c>
      <c r="AC154" s="71">
        <f t="shared" si="80"/>
        <v>87.845916748046875</v>
      </c>
      <c r="AD154" s="71">
        <f t="shared" si="92"/>
        <v>6664.7350701821797</v>
      </c>
      <c r="AE154" s="71">
        <f t="shared" si="93"/>
        <v>87.845916748046875</v>
      </c>
      <c r="AF154" s="57">
        <f t="shared" si="94"/>
        <v>87.845916748046875</v>
      </c>
      <c r="AG154" s="55"/>
      <c r="AI154" s="35" t="str">
        <f t="shared" si="81"/>
        <v/>
      </c>
      <c r="AJ154" s="125" t="str">
        <f t="shared" si="82"/>
        <v/>
      </c>
      <c r="AK154" s="125" t="str">
        <f t="shared" si="83"/>
        <v/>
      </c>
      <c r="AL154" s="125" t="str">
        <f t="shared" si="84"/>
        <v/>
      </c>
      <c r="AM154" s="125" t="str">
        <f t="shared" si="85"/>
        <v/>
      </c>
      <c r="AN154" s="125" t="s">
        <v>218</v>
      </c>
      <c r="AO154" s="125" t="str">
        <f t="shared" si="86"/>
        <v/>
      </c>
      <c r="AP154" s="125" t="str">
        <f t="shared" si="95"/>
        <v/>
      </c>
    </row>
    <row r="155" spans="1:42">
      <c r="A155" s="30">
        <f t="shared" si="87"/>
        <v>12297</v>
      </c>
      <c r="B155" s="31">
        <f t="shared" si="64"/>
        <v>3720.5322905859944</v>
      </c>
      <c r="C155" s="33" t="str">
        <f t="shared" si="65"/>
        <v/>
      </c>
      <c r="D155" s="31">
        <f t="shared" si="66"/>
        <v>6048.8570075277185</v>
      </c>
      <c r="E155" s="33" t="str">
        <f t="shared" si="67"/>
        <v/>
      </c>
      <c r="F155" s="31">
        <f t="shared" si="68"/>
        <v>0</v>
      </c>
      <c r="G155" s="32">
        <f t="shared" si="69"/>
        <v>-2531.4010100827622</v>
      </c>
      <c r="H155" s="32">
        <f t="shared" si="70"/>
        <v>-437.48229348237061</v>
      </c>
      <c r="I155" s="32">
        <f t="shared" si="71"/>
        <v>0</v>
      </c>
      <c r="J155" s="37" t="str">
        <f t="shared" si="88"/>
        <v/>
      </c>
      <c r="K155" s="31">
        <f t="shared" si="72"/>
        <v>0</v>
      </c>
      <c r="L155" s="33" t="str">
        <f t="shared" si="73"/>
        <v/>
      </c>
      <c r="M155" s="34">
        <f t="shared" si="89"/>
        <v>1384.615435402776</v>
      </c>
      <c r="N155" s="33" t="str">
        <f t="shared" si="90"/>
        <v/>
      </c>
      <c r="O155" s="35" t="str">
        <f t="shared" si="74"/>
        <v/>
      </c>
      <c r="P155" s="48" t="str">
        <f t="shared" si="75"/>
        <v/>
      </c>
      <c r="Q155" s="35"/>
      <c r="R155" s="58">
        <f>Data!AW155</f>
        <v>1143.123046875</v>
      </c>
      <c r="S155" s="58">
        <f>Data!BB155</f>
        <v>3471.447509765625</v>
      </c>
      <c r="T155" s="58">
        <f>Data!BM155</f>
        <v>0</v>
      </c>
      <c r="U155" s="59">
        <f>Data!BN155</f>
        <v>-5108.810546875</v>
      </c>
      <c r="V155" s="59">
        <f>Data!BO155</f>
        <v>-3014.8916015625</v>
      </c>
      <c r="W155" s="58">
        <f>Data!BT155</f>
        <v>0</v>
      </c>
      <c r="X155" s="56">
        <f t="shared" si="76"/>
        <v>3471.447509765625</v>
      </c>
      <c r="Y155" s="64">
        <f t="shared" si="77"/>
        <v>3000</v>
      </c>
      <c r="Z155" s="65">
        <f t="shared" si="78"/>
        <v>543.4002685546875</v>
      </c>
      <c r="AA155" s="66">
        <f t="shared" si="79"/>
        <v>3543.4002685546875</v>
      </c>
      <c r="AB155" s="71">
        <f t="shared" si="91"/>
        <v>71.9527587890625</v>
      </c>
      <c r="AC155" s="71">
        <f t="shared" si="80"/>
        <v>543.4002685546875</v>
      </c>
      <c r="AD155" s="71">
        <f t="shared" si="92"/>
        <v>6130.3097200507282</v>
      </c>
      <c r="AE155" s="71">
        <f t="shared" si="93"/>
        <v>543.4002685546875</v>
      </c>
      <c r="AF155" s="57">
        <f t="shared" si="94"/>
        <v>71.9527587890625</v>
      </c>
      <c r="AG155" s="55"/>
      <c r="AI155" s="35" t="str">
        <f t="shared" si="81"/>
        <v/>
      </c>
      <c r="AJ155" s="125" t="str">
        <f t="shared" si="82"/>
        <v/>
      </c>
      <c r="AK155" s="125" t="str">
        <f t="shared" si="83"/>
        <v/>
      </c>
      <c r="AL155" s="125" t="str">
        <f t="shared" si="84"/>
        <v/>
      </c>
      <c r="AM155" s="125" t="str">
        <f t="shared" si="85"/>
        <v/>
      </c>
      <c r="AN155" s="125" t="s">
        <v>218</v>
      </c>
      <c r="AO155" s="125" t="str">
        <f t="shared" si="86"/>
        <v/>
      </c>
      <c r="AP155" s="125" t="str">
        <f t="shared" si="95"/>
        <v/>
      </c>
    </row>
    <row r="156" spans="1:42">
      <c r="A156" s="30">
        <f t="shared" si="87"/>
        <v>12327</v>
      </c>
      <c r="B156" s="31">
        <f t="shared" si="64"/>
        <v>0</v>
      </c>
      <c r="C156" s="33" t="str">
        <f t="shared" si="65"/>
        <v/>
      </c>
      <c r="D156" s="31">
        <f t="shared" si="66"/>
        <v>0</v>
      </c>
      <c r="E156" s="33" t="str">
        <f t="shared" si="67"/>
        <v/>
      </c>
      <c r="F156" s="31">
        <f t="shared" si="68"/>
        <v>0</v>
      </c>
      <c r="G156" s="32">
        <f t="shared" si="69"/>
        <v>1601.3951952797745</v>
      </c>
      <c r="H156" s="32">
        <f t="shared" si="70"/>
        <v>2530.5430765419164</v>
      </c>
      <c r="I156" s="32">
        <f t="shared" si="71"/>
        <v>2530.5430765419164</v>
      </c>
      <c r="J156" s="37" t="str">
        <f t="shared" si="88"/>
        <v/>
      </c>
      <c r="K156" s="31">
        <f t="shared" si="72"/>
        <v>0</v>
      </c>
      <c r="L156" s="33" t="str">
        <f t="shared" si="73"/>
        <v/>
      </c>
      <c r="M156" s="34">
        <f t="shared" si="89"/>
        <v>8101.2735844125591</v>
      </c>
      <c r="N156" s="33" t="str">
        <f t="shared" si="90"/>
        <v/>
      </c>
      <c r="O156" s="35" t="str">
        <f t="shared" si="74"/>
        <v/>
      </c>
      <c r="P156" s="48" t="str">
        <f t="shared" si="75"/>
        <v/>
      </c>
      <c r="Q156" s="35"/>
      <c r="R156" s="58">
        <f>Data!AW156</f>
        <v>0</v>
      </c>
      <c r="S156" s="58">
        <f>Data!BB156</f>
        <v>0</v>
      </c>
      <c r="T156" s="58">
        <f>Data!BM156</f>
        <v>0</v>
      </c>
      <c r="U156" s="59">
        <f>Data!BN156</f>
        <v>-3988.34765625</v>
      </c>
      <c r="V156" s="59">
        <f>Data!BO156</f>
        <v>-3059.2001953125</v>
      </c>
      <c r="W156" s="58">
        <f>Data!BT156</f>
        <v>0</v>
      </c>
      <c r="X156" s="56">
        <f t="shared" si="76"/>
        <v>0</v>
      </c>
      <c r="Y156" s="64">
        <f t="shared" si="77"/>
        <v>3000</v>
      </c>
      <c r="Z156" s="65">
        <f t="shared" si="78"/>
        <v>49.700748443603516</v>
      </c>
      <c r="AA156" s="66">
        <f t="shared" si="79"/>
        <v>3049.7007484436035</v>
      </c>
      <c r="AB156" s="71">
        <f t="shared" si="91"/>
        <v>3049.7007484436035</v>
      </c>
      <c r="AC156" s="71">
        <f t="shared" si="80"/>
        <v>49.700748443603516</v>
      </c>
      <c r="AD156" s="71">
        <f t="shared" si="92"/>
        <v>2316.5843698275776</v>
      </c>
      <c r="AE156" s="71">
        <f t="shared" si="93"/>
        <v>49.700748443603516</v>
      </c>
      <c r="AF156" s="57">
        <f t="shared" si="94"/>
        <v>49.700748443603516</v>
      </c>
      <c r="AG156" s="55"/>
      <c r="AI156" s="35" t="str">
        <f t="shared" si="81"/>
        <v/>
      </c>
      <c r="AJ156" s="125" t="str">
        <f t="shared" si="82"/>
        <v/>
      </c>
      <c r="AK156" s="125" t="str">
        <f t="shared" si="83"/>
        <v/>
      </c>
      <c r="AL156" s="125" t="str">
        <f t="shared" si="84"/>
        <v/>
      </c>
      <c r="AM156" s="125" t="str">
        <f t="shared" si="85"/>
        <v/>
      </c>
      <c r="AN156" s="125" t="s">
        <v>218</v>
      </c>
      <c r="AO156" s="125" t="str">
        <f t="shared" si="86"/>
        <v/>
      </c>
      <c r="AP156" s="125" t="str">
        <f t="shared" si="95"/>
        <v/>
      </c>
    </row>
    <row r="157" spans="1:42">
      <c r="A157" s="30">
        <f t="shared" si="87"/>
        <v>12358</v>
      </c>
      <c r="B157" s="31">
        <f t="shared" si="64"/>
        <v>0</v>
      </c>
      <c r="C157" s="33" t="str">
        <f t="shared" si="65"/>
        <v/>
      </c>
      <c r="D157" s="31">
        <f t="shared" si="66"/>
        <v>0</v>
      </c>
      <c r="E157" s="33" t="str">
        <f t="shared" si="67"/>
        <v/>
      </c>
      <c r="F157" s="31">
        <f t="shared" si="68"/>
        <v>0</v>
      </c>
      <c r="G157" s="32">
        <f t="shared" si="69"/>
        <v>5650.1960571417458</v>
      </c>
      <c r="H157" s="32">
        <f t="shared" si="70"/>
        <v>7113.5851602126031</v>
      </c>
      <c r="I157" s="32">
        <f t="shared" si="71"/>
        <v>7113.5851602126031</v>
      </c>
      <c r="J157" s="37" t="str">
        <f t="shared" si="88"/>
        <v/>
      </c>
      <c r="K157" s="31">
        <f t="shared" si="72"/>
        <v>0</v>
      </c>
      <c r="L157" s="33" t="str">
        <f t="shared" si="73"/>
        <v/>
      </c>
      <c r="M157" s="34">
        <f t="shared" si="89"/>
        <v>7885.3473445212785</v>
      </c>
      <c r="N157" s="33" t="str">
        <f t="shared" si="90"/>
        <v/>
      </c>
      <c r="O157" s="35" t="str">
        <f t="shared" si="74"/>
        <v>MRDO</v>
      </c>
      <c r="P157" s="48" t="str">
        <f t="shared" si="75"/>
        <v>MRDO</v>
      </c>
      <c r="Q157" s="35"/>
      <c r="R157" s="58">
        <f>Data!AW157</f>
        <v>0</v>
      </c>
      <c r="S157" s="58">
        <f>Data!BB157</f>
        <v>0</v>
      </c>
      <c r="T157" s="58">
        <f>Data!BM157</f>
        <v>0</v>
      </c>
      <c r="U157" s="59">
        <f>Data!BN157</f>
        <v>1166.5579833984375</v>
      </c>
      <c r="V157" s="59">
        <f>Data!BO157</f>
        <v>2629.947021484375</v>
      </c>
      <c r="W157" s="58">
        <f>Data!BT157</f>
        <v>0</v>
      </c>
      <c r="X157" s="56">
        <f t="shared" si="76"/>
        <v>2629.947021484375</v>
      </c>
      <c r="Y157" s="64">
        <f t="shared" si="77"/>
        <v>3000</v>
      </c>
      <c r="Z157" s="65">
        <f t="shared" si="78"/>
        <v>0</v>
      </c>
      <c r="AA157" s="66">
        <f t="shared" si="79"/>
        <v>3000</v>
      </c>
      <c r="AB157" s="71">
        <f t="shared" si="91"/>
        <v>370.052978515625</v>
      </c>
      <c r="AC157" s="71">
        <f t="shared" si="80"/>
        <v>0</v>
      </c>
      <c r="AD157" s="71">
        <f t="shared" si="92"/>
        <v>1529.9249359250043</v>
      </c>
      <c r="AE157" s="71">
        <f t="shared" si="93"/>
        <v>0</v>
      </c>
      <c r="AF157" s="57">
        <f t="shared" si="94"/>
        <v>0</v>
      </c>
      <c r="AG157" s="55"/>
      <c r="AI157" s="35" t="str">
        <f t="shared" si="81"/>
        <v/>
      </c>
      <c r="AJ157" s="125" t="str">
        <f t="shared" si="82"/>
        <v/>
      </c>
      <c r="AK157" s="125" t="str">
        <f t="shared" si="83"/>
        <v/>
      </c>
      <c r="AL157" s="125" t="str">
        <f t="shared" si="84"/>
        <v/>
      </c>
      <c r="AM157" s="125" t="str">
        <f t="shared" si="85"/>
        <v/>
      </c>
      <c r="AN157" s="125" t="s">
        <v>218</v>
      </c>
      <c r="AO157" s="125" t="str">
        <f t="shared" si="86"/>
        <v/>
      </c>
      <c r="AP157" s="125" t="str">
        <f t="shared" si="95"/>
        <v/>
      </c>
    </row>
    <row r="158" spans="1:42">
      <c r="A158" s="30">
        <f t="shared" si="87"/>
        <v>12388</v>
      </c>
      <c r="B158" s="31">
        <f t="shared" si="64"/>
        <v>0</v>
      </c>
      <c r="C158" s="33" t="str">
        <f t="shared" si="65"/>
        <v/>
      </c>
      <c r="D158" s="31">
        <f t="shared" si="66"/>
        <v>0</v>
      </c>
      <c r="E158" s="33" t="str">
        <f t="shared" si="67"/>
        <v/>
      </c>
      <c r="F158" s="31">
        <f t="shared" si="68"/>
        <v>0</v>
      </c>
      <c r="G158" s="32">
        <f t="shared" si="69"/>
        <v>5267.7154991012858</v>
      </c>
      <c r="H158" s="32">
        <f t="shared" si="70"/>
        <v>7076.8992874126961</v>
      </c>
      <c r="I158" s="32">
        <f t="shared" si="71"/>
        <v>7076.8992874126961</v>
      </c>
      <c r="J158" s="37" t="str">
        <f t="shared" si="88"/>
        <v>RS</v>
      </c>
      <c r="K158" s="31">
        <f t="shared" si="72"/>
        <v>0</v>
      </c>
      <c r="L158" s="33" t="str">
        <f t="shared" si="73"/>
        <v/>
      </c>
      <c r="M158" s="34">
        <f t="shared" si="89"/>
        <v>6603.1423320455669</v>
      </c>
      <c r="N158" s="33" t="str">
        <f t="shared" si="90"/>
        <v/>
      </c>
      <c r="O158" s="35" t="str">
        <f t="shared" si="74"/>
        <v/>
      </c>
      <c r="P158" s="48" t="str">
        <f t="shared" si="75"/>
        <v>RS</v>
      </c>
      <c r="Q158" s="35"/>
      <c r="R158" s="58">
        <f>Data!AW158</f>
        <v>0</v>
      </c>
      <c r="S158" s="58">
        <f>Data!BB158</f>
        <v>0</v>
      </c>
      <c r="T158" s="58">
        <f>Data!BM158</f>
        <v>0</v>
      </c>
      <c r="U158" s="59">
        <f>Data!BN158</f>
        <v>1910.317626953125</v>
      </c>
      <c r="V158" s="59">
        <f>Data!BO158</f>
        <v>3719.501953125</v>
      </c>
      <c r="W158" s="58">
        <f>Data!BT158</f>
        <v>0</v>
      </c>
      <c r="X158" s="56">
        <f t="shared" si="76"/>
        <v>3719.501953125</v>
      </c>
      <c r="Y158" s="64">
        <f t="shared" si="77"/>
        <v>3500</v>
      </c>
      <c r="Z158" s="65">
        <f t="shared" si="78"/>
        <v>290.31576538085937</v>
      </c>
      <c r="AA158" s="66">
        <f t="shared" si="79"/>
        <v>3790.3157653808594</v>
      </c>
      <c r="AB158" s="71">
        <f t="shared" si="91"/>
        <v>70.813812255859375</v>
      </c>
      <c r="AC158" s="71">
        <f t="shared" si="80"/>
        <v>290.31576538085937</v>
      </c>
      <c r="AD158" s="71">
        <f t="shared" si="92"/>
        <v>2487.0968835939584</v>
      </c>
      <c r="AE158" s="71">
        <f t="shared" si="93"/>
        <v>290.31576538085937</v>
      </c>
      <c r="AF158" s="57">
        <f t="shared" si="94"/>
        <v>70.813812255859375</v>
      </c>
      <c r="AG158" s="55"/>
      <c r="AI158" s="35" t="str">
        <f t="shared" si="81"/>
        <v/>
      </c>
      <c r="AJ158" s="125" t="str">
        <f t="shared" si="82"/>
        <v/>
      </c>
      <c r="AK158" s="125" t="str">
        <f t="shared" si="83"/>
        <v/>
      </c>
      <c r="AL158" s="125" t="str">
        <f t="shared" si="84"/>
        <v/>
      </c>
      <c r="AM158" s="125" t="str">
        <f t="shared" si="85"/>
        <v/>
      </c>
      <c r="AN158" s="125" t="s">
        <v>218</v>
      </c>
      <c r="AO158" s="125" t="str">
        <f t="shared" si="86"/>
        <v/>
      </c>
      <c r="AP158" s="125" t="str">
        <f t="shared" si="95"/>
        <v/>
      </c>
    </row>
    <row r="159" spans="1:42">
      <c r="A159" s="30">
        <f t="shared" si="87"/>
        <v>12419</v>
      </c>
      <c r="B159" s="31">
        <f t="shared" si="64"/>
        <v>0</v>
      </c>
      <c r="C159" s="33" t="str">
        <f t="shared" si="65"/>
        <v/>
      </c>
      <c r="D159" s="31">
        <f t="shared" si="66"/>
        <v>0</v>
      </c>
      <c r="E159" s="33" t="str">
        <f t="shared" si="67"/>
        <v/>
      </c>
      <c r="F159" s="31">
        <f t="shared" si="68"/>
        <v>0</v>
      </c>
      <c r="G159" s="32">
        <f t="shared" si="69"/>
        <v>10509.39367129679</v>
      </c>
      <c r="H159" s="32">
        <f t="shared" si="70"/>
        <v>11837.400940415211</v>
      </c>
      <c r="I159" s="32">
        <f t="shared" si="71"/>
        <v>11837.400940415211</v>
      </c>
      <c r="J159" s="37" t="str">
        <f t="shared" si="88"/>
        <v>RS</v>
      </c>
      <c r="K159" s="31">
        <f t="shared" si="72"/>
        <v>0</v>
      </c>
      <c r="L159" s="33" t="str">
        <f t="shared" si="73"/>
        <v/>
      </c>
      <c r="M159" s="34">
        <f t="shared" si="89"/>
        <v>10413.695544231692</v>
      </c>
      <c r="N159" s="33" t="str">
        <f t="shared" si="90"/>
        <v/>
      </c>
      <c r="O159" s="35" t="str">
        <f t="shared" si="74"/>
        <v/>
      </c>
      <c r="P159" s="48" t="str">
        <f t="shared" si="75"/>
        <v>RS</v>
      </c>
      <c r="Q159" s="35"/>
      <c r="R159" s="58">
        <f>Data!AW159</f>
        <v>0</v>
      </c>
      <c r="S159" s="58">
        <f>Data!BB159</f>
        <v>0</v>
      </c>
      <c r="T159" s="58">
        <f>Data!BM159</f>
        <v>0</v>
      </c>
      <c r="U159" s="59">
        <f>Data!BN159</f>
        <v>7325.52685546875</v>
      </c>
      <c r="V159" s="59">
        <f>Data!BO159</f>
        <v>8671.12890625</v>
      </c>
      <c r="W159" s="58">
        <f>Data!BT159</f>
        <v>0</v>
      </c>
      <c r="X159" s="56">
        <f t="shared" si="76"/>
        <v>8671.12890625</v>
      </c>
      <c r="Y159" s="64">
        <f t="shared" si="77"/>
        <v>3500</v>
      </c>
      <c r="Z159" s="65">
        <f t="shared" si="78"/>
        <v>5171.12939453125</v>
      </c>
      <c r="AA159" s="66">
        <f t="shared" si="79"/>
        <v>8671.12939453125</v>
      </c>
      <c r="AB159" s="71">
        <f t="shared" si="91"/>
        <v>4.8828125E-4</v>
      </c>
      <c r="AC159" s="71">
        <f t="shared" si="80"/>
        <v>5171.12939453125</v>
      </c>
      <c r="AD159" s="71">
        <f t="shared" si="92"/>
        <v>4712.3867413589305</v>
      </c>
      <c r="AE159" s="71">
        <f t="shared" si="93"/>
        <v>5171.12939453125</v>
      </c>
      <c r="AF159" s="57">
        <f t="shared" si="94"/>
        <v>4.8828125E-4</v>
      </c>
      <c r="AG159" s="55"/>
      <c r="AI159" s="35" t="str">
        <f t="shared" si="81"/>
        <v/>
      </c>
      <c r="AJ159" s="125" t="str">
        <f t="shared" si="82"/>
        <v/>
      </c>
      <c r="AK159" s="125" t="str">
        <f t="shared" si="83"/>
        <v/>
      </c>
      <c r="AL159" s="125" t="str">
        <f t="shared" si="84"/>
        <v/>
      </c>
      <c r="AM159" s="125" t="str">
        <f t="shared" si="85"/>
        <v/>
      </c>
      <c r="AN159" s="125" t="s">
        <v>218</v>
      </c>
      <c r="AO159" s="125" t="str">
        <f t="shared" si="86"/>
        <v/>
      </c>
      <c r="AP159" s="125" t="str">
        <f t="shared" si="95"/>
        <v/>
      </c>
    </row>
    <row r="160" spans="1:42">
      <c r="A160" s="30">
        <f t="shared" si="87"/>
        <v>12450</v>
      </c>
      <c r="B160" s="31">
        <f t="shared" si="64"/>
        <v>0</v>
      </c>
      <c r="C160" s="33" t="str">
        <f t="shared" si="65"/>
        <v/>
      </c>
      <c r="D160" s="31">
        <f t="shared" si="66"/>
        <v>0</v>
      </c>
      <c r="E160" s="33" t="str">
        <f t="shared" si="67"/>
        <v/>
      </c>
      <c r="F160" s="31">
        <f t="shared" si="68"/>
        <v>5194.1052278403313</v>
      </c>
      <c r="G160" s="32">
        <f t="shared" si="69"/>
        <v>5215.9795669172263</v>
      </c>
      <c r="H160" s="32">
        <f t="shared" si="70"/>
        <v>5731.3182578299766</v>
      </c>
      <c r="I160" s="32">
        <f t="shared" si="71"/>
        <v>5731.3182578299766</v>
      </c>
      <c r="J160" s="37" t="str">
        <f t="shared" si="88"/>
        <v/>
      </c>
      <c r="K160" s="31">
        <f t="shared" si="72"/>
        <v>0</v>
      </c>
      <c r="L160" s="33" t="str">
        <f t="shared" si="73"/>
        <v/>
      </c>
      <c r="M160" s="34">
        <f t="shared" si="89"/>
        <v>10291.720629901909</v>
      </c>
      <c r="N160" s="33" t="str">
        <f t="shared" si="90"/>
        <v/>
      </c>
      <c r="O160" s="35" t="str">
        <f t="shared" si="74"/>
        <v/>
      </c>
      <c r="P160" s="48" t="str">
        <f t="shared" si="75"/>
        <v/>
      </c>
      <c r="Q160" s="35"/>
      <c r="R160" s="58">
        <f>Data!AW160</f>
        <v>0</v>
      </c>
      <c r="S160" s="58">
        <f>Data!BB160</f>
        <v>0</v>
      </c>
      <c r="T160" s="58">
        <f>Data!BM160</f>
        <v>1544.3673095703125</v>
      </c>
      <c r="U160" s="59">
        <f>Data!BN160</f>
        <v>1774.497314453125</v>
      </c>
      <c r="V160" s="59">
        <f>Data!BO160</f>
        <v>2289.836181640625</v>
      </c>
      <c r="W160" s="58">
        <f>Data!BT160</f>
        <v>0</v>
      </c>
      <c r="X160" s="56">
        <f t="shared" si="76"/>
        <v>2289.836181640625</v>
      </c>
      <c r="Y160" s="64">
        <f t="shared" si="77"/>
        <v>6000</v>
      </c>
      <c r="Z160" s="65">
        <f t="shared" si="78"/>
        <v>7629.6240234375</v>
      </c>
      <c r="AA160" s="66">
        <f t="shared" si="79"/>
        <v>13629.6240234375</v>
      </c>
      <c r="AB160" s="71">
        <f t="shared" si="91"/>
        <v>11339.787841796875</v>
      </c>
      <c r="AC160" s="71">
        <f t="shared" si="80"/>
        <v>7629.6240234375</v>
      </c>
      <c r="AD160" s="71">
        <f t="shared" si="92"/>
        <v>9548.0607468553972</v>
      </c>
      <c r="AE160" s="71">
        <f t="shared" si="93"/>
        <v>7629.6240234375</v>
      </c>
      <c r="AF160" s="57">
        <f t="shared" si="94"/>
        <v>7629.6240234375</v>
      </c>
      <c r="AG160" s="55"/>
      <c r="AI160" s="35" t="str">
        <f t="shared" si="81"/>
        <v/>
      </c>
      <c r="AJ160" s="125" t="str">
        <f t="shared" si="82"/>
        <v/>
      </c>
      <c r="AK160" s="125" t="str">
        <f t="shared" si="83"/>
        <v/>
      </c>
      <c r="AL160" s="125" t="str">
        <f t="shared" si="84"/>
        <v/>
      </c>
      <c r="AM160" s="125" t="str">
        <f t="shared" si="85"/>
        <v/>
      </c>
      <c r="AN160" s="125" t="s">
        <v>218</v>
      </c>
      <c r="AO160" s="125" t="str">
        <f t="shared" si="86"/>
        <v/>
      </c>
      <c r="AP160" s="125" t="str">
        <f t="shared" si="95"/>
        <v/>
      </c>
    </row>
    <row r="161" spans="1:42">
      <c r="A161" s="30">
        <f t="shared" si="87"/>
        <v>12478</v>
      </c>
      <c r="B161" s="31">
        <f t="shared" si="64"/>
        <v>0</v>
      </c>
      <c r="C161" s="33" t="str">
        <f t="shared" si="65"/>
        <v/>
      </c>
      <c r="D161" s="31">
        <f t="shared" si="66"/>
        <v>0</v>
      </c>
      <c r="E161" s="33" t="str">
        <f t="shared" si="67"/>
        <v/>
      </c>
      <c r="F161" s="31">
        <f t="shared" si="68"/>
        <v>0</v>
      </c>
      <c r="G161" s="32">
        <f t="shared" si="69"/>
        <v>0</v>
      </c>
      <c r="H161" s="32">
        <f t="shared" si="70"/>
        <v>0</v>
      </c>
      <c r="I161" s="32">
        <f t="shared" si="71"/>
        <v>0</v>
      </c>
      <c r="J161" s="37" t="str">
        <f t="shared" si="88"/>
        <v/>
      </c>
      <c r="K161" s="31">
        <f t="shared" si="72"/>
        <v>0</v>
      </c>
      <c r="L161" s="33" t="str">
        <f t="shared" si="73"/>
        <v/>
      </c>
      <c r="M161" s="34">
        <f t="shared" si="89"/>
        <v>15065.480629650197</v>
      </c>
      <c r="N161" s="33" t="str">
        <f t="shared" si="90"/>
        <v/>
      </c>
      <c r="O161" s="35" t="str">
        <f t="shared" si="74"/>
        <v/>
      </c>
      <c r="P161" s="48" t="str">
        <f t="shared" si="75"/>
        <v/>
      </c>
      <c r="Q161" s="35"/>
      <c r="R161" s="58">
        <f>Data!AW161</f>
        <v>0</v>
      </c>
      <c r="S161" s="58">
        <f>Data!BB161</f>
        <v>0</v>
      </c>
      <c r="T161" s="58">
        <f>Data!BM161</f>
        <v>0</v>
      </c>
      <c r="U161" s="59">
        <f>Data!BN161</f>
        <v>0</v>
      </c>
      <c r="V161" s="59">
        <f>Data!BO161</f>
        <v>0</v>
      </c>
      <c r="W161" s="58">
        <f>Data!BT161</f>
        <v>0</v>
      </c>
      <c r="X161" s="56">
        <f t="shared" si="76"/>
        <v>0</v>
      </c>
      <c r="Y161" s="64">
        <f t="shared" si="77"/>
        <v>11400</v>
      </c>
      <c r="Z161" s="65">
        <f t="shared" si="78"/>
        <v>2020.499755859375</v>
      </c>
      <c r="AA161" s="66">
        <f t="shared" si="79"/>
        <v>13420.499755859375</v>
      </c>
      <c r="AB161" s="71">
        <f t="shared" si="91"/>
        <v>13420.499755859375</v>
      </c>
      <c r="AC161" s="71">
        <f t="shared" si="80"/>
        <v>2020.499755859375</v>
      </c>
      <c r="AD161" s="71">
        <f t="shared" si="92"/>
        <v>2506.3421313096896</v>
      </c>
      <c r="AE161" s="71">
        <f t="shared" si="93"/>
        <v>2020.499755859375</v>
      </c>
      <c r="AF161" s="57">
        <f t="shared" si="94"/>
        <v>2020.499755859375</v>
      </c>
      <c r="AG161" s="55"/>
      <c r="AI161" s="35" t="str">
        <f t="shared" si="81"/>
        <v/>
      </c>
      <c r="AJ161" s="125" t="str">
        <f t="shared" si="82"/>
        <v/>
      </c>
      <c r="AK161" s="125" t="str">
        <f t="shared" si="83"/>
        <v/>
      </c>
      <c r="AL161" s="125" t="str">
        <f t="shared" si="84"/>
        <v/>
      </c>
      <c r="AM161" s="125" t="str">
        <f t="shared" si="85"/>
        <v/>
      </c>
      <c r="AN161" s="125" t="s">
        <v>218</v>
      </c>
      <c r="AO161" s="125" t="str">
        <f t="shared" si="86"/>
        <v/>
      </c>
      <c r="AP161" s="125" t="str">
        <f t="shared" si="95"/>
        <v/>
      </c>
    </row>
    <row r="162" spans="1:42">
      <c r="A162" s="30">
        <f t="shared" si="87"/>
        <v>12509</v>
      </c>
      <c r="B162" s="31">
        <f t="shared" si="64"/>
        <v>0</v>
      </c>
      <c r="C162" s="33" t="str">
        <f t="shared" si="65"/>
        <v/>
      </c>
      <c r="D162" s="31">
        <f t="shared" si="66"/>
        <v>0</v>
      </c>
      <c r="E162" s="33" t="str">
        <f t="shared" si="67"/>
        <v/>
      </c>
      <c r="F162" s="31">
        <f t="shared" si="68"/>
        <v>0</v>
      </c>
      <c r="G162" s="32">
        <f t="shared" si="69"/>
        <v>0</v>
      </c>
      <c r="H162" s="32">
        <f t="shared" si="70"/>
        <v>-14662.145008469472</v>
      </c>
      <c r="I162" s="32">
        <f t="shared" si="71"/>
        <v>0</v>
      </c>
      <c r="J162" s="37" t="str">
        <f t="shared" si="88"/>
        <v/>
      </c>
      <c r="K162" s="31">
        <f t="shared" si="72"/>
        <v>0</v>
      </c>
      <c r="L162" s="33" t="str">
        <f t="shared" si="73"/>
        <v/>
      </c>
      <c r="M162" s="34">
        <f t="shared" si="89"/>
        <v>4600.7644128929614</v>
      </c>
      <c r="N162" s="33" t="str">
        <f t="shared" si="90"/>
        <v/>
      </c>
      <c r="O162" s="35" t="str">
        <f t="shared" si="74"/>
        <v>MRDO</v>
      </c>
      <c r="P162" s="48" t="str">
        <f t="shared" si="75"/>
        <v>MRDO</v>
      </c>
      <c r="Q162" s="35"/>
      <c r="R162" s="58">
        <f>Data!AW162</f>
        <v>0</v>
      </c>
      <c r="S162" s="58">
        <f>Data!BB162</f>
        <v>0</v>
      </c>
      <c r="T162" s="58">
        <f>Data!BM162</f>
        <v>0</v>
      </c>
      <c r="U162" s="59">
        <f>Data!BN162</f>
        <v>0</v>
      </c>
      <c r="V162" s="59">
        <f>Data!BO162</f>
        <v>-15012.8642578125</v>
      </c>
      <c r="W162" s="58">
        <f>Data!BT162</f>
        <v>0</v>
      </c>
      <c r="X162" s="56">
        <f t="shared" si="76"/>
        <v>0</v>
      </c>
      <c r="Y162" s="64">
        <f t="shared" si="77"/>
        <v>11400</v>
      </c>
      <c r="Z162" s="65">
        <f t="shared" si="78"/>
        <v>0</v>
      </c>
      <c r="AA162" s="66">
        <f t="shared" si="79"/>
        <v>11400</v>
      </c>
      <c r="AB162" s="71">
        <f t="shared" si="91"/>
        <v>11400</v>
      </c>
      <c r="AC162" s="71">
        <f t="shared" si="80"/>
        <v>0</v>
      </c>
      <c r="AD162" s="71">
        <f t="shared" si="92"/>
        <v>9687.4487210588595</v>
      </c>
      <c r="AE162" s="71">
        <f t="shared" si="93"/>
        <v>0</v>
      </c>
      <c r="AF162" s="57">
        <f t="shared" si="94"/>
        <v>0</v>
      </c>
      <c r="AG162" s="55"/>
      <c r="AI162" s="35" t="str">
        <f t="shared" si="81"/>
        <v/>
      </c>
      <c r="AJ162" s="125" t="str">
        <f t="shared" si="82"/>
        <v/>
      </c>
      <c r="AK162" s="125" t="str">
        <f t="shared" si="83"/>
        <v/>
      </c>
      <c r="AL162" s="125" t="str">
        <f t="shared" si="84"/>
        <v/>
      </c>
      <c r="AM162" s="125" t="str">
        <f t="shared" si="85"/>
        <v/>
      </c>
      <c r="AN162" s="125" t="s">
        <v>218</v>
      </c>
      <c r="AO162" s="125" t="str">
        <f t="shared" si="86"/>
        <v/>
      </c>
      <c r="AP162" s="125" t="str">
        <f t="shared" si="95"/>
        <v/>
      </c>
    </row>
    <row r="163" spans="1:42">
      <c r="A163" s="30">
        <f t="shared" si="87"/>
        <v>12539</v>
      </c>
      <c r="B163" s="31">
        <f t="shared" si="64"/>
        <v>-2513.3309541028366</v>
      </c>
      <c r="C163" s="33" t="str">
        <f t="shared" si="65"/>
        <v/>
      </c>
      <c r="D163" s="31">
        <f t="shared" si="66"/>
        <v>-284.27003383073941</v>
      </c>
      <c r="E163" s="33" t="str">
        <f t="shared" si="67"/>
        <v/>
      </c>
      <c r="F163" s="31">
        <f t="shared" si="68"/>
        <v>-18875.13434739436</v>
      </c>
      <c r="G163" s="32">
        <f t="shared" si="69"/>
        <v>-18822.537402364844</v>
      </c>
      <c r="H163" s="32">
        <f t="shared" si="70"/>
        <v>-18765.332954441707</v>
      </c>
      <c r="I163" s="32">
        <f t="shared" si="71"/>
        <v>-18765.332954441707</v>
      </c>
      <c r="J163" s="37" t="str">
        <f t="shared" si="88"/>
        <v/>
      </c>
      <c r="K163" s="31">
        <f t="shared" si="72"/>
        <v>0</v>
      </c>
      <c r="L163" s="33" t="str">
        <f t="shared" si="73"/>
        <v/>
      </c>
      <c r="M163" s="34">
        <f t="shared" si="89"/>
        <v>3142.8571963796821</v>
      </c>
      <c r="N163" s="33" t="str">
        <f t="shared" si="90"/>
        <v/>
      </c>
      <c r="O163" s="35" t="str">
        <f t="shared" si="74"/>
        <v>MRDO</v>
      </c>
      <c r="P163" s="48" t="str">
        <f t="shared" si="75"/>
        <v>MRDO</v>
      </c>
      <c r="Q163" s="35"/>
      <c r="R163" s="58">
        <f>Data!AW163</f>
        <v>-3919.688720703125</v>
      </c>
      <c r="S163" s="58">
        <f>Data!BB163</f>
        <v>-1690.6279296875</v>
      </c>
      <c r="T163" s="58">
        <f>Data!BM163</f>
        <v>-20281.490234375</v>
      </c>
      <c r="U163" s="59">
        <f>Data!BN163</f>
        <v>-20228.896484375</v>
      </c>
      <c r="V163" s="59">
        <f>Data!BO163</f>
        <v>-20171.69140625</v>
      </c>
      <c r="W163" s="58">
        <f>Data!BT163</f>
        <v>0</v>
      </c>
      <c r="X163" s="56">
        <f t="shared" si="76"/>
        <v>0</v>
      </c>
      <c r="Y163" s="64">
        <f t="shared" si="77"/>
        <v>9673.3330078125</v>
      </c>
      <c r="Z163" s="65">
        <f t="shared" si="78"/>
        <v>0</v>
      </c>
      <c r="AA163" s="66">
        <f t="shared" si="79"/>
        <v>9673.3330078125</v>
      </c>
      <c r="AB163" s="71">
        <f t="shared" si="91"/>
        <v>9673.3330078125</v>
      </c>
      <c r="AC163" s="71">
        <f t="shared" si="80"/>
        <v>0</v>
      </c>
      <c r="AD163" s="71">
        <f t="shared" si="92"/>
        <v>10071.965852328127</v>
      </c>
      <c r="AE163" s="71">
        <f t="shared" si="93"/>
        <v>0</v>
      </c>
      <c r="AF163" s="57">
        <f t="shared" si="94"/>
        <v>0</v>
      </c>
      <c r="AG163" s="55"/>
      <c r="AI163" s="35" t="str">
        <f t="shared" si="81"/>
        <v/>
      </c>
      <c r="AJ163" s="125" t="str">
        <f t="shared" si="82"/>
        <v/>
      </c>
      <c r="AK163" s="125" t="str">
        <f t="shared" si="83"/>
        <v/>
      </c>
      <c r="AL163" s="125" t="str">
        <f t="shared" si="84"/>
        <v/>
      </c>
      <c r="AM163" s="125" t="str">
        <f t="shared" si="85"/>
        <v/>
      </c>
      <c r="AN163" s="125" t="s">
        <v>218</v>
      </c>
      <c r="AO163" s="125" t="str">
        <f t="shared" si="86"/>
        <v/>
      </c>
      <c r="AP163" s="125" t="str">
        <f t="shared" si="95"/>
        <v/>
      </c>
    </row>
    <row r="164" spans="1:42">
      <c r="A164" s="30">
        <f t="shared" si="87"/>
        <v>12570</v>
      </c>
      <c r="B164" s="31">
        <f t="shared" si="64"/>
        <v>-1185.4249230173552</v>
      </c>
      <c r="C164" s="33" t="str">
        <f t="shared" si="65"/>
        <v/>
      </c>
      <c r="D164" s="31">
        <f t="shared" si="66"/>
        <v>1528.3306312879915</v>
      </c>
      <c r="E164" s="33" t="str">
        <f t="shared" si="67"/>
        <v/>
      </c>
      <c r="F164" s="31">
        <f t="shared" si="68"/>
        <v>-14787.989322238345</v>
      </c>
      <c r="G164" s="32">
        <f t="shared" si="69"/>
        <v>-14649.829295589017</v>
      </c>
      <c r="H164" s="32">
        <f t="shared" si="70"/>
        <v>-14382.034423247174</v>
      </c>
      <c r="I164" s="32">
        <f t="shared" si="71"/>
        <v>-14382.034423247174</v>
      </c>
      <c r="J164" s="37" t="str">
        <f t="shared" si="88"/>
        <v/>
      </c>
      <c r="K164" s="31">
        <f t="shared" si="72"/>
        <v>0</v>
      </c>
      <c r="L164" s="33" t="str">
        <f t="shared" si="73"/>
        <v/>
      </c>
      <c r="M164" s="34">
        <f t="shared" si="89"/>
        <v>3142.8571963796821</v>
      </c>
      <c r="N164" s="33" t="str">
        <f t="shared" si="90"/>
        <v/>
      </c>
      <c r="O164" s="35" t="str">
        <f t="shared" si="74"/>
        <v/>
      </c>
      <c r="P164" s="48" t="str">
        <f t="shared" si="75"/>
        <v/>
      </c>
      <c r="Q164" s="35"/>
      <c r="R164" s="58">
        <f>Data!AW164</f>
        <v>-3090.19775390625</v>
      </c>
      <c r="S164" s="58">
        <f>Data!BB164</f>
        <v>-376.442138671875</v>
      </c>
      <c r="T164" s="58">
        <f>Data!BM164</f>
        <v>-16692.76171875</v>
      </c>
      <c r="U164" s="59">
        <f>Data!BN164</f>
        <v>-16554.6015625</v>
      </c>
      <c r="V164" s="59">
        <f>Data!BO164</f>
        <v>-16286.806640625</v>
      </c>
      <c r="W164" s="58">
        <f>Data!BT164</f>
        <v>0</v>
      </c>
      <c r="X164" s="56">
        <f t="shared" si="76"/>
        <v>0</v>
      </c>
      <c r="Y164" s="64">
        <f t="shared" si="77"/>
        <v>6718.75</v>
      </c>
      <c r="Z164" s="65">
        <f t="shared" si="78"/>
        <v>74.717964172363281</v>
      </c>
      <c r="AA164" s="66">
        <f t="shared" si="79"/>
        <v>6793.4679641723633</v>
      </c>
      <c r="AB164" s="71">
        <f t="shared" si="91"/>
        <v>6793.4679641723633</v>
      </c>
      <c r="AC164" s="71">
        <f t="shared" si="80"/>
        <v>74.717964172363281</v>
      </c>
      <c r="AD164" s="71">
        <f t="shared" si="92"/>
        <v>7587.2552910405448</v>
      </c>
      <c r="AE164" s="71">
        <f t="shared" si="93"/>
        <v>74.717964172363281</v>
      </c>
      <c r="AF164" s="57">
        <f t="shared" si="94"/>
        <v>74.717964172363281</v>
      </c>
      <c r="AG164" s="55"/>
      <c r="AI164" s="35" t="str">
        <f t="shared" si="81"/>
        <v/>
      </c>
      <c r="AJ164" s="125" t="str">
        <f t="shared" si="82"/>
        <v/>
      </c>
      <c r="AK164" s="125" t="str">
        <f t="shared" si="83"/>
        <v/>
      </c>
      <c r="AL164" s="125" t="str">
        <f t="shared" si="84"/>
        <v/>
      </c>
      <c r="AM164" s="125" t="str">
        <f t="shared" si="85"/>
        <v/>
      </c>
      <c r="AN164" s="125" t="s">
        <v>218</v>
      </c>
      <c r="AO164" s="125" t="str">
        <f t="shared" si="86"/>
        <v/>
      </c>
      <c r="AP164" s="125" t="str">
        <f t="shared" si="95"/>
        <v/>
      </c>
    </row>
    <row r="165" spans="1:42">
      <c r="A165" s="30">
        <f t="shared" si="87"/>
        <v>12600</v>
      </c>
      <c r="B165" s="31">
        <f t="shared" si="64"/>
        <v>3578.9230619573195</v>
      </c>
      <c r="C165" s="33" t="str">
        <f t="shared" si="65"/>
        <v/>
      </c>
      <c r="D165" s="31">
        <f t="shared" si="66"/>
        <v>5026.5925066275495</v>
      </c>
      <c r="E165" s="33" t="str">
        <f t="shared" si="67"/>
        <v/>
      </c>
      <c r="F165" s="31">
        <f t="shared" si="68"/>
        <v>0</v>
      </c>
      <c r="G165" s="32">
        <f t="shared" si="69"/>
        <v>-6061.6495014421535</v>
      </c>
      <c r="H165" s="32">
        <f t="shared" si="70"/>
        <v>-4662.9682292823818</v>
      </c>
      <c r="I165" s="32">
        <f t="shared" si="71"/>
        <v>0</v>
      </c>
      <c r="J165" s="37" t="str">
        <f t="shared" si="88"/>
        <v/>
      </c>
      <c r="K165" s="31">
        <f t="shared" si="72"/>
        <v>0</v>
      </c>
      <c r="L165" s="33" t="str">
        <f t="shared" si="73"/>
        <v/>
      </c>
      <c r="M165" s="34">
        <f t="shared" si="89"/>
        <v>3428.5714869596532</v>
      </c>
      <c r="N165" s="33" t="str">
        <f t="shared" si="90"/>
        <v/>
      </c>
      <c r="O165" s="35" t="str">
        <f t="shared" si="74"/>
        <v/>
      </c>
      <c r="P165" s="48" t="str">
        <f t="shared" si="75"/>
        <v/>
      </c>
      <c r="Q165" s="35"/>
      <c r="R165" s="58">
        <f>Data!AW165</f>
        <v>-272.71414184570312</v>
      </c>
      <c r="S165" s="58">
        <f>Data!BB165</f>
        <v>1174.955078125</v>
      </c>
      <c r="T165" s="58">
        <f>Data!BM165</f>
        <v>0</v>
      </c>
      <c r="U165" s="59">
        <f>Data!BN165</f>
        <v>-9913.287109375</v>
      </c>
      <c r="V165" s="59">
        <f>Data!BO165</f>
        <v>-8514.60546875</v>
      </c>
      <c r="W165" s="58">
        <f>Data!BT165</f>
        <v>0</v>
      </c>
      <c r="X165" s="56">
        <f t="shared" si="76"/>
        <v>1174.955078125</v>
      </c>
      <c r="Y165" s="64">
        <f t="shared" si="77"/>
        <v>7100</v>
      </c>
      <c r="Z165" s="65">
        <f t="shared" si="78"/>
        <v>292.20230102539062</v>
      </c>
      <c r="AA165" s="66">
        <f t="shared" si="79"/>
        <v>7392.2023010253906</v>
      </c>
      <c r="AB165" s="71">
        <f t="shared" si="91"/>
        <v>6217.2472229003906</v>
      </c>
      <c r="AC165" s="71">
        <f t="shared" si="80"/>
        <v>292.20230102539062</v>
      </c>
      <c r="AD165" s="71">
        <f t="shared" si="92"/>
        <v>9093.7375990618566</v>
      </c>
      <c r="AE165" s="71">
        <f t="shared" si="93"/>
        <v>292.20230102539062</v>
      </c>
      <c r="AF165" s="57">
        <f t="shared" si="94"/>
        <v>292.20230102539062</v>
      </c>
      <c r="AG165" s="55"/>
      <c r="AI165" s="35" t="str">
        <f t="shared" si="81"/>
        <v/>
      </c>
      <c r="AJ165" s="125" t="str">
        <f t="shared" si="82"/>
        <v/>
      </c>
      <c r="AK165" s="125" t="str">
        <f t="shared" si="83"/>
        <v/>
      </c>
      <c r="AL165" s="125" t="str">
        <f t="shared" si="84"/>
        <v/>
      </c>
      <c r="AM165" s="125" t="str">
        <f t="shared" si="85"/>
        <v/>
      </c>
      <c r="AN165" s="125" t="s">
        <v>218</v>
      </c>
      <c r="AO165" s="125" t="str">
        <f t="shared" si="86"/>
        <v/>
      </c>
      <c r="AP165" s="125" t="str">
        <f t="shared" si="95"/>
        <v/>
      </c>
    </row>
    <row r="166" spans="1:42">
      <c r="A166" s="30">
        <f t="shared" si="87"/>
        <v>12631</v>
      </c>
      <c r="B166" s="31">
        <f t="shared" si="64"/>
        <v>5182.0898873554188</v>
      </c>
      <c r="C166" s="33" t="str">
        <f t="shared" si="65"/>
        <v/>
      </c>
      <c r="D166" s="31">
        <f t="shared" si="66"/>
        <v>6074.7037859024485</v>
      </c>
      <c r="E166" s="33" t="str">
        <f t="shared" si="67"/>
        <v/>
      </c>
      <c r="F166" s="31">
        <f t="shared" si="68"/>
        <v>0</v>
      </c>
      <c r="G166" s="32">
        <f t="shared" si="69"/>
        <v>-2498.4960015551055</v>
      </c>
      <c r="H166" s="32">
        <f t="shared" si="70"/>
        <v>-1024.8084053612611</v>
      </c>
      <c r="I166" s="32">
        <f t="shared" si="71"/>
        <v>0</v>
      </c>
      <c r="J166" s="37" t="str">
        <f t="shared" si="88"/>
        <v/>
      </c>
      <c r="K166" s="31">
        <f t="shared" si="72"/>
        <v>0</v>
      </c>
      <c r="L166" s="33" t="str">
        <f t="shared" si="73"/>
        <v/>
      </c>
      <c r="M166" s="34">
        <f t="shared" si="89"/>
        <v>1943.7474420895005</v>
      </c>
      <c r="N166" s="33" t="str">
        <f t="shared" si="90"/>
        <v/>
      </c>
      <c r="O166" s="35" t="str">
        <f t="shared" si="74"/>
        <v/>
      </c>
      <c r="P166" s="48" t="str">
        <f t="shared" si="75"/>
        <v/>
      </c>
      <c r="Q166" s="35"/>
      <c r="R166" s="58">
        <f>Data!AW166</f>
        <v>329.6287841796875</v>
      </c>
      <c r="S166" s="58">
        <f>Data!BB166</f>
        <v>1222.242919921875</v>
      </c>
      <c r="T166" s="58">
        <f>Data!BM166</f>
        <v>0</v>
      </c>
      <c r="U166" s="59">
        <f>Data!BN166</f>
        <v>-7350.95703125</v>
      </c>
      <c r="V166" s="59">
        <f>Data!BO166</f>
        <v>-5877.26953125</v>
      </c>
      <c r="W166" s="58">
        <f>Data!BT166</f>
        <v>0</v>
      </c>
      <c r="X166" s="56">
        <f t="shared" si="76"/>
        <v>1222.242919921875</v>
      </c>
      <c r="Y166" s="64">
        <f t="shared" si="77"/>
        <v>4000</v>
      </c>
      <c r="Z166" s="65">
        <f t="shared" si="78"/>
        <v>11.41828727722168</v>
      </c>
      <c r="AA166" s="66">
        <f t="shared" si="79"/>
        <v>4011.4182872772217</v>
      </c>
      <c r="AB166" s="71">
        <f t="shared" si="91"/>
        <v>2789.1753673553467</v>
      </c>
      <c r="AC166" s="71">
        <f t="shared" si="80"/>
        <v>11.41828727722168</v>
      </c>
      <c r="AD166" s="71">
        <f t="shared" si="92"/>
        <v>8089.9210449336506</v>
      </c>
      <c r="AE166" s="71">
        <f t="shared" si="93"/>
        <v>11.41828727722168</v>
      </c>
      <c r="AF166" s="57">
        <f t="shared" si="94"/>
        <v>11.41828727722168</v>
      </c>
      <c r="AG166" s="55"/>
      <c r="AI166" s="35" t="str">
        <f t="shared" si="81"/>
        <v/>
      </c>
      <c r="AJ166" s="125" t="str">
        <f t="shared" si="82"/>
        <v/>
      </c>
      <c r="AK166" s="125" t="str">
        <f t="shared" si="83"/>
        <v/>
      </c>
      <c r="AL166" s="125" t="str">
        <f t="shared" si="84"/>
        <v/>
      </c>
      <c r="AM166" s="125" t="str">
        <f t="shared" si="85"/>
        <v/>
      </c>
      <c r="AN166" s="125" t="s">
        <v>218</v>
      </c>
      <c r="AO166" s="125" t="str">
        <f t="shared" si="86"/>
        <v/>
      </c>
      <c r="AP166" s="125" t="str">
        <f t="shared" si="95"/>
        <v/>
      </c>
    </row>
    <row r="167" spans="1:42">
      <c r="A167" s="30">
        <f t="shared" si="87"/>
        <v>12662</v>
      </c>
      <c r="B167" s="31">
        <f t="shared" si="64"/>
        <v>6290.3875108722905</v>
      </c>
      <c r="C167" s="33" t="str">
        <f t="shared" si="65"/>
        <v/>
      </c>
      <c r="D167" s="31">
        <f t="shared" si="66"/>
        <v>7648.8876815122276</v>
      </c>
      <c r="E167" s="33" t="str">
        <f t="shared" si="67"/>
        <v>EM</v>
      </c>
      <c r="F167" s="31">
        <f t="shared" si="68"/>
        <v>0</v>
      </c>
      <c r="G167" s="32">
        <f t="shared" si="69"/>
        <v>-446.34500702993813</v>
      </c>
      <c r="H167" s="32">
        <f t="shared" si="70"/>
        <v>1177.5240618567564</v>
      </c>
      <c r="I167" s="32">
        <f t="shared" si="71"/>
        <v>1177.5240618567564</v>
      </c>
      <c r="J167" s="37" t="str">
        <f t="shared" si="88"/>
        <v/>
      </c>
      <c r="K167" s="31">
        <f t="shared" si="72"/>
        <v>0</v>
      </c>
      <c r="L167" s="33" t="str">
        <f t="shared" si="73"/>
        <v/>
      </c>
      <c r="M167" s="34">
        <f t="shared" si="89"/>
        <v>3942.2590087838907</v>
      </c>
      <c r="N167" s="33" t="str">
        <f t="shared" si="90"/>
        <v/>
      </c>
      <c r="O167" s="35" t="str">
        <f t="shared" si="74"/>
        <v/>
      </c>
      <c r="P167" s="48" t="str">
        <f t="shared" si="75"/>
        <v>EM</v>
      </c>
      <c r="Q167" s="35"/>
      <c r="R167" s="58">
        <f>Data!AW167</f>
        <v>1731.4332275390625</v>
      </c>
      <c r="S167" s="58">
        <f>Data!BB167</f>
        <v>3089.933349609375</v>
      </c>
      <c r="T167" s="58">
        <f>Data!BM167</f>
        <v>0</v>
      </c>
      <c r="U167" s="59">
        <f>Data!BN167</f>
        <v>-5005.29931640625</v>
      </c>
      <c r="V167" s="59">
        <f>Data!BO167</f>
        <v>-3381.43017578125</v>
      </c>
      <c r="W167" s="58">
        <f>Data!BT167</f>
        <v>0</v>
      </c>
      <c r="X167" s="56">
        <f t="shared" si="76"/>
        <v>3089.933349609375</v>
      </c>
      <c r="Y167" s="64">
        <f t="shared" si="77"/>
        <v>3000</v>
      </c>
      <c r="Z167" s="65">
        <f t="shared" si="78"/>
        <v>89.93341064453125</v>
      </c>
      <c r="AA167" s="66">
        <f t="shared" si="79"/>
        <v>3089.9334106445312</v>
      </c>
      <c r="AB167" s="71">
        <f t="shared" si="91"/>
        <v>6.103515625E-5</v>
      </c>
      <c r="AC167" s="71">
        <f t="shared" si="80"/>
        <v>89.93341064453125</v>
      </c>
      <c r="AD167" s="71">
        <f t="shared" si="92"/>
        <v>4815.5245155746943</v>
      </c>
      <c r="AE167" s="71">
        <f t="shared" si="93"/>
        <v>89.93341064453125</v>
      </c>
      <c r="AF167" s="57">
        <f t="shared" si="94"/>
        <v>6.103515625E-5</v>
      </c>
      <c r="AG167" s="55"/>
      <c r="AI167" s="35" t="str">
        <f t="shared" si="81"/>
        <v/>
      </c>
      <c r="AJ167" s="125" t="str">
        <f t="shared" si="82"/>
        <v/>
      </c>
      <c r="AK167" s="125" t="str">
        <f t="shared" si="83"/>
        <v/>
      </c>
      <c r="AL167" s="125" t="str">
        <f t="shared" si="84"/>
        <v/>
      </c>
      <c r="AM167" s="125" t="str">
        <f t="shared" si="85"/>
        <v/>
      </c>
      <c r="AN167" s="125" t="s">
        <v>218</v>
      </c>
      <c r="AO167" s="125" t="str">
        <f t="shared" si="86"/>
        <v/>
      </c>
      <c r="AP167" s="125" t="str">
        <f t="shared" si="95"/>
        <v/>
      </c>
    </row>
    <row r="168" spans="1:42">
      <c r="A168" s="30">
        <f t="shared" si="87"/>
        <v>12692</v>
      </c>
      <c r="B168" s="31">
        <f t="shared" si="64"/>
        <v>0</v>
      </c>
      <c r="C168" s="33" t="str">
        <f t="shared" si="65"/>
        <v/>
      </c>
      <c r="D168" s="31">
        <f t="shared" si="66"/>
        <v>0</v>
      </c>
      <c r="E168" s="33" t="str">
        <f t="shared" si="67"/>
        <v/>
      </c>
      <c r="F168" s="31">
        <f t="shared" si="68"/>
        <v>0</v>
      </c>
      <c r="G168" s="32">
        <f t="shared" si="69"/>
        <v>24.704540335552895</v>
      </c>
      <c r="H168" s="32">
        <f t="shared" si="70"/>
        <v>1683.009880970912</v>
      </c>
      <c r="I168" s="32">
        <f t="shared" si="71"/>
        <v>1683.009880970912</v>
      </c>
      <c r="J168" s="37" t="str">
        <f t="shared" si="88"/>
        <v/>
      </c>
      <c r="K168" s="31">
        <f t="shared" si="72"/>
        <v>0</v>
      </c>
      <c r="L168" s="33" t="str">
        <f t="shared" si="73"/>
        <v/>
      </c>
      <c r="M168" s="34">
        <f t="shared" si="89"/>
        <v>4437.1878505555615</v>
      </c>
      <c r="N168" s="33" t="str">
        <f t="shared" si="90"/>
        <v/>
      </c>
      <c r="O168" s="35" t="str">
        <f t="shared" si="74"/>
        <v>MRDO</v>
      </c>
      <c r="P168" s="48" t="str">
        <f t="shared" si="75"/>
        <v>MRDO</v>
      </c>
      <c r="Q168" s="35"/>
      <c r="R168" s="58">
        <f>Data!AW168</f>
        <v>0</v>
      </c>
      <c r="S168" s="58">
        <f>Data!BB168</f>
        <v>0</v>
      </c>
      <c r="T168" s="58">
        <f>Data!BM168</f>
        <v>0</v>
      </c>
      <c r="U168" s="59">
        <f>Data!BN168</f>
        <v>-2950.670166015625</v>
      </c>
      <c r="V168" s="59">
        <f>Data!BO168</f>
        <v>-1292.36474609375</v>
      </c>
      <c r="W168" s="58">
        <f>Data!BT168</f>
        <v>0</v>
      </c>
      <c r="X168" s="56">
        <f t="shared" si="76"/>
        <v>0</v>
      </c>
      <c r="Y168" s="64">
        <f t="shared" si="77"/>
        <v>3000</v>
      </c>
      <c r="Z168" s="65">
        <f t="shared" si="78"/>
        <v>0</v>
      </c>
      <c r="AA168" s="66">
        <f t="shared" si="79"/>
        <v>3000</v>
      </c>
      <c r="AB168" s="71">
        <f t="shared" si="91"/>
        <v>3000</v>
      </c>
      <c r="AC168" s="71">
        <f t="shared" si="80"/>
        <v>0</v>
      </c>
      <c r="AD168" s="71">
        <f t="shared" si="92"/>
        <v>3117.4646200570551</v>
      </c>
      <c r="AE168" s="71">
        <f t="shared" si="93"/>
        <v>0</v>
      </c>
      <c r="AF168" s="57">
        <f t="shared" si="94"/>
        <v>0</v>
      </c>
      <c r="AG168" s="55"/>
      <c r="AI168" s="35" t="str">
        <f t="shared" si="81"/>
        <v/>
      </c>
      <c r="AJ168" s="125" t="str">
        <f t="shared" si="82"/>
        <v/>
      </c>
      <c r="AK168" s="125" t="str">
        <f t="shared" si="83"/>
        <v/>
      </c>
      <c r="AL168" s="125" t="str">
        <f t="shared" si="84"/>
        <v/>
      </c>
      <c r="AM168" s="125" t="str">
        <f t="shared" si="85"/>
        <v/>
      </c>
      <c r="AN168" s="125" t="s">
        <v>218</v>
      </c>
      <c r="AO168" s="125" t="str">
        <f t="shared" si="86"/>
        <v/>
      </c>
      <c r="AP168" s="125" t="str">
        <f t="shared" si="95"/>
        <v/>
      </c>
    </row>
    <row r="169" spans="1:42">
      <c r="A169" s="30">
        <f t="shared" si="87"/>
        <v>12723</v>
      </c>
      <c r="B169" s="31">
        <f t="shared" si="64"/>
        <v>0</v>
      </c>
      <c r="C169" s="33" t="str">
        <f t="shared" si="65"/>
        <v/>
      </c>
      <c r="D169" s="31">
        <f t="shared" si="66"/>
        <v>0</v>
      </c>
      <c r="E169" s="33" t="str">
        <f t="shared" si="67"/>
        <v/>
      </c>
      <c r="F169" s="31">
        <f t="shared" si="68"/>
        <v>0</v>
      </c>
      <c r="G169" s="32">
        <f t="shared" si="69"/>
        <v>2329.5095944136788</v>
      </c>
      <c r="H169" s="32">
        <f t="shared" si="70"/>
        <v>4268.8878230152732</v>
      </c>
      <c r="I169" s="32">
        <f t="shared" si="71"/>
        <v>4268.8878230152732</v>
      </c>
      <c r="J169" s="37" t="str">
        <f t="shared" si="88"/>
        <v/>
      </c>
      <c r="K169" s="31">
        <f t="shared" si="72"/>
        <v>0</v>
      </c>
      <c r="L169" s="33" t="str">
        <f t="shared" si="73"/>
        <v/>
      </c>
      <c r="M169" s="34">
        <f t="shared" si="89"/>
        <v>4270.503274129107</v>
      </c>
      <c r="N169" s="33" t="str">
        <f t="shared" si="90"/>
        <v/>
      </c>
      <c r="O169" s="35" t="str">
        <f t="shared" si="74"/>
        <v>MRDO</v>
      </c>
      <c r="P169" s="48" t="str">
        <f t="shared" si="75"/>
        <v>MRDO</v>
      </c>
      <c r="Q169" s="35"/>
      <c r="R169" s="58">
        <f>Data!AW169</f>
        <v>0</v>
      </c>
      <c r="S169" s="58">
        <f>Data!BB169</f>
        <v>0</v>
      </c>
      <c r="T169" s="58">
        <f>Data!BM169</f>
        <v>0</v>
      </c>
      <c r="U169" s="59">
        <f>Data!BN169</f>
        <v>-91.110763549804688</v>
      </c>
      <c r="V169" s="59">
        <f>Data!BO169</f>
        <v>1848.2672119140625</v>
      </c>
      <c r="W169" s="58">
        <f>Data!BT169</f>
        <v>0</v>
      </c>
      <c r="X169" s="56">
        <f t="shared" si="76"/>
        <v>1848.2672119140625</v>
      </c>
      <c r="Y169" s="64">
        <f t="shared" si="77"/>
        <v>3000</v>
      </c>
      <c r="Z169" s="65">
        <f t="shared" si="78"/>
        <v>0</v>
      </c>
      <c r="AA169" s="66">
        <f t="shared" si="79"/>
        <v>3000</v>
      </c>
      <c r="AB169" s="71">
        <f t="shared" si="91"/>
        <v>1151.7327880859375</v>
      </c>
      <c r="AC169" s="71">
        <f t="shared" si="80"/>
        <v>0</v>
      </c>
      <c r="AD169" s="71">
        <f t="shared" si="92"/>
        <v>2842.195304070814</v>
      </c>
      <c r="AE169" s="71">
        <f t="shared" si="93"/>
        <v>0</v>
      </c>
      <c r="AF169" s="57">
        <f t="shared" si="94"/>
        <v>0</v>
      </c>
      <c r="AG169" s="55"/>
      <c r="AI169" s="35" t="str">
        <f t="shared" si="81"/>
        <v/>
      </c>
      <c r="AJ169" s="125" t="str">
        <f t="shared" si="82"/>
        <v/>
      </c>
      <c r="AK169" s="125" t="str">
        <f t="shared" si="83"/>
        <v/>
      </c>
      <c r="AL169" s="125" t="str">
        <f t="shared" si="84"/>
        <v/>
      </c>
      <c r="AM169" s="125" t="str">
        <f t="shared" si="85"/>
        <v/>
      </c>
      <c r="AN169" s="125" t="s">
        <v>218</v>
      </c>
      <c r="AO169" s="125" t="str">
        <f t="shared" si="86"/>
        <v/>
      </c>
      <c r="AP169" s="125" t="str">
        <f t="shared" si="95"/>
        <v/>
      </c>
    </row>
    <row r="170" spans="1:42">
      <c r="A170" s="30">
        <f t="shared" si="87"/>
        <v>12753</v>
      </c>
      <c r="B170" s="31">
        <f t="shared" si="64"/>
        <v>0</v>
      </c>
      <c r="C170" s="33" t="str">
        <f t="shared" si="65"/>
        <v/>
      </c>
      <c r="D170" s="31">
        <f t="shared" si="66"/>
        <v>0</v>
      </c>
      <c r="E170" s="33" t="str">
        <f t="shared" si="67"/>
        <v/>
      </c>
      <c r="F170" s="31">
        <f t="shared" si="68"/>
        <v>0</v>
      </c>
      <c r="G170" s="32">
        <f t="shared" si="69"/>
        <v>8969.9736377828085</v>
      </c>
      <c r="H170" s="32">
        <f t="shared" si="70"/>
        <v>9568.8949935575765</v>
      </c>
      <c r="I170" s="32">
        <f t="shared" si="71"/>
        <v>9568.8949935575765</v>
      </c>
      <c r="J170" s="37" t="str">
        <f t="shared" si="88"/>
        <v>RS</v>
      </c>
      <c r="K170" s="31">
        <f t="shared" si="72"/>
        <v>0</v>
      </c>
      <c r="L170" s="33" t="str">
        <f t="shared" si="73"/>
        <v/>
      </c>
      <c r="M170" s="34">
        <f t="shared" si="89"/>
        <v>11359.470443706163</v>
      </c>
      <c r="N170" s="33" t="str">
        <f t="shared" si="90"/>
        <v/>
      </c>
      <c r="O170" s="35" t="str">
        <f t="shared" si="74"/>
        <v/>
      </c>
      <c r="P170" s="48" t="str">
        <f t="shared" si="75"/>
        <v>RS</v>
      </c>
      <c r="Q170" s="35"/>
      <c r="R170" s="58">
        <f>Data!AW170</f>
        <v>0</v>
      </c>
      <c r="S170" s="58">
        <f>Data!BB170</f>
        <v>0</v>
      </c>
      <c r="T170" s="58">
        <f>Data!BM170</f>
        <v>0</v>
      </c>
      <c r="U170" s="59">
        <f>Data!BN170</f>
        <v>3019.508056640625</v>
      </c>
      <c r="V170" s="59">
        <f>Data!BO170</f>
        <v>3620.722412109375</v>
      </c>
      <c r="W170" s="58">
        <f>Data!BT170</f>
        <v>0</v>
      </c>
      <c r="X170" s="56">
        <f t="shared" si="76"/>
        <v>3620.722412109375</v>
      </c>
      <c r="Y170" s="64">
        <f t="shared" si="77"/>
        <v>3500</v>
      </c>
      <c r="Z170" s="65">
        <f t="shared" si="78"/>
        <v>120.72251129150391</v>
      </c>
      <c r="AA170" s="66">
        <f t="shared" si="79"/>
        <v>3620.7225112915039</v>
      </c>
      <c r="AB170" s="71">
        <f t="shared" si="91"/>
        <v>9.918212890625E-5</v>
      </c>
      <c r="AC170" s="71">
        <f t="shared" si="80"/>
        <v>120.72251129150391</v>
      </c>
      <c r="AD170" s="71">
        <f t="shared" si="92"/>
        <v>448.50174421536758</v>
      </c>
      <c r="AE170" s="71">
        <f t="shared" si="93"/>
        <v>120.72251129150391</v>
      </c>
      <c r="AF170" s="57">
        <f t="shared" si="94"/>
        <v>9.918212890625E-5</v>
      </c>
      <c r="AG170" s="55"/>
      <c r="AI170" s="35" t="str">
        <f t="shared" si="81"/>
        <v/>
      </c>
      <c r="AJ170" s="125" t="str">
        <f t="shared" si="82"/>
        <v/>
      </c>
      <c r="AK170" s="125" t="str">
        <f t="shared" si="83"/>
        <v/>
      </c>
      <c r="AL170" s="125" t="str">
        <f t="shared" si="84"/>
        <v/>
      </c>
      <c r="AM170" s="125" t="str">
        <f t="shared" si="85"/>
        <v/>
      </c>
      <c r="AN170" s="125" t="s">
        <v>218</v>
      </c>
      <c r="AO170" s="125" t="str">
        <f t="shared" si="86"/>
        <v/>
      </c>
      <c r="AP170" s="125" t="str">
        <f t="shared" si="95"/>
        <v/>
      </c>
    </row>
    <row r="171" spans="1:42">
      <c r="A171" s="30">
        <f t="shared" si="87"/>
        <v>12784</v>
      </c>
      <c r="B171" s="31">
        <f t="shared" si="64"/>
        <v>0</v>
      </c>
      <c r="C171" s="33" t="str">
        <f t="shared" si="65"/>
        <v/>
      </c>
      <c r="D171" s="31">
        <f t="shared" si="66"/>
        <v>0</v>
      </c>
      <c r="E171" s="33" t="str">
        <f t="shared" si="67"/>
        <v/>
      </c>
      <c r="F171" s="31">
        <f t="shared" si="68"/>
        <v>8129.6957245475396</v>
      </c>
      <c r="G171" s="32">
        <f t="shared" si="69"/>
        <v>8574.7125185697842</v>
      </c>
      <c r="H171" s="32">
        <f t="shared" si="70"/>
        <v>0</v>
      </c>
      <c r="I171" s="32">
        <f t="shared" si="71"/>
        <v>8574.7125185697842</v>
      </c>
      <c r="J171" s="37" t="str">
        <f t="shared" si="88"/>
        <v>RS</v>
      </c>
      <c r="K171" s="31">
        <f t="shared" si="72"/>
        <v>0</v>
      </c>
      <c r="L171" s="33" t="str">
        <f t="shared" si="73"/>
        <v/>
      </c>
      <c r="M171" s="34">
        <f t="shared" si="89"/>
        <v>2789.877656418641</v>
      </c>
      <c r="N171" s="33" t="str">
        <f t="shared" si="90"/>
        <v/>
      </c>
      <c r="O171" s="35" t="str">
        <f t="shared" si="74"/>
        <v/>
      </c>
      <c r="P171" s="48" t="str">
        <f t="shared" si="75"/>
        <v>RS</v>
      </c>
      <c r="Q171" s="35"/>
      <c r="R171" s="58">
        <f>Data!AW171</f>
        <v>0</v>
      </c>
      <c r="S171" s="58">
        <f>Data!BB171</f>
        <v>0</v>
      </c>
      <c r="T171" s="58">
        <f>Data!BM171</f>
        <v>7949.44921875</v>
      </c>
      <c r="U171" s="59">
        <f>Data!BN171</f>
        <v>8421.69921875</v>
      </c>
      <c r="V171" s="59">
        <f>Data!BO171</f>
        <v>0</v>
      </c>
      <c r="W171" s="58">
        <f>Data!BT171</f>
        <v>0</v>
      </c>
      <c r="X171" s="56">
        <f t="shared" si="76"/>
        <v>8421.69921875</v>
      </c>
      <c r="Y171" s="64">
        <f t="shared" si="77"/>
        <v>3500</v>
      </c>
      <c r="Z171" s="65">
        <f t="shared" si="78"/>
        <v>4921.69873046875</v>
      </c>
      <c r="AA171" s="66">
        <f t="shared" si="79"/>
        <v>8421.69873046875</v>
      </c>
      <c r="AB171" s="71">
        <f t="shared" si="91"/>
        <v>-4.8828125E-4</v>
      </c>
      <c r="AC171" s="71">
        <f t="shared" si="80"/>
        <v>4921.69873046875</v>
      </c>
      <c r="AD171" s="71">
        <f t="shared" si="92"/>
        <v>8015.8153481048939</v>
      </c>
      <c r="AE171" s="71">
        <f t="shared" si="93"/>
        <v>4921.69873046875</v>
      </c>
      <c r="AF171" s="57">
        <f t="shared" si="94"/>
        <v>-4.8828125E-4</v>
      </c>
      <c r="AG171" s="55"/>
      <c r="AI171" s="35" t="str">
        <f t="shared" si="81"/>
        <v/>
      </c>
      <c r="AJ171" s="125" t="str">
        <f t="shared" si="82"/>
        <v/>
      </c>
      <c r="AK171" s="125" t="str">
        <f t="shared" si="83"/>
        <v/>
      </c>
      <c r="AL171" s="125" t="str">
        <f t="shared" si="84"/>
        <v/>
      </c>
      <c r="AM171" s="125" t="str">
        <f t="shared" si="85"/>
        <v/>
      </c>
      <c r="AN171" s="125" t="s">
        <v>218</v>
      </c>
      <c r="AO171" s="125" t="str">
        <f t="shared" si="86"/>
        <v/>
      </c>
      <c r="AP171" s="125" t="str">
        <f t="shared" si="95"/>
        <v/>
      </c>
    </row>
    <row r="172" spans="1:42">
      <c r="A172" s="30">
        <f t="shared" si="87"/>
        <v>12815</v>
      </c>
      <c r="B172" s="31">
        <f t="shared" si="64"/>
        <v>0</v>
      </c>
      <c r="C172" s="33" t="str">
        <f t="shared" si="65"/>
        <v/>
      </c>
      <c r="D172" s="31">
        <f t="shared" si="66"/>
        <v>0</v>
      </c>
      <c r="E172" s="33" t="str">
        <f t="shared" si="67"/>
        <v/>
      </c>
      <c r="F172" s="31">
        <f t="shared" si="68"/>
        <v>-6082.7253308009949</v>
      </c>
      <c r="G172" s="32">
        <f t="shared" si="69"/>
        <v>-5911.7382528157686</v>
      </c>
      <c r="H172" s="32">
        <f t="shared" si="70"/>
        <v>-5638.082644781437</v>
      </c>
      <c r="I172" s="32">
        <f t="shared" si="71"/>
        <v>-5638.082644781437</v>
      </c>
      <c r="J172" s="37" t="str">
        <f t="shared" si="88"/>
        <v/>
      </c>
      <c r="K172" s="31">
        <f t="shared" si="72"/>
        <v>0</v>
      </c>
      <c r="L172" s="33" t="str">
        <f t="shared" si="73"/>
        <v/>
      </c>
      <c r="M172" s="34">
        <f t="shared" si="89"/>
        <v>10962.126303530704</v>
      </c>
      <c r="N172" s="33" t="str">
        <f t="shared" si="90"/>
        <v/>
      </c>
      <c r="O172" s="35" t="str">
        <f t="shared" si="74"/>
        <v/>
      </c>
      <c r="P172" s="48" t="str">
        <f t="shared" si="75"/>
        <v/>
      </c>
      <c r="Q172" s="35"/>
      <c r="R172" s="58">
        <f>Data!AW172</f>
        <v>0</v>
      </c>
      <c r="S172" s="58">
        <f>Data!BB172</f>
        <v>0</v>
      </c>
      <c r="T172" s="58">
        <f>Data!BM172</f>
        <v>-4484.3955078125</v>
      </c>
      <c r="U172" s="59">
        <f>Data!BN172</f>
        <v>-3881.272705078125</v>
      </c>
      <c r="V172" s="59">
        <f>Data!BO172</f>
        <v>-3550.910400390625</v>
      </c>
      <c r="W172" s="58">
        <f>Data!BT172</f>
        <v>0</v>
      </c>
      <c r="X172" s="56">
        <f t="shared" si="76"/>
        <v>0</v>
      </c>
      <c r="Y172" s="64">
        <f t="shared" si="77"/>
        <v>4500</v>
      </c>
      <c r="Z172" s="65">
        <f t="shared" si="78"/>
        <v>25527.208984375</v>
      </c>
      <c r="AA172" s="66">
        <f t="shared" si="79"/>
        <v>30027.208984375</v>
      </c>
      <c r="AB172" s="71">
        <f t="shared" si="91"/>
        <v>30027.208984375</v>
      </c>
      <c r="AC172" s="71">
        <f t="shared" si="80"/>
        <v>25527.208984375</v>
      </c>
      <c r="AD172" s="71">
        <f t="shared" si="92"/>
        <v>23186.381559606023</v>
      </c>
      <c r="AE172" s="71">
        <f t="shared" si="93"/>
        <v>25527.208984375</v>
      </c>
      <c r="AF172" s="57">
        <f t="shared" si="94"/>
        <v>23186.381559606023</v>
      </c>
      <c r="AG172" s="55"/>
      <c r="AI172" s="35" t="str">
        <f t="shared" si="81"/>
        <v/>
      </c>
      <c r="AJ172" s="125" t="str">
        <f t="shared" si="82"/>
        <v/>
      </c>
      <c r="AK172" s="125" t="str">
        <f t="shared" si="83"/>
        <v/>
      </c>
      <c r="AL172" s="125" t="str">
        <f t="shared" si="84"/>
        <v/>
      </c>
      <c r="AM172" s="125" t="str">
        <f t="shared" si="85"/>
        <v/>
      </c>
      <c r="AN172" s="125" t="s">
        <v>218</v>
      </c>
      <c r="AO172" s="125" t="str">
        <f t="shared" si="86"/>
        <v/>
      </c>
      <c r="AP172" s="125" t="str">
        <f t="shared" si="95"/>
        <v/>
      </c>
    </row>
    <row r="173" spans="1:42">
      <c r="A173" s="30">
        <f t="shared" si="87"/>
        <v>12843</v>
      </c>
      <c r="B173" s="31">
        <f t="shared" si="64"/>
        <v>0</v>
      </c>
      <c r="C173" s="33" t="str">
        <f t="shared" si="65"/>
        <v/>
      </c>
      <c r="D173" s="31">
        <f t="shared" si="66"/>
        <v>0</v>
      </c>
      <c r="E173" s="33" t="str">
        <f t="shared" si="67"/>
        <v/>
      </c>
      <c r="F173" s="31">
        <f t="shared" si="68"/>
        <v>0</v>
      </c>
      <c r="G173" s="32">
        <f t="shared" si="69"/>
        <v>0</v>
      </c>
      <c r="H173" s="32">
        <f t="shared" si="70"/>
        <v>0</v>
      </c>
      <c r="I173" s="32">
        <f t="shared" si="71"/>
        <v>0</v>
      </c>
      <c r="J173" s="37" t="str">
        <f t="shared" si="88"/>
        <v/>
      </c>
      <c r="K173" s="31">
        <f t="shared" si="72"/>
        <v>0</v>
      </c>
      <c r="L173" s="33" t="str">
        <f t="shared" si="73"/>
        <v/>
      </c>
      <c r="M173" s="34">
        <f t="shared" si="89"/>
        <v>18511.243339798166</v>
      </c>
      <c r="N173" s="33" t="str">
        <f t="shared" si="90"/>
        <v>EI</v>
      </c>
      <c r="O173" s="35" t="str">
        <f t="shared" si="74"/>
        <v/>
      </c>
      <c r="P173" s="48" t="str">
        <f t="shared" si="75"/>
        <v>EI</v>
      </c>
      <c r="Q173" s="35"/>
      <c r="R173" s="58">
        <f>Data!AW173</f>
        <v>0</v>
      </c>
      <c r="S173" s="58">
        <f>Data!BB173</f>
        <v>0</v>
      </c>
      <c r="T173" s="58">
        <f>Data!BM173</f>
        <v>0</v>
      </c>
      <c r="U173" s="59">
        <f>Data!BN173</f>
        <v>0</v>
      </c>
      <c r="V173" s="59">
        <f>Data!BO173</f>
        <v>0</v>
      </c>
      <c r="W173" s="58">
        <f>Data!BT173</f>
        <v>0</v>
      </c>
      <c r="X173" s="56">
        <f t="shared" si="76"/>
        <v>0</v>
      </c>
      <c r="Y173" s="64">
        <f t="shared" si="77"/>
        <v>5781.25</v>
      </c>
      <c r="Z173" s="65">
        <f t="shared" si="78"/>
        <v>6042.47021484375</v>
      </c>
      <c r="AA173" s="66">
        <f t="shared" si="79"/>
        <v>11823.72021484375</v>
      </c>
      <c r="AB173" s="71">
        <f t="shared" si="91"/>
        <v>11823.72021484375</v>
      </c>
      <c r="AC173" s="71">
        <f t="shared" si="80"/>
        <v>6042.47021484375</v>
      </c>
      <c r="AD173" s="71">
        <f t="shared" si="92"/>
        <v>0</v>
      </c>
      <c r="AE173" s="71">
        <f t="shared" si="93"/>
        <v>6042.47021484375</v>
      </c>
      <c r="AF173" s="57">
        <f t="shared" si="94"/>
        <v>0</v>
      </c>
      <c r="AG173" s="55"/>
      <c r="AI173" s="35" t="str">
        <f t="shared" si="81"/>
        <v/>
      </c>
      <c r="AJ173" s="125" t="str">
        <f t="shared" si="82"/>
        <v/>
      </c>
      <c r="AK173" s="125" t="str">
        <f t="shared" si="83"/>
        <v/>
      </c>
      <c r="AL173" s="125" t="str">
        <f t="shared" si="84"/>
        <v/>
      </c>
      <c r="AM173" s="125" t="str">
        <f t="shared" si="85"/>
        <v/>
      </c>
      <c r="AN173" s="125" t="s">
        <v>218</v>
      </c>
      <c r="AO173" s="125" t="str">
        <f t="shared" si="86"/>
        <v/>
      </c>
      <c r="AP173" s="125" t="str">
        <f t="shared" si="95"/>
        <v/>
      </c>
    </row>
    <row r="174" spans="1:42">
      <c r="A174" s="30">
        <f t="shared" si="87"/>
        <v>12874</v>
      </c>
      <c r="B174" s="31">
        <f t="shared" si="64"/>
        <v>0</v>
      </c>
      <c r="C174" s="33" t="str">
        <f t="shared" si="65"/>
        <v/>
      </c>
      <c r="D174" s="31">
        <f t="shared" si="66"/>
        <v>0</v>
      </c>
      <c r="E174" s="33" t="str">
        <f t="shared" si="67"/>
        <v/>
      </c>
      <c r="F174" s="31">
        <f t="shared" si="68"/>
        <v>0</v>
      </c>
      <c r="G174" s="32">
        <f t="shared" si="69"/>
        <v>0</v>
      </c>
      <c r="H174" s="32">
        <f t="shared" si="70"/>
        <v>0</v>
      </c>
      <c r="I174" s="32">
        <f t="shared" si="71"/>
        <v>0</v>
      </c>
      <c r="J174" s="37" t="str">
        <f t="shared" si="88"/>
        <v/>
      </c>
      <c r="K174" s="31">
        <f t="shared" si="72"/>
        <v>0</v>
      </c>
      <c r="L174" s="33" t="str">
        <f t="shared" si="73"/>
        <v/>
      </c>
      <c r="M174" s="34">
        <f t="shared" si="89"/>
        <v>12911.929628370994</v>
      </c>
      <c r="N174" s="33" t="str">
        <f t="shared" si="90"/>
        <v/>
      </c>
      <c r="O174" s="35" t="str">
        <f t="shared" si="74"/>
        <v/>
      </c>
      <c r="P174" s="48" t="str">
        <f t="shared" si="75"/>
        <v/>
      </c>
      <c r="Q174" s="35"/>
      <c r="R174" s="58">
        <f>Data!AW174</f>
        <v>0</v>
      </c>
      <c r="S174" s="58">
        <f>Data!BB174</f>
        <v>0</v>
      </c>
      <c r="T174" s="58">
        <f>Data!BM174</f>
        <v>0</v>
      </c>
      <c r="U174" s="59">
        <f>Data!BN174</f>
        <v>0</v>
      </c>
      <c r="V174" s="59">
        <f>Data!BO174</f>
        <v>0</v>
      </c>
      <c r="W174" s="58">
        <f>Data!BT174</f>
        <v>0</v>
      </c>
      <c r="X174" s="56">
        <f t="shared" si="76"/>
        <v>0</v>
      </c>
      <c r="Y174" s="64">
        <f t="shared" si="77"/>
        <v>11400</v>
      </c>
      <c r="Z174" s="65">
        <f t="shared" si="78"/>
        <v>15350.1455078125</v>
      </c>
      <c r="AA174" s="66">
        <f t="shared" si="79"/>
        <v>26750.1455078125</v>
      </c>
      <c r="AB174" s="71">
        <f t="shared" si="91"/>
        <v>26750.1455078125</v>
      </c>
      <c r="AC174" s="71">
        <f t="shared" si="80"/>
        <v>15350.1455078125</v>
      </c>
      <c r="AD174" s="71">
        <f t="shared" si="92"/>
        <v>17685.83874984875</v>
      </c>
      <c r="AE174" s="71">
        <f t="shared" si="93"/>
        <v>15350.1455078125</v>
      </c>
      <c r="AF174" s="57">
        <f t="shared" si="94"/>
        <v>15350.1455078125</v>
      </c>
      <c r="AG174" s="55"/>
      <c r="AI174" s="35" t="str">
        <f t="shared" si="81"/>
        <v/>
      </c>
      <c r="AJ174" s="125" t="str">
        <f t="shared" si="82"/>
        <v/>
      </c>
      <c r="AK174" s="125" t="str">
        <f t="shared" si="83"/>
        <v/>
      </c>
      <c r="AL174" s="125" t="str">
        <f t="shared" si="84"/>
        <v/>
      </c>
      <c r="AM174" s="125" t="str">
        <f t="shared" si="85"/>
        <v/>
      </c>
      <c r="AN174" s="125" t="s">
        <v>218</v>
      </c>
      <c r="AO174" s="125" t="str">
        <f t="shared" si="86"/>
        <v/>
      </c>
      <c r="AP174" s="125" t="str">
        <f t="shared" si="95"/>
        <v/>
      </c>
    </row>
    <row r="175" spans="1:42">
      <c r="A175" s="30">
        <f t="shared" si="87"/>
        <v>12904</v>
      </c>
      <c r="B175" s="31">
        <f t="shared" si="64"/>
        <v>0</v>
      </c>
      <c r="C175" s="33" t="str">
        <f t="shared" si="65"/>
        <v/>
      </c>
      <c r="D175" s="31">
        <f t="shared" si="66"/>
        <v>0</v>
      </c>
      <c r="E175" s="33" t="str">
        <f t="shared" si="67"/>
        <v/>
      </c>
      <c r="F175" s="31">
        <f t="shared" si="68"/>
        <v>0</v>
      </c>
      <c r="G175" s="32">
        <f t="shared" si="69"/>
        <v>0</v>
      </c>
      <c r="H175" s="32">
        <f t="shared" si="70"/>
        <v>0</v>
      </c>
      <c r="I175" s="32">
        <f t="shared" si="71"/>
        <v>0</v>
      </c>
      <c r="J175" s="37" t="str">
        <f t="shared" si="88"/>
        <v/>
      </c>
      <c r="K175" s="31">
        <f t="shared" si="72"/>
        <v>0</v>
      </c>
      <c r="L175" s="33" t="str">
        <f t="shared" si="73"/>
        <v/>
      </c>
      <c r="M175" s="34">
        <f t="shared" si="89"/>
        <v>4285.7143586995662</v>
      </c>
      <c r="N175" s="33" t="str">
        <f t="shared" si="90"/>
        <v/>
      </c>
      <c r="O175" s="35" t="str">
        <f t="shared" si="74"/>
        <v/>
      </c>
      <c r="P175" s="48" t="str">
        <f t="shared" si="75"/>
        <v/>
      </c>
      <c r="Q175" s="35"/>
      <c r="R175" s="58">
        <f>Data!AW175</f>
        <v>0</v>
      </c>
      <c r="S175" s="58">
        <f>Data!BB175</f>
        <v>0</v>
      </c>
      <c r="T175" s="58">
        <f>Data!BM175</f>
        <v>0</v>
      </c>
      <c r="U175" s="59">
        <f>Data!BN175</f>
        <v>0</v>
      </c>
      <c r="V175" s="59">
        <f>Data!BO175</f>
        <v>0</v>
      </c>
      <c r="W175" s="58">
        <f>Data!BT175</f>
        <v>0</v>
      </c>
      <c r="X175" s="56">
        <f t="shared" si="76"/>
        <v>0</v>
      </c>
      <c r="Y175" s="64">
        <f t="shared" si="77"/>
        <v>6496.875</v>
      </c>
      <c r="Z175" s="65">
        <f t="shared" si="78"/>
        <v>39478.62109375</v>
      </c>
      <c r="AA175" s="66">
        <f t="shared" si="79"/>
        <v>45975.49609375</v>
      </c>
      <c r="AB175" s="71">
        <f t="shared" si="91"/>
        <v>45975.49609375</v>
      </c>
      <c r="AC175" s="71">
        <f t="shared" si="80"/>
        <v>39478.62109375</v>
      </c>
      <c r="AD175" s="71">
        <f t="shared" si="92"/>
        <v>42884.716132108078</v>
      </c>
      <c r="AE175" s="71">
        <f t="shared" si="93"/>
        <v>39478.62109375</v>
      </c>
      <c r="AF175" s="57">
        <f t="shared" si="94"/>
        <v>39478.62109375</v>
      </c>
      <c r="AG175" s="55"/>
      <c r="AI175" s="35" t="str">
        <f t="shared" si="81"/>
        <v/>
      </c>
      <c r="AJ175" s="125" t="str">
        <f t="shared" si="82"/>
        <v/>
      </c>
      <c r="AK175" s="125" t="str">
        <f t="shared" si="83"/>
        <v/>
      </c>
      <c r="AL175" s="125" t="str">
        <f t="shared" si="84"/>
        <v/>
      </c>
      <c r="AM175" s="125" t="str">
        <f t="shared" si="85"/>
        <v/>
      </c>
      <c r="AN175" s="125" t="s">
        <v>218</v>
      </c>
      <c r="AO175" s="125" t="str">
        <f t="shared" si="86"/>
        <v/>
      </c>
      <c r="AP175" s="125" t="str">
        <f t="shared" si="95"/>
        <v/>
      </c>
    </row>
    <row r="176" spans="1:42">
      <c r="A176" s="30">
        <f t="shared" si="87"/>
        <v>12935</v>
      </c>
      <c r="B176" s="31">
        <f t="shared" si="64"/>
        <v>0</v>
      </c>
      <c r="C176" s="33" t="str">
        <f t="shared" si="65"/>
        <v/>
      </c>
      <c r="D176" s="31">
        <f t="shared" si="66"/>
        <v>0</v>
      </c>
      <c r="E176" s="33" t="str">
        <f t="shared" si="67"/>
        <v/>
      </c>
      <c r="F176" s="31">
        <f t="shared" si="68"/>
        <v>0</v>
      </c>
      <c r="G176" s="32">
        <f t="shared" si="69"/>
        <v>0</v>
      </c>
      <c r="H176" s="32">
        <f t="shared" si="70"/>
        <v>0</v>
      </c>
      <c r="I176" s="32">
        <f t="shared" si="71"/>
        <v>0</v>
      </c>
      <c r="J176" s="37" t="str">
        <f t="shared" si="88"/>
        <v/>
      </c>
      <c r="K176" s="31">
        <f t="shared" si="72"/>
        <v>0</v>
      </c>
      <c r="L176" s="33" t="str">
        <f t="shared" si="73"/>
        <v/>
      </c>
      <c r="M176" s="34">
        <f t="shared" si="89"/>
        <v>4285.7143586995662</v>
      </c>
      <c r="N176" s="33" t="str">
        <f t="shared" si="90"/>
        <v/>
      </c>
      <c r="O176" s="35" t="str">
        <f t="shared" si="74"/>
        <v/>
      </c>
      <c r="P176" s="48" t="str">
        <f t="shared" si="75"/>
        <v/>
      </c>
      <c r="Q176" s="35"/>
      <c r="R176" s="58">
        <f>Data!AW176</f>
        <v>0</v>
      </c>
      <c r="S176" s="58">
        <f>Data!BB176</f>
        <v>0</v>
      </c>
      <c r="T176" s="58">
        <f>Data!BM176</f>
        <v>0</v>
      </c>
      <c r="U176" s="59">
        <f>Data!BN176</f>
        <v>0</v>
      </c>
      <c r="V176" s="59">
        <f>Data!BO176</f>
        <v>0</v>
      </c>
      <c r="W176" s="58">
        <f>Data!BT176</f>
        <v>0</v>
      </c>
      <c r="X176" s="56">
        <f t="shared" si="76"/>
        <v>0</v>
      </c>
      <c r="Y176" s="64">
        <f t="shared" si="77"/>
        <v>11659.2744140625</v>
      </c>
      <c r="Z176" s="65">
        <f t="shared" si="78"/>
        <v>7129.65869140625</v>
      </c>
      <c r="AA176" s="66">
        <f t="shared" si="79"/>
        <v>18788.93310546875</v>
      </c>
      <c r="AB176" s="71">
        <f t="shared" si="91"/>
        <v>18788.93310546875</v>
      </c>
      <c r="AC176" s="71">
        <f t="shared" si="80"/>
        <v>7129.65869140625</v>
      </c>
      <c r="AD176" s="71">
        <f t="shared" si="92"/>
        <v>18411.265659524128</v>
      </c>
      <c r="AE176" s="71">
        <f t="shared" si="93"/>
        <v>7129.65869140625</v>
      </c>
      <c r="AF176" s="57">
        <f t="shared" si="94"/>
        <v>7129.65869140625</v>
      </c>
      <c r="AG176" s="55"/>
      <c r="AI176" s="35" t="str">
        <f t="shared" si="81"/>
        <v/>
      </c>
      <c r="AJ176" s="125" t="str">
        <f t="shared" si="82"/>
        <v/>
      </c>
      <c r="AK176" s="125" t="str">
        <f t="shared" si="83"/>
        <v/>
      </c>
      <c r="AL176" s="125" t="str">
        <f t="shared" si="84"/>
        <v/>
      </c>
      <c r="AM176" s="125" t="str">
        <f t="shared" si="85"/>
        <v/>
      </c>
      <c r="AN176" s="125" t="s">
        <v>218</v>
      </c>
      <c r="AO176" s="125" t="str">
        <f t="shared" si="86"/>
        <v/>
      </c>
      <c r="AP176" s="125" t="str">
        <f t="shared" si="95"/>
        <v/>
      </c>
    </row>
    <row r="177" spans="1:42">
      <c r="A177" s="30">
        <f t="shared" si="87"/>
        <v>12965</v>
      </c>
      <c r="B177" s="31">
        <f t="shared" si="64"/>
        <v>0</v>
      </c>
      <c r="C177" s="33" t="str">
        <f t="shared" si="65"/>
        <v/>
      </c>
      <c r="D177" s="31">
        <f t="shared" si="66"/>
        <v>6339.4365681452109</v>
      </c>
      <c r="E177" s="33" t="str">
        <f t="shared" si="67"/>
        <v/>
      </c>
      <c r="F177" s="31">
        <f t="shared" si="68"/>
        <v>0</v>
      </c>
      <c r="G177" s="32">
        <f t="shared" si="69"/>
        <v>0</v>
      </c>
      <c r="H177" s="32">
        <f t="shared" si="70"/>
        <v>0</v>
      </c>
      <c r="I177" s="32">
        <f t="shared" si="71"/>
        <v>0</v>
      </c>
      <c r="J177" s="37" t="str">
        <f t="shared" si="88"/>
        <v/>
      </c>
      <c r="K177" s="31">
        <f t="shared" si="72"/>
        <v>0</v>
      </c>
      <c r="L177" s="33" t="str">
        <f t="shared" si="73"/>
        <v/>
      </c>
      <c r="M177" s="34">
        <f t="shared" si="89"/>
        <v>14613.838488269508</v>
      </c>
      <c r="N177" s="33" t="str">
        <f t="shared" si="90"/>
        <v/>
      </c>
      <c r="O177" s="35" t="str">
        <f t="shared" si="74"/>
        <v/>
      </c>
      <c r="P177" s="48" t="str">
        <f t="shared" si="75"/>
        <v/>
      </c>
      <c r="Q177" s="35"/>
      <c r="R177" s="58">
        <f>Data!AW177</f>
        <v>0</v>
      </c>
      <c r="S177" s="58">
        <f>Data!BB177</f>
        <v>-526.8564453125</v>
      </c>
      <c r="T177" s="58">
        <f>Data!BM177</f>
        <v>0</v>
      </c>
      <c r="U177" s="59">
        <f>Data!BN177</f>
        <v>0</v>
      </c>
      <c r="V177" s="59">
        <f>Data!BO177</f>
        <v>0</v>
      </c>
      <c r="W177" s="58">
        <f>Data!BT177</f>
        <v>0</v>
      </c>
      <c r="X177" s="56">
        <f t="shared" si="76"/>
        <v>0</v>
      </c>
      <c r="Y177" s="64">
        <f t="shared" si="77"/>
        <v>8223.3330078125</v>
      </c>
      <c r="Z177" s="65">
        <f t="shared" si="78"/>
        <v>103.18505096435547</v>
      </c>
      <c r="AA177" s="66">
        <f t="shared" si="79"/>
        <v>8326.5180587768555</v>
      </c>
      <c r="AB177" s="71">
        <f t="shared" si="91"/>
        <v>8326.5180587768555</v>
      </c>
      <c r="AC177" s="71">
        <f t="shared" si="80"/>
        <v>103.18505096435547</v>
      </c>
      <c r="AD177" s="71">
        <f t="shared" si="92"/>
        <v>3753.1247151430125</v>
      </c>
      <c r="AE177" s="71">
        <f t="shared" si="93"/>
        <v>103.18505096435547</v>
      </c>
      <c r="AF177" s="57">
        <f t="shared" si="94"/>
        <v>103.18505096435547</v>
      </c>
      <c r="AG177" s="55"/>
      <c r="AI177" s="35" t="str">
        <f t="shared" si="81"/>
        <v/>
      </c>
      <c r="AJ177" s="125" t="str">
        <f t="shared" si="82"/>
        <v/>
      </c>
      <c r="AK177" s="125" t="str">
        <f t="shared" si="83"/>
        <v/>
      </c>
      <c r="AL177" s="125" t="str">
        <f t="shared" si="84"/>
        <v/>
      </c>
      <c r="AM177" s="125" t="str">
        <f t="shared" si="85"/>
        <v/>
      </c>
      <c r="AN177" s="125" t="s">
        <v>218</v>
      </c>
      <c r="AO177" s="125" t="str">
        <f t="shared" si="86"/>
        <v/>
      </c>
      <c r="AP177" s="125" t="str">
        <f t="shared" si="95"/>
        <v/>
      </c>
    </row>
    <row r="178" spans="1:42">
      <c r="A178" s="30">
        <f t="shared" si="87"/>
        <v>12996</v>
      </c>
      <c r="B178" s="31">
        <f t="shared" si="64"/>
        <v>17026.547138703088</v>
      </c>
      <c r="C178" s="33" t="str">
        <f t="shared" si="65"/>
        <v/>
      </c>
      <c r="D178" s="31">
        <f t="shared" si="66"/>
        <v>13220.752302072708</v>
      </c>
      <c r="E178" s="33" t="str">
        <f t="shared" si="67"/>
        <v/>
      </c>
      <c r="F178" s="31">
        <f t="shared" si="68"/>
        <v>0</v>
      </c>
      <c r="G178" s="32">
        <f t="shared" si="69"/>
        <v>11125.923661481709</v>
      </c>
      <c r="H178" s="32">
        <f t="shared" si="70"/>
        <v>11109.942585256807</v>
      </c>
      <c r="I178" s="32">
        <f t="shared" si="71"/>
        <v>11125.923661481709</v>
      </c>
      <c r="J178" s="37" t="str">
        <f t="shared" si="88"/>
        <v/>
      </c>
      <c r="K178" s="31">
        <f t="shared" si="72"/>
        <v>0</v>
      </c>
      <c r="L178" s="33" t="str">
        <f t="shared" si="73"/>
        <v/>
      </c>
      <c r="M178" s="34">
        <f t="shared" si="89"/>
        <v>14410.336691428576</v>
      </c>
      <c r="N178" s="33" t="str">
        <f t="shared" si="90"/>
        <v/>
      </c>
      <c r="O178" s="35" t="str">
        <f t="shared" si="74"/>
        <v/>
      </c>
      <c r="P178" s="48" t="str">
        <f t="shared" si="75"/>
        <v/>
      </c>
      <c r="Q178" s="35"/>
      <c r="R178" s="58">
        <f>Data!AW178</f>
        <v>5000.2744140625</v>
      </c>
      <c r="S178" s="58">
        <f>Data!BB178</f>
        <v>1194.4803466796875</v>
      </c>
      <c r="T178" s="58">
        <f>Data!BM178</f>
        <v>0</v>
      </c>
      <c r="U178" s="59">
        <f>Data!BN178</f>
        <v>-900.3485107421875</v>
      </c>
      <c r="V178" s="59">
        <f>Data!BO178</f>
        <v>-916.32989501953125</v>
      </c>
      <c r="W178" s="58">
        <f>Data!BT178</f>
        <v>0</v>
      </c>
      <c r="X178" s="56">
        <f t="shared" si="76"/>
        <v>5000.2744140625</v>
      </c>
      <c r="Y178" s="64">
        <f t="shared" si="77"/>
        <v>6500</v>
      </c>
      <c r="Z178" s="65">
        <f t="shared" si="78"/>
        <v>126.76121520996094</v>
      </c>
      <c r="AA178" s="66">
        <f t="shared" si="79"/>
        <v>6626.7612152099609</v>
      </c>
      <c r="AB178" s="71">
        <f t="shared" si="91"/>
        <v>1626.4868011474609</v>
      </c>
      <c r="AC178" s="71">
        <f t="shared" si="80"/>
        <v>126.76121520996094</v>
      </c>
      <c r="AD178" s="71">
        <f t="shared" si="92"/>
        <v>6401.1259108736303</v>
      </c>
      <c r="AE178" s="71">
        <f t="shared" si="93"/>
        <v>126.76121520996094</v>
      </c>
      <c r="AF178" s="57">
        <f t="shared" si="94"/>
        <v>126.76121520996094</v>
      </c>
      <c r="AG178" s="55"/>
      <c r="AI178" s="35" t="str">
        <f t="shared" si="81"/>
        <v/>
      </c>
      <c r="AJ178" s="125" t="str">
        <f t="shared" si="82"/>
        <v/>
      </c>
      <c r="AK178" s="125" t="str">
        <f t="shared" si="83"/>
        <v/>
      </c>
      <c r="AL178" s="125" t="str">
        <f t="shared" si="84"/>
        <v/>
      </c>
      <c r="AM178" s="125" t="str">
        <f t="shared" si="85"/>
        <v/>
      </c>
      <c r="AN178" s="125" t="s">
        <v>218</v>
      </c>
      <c r="AO178" s="125" t="str">
        <f t="shared" si="86"/>
        <v/>
      </c>
      <c r="AP178" s="125" t="str">
        <f t="shared" si="95"/>
        <v/>
      </c>
    </row>
    <row r="179" spans="1:42">
      <c r="A179" s="30">
        <f t="shared" si="87"/>
        <v>13027</v>
      </c>
      <c r="B179" s="31">
        <f t="shared" si="64"/>
        <v>16586.330104981997</v>
      </c>
      <c r="C179" s="33" t="str">
        <f t="shared" si="65"/>
        <v/>
      </c>
      <c r="D179" s="31">
        <f t="shared" si="66"/>
        <v>13001.239203592486</v>
      </c>
      <c r="E179" s="33" t="str">
        <f t="shared" si="67"/>
        <v/>
      </c>
      <c r="F179" s="31">
        <f t="shared" si="68"/>
        <v>0</v>
      </c>
      <c r="G179" s="32">
        <f t="shared" si="69"/>
        <v>12273.717943427215</v>
      </c>
      <c r="H179" s="32">
        <f t="shared" si="70"/>
        <v>11893.730899709462</v>
      </c>
      <c r="I179" s="32">
        <f t="shared" si="71"/>
        <v>12273.717943427215</v>
      </c>
      <c r="J179" s="37" t="str">
        <f t="shared" si="88"/>
        <v/>
      </c>
      <c r="K179" s="31">
        <f t="shared" si="72"/>
        <v>0</v>
      </c>
      <c r="L179" s="33" t="str">
        <f t="shared" si="73"/>
        <v/>
      </c>
      <c r="M179" s="34">
        <f t="shared" si="89"/>
        <v>16829.698634136588</v>
      </c>
      <c r="N179" s="33" t="str">
        <f t="shared" si="90"/>
        <v/>
      </c>
      <c r="O179" s="35" t="str">
        <f t="shared" si="74"/>
        <v/>
      </c>
      <c r="P179" s="48" t="str">
        <f t="shared" si="75"/>
        <v/>
      </c>
      <c r="Q179" s="35"/>
      <c r="R179" s="58">
        <f>Data!AW179</f>
        <v>4061.074462890625</v>
      </c>
      <c r="S179" s="58">
        <f>Data!BB179</f>
        <v>475.984375</v>
      </c>
      <c r="T179" s="58">
        <f>Data!BM179</f>
        <v>0</v>
      </c>
      <c r="U179" s="59">
        <f>Data!BN179</f>
        <v>-251.53765869140625</v>
      </c>
      <c r="V179" s="59">
        <f>Data!BO179</f>
        <v>-631.52423095703125</v>
      </c>
      <c r="W179" s="58">
        <f>Data!BT179</f>
        <v>0</v>
      </c>
      <c r="X179" s="56">
        <f t="shared" si="76"/>
        <v>4061.074462890625</v>
      </c>
      <c r="Y179" s="64">
        <f t="shared" si="77"/>
        <v>4000</v>
      </c>
      <c r="Z179" s="65">
        <f t="shared" si="78"/>
        <v>138.46044921875</v>
      </c>
      <c r="AA179" s="66">
        <f t="shared" si="79"/>
        <v>4138.46044921875</v>
      </c>
      <c r="AB179" s="71">
        <f t="shared" si="91"/>
        <v>77.385986328125</v>
      </c>
      <c r="AC179" s="71">
        <f t="shared" si="80"/>
        <v>138.46044921875</v>
      </c>
      <c r="AD179" s="71">
        <f t="shared" si="92"/>
        <v>1652.2236182955094</v>
      </c>
      <c r="AE179" s="71">
        <f t="shared" si="93"/>
        <v>138.46044921875</v>
      </c>
      <c r="AF179" s="57">
        <f t="shared" si="94"/>
        <v>77.385986328125</v>
      </c>
      <c r="AG179" s="55"/>
      <c r="AI179" s="35" t="str">
        <f t="shared" si="81"/>
        <v/>
      </c>
      <c r="AJ179" s="125" t="str">
        <f t="shared" si="82"/>
        <v/>
      </c>
      <c r="AK179" s="125" t="str">
        <f t="shared" si="83"/>
        <v/>
      </c>
      <c r="AL179" s="125" t="str">
        <f t="shared" si="84"/>
        <v/>
      </c>
      <c r="AM179" s="125" t="str">
        <f t="shared" si="85"/>
        <v/>
      </c>
      <c r="AN179" s="125" t="s">
        <v>218</v>
      </c>
      <c r="AO179" s="125" t="str">
        <f t="shared" si="86"/>
        <v/>
      </c>
      <c r="AP179" s="125" t="str">
        <f t="shared" si="95"/>
        <v/>
      </c>
    </row>
    <row r="180" spans="1:42">
      <c r="A180" s="30">
        <f t="shared" si="87"/>
        <v>13057</v>
      </c>
      <c r="B180" s="31">
        <f t="shared" si="64"/>
        <v>0</v>
      </c>
      <c r="C180" s="33" t="str">
        <f t="shared" si="65"/>
        <v/>
      </c>
      <c r="D180" s="31">
        <f t="shared" si="66"/>
        <v>0</v>
      </c>
      <c r="E180" s="33" t="str">
        <f t="shared" si="67"/>
        <v/>
      </c>
      <c r="F180" s="31">
        <f t="shared" si="68"/>
        <v>0</v>
      </c>
      <c r="G180" s="32">
        <f t="shared" si="69"/>
        <v>10228.544783830399</v>
      </c>
      <c r="H180" s="32">
        <f t="shared" si="70"/>
        <v>10190.928217809595</v>
      </c>
      <c r="I180" s="32">
        <f t="shared" si="71"/>
        <v>10228.544783830399</v>
      </c>
      <c r="J180" s="37" t="str">
        <f t="shared" si="88"/>
        <v/>
      </c>
      <c r="K180" s="31">
        <f t="shared" si="72"/>
        <v>0</v>
      </c>
      <c r="L180" s="33" t="str">
        <f t="shared" si="73"/>
        <v/>
      </c>
      <c r="M180" s="34">
        <f t="shared" si="89"/>
        <v>13979.735338494791</v>
      </c>
      <c r="N180" s="33" t="str">
        <f t="shared" si="90"/>
        <v/>
      </c>
      <c r="O180" s="35" t="str">
        <f t="shared" si="74"/>
        <v/>
      </c>
      <c r="P180" s="48" t="str">
        <f t="shared" si="75"/>
        <v/>
      </c>
      <c r="Q180" s="35"/>
      <c r="R180" s="58">
        <f>Data!AW180</f>
        <v>0</v>
      </c>
      <c r="S180" s="58">
        <f>Data!BB180</f>
        <v>0</v>
      </c>
      <c r="T180" s="58">
        <f>Data!BM180</f>
        <v>0</v>
      </c>
      <c r="U180" s="59">
        <f>Data!BN180</f>
        <v>1315.1871337890625</v>
      </c>
      <c r="V180" s="59">
        <f>Data!BO180</f>
        <v>1277.5706787109375</v>
      </c>
      <c r="W180" s="58">
        <f>Data!BT180</f>
        <v>0</v>
      </c>
      <c r="X180" s="56">
        <f t="shared" si="76"/>
        <v>1315.1871337890625</v>
      </c>
      <c r="Y180" s="64">
        <f t="shared" si="77"/>
        <v>3000</v>
      </c>
      <c r="Z180" s="65">
        <f t="shared" si="78"/>
        <v>68.160514831542969</v>
      </c>
      <c r="AA180" s="66">
        <f t="shared" si="79"/>
        <v>3068.160514831543</v>
      </c>
      <c r="AB180" s="71">
        <f t="shared" si="91"/>
        <v>1752.9733810424805</v>
      </c>
      <c r="AC180" s="71">
        <f t="shared" si="80"/>
        <v>68.160514831542969</v>
      </c>
      <c r="AD180" s="71">
        <f t="shared" si="92"/>
        <v>106.41301472051236</v>
      </c>
      <c r="AE180" s="71">
        <f t="shared" si="93"/>
        <v>68.160514831542969</v>
      </c>
      <c r="AF180" s="57">
        <f t="shared" si="94"/>
        <v>68.160514831542969</v>
      </c>
      <c r="AG180" s="55"/>
      <c r="AI180" s="35" t="str">
        <f t="shared" si="81"/>
        <v/>
      </c>
      <c r="AJ180" s="125" t="str">
        <f t="shared" si="82"/>
        <v/>
      </c>
      <c r="AK180" s="125" t="str">
        <f t="shared" si="83"/>
        <v/>
      </c>
      <c r="AL180" s="125" t="str">
        <f t="shared" si="84"/>
        <v/>
      </c>
      <c r="AM180" s="125" t="str">
        <f t="shared" si="85"/>
        <v/>
      </c>
      <c r="AN180" s="125" t="s">
        <v>218</v>
      </c>
      <c r="AO180" s="125" t="str">
        <f t="shared" si="86"/>
        <v/>
      </c>
      <c r="AP180" s="125" t="str">
        <f t="shared" si="95"/>
        <v/>
      </c>
    </row>
    <row r="181" spans="1:42">
      <c r="A181" s="30">
        <f t="shared" si="87"/>
        <v>13088</v>
      </c>
      <c r="B181" s="31">
        <f t="shared" si="64"/>
        <v>0</v>
      </c>
      <c r="C181" s="33" t="str">
        <f t="shared" si="65"/>
        <v/>
      </c>
      <c r="D181" s="31">
        <f t="shared" si="66"/>
        <v>0</v>
      </c>
      <c r="E181" s="33" t="str">
        <f t="shared" si="67"/>
        <v/>
      </c>
      <c r="F181" s="31">
        <f t="shared" si="68"/>
        <v>0</v>
      </c>
      <c r="G181" s="32">
        <f t="shared" si="69"/>
        <v>10092.546919037237</v>
      </c>
      <c r="H181" s="32">
        <f t="shared" si="70"/>
        <v>10568.736538944153</v>
      </c>
      <c r="I181" s="32">
        <f t="shared" si="71"/>
        <v>10568.736538944153</v>
      </c>
      <c r="J181" s="37" t="str">
        <f t="shared" si="88"/>
        <v>RS</v>
      </c>
      <c r="K181" s="31">
        <f t="shared" si="72"/>
        <v>0</v>
      </c>
      <c r="L181" s="33" t="str">
        <f t="shared" si="73"/>
        <v/>
      </c>
      <c r="M181" s="34">
        <f t="shared" si="89"/>
        <v>12015.484214763796</v>
      </c>
      <c r="N181" s="33" t="str">
        <f t="shared" si="90"/>
        <v/>
      </c>
      <c r="O181" s="35" t="str">
        <f t="shared" si="74"/>
        <v>MRDO</v>
      </c>
      <c r="P181" s="48" t="str">
        <f t="shared" si="75"/>
        <v>RSMRDO</v>
      </c>
      <c r="Q181" s="35"/>
      <c r="R181" s="58">
        <f>Data!AW181</f>
        <v>0</v>
      </c>
      <c r="S181" s="58">
        <f>Data!BB181</f>
        <v>0</v>
      </c>
      <c r="T181" s="58">
        <f>Data!BM181</f>
        <v>0</v>
      </c>
      <c r="U181" s="59">
        <f>Data!BN181</f>
        <v>3388.316650390625</v>
      </c>
      <c r="V181" s="59">
        <f>Data!BO181</f>
        <v>3864.5068359375</v>
      </c>
      <c r="W181" s="58">
        <f>Data!BT181</f>
        <v>0</v>
      </c>
      <c r="X181" s="56">
        <f t="shared" si="76"/>
        <v>3864.5068359375</v>
      </c>
      <c r="Y181" s="64">
        <f t="shared" si="77"/>
        <v>4000</v>
      </c>
      <c r="Z181" s="65">
        <f t="shared" si="78"/>
        <v>0</v>
      </c>
      <c r="AA181" s="66">
        <f t="shared" si="79"/>
        <v>4000</v>
      </c>
      <c r="AB181" s="71">
        <f t="shared" si="91"/>
        <v>135.4931640625</v>
      </c>
      <c r="AC181" s="71">
        <f t="shared" si="80"/>
        <v>0</v>
      </c>
      <c r="AD181" s="71">
        <f t="shared" si="92"/>
        <v>851.7247908564641</v>
      </c>
      <c r="AE181" s="71">
        <f t="shared" si="93"/>
        <v>0</v>
      </c>
      <c r="AF181" s="57">
        <f t="shared" si="94"/>
        <v>0</v>
      </c>
      <c r="AG181" s="55"/>
      <c r="AI181" s="35" t="str">
        <f t="shared" si="81"/>
        <v/>
      </c>
      <c r="AJ181" s="125" t="str">
        <f t="shared" si="82"/>
        <v/>
      </c>
      <c r="AK181" s="125" t="str">
        <f t="shared" si="83"/>
        <v/>
      </c>
      <c r="AL181" s="125" t="str">
        <f t="shared" si="84"/>
        <v/>
      </c>
      <c r="AM181" s="125" t="str">
        <f t="shared" si="85"/>
        <v/>
      </c>
      <c r="AN181" s="125" t="s">
        <v>218</v>
      </c>
      <c r="AO181" s="125" t="str">
        <f t="shared" si="86"/>
        <v/>
      </c>
      <c r="AP181" s="125" t="str">
        <f t="shared" si="95"/>
        <v/>
      </c>
    </row>
    <row r="182" spans="1:42">
      <c r="A182" s="30">
        <f t="shared" si="87"/>
        <v>13118</v>
      </c>
      <c r="B182" s="31">
        <f t="shared" si="64"/>
        <v>0</v>
      </c>
      <c r="C182" s="33" t="str">
        <f t="shared" si="65"/>
        <v/>
      </c>
      <c r="D182" s="31">
        <f t="shared" si="66"/>
        <v>0</v>
      </c>
      <c r="E182" s="33" t="str">
        <f t="shared" si="67"/>
        <v/>
      </c>
      <c r="F182" s="31">
        <f t="shared" si="68"/>
        <v>0</v>
      </c>
      <c r="G182" s="32">
        <f t="shared" si="69"/>
        <v>6589.4950215253793</v>
      </c>
      <c r="H182" s="32">
        <f t="shared" si="70"/>
        <v>7375.7932416090362</v>
      </c>
      <c r="I182" s="32">
        <f t="shared" si="71"/>
        <v>7375.7932416090362</v>
      </c>
      <c r="J182" s="37" t="str">
        <f t="shared" si="88"/>
        <v/>
      </c>
      <c r="K182" s="31">
        <f t="shared" si="72"/>
        <v>0</v>
      </c>
      <c r="L182" s="33" t="str">
        <f t="shared" si="73"/>
        <v/>
      </c>
      <c r="M182" s="34">
        <f t="shared" si="89"/>
        <v>10416.218455982886</v>
      </c>
      <c r="N182" s="33" t="str">
        <f t="shared" si="90"/>
        <v/>
      </c>
      <c r="O182" s="35" t="str">
        <f t="shared" si="74"/>
        <v>MRDO</v>
      </c>
      <c r="P182" s="48" t="str">
        <f t="shared" si="75"/>
        <v>MRDO</v>
      </c>
      <c r="Q182" s="35"/>
      <c r="R182" s="58">
        <f>Data!AW182</f>
        <v>0</v>
      </c>
      <c r="S182" s="58">
        <f>Data!BB182</f>
        <v>0</v>
      </c>
      <c r="T182" s="58">
        <f>Data!BM182</f>
        <v>0</v>
      </c>
      <c r="U182" s="59">
        <f>Data!BN182</f>
        <v>1212.9063720703125</v>
      </c>
      <c r="V182" s="59">
        <f>Data!BO182</f>
        <v>2302.060546875</v>
      </c>
      <c r="W182" s="58">
        <f>Data!BT182</f>
        <v>0</v>
      </c>
      <c r="X182" s="56">
        <f t="shared" si="76"/>
        <v>2302.060546875</v>
      </c>
      <c r="Y182" s="64">
        <f t="shared" si="77"/>
        <v>4500</v>
      </c>
      <c r="Z182" s="65">
        <f t="shared" si="78"/>
        <v>0</v>
      </c>
      <c r="AA182" s="66">
        <f t="shared" si="79"/>
        <v>4500</v>
      </c>
      <c r="AB182" s="71">
        <f t="shared" si="91"/>
        <v>2197.939453125</v>
      </c>
      <c r="AC182" s="71">
        <f t="shared" si="80"/>
        <v>0</v>
      </c>
      <c r="AD182" s="71">
        <f t="shared" si="92"/>
        <v>1706.715432193294</v>
      </c>
      <c r="AE182" s="71">
        <f t="shared" si="93"/>
        <v>0</v>
      </c>
      <c r="AF182" s="57">
        <f t="shared" si="94"/>
        <v>0</v>
      </c>
      <c r="AG182" s="55"/>
      <c r="AI182" s="35" t="str">
        <f t="shared" si="81"/>
        <v/>
      </c>
      <c r="AJ182" s="125" t="str">
        <f t="shared" si="82"/>
        <v/>
      </c>
      <c r="AK182" s="125" t="str">
        <f t="shared" si="83"/>
        <v/>
      </c>
      <c r="AL182" s="125" t="str">
        <f t="shared" si="84"/>
        <v/>
      </c>
      <c r="AM182" s="125" t="str">
        <f t="shared" si="85"/>
        <v/>
      </c>
      <c r="AN182" s="125" t="s">
        <v>218</v>
      </c>
      <c r="AO182" s="125" t="str">
        <f t="shared" si="86"/>
        <v/>
      </c>
      <c r="AP182" s="125" t="str">
        <f t="shared" si="95"/>
        <v/>
      </c>
    </row>
    <row r="183" spans="1:42">
      <c r="A183" s="30">
        <f t="shared" si="87"/>
        <v>13149</v>
      </c>
      <c r="B183" s="31">
        <f t="shared" si="64"/>
        <v>0</v>
      </c>
      <c r="C183" s="33" t="str">
        <f t="shared" si="65"/>
        <v/>
      </c>
      <c r="D183" s="31">
        <f t="shared" si="66"/>
        <v>0</v>
      </c>
      <c r="E183" s="33" t="str">
        <f t="shared" si="67"/>
        <v/>
      </c>
      <c r="F183" s="31">
        <f t="shared" si="68"/>
        <v>0</v>
      </c>
      <c r="G183" s="32">
        <f t="shared" si="69"/>
        <v>10337.980411396495</v>
      </c>
      <c r="H183" s="32">
        <f t="shared" si="70"/>
        <v>10835.572716952684</v>
      </c>
      <c r="I183" s="32">
        <f t="shared" si="71"/>
        <v>10835.572716952684</v>
      </c>
      <c r="J183" s="37" t="str">
        <f t="shared" si="88"/>
        <v>RS</v>
      </c>
      <c r="K183" s="31">
        <f t="shared" si="72"/>
        <v>0</v>
      </c>
      <c r="L183" s="33" t="str">
        <f t="shared" si="73"/>
        <v/>
      </c>
      <c r="M183" s="34">
        <f t="shared" si="89"/>
        <v>11506.180184664367</v>
      </c>
      <c r="N183" s="33" t="str">
        <f t="shared" si="90"/>
        <v/>
      </c>
      <c r="O183" s="35" t="str">
        <f t="shared" si="74"/>
        <v/>
      </c>
      <c r="P183" s="48" t="str">
        <f t="shared" si="75"/>
        <v>RS</v>
      </c>
      <c r="Q183" s="35"/>
      <c r="R183" s="58">
        <f>Data!AW183</f>
        <v>0</v>
      </c>
      <c r="S183" s="58">
        <f>Data!BB183</f>
        <v>0</v>
      </c>
      <c r="T183" s="58">
        <f>Data!BM183</f>
        <v>0</v>
      </c>
      <c r="U183" s="59">
        <f>Data!BN183</f>
        <v>4198.6259765625</v>
      </c>
      <c r="V183" s="59">
        <f>Data!BO183</f>
        <v>4696.21826171875</v>
      </c>
      <c r="W183" s="58">
        <f>Data!BT183</f>
        <v>0</v>
      </c>
      <c r="X183" s="56">
        <f t="shared" si="76"/>
        <v>4696.21826171875</v>
      </c>
      <c r="Y183" s="64">
        <f t="shared" si="77"/>
        <v>4500</v>
      </c>
      <c r="Z183" s="65">
        <f t="shared" si="78"/>
        <v>290.16671752929688</v>
      </c>
      <c r="AA183" s="66">
        <f t="shared" si="79"/>
        <v>4790.1667175292969</v>
      </c>
      <c r="AB183" s="71">
        <f t="shared" si="91"/>
        <v>93.948455810546875</v>
      </c>
      <c r="AC183" s="71">
        <f t="shared" si="80"/>
        <v>290.16671752929688</v>
      </c>
      <c r="AD183" s="71">
        <f t="shared" si="92"/>
        <v>1562.8542490318832</v>
      </c>
      <c r="AE183" s="71">
        <f t="shared" si="93"/>
        <v>290.16671752929688</v>
      </c>
      <c r="AF183" s="57">
        <f t="shared" si="94"/>
        <v>93.948455810546875</v>
      </c>
      <c r="AG183" s="55"/>
      <c r="AI183" s="35" t="str">
        <f t="shared" si="81"/>
        <v/>
      </c>
      <c r="AJ183" s="125" t="str">
        <f t="shared" si="82"/>
        <v/>
      </c>
      <c r="AK183" s="125" t="str">
        <f t="shared" si="83"/>
        <v/>
      </c>
      <c r="AL183" s="125" t="str">
        <f t="shared" si="84"/>
        <v/>
      </c>
      <c r="AM183" s="125" t="str">
        <f t="shared" si="85"/>
        <v/>
      </c>
      <c r="AN183" s="125" t="s">
        <v>218</v>
      </c>
      <c r="AO183" s="125" t="str">
        <f t="shared" si="86"/>
        <v/>
      </c>
      <c r="AP183" s="125" t="str">
        <f t="shared" si="95"/>
        <v/>
      </c>
    </row>
    <row r="184" spans="1:42">
      <c r="A184" s="30">
        <f t="shared" si="87"/>
        <v>13180</v>
      </c>
      <c r="B184" s="31">
        <f t="shared" si="64"/>
        <v>0</v>
      </c>
      <c r="C184" s="33" t="str">
        <f t="shared" si="65"/>
        <v/>
      </c>
      <c r="D184" s="31">
        <f t="shared" si="66"/>
        <v>0</v>
      </c>
      <c r="E184" s="33" t="str">
        <f t="shared" si="67"/>
        <v/>
      </c>
      <c r="F184" s="31">
        <f t="shared" si="68"/>
        <v>0</v>
      </c>
      <c r="G184" s="32">
        <f t="shared" si="69"/>
        <v>4092.6956879533409</v>
      </c>
      <c r="H184" s="32">
        <f t="shared" si="70"/>
        <v>7357.9431067254154</v>
      </c>
      <c r="I184" s="32">
        <f t="shared" si="71"/>
        <v>7357.9431067254154</v>
      </c>
      <c r="J184" s="37" t="str">
        <f t="shared" si="88"/>
        <v/>
      </c>
      <c r="K184" s="31">
        <f t="shared" si="72"/>
        <v>0</v>
      </c>
      <c r="L184" s="33" t="str">
        <f t="shared" si="73"/>
        <v/>
      </c>
      <c r="M184" s="34">
        <f t="shared" si="89"/>
        <v>6768.5286437008435</v>
      </c>
      <c r="N184" s="33" t="str">
        <f t="shared" si="90"/>
        <v/>
      </c>
      <c r="O184" s="35" t="str">
        <f t="shared" si="74"/>
        <v/>
      </c>
      <c r="P184" s="48" t="str">
        <f t="shared" si="75"/>
        <v/>
      </c>
      <c r="Q184" s="35"/>
      <c r="R184" s="58">
        <f>Data!AW184</f>
        <v>0</v>
      </c>
      <c r="S184" s="58">
        <f>Data!BB184</f>
        <v>0</v>
      </c>
      <c r="T184" s="58">
        <f>Data!BM184</f>
        <v>0</v>
      </c>
      <c r="U184" s="59">
        <f>Data!BN184</f>
        <v>7295.830078125</v>
      </c>
      <c r="V184" s="59">
        <f>Data!BO184</f>
        <v>10920.509765625</v>
      </c>
      <c r="W184" s="58">
        <f>Data!BT184</f>
        <v>0</v>
      </c>
      <c r="X184" s="56">
        <f t="shared" si="76"/>
        <v>10920.509765625</v>
      </c>
      <c r="Y184" s="64">
        <f t="shared" si="77"/>
        <v>4500</v>
      </c>
      <c r="Z184" s="65">
        <f t="shared" si="78"/>
        <v>33085.48828125</v>
      </c>
      <c r="AA184" s="66">
        <f t="shared" si="79"/>
        <v>37585.48828125</v>
      </c>
      <c r="AB184" s="71">
        <f t="shared" si="91"/>
        <v>26664.978515625</v>
      </c>
      <c r="AC184" s="71">
        <f t="shared" si="80"/>
        <v>33085.48828125</v>
      </c>
      <c r="AD184" s="71">
        <f t="shared" si="92"/>
        <v>33905.745684761103</v>
      </c>
      <c r="AE184" s="71">
        <f t="shared" si="93"/>
        <v>33085.48828125</v>
      </c>
      <c r="AF184" s="57">
        <f t="shared" si="94"/>
        <v>26664.978515625</v>
      </c>
      <c r="AG184" s="55"/>
      <c r="AI184" s="35" t="str">
        <f t="shared" si="81"/>
        <v/>
      </c>
      <c r="AJ184" s="125" t="str">
        <f t="shared" si="82"/>
        <v/>
      </c>
      <c r="AK184" s="125" t="str">
        <f t="shared" si="83"/>
        <v/>
      </c>
      <c r="AL184" s="125" t="str">
        <f t="shared" si="84"/>
        <v/>
      </c>
      <c r="AM184" s="125" t="str">
        <f t="shared" si="85"/>
        <v/>
      </c>
      <c r="AN184" s="125" t="s">
        <v>218</v>
      </c>
      <c r="AO184" s="125" t="str">
        <f t="shared" si="86"/>
        <v/>
      </c>
      <c r="AP184" s="125" t="str">
        <f t="shared" si="95"/>
        <v/>
      </c>
    </row>
    <row r="185" spans="1:42">
      <c r="A185" s="30">
        <f t="shared" si="87"/>
        <v>13209</v>
      </c>
      <c r="B185" s="31">
        <f t="shared" si="64"/>
        <v>0</v>
      </c>
      <c r="C185" s="33" t="str">
        <f t="shared" si="65"/>
        <v/>
      </c>
      <c r="D185" s="31">
        <f t="shared" si="66"/>
        <v>0</v>
      </c>
      <c r="E185" s="33" t="str">
        <f t="shared" si="67"/>
        <v/>
      </c>
      <c r="F185" s="31">
        <f t="shared" si="68"/>
        <v>0</v>
      </c>
      <c r="G185" s="32">
        <f t="shared" si="69"/>
        <v>0</v>
      </c>
      <c r="H185" s="32">
        <f t="shared" si="70"/>
        <v>0</v>
      </c>
      <c r="I185" s="32">
        <f t="shared" si="71"/>
        <v>0</v>
      </c>
      <c r="J185" s="37" t="str">
        <f t="shared" si="88"/>
        <v/>
      </c>
      <c r="K185" s="31">
        <f t="shared" si="72"/>
        <v>0</v>
      </c>
      <c r="L185" s="33" t="str">
        <f t="shared" si="73"/>
        <v/>
      </c>
      <c r="M185" s="34">
        <f t="shared" si="89"/>
        <v>28574.358745547001</v>
      </c>
      <c r="N185" s="33" t="str">
        <f t="shared" si="90"/>
        <v/>
      </c>
      <c r="O185" s="35" t="str">
        <f t="shared" si="74"/>
        <v/>
      </c>
      <c r="P185" s="48" t="str">
        <f t="shared" si="75"/>
        <v/>
      </c>
      <c r="Q185" s="35"/>
      <c r="R185" s="58">
        <f>Data!AW185</f>
        <v>0</v>
      </c>
      <c r="S185" s="58">
        <f>Data!BB185</f>
        <v>0</v>
      </c>
      <c r="T185" s="58">
        <f>Data!BM185</f>
        <v>0</v>
      </c>
      <c r="U185" s="59">
        <f>Data!BN185</f>
        <v>0</v>
      </c>
      <c r="V185" s="59">
        <f>Data!BO185</f>
        <v>0</v>
      </c>
      <c r="W185" s="58">
        <f>Data!BT185</f>
        <v>0</v>
      </c>
      <c r="X185" s="56">
        <f t="shared" si="76"/>
        <v>0</v>
      </c>
      <c r="Y185" s="64">
        <f t="shared" si="77"/>
        <v>13752.1552734375</v>
      </c>
      <c r="Z185" s="65">
        <f t="shared" si="78"/>
        <v>71897.0703125</v>
      </c>
      <c r="AA185" s="66">
        <f t="shared" si="79"/>
        <v>85649.2255859375</v>
      </c>
      <c r="AB185" s="71">
        <f t="shared" si="91"/>
        <v>85649.2255859375</v>
      </c>
      <c r="AC185" s="71">
        <f t="shared" si="80"/>
        <v>71897.0703125</v>
      </c>
      <c r="AD185" s="71">
        <f t="shared" si="92"/>
        <v>62128.561325900242</v>
      </c>
      <c r="AE185" s="71">
        <f t="shared" si="93"/>
        <v>71897.0703125</v>
      </c>
      <c r="AF185" s="57">
        <f t="shared" si="94"/>
        <v>62128.561325900242</v>
      </c>
      <c r="AG185" s="55"/>
      <c r="AI185" s="35" t="str">
        <f t="shared" si="81"/>
        <v/>
      </c>
      <c r="AJ185" s="125" t="str">
        <f t="shared" si="82"/>
        <v/>
      </c>
      <c r="AK185" s="125" t="str">
        <f t="shared" si="83"/>
        <v/>
      </c>
      <c r="AL185" s="125" t="str">
        <f t="shared" si="84"/>
        <v/>
      </c>
      <c r="AM185" s="125" t="str">
        <f t="shared" si="85"/>
        <v/>
      </c>
      <c r="AN185" s="125" t="s">
        <v>218</v>
      </c>
      <c r="AO185" s="125" t="str">
        <f t="shared" si="86"/>
        <v/>
      </c>
      <c r="AP185" s="125" t="str">
        <f t="shared" si="95"/>
        <v/>
      </c>
    </row>
    <row r="186" spans="1:42">
      <c r="A186" s="30">
        <f t="shared" si="87"/>
        <v>13240</v>
      </c>
      <c r="B186" s="31">
        <f t="shared" si="64"/>
        <v>0</v>
      </c>
      <c r="C186" s="33" t="str">
        <f t="shared" si="65"/>
        <v/>
      </c>
      <c r="D186" s="31">
        <f t="shared" si="66"/>
        <v>0</v>
      </c>
      <c r="E186" s="33" t="str">
        <f t="shared" si="67"/>
        <v/>
      </c>
      <c r="F186" s="31">
        <f t="shared" si="68"/>
        <v>0</v>
      </c>
      <c r="G186" s="32">
        <f t="shared" si="69"/>
        <v>0</v>
      </c>
      <c r="H186" s="32">
        <f t="shared" si="70"/>
        <v>0</v>
      </c>
      <c r="I186" s="32">
        <f t="shared" si="71"/>
        <v>0</v>
      </c>
      <c r="J186" s="37" t="str">
        <f t="shared" si="88"/>
        <v/>
      </c>
      <c r="K186" s="31">
        <f t="shared" si="72"/>
        <v>0</v>
      </c>
      <c r="L186" s="33" t="str">
        <f t="shared" si="73"/>
        <v/>
      </c>
      <c r="M186" s="34">
        <f t="shared" si="89"/>
        <v>24896.449921751871</v>
      </c>
      <c r="N186" s="33" t="str">
        <f t="shared" si="90"/>
        <v/>
      </c>
      <c r="O186" s="35" t="str">
        <f t="shared" si="74"/>
        <v/>
      </c>
      <c r="P186" s="48" t="str">
        <f t="shared" si="75"/>
        <v/>
      </c>
      <c r="Q186" s="35"/>
      <c r="R186" s="58">
        <f>Data!AW186</f>
        <v>0</v>
      </c>
      <c r="S186" s="58">
        <f>Data!BB186</f>
        <v>0</v>
      </c>
      <c r="T186" s="58">
        <f>Data!BM186</f>
        <v>0</v>
      </c>
      <c r="U186" s="59">
        <f>Data!BN186</f>
        <v>0</v>
      </c>
      <c r="V186" s="59">
        <f>Data!BO186</f>
        <v>0</v>
      </c>
      <c r="W186" s="58">
        <f>Data!BT186</f>
        <v>0</v>
      </c>
      <c r="X186" s="56">
        <f t="shared" si="76"/>
        <v>0</v>
      </c>
      <c r="Y186" s="64">
        <f t="shared" si="77"/>
        <v>20286.291015625</v>
      </c>
      <c r="Z186" s="65">
        <f t="shared" si="78"/>
        <v>8856.5966796875</v>
      </c>
      <c r="AA186" s="66">
        <f t="shared" si="79"/>
        <v>29142.8876953125</v>
      </c>
      <c r="AB186" s="71">
        <f t="shared" si="91"/>
        <v>29142.8876953125</v>
      </c>
      <c r="AC186" s="71">
        <f t="shared" si="80"/>
        <v>8856.5966796875</v>
      </c>
      <c r="AD186" s="71">
        <f t="shared" si="92"/>
        <v>13584.080867496235</v>
      </c>
      <c r="AE186" s="71">
        <f t="shared" si="93"/>
        <v>8856.5966796875</v>
      </c>
      <c r="AF186" s="57">
        <f t="shared" si="94"/>
        <v>8856.5966796875</v>
      </c>
      <c r="AG186" s="55"/>
      <c r="AI186" s="35" t="str">
        <f t="shared" si="81"/>
        <v/>
      </c>
      <c r="AJ186" s="125" t="str">
        <f t="shared" si="82"/>
        <v/>
      </c>
      <c r="AK186" s="125" t="str">
        <f t="shared" si="83"/>
        <v/>
      </c>
      <c r="AL186" s="125" t="str">
        <f t="shared" si="84"/>
        <v/>
      </c>
      <c r="AM186" s="125" t="str">
        <f t="shared" si="85"/>
        <v/>
      </c>
      <c r="AN186" s="125" t="s">
        <v>218</v>
      </c>
      <c r="AO186" s="125" t="str">
        <f t="shared" si="86"/>
        <v/>
      </c>
      <c r="AP186" s="125" t="str">
        <f t="shared" si="95"/>
        <v/>
      </c>
    </row>
    <row r="187" spans="1:42">
      <c r="A187" s="30">
        <f t="shared" si="87"/>
        <v>13270</v>
      </c>
      <c r="B187" s="31">
        <f t="shared" si="64"/>
        <v>0</v>
      </c>
      <c r="C187" s="33" t="str">
        <f t="shared" si="65"/>
        <v/>
      </c>
      <c r="D187" s="31">
        <f t="shared" si="66"/>
        <v>0</v>
      </c>
      <c r="E187" s="33" t="str">
        <f t="shared" si="67"/>
        <v/>
      </c>
      <c r="F187" s="31">
        <f t="shared" si="68"/>
        <v>0</v>
      </c>
      <c r="G187" s="32">
        <f t="shared" si="69"/>
        <v>0</v>
      </c>
      <c r="H187" s="32">
        <f t="shared" si="70"/>
        <v>0</v>
      </c>
      <c r="I187" s="32">
        <f t="shared" si="71"/>
        <v>0</v>
      </c>
      <c r="J187" s="37" t="str">
        <f t="shared" si="88"/>
        <v/>
      </c>
      <c r="K187" s="31">
        <f t="shared" si="72"/>
        <v>0</v>
      </c>
      <c r="L187" s="33" t="str">
        <f t="shared" si="73"/>
        <v/>
      </c>
      <c r="M187" s="34">
        <f t="shared" si="89"/>
        <v>5327.9123396177347</v>
      </c>
      <c r="N187" s="33" t="str">
        <f t="shared" si="90"/>
        <v/>
      </c>
      <c r="O187" s="35" t="str">
        <f t="shared" si="74"/>
        <v/>
      </c>
      <c r="P187" s="48" t="str">
        <f t="shared" si="75"/>
        <v/>
      </c>
      <c r="Q187" s="35"/>
      <c r="R187" s="58">
        <f>Data!AW187</f>
        <v>0</v>
      </c>
      <c r="S187" s="58">
        <f>Data!BB187</f>
        <v>0</v>
      </c>
      <c r="T187" s="58">
        <f>Data!BM187</f>
        <v>0</v>
      </c>
      <c r="U187" s="59">
        <f>Data!BN187</f>
        <v>0</v>
      </c>
      <c r="V187" s="59">
        <f>Data!BO187</f>
        <v>0</v>
      </c>
      <c r="W187" s="58">
        <f>Data!BT187</f>
        <v>0</v>
      </c>
      <c r="X187" s="56">
        <f t="shared" si="76"/>
        <v>0</v>
      </c>
      <c r="Y187" s="64">
        <f t="shared" si="77"/>
        <v>7458.33349609375</v>
      </c>
      <c r="Z187" s="65">
        <f t="shared" si="78"/>
        <v>22573.345703125</v>
      </c>
      <c r="AA187" s="66">
        <f t="shared" si="79"/>
        <v>30031.67919921875</v>
      </c>
      <c r="AB187" s="71">
        <f t="shared" si="91"/>
        <v>30031.67919921875</v>
      </c>
      <c r="AC187" s="71">
        <f t="shared" si="80"/>
        <v>22573.345703125</v>
      </c>
      <c r="AD187" s="71">
        <f t="shared" si="92"/>
        <v>28002.487223531298</v>
      </c>
      <c r="AE187" s="71">
        <f t="shared" si="93"/>
        <v>22573.345703125</v>
      </c>
      <c r="AF187" s="57">
        <f t="shared" si="94"/>
        <v>22573.345703125</v>
      </c>
      <c r="AG187" s="55"/>
      <c r="AI187" s="35" t="str">
        <f t="shared" si="81"/>
        <v/>
      </c>
      <c r="AJ187" s="125" t="str">
        <f t="shared" si="82"/>
        <v/>
      </c>
      <c r="AK187" s="125" t="str">
        <f t="shared" si="83"/>
        <v/>
      </c>
      <c r="AL187" s="125" t="str">
        <f t="shared" si="84"/>
        <v/>
      </c>
      <c r="AM187" s="125" t="str">
        <f t="shared" si="85"/>
        <v/>
      </c>
      <c r="AN187" s="125" t="s">
        <v>218</v>
      </c>
      <c r="AO187" s="125" t="str">
        <f t="shared" si="86"/>
        <v/>
      </c>
      <c r="AP187" s="125" t="str">
        <f t="shared" si="95"/>
        <v/>
      </c>
    </row>
    <row r="188" spans="1:42">
      <c r="A188" s="30">
        <f t="shared" si="87"/>
        <v>13301</v>
      </c>
      <c r="B188" s="31">
        <f t="shared" si="64"/>
        <v>-3934.4270911308004</v>
      </c>
      <c r="C188" s="33" t="str">
        <f t="shared" si="65"/>
        <v/>
      </c>
      <c r="D188" s="31">
        <f t="shared" si="66"/>
        <v>0</v>
      </c>
      <c r="E188" s="33" t="str">
        <f t="shared" si="67"/>
        <v/>
      </c>
      <c r="F188" s="31">
        <f t="shared" si="68"/>
        <v>0</v>
      </c>
      <c r="G188" s="32">
        <f t="shared" si="69"/>
        <v>0</v>
      </c>
      <c r="H188" s="32">
        <f t="shared" si="70"/>
        <v>0</v>
      </c>
      <c r="I188" s="32">
        <f t="shared" si="71"/>
        <v>0</v>
      </c>
      <c r="J188" s="37" t="str">
        <f t="shared" si="88"/>
        <v/>
      </c>
      <c r="K188" s="31">
        <f t="shared" si="72"/>
        <v>0</v>
      </c>
      <c r="L188" s="33" t="str">
        <f t="shared" si="73"/>
        <v/>
      </c>
      <c r="M188" s="34">
        <f t="shared" si="89"/>
        <v>4285.7143586995662</v>
      </c>
      <c r="N188" s="33" t="str">
        <f t="shared" si="90"/>
        <v/>
      </c>
      <c r="O188" s="35" t="str">
        <f t="shared" si="74"/>
        <v/>
      </c>
      <c r="P188" s="48" t="str">
        <f t="shared" si="75"/>
        <v/>
      </c>
      <c r="Q188" s="35"/>
      <c r="R188" s="58">
        <f>Data!AW188</f>
        <v>97.579864501953125</v>
      </c>
      <c r="S188" s="58">
        <f>Data!BB188</f>
        <v>0</v>
      </c>
      <c r="T188" s="58">
        <f>Data!BM188</f>
        <v>0</v>
      </c>
      <c r="U188" s="59">
        <f>Data!BN188</f>
        <v>0</v>
      </c>
      <c r="V188" s="59">
        <f>Data!BO188</f>
        <v>0</v>
      </c>
      <c r="W188" s="58">
        <f>Data!BT188</f>
        <v>0</v>
      </c>
      <c r="X188" s="56">
        <f t="shared" si="76"/>
        <v>97.579864501953125</v>
      </c>
      <c r="Y188" s="64">
        <f t="shared" si="77"/>
        <v>8568.548828125</v>
      </c>
      <c r="Z188" s="65">
        <f t="shared" si="78"/>
        <v>10284.876953125</v>
      </c>
      <c r="AA188" s="66">
        <f t="shared" si="79"/>
        <v>18853.42578125</v>
      </c>
      <c r="AB188" s="71">
        <f t="shared" si="91"/>
        <v>18755.845916748047</v>
      </c>
      <c r="AC188" s="71">
        <f t="shared" si="80"/>
        <v>10284.876953125</v>
      </c>
      <c r="AD188" s="71">
        <f t="shared" si="92"/>
        <v>18363.623359605641</v>
      </c>
      <c r="AE188" s="71">
        <f t="shared" si="93"/>
        <v>10284.876953125</v>
      </c>
      <c r="AF188" s="57">
        <f t="shared" si="94"/>
        <v>10284.876953125</v>
      </c>
      <c r="AG188" s="55"/>
      <c r="AI188" s="35" t="str">
        <f t="shared" si="81"/>
        <v/>
      </c>
      <c r="AJ188" s="125" t="str">
        <f t="shared" si="82"/>
        <v/>
      </c>
      <c r="AK188" s="125" t="str">
        <f t="shared" si="83"/>
        <v/>
      </c>
      <c r="AL188" s="125" t="str">
        <f t="shared" si="84"/>
        <v/>
      </c>
      <c r="AM188" s="125" t="str">
        <f t="shared" si="85"/>
        <v/>
      </c>
      <c r="AN188" s="125" t="s">
        <v>218</v>
      </c>
      <c r="AO188" s="125" t="str">
        <f t="shared" si="86"/>
        <v/>
      </c>
      <c r="AP188" s="125" t="str">
        <f t="shared" si="95"/>
        <v/>
      </c>
    </row>
    <row r="189" spans="1:42">
      <c r="A189" s="30">
        <f t="shared" si="87"/>
        <v>13331</v>
      </c>
      <c r="B189" s="31">
        <f t="shared" si="64"/>
        <v>7310.3285994595881</v>
      </c>
      <c r="C189" s="33" t="str">
        <f t="shared" si="65"/>
        <v/>
      </c>
      <c r="D189" s="31">
        <f t="shared" si="66"/>
        <v>4536.1056760734909</v>
      </c>
      <c r="E189" s="33" t="str">
        <f t="shared" si="67"/>
        <v/>
      </c>
      <c r="F189" s="31">
        <f t="shared" si="68"/>
        <v>0</v>
      </c>
      <c r="G189" s="32">
        <f t="shared" si="69"/>
        <v>0</v>
      </c>
      <c r="H189" s="32">
        <f t="shared" si="70"/>
        <v>0</v>
      </c>
      <c r="I189" s="32">
        <f t="shared" si="71"/>
        <v>0</v>
      </c>
      <c r="J189" s="37" t="str">
        <f t="shared" si="88"/>
        <v/>
      </c>
      <c r="K189" s="31">
        <f t="shared" si="72"/>
        <v>0</v>
      </c>
      <c r="L189" s="33" t="str">
        <f t="shared" si="73"/>
        <v/>
      </c>
      <c r="M189" s="34">
        <f t="shared" si="89"/>
        <v>15810.270916568737</v>
      </c>
      <c r="N189" s="33" t="str">
        <f t="shared" si="90"/>
        <v/>
      </c>
      <c r="O189" s="35" t="str">
        <f t="shared" si="74"/>
        <v/>
      </c>
      <c r="P189" s="48" t="str">
        <f t="shared" si="75"/>
        <v/>
      </c>
      <c r="Q189" s="35"/>
      <c r="R189" s="58">
        <f>Data!AW189</f>
        <v>2169.001708984375</v>
      </c>
      <c r="S189" s="58">
        <f>Data!BB189</f>
        <v>-605.22119140625</v>
      </c>
      <c r="T189" s="58">
        <f>Data!BM189</f>
        <v>0</v>
      </c>
      <c r="U189" s="59">
        <f>Data!BN189</f>
        <v>0</v>
      </c>
      <c r="V189" s="59">
        <f>Data!BO189</f>
        <v>0</v>
      </c>
      <c r="W189" s="58">
        <f>Data!BT189</f>
        <v>0</v>
      </c>
      <c r="X189" s="56">
        <f t="shared" si="76"/>
        <v>2169.001708984375</v>
      </c>
      <c r="Y189" s="64">
        <f t="shared" si="77"/>
        <v>5343.33349609375</v>
      </c>
      <c r="Z189" s="65">
        <f t="shared" si="78"/>
        <v>3161.027587890625</v>
      </c>
      <c r="AA189" s="66">
        <f t="shared" si="79"/>
        <v>8504.361083984375</v>
      </c>
      <c r="AB189" s="71">
        <f t="shared" si="91"/>
        <v>6335.359375</v>
      </c>
      <c r="AC189" s="71">
        <f t="shared" si="80"/>
        <v>3161.027587890625</v>
      </c>
      <c r="AD189" s="71">
        <f t="shared" si="92"/>
        <v>2317.6995372380443</v>
      </c>
      <c r="AE189" s="71">
        <f t="shared" si="93"/>
        <v>3161.027587890625</v>
      </c>
      <c r="AF189" s="57">
        <f t="shared" si="94"/>
        <v>2317.6995372380443</v>
      </c>
      <c r="AG189" s="55"/>
      <c r="AI189" s="35" t="str">
        <f t="shared" si="81"/>
        <v/>
      </c>
      <c r="AJ189" s="125" t="str">
        <f t="shared" si="82"/>
        <v/>
      </c>
      <c r="AK189" s="125" t="str">
        <f t="shared" si="83"/>
        <v/>
      </c>
      <c r="AL189" s="125" t="str">
        <f t="shared" si="84"/>
        <v/>
      </c>
      <c r="AM189" s="125" t="str">
        <f t="shared" si="85"/>
        <v/>
      </c>
      <c r="AN189" s="125" t="s">
        <v>218</v>
      </c>
      <c r="AO189" s="125" t="str">
        <f t="shared" si="86"/>
        <v/>
      </c>
      <c r="AP189" s="125" t="str">
        <f t="shared" si="95"/>
        <v/>
      </c>
    </row>
    <row r="190" spans="1:42">
      <c r="A190" s="30">
        <f t="shared" si="87"/>
        <v>13362</v>
      </c>
      <c r="B190" s="31">
        <f t="shared" si="64"/>
        <v>19318.779115670182</v>
      </c>
      <c r="C190" s="33" t="str">
        <f t="shared" si="65"/>
        <v/>
      </c>
      <c r="D190" s="31">
        <f t="shared" si="66"/>
        <v>13714.376100412912</v>
      </c>
      <c r="E190" s="33" t="str">
        <f t="shared" si="67"/>
        <v/>
      </c>
      <c r="F190" s="31">
        <f t="shared" si="68"/>
        <v>0</v>
      </c>
      <c r="G190" s="32">
        <f t="shared" si="69"/>
        <v>12724.56327816151</v>
      </c>
      <c r="H190" s="32">
        <f t="shared" si="70"/>
        <v>12647.637800231676</v>
      </c>
      <c r="I190" s="32">
        <f t="shared" si="71"/>
        <v>12724.56327816151</v>
      </c>
      <c r="J190" s="37" t="str">
        <f t="shared" si="88"/>
        <v/>
      </c>
      <c r="K190" s="31">
        <f t="shared" si="72"/>
        <v>0</v>
      </c>
      <c r="L190" s="33" t="str">
        <f t="shared" si="73"/>
        <v/>
      </c>
      <c r="M190" s="34">
        <f t="shared" si="89"/>
        <v>17278.798710705636</v>
      </c>
      <c r="N190" s="33" t="str">
        <f t="shared" si="90"/>
        <v/>
      </c>
      <c r="O190" s="35" t="str">
        <f t="shared" si="74"/>
        <v/>
      </c>
      <c r="P190" s="48" t="str">
        <f t="shared" si="75"/>
        <v/>
      </c>
      <c r="Q190" s="35"/>
      <c r="R190" s="58">
        <f>Data!AW190</f>
        <v>5876.07568359375</v>
      </c>
      <c r="S190" s="58">
        <f>Data!BB190</f>
        <v>271.67291259765625</v>
      </c>
      <c r="T190" s="58">
        <f>Data!BM190</f>
        <v>0</v>
      </c>
      <c r="U190" s="59">
        <f>Data!BN190</f>
        <v>-718.13916015625</v>
      </c>
      <c r="V190" s="59">
        <f>Data!BO190</f>
        <v>-795.0654296875</v>
      </c>
      <c r="W190" s="58">
        <f>Data!BT190</f>
        <v>0</v>
      </c>
      <c r="X190" s="56">
        <f t="shared" si="76"/>
        <v>5876.07568359375</v>
      </c>
      <c r="Y190" s="64">
        <f t="shared" si="77"/>
        <v>6500</v>
      </c>
      <c r="Z190" s="65">
        <f t="shared" si="78"/>
        <v>7.983698844909668</v>
      </c>
      <c r="AA190" s="66">
        <f t="shared" si="79"/>
        <v>6507.9836988449097</v>
      </c>
      <c r="AB190" s="71">
        <f t="shared" si="91"/>
        <v>631.90801525115967</v>
      </c>
      <c r="AC190" s="71">
        <f t="shared" si="80"/>
        <v>7.983698844909668</v>
      </c>
      <c r="AD190" s="71">
        <f t="shared" si="92"/>
        <v>5393.6270007216735</v>
      </c>
      <c r="AE190" s="71">
        <f t="shared" si="93"/>
        <v>7.983698844909668</v>
      </c>
      <c r="AF190" s="57">
        <f t="shared" si="94"/>
        <v>7.983698844909668</v>
      </c>
      <c r="AG190" s="55"/>
      <c r="AI190" s="35" t="str">
        <f t="shared" si="81"/>
        <v/>
      </c>
      <c r="AJ190" s="125" t="str">
        <f t="shared" si="82"/>
        <v/>
      </c>
      <c r="AK190" s="125" t="str">
        <f t="shared" si="83"/>
        <v/>
      </c>
      <c r="AL190" s="125" t="str">
        <f t="shared" si="84"/>
        <v/>
      </c>
      <c r="AM190" s="125" t="str">
        <f t="shared" si="85"/>
        <v/>
      </c>
      <c r="AN190" s="125" t="s">
        <v>218</v>
      </c>
      <c r="AO190" s="125" t="str">
        <f t="shared" si="86"/>
        <v/>
      </c>
      <c r="AP190" s="125" t="str">
        <f t="shared" si="95"/>
        <v/>
      </c>
    </row>
    <row r="191" spans="1:42">
      <c r="A191" s="30">
        <f t="shared" si="87"/>
        <v>13393</v>
      </c>
      <c r="B191" s="31">
        <f t="shared" si="64"/>
        <v>15477.719309568722</v>
      </c>
      <c r="C191" s="33" t="str">
        <f t="shared" si="65"/>
        <v/>
      </c>
      <c r="D191" s="31">
        <f t="shared" si="66"/>
        <v>11909.162971365855</v>
      </c>
      <c r="E191" s="33" t="str">
        <f t="shared" si="67"/>
        <v/>
      </c>
      <c r="F191" s="31">
        <f t="shared" si="68"/>
        <v>0</v>
      </c>
      <c r="G191" s="32">
        <f t="shared" si="69"/>
        <v>11230.405148792592</v>
      </c>
      <c r="H191" s="32">
        <f t="shared" si="70"/>
        <v>10860.665040502061</v>
      </c>
      <c r="I191" s="32">
        <f t="shared" si="71"/>
        <v>11230.405148792592</v>
      </c>
      <c r="J191" s="37" t="str">
        <f t="shared" si="88"/>
        <v/>
      </c>
      <c r="K191" s="31">
        <f t="shared" si="72"/>
        <v>0</v>
      </c>
      <c r="L191" s="33" t="str">
        <f t="shared" si="73"/>
        <v/>
      </c>
      <c r="M191" s="34">
        <f t="shared" si="89"/>
        <v>17222.724489898847</v>
      </c>
      <c r="N191" s="33" t="str">
        <f t="shared" si="90"/>
        <v/>
      </c>
      <c r="O191" s="35" t="str">
        <f t="shared" si="74"/>
        <v/>
      </c>
      <c r="P191" s="48" t="str">
        <f t="shared" si="75"/>
        <v/>
      </c>
      <c r="Q191" s="35"/>
      <c r="R191" s="58">
        <f>Data!AW191</f>
        <v>3946.9677734375</v>
      </c>
      <c r="S191" s="58">
        <f>Data!BB191</f>
        <v>378.41107177734375</v>
      </c>
      <c r="T191" s="58">
        <f>Data!BM191</f>
        <v>0</v>
      </c>
      <c r="U191" s="59">
        <f>Data!BN191</f>
        <v>-300.34735107421875</v>
      </c>
      <c r="V191" s="59">
        <f>Data!BO191</f>
        <v>-670.0867919921875</v>
      </c>
      <c r="W191" s="58">
        <f>Data!BT191</f>
        <v>0</v>
      </c>
      <c r="X191" s="56">
        <f t="shared" si="76"/>
        <v>3946.9677734375</v>
      </c>
      <c r="Y191" s="64">
        <f t="shared" si="77"/>
        <v>4000</v>
      </c>
      <c r="Z191" s="65">
        <f t="shared" si="78"/>
        <v>28.925777435302734</v>
      </c>
      <c r="AA191" s="66">
        <f t="shared" si="79"/>
        <v>4028.9257774353027</v>
      </c>
      <c r="AB191" s="71">
        <f t="shared" si="91"/>
        <v>81.958003997802734</v>
      </c>
      <c r="AC191" s="71">
        <f t="shared" si="80"/>
        <v>28.925777435302734</v>
      </c>
      <c r="AD191" s="71">
        <f t="shared" si="92"/>
        <v>1398.1881522467738</v>
      </c>
      <c r="AE191" s="71">
        <f t="shared" si="93"/>
        <v>28.925777435302734</v>
      </c>
      <c r="AF191" s="57">
        <f t="shared" si="94"/>
        <v>28.925777435302734</v>
      </c>
      <c r="AG191" s="55"/>
      <c r="AI191" s="35" t="str">
        <f t="shared" si="81"/>
        <v/>
      </c>
      <c r="AJ191" s="125" t="str">
        <f t="shared" si="82"/>
        <v/>
      </c>
      <c r="AK191" s="125" t="str">
        <f t="shared" si="83"/>
        <v/>
      </c>
      <c r="AL191" s="125" t="str">
        <f t="shared" si="84"/>
        <v/>
      </c>
      <c r="AM191" s="125" t="str">
        <f t="shared" si="85"/>
        <v/>
      </c>
      <c r="AN191" s="125" t="s">
        <v>218</v>
      </c>
      <c r="AO191" s="125" t="str">
        <f t="shared" si="86"/>
        <v/>
      </c>
      <c r="AP191" s="125" t="str">
        <f t="shared" si="95"/>
        <v/>
      </c>
    </row>
    <row r="192" spans="1:42">
      <c r="A192" s="30">
        <f t="shared" si="87"/>
        <v>13423</v>
      </c>
      <c r="B192" s="31">
        <f t="shared" si="64"/>
        <v>0</v>
      </c>
      <c r="C192" s="33" t="str">
        <f t="shared" si="65"/>
        <v/>
      </c>
      <c r="D192" s="31">
        <f t="shared" si="66"/>
        <v>0</v>
      </c>
      <c r="E192" s="33" t="str">
        <f t="shared" si="67"/>
        <v/>
      </c>
      <c r="F192" s="31">
        <f t="shared" si="68"/>
        <v>0</v>
      </c>
      <c r="G192" s="32">
        <f t="shared" si="69"/>
        <v>13401.707239591329</v>
      </c>
      <c r="H192" s="32">
        <f t="shared" si="70"/>
        <v>12785.062167208544</v>
      </c>
      <c r="I192" s="32">
        <f t="shared" si="71"/>
        <v>13401.707239591329</v>
      </c>
      <c r="J192" s="37" t="str">
        <f t="shared" si="88"/>
        <v/>
      </c>
      <c r="K192" s="31">
        <f t="shared" si="72"/>
        <v>0</v>
      </c>
      <c r="L192" s="33" t="str">
        <f t="shared" si="73"/>
        <v/>
      </c>
      <c r="M192" s="34">
        <f t="shared" si="89"/>
        <v>17139.265201981809</v>
      </c>
      <c r="N192" s="33" t="str">
        <f t="shared" si="90"/>
        <v/>
      </c>
      <c r="O192" s="35" t="str">
        <f t="shared" si="74"/>
        <v/>
      </c>
      <c r="P192" s="48" t="str">
        <f t="shared" si="75"/>
        <v/>
      </c>
      <c r="Q192" s="35"/>
      <c r="R192" s="58">
        <f>Data!AW192</f>
        <v>0</v>
      </c>
      <c r="S192" s="58">
        <f>Data!BB192</f>
        <v>0</v>
      </c>
      <c r="T192" s="58">
        <f>Data!BM192</f>
        <v>0</v>
      </c>
      <c r="U192" s="59">
        <f>Data!BN192</f>
        <v>3485.126953125</v>
      </c>
      <c r="V192" s="59">
        <f>Data!BO192</f>
        <v>2868.481689453125</v>
      </c>
      <c r="W192" s="58">
        <f>Data!BT192</f>
        <v>0</v>
      </c>
      <c r="X192" s="56">
        <f t="shared" si="76"/>
        <v>3485.126953125</v>
      </c>
      <c r="Y192" s="64">
        <f t="shared" si="77"/>
        <v>3000</v>
      </c>
      <c r="Z192" s="65">
        <f t="shared" si="78"/>
        <v>1198.89599609375</v>
      </c>
      <c r="AA192" s="66">
        <f t="shared" si="79"/>
        <v>4198.89599609375</v>
      </c>
      <c r="AB192" s="71">
        <f t="shared" si="91"/>
        <v>713.76904296875</v>
      </c>
      <c r="AC192" s="71">
        <f t="shared" si="80"/>
        <v>1198.89599609375</v>
      </c>
      <c r="AD192" s="71">
        <f t="shared" si="92"/>
        <v>4.8685398420384445</v>
      </c>
      <c r="AE192" s="71">
        <f t="shared" si="93"/>
        <v>1198.89599609375</v>
      </c>
      <c r="AF192" s="57">
        <f t="shared" si="94"/>
        <v>4.8685398420384445</v>
      </c>
      <c r="AG192" s="55"/>
      <c r="AI192" s="35" t="str">
        <f t="shared" si="81"/>
        <v/>
      </c>
      <c r="AJ192" s="125" t="str">
        <f t="shared" si="82"/>
        <v/>
      </c>
      <c r="AK192" s="125" t="str">
        <f t="shared" si="83"/>
        <v/>
      </c>
      <c r="AL192" s="125" t="str">
        <f t="shared" si="84"/>
        <v/>
      </c>
      <c r="AM192" s="125" t="str">
        <f t="shared" si="85"/>
        <v/>
      </c>
      <c r="AN192" s="125" t="s">
        <v>218</v>
      </c>
      <c r="AO192" s="125" t="str">
        <f t="shared" si="86"/>
        <v/>
      </c>
      <c r="AP192" s="125" t="str">
        <f t="shared" si="95"/>
        <v/>
      </c>
    </row>
    <row r="193" spans="1:42">
      <c r="A193" s="30">
        <f t="shared" si="87"/>
        <v>13454</v>
      </c>
      <c r="B193" s="31">
        <f t="shared" si="64"/>
        <v>0</v>
      </c>
      <c r="C193" s="33" t="str">
        <f t="shared" si="65"/>
        <v/>
      </c>
      <c r="D193" s="31">
        <f t="shared" si="66"/>
        <v>0</v>
      </c>
      <c r="E193" s="33" t="str">
        <f t="shared" si="67"/>
        <v/>
      </c>
      <c r="F193" s="31">
        <f t="shared" si="68"/>
        <v>0</v>
      </c>
      <c r="G193" s="32">
        <f t="shared" si="69"/>
        <v>12309.107699215319</v>
      </c>
      <c r="H193" s="32">
        <f t="shared" si="70"/>
        <v>11742.123786242966</v>
      </c>
      <c r="I193" s="32">
        <f t="shared" si="71"/>
        <v>12309.107699215319</v>
      </c>
      <c r="J193" s="37" t="str">
        <f t="shared" si="88"/>
        <v/>
      </c>
      <c r="K193" s="31">
        <f t="shared" si="72"/>
        <v>0</v>
      </c>
      <c r="L193" s="33" t="str">
        <f t="shared" si="73"/>
        <v/>
      </c>
      <c r="M193" s="34">
        <f t="shared" si="89"/>
        <v>16511.350515488495</v>
      </c>
      <c r="N193" s="33" t="str">
        <f t="shared" si="90"/>
        <v>EI</v>
      </c>
      <c r="O193" s="35" t="str">
        <f t="shared" si="74"/>
        <v/>
      </c>
      <c r="P193" s="48" t="str">
        <f t="shared" si="75"/>
        <v>EI</v>
      </c>
      <c r="Q193" s="35"/>
      <c r="R193" s="58">
        <f>Data!AW193</f>
        <v>0</v>
      </c>
      <c r="S193" s="58">
        <f>Data!BB193</f>
        <v>0</v>
      </c>
      <c r="T193" s="58">
        <f>Data!BM193</f>
        <v>0</v>
      </c>
      <c r="U193" s="59">
        <f>Data!BN193</f>
        <v>3562.980224609375</v>
      </c>
      <c r="V193" s="59">
        <f>Data!BO193</f>
        <v>2995.996337890625</v>
      </c>
      <c r="W193" s="58">
        <f>Data!BT193</f>
        <v>0</v>
      </c>
      <c r="X193" s="56">
        <f t="shared" si="76"/>
        <v>3562.980224609375</v>
      </c>
      <c r="Y193" s="64">
        <f t="shared" si="77"/>
        <v>4000</v>
      </c>
      <c r="Z193" s="65">
        <f t="shared" si="78"/>
        <v>550.79949951171875</v>
      </c>
      <c r="AA193" s="66">
        <f t="shared" si="79"/>
        <v>4550.7994995117187</v>
      </c>
      <c r="AB193" s="71">
        <f t="shared" si="91"/>
        <v>987.81927490234375</v>
      </c>
      <c r="AC193" s="71">
        <f t="shared" si="80"/>
        <v>550.79949951171875</v>
      </c>
      <c r="AD193" s="71">
        <f t="shared" si="92"/>
        <v>-7.5120194742339663E-4</v>
      </c>
      <c r="AE193" s="71">
        <f t="shared" si="93"/>
        <v>0</v>
      </c>
      <c r="AF193" s="57">
        <f t="shared" si="94"/>
        <v>-7.5120194742339663E-4</v>
      </c>
      <c r="AG193" s="55"/>
      <c r="AI193" s="35" t="str">
        <f t="shared" si="81"/>
        <v/>
      </c>
      <c r="AJ193" s="125" t="str">
        <f t="shared" si="82"/>
        <v/>
      </c>
      <c r="AK193" s="125" t="str">
        <f t="shared" si="83"/>
        <v/>
      </c>
      <c r="AL193" s="125" t="str">
        <f t="shared" si="84"/>
        <v/>
      </c>
      <c r="AM193" s="125" t="str">
        <f t="shared" si="85"/>
        <v/>
      </c>
      <c r="AN193" s="125" t="s">
        <v>218</v>
      </c>
      <c r="AO193" s="125" t="str">
        <f t="shared" si="86"/>
        <v/>
      </c>
      <c r="AP193" s="125" t="str">
        <f t="shared" si="95"/>
        <v/>
      </c>
    </row>
    <row r="194" spans="1:42">
      <c r="A194" s="30">
        <f t="shared" si="87"/>
        <v>13484</v>
      </c>
      <c r="B194" s="31">
        <f t="shared" si="64"/>
        <v>0</v>
      </c>
      <c r="C194" s="33" t="str">
        <f t="shared" si="65"/>
        <v/>
      </c>
      <c r="D194" s="31">
        <f t="shared" si="66"/>
        <v>0</v>
      </c>
      <c r="E194" s="33" t="str">
        <f t="shared" si="67"/>
        <v/>
      </c>
      <c r="F194" s="31">
        <f t="shared" si="68"/>
        <v>0</v>
      </c>
      <c r="G194" s="32">
        <f t="shared" si="69"/>
        <v>8153.6603503135175</v>
      </c>
      <c r="H194" s="32">
        <f t="shared" si="70"/>
        <v>8526.7118567073558</v>
      </c>
      <c r="I194" s="32">
        <f t="shared" si="71"/>
        <v>8526.7118567073558</v>
      </c>
      <c r="J194" s="37" t="str">
        <f t="shared" si="88"/>
        <v/>
      </c>
      <c r="K194" s="31">
        <f t="shared" si="72"/>
        <v>0</v>
      </c>
      <c r="L194" s="33" t="str">
        <f t="shared" si="73"/>
        <v/>
      </c>
      <c r="M194" s="34">
        <f t="shared" si="89"/>
        <v>11764.955359420606</v>
      </c>
      <c r="N194" s="33" t="str">
        <f t="shared" si="90"/>
        <v/>
      </c>
      <c r="O194" s="35" t="str">
        <f t="shared" si="74"/>
        <v>MRDO</v>
      </c>
      <c r="P194" s="48" t="str">
        <f t="shared" si="75"/>
        <v>MRDO</v>
      </c>
      <c r="Q194" s="35"/>
      <c r="R194" s="58">
        <f>Data!AW194</f>
        <v>0</v>
      </c>
      <c r="S194" s="58">
        <f>Data!BB194</f>
        <v>0</v>
      </c>
      <c r="T194" s="58">
        <f>Data!BM194</f>
        <v>0</v>
      </c>
      <c r="U194" s="59">
        <f>Data!BN194</f>
        <v>2000.8819580078125</v>
      </c>
      <c r="V194" s="59">
        <f>Data!BO194</f>
        <v>2562.4326171875</v>
      </c>
      <c r="W194" s="58">
        <f>Data!BT194</f>
        <v>0</v>
      </c>
      <c r="X194" s="56">
        <f t="shared" si="76"/>
        <v>2562.4326171875</v>
      </c>
      <c r="Y194" s="64">
        <f t="shared" si="77"/>
        <v>4500</v>
      </c>
      <c r="Z194" s="65">
        <f t="shared" si="78"/>
        <v>0</v>
      </c>
      <c r="AA194" s="66">
        <f t="shared" si="79"/>
        <v>4500</v>
      </c>
      <c r="AB194" s="71">
        <f t="shared" si="91"/>
        <v>1937.5673828125</v>
      </c>
      <c r="AC194" s="71">
        <f t="shared" si="80"/>
        <v>0</v>
      </c>
      <c r="AD194" s="71">
        <f t="shared" si="92"/>
        <v>1359.2007710090329</v>
      </c>
      <c r="AE194" s="71">
        <f t="shared" si="93"/>
        <v>0</v>
      </c>
      <c r="AF194" s="57">
        <f t="shared" si="94"/>
        <v>0</v>
      </c>
      <c r="AG194" s="55"/>
      <c r="AI194" s="35" t="str">
        <f t="shared" si="81"/>
        <v/>
      </c>
      <c r="AJ194" s="125" t="str">
        <f t="shared" si="82"/>
        <v/>
      </c>
      <c r="AK194" s="125" t="str">
        <f t="shared" si="83"/>
        <v/>
      </c>
      <c r="AL194" s="125" t="str">
        <f t="shared" si="84"/>
        <v/>
      </c>
      <c r="AM194" s="125" t="str">
        <f t="shared" si="85"/>
        <v/>
      </c>
      <c r="AN194" s="125" t="s">
        <v>218</v>
      </c>
      <c r="AO194" s="125" t="str">
        <f t="shared" si="86"/>
        <v/>
      </c>
      <c r="AP194" s="125" t="str">
        <f t="shared" si="95"/>
        <v/>
      </c>
    </row>
    <row r="195" spans="1:42">
      <c r="A195" s="30">
        <f t="shared" si="87"/>
        <v>13515</v>
      </c>
      <c r="B195" s="31">
        <f t="shared" si="64"/>
        <v>0</v>
      </c>
      <c r="C195" s="33" t="str">
        <f t="shared" si="65"/>
        <v/>
      </c>
      <c r="D195" s="31">
        <f t="shared" si="66"/>
        <v>0</v>
      </c>
      <c r="E195" s="33" t="str">
        <f t="shared" si="67"/>
        <v/>
      </c>
      <c r="F195" s="31">
        <f t="shared" si="68"/>
        <v>0</v>
      </c>
      <c r="G195" s="32">
        <f t="shared" si="69"/>
        <v>12944.728975513057</v>
      </c>
      <c r="H195" s="32">
        <f t="shared" si="70"/>
        <v>12921.763262028215</v>
      </c>
      <c r="I195" s="32">
        <f t="shared" si="71"/>
        <v>12944.728975513057</v>
      </c>
      <c r="J195" s="37" t="str">
        <f t="shared" si="88"/>
        <v>RS</v>
      </c>
      <c r="K195" s="31">
        <f t="shared" si="72"/>
        <v>0</v>
      </c>
      <c r="L195" s="33" t="str">
        <f t="shared" si="73"/>
        <v/>
      </c>
      <c r="M195" s="34">
        <f t="shared" si="89"/>
        <v>14088.09697107524</v>
      </c>
      <c r="N195" s="33" t="str">
        <f t="shared" si="90"/>
        <v/>
      </c>
      <c r="O195" s="35" t="str">
        <f t="shared" si="74"/>
        <v/>
      </c>
      <c r="P195" s="48" t="str">
        <f t="shared" si="75"/>
        <v>RS</v>
      </c>
      <c r="Q195" s="35"/>
      <c r="R195" s="58">
        <f>Data!AW195</f>
        <v>0</v>
      </c>
      <c r="S195" s="58">
        <f>Data!BB195</f>
        <v>0</v>
      </c>
      <c r="T195" s="58">
        <f>Data!BM195</f>
        <v>0</v>
      </c>
      <c r="U195" s="59">
        <f>Data!BN195</f>
        <v>5791.6884765625</v>
      </c>
      <c r="V195" s="59">
        <f>Data!BO195</f>
        <v>5791.6884765625</v>
      </c>
      <c r="W195" s="58">
        <f>Data!BT195</f>
        <v>0</v>
      </c>
      <c r="X195" s="56">
        <f t="shared" si="76"/>
        <v>5791.6884765625</v>
      </c>
      <c r="Y195" s="64">
        <f t="shared" si="77"/>
        <v>4500</v>
      </c>
      <c r="Z195" s="65">
        <f t="shared" si="78"/>
        <v>1291.6884765625</v>
      </c>
      <c r="AA195" s="66">
        <f t="shared" si="79"/>
        <v>5791.6884765625</v>
      </c>
      <c r="AB195" s="71">
        <f t="shared" si="91"/>
        <v>0</v>
      </c>
      <c r="AC195" s="71">
        <f t="shared" si="80"/>
        <v>1291.6884765625</v>
      </c>
      <c r="AD195" s="71">
        <f t="shared" si="92"/>
        <v>1476.9621935977284</v>
      </c>
      <c r="AE195" s="71">
        <f t="shared" si="93"/>
        <v>1291.6884765625</v>
      </c>
      <c r="AF195" s="57">
        <f t="shared" si="94"/>
        <v>0</v>
      </c>
      <c r="AG195" s="55"/>
      <c r="AI195" s="35" t="str">
        <f t="shared" si="81"/>
        <v/>
      </c>
      <c r="AJ195" s="125" t="str">
        <f t="shared" si="82"/>
        <v/>
      </c>
      <c r="AK195" s="125" t="str">
        <f t="shared" si="83"/>
        <v/>
      </c>
      <c r="AL195" s="125" t="str">
        <f t="shared" si="84"/>
        <v/>
      </c>
      <c r="AM195" s="125" t="str">
        <f t="shared" si="85"/>
        <v/>
      </c>
      <c r="AN195" s="125" t="s">
        <v>218</v>
      </c>
      <c r="AO195" s="125" t="str">
        <f t="shared" si="86"/>
        <v/>
      </c>
      <c r="AP195" s="125" t="str">
        <f t="shared" si="95"/>
        <v/>
      </c>
    </row>
    <row r="196" spans="1:42">
      <c r="A196" s="30">
        <f t="shared" si="87"/>
        <v>13546</v>
      </c>
      <c r="B196" s="31">
        <f t="shared" si="64"/>
        <v>0</v>
      </c>
      <c r="C196" s="33" t="str">
        <f t="shared" si="65"/>
        <v/>
      </c>
      <c r="D196" s="31">
        <f t="shared" si="66"/>
        <v>0</v>
      </c>
      <c r="E196" s="33" t="str">
        <f t="shared" si="67"/>
        <v/>
      </c>
      <c r="F196" s="31">
        <f t="shared" si="68"/>
        <v>5367.4866355527465</v>
      </c>
      <c r="G196" s="32">
        <f t="shared" si="69"/>
        <v>5408.888683904107</v>
      </c>
      <c r="H196" s="32">
        <f t="shared" si="70"/>
        <v>6041.067107137198</v>
      </c>
      <c r="I196" s="32">
        <f t="shared" si="71"/>
        <v>6041.067107137198</v>
      </c>
      <c r="J196" s="37" t="str">
        <f t="shared" si="88"/>
        <v/>
      </c>
      <c r="K196" s="31">
        <f t="shared" si="72"/>
        <v>0</v>
      </c>
      <c r="L196" s="33" t="str">
        <f t="shared" si="73"/>
        <v/>
      </c>
      <c r="M196" s="34">
        <f t="shared" si="89"/>
        <v>11025.67348134237</v>
      </c>
      <c r="N196" s="33" t="str">
        <f t="shared" si="90"/>
        <v/>
      </c>
      <c r="O196" s="35" t="str">
        <f t="shared" si="74"/>
        <v/>
      </c>
      <c r="P196" s="48" t="str">
        <f t="shared" si="75"/>
        <v/>
      </c>
      <c r="Q196" s="35"/>
      <c r="R196" s="58">
        <f>Data!AW196</f>
        <v>0</v>
      </c>
      <c r="S196" s="58">
        <f>Data!BB196</f>
        <v>0</v>
      </c>
      <c r="T196" s="58">
        <f>Data!BM196</f>
        <v>2472.373291015625</v>
      </c>
      <c r="U196" s="59">
        <f>Data!BN196</f>
        <v>2431.769775390625</v>
      </c>
      <c r="V196" s="59">
        <f>Data!BO196</f>
        <v>3150.517578125</v>
      </c>
      <c r="W196" s="58">
        <f>Data!BT196</f>
        <v>0</v>
      </c>
      <c r="X196" s="56">
        <f t="shared" si="76"/>
        <v>3150.517578125</v>
      </c>
      <c r="Y196" s="64">
        <f t="shared" si="77"/>
        <v>4500</v>
      </c>
      <c r="Z196" s="65">
        <f t="shared" si="78"/>
        <v>5193.5205078125</v>
      </c>
      <c r="AA196" s="66">
        <f t="shared" si="79"/>
        <v>9693.5205078125</v>
      </c>
      <c r="AB196" s="71">
        <f t="shared" si="91"/>
        <v>6543.0029296875</v>
      </c>
      <c r="AC196" s="71">
        <f t="shared" si="80"/>
        <v>5193.5205078125</v>
      </c>
      <c r="AD196" s="71">
        <f t="shared" si="92"/>
        <v>5173.7727258305458</v>
      </c>
      <c r="AE196" s="71">
        <f t="shared" si="93"/>
        <v>5193.5205078125</v>
      </c>
      <c r="AF196" s="57">
        <f t="shared" si="94"/>
        <v>5173.7727258305458</v>
      </c>
      <c r="AG196" s="55"/>
      <c r="AI196" s="35" t="str">
        <f t="shared" si="81"/>
        <v/>
      </c>
      <c r="AJ196" s="125" t="str">
        <f t="shared" si="82"/>
        <v/>
      </c>
      <c r="AK196" s="125" t="str">
        <f t="shared" si="83"/>
        <v/>
      </c>
      <c r="AL196" s="125" t="str">
        <f t="shared" si="84"/>
        <v/>
      </c>
      <c r="AM196" s="125" t="str">
        <f t="shared" si="85"/>
        <v/>
      </c>
      <c r="AN196" s="125" t="s">
        <v>218</v>
      </c>
      <c r="AO196" s="125" t="str">
        <f t="shared" si="86"/>
        <v/>
      </c>
      <c r="AP196" s="125" t="str">
        <f t="shared" si="95"/>
        <v/>
      </c>
    </row>
    <row r="197" spans="1:42">
      <c r="A197" s="30">
        <f t="shared" si="87"/>
        <v>13574</v>
      </c>
      <c r="B197" s="31">
        <f t="shared" si="64"/>
        <v>0</v>
      </c>
      <c r="C197" s="33" t="str">
        <f t="shared" si="65"/>
        <v/>
      </c>
      <c r="D197" s="31">
        <f t="shared" si="66"/>
        <v>0</v>
      </c>
      <c r="E197" s="33" t="str">
        <f t="shared" si="67"/>
        <v/>
      </c>
      <c r="F197" s="31">
        <f t="shared" si="68"/>
        <v>0</v>
      </c>
      <c r="G197" s="32">
        <f t="shared" si="69"/>
        <v>0</v>
      </c>
      <c r="H197" s="32">
        <f t="shared" si="70"/>
        <v>0</v>
      </c>
      <c r="I197" s="32">
        <f t="shared" si="71"/>
        <v>0</v>
      </c>
      <c r="J197" s="37" t="str">
        <f t="shared" si="88"/>
        <v/>
      </c>
      <c r="K197" s="31">
        <f t="shared" si="72"/>
        <v>0</v>
      </c>
      <c r="L197" s="33" t="str">
        <f t="shared" si="73"/>
        <v/>
      </c>
      <c r="M197" s="34">
        <f t="shared" si="89"/>
        <v>28314.893328213515</v>
      </c>
      <c r="N197" s="33" t="str">
        <f t="shared" si="90"/>
        <v/>
      </c>
      <c r="O197" s="35" t="str">
        <f t="shared" si="74"/>
        <v/>
      </c>
      <c r="P197" s="48" t="str">
        <f t="shared" si="75"/>
        <v/>
      </c>
      <c r="Q197" s="35"/>
      <c r="R197" s="58">
        <f>Data!AW197</f>
        <v>0</v>
      </c>
      <c r="S197" s="58">
        <f>Data!BB197</f>
        <v>0</v>
      </c>
      <c r="T197" s="58">
        <f>Data!BM197</f>
        <v>0</v>
      </c>
      <c r="U197" s="59">
        <f>Data!BN197</f>
        <v>0</v>
      </c>
      <c r="V197" s="59">
        <f>Data!BO197</f>
        <v>0</v>
      </c>
      <c r="W197" s="58">
        <f>Data!BT197</f>
        <v>0</v>
      </c>
      <c r="X197" s="56">
        <f t="shared" si="76"/>
        <v>0</v>
      </c>
      <c r="Y197" s="64">
        <f t="shared" si="77"/>
        <v>7867.85693359375</v>
      </c>
      <c r="Z197" s="65">
        <f t="shared" si="78"/>
        <v>42700.65234375</v>
      </c>
      <c r="AA197" s="66">
        <f t="shared" si="79"/>
        <v>50568.50927734375</v>
      </c>
      <c r="AB197" s="71">
        <f t="shared" si="91"/>
        <v>50568.50927734375</v>
      </c>
      <c r="AC197" s="71">
        <f t="shared" si="80"/>
        <v>42700.65234375</v>
      </c>
      <c r="AD197" s="71">
        <f t="shared" si="92"/>
        <v>31903.636912866084</v>
      </c>
      <c r="AE197" s="71">
        <f t="shared" si="93"/>
        <v>42700.65234375</v>
      </c>
      <c r="AF197" s="57">
        <f t="shared" si="94"/>
        <v>31903.636912866084</v>
      </c>
      <c r="AG197" s="55"/>
      <c r="AI197" s="35" t="str">
        <f t="shared" si="81"/>
        <v/>
      </c>
      <c r="AJ197" s="125" t="str">
        <f t="shared" si="82"/>
        <v/>
      </c>
      <c r="AK197" s="125" t="str">
        <f t="shared" si="83"/>
        <v/>
      </c>
      <c r="AL197" s="125" t="str">
        <f t="shared" si="84"/>
        <v/>
      </c>
      <c r="AM197" s="125" t="str">
        <f t="shared" si="85"/>
        <v/>
      </c>
      <c r="AN197" s="125" t="s">
        <v>218</v>
      </c>
      <c r="AO197" s="125" t="str">
        <f t="shared" si="86"/>
        <v/>
      </c>
      <c r="AP197" s="125" t="str">
        <f t="shared" si="95"/>
        <v/>
      </c>
    </row>
    <row r="198" spans="1:42">
      <c r="A198" s="30">
        <f t="shared" si="87"/>
        <v>13605</v>
      </c>
      <c r="B198" s="31">
        <f t="shared" si="64"/>
        <v>0</v>
      </c>
      <c r="C198" s="33" t="str">
        <f t="shared" si="65"/>
        <v/>
      </c>
      <c r="D198" s="31">
        <f t="shared" si="66"/>
        <v>0</v>
      </c>
      <c r="E198" s="33" t="str">
        <f t="shared" si="67"/>
        <v/>
      </c>
      <c r="F198" s="31">
        <f t="shared" si="68"/>
        <v>0</v>
      </c>
      <c r="G198" s="32">
        <f t="shared" si="69"/>
        <v>0</v>
      </c>
      <c r="H198" s="32">
        <f t="shared" si="70"/>
        <v>0</v>
      </c>
      <c r="I198" s="32">
        <f t="shared" si="71"/>
        <v>0</v>
      </c>
      <c r="J198" s="37" t="str">
        <f t="shared" si="88"/>
        <v/>
      </c>
      <c r="K198" s="31">
        <f t="shared" si="72"/>
        <v>0</v>
      </c>
      <c r="L198" s="33" t="str">
        <f t="shared" si="73"/>
        <v/>
      </c>
      <c r="M198" s="34">
        <f t="shared" si="89"/>
        <v>19871.606783723946</v>
      </c>
      <c r="N198" s="33" t="str">
        <f t="shared" si="90"/>
        <v/>
      </c>
      <c r="O198" s="35" t="str">
        <f t="shared" si="74"/>
        <v/>
      </c>
      <c r="P198" s="48" t="str">
        <f t="shared" si="75"/>
        <v/>
      </c>
      <c r="Q198" s="35"/>
      <c r="R198" s="58">
        <f>Data!AW198</f>
        <v>0</v>
      </c>
      <c r="S198" s="58">
        <f>Data!BB198</f>
        <v>0</v>
      </c>
      <c r="T198" s="58">
        <f>Data!BM198</f>
        <v>0</v>
      </c>
      <c r="U198" s="59">
        <f>Data!BN198</f>
        <v>0</v>
      </c>
      <c r="V198" s="59">
        <f>Data!BO198</f>
        <v>0</v>
      </c>
      <c r="W198" s="58">
        <f>Data!BT198</f>
        <v>0</v>
      </c>
      <c r="X198" s="56">
        <f t="shared" si="76"/>
        <v>0</v>
      </c>
      <c r="Y198" s="64">
        <f t="shared" si="77"/>
        <v>9294.3544921875</v>
      </c>
      <c r="Z198" s="65">
        <f t="shared" si="78"/>
        <v>45049.6484375</v>
      </c>
      <c r="AA198" s="66">
        <f t="shared" si="79"/>
        <v>54344.0029296875</v>
      </c>
      <c r="AB198" s="71">
        <f t="shared" si="91"/>
        <v>54344.0029296875</v>
      </c>
      <c r="AC198" s="71">
        <f t="shared" si="80"/>
        <v>45049.6484375</v>
      </c>
      <c r="AD198" s="71">
        <f t="shared" si="92"/>
        <v>38490.458942318968</v>
      </c>
      <c r="AE198" s="71">
        <f t="shared" si="93"/>
        <v>45049.6484375</v>
      </c>
      <c r="AF198" s="57">
        <f t="shared" si="94"/>
        <v>38490.458942318968</v>
      </c>
      <c r="AG198" s="55"/>
      <c r="AI198" s="35" t="str">
        <f t="shared" si="81"/>
        <v/>
      </c>
      <c r="AJ198" s="125" t="str">
        <f t="shared" si="82"/>
        <v/>
      </c>
      <c r="AK198" s="125" t="str">
        <f t="shared" si="83"/>
        <v/>
      </c>
      <c r="AL198" s="125" t="str">
        <f t="shared" si="84"/>
        <v/>
      </c>
      <c r="AM198" s="125" t="str">
        <f t="shared" si="85"/>
        <v/>
      </c>
      <c r="AN198" s="125" t="s">
        <v>218</v>
      </c>
      <c r="AO198" s="125" t="str">
        <f t="shared" si="86"/>
        <v/>
      </c>
      <c r="AP198" s="125" t="str">
        <f t="shared" si="95"/>
        <v/>
      </c>
    </row>
    <row r="199" spans="1:42">
      <c r="A199" s="30">
        <f t="shared" si="87"/>
        <v>13635</v>
      </c>
      <c r="B199" s="31">
        <f t="shared" si="64"/>
        <v>0</v>
      </c>
      <c r="C199" s="33" t="str">
        <f t="shared" si="65"/>
        <v/>
      </c>
      <c r="D199" s="31">
        <f t="shared" si="66"/>
        <v>0</v>
      </c>
      <c r="E199" s="33" t="str">
        <f t="shared" si="67"/>
        <v/>
      </c>
      <c r="F199" s="31">
        <f t="shared" si="68"/>
        <v>0</v>
      </c>
      <c r="G199" s="32">
        <f t="shared" si="69"/>
        <v>0</v>
      </c>
      <c r="H199" s="32">
        <f t="shared" si="70"/>
        <v>0</v>
      </c>
      <c r="I199" s="32">
        <f t="shared" si="71"/>
        <v>0</v>
      </c>
      <c r="J199" s="37" t="str">
        <f t="shared" si="88"/>
        <v/>
      </c>
      <c r="K199" s="31">
        <f t="shared" si="72"/>
        <v>0</v>
      </c>
      <c r="L199" s="33" t="str">
        <f t="shared" si="73"/>
        <v/>
      </c>
      <c r="M199" s="34">
        <f t="shared" si="89"/>
        <v>6542.5102258156066</v>
      </c>
      <c r="N199" s="33" t="str">
        <f t="shared" si="90"/>
        <v/>
      </c>
      <c r="O199" s="35" t="str">
        <f t="shared" si="74"/>
        <v/>
      </c>
      <c r="P199" s="48" t="str">
        <f t="shared" si="75"/>
        <v/>
      </c>
      <c r="Q199" s="35"/>
      <c r="R199" s="58">
        <f>Data!AW199</f>
        <v>0</v>
      </c>
      <c r="S199" s="58">
        <f>Data!BB199</f>
        <v>0</v>
      </c>
      <c r="T199" s="58">
        <f>Data!BM199</f>
        <v>0</v>
      </c>
      <c r="U199" s="59">
        <f>Data!BN199</f>
        <v>0</v>
      </c>
      <c r="V199" s="59">
        <f>Data!BO199</f>
        <v>0</v>
      </c>
      <c r="W199" s="58">
        <f>Data!BT199</f>
        <v>0</v>
      </c>
      <c r="X199" s="56">
        <f t="shared" si="76"/>
        <v>0</v>
      </c>
      <c r="Y199" s="64">
        <f t="shared" si="77"/>
        <v>15125</v>
      </c>
      <c r="Z199" s="65">
        <f t="shared" si="78"/>
        <v>12543.212890625</v>
      </c>
      <c r="AA199" s="66">
        <f t="shared" si="79"/>
        <v>27668.212890625</v>
      </c>
      <c r="AB199" s="71">
        <f t="shared" si="91"/>
        <v>27668.212890625</v>
      </c>
      <c r="AC199" s="71">
        <f t="shared" si="80"/>
        <v>12543.212890625</v>
      </c>
      <c r="AD199" s="71">
        <f t="shared" si="92"/>
        <v>25030.255378829672</v>
      </c>
      <c r="AE199" s="71">
        <f t="shared" si="93"/>
        <v>12543.212890625</v>
      </c>
      <c r="AF199" s="57">
        <f t="shared" si="94"/>
        <v>12543.212890625</v>
      </c>
      <c r="AG199" s="55"/>
      <c r="AI199" s="35" t="str">
        <f t="shared" si="81"/>
        <v/>
      </c>
      <c r="AJ199" s="125" t="str">
        <f t="shared" si="82"/>
        <v/>
      </c>
      <c r="AK199" s="125" t="str">
        <f t="shared" si="83"/>
        <v/>
      </c>
      <c r="AL199" s="125" t="str">
        <f t="shared" si="84"/>
        <v/>
      </c>
      <c r="AM199" s="125" t="str">
        <f t="shared" si="85"/>
        <v/>
      </c>
      <c r="AN199" s="125" t="s">
        <v>218</v>
      </c>
      <c r="AO199" s="125" t="str">
        <f t="shared" si="86"/>
        <v/>
      </c>
      <c r="AP199" s="125" t="str">
        <f t="shared" si="95"/>
        <v/>
      </c>
    </row>
    <row r="200" spans="1:42">
      <c r="A200" s="30">
        <f t="shared" si="87"/>
        <v>13666</v>
      </c>
      <c r="B200" s="31">
        <f t="shared" si="64"/>
        <v>0</v>
      </c>
      <c r="C200" s="33" t="str">
        <f t="shared" si="65"/>
        <v/>
      </c>
      <c r="D200" s="31">
        <f t="shared" si="66"/>
        <v>0</v>
      </c>
      <c r="E200" s="33" t="str">
        <f t="shared" si="67"/>
        <v/>
      </c>
      <c r="F200" s="31">
        <f t="shared" si="68"/>
        <v>0</v>
      </c>
      <c r="G200" s="32">
        <f t="shared" si="69"/>
        <v>0</v>
      </c>
      <c r="H200" s="32">
        <f t="shared" si="70"/>
        <v>0</v>
      </c>
      <c r="I200" s="32">
        <f t="shared" si="71"/>
        <v>0</v>
      </c>
      <c r="J200" s="37" t="str">
        <f t="shared" si="88"/>
        <v/>
      </c>
      <c r="K200" s="31">
        <f t="shared" si="72"/>
        <v>0</v>
      </c>
      <c r="L200" s="33" t="str">
        <f t="shared" si="73"/>
        <v/>
      </c>
      <c r="M200" s="34">
        <f t="shared" si="89"/>
        <v>6861.556338949822</v>
      </c>
      <c r="N200" s="33" t="str">
        <f t="shared" si="90"/>
        <v/>
      </c>
      <c r="O200" s="35" t="str">
        <f t="shared" si="74"/>
        <v/>
      </c>
      <c r="P200" s="48" t="str">
        <f t="shared" si="75"/>
        <v/>
      </c>
      <c r="Q200" s="35"/>
      <c r="R200" s="58">
        <f>Data!AW200</f>
        <v>0</v>
      </c>
      <c r="S200" s="58">
        <f>Data!BB200</f>
        <v>0</v>
      </c>
      <c r="T200" s="58">
        <f>Data!BM200</f>
        <v>0</v>
      </c>
      <c r="U200" s="59">
        <f>Data!BN200</f>
        <v>0</v>
      </c>
      <c r="V200" s="59">
        <f>Data!BO200</f>
        <v>0</v>
      </c>
      <c r="W200" s="58">
        <f>Data!BT200</f>
        <v>0</v>
      </c>
      <c r="X200" s="56">
        <f t="shared" si="76"/>
        <v>0</v>
      </c>
      <c r="Y200" s="64">
        <f t="shared" si="77"/>
        <v>7773.185546875</v>
      </c>
      <c r="Z200" s="65">
        <f t="shared" si="78"/>
        <v>13263.896484375</v>
      </c>
      <c r="AA200" s="66">
        <f t="shared" si="79"/>
        <v>21037.08203125</v>
      </c>
      <c r="AB200" s="71">
        <f t="shared" si="91"/>
        <v>21037.08203125</v>
      </c>
      <c r="AC200" s="71">
        <f t="shared" si="80"/>
        <v>13263.896484375</v>
      </c>
      <c r="AD200" s="71">
        <f t="shared" si="92"/>
        <v>19346.778370768312</v>
      </c>
      <c r="AE200" s="71">
        <f t="shared" si="93"/>
        <v>13263.896484375</v>
      </c>
      <c r="AF200" s="57">
        <f t="shared" si="94"/>
        <v>13263.896484375</v>
      </c>
      <c r="AG200" s="55"/>
      <c r="AI200" s="35" t="str">
        <f t="shared" si="81"/>
        <v/>
      </c>
      <c r="AJ200" s="125" t="str">
        <f t="shared" si="82"/>
        <v/>
      </c>
      <c r="AK200" s="125" t="str">
        <f t="shared" si="83"/>
        <v/>
      </c>
      <c r="AL200" s="125" t="str">
        <f t="shared" si="84"/>
        <v/>
      </c>
      <c r="AM200" s="125" t="str">
        <f t="shared" si="85"/>
        <v/>
      </c>
      <c r="AN200" s="125" t="s">
        <v>218</v>
      </c>
      <c r="AO200" s="125" t="str">
        <f t="shared" si="86"/>
        <v/>
      </c>
      <c r="AP200" s="125" t="str">
        <f t="shared" si="95"/>
        <v/>
      </c>
    </row>
    <row r="201" spans="1:42">
      <c r="A201" s="30">
        <f t="shared" si="87"/>
        <v>13696</v>
      </c>
      <c r="B201" s="31">
        <f t="shared" si="64"/>
        <v>5943.1585014447792</v>
      </c>
      <c r="C201" s="33" t="str">
        <f t="shared" si="65"/>
        <v/>
      </c>
      <c r="D201" s="31">
        <f t="shared" si="66"/>
        <v>4251.1004966407554</v>
      </c>
      <c r="E201" s="33" t="str">
        <f t="shared" si="67"/>
        <v/>
      </c>
      <c r="F201" s="31">
        <f t="shared" si="68"/>
        <v>0</v>
      </c>
      <c r="G201" s="32">
        <f t="shared" si="69"/>
        <v>0</v>
      </c>
      <c r="H201" s="32">
        <f t="shared" si="70"/>
        <v>0</v>
      </c>
      <c r="I201" s="32">
        <f t="shared" si="71"/>
        <v>0</v>
      </c>
      <c r="J201" s="37" t="str">
        <f t="shared" si="88"/>
        <v/>
      </c>
      <c r="K201" s="31">
        <f t="shared" si="72"/>
        <v>0</v>
      </c>
      <c r="L201" s="33" t="str">
        <f t="shared" si="73"/>
        <v/>
      </c>
      <c r="M201" s="34">
        <f t="shared" si="89"/>
        <v>16763.885609147987</v>
      </c>
      <c r="N201" s="33" t="str">
        <f t="shared" si="90"/>
        <v/>
      </c>
      <c r="O201" s="35" t="str">
        <f t="shared" si="74"/>
        <v>MRDO</v>
      </c>
      <c r="P201" s="48" t="str">
        <f t="shared" si="75"/>
        <v>MRDO</v>
      </c>
      <c r="Q201" s="35"/>
      <c r="R201" s="58">
        <f>Data!AW201</f>
        <v>391.87109375</v>
      </c>
      <c r="S201" s="58">
        <f>Data!BB201</f>
        <v>-1300.1871337890625</v>
      </c>
      <c r="T201" s="58">
        <f>Data!BM201</f>
        <v>0</v>
      </c>
      <c r="U201" s="59">
        <f>Data!BN201</f>
        <v>0</v>
      </c>
      <c r="V201" s="59">
        <f>Data!BO201</f>
        <v>0</v>
      </c>
      <c r="W201" s="58">
        <f>Data!BT201</f>
        <v>0</v>
      </c>
      <c r="X201" s="56">
        <f t="shared" si="76"/>
        <v>391.87109375</v>
      </c>
      <c r="Y201" s="64">
        <f t="shared" si="77"/>
        <v>8716.6669921875</v>
      </c>
      <c r="Z201" s="65">
        <f t="shared" si="78"/>
        <v>0</v>
      </c>
      <c r="AA201" s="66">
        <f t="shared" si="79"/>
        <v>8716.6669921875</v>
      </c>
      <c r="AB201" s="71">
        <f t="shared" si="91"/>
        <v>8324.7958984375</v>
      </c>
      <c r="AC201" s="71">
        <f t="shared" si="80"/>
        <v>0</v>
      </c>
      <c r="AD201" s="71">
        <f t="shared" si="92"/>
        <v>2045.8245326080396</v>
      </c>
      <c r="AE201" s="71">
        <f t="shared" si="93"/>
        <v>0</v>
      </c>
      <c r="AF201" s="57">
        <f t="shared" si="94"/>
        <v>0</v>
      </c>
      <c r="AG201" s="55"/>
      <c r="AI201" s="35" t="str">
        <f t="shared" si="81"/>
        <v/>
      </c>
      <c r="AJ201" s="125" t="str">
        <f t="shared" si="82"/>
        <v/>
      </c>
      <c r="AK201" s="125" t="str">
        <f t="shared" si="83"/>
        <v/>
      </c>
      <c r="AL201" s="125" t="str">
        <f t="shared" si="84"/>
        <v/>
      </c>
      <c r="AM201" s="125" t="str">
        <f t="shared" si="85"/>
        <v/>
      </c>
      <c r="AN201" s="125" t="s">
        <v>218</v>
      </c>
      <c r="AO201" s="125" t="str">
        <f t="shared" si="86"/>
        <v/>
      </c>
      <c r="AP201" s="125" t="str">
        <f t="shared" si="95"/>
        <v/>
      </c>
    </row>
    <row r="202" spans="1:42">
      <c r="A202" s="30">
        <f t="shared" si="87"/>
        <v>13727</v>
      </c>
      <c r="B202" s="31">
        <f t="shared" si="64"/>
        <v>16483.017476829005</v>
      </c>
      <c r="C202" s="33" t="str">
        <f t="shared" si="65"/>
        <v/>
      </c>
      <c r="D202" s="31">
        <f t="shared" si="66"/>
        <v>11951.622328299209</v>
      </c>
      <c r="E202" s="33" t="str">
        <f t="shared" si="67"/>
        <v/>
      </c>
      <c r="F202" s="31">
        <f t="shared" si="68"/>
        <v>0</v>
      </c>
      <c r="G202" s="32">
        <f t="shared" si="69"/>
        <v>8810.6380256666052</v>
      </c>
      <c r="H202" s="32">
        <f t="shared" si="70"/>
        <v>8805.3620704873192</v>
      </c>
      <c r="I202" s="32">
        <f t="shared" si="71"/>
        <v>8810.6380256666052</v>
      </c>
      <c r="J202" s="37" t="str">
        <f t="shared" si="88"/>
        <v/>
      </c>
      <c r="K202" s="31">
        <f t="shared" si="72"/>
        <v>0</v>
      </c>
      <c r="L202" s="33" t="str">
        <f t="shared" si="73"/>
        <v/>
      </c>
      <c r="M202" s="34">
        <f t="shared" si="89"/>
        <v>14569.858557255766</v>
      </c>
      <c r="N202" s="33" t="str">
        <f t="shared" si="90"/>
        <v/>
      </c>
      <c r="O202" s="35" t="str">
        <f t="shared" si="74"/>
        <v/>
      </c>
      <c r="P202" s="48" t="str">
        <f t="shared" si="75"/>
        <v/>
      </c>
      <c r="Q202" s="35"/>
      <c r="R202" s="58">
        <f>Data!AW202</f>
        <v>5028.1279296875</v>
      </c>
      <c r="S202" s="58">
        <f>Data!BB202</f>
        <v>496.73260498046875</v>
      </c>
      <c r="T202" s="58">
        <f>Data!BM202</f>
        <v>0</v>
      </c>
      <c r="U202" s="59">
        <f>Data!BN202</f>
        <v>-2644.251220703125</v>
      </c>
      <c r="V202" s="59">
        <f>Data!BO202</f>
        <v>-2649.52734375</v>
      </c>
      <c r="W202" s="58">
        <f>Data!BT202</f>
        <v>0</v>
      </c>
      <c r="X202" s="56">
        <f t="shared" si="76"/>
        <v>5028.1279296875</v>
      </c>
      <c r="Y202" s="64">
        <f t="shared" si="77"/>
        <v>6500</v>
      </c>
      <c r="Z202" s="65">
        <f t="shared" si="78"/>
        <v>77.66387939453125</v>
      </c>
      <c r="AA202" s="66">
        <f t="shared" si="79"/>
        <v>6577.6638793945312</v>
      </c>
      <c r="AB202" s="71">
        <f t="shared" si="91"/>
        <v>1549.5359497070312</v>
      </c>
      <c r="AC202" s="71">
        <f t="shared" si="80"/>
        <v>77.66387939453125</v>
      </c>
      <c r="AD202" s="71">
        <f t="shared" si="92"/>
        <v>6358.6097584727995</v>
      </c>
      <c r="AE202" s="71">
        <f t="shared" si="93"/>
        <v>77.66387939453125</v>
      </c>
      <c r="AF202" s="57">
        <f t="shared" si="94"/>
        <v>77.66387939453125</v>
      </c>
      <c r="AG202" s="55"/>
      <c r="AI202" s="35" t="str">
        <f t="shared" si="81"/>
        <v/>
      </c>
      <c r="AJ202" s="125" t="str">
        <f t="shared" si="82"/>
        <v/>
      </c>
      <c r="AK202" s="125" t="str">
        <f t="shared" si="83"/>
        <v/>
      </c>
      <c r="AL202" s="125" t="str">
        <f t="shared" si="84"/>
        <v/>
      </c>
      <c r="AM202" s="125" t="str">
        <f t="shared" si="85"/>
        <v/>
      </c>
      <c r="AN202" s="125" t="s">
        <v>218</v>
      </c>
      <c r="AO202" s="125" t="str">
        <f t="shared" si="86"/>
        <v/>
      </c>
      <c r="AP202" s="125" t="str">
        <f t="shared" si="95"/>
        <v/>
      </c>
    </row>
    <row r="203" spans="1:42">
      <c r="A203" s="30">
        <f t="shared" si="87"/>
        <v>13758</v>
      </c>
      <c r="B203" s="31">
        <f t="shared" si="64"/>
        <v>15358.516858551704</v>
      </c>
      <c r="C203" s="33" t="str">
        <f t="shared" si="65"/>
        <v/>
      </c>
      <c r="D203" s="31">
        <f t="shared" si="66"/>
        <v>11819.644928159209</v>
      </c>
      <c r="E203" s="33" t="str">
        <f t="shared" si="67"/>
        <v/>
      </c>
      <c r="F203" s="31">
        <f t="shared" si="68"/>
        <v>0</v>
      </c>
      <c r="G203" s="32">
        <f t="shared" si="69"/>
        <v>0</v>
      </c>
      <c r="H203" s="32">
        <f t="shared" si="70"/>
        <v>9853.2840166286078</v>
      </c>
      <c r="I203" s="32">
        <f t="shared" si="71"/>
        <v>9853.2840166286078</v>
      </c>
      <c r="J203" s="37" t="str">
        <f t="shared" si="88"/>
        <v/>
      </c>
      <c r="K203" s="31">
        <f t="shared" si="72"/>
        <v>0</v>
      </c>
      <c r="L203" s="33" t="str">
        <f t="shared" si="73"/>
        <v/>
      </c>
      <c r="M203" s="34">
        <f t="shared" si="89"/>
        <v>17124.365111291045</v>
      </c>
      <c r="N203" s="33" t="str">
        <f t="shared" si="90"/>
        <v/>
      </c>
      <c r="O203" s="35" t="str">
        <f t="shared" si="74"/>
        <v/>
      </c>
      <c r="P203" s="48" t="str">
        <f t="shared" si="75"/>
        <v/>
      </c>
      <c r="Q203" s="35"/>
      <c r="R203" s="58">
        <f>Data!AW203</f>
        <v>3686.955322265625</v>
      </c>
      <c r="S203" s="58">
        <f>Data!BB203</f>
        <v>148.08404541015625</v>
      </c>
      <c r="T203" s="58">
        <f>Data!BM203</f>
        <v>0</v>
      </c>
      <c r="U203" s="59">
        <f>Data!BN203</f>
        <v>0</v>
      </c>
      <c r="V203" s="59">
        <f>Data!BO203</f>
        <v>-1818.277587890625</v>
      </c>
      <c r="W203" s="58">
        <f>Data!BT203</f>
        <v>0</v>
      </c>
      <c r="X203" s="56">
        <f t="shared" si="76"/>
        <v>3686.955322265625</v>
      </c>
      <c r="Y203" s="64">
        <f t="shared" si="77"/>
        <v>4000</v>
      </c>
      <c r="Z203" s="65">
        <f t="shared" si="78"/>
        <v>105.49630737304687</v>
      </c>
      <c r="AA203" s="66">
        <f t="shared" si="79"/>
        <v>4105.4963073730469</v>
      </c>
      <c r="AB203" s="71">
        <f t="shared" si="91"/>
        <v>418.54098510742187</v>
      </c>
      <c r="AC203" s="71">
        <f t="shared" si="80"/>
        <v>105.49630737304687</v>
      </c>
      <c r="AD203" s="71">
        <f t="shared" si="92"/>
        <v>1584.0400220445517</v>
      </c>
      <c r="AE203" s="71">
        <f t="shared" si="93"/>
        <v>105.49630737304687</v>
      </c>
      <c r="AF203" s="57">
        <f t="shared" si="94"/>
        <v>105.49630737304687</v>
      </c>
      <c r="AG203" s="55"/>
      <c r="AI203" s="35" t="str">
        <f t="shared" si="81"/>
        <v/>
      </c>
      <c r="AJ203" s="125" t="str">
        <f t="shared" si="82"/>
        <v/>
      </c>
      <c r="AK203" s="125" t="str">
        <f t="shared" si="83"/>
        <v/>
      </c>
      <c r="AL203" s="125" t="str">
        <f t="shared" si="84"/>
        <v/>
      </c>
      <c r="AM203" s="125" t="str">
        <f t="shared" si="85"/>
        <v/>
      </c>
      <c r="AN203" s="125" t="s">
        <v>218</v>
      </c>
      <c r="AO203" s="125" t="str">
        <f t="shared" si="86"/>
        <v/>
      </c>
      <c r="AP203" s="125" t="str">
        <f t="shared" si="95"/>
        <v/>
      </c>
    </row>
    <row r="204" spans="1:42">
      <c r="A204" s="30">
        <f t="shared" si="87"/>
        <v>13788</v>
      </c>
      <c r="B204" s="31">
        <f t="shared" si="64"/>
        <v>0</v>
      </c>
      <c r="C204" s="33" t="str">
        <f t="shared" si="65"/>
        <v/>
      </c>
      <c r="D204" s="31">
        <f t="shared" si="66"/>
        <v>0</v>
      </c>
      <c r="E204" s="33" t="str">
        <f t="shared" si="67"/>
        <v/>
      </c>
      <c r="F204" s="31">
        <f t="shared" si="68"/>
        <v>0</v>
      </c>
      <c r="G204" s="32">
        <f t="shared" si="69"/>
        <v>10141.562602116133</v>
      </c>
      <c r="H204" s="32">
        <f t="shared" si="70"/>
        <v>9965.2672501965408</v>
      </c>
      <c r="I204" s="32">
        <f t="shared" si="71"/>
        <v>10141.562602116133</v>
      </c>
      <c r="J204" s="37" t="str">
        <f t="shared" si="88"/>
        <v/>
      </c>
      <c r="K204" s="31">
        <f t="shared" si="72"/>
        <v>0</v>
      </c>
      <c r="L204" s="33" t="str">
        <f t="shared" si="73"/>
        <v/>
      </c>
      <c r="M204" s="34">
        <f t="shared" si="89"/>
        <v>14905.874194580745</v>
      </c>
      <c r="N204" s="33" t="str">
        <f t="shared" si="90"/>
        <v>EI</v>
      </c>
      <c r="O204" s="35" t="str">
        <f t="shared" si="74"/>
        <v/>
      </c>
      <c r="P204" s="48" t="str">
        <f t="shared" si="75"/>
        <v>EI</v>
      </c>
      <c r="Q204" s="35"/>
      <c r="R204" s="58">
        <f>Data!AW204</f>
        <v>0</v>
      </c>
      <c r="S204" s="58">
        <f>Data!BB204</f>
        <v>0</v>
      </c>
      <c r="T204" s="58">
        <f>Data!BM204</f>
        <v>0</v>
      </c>
      <c r="U204" s="59">
        <f>Data!BN204</f>
        <v>1440.2225341796875</v>
      </c>
      <c r="V204" s="59">
        <f>Data!BO204</f>
        <v>1263.927490234375</v>
      </c>
      <c r="W204" s="58">
        <f>Data!BT204</f>
        <v>0</v>
      </c>
      <c r="X204" s="56">
        <f t="shared" si="76"/>
        <v>1440.2225341796875</v>
      </c>
      <c r="Y204" s="64">
        <f t="shared" si="77"/>
        <v>3000</v>
      </c>
      <c r="Z204" s="65">
        <f t="shared" si="78"/>
        <v>301.38754272460937</v>
      </c>
      <c r="AA204" s="66">
        <f t="shared" si="79"/>
        <v>3301.3875427246094</v>
      </c>
      <c r="AB204" s="71">
        <f t="shared" si="91"/>
        <v>1861.1650085449219</v>
      </c>
      <c r="AC204" s="71">
        <f t="shared" si="80"/>
        <v>301.38754272460937</v>
      </c>
      <c r="AD204" s="71">
        <f t="shared" si="92"/>
        <v>-7.5120195106137544E-4</v>
      </c>
      <c r="AE204" s="71">
        <f t="shared" si="93"/>
        <v>41.2557373046875</v>
      </c>
      <c r="AF204" s="57">
        <f t="shared" si="94"/>
        <v>-7.5120195106137544E-4</v>
      </c>
      <c r="AG204" s="55"/>
      <c r="AI204" s="35" t="str">
        <f t="shared" si="81"/>
        <v/>
      </c>
      <c r="AJ204" s="125" t="str">
        <f t="shared" si="82"/>
        <v/>
      </c>
      <c r="AK204" s="125" t="str">
        <f t="shared" si="83"/>
        <v/>
      </c>
      <c r="AL204" s="125" t="str">
        <f t="shared" si="84"/>
        <v/>
      </c>
      <c r="AM204" s="125" t="str">
        <f t="shared" si="85"/>
        <v/>
      </c>
      <c r="AN204" s="125" t="s">
        <v>218</v>
      </c>
      <c r="AO204" s="125" t="str">
        <f t="shared" si="86"/>
        <v/>
      </c>
      <c r="AP204" s="125" t="str">
        <f t="shared" si="95"/>
        <v/>
      </c>
    </row>
    <row r="205" spans="1:42">
      <c r="A205" s="30">
        <f t="shared" si="87"/>
        <v>13819</v>
      </c>
      <c r="B205" s="31">
        <f t="shared" ref="B205:B268" si="96">IF(AND(JPSLOPE_1DV&gt;0.01,JPSLOPE_1DV&lt;1),(Banks+Tracy-JPINTCPT_1DV)/JPSLOPE_1DV,0)</f>
        <v>0</v>
      </c>
      <c r="C205" s="33" t="str">
        <f t="shared" ref="C205:C268" si="97">IF(Sac-B205&lt;25,"JP","")</f>
        <v/>
      </c>
      <c r="D205" s="31">
        <f t="shared" ref="D205:D268" si="98">IF(AND(EMSLOPE_1DV&gt;0.01,EMSLOPE_1DV&lt;1000),(Banks+Tracy-EMINTCPT_1DV)/EMSLOPE_1DV,0)</f>
        <v>0</v>
      </c>
      <c r="E205" s="33" t="str">
        <f t="shared" ref="E205:E268" si="99">IF(Sac-D205&lt;25,"EM","")</f>
        <v/>
      </c>
      <c r="F205" s="31">
        <f t="shared" ref="F205:F268" si="100">IF(AND(CCCSLOPE_1ADV&gt;0.01,CCCSLOPE_1ADV&lt;1000),(Banks+Tracy-CCCINTCPT_1ADV)/CCCSLOPE_1ADV,0)</f>
        <v>0</v>
      </c>
      <c r="G205" s="32">
        <f t="shared" ref="G205:G268" si="101">IF(AND(CCCSLOPE_2ADV&gt;0.01,CCCSLOPE_2ADV&lt;1),(Banks+Tracy-CCCINTCPT_2ADV)/CCCSLOPE_2ADV,0)</f>
        <v>11789.216013584502</v>
      </c>
      <c r="H205" s="32">
        <f t="shared" ref="H205:H268" si="102">IF(AND(CCCSLOPE_3ADV&gt;0.01,CCCSLOPE_3ADV&lt;1),(Banks+Tracy-CCCINTCPT_3ADV)/CCCSLOPE_3ADV,0)</f>
        <v>11596.979874429666</v>
      </c>
      <c r="I205" s="32">
        <f t="shared" ref="I205:I268" si="103">MAX(F205:H205)</f>
        <v>11789.216013584502</v>
      </c>
      <c r="J205" s="37" t="str">
        <f t="shared" si="88"/>
        <v>RS</v>
      </c>
      <c r="K205" s="31">
        <f t="shared" ref="K205:K268" si="104">IF(AND(COSLOPE_1DV&gt;0.01,COSLOPE_1DV&lt;1),(Banks+Tracy-COINTCPT_1DV)/COSLOPE_1DV,0)</f>
        <v>0</v>
      </c>
      <c r="L205" s="33" t="str">
        <f t="shared" ref="L205:L268" si="105">IF(Sac-K205&lt;25,"CO","")</f>
        <v/>
      </c>
      <c r="M205" s="34">
        <f t="shared" si="89"/>
        <v>14578.106003471741</v>
      </c>
      <c r="N205" s="33" t="str">
        <f t="shared" si="90"/>
        <v/>
      </c>
      <c r="O205" s="35" t="str">
        <f t="shared" ref="O205:O268" si="106">IF(DO&lt;err,"MRDO","")</f>
        <v>MRDO</v>
      </c>
      <c r="P205" s="48" t="str">
        <f t="shared" ref="P205:P268" si="107">CONCATENATE(C205,E205,J205,L205,N205,O205)</f>
        <v>RSMRDO</v>
      </c>
      <c r="Q205" s="35"/>
      <c r="R205" s="58">
        <f>Data!AW205</f>
        <v>0</v>
      </c>
      <c r="S205" s="58">
        <f>Data!BB205</f>
        <v>0</v>
      </c>
      <c r="T205" s="58">
        <f>Data!BM205</f>
        <v>0</v>
      </c>
      <c r="U205" s="59">
        <f>Data!BN205</f>
        <v>4000</v>
      </c>
      <c r="V205" s="59">
        <f>Data!BO205</f>
        <v>3807.763671875</v>
      </c>
      <c r="W205" s="58">
        <f>Data!BT205</f>
        <v>0</v>
      </c>
      <c r="X205" s="56">
        <f t="shared" ref="X205:X268" si="108">MAX(R205:W205,0)</f>
        <v>4000</v>
      </c>
      <c r="Y205" s="64">
        <f t="shared" ref="Y205:Y268" si="109">MRDO</f>
        <v>4000</v>
      </c>
      <c r="Z205" s="65">
        <f t="shared" ref="Z205:Z268" si="110">DO</f>
        <v>4.1899817006196827E-5</v>
      </c>
      <c r="AA205" s="66">
        <f t="shared" ref="AA205:AA268" si="111">MRDO+DO</f>
        <v>4000.000041899817</v>
      </c>
      <c r="AB205" s="71">
        <f t="shared" si="91"/>
        <v>4.1899817006196827E-5</v>
      </c>
      <c r="AC205" s="71">
        <f t="shared" ref="AC205:AC268" si="112">DO</f>
        <v>4.1899817006196827E-5</v>
      </c>
      <c r="AD205" s="71">
        <f t="shared" si="92"/>
        <v>129.81821389632023</v>
      </c>
      <c r="AE205" s="71">
        <f t="shared" si="93"/>
        <v>4.1899817006196827E-5</v>
      </c>
      <c r="AF205" s="57">
        <f t="shared" si="94"/>
        <v>4.1899817006196827E-5</v>
      </c>
      <c r="AG205" s="55"/>
      <c r="AI205" s="35" t="str">
        <f t="shared" ref="AI205:AI268" si="113">IF(ABS(Tracy-B2_2CAP)&lt;err,"B2-2","")</f>
        <v/>
      </c>
      <c r="AJ205" s="125" t="str">
        <f t="shared" ref="AJ205:AJ268" si="114">IF(ABS(Tracy-B2_3CAP)&lt;err,"B2-3","")</f>
        <v/>
      </c>
      <c r="AK205" s="125" t="str">
        <f t="shared" ref="AK205:AK268" si="115">IF(ABS(Tracy-B2_4CAP)&lt;err,"B2-4","")</f>
        <v/>
      </c>
      <c r="AL205" s="125" t="str">
        <f t="shared" ref="AL205:AL268" si="116">IF(ABS(Tracy-B2_5ACAP)&lt;err,"B2-5","")</f>
        <v/>
      </c>
      <c r="AM205" s="125" t="str">
        <f t="shared" ref="AM205:AM268" si="117">IF(ABS(Tracy-B2_5BCAP)&lt;err,"B2-5","")</f>
        <v/>
      </c>
      <c r="AN205" s="125" t="s">
        <v>218</v>
      </c>
      <c r="AO205" s="125" t="str">
        <f t="shared" ref="AO205:AO268" si="118">IF(ABS(Tracy-B2_7CAP)&lt;err,"B2-7","")</f>
        <v/>
      </c>
      <c r="AP205" s="125" t="str">
        <f t="shared" si="95"/>
        <v/>
      </c>
    </row>
    <row r="206" spans="1:42">
      <c r="A206" s="30">
        <f t="shared" ref="A206:A269" si="119">Date</f>
        <v>13849</v>
      </c>
      <c r="B206" s="31">
        <f t="shared" si="96"/>
        <v>0</v>
      </c>
      <c r="C206" s="33" t="str">
        <f t="shared" si="97"/>
        <v/>
      </c>
      <c r="D206" s="31">
        <f t="shared" si="98"/>
        <v>0</v>
      </c>
      <c r="E206" s="33" t="str">
        <f t="shared" si="99"/>
        <v/>
      </c>
      <c r="F206" s="31">
        <f t="shared" si="100"/>
        <v>0</v>
      </c>
      <c r="G206" s="32">
        <f t="shared" si="101"/>
        <v>11591.441723035738</v>
      </c>
      <c r="H206" s="32">
        <f t="shared" si="102"/>
        <v>11426.822049641971</v>
      </c>
      <c r="I206" s="32">
        <f t="shared" si="103"/>
        <v>11591.441723035738</v>
      </c>
      <c r="J206" s="37" t="str">
        <f t="shared" ref="J206:J269" si="120">IF(Sac-I206&lt;25,"RS","")</f>
        <v/>
      </c>
      <c r="K206" s="31">
        <f t="shared" si="104"/>
        <v>0</v>
      </c>
      <c r="L206" s="33" t="str">
        <f t="shared" si="105"/>
        <v/>
      </c>
      <c r="M206" s="34">
        <f t="shared" ref="M206:M269" si="121">(Banks+Tracy)/EI</f>
        <v>14724.258728183553</v>
      </c>
      <c r="N206" s="33" t="str">
        <f t="shared" ref="N206:N269" si="122">IF(ABS(EIExp-Banks-Tracy)&lt;err,"EI","")</f>
        <v/>
      </c>
      <c r="O206" s="35" t="str">
        <f t="shared" si="106"/>
        <v/>
      </c>
      <c r="P206" s="48" t="str">
        <f t="shared" si="107"/>
        <v/>
      </c>
      <c r="Q206" s="35"/>
      <c r="R206" s="58">
        <f>Data!AW206</f>
        <v>0</v>
      </c>
      <c r="S206" s="58">
        <f>Data!BB206</f>
        <v>0</v>
      </c>
      <c r="T206" s="58">
        <f>Data!BM206</f>
        <v>0</v>
      </c>
      <c r="U206" s="59">
        <f>Data!BN206</f>
        <v>5549.82275390625</v>
      </c>
      <c r="V206" s="59">
        <f>Data!BO206</f>
        <v>5385.203125</v>
      </c>
      <c r="W206" s="58">
        <f>Data!BT206</f>
        <v>0</v>
      </c>
      <c r="X206" s="56">
        <f t="shared" si="108"/>
        <v>5549.82275390625</v>
      </c>
      <c r="Y206" s="64">
        <f t="shared" si="109"/>
        <v>4500</v>
      </c>
      <c r="Z206" s="65">
        <f t="shared" si="110"/>
        <v>12050.556640625</v>
      </c>
      <c r="AA206" s="66">
        <f t="shared" si="111"/>
        <v>16550.556640625</v>
      </c>
      <c r="AB206" s="71">
        <f t="shared" ref="AB206:AB269" si="123">AA206-X206</f>
        <v>11000.73388671875</v>
      </c>
      <c r="AC206" s="71">
        <f t="shared" si="112"/>
        <v>12050.556640625</v>
      </c>
      <c r="AD206" s="71">
        <f t="shared" ref="AD206:AD269" si="124">EIExp/EI-M206</f>
        <v>12268.569785945956</v>
      </c>
      <c r="AE206" s="71">
        <f t="shared" ref="AE206:AE269" si="125">DO-DO_WHL</f>
        <v>12050.556640625</v>
      </c>
      <c r="AF206" s="57">
        <f t="shared" ref="AF206:AF269" si="126">MIN(AB206:AD206)</f>
        <v>11000.73388671875</v>
      </c>
      <c r="AG206" s="55"/>
      <c r="AI206" s="35" t="str">
        <f t="shared" si="113"/>
        <v/>
      </c>
      <c r="AJ206" s="125" t="str">
        <f t="shared" si="114"/>
        <v/>
      </c>
      <c r="AK206" s="125" t="str">
        <f t="shared" si="115"/>
        <v/>
      </c>
      <c r="AL206" s="125" t="str">
        <f t="shared" si="116"/>
        <v/>
      </c>
      <c r="AM206" s="125" t="str">
        <f t="shared" si="117"/>
        <v/>
      </c>
      <c r="AN206" s="125" t="s">
        <v>218</v>
      </c>
      <c r="AO206" s="125" t="str">
        <f t="shared" si="118"/>
        <v/>
      </c>
      <c r="AP206" s="125" t="str">
        <f t="shared" ref="AP206:AP269" si="127">CONCATENATE(AI206,AJ206,AK206,AL206,AN206,AO206)</f>
        <v/>
      </c>
    </row>
    <row r="207" spans="1:42">
      <c r="A207" s="30">
        <f t="shared" si="119"/>
        <v>13880</v>
      </c>
      <c r="B207" s="31">
        <f t="shared" si="96"/>
        <v>0</v>
      </c>
      <c r="C207" s="33" t="str">
        <f t="shared" si="97"/>
        <v/>
      </c>
      <c r="D207" s="31">
        <f t="shared" si="98"/>
        <v>0</v>
      </c>
      <c r="E207" s="33" t="str">
        <f t="shared" si="99"/>
        <v/>
      </c>
      <c r="F207" s="31">
        <f t="shared" si="100"/>
        <v>0</v>
      </c>
      <c r="G207" s="32">
        <f t="shared" si="101"/>
        <v>0</v>
      </c>
      <c r="H207" s="32">
        <f t="shared" si="102"/>
        <v>0</v>
      </c>
      <c r="I207" s="32">
        <f t="shared" si="103"/>
        <v>0</v>
      </c>
      <c r="J207" s="37" t="str">
        <f t="shared" si="120"/>
        <v/>
      </c>
      <c r="K207" s="31">
        <f t="shared" si="104"/>
        <v>0</v>
      </c>
      <c r="L207" s="33" t="str">
        <f t="shared" si="105"/>
        <v/>
      </c>
      <c r="M207" s="34">
        <f t="shared" si="121"/>
        <v>12975.397673951577</v>
      </c>
      <c r="N207" s="33" t="str">
        <f t="shared" si="122"/>
        <v/>
      </c>
      <c r="O207" s="35" t="str">
        <f t="shared" si="106"/>
        <v/>
      </c>
      <c r="P207" s="48" t="str">
        <f t="shared" si="107"/>
        <v/>
      </c>
      <c r="Q207" s="35"/>
      <c r="R207" s="58">
        <f>Data!AW207</f>
        <v>0</v>
      </c>
      <c r="S207" s="58">
        <f>Data!BB207</f>
        <v>0</v>
      </c>
      <c r="T207" s="58">
        <f>Data!BM207</f>
        <v>0</v>
      </c>
      <c r="U207" s="59">
        <f>Data!BN207</f>
        <v>0</v>
      </c>
      <c r="V207" s="59">
        <f>Data!BO207</f>
        <v>0</v>
      </c>
      <c r="W207" s="58">
        <f>Data!BT207</f>
        <v>0</v>
      </c>
      <c r="X207" s="56">
        <f t="shared" si="108"/>
        <v>0</v>
      </c>
      <c r="Y207" s="64">
        <f t="shared" si="109"/>
        <v>4500</v>
      </c>
      <c r="Z207" s="65">
        <f t="shared" si="110"/>
        <v>54791.6015625</v>
      </c>
      <c r="AA207" s="66">
        <f t="shared" si="111"/>
        <v>59291.6015625</v>
      </c>
      <c r="AB207" s="71">
        <f t="shared" si="123"/>
        <v>59291.6015625</v>
      </c>
      <c r="AC207" s="71">
        <f t="shared" si="112"/>
        <v>54791.6015625</v>
      </c>
      <c r="AD207" s="71">
        <f t="shared" si="124"/>
        <v>53866.750210496102</v>
      </c>
      <c r="AE207" s="71">
        <f t="shared" si="125"/>
        <v>54791.6015625</v>
      </c>
      <c r="AF207" s="57">
        <f t="shared" si="126"/>
        <v>53866.750210496102</v>
      </c>
      <c r="AG207" s="55"/>
      <c r="AI207" s="35" t="str">
        <f t="shared" si="113"/>
        <v/>
      </c>
      <c r="AJ207" s="125" t="str">
        <f t="shared" si="114"/>
        <v/>
      </c>
      <c r="AK207" s="125" t="str">
        <f t="shared" si="115"/>
        <v/>
      </c>
      <c r="AL207" s="125" t="str">
        <f t="shared" si="116"/>
        <v/>
      </c>
      <c r="AM207" s="125" t="str">
        <f t="shared" si="117"/>
        <v/>
      </c>
      <c r="AN207" s="125" t="s">
        <v>218</v>
      </c>
      <c r="AO207" s="125" t="str">
        <f t="shared" si="118"/>
        <v/>
      </c>
      <c r="AP207" s="125" t="str">
        <f t="shared" si="127"/>
        <v/>
      </c>
    </row>
    <row r="208" spans="1:42">
      <c r="A208" s="30">
        <f t="shared" si="119"/>
        <v>13911</v>
      </c>
      <c r="B208" s="31">
        <f t="shared" si="96"/>
        <v>0</v>
      </c>
      <c r="C208" s="33" t="str">
        <f t="shared" si="97"/>
        <v/>
      </c>
      <c r="D208" s="31">
        <f t="shared" si="98"/>
        <v>0</v>
      </c>
      <c r="E208" s="33" t="str">
        <f t="shared" si="99"/>
        <v/>
      </c>
      <c r="F208" s="31">
        <f t="shared" si="100"/>
        <v>0</v>
      </c>
      <c r="G208" s="32">
        <f t="shared" si="101"/>
        <v>0</v>
      </c>
      <c r="H208" s="32">
        <f t="shared" si="102"/>
        <v>0</v>
      </c>
      <c r="I208" s="32">
        <f t="shared" si="103"/>
        <v>0</v>
      </c>
      <c r="J208" s="37" t="str">
        <f t="shared" si="120"/>
        <v/>
      </c>
      <c r="K208" s="31">
        <f t="shared" si="104"/>
        <v>0</v>
      </c>
      <c r="L208" s="33" t="str">
        <f t="shared" si="105"/>
        <v/>
      </c>
      <c r="M208" s="34">
        <f t="shared" si="121"/>
        <v>11402.055800586693</v>
      </c>
      <c r="N208" s="33" t="str">
        <f t="shared" si="122"/>
        <v/>
      </c>
      <c r="O208" s="35" t="str">
        <f t="shared" si="106"/>
        <v/>
      </c>
      <c r="P208" s="48" t="str">
        <f t="shared" si="107"/>
        <v/>
      </c>
      <c r="Q208" s="35"/>
      <c r="R208" s="58">
        <f>Data!AW208</f>
        <v>0</v>
      </c>
      <c r="S208" s="58">
        <f>Data!BB208</f>
        <v>0</v>
      </c>
      <c r="T208" s="58">
        <f>Data!BM208</f>
        <v>0</v>
      </c>
      <c r="U208" s="59">
        <f>Data!BN208</f>
        <v>0</v>
      </c>
      <c r="V208" s="59">
        <f>Data!BO208</f>
        <v>0</v>
      </c>
      <c r="W208" s="58">
        <f>Data!BT208</f>
        <v>0</v>
      </c>
      <c r="X208" s="56">
        <f t="shared" si="108"/>
        <v>0</v>
      </c>
      <c r="Y208" s="64">
        <f t="shared" si="109"/>
        <v>6000</v>
      </c>
      <c r="Z208" s="65">
        <f t="shared" si="110"/>
        <v>24015.18359375</v>
      </c>
      <c r="AA208" s="66">
        <f t="shared" si="111"/>
        <v>30015.18359375</v>
      </c>
      <c r="AB208" s="71">
        <f t="shared" si="123"/>
        <v>30015.18359375</v>
      </c>
      <c r="AC208" s="71">
        <f t="shared" si="112"/>
        <v>24015.18359375</v>
      </c>
      <c r="AD208" s="71">
        <f t="shared" si="124"/>
        <v>24991.211760271945</v>
      </c>
      <c r="AE208" s="71">
        <f t="shared" si="125"/>
        <v>24015.18359375</v>
      </c>
      <c r="AF208" s="57">
        <f t="shared" si="126"/>
        <v>24015.18359375</v>
      </c>
      <c r="AG208" s="55"/>
      <c r="AI208" s="35" t="str">
        <f t="shared" si="113"/>
        <v/>
      </c>
      <c r="AJ208" s="125" t="str">
        <f t="shared" si="114"/>
        <v/>
      </c>
      <c r="AK208" s="125" t="str">
        <f t="shared" si="115"/>
        <v/>
      </c>
      <c r="AL208" s="125" t="str">
        <f t="shared" si="116"/>
        <v/>
      </c>
      <c r="AM208" s="125" t="str">
        <f t="shared" si="117"/>
        <v/>
      </c>
      <c r="AN208" s="125" t="s">
        <v>218</v>
      </c>
      <c r="AO208" s="125" t="str">
        <f t="shared" si="118"/>
        <v/>
      </c>
      <c r="AP208" s="125" t="str">
        <f t="shared" si="127"/>
        <v/>
      </c>
    </row>
    <row r="209" spans="1:42">
      <c r="A209" s="30">
        <f t="shared" si="119"/>
        <v>13939</v>
      </c>
      <c r="B209" s="31">
        <f t="shared" si="96"/>
        <v>0</v>
      </c>
      <c r="C209" s="33" t="str">
        <f t="shared" si="97"/>
        <v/>
      </c>
      <c r="D209" s="31">
        <f t="shared" si="98"/>
        <v>0</v>
      </c>
      <c r="E209" s="33" t="str">
        <f t="shared" si="99"/>
        <v/>
      </c>
      <c r="F209" s="31">
        <f t="shared" si="100"/>
        <v>0</v>
      </c>
      <c r="G209" s="32">
        <f t="shared" si="101"/>
        <v>0</v>
      </c>
      <c r="H209" s="32">
        <f t="shared" si="102"/>
        <v>0</v>
      </c>
      <c r="I209" s="32">
        <f t="shared" si="103"/>
        <v>0</v>
      </c>
      <c r="J209" s="37" t="str">
        <f t="shared" si="120"/>
        <v/>
      </c>
      <c r="K209" s="31">
        <f t="shared" si="104"/>
        <v>0</v>
      </c>
      <c r="L209" s="33" t="str">
        <f t="shared" si="105"/>
        <v/>
      </c>
      <c r="M209" s="34">
        <f t="shared" si="121"/>
        <v>21927.842344690089</v>
      </c>
      <c r="N209" s="33" t="str">
        <f t="shared" si="122"/>
        <v/>
      </c>
      <c r="O209" s="35" t="str">
        <f t="shared" si="106"/>
        <v/>
      </c>
      <c r="P209" s="48" t="str">
        <f t="shared" si="107"/>
        <v/>
      </c>
      <c r="Q209" s="35"/>
      <c r="R209" s="58">
        <f>Data!AW209</f>
        <v>0</v>
      </c>
      <c r="S209" s="58">
        <f>Data!BB209</f>
        <v>0</v>
      </c>
      <c r="T209" s="58">
        <f>Data!BM209</f>
        <v>0</v>
      </c>
      <c r="U209" s="59">
        <f>Data!BN209</f>
        <v>0</v>
      </c>
      <c r="V209" s="59">
        <f>Data!BO209</f>
        <v>0</v>
      </c>
      <c r="W209" s="58">
        <f>Data!BT209</f>
        <v>0</v>
      </c>
      <c r="X209" s="56">
        <f t="shared" si="108"/>
        <v>0</v>
      </c>
      <c r="Y209" s="64">
        <f t="shared" si="109"/>
        <v>16991.072265625</v>
      </c>
      <c r="Z209" s="65">
        <f t="shared" si="110"/>
        <v>135530.578125</v>
      </c>
      <c r="AA209" s="66">
        <f t="shared" si="111"/>
        <v>152521.650390625</v>
      </c>
      <c r="AB209" s="71">
        <f t="shared" si="123"/>
        <v>152521.650390625</v>
      </c>
      <c r="AC209" s="71">
        <f t="shared" si="112"/>
        <v>135530.578125</v>
      </c>
      <c r="AD209" s="71">
        <f t="shared" si="124"/>
        <v>132043.12009884836</v>
      </c>
      <c r="AE209" s="71">
        <f t="shared" si="125"/>
        <v>135530.578125</v>
      </c>
      <c r="AF209" s="57">
        <f t="shared" si="126"/>
        <v>132043.12009884836</v>
      </c>
      <c r="AG209" s="55"/>
      <c r="AI209" s="35" t="str">
        <f t="shared" si="113"/>
        <v/>
      </c>
      <c r="AJ209" s="125" t="str">
        <f t="shared" si="114"/>
        <v/>
      </c>
      <c r="AK209" s="125" t="str">
        <f t="shared" si="115"/>
        <v/>
      </c>
      <c r="AL209" s="125" t="str">
        <f t="shared" si="116"/>
        <v/>
      </c>
      <c r="AM209" s="125" t="str">
        <f t="shared" si="117"/>
        <v/>
      </c>
      <c r="AN209" s="125" t="s">
        <v>218</v>
      </c>
      <c r="AO209" s="125" t="str">
        <f t="shared" si="118"/>
        <v/>
      </c>
      <c r="AP209" s="125" t="str">
        <f t="shared" si="127"/>
        <v/>
      </c>
    </row>
    <row r="210" spans="1:42">
      <c r="A210" s="30">
        <f t="shared" si="119"/>
        <v>13970</v>
      </c>
      <c r="B210" s="31">
        <f t="shared" si="96"/>
        <v>0</v>
      </c>
      <c r="C210" s="33" t="str">
        <f t="shared" si="97"/>
        <v/>
      </c>
      <c r="D210" s="31">
        <f t="shared" si="98"/>
        <v>0</v>
      </c>
      <c r="E210" s="33" t="str">
        <f t="shared" si="99"/>
        <v/>
      </c>
      <c r="F210" s="31">
        <f t="shared" si="100"/>
        <v>0</v>
      </c>
      <c r="G210" s="32">
        <f t="shared" si="101"/>
        <v>0</v>
      </c>
      <c r="H210" s="32">
        <f t="shared" si="102"/>
        <v>0</v>
      </c>
      <c r="I210" s="32">
        <f t="shared" si="103"/>
        <v>0</v>
      </c>
      <c r="J210" s="37" t="str">
        <f t="shared" si="120"/>
        <v/>
      </c>
      <c r="K210" s="31">
        <f t="shared" si="104"/>
        <v>0</v>
      </c>
      <c r="L210" s="33" t="str">
        <f t="shared" si="105"/>
        <v/>
      </c>
      <c r="M210" s="34">
        <f t="shared" si="121"/>
        <v>24478.51255414337</v>
      </c>
      <c r="N210" s="33" t="str">
        <f t="shared" si="122"/>
        <v/>
      </c>
      <c r="O210" s="35" t="str">
        <f t="shared" si="106"/>
        <v/>
      </c>
      <c r="P210" s="48" t="str">
        <f t="shared" si="107"/>
        <v/>
      </c>
      <c r="Q210" s="35"/>
      <c r="R210" s="58">
        <f>Data!AW210</f>
        <v>0</v>
      </c>
      <c r="S210" s="58">
        <f>Data!BB210</f>
        <v>0</v>
      </c>
      <c r="T210" s="58">
        <f>Data!BM210</f>
        <v>0</v>
      </c>
      <c r="U210" s="59">
        <f>Data!BN210</f>
        <v>0</v>
      </c>
      <c r="V210" s="59">
        <f>Data!BO210</f>
        <v>0</v>
      </c>
      <c r="W210" s="58">
        <f>Data!BT210</f>
        <v>0</v>
      </c>
      <c r="X210" s="56">
        <f t="shared" si="108"/>
        <v>0</v>
      </c>
      <c r="Y210" s="64">
        <f t="shared" si="109"/>
        <v>11074.5966796875</v>
      </c>
      <c r="Z210" s="65">
        <f t="shared" si="110"/>
        <v>155150.71875</v>
      </c>
      <c r="AA210" s="66">
        <f t="shared" si="111"/>
        <v>166225.3154296875</v>
      </c>
      <c r="AB210" s="71">
        <f t="shared" si="123"/>
        <v>166225.3154296875</v>
      </c>
      <c r="AC210" s="71">
        <f t="shared" si="112"/>
        <v>155150.71875</v>
      </c>
      <c r="AD210" s="71">
        <f t="shared" si="124"/>
        <v>148512.77387402352</v>
      </c>
      <c r="AE210" s="71">
        <f t="shared" si="125"/>
        <v>155150.71875</v>
      </c>
      <c r="AF210" s="57">
        <f t="shared" si="126"/>
        <v>148512.77387402352</v>
      </c>
      <c r="AG210" s="55"/>
      <c r="AI210" s="35" t="str">
        <f t="shared" si="113"/>
        <v/>
      </c>
      <c r="AJ210" s="125" t="str">
        <f t="shared" si="114"/>
        <v/>
      </c>
      <c r="AK210" s="125" t="str">
        <f t="shared" si="115"/>
        <v/>
      </c>
      <c r="AL210" s="125" t="str">
        <f t="shared" si="116"/>
        <v/>
      </c>
      <c r="AM210" s="125" t="str">
        <f t="shared" si="117"/>
        <v/>
      </c>
      <c r="AN210" s="125" t="s">
        <v>218</v>
      </c>
      <c r="AO210" s="125" t="str">
        <f t="shared" si="118"/>
        <v/>
      </c>
      <c r="AP210" s="125" t="str">
        <f t="shared" si="127"/>
        <v/>
      </c>
    </row>
    <row r="211" spans="1:42">
      <c r="A211" s="30">
        <f t="shared" si="119"/>
        <v>14000</v>
      </c>
      <c r="B211" s="31">
        <f t="shared" si="96"/>
        <v>0</v>
      </c>
      <c r="C211" s="33" t="str">
        <f t="shared" si="97"/>
        <v/>
      </c>
      <c r="D211" s="31">
        <f t="shared" si="98"/>
        <v>0</v>
      </c>
      <c r="E211" s="33" t="str">
        <f t="shared" si="99"/>
        <v/>
      </c>
      <c r="F211" s="31">
        <f t="shared" si="100"/>
        <v>0</v>
      </c>
      <c r="G211" s="32">
        <f t="shared" si="101"/>
        <v>0</v>
      </c>
      <c r="H211" s="32">
        <f t="shared" si="102"/>
        <v>0</v>
      </c>
      <c r="I211" s="32">
        <f t="shared" si="103"/>
        <v>0</v>
      </c>
      <c r="J211" s="37" t="str">
        <f t="shared" si="120"/>
        <v/>
      </c>
      <c r="K211" s="31">
        <f t="shared" si="104"/>
        <v>0</v>
      </c>
      <c r="L211" s="33" t="str">
        <f t="shared" si="105"/>
        <v/>
      </c>
      <c r="M211" s="34">
        <f t="shared" si="121"/>
        <v>13441.413454352336</v>
      </c>
      <c r="N211" s="33" t="str">
        <f t="shared" si="122"/>
        <v/>
      </c>
      <c r="O211" s="35" t="str">
        <f t="shared" si="106"/>
        <v/>
      </c>
      <c r="P211" s="48" t="str">
        <f t="shared" si="107"/>
        <v/>
      </c>
      <c r="Q211" s="35"/>
      <c r="R211" s="58">
        <f>Data!AW211</f>
        <v>0</v>
      </c>
      <c r="S211" s="58">
        <f>Data!BB211</f>
        <v>0</v>
      </c>
      <c r="T211" s="58">
        <f>Data!BM211</f>
        <v>0</v>
      </c>
      <c r="U211" s="59">
        <f>Data!BN211</f>
        <v>0</v>
      </c>
      <c r="V211" s="59">
        <f>Data!BO211</f>
        <v>0</v>
      </c>
      <c r="W211" s="58">
        <f>Data!BT211</f>
        <v>0</v>
      </c>
      <c r="X211" s="56">
        <f t="shared" si="108"/>
        <v>0</v>
      </c>
      <c r="Y211" s="64">
        <f t="shared" si="109"/>
        <v>8289.5830078125</v>
      </c>
      <c r="Z211" s="65">
        <f t="shared" si="110"/>
        <v>70363.3984375</v>
      </c>
      <c r="AA211" s="66">
        <f t="shared" si="111"/>
        <v>78652.9814453125</v>
      </c>
      <c r="AB211" s="71">
        <f t="shared" si="123"/>
        <v>78652.9814453125</v>
      </c>
      <c r="AC211" s="71">
        <f t="shared" si="112"/>
        <v>70363.3984375</v>
      </c>
      <c r="AD211" s="71">
        <f t="shared" si="124"/>
        <v>71150.775486244049</v>
      </c>
      <c r="AE211" s="71">
        <f t="shared" si="125"/>
        <v>70363.3984375</v>
      </c>
      <c r="AF211" s="57">
        <f t="shared" si="126"/>
        <v>70363.3984375</v>
      </c>
      <c r="AG211" s="55"/>
      <c r="AI211" s="35" t="str">
        <f t="shared" si="113"/>
        <v/>
      </c>
      <c r="AJ211" s="125" t="str">
        <f t="shared" si="114"/>
        <v/>
      </c>
      <c r="AK211" s="125" t="str">
        <f t="shared" si="115"/>
        <v/>
      </c>
      <c r="AL211" s="125" t="str">
        <f t="shared" si="116"/>
        <v/>
      </c>
      <c r="AM211" s="125" t="str">
        <f t="shared" si="117"/>
        <v/>
      </c>
      <c r="AN211" s="125" t="s">
        <v>218</v>
      </c>
      <c r="AO211" s="125" t="str">
        <f t="shared" si="118"/>
        <v/>
      </c>
      <c r="AP211" s="125" t="str">
        <f t="shared" si="127"/>
        <v/>
      </c>
    </row>
    <row r="212" spans="1:42">
      <c r="A212" s="30">
        <f t="shared" si="119"/>
        <v>14031</v>
      </c>
      <c r="B212" s="31">
        <f t="shared" si="96"/>
        <v>0</v>
      </c>
      <c r="C212" s="33" t="str">
        <f t="shared" si="97"/>
        <v/>
      </c>
      <c r="D212" s="31">
        <f t="shared" si="98"/>
        <v>0</v>
      </c>
      <c r="E212" s="33" t="str">
        <f t="shared" si="99"/>
        <v/>
      </c>
      <c r="F212" s="31">
        <f t="shared" si="100"/>
        <v>0</v>
      </c>
      <c r="G212" s="32">
        <f t="shared" si="101"/>
        <v>0</v>
      </c>
      <c r="H212" s="32">
        <f t="shared" si="102"/>
        <v>0</v>
      </c>
      <c r="I212" s="32">
        <f t="shared" si="103"/>
        <v>0</v>
      </c>
      <c r="J212" s="37" t="str">
        <f t="shared" si="120"/>
        <v/>
      </c>
      <c r="K212" s="31">
        <f t="shared" si="104"/>
        <v>0</v>
      </c>
      <c r="L212" s="33" t="str">
        <f t="shared" si="105"/>
        <v/>
      </c>
      <c r="M212" s="34">
        <f t="shared" si="121"/>
        <v>29621.775058027251</v>
      </c>
      <c r="N212" s="33" t="str">
        <f t="shared" si="122"/>
        <v/>
      </c>
      <c r="O212" s="35" t="str">
        <f t="shared" si="106"/>
        <v/>
      </c>
      <c r="P212" s="48" t="str">
        <f t="shared" si="107"/>
        <v/>
      </c>
      <c r="Q212" s="35"/>
      <c r="R212" s="58">
        <f>Data!AW212</f>
        <v>0</v>
      </c>
      <c r="S212" s="58">
        <f>Data!BB212</f>
        <v>0</v>
      </c>
      <c r="T212" s="58">
        <f>Data!BM212</f>
        <v>0</v>
      </c>
      <c r="U212" s="59">
        <f>Data!BN212</f>
        <v>0</v>
      </c>
      <c r="V212" s="59">
        <f>Data!BO212</f>
        <v>0</v>
      </c>
      <c r="W212" s="58">
        <f>Data!BT212</f>
        <v>0</v>
      </c>
      <c r="X212" s="56">
        <f t="shared" si="108"/>
        <v>0</v>
      </c>
      <c r="Y212" s="64">
        <f t="shared" si="109"/>
        <v>12828.62890625</v>
      </c>
      <c r="Z212" s="65">
        <f t="shared" si="110"/>
        <v>55393.6796875</v>
      </c>
      <c r="AA212" s="66">
        <f t="shared" si="111"/>
        <v>68222.30859375</v>
      </c>
      <c r="AB212" s="71">
        <f t="shared" si="123"/>
        <v>68222.30859375</v>
      </c>
      <c r="AC212" s="71">
        <f t="shared" si="112"/>
        <v>55393.6796875</v>
      </c>
      <c r="AD212" s="71">
        <f t="shared" si="124"/>
        <v>51473.756456949981</v>
      </c>
      <c r="AE212" s="71">
        <f t="shared" si="125"/>
        <v>55393.6796875</v>
      </c>
      <c r="AF212" s="57">
        <f t="shared" si="126"/>
        <v>51473.756456949981</v>
      </c>
      <c r="AG212" s="55"/>
      <c r="AI212" s="35" t="str">
        <f t="shared" si="113"/>
        <v/>
      </c>
      <c r="AJ212" s="125" t="str">
        <f t="shared" si="114"/>
        <v/>
      </c>
      <c r="AK212" s="125" t="str">
        <f t="shared" si="115"/>
        <v/>
      </c>
      <c r="AL212" s="125" t="str">
        <f t="shared" si="116"/>
        <v/>
      </c>
      <c r="AM212" s="125" t="str">
        <f t="shared" si="117"/>
        <v/>
      </c>
      <c r="AN212" s="125" t="s">
        <v>218</v>
      </c>
      <c r="AO212" s="125" t="str">
        <f t="shared" si="118"/>
        <v/>
      </c>
      <c r="AP212" s="125" t="str">
        <f t="shared" si="127"/>
        <v/>
      </c>
    </row>
    <row r="213" spans="1:42">
      <c r="A213" s="30">
        <f t="shared" si="119"/>
        <v>14061</v>
      </c>
      <c r="B213" s="31">
        <f t="shared" si="96"/>
        <v>0</v>
      </c>
      <c r="C213" s="33" t="str">
        <f t="shared" si="97"/>
        <v/>
      </c>
      <c r="D213" s="31">
        <f t="shared" si="98"/>
        <v>0</v>
      </c>
      <c r="E213" s="33" t="str">
        <f t="shared" si="99"/>
        <v/>
      </c>
      <c r="F213" s="31">
        <f t="shared" si="100"/>
        <v>0</v>
      </c>
      <c r="G213" s="32">
        <f t="shared" si="101"/>
        <v>0</v>
      </c>
      <c r="H213" s="32">
        <f t="shared" si="102"/>
        <v>0</v>
      </c>
      <c r="I213" s="32">
        <f t="shared" si="103"/>
        <v>0</v>
      </c>
      <c r="J213" s="37" t="str">
        <f t="shared" si="120"/>
        <v/>
      </c>
      <c r="K213" s="31">
        <f t="shared" si="104"/>
        <v>0</v>
      </c>
      <c r="L213" s="33" t="str">
        <f t="shared" si="105"/>
        <v/>
      </c>
      <c r="M213" s="34">
        <f t="shared" si="121"/>
        <v>32125.389777002842</v>
      </c>
      <c r="N213" s="33" t="str">
        <f t="shared" si="122"/>
        <v/>
      </c>
      <c r="O213" s="35" t="str">
        <f t="shared" si="106"/>
        <v/>
      </c>
      <c r="P213" s="48" t="str">
        <f t="shared" si="107"/>
        <v/>
      </c>
      <c r="Q213" s="35"/>
      <c r="R213" s="58">
        <f>Data!AW213</f>
        <v>0</v>
      </c>
      <c r="S213" s="58">
        <f>Data!BB213</f>
        <v>0</v>
      </c>
      <c r="T213" s="58">
        <f>Data!BM213</f>
        <v>0</v>
      </c>
      <c r="U213" s="59">
        <f>Data!BN213</f>
        <v>0</v>
      </c>
      <c r="V213" s="59">
        <f>Data!BO213</f>
        <v>0</v>
      </c>
      <c r="W213" s="58">
        <f>Data!BT213</f>
        <v>0</v>
      </c>
      <c r="X213" s="56">
        <f t="shared" si="108"/>
        <v>0</v>
      </c>
      <c r="Y213" s="64">
        <f t="shared" si="109"/>
        <v>15868.75</v>
      </c>
      <c r="Z213" s="65">
        <f t="shared" si="110"/>
        <v>22231.01953125</v>
      </c>
      <c r="AA213" s="66">
        <f t="shared" si="111"/>
        <v>38099.76953125</v>
      </c>
      <c r="AB213" s="71">
        <f t="shared" si="123"/>
        <v>38099.76953125</v>
      </c>
      <c r="AC213" s="71">
        <f t="shared" si="112"/>
        <v>22231.01953125</v>
      </c>
      <c r="AD213" s="71">
        <f t="shared" si="124"/>
        <v>21729.828774074638</v>
      </c>
      <c r="AE213" s="71">
        <f t="shared" si="125"/>
        <v>22231.01953125</v>
      </c>
      <c r="AF213" s="57">
        <f t="shared" si="126"/>
        <v>21729.828774074638</v>
      </c>
      <c r="AG213" s="55"/>
      <c r="AI213" s="35" t="str">
        <f t="shared" si="113"/>
        <v/>
      </c>
      <c r="AJ213" s="125" t="str">
        <f t="shared" si="114"/>
        <v/>
      </c>
      <c r="AK213" s="125" t="str">
        <f t="shared" si="115"/>
        <v/>
      </c>
      <c r="AL213" s="125" t="str">
        <f t="shared" si="116"/>
        <v/>
      </c>
      <c r="AM213" s="125" t="str">
        <f t="shared" si="117"/>
        <v/>
      </c>
      <c r="AN213" s="125" t="s">
        <v>218</v>
      </c>
      <c r="AO213" s="125" t="str">
        <f t="shared" si="118"/>
        <v/>
      </c>
      <c r="AP213" s="125" t="str">
        <f t="shared" si="127"/>
        <v/>
      </c>
    </row>
    <row r="214" spans="1:42">
      <c r="A214" s="30">
        <f t="shared" si="119"/>
        <v>14092</v>
      </c>
      <c r="B214" s="31">
        <f t="shared" si="96"/>
        <v>0</v>
      </c>
      <c r="C214" s="33" t="str">
        <f t="shared" si="97"/>
        <v/>
      </c>
      <c r="D214" s="31">
        <f t="shared" si="98"/>
        <v>0</v>
      </c>
      <c r="E214" s="33" t="str">
        <f t="shared" si="99"/>
        <v/>
      </c>
      <c r="F214" s="31">
        <f t="shared" si="100"/>
        <v>0</v>
      </c>
      <c r="G214" s="32">
        <f t="shared" si="101"/>
        <v>0</v>
      </c>
      <c r="H214" s="32">
        <f t="shared" si="102"/>
        <v>0</v>
      </c>
      <c r="I214" s="32">
        <f t="shared" si="103"/>
        <v>0</v>
      </c>
      <c r="J214" s="37" t="str">
        <f t="shared" si="120"/>
        <v/>
      </c>
      <c r="K214" s="31">
        <f t="shared" si="104"/>
        <v>0</v>
      </c>
      <c r="L214" s="33" t="str">
        <f t="shared" si="105"/>
        <v/>
      </c>
      <c r="M214" s="34">
        <f t="shared" si="121"/>
        <v>17353.84679038146</v>
      </c>
      <c r="N214" s="33" t="str">
        <f t="shared" si="122"/>
        <v/>
      </c>
      <c r="O214" s="35" t="str">
        <f t="shared" si="106"/>
        <v>MRDO</v>
      </c>
      <c r="P214" s="48" t="str">
        <f t="shared" si="107"/>
        <v>MRDO</v>
      </c>
      <c r="Q214" s="35"/>
      <c r="R214" s="58">
        <f>Data!AW214</f>
        <v>0</v>
      </c>
      <c r="S214" s="58">
        <f>Data!BB214</f>
        <v>0</v>
      </c>
      <c r="T214" s="58">
        <f>Data!BM214</f>
        <v>0</v>
      </c>
      <c r="U214" s="59">
        <f>Data!BN214</f>
        <v>0</v>
      </c>
      <c r="V214" s="59">
        <f>Data!BO214</f>
        <v>0</v>
      </c>
      <c r="W214" s="58">
        <f>Data!BT214</f>
        <v>0</v>
      </c>
      <c r="X214" s="56">
        <f t="shared" si="108"/>
        <v>0</v>
      </c>
      <c r="Y214" s="64">
        <f t="shared" si="109"/>
        <v>8000</v>
      </c>
      <c r="Z214" s="65">
        <f t="shared" si="110"/>
        <v>0</v>
      </c>
      <c r="AA214" s="66">
        <f t="shared" si="111"/>
        <v>8000</v>
      </c>
      <c r="AB214" s="71">
        <f t="shared" si="123"/>
        <v>8000</v>
      </c>
      <c r="AC214" s="71">
        <f t="shared" si="112"/>
        <v>0</v>
      </c>
      <c r="AD214" s="71">
        <f t="shared" si="124"/>
        <v>6481.5056463940564</v>
      </c>
      <c r="AE214" s="71">
        <f t="shared" si="125"/>
        <v>0</v>
      </c>
      <c r="AF214" s="57">
        <f t="shared" si="126"/>
        <v>0</v>
      </c>
      <c r="AG214" s="55"/>
      <c r="AI214" s="35" t="str">
        <f t="shared" si="113"/>
        <v/>
      </c>
      <c r="AJ214" s="125" t="str">
        <f t="shared" si="114"/>
        <v/>
      </c>
      <c r="AK214" s="125" t="str">
        <f t="shared" si="115"/>
        <v/>
      </c>
      <c r="AL214" s="125" t="str">
        <f t="shared" si="116"/>
        <v/>
      </c>
      <c r="AM214" s="125" t="str">
        <f t="shared" si="117"/>
        <v/>
      </c>
      <c r="AN214" s="125" t="s">
        <v>218</v>
      </c>
      <c r="AO214" s="125" t="str">
        <f t="shared" si="118"/>
        <v/>
      </c>
      <c r="AP214" s="125" t="str">
        <f t="shared" si="127"/>
        <v/>
      </c>
    </row>
    <row r="215" spans="1:42">
      <c r="A215" s="30">
        <f t="shared" si="119"/>
        <v>14123</v>
      </c>
      <c r="B215" s="31">
        <f t="shared" si="96"/>
        <v>9818.1854222954244</v>
      </c>
      <c r="C215" s="33" t="str">
        <f t="shared" si="97"/>
        <v/>
      </c>
      <c r="D215" s="31">
        <f t="shared" si="98"/>
        <v>7528.6175886165702</v>
      </c>
      <c r="E215" s="33" t="str">
        <f t="shared" si="99"/>
        <v/>
      </c>
      <c r="F215" s="31">
        <f t="shared" si="100"/>
        <v>0</v>
      </c>
      <c r="G215" s="32">
        <f t="shared" si="101"/>
        <v>0</v>
      </c>
      <c r="H215" s="32">
        <f t="shared" si="102"/>
        <v>906.22492860018133</v>
      </c>
      <c r="I215" s="32">
        <f t="shared" si="103"/>
        <v>906.22492860018133</v>
      </c>
      <c r="J215" s="37" t="str">
        <f t="shared" si="120"/>
        <v/>
      </c>
      <c r="K215" s="31">
        <f t="shared" si="104"/>
        <v>0</v>
      </c>
      <c r="L215" s="33" t="str">
        <f t="shared" si="105"/>
        <v/>
      </c>
      <c r="M215" s="34">
        <f t="shared" si="121"/>
        <v>17309.552918564463</v>
      </c>
      <c r="N215" s="33" t="str">
        <f t="shared" si="122"/>
        <v/>
      </c>
      <c r="O215" s="35" t="str">
        <f t="shared" si="106"/>
        <v/>
      </c>
      <c r="P215" s="48" t="str">
        <f t="shared" si="107"/>
        <v/>
      </c>
      <c r="Q215" s="35"/>
      <c r="R215" s="58">
        <f>Data!AW215</f>
        <v>638.75067138671875</v>
      </c>
      <c r="S215" s="58">
        <f>Data!BB215</f>
        <v>-1650.8173828125</v>
      </c>
      <c r="T215" s="58">
        <f>Data!BM215</f>
        <v>0</v>
      </c>
      <c r="U215" s="59">
        <f>Data!BN215</f>
        <v>0</v>
      </c>
      <c r="V215" s="59">
        <f>Data!BO215</f>
        <v>-8273.2109375</v>
      </c>
      <c r="W215" s="58">
        <f>Data!BT215</f>
        <v>0</v>
      </c>
      <c r="X215" s="56">
        <f t="shared" si="108"/>
        <v>638.75067138671875</v>
      </c>
      <c r="Y215" s="64">
        <f t="shared" si="109"/>
        <v>4000</v>
      </c>
      <c r="Z215" s="65">
        <f t="shared" si="110"/>
        <v>672.32806396484375</v>
      </c>
      <c r="AA215" s="66">
        <f t="shared" si="111"/>
        <v>4672.3280639648437</v>
      </c>
      <c r="AB215" s="71">
        <f t="shared" si="123"/>
        <v>4033.577392578125</v>
      </c>
      <c r="AC215" s="71">
        <f t="shared" si="112"/>
        <v>672.32806396484375</v>
      </c>
      <c r="AD215" s="71">
        <f t="shared" si="124"/>
        <v>1749.6109415791943</v>
      </c>
      <c r="AE215" s="71">
        <f t="shared" si="125"/>
        <v>672.32806396484375</v>
      </c>
      <c r="AF215" s="57">
        <f t="shared" si="126"/>
        <v>672.32806396484375</v>
      </c>
      <c r="AG215" s="55"/>
      <c r="AI215" s="35" t="str">
        <f t="shared" si="113"/>
        <v/>
      </c>
      <c r="AJ215" s="125" t="str">
        <f t="shared" si="114"/>
        <v/>
      </c>
      <c r="AK215" s="125" t="str">
        <f t="shared" si="115"/>
        <v/>
      </c>
      <c r="AL215" s="125" t="str">
        <f t="shared" si="116"/>
        <v/>
      </c>
      <c r="AM215" s="125" t="str">
        <f t="shared" si="117"/>
        <v/>
      </c>
      <c r="AN215" s="125" t="s">
        <v>218</v>
      </c>
      <c r="AO215" s="125" t="str">
        <f t="shared" si="118"/>
        <v/>
      </c>
      <c r="AP215" s="125" t="str">
        <f t="shared" si="127"/>
        <v/>
      </c>
    </row>
    <row r="216" spans="1:42">
      <c r="A216" s="30">
        <f t="shared" si="119"/>
        <v>14153</v>
      </c>
      <c r="B216" s="31">
        <f t="shared" si="96"/>
        <v>0</v>
      </c>
      <c r="C216" s="33" t="str">
        <f t="shared" si="97"/>
        <v/>
      </c>
      <c r="D216" s="31">
        <f t="shared" si="98"/>
        <v>0</v>
      </c>
      <c r="E216" s="33" t="str">
        <f t="shared" si="99"/>
        <v/>
      </c>
      <c r="F216" s="31">
        <f t="shared" si="100"/>
        <v>0</v>
      </c>
      <c r="G216" s="32">
        <f t="shared" si="101"/>
        <v>0</v>
      </c>
      <c r="H216" s="32">
        <f t="shared" si="102"/>
        <v>2203.2982458394454</v>
      </c>
      <c r="I216" s="32">
        <f t="shared" si="103"/>
        <v>2203.2982458394454</v>
      </c>
      <c r="J216" s="37" t="str">
        <f t="shared" si="120"/>
        <v/>
      </c>
      <c r="K216" s="31">
        <f t="shared" si="104"/>
        <v>0</v>
      </c>
      <c r="L216" s="33" t="str">
        <f t="shared" si="105"/>
        <v/>
      </c>
      <c r="M216" s="34">
        <f t="shared" si="121"/>
        <v>14979.811997773537</v>
      </c>
      <c r="N216" s="33" t="str">
        <f t="shared" si="122"/>
        <v/>
      </c>
      <c r="O216" s="35" t="str">
        <f t="shared" si="106"/>
        <v>MRDO</v>
      </c>
      <c r="P216" s="48" t="str">
        <f t="shared" si="107"/>
        <v>MRDO</v>
      </c>
      <c r="Q216" s="35"/>
      <c r="R216" s="58">
        <f>Data!AW216</f>
        <v>0</v>
      </c>
      <c r="S216" s="58">
        <f>Data!BB216</f>
        <v>0</v>
      </c>
      <c r="T216" s="58">
        <f>Data!BM216</f>
        <v>0</v>
      </c>
      <c r="U216" s="59">
        <f>Data!BN216</f>
        <v>0</v>
      </c>
      <c r="V216" s="59">
        <f>Data!BO216</f>
        <v>-4348.2392578125</v>
      </c>
      <c r="W216" s="58">
        <f>Data!BT216</f>
        <v>0</v>
      </c>
      <c r="X216" s="56">
        <f t="shared" si="108"/>
        <v>0</v>
      </c>
      <c r="Y216" s="64">
        <f t="shared" si="109"/>
        <v>18437.5</v>
      </c>
      <c r="Z216" s="65">
        <f t="shared" si="110"/>
        <v>0</v>
      </c>
      <c r="AA216" s="66">
        <f t="shared" si="111"/>
        <v>18437.5</v>
      </c>
      <c r="AB216" s="71">
        <f t="shared" si="123"/>
        <v>18437.5</v>
      </c>
      <c r="AC216" s="71">
        <f t="shared" si="112"/>
        <v>0</v>
      </c>
      <c r="AD216" s="71">
        <f t="shared" si="124"/>
        <v>15105.796076913837</v>
      </c>
      <c r="AE216" s="71">
        <f t="shared" si="125"/>
        <v>0</v>
      </c>
      <c r="AF216" s="57">
        <f t="shared" si="126"/>
        <v>0</v>
      </c>
      <c r="AG216" s="55"/>
      <c r="AI216" s="35" t="str">
        <f t="shared" si="113"/>
        <v/>
      </c>
      <c r="AJ216" s="125" t="str">
        <f t="shared" si="114"/>
        <v/>
      </c>
      <c r="AK216" s="125" t="str">
        <f t="shared" si="115"/>
        <v/>
      </c>
      <c r="AL216" s="125" t="str">
        <f t="shared" si="116"/>
        <v/>
      </c>
      <c r="AM216" s="125" t="str">
        <f t="shared" si="117"/>
        <v/>
      </c>
      <c r="AN216" s="125" t="s">
        <v>218</v>
      </c>
      <c r="AO216" s="125" t="str">
        <f t="shared" si="118"/>
        <v/>
      </c>
      <c r="AP216" s="125" t="str">
        <f t="shared" si="127"/>
        <v/>
      </c>
    </row>
    <row r="217" spans="1:42">
      <c r="A217" s="30">
        <f t="shared" si="119"/>
        <v>14184</v>
      </c>
      <c r="B217" s="31">
        <f t="shared" si="96"/>
        <v>0</v>
      </c>
      <c r="C217" s="33" t="str">
        <f t="shared" si="97"/>
        <v/>
      </c>
      <c r="D217" s="31">
        <f t="shared" si="98"/>
        <v>0</v>
      </c>
      <c r="E217" s="33" t="str">
        <f t="shared" si="99"/>
        <v/>
      </c>
      <c r="F217" s="31">
        <f t="shared" si="100"/>
        <v>0</v>
      </c>
      <c r="G217" s="32">
        <f t="shared" si="101"/>
        <v>0</v>
      </c>
      <c r="H217" s="32">
        <f t="shared" si="102"/>
        <v>0</v>
      </c>
      <c r="I217" s="32">
        <f t="shared" si="103"/>
        <v>0</v>
      </c>
      <c r="J217" s="37" t="str">
        <f t="shared" si="120"/>
        <v/>
      </c>
      <c r="K217" s="31">
        <f t="shared" si="104"/>
        <v>0</v>
      </c>
      <c r="L217" s="33" t="str">
        <f t="shared" si="105"/>
        <v/>
      </c>
      <c r="M217" s="34">
        <f t="shared" si="121"/>
        <v>12263.756459447291</v>
      </c>
      <c r="N217" s="33" t="str">
        <f t="shared" si="122"/>
        <v/>
      </c>
      <c r="O217" s="35" t="str">
        <f t="shared" si="106"/>
        <v>MRDO</v>
      </c>
      <c r="P217" s="48" t="str">
        <f t="shared" si="107"/>
        <v>MRDO</v>
      </c>
      <c r="Q217" s="35"/>
      <c r="R217" s="58">
        <f>Data!AW217</f>
        <v>0</v>
      </c>
      <c r="S217" s="58">
        <f>Data!BB217</f>
        <v>0</v>
      </c>
      <c r="T217" s="58">
        <f>Data!BM217</f>
        <v>0</v>
      </c>
      <c r="U217" s="59">
        <f>Data!BN217</f>
        <v>0</v>
      </c>
      <c r="V217" s="59">
        <f>Data!BO217</f>
        <v>0</v>
      </c>
      <c r="W217" s="58">
        <f>Data!BT217</f>
        <v>0</v>
      </c>
      <c r="X217" s="56">
        <f t="shared" si="108"/>
        <v>0</v>
      </c>
      <c r="Y217" s="64">
        <f t="shared" si="109"/>
        <v>9218.75</v>
      </c>
      <c r="Z217" s="65">
        <f t="shared" si="110"/>
        <v>0</v>
      </c>
      <c r="AA217" s="66">
        <f t="shared" si="111"/>
        <v>9218.75</v>
      </c>
      <c r="AB217" s="71">
        <f t="shared" si="123"/>
        <v>9218.75</v>
      </c>
      <c r="AC217" s="71">
        <f t="shared" si="112"/>
        <v>0</v>
      </c>
      <c r="AD217" s="71">
        <f t="shared" si="124"/>
        <v>6133.0155494769006</v>
      </c>
      <c r="AE217" s="71">
        <f t="shared" si="125"/>
        <v>0</v>
      </c>
      <c r="AF217" s="57">
        <f t="shared" si="126"/>
        <v>0</v>
      </c>
      <c r="AG217" s="55"/>
      <c r="AI217" s="35" t="str">
        <f t="shared" si="113"/>
        <v/>
      </c>
      <c r="AJ217" s="125" t="str">
        <f t="shared" si="114"/>
        <v/>
      </c>
      <c r="AK217" s="125" t="str">
        <f t="shared" si="115"/>
        <v/>
      </c>
      <c r="AL217" s="125" t="str">
        <f t="shared" si="116"/>
        <v/>
      </c>
      <c r="AM217" s="125" t="str">
        <f t="shared" si="117"/>
        <v/>
      </c>
      <c r="AN217" s="125" t="s">
        <v>218</v>
      </c>
      <c r="AO217" s="125" t="str">
        <f t="shared" si="118"/>
        <v/>
      </c>
      <c r="AP217" s="125" t="str">
        <f t="shared" si="127"/>
        <v/>
      </c>
    </row>
    <row r="218" spans="1:42">
      <c r="A218" s="30">
        <f t="shared" si="119"/>
        <v>14214</v>
      </c>
      <c r="B218" s="31">
        <f t="shared" si="96"/>
        <v>0</v>
      </c>
      <c r="C218" s="33" t="str">
        <f t="shared" si="97"/>
        <v/>
      </c>
      <c r="D218" s="31">
        <f t="shared" si="98"/>
        <v>0</v>
      </c>
      <c r="E218" s="33" t="str">
        <f t="shared" si="99"/>
        <v/>
      </c>
      <c r="F218" s="31">
        <f t="shared" si="100"/>
        <v>0</v>
      </c>
      <c r="G218" s="32">
        <f t="shared" si="101"/>
        <v>0</v>
      </c>
      <c r="H218" s="32">
        <f t="shared" si="102"/>
        <v>0</v>
      </c>
      <c r="I218" s="32">
        <f t="shared" si="103"/>
        <v>0</v>
      </c>
      <c r="J218" s="37" t="str">
        <f t="shared" si="120"/>
        <v/>
      </c>
      <c r="K218" s="31">
        <f t="shared" si="104"/>
        <v>0</v>
      </c>
      <c r="L218" s="33" t="str">
        <f t="shared" si="105"/>
        <v/>
      </c>
      <c r="M218" s="34">
        <f t="shared" si="121"/>
        <v>4775.997395735425</v>
      </c>
      <c r="N218" s="33" t="str">
        <f t="shared" si="122"/>
        <v/>
      </c>
      <c r="O218" s="35" t="str">
        <f t="shared" si="106"/>
        <v>MRDO</v>
      </c>
      <c r="P218" s="48" t="str">
        <f t="shared" si="107"/>
        <v>MRDO</v>
      </c>
      <c r="Q218" s="35"/>
      <c r="R218" s="58">
        <f>Data!AW218</f>
        <v>0</v>
      </c>
      <c r="S218" s="58">
        <f>Data!BB218</f>
        <v>0</v>
      </c>
      <c r="T218" s="58">
        <f>Data!BM218</f>
        <v>0</v>
      </c>
      <c r="U218" s="59">
        <f>Data!BN218</f>
        <v>0</v>
      </c>
      <c r="V218" s="59">
        <f>Data!BO218</f>
        <v>0</v>
      </c>
      <c r="W218" s="58">
        <f>Data!BT218</f>
        <v>0</v>
      </c>
      <c r="X218" s="56">
        <f t="shared" si="108"/>
        <v>0</v>
      </c>
      <c r="Y218" s="64">
        <f t="shared" si="109"/>
        <v>13303.6474609375</v>
      </c>
      <c r="Z218" s="65">
        <f t="shared" si="110"/>
        <v>0</v>
      </c>
      <c r="AA218" s="66">
        <f t="shared" si="111"/>
        <v>13303.6474609375</v>
      </c>
      <c r="AB218" s="71">
        <f t="shared" si="123"/>
        <v>13303.6474609375</v>
      </c>
      <c r="AC218" s="71">
        <f t="shared" si="112"/>
        <v>0</v>
      </c>
      <c r="AD218" s="71">
        <f t="shared" si="124"/>
        <v>12597.258950646434</v>
      </c>
      <c r="AE218" s="71">
        <f t="shared" si="125"/>
        <v>0</v>
      </c>
      <c r="AF218" s="57">
        <f t="shared" si="126"/>
        <v>0</v>
      </c>
      <c r="AG218" s="55"/>
      <c r="AI218" s="35" t="str">
        <f t="shared" si="113"/>
        <v/>
      </c>
      <c r="AJ218" s="125" t="str">
        <f t="shared" si="114"/>
        <v/>
      </c>
      <c r="AK218" s="125" t="str">
        <f t="shared" si="115"/>
        <v/>
      </c>
      <c r="AL218" s="125" t="str">
        <f t="shared" si="116"/>
        <v/>
      </c>
      <c r="AM218" s="125" t="str">
        <f t="shared" si="117"/>
        <v/>
      </c>
      <c r="AN218" s="125" t="s">
        <v>218</v>
      </c>
      <c r="AO218" s="125" t="str">
        <f t="shared" si="118"/>
        <v/>
      </c>
      <c r="AP218" s="125" t="str">
        <f t="shared" si="127"/>
        <v/>
      </c>
    </row>
    <row r="219" spans="1:42">
      <c r="A219" s="30">
        <f t="shared" si="119"/>
        <v>14245</v>
      </c>
      <c r="B219" s="31">
        <f t="shared" si="96"/>
        <v>0</v>
      </c>
      <c r="C219" s="33" t="str">
        <f t="shared" si="97"/>
        <v/>
      </c>
      <c r="D219" s="31">
        <f t="shared" si="98"/>
        <v>0</v>
      </c>
      <c r="E219" s="33" t="str">
        <f t="shared" si="99"/>
        <v/>
      </c>
      <c r="F219" s="31">
        <f t="shared" si="100"/>
        <v>0</v>
      </c>
      <c r="G219" s="32">
        <f t="shared" si="101"/>
        <v>0</v>
      </c>
      <c r="H219" s="32">
        <f t="shared" si="102"/>
        <v>-4596.6965629685992</v>
      </c>
      <c r="I219" s="32">
        <f t="shared" si="103"/>
        <v>0</v>
      </c>
      <c r="J219" s="37" t="str">
        <f t="shared" si="120"/>
        <v/>
      </c>
      <c r="K219" s="31">
        <f t="shared" si="104"/>
        <v>0</v>
      </c>
      <c r="L219" s="33" t="str">
        <f t="shared" si="105"/>
        <v/>
      </c>
      <c r="M219" s="34">
        <f t="shared" si="121"/>
        <v>14317.535080452519</v>
      </c>
      <c r="N219" s="33" t="str">
        <f t="shared" si="122"/>
        <v/>
      </c>
      <c r="O219" s="35" t="str">
        <f t="shared" si="106"/>
        <v>MRDO</v>
      </c>
      <c r="P219" s="48" t="str">
        <f t="shared" si="107"/>
        <v>MRDO</v>
      </c>
      <c r="Q219" s="35"/>
      <c r="R219" s="58">
        <f>Data!AW219</f>
        <v>0</v>
      </c>
      <c r="S219" s="58">
        <f>Data!BB219</f>
        <v>0</v>
      </c>
      <c r="T219" s="58">
        <f>Data!BM219</f>
        <v>0</v>
      </c>
      <c r="U219" s="59">
        <f>Data!BN219</f>
        <v>0</v>
      </c>
      <c r="V219" s="59">
        <f>Data!BO219</f>
        <v>-12197.064453125</v>
      </c>
      <c r="W219" s="58">
        <f>Data!BT219</f>
        <v>0</v>
      </c>
      <c r="X219" s="56">
        <f t="shared" si="108"/>
        <v>0</v>
      </c>
      <c r="Y219" s="64">
        <f t="shared" si="109"/>
        <v>4500</v>
      </c>
      <c r="Z219" s="65">
        <f t="shared" si="110"/>
        <v>0</v>
      </c>
      <c r="AA219" s="66">
        <f t="shared" si="111"/>
        <v>4500</v>
      </c>
      <c r="AB219" s="71">
        <f t="shared" si="123"/>
        <v>4500</v>
      </c>
      <c r="AC219" s="71">
        <f t="shared" si="112"/>
        <v>0</v>
      </c>
      <c r="AD219" s="71">
        <f t="shared" si="124"/>
        <v>469.44262539213014</v>
      </c>
      <c r="AE219" s="71">
        <f t="shared" si="125"/>
        <v>0</v>
      </c>
      <c r="AF219" s="57">
        <f t="shared" si="126"/>
        <v>0</v>
      </c>
      <c r="AG219" s="55"/>
      <c r="AI219" s="35" t="str">
        <f t="shared" si="113"/>
        <v/>
      </c>
      <c r="AJ219" s="125" t="str">
        <f t="shared" si="114"/>
        <v/>
      </c>
      <c r="AK219" s="125" t="str">
        <f t="shared" si="115"/>
        <v/>
      </c>
      <c r="AL219" s="125" t="str">
        <f t="shared" si="116"/>
        <v/>
      </c>
      <c r="AM219" s="125" t="str">
        <f t="shared" si="117"/>
        <v/>
      </c>
      <c r="AN219" s="125" t="s">
        <v>218</v>
      </c>
      <c r="AO219" s="125" t="str">
        <f t="shared" si="118"/>
        <v/>
      </c>
      <c r="AP219" s="125" t="str">
        <f t="shared" si="127"/>
        <v/>
      </c>
    </row>
    <row r="220" spans="1:42">
      <c r="A220" s="30">
        <f t="shared" si="119"/>
        <v>14276</v>
      </c>
      <c r="B220" s="31">
        <f t="shared" si="96"/>
        <v>0</v>
      </c>
      <c r="C220" s="33" t="str">
        <f t="shared" si="97"/>
        <v/>
      </c>
      <c r="D220" s="31">
        <f t="shared" si="98"/>
        <v>0</v>
      </c>
      <c r="E220" s="33" t="str">
        <f t="shared" si="99"/>
        <v/>
      </c>
      <c r="F220" s="31">
        <f t="shared" si="100"/>
        <v>2742.8367640774909</v>
      </c>
      <c r="G220" s="32">
        <f t="shared" si="101"/>
        <v>2784.1294113175782</v>
      </c>
      <c r="H220" s="32">
        <f t="shared" si="102"/>
        <v>3010.4421567903387</v>
      </c>
      <c r="I220" s="32">
        <f t="shared" si="103"/>
        <v>3010.4421567903387</v>
      </c>
      <c r="J220" s="37" t="str">
        <f t="shared" si="120"/>
        <v/>
      </c>
      <c r="K220" s="31">
        <f t="shared" si="104"/>
        <v>0</v>
      </c>
      <c r="L220" s="33" t="str">
        <f t="shared" si="105"/>
        <v/>
      </c>
      <c r="M220" s="34">
        <f t="shared" si="121"/>
        <v>10482.664897723011</v>
      </c>
      <c r="N220" s="33" t="str">
        <f t="shared" si="122"/>
        <v/>
      </c>
      <c r="O220" s="35" t="str">
        <f t="shared" si="106"/>
        <v/>
      </c>
      <c r="P220" s="48" t="str">
        <f t="shared" si="107"/>
        <v/>
      </c>
      <c r="Q220" s="35"/>
      <c r="R220" s="58">
        <f>Data!AW220</f>
        <v>0</v>
      </c>
      <c r="S220" s="58">
        <f>Data!BB220</f>
        <v>0</v>
      </c>
      <c r="T220" s="58">
        <f>Data!BM220</f>
        <v>-1117.9537353515625</v>
      </c>
      <c r="U220" s="59">
        <f>Data!BN220</f>
        <v>-1057.380859375</v>
      </c>
      <c r="V220" s="59">
        <f>Data!BO220</f>
        <v>-831.068603515625</v>
      </c>
      <c r="W220" s="58">
        <f>Data!BT220</f>
        <v>0</v>
      </c>
      <c r="X220" s="56">
        <f t="shared" si="108"/>
        <v>0</v>
      </c>
      <c r="Y220" s="64">
        <f t="shared" si="109"/>
        <v>4500</v>
      </c>
      <c r="Z220" s="65">
        <f t="shared" si="110"/>
        <v>2292.167724609375</v>
      </c>
      <c r="AA220" s="66">
        <f t="shared" si="111"/>
        <v>6792.167724609375</v>
      </c>
      <c r="AB220" s="71">
        <f t="shared" si="123"/>
        <v>6792.167724609375</v>
      </c>
      <c r="AC220" s="71">
        <f t="shared" si="112"/>
        <v>2292.167724609375</v>
      </c>
      <c r="AD220" s="71">
        <f t="shared" si="124"/>
        <v>3041.0916079408071</v>
      </c>
      <c r="AE220" s="71">
        <f t="shared" si="125"/>
        <v>2292.167724609375</v>
      </c>
      <c r="AF220" s="57">
        <f t="shared" si="126"/>
        <v>2292.167724609375</v>
      </c>
      <c r="AG220" s="55"/>
      <c r="AI220" s="35" t="str">
        <f t="shared" si="113"/>
        <v/>
      </c>
      <c r="AJ220" s="125" t="str">
        <f t="shared" si="114"/>
        <v/>
      </c>
      <c r="AK220" s="125" t="str">
        <f t="shared" si="115"/>
        <v/>
      </c>
      <c r="AL220" s="125" t="str">
        <f t="shared" si="116"/>
        <v/>
      </c>
      <c r="AM220" s="125" t="str">
        <f t="shared" si="117"/>
        <v/>
      </c>
      <c r="AN220" s="125" t="s">
        <v>218</v>
      </c>
      <c r="AO220" s="125" t="str">
        <f t="shared" si="118"/>
        <v/>
      </c>
      <c r="AP220" s="125" t="str">
        <f t="shared" si="127"/>
        <v/>
      </c>
    </row>
    <row r="221" spans="1:42">
      <c r="A221" s="30">
        <f t="shared" si="119"/>
        <v>14304</v>
      </c>
      <c r="B221" s="31">
        <f t="shared" si="96"/>
        <v>0</v>
      </c>
      <c r="C221" s="33" t="str">
        <f t="shared" si="97"/>
        <v/>
      </c>
      <c r="D221" s="31">
        <f t="shared" si="98"/>
        <v>0</v>
      </c>
      <c r="E221" s="33" t="str">
        <f t="shared" si="99"/>
        <v/>
      </c>
      <c r="F221" s="31">
        <f t="shared" si="100"/>
        <v>2294.1856225801698</v>
      </c>
      <c r="G221" s="32">
        <f t="shared" si="101"/>
        <v>1924.8180136095298</v>
      </c>
      <c r="H221" s="32">
        <f t="shared" si="102"/>
        <v>1370.8142214161958</v>
      </c>
      <c r="I221" s="32">
        <f t="shared" si="103"/>
        <v>2294.1856225801698</v>
      </c>
      <c r="J221" s="37" t="str">
        <f t="shared" si="120"/>
        <v/>
      </c>
      <c r="K221" s="31">
        <f t="shared" si="104"/>
        <v>0</v>
      </c>
      <c r="L221" s="33" t="str">
        <f t="shared" si="105"/>
        <v/>
      </c>
      <c r="M221" s="34">
        <f t="shared" si="121"/>
        <v>15392.452664705188</v>
      </c>
      <c r="N221" s="33" t="str">
        <f t="shared" si="122"/>
        <v>EI</v>
      </c>
      <c r="O221" s="35" t="str">
        <f t="shared" si="106"/>
        <v/>
      </c>
      <c r="P221" s="48" t="str">
        <f t="shared" si="107"/>
        <v>EI</v>
      </c>
      <c r="Q221" s="35"/>
      <c r="R221" s="58">
        <f>Data!AW221</f>
        <v>0</v>
      </c>
      <c r="S221" s="58">
        <f>Data!BB221</f>
        <v>0</v>
      </c>
      <c r="T221" s="58">
        <f>Data!BM221</f>
        <v>-1280.1314697265625</v>
      </c>
      <c r="U221" s="59">
        <f>Data!BN221</f>
        <v>-1651.83251953125</v>
      </c>
      <c r="V221" s="59">
        <f>Data!BO221</f>
        <v>-2201.30419921875</v>
      </c>
      <c r="W221" s="58">
        <f>Data!BT221</f>
        <v>0</v>
      </c>
      <c r="X221" s="56">
        <f t="shared" si="108"/>
        <v>0</v>
      </c>
      <c r="Y221" s="64">
        <f t="shared" si="109"/>
        <v>8011.3837890625</v>
      </c>
      <c r="Z221" s="65">
        <f t="shared" si="110"/>
        <v>212.16975402832031</v>
      </c>
      <c r="AA221" s="66">
        <f t="shared" si="111"/>
        <v>8223.5535430908203</v>
      </c>
      <c r="AB221" s="71">
        <f t="shared" si="123"/>
        <v>8223.5535430908203</v>
      </c>
      <c r="AC221" s="71">
        <f t="shared" si="112"/>
        <v>212.16975402832031</v>
      </c>
      <c r="AD221" s="71">
        <f t="shared" si="124"/>
        <v>0</v>
      </c>
      <c r="AE221" s="71">
        <f t="shared" si="125"/>
        <v>212.16975402832031</v>
      </c>
      <c r="AF221" s="57">
        <f t="shared" si="126"/>
        <v>0</v>
      </c>
      <c r="AG221" s="55"/>
      <c r="AI221" s="35" t="str">
        <f t="shared" si="113"/>
        <v/>
      </c>
      <c r="AJ221" s="125" t="str">
        <f t="shared" si="114"/>
        <v/>
      </c>
      <c r="AK221" s="125" t="str">
        <f t="shared" si="115"/>
        <v/>
      </c>
      <c r="AL221" s="125" t="str">
        <f t="shared" si="116"/>
        <v/>
      </c>
      <c r="AM221" s="125" t="str">
        <f t="shared" si="117"/>
        <v/>
      </c>
      <c r="AN221" s="125" t="s">
        <v>218</v>
      </c>
      <c r="AO221" s="125" t="str">
        <f t="shared" si="118"/>
        <v/>
      </c>
      <c r="AP221" s="125" t="str">
        <f t="shared" si="127"/>
        <v/>
      </c>
    </row>
    <row r="222" spans="1:42">
      <c r="A222" s="30">
        <f t="shared" si="119"/>
        <v>14335</v>
      </c>
      <c r="B222" s="31">
        <f t="shared" si="96"/>
        <v>0</v>
      </c>
      <c r="C222" s="33" t="str">
        <f t="shared" si="97"/>
        <v/>
      </c>
      <c r="D222" s="31">
        <f t="shared" si="98"/>
        <v>0</v>
      </c>
      <c r="E222" s="33" t="str">
        <f t="shared" si="99"/>
        <v/>
      </c>
      <c r="F222" s="31">
        <f t="shared" si="100"/>
        <v>0</v>
      </c>
      <c r="G222" s="32">
        <f t="shared" si="101"/>
        <v>0</v>
      </c>
      <c r="H222" s="32">
        <f t="shared" si="102"/>
        <v>0</v>
      </c>
      <c r="I222" s="32">
        <f t="shared" si="103"/>
        <v>0</v>
      </c>
      <c r="J222" s="37" t="str">
        <f t="shared" si="120"/>
        <v/>
      </c>
      <c r="K222" s="31">
        <f t="shared" si="104"/>
        <v>0</v>
      </c>
      <c r="L222" s="33" t="str">
        <f t="shared" si="105"/>
        <v/>
      </c>
      <c r="M222" s="34">
        <f t="shared" si="121"/>
        <v>9198.5694925882053</v>
      </c>
      <c r="N222" s="33" t="str">
        <f t="shared" si="122"/>
        <v/>
      </c>
      <c r="O222" s="35" t="str">
        <f t="shared" si="106"/>
        <v/>
      </c>
      <c r="P222" s="48" t="str">
        <f t="shared" si="107"/>
        <v/>
      </c>
      <c r="Q222" s="35"/>
      <c r="R222" s="58">
        <f>Data!AW222</f>
        <v>0</v>
      </c>
      <c r="S222" s="58">
        <f>Data!BB222</f>
        <v>0</v>
      </c>
      <c r="T222" s="58">
        <f>Data!BM222</f>
        <v>0</v>
      </c>
      <c r="U222" s="59">
        <f>Data!BN222</f>
        <v>0</v>
      </c>
      <c r="V222" s="59">
        <f>Data!BO222</f>
        <v>0</v>
      </c>
      <c r="W222" s="58">
        <f>Data!BT222</f>
        <v>0</v>
      </c>
      <c r="X222" s="56">
        <f t="shared" si="108"/>
        <v>0</v>
      </c>
      <c r="Y222" s="64">
        <f t="shared" si="109"/>
        <v>7516.12890625</v>
      </c>
      <c r="Z222" s="65">
        <f t="shared" si="110"/>
        <v>6155.46240234375</v>
      </c>
      <c r="AA222" s="66">
        <f t="shared" si="111"/>
        <v>13671.59130859375</v>
      </c>
      <c r="AB222" s="71">
        <f t="shared" si="123"/>
        <v>13671.59130859375</v>
      </c>
      <c r="AC222" s="71">
        <f t="shared" si="112"/>
        <v>6155.46240234375</v>
      </c>
      <c r="AD222" s="71">
        <f t="shared" si="124"/>
        <v>8178.0100444046075</v>
      </c>
      <c r="AE222" s="71">
        <f t="shared" si="125"/>
        <v>6155.46240234375</v>
      </c>
      <c r="AF222" s="57">
        <f t="shared" si="126"/>
        <v>6155.46240234375</v>
      </c>
      <c r="AG222" s="55"/>
      <c r="AI222" s="35" t="str">
        <f t="shared" si="113"/>
        <v/>
      </c>
      <c r="AJ222" s="125" t="str">
        <f t="shared" si="114"/>
        <v/>
      </c>
      <c r="AK222" s="125" t="str">
        <f t="shared" si="115"/>
        <v/>
      </c>
      <c r="AL222" s="125" t="str">
        <f t="shared" si="116"/>
        <v/>
      </c>
      <c r="AM222" s="125" t="str">
        <f t="shared" si="117"/>
        <v/>
      </c>
      <c r="AN222" s="125" t="s">
        <v>218</v>
      </c>
      <c r="AO222" s="125" t="str">
        <f t="shared" si="118"/>
        <v/>
      </c>
      <c r="AP222" s="125" t="str">
        <f t="shared" si="127"/>
        <v/>
      </c>
    </row>
    <row r="223" spans="1:42">
      <c r="A223" s="30">
        <f t="shared" si="119"/>
        <v>14365</v>
      </c>
      <c r="B223" s="31">
        <f t="shared" si="96"/>
        <v>1858.5114933990101</v>
      </c>
      <c r="C223" s="33" t="str">
        <f t="shared" si="97"/>
        <v/>
      </c>
      <c r="D223" s="31">
        <f t="shared" si="98"/>
        <v>5645.1865792761819</v>
      </c>
      <c r="E223" s="33" t="str">
        <f t="shared" si="99"/>
        <v/>
      </c>
      <c r="F223" s="31">
        <f t="shared" si="100"/>
        <v>0</v>
      </c>
      <c r="G223" s="32">
        <f t="shared" si="101"/>
        <v>0</v>
      </c>
      <c r="H223" s="32">
        <f t="shared" si="102"/>
        <v>0</v>
      </c>
      <c r="I223" s="32">
        <f t="shared" si="103"/>
        <v>0</v>
      </c>
      <c r="J223" s="37" t="str">
        <f t="shared" si="120"/>
        <v/>
      </c>
      <c r="K223" s="31">
        <f t="shared" si="104"/>
        <v>0</v>
      </c>
      <c r="L223" s="33" t="str">
        <f t="shared" si="105"/>
        <v/>
      </c>
      <c r="M223" s="34">
        <f t="shared" si="121"/>
        <v>5987.7008204409194</v>
      </c>
      <c r="N223" s="33" t="str">
        <f t="shared" si="122"/>
        <v/>
      </c>
      <c r="O223" s="35" t="str">
        <f t="shared" si="106"/>
        <v/>
      </c>
      <c r="P223" s="48" t="str">
        <f t="shared" si="107"/>
        <v/>
      </c>
      <c r="Q223" s="35"/>
      <c r="R223" s="58">
        <f>Data!AW223</f>
        <v>2664.453125</v>
      </c>
      <c r="S223" s="58">
        <f>Data!BB223</f>
        <v>6451.12841796875</v>
      </c>
      <c r="T223" s="58">
        <f>Data!BM223</f>
        <v>0</v>
      </c>
      <c r="U223" s="59">
        <f>Data!BN223</f>
        <v>0</v>
      </c>
      <c r="V223" s="59">
        <f>Data!BO223</f>
        <v>0</v>
      </c>
      <c r="W223" s="58">
        <f>Data!BT223</f>
        <v>0</v>
      </c>
      <c r="X223" s="56">
        <f t="shared" si="108"/>
        <v>6451.12841796875</v>
      </c>
      <c r="Y223" s="64">
        <f t="shared" si="109"/>
        <v>9673.3330078125</v>
      </c>
      <c r="Z223" s="65">
        <f t="shared" si="110"/>
        <v>226.82513427734375</v>
      </c>
      <c r="AA223" s="66">
        <f t="shared" si="111"/>
        <v>9900.1581420898437</v>
      </c>
      <c r="AB223" s="71">
        <f t="shared" si="123"/>
        <v>3449.0297241210937</v>
      </c>
      <c r="AC223" s="71">
        <f t="shared" si="112"/>
        <v>226.82513427734375</v>
      </c>
      <c r="AD223" s="71">
        <f t="shared" si="124"/>
        <v>8246.6130380394297</v>
      </c>
      <c r="AE223" s="71">
        <f t="shared" si="125"/>
        <v>225.89562076330185</v>
      </c>
      <c r="AF223" s="57">
        <f t="shared" si="126"/>
        <v>226.82513427734375</v>
      </c>
      <c r="AG223" s="55"/>
      <c r="AI223" s="35" t="str">
        <f t="shared" si="113"/>
        <v/>
      </c>
      <c r="AJ223" s="125" t="str">
        <f t="shared" si="114"/>
        <v/>
      </c>
      <c r="AK223" s="125" t="str">
        <f t="shared" si="115"/>
        <v/>
      </c>
      <c r="AL223" s="125" t="str">
        <f t="shared" si="116"/>
        <v/>
      </c>
      <c r="AM223" s="125" t="str">
        <f t="shared" si="117"/>
        <v/>
      </c>
      <c r="AN223" s="125" t="s">
        <v>218</v>
      </c>
      <c r="AO223" s="125" t="str">
        <f t="shared" si="118"/>
        <v/>
      </c>
      <c r="AP223" s="125" t="str">
        <f t="shared" si="127"/>
        <v/>
      </c>
    </row>
    <row r="224" spans="1:42">
      <c r="A224" s="30">
        <f t="shared" si="119"/>
        <v>14396</v>
      </c>
      <c r="B224" s="31">
        <f t="shared" si="96"/>
        <v>4995.2539326107917</v>
      </c>
      <c r="C224" s="33" t="str">
        <f t="shared" si="97"/>
        <v/>
      </c>
      <c r="D224" s="31">
        <f t="shared" si="98"/>
        <v>9013.9819291488639</v>
      </c>
      <c r="E224" s="33" t="str">
        <f t="shared" si="99"/>
        <v/>
      </c>
      <c r="F224" s="31">
        <f t="shared" si="100"/>
        <v>0</v>
      </c>
      <c r="G224" s="32">
        <f t="shared" si="101"/>
        <v>0</v>
      </c>
      <c r="H224" s="32">
        <f t="shared" si="102"/>
        <v>0</v>
      </c>
      <c r="I224" s="32">
        <f t="shared" si="103"/>
        <v>0</v>
      </c>
      <c r="J224" s="37" t="str">
        <f t="shared" si="120"/>
        <v/>
      </c>
      <c r="K224" s="31">
        <f t="shared" si="104"/>
        <v>0</v>
      </c>
      <c r="L224" s="33" t="str">
        <f t="shared" si="105"/>
        <v/>
      </c>
      <c r="M224" s="34">
        <f t="shared" si="121"/>
        <v>5310.5748672242653</v>
      </c>
      <c r="N224" s="33" t="str">
        <f t="shared" si="122"/>
        <v/>
      </c>
      <c r="O224" s="35" t="str">
        <f t="shared" si="106"/>
        <v/>
      </c>
      <c r="P224" s="48" t="str">
        <f t="shared" si="107"/>
        <v/>
      </c>
      <c r="Q224" s="35"/>
      <c r="R224" s="58">
        <f>Data!AW224</f>
        <v>4349.6328125</v>
      </c>
      <c r="S224" s="58">
        <f>Data!BB224</f>
        <v>8368.361328125</v>
      </c>
      <c r="T224" s="58">
        <f>Data!BM224</f>
        <v>0</v>
      </c>
      <c r="U224" s="59">
        <f>Data!BN224</f>
        <v>0</v>
      </c>
      <c r="V224" s="59">
        <f>Data!BO224</f>
        <v>0</v>
      </c>
      <c r="W224" s="58">
        <f>Data!BT224</f>
        <v>0</v>
      </c>
      <c r="X224" s="56">
        <f t="shared" si="108"/>
        <v>8368.361328125</v>
      </c>
      <c r="Y224" s="64">
        <f t="shared" si="109"/>
        <v>4000</v>
      </c>
      <c r="Z224" s="65">
        <f t="shared" si="110"/>
        <v>5205.86083984375</v>
      </c>
      <c r="AA224" s="66">
        <f t="shared" si="111"/>
        <v>9205.86083984375</v>
      </c>
      <c r="AB224" s="71">
        <f t="shared" si="123"/>
        <v>837.49951171875</v>
      </c>
      <c r="AC224" s="71">
        <f t="shared" si="112"/>
        <v>5205.86083984375</v>
      </c>
      <c r="AD224" s="71">
        <f t="shared" si="124"/>
        <v>8617.089990498167</v>
      </c>
      <c r="AE224" s="71">
        <f t="shared" si="125"/>
        <v>5205.86083984375</v>
      </c>
      <c r="AF224" s="57">
        <f t="shared" si="126"/>
        <v>837.49951171875</v>
      </c>
      <c r="AG224" s="55"/>
      <c r="AI224" s="35" t="str">
        <f t="shared" si="113"/>
        <v/>
      </c>
      <c r="AJ224" s="125" t="str">
        <f t="shared" si="114"/>
        <v/>
      </c>
      <c r="AK224" s="125" t="str">
        <f t="shared" si="115"/>
        <v/>
      </c>
      <c r="AL224" s="125" t="str">
        <f t="shared" si="116"/>
        <v/>
      </c>
      <c r="AM224" s="125" t="str">
        <f t="shared" si="117"/>
        <v/>
      </c>
      <c r="AN224" s="125" t="s">
        <v>218</v>
      </c>
      <c r="AO224" s="125" t="str">
        <f t="shared" si="118"/>
        <v/>
      </c>
      <c r="AP224" s="125" t="str">
        <f t="shared" si="127"/>
        <v/>
      </c>
    </row>
    <row r="225" spans="1:42">
      <c r="A225" s="30">
        <f t="shared" si="119"/>
        <v>14426</v>
      </c>
      <c r="B225" s="31">
        <f t="shared" si="96"/>
        <v>6141.336909987207</v>
      </c>
      <c r="C225" s="33" t="str">
        <f t="shared" si="97"/>
        <v/>
      </c>
      <c r="D225" s="31">
        <f t="shared" si="98"/>
        <v>8236.8361345787835</v>
      </c>
      <c r="E225" s="33" t="str">
        <f t="shared" si="99"/>
        <v/>
      </c>
      <c r="F225" s="31">
        <f t="shared" si="100"/>
        <v>-7012.7004648581442</v>
      </c>
      <c r="G225" s="32">
        <f t="shared" si="101"/>
        <v>-6674.7265573511713</v>
      </c>
      <c r="H225" s="32">
        <f t="shared" si="102"/>
        <v>-5736.4521489587651</v>
      </c>
      <c r="I225" s="32">
        <f t="shared" si="103"/>
        <v>-5736.4521489587651</v>
      </c>
      <c r="J225" s="37" t="str">
        <f t="shared" si="120"/>
        <v/>
      </c>
      <c r="K225" s="31">
        <f t="shared" si="104"/>
        <v>0</v>
      </c>
      <c r="L225" s="33" t="str">
        <f t="shared" si="105"/>
        <v/>
      </c>
      <c r="M225" s="34">
        <f t="shared" si="121"/>
        <v>3465.9490685113678</v>
      </c>
      <c r="N225" s="33" t="str">
        <f t="shared" si="122"/>
        <v/>
      </c>
      <c r="O225" s="35" t="str">
        <f t="shared" si="106"/>
        <v/>
      </c>
      <c r="P225" s="48" t="str">
        <f t="shared" si="107"/>
        <v/>
      </c>
      <c r="Q225" s="35"/>
      <c r="R225" s="58">
        <f>Data!AW225</f>
        <v>1973.708740234375</v>
      </c>
      <c r="S225" s="58">
        <f>Data!BB225</f>
        <v>4069.207763671875</v>
      </c>
      <c r="T225" s="58">
        <f>Data!BM225</f>
        <v>-11180.3291015625</v>
      </c>
      <c r="U225" s="59">
        <f>Data!BN225</f>
        <v>-10842.3544921875</v>
      </c>
      <c r="V225" s="59">
        <f>Data!BO225</f>
        <v>-9904.080078125</v>
      </c>
      <c r="W225" s="58">
        <f>Data!BT225</f>
        <v>0</v>
      </c>
      <c r="X225" s="56">
        <f t="shared" si="108"/>
        <v>4069.207763671875</v>
      </c>
      <c r="Y225" s="64">
        <f t="shared" si="109"/>
        <v>4000</v>
      </c>
      <c r="Z225" s="65">
        <f t="shared" si="110"/>
        <v>263.96142578125</v>
      </c>
      <c r="AA225" s="66">
        <f t="shared" si="111"/>
        <v>4263.96142578125</v>
      </c>
      <c r="AB225" s="71">
        <f t="shared" si="123"/>
        <v>194.753662109375</v>
      </c>
      <c r="AC225" s="71">
        <f t="shared" si="112"/>
        <v>263.96142578125</v>
      </c>
      <c r="AD225" s="71">
        <f t="shared" si="124"/>
        <v>6642.8980623466296</v>
      </c>
      <c r="AE225" s="71">
        <f t="shared" si="125"/>
        <v>263.96142578125</v>
      </c>
      <c r="AF225" s="57">
        <f t="shared" si="126"/>
        <v>194.753662109375</v>
      </c>
      <c r="AG225" s="55"/>
      <c r="AI225" s="35" t="str">
        <f t="shared" si="113"/>
        <v/>
      </c>
      <c r="AJ225" s="125" t="str">
        <f t="shared" si="114"/>
        <v/>
      </c>
      <c r="AK225" s="125" t="str">
        <f t="shared" si="115"/>
        <v/>
      </c>
      <c r="AL225" s="125" t="str">
        <f t="shared" si="116"/>
        <v/>
      </c>
      <c r="AM225" s="125" t="str">
        <f t="shared" si="117"/>
        <v/>
      </c>
      <c r="AN225" s="125" t="s">
        <v>218</v>
      </c>
      <c r="AO225" s="125" t="str">
        <f t="shared" si="118"/>
        <v/>
      </c>
      <c r="AP225" s="125" t="str">
        <f t="shared" si="127"/>
        <v/>
      </c>
    </row>
    <row r="226" spans="1:42">
      <c r="A226" s="30">
        <f t="shared" si="119"/>
        <v>14457</v>
      </c>
      <c r="B226" s="31">
        <f t="shared" si="96"/>
        <v>21238.857996616232</v>
      </c>
      <c r="C226" s="33" t="str">
        <f t="shared" si="97"/>
        <v>JP</v>
      </c>
      <c r="D226" s="31">
        <f t="shared" si="98"/>
        <v>17096.824180337429</v>
      </c>
      <c r="E226" s="33" t="str">
        <f t="shared" si="99"/>
        <v/>
      </c>
      <c r="F226" s="31">
        <f t="shared" si="100"/>
        <v>18267.752255866224</v>
      </c>
      <c r="G226" s="32">
        <f t="shared" si="101"/>
        <v>18342.941721177387</v>
      </c>
      <c r="H226" s="32">
        <f t="shared" si="102"/>
        <v>18191.274936891205</v>
      </c>
      <c r="I226" s="32">
        <f t="shared" si="103"/>
        <v>18342.941721177387</v>
      </c>
      <c r="J226" s="37" t="str">
        <f t="shared" si="120"/>
        <v/>
      </c>
      <c r="K226" s="31">
        <f t="shared" si="104"/>
        <v>0</v>
      </c>
      <c r="L226" s="33" t="str">
        <f t="shared" si="105"/>
        <v/>
      </c>
      <c r="M226" s="34">
        <f t="shared" si="121"/>
        <v>16768.915879503245</v>
      </c>
      <c r="N226" s="33" t="str">
        <f t="shared" si="122"/>
        <v/>
      </c>
      <c r="O226" s="35" t="str">
        <f t="shared" si="106"/>
        <v/>
      </c>
      <c r="P226" s="48" t="str">
        <f t="shared" si="107"/>
        <v>JP</v>
      </c>
      <c r="Q226" s="35"/>
      <c r="R226" s="58">
        <f>Data!AW226</f>
        <v>7070.8046875</v>
      </c>
      <c r="S226" s="58">
        <f>Data!BB226</f>
        <v>2928.771728515625</v>
      </c>
      <c r="T226" s="58">
        <f>Data!BM226</f>
        <v>4099.69921875</v>
      </c>
      <c r="U226" s="59">
        <f>Data!BN226</f>
        <v>4174.88818359375</v>
      </c>
      <c r="V226" s="59">
        <f>Data!BO226</f>
        <v>4023.22119140625</v>
      </c>
      <c r="W226" s="58">
        <f>Data!BT226</f>
        <v>0</v>
      </c>
      <c r="X226" s="56">
        <f t="shared" si="108"/>
        <v>7070.8046875</v>
      </c>
      <c r="Y226" s="64">
        <f t="shared" si="109"/>
        <v>5000</v>
      </c>
      <c r="Z226" s="65">
        <f t="shared" si="110"/>
        <v>2071.44091796875</v>
      </c>
      <c r="AA226" s="66">
        <f t="shared" si="111"/>
        <v>7071.44091796875</v>
      </c>
      <c r="AB226" s="71">
        <f t="shared" si="123"/>
        <v>0.63623046875</v>
      </c>
      <c r="AC226" s="71">
        <f t="shared" si="112"/>
        <v>2071.44091796875</v>
      </c>
      <c r="AD226" s="71">
        <f t="shared" si="124"/>
        <v>5917.7375968690139</v>
      </c>
      <c r="AE226" s="71">
        <f t="shared" si="125"/>
        <v>2071.44091796875</v>
      </c>
      <c r="AF226" s="57">
        <f t="shared" si="126"/>
        <v>0.63623046875</v>
      </c>
      <c r="AG226" s="55"/>
      <c r="AI226" s="35" t="str">
        <f t="shared" si="113"/>
        <v/>
      </c>
      <c r="AJ226" s="125" t="str">
        <f t="shared" si="114"/>
        <v/>
      </c>
      <c r="AK226" s="125" t="str">
        <f t="shared" si="115"/>
        <v/>
      </c>
      <c r="AL226" s="125" t="str">
        <f t="shared" si="116"/>
        <v/>
      </c>
      <c r="AM226" s="125" t="str">
        <f t="shared" si="117"/>
        <v/>
      </c>
      <c r="AN226" s="125" t="s">
        <v>218</v>
      </c>
      <c r="AO226" s="125" t="str">
        <f t="shared" si="118"/>
        <v/>
      </c>
      <c r="AP226" s="125" t="str">
        <f t="shared" si="127"/>
        <v/>
      </c>
    </row>
    <row r="227" spans="1:42">
      <c r="A227" s="30">
        <f t="shared" si="119"/>
        <v>14488</v>
      </c>
      <c r="B227" s="31">
        <f t="shared" si="96"/>
        <v>16281.721649359441</v>
      </c>
      <c r="C227" s="33" t="str">
        <f t="shared" si="97"/>
        <v>JP</v>
      </c>
      <c r="D227" s="31">
        <f t="shared" si="98"/>
        <v>13206.226575085046</v>
      </c>
      <c r="E227" s="33" t="str">
        <f t="shared" si="99"/>
        <v/>
      </c>
      <c r="F227" s="31">
        <f t="shared" si="100"/>
        <v>0</v>
      </c>
      <c r="G227" s="32">
        <f t="shared" si="101"/>
        <v>13288.670278012292</v>
      </c>
      <c r="H227" s="32">
        <f t="shared" si="102"/>
        <v>12675.767040609469</v>
      </c>
      <c r="I227" s="32">
        <f t="shared" si="103"/>
        <v>13288.670278012292</v>
      </c>
      <c r="J227" s="37" t="str">
        <f t="shared" si="120"/>
        <v/>
      </c>
      <c r="K227" s="31">
        <f t="shared" si="104"/>
        <v>0</v>
      </c>
      <c r="L227" s="33" t="str">
        <f t="shared" si="105"/>
        <v/>
      </c>
      <c r="M227" s="34">
        <f t="shared" si="121"/>
        <v>17133.583110427237</v>
      </c>
      <c r="N227" s="33" t="str">
        <f t="shared" si="122"/>
        <v/>
      </c>
      <c r="O227" s="35" t="str">
        <f t="shared" si="106"/>
        <v/>
      </c>
      <c r="P227" s="48" t="str">
        <f t="shared" si="107"/>
        <v>JP</v>
      </c>
      <c r="Q227" s="35"/>
      <c r="R227" s="58">
        <f>Data!AW227</f>
        <v>3573.96533203125</v>
      </c>
      <c r="S227" s="58">
        <f>Data!BB227</f>
        <v>498.47064208984375</v>
      </c>
      <c r="T227" s="58">
        <f>Data!BM227</f>
        <v>0</v>
      </c>
      <c r="U227" s="59">
        <f>Data!BN227</f>
        <v>580.914306640625</v>
      </c>
      <c r="V227" s="59">
        <f>Data!BO227</f>
        <v>-31.989114761352539</v>
      </c>
      <c r="W227" s="58">
        <f>Data!BT227</f>
        <v>0</v>
      </c>
      <c r="X227" s="56">
        <f t="shared" si="108"/>
        <v>3573.96533203125</v>
      </c>
      <c r="Y227" s="64">
        <f t="shared" si="109"/>
        <v>3500</v>
      </c>
      <c r="Z227" s="65">
        <f t="shared" si="110"/>
        <v>73.965370178222656</v>
      </c>
      <c r="AA227" s="66">
        <f t="shared" si="111"/>
        <v>3573.9653701782227</v>
      </c>
      <c r="AB227" s="71">
        <f t="shared" si="123"/>
        <v>3.814697265625E-5</v>
      </c>
      <c r="AC227" s="71">
        <f t="shared" si="112"/>
        <v>73.965370178222656</v>
      </c>
      <c r="AD227" s="71">
        <f t="shared" si="124"/>
        <v>732.68407134584413</v>
      </c>
      <c r="AE227" s="71">
        <f t="shared" si="125"/>
        <v>73.965370178222656</v>
      </c>
      <c r="AF227" s="57">
        <f t="shared" si="126"/>
        <v>3.814697265625E-5</v>
      </c>
      <c r="AG227" s="55"/>
      <c r="AI227" s="35" t="str">
        <f t="shared" si="113"/>
        <v/>
      </c>
      <c r="AJ227" s="125" t="str">
        <f t="shared" si="114"/>
        <v/>
      </c>
      <c r="AK227" s="125" t="str">
        <f t="shared" si="115"/>
        <v/>
      </c>
      <c r="AL227" s="125" t="str">
        <f t="shared" si="116"/>
        <v/>
      </c>
      <c r="AM227" s="125" t="str">
        <f t="shared" si="117"/>
        <v/>
      </c>
      <c r="AN227" s="125" t="s">
        <v>218</v>
      </c>
      <c r="AO227" s="125" t="str">
        <f t="shared" si="118"/>
        <v/>
      </c>
      <c r="AP227" s="125" t="str">
        <f t="shared" si="127"/>
        <v/>
      </c>
    </row>
    <row r="228" spans="1:42">
      <c r="A228" s="30">
        <f t="shared" si="119"/>
        <v>14518</v>
      </c>
      <c r="B228" s="31">
        <f t="shared" si="96"/>
        <v>0</v>
      </c>
      <c r="C228" s="33" t="str">
        <f t="shared" si="97"/>
        <v/>
      </c>
      <c r="D228" s="31">
        <f t="shared" si="98"/>
        <v>0</v>
      </c>
      <c r="E228" s="33" t="str">
        <f t="shared" si="99"/>
        <v/>
      </c>
      <c r="F228" s="31">
        <f t="shared" si="100"/>
        <v>0</v>
      </c>
      <c r="G228" s="32">
        <f t="shared" si="101"/>
        <v>14869.014478026515</v>
      </c>
      <c r="H228" s="32">
        <f t="shared" si="102"/>
        <v>14112.405793091164</v>
      </c>
      <c r="I228" s="32">
        <f t="shared" si="103"/>
        <v>14869.014478026515</v>
      </c>
      <c r="J228" s="37" t="str">
        <f t="shared" si="120"/>
        <v/>
      </c>
      <c r="K228" s="31">
        <f t="shared" si="104"/>
        <v>0</v>
      </c>
      <c r="L228" s="33" t="str">
        <f t="shared" si="105"/>
        <v/>
      </c>
      <c r="M228" s="34">
        <f t="shared" si="121"/>
        <v>16964.891697989671</v>
      </c>
      <c r="N228" s="33" t="str">
        <f t="shared" si="122"/>
        <v>EI</v>
      </c>
      <c r="O228" s="35" t="str">
        <f t="shared" si="106"/>
        <v/>
      </c>
      <c r="P228" s="48" t="str">
        <f t="shared" si="107"/>
        <v>EI</v>
      </c>
      <c r="Q228" s="35"/>
      <c r="R228" s="58">
        <f>Data!AW228</f>
        <v>0</v>
      </c>
      <c r="S228" s="58">
        <f>Data!BB228</f>
        <v>0</v>
      </c>
      <c r="T228" s="58">
        <f>Data!BM228</f>
        <v>0</v>
      </c>
      <c r="U228" s="59">
        <f>Data!BN228</f>
        <v>4045.42138671875</v>
      </c>
      <c r="V228" s="59">
        <f>Data!BO228</f>
        <v>3288.812255859375</v>
      </c>
      <c r="W228" s="58">
        <f>Data!BT228</f>
        <v>0</v>
      </c>
      <c r="X228" s="56">
        <f t="shared" si="108"/>
        <v>4045.42138671875</v>
      </c>
      <c r="Y228" s="64">
        <f t="shared" si="109"/>
        <v>3000</v>
      </c>
      <c r="Z228" s="65">
        <f t="shared" si="110"/>
        <v>1095.7315673828125</v>
      </c>
      <c r="AA228" s="66">
        <f t="shared" si="111"/>
        <v>4095.7315673828125</v>
      </c>
      <c r="AB228" s="71">
        <f t="shared" si="123"/>
        <v>50.3101806640625</v>
      </c>
      <c r="AC228" s="71">
        <f t="shared" si="112"/>
        <v>1095.7315673828125</v>
      </c>
      <c r="AD228" s="71">
        <f t="shared" si="124"/>
        <v>-7.5120194742339663E-4</v>
      </c>
      <c r="AE228" s="71">
        <f t="shared" si="125"/>
        <v>1095.7315673828125</v>
      </c>
      <c r="AF228" s="57">
        <f t="shared" si="126"/>
        <v>-7.5120194742339663E-4</v>
      </c>
      <c r="AG228" s="55"/>
      <c r="AI228" s="35" t="str">
        <f t="shared" si="113"/>
        <v/>
      </c>
      <c r="AJ228" s="125" t="str">
        <f t="shared" si="114"/>
        <v/>
      </c>
      <c r="AK228" s="125" t="str">
        <f t="shared" si="115"/>
        <v/>
      </c>
      <c r="AL228" s="125" t="str">
        <f t="shared" si="116"/>
        <v/>
      </c>
      <c r="AM228" s="125" t="str">
        <f t="shared" si="117"/>
        <v/>
      </c>
      <c r="AN228" s="125" t="s">
        <v>218</v>
      </c>
      <c r="AO228" s="125" t="str">
        <f t="shared" si="118"/>
        <v/>
      </c>
      <c r="AP228" s="125" t="str">
        <f t="shared" si="127"/>
        <v/>
      </c>
    </row>
    <row r="229" spans="1:42">
      <c r="A229" s="30">
        <f t="shared" si="119"/>
        <v>14549</v>
      </c>
      <c r="B229" s="31">
        <f t="shared" si="96"/>
        <v>0</v>
      </c>
      <c r="C229" s="33" t="str">
        <f t="shared" si="97"/>
        <v/>
      </c>
      <c r="D229" s="31">
        <f t="shared" si="98"/>
        <v>0</v>
      </c>
      <c r="E229" s="33" t="str">
        <f t="shared" si="99"/>
        <v/>
      </c>
      <c r="F229" s="31">
        <f t="shared" si="100"/>
        <v>0</v>
      </c>
      <c r="G229" s="32">
        <f t="shared" si="101"/>
        <v>10627.334569939148</v>
      </c>
      <c r="H229" s="32">
        <f t="shared" si="102"/>
        <v>10657.645663172636</v>
      </c>
      <c r="I229" s="32">
        <f t="shared" si="103"/>
        <v>10657.645663172636</v>
      </c>
      <c r="J229" s="37" t="str">
        <f t="shared" si="120"/>
        <v/>
      </c>
      <c r="K229" s="31">
        <f t="shared" si="104"/>
        <v>0</v>
      </c>
      <c r="L229" s="33" t="str">
        <f t="shared" si="105"/>
        <v/>
      </c>
      <c r="M229" s="34">
        <f t="shared" si="121"/>
        <v>13707.314204704366</v>
      </c>
      <c r="N229" s="33" t="str">
        <f t="shared" si="122"/>
        <v/>
      </c>
      <c r="O229" s="35" t="str">
        <f t="shared" si="106"/>
        <v>MRDO</v>
      </c>
      <c r="P229" s="48" t="str">
        <f t="shared" si="107"/>
        <v>MRDO</v>
      </c>
      <c r="Q229" s="35"/>
      <c r="R229" s="58">
        <f>Data!AW229</f>
        <v>0</v>
      </c>
      <c r="S229" s="58">
        <f>Data!BB229</f>
        <v>0</v>
      </c>
      <c r="T229" s="58">
        <f>Data!BM229</f>
        <v>0</v>
      </c>
      <c r="U229" s="59">
        <f>Data!BN229</f>
        <v>3116.543701171875</v>
      </c>
      <c r="V229" s="59">
        <f>Data!BO229</f>
        <v>3146.854736328125</v>
      </c>
      <c r="W229" s="58">
        <f>Data!BT229</f>
        <v>0</v>
      </c>
      <c r="X229" s="56">
        <f t="shared" si="108"/>
        <v>3146.854736328125</v>
      </c>
      <c r="Y229" s="64">
        <f t="shared" si="109"/>
        <v>4000</v>
      </c>
      <c r="Z229" s="65">
        <f t="shared" si="110"/>
        <v>0</v>
      </c>
      <c r="AA229" s="66">
        <f t="shared" si="111"/>
        <v>4000</v>
      </c>
      <c r="AB229" s="71">
        <f t="shared" si="123"/>
        <v>853.145263671875</v>
      </c>
      <c r="AC229" s="71">
        <f t="shared" si="112"/>
        <v>0</v>
      </c>
      <c r="AD229" s="71">
        <f t="shared" si="124"/>
        <v>463.15806987315227</v>
      </c>
      <c r="AE229" s="71">
        <f t="shared" si="125"/>
        <v>0</v>
      </c>
      <c r="AF229" s="57">
        <f t="shared" si="126"/>
        <v>0</v>
      </c>
      <c r="AG229" s="55"/>
      <c r="AI229" s="35" t="str">
        <f t="shared" si="113"/>
        <v/>
      </c>
      <c r="AJ229" s="125" t="str">
        <f t="shared" si="114"/>
        <v/>
      </c>
      <c r="AK229" s="125" t="str">
        <f t="shared" si="115"/>
        <v/>
      </c>
      <c r="AL229" s="125" t="str">
        <f t="shared" si="116"/>
        <v/>
      </c>
      <c r="AM229" s="125" t="str">
        <f t="shared" si="117"/>
        <v/>
      </c>
      <c r="AN229" s="125" t="s">
        <v>218</v>
      </c>
      <c r="AO229" s="125" t="str">
        <f t="shared" si="118"/>
        <v/>
      </c>
      <c r="AP229" s="125" t="str">
        <f t="shared" si="127"/>
        <v/>
      </c>
    </row>
    <row r="230" spans="1:42">
      <c r="A230" s="30">
        <f t="shared" si="119"/>
        <v>14579</v>
      </c>
      <c r="B230" s="31">
        <f t="shared" si="96"/>
        <v>0</v>
      </c>
      <c r="C230" s="33" t="str">
        <f t="shared" si="97"/>
        <v/>
      </c>
      <c r="D230" s="31">
        <f t="shared" si="98"/>
        <v>0</v>
      </c>
      <c r="E230" s="33" t="str">
        <f t="shared" si="99"/>
        <v/>
      </c>
      <c r="F230" s="31">
        <f t="shared" si="100"/>
        <v>0</v>
      </c>
      <c r="G230" s="32">
        <f t="shared" si="101"/>
        <v>5968.868057813761</v>
      </c>
      <c r="H230" s="32">
        <f t="shared" si="102"/>
        <v>6923.4848017571385</v>
      </c>
      <c r="I230" s="32">
        <f t="shared" si="103"/>
        <v>6923.4848017571385</v>
      </c>
      <c r="J230" s="37" t="str">
        <f t="shared" si="120"/>
        <v/>
      </c>
      <c r="K230" s="31">
        <f t="shared" si="104"/>
        <v>0</v>
      </c>
      <c r="L230" s="33" t="str">
        <f t="shared" si="105"/>
        <v/>
      </c>
      <c r="M230" s="34">
        <f t="shared" si="121"/>
        <v>9498.1200899755077</v>
      </c>
      <c r="N230" s="33" t="str">
        <f t="shared" si="122"/>
        <v/>
      </c>
      <c r="O230" s="35" t="str">
        <f t="shared" si="106"/>
        <v>MRDO</v>
      </c>
      <c r="P230" s="48" t="str">
        <f t="shared" si="107"/>
        <v>MRDO</v>
      </c>
      <c r="Q230" s="35"/>
      <c r="R230" s="58">
        <f>Data!AW230</f>
        <v>0</v>
      </c>
      <c r="S230" s="58">
        <f>Data!BB230</f>
        <v>0</v>
      </c>
      <c r="T230" s="58">
        <f>Data!BM230</f>
        <v>0</v>
      </c>
      <c r="U230" s="59">
        <f>Data!BN230</f>
        <v>960.30059814453125</v>
      </c>
      <c r="V230" s="59">
        <f>Data!BO230</f>
        <v>1914.91796875</v>
      </c>
      <c r="W230" s="58">
        <f>Data!BT230</f>
        <v>0</v>
      </c>
      <c r="X230" s="56">
        <f t="shared" si="108"/>
        <v>1914.91796875</v>
      </c>
      <c r="Y230" s="64">
        <f t="shared" si="109"/>
        <v>4500</v>
      </c>
      <c r="Z230" s="65">
        <f t="shared" si="110"/>
        <v>0</v>
      </c>
      <c r="AA230" s="66">
        <f t="shared" si="111"/>
        <v>4500</v>
      </c>
      <c r="AB230" s="71">
        <f t="shared" si="123"/>
        <v>2585.08203125</v>
      </c>
      <c r="AC230" s="71">
        <f t="shared" si="112"/>
        <v>0</v>
      </c>
      <c r="AD230" s="71">
        <f t="shared" si="124"/>
        <v>2197.9575625917569</v>
      </c>
      <c r="AE230" s="71">
        <f t="shared" si="125"/>
        <v>0</v>
      </c>
      <c r="AF230" s="57">
        <f t="shared" si="126"/>
        <v>0</v>
      </c>
      <c r="AG230" s="55"/>
      <c r="AI230" s="35" t="str">
        <f t="shared" si="113"/>
        <v/>
      </c>
      <c r="AJ230" s="125" t="str">
        <f t="shared" si="114"/>
        <v/>
      </c>
      <c r="AK230" s="125" t="str">
        <f t="shared" si="115"/>
        <v/>
      </c>
      <c r="AL230" s="125" t="str">
        <f t="shared" si="116"/>
        <v/>
      </c>
      <c r="AM230" s="125" t="str">
        <f t="shared" si="117"/>
        <v/>
      </c>
      <c r="AN230" s="125" t="s">
        <v>218</v>
      </c>
      <c r="AO230" s="125" t="str">
        <f t="shared" si="118"/>
        <v/>
      </c>
      <c r="AP230" s="125" t="str">
        <f t="shared" si="127"/>
        <v/>
      </c>
    </row>
    <row r="231" spans="1:42">
      <c r="A231" s="30">
        <f t="shared" si="119"/>
        <v>14610</v>
      </c>
      <c r="B231" s="31">
        <f t="shared" si="96"/>
        <v>0</v>
      </c>
      <c r="C231" s="33" t="str">
        <f t="shared" si="97"/>
        <v/>
      </c>
      <c r="D231" s="31">
        <f t="shared" si="98"/>
        <v>0</v>
      </c>
      <c r="E231" s="33" t="str">
        <f t="shared" si="99"/>
        <v/>
      </c>
      <c r="F231" s="31">
        <f t="shared" si="100"/>
        <v>0</v>
      </c>
      <c r="G231" s="32">
        <f t="shared" si="101"/>
        <v>9112.1261766654952</v>
      </c>
      <c r="H231" s="32">
        <f t="shared" si="102"/>
        <v>9630.3760035195464</v>
      </c>
      <c r="I231" s="32">
        <f t="shared" si="103"/>
        <v>9630.3760035195464</v>
      </c>
      <c r="J231" s="37" t="str">
        <f t="shared" si="120"/>
        <v/>
      </c>
      <c r="K231" s="31">
        <f t="shared" si="104"/>
        <v>0</v>
      </c>
      <c r="L231" s="33" t="str">
        <f t="shared" si="105"/>
        <v/>
      </c>
      <c r="M231" s="34">
        <f t="shared" si="121"/>
        <v>11195.155158231997</v>
      </c>
      <c r="N231" s="33" t="str">
        <f t="shared" si="122"/>
        <v/>
      </c>
      <c r="O231" s="35" t="str">
        <f t="shared" si="106"/>
        <v/>
      </c>
      <c r="P231" s="48" t="str">
        <f t="shared" si="107"/>
        <v/>
      </c>
      <c r="Q231" s="35"/>
      <c r="R231" s="58">
        <f>Data!AW231</f>
        <v>0</v>
      </c>
      <c r="S231" s="58">
        <f>Data!BB231</f>
        <v>0</v>
      </c>
      <c r="T231" s="58">
        <f>Data!BM231</f>
        <v>0</v>
      </c>
      <c r="U231" s="59">
        <f>Data!BN231</f>
        <v>3032.26025390625</v>
      </c>
      <c r="V231" s="59">
        <f>Data!BO231</f>
        <v>3550.509521484375</v>
      </c>
      <c r="W231" s="58">
        <f>Data!BT231</f>
        <v>0</v>
      </c>
      <c r="X231" s="56">
        <f t="shared" si="108"/>
        <v>3550.509521484375</v>
      </c>
      <c r="Y231" s="64">
        <f t="shared" si="109"/>
        <v>4500</v>
      </c>
      <c r="Z231" s="65">
        <f t="shared" si="110"/>
        <v>0.95360761880874634</v>
      </c>
      <c r="AA231" s="66">
        <f t="shared" si="111"/>
        <v>4500.9536076188087</v>
      </c>
      <c r="AB231" s="71">
        <f t="shared" si="123"/>
        <v>950.44408613443375</v>
      </c>
      <c r="AC231" s="71">
        <f t="shared" si="112"/>
        <v>0.95360761880874634</v>
      </c>
      <c r="AD231" s="71">
        <f t="shared" si="124"/>
        <v>1477.2942248599065</v>
      </c>
      <c r="AE231" s="71">
        <f t="shared" si="125"/>
        <v>0.95360761880874634</v>
      </c>
      <c r="AF231" s="57">
        <f t="shared" si="126"/>
        <v>0.95360761880874634</v>
      </c>
      <c r="AG231" s="55"/>
      <c r="AI231" s="35" t="str">
        <f t="shared" si="113"/>
        <v/>
      </c>
      <c r="AJ231" s="125" t="str">
        <f t="shared" si="114"/>
        <v/>
      </c>
      <c r="AK231" s="125" t="str">
        <f t="shared" si="115"/>
        <v/>
      </c>
      <c r="AL231" s="125" t="str">
        <f t="shared" si="116"/>
        <v/>
      </c>
      <c r="AM231" s="125" t="str">
        <f t="shared" si="117"/>
        <v/>
      </c>
      <c r="AN231" s="125" t="s">
        <v>218</v>
      </c>
      <c r="AO231" s="125" t="str">
        <f t="shared" si="118"/>
        <v/>
      </c>
      <c r="AP231" s="125" t="str">
        <f t="shared" si="127"/>
        <v/>
      </c>
    </row>
    <row r="232" spans="1:42">
      <c r="A232" s="30">
        <f t="shared" si="119"/>
        <v>14641</v>
      </c>
      <c r="B232" s="31">
        <f t="shared" si="96"/>
        <v>0</v>
      </c>
      <c r="C232" s="33" t="str">
        <f t="shared" si="97"/>
        <v/>
      </c>
      <c r="D232" s="31">
        <f t="shared" si="98"/>
        <v>0</v>
      </c>
      <c r="E232" s="33" t="str">
        <f t="shared" si="99"/>
        <v/>
      </c>
      <c r="F232" s="31">
        <f t="shared" si="100"/>
        <v>0</v>
      </c>
      <c r="G232" s="32">
        <f t="shared" si="101"/>
        <v>0</v>
      </c>
      <c r="H232" s="32">
        <f t="shared" si="102"/>
        <v>-7194.7446141069577</v>
      </c>
      <c r="I232" s="32">
        <f t="shared" si="103"/>
        <v>0</v>
      </c>
      <c r="J232" s="37" t="str">
        <f t="shared" si="120"/>
        <v/>
      </c>
      <c r="K232" s="31">
        <f t="shared" si="104"/>
        <v>0</v>
      </c>
      <c r="L232" s="33" t="str">
        <f t="shared" si="105"/>
        <v/>
      </c>
      <c r="M232" s="34">
        <f t="shared" si="121"/>
        <v>8149.0237364044096</v>
      </c>
      <c r="N232" s="33" t="str">
        <f t="shared" si="122"/>
        <v/>
      </c>
      <c r="O232" s="35" t="str">
        <f t="shared" si="106"/>
        <v/>
      </c>
      <c r="P232" s="48" t="str">
        <f t="shared" si="107"/>
        <v/>
      </c>
      <c r="Q232" s="35"/>
      <c r="R232" s="58">
        <f>Data!AW232</f>
        <v>0</v>
      </c>
      <c r="S232" s="58">
        <f>Data!BB232</f>
        <v>0</v>
      </c>
      <c r="T232" s="58">
        <f>Data!BM232</f>
        <v>0</v>
      </c>
      <c r="U232" s="59">
        <f>Data!BN232</f>
        <v>0</v>
      </c>
      <c r="V232" s="59">
        <f>Data!BO232</f>
        <v>2520.2578125</v>
      </c>
      <c r="W232" s="58">
        <f>Data!BT232</f>
        <v>0</v>
      </c>
      <c r="X232" s="56">
        <f t="shared" si="108"/>
        <v>2520.2578125</v>
      </c>
      <c r="Y232" s="64">
        <f t="shared" si="109"/>
        <v>4500</v>
      </c>
      <c r="Z232" s="65">
        <f t="shared" si="110"/>
        <v>41099.98828125</v>
      </c>
      <c r="AA232" s="66">
        <f t="shared" si="111"/>
        <v>45599.98828125</v>
      </c>
      <c r="AB232" s="71">
        <f t="shared" si="123"/>
        <v>43079.73046875</v>
      </c>
      <c r="AC232" s="71">
        <f t="shared" si="112"/>
        <v>41099.98828125</v>
      </c>
      <c r="AD232" s="71">
        <f t="shared" si="124"/>
        <v>39423.604210472266</v>
      </c>
      <c r="AE232" s="71">
        <f t="shared" si="125"/>
        <v>41099.98828125</v>
      </c>
      <c r="AF232" s="57">
        <f t="shared" si="126"/>
        <v>39423.604210472266</v>
      </c>
      <c r="AG232" s="55"/>
      <c r="AI232" s="35" t="str">
        <f t="shared" si="113"/>
        <v/>
      </c>
      <c r="AJ232" s="125" t="str">
        <f t="shared" si="114"/>
        <v/>
      </c>
      <c r="AK232" s="125" t="str">
        <f t="shared" si="115"/>
        <v/>
      </c>
      <c r="AL232" s="125" t="str">
        <f t="shared" si="116"/>
        <v/>
      </c>
      <c r="AM232" s="125" t="str">
        <f t="shared" si="117"/>
        <v/>
      </c>
      <c r="AN232" s="125" t="s">
        <v>218</v>
      </c>
      <c r="AO232" s="125" t="str">
        <f t="shared" si="118"/>
        <v/>
      </c>
      <c r="AP232" s="125" t="str">
        <f t="shared" si="127"/>
        <v/>
      </c>
    </row>
    <row r="233" spans="1:42">
      <c r="A233" s="30">
        <f t="shared" si="119"/>
        <v>14670</v>
      </c>
      <c r="B233" s="31">
        <f t="shared" si="96"/>
        <v>0</v>
      </c>
      <c r="C233" s="33" t="str">
        <f t="shared" si="97"/>
        <v/>
      </c>
      <c r="D233" s="31">
        <f t="shared" si="98"/>
        <v>0</v>
      </c>
      <c r="E233" s="33" t="str">
        <f t="shared" si="99"/>
        <v/>
      </c>
      <c r="F233" s="31">
        <f t="shared" si="100"/>
        <v>0</v>
      </c>
      <c r="G233" s="32">
        <f t="shared" si="101"/>
        <v>0</v>
      </c>
      <c r="H233" s="32">
        <f t="shared" si="102"/>
        <v>0</v>
      </c>
      <c r="I233" s="32">
        <f t="shared" si="103"/>
        <v>0</v>
      </c>
      <c r="J233" s="37" t="str">
        <f t="shared" si="120"/>
        <v/>
      </c>
      <c r="K233" s="31">
        <f t="shared" si="104"/>
        <v>0</v>
      </c>
      <c r="L233" s="33" t="str">
        <f t="shared" si="105"/>
        <v/>
      </c>
      <c r="M233" s="34">
        <f t="shared" si="121"/>
        <v>23743.538350778621</v>
      </c>
      <c r="N233" s="33" t="str">
        <f t="shared" si="122"/>
        <v/>
      </c>
      <c r="O233" s="35" t="str">
        <f t="shared" si="106"/>
        <v/>
      </c>
      <c r="P233" s="48" t="str">
        <f t="shared" si="107"/>
        <v/>
      </c>
      <c r="Q233" s="35"/>
      <c r="R233" s="58">
        <f>Data!AW233</f>
        <v>0</v>
      </c>
      <c r="S233" s="58">
        <f>Data!BB233</f>
        <v>0</v>
      </c>
      <c r="T233" s="58">
        <f>Data!BM233</f>
        <v>0</v>
      </c>
      <c r="U233" s="59">
        <f>Data!BN233</f>
        <v>0</v>
      </c>
      <c r="V233" s="59">
        <f>Data!BO233</f>
        <v>0</v>
      </c>
      <c r="W233" s="58">
        <f>Data!BT233</f>
        <v>0</v>
      </c>
      <c r="X233" s="56">
        <f t="shared" si="108"/>
        <v>0</v>
      </c>
      <c r="Y233" s="64">
        <f t="shared" si="109"/>
        <v>12741.37890625</v>
      </c>
      <c r="Z233" s="65">
        <f t="shared" si="110"/>
        <v>50192.73046875</v>
      </c>
      <c r="AA233" s="66">
        <f t="shared" si="111"/>
        <v>62934.109375</v>
      </c>
      <c r="AB233" s="71">
        <f t="shared" si="123"/>
        <v>62934.109375</v>
      </c>
      <c r="AC233" s="71">
        <f t="shared" si="112"/>
        <v>50192.73046875</v>
      </c>
      <c r="AD233" s="71">
        <f t="shared" si="124"/>
        <v>41986.953840033559</v>
      </c>
      <c r="AE233" s="71">
        <f t="shared" si="125"/>
        <v>50192.73046875</v>
      </c>
      <c r="AF233" s="57">
        <f t="shared" si="126"/>
        <v>41986.953840033559</v>
      </c>
      <c r="AG233" s="55"/>
      <c r="AI233" s="35" t="str">
        <f t="shared" si="113"/>
        <v/>
      </c>
      <c r="AJ233" s="125" t="str">
        <f t="shared" si="114"/>
        <v/>
      </c>
      <c r="AK233" s="125" t="str">
        <f t="shared" si="115"/>
        <v/>
      </c>
      <c r="AL233" s="125" t="str">
        <f t="shared" si="116"/>
        <v/>
      </c>
      <c r="AM233" s="125" t="str">
        <f t="shared" si="117"/>
        <v/>
      </c>
      <c r="AN233" s="125" t="s">
        <v>218</v>
      </c>
      <c r="AO233" s="125" t="str">
        <f t="shared" si="118"/>
        <v/>
      </c>
      <c r="AP233" s="125" t="str">
        <f t="shared" si="127"/>
        <v/>
      </c>
    </row>
    <row r="234" spans="1:42">
      <c r="A234" s="30">
        <f t="shared" si="119"/>
        <v>14701</v>
      </c>
      <c r="B234" s="31">
        <f t="shared" si="96"/>
        <v>0</v>
      </c>
      <c r="C234" s="33" t="str">
        <f t="shared" si="97"/>
        <v/>
      </c>
      <c r="D234" s="31">
        <f t="shared" si="98"/>
        <v>0</v>
      </c>
      <c r="E234" s="33" t="str">
        <f t="shared" si="99"/>
        <v/>
      </c>
      <c r="F234" s="31">
        <f t="shared" si="100"/>
        <v>0</v>
      </c>
      <c r="G234" s="32">
        <f t="shared" si="101"/>
        <v>0</v>
      </c>
      <c r="H234" s="32">
        <f t="shared" si="102"/>
        <v>0</v>
      </c>
      <c r="I234" s="32">
        <f t="shared" si="103"/>
        <v>0</v>
      </c>
      <c r="J234" s="37" t="str">
        <f t="shared" si="120"/>
        <v/>
      </c>
      <c r="K234" s="31">
        <f t="shared" si="104"/>
        <v>0</v>
      </c>
      <c r="L234" s="33" t="str">
        <f t="shared" si="105"/>
        <v/>
      </c>
      <c r="M234" s="34">
        <f t="shared" si="121"/>
        <v>27140.741254614783</v>
      </c>
      <c r="N234" s="33" t="str">
        <f t="shared" si="122"/>
        <v/>
      </c>
      <c r="O234" s="35" t="str">
        <f t="shared" si="106"/>
        <v/>
      </c>
      <c r="P234" s="48" t="str">
        <f t="shared" si="107"/>
        <v/>
      </c>
      <c r="Q234" s="35"/>
      <c r="R234" s="58">
        <f>Data!AW234</f>
        <v>0</v>
      </c>
      <c r="S234" s="58">
        <f>Data!BB234</f>
        <v>0</v>
      </c>
      <c r="T234" s="58">
        <f>Data!BM234</f>
        <v>0</v>
      </c>
      <c r="U234" s="59">
        <f>Data!BN234</f>
        <v>0</v>
      </c>
      <c r="V234" s="59">
        <f>Data!BO234</f>
        <v>0</v>
      </c>
      <c r="W234" s="58">
        <f>Data!BT234</f>
        <v>0</v>
      </c>
      <c r="X234" s="56">
        <f t="shared" si="108"/>
        <v>0</v>
      </c>
      <c r="Y234" s="64">
        <f t="shared" si="109"/>
        <v>23352.822265625</v>
      </c>
      <c r="Z234" s="65">
        <f t="shared" si="110"/>
        <v>82795.578125</v>
      </c>
      <c r="AA234" s="66">
        <f t="shared" si="111"/>
        <v>106148.400390625</v>
      </c>
      <c r="AB234" s="71">
        <f t="shared" si="123"/>
        <v>106148.400390625</v>
      </c>
      <c r="AC234" s="71">
        <f t="shared" si="112"/>
        <v>82795.578125</v>
      </c>
      <c r="AD234" s="71">
        <f t="shared" si="124"/>
        <v>87720.72275503572</v>
      </c>
      <c r="AE234" s="71">
        <f t="shared" si="125"/>
        <v>82795.578125</v>
      </c>
      <c r="AF234" s="57">
        <f t="shared" si="126"/>
        <v>82795.578125</v>
      </c>
      <c r="AG234" s="55"/>
      <c r="AI234" s="35" t="str">
        <f t="shared" si="113"/>
        <v/>
      </c>
      <c r="AJ234" s="125" t="str">
        <f t="shared" si="114"/>
        <v/>
      </c>
      <c r="AK234" s="125" t="str">
        <f t="shared" si="115"/>
        <v/>
      </c>
      <c r="AL234" s="125" t="str">
        <f t="shared" si="116"/>
        <v/>
      </c>
      <c r="AM234" s="125" t="str">
        <f t="shared" si="117"/>
        <v/>
      </c>
      <c r="AN234" s="125" t="s">
        <v>218</v>
      </c>
      <c r="AO234" s="125" t="str">
        <f t="shared" si="118"/>
        <v/>
      </c>
      <c r="AP234" s="125" t="str">
        <f t="shared" si="127"/>
        <v/>
      </c>
    </row>
    <row r="235" spans="1:42">
      <c r="A235" s="30">
        <f t="shared" si="119"/>
        <v>14731</v>
      </c>
      <c r="B235" s="31">
        <f t="shared" si="96"/>
        <v>0</v>
      </c>
      <c r="C235" s="33" t="str">
        <f t="shared" si="97"/>
        <v/>
      </c>
      <c r="D235" s="31">
        <f t="shared" si="98"/>
        <v>0</v>
      </c>
      <c r="E235" s="33" t="str">
        <f t="shared" si="99"/>
        <v/>
      </c>
      <c r="F235" s="31">
        <f t="shared" si="100"/>
        <v>0</v>
      </c>
      <c r="G235" s="32">
        <f t="shared" si="101"/>
        <v>0</v>
      </c>
      <c r="H235" s="32">
        <f t="shared" si="102"/>
        <v>0</v>
      </c>
      <c r="I235" s="32">
        <f t="shared" si="103"/>
        <v>0</v>
      </c>
      <c r="J235" s="37" t="str">
        <f t="shared" si="120"/>
        <v/>
      </c>
      <c r="K235" s="31">
        <f t="shared" si="104"/>
        <v>0</v>
      </c>
      <c r="L235" s="33" t="str">
        <f t="shared" si="105"/>
        <v/>
      </c>
      <c r="M235" s="34">
        <f t="shared" si="121"/>
        <v>5606.7408181384772</v>
      </c>
      <c r="N235" s="33" t="str">
        <f t="shared" si="122"/>
        <v/>
      </c>
      <c r="O235" s="35" t="str">
        <f t="shared" si="106"/>
        <v/>
      </c>
      <c r="P235" s="48" t="str">
        <f t="shared" si="107"/>
        <v/>
      </c>
      <c r="Q235" s="35"/>
      <c r="R235" s="58">
        <f>Data!AW235</f>
        <v>0</v>
      </c>
      <c r="S235" s="58">
        <f>Data!BB235</f>
        <v>0</v>
      </c>
      <c r="T235" s="58">
        <f>Data!BM235</f>
        <v>0</v>
      </c>
      <c r="U235" s="59">
        <f>Data!BN235</f>
        <v>0</v>
      </c>
      <c r="V235" s="59">
        <f>Data!BO235</f>
        <v>0</v>
      </c>
      <c r="W235" s="58">
        <f>Data!BT235</f>
        <v>0</v>
      </c>
      <c r="X235" s="56">
        <f t="shared" si="108"/>
        <v>0</v>
      </c>
      <c r="Y235" s="64">
        <f t="shared" si="109"/>
        <v>13759.375</v>
      </c>
      <c r="Z235" s="65">
        <f t="shared" si="110"/>
        <v>30464.064453125</v>
      </c>
      <c r="AA235" s="66">
        <f t="shared" si="111"/>
        <v>44223.439453125</v>
      </c>
      <c r="AB235" s="71">
        <f t="shared" si="123"/>
        <v>44223.439453125</v>
      </c>
      <c r="AC235" s="71">
        <f t="shared" si="112"/>
        <v>30464.064453125</v>
      </c>
      <c r="AD235" s="71">
        <f t="shared" si="124"/>
        <v>42105.268922963638</v>
      </c>
      <c r="AE235" s="71">
        <f t="shared" si="125"/>
        <v>30464.064453125</v>
      </c>
      <c r="AF235" s="57">
        <f t="shared" si="126"/>
        <v>30464.064453125</v>
      </c>
      <c r="AG235" s="55"/>
      <c r="AI235" s="35" t="str">
        <f t="shared" si="113"/>
        <v/>
      </c>
      <c r="AJ235" s="125" t="str">
        <f t="shared" si="114"/>
        <v>B2-3</v>
      </c>
      <c r="AK235" s="125" t="str">
        <f t="shared" si="115"/>
        <v/>
      </c>
      <c r="AL235" s="125" t="str">
        <f t="shared" si="116"/>
        <v/>
      </c>
      <c r="AM235" s="125" t="str">
        <f t="shared" si="117"/>
        <v/>
      </c>
      <c r="AN235" s="125" t="s">
        <v>218</v>
      </c>
      <c r="AO235" s="125" t="str">
        <f t="shared" si="118"/>
        <v/>
      </c>
      <c r="AP235" s="125" t="str">
        <f t="shared" si="127"/>
        <v>B2-3</v>
      </c>
    </row>
    <row r="236" spans="1:42">
      <c r="A236" s="30">
        <f t="shared" si="119"/>
        <v>14762</v>
      </c>
      <c r="B236" s="31">
        <f t="shared" si="96"/>
        <v>0</v>
      </c>
      <c r="C236" s="33" t="str">
        <f t="shared" si="97"/>
        <v/>
      </c>
      <c r="D236" s="31">
        <f t="shared" si="98"/>
        <v>0</v>
      </c>
      <c r="E236" s="33" t="str">
        <f t="shared" si="99"/>
        <v/>
      </c>
      <c r="F236" s="31">
        <f t="shared" si="100"/>
        <v>0</v>
      </c>
      <c r="G236" s="32">
        <f t="shared" si="101"/>
        <v>0</v>
      </c>
      <c r="H236" s="32">
        <f t="shared" si="102"/>
        <v>0</v>
      </c>
      <c r="I236" s="32">
        <f t="shared" si="103"/>
        <v>0</v>
      </c>
      <c r="J236" s="37" t="str">
        <f t="shared" si="120"/>
        <v/>
      </c>
      <c r="K236" s="31">
        <f t="shared" si="104"/>
        <v>0</v>
      </c>
      <c r="L236" s="33" t="str">
        <f t="shared" si="105"/>
        <v/>
      </c>
      <c r="M236" s="34">
        <f t="shared" si="121"/>
        <v>4285.7143586995662</v>
      </c>
      <c r="N236" s="33" t="str">
        <f t="shared" si="122"/>
        <v/>
      </c>
      <c r="O236" s="35" t="str">
        <f t="shared" si="106"/>
        <v/>
      </c>
      <c r="P236" s="48" t="str">
        <f t="shared" si="107"/>
        <v/>
      </c>
      <c r="Q236" s="35"/>
      <c r="R236" s="58">
        <f>Data!AW236</f>
        <v>0</v>
      </c>
      <c r="S236" s="58">
        <f>Data!BB236</f>
        <v>0</v>
      </c>
      <c r="T236" s="58">
        <f>Data!BM236</f>
        <v>0</v>
      </c>
      <c r="U236" s="59">
        <f>Data!BN236</f>
        <v>0</v>
      </c>
      <c r="V236" s="59">
        <f>Data!BO236</f>
        <v>0</v>
      </c>
      <c r="W236" s="58">
        <f>Data!BT236</f>
        <v>0</v>
      </c>
      <c r="X236" s="56">
        <f t="shared" si="108"/>
        <v>0</v>
      </c>
      <c r="Y236" s="64">
        <f t="shared" si="109"/>
        <v>8588.7099609375</v>
      </c>
      <c r="Z236" s="65">
        <f t="shared" si="110"/>
        <v>12018.6181640625</v>
      </c>
      <c r="AA236" s="66">
        <f t="shared" si="111"/>
        <v>20607.328125</v>
      </c>
      <c r="AB236" s="71">
        <f t="shared" si="123"/>
        <v>20607.328125</v>
      </c>
      <c r="AC236" s="71">
        <f t="shared" si="112"/>
        <v>12018.6181640625</v>
      </c>
      <c r="AD236" s="71">
        <f t="shared" si="124"/>
        <v>20412.413852085621</v>
      </c>
      <c r="AE236" s="71">
        <f t="shared" si="125"/>
        <v>12018.6181640625</v>
      </c>
      <c r="AF236" s="57">
        <f t="shared" si="126"/>
        <v>12018.6181640625</v>
      </c>
      <c r="AG236" s="55"/>
      <c r="AI236" s="35" t="str">
        <f t="shared" si="113"/>
        <v/>
      </c>
      <c r="AJ236" s="125" t="str">
        <f t="shared" si="114"/>
        <v/>
      </c>
      <c r="AK236" s="125" t="str">
        <f t="shared" si="115"/>
        <v/>
      </c>
      <c r="AL236" s="125" t="str">
        <f t="shared" si="116"/>
        <v/>
      </c>
      <c r="AM236" s="125" t="str">
        <f t="shared" si="117"/>
        <v/>
      </c>
      <c r="AN236" s="125" t="s">
        <v>218</v>
      </c>
      <c r="AO236" s="125" t="str">
        <f t="shared" si="118"/>
        <v/>
      </c>
      <c r="AP236" s="125" t="str">
        <f t="shared" si="127"/>
        <v/>
      </c>
    </row>
    <row r="237" spans="1:42">
      <c r="A237" s="30">
        <f t="shared" si="119"/>
        <v>14792</v>
      </c>
      <c r="B237" s="31">
        <f t="shared" si="96"/>
        <v>9430.6807674320808</v>
      </c>
      <c r="C237" s="33" t="str">
        <f t="shared" si="97"/>
        <v/>
      </c>
      <c r="D237" s="31">
        <f t="shared" si="98"/>
        <v>0</v>
      </c>
      <c r="E237" s="33" t="str">
        <f t="shared" si="99"/>
        <v/>
      </c>
      <c r="F237" s="31">
        <f t="shared" si="100"/>
        <v>0</v>
      </c>
      <c r="G237" s="32">
        <f t="shared" si="101"/>
        <v>0</v>
      </c>
      <c r="H237" s="32">
        <f t="shared" si="102"/>
        <v>0</v>
      </c>
      <c r="I237" s="32">
        <f t="shared" si="103"/>
        <v>0</v>
      </c>
      <c r="J237" s="37" t="str">
        <f t="shared" si="120"/>
        <v/>
      </c>
      <c r="K237" s="31">
        <f t="shared" si="104"/>
        <v>0</v>
      </c>
      <c r="L237" s="33" t="str">
        <f t="shared" si="105"/>
        <v/>
      </c>
      <c r="M237" s="34">
        <f t="shared" si="121"/>
        <v>15330.517839202163</v>
      </c>
      <c r="N237" s="33" t="str">
        <f t="shared" si="122"/>
        <v>EI</v>
      </c>
      <c r="O237" s="35" t="str">
        <f t="shared" si="106"/>
        <v/>
      </c>
      <c r="P237" s="48" t="str">
        <f t="shared" si="107"/>
        <v>EI</v>
      </c>
      <c r="Q237" s="35"/>
      <c r="R237" s="58">
        <f>Data!AW237</f>
        <v>3327.18505859375</v>
      </c>
      <c r="S237" s="58">
        <f>Data!BB237</f>
        <v>0</v>
      </c>
      <c r="T237" s="58">
        <f>Data!BM237</f>
        <v>0</v>
      </c>
      <c r="U237" s="59">
        <f>Data!BN237</f>
        <v>0</v>
      </c>
      <c r="V237" s="59">
        <f>Data!BO237</f>
        <v>0</v>
      </c>
      <c r="W237" s="58">
        <f>Data!BT237</f>
        <v>0</v>
      </c>
      <c r="X237" s="56">
        <f t="shared" si="108"/>
        <v>3327.18505859375</v>
      </c>
      <c r="Y237" s="64">
        <f t="shared" si="109"/>
        <v>5136.66650390625</v>
      </c>
      <c r="Z237" s="65">
        <f t="shared" si="110"/>
        <v>18.281238555908203</v>
      </c>
      <c r="AA237" s="66">
        <f t="shared" si="111"/>
        <v>5154.9477424621582</v>
      </c>
      <c r="AB237" s="71">
        <f t="shared" si="123"/>
        <v>1827.7626838684082</v>
      </c>
      <c r="AC237" s="71">
        <f t="shared" si="112"/>
        <v>18.281238555908203</v>
      </c>
      <c r="AD237" s="71">
        <f t="shared" si="124"/>
        <v>0</v>
      </c>
      <c r="AE237" s="71">
        <f t="shared" si="125"/>
        <v>18.281238555908203</v>
      </c>
      <c r="AF237" s="57">
        <f t="shared" si="126"/>
        <v>0</v>
      </c>
      <c r="AG237" s="55"/>
      <c r="AI237" s="35" t="str">
        <f t="shared" si="113"/>
        <v/>
      </c>
      <c r="AJ237" s="125" t="str">
        <f t="shared" si="114"/>
        <v/>
      </c>
      <c r="AK237" s="125" t="str">
        <f t="shared" si="115"/>
        <v/>
      </c>
      <c r="AL237" s="125" t="str">
        <f t="shared" si="116"/>
        <v/>
      </c>
      <c r="AM237" s="125" t="str">
        <f t="shared" si="117"/>
        <v/>
      </c>
      <c r="AN237" s="125" t="s">
        <v>218</v>
      </c>
      <c r="AO237" s="125" t="str">
        <f t="shared" si="118"/>
        <v/>
      </c>
      <c r="AP237" s="125" t="str">
        <f t="shared" si="127"/>
        <v/>
      </c>
    </row>
    <row r="238" spans="1:42">
      <c r="A238" s="30">
        <f t="shared" si="119"/>
        <v>14823</v>
      </c>
      <c r="B238" s="31">
        <f t="shared" si="96"/>
        <v>22719.4295875975</v>
      </c>
      <c r="C238" s="33" t="str">
        <f t="shared" si="97"/>
        <v>JP</v>
      </c>
      <c r="D238" s="31">
        <f t="shared" si="98"/>
        <v>17592.898519862716</v>
      </c>
      <c r="E238" s="33" t="str">
        <f t="shared" si="99"/>
        <v/>
      </c>
      <c r="F238" s="31">
        <f t="shared" si="100"/>
        <v>0</v>
      </c>
      <c r="G238" s="32">
        <f t="shared" si="101"/>
        <v>11977.542471125198</v>
      </c>
      <c r="H238" s="32">
        <f t="shared" si="102"/>
        <v>11888.593253444382</v>
      </c>
      <c r="I238" s="32">
        <f t="shared" si="103"/>
        <v>11977.542471125198</v>
      </c>
      <c r="J238" s="37" t="str">
        <f t="shared" si="120"/>
        <v/>
      </c>
      <c r="K238" s="31">
        <f t="shared" si="104"/>
        <v>0</v>
      </c>
      <c r="L238" s="33" t="str">
        <f t="shared" si="105"/>
        <v/>
      </c>
      <c r="M238" s="34">
        <f t="shared" si="121"/>
        <v>15396.02482854494</v>
      </c>
      <c r="N238" s="33" t="str">
        <f t="shared" si="122"/>
        <v/>
      </c>
      <c r="O238" s="35" t="str">
        <f t="shared" si="106"/>
        <v/>
      </c>
      <c r="P238" s="48" t="str">
        <f t="shared" si="107"/>
        <v>JP</v>
      </c>
      <c r="Q238" s="35"/>
      <c r="R238" s="58">
        <f>Data!AW238</f>
        <v>10342.8662109375</v>
      </c>
      <c r="S238" s="58">
        <f>Data!BB238</f>
        <v>5216.33544921875</v>
      </c>
      <c r="T238" s="58">
        <f>Data!BM238</f>
        <v>0</v>
      </c>
      <c r="U238" s="59">
        <f>Data!BN238</f>
        <v>-399.02059936523437</v>
      </c>
      <c r="V238" s="59">
        <f>Data!BO238</f>
        <v>-487.96978759765625</v>
      </c>
      <c r="W238" s="58">
        <f>Data!BT238</f>
        <v>0</v>
      </c>
      <c r="X238" s="56">
        <f t="shared" si="108"/>
        <v>10342.8662109375</v>
      </c>
      <c r="Y238" s="64">
        <f t="shared" si="109"/>
        <v>8000</v>
      </c>
      <c r="Z238" s="65">
        <f t="shared" si="110"/>
        <v>2342.8662109375</v>
      </c>
      <c r="AA238" s="66">
        <f t="shared" si="111"/>
        <v>10342.8662109375</v>
      </c>
      <c r="AB238" s="71">
        <f t="shared" si="123"/>
        <v>0</v>
      </c>
      <c r="AC238" s="71">
        <f t="shared" si="112"/>
        <v>2342.8662109375</v>
      </c>
      <c r="AD238" s="71">
        <f t="shared" si="124"/>
        <v>9592.1671937857118</v>
      </c>
      <c r="AE238" s="71">
        <f t="shared" si="125"/>
        <v>2342.8662109375</v>
      </c>
      <c r="AF238" s="57">
        <f t="shared" si="126"/>
        <v>0</v>
      </c>
      <c r="AG238" s="55"/>
      <c r="AI238" s="35" t="str">
        <f t="shared" si="113"/>
        <v/>
      </c>
      <c r="AJ238" s="125" t="str">
        <f t="shared" si="114"/>
        <v/>
      </c>
      <c r="AK238" s="125" t="str">
        <f t="shared" si="115"/>
        <v/>
      </c>
      <c r="AL238" s="125" t="str">
        <f t="shared" si="116"/>
        <v/>
      </c>
      <c r="AM238" s="125" t="str">
        <f t="shared" si="117"/>
        <v/>
      </c>
      <c r="AN238" s="125" t="s">
        <v>218</v>
      </c>
      <c r="AO238" s="125" t="str">
        <f t="shared" si="118"/>
        <v/>
      </c>
      <c r="AP238" s="125" t="str">
        <f t="shared" si="127"/>
        <v/>
      </c>
    </row>
    <row r="239" spans="1:42">
      <c r="A239" s="30">
        <f t="shared" si="119"/>
        <v>14854</v>
      </c>
      <c r="B239" s="31">
        <f t="shared" si="96"/>
        <v>15001.63297341754</v>
      </c>
      <c r="C239" s="33" t="str">
        <f t="shared" si="97"/>
        <v/>
      </c>
      <c r="D239" s="31">
        <f t="shared" si="98"/>
        <v>11556.179544751216</v>
      </c>
      <c r="E239" s="33" t="str">
        <f t="shared" si="99"/>
        <v/>
      </c>
      <c r="F239" s="31">
        <f t="shared" si="100"/>
        <v>0</v>
      </c>
      <c r="G239" s="32">
        <f t="shared" si="101"/>
        <v>0</v>
      </c>
      <c r="H239" s="32">
        <f t="shared" si="102"/>
        <v>10542.471109363238</v>
      </c>
      <c r="I239" s="32">
        <f t="shared" si="103"/>
        <v>10542.471109363238</v>
      </c>
      <c r="J239" s="37" t="str">
        <f t="shared" si="120"/>
        <v/>
      </c>
      <c r="K239" s="31">
        <f t="shared" si="104"/>
        <v>0</v>
      </c>
      <c r="L239" s="33" t="str">
        <f t="shared" si="105"/>
        <v/>
      </c>
      <c r="M239" s="34">
        <f t="shared" si="121"/>
        <v>17179.033082046255</v>
      </c>
      <c r="N239" s="33" t="str">
        <f t="shared" si="122"/>
        <v/>
      </c>
      <c r="O239" s="35" t="str">
        <f t="shared" si="106"/>
        <v>MRDO</v>
      </c>
      <c r="P239" s="48" t="str">
        <f t="shared" si="107"/>
        <v>MRDO</v>
      </c>
      <c r="Q239" s="35"/>
      <c r="R239" s="58">
        <f>Data!AW239</f>
        <v>2676.5771484375</v>
      </c>
      <c r="S239" s="58">
        <f>Data!BB239</f>
        <v>-768.8760986328125</v>
      </c>
      <c r="T239" s="58">
        <f>Data!BM239</f>
        <v>0</v>
      </c>
      <c r="U239" s="59">
        <f>Data!BN239</f>
        <v>0</v>
      </c>
      <c r="V239" s="59">
        <f>Data!BO239</f>
        <v>-1782.5841064453125</v>
      </c>
      <c r="W239" s="58">
        <f>Data!BT239</f>
        <v>0</v>
      </c>
      <c r="X239" s="56">
        <f t="shared" si="108"/>
        <v>2676.5771484375</v>
      </c>
      <c r="Y239" s="64">
        <f t="shared" si="109"/>
        <v>4000</v>
      </c>
      <c r="Z239" s="65">
        <f t="shared" si="110"/>
        <v>0</v>
      </c>
      <c r="AA239" s="66">
        <f t="shared" si="111"/>
        <v>4000</v>
      </c>
      <c r="AB239" s="71">
        <f t="shared" si="123"/>
        <v>1323.4228515625</v>
      </c>
      <c r="AC239" s="71">
        <f t="shared" si="112"/>
        <v>0</v>
      </c>
      <c r="AD239" s="71">
        <f t="shared" si="124"/>
        <v>1328.7560583538652</v>
      </c>
      <c r="AE239" s="71">
        <f t="shared" si="125"/>
        <v>0</v>
      </c>
      <c r="AF239" s="57">
        <f t="shared" si="126"/>
        <v>0</v>
      </c>
      <c r="AG239" s="55"/>
      <c r="AI239" s="35" t="str">
        <f t="shared" si="113"/>
        <v/>
      </c>
      <c r="AJ239" s="125" t="str">
        <f t="shared" si="114"/>
        <v/>
      </c>
      <c r="AK239" s="125" t="str">
        <f t="shared" si="115"/>
        <v/>
      </c>
      <c r="AL239" s="125" t="str">
        <f t="shared" si="116"/>
        <v/>
      </c>
      <c r="AM239" s="125" t="str">
        <f t="shared" si="117"/>
        <v/>
      </c>
      <c r="AN239" s="125" t="s">
        <v>218</v>
      </c>
      <c r="AO239" s="125" t="str">
        <f t="shared" si="118"/>
        <v/>
      </c>
      <c r="AP239" s="125" t="str">
        <f t="shared" si="127"/>
        <v/>
      </c>
    </row>
    <row r="240" spans="1:42">
      <c r="A240" s="30">
        <f t="shared" si="119"/>
        <v>14884</v>
      </c>
      <c r="B240" s="31">
        <f t="shared" si="96"/>
        <v>0</v>
      </c>
      <c r="C240" s="33" t="str">
        <f t="shared" si="97"/>
        <v/>
      </c>
      <c r="D240" s="31">
        <f t="shared" si="98"/>
        <v>0</v>
      </c>
      <c r="E240" s="33" t="str">
        <f t="shared" si="99"/>
        <v/>
      </c>
      <c r="F240" s="31">
        <f t="shared" si="100"/>
        <v>0</v>
      </c>
      <c r="G240" s="32">
        <f t="shared" si="101"/>
        <v>10054.765999632948</v>
      </c>
      <c r="H240" s="32">
        <f t="shared" si="102"/>
        <v>9767.7908289904935</v>
      </c>
      <c r="I240" s="32">
        <f t="shared" si="103"/>
        <v>10054.765999632948</v>
      </c>
      <c r="J240" s="37" t="str">
        <f t="shared" si="120"/>
        <v/>
      </c>
      <c r="K240" s="31">
        <f t="shared" si="104"/>
        <v>0</v>
      </c>
      <c r="L240" s="33" t="str">
        <f t="shared" si="105"/>
        <v/>
      </c>
      <c r="M240" s="34">
        <f t="shared" si="121"/>
        <v>16095.134304308316</v>
      </c>
      <c r="N240" s="33" t="str">
        <f t="shared" si="122"/>
        <v/>
      </c>
      <c r="O240" s="35" t="str">
        <f t="shared" si="106"/>
        <v/>
      </c>
      <c r="P240" s="48" t="str">
        <f t="shared" si="107"/>
        <v/>
      </c>
      <c r="Q240" s="35"/>
      <c r="R240" s="58">
        <f>Data!AW240</f>
        <v>0</v>
      </c>
      <c r="S240" s="58">
        <f>Data!BB240</f>
        <v>0</v>
      </c>
      <c r="T240" s="58">
        <f>Data!BM240</f>
        <v>0</v>
      </c>
      <c r="U240" s="59">
        <f>Data!BN240</f>
        <v>520.748046875</v>
      </c>
      <c r="V240" s="59">
        <f>Data!BO240</f>
        <v>233.77296447753906</v>
      </c>
      <c r="W240" s="58">
        <f>Data!BT240</f>
        <v>0</v>
      </c>
      <c r="X240" s="56">
        <f t="shared" si="108"/>
        <v>520.748046875</v>
      </c>
      <c r="Y240" s="64">
        <f t="shared" si="109"/>
        <v>11718.75</v>
      </c>
      <c r="Z240" s="65">
        <f t="shared" si="110"/>
        <v>0.15882880985736847</v>
      </c>
      <c r="AA240" s="66">
        <f t="shared" si="111"/>
        <v>11718.908828809857</v>
      </c>
      <c r="AB240" s="71">
        <f t="shared" si="123"/>
        <v>11198.160781934857</v>
      </c>
      <c r="AC240" s="71">
        <f t="shared" si="112"/>
        <v>0.15882880985736847</v>
      </c>
      <c r="AD240" s="71">
        <f t="shared" si="124"/>
        <v>7973.1853886085428</v>
      </c>
      <c r="AE240" s="71">
        <f t="shared" si="125"/>
        <v>0.15882880985736847</v>
      </c>
      <c r="AF240" s="57">
        <f t="shared" si="126"/>
        <v>0.15882880985736847</v>
      </c>
      <c r="AG240" s="55"/>
      <c r="AI240" s="35" t="str">
        <f t="shared" si="113"/>
        <v/>
      </c>
      <c r="AJ240" s="125" t="str">
        <f t="shared" si="114"/>
        <v/>
      </c>
      <c r="AK240" s="125" t="str">
        <f t="shared" si="115"/>
        <v/>
      </c>
      <c r="AL240" s="125" t="str">
        <f t="shared" si="116"/>
        <v/>
      </c>
      <c r="AM240" s="125" t="str">
        <f t="shared" si="117"/>
        <v/>
      </c>
      <c r="AN240" s="125" t="s">
        <v>218</v>
      </c>
      <c r="AO240" s="125" t="str">
        <f t="shared" si="118"/>
        <v/>
      </c>
      <c r="AP240" s="125" t="str">
        <f t="shared" si="127"/>
        <v/>
      </c>
    </row>
    <row r="241" spans="1:42">
      <c r="A241" s="30">
        <f t="shared" si="119"/>
        <v>14915</v>
      </c>
      <c r="B241" s="31">
        <f t="shared" si="96"/>
        <v>0</v>
      </c>
      <c r="C241" s="33" t="str">
        <f t="shared" si="97"/>
        <v/>
      </c>
      <c r="D241" s="31">
        <f t="shared" si="98"/>
        <v>0</v>
      </c>
      <c r="E241" s="33" t="str">
        <f t="shared" si="99"/>
        <v/>
      </c>
      <c r="F241" s="31">
        <f t="shared" si="100"/>
        <v>-2730.8669638663587</v>
      </c>
      <c r="G241" s="32">
        <f t="shared" si="101"/>
        <v>-2530.0872416446673</v>
      </c>
      <c r="H241" s="32">
        <f t="shared" si="102"/>
        <v>-2184.1292704765037</v>
      </c>
      <c r="I241" s="32">
        <f t="shared" si="103"/>
        <v>-2184.1292704765037</v>
      </c>
      <c r="J241" s="37" t="str">
        <f t="shared" si="120"/>
        <v/>
      </c>
      <c r="K241" s="31">
        <f t="shared" si="104"/>
        <v>0</v>
      </c>
      <c r="L241" s="33" t="str">
        <f t="shared" si="105"/>
        <v/>
      </c>
      <c r="M241" s="34">
        <f t="shared" si="121"/>
        <v>11373.531066217094</v>
      </c>
      <c r="N241" s="33" t="str">
        <f t="shared" si="122"/>
        <v/>
      </c>
      <c r="O241" s="35" t="str">
        <f t="shared" si="106"/>
        <v>MRDO</v>
      </c>
      <c r="P241" s="48" t="str">
        <f t="shared" si="107"/>
        <v>MRDO</v>
      </c>
      <c r="Q241" s="35"/>
      <c r="R241" s="58">
        <f>Data!AW241</f>
        <v>0</v>
      </c>
      <c r="S241" s="58">
        <f>Data!BB241</f>
        <v>0</v>
      </c>
      <c r="T241" s="58">
        <f>Data!BM241</f>
        <v>-8599.033203125</v>
      </c>
      <c r="U241" s="59">
        <f>Data!BN241</f>
        <v>-8398.25390625</v>
      </c>
      <c r="V241" s="59">
        <f>Data!BO241</f>
        <v>-8052.29541015625</v>
      </c>
      <c r="W241" s="58">
        <f>Data!BT241</f>
        <v>0</v>
      </c>
      <c r="X241" s="56">
        <f t="shared" si="108"/>
        <v>0</v>
      </c>
      <c r="Y241" s="64">
        <f t="shared" si="109"/>
        <v>6562.5</v>
      </c>
      <c r="Z241" s="65">
        <f t="shared" si="110"/>
        <v>0</v>
      </c>
      <c r="AA241" s="66">
        <f t="shared" si="111"/>
        <v>6562.5</v>
      </c>
      <c r="AB241" s="71">
        <f t="shared" si="123"/>
        <v>6562.5</v>
      </c>
      <c r="AC241" s="71">
        <f t="shared" si="112"/>
        <v>0</v>
      </c>
      <c r="AD241" s="71">
        <f t="shared" si="124"/>
        <v>4077.3979860965283</v>
      </c>
      <c r="AE241" s="71">
        <f t="shared" si="125"/>
        <v>0</v>
      </c>
      <c r="AF241" s="57">
        <f t="shared" si="126"/>
        <v>0</v>
      </c>
      <c r="AG241" s="55"/>
      <c r="AI241" s="35" t="str">
        <f t="shared" si="113"/>
        <v/>
      </c>
      <c r="AJ241" s="125" t="str">
        <f t="shared" si="114"/>
        <v/>
      </c>
      <c r="AK241" s="125" t="str">
        <f t="shared" si="115"/>
        <v/>
      </c>
      <c r="AL241" s="125" t="str">
        <f t="shared" si="116"/>
        <v/>
      </c>
      <c r="AM241" s="125" t="str">
        <f t="shared" si="117"/>
        <v/>
      </c>
      <c r="AN241" s="125" t="s">
        <v>218</v>
      </c>
      <c r="AO241" s="125" t="str">
        <f t="shared" si="118"/>
        <v/>
      </c>
      <c r="AP241" s="125" t="str">
        <f t="shared" si="127"/>
        <v/>
      </c>
    </row>
    <row r="242" spans="1:42">
      <c r="A242" s="30">
        <f t="shared" si="119"/>
        <v>14945</v>
      </c>
      <c r="B242" s="31">
        <f t="shared" si="96"/>
        <v>0</v>
      </c>
      <c r="C242" s="33" t="str">
        <f t="shared" si="97"/>
        <v/>
      </c>
      <c r="D242" s="31">
        <f t="shared" si="98"/>
        <v>0</v>
      </c>
      <c r="E242" s="33" t="str">
        <f t="shared" si="99"/>
        <v/>
      </c>
      <c r="F242" s="31">
        <f t="shared" si="100"/>
        <v>0</v>
      </c>
      <c r="G242" s="32">
        <f t="shared" si="101"/>
        <v>0</v>
      </c>
      <c r="H242" s="32">
        <f t="shared" si="102"/>
        <v>-118.62985039181756</v>
      </c>
      <c r="I242" s="32">
        <f t="shared" si="103"/>
        <v>0</v>
      </c>
      <c r="J242" s="37" t="str">
        <f t="shared" si="120"/>
        <v/>
      </c>
      <c r="K242" s="31">
        <f t="shared" si="104"/>
        <v>0</v>
      </c>
      <c r="L242" s="33" t="str">
        <f t="shared" si="105"/>
        <v/>
      </c>
      <c r="M242" s="34">
        <f t="shared" si="121"/>
        <v>11211.557277223046</v>
      </c>
      <c r="N242" s="33" t="str">
        <f t="shared" si="122"/>
        <v/>
      </c>
      <c r="O242" s="35" t="str">
        <f t="shared" si="106"/>
        <v>MRDO</v>
      </c>
      <c r="P242" s="48" t="str">
        <f t="shared" si="107"/>
        <v>MRDO</v>
      </c>
      <c r="Q242" s="35"/>
      <c r="R242" s="58">
        <f>Data!AW242</f>
        <v>0</v>
      </c>
      <c r="S242" s="58">
        <f>Data!BB242</f>
        <v>0</v>
      </c>
      <c r="T242" s="58">
        <f>Data!BM242</f>
        <v>0</v>
      </c>
      <c r="U242" s="59">
        <f>Data!BN242</f>
        <v>0</v>
      </c>
      <c r="V242" s="59">
        <f>Data!BO242</f>
        <v>-5274.1748046875</v>
      </c>
      <c r="W242" s="58">
        <f>Data!BT242</f>
        <v>0</v>
      </c>
      <c r="X242" s="56">
        <f t="shared" si="108"/>
        <v>0</v>
      </c>
      <c r="Y242" s="64">
        <f t="shared" si="109"/>
        <v>10625</v>
      </c>
      <c r="Z242" s="65">
        <f t="shared" si="110"/>
        <v>0</v>
      </c>
      <c r="AA242" s="66">
        <f t="shared" si="111"/>
        <v>10625</v>
      </c>
      <c r="AB242" s="71">
        <f t="shared" si="123"/>
        <v>10625</v>
      </c>
      <c r="AC242" s="71">
        <f t="shared" si="112"/>
        <v>0</v>
      </c>
      <c r="AD242" s="71">
        <f t="shared" si="124"/>
        <v>7761.2393922526808</v>
      </c>
      <c r="AE242" s="71">
        <f t="shared" si="125"/>
        <v>0</v>
      </c>
      <c r="AF242" s="57">
        <f t="shared" si="126"/>
        <v>0</v>
      </c>
      <c r="AG242" s="55"/>
      <c r="AI242" s="35" t="str">
        <f t="shared" si="113"/>
        <v/>
      </c>
      <c r="AJ242" s="125" t="str">
        <f t="shared" si="114"/>
        <v/>
      </c>
      <c r="AK242" s="125" t="str">
        <f t="shared" si="115"/>
        <v/>
      </c>
      <c r="AL242" s="125" t="str">
        <f t="shared" si="116"/>
        <v/>
      </c>
      <c r="AM242" s="125" t="str">
        <f t="shared" si="117"/>
        <v/>
      </c>
      <c r="AN242" s="125" t="s">
        <v>218</v>
      </c>
      <c r="AO242" s="125" t="str">
        <f t="shared" si="118"/>
        <v/>
      </c>
      <c r="AP242" s="125" t="str">
        <f t="shared" si="127"/>
        <v/>
      </c>
    </row>
    <row r="243" spans="1:42">
      <c r="A243" s="30">
        <f t="shared" si="119"/>
        <v>14976</v>
      </c>
      <c r="B243" s="31">
        <f t="shared" si="96"/>
        <v>0</v>
      </c>
      <c r="C243" s="33" t="str">
        <f t="shared" si="97"/>
        <v/>
      </c>
      <c r="D243" s="31">
        <f t="shared" si="98"/>
        <v>0</v>
      </c>
      <c r="E243" s="33" t="str">
        <f t="shared" si="99"/>
        <v/>
      </c>
      <c r="F243" s="31">
        <f t="shared" si="100"/>
        <v>-6379.9862374530931</v>
      </c>
      <c r="G243" s="32">
        <f t="shared" si="101"/>
        <v>-6378.224497035857</v>
      </c>
      <c r="H243" s="32">
        <f t="shared" si="102"/>
        <v>-6336.4582115404028</v>
      </c>
      <c r="I243" s="32">
        <f t="shared" si="103"/>
        <v>-6336.4582115404028</v>
      </c>
      <c r="J243" s="37" t="str">
        <f t="shared" si="120"/>
        <v/>
      </c>
      <c r="K243" s="31">
        <f t="shared" si="104"/>
        <v>0</v>
      </c>
      <c r="L243" s="33" t="str">
        <f t="shared" si="105"/>
        <v/>
      </c>
      <c r="M243" s="34">
        <f t="shared" si="121"/>
        <v>13429.677475770712</v>
      </c>
      <c r="N243" s="33" t="str">
        <f t="shared" si="122"/>
        <v/>
      </c>
      <c r="O243" s="35" t="str">
        <f t="shared" si="106"/>
        <v/>
      </c>
      <c r="P243" s="48" t="str">
        <f t="shared" si="107"/>
        <v/>
      </c>
      <c r="Q243" s="35"/>
      <c r="R243" s="58">
        <f>Data!AW243</f>
        <v>0</v>
      </c>
      <c r="S243" s="58">
        <f>Data!BB243</f>
        <v>0</v>
      </c>
      <c r="T243" s="58">
        <f>Data!BM243</f>
        <v>747.84454345703125</v>
      </c>
      <c r="U243" s="59">
        <f>Data!BN243</f>
        <v>1349.7943115234375</v>
      </c>
      <c r="V243" s="59">
        <f>Data!BO243</f>
        <v>1703.262939453125</v>
      </c>
      <c r="W243" s="58">
        <f>Data!BT243</f>
        <v>0</v>
      </c>
      <c r="X243" s="56">
        <f t="shared" si="108"/>
        <v>1703.262939453125</v>
      </c>
      <c r="Y243" s="64">
        <f t="shared" si="109"/>
        <v>4500</v>
      </c>
      <c r="Z243" s="65">
        <f t="shared" si="110"/>
        <v>41625.70703125</v>
      </c>
      <c r="AA243" s="66">
        <f t="shared" si="111"/>
        <v>46125.70703125</v>
      </c>
      <c r="AB243" s="71">
        <f t="shared" si="123"/>
        <v>44422.444091796875</v>
      </c>
      <c r="AC243" s="71">
        <f t="shared" si="112"/>
        <v>41625.70703125</v>
      </c>
      <c r="AD243" s="71">
        <f t="shared" si="124"/>
        <v>38121.027540097879</v>
      </c>
      <c r="AE243" s="71">
        <f t="shared" si="125"/>
        <v>41625.70703125</v>
      </c>
      <c r="AF243" s="57">
        <f t="shared" si="126"/>
        <v>38121.027540097879</v>
      </c>
      <c r="AG243" s="55"/>
      <c r="AI243" s="35" t="str">
        <f t="shared" si="113"/>
        <v/>
      </c>
      <c r="AJ243" s="125" t="str">
        <f t="shared" si="114"/>
        <v/>
      </c>
      <c r="AK243" s="125" t="str">
        <f t="shared" si="115"/>
        <v/>
      </c>
      <c r="AL243" s="125" t="str">
        <f t="shared" si="116"/>
        <v/>
      </c>
      <c r="AM243" s="125" t="str">
        <f t="shared" si="117"/>
        <v/>
      </c>
      <c r="AN243" s="125" t="s">
        <v>218</v>
      </c>
      <c r="AO243" s="125" t="str">
        <f t="shared" si="118"/>
        <v/>
      </c>
      <c r="AP243" s="125" t="str">
        <f t="shared" si="127"/>
        <v/>
      </c>
    </row>
    <row r="244" spans="1:42">
      <c r="A244" s="30">
        <f t="shared" si="119"/>
        <v>15007</v>
      </c>
      <c r="B244" s="31">
        <f t="shared" si="96"/>
        <v>0</v>
      </c>
      <c r="C244" s="33" t="str">
        <f t="shared" si="97"/>
        <v/>
      </c>
      <c r="D244" s="31">
        <f t="shared" si="98"/>
        <v>0</v>
      </c>
      <c r="E244" s="33" t="str">
        <f t="shared" si="99"/>
        <v/>
      </c>
      <c r="F244" s="31">
        <f t="shared" si="100"/>
        <v>0</v>
      </c>
      <c r="G244" s="32">
        <f t="shared" si="101"/>
        <v>0</v>
      </c>
      <c r="H244" s="32">
        <f t="shared" si="102"/>
        <v>0</v>
      </c>
      <c r="I244" s="32">
        <f t="shared" si="103"/>
        <v>0</v>
      </c>
      <c r="J244" s="37" t="str">
        <f t="shared" si="120"/>
        <v/>
      </c>
      <c r="K244" s="31">
        <f t="shared" si="104"/>
        <v>0</v>
      </c>
      <c r="L244" s="33" t="str">
        <f t="shared" si="105"/>
        <v/>
      </c>
      <c r="M244" s="34">
        <f t="shared" si="121"/>
        <v>12322.821966421492</v>
      </c>
      <c r="N244" s="33" t="str">
        <f t="shared" si="122"/>
        <v/>
      </c>
      <c r="O244" s="35" t="str">
        <f t="shared" si="106"/>
        <v/>
      </c>
      <c r="P244" s="48" t="str">
        <f t="shared" si="107"/>
        <v/>
      </c>
      <c r="Q244" s="35"/>
      <c r="R244" s="58">
        <f>Data!AW244</f>
        <v>0</v>
      </c>
      <c r="S244" s="58">
        <f>Data!BB244</f>
        <v>0</v>
      </c>
      <c r="T244" s="58">
        <f>Data!BM244</f>
        <v>0</v>
      </c>
      <c r="U244" s="59">
        <f>Data!BN244</f>
        <v>0</v>
      </c>
      <c r="V244" s="59">
        <f>Data!BO244</f>
        <v>0</v>
      </c>
      <c r="W244" s="58">
        <f>Data!BT244</f>
        <v>0</v>
      </c>
      <c r="X244" s="56">
        <f t="shared" si="108"/>
        <v>0</v>
      </c>
      <c r="Y244" s="64">
        <f t="shared" si="109"/>
        <v>6000</v>
      </c>
      <c r="Z244" s="65">
        <f t="shared" si="110"/>
        <v>97062.4921875</v>
      </c>
      <c r="AA244" s="66">
        <f t="shared" si="111"/>
        <v>103062.4921875</v>
      </c>
      <c r="AB244" s="71">
        <f t="shared" si="123"/>
        <v>103062.4921875</v>
      </c>
      <c r="AC244" s="71">
        <f t="shared" si="112"/>
        <v>97062.4921875</v>
      </c>
      <c r="AD244" s="71">
        <f t="shared" si="124"/>
        <v>95036.100240711065</v>
      </c>
      <c r="AE244" s="71">
        <f t="shared" si="125"/>
        <v>97062.4921875</v>
      </c>
      <c r="AF244" s="57">
        <f t="shared" si="126"/>
        <v>95036.100240711065</v>
      </c>
      <c r="AG244" s="55"/>
      <c r="AI244" s="35" t="str">
        <f t="shared" si="113"/>
        <v/>
      </c>
      <c r="AJ244" s="125" t="str">
        <f t="shared" si="114"/>
        <v/>
      </c>
      <c r="AK244" s="125" t="str">
        <f t="shared" si="115"/>
        <v/>
      </c>
      <c r="AL244" s="125" t="str">
        <f t="shared" si="116"/>
        <v/>
      </c>
      <c r="AM244" s="125" t="str">
        <f t="shared" si="117"/>
        <v/>
      </c>
      <c r="AN244" s="125" t="s">
        <v>218</v>
      </c>
      <c r="AO244" s="125" t="str">
        <f t="shared" si="118"/>
        <v/>
      </c>
      <c r="AP244" s="125" t="str">
        <f t="shared" si="127"/>
        <v/>
      </c>
    </row>
    <row r="245" spans="1:42">
      <c r="A245" s="30">
        <f t="shared" si="119"/>
        <v>15035</v>
      </c>
      <c r="B245" s="31">
        <f t="shared" si="96"/>
        <v>0</v>
      </c>
      <c r="C245" s="33" t="str">
        <f t="shared" si="97"/>
        <v/>
      </c>
      <c r="D245" s="31">
        <f t="shared" si="98"/>
        <v>0</v>
      </c>
      <c r="E245" s="33" t="str">
        <f t="shared" si="99"/>
        <v/>
      </c>
      <c r="F245" s="31">
        <f t="shared" si="100"/>
        <v>0</v>
      </c>
      <c r="G245" s="32">
        <f t="shared" si="101"/>
        <v>0</v>
      </c>
      <c r="H245" s="32">
        <f t="shared" si="102"/>
        <v>0</v>
      </c>
      <c r="I245" s="32">
        <f t="shared" si="103"/>
        <v>0</v>
      </c>
      <c r="J245" s="37" t="str">
        <f t="shared" si="120"/>
        <v/>
      </c>
      <c r="K245" s="31">
        <f t="shared" si="104"/>
        <v>0</v>
      </c>
      <c r="L245" s="33" t="str">
        <f t="shared" si="105"/>
        <v/>
      </c>
      <c r="M245" s="34">
        <f t="shared" si="121"/>
        <v>36388.24420227739</v>
      </c>
      <c r="N245" s="33" t="str">
        <f t="shared" si="122"/>
        <v/>
      </c>
      <c r="O245" s="35" t="str">
        <f t="shared" si="106"/>
        <v/>
      </c>
      <c r="P245" s="48" t="str">
        <f t="shared" si="107"/>
        <v/>
      </c>
      <c r="Q245" s="35"/>
      <c r="R245" s="58">
        <f>Data!AW245</f>
        <v>0</v>
      </c>
      <c r="S245" s="58">
        <f>Data!BB245</f>
        <v>0</v>
      </c>
      <c r="T245" s="58">
        <f>Data!BM245</f>
        <v>0</v>
      </c>
      <c r="U245" s="59">
        <f>Data!BN245</f>
        <v>0</v>
      </c>
      <c r="V245" s="59">
        <f>Data!BO245</f>
        <v>0</v>
      </c>
      <c r="W245" s="58">
        <f>Data!BT245</f>
        <v>0</v>
      </c>
      <c r="X245" s="56">
        <f t="shared" si="108"/>
        <v>0</v>
      </c>
      <c r="Y245" s="64">
        <f t="shared" si="109"/>
        <v>17354.46484375</v>
      </c>
      <c r="Z245" s="65">
        <f t="shared" si="110"/>
        <v>107823.078125</v>
      </c>
      <c r="AA245" s="66">
        <f t="shared" si="111"/>
        <v>125177.54296875</v>
      </c>
      <c r="AB245" s="71">
        <f t="shared" si="123"/>
        <v>125177.54296875</v>
      </c>
      <c r="AC245" s="71">
        <f t="shared" si="112"/>
        <v>107823.078125</v>
      </c>
      <c r="AD245" s="71">
        <f t="shared" si="124"/>
        <v>98263.275947967195</v>
      </c>
      <c r="AE245" s="71">
        <f t="shared" si="125"/>
        <v>107823.078125</v>
      </c>
      <c r="AF245" s="57">
        <f t="shared" si="126"/>
        <v>98263.275947967195</v>
      </c>
      <c r="AG245" s="55"/>
      <c r="AI245" s="35" t="str">
        <f t="shared" si="113"/>
        <v/>
      </c>
      <c r="AJ245" s="125" t="str">
        <f t="shared" si="114"/>
        <v/>
      </c>
      <c r="AK245" s="125" t="str">
        <f t="shared" si="115"/>
        <v/>
      </c>
      <c r="AL245" s="125" t="str">
        <f t="shared" si="116"/>
        <v/>
      </c>
      <c r="AM245" s="125" t="str">
        <f t="shared" si="117"/>
        <v/>
      </c>
      <c r="AN245" s="125" t="s">
        <v>218</v>
      </c>
      <c r="AO245" s="125" t="str">
        <f t="shared" si="118"/>
        <v/>
      </c>
      <c r="AP245" s="125" t="str">
        <f t="shared" si="127"/>
        <v/>
      </c>
    </row>
    <row r="246" spans="1:42">
      <c r="A246" s="30">
        <f t="shared" si="119"/>
        <v>15066</v>
      </c>
      <c r="B246" s="31">
        <f t="shared" si="96"/>
        <v>0</v>
      </c>
      <c r="C246" s="33" t="str">
        <f t="shared" si="97"/>
        <v/>
      </c>
      <c r="D246" s="31">
        <f t="shared" si="98"/>
        <v>0</v>
      </c>
      <c r="E246" s="33" t="str">
        <f t="shared" si="99"/>
        <v/>
      </c>
      <c r="F246" s="31">
        <f t="shared" si="100"/>
        <v>0</v>
      </c>
      <c r="G246" s="32">
        <f t="shared" si="101"/>
        <v>0</v>
      </c>
      <c r="H246" s="32">
        <f t="shared" si="102"/>
        <v>0</v>
      </c>
      <c r="I246" s="32">
        <f t="shared" si="103"/>
        <v>0</v>
      </c>
      <c r="J246" s="37" t="str">
        <f t="shared" si="120"/>
        <v/>
      </c>
      <c r="K246" s="31">
        <f t="shared" si="104"/>
        <v>0</v>
      </c>
      <c r="L246" s="33" t="str">
        <f t="shared" si="105"/>
        <v/>
      </c>
      <c r="M246" s="34">
        <f t="shared" si="121"/>
        <v>33675.562794473561</v>
      </c>
      <c r="N246" s="33" t="str">
        <f t="shared" si="122"/>
        <v/>
      </c>
      <c r="O246" s="35" t="str">
        <f t="shared" si="106"/>
        <v/>
      </c>
      <c r="P246" s="48" t="str">
        <f t="shared" si="107"/>
        <v/>
      </c>
      <c r="Q246" s="35"/>
      <c r="R246" s="58">
        <f>Data!AW246</f>
        <v>0</v>
      </c>
      <c r="S246" s="58">
        <f>Data!BB246</f>
        <v>0</v>
      </c>
      <c r="T246" s="58">
        <f>Data!BM246</f>
        <v>0</v>
      </c>
      <c r="U246" s="59">
        <f>Data!BN246</f>
        <v>0</v>
      </c>
      <c r="V246" s="59">
        <f>Data!BO246</f>
        <v>0</v>
      </c>
      <c r="W246" s="58">
        <f>Data!BT246</f>
        <v>0</v>
      </c>
      <c r="X246" s="56">
        <f t="shared" si="108"/>
        <v>0</v>
      </c>
      <c r="Y246" s="64">
        <f t="shared" si="109"/>
        <v>11829.0322265625</v>
      </c>
      <c r="Z246" s="65">
        <f t="shared" si="110"/>
        <v>79193.9765625</v>
      </c>
      <c r="AA246" s="66">
        <f t="shared" si="111"/>
        <v>91023.0087890625</v>
      </c>
      <c r="AB246" s="71">
        <f t="shared" si="123"/>
        <v>91023.0087890625</v>
      </c>
      <c r="AC246" s="71">
        <f t="shared" si="112"/>
        <v>79193.9765625</v>
      </c>
      <c r="AD246" s="71">
        <f t="shared" si="124"/>
        <v>68871.258148316963</v>
      </c>
      <c r="AE246" s="71">
        <f t="shared" si="125"/>
        <v>79193.9765625</v>
      </c>
      <c r="AF246" s="57">
        <f t="shared" si="126"/>
        <v>68871.258148316963</v>
      </c>
      <c r="AG246" s="55"/>
      <c r="AI246" s="35" t="str">
        <f t="shared" si="113"/>
        <v/>
      </c>
      <c r="AJ246" s="125" t="str">
        <f t="shared" si="114"/>
        <v/>
      </c>
      <c r="AK246" s="125" t="str">
        <f t="shared" si="115"/>
        <v/>
      </c>
      <c r="AL246" s="125" t="str">
        <f t="shared" si="116"/>
        <v/>
      </c>
      <c r="AM246" s="125" t="str">
        <f t="shared" si="117"/>
        <v/>
      </c>
      <c r="AN246" s="125" t="s">
        <v>218</v>
      </c>
      <c r="AO246" s="125" t="str">
        <f t="shared" si="118"/>
        <v/>
      </c>
      <c r="AP246" s="125" t="str">
        <f t="shared" si="127"/>
        <v/>
      </c>
    </row>
    <row r="247" spans="1:42">
      <c r="A247" s="30">
        <f t="shared" si="119"/>
        <v>15096</v>
      </c>
      <c r="B247" s="31">
        <f t="shared" si="96"/>
        <v>0</v>
      </c>
      <c r="C247" s="33" t="str">
        <f t="shared" si="97"/>
        <v/>
      </c>
      <c r="D247" s="31">
        <f t="shared" si="98"/>
        <v>0</v>
      </c>
      <c r="E247" s="33" t="str">
        <f t="shared" si="99"/>
        <v/>
      </c>
      <c r="F247" s="31">
        <f t="shared" si="100"/>
        <v>0</v>
      </c>
      <c r="G247" s="32">
        <f t="shared" si="101"/>
        <v>0</v>
      </c>
      <c r="H247" s="32">
        <f t="shared" si="102"/>
        <v>0</v>
      </c>
      <c r="I247" s="32">
        <f t="shared" si="103"/>
        <v>0</v>
      </c>
      <c r="J247" s="37" t="str">
        <f t="shared" si="120"/>
        <v/>
      </c>
      <c r="K247" s="31">
        <f t="shared" si="104"/>
        <v>0</v>
      </c>
      <c r="L247" s="33" t="str">
        <f t="shared" si="105"/>
        <v/>
      </c>
      <c r="M247" s="34">
        <f t="shared" si="121"/>
        <v>7447.8014661210173</v>
      </c>
      <c r="N247" s="33" t="str">
        <f t="shared" si="122"/>
        <v/>
      </c>
      <c r="O247" s="35" t="str">
        <f t="shared" si="106"/>
        <v/>
      </c>
      <c r="P247" s="48" t="str">
        <f t="shared" si="107"/>
        <v/>
      </c>
      <c r="Q247" s="35"/>
      <c r="R247" s="58">
        <f>Data!AW247</f>
        <v>0</v>
      </c>
      <c r="S247" s="58">
        <f>Data!BB247</f>
        <v>0</v>
      </c>
      <c r="T247" s="58">
        <f>Data!BM247</f>
        <v>0</v>
      </c>
      <c r="U247" s="59">
        <f>Data!BN247</f>
        <v>0</v>
      </c>
      <c r="V247" s="59">
        <f>Data!BO247</f>
        <v>0</v>
      </c>
      <c r="W247" s="58">
        <f>Data!BT247</f>
        <v>0</v>
      </c>
      <c r="X247" s="56">
        <f t="shared" si="108"/>
        <v>0</v>
      </c>
      <c r="Y247" s="64">
        <f t="shared" si="109"/>
        <v>9425</v>
      </c>
      <c r="Z247" s="65">
        <f t="shared" si="110"/>
        <v>72477.140625</v>
      </c>
      <c r="AA247" s="66">
        <f t="shared" si="111"/>
        <v>81902.140625</v>
      </c>
      <c r="AB247" s="71">
        <f t="shared" si="123"/>
        <v>81902.140625</v>
      </c>
      <c r="AC247" s="71">
        <f t="shared" si="112"/>
        <v>72477.140625</v>
      </c>
      <c r="AD247" s="71">
        <f t="shared" si="124"/>
        <v>76534.426526587806</v>
      </c>
      <c r="AE247" s="71">
        <f t="shared" si="125"/>
        <v>72477.140625</v>
      </c>
      <c r="AF247" s="57">
        <f t="shared" si="126"/>
        <v>72477.140625</v>
      </c>
      <c r="AG247" s="55"/>
      <c r="AI247" s="35" t="str">
        <f t="shared" si="113"/>
        <v/>
      </c>
      <c r="AJ247" s="125" t="str">
        <f t="shared" si="114"/>
        <v/>
      </c>
      <c r="AK247" s="125" t="str">
        <f t="shared" si="115"/>
        <v/>
      </c>
      <c r="AL247" s="125" t="str">
        <f t="shared" si="116"/>
        <v/>
      </c>
      <c r="AM247" s="125" t="str">
        <f t="shared" si="117"/>
        <v/>
      </c>
      <c r="AN247" s="125" t="s">
        <v>218</v>
      </c>
      <c r="AO247" s="125" t="str">
        <f t="shared" si="118"/>
        <v/>
      </c>
      <c r="AP247" s="125" t="str">
        <f t="shared" si="127"/>
        <v/>
      </c>
    </row>
    <row r="248" spans="1:42">
      <c r="A248" s="30">
        <f t="shared" si="119"/>
        <v>15127</v>
      </c>
      <c r="B248" s="31">
        <f t="shared" si="96"/>
        <v>0</v>
      </c>
      <c r="C248" s="33" t="str">
        <f t="shared" si="97"/>
        <v/>
      </c>
      <c r="D248" s="31">
        <f t="shared" si="98"/>
        <v>0</v>
      </c>
      <c r="E248" s="33" t="str">
        <f t="shared" si="99"/>
        <v/>
      </c>
      <c r="F248" s="31">
        <f t="shared" si="100"/>
        <v>0</v>
      </c>
      <c r="G248" s="32">
        <f t="shared" si="101"/>
        <v>0</v>
      </c>
      <c r="H248" s="32">
        <f t="shared" si="102"/>
        <v>0</v>
      </c>
      <c r="I248" s="32">
        <f t="shared" si="103"/>
        <v>0</v>
      </c>
      <c r="J248" s="37" t="str">
        <f t="shared" si="120"/>
        <v/>
      </c>
      <c r="K248" s="31">
        <f t="shared" si="104"/>
        <v>0</v>
      </c>
      <c r="L248" s="33" t="str">
        <f t="shared" si="105"/>
        <v/>
      </c>
      <c r="M248" s="34">
        <f t="shared" si="121"/>
        <v>7320.3461068076085</v>
      </c>
      <c r="N248" s="33" t="str">
        <f t="shared" si="122"/>
        <v/>
      </c>
      <c r="O248" s="35" t="str">
        <f t="shared" si="106"/>
        <v/>
      </c>
      <c r="P248" s="48" t="str">
        <f t="shared" si="107"/>
        <v/>
      </c>
      <c r="Q248" s="35"/>
      <c r="R248" s="58">
        <f>Data!AW248</f>
        <v>0</v>
      </c>
      <c r="S248" s="58">
        <f>Data!BB248</f>
        <v>0</v>
      </c>
      <c r="T248" s="58">
        <f>Data!BM248</f>
        <v>0</v>
      </c>
      <c r="U248" s="59">
        <f>Data!BN248</f>
        <v>0</v>
      </c>
      <c r="V248" s="59">
        <f>Data!BO248</f>
        <v>0</v>
      </c>
      <c r="W248" s="58">
        <f>Data!BT248</f>
        <v>0</v>
      </c>
      <c r="X248" s="56">
        <f t="shared" si="108"/>
        <v>0</v>
      </c>
      <c r="Y248" s="64">
        <f t="shared" si="109"/>
        <v>8036.29052734375</v>
      </c>
      <c r="Z248" s="65">
        <f t="shared" si="110"/>
        <v>41369.53515625</v>
      </c>
      <c r="AA248" s="66">
        <f t="shared" si="111"/>
        <v>49405.82568359375</v>
      </c>
      <c r="AB248" s="71">
        <f t="shared" si="123"/>
        <v>49405.82568359375</v>
      </c>
      <c r="AC248" s="71">
        <f t="shared" si="112"/>
        <v>41369.53515625</v>
      </c>
      <c r="AD248" s="71">
        <f t="shared" si="124"/>
        <v>46635.971776348728</v>
      </c>
      <c r="AE248" s="71">
        <f t="shared" si="125"/>
        <v>41369.53515625</v>
      </c>
      <c r="AF248" s="57">
        <f t="shared" si="126"/>
        <v>41369.53515625</v>
      </c>
      <c r="AG248" s="55"/>
      <c r="AI248" s="35" t="str">
        <f t="shared" si="113"/>
        <v/>
      </c>
      <c r="AJ248" s="125" t="str">
        <f t="shared" si="114"/>
        <v/>
      </c>
      <c r="AK248" s="125" t="str">
        <f t="shared" si="115"/>
        <v/>
      </c>
      <c r="AL248" s="125" t="str">
        <f t="shared" si="116"/>
        <v/>
      </c>
      <c r="AM248" s="125" t="str">
        <f t="shared" si="117"/>
        <v/>
      </c>
      <c r="AN248" s="125" t="s">
        <v>218</v>
      </c>
      <c r="AO248" s="125" t="str">
        <f t="shared" si="118"/>
        <v/>
      </c>
      <c r="AP248" s="125" t="str">
        <f t="shared" si="127"/>
        <v/>
      </c>
    </row>
    <row r="249" spans="1:42">
      <c r="A249" s="30">
        <f t="shared" si="119"/>
        <v>15157</v>
      </c>
      <c r="B249" s="31">
        <f t="shared" si="96"/>
        <v>0</v>
      </c>
      <c r="C249" s="33" t="str">
        <f t="shared" si="97"/>
        <v/>
      </c>
      <c r="D249" s="31">
        <f t="shared" si="98"/>
        <v>0</v>
      </c>
      <c r="E249" s="33" t="str">
        <f t="shared" si="99"/>
        <v/>
      </c>
      <c r="F249" s="31">
        <f t="shared" si="100"/>
        <v>0</v>
      </c>
      <c r="G249" s="32">
        <f t="shared" si="101"/>
        <v>0</v>
      </c>
      <c r="H249" s="32">
        <f t="shared" si="102"/>
        <v>0</v>
      </c>
      <c r="I249" s="32">
        <f t="shared" si="103"/>
        <v>0</v>
      </c>
      <c r="J249" s="37" t="str">
        <f t="shared" si="120"/>
        <v/>
      </c>
      <c r="K249" s="31">
        <f t="shared" si="104"/>
        <v>0</v>
      </c>
      <c r="L249" s="33" t="str">
        <f t="shared" si="105"/>
        <v/>
      </c>
      <c r="M249" s="34">
        <f t="shared" si="121"/>
        <v>22040.836033835345</v>
      </c>
      <c r="N249" s="33" t="str">
        <f t="shared" si="122"/>
        <v/>
      </c>
      <c r="O249" s="35" t="str">
        <f t="shared" si="106"/>
        <v/>
      </c>
      <c r="P249" s="48" t="str">
        <f t="shared" si="107"/>
        <v/>
      </c>
      <c r="Q249" s="35"/>
      <c r="R249" s="58">
        <f>Data!AW249</f>
        <v>0</v>
      </c>
      <c r="S249" s="58">
        <f>Data!BB249</f>
        <v>0</v>
      </c>
      <c r="T249" s="58">
        <f>Data!BM249</f>
        <v>0</v>
      </c>
      <c r="U249" s="59">
        <f>Data!BN249</f>
        <v>0</v>
      </c>
      <c r="V249" s="59">
        <f>Data!BO249</f>
        <v>0</v>
      </c>
      <c r="W249" s="58">
        <f>Data!BT249</f>
        <v>0</v>
      </c>
      <c r="X249" s="56">
        <f t="shared" si="108"/>
        <v>0</v>
      </c>
      <c r="Y249" s="64">
        <f t="shared" si="109"/>
        <v>11572.9169921875</v>
      </c>
      <c r="Z249" s="65">
        <f t="shared" si="110"/>
        <v>6285.7255859375</v>
      </c>
      <c r="AA249" s="66">
        <f t="shared" si="111"/>
        <v>17858.642578125</v>
      </c>
      <c r="AB249" s="71">
        <f t="shared" si="123"/>
        <v>17858.642578125</v>
      </c>
      <c r="AC249" s="71">
        <f t="shared" si="112"/>
        <v>6285.7255859375</v>
      </c>
      <c r="AD249" s="71">
        <f t="shared" si="124"/>
        <v>7726.6644731021661</v>
      </c>
      <c r="AE249" s="71">
        <f t="shared" si="125"/>
        <v>6285.7255859375</v>
      </c>
      <c r="AF249" s="57">
        <f t="shared" si="126"/>
        <v>6285.7255859375</v>
      </c>
      <c r="AG249" s="55"/>
      <c r="AI249" s="35" t="str">
        <f t="shared" si="113"/>
        <v/>
      </c>
      <c r="AJ249" s="125" t="str">
        <f t="shared" si="114"/>
        <v/>
      </c>
      <c r="AK249" s="125" t="str">
        <f t="shared" si="115"/>
        <v/>
      </c>
      <c r="AL249" s="125" t="str">
        <f t="shared" si="116"/>
        <v/>
      </c>
      <c r="AM249" s="125" t="str">
        <f t="shared" si="117"/>
        <v/>
      </c>
      <c r="AN249" s="125" t="s">
        <v>218</v>
      </c>
      <c r="AO249" s="125" t="str">
        <f t="shared" si="118"/>
        <v/>
      </c>
      <c r="AP249" s="125" t="str">
        <f t="shared" si="127"/>
        <v/>
      </c>
    </row>
    <row r="250" spans="1:42">
      <c r="A250" s="30">
        <f t="shared" si="119"/>
        <v>15188</v>
      </c>
      <c r="B250" s="31">
        <f t="shared" si="96"/>
        <v>12582.599435712671</v>
      </c>
      <c r="C250" s="33" t="str">
        <f t="shared" si="97"/>
        <v/>
      </c>
      <c r="D250" s="31">
        <f t="shared" si="98"/>
        <v>9128.6567221538498</v>
      </c>
      <c r="E250" s="33" t="str">
        <f t="shared" si="99"/>
        <v/>
      </c>
      <c r="F250" s="31">
        <f t="shared" si="100"/>
        <v>0</v>
      </c>
      <c r="G250" s="32">
        <f t="shared" si="101"/>
        <v>0</v>
      </c>
      <c r="H250" s="32">
        <f t="shared" si="102"/>
        <v>0</v>
      </c>
      <c r="I250" s="32">
        <f t="shared" si="103"/>
        <v>0</v>
      </c>
      <c r="J250" s="37" t="str">
        <f t="shared" si="120"/>
        <v/>
      </c>
      <c r="K250" s="31">
        <f t="shared" si="104"/>
        <v>0</v>
      </c>
      <c r="L250" s="33" t="str">
        <f t="shared" si="105"/>
        <v/>
      </c>
      <c r="M250" s="34">
        <f t="shared" si="121"/>
        <v>17347.66590073167</v>
      </c>
      <c r="N250" s="33" t="str">
        <f t="shared" si="122"/>
        <v/>
      </c>
      <c r="O250" s="35" t="str">
        <f t="shared" si="106"/>
        <v>MRDO</v>
      </c>
      <c r="P250" s="48" t="str">
        <f t="shared" si="107"/>
        <v>MRDO</v>
      </c>
      <c r="Q250" s="35"/>
      <c r="R250" s="58">
        <f>Data!AW250</f>
        <v>4079.392333984375</v>
      </c>
      <c r="S250" s="58">
        <f>Data!BB250</f>
        <v>625.44940185546875</v>
      </c>
      <c r="T250" s="58">
        <f>Data!BM250</f>
        <v>0</v>
      </c>
      <c r="U250" s="59">
        <f>Data!BN250</f>
        <v>0</v>
      </c>
      <c r="V250" s="59">
        <f>Data!BO250</f>
        <v>0</v>
      </c>
      <c r="W250" s="58">
        <f>Data!BT250</f>
        <v>0</v>
      </c>
      <c r="X250" s="56">
        <f t="shared" si="108"/>
        <v>4079.392333984375</v>
      </c>
      <c r="Y250" s="64">
        <f t="shared" si="109"/>
        <v>8000</v>
      </c>
      <c r="Z250" s="65">
        <f t="shared" si="110"/>
        <v>0</v>
      </c>
      <c r="AA250" s="66">
        <f t="shared" si="111"/>
        <v>8000</v>
      </c>
      <c r="AB250" s="71">
        <f t="shared" si="123"/>
        <v>3920.607666015625</v>
      </c>
      <c r="AC250" s="71">
        <f t="shared" si="112"/>
        <v>0</v>
      </c>
      <c r="AD250" s="71">
        <f t="shared" si="124"/>
        <v>6486.3088316663889</v>
      </c>
      <c r="AE250" s="71">
        <f t="shared" si="125"/>
        <v>0</v>
      </c>
      <c r="AF250" s="57">
        <f t="shared" si="126"/>
        <v>0</v>
      </c>
      <c r="AG250" s="55"/>
      <c r="AI250" s="35" t="str">
        <f t="shared" si="113"/>
        <v/>
      </c>
      <c r="AJ250" s="125" t="str">
        <f t="shared" si="114"/>
        <v/>
      </c>
      <c r="AK250" s="125" t="str">
        <f t="shared" si="115"/>
        <v/>
      </c>
      <c r="AL250" s="125" t="str">
        <f t="shared" si="116"/>
        <v/>
      </c>
      <c r="AM250" s="125" t="str">
        <f t="shared" si="117"/>
        <v/>
      </c>
      <c r="AN250" s="125" t="s">
        <v>218</v>
      </c>
      <c r="AO250" s="125" t="str">
        <f t="shared" si="118"/>
        <v/>
      </c>
      <c r="AP250" s="125" t="str">
        <f t="shared" si="127"/>
        <v/>
      </c>
    </row>
    <row r="251" spans="1:42">
      <c r="A251" s="30">
        <f t="shared" si="119"/>
        <v>15219</v>
      </c>
      <c r="B251" s="31">
        <f t="shared" si="96"/>
        <v>12077.091343505195</v>
      </c>
      <c r="C251" s="33" t="str">
        <f t="shared" si="97"/>
        <v/>
      </c>
      <c r="D251" s="31">
        <f t="shared" si="98"/>
        <v>9909.524075126863</v>
      </c>
      <c r="E251" s="33" t="str">
        <f t="shared" si="99"/>
        <v/>
      </c>
      <c r="F251" s="31">
        <f t="shared" si="100"/>
        <v>0</v>
      </c>
      <c r="G251" s="32">
        <f t="shared" si="101"/>
        <v>0</v>
      </c>
      <c r="H251" s="32">
        <f t="shared" si="102"/>
        <v>8879.5344854372834</v>
      </c>
      <c r="I251" s="32">
        <f t="shared" si="103"/>
        <v>8879.5344854372834</v>
      </c>
      <c r="J251" s="37" t="str">
        <f t="shared" si="120"/>
        <v/>
      </c>
      <c r="K251" s="31">
        <f t="shared" si="104"/>
        <v>0</v>
      </c>
      <c r="L251" s="33" t="str">
        <f t="shared" si="105"/>
        <v/>
      </c>
      <c r="M251" s="34">
        <f t="shared" si="121"/>
        <v>17274.992370421791</v>
      </c>
      <c r="N251" s="33" t="str">
        <f t="shared" si="122"/>
        <v/>
      </c>
      <c r="O251" s="35" t="str">
        <f t="shared" si="106"/>
        <v/>
      </c>
      <c r="P251" s="48" t="str">
        <f t="shared" si="107"/>
        <v/>
      </c>
      <c r="Q251" s="35"/>
      <c r="R251" s="58">
        <f>Data!AW251</f>
        <v>1855.698974609375</v>
      </c>
      <c r="S251" s="58">
        <f>Data!BB251</f>
        <v>-311.86849975585937</v>
      </c>
      <c r="T251" s="58">
        <f>Data!BM251</f>
        <v>0</v>
      </c>
      <c r="U251" s="59">
        <f>Data!BN251</f>
        <v>0</v>
      </c>
      <c r="V251" s="59">
        <f>Data!BO251</f>
        <v>-1341.858642578125</v>
      </c>
      <c r="W251" s="58">
        <f>Data!BT251</f>
        <v>0</v>
      </c>
      <c r="X251" s="56">
        <f t="shared" si="108"/>
        <v>1855.698974609375</v>
      </c>
      <c r="Y251" s="64">
        <f t="shared" si="109"/>
        <v>4000</v>
      </c>
      <c r="Z251" s="65">
        <f t="shared" si="110"/>
        <v>2173.476318359375</v>
      </c>
      <c r="AA251" s="66">
        <f t="shared" si="111"/>
        <v>6173.476318359375</v>
      </c>
      <c r="AB251" s="71">
        <f t="shared" si="123"/>
        <v>4317.77734375</v>
      </c>
      <c r="AC251" s="71">
        <f t="shared" si="112"/>
        <v>2173.476318359375</v>
      </c>
      <c r="AD251" s="71">
        <f t="shared" si="124"/>
        <v>2851.6610120502264</v>
      </c>
      <c r="AE251" s="71">
        <f t="shared" si="125"/>
        <v>2173.476318359375</v>
      </c>
      <c r="AF251" s="57">
        <f t="shared" si="126"/>
        <v>2173.476318359375</v>
      </c>
      <c r="AG251" s="55"/>
      <c r="AI251" s="35" t="str">
        <f t="shared" si="113"/>
        <v/>
      </c>
      <c r="AJ251" s="125" t="str">
        <f t="shared" si="114"/>
        <v/>
      </c>
      <c r="AK251" s="125" t="str">
        <f t="shared" si="115"/>
        <v/>
      </c>
      <c r="AL251" s="125" t="str">
        <f t="shared" si="116"/>
        <v/>
      </c>
      <c r="AM251" s="125" t="str">
        <f t="shared" si="117"/>
        <v/>
      </c>
      <c r="AN251" s="125" t="s">
        <v>218</v>
      </c>
      <c r="AO251" s="125" t="str">
        <f t="shared" si="118"/>
        <v/>
      </c>
      <c r="AP251" s="125" t="str">
        <f t="shared" si="127"/>
        <v/>
      </c>
    </row>
    <row r="252" spans="1:42">
      <c r="A252" s="30">
        <f t="shared" si="119"/>
        <v>15249</v>
      </c>
      <c r="B252" s="31">
        <f t="shared" si="96"/>
        <v>0</v>
      </c>
      <c r="C252" s="33" t="str">
        <f t="shared" si="97"/>
        <v/>
      </c>
      <c r="D252" s="31">
        <f t="shared" si="98"/>
        <v>0</v>
      </c>
      <c r="E252" s="33" t="str">
        <f t="shared" si="99"/>
        <v/>
      </c>
      <c r="F252" s="31">
        <f t="shared" si="100"/>
        <v>0</v>
      </c>
      <c r="G252" s="32">
        <f t="shared" si="101"/>
        <v>0</v>
      </c>
      <c r="H252" s="32">
        <f t="shared" si="102"/>
        <v>6952.6332407993332</v>
      </c>
      <c r="I252" s="32">
        <f t="shared" si="103"/>
        <v>6952.6332407993332</v>
      </c>
      <c r="J252" s="37" t="str">
        <f t="shared" si="120"/>
        <v/>
      </c>
      <c r="K252" s="31">
        <f t="shared" si="104"/>
        <v>0</v>
      </c>
      <c r="L252" s="33" t="str">
        <f t="shared" si="105"/>
        <v/>
      </c>
      <c r="M252" s="34">
        <f t="shared" si="121"/>
        <v>16248.703270277731</v>
      </c>
      <c r="N252" s="33" t="str">
        <f t="shared" si="122"/>
        <v/>
      </c>
      <c r="O252" s="35" t="str">
        <f t="shared" si="106"/>
        <v>MRDO</v>
      </c>
      <c r="P252" s="48" t="str">
        <f t="shared" si="107"/>
        <v>MRDO</v>
      </c>
      <c r="Q252" s="35"/>
      <c r="R252" s="58">
        <f>Data!AW252</f>
        <v>0</v>
      </c>
      <c r="S252" s="58">
        <f>Data!BB252</f>
        <v>0</v>
      </c>
      <c r="T252" s="58">
        <f>Data!BM252</f>
        <v>0</v>
      </c>
      <c r="U252" s="59">
        <f>Data!BN252</f>
        <v>0</v>
      </c>
      <c r="V252" s="59">
        <f>Data!BO252</f>
        <v>-2077.551025390625</v>
      </c>
      <c r="W252" s="58">
        <f>Data!BT252</f>
        <v>0</v>
      </c>
      <c r="X252" s="56">
        <f t="shared" si="108"/>
        <v>0</v>
      </c>
      <c r="Y252" s="64">
        <f t="shared" si="109"/>
        <v>18125</v>
      </c>
      <c r="Z252" s="65">
        <f t="shared" si="110"/>
        <v>0</v>
      </c>
      <c r="AA252" s="66">
        <f t="shared" si="111"/>
        <v>18125</v>
      </c>
      <c r="AB252" s="71">
        <f t="shared" si="123"/>
        <v>18125</v>
      </c>
      <c r="AC252" s="71">
        <f t="shared" si="112"/>
        <v>0</v>
      </c>
      <c r="AD252" s="71">
        <f t="shared" si="124"/>
        <v>14304.576095602186</v>
      </c>
      <c r="AE252" s="71">
        <f t="shared" si="125"/>
        <v>0</v>
      </c>
      <c r="AF252" s="57">
        <f t="shared" si="126"/>
        <v>0</v>
      </c>
      <c r="AG252" s="55"/>
      <c r="AI252" s="35" t="str">
        <f t="shared" si="113"/>
        <v/>
      </c>
      <c r="AJ252" s="125" t="str">
        <f t="shared" si="114"/>
        <v/>
      </c>
      <c r="AK252" s="125" t="str">
        <f t="shared" si="115"/>
        <v/>
      </c>
      <c r="AL252" s="125" t="str">
        <f t="shared" si="116"/>
        <v/>
      </c>
      <c r="AM252" s="125" t="str">
        <f t="shared" si="117"/>
        <v/>
      </c>
      <c r="AN252" s="125" t="s">
        <v>218</v>
      </c>
      <c r="AO252" s="125" t="str">
        <f t="shared" si="118"/>
        <v/>
      </c>
      <c r="AP252" s="125" t="str">
        <f t="shared" si="127"/>
        <v/>
      </c>
    </row>
    <row r="253" spans="1:42">
      <c r="A253" s="30">
        <f t="shared" si="119"/>
        <v>15280</v>
      </c>
      <c r="B253" s="31">
        <f t="shared" si="96"/>
        <v>0</v>
      </c>
      <c r="C253" s="33" t="str">
        <f t="shared" si="97"/>
        <v/>
      </c>
      <c r="D253" s="31">
        <f t="shared" si="98"/>
        <v>0</v>
      </c>
      <c r="E253" s="33" t="str">
        <f t="shared" si="99"/>
        <v/>
      </c>
      <c r="F253" s="31">
        <f t="shared" si="100"/>
        <v>0</v>
      </c>
      <c r="G253" s="32">
        <f t="shared" si="101"/>
        <v>0</v>
      </c>
      <c r="H253" s="32">
        <f t="shared" si="102"/>
        <v>0</v>
      </c>
      <c r="I253" s="32">
        <f t="shared" si="103"/>
        <v>0</v>
      </c>
      <c r="J253" s="37" t="str">
        <f t="shared" si="120"/>
        <v/>
      </c>
      <c r="K253" s="31">
        <f t="shared" si="104"/>
        <v>0</v>
      </c>
      <c r="L253" s="33" t="str">
        <f t="shared" si="105"/>
        <v/>
      </c>
      <c r="M253" s="34">
        <f t="shared" si="121"/>
        <v>13472.39006748163</v>
      </c>
      <c r="N253" s="33" t="str">
        <f t="shared" si="122"/>
        <v/>
      </c>
      <c r="O253" s="35" t="str">
        <f t="shared" si="106"/>
        <v>MRDO</v>
      </c>
      <c r="P253" s="48" t="str">
        <f t="shared" si="107"/>
        <v>MRDO</v>
      </c>
      <c r="Q253" s="35"/>
      <c r="R253" s="58">
        <f>Data!AW253</f>
        <v>0</v>
      </c>
      <c r="S253" s="58">
        <f>Data!BB253</f>
        <v>0</v>
      </c>
      <c r="T253" s="58">
        <f>Data!BM253</f>
        <v>0</v>
      </c>
      <c r="U253" s="59">
        <f>Data!BN253</f>
        <v>0</v>
      </c>
      <c r="V253" s="59">
        <f>Data!BO253</f>
        <v>0</v>
      </c>
      <c r="W253" s="58">
        <f>Data!BT253</f>
        <v>0</v>
      </c>
      <c r="X253" s="56">
        <f t="shared" si="108"/>
        <v>0</v>
      </c>
      <c r="Y253" s="64">
        <f t="shared" si="109"/>
        <v>9687.5</v>
      </c>
      <c r="Z253" s="65">
        <f t="shared" si="110"/>
        <v>0</v>
      </c>
      <c r="AA253" s="66">
        <f t="shared" si="111"/>
        <v>9687.5</v>
      </c>
      <c r="AB253" s="71">
        <f t="shared" si="123"/>
        <v>9687.5</v>
      </c>
      <c r="AC253" s="71">
        <f t="shared" si="112"/>
        <v>0</v>
      </c>
      <c r="AD253" s="71">
        <f t="shared" si="124"/>
        <v>6036.402715404316</v>
      </c>
      <c r="AE253" s="71">
        <f t="shared" si="125"/>
        <v>0</v>
      </c>
      <c r="AF253" s="57">
        <f t="shared" si="126"/>
        <v>0</v>
      </c>
      <c r="AG253" s="55"/>
      <c r="AI253" s="35" t="str">
        <f t="shared" si="113"/>
        <v/>
      </c>
      <c r="AJ253" s="125" t="str">
        <f t="shared" si="114"/>
        <v/>
      </c>
      <c r="AK253" s="125" t="str">
        <f t="shared" si="115"/>
        <v/>
      </c>
      <c r="AL253" s="125" t="str">
        <f t="shared" si="116"/>
        <v/>
      </c>
      <c r="AM253" s="125" t="str">
        <f t="shared" si="117"/>
        <v/>
      </c>
      <c r="AN253" s="125" t="s">
        <v>218</v>
      </c>
      <c r="AO253" s="125" t="str">
        <f t="shared" si="118"/>
        <v/>
      </c>
      <c r="AP253" s="125" t="str">
        <f t="shared" si="127"/>
        <v/>
      </c>
    </row>
    <row r="254" spans="1:42">
      <c r="A254" s="30">
        <f t="shared" si="119"/>
        <v>15310</v>
      </c>
      <c r="B254" s="31">
        <f t="shared" si="96"/>
        <v>0</v>
      </c>
      <c r="C254" s="33" t="str">
        <f t="shared" si="97"/>
        <v/>
      </c>
      <c r="D254" s="31">
        <f t="shared" si="98"/>
        <v>0</v>
      </c>
      <c r="E254" s="33" t="str">
        <f t="shared" si="99"/>
        <v/>
      </c>
      <c r="F254" s="31">
        <f t="shared" si="100"/>
        <v>0</v>
      </c>
      <c r="G254" s="32">
        <f t="shared" si="101"/>
        <v>0</v>
      </c>
      <c r="H254" s="32">
        <f t="shared" si="102"/>
        <v>0</v>
      </c>
      <c r="I254" s="32">
        <f t="shared" si="103"/>
        <v>0</v>
      </c>
      <c r="J254" s="37" t="str">
        <f t="shared" si="120"/>
        <v/>
      </c>
      <c r="K254" s="31">
        <f t="shared" si="104"/>
        <v>0</v>
      </c>
      <c r="L254" s="33" t="str">
        <f t="shared" si="105"/>
        <v/>
      </c>
      <c r="M254" s="34">
        <f t="shared" si="121"/>
        <v>8868.2248595393576</v>
      </c>
      <c r="N254" s="33" t="str">
        <f t="shared" si="122"/>
        <v/>
      </c>
      <c r="O254" s="35" t="str">
        <f t="shared" si="106"/>
        <v>MRDO</v>
      </c>
      <c r="P254" s="48" t="str">
        <f t="shared" si="107"/>
        <v>MRDO</v>
      </c>
      <c r="Q254" s="35"/>
      <c r="R254" s="58">
        <f>Data!AW254</f>
        <v>0</v>
      </c>
      <c r="S254" s="58">
        <f>Data!BB254</f>
        <v>0</v>
      </c>
      <c r="T254" s="58">
        <f>Data!BM254</f>
        <v>0</v>
      </c>
      <c r="U254" s="59">
        <f>Data!BN254</f>
        <v>0</v>
      </c>
      <c r="V254" s="59">
        <f>Data!BO254</f>
        <v>0</v>
      </c>
      <c r="W254" s="58">
        <f>Data!BT254</f>
        <v>0</v>
      </c>
      <c r="X254" s="56">
        <f t="shared" si="108"/>
        <v>0</v>
      </c>
      <c r="Y254" s="64">
        <f t="shared" si="109"/>
        <v>13361.458984375</v>
      </c>
      <c r="Z254" s="65">
        <f t="shared" si="110"/>
        <v>0</v>
      </c>
      <c r="AA254" s="66">
        <f t="shared" si="111"/>
        <v>13361.458984375</v>
      </c>
      <c r="AB254" s="71">
        <f t="shared" si="123"/>
        <v>13361.458984375</v>
      </c>
      <c r="AC254" s="71">
        <f t="shared" si="112"/>
        <v>0</v>
      </c>
      <c r="AD254" s="71">
        <f t="shared" si="124"/>
        <v>11067.394862079433</v>
      </c>
      <c r="AE254" s="71">
        <f t="shared" si="125"/>
        <v>0</v>
      </c>
      <c r="AF254" s="57">
        <f t="shared" si="126"/>
        <v>0</v>
      </c>
      <c r="AG254" s="55"/>
      <c r="AI254" s="35" t="str">
        <f t="shared" si="113"/>
        <v/>
      </c>
      <c r="AJ254" s="125" t="str">
        <f t="shared" si="114"/>
        <v/>
      </c>
      <c r="AK254" s="125" t="str">
        <f t="shared" si="115"/>
        <v/>
      </c>
      <c r="AL254" s="125" t="str">
        <f t="shared" si="116"/>
        <v/>
      </c>
      <c r="AM254" s="125" t="str">
        <f t="shared" si="117"/>
        <v/>
      </c>
      <c r="AN254" s="125" t="s">
        <v>218</v>
      </c>
      <c r="AO254" s="125" t="str">
        <f t="shared" si="118"/>
        <v/>
      </c>
      <c r="AP254" s="125" t="str">
        <f t="shared" si="127"/>
        <v/>
      </c>
    </row>
    <row r="255" spans="1:42">
      <c r="A255" s="30">
        <f t="shared" si="119"/>
        <v>15341</v>
      </c>
      <c r="B255" s="31">
        <f t="shared" si="96"/>
        <v>0</v>
      </c>
      <c r="C255" s="33" t="str">
        <f t="shared" si="97"/>
        <v/>
      </c>
      <c r="D255" s="31">
        <f t="shared" si="98"/>
        <v>0</v>
      </c>
      <c r="E255" s="33" t="str">
        <f t="shared" si="99"/>
        <v/>
      </c>
      <c r="F255" s="31">
        <f t="shared" si="100"/>
        <v>0</v>
      </c>
      <c r="G255" s="32">
        <f t="shared" si="101"/>
        <v>0</v>
      </c>
      <c r="H255" s="32">
        <f t="shared" si="102"/>
        <v>0</v>
      </c>
      <c r="I255" s="32">
        <f t="shared" si="103"/>
        <v>0</v>
      </c>
      <c r="J255" s="37" t="str">
        <f t="shared" si="120"/>
        <v/>
      </c>
      <c r="K255" s="31">
        <f t="shared" si="104"/>
        <v>0</v>
      </c>
      <c r="L255" s="33" t="str">
        <f t="shared" si="105"/>
        <v/>
      </c>
      <c r="M255" s="34">
        <f t="shared" si="121"/>
        <v>13031.218927501492</v>
      </c>
      <c r="N255" s="33" t="str">
        <f t="shared" si="122"/>
        <v/>
      </c>
      <c r="O255" s="35" t="str">
        <f t="shared" si="106"/>
        <v/>
      </c>
      <c r="P255" s="48" t="str">
        <f t="shared" si="107"/>
        <v/>
      </c>
      <c r="Q255" s="35"/>
      <c r="R255" s="58">
        <f>Data!AW255</f>
        <v>0</v>
      </c>
      <c r="S255" s="58">
        <f>Data!BB255</f>
        <v>0</v>
      </c>
      <c r="T255" s="58">
        <f>Data!BM255</f>
        <v>0</v>
      </c>
      <c r="U255" s="59">
        <f>Data!BN255</f>
        <v>0</v>
      </c>
      <c r="V255" s="59">
        <f>Data!BO255</f>
        <v>0</v>
      </c>
      <c r="W255" s="58">
        <f>Data!BT255</f>
        <v>0</v>
      </c>
      <c r="X255" s="56">
        <f t="shared" si="108"/>
        <v>0</v>
      </c>
      <c r="Y255" s="64">
        <f t="shared" si="109"/>
        <v>4500</v>
      </c>
      <c r="Z255" s="65">
        <f t="shared" si="110"/>
        <v>47960.87109375</v>
      </c>
      <c r="AA255" s="66">
        <f t="shared" si="111"/>
        <v>52460.87109375</v>
      </c>
      <c r="AB255" s="71">
        <f t="shared" si="123"/>
        <v>52460.87109375</v>
      </c>
      <c r="AC255" s="71">
        <f t="shared" si="112"/>
        <v>47960.87109375</v>
      </c>
      <c r="AD255" s="71">
        <f t="shared" si="124"/>
        <v>47725.027291408958</v>
      </c>
      <c r="AE255" s="71">
        <f t="shared" si="125"/>
        <v>47960.87109375</v>
      </c>
      <c r="AF255" s="57">
        <f t="shared" si="126"/>
        <v>47725.027291408958</v>
      </c>
      <c r="AG255" s="55"/>
      <c r="AI255" s="35" t="str">
        <f t="shared" si="113"/>
        <v/>
      </c>
      <c r="AJ255" s="125" t="str">
        <f t="shared" si="114"/>
        <v/>
      </c>
      <c r="AK255" s="125" t="str">
        <f t="shared" si="115"/>
        <v/>
      </c>
      <c r="AL255" s="125" t="str">
        <f t="shared" si="116"/>
        <v/>
      </c>
      <c r="AM255" s="125" t="str">
        <f t="shared" si="117"/>
        <v/>
      </c>
      <c r="AN255" s="125" t="s">
        <v>218</v>
      </c>
      <c r="AO255" s="125" t="str">
        <f t="shared" si="118"/>
        <v/>
      </c>
      <c r="AP255" s="125" t="str">
        <f t="shared" si="127"/>
        <v/>
      </c>
    </row>
    <row r="256" spans="1:42">
      <c r="A256" s="30">
        <f t="shared" si="119"/>
        <v>15372</v>
      </c>
      <c r="B256" s="31">
        <f t="shared" si="96"/>
        <v>0</v>
      </c>
      <c r="C256" s="33" t="str">
        <f t="shared" si="97"/>
        <v/>
      </c>
      <c r="D256" s="31">
        <f t="shared" si="98"/>
        <v>0</v>
      </c>
      <c r="E256" s="33" t="str">
        <f t="shared" si="99"/>
        <v/>
      </c>
      <c r="F256" s="31">
        <f t="shared" si="100"/>
        <v>0</v>
      </c>
      <c r="G256" s="32">
        <f t="shared" si="101"/>
        <v>0</v>
      </c>
      <c r="H256" s="32">
        <f t="shared" si="102"/>
        <v>0</v>
      </c>
      <c r="I256" s="32">
        <f t="shared" si="103"/>
        <v>0</v>
      </c>
      <c r="J256" s="37" t="str">
        <f t="shared" si="120"/>
        <v/>
      </c>
      <c r="K256" s="31">
        <f t="shared" si="104"/>
        <v>0</v>
      </c>
      <c r="L256" s="33" t="str">
        <f t="shared" si="105"/>
        <v/>
      </c>
      <c r="M256" s="34">
        <f t="shared" si="121"/>
        <v>15239.815763320034</v>
      </c>
      <c r="N256" s="33" t="str">
        <f t="shared" si="122"/>
        <v/>
      </c>
      <c r="O256" s="35" t="str">
        <f t="shared" si="106"/>
        <v/>
      </c>
      <c r="P256" s="48" t="str">
        <f t="shared" si="107"/>
        <v/>
      </c>
      <c r="Q256" s="35"/>
      <c r="R256" s="58">
        <f>Data!AW256</f>
        <v>0</v>
      </c>
      <c r="S256" s="58">
        <f>Data!BB256</f>
        <v>0</v>
      </c>
      <c r="T256" s="58">
        <f>Data!BM256</f>
        <v>0</v>
      </c>
      <c r="U256" s="59">
        <f>Data!BN256</f>
        <v>0</v>
      </c>
      <c r="V256" s="59">
        <f>Data!BO256</f>
        <v>0</v>
      </c>
      <c r="W256" s="58">
        <f>Data!BT256</f>
        <v>0</v>
      </c>
      <c r="X256" s="56">
        <f t="shared" si="108"/>
        <v>0</v>
      </c>
      <c r="Y256" s="64">
        <f t="shared" si="109"/>
        <v>6000</v>
      </c>
      <c r="Z256" s="65">
        <f t="shared" si="110"/>
        <v>73812.953125</v>
      </c>
      <c r="AA256" s="66">
        <f t="shared" si="111"/>
        <v>79812.953125</v>
      </c>
      <c r="AB256" s="71">
        <f t="shared" si="123"/>
        <v>79812.953125</v>
      </c>
      <c r="AC256" s="71">
        <f t="shared" si="112"/>
        <v>73812.953125</v>
      </c>
      <c r="AD256" s="71">
        <f t="shared" si="124"/>
        <v>70916.34124302282</v>
      </c>
      <c r="AE256" s="71">
        <f t="shared" si="125"/>
        <v>73812.953125</v>
      </c>
      <c r="AF256" s="57">
        <f t="shared" si="126"/>
        <v>70916.34124302282</v>
      </c>
      <c r="AG256" s="55"/>
      <c r="AI256" s="35" t="str">
        <f t="shared" si="113"/>
        <v/>
      </c>
      <c r="AJ256" s="125" t="str">
        <f t="shared" si="114"/>
        <v/>
      </c>
      <c r="AK256" s="125" t="str">
        <f t="shared" si="115"/>
        <v/>
      </c>
      <c r="AL256" s="125" t="str">
        <f t="shared" si="116"/>
        <v/>
      </c>
      <c r="AM256" s="125" t="str">
        <f t="shared" si="117"/>
        <v/>
      </c>
      <c r="AN256" s="125" t="s">
        <v>218</v>
      </c>
      <c r="AO256" s="125" t="str">
        <f t="shared" si="118"/>
        <v/>
      </c>
      <c r="AP256" s="125" t="str">
        <f t="shared" si="127"/>
        <v/>
      </c>
    </row>
    <row r="257" spans="1:42">
      <c r="A257" s="30">
        <f t="shared" si="119"/>
        <v>15400</v>
      </c>
      <c r="B257" s="31">
        <f t="shared" si="96"/>
        <v>0</v>
      </c>
      <c r="C257" s="33" t="str">
        <f t="shared" si="97"/>
        <v/>
      </c>
      <c r="D257" s="31">
        <f t="shared" si="98"/>
        <v>0</v>
      </c>
      <c r="E257" s="33" t="str">
        <f t="shared" si="99"/>
        <v/>
      </c>
      <c r="F257" s="31">
        <f t="shared" si="100"/>
        <v>0</v>
      </c>
      <c r="G257" s="32">
        <f t="shared" si="101"/>
        <v>0</v>
      </c>
      <c r="H257" s="32">
        <f t="shared" si="102"/>
        <v>0</v>
      </c>
      <c r="I257" s="32">
        <f t="shared" si="103"/>
        <v>0</v>
      </c>
      <c r="J257" s="37" t="str">
        <f t="shared" si="120"/>
        <v/>
      </c>
      <c r="K257" s="31">
        <f t="shared" si="104"/>
        <v>0</v>
      </c>
      <c r="L257" s="33" t="str">
        <f t="shared" si="105"/>
        <v/>
      </c>
      <c r="M257" s="34">
        <f t="shared" si="121"/>
        <v>27694.044835466058</v>
      </c>
      <c r="N257" s="33" t="str">
        <f t="shared" si="122"/>
        <v/>
      </c>
      <c r="O257" s="35" t="str">
        <f t="shared" si="106"/>
        <v/>
      </c>
      <c r="P257" s="48" t="str">
        <f t="shared" si="107"/>
        <v/>
      </c>
      <c r="Q257" s="35"/>
      <c r="R257" s="58">
        <f>Data!AW257</f>
        <v>0</v>
      </c>
      <c r="S257" s="58">
        <f>Data!BB257</f>
        <v>0</v>
      </c>
      <c r="T257" s="58">
        <f>Data!BM257</f>
        <v>0</v>
      </c>
      <c r="U257" s="59">
        <f>Data!BN257</f>
        <v>0</v>
      </c>
      <c r="V257" s="59">
        <f>Data!BO257</f>
        <v>0</v>
      </c>
      <c r="W257" s="58">
        <f>Data!BT257</f>
        <v>0</v>
      </c>
      <c r="X257" s="56">
        <f t="shared" si="108"/>
        <v>0</v>
      </c>
      <c r="Y257" s="64">
        <f t="shared" si="109"/>
        <v>19872.767578125</v>
      </c>
      <c r="Z257" s="65">
        <f t="shared" si="110"/>
        <v>119354.046875</v>
      </c>
      <c r="AA257" s="66">
        <f t="shared" si="111"/>
        <v>139226.814453125</v>
      </c>
      <c r="AB257" s="71">
        <f t="shared" si="123"/>
        <v>139226.814453125</v>
      </c>
      <c r="AC257" s="71">
        <f t="shared" si="112"/>
        <v>119354.046875</v>
      </c>
      <c r="AD257" s="71">
        <f t="shared" si="124"/>
        <v>120479.18313433755</v>
      </c>
      <c r="AE257" s="71">
        <f t="shared" si="125"/>
        <v>119354.046875</v>
      </c>
      <c r="AF257" s="57">
        <f t="shared" si="126"/>
        <v>119354.046875</v>
      </c>
      <c r="AG257" s="55"/>
      <c r="AI257" s="35" t="str">
        <f t="shared" si="113"/>
        <v/>
      </c>
      <c r="AJ257" s="125" t="str">
        <f t="shared" si="114"/>
        <v/>
      </c>
      <c r="AK257" s="125" t="str">
        <f t="shared" si="115"/>
        <v/>
      </c>
      <c r="AL257" s="125" t="str">
        <f t="shared" si="116"/>
        <v/>
      </c>
      <c r="AM257" s="125" t="str">
        <f t="shared" si="117"/>
        <v/>
      </c>
      <c r="AN257" s="125" t="s">
        <v>218</v>
      </c>
      <c r="AO257" s="125" t="str">
        <f t="shared" si="118"/>
        <v/>
      </c>
      <c r="AP257" s="125" t="str">
        <f t="shared" si="127"/>
        <v/>
      </c>
    </row>
    <row r="258" spans="1:42">
      <c r="A258" s="30">
        <f t="shared" si="119"/>
        <v>15431</v>
      </c>
      <c r="B258" s="31">
        <f t="shared" si="96"/>
        <v>0</v>
      </c>
      <c r="C258" s="33" t="str">
        <f t="shared" si="97"/>
        <v/>
      </c>
      <c r="D258" s="31">
        <f t="shared" si="98"/>
        <v>0</v>
      </c>
      <c r="E258" s="33" t="str">
        <f t="shared" si="99"/>
        <v/>
      </c>
      <c r="F258" s="31">
        <f t="shared" si="100"/>
        <v>0</v>
      </c>
      <c r="G258" s="32">
        <f t="shared" si="101"/>
        <v>0</v>
      </c>
      <c r="H258" s="32">
        <f t="shared" si="102"/>
        <v>0</v>
      </c>
      <c r="I258" s="32">
        <f t="shared" si="103"/>
        <v>0</v>
      </c>
      <c r="J258" s="37" t="str">
        <f t="shared" si="120"/>
        <v/>
      </c>
      <c r="K258" s="31">
        <f t="shared" si="104"/>
        <v>0</v>
      </c>
      <c r="L258" s="33" t="str">
        <f t="shared" si="105"/>
        <v/>
      </c>
      <c r="M258" s="34">
        <f t="shared" si="121"/>
        <v>26192.811550971637</v>
      </c>
      <c r="N258" s="33" t="str">
        <f t="shared" si="122"/>
        <v/>
      </c>
      <c r="O258" s="35" t="str">
        <f t="shared" si="106"/>
        <v/>
      </c>
      <c r="P258" s="48" t="str">
        <f t="shared" si="107"/>
        <v/>
      </c>
      <c r="Q258" s="35"/>
      <c r="R258" s="58">
        <f>Data!AW258</f>
        <v>0</v>
      </c>
      <c r="S258" s="58">
        <f>Data!BB258</f>
        <v>0</v>
      </c>
      <c r="T258" s="58">
        <f>Data!BM258</f>
        <v>0</v>
      </c>
      <c r="U258" s="59">
        <f>Data!BN258</f>
        <v>0</v>
      </c>
      <c r="V258" s="59">
        <f>Data!BO258</f>
        <v>0</v>
      </c>
      <c r="W258" s="58">
        <f>Data!BT258</f>
        <v>0</v>
      </c>
      <c r="X258" s="56">
        <f t="shared" si="108"/>
        <v>0</v>
      </c>
      <c r="Y258" s="64">
        <f t="shared" si="109"/>
        <v>8854.8388671875</v>
      </c>
      <c r="Z258" s="65">
        <f t="shared" si="110"/>
        <v>17785.98046875</v>
      </c>
      <c r="AA258" s="66">
        <f t="shared" si="111"/>
        <v>26640.8193359375</v>
      </c>
      <c r="AB258" s="71">
        <f t="shared" si="123"/>
        <v>26640.8193359375</v>
      </c>
      <c r="AC258" s="71">
        <f t="shared" si="112"/>
        <v>17785.98046875</v>
      </c>
      <c r="AD258" s="71">
        <f t="shared" si="124"/>
        <v>10105.051790391575</v>
      </c>
      <c r="AE258" s="71">
        <f t="shared" si="125"/>
        <v>17785.98046875</v>
      </c>
      <c r="AF258" s="57">
        <f t="shared" si="126"/>
        <v>10105.051790391575</v>
      </c>
      <c r="AG258" s="55"/>
      <c r="AI258" s="35" t="str">
        <f t="shared" si="113"/>
        <v/>
      </c>
      <c r="AJ258" s="125" t="str">
        <f t="shared" si="114"/>
        <v/>
      </c>
      <c r="AK258" s="125" t="str">
        <f t="shared" si="115"/>
        <v/>
      </c>
      <c r="AL258" s="125" t="str">
        <f t="shared" si="116"/>
        <v/>
      </c>
      <c r="AM258" s="125" t="str">
        <f t="shared" si="117"/>
        <v/>
      </c>
      <c r="AN258" s="125" t="s">
        <v>218</v>
      </c>
      <c r="AO258" s="125" t="str">
        <f t="shared" si="118"/>
        <v/>
      </c>
      <c r="AP258" s="125" t="str">
        <f t="shared" si="127"/>
        <v/>
      </c>
    </row>
    <row r="259" spans="1:42">
      <c r="A259" s="30">
        <f t="shared" si="119"/>
        <v>15461</v>
      </c>
      <c r="B259" s="31">
        <f t="shared" si="96"/>
        <v>0</v>
      </c>
      <c r="C259" s="33" t="str">
        <f t="shared" si="97"/>
        <v/>
      </c>
      <c r="D259" s="31">
        <f t="shared" si="98"/>
        <v>0</v>
      </c>
      <c r="E259" s="33" t="str">
        <f t="shared" si="99"/>
        <v/>
      </c>
      <c r="F259" s="31">
        <f t="shared" si="100"/>
        <v>0</v>
      </c>
      <c r="G259" s="32">
        <f t="shared" si="101"/>
        <v>0</v>
      </c>
      <c r="H259" s="32">
        <f t="shared" si="102"/>
        <v>0</v>
      </c>
      <c r="I259" s="32">
        <f t="shared" si="103"/>
        <v>0</v>
      </c>
      <c r="J259" s="37" t="str">
        <f t="shared" si="120"/>
        <v/>
      </c>
      <c r="K259" s="31">
        <f t="shared" si="104"/>
        <v>0</v>
      </c>
      <c r="L259" s="33" t="str">
        <f t="shared" si="105"/>
        <v/>
      </c>
      <c r="M259" s="34">
        <f t="shared" si="121"/>
        <v>6186.9643910776613</v>
      </c>
      <c r="N259" s="33" t="str">
        <f t="shared" si="122"/>
        <v/>
      </c>
      <c r="O259" s="35" t="str">
        <f t="shared" si="106"/>
        <v/>
      </c>
      <c r="P259" s="48" t="str">
        <f t="shared" si="107"/>
        <v/>
      </c>
      <c r="Q259" s="35"/>
      <c r="R259" s="58">
        <f>Data!AW259</f>
        <v>0</v>
      </c>
      <c r="S259" s="58">
        <f>Data!BB259</f>
        <v>0</v>
      </c>
      <c r="T259" s="58">
        <f>Data!BM259</f>
        <v>0</v>
      </c>
      <c r="U259" s="59">
        <f>Data!BN259</f>
        <v>0</v>
      </c>
      <c r="V259" s="59">
        <f>Data!BO259</f>
        <v>0</v>
      </c>
      <c r="W259" s="58">
        <f>Data!BT259</f>
        <v>0</v>
      </c>
      <c r="X259" s="56">
        <f t="shared" si="108"/>
        <v>0</v>
      </c>
      <c r="Y259" s="64">
        <f t="shared" si="109"/>
        <v>7139.58349609375</v>
      </c>
      <c r="Z259" s="65">
        <f t="shared" si="110"/>
        <v>47374.92578125</v>
      </c>
      <c r="AA259" s="66">
        <f t="shared" si="111"/>
        <v>54514.50927734375</v>
      </c>
      <c r="AB259" s="71">
        <f t="shared" si="123"/>
        <v>54514.50927734375</v>
      </c>
      <c r="AC259" s="71">
        <f t="shared" si="112"/>
        <v>47374.92578125</v>
      </c>
      <c r="AD259" s="71">
        <f t="shared" si="124"/>
        <v>50199.610229894271</v>
      </c>
      <c r="AE259" s="71">
        <f t="shared" si="125"/>
        <v>47374.92578125</v>
      </c>
      <c r="AF259" s="57">
        <f t="shared" si="126"/>
        <v>47374.92578125</v>
      </c>
      <c r="AG259" s="55"/>
      <c r="AI259" s="35" t="str">
        <f t="shared" si="113"/>
        <v/>
      </c>
      <c r="AJ259" s="125" t="str">
        <f t="shared" si="114"/>
        <v/>
      </c>
      <c r="AK259" s="125" t="str">
        <f t="shared" si="115"/>
        <v/>
      </c>
      <c r="AL259" s="125" t="str">
        <f t="shared" si="116"/>
        <v/>
      </c>
      <c r="AM259" s="125" t="str">
        <f t="shared" si="117"/>
        <v/>
      </c>
      <c r="AN259" s="125" t="s">
        <v>218</v>
      </c>
      <c r="AO259" s="125" t="str">
        <f t="shared" si="118"/>
        <v/>
      </c>
      <c r="AP259" s="125" t="str">
        <f t="shared" si="127"/>
        <v/>
      </c>
    </row>
    <row r="260" spans="1:42">
      <c r="A260" s="30">
        <f t="shared" si="119"/>
        <v>15492</v>
      </c>
      <c r="B260" s="31">
        <f t="shared" si="96"/>
        <v>0</v>
      </c>
      <c r="C260" s="33" t="str">
        <f t="shared" si="97"/>
        <v/>
      </c>
      <c r="D260" s="31">
        <f t="shared" si="98"/>
        <v>0</v>
      </c>
      <c r="E260" s="33" t="str">
        <f t="shared" si="99"/>
        <v/>
      </c>
      <c r="F260" s="31">
        <f t="shared" si="100"/>
        <v>0</v>
      </c>
      <c r="G260" s="32">
        <f t="shared" si="101"/>
        <v>0</v>
      </c>
      <c r="H260" s="32">
        <f t="shared" si="102"/>
        <v>0</v>
      </c>
      <c r="I260" s="32">
        <f t="shared" si="103"/>
        <v>0</v>
      </c>
      <c r="J260" s="37" t="str">
        <f t="shared" si="120"/>
        <v/>
      </c>
      <c r="K260" s="31">
        <f t="shared" si="104"/>
        <v>0</v>
      </c>
      <c r="L260" s="33" t="str">
        <f t="shared" si="105"/>
        <v/>
      </c>
      <c r="M260" s="34">
        <f t="shared" si="121"/>
        <v>6768.4306398192584</v>
      </c>
      <c r="N260" s="33" t="str">
        <f t="shared" si="122"/>
        <v/>
      </c>
      <c r="O260" s="35" t="str">
        <f t="shared" si="106"/>
        <v/>
      </c>
      <c r="P260" s="48" t="str">
        <f t="shared" si="107"/>
        <v/>
      </c>
      <c r="Q260" s="35"/>
      <c r="R260" s="58">
        <f>Data!AW260</f>
        <v>0</v>
      </c>
      <c r="S260" s="58">
        <f>Data!BB260</f>
        <v>0</v>
      </c>
      <c r="T260" s="58">
        <f>Data!BM260</f>
        <v>0</v>
      </c>
      <c r="U260" s="59">
        <f>Data!BN260</f>
        <v>0</v>
      </c>
      <c r="V260" s="59">
        <f>Data!BO260</f>
        <v>0</v>
      </c>
      <c r="W260" s="58">
        <f>Data!BT260</f>
        <v>0</v>
      </c>
      <c r="X260" s="56">
        <f t="shared" si="108"/>
        <v>0</v>
      </c>
      <c r="Y260" s="64">
        <f t="shared" si="109"/>
        <v>10032.2578125</v>
      </c>
      <c r="Z260" s="65">
        <f t="shared" si="110"/>
        <v>33186.2265625</v>
      </c>
      <c r="AA260" s="66">
        <f t="shared" si="111"/>
        <v>43218.484375</v>
      </c>
      <c r="AB260" s="71">
        <f t="shared" si="123"/>
        <v>43218.484375</v>
      </c>
      <c r="AC260" s="71">
        <f t="shared" si="112"/>
        <v>33186.2265625</v>
      </c>
      <c r="AD260" s="71">
        <f t="shared" si="124"/>
        <v>40757.602535615697</v>
      </c>
      <c r="AE260" s="71">
        <f t="shared" si="125"/>
        <v>33186.2265625</v>
      </c>
      <c r="AF260" s="57">
        <f t="shared" si="126"/>
        <v>33186.2265625</v>
      </c>
      <c r="AG260" s="55"/>
      <c r="AI260" s="35" t="str">
        <f t="shared" si="113"/>
        <v/>
      </c>
      <c r="AJ260" s="125" t="str">
        <f t="shared" si="114"/>
        <v/>
      </c>
      <c r="AK260" s="125" t="str">
        <f t="shared" si="115"/>
        <v/>
      </c>
      <c r="AL260" s="125" t="str">
        <f t="shared" si="116"/>
        <v/>
      </c>
      <c r="AM260" s="125" t="str">
        <f t="shared" si="117"/>
        <v/>
      </c>
      <c r="AN260" s="125" t="s">
        <v>218</v>
      </c>
      <c r="AO260" s="125" t="str">
        <f t="shared" si="118"/>
        <v/>
      </c>
      <c r="AP260" s="125" t="str">
        <f t="shared" si="127"/>
        <v/>
      </c>
    </row>
    <row r="261" spans="1:42">
      <c r="A261" s="30">
        <f t="shared" si="119"/>
        <v>15522</v>
      </c>
      <c r="B261" s="31">
        <f t="shared" si="96"/>
        <v>0</v>
      </c>
      <c r="C261" s="33" t="str">
        <f t="shared" si="97"/>
        <v/>
      </c>
      <c r="D261" s="31">
        <f t="shared" si="98"/>
        <v>0</v>
      </c>
      <c r="E261" s="33" t="str">
        <f t="shared" si="99"/>
        <v/>
      </c>
      <c r="F261" s="31">
        <f t="shared" si="100"/>
        <v>0</v>
      </c>
      <c r="G261" s="32">
        <f t="shared" si="101"/>
        <v>0</v>
      </c>
      <c r="H261" s="32">
        <f t="shared" si="102"/>
        <v>0</v>
      </c>
      <c r="I261" s="32">
        <f t="shared" si="103"/>
        <v>0</v>
      </c>
      <c r="J261" s="37" t="str">
        <f t="shared" si="120"/>
        <v/>
      </c>
      <c r="K261" s="31">
        <f t="shared" si="104"/>
        <v>0</v>
      </c>
      <c r="L261" s="33" t="str">
        <f t="shared" si="105"/>
        <v/>
      </c>
      <c r="M261" s="34">
        <f t="shared" si="121"/>
        <v>22230.457967868158</v>
      </c>
      <c r="N261" s="33" t="str">
        <f t="shared" si="122"/>
        <v/>
      </c>
      <c r="O261" s="35" t="str">
        <f t="shared" si="106"/>
        <v/>
      </c>
      <c r="P261" s="48" t="str">
        <f t="shared" si="107"/>
        <v/>
      </c>
      <c r="Q261" s="35"/>
      <c r="R261" s="58">
        <f>Data!AW261</f>
        <v>0</v>
      </c>
      <c r="S261" s="58">
        <f>Data!BB261</f>
        <v>0</v>
      </c>
      <c r="T261" s="58">
        <f>Data!BM261</f>
        <v>0</v>
      </c>
      <c r="U261" s="59">
        <f>Data!BN261</f>
        <v>0</v>
      </c>
      <c r="V261" s="59">
        <f>Data!BO261</f>
        <v>0</v>
      </c>
      <c r="W261" s="58">
        <f>Data!BT261</f>
        <v>0</v>
      </c>
      <c r="X261" s="56">
        <f t="shared" si="108"/>
        <v>0</v>
      </c>
      <c r="Y261" s="64">
        <f t="shared" si="109"/>
        <v>10166.6669921875</v>
      </c>
      <c r="Z261" s="65">
        <f t="shared" si="110"/>
        <v>14991.7265625</v>
      </c>
      <c r="AA261" s="66">
        <f t="shared" si="111"/>
        <v>25158.3935546875</v>
      </c>
      <c r="AB261" s="71">
        <f t="shared" si="123"/>
        <v>25158.3935546875</v>
      </c>
      <c r="AC261" s="71">
        <f t="shared" si="112"/>
        <v>14991.7265625</v>
      </c>
      <c r="AD261" s="71">
        <f t="shared" si="124"/>
        <v>15207.921575953642</v>
      </c>
      <c r="AE261" s="71">
        <f t="shared" si="125"/>
        <v>14991.7265625</v>
      </c>
      <c r="AF261" s="57">
        <f t="shared" si="126"/>
        <v>14991.7265625</v>
      </c>
      <c r="AG261" s="55"/>
      <c r="AI261" s="35" t="str">
        <f t="shared" si="113"/>
        <v/>
      </c>
      <c r="AJ261" s="125" t="str">
        <f t="shared" si="114"/>
        <v/>
      </c>
      <c r="AK261" s="125" t="str">
        <f t="shared" si="115"/>
        <v/>
      </c>
      <c r="AL261" s="125" t="str">
        <f t="shared" si="116"/>
        <v/>
      </c>
      <c r="AM261" s="125" t="str">
        <f t="shared" si="117"/>
        <v/>
      </c>
      <c r="AN261" s="125" t="s">
        <v>218</v>
      </c>
      <c r="AO261" s="125" t="str">
        <f t="shared" si="118"/>
        <v/>
      </c>
      <c r="AP261" s="125" t="str">
        <f t="shared" si="127"/>
        <v/>
      </c>
    </row>
    <row r="262" spans="1:42">
      <c r="A262" s="30">
        <f t="shared" si="119"/>
        <v>15553</v>
      </c>
      <c r="B262" s="31">
        <f t="shared" si="96"/>
        <v>0</v>
      </c>
      <c r="C262" s="33" t="str">
        <f t="shared" si="97"/>
        <v/>
      </c>
      <c r="D262" s="31">
        <f t="shared" si="98"/>
        <v>6852.7313605728523</v>
      </c>
      <c r="E262" s="33" t="str">
        <f t="shared" si="99"/>
        <v/>
      </c>
      <c r="F262" s="31">
        <f t="shared" si="100"/>
        <v>0</v>
      </c>
      <c r="G262" s="32">
        <f t="shared" si="101"/>
        <v>0</v>
      </c>
      <c r="H262" s="32">
        <f t="shared" si="102"/>
        <v>0</v>
      </c>
      <c r="I262" s="32">
        <f t="shared" si="103"/>
        <v>0</v>
      </c>
      <c r="J262" s="37" t="str">
        <f t="shared" si="120"/>
        <v/>
      </c>
      <c r="K262" s="31">
        <f t="shared" si="104"/>
        <v>0</v>
      </c>
      <c r="L262" s="33" t="str">
        <f t="shared" si="105"/>
        <v/>
      </c>
      <c r="M262" s="34">
        <f t="shared" si="121"/>
        <v>17318.785190537717</v>
      </c>
      <c r="N262" s="33" t="str">
        <f t="shared" si="122"/>
        <v/>
      </c>
      <c r="O262" s="35" t="str">
        <f t="shared" si="106"/>
        <v>MRDO</v>
      </c>
      <c r="P262" s="48" t="str">
        <f t="shared" si="107"/>
        <v>MRDO</v>
      </c>
      <c r="Q262" s="35"/>
      <c r="R262" s="58">
        <f>Data!AW262</f>
        <v>0</v>
      </c>
      <c r="S262" s="58">
        <f>Data!BB262</f>
        <v>-918.59906005859375</v>
      </c>
      <c r="T262" s="58">
        <f>Data!BM262</f>
        <v>0</v>
      </c>
      <c r="U262" s="59">
        <f>Data!BN262</f>
        <v>0</v>
      </c>
      <c r="V262" s="59">
        <f>Data!BO262</f>
        <v>0</v>
      </c>
      <c r="W262" s="58">
        <f>Data!BT262</f>
        <v>0</v>
      </c>
      <c r="X262" s="56">
        <f t="shared" si="108"/>
        <v>0</v>
      </c>
      <c r="Y262" s="64">
        <f t="shared" si="109"/>
        <v>8000</v>
      </c>
      <c r="Z262" s="65">
        <f t="shared" si="110"/>
        <v>0</v>
      </c>
      <c r="AA262" s="66">
        <f t="shared" si="111"/>
        <v>8000</v>
      </c>
      <c r="AB262" s="71">
        <f t="shared" si="123"/>
        <v>8000</v>
      </c>
      <c r="AC262" s="71">
        <f t="shared" si="112"/>
        <v>0</v>
      </c>
      <c r="AD262" s="71">
        <f t="shared" si="124"/>
        <v>6492.9915242192001</v>
      </c>
      <c r="AE262" s="71">
        <f t="shared" si="125"/>
        <v>0</v>
      </c>
      <c r="AF262" s="57">
        <f t="shared" si="126"/>
        <v>0</v>
      </c>
      <c r="AG262" s="55"/>
      <c r="AI262" s="35" t="str">
        <f t="shared" si="113"/>
        <v/>
      </c>
      <c r="AJ262" s="125" t="str">
        <f t="shared" si="114"/>
        <v/>
      </c>
      <c r="AK262" s="125" t="str">
        <f t="shared" si="115"/>
        <v/>
      </c>
      <c r="AL262" s="125" t="str">
        <f t="shared" si="116"/>
        <v/>
      </c>
      <c r="AM262" s="125" t="str">
        <f t="shared" si="117"/>
        <v/>
      </c>
      <c r="AN262" s="125" t="s">
        <v>218</v>
      </c>
      <c r="AO262" s="125" t="str">
        <f t="shared" si="118"/>
        <v/>
      </c>
      <c r="AP262" s="125" t="str">
        <f t="shared" si="127"/>
        <v/>
      </c>
    </row>
    <row r="263" spans="1:42">
      <c r="A263" s="30">
        <f t="shared" si="119"/>
        <v>15584</v>
      </c>
      <c r="B263" s="31">
        <f t="shared" si="96"/>
        <v>12153.513794440159</v>
      </c>
      <c r="C263" s="33" t="str">
        <f t="shared" si="97"/>
        <v/>
      </c>
      <c r="D263" s="31">
        <f t="shared" si="98"/>
        <v>9705.2883993277137</v>
      </c>
      <c r="E263" s="33" t="str">
        <f t="shared" si="99"/>
        <v/>
      </c>
      <c r="F263" s="31">
        <f t="shared" si="100"/>
        <v>0</v>
      </c>
      <c r="G263" s="32">
        <f t="shared" si="101"/>
        <v>0</v>
      </c>
      <c r="H263" s="32">
        <f t="shared" si="102"/>
        <v>7341.4939575320104</v>
      </c>
      <c r="I263" s="32">
        <f t="shared" si="103"/>
        <v>7341.4939575320104</v>
      </c>
      <c r="J263" s="37" t="str">
        <f t="shared" si="120"/>
        <v/>
      </c>
      <c r="K263" s="31">
        <f t="shared" si="104"/>
        <v>0</v>
      </c>
      <c r="L263" s="33" t="str">
        <f t="shared" si="105"/>
        <v/>
      </c>
      <c r="M263" s="34">
        <f t="shared" si="121"/>
        <v>17253.072297502382</v>
      </c>
      <c r="N263" s="33" t="str">
        <f t="shared" si="122"/>
        <v/>
      </c>
      <c r="O263" s="35" t="str">
        <f t="shared" si="106"/>
        <v/>
      </c>
      <c r="P263" s="48" t="str">
        <f t="shared" si="107"/>
        <v/>
      </c>
      <c r="Q263" s="35"/>
      <c r="R263" s="58">
        <f>Data!AW263</f>
        <v>1687.216552734375</v>
      </c>
      <c r="S263" s="58">
        <f>Data!BB263</f>
        <v>-761.00921630859375</v>
      </c>
      <c r="T263" s="58">
        <f>Data!BM263</f>
        <v>0</v>
      </c>
      <c r="U263" s="59">
        <f>Data!BN263</f>
        <v>0</v>
      </c>
      <c r="V263" s="59">
        <f>Data!BO263</f>
        <v>-3124.802978515625</v>
      </c>
      <c r="W263" s="58">
        <f>Data!BT263</f>
        <v>0</v>
      </c>
      <c r="X263" s="56">
        <f t="shared" si="108"/>
        <v>1687.216552734375</v>
      </c>
      <c r="Y263" s="64">
        <f t="shared" si="109"/>
        <v>4000</v>
      </c>
      <c r="Z263" s="65">
        <f t="shared" si="110"/>
        <v>389.62139892578125</v>
      </c>
      <c r="AA263" s="66">
        <f t="shared" si="111"/>
        <v>4389.6213989257812</v>
      </c>
      <c r="AB263" s="71">
        <f t="shared" si="123"/>
        <v>2702.4048461914062</v>
      </c>
      <c r="AC263" s="71">
        <f t="shared" si="112"/>
        <v>389.62139892578125</v>
      </c>
      <c r="AD263" s="71">
        <f t="shared" si="124"/>
        <v>1461.5152278869064</v>
      </c>
      <c r="AE263" s="71">
        <f t="shared" si="125"/>
        <v>389.62139892578125</v>
      </c>
      <c r="AF263" s="57">
        <f t="shared" si="126"/>
        <v>389.62139892578125</v>
      </c>
      <c r="AG263" s="55"/>
      <c r="AI263" s="35" t="str">
        <f t="shared" si="113"/>
        <v/>
      </c>
      <c r="AJ263" s="125" t="str">
        <f t="shared" si="114"/>
        <v/>
      </c>
      <c r="AK263" s="125" t="str">
        <f t="shared" si="115"/>
        <v/>
      </c>
      <c r="AL263" s="125" t="str">
        <f t="shared" si="116"/>
        <v/>
      </c>
      <c r="AM263" s="125" t="str">
        <f t="shared" si="117"/>
        <v/>
      </c>
      <c r="AN263" s="125" t="s">
        <v>218</v>
      </c>
      <c r="AO263" s="125" t="str">
        <f t="shared" si="118"/>
        <v/>
      </c>
      <c r="AP263" s="125" t="str">
        <f t="shared" si="127"/>
        <v/>
      </c>
    </row>
    <row r="264" spans="1:42">
      <c r="A264" s="30">
        <f t="shared" si="119"/>
        <v>15614</v>
      </c>
      <c r="B264" s="31">
        <f t="shared" si="96"/>
        <v>0</v>
      </c>
      <c r="C264" s="33" t="str">
        <f t="shared" si="97"/>
        <v/>
      </c>
      <c r="D264" s="31">
        <f t="shared" si="98"/>
        <v>0</v>
      </c>
      <c r="E264" s="33" t="str">
        <f t="shared" si="99"/>
        <v/>
      </c>
      <c r="F264" s="31">
        <f t="shared" si="100"/>
        <v>0</v>
      </c>
      <c r="G264" s="32">
        <f t="shared" si="101"/>
        <v>0</v>
      </c>
      <c r="H264" s="32">
        <f t="shared" si="102"/>
        <v>6576.8403781537509</v>
      </c>
      <c r="I264" s="32">
        <f t="shared" si="103"/>
        <v>6576.8403781537509</v>
      </c>
      <c r="J264" s="37" t="str">
        <f t="shared" si="120"/>
        <v/>
      </c>
      <c r="K264" s="31">
        <f t="shared" si="104"/>
        <v>0</v>
      </c>
      <c r="L264" s="33" t="str">
        <f t="shared" si="105"/>
        <v/>
      </c>
      <c r="M264" s="34">
        <f t="shared" si="121"/>
        <v>15998.230755080838</v>
      </c>
      <c r="N264" s="33" t="str">
        <f t="shared" si="122"/>
        <v/>
      </c>
      <c r="O264" s="35" t="str">
        <f t="shared" si="106"/>
        <v>MRDO</v>
      </c>
      <c r="P264" s="48" t="str">
        <f t="shared" si="107"/>
        <v>MRDO</v>
      </c>
      <c r="Q264" s="35"/>
      <c r="R264" s="58">
        <f>Data!AW264</f>
        <v>0</v>
      </c>
      <c r="S264" s="58">
        <f>Data!BB264</f>
        <v>0</v>
      </c>
      <c r="T264" s="58">
        <f>Data!BM264</f>
        <v>0</v>
      </c>
      <c r="U264" s="59">
        <f>Data!BN264</f>
        <v>0</v>
      </c>
      <c r="V264" s="59">
        <f>Data!BO264</f>
        <v>-1449.2232666015625</v>
      </c>
      <c r="W264" s="58">
        <f>Data!BT264</f>
        <v>0</v>
      </c>
      <c r="X264" s="56">
        <f t="shared" si="108"/>
        <v>0</v>
      </c>
      <c r="Y264" s="64">
        <f t="shared" si="109"/>
        <v>18906.25</v>
      </c>
      <c r="Z264" s="65">
        <f t="shared" si="110"/>
        <v>0</v>
      </c>
      <c r="AA264" s="66">
        <f t="shared" si="111"/>
        <v>18906.25</v>
      </c>
      <c r="AB264" s="71">
        <f t="shared" si="123"/>
        <v>18906.25</v>
      </c>
      <c r="AC264" s="71">
        <f t="shared" si="112"/>
        <v>0</v>
      </c>
      <c r="AD264" s="71">
        <f t="shared" si="124"/>
        <v>15110.403198477054</v>
      </c>
      <c r="AE264" s="71">
        <f t="shared" si="125"/>
        <v>0</v>
      </c>
      <c r="AF264" s="57">
        <f t="shared" si="126"/>
        <v>0</v>
      </c>
      <c r="AG264" s="55"/>
      <c r="AI264" s="35" t="str">
        <f t="shared" si="113"/>
        <v/>
      </c>
      <c r="AJ264" s="125" t="str">
        <f t="shared" si="114"/>
        <v/>
      </c>
      <c r="AK264" s="125" t="str">
        <f t="shared" si="115"/>
        <v/>
      </c>
      <c r="AL264" s="125" t="str">
        <f t="shared" si="116"/>
        <v/>
      </c>
      <c r="AM264" s="125" t="str">
        <f t="shared" si="117"/>
        <v/>
      </c>
      <c r="AN264" s="125" t="s">
        <v>218</v>
      </c>
      <c r="AO264" s="125" t="str">
        <f t="shared" si="118"/>
        <v/>
      </c>
      <c r="AP264" s="125" t="str">
        <f t="shared" si="127"/>
        <v/>
      </c>
    </row>
    <row r="265" spans="1:42">
      <c r="A265" s="30">
        <f t="shared" si="119"/>
        <v>15645</v>
      </c>
      <c r="B265" s="31">
        <f t="shared" si="96"/>
        <v>0</v>
      </c>
      <c r="C265" s="33" t="str">
        <f t="shared" si="97"/>
        <v/>
      </c>
      <c r="D265" s="31">
        <f t="shared" si="98"/>
        <v>0</v>
      </c>
      <c r="E265" s="33" t="str">
        <f t="shared" si="99"/>
        <v/>
      </c>
      <c r="F265" s="31">
        <f t="shared" si="100"/>
        <v>0</v>
      </c>
      <c r="G265" s="32">
        <f t="shared" si="101"/>
        <v>0</v>
      </c>
      <c r="H265" s="32">
        <f t="shared" si="102"/>
        <v>0</v>
      </c>
      <c r="I265" s="32">
        <f t="shared" si="103"/>
        <v>0</v>
      </c>
      <c r="J265" s="37" t="str">
        <f t="shared" si="120"/>
        <v/>
      </c>
      <c r="K265" s="31">
        <f t="shared" si="104"/>
        <v>0</v>
      </c>
      <c r="L265" s="33" t="str">
        <f t="shared" si="105"/>
        <v/>
      </c>
      <c r="M265" s="34">
        <f t="shared" si="121"/>
        <v>12323.785007322202</v>
      </c>
      <c r="N265" s="33" t="str">
        <f t="shared" si="122"/>
        <v/>
      </c>
      <c r="O265" s="35" t="str">
        <f t="shared" si="106"/>
        <v>MRDO</v>
      </c>
      <c r="P265" s="48" t="str">
        <f t="shared" si="107"/>
        <v>MRDO</v>
      </c>
      <c r="Q265" s="35"/>
      <c r="R265" s="58">
        <f>Data!AW265</f>
        <v>0</v>
      </c>
      <c r="S265" s="58">
        <f>Data!BB265</f>
        <v>0</v>
      </c>
      <c r="T265" s="58">
        <f>Data!BM265</f>
        <v>0</v>
      </c>
      <c r="U265" s="59">
        <f>Data!BN265</f>
        <v>0</v>
      </c>
      <c r="V265" s="59">
        <f>Data!BO265</f>
        <v>0</v>
      </c>
      <c r="W265" s="58">
        <f>Data!BT265</f>
        <v>0</v>
      </c>
      <c r="X265" s="56">
        <f t="shared" si="108"/>
        <v>0</v>
      </c>
      <c r="Y265" s="64">
        <f t="shared" si="109"/>
        <v>9062.5</v>
      </c>
      <c r="Z265" s="65">
        <f t="shared" si="110"/>
        <v>0</v>
      </c>
      <c r="AA265" s="66">
        <f t="shared" si="111"/>
        <v>9062.5</v>
      </c>
      <c r="AB265" s="71">
        <f t="shared" si="123"/>
        <v>9062.5</v>
      </c>
      <c r="AC265" s="71">
        <f t="shared" si="112"/>
        <v>0</v>
      </c>
      <c r="AD265" s="71">
        <f t="shared" si="124"/>
        <v>6075.730391125695</v>
      </c>
      <c r="AE265" s="71">
        <f t="shared" si="125"/>
        <v>0</v>
      </c>
      <c r="AF265" s="57">
        <f t="shared" si="126"/>
        <v>0</v>
      </c>
      <c r="AG265" s="55"/>
      <c r="AI265" s="35" t="str">
        <f t="shared" si="113"/>
        <v/>
      </c>
      <c r="AJ265" s="125" t="str">
        <f t="shared" si="114"/>
        <v/>
      </c>
      <c r="AK265" s="125" t="str">
        <f t="shared" si="115"/>
        <v/>
      </c>
      <c r="AL265" s="125" t="str">
        <f t="shared" si="116"/>
        <v/>
      </c>
      <c r="AM265" s="125" t="str">
        <f t="shared" si="117"/>
        <v/>
      </c>
      <c r="AN265" s="125" t="s">
        <v>218</v>
      </c>
      <c r="AO265" s="125" t="str">
        <f t="shared" si="118"/>
        <v/>
      </c>
      <c r="AP265" s="125" t="str">
        <f t="shared" si="127"/>
        <v/>
      </c>
    </row>
    <row r="266" spans="1:42">
      <c r="A266" s="30">
        <f t="shared" si="119"/>
        <v>15675</v>
      </c>
      <c r="B266" s="31">
        <f t="shared" si="96"/>
        <v>0</v>
      </c>
      <c r="C266" s="33" t="str">
        <f t="shared" si="97"/>
        <v/>
      </c>
      <c r="D266" s="31">
        <f t="shared" si="98"/>
        <v>0</v>
      </c>
      <c r="E266" s="33" t="str">
        <f t="shared" si="99"/>
        <v/>
      </c>
      <c r="F266" s="31">
        <f t="shared" si="100"/>
        <v>0</v>
      </c>
      <c r="G266" s="32">
        <f t="shared" si="101"/>
        <v>0</v>
      </c>
      <c r="H266" s="32">
        <f t="shared" si="102"/>
        <v>0</v>
      </c>
      <c r="I266" s="32">
        <f t="shared" si="103"/>
        <v>0</v>
      </c>
      <c r="J266" s="37" t="str">
        <f t="shared" si="120"/>
        <v/>
      </c>
      <c r="K266" s="31">
        <f t="shared" si="104"/>
        <v>0</v>
      </c>
      <c r="L266" s="33" t="str">
        <f t="shared" si="105"/>
        <v/>
      </c>
      <c r="M266" s="34">
        <f t="shared" si="121"/>
        <v>9602.705805951111</v>
      </c>
      <c r="N266" s="33" t="str">
        <f t="shared" si="122"/>
        <v/>
      </c>
      <c r="O266" s="35" t="str">
        <f t="shared" si="106"/>
        <v>MRDO</v>
      </c>
      <c r="P266" s="48" t="str">
        <f t="shared" si="107"/>
        <v>MRDO</v>
      </c>
      <c r="Q266" s="35"/>
      <c r="R266" s="58">
        <f>Data!AW266</f>
        <v>0</v>
      </c>
      <c r="S266" s="58">
        <f>Data!BB266</f>
        <v>0</v>
      </c>
      <c r="T266" s="58">
        <f>Data!BM266</f>
        <v>0</v>
      </c>
      <c r="U266" s="59">
        <f>Data!BN266</f>
        <v>0</v>
      </c>
      <c r="V266" s="59">
        <f>Data!BO266</f>
        <v>0</v>
      </c>
      <c r="W266" s="58">
        <f>Data!BT266</f>
        <v>0</v>
      </c>
      <c r="X266" s="56">
        <f t="shared" si="108"/>
        <v>0</v>
      </c>
      <c r="Y266" s="64">
        <f t="shared" si="109"/>
        <v>16764.25</v>
      </c>
      <c r="Z266" s="65">
        <f t="shared" si="110"/>
        <v>0</v>
      </c>
      <c r="AA266" s="66">
        <f t="shared" si="111"/>
        <v>16764.25</v>
      </c>
      <c r="AB266" s="71">
        <f t="shared" si="123"/>
        <v>16764.25</v>
      </c>
      <c r="AC266" s="71">
        <f t="shared" si="112"/>
        <v>0</v>
      </c>
      <c r="AD266" s="71">
        <f t="shared" si="124"/>
        <v>14090.051974151756</v>
      </c>
      <c r="AE266" s="71">
        <f t="shared" si="125"/>
        <v>0</v>
      </c>
      <c r="AF266" s="57">
        <f t="shared" si="126"/>
        <v>0</v>
      </c>
      <c r="AG266" s="55"/>
      <c r="AI266" s="35" t="str">
        <f t="shared" si="113"/>
        <v/>
      </c>
      <c r="AJ266" s="125" t="str">
        <f t="shared" si="114"/>
        <v/>
      </c>
      <c r="AK266" s="125" t="str">
        <f t="shared" si="115"/>
        <v/>
      </c>
      <c r="AL266" s="125" t="str">
        <f t="shared" si="116"/>
        <v/>
      </c>
      <c r="AM266" s="125" t="str">
        <f t="shared" si="117"/>
        <v/>
      </c>
      <c r="AN266" s="125" t="s">
        <v>218</v>
      </c>
      <c r="AO266" s="125" t="str">
        <f t="shared" si="118"/>
        <v/>
      </c>
      <c r="AP266" s="125" t="str">
        <f t="shared" si="127"/>
        <v/>
      </c>
    </row>
    <row r="267" spans="1:42">
      <c r="A267" s="30">
        <f t="shared" si="119"/>
        <v>15706</v>
      </c>
      <c r="B267" s="31">
        <f t="shared" si="96"/>
        <v>0</v>
      </c>
      <c r="C267" s="33" t="str">
        <f t="shared" si="97"/>
        <v/>
      </c>
      <c r="D267" s="31">
        <f t="shared" si="98"/>
        <v>0</v>
      </c>
      <c r="E267" s="33" t="str">
        <f t="shared" si="99"/>
        <v/>
      </c>
      <c r="F267" s="31">
        <f t="shared" si="100"/>
        <v>0</v>
      </c>
      <c r="G267" s="32">
        <f t="shared" si="101"/>
        <v>0</v>
      </c>
      <c r="H267" s="32">
        <f t="shared" si="102"/>
        <v>0</v>
      </c>
      <c r="I267" s="32">
        <f t="shared" si="103"/>
        <v>0</v>
      </c>
      <c r="J267" s="37" t="str">
        <f t="shared" si="120"/>
        <v/>
      </c>
      <c r="K267" s="31">
        <f t="shared" si="104"/>
        <v>0</v>
      </c>
      <c r="L267" s="33" t="str">
        <f t="shared" si="105"/>
        <v/>
      </c>
      <c r="M267" s="34">
        <f t="shared" si="121"/>
        <v>12450.457938651229</v>
      </c>
      <c r="N267" s="33" t="str">
        <f t="shared" si="122"/>
        <v/>
      </c>
      <c r="O267" s="35" t="str">
        <f t="shared" si="106"/>
        <v/>
      </c>
      <c r="P267" s="48" t="str">
        <f t="shared" si="107"/>
        <v/>
      </c>
      <c r="Q267" s="35"/>
      <c r="R267" s="58">
        <f>Data!AW267</f>
        <v>0</v>
      </c>
      <c r="S267" s="58">
        <f>Data!BB267</f>
        <v>0</v>
      </c>
      <c r="T267" s="58">
        <f>Data!BM267</f>
        <v>0</v>
      </c>
      <c r="U267" s="59">
        <f>Data!BN267</f>
        <v>0</v>
      </c>
      <c r="V267" s="59">
        <f>Data!BO267</f>
        <v>0</v>
      </c>
      <c r="W267" s="58">
        <f>Data!BT267</f>
        <v>0</v>
      </c>
      <c r="X267" s="56">
        <f t="shared" si="108"/>
        <v>0</v>
      </c>
      <c r="Y267" s="64">
        <f t="shared" si="109"/>
        <v>4500</v>
      </c>
      <c r="Z267" s="65">
        <f t="shared" si="110"/>
        <v>10224.5849609375</v>
      </c>
      <c r="AA267" s="66">
        <f t="shared" si="111"/>
        <v>14724.5849609375</v>
      </c>
      <c r="AB267" s="71">
        <f t="shared" si="123"/>
        <v>14724.5849609375</v>
      </c>
      <c r="AC267" s="71">
        <f t="shared" si="112"/>
        <v>10224.5849609375</v>
      </c>
      <c r="AD267" s="71">
        <f t="shared" si="124"/>
        <v>10937.914313459924</v>
      </c>
      <c r="AE267" s="71">
        <f t="shared" si="125"/>
        <v>10224.5849609375</v>
      </c>
      <c r="AF267" s="57">
        <f t="shared" si="126"/>
        <v>10224.5849609375</v>
      </c>
      <c r="AG267" s="55"/>
      <c r="AI267" s="35" t="str">
        <f t="shared" si="113"/>
        <v/>
      </c>
      <c r="AJ267" s="125" t="str">
        <f t="shared" si="114"/>
        <v/>
      </c>
      <c r="AK267" s="125" t="str">
        <f t="shared" si="115"/>
        <v/>
      </c>
      <c r="AL267" s="125" t="str">
        <f t="shared" si="116"/>
        <v/>
      </c>
      <c r="AM267" s="125" t="str">
        <f t="shared" si="117"/>
        <v/>
      </c>
      <c r="AN267" s="125" t="s">
        <v>218</v>
      </c>
      <c r="AO267" s="125" t="str">
        <f t="shared" si="118"/>
        <v/>
      </c>
      <c r="AP267" s="125" t="str">
        <f t="shared" si="127"/>
        <v/>
      </c>
    </row>
    <row r="268" spans="1:42">
      <c r="A268" s="30">
        <f t="shared" si="119"/>
        <v>15737</v>
      </c>
      <c r="B268" s="31">
        <f t="shared" si="96"/>
        <v>0</v>
      </c>
      <c r="C268" s="33" t="str">
        <f t="shared" si="97"/>
        <v/>
      </c>
      <c r="D268" s="31">
        <f t="shared" si="98"/>
        <v>0</v>
      </c>
      <c r="E268" s="33" t="str">
        <f t="shared" si="99"/>
        <v/>
      </c>
      <c r="F268" s="31">
        <f t="shared" si="100"/>
        <v>0</v>
      </c>
      <c r="G268" s="32">
        <f t="shared" si="101"/>
        <v>0</v>
      </c>
      <c r="H268" s="32">
        <f t="shared" si="102"/>
        <v>0</v>
      </c>
      <c r="I268" s="32">
        <f t="shared" si="103"/>
        <v>0</v>
      </c>
      <c r="J268" s="37" t="str">
        <f t="shared" si="120"/>
        <v/>
      </c>
      <c r="K268" s="31">
        <f t="shared" si="104"/>
        <v>0</v>
      </c>
      <c r="L268" s="33" t="str">
        <f t="shared" si="105"/>
        <v/>
      </c>
      <c r="M268" s="34">
        <f t="shared" si="121"/>
        <v>16598.878313170149</v>
      </c>
      <c r="N268" s="33" t="str">
        <f t="shared" si="122"/>
        <v/>
      </c>
      <c r="O268" s="35" t="str">
        <f t="shared" si="106"/>
        <v/>
      </c>
      <c r="P268" s="48" t="str">
        <f t="shared" si="107"/>
        <v/>
      </c>
      <c r="Q268" s="35"/>
      <c r="R268" s="58">
        <f>Data!AW268</f>
        <v>0</v>
      </c>
      <c r="S268" s="58">
        <f>Data!BB268</f>
        <v>0</v>
      </c>
      <c r="T268" s="58">
        <f>Data!BM268</f>
        <v>0</v>
      </c>
      <c r="U268" s="59">
        <f>Data!BN268</f>
        <v>0</v>
      </c>
      <c r="V268" s="59">
        <f>Data!BO268</f>
        <v>0</v>
      </c>
      <c r="W268" s="58">
        <f>Data!BT268</f>
        <v>0</v>
      </c>
      <c r="X268" s="56">
        <f t="shared" si="108"/>
        <v>0</v>
      </c>
      <c r="Y268" s="64">
        <f t="shared" si="109"/>
        <v>6000</v>
      </c>
      <c r="Z268" s="65">
        <f t="shared" si="110"/>
        <v>79983.78125</v>
      </c>
      <c r="AA268" s="66">
        <f t="shared" si="111"/>
        <v>85983.78125</v>
      </c>
      <c r="AB268" s="71">
        <f t="shared" si="123"/>
        <v>85983.78125</v>
      </c>
      <c r="AC268" s="71">
        <f t="shared" si="112"/>
        <v>79983.78125</v>
      </c>
      <c r="AD268" s="71">
        <f t="shared" si="124"/>
        <v>76547.933997665328</v>
      </c>
      <c r="AE268" s="71">
        <f t="shared" si="125"/>
        <v>79983.78125</v>
      </c>
      <c r="AF268" s="57">
        <f t="shared" si="126"/>
        <v>76547.933997665328</v>
      </c>
      <c r="AG268" s="55"/>
      <c r="AI268" s="35" t="str">
        <f t="shared" si="113"/>
        <v/>
      </c>
      <c r="AJ268" s="125" t="str">
        <f t="shared" si="114"/>
        <v/>
      </c>
      <c r="AK268" s="125" t="str">
        <f t="shared" si="115"/>
        <v/>
      </c>
      <c r="AL268" s="125" t="str">
        <f t="shared" si="116"/>
        <v/>
      </c>
      <c r="AM268" s="125" t="str">
        <f t="shared" si="117"/>
        <v/>
      </c>
      <c r="AN268" s="125" t="s">
        <v>218</v>
      </c>
      <c r="AO268" s="125" t="str">
        <f t="shared" si="118"/>
        <v/>
      </c>
      <c r="AP268" s="125" t="str">
        <f t="shared" si="127"/>
        <v/>
      </c>
    </row>
    <row r="269" spans="1:42">
      <c r="A269" s="30">
        <f t="shared" si="119"/>
        <v>15765</v>
      </c>
      <c r="B269" s="31">
        <f t="shared" ref="B269:B332" si="128">IF(AND(JPSLOPE_1DV&gt;0.01,JPSLOPE_1DV&lt;1),(Banks+Tracy-JPINTCPT_1DV)/JPSLOPE_1DV,0)</f>
        <v>0</v>
      </c>
      <c r="C269" s="33" t="str">
        <f t="shared" ref="C269:C332" si="129">IF(Sac-B269&lt;25,"JP","")</f>
        <v/>
      </c>
      <c r="D269" s="31">
        <f t="shared" ref="D269:D332" si="130">IF(AND(EMSLOPE_1DV&gt;0.01,EMSLOPE_1DV&lt;1000),(Banks+Tracy-EMINTCPT_1DV)/EMSLOPE_1DV,0)</f>
        <v>0</v>
      </c>
      <c r="E269" s="33" t="str">
        <f t="shared" ref="E269:E332" si="131">IF(Sac-D269&lt;25,"EM","")</f>
        <v/>
      </c>
      <c r="F269" s="31">
        <f t="shared" ref="F269:F332" si="132">IF(AND(CCCSLOPE_1ADV&gt;0.01,CCCSLOPE_1ADV&lt;1000),(Banks+Tracy-CCCINTCPT_1ADV)/CCCSLOPE_1ADV,0)</f>
        <v>0</v>
      </c>
      <c r="G269" s="32">
        <f t="shared" ref="G269:G332" si="133">IF(AND(CCCSLOPE_2ADV&gt;0.01,CCCSLOPE_2ADV&lt;1),(Banks+Tracy-CCCINTCPT_2ADV)/CCCSLOPE_2ADV,0)</f>
        <v>0</v>
      </c>
      <c r="H269" s="32">
        <f t="shared" ref="H269:H332" si="134">IF(AND(CCCSLOPE_3ADV&gt;0.01,CCCSLOPE_3ADV&lt;1),(Banks+Tracy-CCCINTCPT_3ADV)/CCCSLOPE_3ADV,0)</f>
        <v>0</v>
      </c>
      <c r="I269" s="32">
        <f t="shared" ref="I269:I332" si="135">MAX(F269:H269)</f>
        <v>0</v>
      </c>
      <c r="J269" s="37" t="str">
        <f t="shared" si="120"/>
        <v/>
      </c>
      <c r="K269" s="31">
        <f t="shared" ref="K269:K332" si="136">IF(AND(COSLOPE_1DV&gt;0.01,COSLOPE_1DV&lt;1),(Banks+Tracy-COINTCPT_1DV)/COSLOPE_1DV,0)</f>
        <v>0</v>
      </c>
      <c r="L269" s="33" t="str">
        <f t="shared" ref="L269:L332" si="137">IF(Sac-K269&lt;25,"CO","")</f>
        <v/>
      </c>
      <c r="M269" s="34">
        <f t="shared" si="121"/>
        <v>30328.751911584852</v>
      </c>
      <c r="N269" s="33" t="str">
        <f t="shared" si="122"/>
        <v/>
      </c>
      <c r="O269" s="35" t="str">
        <f t="shared" ref="O269:O332" si="138">IF(DO&lt;err,"MRDO","")</f>
        <v/>
      </c>
      <c r="P269" s="48" t="str">
        <f t="shared" ref="P269:P332" si="139">CONCATENATE(C269,E269,J269,L269,N269,O269)</f>
        <v/>
      </c>
      <c r="Q269" s="35"/>
      <c r="R269" s="58">
        <f>Data!AW269</f>
        <v>0</v>
      </c>
      <c r="S269" s="58">
        <f>Data!BB269</f>
        <v>0</v>
      </c>
      <c r="T269" s="58">
        <f>Data!BM269</f>
        <v>0</v>
      </c>
      <c r="U269" s="59">
        <f>Data!BN269</f>
        <v>0</v>
      </c>
      <c r="V269" s="59">
        <f>Data!BO269</f>
        <v>0</v>
      </c>
      <c r="W269" s="58">
        <f>Data!BT269</f>
        <v>0</v>
      </c>
      <c r="X269" s="56">
        <f t="shared" ref="X269:X332" si="140">MAX(R269:W269,0)</f>
        <v>0</v>
      </c>
      <c r="Y269" s="64">
        <f t="shared" ref="Y269:Y332" si="141">MRDO</f>
        <v>17319.197265625</v>
      </c>
      <c r="Z269" s="65">
        <f t="shared" ref="Z269:Z332" si="142">DO</f>
        <v>38615.21484375</v>
      </c>
      <c r="AA269" s="66">
        <f t="shared" ref="AA269:AA332" si="143">MRDO+DO</f>
        <v>55934.412109375</v>
      </c>
      <c r="AB269" s="71">
        <f t="shared" si="123"/>
        <v>55934.412109375</v>
      </c>
      <c r="AC269" s="71">
        <f t="shared" ref="AC269:AC332" si="144">DO</f>
        <v>38615.21484375</v>
      </c>
      <c r="AD269" s="71">
        <f t="shared" si="124"/>
        <v>36221.171096753576</v>
      </c>
      <c r="AE269" s="71">
        <f t="shared" si="125"/>
        <v>38615.21484375</v>
      </c>
      <c r="AF269" s="57">
        <f t="shared" si="126"/>
        <v>36221.171096753576</v>
      </c>
      <c r="AG269" s="55"/>
      <c r="AI269" s="35" t="str">
        <f t="shared" ref="AI269:AI332" si="145">IF(ABS(Tracy-B2_2CAP)&lt;err,"B2-2","")</f>
        <v/>
      </c>
      <c r="AJ269" s="125" t="str">
        <f t="shared" ref="AJ269:AJ332" si="146">IF(ABS(Tracy-B2_3CAP)&lt;err,"B2-3","")</f>
        <v/>
      </c>
      <c r="AK269" s="125" t="str">
        <f t="shared" ref="AK269:AK332" si="147">IF(ABS(Tracy-B2_4CAP)&lt;err,"B2-4","")</f>
        <v/>
      </c>
      <c r="AL269" s="125" t="str">
        <f t="shared" ref="AL269:AL332" si="148">IF(ABS(Tracy-B2_5ACAP)&lt;err,"B2-5","")</f>
        <v/>
      </c>
      <c r="AM269" s="125" t="str">
        <f t="shared" ref="AM269:AM332" si="149">IF(ABS(Tracy-B2_5BCAP)&lt;err,"B2-5","")</f>
        <v/>
      </c>
      <c r="AN269" s="125" t="s">
        <v>218</v>
      </c>
      <c r="AO269" s="125" t="str">
        <f t="shared" ref="AO269:AO332" si="150">IF(ABS(Tracy-B2_7CAP)&lt;err,"B2-7","")</f>
        <v/>
      </c>
      <c r="AP269" s="125" t="str">
        <f t="shared" si="127"/>
        <v/>
      </c>
    </row>
    <row r="270" spans="1:42">
      <c r="A270" s="30">
        <f t="shared" ref="A270:A333" si="151">Date</f>
        <v>15796</v>
      </c>
      <c r="B270" s="31">
        <f t="shared" si="128"/>
        <v>0</v>
      </c>
      <c r="C270" s="33" t="str">
        <f t="shared" si="129"/>
        <v/>
      </c>
      <c r="D270" s="31">
        <f t="shared" si="130"/>
        <v>0</v>
      </c>
      <c r="E270" s="33" t="str">
        <f t="shared" si="131"/>
        <v/>
      </c>
      <c r="F270" s="31">
        <f t="shared" si="132"/>
        <v>0</v>
      </c>
      <c r="G270" s="32">
        <f t="shared" si="133"/>
        <v>0</v>
      </c>
      <c r="H270" s="32">
        <f t="shared" si="134"/>
        <v>0</v>
      </c>
      <c r="I270" s="32">
        <f t="shared" si="135"/>
        <v>0</v>
      </c>
      <c r="J270" s="37" t="str">
        <f t="shared" ref="J270:J333" si="152">IF(Sac-I270&lt;25,"RS","")</f>
        <v/>
      </c>
      <c r="K270" s="31">
        <f t="shared" si="136"/>
        <v>0</v>
      </c>
      <c r="L270" s="33" t="str">
        <f t="shared" si="137"/>
        <v/>
      </c>
      <c r="M270" s="34">
        <f t="shared" ref="M270:M333" si="153">(Banks+Tracy)/EI</f>
        <v>33871.179427269177</v>
      </c>
      <c r="N270" s="33" t="str">
        <f t="shared" ref="N270:N333" si="154">IF(ABS(EIExp-Banks-Tracy)&lt;err,"EI","")</f>
        <v/>
      </c>
      <c r="O270" s="35" t="str">
        <f t="shared" si="138"/>
        <v/>
      </c>
      <c r="P270" s="48" t="str">
        <f t="shared" si="139"/>
        <v/>
      </c>
      <c r="Q270" s="35"/>
      <c r="R270" s="58">
        <f>Data!AW270</f>
        <v>0</v>
      </c>
      <c r="S270" s="58">
        <f>Data!BB270</f>
        <v>0</v>
      </c>
      <c r="T270" s="58">
        <f>Data!BM270</f>
        <v>0</v>
      </c>
      <c r="U270" s="59">
        <f>Data!BN270</f>
        <v>0</v>
      </c>
      <c r="V270" s="59">
        <f>Data!BO270</f>
        <v>0</v>
      </c>
      <c r="W270" s="58">
        <f>Data!BT270</f>
        <v>0</v>
      </c>
      <c r="X270" s="56">
        <f t="shared" si="140"/>
        <v>0</v>
      </c>
      <c r="Y270" s="64">
        <f t="shared" si="141"/>
        <v>16796.37109375</v>
      </c>
      <c r="Z270" s="65">
        <f t="shared" si="142"/>
        <v>69917.0546875</v>
      </c>
      <c r="AA270" s="66">
        <f t="shared" si="143"/>
        <v>86713.42578125</v>
      </c>
      <c r="AB270" s="71">
        <f t="shared" ref="AB270:AB333" si="155">AA270-X270</f>
        <v>86713.42578125</v>
      </c>
      <c r="AC270" s="71">
        <f t="shared" si="144"/>
        <v>69917.0546875</v>
      </c>
      <c r="AD270" s="71">
        <f t="shared" ref="AD270:AD333" si="156">EIExp/EI-M270</f>
        <v>64321.087869935174</v>
      </c>
      <c r="AE270" s="71">
        <f t="shared" ref="AE270:AE333" si="157">DO-DO_WHL</f>
        <v>69917.0546875</v>
      </c>
      <c r="AF270" s="57">
        <f t="shared" ref="AF270:AF333" si="158">MIN(AB270:AD270)</f>
        <v>64321.087869935174</v>
      </c>
      <c r="AG270" s="55"/>
      <c r="AI270" s="35" t="str">
        <f t="shared" si="145"/>
        <v/>
      </c>
      <c r="AJ270" s="125" t="str">
        <f t="shared" si="146"/>
        <v/>
      </c>
      <c r="AK270" s="125" t="str">
        <f t="shared" si="147"/>
        <v/>
      </c>
      <c r="AL270" s="125" t="str">
        <f t="shared" si="148"/>
        <v/>
      </c>
      <c r="AM270" s="125" t="str">
        <f t="shared" si="149"/>
        <v/>
      </c>
      <c r="AN270" s="125" t="s">
        <v>218</v>
      </c>
      <c r="AO270" s="125" t="str">
        <f t="shared" si="150"/>
        <v/>
      </c>
      <c r="AP270" s="125" t="str">
        <f t="shared" ref="AP270:AP333" si="159">CONCATENATE(AI270,AJ270,AK270,AL270,AN270,AO270)</f>
        <v/>
      </c>
    </row>
    <row r="271" spans="1:42">
      <c r="A271" s="30">
        <f t="shared" si="151"/>
        <v>15826</v>
      </c>
      <c r="B271" s="31">
        <f t="shared" si="128"/>
        <v>0</v>
      </c>
      <c r="C271" s="33" t="str">
        <f t="shared" si="129"/>
        <v/>
      </c>
      <c r="D271" s="31">
        <f t="shared" si="130"/>
        <v>0</v>
      </c>
      <c r="E271" s="33" t="str">
        <f t="shared" si="131"/>
        <v/>
      </c>
      <c r="F271" s="31">
        <f t="shared" si="132"/>
        <v>0</v>
      </c>
      <c r="G271" s="32">
        <f t="shared" si="133"/>
        <v>0</v>
      </c>
      <c r="H271" s="32">
        <f t="shared" si="134"/>
        <v>0</v>
      </c>
      <c r="I271" s="32">
        <f t="shared" si="135"/>
        <v>0</v>
      </c>
      <c r="J271" s="37" t="str">
        <f t="shared" si="152"/>
        <v/>
      </c>
      <c r="K271" s="31">
        <f t="shared" si="136"/>
        <v>0</v>
      </c>
      <c r="L271" s="33" t="str">
        <f t="shared" si="137"/>
        <v/>
      </c>
      <c r="M271" s="34">
        <f t="shared" si="153"/>
        <v>6625.8441418553102</v>
      </c>
      <c r="N271" s="33" t="str">
        <f t="shared" si="154"/>
        <v/>
      </c>
      <c r="O271" s="35" t="str">
        <f t="shared" si="138"/>
        <v/>
      </c>
      <c r="P271" s="48" t="str">
        <f t="shared" si="139"/>
        <v/>
      </c>
      <c r="Q271" s="35"/>
      <c r="R271" s="58">
        <f>Data!AW271</f>
        <v>0</v>
      </c>
      <c r="S271" s="58">
        <f>Data!BB271</f>
        <v>0</v>
      </c>
      <c r="T271" s="58">
        <f>Data!BM271</f>
        <v>0</v>
      </c>
      <c r="U271" s="59">
        <f>Data!BN271</f>
        <v>0</v>
      </c>
      <c r="V271" s="59">
        <f>Data!BO271</f>
        <v>0</v>
      </c>
      <c r="W271" s="58">
        <f>Data!BT271</f>
        <v>0</v>
      </c>
      <c r="X271" s="56">
        <f t="shared" si="140"/>
        <v>0</v>
      </c>
      <c r="Y271" s="64">
        <f t="shared" si="141"/>
        <v>12906.25</v>
      </c>
      <c r="Z271" s="65">
        <f t="shared" si="142"/>
        <v>26185.826171875</v>
      </c>
      <c r="AA271" s="66">
        <f t="shared" si="143"/>
        <v>39092.076171875</v>
      </c>
      <c r="AB271" s="71">
        <f t="shared" si="155"/>
        <v>39092.076171875</v>
      </c>
      <c r="AC271" s="71">
        <f t="shared" si="144"/>
        <v>26185.826171875</v>
      </c>
      <c r="AD271" s="71">
        <f t="shared" si="156"/>
        <v>36032.116964069719</v>
      </c>
      <c r="AE271" s="71">
        <f t="shared" si="157"/>
        <v>26185.826171875</v>
      </c>
      <c r="AF271" s="57">
        <f t="shared" si="158"/>
        <v>26185.826171875</v>
      </c>
      <c r="AG271" s="55"/>
      <c r="AI271" s="35" t="str">
        <f t="shared" si="145"/>
        <v/>
      </c>
      <c r="AJ271" s="125" t="str">
        <f t="shared" si="146"/>
        <v/>
      </c>
      <c r="AK271" s="125" t="str">
        <f t="shared" si="147"/>
        <v/>
      </c>
      <c r="AL271" s="125" t="str">
        <f t="shared" si="148"/>
        <v/>
      </c>
      <c r="AM271" s="125" t="str">
        <f t="shared" si="149"/>
        <v/>
      </c>
      <c r="AN271" s="125" t="s">
        <v>218</v>
      </c>
      <c r="AO271" s="125" t="str">
        <f t="shared" si="150"/>
        <v/>
      </c>
      <c r="AP271" s="125" t="str">
        <f t="shared" si="159"/>
        <v/>
      </c>
    </row>
    <row r="272" spans="1:42">
      <c r="A272" s="30">
        <f t="shared" si="151"/>
        <v>15857</v>
      </c>
      <c r="B272" s="31">
        <f t="shared" si="128"/>
        <v>0</v>
      </c>
      <c r="C272" s="33" t="str">
        <f t="shared" si="129"/>
        <v/>
      </c>
      <c r="D272" s="31">
        <f t="shared" si="130"/>
        <v>0</v>
      </c>
      <c r="E272" s="33" t="str">
        <f t="shared" si="131"/>
        <v/>
      </c>
      <c r="F272" s="31">
        <f t="shared" si="132"/>
        <v>0</v>
      </c>
      <c r="G272" s="32">
        <f t="shared" si="133"/>
        <v>0</v>
      </c>
      <c r="H272" s="32">
        <f t="shared" si="134"/>
        <v>0</v>
      </c>
      <c r="I272" s="32">
        <f t="shared" si="135"/>
        <v>0</v>
      </c>
      <c r="J272" s="37" t="str">
        <f t="shared" si="152"/>
        <v/>
      </c>
      <c r="K272" s="31">
        <f t="shared" si="136"/>
        <v>0</v>
      </c>
      <c r="L272" s="33" t="str">
        <f t="shared" si="137"/>
        <v/>
      </c>
      <c r="M272" s="34">
        <f t="shared" si="153"/>
        <v>4605.5305611326112</v>
      </c>
      <c r="N272" s="33" t="str">
        <f t="shared" si="154"/>
        <v/>
      </c>
      <c r="O272" s="35" t="str">
        <f t="shared" si="138"/>
        <v/>
      </c>
      <c r="P272" s="48" t="str">
        <f t="shared" si="139"/>
        <v/>
      </c>
      <c r="Q272" s="35"/>
      <c r="R272" s="58">
        <f>Data!AW272</f>
        <v>0</v>
      </c>
      <c r="S272" s="58">
        <f>Data!BB272</f>
        <v>0</v>
      </c>
      <c r="T272" s="58">
        <f>Data!BM272</f>
        <v>0</v>
      </c>
      <c r="U272" s="59">
        <f>Data!BN272</f>
        <v>0</v>
      </c>
      <c r="V272" s="59">
        <f>Data!BO272</f>
        <v>0</v>
      </c>
      <c r="W272" s="58">
        <f>Data!BT272</f>
        <v>0</v>
      </c>
      <c r="X272" s="56">
        <f t="shared" si="140"/>
        <v>0</v>
      </c>
      <c r="Y272" s="64">
        <f t="shared" si="141"/>
        <v>8145.1611328125</v>
      </c>
      <c r="Z272" s="65">
        <f t="shared" si="142"/>
        <v>12280.48046875</v>
      </c>
      <c r="AA272" s="66">
        <f t="shared" si="143"/>
        <v>20425.6416015625</v>
      </c>
      <c r="AB272" s="71">
        <f t="shared" si="155"/>
        <v>20425.6416015625</v>
      </c>
      <c r="AC272" s="71">
        <f t="shared" si="144"/>
        <v>12280.48046875</v>
      </c>
      <c r="AD272" s="71">
        <f t="shared" si="156"/>
        <v>20067.215394756033</v>
      </c>
      <c r="AE272" s="71">
        <f t="shared" si="157"/>
        <v>12280.48046875</v>
      </c>
      <c r="AF272" s="57">
        <f t="shared" si="158"/>
        <v>12280.48046875</v>
      </c>
      <c r="AG272" s="55"/>
      <c r="AI272" s="35" t="str">
        <f t="shared" si="145"/>
        <v/>
      </c>
      <c r="AJ272" s="125" t="str">
        <f t="shared" si="146"/>
        <v/>
      </c>
      <c r="AK272" s="125" t="str">
        <f t="shared" si="147"/>
        <v/>
      </c>
      <c r="AL272" s="125" t="str">
        <f t="shared" si="148"/>
        <v/>
      </c>
      <c r="AM272" s="125" t="str">
        <f t="shared" si="149"/>
        <v/>
      </c>
      <c r="AN272" s="125" t="s">
        <v>218</v>
      </c>
      <c r="AO272" s="125" t="str">
        <f t="shared" si="150"/>
        <v/>
      </c>
      <c r="AP272" s="125" t="str">
        <f t="shared" si="159"/>
        <v/>
      </c>
    </row>
    <row r="273" spans="1:42">
      <c r="A273" s="30">
        <f t="shared" si="151"/>
        <v>15887</v>
      </c>
      <c r="B273" s="31">
        <f t="shared" si="128"/>
        <v>6775.3173362809885</v>
      </c>
      <c r="C273" s="33" t="str">
        <f t="shared" si="129"/>
        <v/>
      </c>
      <c r="D273" s="31">
        <f t="shared" si="130"/>
        <v>0</v>
      </c>
      <c r="E273" s="33" t="str">
        <f t="shared" si="131"/>
        <v/>
      </c>
      <c r="F273" s="31">
        <f t="shared" si="132"/>
        <v>0</v>
      </c>
      <c r="G273" s="32">
        <f t="shared" si="133"/>
        <v>0</v>
      </c>
      <c r="H273" s="32">
        <f t="shared" si="134"/>
        <v>0</v>
      </c>
      <c r="I273" s="32">
        <f t="shared" si="135"/>
        <v>0</v>
      </c>
      <c r="J273" s="37" t="str">
        <f t="shared" si="152"/>
        <v/>
      </c>
      <c r="K273" s="31">
        <f t="shared" si="136"/>
        <v>0</v>
      </c>
      <c r="L273" s="33" t="str">
        <f t="shared" si="137"/>
        <v/>
      </c>
      <c r="M273" s="34">
        <f t="shared" si="153"/>
        <v>18440.248639928421</v>
      </c>
      <c r="N273" s="33" t="str">
        <f t="shared" si="154"/>
        <v/>
      </c>
      <c r="O273" s="35" t="str">
        <f t="shared" si="138"/>
        <v/>
      </c>
      <c r="P273" s="48" t="str">
        <f t="shared" si="139"/>
        <v/>
      </c>
      <c r="Q273" s="35"/>
      <c r="R273" s="58">
        <f>Data!AW273</f>
        <v>2254.4580078125</v>
      </c>
      <c r="S273" s="58">
        <f>Data!BB273</f>
        <v>0</v>
      </c>
      <c r="T273" s="58">
        <f>Data!BM273</f>
        <v>0</v>
      </c>
      <c r="U273" s="59">
        <f>Data!BN273</f>
        <v>0</v>
      </c>
      <c r="V273" s="59">
        <f>Data!BO273</f>
        <v>0</v>
      </c>
      <c r="W273" s="58">
        <f>Data!BT273</f>
        <v>0</v>
      </c>
      <c r="X273" s="56">
        <f t="shared" si="140"/>
        <v>2254.4580078125</v>
      </c>
      <c r="Y273" s="64">
        <f t="shared" si="141"/>
        <v>5653.33349609375</v>
      </c>
      <c r="Z273" s="65">
        <f t="shared" si="142"/>
        <v>3159.11767578125</v>
      </c>
      <c r="AA273" s="66">
        <f t="shared" si="143"/>
        <v>8812.451171875</v>
      </c>
      <c r="AB273" s="71">
        <f t="shared" si="155"/>
        <v>6557.9931640625</v>
      </c>
      <c r="AC273" s="71">
        <f t="shared" si="144"/>
        <v>3159.11767578125</v>
      </c>
      <c r="AD273" s="71">
        <f t="shared" si="156"/>
        <v>1017.1261333929833</v>
      </c>
      <c r="AE273" s="71">
        <f t="shared" si="157"/>
        <v>3159.11767578125</v>
      </c>
      <c r="AF273" s="57">
        <f t="shared" si="158"/>
        <v>1017.1261333929833</v>
      </c>
      <c r="AG273" s="55"/>
      <c r="AI273" s="35" t="str">
        <f t="shared" si="145"/>
        <v/>
      </c>
      <c r="AJ273" s="125" t="str">
        <f t="shared" si="146"/>
        <v/>
      </c>
      <c r="AK273" s="125" t="str">
        <f t="shared" si="147"/>
        <v/>
      </c>
      <c r="AL273" s="125" t="str">
        <f t="shared" si="148"/>
        <v/>
      </c>
      <c r="AM273" s="125" t="str">
        <f t="shared" si="149"/>
        <v/>
      </c>
      <c r="AN273" s="125" t="s">
        <v>218</v>
      </c>
      <c r="AO273" s="125" t="str">
        <f t="shared" si="150"/>
        <v/>
      </c>
      <c r="AP273" s="125" t="str">
        <f t="shared" si="159"/>
        <v/>
      </c>
    </row>
    <row r="274" spans="1:42">
      <c r="A274" s="30">
        <f t="shared" si="151"/>
        <v>15918</v>
      </c>
      <c r="B274" s="31">
        <f t="shared" si="128"/>
        <v>21035.060472133981</v>
      </c>
      <c r="C274" s="33" t="str">
        <f t="shared" si="129"/>
        <v>JP</v>
      </c>
      <c r="D274" s="31">
        <f t="shared" si="130"/>
        <v>18875.665726268508</v>
      </c>
      <c r="E274" s="33" t="str">
        <f t="shared" si="131"/>
        <v/>
      </c>
      <c r="F274" s="31">
        <f t="shared" si="132"/>
        <v>0</v>
      </c>
      <c r="G274" s="32">
        <f t="shared" si="133"/>
        <v>0</v>
      </c>
      <c r="H274" s="32">
        <f t="shared" si="134"/>
        <v>9632.6444796381529</v>
      </c>
      <c r="I274" s="32">
        <f t="shared" si="135"/>
        <v>9632.6444796381529</v>
      </c>
      <c r="J274" s="37" t="str">
        <f t="shared" si="152"/>
        <v/>
      </c>
      <c r="K274" s="31">
        <f t="shared" si="136"/>
        <v>0</v>
      </c>
      <c r="L274" s="33" t="str">
        <f t="shared" si="137"/>
        <v/>
      </c>
      <c r="M274" s="34">
        <f t="shared" si="153"/>
        <v>17339.580714137031</v>
      </c>
      <c r="N274" s="33" t="str">
        <f t="shared" si="154"/>
        <v/>
      </c>
      <c r="O274" s="35" t="str">
        <f t="shared" si="138"/>
        <v/>
      </c>
      <c r="P274" s="48" t="str">
        <f t="shared" si="139"/>
        <v>JP</v>
      </c>
      <c r="Q274" s="35"/>
      <c r="R274" s="58">
        <f>Data!AW274</f>
        <v>8789.845703125</v>
      </c>
      <c r="S274" s="58">
        <f>Data!BB274</f>
        <v>6630.4501953125</v>
      </c>
      <c r="T274" s="58">
        <f>Data!BM274</f>
        <v>0</v>
      </c>
      <c r="U274" s="59">
        <f>Data!BN274</f>
        <v>0</v>
      </c>
      <c r="V274" s="59">
        <f>Data!BO274</f>
        <v>-2612.570556640625</v>
      </c>
      <c r="W274" s="58">
        <f>Data!BT274</f>
        <v>0</v>
      </c>
      <c r="X274" s="56">
        <f t="shared" si="140"/>
        <v>8789.845703125</v>
      </c>
      <c r="Y274" s="64">
        <f t="shared" si="141"/>
        <v>8000</v>
      </c>
      <c r="Z274" s="65">
        <f t="shared" si="142"/>
        <v>789.84564208984375</v>
      </c>
      <c r="AA274" s="66">
        <f t="shared" si="143"/>
        <v>8789.8456420898437</v>
      </c>
      <c r="AB274" s="71">
        <f t="shared" si="155"/>
        <v>-6.103515625E-5</v>
      </c>
      <c r="AC274" s="71">
        <f t="shared" si="144"/>
        <v>789.84564208984375</v>
      </c>
      <c r="AD274" s="71">
        <f t="shared" si="156"/>
        <v>7099.5217447839059</v>
      </c>
      <c r="AE274" s="71">
        <f t="shared" si="157"/>
        <v>789.84564208984375</v>
      </c>
      <c r="AF274" s="57">
        <f t="shared" si="158"/>
        <v>-6.103515625E-5</v>
      </c>
      <c r="AG274" s="55"/>
      <c r="AI274" s="35" t="str">
        <f t="shared" si="145"/>
        <v/>
      </c>
      <c r="AJ274" s="125" t="str">
        <f t="shared" si="146"/>
        <v/>
      </c>
      <c r="AK274" s="125" t="str">
        <f t="shared" si="147"/>
        <v/>
      </c>
      <c r="AL274" s="125" t="str">
        <f t="shared" si="148"/>
        <v/>
      </c>
      <c r="AM274" s="125" t="str">
        <f t="shared" si="149"/>
        <v/>
      </c>
      <c r="AN274" s="125" t="s">
        <v>218</v>
      </c>
      <c r="AO274" s="125" t="str">
        <f t="shared" si="150"/>
        <v/>
      </c>
      <c r="AP274" s="125" t="str">
        <f t="shared" si="159"/>
        <v/>
      </c>
    </row>
    <row r="275" spans="1:42">
      <c r="A275" s="30">
        <f t="shared" si="151"/>
        <v>15949</v>
      </c>
      <c r="B275" s="31">
        <f t="shared" si="128"/>
        <v>13816.845030750981</v>
      </c>
      <c r="C275" s="33" t="str">
        <f t="shared" si="129"/>
        <v/>
      </c>
      <c r="D275" s="31">
        <f t="shared" si="130"/>
        <v>11690.414706332236</v>
      </c>
      <c r="E275" s="33" t="str">
        <f t="shared" si="131"/>
        <v/>
      </c>
      <c r="F275" s="31">
        <f t="shared" si="132"/>
        <v>0</v>
      </c>
      <c r="G275" s="32">
        <f t="shared" si="133"/>
        <v>0</v>
      </c>
      <c r="H275" s="32">
        <f t="shared" si="134"/>
        <v>10892.985794870305</v>
      </c>
      <c r="I275" s="32">
        <f t="shared" si="135"/>
        <v>10892.985794870305</v>
      </c>
      <c r="J275" s="37" t="str">
        <f t="shared" si="152"/>
        <v/>
      </c>
      <c r="K275" s="31">
        <f t="shared" si="136"/>
        <v>0</v>
      </c>
      <c r="L275" s="33" t="str">
        <f t="shared" si="137"/>
        <v/>
      </c>
      <c r="M275" s="34">
        <f t="shared" si="153"/>
        <v>17268.855801687088</v>
      </c>
      <c r="N275" s="33" t="str">
        <f t="shared" si="154"/>
        <v/>
      </c>
      <c r="O275" s="35" t="str">
        <f t="shared" si="138"/>
        <v>MRDO</v>
      </c>
      <c r="P275" s="48" t="str">
        <f t="shared" si="139"/>
        <v>MRDO</v>
      </c>
      <c r="Q275" s="35"/>
      <c r="R275" s="58">
        <f>Data!AW275</f>
        <v>2871.019775390625</v>
      </c>
      <c r="S275" s="58">
        <f>Data!BB275</f>
        <v>744.58990478515625</v>
      </c>
      <c r="T275" s="58">
        <f>Data!BM275</f>
        <v>0</v>
      </c>
      <c r="U275" s="59">
        <f>Data!BN275</f>
        <v>0</v>
      </c>
      <c r="V275" s="59">
        <f>Data!BO275</f>
        <v>-52.839008331298828</v>
      </c>
      <c r="W275" s="58">
        <f>Data!BT275</f>
        <v>0</v>
      </c>
      <c r="X275" s="56">
        <f t="shared" si="140"/>
        <v>2871.019775390625</v>
      </c>
      <c r="Y275" s="64">
        <f t="shared" si="141"/>
        <v>4000</v>
      </c>
      <c r="Z275" s="65">
        <f t="shared" si="142"/>
        <v>0</v>
      </c>
      <c r="AA275" s="66">
        <f t="shared" si="143"/>
        <v>4000</v>
      </c>
      <c r="AB275" s="71">
        <f t="shared" si="155"/>
        <v>1128.980224609375</v>
      </c>
      <c r="AC275" s="71">
        <f t="shared" si="144"/>
        <v>0</v>
      </c>
      <c r="AD275" s="71">
        <f t="shared" si="156"/>
        <v>939.70856812215061</v>
      </c>
      <c r="AE275" s="71">
        <f t="shared" si="157"/>
        <v>0</v>
      </c>
      <c r="AF275" s="57">
        <f t="shared" si="158"/>
        <v>0</v>
      </c>
      <c r="AG275" s="55"/>
      <c r="AI275" s="35" t="str">
        <f t="shared" si="145"/>
        <v/>
      </c>
      <c r="AJ275" s="125" t="str">
        <f t="shared" si="146"/>
        <v/>
      </c>
      <c r="AK275" s="125" t="str">
        <f t="shared" si="147"/>
        <v/>
      </c>
      <c r="AL275" s="125" t="str">
        <f t="shared" si="148"/>
        <v/>
      </c>
      <c r="AM275" s="125" t="str">
        <f t="shared" si="149"/>
        <v/>
      </c>
      <c r="AN275" s="125" t="s">
        <v>218</v>
      </c>
      <c r="AO275" s="125" t="str">
        <f t="shared" si="150"/>
        <v/>
      </c>
      <c r="AP275" s="125" t="str">
        <f t="shared" si="159"/>
        <v/>
      </c>
    </row>
    <row r="276" spans="1:42">
      <c r="A276" s="30">
        <f t="shared" si="151"/>
        <v>15979</v>
      </c>
      <c r="B276" s="31">
        <f t="shared" si="128"/>
        <v>0</v>
      </c>
      <c r="C276" s="33" t="str">
        <f t="shared" si="129"/>
        <v/>
      </c>
      <c r="D276" s="31">
        <f t="shared" si="130"/>
        <v>0</v>
      </c>
      <c r="E276" s="33" t="str">
        <f t="shared" si="131"/>
        <v/>
      </c>
      <c r="F276" s="31">
        <f t="shared" si="132"/>
        <v>0</v>
      </c>
      <c r="G276" s="32">
        <f t="shared" si="133"/>
        <v>10002.794888965906</v>
      </c>
      <c r="H276" s="32">
        <f t="shared" si="134"/>
        <v>9834.8028823069599</v>
      </c>
      <c r="I276" s="32">
        <f t="shared" si="135"/>
        <v>10002.794888965906</v>
      </c>
      <c r="J276" s="37" t="str">
        <f t="shared" si="152"/>
        <v/>
      </c>
      <c r="K276" s="31">
        <f t="shared" si="136"/>
        <v>0</v>
      </c>
      <c r="L276" s="33" t="str">
        <f t="shared" si="137"/>
        <v/>
      </c>
      <c r="M276" s="34">
        <f t="shared" si="153"/>
        <v>15592.370613992054</v>
      </c>
      <c r="N276" s="33" t="str">
        <f t="shared" si="154"/>
        <v/>
      </c>
      <c r="O276" s="35" t="str">
        <f t="shared" si="138"/>
        <v/>
      </c>
      <c r="P276" s="48" t="str">
        <f t="shared" si="139"/>
        <v/>
      </c>
      <c r="Q276" s="35"/>
      <c r="R276" s="58">
        <f>Data!AW276</f>
        <v>0</v>
      </c>
      <c r="S276" s="58">
        <f>Data!BB276</f>
        <v>0</v>
      </c>
      <c r="T276" s="58">
        <f>Data!BM276</f>
        <v>0</v>
      </c>
      <c r="U276" s="59">
        <f>Data!BN276</f>
        <v>1040.9234619140625</v>
      </c>
      <c r="V276" s="59">
        <f>Data!BO276</f>
        <v>872.93096923828125</v>
      </c>
      <c r="W276" s="58">
        <f>Data!BT276</f>
        <v>0</v>
      </c>
      <c r="X276" s="56">
        <f t="shared" si="140"/>
        <v>1040.9234619140625</v>
      </c>
      <c r="Y276" s="64">
        <f t="shared" si="141"/>
        <v>19531.25</v>
      </c>
      <c r="Z276" s="65">
        <f t="shared" si="142"/>
        <v>0.31230390071868896</v>
      </c>
      <c r="AA276" s="66">
        <f t="shared" si="143"/>
        <v>19531.562303900719</v>
      </c>
      <c r="AB276" s="71">
        <f t="shared" si="155"/>
        <v>18490.638841986656</v>
      </c>
      <c r="AC276" s="71">
        <f t="shared" si="144"/>
        <v>0.31230390071868896</v>
      </c>
      <c r="AD276" s="71">
        <f t="shared" si="156"/>
        <v>15976.963476656529</v>
      </c>
      <c r="AE276" s="71">
        <f t="shared" si="157"/>
        <v>0.31230390071868896</v>
      </c>
      <c r="AF276" s="57">
        <f t="shared" si="158"/>
        <v>0.31230390071868896</v>
      </c>
      <c r="AG276" s="55"/>
      <c r="AI276" s="35" t="str">
        <f t="shared" si="145"/>
        <v/>
      </c>
      <c r="AJ276" s="125" t="str">
        <f t="shared" si="146"/>
        <v/>
      </c>
      <c r="AK276" s="125" t="str">
        <f t="shared" si="147"/>
        <v/>
      </c>
      <c r="AL276" s="125" t="str">
        <f t="shared" si="148"/>
        <v/>
      </c>
      <c r="AM276" s="125" t="str">
        <f t="shared" si="149"/>
        <v/>
      </c>
      <c r="AN276" s="125" t="s">
        <v>218</v>
      </c>
      <c r="AO276" s="125" t="str">
        <f t="shared" si="150"/>
        <v/>
      </c>
      <c r="AP276" s="125" t="str">
        <f t="shared" si="159"/>
        <v/>
      </c>
    </row>
    <row r="277" spans="1:42">
      <c r="A277" s="30">
        <f t="shared" si="151"/>
        <v>16010</v>
      </c>
      <c r="B277" s="31">
        <f t="shared" si="128"/>
        <v>0</v>
      </c>
      <c r="C277" s="33" t="str">
        <f t="shared" si="129"/>
        <v/>
      </c>
      <c r="D277" s="31">
        <f t="shared" si="130"/>
        <v>0</v>
      </c>
      <c r="E277" s="33" t="str">
        <f t="shared" si="131"/>
        <v/>
      </c>
      <c r="F277" s="31">
        <f t="shared" si="132"/>
        <v>0</v>
      </c>
      <c r="G277" s="32">
        <f t="shared" si="133"/>
        <v>0</v>
      </c>
      <c r="H277" s="32">
        <f t="shared" si="134"/>
        <v>0</v>
      </c>
      <c r="I277" s="32">
        <f t="shared" si="135"/>
        <v>0</v>
      </c>
      <c r="J277" s="37" t="str">
        <f t="shared" si="152"/>
        <v/>
      </c>
      <c r="K277" s="31">
        <f t="shared" si="136"/>
        <v>0</v>
      </c>
      <c r="L277" s="33" t="str">
        <f t="shared" si="137"/>
        <v/>
      </c>
      <c r="M277" s="34">
        <f t="shared" si="153"/>
        <v>10720.475904042019</v>
      </c>
      <c r="N277" s="33" t="str">
        <f t="shared" si="154"/>
        <v/>
      </c>
      <c r="O277" s="35" t="str">
        <f t="shared" si="138"/>
        <v>MRDO</v>
      </c>
      <c r="P277" s="48" t="str">
        <f t="shared" si="139"/>
        <v>MRDO</v>
      </c>
      <c r="Q277" s="35"/>
      <c r="R277" s="58">
        <f>Data!AW277</f>
        <v>0</v>
      </c>
      <c r="S277" s="58">
        <f>Data!BB277</f>
        <v>0</v>
      </c>
      <c r="T277" s="58">
        <f>Data!BM277</f>
        <v>0</v>
      </c>
      <c r="U277" s="59">
        <f>Data!BN277</f>
        <v>0</v>
      </c>
      <c r="V277" s="59">
        <f>Data!BO277</f>
        <v>0</v>
      </c>
      <c r="W277" s="58">
        <f>Data!BT277</f>
        <v>0</v>
      </c>
      <c r="X277" s="56">
        <f t="shared" si="140"/>
        <v>0</v>
      </c>
      <c r="Y277" s="64">
        <f t="shared" si="141"/>
        <v>8750</v>
      </c>
      <c r="Z277" s="65">
        <f t="shared" si="142"/>
        <v>0</v>
      </c>
      <c r="AA277" s="66">
        <f t="shared" si="143"/>
        <v>8750</v>
      </c>
      <c r="AB277" s="71">
        <f t="shared" si="155"/>
        <v>8750</v>
      </c>
      <c r="AC277" s="71">
        <f t="shared" si="144"/>
        <v>0</v>
      </c>
      <c r="AD277" s="71">
        <f t="shared" si="156"/>
        <v>6437.6812757962052</v>
      </c>
      <c r="AE277" s="71">
        <f t="shared" si="157"/>
        <v>0</v>
      </c>
      <c r="AF277" s="57">
        <f t="shared" si="158"/>
        <v>0</v>
      </c>
      <c r="AG277" s="55"/>
      <c r="AI277" s="35" t="str">
        <f t="shared" si="145"/>
        <v/>
      </c>
      <c r="AJ277" s="125" t="str">
        <f t="shared" si="146"/>
        <v/>
      </c>
      <c r="AK277" s="125" t="str">
        <f t="shared" si="147"/>
        <v/>
      </c>
      <c r="AL277" s="125" t="str">
        <f t="shared" si="148"/>
        <v/>
      </c>
      <c r="AM277" s="125" t="str">
        <f t="shared" si="149"/>
        <v/>
      </c>
      <c r="AN277" s="125" t="s">
        <v>218</v>
      </c>
      <c r="AO277" s="125" t="str">
        <f t="shared" si="150"/>
        <v/>
      </c>
      <c r="AP277" s="125" t="str">
        <f t="shared" si="159"/>
        <v/>
      </c>
    </row>
    <row r="278" spans="1:42">
      <c r="A278" s="30">
        <f t="shared" si="151"/>
        <v>16040</v>
      </c>
      <c r="B278" s="31">
        <f t="shared" si="128"/>
        <v>0</v>
      </c>
      <c r="C278" s="33" t="str">
        <f t="shared" si="129"/>
        <v/>
      </c>
      <c r="D278" s="31">
        <f t="shared" si="130"/>
        <v>0</v>
      </c>
      <c r="E278" s="33" t="str">
        <f t="shared" si="131"/>
        <v/>
      </c>
      <c r="F278" s="31">
        <f t="shared" si="132"/>
        <v>0</v>
      </c>
      <c r="G278" s="32">
        <f t="shared" si="133"/>
        <v>0</v>
      </c>
      <c r="H278" s="32">
        <f t="shared" si="134"/>
        <v>0</v>
      </c>
      <c r="I278" s="32">
        <f t="shared" si="135"/>
        <v>0</v>
      </c>
      <c r="J278" s="37" t="str">
        <f t="shared" si="152"/>
        <v/>
      </c>
      <c r="K278" s="31">
        <f t="shared" si="136"/>
        <v>0</v>
      </c>
      <c r="L278" s="33" t="str">
        <f t="shared" si="137"/>
        <v/>
      </c>
      <c r="M278" s="34">
        <f t="shared" si="153"/>
        <v>9177.4013657717114</v>
      </c>
      <c r="N278" s="33" t="str">
        <f t="shared" si="154"/>
        <v/>
      </c>
      <c r="O278" s="35" t="str">
        <f t="shared" si="138"/>
        <v>MRDO</v>
      </c>
      <c r="P278" s="48" t="str">
        <f t="shared" si="139"/>
        <v>MRDO</v>
      </c>
      <c r="Q278" s="35"/>
      <c r="R278" s="58">
        <f>Data!AW278</f>
        <v>0</v>
      </c>
      <c r="S278" s="58">
        <f>Data!BB278</f>
        <v>0</v>
      </c>
      <c r="T278" s="58">
        <f>Data!BM278</f>
        <v>0</v>
      </c>
      <c r="U278" s="59">
        <f>Data!BN278</f>
        <v>0</v>
      </c>
      <c r="V278" s="59">
        <f>Data!BO278</f>
        <v>0</v>
      </c>
      <c r="W278" s="58">
        <f>Data!BT278</f>
        <v>0</v>
      </c>
      <c r="X278" s="56">
        <f t="shared" si="140"/>
        <v>0</v>
      </c>
      <c r="Y278" s="64">
        <f t="shared" si="141"/>
        <v>12071.5029296875</v>
      </c>
      <c r="Z278" s="65">
        <f t="shared" si="142"/>
        <v>0</v>
      </c>
      <c r="AA278" s="66">
        <f t="shared" si="143"/>
        <v>12071.5029296875</v>
      </c>
      <c r="AB278" s="71">
        <f t="shared" si="155"/>
        <v>12071.5029296875</v>
      </c>
      <c r="AC278" s="71">
        <f t="shared" si="144"/>
        <v>0</v>
      </c>
      <c r="AD278" s="71">
        <f t="shared" si="156"/>
        <v>9823.4722278107947</v>
      </c>
      <c r="AE278" s="71">
        <f t="shared" si="157"/>
        <v>0</v>
      </c>
      <c r="AF278" s="57">
        <f t="shared" si="158"/>
        <v>0</v>
      </c>
      <c r="AG278" s="55"/>
      <c r="AI278" s="35" t="str">
        <f t="shared" si="145"/>
        <v/>
      </c>
      <c r="AJ278" s="125" t="str">
        <f t="shared" si="146"/>
        <v/>
      </c>
      <c r="AK278" s="125" t="str">
        <f t="shared" si="147"/>
        <v/>
      </c>
      <c r="AL278" s="125" t="str">
        <f t="shared" si="148"/>
        <v/>
      </c>
      <c r="AM278" s="125" t="str">
        <f t="shared" si="149"/>
        <v/>
      </c>
      <c r="AN278" s="125" t="s">
        <v>218</v>
      </c>
      <c r="AO278" s="125" t="str">
        <f t="shared" si="150"/>
        <v/>
      </c>
      <c r="AP278" s="125" t="str">
        <f t="shared" si="159"/>
        <v/>
      </c>
    </row>
    <row r="279" spans="1:42">
      <c r="A279" s="30">
        <f t="shared" si="151"/>
        <v>16071</v>
      </c>
      <c r="B279" s="31">
        <f t="shared" si="128"/>
        <v>0</v>
      </c>
      <c r="C279" s="33" t="str">
        <f t="shared" si="129"/>
        <v/>
      </c>
      <c r="D279" s="31">
        <f t="shared" si="130"/>
        <v>0</v>
      </c>
      <c r="E279" s="33" t="str">
        <f t="shared" si="131"/>
        <v/>
      </c>
      <c r="F279" s="31">
        <f t="shared" si="132"/>
        <v>-1554.9468436829889</v>
      </c>
      <c r="G279" s="32">
        <f t="shared" si="133"/>
        <v>-1450.6160617969947</v>
      </c>
      <c r="H279" s="32">
        <f t="shared" si="134"/>
        <v>-1272.4247961673195</v>
      </c>
      <c r="I279" s="32">
        <f t="shared" si="135"/>
        <v>-1272.4247961673195</v>
      </c>
      <c r="J279" s="37" t="str">
        <f t="shared" si="152"/>
        <v/>
      </c>
      <c r="K279" s="31">
        <f t="shared" si="136"/>
        <v>0</v>
      </c>
      <c r="L279" s="33" t="str">
        <f t="shared" si="137"/>
        <v/>
      </c>
      <c r="M279" s="34">
        <f t="shared" si="153"/>
        <v>15502.924246528488</v>
      </c>
      <c r="N279" s="33" t="str">
        <f t="shared" si="154"/>
        <v>EI</v>
      </c>
      <c r="O279" s="35" t="str">
        <f t="shared" si="138"/>
        <v>MRDO</v>
      </c>
      <c r="P279" s="48" t="str">
        <f t="shared" si="139"/>
        <v>EIMRDO</v>
      </c>
      <c r="Q279" s="35"/>
      <c r="R279" s="58">
        <f>Data!AW279</f>
        <v>0</v>
      </c>
      <c r="S279" s="58">
        <f>Data!BB279</f>
        <v>0</v>
      </c>
      <c r="T279" s="58">
        <f>Data!BM279</f>
        <v>-9801.134765625</v>
      </c>
      <c r="U279" s="59">
        <f>Data!BN279</f>
        <v>-9703.224609375</v>
      </c>
      <c r="V279" s="59">
        <f>Data!BO279</f>
        <v>-9496.40625</v>
      </c>
      <c r="W279" s="58">
        <f>Data!BT279</f>
        <v>0</v>
      </c>
      <c r="X279" s="56">
        <f t="shared" si="140"/>
        <v>0</v>
      </c>
      <c r="Y279" s="64">
        <f t="shared" si="141"/>
        <v>4500</v>
      </c>
      <c r="Z279" s="65">
        <f t="shared" si="142"/>
        <v>0</v>
      </c>
      <c r="AA279" s="66">
        <f t="shared" si="143"/>
        <v>4500</v>
      </c>
      <c r="AB279" s="71">
        <f t="shared" si="155"/>
        <v>4500</v>
      </c>
      <c r="AC279" s="71">
        <f t="shared" si="144"/>
        <v>0</v>
      </c>
      <c r="AD279" s="71">
        <f t="shared" si="156"/>
        <v>0</v>
      </c>
      <c r="AE279" s="71">
        <f t="shared" si="157"/>
        <v>0</v>
      </c>
      <c r="AF279" s="57">
        <f t="shared" si="158"/>
        <v>0</v>
      </c>
      <c r="AG279" s="55"/>
      <c r="AI279" s="35" t="str">
        <f t="shared" si="145"/>
        <v/>
      </c>
      <c r="AJ279" s="125" t="str">
        <f t="shared" si="146"/>
        <v/>
      </c>
      <c r="AK279" s="125" t="str">
        <f t="shared" si="147"/>
        <v/>
      </c>
      <c r="AL279" s="125" t="str">
        <f t="shared" si="148"/>
        <v/>
      </c>
      <c r="AM279" s="125" t="str">
        <f t="shared" si="149"/>
        <v/>
      </c>
      <c r="AN279" s="125" t="s">
        <v>218</v>
      </c>
      <c r="AO279" s="125" t="str">
        <f t="shared" si="150"/>
        <v/>
      </c>
      <c r="AP279" s="125" t="str">
        <f t="shared" si="159"/>
        <v/>
      </c>
    </row>
    <row r="280" spans="1:42">
      <c r="A280" s="30">
        <f t="shared" si="151"/>
        <v>16102</v>
      </c>
      <c r="B280" s="31">
        <f t="shared" si="128"/>
        <v>0</v>
      </c>
      <c r="C280" s="33" t="str">
        <f t="shared" si="129"/>
        <v/>
      </c>
      <c r="D280" s="31">
        <f t="shared" si="130"/>
        <v>0</v>
      </c>
      <c r="E280" s="33" t="str">
        <f t="shared" si="131"/>
        <v/>
      </c>
      <c r="F280" s="31">
        <f t="shared" si="132"/>
        <v>2783.5004877566134</v>
      </c>
      <c r="G280" s="32">
        <f t="shared" si="133"/>
        <v>2721.1253550145825</v>
      </c>
      <c r="H280" s="32">
        <f t="shared" si="134"/>
        <v>2587.3121668611466</v>
      </c>
      <c r="I280" s="32">
        <f t="shared" si="135"/>
        <v>2783.5004877566134</v>
      </c>
      <c r="J280" s="37" t="str">
        <f t="shared" si="152"/>
        <v/>
      </c>
      <c r="K280" s="31">
        <f t="shared" si="136"/>
        <v>0</v>
      </c>
      <c r="L280" s="33" t="str">
        <f t="shared" si="137"/>
        <v/>
      </c>
      <c r="M280" s="34">
        <f t="shared" si="153"/>
        <v>10478.896868738646</v>
      </c>
      <c r="N280" s="33" t="str">
        <f t="shared" si="154"/>
        <v/>
      </c>
      <c r="O280" s="35" t="str">
        <f t="shared" si="138"/>
        <v/>
      </c>
      <c r="P280" s="48" t="str">
        <f t="shared" si="139"/>
        <v/>
      </c>
      <c r="Q280" s="35"/>
      <c r="R280" s="58">
        <f>Data!AW280</f>
        <v>0</v>
      </c>
      <c r="S280" s="58">
        <f>Data!BB280</f>
        <v>0</v>
      </c>
      <c r="T280" s="58">
        <f>Data!BM280</f>
        <v>-857.6630859375</v>
      </c>
      <c r="U280" s="59">
        <f>Data!BN280</f>
        <v>-934.211181640625</v>
      </c>
      <c r="V280" s="59">
        <f>Data!BO280</f>
        <v>-1059.5294189453125</v>
      </c>
      <c r="W280" s="58">
        <f>Data!BT280</f>
        <v>0</v>
      </c>
      <c r="X280" s="56">
        <f t="shared" si="140"/>
        <v>0</v>
      </c>
      <c r="Y280" s="64">
        <f t="shared" si="141"/>
        <v>4500</v>
      </c>
      <c r="Z280" s="65">
        <f t="shared" si="142"/>
        <v>5869.04638671875</v>
      </c>
      <c r="AA280" s="66">
        <f t="shared" si="143"/>
        <v>10369.04638671875</v>
      </c>
      <c r="AB280" s="71">
        <f t="shared" si="155"/>
        <v>10369.04638671875</v>
      </c>
      <c r="AC280" s="71">
        <f t="shared" si="144"/>
        <v>5869.04638671875</v>
      </c>
      <c r="AD280" s="71">
        <f t="shared" si="156"/>
        <v>6594.2708248091058</v>
      </c>
      <c r="AE280" s="71">
        <f t="shared" si="157"/>
        <v>5869.04638671875</v>
      </c>
      <c r="AF280" s="57">
        <f t="shared" si="158"/>
        <v>5869.04638671875</v>
      </c>
      <c r="AG280" s="55"/>
      <c r="AI280" s="35" t="str">
        <f t="shared" si="145"/>
        <v/>
      </c>
      <c r="AJ280" s="125" t="str">
        <f t="shared" si="146"/>
        <v/>
      </c>
      <c r="AK280" s="125" t="str">
        <f t="shared" si="147"/>
        <v/>
      </c>
      <c r="AL280" s="125" t="str">
        <f t="shared" si="148"/>
        <v/>
      </c>
      <c r="AM280" s="125" t="str">
        <f t="shared" si="149"/>
        <v/>
      </c>
      <c r="AN280" s="125" t="s">
        <v>218</v>
      </c>
      <c r="AO280" s="125" t="str">
        <f t="shared" si="150"/>
        <v/>
      </c>
      <c r="AP280" s="125" t="str">
        <f t="shared" si="159"/>
        <v/>
      </c>
    </row>
    <row r="281" spans="1:42">
      <c r="A281" s="30">
        <f t="shared" si="151"/>
        <v>16131</v>
      </c>
      <c r="B281" s="31">
        <f t="shared" si="128"/>
        <v>0</v>
      </c>
      <c r="C281" s="33" t="str">
        <f t="shared" si="129"/>
        <v/>
      </c>
      <c r="D281" s="31">
        <f t="shared" si="130"/>
        <v>0</v>
      </c>
      <c r="E281" s="33" t="str">
        <f t="shared" si="131"/>
        <v/>
      </c>
      <c r="F281" s="31">
        <f t="shared" si="132"/>
        <v>-7142.9008913543566</v>
      </c>
      <c r="G281" s="32">
        <f t="shared" si="133"/>
        <v>-7056.0085387406034</v>
      </c>
      <c r="H281" s="32">
        <f t="shared" si="134"/>
        <v>-6887.3489877897791</v>
      </c>
      <c r="I281" s="32">
        <f t="shared" si="135"/>
        <v>-6887.3489877897791</v>
      </c>
      <c r="J281" s="37" t="str">
        <f t="shared" si="152"/>
        <v/>
      </c>
      <c r="K281" s="31">
        <f t="shared" si="136"/>
        <v>0</v>
      </c>
      <c r="L281" s="33" t="str">
        <f t="shared" si="137"/>
        <v/>
      </c>
      <c r="M281" s="34">
        <f t="shared" si="153"/>
        <v>16467.730470968101</v>
      </c>
      <c r="N281" s="33" t="str">
        <f t="shared" si="154"/>
        <v/>
      </c>
      <c r="O281" s="35" t="str">
        <f t="shared" si="138"/>
        <v/>
      </c>
      <c r="P281" s="48" t="str">
        <f t="shared" si="139"/>
        <v/>
      </c>
      <c r="Q281" s="35"/>
      <c r="R281" s="58">
        <f>Data!AW281</f>
        <v>0</v>
      </c>
      <c r="S281" s="58">
        <f>Data!BB281</f>
        <v>0</v>
      </c>
      <c r="T281" s="58">
        <f>Data!BM281</f>
        <v>-7137.8828125</v>
      </c>
      <c r="U281" s="59">
        <f>Data!BN281</f>
        <v>-6879.7109375</v>
      </c>
      <c r="V281" s="59">
        <f>Data!BO281</f>
        <v>-6591.37744140625</v>
      </c>
      <c r="W281" s="58">
        <f>Data!BT281</f>
        <v>0</v>
      </c>
      <c r="X281" s="56">
        <f t="shared" si="140"/>
        <v>0</v>
      </c>
      <c r="Y281" s="64">
        <f t="shared" si="141"/>
        <v>6555.17236328125</v>
      </c>
      <c r="Z281" s="65">
        <f t="shared" si="142"/>
        <v>18455.443359375</v>
      </c>
      <c r="AA281" s="66">
        <f t="shared" si="143"/>
        <v>25010.61572265625</v>
      </c>
      <c r="AB281" s="71">
        <f t="shared" si="155"/>
        <v>25010.61572265625</v>
      </c>
      <c r="AC281" s="71">
        <f t="shared" si="144"/>
        <v>18455.443359375</v>
      </c>
      <c r="AD281" s="71">
        <f t="shared" si="156"/>
        <v>13927.695681457935</v>
      </c>
      <c r="AE281" s="71">
        <f t="shared" si="157"/>
        <v>18455.443359375</v>
      </c>
      <c r="AF281" s="57">
        <f t="shared" si="158"/>
        <v>13927.695681457935</v>
      </c>
      <c r="AG281" s="55"/>
      <c r="AI281" s="35" t="str">
        <f t="shared" si="145"/>
        <v/>
      </c>
      <c r="AJ281" s="125" t="str">
        <f t="shared" si="146"/>
        <v/>
      </c>
      <c r="AK281" s="125" t="str">
        <f t="shared" si="147"/>
        <v/>
      </c>
      <c r="AL281" s="125" t="str">
        <f t="shared" si="148"/>
        <v/>
      </c>
      <c r="AM281" s="125" t="str">
        <f t="shared" si="149"/>
        <v/>
      </c>
      <c r="AN281" s="125" t="s">
        <v>218</v>
      </c>
      <c r="AO281" s="125" t="str">
        <f t="shared" si="150"/>
        <v/>
      </c>
      <c r="AP281" s="125" t="str">
        <f t="shared" si="159"/>
        <v/>
      </c>
    </row>
    <row r="282" spans="1:42">
      <c r="A282" s="30">
        <f t="shared" si="151"/>
        <v>16162</v>
      </c>
      <c r="B282" s="31">
        <f t="shared" si="128"/>
        <v>0</v>
      </c>
      <c r="C282" s="33" t="str">
        <f t="shared" si="129"/>
        <v/>
      </c>
      <c r="D282" s="31">
        <f t="shared" si="130"/>
        <v>0</v>
      </c>
      <c r="E282" s="33" t="str">
        <f t="shared" si="131"/>
        <v/>
      </c>
      <c r="F282" s="31">
        <f t="shared" si="132"/>
        <v>0</v>
      </c>
      <c r="G282" s="32">
        <f t="shared" si="133"/>
        <v>0</v>
      </c>
      <c r="H282" s="32">
        <f t="shared" si="134"/>
        <v>0</v>
      </c>
      <c r="I282" s="32">
        <f t="shared" si="135"/>
        <v>0</v>
      </c>
      <c r="J282" s="37" t="str">
        <f t="shared" si="152"/>
        <v/>
      </c>
      <c r="K282" s="31">
        <f t="shared" si="136"/>
        <v>0</v>
      </c>
      <c r="L282" s="33" t="str">
        <f t="shared" si="137"/>
        <v/>
      </c>
      <c r="M282" s="34">
        <f t="shared" si="153"/>
        <v>12955.088111248835</v>
      </c>
      <c r="N282" s="33" t="str">
        <f t="shared" si="154"/>
        <v/>
      </c>
      <c r="O282" s="35" t="str">
        <f t="shared" si="138"/>
        <v/>
      </c>
      <c r="P282" s="48" t="str">
        <f t="shared" si="139"/>
        <v/>
      </c>
      <c r="Q282" s="35"/>
      <c r="R282" s="58">
        <f>Data!AW282</f>
        <v>0</v>
      </c>
      <c r="S282" s="58">
        <f>Data!BB282</f>
        <v>0</v>
      </c>
      <c r="T282" s="58">
        <f>Data!BM282</f>
        <v>0</v>
      </c>
      <c r="U282" s="59">
        <f>Data!BN282</f>
        <v>0</v>
      </c>
      <c r="V282" s="59">
        <f>Data!BO282</f>
        <v>0</v>
      </c>
      <c r="W282" s="58">
        <f>Data!BT282</f>
        <v>0</v>
      </c>
      <c r="X282" s="56">
        <f t="shared" si="140"/>
        <v>0</v>
      </c>
      <c r="Y282" s="64">
        <f t="shared" si="141"/>
        <v>7500</v>
      </c>
      <c r="Z282" s="65">
        <f t="shared" si="142"/>
        <v>10252.3095703125</v>
      </c>
      <c r="AA282" s="66">
        <f t="shared" si="143"/>
        <v>17752.3095703125</v>
      </c>
      <c r="AB282" s="71">
        <f t="shared" si="155"/>
        <v>17752.3095703125</v>
      </c>
      <c r="AC282" s="71">
        <f t="shared" si="144"/>
        <v>10252.3095703125</v>
      </c>
      <c r="AD282" s="71">
        <f t="shared" si="156"/>
        <v>10411.935166153486</v>
      </c>
      <c r="AE282" s="71">
        <f t="shared" si="157"/>
        <v>10252.3095703125</v>
      </c>
      <c r="AF282" s="57">
        <f t="shared" si="158"/>
        <v>10252.3095703125</v>
      </c>
      <c r="AG282" s="55"/>
      <c r="AI282" s="35" t="str">
        <f t="shared" si="145"/>
        <v/>
      </c>
      <c r="AJ282" s="125" t="str">
        <f t="shared" si="146"/>
        <v/>
      </c>
      <c r="AK282" s="125" t="str">
        <f t="shared" si="147"/>
        <v/>
      </c>
      <c r="AL282" s="125" t="str">
        <f t="shared" si="148"/>
        <v/>
      </c>
      <c r="AM282" s="125" t="str">
        <f t="shared" si="149"/>
        <v/>
      </c>
      <c r="AN282" s="125" t="s">
        <v>218</v>
      </c>
      <c r="AO282" s="125" t="str">
        <f t="shared" si="150"/>
        <v/>
      </c>
      <c r="AP282" s="125" t="str">
        <f t="shared" si="159"/>
        <v/>
      </c>
    </row>
    <row r="283" spans="1:42">
      <c r="A283" s="30">
        <f t="shared" si="151"/>
        <v>16192</v>
      </c>
      <c r="B283" s="31">
        <f t="shared" si="128"/>
        <v>-1047.9687724852013</v>
      </c>
      <c r="C283" s="33" t="str">
        <f t="shared" si="129"/>
        <v/>
      </c>
      <c r="D283" s="31">
        <f t="shared" si="130"/>
        <v>2334.6233462653472</v>
      </c>
      <c r="E283" s="33" t="str">
        <f t="shared" si="131"/>
        <v/>
      </c>
      <c r="F283" s="31">
        <f t="shared" si="132"/>
        <v>0</v>
      </c>
      <c r="G283" s="32">
        <f t="shared" si="133"/>
        <v>0</v>
      </c>
      <c r="H283" s="32">
        <f t="shared" si="134"/>
        <v>0</v>
      </c>
      <c r="I283" s="32">
        <f t="shared" si="135"/>
        <v>0</v>
      </c>
      <c r="J283" s="37" t="str">
        <f t="shared" si="152"/>
        <v/>
      </c>
      <c r="K283" s="31">
        <f t="shared" si="136"/>
        <v>0</v>
      </c>
      <c r="L283" s="33" t="str">
        <f t="shared" si="137"/>
        <v/>
      </c>
      <c r="M283" s="34">
        <f t="shared" si="153"/>
        <v>5050.0436825419101</v>
      </c>
      <c r="N283" s="33" t="str">
        <f t="shared" si="154"/>
        <v/>
      </c>
      <c r="O283" s="35" t="str">
        <f t="shared" si="138"/>
        <v/>
      </c>
      <c r="P283" s="48" t="str">
        <f t="shared" si="139"/>
        <v/>
      </c>
      <c r="Q283" s="35"/>
      <c r="R283" s="58">
        <f>Data!AW283</f>
        <v>2121.072265625</v>
      </c>
      <c r="S283" s="58">
        <f>Data!BB283</f>
        <v>5503.66455078125</v>
      </c>
      <c r="T283" s="58">
        <f>Data!BM283</f>
        <v>0</v>
      </c>
      <c r="U283" s="59">
        <f>Data!BN283</f>
        <v>0</v>
      </c>
      <c r="V283" s="59">
        <f>Data!BO283</f>
        <v>0</v>
      </c>
      <c r="W283" s="58">
        <f>Data!BT283</f>
        <v>0</v>
      </c>
      <c r="X283" s="56">
        <f t="shared" si="140"/>
        <v>5503.66455078125</v>
      </c>
      <c r="Y283" s="64">
        <f t="shared" si="141"/>
        <v>8758.3330078125</v>
      </c>
      <c r="Z283" s="65">
        <f t="shared" si="142"/>
        <v>4153.80224609375</v>
      </c>
      <c r="AA283" s="66">
        <f t="shared" si="143"/>
        <v>12912.13525390625</v>
      </c>
      <c r="AB283" s="71">
        <f t="shared" si="155"/>
        <v>7408.470703125</v>
      </c>
      <c r="AC283" s="71">
        <f t="shared" si="144"/>
        <v>4153.80224609375</v>
      </c>
      <c r="AD283" s="71">
        <f t="shared" si="156"/>
        <v>10900.951287762629</v>
      </c>
      <c r="AE283" s="71">
        <f t="shared" si="157"/>
        <v>4152.8727325797081</v>
      </c>
      <c r="AF283" s="57">
        <f t="shared" si="158"/>
        <v>4153.80224609375</v>
      </c>
      <c r="AG283" s="55"/>
      <c r="AI283" s="35" t="str">
        <f t="shared" si="145"/>
        <v/>
      </c>
      <c r="AJ283" s="125" t="str">
        <f t="shared" si="146"/>
        <v>B2-3</v>
      </c>
      <c r="AK283" s="125" t="str">
        <f t="shared" si="147"/>
        <v/>
      </c>
      <c r="AL283" s="125" t="str">
        <f t="shared" si="148"/>
        <v/>
      </c>
      <c r="AM283" s="125" t="str">
        <f t="shared" si="149"/>
        <v/>
      </c>
      <c r="AN283" s="125" t="s">
        <v>218</v>
      </c>
      <c r="AO283" s="125" t="str">
        <f t="shared" si="150"/>
        <v/>
      </c>
      <c r="AP283" s="125" t="str">
        <f t="shared" si="159"/>
        <v>B2-3</v>
      </c>
    </row>
    <row r="284" spans="1:42">
      <c r="A284" s="30">
        <f t="shared" si="151"/>
        <v>16223</v>
      </c>
      <c r="B284" s="31">
        <f t="shared" si="128"/>
        <v>2137.8099352333666</v>
      </c>
      <c r="C284" s="33" t="str">
        <f t="shared" si="129"/>
        <v/>
      </c>
      <c r="D284" s="31">
        <f t="shared" si="130"/>
        <v>5564.4559830995076</v>
      </c>
      <c r="E284" s="33" t="str">
        <f t="shared" si="131"/>
        <v/>
      </c>
      <c r="F284" s="31">
        <f t="shared" si="132"/>
        <v>0</v>
      </c>
      <c r="G284" s="32">
        <f t="shared" si="133"/>
        <v>0</v>
      </c>
      <c r="H284" s="32">
        <f t="shared" si="134"/>
        <v>0</v>
      </c>
      <c r="I284" s="32">
        <f t="shared" si="135"/>
        <v>0</v>
      </c>
      <c r="J284" s="37" t="str">
        <f t="shared" si="152"/>
        <v/>
      </c>
      <c r="K284" s="31">
        <f t="shared" si="136"/>
        <v>0</v>
      </c>
      <c r="L284" s="33" t="str">
        <f t="shared" si="137"/>
        <v/>
      </c>
      <c r="M284" s="34">
        <f t="shared" si="153"/>
        <v>4285.7143586995662</v>
      </c>
      <c r="N284" s="33" t="str">
        <f t="shared" si="154"/>
        <v/>
      </c>
      <c r="O284" s="35" t="str">
        <f t="shared" si="138"/>
        <v/>
      </c>
      <c r="P284" s="48" t="str">
        <f t="shared" si="139"/>
        <v/>
      </c>
      <c r="Q284" s="35"/>
      <c r="R284" s="58">
        <f>Data!AW284</f>
        <v>3247.11279296875</v>
      </c>
      <c r="S284" s="58">
        <f>Data!BB284</f>
        <v>6673.7587890625</v>
      </c>
      <c r="T284" s="58">
        <f>Data!BM284</f>
        <v>0</v>
      </c>
      <c r="U284" s="59">
        <f>Data!BN284</f>
        <v>0</v>
      </c>
      <c r="V284" s="59">
        <f>Data!BO284</f>
        <v>0</v>
      </c>
      <c r="W284" s="58">
        <f>Data!BT284</f>
        <v>0</v>
      </c>
      <c r="X284" s="56">
        <f t="shared" si="140"/>
        <v>6673.7587890625</v>
      </c>
      <c r="Y284" s="64">
        <f t="shared" si="141"/>
        <v>4000</v>
      </c>
      <c r="Z284" s="65">
        <f t="shared" si="142"/>
        <v>6109.689453125</v>
      </c>
      <c r="AA284" s="66">
        <f t="shared" si="143"/>
        <v>10109.689453125</v>
      </c>
      <c r="AB284" s="71">
        <f t="shared" si="155"/>
        <v>3435.9306640625</v>
      </c>
      <c r="AC284" s="71">
        <f t="shared" si="144"/>
        <v>6109.689453125</v>
      </c>
      <c r="AD284" s="71">
        <f t="shared" si="156"/>
        <v>9674.9903991391038</v>
      </c>
      <c r="AE284" s="71">
        <f t="shared" si="157"/>
        <v>6109.689453125</v>
      </c>
      <c r="AF284" s="57">
        <f t="shared" si="158"/>
        <v>3435.9306640625</v>
      </c>
      <c r="AG284" s="55"/>
      <c r="AI284" s="35" t="str">
        <f t="shared" si="145"/>
        <v/>
      </c>
      <c r="AJ284" s="125" t="str">
        <f t="shared" si="146"/>
        <v/>
      </c>
      <c r="AK284" s="125" t="str">
        <f t="shared" si="147"/>
        <v/>
      </c>
      <c r="AL284" s="125" t="str">
        <f t="shared" si="148"/>
        <v/>
      </c>
      <c r="AM284" s="125" t="str">
        <f t="shared" si="149"/>
        <v/>
      </c>
      <c r="AN284" s="125" t="s">
        <v>218</v>
      </c>
      <c r="AO284" s="125" t="str">
        <f t="shared" si="150"/>
        <v/>
      </c>
      <c r="AP284" s="125" t="str">
        <f t="shared" si="159"/>
        <v/>
      </c>
    </row>
    <row r="285" spans="1:42">
      <c r="A285" s="30">
        <f t="shared" si="151"/>
        <v>16253</v>
      </c>
      <c r="B285" s="31">
        <f t="shared" si="128"/>
        <v>6871.8221064121872</v>
      </c>
      <c r="C285" s="33" t="str">
        <f t="shared" si="129"/>
        <v/>
      </c>
      <c r="D285" s="31">
        <f t="shared" si="130"/>
        <v>7826.7963874828902</v>
      </c>
      <c r="E285" s="33" t="str">
        <f t="shared" si="131"/>
        <v/>
      </c>
      <c r="F285" s="31">
        <f t="shared" si="132"/>
        <v>-8007.1163181292568</v>
      </c>
      <c r="G285" s="32">
        <f t="shared" si="133"/>
        <v>-7677.6964100253545</v>
      </c>
      <c r="H285" s="32">
        <f t="shared" si="134"/>
        <v>-7029.8169967655031</v>
      </c>
      <c r="I285" s="32">
        <f t="shared" si="135"/>
        <v>-7029.8169967655031</v>
      </c>
      <c r="J285" s="37" t="str">
        <f t="shared" si="152"/>
        <v/>
      </c>
      <c r="K285" s="31">
        <f t="shared" si="136"/>
        <v>0</v>
      </c>
      <c r="L285" s="33" t="str">
        <f t="shared" si="137"/>
        <v/>
      </c>
      <c r="M285" s="34">
        <f t="shared" si="153"/>
        <v>10086.854942983473</v>
      </c>
      <c r="N285" s="33" t="str">
        <f t="shared" si="154"/>
        <v/>
      </c>
      <c r="O285" s="35" t="str">
        <f t="shared" si="138"/>
        <v/>
      </c>
      <c r="P285" s="48" t="str">
        <f t="shared" si="139"/>
        <v/>
      </c>
      <c r="Q285" s="35"/>
      <c r="R285" s="58">
        <f>Data!AW285</f>
        <v>1903.8214111328125</v>
      </c>
      <c r="S285" s="58">
        <f>Data!BB285</f>
        <v>2858.7958984375</v>
      </c>
      <c r="T285" s="58">
        <f>Data!BM285</f>
        <v>-12975.1171875</v>
      </c>
      <c r="U285" s="59">
        <f>Data!BN285</f>
        <v>-12645.697265625</v>
      </c>
      <c r="V285" s="59">
        <f>Data!BO285</f>
        <v>-11997.8173828125</v>
      </c>
      <c r="W285" s="58">
        <f>Data!BT285</f>
        <v>0</v>
      </c>
      <c r="X285" s="56">
        <f t="shared" si="140"/>
        <v>2858.7958984375</v>
      </c>
      <c r="Y285" s="64">
        <f t="shared" si="141"/>
        <v>7133.33349609375</v>
      </c>
      <c r="Z285" s="65">
        <f t="shared" si="142"/>
        <v>213.88311767578125</v>
      </c>
      <c r="AA285" s="66">
        <f t="shared" si="143"/>
        <v>7347.2166137695312</v>
      </c>
      <c r="AB285" s="71">
        <f t="shared" si="155"/>
        <v>4488.4207153320312</v>
      </c>
      <c r="AC285" s="71">
        <f t="shared" si="144"/>
        <v>213.88311767578125</v>
      </c>
      <c r="AD285" s="71">
        <f t="shared" si="156"/>
        <v>4796.9329778966385</v>
      </c>
      <c r="AE285" s="71">
        <f t="shared" si="157"/>
        <v>213.88311767578125</v>
      </c>
      <c r="AF285" s="57">
        <f t="shared" si="158"/>
        <v>213.88311767578125</v>
      </c>
      <c r="AG285" s="55"/>
      <c r="AI285" s="35" t="str">
        <f t="shared" si="145"/>
        <v/>
      </c>
      <c r="AJ285" s="125" t="str">
        <f t="shared" si="146"/>
        <v/>
      </c>
      <c r="AK285" s="125" t="str">
        <f t="shared" si="147"/>
        <v/>
      </c>
      <c r="AL285" s="125" t="str">
        <f t="shared" si="148"/>
        <v/>
      </c>
      <c r="AM285" s="125" t="str">
        <f t="shared" si="149"/>
        <v/>
      </c>
      <c r="AN285" s="125" t="s">
        <v>218</v>
      </c>
      <c r="AO285" s="125" t="str">
        <f t="shared" si="150"/>
        <v/>
      </c>
      <c r="AP285" s="125" t="str">
        <f t="shared" si="159"/>
        <v/>
      </c>
    </row>
    <row r="286" spans="1:42">
      <c r="A286" s="30">
        <f t="shared" si="151"/>
        <v>16284</v>
      </c>
      <c r="B286" s="31">
        <f t="shared" si="128"/>
        <v>18431.816793050435</v>
      </c>
      <c r="C286" s="33" t="str">
        <f t="shared" si="129"/>
        <v/>
      </c>
      <c r="D286" s="31">
        <f t="shared" si="130"/>
        <v>14628.106182914202</v>
      </c>
      <c r="E286" s="33" t="str">
        <f t="shared" si="131"/>
        <v/>
      </c>
      <c r="F286" s="31">
        <f t="shared" si="132"/>
        <v>0</v>
      </c>
      <c r="G286" s="32">
        <f t="shared" si="133"/>
        <v>15780.413442505313</v>
      </c>
      <c r="H286" s="32">
        <f t="shared" si="134"/>
        <v>15553.643087416402</v>
      </c>
      <c r="I286" s="32">
        <f t="shared" si="135"/>
        <v>15780.413442505313</v>
      </c>
      <c r="J286" s="37" t="str">
        <f t="shared" si="152"/>
        <v/>
      </c>
      <c r="K286" s="31">
        <f t="shared" si="136"/>
        <v>0</v>
      </c>
      <c r="L286" s="33" t="str">
        <f t="shared" si="137"/>
        <v/>
      </c>
      <c r="M286" s="34">
        <f t="shared" si="153"/>
        <v>17142.673405231821</v>
      </c>
      <c r="N286" s="33" t="str">
        <f t="shared" si="154"/>
        <v/>
      </c>
      <c r="O286" s="35" t="str">
        <f t="shared" si="138"/>
        <v/>
      </c>
      <c r="P286" s="48" t="str">
        <f t="shared" si="139"/>
        <v/>
      </c>
      <c r="Q286" s="35"/>
      <c r="R286" s="58">
        <f>Data!AW286</f>
        <v>4303.8447265625</v>
      </c>
      <c r="S286" s="58">
        <f>Data!BB286</f>
        <v>500.13397216796875</v>
      </c>
      <c r="T286" s="58">
        <f>Data!BM286</f>
        <v>0</v>
      </c>
      <c r="U286" s="59">
        <f>Data!BN286</f>
        <v>1652.44140625</v>
      </c>
      <c r="V286" s="59">
        <f>Data!BO286</f>
        <v>1425.6715087890625</v>
      </c>
      <c r="W286" s="58">
        <f>Data!BT286</f>
        <v>0</v>
      </c>
      <c r="X286" s="56">
        <f t="shared" si="140"/>
        <v>4303.8447265625</v>
      </c>
      <c r="Y286" s="64">
        <f t="shared" si="141"/>
        <v>5000</v>
      </c>
      <c r="Z286" s="65">
        <f t="shared" si="142"/>
        <v>84.332962036132812</v>
      </c>
      <c r="AA286" s="66">
        <f t="shared" si="143"/>
        <v>5084.3329620361328</v>
      </c>
      <c r="AB286" s="71">
        <f t="shared" si="155"/>
        <v>780.48823547363281</v>
      </c>
      <c r="AC286" s="71">
        <f t="shared" si="144"/>
        <v>84.332962036132812</v>
      </c>
      <c r="AD286" s="71">
        <f t="shared" si="156"/>
        <v>3785.4779032735787</v>
      </c>
      <c r="AE286" s="71">
        <f t="shared" si="157"/>
        <v>84.332962036132812</v>
      </c>
      <c r="AF286" s="57">
        <f t="shared" si="158"/>
        <v>84.332962036132812</v>
      </c>
      <c r="AG286" s="55"/>
      <c r="AI286" s="35" t="str">
        <f t="shared" si="145"/>
        <v/>
      </c>
      <c r="AJ286" s="125" t="str">
        <f t="shared" si="146"/>
        <v/>
      </c>
      <c r="AK286" s="125" t="str">
        <f t="shared" si="147"/>
        <v/>
      </c>
      <c r="AL286" s="125" t="str">
        <f t="shared" si="148"/>
        <v/>
      </c>
      <c r="AM286" s="125" t="str">
        <f t="shared" si="149"/>
        <v/>
      </c>
      <c r="AN286" s="125" t="s">
        <v>218</v>
      </c>
      <c r="AO286" s="125" t="str">
        <f t="shared" si="150"/>
        <v/>
      </c>
      <c r="AP286" s="125" t="str">
        <f t="shared" si="159"/>
        <v/>
      </c>
    </row>
    <row r="287" spans="1:42">
      <c r="A287" s="30">
        <f t="shared" si="151"/>
        <v>16315</v>
      </c>
      <c r="B287" s="31">
        <f t="shared" si="128"/>
        <v>17600.109340716626</v>
      </c>
      <c r="C287" s="33" t="str">
        <f t="shared" si="129"/>
        <v>JP</v>
      </c>
      <c r="D287" s="31">
        <f t="shared" si="130"/>
        <v>13818.696129549353</v>
      </c>
      <c r="E287" s="33" t="str">
        <f t="shared" si="131"/>
        <v/>
      </c>
      <c r="F287" s="31">
        <f t="shared" si="132"/>
        <v>0</v>
      </c>
      <c r="G287" s="32">
        <f t="shared" si="133"/>
        <v>15077.208621299909</v>
      </c>
      <c r="H287" s="32">
        <f t="shared" si="134"/>
        <v>14486.720464990958</v>
      </c>
      <c r="I287" s="32">
        <f t="shared" si="135"/>
        <v>15077.208621299909</v>
      </c>
      <c r="J287" s="37" t="str">
        <f t="shared" si="152"/>
        <v/>
      </c>
      <c r="K287" s="31">
        <f t="shared" si="136"/>
        <v>0</v>
      </c>
      <c r="L287" s="33" t="str">
        <f t="shared" si="137"/>
        <v/>
      </c>
      <c r="M287" s="34">
        <f t="shared" si="153"/>
        <v>17119.409432022734</v>
      </c>
      <c r="N287" s="33" t="str">
        <f t="shared" si="154"/>
        <v/>
      </c>
      <c r="O287" s="35" t="str">
        <f t="shared" si="138"/>
        <v/>
      </c>
      <c r="P287" s="48" t="str">
        <f t="shared" si="139"/>
        <v>JP</v>
      </c>
      <c r="Q287" s="35"/>
      <c r="R287" s="58">
        <f>Data!AW287</f>
        <v>5040.92041015625</v>
      </c>
      <c r="S287" s="58">
        <f>Data!BB287</f>
        <v>1259.507080078125</v>
      </c>
      <c r="T287" s="58">
        <f>Data!BM287</f>
        <v>0</v>
      </c>
      <c r="U287" s="59">
        <f>Data!BN287</f>
        <v>2518.01953125</v>
      </c>
      <c r="V287" s="59">
        <f>Data!BO287</f>
        <v>1927.5311279296875</v>
      </c>
      <c r="W287" s="58">
        <f>Data!BT287</f>
        <v>0</v>
      </c>
      <c r="X287" s="56">
        <f t="shared" si="140"/>
        <v>5040.92041015625</v>
      </c>
      <c r="Y287" s="64">
        <f t="shared" si="141"/>
        <v>3500</v>
      </c>
      <c r="Z287" s="65">
        <f t="shared" si="142"/>
        <v>1544.0745849609375</v>
      </c>
      <c r="AA287" s="66">
        <f t="shared" si="143"/>
        <v>5044.0745849609375</v>
      </c>
      <c r="AB287" s="71">
        <f t="shared" si="155"/>
        <v>3.1541748046875</v>
      </c>
      <c r="AC287" s="71">
        <f t="shared" si="144"/>
        <v>1544.0745849609375</v>
      </c>
      <c r="AD287" s="71">
        <f t="shared" si="156"/>
        <v>2166.1366479630342</v>
      </c>
      <c r="AE287" s="71">
        <f t="shared" si="157"/>
        <v>1544.0745849609375</v>
      </c>
      <c r="AF287" s="57">
        <f t="shared" si="158"/>
        <v>3.1541748046875</v>
      </c>
      <c r="AG287" s="55"/>
      <c r="AI287" s="35" t="str">
        <f t="shared" si="145"/>
        <v/>
      </c>
      <c r="AJ287" s="125" t="str">
        <f t="shared" si="146"/>
        <v/>
      </c>
      <c r="AK287" s="125" t="str">
        <f t="shared" si="147"/>
        <v/>
      </c>
      <c r="AL287" s="125" t="str">
        <f t="shared" si="148"/>
        <v/>
      </c>
      <c r="AM287" s="125" t="str">
        <f t="shared" si="149"/>
        <v/>
      </c>
      <c r="AN287" s="125" t="s">
        <v>218</v>
      </c>
      <c r="AO287" s="125" t="str">
        <f t="shared" si="150"/>
        <v/>
      </c>
      <c r="AP287" s="125" t="str">
        <f t="shared" si="159"/>
        <v/>
      </c>
    </row>
    <row r="288" spans="1:42">
      <c r="A288" s="30">
        <f t="shared" si="151"/>
        <v>16345</v>
      </c>
      <c r="B288" s="31">
        <f t="shared" si="128"/>
        <v>0</v>
      </c>
      <c r="C288" s="33" t="str">
        <f t="shared" si="129"/>
        <v/>
      </c>
      <c r="D288" s="31">
        <f t="shared" si="130"/>
        <v>0</v>
      </c>
      <c r="E288" s="33" t="str">
        <f t="shared" si="131"/>
        <v/>
      </c>
      <c r="F288" s="31">
        <f t="shared" si="132"/>
        <v>0</v>
      </c>
      <c r="G288" s="32">
        <f t="shared" si="133"/>
        <v>11407.008673314955</v>
      </c>
      <c r="H288" s="32">
        <f t="shared" si="134"/>
        <v>11190.387184161887</v>
      </c>
      <c r="I288" s="32">
        <f t="shared" si="135"/>
        <v>11407.008673314955</v>
      </c>
      <c r="J288" s="37" t="str">
        <f t="shared" si="152"/>
        <v/>
      </c>
      <c r="K288" s="31">
        <f t="shared" si="136"/>
        <v>0</v>
      </c>
      <c r="L288" s="33" t="str">
        <f t="shared" si="137"/>
        <v/>
      </c>
      <c r="M288" s="34">
        <f t="shared" si="153"/>
        <v>14923.729513745289</v>
      </c>
      <c r="N288" s="33" t="str">
        <f t="shared" si="154"/>
        <v>EI</v>
      </c>
      <c r="O288" s="35" t="str">
        <f t="shared" si="138"/>
        <v/>
      </c>
      <c r="P288" s="48" t="str">
        <f t="shared" si="139"/>
        <v>EI</v>
      </c>
      <c r="Q288" s="35"/>
      <c r="R288" s="58">
        <f>Data!AW288</f>
        <v>0</v>
      </c>
      <c r="S288" s="58">
        <f>Data!BB288</f>
        <v>0</v>
      </c>
      <c r="T288" s="58">
        <f>Data!BM288</f>
        <v>0</v>
      </c>
      <c r="U288" s="59">
        <f>Data!BN288</f>
        <v>1562.10888671875</v>
      </c>
      <c r="V288" s="59">
        <f>Data!BO288</f>
        <v>1345.4874267578125</v>
      </c>
      <c r="W288" s="58">
        <f>Data!BT288</f>
        <v>0</v>
      </c>
      <c r="X288" s="56">
        <f t="shared" si="140"/>
        <v>1562.10888671875</v>
      </c>
      <c r="Y288" s="64">
        <f t="shared" si="141"/>
        <v>3000</v>
      </c>
      <c r="Z288" s="65">
        <f t="shared" si="142"/>
        <v>159.85456848144531</v>
      </c>
      <c r="AA288" s="66">
        <f t="shared" si="143"/>
        <v>3159.8545684814453</v>
      </c>
      <c r="AB288" s="71">
        <f t="shared" si="155"/>
        <v>1597.7456817626953</v>
      </c>
      <c r="AC288" s="71">
        <f t="shared" si="144"/>
        <v>159.85456848144531</v>
      </c>
      <c r="AD288" s="71">
        <f t="shared" si="156"/>
        <v>0</v>
      </c>
      <c r="AE288" s="71">
        <f t="shared" si="157"/>
        <v>41.788215637207031</v>
      </c>
      <c r="AF288" s="57">
        <f t="shared" si="158"/>
        <v>0</v>
      </c>
      <c r="AG288" s="55"/>
      <c r="AI288" s="35" t="str">
        <f t="shared" si="145"/>
        <v/>
      </c>
      <c r="AJ288" s="125" t="str">
        <f t="shared" si="146"/>
        <v/>
      </c>
      <c r="AK288" s="125" t="str">
        <f t="shared" si="147"/>
        <v/>
      </c>
      <c r="AL288" s="125" t="str">
        <f t="shared" si="148"/>
        <v/>
      </c>
      <c r="AM288" s="125" t="str">
        <f t="shared" si="149"/>
        <v/>
      </c>
      <c r="AN288" s="125" t="s">
        <v>218</v>
      </c>
      <c r="AO288" s="125" t="str">
        <f t="shared" si="150"/>
        <v/>
      </c>
      <c r="AP288" s="125" t="str">
        <f t="shared" si="159"/>
        <v/>
      </c>
    </row>
    <row r="289" spans="1:42">
      <c r="A289" s="30">
        <f t="shared" si="151"/>
        <v>16376</v>
      </c>
      <c r="B289" s="31">
        <f t="shared" si="128"/>
        <v>0</v>
      </c>
      <c r="C289" s="33" t="str">
        <f t="shared" si="129"/>
        <v/>
      </c>
      <c r="D289" s="31">
        <f t="shared" si="130"/>
        <v>0</v>
      </c>
      <c r="E289" s="33" t="str">
        <f t="shared" si="131"/>
        <v/>
      </c>
      <c r="F289" s="31">
        <f t="shared" si="132"/>
        <v>0</v>
      </c>
      <c r="G289" s="32">
        <f t="shared" si="133"/>
        <v>8137.773558056002</v>
      </c>
      <c r="H289" s="32">
        <f t="shared" si="134"/>
        <v>9018.0407577710193</v>
      </c>
      <c r="I289" s="32">
        <f t="shared" si="135"/>
        <v>9018.0407577710193</v>
      </c>
      <c r="J289" s="37" t="str">
        <f t="shared" si="152"/>
        <v/>
      </c>
      <c r="K289" s="31">
        <f t="shared" si="136"/>
        <v>0</v>
      </c>
      <c r="L289" s="33" t="str">
        <f t="shared" si="137"/>
        <v/>
      </c>
      <c r="M289" s="34">
        <f t="shared" si="153"/>
        <v>10701.835954440041</v>
      </c>
      <c r="N289" s="33" t="str">
        <f t="shared" si="154"/>
        <v/>
      </c>
      <c r="O289" s="35" t="str">
        <f t="shared" si="138"/>
        <v>MRDO</v>
      </c>
      <c r="P289" s="48" t="str">
        <f t="shared" si="139"/>
        <v>MRDO</v>
      </c>
      <c r="Q289" s="35"/>
      <c r="R289" s="58">
        <f>Data!AW289</f>
        <v>0</v>
      </c>
      <c r="S289" s="58">
        <f>Data!BB289</f>
        <v>0</v>
      </c>
      <c r="T289" s="58">
        <f>Data!BM289</f>
        <v>0</v>
      </c>
      <c r="U289" s="59">
        <f>Data!BN289</f>
        <v>2682.1005859375</v>
      </c>
      <c r="V289" s="59">
        <f>Data!BO289</f>
        <v>3562.3681640625</v>
      </c>
      <c r="W289" s="58">
        <f>Data!BT289</f>
        <v>0</v>
      </c>
      <c r="X289" s="56">
        <f t="shared" si="140"/>
        <v>3562.3681640625</v>
      </c>
      <c r="Y289" s="64">
        <f t="shared" si="141"/>
        <v>4000</v>
      </c>
      <c r="Z289" s="65">
        <f t="shared" si="142"/>
        <v>0</v>
      </c>
      <c r="AA289" s="66">
        <f t="shared" si="143"/>
        <v>4000</v>
      </c>
      <c r="AB289" s="71">
        <f t="shared" si="155"/>
        <v>437.6318359375</v>
      </c>
      <c r="AC289" s="71">
        <f t="shared" si="144"/>
        <v>0</v>
      </c>
      <c r="AD289" s="71">
        <f t="shared" si="156"/>
        <v>1456.831108123748</v>
      </c>
      <c r="AE289" s="71">
        <f t="shared" si="157"/>
        <v>0</v>
      </c>
      <c r="AF289" s="57">
        <f t="shared" si="158"/>
        <v>0</v>
      </c>
      <c r="AG289" s="55"/>
      <c r="AI289" s="35" t="str">
        <f t="shared" si="145"/>
        <v/>
      </c>
      <c r="AJ289" s="125" t="str">
        <f t="shared" si="146"/>
        <v/>
      </c>
      <c r="AK289" s="125" t="str">
        <f t="shared" si="147"/>
        <v/>
      </c>
      <c r="AL289" s="125" t="str">
        <f t="shared" si="148"/>
        <v/>
      </c>
      <c r="AM289" s="125" t="str">
        <f t="shared" si="149"/>
        <v/>
      </c>
      <c r="AN289" s="125" t="s">
        <v>218</v>
      </c>
      <c r="AO289" s="125" t="str">
        <f t="shared" si="150"/>
        <v/>
      </c>
      <c r="AP289" s="125" t="str">
        <f t="shared" si="159"/>
        <v/>
      </c>
    </row>
    <row r="290" spans="1:42">
      <c r="A290" s="30">
        <f t="shared" si="151"/>
        <v>16406</v>
      </c>
      <c r="B290" s="31">
        <f t="shared" si="128"/>
        <v>0</v>
      </c>
      <c r="C290" s="33" t="str">
        <f t="shared" si="129"/>
        <v/>
      </c>
      <c r="D290" s="31">
        <f t="shared" si="130"/>
        <v>0</v>
      </c>
      <c r="E290" s="33" t="str">
        <f t="shared" si="131"/>
        <v/>
      </c>
      <c r="F290" s="31">
        <f t="shared" si="132"/>
        <v>0</v>
      </c>
      <c r="G290" s="32">
        <f t="shared" si="133"/>
        <v>12822.281725735857</v>
      </c>
      <c r="H290" s="32">
        <f t="shared" si="134"/>
        <v>12338.857383166924</v>
      </c>
      <c r="I290" s="32">
        <f t="shared" si="135"/>
        <v>12822.281725735857</v>
      </c>
      <c r="J290" s="37" t="str">
        <f t="shared" si="152"/>
        <v/>
      </c>
      <c r="K290" s="31">
        <f t="shared" si="136"/>
        <v>0</v>
      </c>
      <c r="L290" s="33" t="str">
        <f t="shared" si="137"/>
        <v/>
      </c>
      <c r="M290" s="34">
        <f t="shared" si="153"/>
        <v>16775.077989104269</v>
      </c>
      <c r="N290" s="33" t="str">
        <f t="shared" si="154"/>
        <v/>
      </c>
      <c r="O290" s="35" t="str">
        <f t="shared" si="138"/>
        <v/>
      </c>
      <c r="P290" s="48" t="str">
        <f t="shared" si="139"/>
        <v/>
      </c>
      <c r="Q290" s="35"/>
      <c r="R290" s="58">
        <f>Data!AW290</f>
        <v>0</v>
      </c>
      <c r="S290" s="58">
        <f>Data!BB290</f>
        <v>0</v>
      </c>
      <c r="T290" s="58">
        <f>Data!BM290</f>
        <v>0</v>
      </c>
      <c r="U290" s="59">
        <f>Data!BN290</f>
        <v>4545.662109375</v>
      </c>
      <c r="V290" s="59">
        <f>Data!BO290</f>
        <v>4241.31591796875</v>
      </c>
      <c r="W290" s="58">
        <f>Data!BT290</f>
        <v>0</v>
      </c>
      <c r="X290" s="56">
        <f t="shared" si="140"/>
        <v>4545.662109375</v>
      </c>
      <c r="Y290" s="64">
        <f t="shared" si="141"/>
        <v>4500</v>
      </c>
      <c r="Z290" s="65">
        <f t="shared" si="142"/>
        <v>1962.5306396484375</v>
      </c>
      <c r="AA290" s="66">
        <f t="shared" si="143"/>
        <v>6462.5306396484375</v>
      </c>
      <c r="AB290" s="71">
        <f t="shared" si="155"/>
        <v>1916.8685302734375</v>
      </c>
      <c r="AC290" s="71">
        <f t="shared" si="144"/>
        <v>1962.5306396484375</v>
      </c>
      <c r="AD290" s="71">
        <f t="shared" si="156"/>
        <v>1191.0074054647375</v>
      </c>
      <c r="AE290" s="71">
        <f t="shared" si="157"/>
        <v>1962.5306396484375</v>
      </c>
      <c r="AF290" s="57">
        <f t="shared" si="158"/>
        <v>1191.0074054647375</v>
      </c>
      <c r="AG290" s="55"/>
      <c r="AI290" s="35" t="str">
        <f t="shared" si="145"/>
        <v/>
      </c>
      <c r="AJ290" s="125" t="str">
        <f t="shared" si="146"/>
        <v/>
      </c>
      <c r="AK290" s="125" t="str">
        <f t="shared" si="147"/>
        <v/>
      </c>
      <c r="AL290" s="125" t="str">
        <f t="shared" si="148"/>
        <v/>
      </c>
      <c r="AM290" s="125" t="str">
        <f t="shared" si="149"/>
        <v/>
      </c>
      <c r="AN290" s="125" t="s">
        <v>218</v>
      </c>
      <c r="AO290" s="125" t="str">
        <f t="shared" si="150"/>
        <v/>
      </c>
      <c r="AP290" s="125" t="str">
        <f t="shared" si="159"/>
        <v/>
      </c>
    </row>
    <row r="291" spans="1:42">
      <c r="A291" s="30">
        <f t="shared" si="151"/>
        <v>16437</v>
      </c>
      <c r="B291" s="31">
        <f t="shared" si="128"/>
        <v>0</v>
      </c>
      <c r="C291" s="33" t="str">
        <f t="shared" si="129"/>
        <v/>
      </c>
      <c r="D291" s="31">
        <f t="shared" si="130"/>
        <v>0</v>
      </c>
      <c r="E291" s="33" t="str">
        <f t="shared" si="131"/>
        <v/>
      </c>
      <c r="F291" s="31">
        <f t="shared" si="132"/>
        <v>0</v>
      </c>
      <c r="G291" s="32">
        <f t="shared" si="133"/>
        <v>9640.4304425779355</v>
      </c>
      <c r="H291" s="32">
        <f t="shared" si="134"/>
        <v>9976.3787191946685</v>
      </c>
      <c r="I291" s="32">
        <f t="shared" si="135"/>
        <v>9976.3787191946685</v>
      </c>
      <c r="J291" s="37" t="str">
        <f t="shared" si="152"/>
        <v/>
      </c>
      <c r="K291" s="31">
        <f t="shared" si="136"/>
        <v>0</v>
      </c>
      <c r="L291" s="33" t="str">
        <f t="shared" si="137"/>
        <v/>
      </c>
      <c r="M291" s="34">
        <f t="shared" si="153"/>
        <v>12755.903412595288</v>
      </c>
      <c r="N291" s="33" t="str">
        <f t="shared" si="154"/>
        <v/>
      </c>
      <c r="O291" s="35" t="str">
        <f t="shared" si="138"/>
        <v/>
      </c>
      <c r="P291" s="48" t="str">
        <f t="shared" si="139"/>
        <v/>
      </c>
      <c r="Q291" s="35"/>
      <c r="R291" s="58">
        <f>Data!AW291</f>
        <v>0</v>
      </c>
      <c r="S291" s="58">
        <f>Data!BB291</f>
        <v>0</v>
      </c>
      <c r="T291" s="58">
        <f>Data!BM291</f>
        <v>0</v>
      </c>
      <c r="U291" s="59">
        <f>Data!BN291</f>
        <v>4141.3095703125</v>
      </c>
      <c r="V291" s="59">
        <f>Data!BO291</f>
        <v>4608.7880859375</v>
      </c>
      <c r="W291" s="58">
        <f>Data!BT291</f>
        <v>0</v>
      </c>
      <c r="X291" s="56">
        <f t="shared" si="140"/>
        <v>4608.7880859375</v>
      </c>
      <c r="Y291" s="64">
        <f t="shared" si="141"/>
        <v>4500</v>
      </c>
      <c r="Z291" s="65">
        <f t="shared" si="142"/>
        <v>6254.72607421875</v>
      </c>
      <c r="AA291" s="66">
        <f t="shared" si="143"/>
        <v>10754.72607421875</v>
      </c>
      <c r="AB291" s="71">
        <f t="shared" si="155"/>
        <v>6145.93798828125</v>
      </c>
      <c r="AC291" s="71">
        <f t="shared" si="144"/>
        <v>6254.72607421875</v>
      </c>
      <c r="AD291" s="71">
        <f t="shared" si="156"/>
        <v>6447.2763783116116</v>
      </c>
      <c r="AE291" s="71">
        <f t="shared" si="157"/>
        <v>6254.72607421875</v>
      </c>
      <c r="AF291" s="57">
        <f t="shared" si="158"/>
        <v>6145.93798828125</v>
      </c>
      <c r="AG291" s="55"/>
      <c r="AI291" s="35" t="str">
        <f t="shared" si="145"/>
        <v/>
      </c>
      <c r="AJ291" s="125" t="str">
        <f t="shared" si="146"/>
        <v/>
      </c>
      <c r="AK291" s="125" t="str">
        <f t="shared" si="147"/>
        <v/>
      </c>
      <c r="AL291" s="125" t="str">
        <f t="shared" si="148"/>
        <v/>
      </c>
      <c r="AM291" s="125" t="str">
        <f t="shared" si="149"/>
        <v/>
      </c>
      <c r="AN291" s="125" t="s">
        <v>218</v>
      </c>
      <c r="AO291" s="125" t="str">
        <f t="shared" si="150"/>
        <v/>
      </c>
      <c r="AP291" s="125" t="str">
        <f t="shared" si="159"/>
        <v/>
      </c>
    </row>
    <row r="292" spans="1:42">
      <c r="A292" s="30">
        <f t="shared" si="151"/>
        <v>16468</v>
      </c>
      <c r="B292" s="31">
        <f t="shared" si="128"/>
        <v>0</v>
      </c>
      <c r="C292" s="33" t="str">
        <f t="shared" si="129"/>
        <v/>
      </c>
      <c r="D292" s="31">
        <f t="shared" si="130"/>
        <v>0</v>
      </c>
      <c r="E292" s="33" t="str">
        <f t="shared" si="131"/>
        <v/>
      </c>
      <c r="F292" s="31">
        <f t="shared" si="132"/>
        <v>-2512.7780474901524</v>
      </c>
      <c r="G292" s="32">
        <f t="shared" si="133"/>
        <v>-2319.3519958780862</v>
      </c>
      <c r="H292" s="32">
        <f t="shared" si="134"/>
        <v>-1907.4421761930853</v>
      </c>
      <c r="I292" s="32">
        <f t="shared" si="135"/>
        <v>-1907.4421761930853</v>
      </c>
      <c r="J292" s="37" t="str">
        <f t="shared" si="152"/>
        <v/>
      </c>
      <c r="K292" s="31">
        <f t="shared" si="136"/>
        <v>0</v>
      </c>
      <c r="L292" s="33" t="str">
        <f t="shared" si="137"/>
        <v/>
      </c>
      <c r="M292" s="34">
        <f t="shared" si="153"/>
        <v>10398.901373015968</v>
      </c>
      <c r="N292" s="33" t="str">
        <f t="shared" si="154"/>
        <v/>
      </c>
      <c r="O292" s="35" t="str">
        <f t="shared" si="138"/>
        <v/>
      </c>
      <c r="P292" s="48" t="str">
        <f t="shared" si="139"/>
        <v/>
      </c>
      <c r="Q292" s="35"/>
      <c r="R292" s="58">
        <f>Data!AW292</f>
        <v>0</v>
      </c>
      <c r="S292" s="58">
        <f>Data!BB292</f>
        <v>0</v>
      </c>
      <c r="T292" s="58">
        <f>Data!BM292</f>
        <v>-6090.52197265625</v>
      </c>
      <c r="U292" s="59">
        <f>Data!BN292</f>
        <v>-5836.57177734375</v>
      </c>
      <c r="V292" s="59">
        <f>Data!BO292</f>
        <v>-5424.662109375</v>
      </c>
      <c r="W292" s="58">
        <f>Data!BT292</f>
        <v>0</v>
      </c>
      <c r="X292" s="56">
        <f t="shared" si="140"/>
        <v>0</v>
      </c>
      <c r="Y292" s="64">
        <f t="shared" si="141"/>
        <v>6000</v>
      </c>
      <c r="Z292" s="65">
        <f t="shared" si="142"/>
        <v>3880.292236328125</v>
      </c>
      <c r="AA292" s="66">
        <f t="shared" si="143"/>
        <v>9880.292236328125</v>
      </c>
      <c r="AB292" s="71">
        <f t="shared" si="155"/>
        <v>9880.292236328125</v>
      </c>
      <c r="AC292" s="71">
        <f t="shared" si="144"/>
        <v>3880.292236328125</v>
      </c>
      <c r="AD292" s="71">
        <f t="shared" si="156"/>
        <v>6032.6512128628674</v>
      </c>
      <c r="AE292" s="71">
        <f t="shared" si="157"/>
        <v>3880.292236328125</v>
      </c>
      <c r="AF292" s="57">
        <f t="shared" si="158"/>
        <v>3880.292236328125</v>
      </c>
      <c r="AG292" s="55"/>
      <c r="AI292" s="35" t="str">
        <f t="shared" si="145"/>
        <v/>
      </c>
      <c r="AJ292" s="125" t="str">
        <f t="shared" si="146"/>
        <v/>
      </c>
      <c r="AK292" s="125" t="str">
        <f t="shared" si="147"/>
        <v/>
      </c>
      <c r="AL292" s="125" t="str">
        <f t="shared" si="148"/>
        <v/>
      </c>
      <c r="AM292" s="125" t="str">
        <f t="shared" si="149"/>
        <v/>
      </c>
      <c r="AN292" s="125" t="s">
        <v>218</v>
      </c>
      <c r="AO292" s="125" t="str">
        <f t="shared" si="150"/>
        <v/>
      </c>
      <c r="AP292" s="125" t="str">
        <f t="shared" si="159"/>
        <v/>
      </c>
    </row>
    <row r="293" spans="1:42">
      <c r="A293" s="30">
        <f t="shared" si="151"/>
        <v>16496</v>
      </c>
      <c r="B293" s="31">
        <f t="shared" si="128"/>
        <v>0</v>
      </c>
      <c r="C293" s="33" t="str">
        <f t="shared" si="129"/>
        <v/>
      </c>
      <c r="D293" s="31">
        <f t="shared" si="130"/>
        <v>0</v>
      </c>
      <c r="E293" s="33" t="str">
        <f t="shared" si="131"/>
        <v/>
      </c>
      <c r="F293" s="31">
        <f t="shared" si="132"/>
        <v>0</v>
      </c>
      <c r="G293" s="32">
        <f t="shared" si="133"/>
        <v>0</v>
      </c>
      <c r="H293" s="32">
        <f t="shared" si="134"/>
        <v>0</v>
      </c>
      <c r="I293" s="32">
        <f t="shared" si="135"/>
        <v>0</v>
      </c>
      <c r="J293" s="37" t="str">
        <f t="shared" si="152"/>
        <v/>
      </c>
      <c r="K293" s="31">
        <f t="shared" si="136"/>
        <v>0</v>
      </c>
      <c r="L293" s="33" t="str">
        <f t="shared" si="137"/>
        <v/>
      </c>
      <c r="M293" s="34">
        <f t="shared" si="153"/>
        <v>19451.944352561477</v>
      </c>
      <c r="N293" s="33" t="str">
        <f t="shared" si="154"/>
        <v/>
      </c>
      <c r="O293" s="35" t="str">
        <f t="shared" si="138"/>
        <v/>
      </c>
      <c r="P293" s="48" t="str">
        <f t="shared" si="139"/>
        <v/>
      </c>
      <c r="Q293" s="35"/>
      <c r="R293" s="58">
        <f>Data!AW293</f>
        <v>0</v>
      </c>
      <c r="S293" s="58">
        <f>Data!BB293</f>
        <v>0</v>
      </c>
      <c r="T293" s="58">
        <f>Data!BM293</f>
        <v>0</v>
      </c>
      <c r="U293" s="59">
        <f>Data!BN293</f>
        <v>0</v>
      </c>
      <c r="V293" s="59">
        <f>Data!BO293</f>
        <v>0</v>
      </c>
      <c r="W293" s="58">
        <f>Data!BT293</f>
        <v>0</v>
      </c>
      <c r="X293" s="56">
        <f t="shared" si="140"/>
        <v>0</v>
      </c>
      <c r="Y293" s="64">
        <f t="shared" si="141"/>
        <v>11400</v>
      </c>
      <c r="Z293" s="65">
        <f t="shared" si="142"/>
        <v>46134.65234375</v>
      </c>
      <c r="AA293" s="66">
        <f t="shared" si="143"/>
        <v>57534.65234375</v>
      </c>
      <c r="AB293" s="71">
        <f t="shared" si="155"/>
        <v>57534.65234375</v>
      </c>
      <c r="AC293" s="71">
        <f t="shared" si="144"/>
        <v>46134.65234375</v>
      </c>
      <c r="AD293" s="71">
        <f t="shared" si="156"/>
        <v>44679.430284713781</v>
      </c>
      <c r="AE293" s="71">
        <f t="shared" si="157"/>
        <v>46134.65234375</v>
      </c>
      <c r="AF293" s="57">
        <f t="shared" si="158"/>
        <v>44679.430284713781</v>
      </c>
      <c r="AG293" s="55"/>
      <c r="AI293" s="35" t="str">
        <f t="shared" si="145"/>
        <v/>
      </c>
      <c r="AJ293" s="125" t="str">
        <f t="shared" si="146"/>
        <v/>
      </c>
      <c r="AK293" s="125" t="str">
        <f t="shared" si="147"/>
        <v/>
      </c>
      <c r="AL293" s="125" t="str">
        <f t="shared" si="148"/>
        <v/>
      </c>
      <c r="AM293" s="125" t="str">
        <f t="shared" si="149"/>
        <v/>
      </c>
      <c r="AN293" s="125" t="s">
        <v>218</v>
      </c>
      <c r="AO293" s="125" t="str">
        <f t="shared" si="150"/>
        <v/>
      </c>
      <c r="AP293" s="125" t="str">
        <f t="shared" si="159"/>
        <v/>
      </c>
    </row>
    <row r="294" spans="1:42">
      <c r="A294" s="30">
        <f t="shared" si="151"/>
        <v>16527</v>
      </c>
      <c r="B294" s="31">
        <f t="shared" si="128"/>
        <v>0</v>
      </c>
      <c r="C294" s="33" t="str">
        <f t="shared" si="129"/>
        <v/>
      </c>
      <c r="D294" s="31">
        <f t="shared" si="130"/>
        <v>0</v>
      </c>
      <c r="E294" s="33" t="str">
        <f t="shared" si="131"/>
        <v/>
      </c>
      <c r="F294" s="31">
        <f t="shared" si="132"/>
        <v>0</v>
      </c>
      <c r="G294" s="32">
        <f t="shared" si="133"/>
        <v>0</v>
      </c>
      <c r="H294" s="32">
        <f t="shared" si="134"/>
        <v>0</v>
      </c>
      <c r="I294" s="32">
        <f t="shared" si="135"/>
        <v>0</v>
      </c>
      <c r="J294" s="37" t="str">
        <f t="shared" si="152"/>
        <v/>
      </c>
      <c r="K294" s="31">
        <f t="shared" si="136"/>
        <v>0</v>
      </c>
      <c r="L294" s="33" t="str">
        <f t="shared" si="137"/>
        <v/>
      </c>
      <c r="M294" s="34">
        <f t="shared" si="153"/>
        <v>28472.959469266611</v>
      </c>
      <c r="N294" s="33" t="str">
        <f t="shared" si="154"/>
        <v/>
      </c>
      <c r="O294" s="35" t="str">
        <f t="shared" si="138"/>
        <v/>
      </c>
      <c r="P294" s="48" t="str">
        <f t="shared" si="139"/>
        <v/>
      </c>
      <c r="Q294" s="35"/>
      <c r="R294" s="58">
        <f>Data!AW294</f>
        <v>0</v>
      </c>
      <c r="S294" s="58">
        <f>Data!BB294</f>
        <v>0</v>
      </c>
      <c r="T294" s="58">
        <f>Data!BM294</f>
        <v>0</v>
      </c>
      <c r="U294" s="59">
        <f>Data!BN294</f>
        <v>0</v>
      </c>
      <c r="V294" s="59">
        <f>Data!BO294</f>
        <v>0</v>
      </c>
      <c r="W294" s="58">
        <f>Data!BT294</f>
        <v>0</v>
      </c>
      <c r="X294" s="56">
        <f t="shared" si="140"/>
        <v>0</v>
      </c>
      <c r="Y294" s="64">
        <f t="shared" si="141"/>
        <v>11947.5810546875</v>
      </c>
      <c r="Z294" s="65">
        <f t="shared" si="142"/>
        <v>11249.7705078125</v>
      </c>
      <c r="AA294" s="66">
        <f t="shared" si="143"/>
        <v>23197.3515625</v>
      </c>
      <c r="AB294" s="71">
        <f t="shared" si="155"/>
        <v>23197.3515625</v>
      </c>
      <c r="AC294" s="71">
        <f t="shared" si="144"/>
        <v>11249.7705078125</v>
      </c>
      <c r="AD294" s="71">
        <f t="shared" si="156"/>
        <v>4269.0974499344375</v>
      </c>
      <c r="AE294" s="71">
        <f t="shared" si="157"/>
        <v>11249.7705078125</v>
      </c>
      <c r="AF294" s="57">
        <f t="shared" si="158"/>
        <v>4269.0974499344375</v>
      </c>
      <c r="AG294" s="55"/>
      <c r="AI294" s="35" t="str">
        <f t="shared" si="145"/>
        <v/>
      </c>
      <c r="AJ294" s="125" t="str">
        <f t="shared" si="146"/>
        <v/>
      </c>
      <c r="AK294" s="125" t="str">
        <f t="shared" si="147"/>
        <v/>
      </c>
      <c r="AL294" s="125" t="str">
        <f t="shared" si="148"/>
        <v/>
      </c>
      <c r="AM294" s="125" t="str">
        <f t="shared" si="149"/>
        <v/>
      </c>
      <c r="AN294" s="125" t="s">
        <v>218</v>
      </c>
      <c r="AO294" s="125" t="str">
        <f t="shared" si="150"/>
        <v/>
      </c>
      <c r="AP294" s="125" t="str">
        <f t="shared" si="159"/>
        <v/>
      </c>
    </row>
    <row r="295" spans="1:42">
      <c r="A295" s="30">
        <f t="shared" si="151"/>
        <v>16557</v>
      </c>
      <c r="B295" s="31">
        <f t="shared" si="128"/>
        <v>0</v>
      </c>
      <c r="C295" s="33" t="str">
        <f t="shared" si="129"/>
        <v/>
      </c>
      <c r="D295" s="31">
        <f t="shared" si="130"/>
        <v>-3018.0716278645027</v>
      </c>
      <c r="E295" s="33" t="str">
        <f t="shared" si="131"/>
        <v/>
      </c>
      <c r="F295" s="31">
        <f t="shared" si="132"/>
        <v>0</v>
      </c>
      <c r="G295" s="32">
        <f t="shared" si="133"/>
        <v>0</v>
      </c>
      <c r="H295" s="32">
        <f t="shared" si="134"/>
        <v>0</v>
      </c>
      <c r="I295" s="32">
        <f t="shared" si="135"/>
        <v>0</v>
      </c>
      <c r="J295" s="37" t="str">
        <f t="shared" si="152"/>
        <v/>
      </c>
      <c r="K295" s="31">
        <f t="shared" si="136"/>
        <v>0</v>
      </c>
      <c r="L295" s="33" t="str">
        <f t="shared" si="137"/>
        <v/>
      </c>
      <c r="M295" s="34">
        <f t="shared" si="153"/>
        <v>4488.1906456298593</v>
      </c>
      <c r="N295" s="33" t="str">
        <f t="shared" si="154"/>
        <v/>
      </c>
      <c r="O295" s="35" t="str">
        <f t="shared" si="138"/>
        <v/>
      </c>
      <c r="P295" s="48" t="str">
        <f t="shared" si="139"/>
        <v/>
      </c>
      <c r="Q295" s="35"/>
      <c r="R295" s="58">
        <f>Data!AW295</f>
        <v>0</v>
      </c>
      <c r="S295" s="58">
        <f>Data!BB295</f>
        <v>1382.90771484375</v>
      </c>
      <c r="T295" s="58">
        <f>Data!BM295</f>
        <v>0</v>
      </c>
      <c r="U295" s="59">
        <f>Data!BN295</f>
        <v>0</v>
      </c>
      <c r="V295" s="59">
        <f>Data!BO295</f>
        <v>0</v>
      </c>
      <c r="W295" s="58">
        <f>Data!BT295</f>
        <v>0</v>
      </c>
      <c r="X295" s="56">
        <f t="shared" si="140"/>
        <v>1382.90771484375</v>
      </c>
      <c r="Y295" s="64">
        <f t="shared" si="141"/>
        <v>9180</v>
      </c>
      <c r="Z295" s="65">
        <f t="shared" si="142"/>
        <v>9328.75</v>
      </c>
      <c r="AA295" s="66">
        <f t="shared" si="143"/>
        <v>18508.75</v>
      </c>
      <c r="AB295" s="71">
        <f t="shared" si="155"/>
        <v>17125.84228515625</v>
      </c>
      <c r="AC295" s="71">
        <f t="shared" si="144"/>
        <v>9328.75</v>
      </c>
      <c r="AD295" s="71">
        <f t="shared" si="156"/>
        <v>17578.334562750111</v>
      </c>
      <c r="AE295" s="71">
        <f t="shared" si="157"/>
        <v>9305.7575531005859</v>
      </c>
      <c r="AF295" s="57">
        <f t="shared" si="158"/>
        <v>9328.75</v>
      </c>
      <c r="AG295" s="55"/>
      <c r="AI295" s="35" t="str">
        <f t="shared" si="145"/>
        <v/>
      </c>
      <c r="AJ295" s="125" t="str">
        <f t="shared" si="146"/>
        <v/>
      </c>
      <c r="AK295" s="125" t="str">
        <f t="shared" si="147"/>
        <v/>
      </c>
      <c r="AL295" s="125" t="str">
        <f t="shared" si="148"/>
        <v/>
      </c>
      <c r="AM295" s="125" t="str">
        <f t="shared" si="149"/>
        <v/>
      </c>
      <c r="AN295" s="125" t="s">
        <v>218</v>
      </c>
      <c r="AO295" s="125" t="str">
        <f t="shared" si="150"/>
        <v/>
      </c>
      <c r="AP295" s="125" t="str">
        <f t="shared" si="159"/>
        <v/>
      </c>
    </row>
    <row r="296" spans="1:42">
      <c r="A296" s="30">
        <f t="shared" si="151"/>
        <v>16588</v>
      </c>
      <c r="B296" s="31">
        <f t="shared" si="128"/>
        <v>-2959.5397062960105</v>
      </c>
      <c r="C296" s="33" t="str">
        <f t="shared" si="129"/>
        <v/>
      </c>
      <c r="D296" s="31">
        <f t="shared" si="130"/>
        <v>1479.4305313819443</v>
      </c>
      <c r="E296" s="33" t="str">
        <f t="shared" si="131"/>
        <v/>
      </c>
      <c r="F296" s="31">
        <f t="shared" si="132"/>
        <v>0</v>
      </c>
      <c r="G296" s="32">
        <f t="shared" si="133"/>
        <v>0</v>
      </c>
      <c r="H296" s="32">
        <f t="shared" si="134"/>
        <v>0</v>
      </c>
      <c r="I296" s="32">
        <f t="shared" si="135"/>
        <v>0</v>
      </c>
      <c r="J296" s="37" t="str">
        <f t="shared" si="152"/>
        <v/>
      </c>
      <c r="K296" s="31">
        <f t="shared" si="136"/>
        <v>0</v>
      </c>
      <c r="L296" s="33" t="str">
        <f t="shared" si="137"/>
        <v/>
      </c>
      <c r="M296" s="34">
        <f t="shared" si="153"/>
        <v>4285.7143586995662</v>
      </c>
      <c r="N296" s="33" t="str">
        <f t="shared" si="154"/>
        <v/>
      </c>
      <c r="O296" s="35" t="str">
        <f t="shared" si="138"/>
        <v/>
      </c>
      <c r="P296" s="48" t="str">
        <f t="shared" si="139"/>
        <v/>
      </c>
      <c r="Q296" s="35"/>
      <c r="R296" s="58">
        <f>Data!AW296</f>
        <v>426.45693969726562</v>
      </c>
      <c r="S296" s="58">
        <f>Data!BB296</f>
        <v>4865.42724609375</v>
      </c>
      <c r="T296" s="58">
        <f>Data!BM296</f>
        <v>0</v>
      </c>
      <c r="U296" s="59">
        <f>Data!BN296</f>
        <v>0</v>
      </c>
      <c r="V296" s="59">
        <f>Data!BO296</f>
        <v>0</v>
      </c>
      <c r="W296" s="58">
        <f>Data!BT296</f>
        <v>0</v>
      </c>
      <c r="X296" s="56">
        <f t="shared" si="140"/>
        <v>4865.42724609375</v>
      </c>
      <c r="Y296" s="64">
        <f t="shared" si="141"/>
        <v>7338.70947265625</v>
      </c>
      <c r="Z296" s="65">
        <f t="shared" si="142"/>
        <v>9594.556640625</v>
      </c>
      <c r="AA296" s="66">
        <f t="shared" si="143"/>
        <v>16933.26611328125</v>
      </c>
      <c r="AB296" s="71">
        <f t="shared" si="155"/>
        <v>12067.8388671875</v>
      </c>
      <c r="AC296" s="71">
        <f t="shared" si="144"/>
        <v>9594.556640625</v>
      </c>
      <c r="AD296" s="71">
        <f t="shared" si="156"/>
        <v>16539.544087470327</v>
      </c>
      <c r="AE296" s="71">
        <f t="shared" si="157"/>
        <v>9592.4929406642914</v>
      </c>
      <c r="AF296" s="57">
        <f t="shared" si="158"/>
        <v>9594.556640625</v>
      </c>
      <c r="AG296" s="55"/>
      <c r="AI296" s="35" t="str">
        <f t="shared" si="145"/>
        <v/>
      </c>
      <c r="AJ296" s="125" t="str">
        <f t="shared" si="146"/>
        <v/>
      </c>
      <c r="AK296" s="125" t="str">
        <f t="shared" si="147"/>
        <v/>
      </c>
      <c r="AL296" s="125" t="str">
        <f t="shared" si="148"/>
        <v/>
      </c>
      <c r="AM296" s="125" t="str">
        <f t="shared" si="149"/>
        <v/>
      </c>
      <c r="AN296" s="125" t="s">
        <v>218</v>
      </c>
      <c r="AO296" s="125" t="str">
        <f t="shared" si="150"/>
        <v/>
      </c>
      <c r="AP296" s="125" t="str">
        <f t="shared" si="159"/>
        <v/>
      </c>
    </row>
    <row r="297" spans="1:42">
      <c r="A297" s="30">
        <f t="shared" si="151"/>
        <v>16618</v>
      </c>
      <c r="B297" s="31">
        <f t="shared" si="128"/>
        <v>5130.197447332047</v>
      </c>
      <c r="C297" s="33" t="str">
        <f t="shared" si="129"/>
        <v/>
      </c>
      <c r="D297" s="31">
        <f t="shared" si="130"/>
        <v>5447.2202010931824</v>
      </c>
      <c r="E297" s="33" t="str">
        <f t="shared" si="131"/>
        <v/>
      </c>
      <c r="F297" s="31">
        <f t="shared" si="132"/>
        <v>0</v>
      </c>
      <c r="G297" s="32">
        <f t="shared" si="133"/>
        <v>0</v>
      </c>
      <c r="H297" s="32">
        <f t="shared" si="134"/>
        <v>-11763.578498242397</v>
      </c>
      <c r="I297" s="32">
        <f t="shared" si="135"/>
        <v>0</v>
      </c>
      <c r="J297" s="37" t="str">
        <f t="shared" si="152"/>
        <v/>
      </c>
      <c r="K297" s="31">
        <f t="shared" si="136"/>
        <v>0</v>
      </c>
      <c r="L297" s="33" t="str">
        <f t="shared" si="137"/>
        <v/>
      </c>
      <c r="M297" s="34">
        <f t="shared" si="153"/>
        <v>10835.351572638778</v>
      </c>
      <c r="N297" s="33" t="str">
        <f t="shared" si="154"/>
        <v/>
      </c>
      <c r="O297" s="35" t="str">
        <f t="shared" si="138"/>
        <v/>
      </c>
      <c r="P297" s="48" t="str">
        <f t="shared" si="139"/>
        <v/>
      </c>
      <c r="Q297" s="35"/>
      <c r="R297" s="58">
        <f>Data!AW297</f>
        <v>1385.3958740234375</v>
      </c>
      <c r="S297" s="58">
        <f>Data!BB297</f>
        <v>1702.4185791015625</v>
      </c>
      <c r="T297" s="58">
        <f>Data!BM297</f>
        <v>0</v>
      </c>
      <c r="U297" s="59">
        <f>Data!BN297</f>
        <v>0</v>
      </c>
      <c r="V297" s="59">
        <f>Data!BO297</f>
        <v>-15508.3798828125</v>
      </c>
      <c r="W297" s="58">
        <f>Data!BT297</f>
        <v>0</v>
      </c>
      <c r="X297" s="56">
        <f t="shared" si="140"/>
        <v>1702.4185791015625</v>
      </c>
      <c r="Y297" s="64">
        <f t="shared" si="141"/>
        <v>6156.25</v>
      </c>
      <c r="Z297" s="65">
        <f t="shared" si="142"/>
        <v>1436.87109375</v>
      </c>
      <c r="AA297" s="66">
        <f t="shared" si="143"/>
        <v>7593.12109375</v>
      </c>
      <c r="AB297" s="71">
        <f t="shared" si="155"/>
        <v>5890.7025146484375</v>
      </c>
      <c r="AC297" s="71">
        <f t="shared" si="144"/>
        <v>1436.87109375</v>
      </c>
      <c r="AD297" s="71">
        <f t="shared" si="156"/>
        <v>5382.5044513175217</v>
      </c>
      <c r="AE297" s="71">
        <f t="shared" si="157"/>
        <v>1436.87109375</v>
      </c>
      <c r="AF297" s="57">
        <f t="shared" si="158"/>
        <v>1436.87109375</v>
      </c>
      <c r="AG297" s="55"/>
      <c r="AI297" s="35" t="str">
        <f t="shared" si="145"/>
        <v/>
      </c>
      <c r="AJ297" s="125" t="str">
        <f t="shared" si="146"/>
        <v/>
      </c>
      <c r="AK297" s="125" t="str">
        <f t="shared" si="147"/>
        <v/>
      </c>
      <c r="AL297" s="125" t="str">
        <f t="shared" si="148"/>
        <v/>
      </c>
      <c r="AM297" s="125" t="str">
        <f t="shared" si="149"/>
        <v/>
      </c>
      <c r="AN297" s="125" t="s">
        <v>218</v>
      </c>
      <c r="AO297" s="125" t="str">
        <f t="shared" si="150"/>
        <v/>
      </c>
      <c r="AP297" s="125" t="str">
        <f t="shared" si="159"/>
        <v/>
      </c>
    </row>
    <row r="298" spans="1:42">
      <c r="A298" s="30">
        <f t="shared" si="151"/>
        <v>16649</v>
      </c>
      <c r="B298" s="31">
        <f t="shared" si="128"/>
        <v>18526.176829368211</v>
      </c>
      <c r="C298" s="33" t="str">
        <f t="shared" si="129"/>
        <v/>
      </c>
      <c r="D298" s="31">
        <f t="shared" si="130"/>
        <v>14233.194463565798</v>
      </c>
      <c r="E298" s="33" t="str">
        <f t="shared" si="131"/>
        <v/>
      </c>
      <c r="F298" s="31">
        <f t="shared" si="132"/>
        <v>0</v>
      </c>
      <c r="G298" s="32">
        <f t="shared" si="133"/>
        <v>12289.756987898189</v>
      </c>
      <c r="H298" s="32">
        <f t="shared" si="134"/>
        <v>12120.195590534087</v>
      </c>
      <c r="I298" s="32">
        <f t="shared" si="135"/>
        <v>12289.756987898189</v>
      </c>
      <c r="J298" s="37" t="str">
        <f t="shared" si="152"/>
        <v/>
      </c>
      <c r="K298" s="31">
        <f t="shared" si="136"/>
        <v>0</v>
      </c>
      <c r="L298" s="33" t="str">
        <f t="shared" si="137"/>
        <v/>
      </c>
      <c r="M298" s="34">
        <f t="shared" si="153"/>
        <v>17258.83176285787</v>
      </c>
      <c r="N298" s="33" t="str">
        <f t="shared" si="154"/>
        <v/>
      </c>
      <c r="O298" s="35" t="str">
        <f t="shared" si="138"/>
        <v>MRDO</v>
      </c>
      <c r="P298" s="48" t="str">
        <f t="shared" si="139"/>
        <v>MRDO</v>
      </c>
      <c r="Q298" s="35"/>
      <c r="R298" s="58">
        <f>Data!AW298</f>
        <v>5857.1923828125</v>
      </c>
      <c r="S298" s="58">
        <f>Data!BB298</f>
        <v>1564.2108154296875</v>
      </c>
      <c r="T298" s="58">
        <f>Data!BM298</f>
        <v>0</v>
      </c>
      <c r="U298" s="59">
        <f>Data!BN298</f>
        <v>-379.2269287109375</v>
      </c>
      <c r="V298" s="59">
        <f>Data!BO298</f>
        <v>-548.788330078125</v>
      </c>
      <c r="W298" s="58">
        <f>Data!BT298</f>
        <v>0</v>
      </c>
      <c r="X298" s="56">
        <f t="shared" si="140"/>
        <v>5857.1923828125</v>
      </c>
      <c r="Y298" s="64">
        <f t="shared" si="141"/>
        <v>6500</v>
      </c>
      <c r="Z298" s="65">
        <f t="shared" si="142"/>
        <v>0</v>
      </c>
      <c r="AA298" s="66">
        <f t="shared" si="143"/>
        <v>6500</v>
      </c>
      <c r="AB298" s="71">
        <f t="shared" si="155"/>
        <v>642.8076171875</v>
      </c>
      <c r="AC298" s="71">
        <f t="shared" si="144"/>
        <v>0</v>
      </c>
      <c r="AD298" s="71">
        <f t="shared" si="156"/>
        <v>5493.2619202416463</v>
      </c>
      <c r="AE298" s="71">
        <f t="shared" si="157"/>
        <v>0</v>
      </c>
      <c r="AF298" s="57">
        <f t="shared" si="158"/>
        <v>0</v>
      </c>
      <c r="AG298" s="55"/>
      <c r="AI298" s="35" t="str">
        <f t="shared" si="145"/>
        <v/>
      </c>
      <c r="AJ298" s="125" t="str">
        <f t="shared" si="146"/>
        <v/>
      </c>
      <c r="AK298" s="125" t="str">
        <f t="shared" si="147"/>
        <v/>
      </c>
      <c r="AL298" s="125" t="str">
        <f t="shared" si="148"/>
        <v/>
      </c>
      <c r="AM298" s="125" t="str">
        <f t="shared" si="149"/>
        <v/>
      </c>
      <c r="AN298" s="125" t="s">
        <v>218</v>
      </c>
      <c r="AO298" s="125" t="str">
        <f t="shared" si="150"/>
        <v/>
      </c>
      <c r="AP298" s="125" t="str">
        <f t="shared" si="159"/>
        <v/>
      </c>
    </row>
    <row r="299" spans="1:42">
      <c r="A299" s="30">
        <f t="shared" si="151"/>
        <v>16680</v>
      </c>
      <c r="B299" s="31">
        <f t="shared" si="128"/>
        <v>14802.108824641315</v>
      </c>
      <c r="C299" s="33" t="str">
        <f t="shared" si="129"/>
        <v/>
      </c>
      <c r="D299" s="31">
        <f t="shared" si="130"/>
        <v>11941.916156062191</v>
      </c>
      <c r="E299" s="33" t="str">
        <f t="shared" si="131"/>
        <v/>
      </c>
      <c r="F299" s="31">
        <f t="shared" si="132"/>
        <v>0</v>
      </c>
      <c r="G299" s="32">
        <f t="shared" si="133"/>
        <v>0</v>
      </c>
      <c r="H299" s="32">
        <f t="shared" si="134"/>
        <v>10290.388276456191</v>
      </c>
      <c r="I299" s="32">
        <f t="shared" si="135"/>
        <v>10290.388276456191</v>
      </c>
      <c r="J299" s="37" t="str">
        <f t="shared" si="152"/>
        <v/>
      </c>
      <c r="K299" s="31">
        <f t="shared" si="136"/>
        <v>0</v>
      </c>
      <c r="L299" s="33" t="str">
        <f t="shared" si="137"/>
        <v/>
      </c>
      <c r="M299" s="34">
        <f t="shared" si="153"/>
        <v>17207.569741746818</v>
      </c>
      <c r="N299" s="33" t="str">
        <f t="shared" si="154"/>
        <v/>
      </c>
      <c r="O299" s="35" t="str">
        <f t="shared" si="138"/>
        <v/>
      </c>
      <c r="P299" s="48" t="str">
        <f t="shared" si="139"/>
        <v/>
      </c>
      <c r="Q299" s="35"/>
      <c r="R299" s="58">
        <f>Data!AW299</f>
        <v>3766.9453125</v>
      </c>
      <c r="S299" s="58">
        <f>Data!BB299</f>
        <v>906.75201416015625</v>
      </c>
      <c r="T299" s="58">
        <f>Data!BM299</f>
        <v>0</v>
      </c>
      <c r="U299" s="59">
        <f>Data!BN299</f>
        <v>0</v>
      </c>
      <c r="V299" s="59">
        <f>Data!BO299</f>
        <v>-744.77569580078125</v>
      </c>
      <c r="W299" s="58">
        <f>Data!BT299</f>
        <v>0</v>
      </c>
      <c r="X299" s="56">
        <f t="shared" si="140"/>
        <v>3766.9453125</v>
      </c>
      <c r="Y299" s="64">
        <f t="shared" si="141"/>
        <v>4000</v>
      </c>
      <c r="Z299" s="65">
        <f t="shared" si="142"/>
        <v>6.0571804046630859</v>
      </c>
      <c r="AA299" s="66">
        <f t="shared" si="143"/>
        <v>4006.0571804046631</v>
      </c>
      <c r="AB299" s="71">
        <f t="shared" si="155"/>
        <v>239.11186790466309</v>
      </c>
      <c r="AC299" s="71">
        <f t="shared" si="144"/>
        <v>6.0571804046630859</v>
      </c>
      <c r="AD299" s="71">
        <f t="shared" si="156"/>
        <v>1168.7650669085087</v>
      </c>
      <c r="AE299" s="71">
        <f t="shared" si="157"/>
        <v>6.0571804046630859</v>
      </c>
      <c r="AF299" s="57">
        <f t="shared" si="158"/>
        <v>6.0571804046630859</v>
      </c>
      <c r="AG299" s="55"/>
      <c r="AI299" s="35" t="str">
        <f t="shared" si="145"/>
        <v/>
      </c>
      <c r="AJ299" s="125" t="str">
        <f t="shared" si="146"/>
        <v/>
      </c>
      <c r="AK299" s="125" t="str">
        <f t="shared" si="147"/>
        <v/>
      </c>
      <c r="AL299" s="125" t="str">
        <f t="shared" si="148"/>
        <v/>
      </c>
      <c r="AM299" s="125" t="str">
        <f t="shared" si="149"/>
        <v/>
      </c>
      <c r="AN299" s="125" t="s">
        <v>218</v>
      </c>
      <c r="AO299" s="125" t="str">
        <f t="shared" si="150"/>
        <v/>
      </c>
      <c r="AP299" s="125" t="str">
        <f t="shared" si="159"/>
        <v/>
      </c>
    </row>
    <row r="300" spans="1:42">
      <c r="A300" s="30">
        <f t="shared" si="151"/>
        <v>16710</v>
      </c>
      <c r="B300" s="31">
        <f t="shared" si="128"/>
        <v>0</v>
      </c>
      <c r="C300" s="33" t="str">
        <f t="shared" si="129"/>
        <v/>
      </c>
      <c r="D300" s="31">
        <f t="shared" si="130"/>
        <v>0</v>
      </c>
      <c r="E300" s="33" t="str">
        <f t="shared" si="131"/>
        <v/>
      </c>
      <c r="F300" s="31">
        <f t="shared" si="132"/>
        <v>0</v>
      </c>
      <c r="G300" s="32">
        <f t="shared" si="133"/>
        <v>12665.93341279657</v>
      </c>
      <c r="H300" s="32">
        <f t="shared" si="134"/>
        <v>12104.230557594472</v>
      </c>
      <c r="I300" s="32">
        <f t="shared" si="135"/>
        <v>12665.93341279657</v>
      </c>
      <c r="J300" s="37" t="str">
        <f t="shared" si="152"/>
        <v/>
      </c>
      <c r="K300" s="31">
        <f t="shared" si="136"/>
        <v>0</v>
      </c>
      <c r="L300" s="33" t="str">
        <f t="shared" si="137"/>
        <v/>
      </c>
      <c r="M300" s="34">
        <f t="shared" si="153"/>
        <v>17131.273915630998</v>
      </c>
      <c r="N300" s="33" t="str">
        <f t="shared" si="154"/>
        <v>EI</v>
      </c>
      <c r="O300" s="35" t="str">
        <f t="shared" si="138"/>
        <v/>
      </c>
      <c r="P300" s="48" t="str">
        <f t="shared" si="139"/>
        <v>EI</v>
      </c>
      <c r="Q300" s="35"/>
      <c r="R300" s="58">
        <f>Data!AW300</f>
        <v>0</v>
      </c>
      <c r="S300" s="58">
        <f>Data!BB300</f>
        <v>0</v>
      </c>
      <c r="T300" s="58">
        <f>Data!BM300</f>
        <v>0</v>
      </c>
      <c r="U300" s="59">
        <f>Data!BN300</f>
        <v>2682.0693359375</v>
      </c>
      <c r="V300" s="59">
        <f>Data!BO300</f>
        <v>2120.366455078125</v>
      </c>
      <c r="W300" s="58">
        <f>Data!BT300</f>
        <v>0</v>
      </c>
      <c r="X300" s="56">
        <f t="shared" si="140"/>
        <v>2682.0693359375</v>
      </c>
      <c r="Y300" s="64">
        <f t="shared" si="141"/>
        <v>3000</v>
      </c>
      <c r="Z300" s="65">
        <f t="shared" si="142"/>
        <v>1059.6400146484375</v>
      </c>
      <c r="AA300" s="66">
        <f t="shared" si="143"/>
        <v>4059.6400146484375</v>
      </c>
      <c r="AB300" s="71">
        <f t="shared" si="155"/>
        <v>1377.5706787109375</v>
      </c>
      <c r="AC300" s="71">
        <f t="shared" si="144"/>
        <v>1059.6400146484375</v>
      </c>
      <c r="AD300" s="71">
        <f t="shared" si="156"/>
        <v>-7.5120195106137544E-4</v>
      </c>
      <c r="AE300" s="71">
        <f t="shared" si="157"/>
        <v>1059.6400146484375</v>
      </c>
      <c r="AF300" s="57">
        <f t="shared" si="158"/>
        <v>-7.5120195106137544E-4</v>
      </c>
      <c r="AG300" s="55"/>
      <c r="AI300" s="35" t="str">
        <f t="shared" si="145"/>
        <v/>
      </c>
      <c r="AJ300" s="125" t="str">
        <f t="shared" si="146"/>
        <v/>
      </c>
      <c r="AK300" s="125" t="str">
        <f t="shared" si="147"/>
        <v/>
      </c>
      <c r="AL300" s="125" t="str">
        <f t="shared" si="148"/>
        <v/>
      </c>
      <c r="AM300" s="125" t="str">
        <f t="shared" si="149"/>
        <v/>
      </c>
      <c r="AN300" s="125" t="s">
        <v>218</v>
      </c>
      <c r="AO300" s="125" t="str">
        <f t="shared" si="150"/>
        <v/>
      </c>
      <c r="AP300" s="125" t="str">
        <f t="shared" si="159"/>
        <v/>
      </c>
    </row>
    <row r="301" spans="1:42">
      <c r="A301" s="30">
        <f t="shared" si="151"/>
        <v>16741</v>
      </c>
      <c r="B301" s="31">
        <f t="shared" si="128"/>
        <v>0</v>
      </c>
      <c r="C301" s="33" t="str">
        <f t="shared" si="129"/>
        <v/>
      </c>
      <c r="D301" s="31">
        <f t="shared" si="130"/>
        <v>0</v>
      </c>
      <c r="E301" s="33" t="str">
        <f t="shared" si="131"/>
        <v/>
      </c>
      <c r="F301" s="31">
        <f t="shared" si="132"/>
        <v>0</v>
      </c>
      <c r="G301" s="32">
        <f t="shared" si="133"/>
        <v>10913.760937904446</v>
      </c>
      <c r="H301" s="32">
        <f t="shared" si="134"/>
        <v>10455.999516088084</v>
      </c>
      <c r="I301" s="32">
        <f t="shared" si="135"/>
        <v>10913.760937904446</v>
      </c>
      <c r="J301" s="37" t="str">
        <f t="shared" si="152"/>
        <v/>
      </c>
      <c r="K301" s="31">
        <f t="shared" si="136"/>
        <v>0</v>
      </c>
      <c r="L301" s="33" t="str">
        <f t="shared" si="137"/>
        <v/>
      </c>
      <c r="M301" s="34">
        <f t="shared" si="153"/>
        <v>16921.647255297707</v>
      </c>
      <c r="N301" s="33" t="str">
        <f t="shared" si="154"/>
        <v>EI</v>
      </c>
      <c r="O301" s="35" t="str">
        <f t="shared" si="138"/>
        <v/>
      </c>
      <c r="P301" s="48" t="str">
        <f t="shared" si="139"/>
        <v>EI</v>
      </c>
      <c r="Q301" s="35"/>
      <c r="R301" s="58">
        <f>Data!AW301</f>
        <v>0</v>
      </c>
      <c r="S301" s="58">
        <f>Data!BB301</f>
        <v>0</v>
      </c>
      <c r="T301" s="58">
        <f>Data!BM301</f>
        <v>0</v>
      </c>
      <c r="U301" s="59">
        <f>Data!BN301</f>
        <v>2713.826171875</v>
      </c>
      <c r="V301" s="59">
        <f>Data!BO301</f>
        <v>2256.064697265625</v>
      </c>
      <c r="W301" s="58">
        <f>Data!BT301</f>
        <v>0</v>
      </c>
      <c r="X301" s="56">
        <f t="shared" si="140"/>
        <v>2713.826171875</v>
      </c>
      <c r="Y301" s="64">
        <f t="shared" si="141"/>
        <v>4000</v>
      </c>
      <c r="Z301" s="65">
        <f t="shared" si="142"/>
        <v>1031.453369140625</v>
      </c>
      <c r="AA301" s="66">
        <f t="shared" si="143"/>
        <v>5031.453369140625</v>
      </c>
      <c r="AB301" s="71">
        <f t="shared" si="155"/>
        <v>2317.627197265625</v>
      </c>
      <c r="AC301" s="71">
        <f t="shared" si="144"/>
        <v>1031.453369140625</v>
      </c>
      <c r="AD301" s="71">
        <f t="shared" si="156"/>
        <v>0</v>
      </c>
      <c r="AE301" s="71">
        <f t="shared" si="157"/>
        <v>665.82305908203125</v>
      </c>
      <c r="AF301" s="57">
        <f t="shared" si="158"/>
        <v>0</v>
      </c>
      <c r="AG301" s="55"/>
      <c r="AI301" s="35" t="str">
        <f t="shared" si="145"/>
        <v/>
      </c>
      <c r="AJ301" s="125" t="str">
        <f t="shared" si="146"/>
        <v/>
      </c>
      <c r="AK301" s="125" t="str">
        <f t="shared" si="147"/>
        <v/>
      </c>
      <c r="AL301" s="125" t="str">
        <f t="shared" si="148"/>
        <v/>
      </c>
      <c r="AM301" s="125" t="str">
        <f t="shared" si="149"/>
        <v/>
      </c>
      <c r="AN301" s="125" t="s">
        <v>218</v>
      </c>
      <c r="AO301" s="125" t="str">
        <f t="shared" si="150"/>
        <v/>
      </c>
      <c r="AP301" s="125" t="str">
        <f t="shared" si="159"/>
        <v/>
      </c>
    </row>
    <row r="302" spans="1:42">
      <c r="A302" s="30">
        <f t="shared" si="151"/>
        <v>16771</v>
      </c>
      <c r="B302" s="31">
        <f t="shared" si="128"/>
        <v>0</v>
      </c>
      <c r="C302" s="33" t="str">
        <f t="shared" si="129"/>
        <v/>
      </c>
      <c r="D302" s="31">
        <f t="shared" si="130"/>
        <v>0</v>
      </c>
      <c r="E302" s="33" t="str">
        <f t="shared" si="131"/>
        <v/>
      </c>
      <c r="F302" s="31">
        <f t="shared" si="132"/>
        <v>0</v>
      </c>
      <c r="G302" s="32">
        <f t="shared" si="133"/>
        <v>12184.070754556597</v>
      </c>
      <c r="H302" s="32">
        <f t="shared" si="134"/>
        <v>11827.480430037554</v>
      </c>
      <c r="I302" s="32">
        <f t="shared" si="135"/>
        <v>12184.070754556597</v>
      </c>
      <c r="J302" s="37" t="str">
        <f t="shared" si="152"/>
        <v/>
      </c>
      <c r="K302" s="31">
        <f t="shared" si="136"/>
        <v>0</v>
      </c>
      <c r="L302" s="33" t="str">
        <f t="shared" si="137"/>
        <v/>
      </c>
      <c r="M302" s="34">
        <f t="shared" si="153"/>
        <v>16803.601878371675</v>
      </c>
      <c r="N302" s="33" t="str">
        <f t="shared" si="154"/>
        <v/>
      </c>
      <c r="O302" s="35" t="str">
        <f t="shared" si="138"/>
        <v/>
      </c>
      <c r="P302" s="48" t="str">
        <f t="shared" si="139"/>
        <v/>
      </c>
      <c r="Q302" s="35"/>
      <c r="R302" s="58">
        <f>Data!AW302</f>
        <v>0</v>
      </c>
      <c r="S302" s="58">
        <f>Data!BB302</f>
        <v>0</v>
      </c>
      <c r="T302" s="58">
        <f>Data!BM302</f>
        <v>0</v>
      </c>
      <c r="U302" s="59">
        <f>Data!BN302</f>
        <v>3480.89111328125</v>
      </c>
      <c r="V302" s="59">
        <f>Data!BO302</f>
        <v>3473.303466796875</v>
      </c>
      <c r="W302" s="58">
        <f>Data!BT302</f>
        <v>0</v>
      </c>
      <c r="X302" s="56">
        <f t="shared" si="140"/>
        <v>3480.89111328125</v>
      </c>
      <c r="Y302" s="64">
        <f t="shared" si="141"/>
        <v>4500</v>
      </c>
      <c r="Z302" s="65">
        <f t="shared" si="142"/>
        <v>1316.7037353515625</v>
      </c>
      <c r="AA302" s="66">
        <f t="shared" si="143"/>
        <v>5816.7037353515625</v>
      </c>
      <c r="AB302" s="71">
        <f t="shared" si="155"/>
        <v>2335.8126220703125</v>
      </c>
      <c r="AC302" s="71">
        <f t="shared" si="144"/>
        <v>1316.7037353515625</v>
      </c>
      <c r="AD302" s="71">
        <f t="shared" si="156"/>
        <v>841.98019915288023</v>
      </c>
      <c r="AE302" s="71">
        <f t="shared" si="157"/>
        <v>1316.7037353515625</v>
      </c>
      <c r="AF302" s="57">
        <f t="shared" si="158"/>
        <v>841.98019915288023</v>
      </c>
      <c r="AG302" s="55"/>
      <c r="AI302" s="35" t="str">
        <f t="shared" si="145"/>
        <v/>
      </c>
      <c r="AJ302" s="125" t="str">
        <f t="shared" si="146"/>
        <v/>
      </c>
      <c r="AK302" s="125" t="str">
        <f t="shared" si="147"/>
        <v/>
      </c>
      <c r="AL302" s="125" t="str">
        <f t="shared" si="148"/>
        <v/>
      </c>
      <c r="AM302" s="125" t="str">
        <f t="shared" si="149"/>
        <v/>
      </c>
      <c r="AN302" s="125" t="s">
        <v>218</v>
      </c>
      <c r="AO302" s="125" t="str">
        <f t="shared" si="150"/>
        <v/>
      </c>
      <c r="AP302" s="125" t="str">
        <f t="shared" si="159"/>
        <v/>
      </c>
    </row>
    <row r="303" spans="1:42">
      <c r="A303" s="30">
        <f t="shared" si="151"/>
        <v>16802</v>
      </c>
      <c r="B303" s="31">
        <f t="shared" si="128"/>
        <v>0</v>
      </c>
      <c r="C303" s="33" t="str">
        <f t="shared" si="129"/>
        <v/>
      </c>
      <c r="D303" s="31">
        <f t="shared" si="130"/>
        <v>0</v>
      </c>
      <c r="E303" s="33" t="str">
        <f t="shared" si="131"/>
        <v/>
      </c>
      <c r="F303" s="31">
        <f t="shared" si="132"/>
        <v>0</v>
      </c>
      <c r="G303" s="32">
        <f t="shared" si="133"/>
        <v>0</v>
      </c>
      <c r="H303" s="32">
        <f t="shared" si="134"/>
        <v>347.26989520416652</v>
      </c>
      <c r="I303" s="32">
        <f t="shared" si="135"/>
        <v>347.26989520416652</v>
      </c>
      <c r="J303" s="37" t="str">
        <f t="shared" si="152"/>
        <v/>
      </c>
      <c r="K303" s="31">
        <f t="shared" si="136"/>
        <v>0</v>
      </c>
      <c r="L303" s="33" t="str">
        <f t="shared" si="137"/>
        <v/>
      </c>
      <c r="M303" s="34">
        <f t="shared" si="153"/>
        <v>15387.318022336154</v>
      </c>
      <c r="N303" s="33" t="str">
        <f t="shared" si="154"/>
        <v/>
      </c>
      <c r="O303" s="35" t="str">
        <f t="shared" si="138"/>
        <v/>
      </c>
      <c r="P303" s="48" t="str">
        <f t="shared" si="139"/>
        <v/>
      </c>
      <c r="Q303" s="35"/>
      <c r="R303" s="58">
        <f>Data!AW303</f>
        <v>0</v>
      </c>
      <c r="S303" s="58">
        <f>Data!BB303</f>
        <v>0</v>
      </c>
      <c r="T303" s="58">
        <f>Data!BM303</f>
        <v>0</v>
      </c>
      <c r="U303" s="59">
        <f>Data!BN303</f>
        <v>0</v>
      </c>
      <c r="V303" s="59">
        <f>Data!BO303</f>
        <v>17635.6875</v>
      </c>
      <c r="W303" s="58">
        <f>Data!BT303</f>
        <v>0</v>
      </c>
      <c r="X303" s="56">
        <f t="shared" si="140"/>
        <v>17635.6875</v>
      </c>
      <c r="Y303" s="64">
        <f t="shared" si="141"/>
        <v>4500</v>
      </c>
      <c r="Z303" s="65">
        <f t="shared" si="142"/>
        <v>61255.15625</v>
      </c>
      <c r="AA303" s="66">
        <f t="shared" si="143"/>
        <v>65755.15625</v>
      </c>
      <c r="AB303" s="71">
        <f t="shared" si="155"/>
        <v>48119.46875</v>
      </c>
      <c r="AC303" s="71">
        <f t="shared" si="144"/>
        <v>61255.15625</v>
      </c>
      <c r="AD303" s="71">
        <f t="shared" si="156"/>
        <v>59203.375819403416</v>
      </c>
      <c r="AE303" s="71">
        <f t="shared" si="157"/>
        <v>61255.15625</v>
      </c>
      <c r="AF303" s="57">
        <f t="shared" si="158"/>
        <v>48119.46875</v>
      </c>
      <c r="AG303" s="55"/>
      <c r="AI303" s="35" t="str">
        <f t="shared" si="145"/>
        <v/>
      </c>
      <c r="AJ303" s="125" t="str">
        <f t="shared" si="146"/>
        <v/>
      </c>
      <c r="AK303" s="125" t="str">
        <f t="shared" si="147"/>
        <v/>
      </c>
      <c r="AL303" s="125" t="str">
        <f t="shared" si="148"/>
        <v/>
      </c>
      <c r="AM303" s="125" t="str">
        <f t="shared" si="149"/>
        <v/>
      </c>
      <c r="AN303" s="125" t="s">
        <v>218</v>
      </c>
      <c r="AO303" s="125" t="str">
        <f t="shared" si="150"/>
        <v/>
      </c>
      <c r="AP303" s="125" t="str">
        <f t="shared" si="159"/>
        <v/>
      </c>
    </row>
    <row r="304" spans="1:42">
      <c r="A304" s="30">
        <f t="shared" si="151"/>
        <v>16833</v>
      </c>
      <c r="B304" s="31">
        <f t="shared" si="128"/>
        <v>0</v>
      </c>
      <c r="C304" s="33" t="str">
        <f t="shared" si="129"/>
        <v/>
      </c>
      <c r="D304" s="31">
        <f t="shared" si="130"/>
        <v>0</v>
      </c>
      <c r="E304" s="33" t="str">
        <f t="shared" si="131"/>
        <v/>
      </c>
      <c r="F304" s="31">
        <f t="shared" si="132"/>
        <v>0</v>
      </c>
      <c r="G304" s="32">
        <f t="shared" si="133"/>
        <v>0</v>
      </c>
      <c r="H304" s="32">
        <f t="shared" si="134"/>
        <v>0</v>
      </c>
      <c r="I304" s="32">
        <f t="shared" si="135"/>
        <v>0</v>
      </c>
      <c r="J304" s="37" t="str">
        <f t="shared" si="152"/>
        <v/>
      </c>
      <c r="K304" s="31">
        <f t="shared" si="136"/>
        <v>0</v>
      </c>
      <c r="L304" s="33" t="str">
        <f t="shared" si="137"/>
        <v/>
      </c>
      <c r="M304" s="34">
        <f t="shared" si="153"/>
        <v>12447.344206565864</v>
      </c>
      <c r="N304" s="33" t="str">
        <f t="shared" si="154"/>
        <v/>
      </c>
      <c r="O304" s="35" t="str">
        <f t="shared" si="138"/>
        <v/>
      </c>
      <c r="P304" s="48" t="str">
        <f t="shared" si="139"/>
        <v/>
      </c>
      <c r="Q304" s="35"/>
      <c r="R304" s="58">
        <f>Data!AW304</f>
        <v>0</v>
      </c>
      <c r="S304" s="58">
        <f>Data!BB304</f>
        <v>0</v>
      </c>
      <c r="T304" s="58">
        <f>Data!BM304</f>
        <v>0</v>
      </c>
      <c r="U304" s="59">
        <f>Data!BN304</f>
        <v>0</v>
      </c>
      <c r="V304" s="59">
        <f>Data!BO304</f>
        <v>0</v>
      </c>
      <c r="W304" s="58">
        <f>Data!BT304</f>
        <v>0</v>
      </c>
      <c r="X304" s="56">
        <f t="shared" si="140"/>
        <v>0</v>
      </c>
      <c r="Y304" s="64">
        <f t="shared" si="141"/>
        <v>6000</v>
      </c>
      <c r="Z304" s="65">
        <f t="shared" si="142"/>
        <v>41489.953125</v>
      </c>
      <c r="AA304" s="66">
        <f t="shared" si="143"/>
        <v>47489.953125</v>
      </c>
      <c r="AB304" s="71">
        <f t="shared" si="155"/>
        <v>47489.953125</v>
      </c>
      <c r="AC304" s="71">
        <f t="shared" si="144"/>
        <v>41489.953125</v>
      </c>
      <c r="AD304" s="71">
        <f t="shared" si="156"/>
        <v>43191.07129577751</v>
      </c>
      <c r="AE304" s="71">
        <f t="shared" si="157"/>
        <v>41489.953125</v>
      </c>
      <c r="AF304" s="57">
        <f t="shared" si="158"/>
        <v>41489.953125</v>
      </c>
      <c r="AG304" s="55"/>
      <c r="AI304" s="35" t="str">
        <f t="shared" si="145"/>
        <v/>
      </c>
      <c r="AJ304" s="125" t="str">
        <f t="shared" si="146"/>
        <v/>
      </c>
      <c r="AK304" s="125" t="str">
        <f t="shared" si="147"/>
        <v/>
      </c>
      <c r="AL304" s="125" t="str">
        <f t="shared" si="148"/>
        <v/>
      </c>
      <c r="AM304" s="125" t="str">
        <f t="shared" si="149"/>
        <v/>
      </c>
      <c r="AN304" s="125" t="s">
        <v>218</v>
      </c>
      <c r="AO304" s="125" t="str">
        <f t="shared" si="150"/>
        <v/>
      </c>
      <c r="AP304" s="125" t="str">
        <f t="shared" si="159"/>
        <v/>
      </c>
    </row>
    <row r="305" spans="1:42">
      <c r="A305" s="30">
        <f t="shared" si="151"/>
        <v>16861</v>
      </c>
      <c r="B305" s="31">
        <f t="shared" si="128"/>
        <v>0</v>
      </c>
      <c r="C305" s="33" t="str">
        <f t="shared" si="129"/>
        <v/>
      </c>
      <c r="D305" s="31">
        <f t="shared" si="130"/>
        <v>0</v>
      </c>
      <c r="E305" s="33" t="str">
        <f t="shared" si="131"/>
        <v/>
      </c>
      <c r="F305" s="31">
        <f t="shared" si="132"/>
        <v>0</v>
      </c>
      <c r="G305" s="32">
        <f t="shared" si="133"/>
        <v>0</v>
      </c>
      <c r="H305" s="32">
        <f t="shared" si="134"/>
        <v>0</v>
      </c>
      <c r="I305" s="32">
        <f t="shared" si="135"/>
        <v>0</v>
      </c>
      <c r="J305" s="37" t="str">
        <f t="shared" si="152"/>
        <v/>
      </c>
      <c r="K305" s="31">
        <f t="shared" si="136"/>
        <v>0</v>
      </c>
      <c r="L305" s="33" t="str">
        <f t="shared" si="137"/>
        <v/>
      </c>
      <c r="M305" s="34">
        <f t="shared" si="153"/>
        <v>12188.495255001873</v>
      </c>
      <c r="N305" s="33" t="str">
        <f t="shared" si="154"/>
        <v/>
      </c>
      <c r="O305" s="35" t="str">
        <f t="shared" si="138"/>
        <v>MRDO</v>
      </c>
      <c r="P305" s="48" t="str">
        <f t="shared" si="139"/>
        <v>MRDO</v>
      </c>
      <c r="Q305" s="35"/>
      <c r="R305" s="58">
        <f>Data!AW305</f>
        <v>0</v>
      </c>
      <c r="S305" s="58">
        <f>Data!BB305</f>
        <v>0</v>
      </c>
      <c r="T305" s="58">
        <f>Data!BM305</f>
        <v>0</v>
      </c>
      <c r="U305" s="59">
        <f>Data!BN305</f>
        <v>0</v>
      </c>
      <c r="V305" s="59">
        <f>Data!BO305</f>
        <v>0</v>
      </c>
      <c r="W305" s="58">
        <f>Data!BT305</f>
        <v>0</v>
      </c>
      <c r="X305" s="56">
        <f t="shared" si="140"/>
        <v>0</v>
      </c>
      <c r="Y305" s="64">
        <f t="shared" si="141"/>
        <v>21464.28515625</v>
      </c>
      <c r="Z305" s="65">
        <f t="shared" si="142"/>
        <v>0</v>
      </c>
      <c r="AA305" s="66">
        <f t="shared" si="143"/>
        <v>21464.28515625</v>
      </c>
      <c r="AB305" s="71">
        <f t="shared" si="155"/>
        <v>21464.28515625</v>
      </c>
      <c r="AC305" s="71">
        <f t="shared" si="144"/>
        <v>0</v>
      </c>
      <c r="AD305" s="71">
        <f t="shared" si="156"/>
        <v>13559.939893312794</v>
      </c>
      <c r="AE305" s="71">
        <f t="shared" si="157"/>
        <v>0</v>
      </c>
      <c r="AF305" s="57">
        <f t="shared" si="158"/>
        <v>0</v>
      </c>
      <c r="AG305" s="55"/>
      <c r="AI305" s="35" t="str">
        <f t="shared" si="145"/>
        <v/>
      </c>
      <c r="AJ305" s="125" t="str">
        <f t="shared" si="146"/>
        <v/>
      </c>
      <c r="AK305" s="125" t="str">
        <f t="shared" si="147"/>
        <v/>
      </c>
      <c r="AL305" s="125" t="str">
        <f t="shared" si="148"/>
        <v/>
      </c>
      <c r="AM305" s="125" t="str">
        <f t="shared" si="149"/>
        <v/>
      </c>
      <c r="AN305" s="125" t="s">
        <v>218</v>
      </c>
      <c r="AO305" s="125" t="str">
        <f t="shared" si="150"/>
        <v/>
      </c>
      <c r="AP305" s="125" t="str">
        <f t="shared" si="159"/>
        <v/>
      </c>
    </row>
    <row r="306" spans="1:42">
      <c r="A306" s="30">
        <f t="shared" si="151"/>
        <v>16892</v>
      </c>
      <c r="B306" s="31">
        <f t="shared" si="128"/>
        <v>0</v>
      </c>
      <c r="C306" s="33" t="str">
        <f t="shared" si="129"/>
        <v/>
      </c>
      <c r="D306" s="31">
        <f t="shared" si="130"/>
        <v>0</v>
      </c>
      <c r="E306" s="33" t="str">
        <f t="shared" si="131"/>
        <v/>
      </c>
      <c r="F306" s="31">
        <f t="shared" si="132"/>
        <v>0</v>
      </c>
      <c r="G306" s="32">
        <f t="shared" si="133"/>
        <v>0</v>
      </c>
      <c r="H306" s="32">
        <f t="shared" si="134"/>
        <v>0</v>
      </c>
      <c r="I306" s="32">
        <f t="shared" si="135"/>
        <v>0</v>
      </c>
      <c r="J306" s="37" t="str">
        <f t="shared" si="152"/>
        <v/>
      </c>
      <c r="K306" s="31">
        <f t="shared" si="136"/>
        <v>0</v>
      </c>
      <c r="L306" s="33" t="str">
        <f t="shared" si="137"/>
        <v/>
      </c>
      <c r="M306" s="34">
        <f t="shared" si="153"/>
        <v>19900.948999625427</v>
      </c>
      <c r="N306" s="33" t="str">
        <f t="shared" si="154"/>
        <v/>
      </c>
      <c r="O306" s="35" t="str">
        <f t="shared" si="138"/>
        <v/>
      </c>
      <c r="P306" s="48" t="str">
        <f t="shared" si="139"/>
        <v/>
      </c>
      <c r="Q306" s="35"/>
      <c r="R306" s="58">
        <f>Data!AW306</f>
        <v>0</v>
      </c>
      <c r="S306" s="58">
        <f>Data!BB306</f>
        <v>0</v>
      </c>
      <c r="T306" s="58">
        <f>Data!BM306</f>
        <v>0</v>
      </c>
      <c r="U306" s="59">
        <f>Data!BN306</f>
        <v>0</v>
      </c>
      <c r="V306" s="59">
        <f>Data!BO306</f>
        <v>0</v>
      </c>
      <c r="W306" s="58">
        <f>Data!BT306</f>
        <v>0</v>
      </c>
      <c r="X306" s="56">
        <f t="shared" si="140"/>
        <v>0</v>
      </c>
      <c r="Y306" s="64">
        <f t="shared" si="141"/>
        <v>8403.2255859375</v>
      </c>
      <c r="Z306" s="65">
        <f t="shared" si="142"/>
        <v>8727.576171875</v>
      </c>
      <c r="AA306" s="66">
        <f t="shared" si="143"/>
        <v>17130.8017578125</v>
      </c>
      <c r="AB306" s="71">
        <f t="shared" si="155"/>
        <v>17130.8017578125</v>
      </c>
      <c r="AC306" s="71">
        <f t="shared" si="144"/>
        <v>8727.576171875</v>
      </c>
      <c r="AD306" s="71">
        <f t="shared" si="156"/>
        <v>4751.5123577034865</v>
      </c>
      <c r="AE306" s="71">
        <f t="shared" si="157"/>
        <v>8727.576171875</v>
      </c>
      <c r="AF306" s="57">
        <f t="shared" si="158"/>
        <v>4751.5123577034865</v>
      </c>
      <c r="AG306" s="55"/>
      <c r="AI306" s="35" t="str">
        <f t="shared" si="145"/>
        <v/>
      </c>
      <c r="AJ306" s="125" t="str">
        <f t="shared" si="146"/>
        <v/>
      </c>
      <c r="AK306" s="125" t="str">
        <f t="shared" si="147"/>
        <v/>
      </c>
      <c r="AL306" s="125" t="str">
        <f t="shared" si="148"/>
        <v/>
      </c>
      <c r="AM306" s="125" t="str">
        <f t="shared" si="149"/>
        <v/>
      </c>
      <c r="AN306" s="125" t="s">
        <v>218</v>
      </c>
      <c r="AO306" s="125" t="str">
        <f t="shared" si="150"/>
        <v/>
      </c>
      <c r="AP306" s="125" t="str">
        <f t="shared" si="159"/>
        <v/>
      </c>
    </row>
    <row r="307" spans="1:42">
      <c r="A307" s="30">
        <f t="shared" si="151"/>
        <v>16922</v>
      </c>
      <c r="B307" s="31">
        <f t="shared" si="128"/>
        <v>-5029.5902285924558</v>
      </c>
      <c r="C307" s="33" t="str">
        <f t="shared" si="129"/>
        <v/>
      </c>
      <c r="D307" s="31">
        <f t="shared" si="130"/>
        <v>782.99686309532285</v>
      </c>
      <c r="E307" s="33" t="str">
        <f t="shared" si="131"/>
        <v/>
      </c>
      <c r="F307" s="31">
        <f t="shared" si="132"/>
        <v>0</v>
      </c>
      <c r="G307" s="32">
        <f t="shared" si="133"/>
        <v>0</v>
      </c>
      <c r="H307" s="32">
        <f t="shared" si="134"/>
        <v>0</v>
      </c>
      <c r="I307" s="32">
        <f t="shared" si="135"/>
        <v>0</v>
      </c>
      <c r="J307" s="37" t="str">
        <f t="shared" si="152"/>
        <v/>
      </c>
      <c r="K307" s="31">
        <f t="shared" si="136"/>
        <v>0</v>
      </c>
      <c r="L307" s="33" t="str">
        <f t="shared" si="137"/>
        <v/>
      </c>
      <c r="M307" s="34">
        <f t="shared" si="153"/>
        <v>4285.7143586995662</v>
      </c>
      <c r="N307" s="33" t="str">
        <f t="shared" si="154"/>
        <v/>
      </c>
      <c r="O307" s="35" t="str">
        <f t="shared" si="138"/>
        <v/>
      </c>
      <c r="P307" s="48" t="str">
        <f t="shared" si="139"/>
        <v/>
      </c>
      <c r="Q307" s="35"/>
      <c r="R307" s="58">
        <f>Data!AW307</f>
        <v>-1376.556640625</v>
      </c>
      <c r="S307" s="58">
        <f>Data!BB307</f>
        <v>4436.0302734375</v>
      </c>
      <c r="T307" s="58">
        <f>Data!BM307</f>
        <v>0</v>
      </c>
      <c r="U307" s="59">
        <f>Data!BN307</f>
        <v>0</v>
      </c>
      <c r="V307" s="59">
        <f>Data!BO307</f>
        <v>0</v>
      </c>
      <c r="W307" s="58">
        <f>Data!BT307</f>
        <v>0</v>
      </c>
      <c r="X307" s="56">
        <f t="shared" si="140"/>
        <v>4436.0302734375</v>
      </c>
      <c r="Y307" s="64">
        <f t="shared" si="141"/>
        <v>9940.625</v>
      </c>
      <c r="Z307" s="65">
        <f t="shared" si="142"/>
        <v>10201.8857421875</v>
      </c>
      <c r="AA307" s="66">
        <f t="shared" si="143"/>
        <v>20142.5107421875</v>
      </c>
      <c r="AB307" s="71">
        <f t="shared" si="155"/>
        <v>15706.48046875</v>
      </c>
      <c r="AC307" s="71">
        <f t="shared" si="144"/>
        <v>10201.8857421875</v>
      </c>
      <c r="AD307" s="71">
        <f t="shared" si="156"/>
        <v>19563.86194031344</v>
      </c>
      <c r="AE307" s="71">
        <f t="shared" si="157"/>
        <v>10001.8857421875</v>
      </c>
      <c r="AF307" s="57">
        <f t="shared" si="158"/>
        <v>10201.8857421875</v>
      </c>
      <c r="AG307" s="55"/>
      <c r="AI307" s="35" t="str">
        <f t="shared" si="145"/>
        <v/>
      </c>
      <c r="AJ307" s="125" t="str">
        <f t="shared" si="146"/>
        <v/>
      </c>
      <c r="AK307" s="125" t="str">
        <f t="shared" si="147"/>
        <v/>
      </c>
      <c r="AL307" s="125" t="str">
        <f t="shared" si="148"/>
        <v/>
      </c>
      <c r="AM307" s="125" t="str">
        <f t="shared" si="149"/>
        <v/>
      </c>
      <c r="AN307" s="125" t="s">
        <v>218</v>
      </c>
      <c r="AO307" s="125" t="str">
        <f t="shared" si="150"/>
        <v/>
      </c>
      <c r="AP307" s="125" t="str">
        <f t="shared" si="159"/>
        <v/>
      </c>
    </row>
    <row r="308" spans="1:42">
      <c r="A308" s="30">
        <f t="shared" si="151"/>
        <v>16953</v>
      </c>
      <c r="B308" s="31">
        <f t="shared" si="128"/>
        <v>-2355.4055931956941</v>
      </c>
      <c r="C308" s="33" t="str">
        <f t="shared" si="129"/>
        <v/>
      </c>
      <c r="D308" s="31">
        <f t="shared" si="130"/>
        <v>1724.4559258133781</v>
      </c>
      <c r="E308" s="33" t="str">
        <f t="shared" si="131"/>
        <v/>
      </c>
      <c r="F308" s="31">
        <f t="shared" si="132"/>
        <v>0</v>
      </c>
      <c r="G308" s="32">
        <f t="shared" si="133"/>
        <v>0</v>
      </c>
      <c r="H308" s="32">
        <f t="shared" si="134"/>
        <v>0</v>
      </c>
      <c r="I308" s="32">
        <f t="shared" si="135"/>
        <v>0</v>
      </c>
      <c r="J308" s="37" t="str">
        <f t="shared" si="152"/>
        <v/>
      </c>
      <c r="K308" s="31">
        <f t="shared" si="136"/>
        <v>0</v>
      </c>
      <c r="L308" s="33" t="str">
        <f t="shared" si="137"/>
        <v/>
      </c>
      <c r="M308" s="34">
        <f t="shared" si="153"/>
        <v>4285.7143586995662</v>
      </c>
      <c r="N308" s="33" t="str">
        <f t="shared" si="154"/>
        <v/>
      </c>
      <c r="O308" s="35" t="str">
        <f t="shared" si="138"/>
        <v/>
      </c>
      <c r="P308" s="48" t="str">
        <f t="shared" si="139"/>
        <v/>
      </c>
      <c r="Q308" s="35"/>
      <c r="R308" s="58">
        <f>Data!AW308</f>
        <v>601.8421630859375</v>
      </c>
      <c r="S308" s="58">
        <f>Data!BB308</f>
        <v>4681.70361328125</v>
      </c>
      <c r="T308" s="58">
        <f>Data!BM308</f>
        <v>0</v>
      </c>
      <c r="U308" s="59">
        <f>Data!BN308</f>
        <v>0</v>
      </c>
      <c r="V308" s="59">
        <f>Data!BO308</f>
        <v>0</v>
      </c>
      <c r="W308" s="58">
        <f>Data!BT308</f>
        <v>0</v>
      </c>
      <c r="X308" s="56">
        <f t="shared" si="140"/>
        <v>4681.70361328125</v>
      </c>
      <c r="Y308" s="64">
        <f t="shared" si="141"/>
        <v>10603.2255859375</v>
      </c>
      <c r="Z308" s="65">
        <f t="shared" si="142"/>
        <v>6755.8876953125</v>
      </c>
      <c r="AA308" s="66">
        <f t="shared" si="143"/>
        <v>17359.11328125</v>
      </c>
      <c r="AB308" s="71">
        <f t="shared" si="155"/>
        <v>12677.40966796875</v>
      </c>
      <c r="AC308" s="71">
        <f t="shared" si="144"/>
        <v>6755.8876953125</v>
      </c>
      <c r="AD308" s="71">
        <f t="shared" si="156"/>
        <v>17116.170771397366</v>
      </c>
      <c r="AE308" s="71">
        <f t="shared" si="157"/>
        <v>6753.8239953517914</v>
      </c>
      <c r="AF308" s="57">
        <f t="shared" si="158"/>
        <v>6755.8876953125</v>
      </c>
      <c r="AG308" s="55"/>
      <c r="AI308" s="35" t="str">
        <f t="shared" si="145"/>
        <v/>
      </c>
      <c r="AJ308" s="125" t="str">
        <f t="shared" si="146"/>
        <v/>
      </c>
      <c r="AK308" s="125" t="str">
        <f t="shared" si="147"/>
        <v/>
      </c>
      <c r="AL308" s="125" t="str">
        <f t="shared" si="148"/>
        <v/>
      </c>
      <c r="AM308" s="125" t="str">
        <f t="shared" si="149"/>
        <v/>
      </c>
      <c r="AN308" s="125" t="s">
        <v>218</v>
      </c>
      <c r="AO308" s="125" t="str">
        <f t="shared" si="150"/>
        <v/>
      </c>
      <c r="AP308" s="125" t="str">
        <f t="shared" si="159"/>
        <v/>
      </c>
    </row>
    <row r="309" spans="1:42">
      <c r="A309" s="30">
        <f t="shared" si="151"/>
        <v>16983</v>
      </c>
      <c r="B309" s="31">
        <f t="shared" si="128"/>
        <v>6039.0929902037469</v>
      </c>
      <c r="C309" s="33" t="str">
        <f t="shared" si="129"/>
        <v/>
      </c>
      <c r="D309" s="31">
        <f t="shared" si="130"/>
        <v>5500.8960645459256</v>
      </c>
      <c r="E309" s="33" t="str">
        <f t="shared" si="131"/>
        <v/>
      </c>
      <c r="F309" s="31">
        <f t="shared" si="132"/>
        <v>0</v>
      </c>
      <c r="G309" s="32">
        <f t="shared" si="133"/>
        <v>0</v>
      </c>
      <c r="H309" s="32">
        <f t="shared" si="134"/>
        <v>0</v>
      </c>
      <c r="I309" s="32">
        <f t="shared" si="135"/>
        <v>0</v>
      </c>
      <c r="J309" s="37" t="str">
        <f t="shared" si="152"/>
        <v/>
      </c>
      <c r="K309" s="31">
        <f t="shared" si="136"/>
        <v>0</v>
      </c>
      <c r="L309" s="33" t="str">
        <f t="shared" si="137"/>
        <v/>
      </c>
      <c r="M309" s="34">
        <f t="shared" si="153"/>
        <v>11352.267910961898</v>
      </c>
      <c r="N309" s="33" t="str">
        <f t="shared" si="154"/>
        <v/>
      </c>
      <c r="O309" s="35" t="str">
        <f t="shared" si="138"/>
        <v>MRDO</v>
      </c>
      <c r="P309" s="48" t="str">
        <f t="shared" si="139"/>
        <v>MRDO</v>
      </c>
      <c r="Q309" s="35"/>
      <c r="R309" s="58">
        <f>Data!AW309</f>
        <v>1641.2037353515625</v>
      </c>
      <c r="S309" s="58">
        <f>Data!BB309</f>
        <v>1103.0068359375</v>
      </c>
      <c r="T309" s="58">
        <f>Data!BM309</f>
        <v>0</v>
      </c>
      <c r="U309" s="59">
        <f>Data!BN309</f>
        <v>0</v>
      </c>
      <c r="V309" s="59">
        <f>Data!BO309</f>
        <v>0</v>
      </c>
      <c r="W309" s="58">
        <f>Data!BT309</f>
        <v>0</v>
      </c>
      <c r="X309" s="56">
        <f t="shared" si="140"/>
        <v>1641.2037353515625</v>
      </c>
      <c r="Y309" s="64">
        <f t="shared" si="141"/>
        <v>6468.75</v>
      </c>
      <c r="Z309" s="65">
        <f t="shared" si="142"/>
        <v>0</v>
      </c>
      <c r="AA309" s="66">
        <f t="shared" si="143"/>
        <v>6468.75</v>
      </c>
      <c r="AB309" s="71">
        <f t="shared" si="155"/>
        <v>4827.5462646484375</v>
      </c>
      <c r="AC309" s="71">
        <f t="shared" si="144"/>
        <v>0</v>
      </c>
      <c r="AD309" s="71">
        <f t="shared" si="156"/>
        <v>3634.4510942604047</v>
      </c>
      <c r="AE309" s="71">
        <f t="shared" si="157"/>
        <v>0</v>
      </c>
      <c r="AF309" s="57">
        <f t="shared" si="158"/>
        <v>0</v>
      </c>
      <c r="AG309" s="55"/>
      <c r="AI309" s="35" t="str">
        <f t="shared" si="145"/>
        <v/>
      </c>
      <c r="AJ309" s="125" t="str">
        <f t="shared" si="146"/>
        <v/>
      </c>
      <c r="AK309" s="125" t="str">
        <f t="shared" si="147"/>
        <v/>
      </c>
      <c r="AL309" s="125" t="str">
        <f t="shared" si="148"/>
        <v/>
      </c>
      <c r="AM309" s="125" t="str">
        <f t="shared" si="149"/>
        <v/>
      </c>
      <c r="AN309" s="125" t="s">
        <v>218</v>
      </c>
      <c r="AO309" s="125" t="str">
        <f t="shared" si="150"/>
        <v/>
      </c>
      <c r="AP309" s="125" t="str">
        <f t="shared" si="159"/>
        <v/>
      </c>
    </row>
    <row r="310" spans="1:42">
      <c r="A310" s="30">
        <f t="shared" si="151"/>
        <v>17014</v>
      </c>
      <c r="B310" s="31">
        <f t="shared" si="128"/>
        <v>20867.604718585484</v>
      </c>
      <c r="C310" s="33" t="str">
        <f t="shared" si="129"/>
        <v>JP</v>
      </c>
      <c r="D310" s="31">
        <f t="shared" si="130"/>
        <v>15906.09271239197</v>
      </c>
      <c r="E310" s="33" t="str">
        <f t="shared" si="131"/>
        <v/>
      </c>
      <c r="F310" s="31">
        <f t="shared" si="132"/>
        <v>0</v>
      </c>
      <c r="G310" s="32">
        <f t="shared" si="133"/>
        <v>14736.70033487846</v>
      </c>
      <c r="H310" s="32">
        <f t="shared" si="134"/>
        <v>14574.411334991331</v>
      </c>
      <c r="I310" s="32">
        <f t="shared" si="135"/>
        <v>14736.70033487846</v>
      </c>
      <c r="J310" s="37" t="str">
        <f t="shared" si="152"/>
        <v/>
      </c>
      <c r="K310" s="31">
        <f t="shared" si="136"/>
        <v>0</v>
      </c>
      <c r="L310" s="33" t="str">
        <f t="shared" si="137"/>
        <v/>
      </c>
      <c r="M310" s="34">
        <f t="shared" si="153"/>
        <v>17233.58987491277</v>
      </c>
      <c r="N310" s="33" t="str">
        <f t="shared" si="154"/>
        <v/>
      </c>
      <c r="O310" s="35" t="str">
        <f t="shared" si="138"/>
        <v/>
      </c>
      <c r="P310" s="48" t="str">
        <f t="shared" si="139"/>
        <v>JP</v>
      </c>
      <c r="Q310" s="35"/>
      <c r="R310" s="58">
        <f>Data!AW310</f>
        <v>7142.6533203125</v>
      </c>
      <c r="S310" s="58">
        <f>Data!BB310</f>
        <v>2181.141357421875</v>
      </c>
      <c r="T310" s="58">
        <f>Data!BM310</f>
        <v>0</v>
      </c>
      <c r="U310" s="59">
        <f>Data!BN310</f>
        <v>1011.7491455078125</v>
      </c>
      <c r="V310" s="59">
        <f>Data!BO310</f>
        <v>849.45965576171875</v>
      </c>
      <c r="W310" s="58">
        <f>Data!BT310</f>
        <v>0</v>
      </c>
      <c r="X310" s="56">
        <f t="shared" si="140"/>
        <v>7142.6533203125</v>
      </c>
      <c r="Y310" s="64">
        <f t="shared" si="141"/>
        <v>6500</v>
      </c>
      <c r="Z310" s="65">
        <f t="shared" si="142"/>
        <v>642.653076171875</v>
      </c>
      <c r="AA310" s="66">
        <f t="shared" si="143"/>
        <v>7142.653076171875</v>
      </c>
      <c r="AB310" s="71">
        <f t="shared" si="155"/>
        <v>-2.44140625E-4</v>
      </c>
      <c r="AC310" s="71">
        <f t="shared" si="144"/>
        <v>642.653076171875</v>
      </c>
      <c r="AD310" s="71">
        <f t="shared" si="156"/>
        <v>5791.5702244527602</v>
      </c>
      <c r="AE310" s="71">
        <f t="shared" si="157"/>
        <v>642.653076171875</v>
      </c>
      <c r="AF310" s="57">
        <f t="shared" si="158"/>
        <v>-2.44140625E-4</v>
      </c>
      <c r="AG310" s="55"/>
      <c r="AI310" s="35" t="str">
        <f t="shared" si="145"/>
        <v/>
      </c>
      <c r="AJ310" s="125" t="str">
        <f t="shared" si="146"/>
        <v/>
      </c>
      <c r="AK310" s="125" t="str">
        <f t="shared" si="147"/>
        <v/>
      </c>
      <c r="AL310" s="125" t="str">
        <f t="shared" si="148"/>
        <v/>
      </c>
      <c r="AM310" s="125" t="str">
        <f t="shared" si="149"/>
        <v/>
      </c>
      <c r="AN310" s="125" t="s">
        <v>218</v>
      </c>
      <c r="AO310" s="125" t="str">
        <f t="shared" si="150"/>
        <v/>
      </c>
      <c r="AP310" s="125" t="str">
        <f t="shared" si="159"/>
        <v/>
      </c>
    </row>
    <row r="311" spans="1:42">
      <c r="A311" s="30">
        <f t="shared" si="151"/>
        <v>17045</v>
      </c>
      <c r="B311" s="31">
        <f t="shared" si="128"/>
        <v>16254.879828609572</v>
      </c>
      <c r="C311" s="33" t="str">
        <f t="shared" si="129"/>
        <v/>
      </c>
      <c r="D311" s="31">
        <f t="shared" si="130"/>
        <v>12837.49365463846</v>
      </c>
      <c r="E311" s="33" t="str">
        <f t="shared" si="131"/>
        <v/>
      </c>
      <c r="F311" s="31">
        <f t="shared" si="132"/>
        <v>0</v>
      </c>
      <c r="G311" s="32">
        <f t="shared" si="133"/>
        <v>12124.221538080732</v>
      </c>
      <c r="H311" s="32">
        <f t="shared" si="134"/>
        <v>11729.833063868835</v>
      </c>
      <c r="I311" s="32">
        <f t="shared" si="135"/>
        <v>12124.221538080732</v>
      </c>
      <c r="J311" s="37" t="str">
        <f t="shared" si="152"/>
        <v/>
      </c>
      <c r="K311" s="31">
        <f t="shared" si="136"/>
        <v>0</v>
      </c>
      <c r="L311" s="33" t="str">
        <f t="shared" si="137"/>
        <v/>
      </c>
      <c r="M311" s="34">
        <f t="shared" si="153"/>
        <v>17188.41258960183</v>
      </c>
      <c r="N311" s="33" t="str">
        <f t="shared" si="154"/>
        <v/>
      </c>
      <c r="O311" s="35" t="str">
        <f t="shared" si="138"/>
        <v>MRDO</v>
      </c>
      <c r="P311" s="48" t="str">
        <f t="shared" si="139"/>
        <v>MRDO</v>
      </c>
      <c r="Q311" s="35"/>
      <c r="R311" s="58">
        <f>Data!AW311</f>
        <v>3968.09130859375</v>
      </c>
      <c r="S311" s="58">
        <f>Data!BB311</f>
        <v>550.70526123046875</v>
      </c>
      <c r="T311" s="58">
        <f>Data!BM311</f>
        <v>0</v>
      </c>
      <c r="U311" s="59">
        <f>Data!BN311</f>
        <v>-162.56748962402344</v>
      </c>
      <c r="V311" s="59">
        <f>Data!BO311</f>
        <v>-556.9556884765625</v>
      </c>
      <c r="W311" s="58">
        <f>Data!BT311</f>
        <v>0</v>
      </c>
      <c r="X311" s="56">
        <f t="shared" si="140"/>
        <v>3968.09130859375</v>
      </c>
      <c r="Y311" s="64">
        <f t="shared" si="141"/>
        <v>4000</v>
      </c>
      <c r="Z311" s="65">
        <f t="shared" si="142"/>
        <v>9.3806035816669464E-2</v>
      </c>
      <c r="AA311" s="66">
        <f t="shared" si="143"/>
        <v>4000.0938060358167</v>
      </c>
      <c r="AB311" s="71">
        <f t="shared" si="155"/>
        <v>32.002497442066669</v>
      </c>
      <c r="AC311" s="71">
        <f t="shared" si="144"/>
        <v>9.3806035816669464E-2</v>
      </c>
      <c r="AD311" s="71">
        <f t="shared" si="156"/>
        <v>1289.761165096621</v>
      </c>
      <c r="AE311" s="71">
        <f t="shared" si="157"/>
        <v>9.3806035816669464E-2</v>
      </c>
      <c r="AF311" s="57">
        <f t="shared" si="158"/>
        <v>9.3806035816669464E-2</v>
      </c>
      <c r="AG311" s="55"/>
      <c r="AI311" s="35" t="str">
        <f t="shared" si="145"/>
        <v/>
      </c>
      <c r="AJ311" s="125" t="str">
        <f t="shared" si="146"/>
        <v/>
      </c>
      <c r="AK311" s="125" t="str">
        <f t="shared" si="147"/>
        <v/>
      </c>
      <c r="AL311" s="125" t="str">
        <f t="shared" si="148"/>
        <v/>
      </c>
      <c r="AM311" s="125" t="str">
        <f t="shared" si="149"/>
        <v/>
      </c>
      <c r="AN311" s="125" t="s">
        <v>218</v>
      </c>
      <c r="AO311" s="125" t="str">
        <f t="shared" si="150"/>
        <v/>
      </c>
      <c r="AP311" s="125" t="str">
        <f t="shared" si="159"/>
        <v/>
      </c>
    </row>
    <row r="312" spans="1:42">
      <c r="A312" s="30">
        <f t="shared" si="151"/>
        <v>17075</v>
      </c>
      <c r="B312" s="31">
        <f t="shared" si="128"/>
        <v>0</v>
      </c>
      <c r="C312" s="33" t="str">
        <f t="shared" si="129"/>
        <v/>
      </c>
      <c r="D312" s="31">
        <f t="shared" si="130"/>
        <v>0</v>
      </c>
      <c r="E312" s="33" t="str">
        <f t="shared" si="131"/>
        <v/>
      </c>
      <c r="F312" s="31">
        <f t="shared" si="132"/>
        <v>0</v>
      </c>
      <c r="G312" s="32">
        <f t="shared" si="133"/>
        <v>13414.225264016928</v>
      </c>
      <c r="H312" s="32">
        <f t="shared" si="134"/>
        <v>12826.105183666179</v>
      </c>
      <c r="I312" s="32">
        <f t="shared" si="135"/>
        <v>13414.225264016928</v>
      </c>
      <c r="J312" s="37" t="str">
        <f t="shared" si="152"/>
        <v/>
      </c>
      <c r="K312" s="31">
        <f t="shared" si="136"/>
        <v>0</v>
      </c>
      <c r="L312" s="33" t="str">
        <f t="shared" si="137"/>
        <v/>
      </c>
      <c r="M312" s="34">
        <f t="shared" si="153"/>
        <v>17088.894857586158</v>
      </c>
      <c r="N312" s="33" t="str">
        <f t="shared" si="154"/>
        <v>EI</v>
      </c>
      <c r="O312" s="35" t="str">
        <f t="shared" si="138"/>
        <v/>
      </c>
      <c r="P312" s="48" t="str">
        <f t="shared" si="139"/>
        <v>EI</v>
      </c>
      <c r="Q312" s="35"/>
      <c r="R312" s="58">
        <f>Data!AW312</f>
        <v>0</v>
      </c>
      <c r="S312" s="58">
        <f>Data!BB312</f>
        <v>0</v>
      </c>
      <c r="T312" s="58">
        <f>Data!BM312</f>
        <v>0</v>
      </c>
      <c r="U312" s="59">
        <f>Data!BN312</f>
        <v>2884.3388671875</v>
      </c>
      <c r="V312" s="59">
        <f>Data!BO312</f>
        <v>2296.218994140625</v>
      </c>
      <c r="W312" s="58">
        <f>Data!BT312</f>
        <v>0</v>
      </c>
      <c r="X312" s="56">
        <f t="shared" si="140"/>
        <v>2884.3388671875</v>
      </c>
      <c r="Y312" s="64">
        <f t="shared" si="141"/>
        <v>3000</v>
      </c>
      <c r="Z312" s="65">
        <f t="shared" si="142"/>
        <v>1074.084716796875</v>
      </c>
      <c r="AA312" s="66">
        <f t="shared" si="143"/>
        <v>4074.084716796875</v>
      </c>
      <c r="AB312" s="71">
        <f t="shared" si="155"/>
        <v>1189.745849609375</v>
      </c>
      <c r="AC312" s="71">
        <f t="shared" si="144"/>
        <v>1074.084716796875</v>
      </c>
      <c r="AD312" s="71">
        <f t="shared" si="156"/>
        <v>0</v>
      </c>
      <c r="AE312" s="71">
        <f t="shared" si="157"/>
        <v>952.07473754882812</v>
      </c>
      <c r="AF312" s="57">
        <f t="shared" si="158"/>
        <v>0</v>
      </c>
      <c r="AG312" s="55"/>
      <c r="AI312" s="35" t="str">
        <f t="shared" si="145"/>
        <v/>
      </c>
      <c r="AJ312" s="125" t="str">
        <f t="shared" si="146"/>
        <v/>
      </c>
      <c r="AK312" s="125" t="str">
        <f t="shared" si="147"/>
        <v/>
      </c>
      <c r="AL312" s="125" t="str">
        <f t="shared" si="148"/>
        <v/>
      </c>
      <c r="AM312" s="125" t="str">
        <f t="shared" si="149"/>
        <v/>
      </c>
      <c r="AN312" s="125" t="s">
        <v>218</v>
      </c>
      <c r="AO312" s="125" t="str">
        <f t="shared" si="150"/>
        <v/>
      </c>
      <c r="AP312" s="125" t="str">
        <f t="shared" si="159"/>
        <v/>
      </c>
    </row>
    <row r="313" spans="1:42">
      <c r="A313" s="30">
        <f t="shared" si="151"/>
        <v>17106</v>
      </c>
      <c r="B313" s="31">
        <f t="shared" si="128"/>
        <v>0</v>
      </c>
      <c r="C313" s="33" t="str">
        <f t="shared" si="129"/>
        <v/>
      </c>
      <c r="D313" s="31">
        <f t="shared" si="130"/>
        <v>0</v>
      </c>
      <c r="E313" s="33" t="str">
        <f t="shared" si="131"/>
        <v/>
      </c>
      <c r="F313" s="31">
        <f t="shared" si="132"/>
        <v>0</v>
      </c>
      <c r="G313" s="32">
        <f t="shared" si="133"/>
        <v>12645.022590516306</v>
      </c>
      <c r="H313" s="32">
        <f t="shared" si="134"/>
        <v>12032.943193191581</v>
      </c>
      <c r="I313" s="32">
        <f t="shared" si="135"/>
        <v>12645.022590516306</v>
      </c>
      <c r="J313" s="37" t="str">
        <f t="shared" si="152"/>
        <v/>
      </c>
      <c r="K313" s="31">
        <f t="shared" si="136"/>
        <v>0</v>
      </c>
      <c r="L313" s="33" t="str">
        <f t="shared" si="137"/>
        <v/>
      </c>
      <c r="M313" s="34">
        <f t="shared" si="153"/>
        <v>16721.969513598571</v>
      </c>
      <c r="N313" s="33" t="str">
        <f t="shared" si="154"/>
        <v>EI</v>
      </c>
      <c r="O313" s="35" t="str">
        <f t="shared" si="138"/>
        <v/>
      </c>
      <c r="P313" s="48" t="str">
        <f t="shared" si="139"/>
        <v>EI</v>
      </c>
      <c r="Q313" s="35"/>
      <c r="R313" s="58">
        <f>Data!AW313</f>
        <v>0</v>
      </c>
      <c r="S313" s="58">
        <f>Data!BB313</f>
        <v>0</v>
      </c>
      <c r="T313" s="58">
        <f>Data!BM313</f>
        <v>0</v>
      </c>
      <c r="U313" s="59">
        <f>Data!BN313</f>
        <v>3635.61962890625</v>
      </c>
      <c r="V313" s="59">
        <f>Data!BO313</f>
        <v>3023.540283203125</v>
      </c>
      <c r="W313" s="58">
        <f>Data!BT313</f>
        <v>0</v>
      </c>
      <c r="X313" s="56">
        <f t="shared" si="140"/>
        <v>3635.61962890625</v>
      </c>
      <c r="Y313" s="64">
        <f t="shared" si="141"/>
        <v>4000</v>
      </c>
      <c r="Z313" s="65">
        <f t="shared" si="142"/>
        <v>563.48760986328125</v>
      </c>
      <c r="AA313" s="66">
        <f t="shared" si="143"/>
        <v>4563.4876098632812</v>
      </c>
      <c r="AB313" s="71">
        <f t="shared" si="155"/>
        <v>927.86798095703125</v>
      </c>
      <c r="AC313" s="71">
        <f t="shared" si="144"/>
        <v>563.48760986328125</v>
      </c>
      <c r="AD313" s="71">
        <f t="shared" si="156"/>
        <v>-7.5120195106137544E-4</v>
      </c>
      <c r="AE313" s="71">
        <f t="shared" si="157"/>
        <v>0</v>
      </c>
      <c r="AF313" s="57">
        <f t="shared" si="158"/>
        <v>-7.5120195106137544E-4</v>
      </c>
      <c r="AG313" s="55"/>
      <c r="AI313" s="35" t="str">
        <f t="shared" si="145"/>
        <v/>
      </c>
      <c r="AJ313" s="125" t="str">
        <f t="shared" si="146"/>
        <v/>
      </c>
      <c r="AK313" s="125" t="str">
        <f t="shared" si="147"/>
        <v/>
      </c>
      <c r="AL313" s="125" t="str">
        <f t="shared" si="148"/>
        <v/>
      </c>
      <c r="AM313" s="125" t="str">
        <f t="shared" si="149"/>
        <v/>
      </c>
      <c r="AN313" s="125" t="s">
        <v>218</v>
      </c>
      <c r="AO313" s="125" t="str">
        <f t="shared" si="150"/>
        <v/>
      </c>
      <c r="AP313" s="125" t="str">
        <f t="shared" si="159"/>
        <v/>
      </c>
    </row>
    <row r="314" spans="1:42">
      <c r="A314" s="30">
        <f t="shared" si="151"/>
        <v>17136</v>
      </c>
      <c r="B314" s="31">
        <f t="shared" si="128"/>
        <v>0</v>
      </c>
      <c r="C314" s="33" t="str">
        <f t="shared" si="129"/>
        <v/>
      </c>
      <c r="D314" s="31">
        <f t="shared" si="130"/>
        <v>0</v>
      </c>
      <c r="E314" s="33" t="str">
        <f t="shared" si="131"/>
        <v/>
      </c>
      <c r="F314" s="31">
        <f t="shared" si="132"/>
        <v>0</v>
      </c>
      <c r="G314" s="32">
        <f t="shared" si="133"/>
        <v>11721.247560805488</v>
      </c>
      <c r="H314" s="32">
        <f t="shared" si="134"/>
        <v>11522.873454321507</v>
      </c>
      <c r="I314" s="32">
        <f t="shared" si="135"/>
        <v>11721.247560805488</v>
      </c>
      <c r="J314" s="37" t="str">
        <f t="shared" si="152"/>
        <v/>
      </c>
      <c r="K314" s="31">
        <f t="shared" si="136"/>
        <v>0</v>
      </c>
      <c r="L314" s="33" t="str">
        <f t="shared" si="137"/>
        <v/>
      </c>
      <c r="M314" s="34">
        <f t="shared" si="153"/>
        <v>14951.159652972576</v>
      </c>
      <c r="N314" s="33" t="str">
        <f t="shared" si="154"/>
        <v>EI</v>
      </c>
      <c r="O314" s="35" t="str">
        <f t="shared" si="138"/>
        <v/>
      </c>
      <c r="P314" s="48" t="str">
        <f t="shared" si="139"/>
        <v>EI</v>
      </c>
      <c r="Q314" s="35"/>
      <c r="R314" s="58">
        <f>Data!AW314</f>
        <v>0</v>
      </c>
      <c r="S314" s="58">
        <f>Data!BB314</f>
        <v>0</v>
      </c>
      <c r="T314" s="58">
        <f>Data!BM314</f>
        <v>0</v>
      </c>
      <c r="U314" s="59">
        <f>Data!BN314</f>
        <v>4458.29296875</v>
      </c>
      <c r="V314" s="59">
        <f>Data!BO314</f>
        <v>4367.7548828125</v>
      </c>
      <c r="W314" s="58">
        <f>Data!BT314</f>
        <v>0</v>
      </c>
      <c r="X314" s="56">
        <f t="shared" si="140"/>
        <v>4458.29296875</v>
      </c>
      <c r="Y314" s="64">
        <f t="shared" si="141"/>
        <v>4500</v>
      </c>
      <c r="Z314" s="65">
        <f t="shared" si="142"/>
        <v>228.8558349609375</v>
      </c>
      <c r="AA314" s="66">
        <f t="shared" si="143"/>
        <v>4728.8558349609375</v>
      </c>
      <c r="AB314" s="71">
        <f t="shared" si="155"/>
        <v>270.5628662109375</v>
      </c>
      <c r="AC314" s="71">
        <f t="shared" si="144"/>
        <v>228.8558349609375</v>
      </c>
      <c r="AD314" s="71">
        <f t="shared" si="156"/>
        <v>-7.5120195106137544E-4</v>
      </c>
      <c r="AE314" s="71">
        <f t="shared" si="157"/>
        <v>228.8558349609375</v>
      </c>
      <c r="AF314" s="57">
        <f t="shared" si="158"/>
        <v>-7.5120195106137544E-4</v>
      </c>
      <c r="AG314" s="55"/>
      <c r="AI314" s="35" t="str">
        <f t="shared" si="145"/>
        <v/>
      </c>
      <c r="AJ314" s="125" t="str">
        <f t="shared" si="146"/>
        <v/>
      </c>
      <c r="AK314" s="125" t="str">
        <f t="shared" si="147"/>
        <v/>
      </c>
      <c r="AL314" s="125" t="str">
        <f t="shared" si="148"/>
        <v/>
      </c>
      <c r="AM314" s="125" t="str">
        <f t="shared" si="149"/>
        <v/>
      </c>
      <c r="AN314" s="125" t="s">
        <v>218</v>
      </c>
      <c r="AO314" s="125" t="str">
        <f t="shared" si="150"/>
        <v/>
      </c>
      <c r="AP314" s="125" t="str">
        <f t="shared" si="159"/>
        <v/>
      </c>
    </row>
    <row r="315" spans="1:42">
      <c r="A315" s="30">
        <f t="shared" si="151"/>
        <v>17167</v>
      </c>
      <c r="B315" s="31">
        <f t="shared" si="128"/>
        <v>0</v>
      </c>
      <c r="C315" s="33" t="str">
        <f t="shared" si="129"/>
        <v/>
      </c>
      <c r="D315" s="31">
        <f t="shared" si="130"/>
        <v>0</v>
      </c>
      <c r="E315" s="33" t="str">
        <f t="shared" si="131"/>
        <v/>
      </c>
      <c r="F315" s="31">
        <f t="shared" si="132"/>
        <v>0</v>
      </c>
      <c r="G315" s="32">
        <f t="shared" si="133"/>
        <v>13940.05877912309</v>
      </c>
      <c r="H315" s="32">
        <f t="shared" si="134"/>
        <v>13846.16404812383</v>
      </c>
      <c r="I315" s="32">
        <f t="shared" si="135"/>
        <v>13940.05877912309</v>
      </c>
      <c r="J315" s="37" t="str">
        <f t="shared" si="152"/>
        <v/>
      </c>
      <c r="K315" s="31">
        <f t="shared" si="136"/>
        <v>0</v>
      </c>
      <c r="L315" s="33" t="str">
        <f t="shared" si="137"/>
        <v/>
      </c>
      <c r="M315" s="34">
        <f t="shared" si="153"/>
        <v>14545.243171737493</v>
      </c>
      <c r="N315" s="33" t="str">
        <f t="shared" si="154"/>
        <v/>
      </c>
      <c r="O315" s="35" t="str">
        <f t="shared" si="138"/>
        <v/>
      </c>
      <c r="P315" s="48" t="str">
        <f t="shared" si="139"/>
        <v/>
      </c>
      <c r="Q315" s="35"/>
      <c r="R315" s="58">
        <f>Data!AW315</f>
        <v>0</v>
      </c>
      <c r="S315" s="58">
        <f>Data!BB315</f>
        <v>0</v>
      </c>
      <c r="T315" s="58">
        <f>Data!BM315</f>
        <v>0</v>
      </c>
      <c r="U315" s="59">
        <f>Data!BN315</f>
        <v>7240.97216796875</v>
      </c>
      <c r="V315" s="59">
        <f>Data!BO315</f>
        <v>7240.97216796875</v>
      </c>
      <c r="W315" s="58">
        <f>Data!BT315</f>
        <v>0</v>
      </c>
      <c r="X315" s="56">
        <f t="shared" si="140"/>
        <v>7240.97216796875</v>
      </c>
      <c r="Y315" s="64">
        <f t="shared" si="141"/>
        <v>4500</v>
      </c>
      <c r="Z315" s="65">
        <f t="shared" si="142"/>
        <v>3304.16455078125</v>
      </c>
      <c r="AA315" s="66">
        <f t="shared" si="143"/>
        <v>7804.16455078125</v>
      </c>
      <c r="AB315" s="71">
        <f t="shared" si="155"/>
        <v>563.1923828125</v>
      </c>
      <c r="AC315" s="71">
        <f t="shared" si="144"/>
        <v>3304.16455078125</v>
      </c>
      <c r="AD315" s="71">
        <f t="shared" si="156"/>
        <v>3378.7719087883852</v>
      </c>
      <c r="AE315" s="71">
        <f t="shared" si="157"/>
        <v>3304.16455078125</v>
      </c>
      <c r="AF315" s="57">
        <f t="shared" si="158"/>
        <v>563.1923828125</v>
      </c>
      <c r="AG315" s="55"/>
      <c r="AI315" s="35" t="str">
        <f t="shared" si="145"/>
        <v/>
      </c>
      <c r="AJ315" s="125" t="str">
        <f t="shared" si="146"/>
        <v/>
      </c>
      <c r="AK315" s="125" t="str">
        <f t="shared" si="147"/>
        <v/>
      </c>
      <c r="AL315" s="125" t="str">
        <f t="shared" si="148"/>
        <v/>
      </c>
      <c r="AM315" s="125" t="str">
        <f t="shared" si="149"/>
        <v/>
      </c>
      <c r="AN315" s="125" t="s">
        <v>218</v>
      </c>
      <c r="AO315" s="125" t="str">
        <f t="shared" si="150"/>
        <v/>
      </c>
      <c r="AP315" s="125" t="str">
        <f t="shared" si="159"/>
        <v/>
      </c>
    </row>
    <row r="316" spans="1:42">
      <c r="A316" s="30">
        <f t="shared" si="151"/>
        <v>17198</v>
      </c>
      <c r="B316" s="31">
        <f t="shared" si="128"/>
        <v>0</v>
      </c>
      <c r="C316" s="33" t="str">
        <f t="shared" si="129"/>
        <v/>
      </c>
      <c r="D316" s="31">
        <f t="shared" si="130"/>
        <v>0</v>
      </c>
      <c r="E316" s="33" t="str">
        <f t="shared" si="131"/>
        <v/>
      </c>
      <c r="F316" s="31">
        <f t="shared" si="132"/>
        <v>4318.1752921081479</v>
      </c>
      <c r="G316" s="32">
        <f t="shared" si="133"/>
        <v>4362.0586615993388</v>
      </c>
      <c r="H316" s="32">
        <f t="shared" si="134"/>
        <v>4768.39728481784</v>
      </c>
      <c r="I316" s="32">
        <f t="shared" si="135"/>
        <v>4768.39728481784</v>
      </c>
      <c r="J316" s="37" t="str">
        <f t="shared" si="152"/>
        <v/>
      </c>
      <c r="K316" s="31">
        <f t="shared" si="136"/>
        <v>0</v>
      </c>
      <c r="L316" s="33" t="str">
        <f t="shared" si="137"/>
        <v/>
      </c>
      <c r="M316" s="34">
        <f t="shared" si="153"/>
        <v>10508.85517813078</v>
      </c>
      <c r="N316" s="33" t="str">
        <f t="shared" si="154"/>
        <v/>
      </c>
      <c r="O316" s="35" t="str">
        <f t="shared" si="138"/>
        <v/>
      </c>
      <c r="P316" s="48" t="str">
        <f t="shared" si="139"/>
        <v/>
      </c>
      <c r="Q316" s="35"/>
      <c r="R316" s="58">
        <f>Data!AW316</f>
        <v>0</v>
      </c>
      <c r="S316" s="58">
        <f>Data!BB316</f>
        <v>0</v>
      </c>
      <c r="T316" s="58">
        <f>Data!BM316</f>
        <v>368.941162109375</v>
      </c>
      <c r="U316" s="59">
        <f>Data!BN316</f>
        <v>340.61117553710937</v>
      </c>
      <c r="V316" s="59">
        <f>Data!BO316</f>
        <v>746.949462890625</v>
      </c>
      <c r="W316" s="58">
        <f>Data!BT316</f>
        <v>0</v>
      </c>
      <c r="X316" s="56">
        <f t="shared" si="140"/>
        <v>746.949462890625</v>
      </c>
      <c r="Y316" s="64">
        <f t="shared" si="141"/>
        <v>6000</v>
      </c>
      <c r="Z316" s="65">
        <f t="shared" si="142"/>
        <v>1649.228759765625</v>
      </c>
      <c r="AA316" s="66">
        <f t="shared" si="143"/>
        <v>7649.228759765625</v>
      </c>
      <c r="AB316" s="71">
        <f t="shared" si="155"/>
        <v>6902.279296875</v>
      </c>
      <c r="AC316" s="71">
        <f t="shared" si="144"/>
        <v>1649.228759765625</v>
      </c>
      <c r="AD316" s="71">
        <f t="shared" si="156"/>
        <v>4040.4407281303684</v>
      </c>
      <c r="AE316" s="71">
        <f t="shared" si="157"/>
        <v>1649.228759765625</v>
      </c>
      <c r="AF316" s="57">
        <f t="shared" si="158"/>
        <v>1649.228759765625</v>
      </c>
      <c r="AG316" s="55"/>
      <c r="AI316" s="35" t="str">
        <f t="shared" si="145"/>
        <v/>
      </c>
      <c r="AJ316" s="125" t="str">
        <f t="shared" si="146"/>
        <v/>
      </c>
      <c r="AK316" s="125" t="str">
        <f t="shared" si="147"/>
        <v/>
      </c>
      <c r="AL316" s="125" t="str">
        <f t="shared" si="148"/>
        <v/>
      </c>
      <c r="AM316" s="125" t="str">
        <f t="shared" si="149"/>
        <v/>
      </c>
      <c r="AN316" s="125" t="s">
        <v>218</v>
      </c>
      <c r="AO316" s="125" t="str">
        <f t="shared" si="150"/>
        <v/>
      </c>
      <c r="AP316" s="125" t="str">
        <f t="shared" si="159"/>
        <v/>
      </c>
    </row>
    <row r="317" spans="1:42">
      <c r="A317" s="30">
        <f t="shared" si="151"/>
        <v>17226</v>
      </c>
      <c r="B317" s="31">
        <f t="shared" si="128"/>
        <v>0</v>
      </c>
      <c r="C317" s="33" t="str">
        <f t="shared" si="129"/>
        <v/>
      </c>
      <c r="D317" s="31">
        <f t="shared" si="130"/>
        <v>0</v>
      </c>
      <c r="E317" s="33" t="str">
        <f t="shared" si="131"/>
        <v/>
      </c>
      <c r="F317" s="31">
        <f t="shared" si="132"/>
        <v>-2936.2664865093543</v>
      </c>
      <c r="G317" s="32">
        <f t="shared" si="133"/>
        <v>-3017.528768496165</v>
      </c>
      <c r="H317" s="32">
        <f t="shared" si="134"/>
        <v>-3094.2389451444828</v>
      </c>
      <c r="I317" s="32">
        <f t="shared" si="135"/>
        <v>-2936.2664865093543</v>
      </c>
      <c r="J317" s="37" t="str">
        <f t="shared" si="152"/>
        <v/>
      </c>
      <c r="K317" s="31">
        <f t="shared" si="136"/>
        <v>0</v>
      </c>
      <c r="L317" s="33" t="str">
        <f t="shared" si="137"/>
        <v/>
      </c>
      <c r="M317" s="34">
        <f t="shared" si="153"/>
        <v>15591.241732471301</v>
      </c>
      <c r="N317" s="33" t="str">
        <f t="shared" si="154"/>
        <v/>
      </c>
      <c r="O317" s="35" t="str">
        <f t="shared" si="138"/>
        <v/>
      </c>
      <c r="P317" s="48" t="str">
        <f t="shared" si="139"/>
        <v/>
      </c>
      <c r="Q317" s="35"/>
      <c r="R317" s="58">
        <f>Data!AW317</f>
        <v>0</v>
      </c>
      <c r="S317" s="58">
        <f>Data!BB317</f>
        <v>0</v>
      </c>
      <c r="T317" s="58">
        <f>Data!BM317</f>
        <v>-6083.078125</v>
      </c>
      <c r="U317" s="59">
        <f>Data!BN317</f>
        <v>-6240.5263671875</v>
      </c>
      <c r="V317" s="59">
        <f>Data!BO317</f>
        <v>-6317.2373046875</v>
      </c>
      <c r="W317" s="58">
        <f>Data!BT317</f>
        <v>0</v>
      </c>
      <c r="X317" s="56">
        <f t="shared" si="140"/>
        <v>0</v>
      </c>
      <c r="Y317" s="64">
        <f t="shared" si="141"/>
        <v>8021.4287109375</v>
      </c>
      <c r="Z317" s="65">
        <f t="shared" si="142"/>
        <v>7534.1123046875</v>
      </c>
      <c r="AA317" s="66">
        <f t="shared" si="143"/>
        <v>15555.541015625</v>
      </c>
      <c r="AB317" s="71">
        <f t="shared" si="155"/>
        <v>15555.541015625</v>
      </c>
      <c r="AC317" s="71">
        <f t="shared" si="144"/>
        <v>7534.1123046875</v>
      </c>
      <c r="AD317" s="71">
        <f t="shared" si="156"/>
        <v>6894.4554777795875</v>
      </c>
      <c r="AE317" s="71">
        <f t="shared" si="157"/>
        <v>7534.1123046875</v>
      </c>
      <c r="AF317" s="57">
        <f t="shared" si="158"/>
        <v>6894.4554777795875</v>
      </c>
      <c r="AG317" s="55"/>
      <c r="AI317" s="35" t="str">
        <f t="shared" si="145"/>
        <v/>
      </c>
      <c r="AJ317" s="125" t="str">
        <f t="shared" si="146"/>
        <v/>
      </c>
      <c r="AK317" s="125" t="str">
        <f t="shared" si="147"/>
        <v/>
      </c>
      <c r="AL317" s="125" t="str">
        <f t="shared" si="148"/>
        <v/>
      </c>
      <c r="AM317" s="125" t="str">
        <f t="shared" si="149"/>
        <v/>
      </c>
      <c r="AN317" s="125" t="s">
        <v>218</v>
      </c>
      <c r="AO317" s="125" t="str">
        <f t="shared" si="150"/>
        <v/>
      </c>
      <c r="AP317" s="125" t="str">
        <f t="shared" si="159"/>
        <v/>
      </c>
    </row>
    <row r="318" spans="1:42">
      <c r="A318" s="30">
        <f t="shared" si="151"/>
        <v>17257</v>
      </c>
      <c r="B318" s="31">
        <f t="shared" si="128"/>
        <v>0</v>
      </c>
      <c r="C318" s="33" t="str">
        <f t="shared" si="129"/>
        <v/>
      </c>
      <c r="D318" s="31">
        <f t="shared" si="130"/>
        <v>0</v>
      </c>
      <c r="E318" s="33" t="str">
        <f t="shared" si="131"/>
        <v/>
      </c>
      <c r="F318" s="31">
        <f t="shared" si="132"/>
        <v>0</v>
      </c>
      <c r="G318" s="32">
        <f t="shared" si="133"/>
        <v>0</v>
      </c>
      <c r="H318" s="32">
        <f t="shared" si="134"/>
        <v>0</v>
      </c>
      <c r="I318" s="32">
        <f t="shared" si="135"/>
        <v>0</v>
      </c>
      <c r="J318" s="37" t="str">
        <f t="shared" si="152"/>
        <v/>
      </c>
      <c r="K318" s="31">
        <f t="shared" si="136"/>
        <v>0</v>
      </c>
      <c r="L318" s="33" t="str">
        <f t="shared" si="137"/>
        <v/>
      </c>
      <c r="M318" s="34">
        <f t="shared" si="153"/>
        <v>7208.2074330228979</v>
      </c>
      <c r="N318" s="33" t="str">
        <f t="shared" si="154"/>
        <v/>
      </c>
      <c r="O318" s="35" t="str">
        <f t="shared" si="138"/>
        <v/>
      </c>
      <c r="P318" s="48" t="str">
        <f t="shared" si="139"/>
        <v/>
      </c>
      <c r="Q318" s="35"/>
      <c r="R318" s="58">
        <f>Data!AW318</f>
        <v>0</v>
      </c>
      <c r="S318" s="58">
        <f>Data!BB318</f>
        <v>0</v>
      </c>
      <c r="T318" s="58">
        <f>Data!BM318</f>
        <v>0</v>
      </c>
      <c r="U318" s="59">
        <f>Data!BN318</f>
        <v>0</v>
      </c>
      <c r="V318" s="59">
        <f>Data!BO318</f>
        <v>0</v>
      </c>
      <c r="W318" s="58">
        <f>Data!BT318</f>
        <v>0</v>
      </c>
      <c r="X318" s="56">
        <f t="shared" si="140"/>
        <v>0</v>
      </c>
      <c r="Y318" s="64">
        <f t="shared" si="141"/>
        <v>11250</v>
      </c>
      <c r="Z318" s="65">
        <f t="shared" si="142"/>
        <v>9245.7509765625</v>
      </c>
      <c r="AA318" s="66">
        <f t="shared" si="143"/>
        <v>20495.7509765625</v>
      </c>
      <c r="AB318" s="71">
        <f t="shared" si="155"/>
        <v>20495.7509765625</v>
      </c>
      <c r="AC318" s="71">
        <f t="shared" si="144"/>
        <v>9245.7509765625</v>
      </c>
      <c r="AD318" s="71">
        <f t="shared" si="156"/>
        <v>16274.039060627376</v>
      </c>
      <c r="AE318" s="71">
        <f t="shared" si="157"/>
        <v>9245.7509765625</v>
      </c>
      <c r="AF318" s="57">
        <f t="shared" si="158"/>
        <v>9245.7509765625</v>
      </c>
      <c r="AG318" s="55"/>
      <c r="AI318" s="35" t="str">
        <f t="shared" si="145"/>
        <v/>
      </c>
      <c r="AJ318" s="125" t="str">
        <f t="shared" si="146"/>
        <v/>
      </c>
      <c r="AK318" s="125" t="str">
        <f t="shared" si="147"/>
        <v/>
      </c>
      <c r="AL318" s="125" t="str">
        <f t="shared" si="148"/>
        <v/>
      </c>
      <c r="AM318" s="125" t="str">
        <f t="shared" si="149"/>
        <v/>
      </c>
      <c r="AN318" s="125" t="s">
        <v>218</v>
      </c>
      <c r="AO318" s="125" t="str">
        <f t="shared" si="150"/>
        <v/>
      </c>
      <c r="AP318" s="125" t="str">
        <f t="shared" si="159"/>
        <v/>
      </c>
    </row>
    <row r="319" spans="1:42">
      <c r="A319" s="30">
        <f t="shared" si="151"/>
        <v>17287</v>
      </c>
      <c r="B319" s="31">
        <f t="shared" si="128"/>
        <v>831.17815097197945</v>
      </c>
      <c r="C319" s="33" t="str">
        <f t="shared" si="129"/>
        <v/>
      </c>
      <c r="D319" s="31">
        <f t="shared" si="130"/>
        <v>3276.7466396833875</v>
      </c>
      <c r="E319" s="33" t="str">
        <f t="shared" si="131"/>
        <v/>
      </c>
      <c r="F319" s="31">
        <f t="shared" si="132"/>
        <v>0</v>
      </c>
      <c r="G319" s="32">
        <f t="shared" si="133"/>
        <v>0</v>
      </c>
      <c r="H319" s="32">
        <f t="shared" si="134"/>
        <v>0</v>
      </c>
      <c r="I319" s="32">
        <f t="shared" si="135"/>
        <v>0</v>
      </c>
      <c r="J319" s="37" t="str">
        <f t="shared" si="152"/>
        <v/>
      </c>
      <c r="K319" s="31">
        <f t="shared" si="136"/>
        <v>0</v>
      </c>
      <c r="L319" s="33" t="str">
        <f t="shared" si="137"/>
        <v/>
      </c>
      <c r="M319" s="34">
        <f t="shared" si="153"/>
        <v>4888.6981161781396</v>
      </c>
      <c r="N319" s="33" t="str">
        <f t="shared" si="154"/>
        <v/>
      </c>
      <c r="O319" s="35" t="str">
        <f t="shared" si="138"/>
        <v/>
      </c>
      <c r="P319" s="48" t="str">
        <f t="shared" si="139"/>
        <v/>
      </c>
      <c r="Q319" s="35"/>
      <c r="R319" s="58">
        <f>Data!AW319</f>
        <v>1353.69091796875</v>
      </c>
      <c r="S319" s="58">
        <f>Data!BB319</f>
        <v>3799.25927734375</v>
      </c>
      <c r="T319" s="58">
        <f>Data!BM319</f>
        <v>0</v>
      </c>
      <c r="U319" s="59">
        <f>Data!BN319</f>
        <v>0</v>
      </c>
      <c r="V319" s="59">
        <f>Data!BO319</f>
        <v>0</v>
      </c>
      <c r="W319" s="58">
        <f>Data!BT319</f>
        <v>0</v>
      </c>
      <c r="X319" s="56">
        <f t="shared" si="140"/>
        <v>3799.25927734375</v>
      </c>
      <c r="Y319" s="64">
        <f t="shared" si="141"/>
        <v>7987.5</v>
      </c>
      <c r="Z319" s="65">
        <f t="shared" si="142"/>
        <v>2831.29296875</v>
      </c>
      <c r="AA319" s="66">
        <f t="shared" si="143"/>
        <v>10818.79296875</v>
      </c>
      <c r="AB319" s="71">
        <f t="shared" si="155"/>
        <v>7019.53369140625</v>
      </c>
      <c r="AC319" s="71">
        <f t="shared" si="144"/>
        <v>2831.29296875</v>
      </c>
      <c r="AD319" s="71">
        <f t="shared" si="156"/>
        <v>9682.4656364315852</v>
      </c>
      <c r="AE319" s="71">
        <f t="shared" si="157"/>
        <v>2775.1070861816406</v>
      </c>
      <c r="AF319" s="57">
        <f t="shared" si="158"/>
        <v>2831.29296875</v>
      </c>
      <c r="AG319" s="55"/>
      <c r="AI319" s="35" t="str">
        <f t="shared" si="145"/>
        <v/>
      </c>
      <c r="AJ319" s="125" t="str">
        <f t="shared" si="146"/>
        <v/>
      </c>
      <c r="AK319" s="125" t="str">
        <f t="shared" si="147"/>
        <v/>
      </c>
      <c r="AL319" s="125" t="str">
        <f t="shared" si="148"/>
        <v/>
      </c>
      <c r="AM319" s="125" t="str">
        <f t="shared" si="149"/>
        <v/>
      </c>
      <c r="AN319" s="125" t="s">
        <v>218</v>
      </c>
      <c r="AO319" s="125" t="str">
        <f t="shared" si="150"/>
        <v/>
      </c>
      <c r="AP319" s="125" t="str">
        <f t="shared" si="159"/>
        <v/>
      </c>
    </row>
    <row r="320" spans="1:42">
      <c r="A320" s="30">
        <f t="shared" si="151"/>
        <v>17318</v>
      </c>
      <c r="B320" s="31">
        <f t="shared" si="128"/>
        <v>5116.9166364649527</v>
      </c>
      <c r="C320" s="33" t="str">
        <f t="shared" si="129"/>
        <v/>
      </c>
      <c r="D320" s="31">
        <f t="shared" si="130"/>
        <v>8442.6584505278952</v>
      </c>
      <c r="E320" s="33" t="str">
        <f t="shared" si="131"/>
        <v/>
      </c>
      <c r="F320" s="31">
        <f t="shared" si="132"/>
        <v>-20620.064014032101</v>
      </c>
      <c r="G320" s="32">
        <f t="shared" si="133"/>
        <v>-20557.355254058133</v>
      </c>
      <c r="H320" s="32">
        <f t="shared" si="134"/>
        <v>-20527.139650893769</v>
      </c>
      <c r="I320" s="32">
        <f t="shared" si="135"/>
        <v>-20527.139650893769</v>
      </c>
      <c r="J320" s="37" t="str">
        <f t="shared" si="152"/>
        <v/>
      </c>
      <c r="K320" s="31">
        <f t="shared" si="136"/>
        <v>0</v>
      </c>
      <c r="L320" s="33" t="str">
        <f t="shared" si="137"/>
        <v/>
      </c>
      <c r="M320" s="34">
        <f t="shared" si="153"/>
        <v>4460.0687841018398</v>
      </c>
      <c r="N320" s="33" t="str">
        <f t="shared" si="154"/>
        <v/>
      </c>
      <c r="O320" s="35" t="str">
        <f t="shared" si="138"/>
        <v/>
      </c>
      <c r="P320" s="48" t="str">
        <f t="shared" si="139"/>
        <v/>
      </c>
      <c r="Q320" s="35"/>
      <c r="R320" s="58">
        <f>Data!AW320</f>
        <v>4021.452880859375</v>
      </c>
      <c r="S320" s="58">
        <f>Data!BB320</f>
        <v>7347.1943359375</v>
      </c>
      <c r="T320" s="58">
        <f>Data!BM320</f>
        <v>-21715.52734375</v>
      </c>
      <c r="U320" s="59">
        <f>Data!BN320</f>
        <v>-21652.818359375</v>
      </c>
      <c r="V320" s="59">
        <f>Data!BO320</f>
        <v>-21622.603515625</v>
      </c>
      <c r="W320" s="58">
        <f>Data!BT320</f>
        <v>0</v>
      </c>
      <c r="X320" s="56">
        <f t="shared" si="140"/>
        <v>7347.1943359375</v>
      </c>
      <c r="Y320" s="64">
        <f t="shared" si="141"/>
        <v>6596.7744140625</v>
      </c>
      <c r="Z320" s="65">
        <f t="shared" si="142"/>
        <v>1830.951904296875</v>
      </c>
      <c r="AA320" s="66">
        <f t="shared" si="143"/>
        <v>8427.726318359375</v>
      </c>
      <c r="AB320" s="71">
        <f t="shared" si="155"/>
        <v>1080.531982421875</v>
      </c>
      <c r="AC320" s="71">
        <f t="shared" si="144"/>
        <v>1830.951904296875</v>
      </c>
      <c r="AD320" s="71">
        <f t="shared" si="156"/>
        <v>8620.2355681187</v>
      </c>
      <c r="AE320" s="71">
        <f t="shared" si="157"/>
        <v>1830.951904296875</v>
      </c>
      <c r="AF320" s="57">
        <f t="shared" si="158"/>
        <v>1080.531982421875</v>
      </c>
      <c r="AG320" s="55"/>
      <c r="AI320" s="35" t="str">
        <f t="shared" si="145"/>
        <v/>
      </c>
      <c r="AJ320" s="125" t="str">
        <f t="shared" si="146"/>
        <v/>
      </c>
      <c r="AK320" s="125" t="str">
        <f t="shared" si="147"/>
        <v/>
      </c>
      <c r="AL320" s="125" t="str">
        <f t="shared" si="148"/>
        <v/>
      </c>
      <c r="AM320" s="125" t="str">
        <f t="shared" si="149"/>
        <v/>
      </c>
      <c r="AN320" s="125" t="s">
        <v>218</v>
      </c>
      <c r="AO320" s="125" t="str">
        <f t="shared" si="150"/>
        <v/>
      </c>
      <c r="AP320" s="125" t="str">
        <f t="shared" si="159"/>
        <v/>
      </c>
    </row>
    <row r="321" spans="1:42">
      <c r="A321" s="30">
        <f t="shared" si="151"/>
        <v>17348</v>
      </c>
      <c r="B321" s="31">
        <f t="shared" si="128"/>
        <v>8576.700394511583</v>
      </c>
      <c r="C321" s="33" t="str">
        <f t="shared" si="129"/>
        <v/>
      </c>
      <c r="D321" s="31">
        <f t="shared" si="130"/>
        <v>9503.6642442678021</v>
      </c>
      <c r="E321" s="33" t="str">
        <f t="shared" si="131"/>
        <v/>
      </c>
      <c r="F321" s="31">
        <f t="shared" si="132"/>
        <v>-5062.7580027591866</v>
      </c>
      <c r="G321" s="32">
        <f t="shared" si="133"/>
        <v>-4682.1977630825395</v>
      </c>
      <c r="H321" s="32">
        <f t="shared" si="134"/>
        <v>-3757.8115942107011</v>
      </c>
      <c r="I321" s="32">
        <f t="shared" si="135"/>
        <v>-3757.8115942107011</v>
      </c>
      <c r="J321" s="37" t="str">
        <f t="shared" si="152"/>
        <v/>
      </c>
      <c r="K321" s="31">
        <f t="shared" si="136"/>
        <v>0</v>
      </c>
      <c r="L321" s="33" t="str">
        <f t="shared" si="137"/>
        <v/>
      </c>
      <c r="M321" s="34">
        <f t="shared" si="153"/>
        <v>9087.0348924744958</v>
      </c>
      <c r="N321" s="33" t="str">
        <f t="shared" si="154"/>
        <v/>
      </c>
      <c r="O321" s="35" t="str">
        <f t="shared" si="138"/>
        <v>MRDO</v>
      </c>
      <c r="P321" s="48" t="str">
        <f t="shared" si="139"/>
        <v>MRDO</v>
      </c>
      <c r="Q321" s="35"/>
      <c r="R321" s="58">
        <f>Data!AW321</f>
        <v>2706.369140625</v>
      </c>
      <c r="S321" s="58">
        <f>Data!BB321</f>
        <v>3633.332763671875</v>
      </c>
      <c r="T321" s="58">
        <f>Data!BM321</f>
        <v>-10933.08984375</v>
      </c>
      <c r="U321" s="59">
        <f>Data!BN321</f>
        <v>-10552.529296875</v>
      </c>
      <c r="V321" s="59">
        <f>Data!BO321</f>
        <v>-9628.142578125</v>
      </c>
      <c r="W321" s="58">
        <f>Data!BT321</f>
        <v>0</v>
      </c>
      <c r="X321" s="56">
        <f t="shared" si="140"/>
        <v>3633.332763671875</v>
      </c>
      <c r="Y321" s="64">
        <f t="shared" si="141"/>
        <v>7100</v>
      </c>
      <c r="Z321" s="65">
        <f t="shared" si="142"/>
        <v>0</v>
      </c>
      <c r="AA321" s="66">
        <f t="shared" si="143"/>
        <v>7100</v>
      </c>
      <c r="AB321" s="71">
        <f t="shared" si="155"/>
        <v>3466.667236328125</v>
      </c>
      <c r="AC321" s="71">
        <f t="shared" si="144"/>
        <v>0</v>
      </c>
      <c r="AD321" s="71">
        <f t="shared" si="156"/>
        <v>5594.0005137920471</v>
      </c>
      <c r="AE321" s="71">
        <f t="shared" si="157"/>
        <v>0</v>
      </c>
      <c r="AF321" s="57">
        <f t="shared" si="158"/>
        <v>0</v>
      </c>
      <c r="AG321" s="55"/>
      <c r="AI321" s="35" t="str">
        <f t="shared" si="145"/>
        <v/>
      </c>
      <c r="AJ321" s="125" t="str">
        <f t="shared" si="146"/>
        <v/>
      </c>
      <c r="AK321" s="125" t="str">
        <f t="shared" si="147"/>
        <v/>
      </c>
      <c r="AL321" s="125" t="str">
        <f t="shared" si="148"/>
        <v/>
      </c>
      <c r="AM321" s="125" t="str">
        <f t="shared" si="149"/>
        <v/>
      </c>
      <c r="AN321" s="125" t="s">
        <v>218</v>
      </c>
      <c r="AO321" s="125" t="str">
        <f t="shared" si="150"/>
        <v/>
      </c>
      <c r="AP321" s="125" t="str">
        <f t="shared" si="159"/>
        <v/>
      </c>
    </row>
    <row r="322" spans="1:42">
      <c r="A322" s="30">
        <f t="shared" si="151"/>
        <v>17379</v>
      </c>
      <c r="B322" s="31">
        <f t="shared" si="128"/>
        <v>19264.068088971162</v>
      </c>
      <c r="C322" s="33" t="str">
        <f t="shared" si="129"/>
        <v/>
      </c>
      <c r="D322" s="31">
        <f t="shared" si="130"/>
        <v>15638.390448110273</v>
      </c>
      <c r="E322" s="33" t="str">
        <f t="shared" si="131"/>
        <v/>
      </c>
      <c r="F322" s="31">
        <f t="shared" si="132"/>
        <v>0</v>
      </c>
      <c r="G322" s="32">
        <f t="shared" si="133"/>
        <v>16925.093322462348</v>
      </c>
      <c r="H322" s="32">
        <f t="shared" si="134"/>
        <v>16632.234785215536</v>
      </c>
      <c r="I322" s="32">
        <f t="shared" si="135"/>
        <v>16925.093322462348</v>
      </c>
      <c r="J322" s="37" t="str">
        <f t="shared" si="152"/>
        <v/>
      </c>
      <c r="K322" s="31">
        <f t="shared" si="136"/>
        <v>0</v>
      </c>
      <c r="L322" s="33" t="str">
        <f t="shared" si="137"/>
        <v/>
      </c>
      <c r="M322" s="34">
        <f t="shared" si="153"/>
        <v>17204.444741632196</v>
      </c>
      <c r="N322" s="33" t="str">
        <f t="shared" si="154"/>
        <v/>
      </c>
      <c r="O322" s="35" t="str">
        <f t="shared" si="138"/>
        <v/>
      </c>
      <c r="P322" s="48" t="str">
        <f t="shared" si="139"/>
        <v/>
      </c>
      <c r="Q322" s="35"/>
      <c r="R322" s="58">
        <f>Data!AW322</f>
        <v>4746.79541015625</v>
      </c>
      <c r="S322" s="58">
        <f>Data!BB322</f>
        <v>1121.11767578125</v>
      </c>
      <c r="T322" s="58">
        <f>Data!BM322</f>
        <v>0</v>
      </c>
      <c r="U322" s="59">
        <f>Data!BN322</f>
        <v>2407.822021484375</v>
      </c>
      <c r="V322" s="59">
        <f>Data!BO322</f>
        <v>2114.962890625</v>
      </c>
      <c r="W322" s="58">
        <f>Data!BT322</f>
        <v>0</v>
      </c>
      <c r="X322" s="56">
        <f t="shared" si="140"/>
        <v>4746.79541015625</v>
      </c>
      <c r="Y322" s="64">
        <f t="shared" si="141"/>
        <v>5000</v>
      </c>
      <c r="Z322" s="65">
        <f t="shared" si="142"/>
        <v>59.086582183837891</v>
      </c>
      <c r="AA322" s="66">
        <f t="shared" si="143"/>
        <v>5059.0865821838379</v>
      </c>
      <c r="AB322" s="71">
        <f t="shared" si="155"/>
        <v>312.29117202758789</v>
      </c>
      <c r="AC322" s="71">
        <f t="shared" si="144"/>
        <v>59.086582183837891</v>
      </c>
      <c r="AD322" s="71">
        <f t="shared" si="156"/>
        <v>3734.194848507912</v>
      </c>
      <c r="AE322" s="71">
        <f t="shared" si="157"/>
        <v>59.086582183837891</v>
      </c>
      <c r="AF322" s="57">
        <f t="shared" si="158"/>
        <v>59.086582183837891</v>
      </c>
      <c r="AG322" s="55"/>
      <c r="AI322" s="35" t="str">
        <f t="shared" si="145"/>
        <v/>
      </c>
      <c r="AJ322" s="125" t="str">
        <f t="shared" si="146"/>
        <v/>
      </c>
      <c r="AK322" s="125" t="str">
        <f t="shared" si="147"/>
        <v/>
      </c>
      <c r="AL322" s="125" t="str">
        <f t="shared" si="148"/>
        <v/>
      </c>
      <c r="AM322" s="125" t="str">
        <f t="shared" si="149"/>
        <v/>
      </c>
      <c r="AN322" s="125" t="s">
        <v>218</v>
      </c>
      <c r="AO322" s="125" t="str">
        <f t="shared" si="150"/>
        <v/>
      </c>
      <c r="AP322" s="125" t="str">
        <f t="shared" si="159"/>
        <v/>
      </c>
    </row>
    <row r="323" spans="1:42">
      <c r="A323" s="30">
        <f t="shared" si="151"/>
        <v>17410</v>
      </c>
      <c r="B323" s="31">
        <f t="shared" si="128"/>
        <v>17746.068208609762</v>
      </c>
      <c r="C323" s="33" t="str">
        <f t="shared" si="129"/>
        <v>JP</v>
      </c>
      <c r="D323" s="31">
        <f t="shared" si="130"/>
        <v>14198.150676106947</v>
      </c>
      <c r="E323" s="33" t="str">
        <f t="shared" si="131"/>
        <v/>
      </c>
      <c r="F323" s="31">
        <f t="shared" si="132"/>
        <v>0</v>
      </c>
      <c r="G323" s="32">
        <f t="shared" si="133"/>
        <v>15340.687134980762</v>
      </c>
      <c r="H323" s="32">
        <f t="shared" si="134"/>
        <v>14727.353005649416</v>
      </c>
      <c r="I323" s="32">
        <f t="shared" si="135"/>
        <v>15340.687134980762</v>
      </c>
      <c r="J323" s="37" t="str">
        <f t="shared" si="152"/>
        <v/>
      </c>
      <c r="K323" s="31">
        <f t="shared" si="136"/>
        <v>0</v>
      </c>
      <c r="L323" s="33" t="str">
        <f t="shared" si="137"/>
        <v/>
      </c>
      <c r="M323" s="34">
        <f t="shared" si="153"/>
        <v>17166.291945761604</v>
      </c>
      <c r="N323" s="33" t="str">
        <f t="shared" si="154"/>
        <v/>
      </c>
      <c r="O323" s="35" t="str">
        <f t="shared" si="138"/>
        <v/>
      </c>
      <c r="P323" s="48" t="str">
        <f t="shared" si="139"/>
        <v>JP</v>
      </c>
      <c r="Q323" s="35"/>
      <c r="R323" s="58">
        <f>Data!AW323</f>
        <v>5252.3779296875</v>
      </c>
      <c r="S323" s="58">
        <f>Data!BB323</f>
        <v>1704.460693359375</v>
      </c>
      <c r="T323" s="58">
        <f>Data!BM323</f>
        <v>0</v>
      </c>
      <c r="U323" s="59">
        <f>Data!BN323</f>
        <v>2846.996337890625</v>
      </c>
      <c r="V323" s="59">
        <f>Data!BO323</f>
        <v>2233.662109375</v>
      </c>
      <c r="W323" s="58">
        <f>Data!BT323</f>
        <v>0</v>
      </c>
      <c r="X323" s="56">
        <f t="shared" si="140"/>
        <v>5252.3779296875</v>
      </c>
      <c r="Y323" s="64">
        <f t="shared" si="141"/>
        <v>3500</v>
      </c>
      <c r="Z323" s="65">
        <f t="shared" si="142"/>
        <v>1752.386962890625</v>
      </c>
      <c r="AA323" s="66">
        <f t="shared" si="143"/>
        <v>5252.386962890625</v>
      </c>
      <c r="AB323" s="71">
        <f t="shared" si="155"/>
        <v>9.033203125E-3</v>
      </c>
      <c r="AC323" s="71">
        <f t="shared" si="144"/>
        <v>1752.386962890625</v>
      </c>
      <c r="AD323" s="71">
        <f t="shared" si="156"/>
        <v>2021.0540104298962</v>
      </c>
      <c r="AE323" s="71">
        <f t="shared" si="157"/>
        <v>1752.3778242589906</v>
      </c>
      <c r="AF323" s="57">
        <f t="shared" si="158"/>
        <v>9.033203125E-3</v>
      </c>
      <c r="AG323" s="55"/>
      <c r="AI323" s="35" t="str">
        <f t="shared" si="145"/>
        <v/>
      </c>
      <c r="AJ323" s="125" t="str">
        <f t="shared" si="146"/>
        <v/>
      </c>
      <c r="AK323" s="125" t="str">
        <f t="shared" si="147"/>
        <v/>
      </c>
      <c r="AL323" s="125" t="str">
        <f t="shared" si="148"/>
        <v/>
      </c>
      <c r="AM323" s="125" t="str">
        <f t="shared" si="149"/>
        <v/>
      </c>
      <c r="AN323" s="125" t="s">
        <v>218</v>
      </c>
      <c r="AO323" s="125" t="str">
        <f t="shared" si="150"/>
        <v/>
      </c>
      <c r="AP323" s="125" t="str">
        <f t="shared" si="159"/>
        <v/>
      </c>
    </row>
    <row r="324" spans="1:42">
      <c r="A324" s="30">
        <f t="shared" si="151"/>
        <v>17440</v>
      </c>
      <c r="B324" s="31">
        <f t="shared" si="128"/>
        <v>0</v>
      </c>
      <c r="C324" s="33" t="str">
        <f t="shared" si="129"/>
        <v/>
      </c>
      <c r="D324" s="31">
        <f t="shared" si="130"/>
        <v>0</v>
      </c>
      <c r="E324" s="33" t="str">
        <f t="shared" si="131"/>
        <v/>
      </c>
      <c r="F324" s="31">
        <f t="shared" si="132"/>
        <v>0</v>
      </c>
      <c r="G324" s="32">
        <f t="shared" si="133"/>
        <v>10511.812772748548</v>
      </c>
      <c r="H324" s="32">
        <f t="shared" si="134"/>
        <v>10440.796559509576</v>
      </c>
      <c r="I324" s="32">
        <f t="shared" si="135"/>
        <v>10511.812772748548</v>
      </c>
      <c r="J324" s="37" t="str">
        <f t="shared" si="152"/>
        <v/>
      </c>
      <c r="K324" s="31">
        <f t="shared" si="136"/>
        <v>0</v>
      </c>
      <c r="L324" s="33" t="str">
        <f t="shared" si="137"/>
        <v/>
      </c>
      <c r="M324" s="34">
        <f t="shared" si="153"/>
        <v>14212.87987829648</v>
      </c>
      <c r="N324" s="33" t="str">
        <f t="shared" si="154"/>
        <v/>
      </c>
      <c r="O324" s="35" t="str">
        <f t="shared" si="138"/>
        <v>MRDO</v>
      </c>
      <c r="P324" s="48" t="str">
        <f t="shared" si="139"/>
        <v>MRDO</v>
      </c>
      <c r="Q324" s="35"/>
      <c r="R324" s="58">
        <f>Data!AW324</f>
        <v>0</v>
      </c>
      <c r="S324" s="58">
        <f>Data!BB324</f>
        <v>0</v>
      </c>
      <c r="T324" s="58">
        <f>Data!BM324</f>
        <v>0</v>
      </c>
      <c r="U324" s="59">
        <f>Data!BN324</f>
        <v>1071.1810302734375</v>
      </c>
      <c r="V324" s="59">
        <f>Data!BO324</f>
        <v>1000.164306640625</v>
      </c>
      <c r="W324" s="58">
        <f>Data!BT324</f>
        <v>0</v>
      </c>
      <c r="X324" s="56">
        <f t="shared" si="140"/>
        <v>1071.1810302734375</v>
      </c>
      <c r="Y324" s="64">
        <f t="shared" si="141"/>
        <v>3000</v>
      </c>
      <c r="Z324" s="65">
        <f t="shared" si="142"/>
        <v>1.018519324134104E-4</v>
      </c>
      <c r="AA324" s="66">
        <f t="shared" si="143"/>
        <v>3000.0001018519324</v>
      </c>
      <c r="AB324" s="71">
        <f t="shared" si="155"/>
        <v>1928.8190715784949</v>
      </c>
      <c r="AC324" s="71">
        <f t="shared" si="144"/>
        <v>1.018519324134104E-4</v>
      </c>
      <c r="AD324" s="71">
        <f t="shared" si="156"/>
        <v>45.869142307470611</v>
      </c>
      <c r="AE324" s="71">
        <f t="shared" si="157"/>
        <v>0</v>
      </c>
      <c r="AF324" s="57">
        <f t="shared" si="158"/>
        <v>1.018519324134104E-4</v>
      </c>
      <c r="AG324" s="55"/>
      <c r="AI324" s="35" t="str">
        <f t="shared" si="145"/>
        <v/>
      </c>
      <c r="AJ324" s="125" t="str">
        <f t="shared" si="146"/>
        <v/>
      </c>
      <c r="AK324" s="125" t="str">
        <f t="shared" si="147"/>
        <v/>
      </c>
      <c r="AL324" s="125" t="str">
        <f t="shared" si="148"/>
        <v/>
      </c>
      <c r="AM324" s="125" t="str">
        <f t="shared" si="149"/>
        <v/>
      </c>
      <c r="AN324" s="125" t="s">
        <v>218</v>
      </c>
      <c r="AO324" s="125" t="str">
        <f t="shared" si="150"/>
        <v/>
      </c>
      <c r="AP324" s="125" t="str">
        <f t="shared" si="159"/>
        <v/>
      </c>
    </row>
    <row r="325" spans="1:42">
      <c r="A325" s="30">
        <f t="shared" si="151"/>
        <v>17471</v>
      </c>
      <c r="B325" s="31">
        <f t="shared" si="128"/>
        <v>0</v>
      </c>
      <c r="C325" s="33" t="str">
        <f t="shared" si="129"/>
        <v/>
      </c>
      <c r="D325" s="31">
        <f t="shared" si="130"/>
        <v>0</v>
      </c>
      <c r="E325" s="33" t="str">
        <f t="shared" si="131"/>
        <v/>
      </c>
      <c r="F325" s="31">
        <f t="shared" si="132"/>
        <v>0</v>
      </c>
      <c r="G325" s="32">
        <f t="shared" si="133"/>
        <v>11899.556108607911</v>
      </c>
      <c r="H325" s="32">
        <f t="shared" si="134"/>
        <v>11753.338281043583</v>
      </c>
      <c r="I325" s="32">
        <f t="shared" si="135"/>
        <v>11899.556108607911</v>
      </c>
      <c r="J325" s="37" t="str">
        <f t="shared" si="152"/>
        <v>RS</v>
      </c>
      <c r="K325" s="31">
        <f t="shared" si="136"/>
        <v>0</v>
      </c>
      <c r="L325" s="33" t="str">
        <f t="shared" si="137"/>
        <v/>
      </c>
      <c r="M325" s="34">
        <f t="shared" si="153"/>
        <v>14351.61636175069</v>
      </c>
      <c r="N325" s="33" t="str">
        <f t="shared" si="154"/>
        <v/>
      </c>
      <c r="O325" s="35" t="str">
        <f t="shared" si="138"/>
        <v/>
      </c>
      <c r="P325" s="48" t="str">
        <f t="shared" si="139"/>
        <v>RS</v>
      </c>
      <c r="Q325" s="35"/>
      <c r="R325" s="58">
        <f>Data!AW325</f>
        <v>0</v>
      </c>
      <c r="S325" s="58">
        <f>Data!BB325</f>
        <v>0</v>
      </c>
      <c r="T325" s="58">
        <f>Data!BM325</f>
        <v>0</v>
      </c>
      <c r="U325" s="59">
        <f>Data!BN325</f>
        <v>4203.16357421875</v>
      </c>
      <c r="V325" s="59">
        <f>Data!BO325</f>
        <v>4056.946044921875</v>
      </c>
      <c r="W325" s="58">
        <f>Data!BT325</f>
        <v>0</v>
      </c>
      <c r="X325" s="56">
        <f t="shared" si="140"/>
        <v>4203.16357421875</v>
      </c>
      <c r="Y325" s="64">
        <f t="shared" si="141"/>
        <v>4000</v>
      </c>
      <c r="Z325" s="65">
        <f t="shared" si="142"/>
        <v>203.16360473632812</v>
      </c>
      <c r="AA325" s="66">
        <f t="shared" si="143"/>
        <v>4203.1636047363281</v>
      </c>
      <c r="AB325" s="71">
        <f t="shared" si="155"/>
        <v>3.0517578125E-5</v>
      </c>
      <c r="AC325" s="71">
        <f t="shared" si="144"/>
        <v>203.16360473632812</v>
      </c>
      <c r="AD325" s="71">
        <f t="shared" si="156"/>
        <v>61.068962576533522</v>
      </c>
      <c r="AE325" s="71">
        <f t="shared" si="157"/>
        <v>203.16360473632812</v>
      </c>
      <c r="AF325" s="57">
        <f t="shared" si="158"/>
        <v>3.0517578125E-5</v>
      </c>
      <c r="AG325" s="55"/>
      <c r="AI325" s="35" t="str">
        <f t="shared" si="145"/>
        <v/>
      </c>
      <c r="AJ325" s="125" t="str">
        <f t="shared" si="146"/>
        <v/>
      </c>
      <c r="AK325" s="125" t="str">
        <f t="shared" si="147"/>
        <v/>
      </c>
      <c r="AL325" s="125" t="str">
        <f t="shared" si="148"/>
        <v/>
      </c>
      <c r="AM325" s="125" t="str">
        <f t="shared" si="149"/>
        <v/>
      </c>
      <c r="AN325" s="125" t="s">
        <v>218</v>
      </c>
      <c r="AO325" s="125" t="str">
        <f t="shared" si="150"/>
        <v/>
      </c>
      <c r="AP325" s="125" t="str">
        <f t="shared" si="159"/>
        <v/>
      </c>
    </row>
    <row r="326" spans="1:42">
      <c r="A326" s="30">
        <f t="shared" si="151"/>
        <v>17501</v>
      </c>
      <c r="B326" s="31">
        <f t="shared" si="128"/>
        <v>0</v>
      </c>
      <c r="C326" s="33" t="str">
        <f t="shared" si="129"/>
        <v/>
      </c>
      <c r="D326" s="31">
        <f t="shared" si="130"/>
        <v>0</v>
      </c>
      <c r="E326" s="33" t="str">
        <f t="shared" si="131"/>
        <v/>
      </c>
      <c r="F326" s="31">
        <f t="shared" si="132"/>
        <v>0</v>
      </c>
      <c r="G326" s="32">
        <f t="shared" si="133"/>
        <v>11191.795749037768</v>
      </c>
      <c r="H326" s="32">
        <f t="shared" si="134"/>
        <v>11774.864060818827</v>
      </c>
      <c r="I326" s="32">
        <f t="shared" si="135"/>
        <v>11774.864060818827</v>
      </c>
      <c r="J326" s="37" t="str">
        <f t="shared" si="152"/>
        <v>RS</v>
      </c>
      <c r="K326" s="31">
        <f t="shared" si="136"/>
        <v>0</v>
      </c>
      <c r="L326" s="33" t="str">
        <f t="shared" si="137"/>
        <v/>
      </c>
      <c r="M326" s="34">
        <f t="shared" si="153"/>
        <v>11706.157280340829</v>
      </c>
      <c r="N326" s="33" t="str">
        <f t="shared" si="154"/>
        <v/>
      </c>
      <c r="O326" s="35" t="str">
        <f t="shared" si="138"/>
        <v/>
      </c>
      <c r="P326" s="48" t="str">
        <f t="shared" si="139"/>
        <v>RS</v>
      </c>
      <c r="Q326" s="35"/>
      <c r="R326" s="58">
        <f>Data!AW326</f>
        <v>0</v>
      </c>
      <c r="S326" s="58">
        <f>Data!BB326</f>
        <v>0</v>
      </c>
      <c r="T326" s="58">
        <f>Data!BM326</f>
        <v>0</v>
      </c>
      <c r="U326" s="59">
        <f>Data!BN326</f>
        <v>4896.32421875</v>
      </c>
      <c r="V326" s="59">
        <f>Data!BO326</f>
        <v>5479.39208984375</v>
      </c>
      <c r="W326" s="58">
        <f>Data!BT326</f>
        <v>0</v>
      </c>
      <c r="X326" s="56">
        <f t="shared" si="140"/>
        <v>5479.39208984375</v>
      </c>
      <c r="Y326" s="64">
        <f t="shared" si="141"/>
        <v>4500</v>
      </c>
      <c r="Z326" s="65">
        <f t="shared" si="142"/>
        <v>979.39202880859375</v>
      </c>
      <c r="AA326" s="66">
        <f t="shared" si="143"/>
        <v>5479.3920288085937</v>
      </c>
      <c r="AB326" s="71">
        <f t="shared" si="155"/>
        <v>-6.103515625E-5</v>
      </c>
      <c r="AC326" s="71">
        <f t="shared" si="144"/>
        <v>979.39202880859375</v>
      </c>
      <c r="AD326" s="71">
        <f t="shared" si="156"/>
        <v>2275.2690137448317</v>
      </c>
      <c r="AE326" s="71">
        <f t="shared" si="157"/>
        <v>979.39202880859375</v>
      </c>
      <c r="AF326" s="57">
        <f t="shared" si="158"/>
        <v>-6.103515625E-5</v>
      </c>
      <c r="AG326" s="55"/>
      <c r="AI326" s="35" t="str">
        <f t="shared" si="145"/>
        <v/>
      </c>
      <c r="AJ326" s="125" t="str">
        <f t="shared" si="146"/>
        <v/>
      </c>
      <c r="AK326" s="125" t="str">
        <f t="shared" si="147"/>
        <v/>
      </c>
      <c r="AL326" s="125" t="str">
        <f t="shared" si="148"/>
        <v/>
      </c>
      <c r="AM326" s="125" t="str">
        <f t="shared" si="149"/>
        <v/>
      </c>
      <c r="AN326" s="125" t="s">
        <v>218</v>
      </c>
      <c r="AO326" s="125" t="str">
        <f t="shared" si="150"/>
        <v/>
      </c>
      <c r="AP326" s="125" t="str">
        <f t="shared" si="159"/>
        <v/>
      </c>
    </row>
    <row r="327" spans="1:42">
      <c r="A327" s="30">
        <f t="shared" si="151"/>
        <v>17532</v>
      </c>
      <c r="B327" s="31">
        <f t="shared" si="128"/>
        <v>0</v>
      </c>
      <c r="C327" s="33" t="str">
        <f t="shared" si="129"/>
        <v/>
      </c>
      <c r="D327" s="31">
        <f t="shared" si="130"/>
        <v>0</v>
      </c>
      <c r="E327" s="33" t="str">
        <f t="shared" si="131"/>
        <v/>
      </c>
      <c r="F327" s="31">
        <f t="shared" si="132"/>
        <v>0</v>
      </c>
      <c r="G327" s="32">
        <f t="shared" si="133"/>
        <v>5457.0680881057015</v>
      </c>
      <c r="H327" s="32">
        <f t="shared" si="134"/>
        <v>7249.0643459827679</v>
      </c>
      <c r="I327" s="32">
        <f t="shared" si="135"/>
        <v>7249.0643459827679</v>
      </c>
      <c r="J327" s="37" t="str">
        <f t="shared" si="152"/>
        <v/>
      </c>
      <c r="K327" s="31">
        <f t="shared" si="136"/>
        <v>0</v>
      </c>
      <c r="L327" s="33" t="str">
        <f t="shared" si="137"/>
        <v/>
      </c>
      <c r="M327" s="34">
        <f t="shared" si="153"/>
        <v>7297.9697688898586</v>
      </c>
      <c r="N327" s="33" t="str">
        <f t="shared" si="154"/>
        <v/>
      </c>
      <c r="O327" s="35" t="str">
        <f t="shared" si="138"/>
        <v>MRDO</v>
      </c>
      <c r="P327" s="48" t="str">
        <f t="shared" si="139"/>
        <v>MRDO</v>
      </c>
      <c r="Q327" s="35"/>
      <c r="R327" s="58">
        <f>Data!AW327</f>
        <v>0</v>
      </c>
      <c r="S327" s="58">
        <f>Data!BB327</f>
        <v>0</v>
      </c>
      <c r="T327" s="58">
        <f>Data!BM327</f>
        <v>0</v>
      </c>
      <c r="U327" s="59">
        <f>Data!BN327</f>
        <v>1735.4849853515625</v>
      </c>
      <c r="V327" s="59">
        <f>Data!BO327</f>
        <v>3527.4814453125</v>
      </c>
      <c r="W327" s="58">
        <f>Data!BT327</f>
        <v>0</v>
      </c>
      <c r="X327" s="56">
        <f t="shared" si="140"/>
        <v>3527.4814453125</v>
      </c>
      <c r="Y327" s="64">
        <f t="shared" si="141"/>
        <v>4500</v>
      </c>
      <c r="Z327" s="65">
        <f t="shared" si="142"/>
        <v>0</v>
      </c>
      <c r="AA327" s="66">
        <f t="shared" si="143"/>
        <v>4500</v>
      </c>
      <c r="AB327" s="71">
        <f t="shared" si="155"/>
        <v>972.5185546875</v>
      </c>
      <c r="AC327" s="71">
        <f t="shared" si="144"/>
        <v>0</v>
      </c>
      <c r="AD327" s="71">
        <f t="shared" si="156"/>
        <v>2946.8480648205123</v>
      </c>
      <c r="AE327" s="71">
        <f t="shared" si="157"/>
        <v>0</v>
      </c>
      <c r="AF327" s="57">
        <f t="shared" si="158"/>
        <v>0</v>
      </c>
      <c r="AG327" s="55"/>
      <c r="AI327" s="35" t="str">
        <f t="shared" si="145"/>
        <v/>
      </c>
      <c r="AJ327" s="125" t="str">
        <f t="shared" si="146"/>
        <v/>
      </c>
      <c r="AK327" s="125" t="str">
        <f t="shared" si="147"/>
        <v/>
      </c>
      <c r="AL327" s="125" t="str">
        <f t="shared" si="148"/>
        <v/>
      </c>
      <c r="AM327" s="125" t="str">
        <f t="shared" si="149"/>
        <v/>
      </c>
      <c r="AN327" s="125" t="s">
        <v>218</v>
      </c>
      <c r="AO327" s="125" t="str">
        <f t="shared" si="150"/>
        <v/>
      </c>
      <c r="AP327" s="125" t="str">
        <f t="shared" si="159"/>
        <v/>
      </c>
    </row>
    <row r="328" spans="1:42">
      <c r="A328" s="30">
        <f t="shared" si="151"/>
        <v>17563</v>
      </c>
      <c r="B328" s="31">
        <f t="shared" si="128"/>
        <v>0</v>
      </c>
      <c r="C328" s="33" t="str">
        <f t="shared" si="129"/>
        <v/>
      </c>
      <c r="D328" s="31">
        <f t="shared" si="130"/>
        <v>0</v>
      </c>
      <c r="E328" s="33" t="str">
        <f t="shared" si="131"/>
        <v/>
      </c>
      <c r="F328" s="31">
        <f t="shared" si="132"/>
        <v>0</v>
      </c>
      <c r="G328" s="32">
        <f t="shared" si="133"/>
        <v>2182.575588820654</v>
      </c>
      <c r="H328" s="32">
        <f t="shared" si="134"/>
        <v>2898.2196983800673</v>
      </c>
      <c r="I328" s="32">
        <f t="shared" si="135"/>
        <v>2898.2196983800673</v>
      </c>
      <c r="J328" s="37" t="str">
        <f t="shared" si="152"/>
        <v/>
      </c>
      <c r="K328" s="31">
        <f t="shared" si="136"/>
        <v>0</v>
      </c>
      <c r="L328" s="33" t="str">
        <f t="shared" si="137"/>
        <v/>
      </c>
      <c r="M328" s="34">
        <f t="shared" si="153"/>
        <v>6017.3312002817011</v>
      </c>
      <c r="N328" s="33" t="str">
        <f t="shared" si="154"/>
        <v/>
      </c>
      <c r="O328" s="35" t="str">
        <f t="shared" si="138"/>
        <v/>
      </c>
      <c r="P328" s="48" t="str">
        <f t="shared" si="139"/>
        <v/>
      </c>
      <c r="Q328" s="35"/>
      <c r="R328" s="58">
        <f>Data!AW328</f>
        <v>0</v>
      </c>
      <c r="S328" s="58">
        <f>Data!BB328</f>
        <v>0</v>
      </c>
      <c r="T328" s="58">
        <f>Data!BM328</f>
        <v>0</v>
      </c>
      <c r="U328" s="59">
        <f>Data!BN328</f>
        <v>56.860263824462891</v>
      </c>
      <c r="V328" s="59">
        <f>Data!BO328</f>
        <v>772.50421142578125</v>
      </c>
      <c r="W328" s="58">
        <f>Data!BT328</f>
        <v>0</v>
      </c>
      <c r="X328" s="56">
        <f t="shared" si="140"/>
        <v>772.50421142578125</v>
      </c>
      <c r="Y328" s="64">
        <f t="shared" si="141"/>
        <v>4500</v>
      </c>
      <c r="Z328" s="65">
        <f t="shared" si="142"/>
        <v>9988.46875</v>
      </c>
      <c r="AA328" s="66">
        <f t="shared" si="143"/>
        <v>14488.46875</v>
      </c>
      <c r="AB328" s="71">
        <f t="shared" si="155"/>
        <v>13715.964538574219</v>
      </c>
      <c r="AC328" s="71">
        <f t="shared" si="144"/>
        <v>9988.46875</v>
      </c>
      <c r="AD328" s="71">
        <f t="shared" si="156"/>
        <v>12654.047188907301</v>
      </c>
      <c r="AE328" s="71">
        <f t="shared" si="157"/>
        <v>9988.46875</v>
      </c>
      <c r="AF328" s="57">
        <f t="shared" si="158"/>
        <v>9988.46875</v>
      </c>
      <c r="AG328" s="55"/>
      <c r="AI328" s="35" t="str">
        <f t="shared" si="145"/>
        <v/>
      </c>
      <c r="AJ328" s="125" t="str">
        <f t="shared" si="146"/>
        <v/>
      </c>
      <c r="AK328" s="125" t="str">
        <f t="shared" si="147"/>
        <v/>
      </c>
      <c r="AL328" s="125" t="str">
        <f t="shared" si="148"/>
        <v/>
      </c>
      <c r="AM328" s="125" t="str">
        <f t="shared" si="149"/>
        <v/>
      </c>
      <c r="AN328" s="125" t="s">
        <v>218</v>
      </c>
      <c r="AO328" s="125" t="str">
        <f t="shared" si="150"/>
        <v/>
      </c>
      <c r="AP328" s="125" t="str">
        <f t="shared" si="159"/>
        <v/>
      </c>
    </row>
    <row r="329" spans="1:42">
      <c r="A329" s="30">
        <f t="shared" si="151"/>
        <v>17592</v>
      </c>
      <c r="B329" s="31">
        <f t="shared" si="128"/>
        <v>0</v>
      </c>
      <c r="C329" s="33" t="str">
        <f t="shared" si="129"/>
        <v/>
      </c>
      <c r="D329" s="31">
        <f t="shared" si="130"/>
        <v>0</v>
      </c>
      <c r="E329" s="33" t="str">
        <f t="shared" si="131"/>
        <v/>
      </c>
      <c r="F329" s="31">
        <f t="shared" si="132"/>
        <v>-18194.408177211688</v>
      </c>
      <c r="G329" s="32">
        <f t="shared" si="133"/>
        <v>-18185.099138754824</v>
      </c>
      <c r="H329" s="32">
        <f t="shared" si="134"/>
        <v>-18176.393172619635</v>
      </c>
      <c r="I329" s="32">
        <f t="shared" si="135"/>
        <v>-18176.393172619635</v>
      </c>
      <c r="J329" s="37" t="str">
        <f t="shared" si="152"/>
        <v/>
      </c>
      <c r="K329" s="31">
        <f t="shared" si="136"/>
        <v>0</v>
      </c>
      <c r="L329" s="33" t="str">
        <f t="shared" si="137"/>
        <v/>
      </c>
      <c r="M329" s="34">
        <f t="shared" si="153"/>
        <v>4392.251574520581</v>
      </c>
      <c r="N329" s="33" t="str">
        <f t="shared" si="154"/>
        <v/>
      </c>
      <c r="O329" s="35" t="str">
        <f t="shared" si="138"/>
        <v>MRDO</v>
      </c>
      <c r="P329" s="48" t="str">
        <f t="shared" si="139"/>
        <v>MRDO</v>
      </c>
      <c r="Q329" s="35"/>
      <c r="R329" s="58">
        <f>Data!AW329</f>
        <v>0</v>
      </c>
      <c r="S329" s="58">
        <f>Data!BB329</f>
        <v>0</v>
      </c>
      <c r="T329" s="58">
        <f>Data!BM329</f>
        <v>-17753.240234375</v>
      </c>
      <c r="U329" s="59">
        <f>Data!BN329</f>
        <v>-17764.90625</v>
      </c>
      <c r="V329" s="59">
        <f>Data!BO329</f>
        <v>-17756.19921875</v>
      </c>
      <c r="W329" s="58">
        <f>Data!BT329</f>
        <v>0</v>
      </c>
      <c r="X329" s="56">
        <f t="shared" si="140"/>
        <v>0</v>
      </c>
      <c r="Y329" s="64">
        <f t="shared" si="141"/>
        <v>11144.8271484375</v>
      </c>
      <c r="Z329" s="65">
        <f t="shared" si="142"/>
        <v>0</v>
      </c>
      <c r="AA329" s="66">
        <f t="shared" si="143"/>
        <v>11144.8271484375</v>
      </c>
      <c r="AB329" s="71">
        <f t="shared" si="155"/>
        <v>11144.8271484375</v>
      </c>
      <c r="AC329" s="71">
        <f t="shared" si="144"/>
        <v>0</v>
      </c>
      <c r="AD329" s="71">
        <f t="shared" si="156"/>
        <v>8920.8638865754256</v>
      </c>
      <c r="AE329" s="71">
        <f t="shared" si="157"/>
        <v>0</v>
      </c>
      <c r="AF329" s="57">
        <f t="shared" si="158"/>
        <v>0</v>
      </c>
      <c r="AG329" s="55"/>
      <c r="AI329" s="35" t="str">
        <f t="shared" si="145"/>
        <v/>
      </c>
      <c r="AJ329" s="125" t="str">
        <f t="shared" si="146"/>
        <v/>
      </c>
      <c r="AK329" s="125" t="str">
        <f t="shared" si="147"/>
        <v/>
      </c>
      <c r="AL329" s="125" t="str">
        <f t="shared" si="148"/>
        <v/>
      </c>
      <c r="AM329" s="125" t="str">
        <f t="shared" si="149"/>
        <v/>
      </c>
      <c r="AN329" s="125" t="s">
        <v>218</v>
      </c>
      <c r="AO329" s="125" t="str">
        <f t="shared" si="150"/>
        <v/>
      </c>
      <c r="AP329" s="125" t="str">
        <f t="shared" si="159"/>
        <v/>
      </c>
    </row>
    <row r="330" spans="1:42">
      <c r="A330" s="30">
        <f t="shared" si="151"/>
        <v>17623</v>
      </c>
      <c r="B330" s="31">
        <f t="shared" si="128"/>
        <v>0</v>
      </c>
      <c r="C330" s="33" t="str">
        <f t="shared" si="129"/>
        <v/>
      </c>
      <c r="D330" s="31">
        <f t="shared" si="130"/>
        <v>0</v>
      </c>
      <c r="E330" s="33" t="str">
        <f t="shared" si="131"/>
        <v/>
      </c>
      <c r="F330" s="31">
        <f t="shared" si="132"/>
        <v>0</v>
      </c>
      <c r="G330" s="32">
        <f t="shared" si="133"/>
        <v>0</v>
      </c>
      <c r="H330" s="32">
        <f t="shared" si="134"/>
        <v>0</v>
      </c>
      <c r="I330" s="32">
        <f t="shared" si="135"/>
        <v>0</v>
      </c>
      <c r="J330" s="37" t="str">
        <f t="shared" si="152"/>
        <v/>
      </c>
      <c r="K330" s="31">
        <f t="shared" si="136"/>
        <v>0</v>
      </c>
      <c r="L330" s="33" t="str">
        <f t="shared" si="137"/>
        <v/>
      </c>
      <c r="M330" s="34">
        <f t="shared" si="153"/>
        <v>14025.725685285257</v>
      </c>
      <c r="N330" s="33" t="str">
        <f t="shared" si="154"/>
        <v/>
      </c>
      <c r="O330" s="35" t="str">
        <f t="shared" si="138"/>
        <v/>
      </c>
      <c r="P330" s="48" t="str">
        <f t="shared" si="139"/>
        <v/>
      </c>
      <c r="Q330" s="35"/>
      <c r="R330" s="58">
        <f>Data!AW330</f>
        <v>0</v>
      </c>
      <c r="S330" s="58">
        <f>Data!BB330</f>
        <v>0</v>
      </c>
      <c r="T330" s="58">
        <f>Data!BM330</f>
        <v>0</v>
      </c>
      <c r="U330" s="59">
        <f>Data!BN330</f>
        <v>0</v>
      </c>
      <c r="V330" s="59">
        <f>Data!BO330</f>
        <v>0</v>
      </c>
      <c r="W330" s="58">
        <f>Data!BT330</f>
        <v>0</v>
      </c>
      <c r="X330" s="56">
        <f t="shared" si="140"/>
        <v>0</v>
      </c>
      <c r="Y330" s="64">
        <f t="shared" si="141"/>
        <v>6874.5966796875</v>
      </c>
      <c r="Z330" s="65">
        <f t="shared" si="142"/>
        <v>5661.07470703125</v>
      </c>
      <c r="AA330" s="66">
        <f t="shared" si="143"/>
        <v>12535.67138671875</v>
      </c>
      <c r="AB330" s="71">
        <f t="shared" si="155"/>
        <v>12535.67138671875</v>
      </c>
      <c r="AC330" s="71">
        <f t="shared" si="144"/>
        <v>5661.07470703125</v>
      </c>
      <c r="AD330" s="71">
        <f t="shared" si="156"/>
        <v>3793.8351650550558</v>
      </c>
      <c r="AE330" s="71">
        <f t="shared" si="157"/>
        <v>5661.07470703125</v>
      </c>
      <c r="AF330" s="57">
        <f t="shared" si="158"/>
        <v>3793.8351650550558</v>
      </c>
      <c r="AG330" s="55"/>
      <c r="AI330" s="35" t="str">
        <f t="shared" si="145"/>
        <v/>
      </c>
      <c r="AJ330" s="125" t="str">
        <f t="shared" si="146"/>
        <v/>
      </c>
      <c r="AK330" s="125" t="str">
        <f t="shared" si="147"/>
        <v/>
      </c>
      <c r="AL330" s="125" t="str">
        <f t="shared" si="148"/>
        <v/>
      </c>
      <c r="AM330" s="125" t="str">
        <f t="shared" si="149"/>
        <v/>
      </c>
      <c r="AN330" s="125" t="s">
        <v>218</v>
      </c>
      <c r="AO330" s="125" t="str">
        <f t="shared" si="150"/>
        <v/>
      </c>
      <c r="AP330" s="125" t="str">
        <f t="shared" si="159"/>
        <v/>
      </c>
    </row>
    <row r="331" spans="1:42">
      <c r="A331" s="30">
        <f t="shared" si="151"/>
        <v>17653</v>
      </c>
      <c r="B331" s="31">
        <f t="shared" si="128"/>
        <v>293.74049610689082</v>
      </c>
      <c r="C331" s="33" t="str">
        <f t="shared" si="129"/>
        <v/>
      </c>
      <c r="D331" s="31">
        <f t="shared" si="130"/>
        <v>4907.221564131145</v>
      </c>
      <c r="E331" s="33" t="str">
        <f t="shared" si="131"/>
        <v/>
      </c>
      <c r="F331" s="31">
        <f t="shared" si="132"/>
        <v>0</v>
      </c>
      <c r="G331" s="32">
        <f t="shared" si="133"/>
        <v>0</v>
      </c>
      <c r="H331" s="32">
        <f t="shared" si="134"/>
        <v>0</v>
      </c>
      <c r="I331" s="32">
        <f t="shared" si="135"/>
        <v>0</v>
      </c>
      <c r="J331" s="37" t="str">
        <f t="shared" si="152"/>
        <v/>
      </c>
      <c r="K331" s="31">
        <f t="shared" si="136"/>
        <v>0</v>
      </c>
      <c r="L331" s="33" t="str">
        <f t="shared" si="137"/>
        <v/>
      </c>
      <c r="M331" s="34">
        <f t="shared" si="153"/>
        <v>4285.7143586995662</v>
      </c>
      <c r="N331" s="33" t="str">
        <f t="shared" si="154"/>
        <v/>
      </c>
      <c r="O331" s="35" t="str">
        <f t="shared" si="138"/>
        <v/>
      </c>
      <c r="P331" s="48" t="str">
        <f t="shared" si="139"/>
        <v/>
      </c>
      <c r="Q331" s="35"/>
      <c r="R331" s="58">
        <f>Data!AW331</f>
        <v>5227.20166015625</v>
      </c>
      <c r="S331" s="58">
        <f>Data!BB331</f>
        <v>9840.6826171875</v>
      </c>
      <c r="T331" s="58">
        <f>Data!BM331</f>
        <v>0</v>
      </c>
      <c r="U331" s="59">
        <f>Data!BN331</f>
        <v>0</v>
      </c>
      <c r="V331" s="59">
        <f>Data!BO331</f>
        <v>0</v>
      </c>
      <c r="W331" s="58">
        <f>Data!BT331</f>
        <v>0</v>
      </c>
      <c r="X331" s="56">
        <f t="shared" si="140"/>
        <v>9840.6826171875</v>
      </c>
      <c r="Y331" s="64">
        <f t="shared" si="141"/>
        <v>7500</v>
      </c>
      <c r="Z331" s="65">
        <f t="shared" si="142"/>
        <v>23416.27734375</v>
      </c>
      <c r="AA331" s="66">
        <f t="shared" si="143"/>
        <v>30916.27734375</v>
      </c>
      <c r="AB331" s="71">
        <f t="shared" si="155"/>
        <v>21075.5947265625</v>
      </c>
      <c r="AC331" s="71">
        <f t="shared" si="144"/>
        <v>23416.27734375</v>
      </c>
      <c r="AD331" s="71">
        <f t="shared" si="156"/>
        <v>28953.329176107974</v>
      </c>
      <c r="AE331" s="71">
        <f t="shared" si="157"/>
        <v>23416.27734375</v>
      </c>
      <c r="AF331" s="57">
        <f t="shared" si="158"/>
        <v>21075.5947265625</v>
      </c>
      <c r="AG331" s="55"/>
      <c r="AI331" s="35" t="str">
        <f t="shared" si="145"/>
        <v/>
      </c>
      <c r="AJ331" s="125" t="str">
        <f t="shared" si="146"/>
        <v/>
      </c>
      <c r="AK331" s="125" t="str">
        <f t="shared" si="147"/>
        <v/>
      </c>
      <c r="AL331" s="125" t="str">
        <f t="shared" si="148"/>
        <v/>
      </c>
      <c r="AM331" s="125" t="str">
        <f t="shared" si="149"/>
        <v/>
      </c>
      <c r="AN331" s="125" t="s">
        <v>218</v>
      </c>
      <c r="AO331" s="125" t="str">
        <f t="shared" si="150"/>
        <v/>
      </c>
      <c r="AP331" s="125" t="str">
        <f t="shared" si="159"/>
        <v/>
      </c>
    </row>
    <row r="332" spans="1:42">
      <c r="A332" s="30">
        <f t="shared" si="151"/>
        <v>17684</v>
      </c>
      <c r="B332" s="31">
        <f t="shared" si="128"/>
        <v>0</v>
      </c>
      <c r="C332" s="33" t="str">
        <f t="shared" si="129"/>
        <v/>
      </c>
      <c r="D332" s="31">
        <f t="shared" si="130"/>
        <v>655.67670072875273</v>
      </c>
      <c r="E332" s="33" t="str">
        <f t="shared" si="131"/>
        <v/>
      </c>
      <c r="F332" s="31">
        <f t="shared" si="132"/>
        <v>0</v>
      </c>
      <c r="G332" s="32">
        <f t="shared" si="133"/>
        <v>0</v>
      </c>
      <c r="H332" s="32">
        <f t="shared" si="134"/>
        <v>0</v>
      </c>
      <c r="I332" s="32">
        <f t="shared" si="135"/>
        <v>0</v>
      </c>
      <c r="J332" s="37" t="str">
        <f t="shared" si="152"/>
        <v/>
      </c>
      <c r="K332" s="31">
        <f t="shared" si="136"/>
        <v>0</v>
      </c>
      <c r="L332" s="33" t="str">
        <f t="shared" si="137"/>
        <v/>
      </c>
      <c r="M332" s="34">
        <f t="shared" si="153"/>
        <v>4285.7143586995662</v>
      </c>
      <c r="N332" s="33" t="str">
        <f t="shared" si="154"/>
        <v/>
      </c>
      <c r="O332" s="35" t="str">
        <f t="shared" si="138"/>
        <v/>
      </c>
      <c r="P332" s="48" t="str">
        <f t="shared" si="139"/>
        <v/>
      </c>
      <c r="Q332" s="35"/>
      <c r="R332" s="58">
        <f>Data!AW332</f>
        <v>0</v>
      </c>
      <c r="S332" s="58">
        <f>Data!BB332</f>
        <v>2583.031005859375</v>
      </c>
      <c r="T332" s="58">
        <f>Data!BM332</f>
        <v>0</v>
      </c>
      <c r="U332" s="59">
        <f>Data!BN332</f>
        <v>0</v>
      </c>
      <c r="V332" s="59">
        <f>Data!BO332</f>
        <v>0</v>
      </c>
      <c r="W332" s="58">
        <f>Data!BT332</f>
        <v>0</v>
      </c>
      <c r="X332" s="56">
        <f t="shared" si="140"/>
        <v>2583.031005859375</v>
      </c>
      <c r="Y332" s="64">
        <f t="shared" si="141"/>
        <v>10741.935546875</v>
      </c>
      <c r="Z332" s="65">
        <f t="shared" si="142"/>
        <v>16618.396484375</v>
      </c>
      <c r="AA332" s="66">
        <f t="shared" si="143"/>
        <v>27360.33203125</v>
      </c>
      <c r="AB332" s="71">
        <f t="shared" si="155"/>
        <v>24777.301025390625</v>
      </c>
      <c r="AC332" s="71">
        <f t="shared" si="144"/>
        <v>16618.396484375</v>
      </c>
      <c r="AD332" s="71">
        <f t="shared" si="156"/>
        <v>26237.316295033121</v>
      </c>
      <c r="AE332" s="71">
        <f t="shared" si="157"/>
        <v>16595.149105072021</v>
      </c>
      <c r="AF332" s="57">
        <f t="shared" si="158"/>
        <v>16618.396484375</v>
      </c>
      <c r="AG332" s="55"/>
      <c r="AI332" s="35" t="str">
        <f t="shared" si="145"/>
        <v/>
      </c>
      <c r="AJ332" s="125" t="str">
        <f t="shared" si="146"/>
        <v/>
      </c>
      <c r="AK332" s="125" t="str">
        <f t="shared" si="147"/>
        <v/>
      </c>
      <c r="AL332" s="125" t="str">
        <f t="shared" si="148"/>
        <v/>
      </c>
      <c r="AM332" s="125" t="str">
        <f t="shared" si="149"/>
        <v/>
      </c>
      <c r="AN332" s="125" t="s">
        <v>218</v>
      </c>
      <c r="AO332" s="125" t="str">
        <f t="shared" si="150"/>
        <v/>
      </c>
      <c r="AP332" s="125" t="str">
        <f t="shared" si="159"/>
        <v/>
      </c>
    </row>
    <row r="333" spans="1:42">
      <c r="A333" s="30">
        <f t="shared" si="151"/>
        <v>17714</v>
      </c>
      <c r="B333" s="31">
        <f t="shared" ref="B333:B396" si="160">IF(AND(JPSLOPE_1DV&gt;0.01,JPSLOPE_1DV&lt;1),(Banks+Tracy-JPINTCPT_1DV)/JPSLOPE_1DV,0)</f>
        <v>0</v>
      </c>
      <c r="C333" s="33" t="str">
        <f t="shared" ref="C333:C396" si="161">IF(Sac-B333&lt;25,"JP","")</f>
        <v/>
      </c>
      <c r="D333" s="31">
        <f t="shared" ref="D333:D396" si="162">IF(AND(EMSLOPE_1DV&gt;0.01,EMSLOPE_1DV&lt;1000),(Banks+Tracy-EMINTCPT_1DV)/EMSLOPE_1DV,0)</f>
        <v>3420.9800132845662</v>
      </c>
      <c r="E333" s="33" t="str">
        <f t="shared" ref="E333:E396" si="163">IF(Sac-D333&lt;25,"EM","")</f>
        <v/>
      </c>
      <c r="F333" s="31">
        <f t="shared" ref="F333:F396" si="164">IF(AND(CCCSLOPE_1ADV&gt;0.01,CCCSLOPE_1ADV&lt;1000),(Banks+Tracy-CCCINTCPT_1ADV)/CCCSLOPE_1ADV,0)</f>
        <v>0</v>
      </c>
      <c r="G333" s="32">
        <f t="shared" ref="G333:G396" si="165">IF(AND(CCCSLOPE_2ADV&gt;0.01,CCCSLOPE_2ADV&lt;1),(Banks+Tracy-CCCINTCPT_2ADV)/CCCSLOPE_2ADV,0)</f>
        <v>0</v>
      </c>
      <c r="H333" s="32">
        <f t="shared" ref="H333:H396" si="166">IF(AND(CCCSLOPE_3ADV&gt;0.01,CCCSLOPE_3ADV&lt;1),(Banks+Tracy-CCCINTCPT_3ADV)/CCCSLOPE_3ADV,0)</f>
        <v>0</v>
      </c>
      <c r="I333" s="32">
        <f t="shared" ref="I333:I396" si="167">MAX(F333:H333)</f>
        <v>0</v>
      </c>
      <c r="J333" s="37" t="str">
        <f t="shared" si="152"/>
        <v/>
      </c>
      <c r="K333" s="31">
        <f t="shared" ref="K333:K396" si="168">IF(AND(COSLOPE_1DV&gt;0.01,COSLOPE_1DV&lt;1),(Banks+Tracy-COINTCPT_1DV)/COSLOPE_1DV,0)</f>
        <v>0</v>
      </c>
      <c r="L333" s="33" t="str">
        <f t="shared" ref="L333:L396" si="169">IF(Sac-K333&lt;25,"CO","")</f>
        <v/>
      </c>
      <c r="M333" s="34">
        <f t="shared" si="153"/>
        <v>14855.159293160426</v>
      </c>
      <c r="N333" s="33" t="str">
        <f t="shared" si="154"/>
        <v/>
      </c>
      <c r="O333" s="35" t="str">
        <f t="shared" ref="O333:O396" si="170">IF(DO&lt;err,"MRDO","")</f>
        <v/>
      </c>
      <c r="P333" s="48" t="str">
        <f t="shared" ref="P333:P396" si="171">CONCATENATE(C333,E333,J333,L333,N333,O333)</f>
        <v/>
      </c>
      <c r="Q333" s="35"/>
      <c r="R333" s="58">
        <f>Data!AW333</f>
        <v>0</v>
      </c>
      <c r="S333" s="58">
        <f>Data!BB333</f>
        <v>-2605.330810546875</v>
      </c>
      <c r="T333" s="58">
        <f>Data!BM333</f>
        <v>0</v>
      </c>
      <c r="U333" s="59">
        <f>Data!BN333</f>
        <v>0</v>
      </c>
      <c r="V333" s="59">
        <f>Data!BO333</f>
        <v>0</v>
      </c>
      <c r="W333" s="58">
        <f>Data!BT333</f>
        <v>0</v>
      </c>
      <c r="X333" s="56">
        <f t="shared" ref="X333:X396" si="172">MAX(R333:W333,0)</f>
        <v>0</v>
      </c>
      <c r="Y333" s="64">
        <f t="shared" ref="Y333:Y396" si="173">MRDO</f>
        <v>5744.79150390625</v>
      </c>
      <c r="Z333" s="65">
        <f t="shared" ref="Z333:Z396" si="174">DO</f>
        <v>8185.66162109375</v>
      </c>
      <c r="AA333" s="66">
        <f t="shared" ref="AA333:AA396" si="175">MRDO+DO</f>
        <v>13930.453125</v>
      </c>
      <c r="AB333" s="71">
        <f t="shared" si="155"/>
        <v>13930.453125</v>
      </c>
      <c r="AC333" s="71">
        <f t="shared" ref="AC333:AC396" si="176">DO</f>
        <v>8185.66162109375</v>
      </c>
      <c r="AD333" s="71">
        <f t="shared" si="156"/>
        <v>8132.5392009963161</v>
      </c>
      <c r="AE333" s="71">
        <f t="shared" si="157"/>
        <v>8151.3314437866211</v>
      </c>
      <c r="AF333" s="57">
        <f t="shared" si="158"/>
        <v>8132.5392009963161</v>
      </c>
      <c r="AG333" s="55"/>
      <c r="AI333" s="35" t="str">
        <f t="shared" ref="AI333:AI396" si="177">IF(ABS(Tracy-B2_2CAP)&lt;err,"B2-2","")</f>
        <v/>
      </c>
      <c r="AJ333" s="125" t="str">
        <f t="shared" ref="AJ333:AJ396" si="178">IF(ABS(Tracy-B2_3CAP)&lt;err,"B2-3","")</f>
        <v/>
      </c>
      <c r="AK333" s="125" t="str">
        <f t="shared" ref="AK333:AK396" si="179">IF(ABS(Tracy-B2_4CAP)&lt;err,"B2-4","")</f>
        <v/>
      </c>
      <c r="AL333" s="125" t="str">
        <f t="shared" ref="AL333:AL396" si="180">IF(ABS(Tracy-B2_5ACAP)&lt;err,"B2-5","")</f>
        <v/>
      </c>
      <c r="AM333" s="125" t="str">
        <f t="shared" ref="AM333:AM396" si="181">IF(ABS(Tracy-B2_5BCAP)&lt;err,"B2-5","")</f>
        <v/>
      </c>
      <c r="AN333" s="125" t="s">
        <v>218</v>
      </c>
      <c r="AO333" s="125" t="str">
        <f t="shared" ref="AO333:AO396" si="182">IF(ABS(Tracy-B2_7CAP)&lt;err,"B2-7","")</f>
        <v/>
      </c>
      <c r="AP333" s="125" t="str">
        <f t="shared" si="159"/>
        <v/>
      </c>
    </row>
    <row r="334" spans="1:42">
      <c r="A334" s="30">
        <f t="shared" ref="A334:A397" si="183">Date</f>
        <v>17745</v>
      </c>
      <c r="B334" s="31">
        <f t="shared" si="160"/>
        <v>16315.713524232648</v>
      </c>
      <c r="C334" s="33" t="str">
        <f t="shared" si="161"/>
        <v/>
      </c>
      <c r="D334" s="31">
        <f t="shared" si="162"/>
        <v>11968.01083894454</v>
      </c>
      <c r="E334" s="33" t="str">
        <f t="shared" si="163"/>
        <v/>
      </c>
      <c r="F334" s="31">
        <f t="shared" si="164"/>
        <v>0</v>
      </c>
      <c r="G334" s="32">
        <f t="shared" si="165"/>
        <v>0</v>
      </c>
      <c r="H334" s="32">
        <f t="shared" si="166"/>
        <v>8844.4921057724332</v>
      </c>
      <c r="I334" s="32">
        <f t="shared" si="167"/>
        <v>8844.4921057724332</v>
      </c>
      <c r="J334" s="37" t="str">
        <f t="shared" ref="J334:J397" si="184">IF(Sac-I334&lt;25,"RS","")</f>
        <v/>
      </c>
      <c r="K334" s="31">
        <f t="shared" si="168"/>
        <v>0</v>
      </c>
      <c r="L334" s="33" t="str">
        <f t="shared" si="169"/>
        <v/>
      </c>
      <c r="M334" s="34">
        <f t="shared" ref="M334:M397" si="185">(Banks+Tracy)/EI</f>
        <v>17129.232148729185</v>
      </c>
      <c r="N334" s="33" t="str">
        <f t="shared" ref="N334:N397" si="186">IF(ABS(EIExp-Banks-Tracy)&lt;err,"EI","")</f>
        <v/>
      </c>
      <c r="O334" s="35" t="str">
        <f t="shared" si="170"/>
        <v/>
      </c>
      <c r="P334" s="48" t="str">
        <f t="shared" si="171"/>
        <v/>
      </c>
      <c r="Q334" s="35"/>
      <c r="R334" s="58">
        <f>Data!AW334</f>
        <v>2299.1904296875</v>
      </c>
      <c r="S334" s="58">
        <f>Data!BB334</f>
        <v>-2048.511962890625</v>
      </c>
      <c r="T334" s="58">
        <f>Data!BM334</f>
        <v>0</v>
      </c>
      <c r="U334" s="59">
        <f>Data!BN334</f>
        <v>0</v>
      </c>
      <c r="V334" s="59">
        <f>Data!BO334</f>
        <v>-5172.03076171875</v>
      </c>
      <c r="W334" s="58">
        <f>Data!BT334</f>
        <v>0</v>
      </c>
      <c r="X334" s="56">
        <f t="shared" si="172"/>
        <v>2299.1904296875</v>
      </c>
      <c r="Y334" s="64">
        <f t="shared" si="173"/>
        <v>6500</v>
      </c>
      <c r="Z334" s="65">
        <f t="shared" si="174"/>
        <v>7.719672679901123</v>
      </c>
      <c r="AA334" s="66">
        <f t="shared" si="175"/>
        <v>6507.7196726799011</v>
      </c>
      <c r="AB334" s="71">
        <f t="shared" ref="AB334:AB397" si="187">AA334-X334</f>
        <v>4208.5292429924011</v>
      </c>
      <c r="AC334" s="71">
        <f t="shared" si="176"/>
        <v>7.719672679901123</v>
      </c>
      <c r="AD334" s="71">
        <f t="shared" ref="AD334:AD397" si="188">EIExp/EI-M334</f>
        <v>5255.8603189857276</v>
      </c>
      <c r="AE334" s="71">
        <f t="shared" ref="AE334:AE397" si="189">DO-DO_WHL</f>
        <v>4.1417930126190186</v>
      </c>
      <c r="AF334" s="57">
        <f t="shared" ref="AF334:AF397" si="190">MIN(AB334:AD334)</f>
        <v>7.719672679901123</v>
      </c>
      <c r="AG334" s="55"/>
      <c r="AI334" s="35" t="str">
        <f t="shared" si="177"/>
        <v/>
      </c>
      <c r="AJ334" s="125" t="str">
        <f t="shared" si="178"/>
        <v/>
      </c>
      <c r="AK334" s="125" t="str">
        <f t="shared" si="179"/>
        <v/>
      </c>
      <c r="AL334" s="125" t="str">
        <f t="shared" si="180"/>
        <v/>
      </c>
      <c r="AM334" s="125" t="str">
        <f t="shared" si="181"/>
        <v/>
      </c>
      <c r="AN334" s="125" t="s">
        <v>218</v>
      </c>
      <c r="AO334" s="125" t="str">
        <f t="shared" si="182"/>
        <v/>
      </c>
      <c r="AP334" s="125" t="str">
        <f t="shared" ref="AP334:AP397" si="191">CONCATENATE(AI334,AJ334,AK334,AL334,AN334,AO334)</f>
        <v/>
      </c>
    </row>
    <row r="335" spans="1:42">
      <c r="A335" s="30">
        <f t="shared" si="183"/>
        <v>17776</v>
      </c>
      <c r="B335" s="31">
        <f t="shared" si="160"/>
        <v>15915.558633239509</v>
      </c>
      <c r="C335" s="33" t="str">
        <f t="shared" si="161"/>
        <v/>
      </c>
      <c r="D335" s="31">
        <f t="shared" si="162"/>
        <v>12695.981295457599</v>
      </c>
      <c r="E335" s="33" t="str">
        <f t="shared" si="163"/>
        <v/>
      </c>
      <c r="F335" s="31">
        <f t="shared" si="164"/>
        <v>0</v>
      </c>
      <c r="G335" s="32">
        <f t="shared" si="165"/>
        <v>13202.42425371201</v>
      </c>
      <c r="H335" s="32">
        <f t="shared" si="166"/>
        <v>12824.250703950063</v>
      </c>
      <c r="I335" s="32">
        <f t="shared" si="167"/>
        <v>13202.42425371201</v>
      </c>
      <c r="J335" s="37" t="str">
        <f t="shared" si="184"/>
        <v/>
      </c>
      <c r="K335" s="31">
        <f t="shared" si="168"/>
        <v>0</v>
      </c>
      <c r="L335" s="33" t="str">
        <f t="shared" si="169"/>
        <v/>
      </c>
      <c r="M335" s="34">
        <f t="shared" si="185"/>
        <v>17105.002129811586</v>
      </c>
      <c r="N335" s="33" t="str">
        <f t="shared" si="186"/>
        <v/>
      </c>
      <c r="O335" s="35" t="str">
        <f t="shared" si="170"/>
        <v/>
      </c>
      <c r="P335" s="48" t="str">
        <f t="shared" si="171"/>
        <v/>
      </c>
      <c r="Q335" s="35"/>
      <c r="R335" s="58">
        <f>Data!AW335</f>
        <v>3125.798828125</v>
      </c>
      <c r="S335" s="58">
        <f>Data!BB335</f>
        <v>-93.778022766113281</v>
      </c>
      <c r="T335" s="58">
        <f>Data!BM335</f>
        <v>0</v>
      </c>
      <c r="U335" s="59">
        <f>Data!BN335</f>
        <v>412.66561889648437</v>
      </c>
      <c r="V335" s="59">
        <f>Data!BO335</f>
        <v>34.490810394287109</v>
      </c>
      <c r="W335" s="58">
        <f>Data!BT335</f>
        <v>0</v>
      </c>
      <c r="X335" s="56">
        <f t="shared" si="172"/>
        <v>3125.798828125</v>
      </c>
      <c r="Y335" s="64">
        <f t="shared" si="173"/>
        <v>4000</v>
      </c>
      <c r="Z335" s="65">
        <f t="shared" si="174"/>
        <v>23.506813049316406</v>
      </c>
      <c r="AA335" s="66">
        <f t="shared" si="175"/>
        <v>4023.5068130493164</v>
      </c>
      <c r="AB335" s="71">
        <f t="shared" si="187"/>
        <v>897.70798492431641</v>
      </c>
      <c r="AC335" s="71">
        <f t="shared" si="176"/>
        <v>23.506813049316406</v>
      </c>
      <c r="AD335" s="71">
        <f t="shared" si="188"/>
        <v>1320.3891710277385</v>
      </c>
      <c r="AE335" s="71">
        <f t="shared" si="189"/>
        <v>23.506813049316406</v>
      </c>
      <c r="AF335" s="57">
        <f t="shared" si="190"/>
        <v>23.506813049316406</v>
      </c>
      <c r="AG335" s="55"/>
      <c r="AI335" s="35" t="str">
        <f t="shared" si="177"/>
        <v/>
      </c>
      <c r="AJ335" s="125" t="str">
        <f t="shared" si="178"/>
        <v/>
      </c>
      <c r="AK335" s="125" t="str">
        <f t="shared" si="179"/>
        <v/>
      </c>
      <c r="AL335" s="125" t="str">
        <f t="shared" si="180"/>
        <v/>
      </c>
      <c r="AM335" s="125" t="str">
        <f t="shared" si="181"/>
        <v/>
      </c>
      <c r="AN335" s="125" t="s">
        <v>218</v>
      </c>
      <c r="AO335" s="125" t="str">
        <f t="shared" si="182"/>
        <v/>
      </c>
      <c r="AP335" s="125" t="str">
        <f t="shared" si="191"/>
        <v/>
      </c>
    </row>
    <row r="336" spans="1:42">
      <c r="A336" s="30">
        <f t="shared" si="183"/>
        <v>17806</v>
      </c>
      <c r="B336" s="31">
        <f t="shared" si="160"/>
        <v>0</v>
      </c>
      <c r="C336" s="33" t="str">
        <f t="shared" si="161"/>
        <v/>
      </c>
      <c r="D336" s="31">
        <f t="shared" si="162"/>
        <v>0</v>
      </c>
      <c r="E336" s="33" t="str">
        <f t="shared" si="163"/>
        <v/>
      </c>
      <c r="F336" s="31">
        <f t="shared" si="164"/>
        <v>0</v>
      </c>
      <c r="G336" s="32">
        <f t="shared" si="165"/>
        <v>15807.887404716999</v>
      </c>
      <c r="H336" s="32">
        <f t="shared" si="166"/>
        <v>15336.70267621178</v>
      </c>
      <c r="I336" s="32">
        <f t="shared" si="167"/>
        <v>15807.887404716999</v>
      </c>
      <c r="J336" s="37" t="str">
        <f t="shared" si="184"/>
        <v>RS</v>
      </c>
      <c r="K336" s="31">
        <f t="shared" si="168"/>
        <v>0</v>
      </c>
      <c r="L336" s="33" t="str">
        <f t="shared" si="169"/>
        <v/>
      </c>
      <c r="M336" s="34">
        <f t="shared" si="185"/>
        <v>16909.764742842628</v>
      </c>
      <c r="N336" s="33" t="str">
        <f t="shared" si="186"/>
        <v/>
      </c>
      <c r="O336" s="35" t="str">
        <f t="shared" si="170"/>
        <v/>
      </c>
      <c r="P336" s="48" t="str">
        <f t="shared" si="171"/>
        <v>RS</v>
      </c>
      <c r="Q336" s="35"/>
      <c r="R336" s="58">
        <f>Data!AW336</f>
        <v>0</v>
      </c>
      <c r="S336" s="58">
        <f>Data!BB336</f>
        <v>0</v>
      </c>
      <c r="T336" s="58">
        <f>Data!BM336</f>
        <v>0</v>
      </c>
      <c r="U336" s="59">
        <f>Data!BN336</f>
        <v>4865.4814453125</v>
      </c>
      <c r="V336" s="59">
        <f>Data!BO336</f>
        <v>4394.2958984375</v>
      </c>
      <c r="W336" s="58">
        <f>Data!BT336</f>
        <v>0</v>
      </c>
      <c r="X336" s="56">
        <f t="shared" si="172"/>
        <v>4865.4814453125</v>
      </c>
      <c r="Y336" s="64">
        <f t="shared" si="173"/>
        <v>3000</v>
      </c>
      <c r="Z336" s="65">
        <f t="shared" si="174"/>
        <v>1865.4814453125</v>
      </c>
      <c r="AA336" s="66">
        <f t="shared" si="175"/>
        <v>4865.4814453125</v>
      </c>
      <c r="AB336" s="71">
        <f t="shared" si="187"/>
        <v>0</v>
      </c>
      <c r="AC336" s="71">
        <f t="shared" si="176"/>
        <v>1865.4814453125</v>
      </c>
      <c r="AD336" s="71">
        <f t="shared" si="188"/>
        <v>768.64035271279135</v>
      </c>
      <c r="AE336" s="71">
        <f t="shared" si="189"/>
        <v>1865.4814453125</v>
      </c>
      <c r="AF336" s="57">
        <f t="shared" si="190"/>
        <v>0</v>
      </c>
      <c r="AG336" s="55"/>
      <c r="AI336" s="35" t="str">
        <f t="shared" si="177"/>
        <v/>
      </c>
      <c r="AJ336" s="125" t="str">
        <f t="shared" si="178"/>
        <v/>
      </c>
      <c r="AK336" s="125" t="str">
        <f t="shared" si="179"/>
        <v/>
      </c>
      <c r="AL336" s="125" t="str">
        <f t="shared" si="180"/>
        <v/>
      </c>
      <c r="AM336" s="125" t="str">
        <f t="shared" si="181"/>
        <v/>
      </c>
      <c r="AN336" s="125" t="s">
        <v>218</v>
      </c>
      <c r="AO336" s="125" t="str">
        <f t="shared" si="182"/>
        <v/>
      </c>
      <c r="AP336" s="125" t="str">
        <f t="shared" si="191"/>
        <v/>
      </c>
    </row>
    <row r="337" spans="1:42">
      <c r="A337" s="30">
        <f t="shared" si="183"/>
        <v>17837</v>
      </c>
      <c r="B337" s="31">
        <f t="shared" si="160"/>
        <v>0</v>
      </c>
      <c r="C337" s="33" t="str">
        <f t="shared" si="161"/>
        <v/>
      </c>
      <c r="D337" s="31">
        <f t="shared" si="162"/>
        <v>0</v>
      </c>
      <c r="E337" s="33" t="str">
        <f t="shared" si="163"/>
        <v/>
      </c>
      <c r="F337" s="31">
        <f t="shared" si="164"/>
        <v>0</v>
      </c>
      <c r="G337" s="32">
        <f t="shared" si="165"/>
        <v>8303.3167502577307</v>
      </c>
      <c r="H337" s="32">
        <f t="shared" si="166"/>
        <v>8529.9612300395529</v>
      </c>
      <c r="I337" s="32">
        <f t="shared" si="167"/>
        <v>8529.9612300395529</v>
      </c>
      <c r="J337" s="37" t="str">
        <f t="shared" si="184"/>
        <v/>
      </c>
      <c r="K337" s="31">
        <f t="shared" si="168"/>
        <v>0</v>
      </c>
      <c r="L337" s="33" t="str">
        <f t="shared" si="169"/>
        <v/>
      </c>
      <c r="M337" s="34">
        <f t="shared" si="185"/>
        <v>12756.503998554817</v>
      </c>
      <c r="N337" s="33" t="str">
        <f t="shared" si="186"/>
        <v/>
      </c>
      <c r="O337" s="35" t="str">
        <f t="shared" si="170"/>
        <v>MRDO</v>
      </c>
      <c r="P337" s="48" t="str">
        <f t="shared" si="171"/>
        <v>MRDO</v>
      </c>
      <c r="Q337" s="35"/>
      <c r="R337" s="58">
        <f>Data!AW337</f>
        <v>0</v>
      </c>
      <c r="S337" s="58">
        <f>Data!BB337</f>
        <v>0</v>
      </c>
      <c r="T337" s="58">
        <f>Data!BM337</f>
        <v>0</v>
      </c>
      <c r="U337" s="59">
        <f>Data!BN337</f>
        <v>1218.43359375</v>
      </c>
      <c r="V337" s="59">
        <f>Data!BO337</f>
        <v>1445.078369140625</v>
      </c>
      <c r="W337" s="58">
        <f>Data!BT337</f>
        <v>0</v>
      </c>
      <c r="X337" s="56">
        <f t="shared" si="172"/>
        <v>1445.078369140625</v>
      </c>
      <c r="Y337" s="64">
        <f t="shared" si="173"/>
        <v>4000</v>
      </c>
      <c r="Z337" s="65">
        <f t="shared" si="174"/>
        <v>0</v>
      </c>
      <c r="AA337" s="66">
        <f t="shared" si="175"/>
        <v>4000</v>
      </c>
      <c r="AB337" s="71">
        <f t="shared" si="187"/>
        <v>2554.921630859375</v>
      </c>
      <c r="AC337" s="71">
        <f t="shared" si="176"/>
        <v>0</v>
      </c>
      <c r="AD337" s="71">
        <f t="shared" si="188"/>
        <v>829.45653583293824</v>
      </c>
      <c r="AE337" s="71">
        <f t="shared" si="189"/>
        <v>0</v>
      </c>
      <c r="AF337" s="57">
        <f t="shared" si="190"/>
        <v>0</v>
      </c>
      <c r="AG337" s="55"/>
      <c r="AI337" s="35" t="str">
        <f t="shared" si="177"/>
        <v/>
      </c>
      <c r="AJ337" s="125" t="str">
        <f t="shared" si="178"/>
        <v/>
      </c>
      <c r="AK337" s="125" t="str">
        <f t="shared" si="179"/>
        <v/>
      </c>
      <c r="AL337" s="125" t="str">
        <f t="shared" si="180"/>
        <v/>
      </c>
      <c r="AM337" s="125" t="str">
        <f t="shared" si="181"/>
        <v/>
      </c>
      <c r="AN337" s="125" t="s">
        <v>218</v>
      </c>
      <c r="AO337" s="125" t="str">
        <f t="shared" si="182"/>
        <v/>
      </c>
      <c r="AP337" s="125" t="str">
        <f t="shared" si="191"/>
        <v/>
      </c>
    </row>
    <row r="338" spans="1:42">
      <c r="A338" s="30">
        <f t="shared" si="183"/>
        <v>17867</v>
      </c>
      <c r="B338" s="31">
        <f t="shared" si="160"/>
        <v>0</v>
      </c>
      <c r="C338" s="33" t="str">
        <f t="shared" si="161"/>
        <v/>
      </c>
      <c r="D338" s="31">
        <f t="shared" si="162"/>
        <v>0</v>
      </c>
      <c r="E338" s="33" t="str">
        <f t="shared" si="163"/>
        <v/>
      </c>
      <c r="F338" s="31">
        <f t="shared" si="164"/>
        <v>0</v>
      </c>
      <c r="G338" s="32">
        <f t="shared" si="165"/>
        <v>6904.2588576114395</v>
      </c>
      <c r="H338" s="32">
        <f t="shared" si="166"/>
        <v>7527.4729654763705</v>
      </c>
      <c r="I338" s="32">
        <f t="shared" si="167"/>
        <v>7527.4729654763705</v>
      </c>
      <c r="J338" s="37" t="str">
        <f t="shared" si="184"/>
        <v/>
      </c>
      <c r="K338" s="31">
        <f t="shared" si="168"/>
        <v>0</v>
      </c>
      <c r="L338" s="33" t="str">
        <f t="shared" si="169"/>
        <v/>
      </c>
      <c r="M338" s="34">
        <f t="shared" si="185"/>
        <v>10268.65647641169</v>
      </c>
      <c r="N338" s="33" t="str">
        <f t="shared" si="186"/>
        <v/>
      </c>
      <c r="O338" s="35" t="str">
        <f t="shared" si="170"/>
        <v>MRDO</v>
      </c>
      <c r="P338" s="48" t="str">
        <f t="shared" si="171"/>
        <v>MRDO</v>
      </c>
      <c r="Q338" s="35"/>
      <c r="R338" s="58">
        <f>Data!AW338</f>
        <v>0</v>
      </c>
      <c r="S338" s="58">
        <f>Data!BB338</f>
        <v>0</v>
      </c>
      <c r="T338" s="58">
        <f>Data!BM338</f>
        <v>0</v>
      </c>
      <c r="U338" s="59">
        <f>Data!BN338</f>
        <v>1376.156005859375</v>
      </c>
      <c r="V338" s="59">
        <f>Data!BO338</f>
        <v>1999.3699951171875</v>
      </c>
      <c r="W338" s="58">
        <f>Data!BT338</f>
        <v>0</v>
      </c>
      <c r="X338" s="56">
        <f t="shared" si="172"/>
        <v>1999.3699951171875</v>
      </c>
      <c r="Y338" s="64">
        <f t="shared" si="173"/>
        <v>4500</v>
      </c>
      <c r="Z338" s="65">
        <f t="shared" si="174"/>
        <v>0</v>
      </c>
      <c r="AA338" s="66">
        <f t="shared" si="175"/>
        <v>4500</v>
      </c>
      <c r="AB338" s="71">
        <f t="shared" si="187"/>
        <v>2500.6300048828125</v>
      </c>
      <c r="AC338" s="71">
        <f t="shared" si="176"/>
        <v>0</v>
      </c>
      <c r="AD338" s="71">
        <f t="shared" si="188"/>
        <v>1950.0721869128374</v>
      </c>
      <c r="AE338" s="71">
        <f t="shared" si="189"/>
        <v>0</v>
      </c>
      <c r="AF338" s="57">
        <f t="shared" si="190"/>
        <v>0</v>
      </c>
      <c r="AG338" s="55"/>
      <c r="AI338" s="35" t="str">
        <f t="shared" si="177"/>
        <v/>
      </c>
      <c r="AJ338" s="125" t="str">
        <f t="shared" si="178"/>
        <v/>
      </c>
      <c r="AK338" s="125" t="str">
        <f t="shared" si="179"/>
        <v/>
      </c>
      <c r="AL338" s="125" t="str">
        <f t="shared" si="180"/>
        <v/>
      </c>
      <c r="AM338" s="125" t="str">
        <f t="shared" si="181"/>
        <v/>
      </c>
      <c r="AN338" s="125" t="s">
        <v>218</v>
      </c>
      <c r="AO338" s="125" t="str">
        <f t="shared" si="182"/>
        <v/>
      </c>
      <c r="AP338" s="125" t="str">
        <f t="shared" si="191"/>
        <v/>
      </c>
    </row>
    <row r="339" spans="1:42">
      <c r="A339" s="30">
        <f t="shared" si="183"/>
        <v>17898</v>
      </c>
      <c r="B339" s="31">
        <f t="shared" si="160"/>
        <v>0</v>
      </c>
      <c r="C339" s="33" t="str">
        <f t="shared" si="161"/>
        <v/>
      </c>
      <c r="D339" s="31">
        <f t="shared" si="162"/>
        <v>0</v>
      </c>
      <c r="E339" s="33" t="str">
        <f t="shared" si="163"/>
        <v/>
      </c>
      <c r="F339" s="31">
        <f t="shared" si="164"/>
        <v>0</v>
      </c>
      <c r="G339" s="32">
        <f t="shared" si="165"/>
        <v>12828.254073250842</v>
      </c>
      <c r="H339" s="32">
        <f t="shared" si="166"/>
        <v>12908.200541096166</v>
      </c>
      <c r="I339" s="32">
        <f t="shared" si="167"/>
        <v>12908.200541096166</v>
      </c>
      <c r="J339" s="37" t="str">
        <f t="shared" si="184"/>
        <v>RS</v>
      </c>
      <c r="K339" s="31">
        <f t="shared" si="168"/>
        <v>0</v>
      </c>
      <c r="L339" s="33" t="str">
        <f t="shared" si="169"/>
        <v/>
      </c>
      <c r="M339" s="34">
        <f t="shared" si="185"/>
        <v>13530.483519131716</v>
      </c>
      <c r="N339" s="33" t="str">
        <f t="shared" si="186"/>
        <v/>
      </c>
      <c r="O339" s="35" t="str">
        <f t="shared" si="170"/>
        <v/>
      </c>
      <c r="P339" s="48" t="str">
        <f t="shared" si="171"/>
        <v>RS</v>
      </c>
      <c r="Q339" s="35"/>
      <c r="R339" s="58">
        <f>Data!AW339</f>
        <v>0</v>
      </c>
      <c r="S339" s="58">
        <f>Data!BB339</f>
        <v>0</v>
      </c>
      <c r="T339" s="58">
        <f>Data!BM339</f>
        <v>0</v>
      </c>
      <c r="U339" s="59">
        <f>Data!BN339</f>
        <v>5566.48388671875</v>
      </c>
      <c r="V339" s="59">
        <f>Data!BO339</f>
        <v>5647.78662109375</v>
      </c>
      <c r="W339" s="58">
        <f>Data!BT339</f>
        <v>0</v>
      </c>
      <c r="X339" s="56">
        <f t="shared" si="172"/>
        <v>5647.78662109375</v>
      </c>
      <c r="Y339" s="64">
        <f t="shared" si="173"/>
        <v>4500</v>
      </c>
      <c r="Z339" s="65">
        <f t="shared" si="174"/>
        <v>1147.7864990234375</v>
      </c>
      <c r="AA339" s="66">
        <f t="shared" si="175"/>
        <v>5647.7864990234375</v>
      </c>
      <c r="AB339" s="71">
        <f t="shared" si="187"/>
        <v>-1.220703125E-4</v>
      </c>
      <c r="AC339" s="71">
        <f t="shared" si="176"/>
        <v>1147.7864990234375</v>
      </c>
      <c r="AD339" s="71">
        <f t="shared" si="188"/>
        <v>1637.7366886775926</v>
      </c>
      <c r="AE339" s="71">
        <f t="shared" si="189"/>
        <v>1147.7864990234375</v>
      </c>
      <c r="AF339" s="57">
        <f t="shared" si="190"/>
        <v>-1.220703125E-4</v>
      </c>
      <c r="AG339" s="55"/>
      <c r="AI339" s="35" t="str">
        <f t="shared" si="177"/>
        <v/>
      </c>
      <c r="AJ339" s="125" t="str">
        <f t="shared" si="178"/>
        <v/>
      </c>
      <c r="AK339" s="125" t="str">
        <f t="shared" si="179"/>
        <v/>
      </c>
      <c r="AL339" s="125" t="str">
        <f t="shared" si="180"/>
        <v/>
      </c>
      <c r="AM339" s="125" t="str">
        <f t="shared" si="181"/>
        <v/>
      </c>
      <c r="AN339" s="125" t="s">
        <v>218</v>
      </c>
      <c r="AO339" s="125" t="str">
        <f t="shared" si="182"/>
        <v/>
      </c>
      <c r="AP339" s="125" t="str">
        <f t="shared" si="191"/>
        <v/>
      </c>
    </row>
    <row r="340" spans="1:42">
      <c r="A340" s="30">
        <f t="shared" si="183"/>
        <v>17929</v>
      </c>
      <c r="B340" s="31">
        <f t="shared" si="160"/>
        <v>0</v>
      </c>
      <c r="C340" s="33" t="str">
        <f t="shared" si="161"/>
        <v/>
      </c>
      <c r="D340" s="31">
        <f t="shared" si="162"/>
        <v>0</v>
      </c>
      <c r="E340" s="33" t="str">
        <f t="shared" si="163"/>
        <v/>
      </c>
      <c r="F340" s="31">
        <f t="shared" si="164"/>
        <v>14136.489314340344</v>
      </c>
      <c r="G340" s="32">
        <f t="shared" si="165"/>
        <v>11413.567908754228</v>
      </c>
      <c r="H340" s="32">
        <f t="shared" si="166"/>
        <v>10828.052307621027</v>
      </c>
      <c r="I340" s="32">
        <f t="shared" si="167"/>
        <v>14136.489314340344</v>
      </c>
      <c r="J340" s="37" t="str">
        <f t="shared" si="184"/>
        <v>RS</v>
      </c>
      <c r="K340" s="31">
        <f t="shared" si="168"/>
        <v>0</v>
      </c>
      <c r="L340" s="33" t="str">
        <f t="shared" si="169"/>
        <v/>
      </c>
      <c r="M340" s="34">
        <f t="shared" si="185"/>
        <v>2307.69239233796</v>
      </c>
      <c r="N340" s="33" t="str">
        <f t="shared" si="186"/>
        <v/>
      </c>
      <c r="O340" s="35" t="str">
        <f t="shared" si="170"/>
        <v/>
      </c>
      <c r="P340" s="48" t="str">
        <f t="shared" si="171"/>
        <v>RS</v>
      </c>
      <c r="Q340" s="35"/>
      <c r="R340" s="58">
        <f>Data!AW340</f>
        <v>0</v>
      </c>
      <c r="S340" s="58">
        <f>Data!BB340</f>
        <v>0</v>
      </c>
      <c r="T340" s="58">
        <f>Data!BM340</f>
        <v>0</v>
      </c>
      <c r="U340" s="59">
        <f>Data!BN340</f>
        <v>0</v>
      </c>
      <c r="V340" s="59">
        <f>Data!BO340</f>
        <v>0</v>
      </c>
      <c r="W340" s="58">
        <f>Data!BT340</f>
        <v>0</v>
      </c>
      <c r="X340" s="56">
        <f t="shared" si="172"/>
        <v>0</v>
      </c>
      <c r="Y340" s="64">
        <f t="shared" si="173"/>
        <v>4500</v>
      </c>
      <c r="Z340" s="65">
        <f t="shared" si="174"/>
        <v>6855.23974609375</v>
      </c>
      <c r="AA340" s="66">
        <f t="shared" si="175"/>
        <v>11355.23974609375</v>
      </c>
      <c r="AB340" s="71">
        <f t="shared" si="187"/>
        <v>11355.23974609375</v>
      </c>
      <c r="AC340" s="71">
        <f t="shared" si="176"/>
        <v>6855.23974609375</v>
      </c>
      <c r="AD340" s="71">
        <f t="shared" si="188"/>
        <v>10447.205912047382</v>
      </c>
      <c r="AE340" s="71">
        <f t="shared" si="189"/>
        <v>6855.23974609375</v>
      </c>
      <c r="AF340" s="57">
        <f t="shared" si="190"/>
        <v>6855.23974609375</v>
      </c>
      <c r="AG340" s="55"/>
      <c r="AI340" s="35" t="str">
        <f t="shared" si="177"/>
        <v/>
      </c>
      <c r="AJ340" s="125" t="str">
        <f t="shared" si="178"/>
        <v/>
      </c>
      <c r="AK340" s="125" t="str">
        <f t="shared" si="179"/>
        <v/>
      </c>
      <c r="AL340" s="125" t="str">
        <f t="shared" si="180"/>
        <v/>
      </c>
      <c r="AM340" s="125" t="str">
        <f t="shared" si="181"/>
        <v/>
      </c>
      <c r="AN340" s="125" t="s">
        <v>218</v>
      </c>
      <c r="AO340" s="125" t="str">
        <f t="shared" si="182"/>
        <v/>
      </c>
      <c r="AP340" s="125" t="str">
        <f t="shared" si="191"/>
        <v/>
      </c>
    </row>
    <row r="341" spans="1:42">
      <c r="A341" s="30">
        <f t="shared" si="183"/>
        <v>17957</v>
      </c>
      <c r="B341" s="31">
        <f t="shared" si="160"/>
        <v>0</v>
      </c>
      <c r="C341" s="33" t="str">
        <f t="shared" si="161"/>
        <v/>
      </c>
      <c r="D341" s="31">
        <f t="shared" si="162"/>
        <v>0</v>
      </c>
      <c r="E341" s="33" t="str">
        <f t="shared" si="163"/>
        <v/>
      </c>
      <c r="F341" s="31">
        <f t="shared" si="164"/>
        <v>-6567.0304282028992</v>
      </c>
      <c r="G341" s="32">
        <f t="shared" si="165"/>
        <v>-6599.6780439735039</v>
      </c>
      <c r="H341" s="32">
        <f t="shared" si="166"/>
        <v>-6638.2907916524855</v>
      </c>
      <c r="I341" s="32">
        <f t="shared" si="167"/>
        <v>-6567.0304282028992</v>
      </c>
      <c r="J341" s="37" t="str">
        <f t="shared" si="184"/>
        <v/>
      </c>
      <c r="K341" s="31">
        <f t="shared" si="168"/>
        <v>0</v>
      </c>
      <c r="L341" s="33" t="str">
        <f t="shared" si="169"/>
        <v/>
      </c>
      <c r="M341" s="34">
        <f t="shared" si="185"/>
        <v>14947.914349977556</v>
      </c>
      <c r="N341" s="33" t="str">
        <f t="shared" si="186"/>
        <v/>
      </c>
      <c r="O341" s="35" t="str">
        <f t="shared" si="170"/>
        <v/>
      </c>
      <c r="P341" s="48" t="str">
        <f t="shared" si="171"/>
        <v/>
      </c>
      <c r="Q341" s="35"/>
      <c r="R341" s="58">
        <f>Data!AW341</f>
        <v>0</v>
      </c>
      <c r="S341" s="58">
        <f>Data!BB341</f>
        <v>0</v>
      </c>
      <c r="T341" s="58">
        <f>Data!BM341</f>
        <v>-10558.8203125</v>
      </c>
      <c r="U341" s="59">
        <f>Data!BN341</f>
        <v>-10719.2734375</v>
      </c>
      <c r="V341" s="59">
        <f>Data!BO341</f>
        <v>-10746.3447265625</v>
      </c>
      <c r="W341" s="58">
        <f>Data!BT341</f>
        <v>0</v>
      </c>
      <c r="X341" s="56">
        <f t="shared" si="172"/>
        <v>0</v>
      </c>
      <c r="Y341" s="64">
        <f t="shared" si="173"/>
        <v>7683.03564453125</v>
      </c>
      <c r="Z341" s="65">
        <f t="shared" si="174"/>
        <v>514.6968994140625</v>
      </c>
      <c r="AA341" s="66">
        <f t="shared" si="175"/>
        <v>8197.7325439453125</v>
      </c>
      <c r="AB341" s="71">
        <f t="shared" si="187"/>
        <v>8197.7325439453125</v>
      </c>
      <c r="AC341" s="71">
        <f t="shared" si="176"/>
        <v>514.6968994140625</v>
      </c>
      <c r="AD341" s="71">
        <f t="shared" si="188"/>
        <v>69.654407227155389</v>
      </c>
      <c r="AE341" s="71">
        <f t="shared" si="189"/>
        <v>514.6968994140625</v>
      </c>
      <c r="AF341" s="57">
        <f t="shared" si="190"/>
        <v>69.654407227155389</v>
      </c>
      <c r="AG341" s="55"/>
      <c r="AI341" s="35" t="str">
        <f t="shared" si="177"/>
        <v/>
      </c>
      <c r="AJ341" s="125" t="str">
        <f t="shared" si="178"/>
        <v/>
      </c>
      <c r="AK341" s="125" t="str">
        <f t="shared" si="179"/>
        <v/>
      </c>
      <c r="AL341" s="125" t="str">
        <f t="shared" si="180"/>
        <v/>
      </c>
      <c r="AM341" s="125" t="str">
        <f t="shared" si="181"/>
        <v/>
      </c>
      <c r="AN341" s="125" t="s">
        <v>218</v>
      </c>
      <c r="AO341" s="125" t="str">
        <f t="shared" si="182"/>
        <v/>
      </c>
      <c r="AP341" s="125" t="str">
        <f t="shared" si="191"/>
        <v/>
      </c>
    </row>
    <row r="342" spans="1:42">
      <c r="A342" s="30">
        <f t="shared" si="183"/>
        <v>17988</v>
      </c>
      <c r="B342" s="31">
        <f t="shared" si="160"/>
        <v>0</v>
      </c>
      <c r="C342" s="33" t="str">
        <f t="shared" si="161"/>
        <v/>
      </c>
      <c r="D342" s="31">
        <f t="shared" si="162"/>
        <v>0</v>
      </c>
      <c r="E342" s="33" t="str">
        <f t="shared" si="163"/>
        <v/>
      </c>
      <c r="F342" s="31">
        <f t="shared" si="164"/>
        <v>0</v>
      </c>
      <c r="G342" s="32">
        <f t="shared" si="165"/>
        <v>0</v>
      </c>
      <c r="H342" s="32">
        <f t="shared" si="166"/>
        <v>0</v>
      </c>
      <c r="I342" s="32">
        <f t="shared" si="167"/>
        <v>0</v>
      </c>
      <c r="J342" s="37" t="str">
        <f t="shared" si="184"/>
        <v/>
      </c>
      <c r="K342" s="31">
        <f t="shared" si="168"/>
        <v>0</v>
      </c>
      <c r="L342" s="33" t="str">
        <f t="shared" si="169"/>
        <v/>
      </c>
      <c r="M342" s="34">
        <f t="shared" si="185"/>
        <v>9936.5696446652018</v>
      </c>
      <c r="N342" s="33" t="str">
        <f t="shared" si="186"/>
        <v/>
      </c>
      <c r="O342" s="35" t="str">
        <f t="shared" si="170"/>
        <v/>
      </c>
      <c r="P342" s="48" t="str">
        <f t="shared" si="171"/>
        <v/>
      </c>
      <c r="Q342" s="35"/>
      <c r="R342" s="58">
        <f>Data!AW342</f>
        <v>0</v>
      </c>
      <c r="S342" s="58">
        <f>Data!BB342</f>
        <v>0</v>
      </c>
      <c r="T342" s="58">
        <f>Data!BM342</f>
        <v>0</v>
      </c>
      <c r="U342" s="59">
        <f>Data!BN342</f>
        <v>0</v>
      </c>
      <c r="V342" s="59">
        <f>Data!BO342</f>
        <v>0</v>
      </c>
      <c r="W342" s="58">
        <f>Data!BT342</f>
        <v>0</v>
      </c>
      <c r="X342" s="56">
        <f t="shared" si="172"/>
        <v>0</v>
      </c>
      <c r="Y342" s="64">
        <f t="shared" si="173"/>
        <v>8209.677734375</v>
      </c>
      <c r="Z342" s="65">
        <f t="shared" si="174"/>
        <v>39106.48828125</v>
      </c>
      <c r="AA342" s="66">
        <f t="shared" si="175"/>
        <v>47316.166015625</v>
      </c>
      <c r="AB342" s="71">
        <f t="shared" si="187"/>
        <v>47316.166015625</v>
      </c>
      <c r="AC342" s="71">
        <f t="shared" si="176"/>
        <v>39106.48828125</v>
      </c>
      <c r="AD342" s="71">
        <f t="shared" si="188"/>
        <v>40300.289469791984</v>
      </c>
      <c r="AE342" s="71">
        <f t="shared" si="189"/>
        <v>39106.48828125</v>
      </c>
      <c r="AF342" s="57">
        <f t="shared" si="190"/>
        <v>39106.48828125</v>
      </c>
      <c r="AG342" s="55"/>
      <c r="AI342" s="35" t="str">
        <f t="shared" si="177"/>
        <v/>
      </c>
      <c r="AJ342" s="125" t="str">
        <f t="shared" si="178"/>
        <v/>
      </c>
      <c r="AK342" s="125" t="str">
        <f t="shared" si="179"/>
        <v/>
      </c>
      <c r="AL342" s="125" t="str">
        <f t="shared" si="180"/>
        <v/>
      </c>
      <c r="AM342" s="125" t="str">
        <f t="shared" si="181"/>
        <v/>
      </c>
      <c r="AN342" s="125" t="s">
        <v>218</v>
      </c>
      <c r="AO342" s="125" t="str">
        <f t="shared" si="182"/>
        <v/>
      </c>
      <c r="AP342" s="125" t="str">
        <f t="shared" si="191"/>
        <v/>
      </c>
    </row>
    <row r="343" spans="1:42">
      <c r="A343" s="30">
        <f t="shared" si="183"/>
        <v>18018</v>
      </c>
      <c r="B343" s="31">
        <f t="shared" si="160"/>
        <v>0</v>
      </c>
      <c r="C343" s="33" t="str">
        <f t="shared" si="161"/>
        <v/>
      </c>
      <c r="D343" s="31">
        <f t="shared" si="162"/>
        <v>0</v>
      </c>
      <c r="E343" s="33" t="str">
        <f t="shared" si="163"/>
        <v/>
      </c>
      <c r="F343" s="31">
        <f t="shared" si="164"/>
        <v>0</v>
      </c>
      <c r="G343" s="32">
        <f t="shared" si="165"/>
        <v>0</v>
      </c>
      <c r="H343" s="32">
        <f t="shared" si="166"/>
        <v>0</v>
      </c>
      <c r="I343" s="32">
        <f t="shared" si="167"/>
        <v>0</v>
      </c>
      <c r="J343" s="37" t="str">
        <f t="shared" si="184"/>
        <v/>
      </c>
      <c r="K343" s="31">
        <f t="shared" si="168"/>
        <v>0</v>
      </c>
      <c r="L343" s="33" t="str">
        <f t="shared" si="169"/>
        <v/>
      </c>
      <c r="M343" s="34">
        <f t="shared" si="185"/>
        <v>4285.7143586995662</v>
      </c>
      <c r="N343" s="33" t="str">
        <f t="shared" si="186"/>
        <v/>
      </c>
      <c r="O343" s="35" t="str">
        <f t="shared" si="170"/>
        <v/>
      </c>
      <c r="P343" s="48" t="str">
        <f t="shared" si="171"/>
        <v/>
      </c>
      <c r="Q343" s="35"/>
      <c r="R343" s="58">
        <f>Data!AW343</f>
        <v>0</v>
      </c>
      <c r="S343" s="58">
        <f>Data!BB343</f>
        <v>0</v>
      </c>
      <c r="T343" s="58">
        <f>Data!BM343</f>
        <v>0</v>
      </c>
      <c r="U343" s="59">
        <f>Data!BN343</f>
        <v>0</v>
      </c>
      <c r="V343" s="59">
        <f>Data!BO343</f>
        <v>0</v>
      </c>
      <c r="W343" s="58">
        <f>Data!BT343</f>
        <v>0</v>
      </c>
      <c r="X343" s="56">
        <f t="shared" si="172"/>
        <v>0</v>
      </c>
      <c r="Y343" s="64">
        <f t="shared" si="173"/>
        <v>5937.5</v>
      </c>
      <c r="Z343" s="65">
        <f t="shared" si="174"/>
        <v>10974.0302734375</v>
      </c>
      <c r="AA343" s="66">
        <f t="shared" si="175"/>
        <v>16911.5302734375</v>
      </c>
      <c r="AB343" s="71">
        <f t="shared" si="187"/>
        <v>16911.5302734375</v>
      </c>
      <c r="AC343" s="71">
        <f t="shared" si="176"/>
        <v>10974.0302734375</v>
      </c>
      <c r="AD343" s="71">
        <f t="shared" si="188"/>
        <v>15965.488553140651</v>
      </c>
      <c r="AE343" s="71">
        <f t="shared" si="189"/>
        <v>10974.0302734375</v>
      </c>
      <c r="AF343" s="57">
        <f t="shared" si="190"/>
        <v>10974.0302734375</v>
      </c>
      <c r="AG343" s="55"/>
      <c r="AI343" s="35" t="str">
        <f t="shared" si="177"/>
        <v/>
      </c>
      <c r="AJ343" s="125" t="str">
        <f t="shared" si="178"/>
        <v/>
      </c>
      <c r="AK343" s="125" t="str">
        <f t="shared" si="179"/>
        <v/>
      </c>
      <c r="AL343" s="125" t="str">
        <f t="shared" si="180"/>
        <v/>
      </c>
      <c r="AM343" s="125" t="str">
        <f t="shared" si="181"/>
        <v/>
      </c>
      <c r="AN343" s="125" t="s">
        <v>218</v>
      </c>
      <c r="AO343" s="125" t="str">
        <f t="shared" si="182"/>
        <v/>
      </c>
      <c r="AP343" s="125" t="str">
        <f t="shared" si="191"/>
        <v/>
      </c>
    </row>
    <row r="344" spans="1:42">
      <c r="A344" s="30">
        <f t="shared" si="183"/>
        <v>18049</v>
      </c>
      <c r="B344" s="31">
        <f t="shared" si="160"/>
        <v>0</v>
      </c>
      <c r="C344" s="33" t="str">
        <f t="shared" si="161"/>
        <v/>
      </c>
      <c r="D344" s="31">
        <f t="shared" si="162"/>
        <v>4143.7622558817329</v>
      </c>
      <c r="E344" s="33" t="str">
        <f t="shared" si="163"/>
        <v/>
      </c>
      <c r="F344" s="31">
        <f t="shared" si="164"/>
        <v>0</v>
      </c>
      <c r="G344" s="32">
        <f t="shared" si="165"/>
        <v>0</v>
      </c>
      <c r="H344" s="32">
        <f t="shared" si="166"/>
        <v>0</v>
      </c>
      <c r="I344" s="32">
        <f t="shared" si="167"/>
        <v>0</v>
      </c>
      <c r="J344" s="37" t="str">
        <f t="shared" si="184"/>
        <v/>
      </c>
      <c r="K344" s="31">
        <f t="shared" si="168"/>
        <v>0</v>
      </c>
      <c r="L344" s="33" t="str">
        <f t="shared" si="169"/>
        <v/>
      </c>
      <c r="M344" s="34">
        <f t="shared" si="185"/>
        <v>4285.7143586995662</v>
      </c>
      <c r="N344" s="33" t="str">
        <f t="shared" si="186"/>
        <v/>
      </c>
      <c r="O344" s="35" t="str">
        <f t="shared" si="170"/>
        <v/>
      </c>
      <c r="P344" s="48" t="str">
        <f t="shared" si="171"/>
        <v/>
      </c>
      <c r="Q344" s="35"/>
      <c r="R344" s="58">
        <f>Data!AW344</f>
        <v>0</v>
      </c>
      <c r="S344" s="58">
        <f>Data!BB344</f>
        <v>4317.591796875</v>
      </c>
      <c r="T344" s="58">
        <f>Data!BM344</f>
        <v>0</v>
      </c>
      <c r="U344" s="59">
        <f>Data!BN344</f>
        <v>0</v>
      </c>
      <c r="V344" s="59">
        <f>Data!BO344</f>
        <v>0</v>
      </c>
      <c r="W344" s="58">
        <f>Data!BT344</f>
        <v>0</v>
      </c>
      <c r="X344" s="56">
        <f t="shared" si="172"/>
        <v>4317.591796875</v>
      </c>
      <c r="Y344" s="64">
        <f t="shared" si="173"/>
        <v>10327.0166015625</v>
      </c>
      <c r="Z344" s="65">
        <f t="shared" si="174"/>
        <v>818.1092529296875</v>
      </c>
      <c r="AA344" s="66">
        <f t="shared" si="175"/>
        <v>11145.125854492188</v>
      </c>
      <c r="AB344" s="71">
        <f t="shared" si="187"/>
        <v>6827.5340576171875</v>
      </c>
      <c r="AC344" s="71">
        <f t="shared" si="176"/>
        <v>818.1092529296875</v>
      </c>
      <c r="AD344" s="71">
        <f t="shared" si="188"/>
        <v>11069.214753239747</v>
      </c>
      <c r="AE344" s="71">
        <f t="shared" si="189"/>
        <v>816.04555296897888</v>
      </c>
      <c r="AF344" s="57">
        <f t="shared" si="190"/>
        <v>818.1092529296875</v>
      </c>
      <c r="AG344" s="55"/>
      <c r="AI344" s="35" t="str">
        <f t="shared" si="177"/>
        <v/>
      </c>
      <c r="AJ344" s="125" t="str">
        <f t="shared" si="178"/>
        <v/>
      </c>
      <c r="AK344" s="125" t="str">
        <f t="shared" si="179"/>
        <v/>
      </c>
      <c r="AL344" s="125" t="str">
        <f t="shared" si="180"/>
        <v/>
      </c>
      <c r="AM344" s="125" t="str">
        <f t="shared" si="181"/>
        <v/>
      </c>
      <c r="AN344" s="125" t="s">
        <v>218</v>
      </c>
      <c r="AO344" s="125" t="str">
        <f t="shared" si="182"/>
        <v/>
      </c>
      <c r="AP344" s="125" t="str">
        <f t="shared" si="191"/>
        <v/>
      </c>
    </row>
    <row r="345" spans="1:42">
      <c r="A345" s="30">
        <f t="shared" si="183"/>
        <v>18079</v>
      </c>
      <c r="B345" s="31">
        <f t="shared" si="160"/>
        <v>8982.6106737691662</v>
      </c>
      <c r="C345" s="33" t="str">
        <f t="shared" si="161"/>
        <v/>
      </c>
      <c r="D345" s="31">
        <f t="shared" si="162"/>
        <v>8334.4640979518335</v>
      </c>
      <c r="E345" s="33" t="str">
        <f t="shared" si="163"/>
        <v/>
      </c>
      <c r="F345" s="31">
        <f t="shared" si="164"/>
        <v>0</v>
      </c>
      <c r="G345" s="32">
        <f t="shared" si="165"/>
        <v>0</v>
      </c>
      <c r="H345" s="32">
        <f t="shared" si="166"/>
        <v>-4335.5486719604132</v>
      </c>
      <c r="I345" s="32">
        <f t="shared" si="167"/>
        <v>0</v>
      </c>
      <c r="J345" s="37" t="str">
        <f t="shared" si="184"/>
        <v/>
      </c>
      <c r="K345" s="31">
        <f t="shared" si="168"/>
        <v>0</v>
      </c>
      <c r="L345" s="33" t="str">
        <f t="shared" si="169"/>
        <v/>
      </c>
      <c r="M345" s="34">
        <f t="shared" si="185"/>
        <v>13967.440249024805</v>
      </c>
      <c r="N345" s="33" t="str">
        <f t="shared" si="186"/>
        <v/>
      </c>
      <c r="O345" s="35" t="str">
        <f t="shared" si="170"/>
        <v>MRDO</v>
      </c>
      <c r="P345" s="48" t="str">
        <f t="shared" si="171"/>
        <v>MRDO</v>
      </c>
      <c r="Q345" s="35"/>
      <c r="R345" s="58">
        <f>Data!AW345</f>
        <v>1781.1868896484375</v>
      </c>
      <c r="S345" s="58">
        <f>Data!BB345</f>
        <v>1133.0401611328125</v>
      </c>
      <c r="T345" s="58">
        <f>Data!BM345</f>
        <v>0</v>
      </c>
      <c r="U345" s="59">
        <f>Data!BN345</f>
        <v>0</v>
      </c>
      <c r="V345" s="59">
        <f>Data!BO345</f>
        <v>-11536.9716796875</v>
      </c>
      <c r="W345" s="58">
        <f>Data!BT345</f>
        <v>0</v>
      </c>
      <c r="X345" s="56">
        <f t="shared" si="172"/>
        <v>1781.1868896484375</v>
      </c>
      <c r="Y345" s="64">
        <f t="shared" si="173"/>
        <v>7049.79150390625</v>
      </c>
      <c r="Z345" s="65">
        <f t="shared" si="174"/>
        <v>0</v>
      </c>
      <c r="AA345" s="66">
        <f t="shared" si="175"/>
        <v>7049.79150390625</v>
      </c>
      <c r="AB345" s="71">
        <f t="shared" si="187"/>
        <v>5268.6046142578125</v>
      </c>
      <c r="AC345" s="71">
        <f t="shared" si="176"/>
        <v>0</v>
      </c>
      <c r="AD345" s="71">
        <f t="shared" si="188"/>
        <v>2583.157131044476</v>
      </c>
      <c r="AE345" s="71">
        <f t="shared" si="189"/>
        <v>0</v>
      </c>
      <c r="AF345" s="57">
        <f t="shared" si="190"/>
        <v>0</v>
      </c>
      <c r="AG345" s="55"/>
      <c r="AI345" s="35" t="str">
        <f t="shared" si="177"/>
        <v/>
      </c>
      <c r="AJ345" s="125" t="str">
        <f t="shared" si="178"/>
        <v/>
      </c>
      <c r="AK345" s="125" t="str">
        <f t="shared" si="179"/>
        <v/>
      </c>
      <c r="AL345" s="125" t="str">
        <f t="shared" si="180"/>
        <v/>
      </c>
      <c r="AM345" s="125" t="str">
        <f t="shared" si="181"/>
        <v/>
      </c>
      <c r="AN345" s="125" t="s">
        <v>218</v>
      </c>
      <c r="AO345" s="125" t="str">
        <f t="shared" si="182"/>
        <v/>
      </c>
      <c r="AP345" s="125" t="str">
        <f t="shared" si="191"/>
        <v/>
      </c>
    </row>
    <row r="346" spans="1:42">
      <c r="A346" s="30">
        <f t="shared" si="183"/>
        <v>18110</v>
      </c>
      <c r="B346" s="31">
        <f t="shared" si="160"/>
        <v>18633.746629381065</v>
      </c>
      <c r="C346" s="33" t="str">
        <f t="shared" si="161"/>
        <v/>
      </c>
      <c r="D346" s="31">
        <f t="shared" si="162"/>
        <v>14988.184489411584</v>
      </c>
      <c r="E346" s="33" t="str">
        <f t="shared" si="163"/>
        <v/>
      </c>
      <c r="F346" s="31">
        <f t="shared" si="164"/>
        <v>0</v>
      </c>
      <c r="G346" s="32">
        <f t="shared" si="165"/>
        <v>16532.29452408537</v>
      </c>
      <c r="H346" s="32">
        <f t="shared" si="166"/>
        <v>16269.755912421388</v>
      </c>
      <c r="I346" s="32">
        <f t="shared" si="167"/>
        <v>16532.29452408537</v>
      </c>
      <c r="J346" s="37" t="str">
        <f t="shared" si="184"/>
        <v/>
      </c>
      <c r="K346" s="31">
        <f t="shared" si="168"/>
        <v>0</v>
      </c>
      <c r="L346" s="33" t="str">
        <f t="shared" si="169"/>
        <v/>
      </c>
      <c r="M346" s="34">
        <f t="shared" si="185"/>
        <v>17197.605799073652</v>
      </c>
      <c r="N346" s="33" t="str">
        <f t="shared" si="186"/>
        <v/>
      </c>
      <c r="O346" s="35" t="str">
        <f t="shared" si="170"/>
        <v>MRDO</v>
      </c>
      <c r="P346" s="48" t="str">
        <f t="shared" si="171"/>
        <v>MRDO</v>
      </c>
      <c r="Q346" s="35"/>
      <c r="R346" s="58">
        <f>Data!AW346</f>
        <v>4219.7802734375</v>
      </c>
      <c r="S346" s="58">
        <f>Data!BB346</f>
        <v>574.217529296875</v>
      </c>
      <c r="T346" s="58">
        <f>Data!BM346</f>
        <v>0</v>
      </c>
      <c r="U346" s="59">
        <f>Data!BN346</f>
        <v>2118.327880859375</v>
      </c>
      <c r="V346" s="59">
        <f>Data!BO346</f>
        <v>1855.7894287109375</v>
      </c>
      <c r="W346" s="58">
        <f>Data!BT346</f>
        <v>0</v>
      </c>
      <c r="X346" s="56">
        <f t="shared" si="172"/>
        <v>4219.7802734375</v>
      </c>
      <c r="Y346" s="64">
        <f t="shared" si="173"/>
        <v>5000</v>
      </c>
      <c r="Z346" s="65">
        <f t="shared" si="174"/>
        <v>0</v>
      </c>
      <c r="AA346" s="66">
        <f t="shared" si="175"/>
        <v>5000</v>
      </c>
      <c r="AB346" s="71">
        <f t="shared" si="187"/>
        <v>780.2197265625</v>
      </c>
      <c r="AC346" s="71">
        <f t="shared" si="176"/>
        <v>0</v>
      </c>
      <c r="AD346" s="71">
        <f t="shared" si="188"/>
        <v>3653.5142566062568</v>
      </c>
      <c r="AE346" s="71">
        <f t="shared" si="189"/>
        <v>0</v>
      </c>
      <c r="AF346" s="57">
        <f t="shared" si="190"/>
        <v>0</v>
      </c>
      <c r="AG346" s="55"/>
      <c r="AI346" s="35" t="str">
        <f t="shared" si="177"/>
        <v/>
      </c>
      <c r="AJ346" s="125" t="str">
        <f t="shared" si="178"/>
        <v/>
      </c>
      <c r="AK346" s="125" t="str">
        <f t="shared" si="179"/>
        <v/>
      </c>
      <c r="AL346" s="125" t="str">
        <f t="shared" si="180"/>
        <v/>
      </c>
      <c r="AM346" s="125" t="str">
        <f t="shared" si="181"/>
        <v/>
      </c>
      <c r="AN346" s="125" t="s">
        <v>218</v>
      </c>
      <c r="AO346" s="125" t="str">
        <f t="shared" si="182"/>
        <v/>
      </c>
      <c r="AP346" s="125" t="str">
        <f t="shared" si="191"/>
        <v/>
      </c>
    </row>
    <row r="347" spans="1:42">
      <c r="A347" s="30">
        <f t="shared" si="183"/>
        <v>18141</v>
      </c>
      <c r="B347" s="31">
        <f t="shared" si="160"/>
        <v>17469.760449204532</v>
      </c>
      <c r="C347" s="33" t="str">
        <f t="shared" si="161"/>
        <v>JP</v>
      </c>
      <c r="D347" s="31">
        <f t="shared" si="162"/>
        <v>13958.643732283148</v>
      </c>
      <c r="E347" s="33" t="str">
        <f t="shared" si="163"/>
        <v/>
      </c>
      <c r="F347" s="31">
        <f t="shared" si="164"/>
        <v>0</v>
      </c>
      <c r="G347" s="32">
        <f t="shared" si="165"/>
        <v>15508.701037888204</v>
      </c>
      <c r="H347" s="32">
        <f t="shared" si="166"/>
        <v>14871.495589866721</v>
      </c>
      <c r="I347" s="32">
        <f t="shared" si="167"/>
        <v>15508.701037888204</v>
      </c>
      <c r="J347" s="37" t="str">
        <f t="shared" si="184"/>
        <v/>
      </c>
      <c r="K347" s="31">
        <f t="shared" si="168"/>
        <v>0</v>
      </c>
      <c r="L347" s="33" t="str">
        <f t="shared" si="169"/>
        <v/>
      </c>
      <c r="M347" s="34">
        <f t="shared" si="185"/>
        <v>17161.101140282746</v>
      </c>
      <c r="N347" s="33" t="str">
        <f t="shared" si="186"/>
        <v/>
      </c>
      <c r="O347" s="35" t="str">
        <f t="shared" si="170"/>
        <v/>
      </c>
      <c r="P347" s="48" t="str">
        <f t="shared" si="171"/>
        <v>JP</v>
      </c>
      <c r="Q347" s="35"/>
      <c r="R347" s="58">
        <f>Data!AW347</f>
        <v>5028.283203125</v>
      </c>
      <c r="S347" s="58">
        <f>Data!BB347</f>
        <v>1517.166748046875</v>
      </c>
      <c r="T347" s="58">
        <f>Data!BM347</f>
        <v>0</v>
      </c>
      <c r="U347" s="59">
        <f>Data!BN347</f>
        <v>3067.2236328125</v>
      </c>
      <c r="V347" s="59">
        <f>Data!BO347</f>
        <v>2430.018310546875</v>
      </c>
      <c r="W347" s="58">
        <f>Data!BT347</f>
        <v>0</v>
      </c>
      <c r="X347" s="56">
        <f t="shared" si="172"/>
        <v>5028.283203125</v>
      </c>
      <c r="Y347" s="64">
        <f t="shared" si="173"/>
        <v>3500</v>
      </c>
      <c r="Z347" s="65">
        <f t="shared" si="174"/>
        <v>1528.5194091796875</v>
      </c>
      <c r="AA347" s="66">
        <f t="shared" si="175"/>
        <v>5028.5194091796875</v>
      </c>
      <c r="AB347" s="71">
        <f t="shared" si="187"/>
        <v>0.2362060546875</v>
      </c>
      <c r="AC347" s="71">
        <f t="shared" si="176"/>
        <v>1528.5194091796875</v>
      </c>
      <c r="AD347" s="71">
        <f t="shared" si="188"/>
        <v>1755.3448660683571</v>
      </c>
      <c r="AE347" s="71">
        <f t="shared" si="189"/>
        <v>1528.2831898927689</v>
      </c>
      <c r="AF347" s="57">
        <f t="shared" si="190"/>
        <v>0.2362060546875</v>
      </c>
      <c r="AG347" s="55"/>
      <c r="AI347" s="35" t="str">
        <f t="shared" si="177"/>
        <v/>
      </c>
      <c r="AJ347" s="125" t="str">
        <f t="shared" si="178"/>
        <v/>
      </c>
      <c r="AK347" s="125" t="str">
        <f t="shared" si="179"/>
        <v/>
      </c>
      <c r="AL347" s="125" t="str">
        <f t="shared" si="180"/>
        <v/>
      </c>
      <c r="AM347" s="125" t="str">
        <f t="shared" si="181"/>
        <v/>
      </c>
      <c r="AN347" s="125" t="s">
        <v>218</v>
      </c>
      <c r="AO347" s="125" t="str">
        <f t="shared" si="182"/>
        <v/>
      </c>
      <c r="AP347" s="125" t="str">
        <f t="shared" si="191"/>
        <v/>
      </c>
    </row>
    <row r="348" spans="1:42">
      <c r="A348" s="30">
        <f t="shared" si="183"/>
        <v>18171</v>
      </c>
      <c r="B348" s="31">
        <f t="shared" si="160"/>
        <v>0</v>
      </c>
      <c r="C348" s="33" t="str">
        <f t="shared" si="161"/>
        <v/>
      </c>
      <c r="D348" s="31">
        <f t="shared" si="162"/>
        <v>0</v>
      </c>
      <c r="E348" s="33" t="str">
        <f t="shared" si="163"/>
        <v/>
      </c>
      <c r="F348" s="31">
        <f t="shared" si="164"/>
        <v>0</v>
      </c>
      <c r="G348" s="32">
        <f t="shared" si="165"/>
        <v>8864.3091765546342</v>
      </c>
      <c r="H348" s="32">
        <f t="shared" si="166"/>
        <v>9119.1489214138837</v>
      </c>
      <c r="I348" s="32">
        <f t="shared" si="167"/>
        <v>9119.1489214138837</v>
      </c>
      <c r="J348" s="37" t="str">
        <f t="shared" si="184"/>
        <v/>
      </c>
      <c r="K348" s="31">
        <f t="shared" si="168"/>
        <v>0</v>
      </c>
      <c r="L348" s="33" t="str">
        <f t="shared" si="169"/>
        <v/>
      </c>
      <c r="M348" s="34">
        <f t="shared" si="185"/>
        <v>12444.918951068254</v>
      </c>
      <c r="N348" s="33" t="str">
        <f t="shared" si="186"/>
        <v/>
      </c>
      <c r="O348" s="35" t="str">
        <f t="shared" si="170"/>
        <v>MRDO</v>
      </c>
      <c r="P348" s="48" t="str">
        <f t="shared" si="171"/>
        <v>MRDO</v>
      </c>
      <c r="Q348" s="35"/>
      <c r="R348" s="58">
        <f>Data!AW348</f>
        <v>0</v>
      </c>
      <c r="S348" s="58">
        <f>Data!BB348</f>
        <v>0</v>
      </c>
      <c r="T348" s="58">
        <f>Data!BM348</f>
        <v>0</v>
      </c>
      <c r="U348" s="59">
        <f>Data!BN348</f>
        <v>863.3848876953125</v>
      </c>
      <c r="V348" s="59">
        <f>Data!BO348</f>
        <v>1118.2247314453125</v>
      </c>
      <c r="W348" s="58">
        <f>Data!BT348</f>
        <v>0</v>
      </c>
      <c r="X348" s="56">
        <f t="shared" si="172"/>
        <v>1118.2247314453125</v>
      </c>
      <c r="Y348" s="64">
        <f t="shared" si="173"/>
        <v>3000</v>
      </c>
      <c r="Z348" s="65">
        <f t="shared" si="174"/>
        <v>0</v>
      </c>
      <c r="AA348" s="66">
        <f t="shared" si="175"/>
        <v>3000</v>
      </c>
      <c r="AB348" s="71">
        <f t="shared" si="187"/>
        <v>1881.7752685546875</v>
      </c>
      <c r="AC348" s="71">
        <f t="shared" si="176"/>
        <v>0</v>
      </c>
      <c r="AD348" s="71">
        <f t="shared" si="188"/>
        <v>363.10585766960503</v>
      </c>
      <c r="AE348" s="71">
        <f t="shared" si="189"/>
        <v>0</v>
      </c>
      <c r="AF348" s="57">
        <f t="shared" si="190"/>
        <v>0</v>
      </c>
      <c r="AG348" s="55"/>
      <c r="AI348" s="35" t="str">
        <f t="shared" si="177"/>
        <v/>
      </c>
      <c r="AJ348" s="125" t="str">
        <f t="shared" si="178"/>
        <v/>
      </c>
      <c r="AK348" s="125" t="str">
        <f t="shared" si="179"/>
        <v/>
      </c>
      <c r="AL348" s="125" t="str">
        <f t="shared" si="180"/>
        <v/>
      </c>
      <c r="AM348" s="125" t="str">
        <f t="shared" si="181"/>
        <v/>
      </c>
      <c r="AN348" s="125" t="s">
        <v>218</v>
      </c>
      <c r="AO348" s="125" t="str">
        <f t="shared" si="182"/>
        <v/>
      </c>
      <c r="AP348" s="125" t="str">
        <f t="shared" si="191"/>
        <v/>
      </c>
    </row>
    <row r="349" spans="1:42">
      <c r="A349" s="30">
        <f t="shared" si="183"/>
        <v>18202</v>
      </c>
      <c r="B349" s="31">
        <f t="shared" si="160"/>
        <v>0</v>
      </c>
      <c r="C349" s="33" t="str">
        <f t="shared" si="161"/>
        <v/>
      </c>
      <c r="D349" s="31">
        <f t="shared" si="162"/>
        <v>0</v>
      </c>
      <c r="E349" s="33" t="str">
        <f t="shared" si="163"/>
        <v/>
      </c>
      <c r="F349" s="31">
        <f t="shared" si="164"/>
        <v>0</v>
      </c>
      <c r="G349" s="32">
        <f t="shared" si="165"/>
        <v>7126.3436465202813</v>
      </c>
      <c r="H349" s="32">
        <f t="shared" si="166"/>
        <v>7941.1261983677023</v>
      </c>
      <c r="I349" s="32">
        <f t="shared" si="167"/>
        <v>7941.1261983677023</v>
      </c>
      <c r="J349" s="37" t="str">
        <f t="shared" si="184"/>
        <v/>
      </c>
      <c r="K349" s="31">
        <f t="shared" si="168"/>
        <v>0</v>
      </c>
      <c r="L349" s="33" t="str">
        <f t="shared" si="169"/>
        <v/>
      </c>
      <c r="M349" s="34">
        <f t="shared" si="185"/>
        <v>9753.5340116036496</v>
      </c>
      <c r="N349" s="33" t="str">
        <f t="shared" si="186"/>
        <v/>
      </c>
      <c r="O349" s="35" t="str">
        <f t="shared" si="170"/>
        <v>MRDO</v>
      </c>
      <c r="P349" s="48" t="str">
        <f t="shared" si="171"/>
        <v>MRDO</v>
      </c>
      <c r="Q349" s="35"/>
      <c r="R349" s="58">
        <f>Data!AW349</f>
        <v>0</v>
      </c>
      <c r="S349" s="58">
        <f>Data!BB349</f>
        <v>0</v>
      </c>
      <c r="T349" s="58">
        <f>Data!BM349</f>
        <v>0</v>
      </c>
      <c r="U349" s="59">
        <f>Data!BN349</f>
        <v>1993.1607666015625</v>
      </c>
      <c r="V349" s="59">
        <f>Data!BO349</f>
        <v>2807.943359375</v>
      </c>
      <c r="W349" s="58">
        <f>Data!BT349</f>
        <v>0</v>
      </c>
      <c r="X349" s="56">
        <f t="shared" si="172"/>
        <v>2807.943359375</v>
      </c>
      <c r="Y349" s="64">
        <f t="shared" si="173"/>
        <v>4000</v>
      </c>
      <c r="Z349" s="65">
        <f t="shared" si="174"/>
        <v>0</v>
      </c>
      <c r="AA349" s="66">
        <f t="shared" si="175"/>
        <v>4000</v>
      </c>
      <c r="AB349" s="71">
        <f t="shared" si="187"/>
        <v>1192.056640625</v>
      </c>
      <c r="AC349" s="71">
        <f t="shared" si="176"/>
        <v>0</v>
      </c>
      <c r="AD349" s="71">
        <f t="shared" si="188"/>
        <v>1964.7296393735451</v>
      </c>
      <c r="AE349" s="71">
        <f t="shared" si="189"/>
        <v>0</v>
      </c>
      <c r="AF349" s="57">
        <f t="shared" si="190"/>
        <v>0</v>
      </c>
      <c r="AG349" s="55"/>
      <c r="AI349" s="35" t="str">
        <f t="shared" si="177"/>
        <v/>
      </c>
      <c r="AJ349" s="125" t="str">
        <f t="shared" si="178"/>
        <v/>
      </c>
      <c r="AK349" s="125" t="str">
        <f t="shared" si="179"/>
        <v/>
      </c>
      <c r="AL349" s="125" t="str">
        <f t="shared" si="180"/>
        <v/>
      </c>
      <c r="AM349" s="125" t="str">
        <f t="shared" si="181"/>
        <v/>
      </c>
      <c r="AN349" s="125" t="s">
        <v>218</v>
      </c>
      <c r="AO349" s="125" t="str">
        <f t="shared" si="182"/>
        <v/>
      </c>
      <c r="AP349" s="125" t="str">
        <f t="shared" si="191"/>
        <v/>
      </c>
    </row>
    <row r="350" spans="1:42">
      <c r="A350" s="30">
        <f t="shared" si="183"/>
        <v>18232</v>
      </c>
      <c r="B350" s="31">
        <f t="shared" si="160"/>
        <v>0</v>
      </c>
      <c r="C350" s="33" t="str">
        <f t="shared" si="161"/>
        <v/>
      </c>
      <c r="D350" s="31">
        <f t="shared" si="162"/>
        <v>0</v>
      </c>
      <c r="E350" s="33" t="str">
        <f t="shared" si="163"/>
        <v/>
      </c>
      <c r="F350" s="31">
        <f t="shared" si="164"/>
        <v>0</v>
      </c>
      <c r="G350" s="32">
        <f t="shared" si="165"/>
        <v>6010.6806147764901</v>
      </c>
      <c r="H350" s="32">
        <f t="shared" si="166"/>
        <v>6639.8442486369649</v>
      </c>
      <c r="I350" s="32">
        <f t="shared" si="167"/>
        <v>6639.8442486369649</v>
      </c>
      <c r="J350" s="37" t="str">
        <f t="shared" si="184"/>
        <v/>
      </c>
      <c r="K350" s="31">
        <f t="shared" si="168"/>
        <v>0</v>
      </c>
      <c r="L350" s="33" t="str">
        <f t="shared" si="169"/>
        <v/>
      </c>
      <c r="M350" s="34">
        <f t="shared" si="185"/>
        <v>9976.2898040290911</v>
      </c>
      <c r="N350" s="33" t="str">
        <f t="shared" si="186"/>
        <v/>
      </c>
      <c r="O350" s="35" t="str">
        <f t="shared" si="170"/>
        <v>MRDO</v>
      </c>
      <c r="P350" s="48" t="str">
        <f t="shared" si="171"/>
        <v>MRDO</v>
      </c>
      <c r="Q350" s="35"/>
      <c r="R350" s="58">
        <f>Data!AW350</f>
        <v>0</v>
      </c>
      <c r="S350" s="58">
        <f>Data!BB350</f>
        <v>0</v>
      </c>
      <c r="T350" s="58">
        <f>Data!BM350</f>
        <v>0</v>
      </c>
      <c r="U350" s="59">
        <f>Data!BN350</f>
        <v>893.72088623046875</v>
      </c>
      <c r="V350" s="59">
        <f>Data!BO350</f>
        <v>1522.8846435546875</v>
      </c>
      <c r="W350" s="58">
        <f>Data!BT350</f>
        <v>0</v>
      </c>
      <c r="X350" s="56">
        <f t="shared" si="172"/>
        <v>1522.8846435546875</v>
      </c>
      <c r="Y350" s="64">
        <f t="shared" si="173"/>
        <v>4500</v>
      </c>
      <c r="Z350" s="65">
        <f t="shared" si="174"/>
        <v>0</v>
      </c>
      <c r="AA350" s="66">
        <f t="shared" si="175"/>
        <v>4500</v>
      </c>
      <c r="AB350" s="71">
        <f t="shared" si="187"/>
        <v>2977.1153564453125</v>
      </c>
      <c r="AC350" s="71">
        <f t="shared" si="176"/>
        <v>0</v>
      </c>
      <c r="AD350" s="71">
        <f t="shared" si="188"/>
        <v>1942.9962401388693</v>
      </c>
      <c r="AE350" s="71">
        <f t="shared" si="189"/>
        <v>0</v>
      </c>
      <c r="AF350" s="57">
        <f t="shared" si="190"/>
        <v>0</v>
      </c>
      <c r="AG350" s="55"/>
      <c r="AI350" s="35" t="str">
        <f t="shared" si="177"/>
        <v/>
      </c>
      <c r="AJ350" s="125" t="str">
        <f t="shared" si="178"/>
        <v/>
      </c>
      <c r="AK350" s="125" t="str">
        <f t="shared" si="179"/>
        <v/>
      </c>
      <c r="AL350" s="125" t="str">
        <f t="shared" si="180"/>
        <v/>
      </c>
      <c r="AM350" s="125" t="str">
        <f t="shared" si="181"/>
        <v/>
      </c>
      <c r="AN350" s="125" t="s">
        <v>218</v>
      </c>
      <c r="AO350" s="125" t="str">
        <f t="shared" si="182"/>
        <v/>
      </c>
      <c r="AP350" s="125" t="str">
        <f t="shared" si="191"/>
        <v/>
      </c>
    </row>
    <row r="351" spans="1:42">
      <c r="A351" s="30">
        <f t="shared" si="183"/>
        <v>18263</v>
      </c>
      <c r="B351" s="31">
        <f t="shared" si="160"/>
        <v>0</v>
      </c>
      <c r="C351" s="33" t="str">
        <f t="shared" si="161"/>
        <v/>
      </c>
      <c r="D351" s="31">
        <f t="shared" si="162"/>
        <v>0</v>
      </c>
      <c r="E351" s="33" t="str">
        <f t="shared" si="163"/>
        <v/>
      </c>
      <c r="F351" s="31">
        <f t="shared" si="164"/>
        <v>0</v>
      </c>
      <c r="G351" s="32">
        <f t="shared" si="165"/>
        <v>8516.9490731432761</v>
      </c>
      <c r="H351" s="32">
        <f t="shared" si="166"/>
        <v>9187.3234675540698</v>
      </c>
      <c r="I351" s="32">
        <f t="shared" si="167"/>
        <v>9187.3234675540698</v>
      </c>
      <c r="J351" s="37" t="str">
        <f t="shared" si="184"/>
        <v/>
      </c>
      <c r="K351" s="31">
        <f t="shared" si="168"/>
        <v>0</v>
      </c>
      <c r="L351" s="33" t="str">
        <f t="shared" si="169"/>
        <v/>
      </c>
      <c r="M351" s="34">
        <f t="shared" si="185"/>
        <v>9991.8047535164442</v>
      </c>
      <c r="N351" s="33" t="str">
        <f t="shared" si="186"/>
        <v/>
      </c>
      <c r="O351" s="35" t="str">
        <f t="shared" si="170"/>
        <v>MRDO</v>
      </c>
      <c r="P351" s="48" t="str">
        <f t="shared" si="171"/>
        <v>MRDO</v>
      </c>
      <c r="Q351" s="35"/>
      <c r="R351" s="58">
        <f>Data!AW351</f>
        <v>0</v>
      </c>
      <c r="S351" s="58">
        <f>Data!BB351</f>
        <v>0</v>
      </c>
      <c r="T351" s="58">
        <f>Data!BM351</f>
        <v>0</v>
      </c>
      <c r="U351" s="59">
        <f>Data!BN351</f>
        <v>3353.45361328125</v>
      </c>
      <c r="V351" s="59">
        <f>Data!BO351</f>
        <v>4023.82763671875</v>
      </c>
      <c r="W351" s="58">
        <f>Data!BT351</f>
        <v>0</v>
      </c>
      <c r="X351" s="56">
        <f t="shared" si="172"/>
        <v>4023.82763671875</v>
      </c>
      <c r="Y351" s="64">
        <f t="shared" si="173"/>
        <v>4500</v>
      </c>
      <c r="Z351" s="65">
        <f t="shared" si="174"/>
        <v>0</v>
      </c>
      <c r="AA351" s="66">
        <f t="shared" si="175"/>
        <v>4500</v>
      </c>
      <c r="AB351" s="71">
        <f t="shared" si="187"/>
        <v>476.17236328125</v>
      </c>
      <c r="AC351" s="71">
        <f t="shared" si="176"/>
        <v>0</v>
      </c>
      <c r="AD351" s="71">
        <f t="shared" si="188"/>
        <v>1856.1471534196116</v>
      </c>
      <c r="AE351" s="71">
        <f t="shared" si="189"/>
        <v>0</v>
      </c>
      <c r="AF351" s="57">
        <f t="shared" si="190"/>
        <v>0</v>
      </c>
      <c r="AG351" s="55"/>
      <c r="AI351" s="35" t="str">
        <f t="shared" si="177"/>
        <v/>
      </c>
      <c r="AJ351" s="125" t="str">
        <f t="shared" si="178"/>
        <v/>
      </c>
      <c r="AK351" s="125" t="str">
        <f t="shared" si="179"/>
        <v/>
      </c>
      <c r="AL351" s="125" t="str">
        <f t="shared" si="180"/>
        <v/>
      </c>
      <c r="AM351" s="125" t="str">
        <f t="shared" si="181"/>
        <v/>
      </c>
      <c r="AN351" s="125" t="s">
        <v>218</v>
      </c>
      <c r="AO351" s="125" t="str">
        <f t="shared" si="182"/>
        <v/>
      </c>
      <c r="AP351" s="125" t="str">
        <f t="shared" si="191"/>
        <v/>
      </c>
    </row>
    <row r="352" spans="1:42">
      <c r="A352" s="30">
        <f t="shared" si="183"/>
        <v>18294</v>
      </c>
      <c r="B352" s="31">
        <f t="shared" si="160"/>
        <v>0</v>
      </c>
      <c r="C352" s="33" t="str">
        <f t="shared" si="161"/>
        <v/>
      </c>
      <c r="D352" s="31">
        <f t="shared" si="162"/>
        <v>0</v>
      </c>
      <c r="E352" s="33" t="str">
        <f t="shared" si="163"/>
        <v/>
      </c>
      <c r="F352" s="31">
        <f t="shared" si="164"/>
        <v>0</v>
      </c>
      <c r="G352" s="32">
        <f t="shared" si="165"/>
        <v>1520.2120376068917</v>
      </c>
      <c r="H352" s="32">
        <f t="shared" si="166"/>
        <v>3905.9252433765419</v>
      </c>
      <c r="I352" s="32">
        <f t="shared" si="167"/>
        <v>3905.9252433765419</v>
      </c>
      <c r="J352" s="37" t="str">
        <f t="shared" si="184"/>
        <v/>
      </c>
      <c r="K352" s="31">
        <f t="shared" si="168"/>
        <v>0</v>
      </c>
      <c r="L352" s="33" t="str">
        <f t="shared" si="169"/>
        <v/>
      </c>
      <c r="M352" s="34">
        <f t="shared" si="185"/>
        <v>6690.1872946734538</v>
      </c>
      <c r="N352" s="33" t="str">
        <f t="shared" si="186"/>
        <v/>
      </c>
      <c r="O352" s="35" t="str">
        <f t="shared" si="170"/>
        <v/>
      </c>
      <c r="P352" s="48" t="str">
        <f t="shared" si="171"/>
        <v/>
      </c>
      <c r="Q352" s="35"/>
      <c r="R352" s="58">
        <f>Data!AW352</f>
        <v>0</v>
      </c>
      <c r="S352" s="58">
        <f>Data!BB352</f>
        <v>0</v>
      </c>
      <c r="T352" s="58">
        <f>Data!BM352</f>
        <v>0</v>
      </c>
      <c r="U352" s="59">
        <f>Data!BN352</f>
        <v>1902.2476806640625</v>
      </c>
      <c r="V352" s="59">
        <f>Data!BO352</f>
        <v>4499.474609375</v>
      </c>
      <c r="W352" s="58">
        <f>Data!BT352</f>
        <v>0</v>
      </c>
      <c r="X352" s="56">
        <f t="shared" si="172"/>
        <v>4499.474609375</v>
      </c>
      <c r="Y352" s="64">
        <f t="shared" si="173"/>
        <v>4500</v>
      </c>
      <c r="Z352" s="65">
        <f t="shared" si="174"/>
        <v>15639.7626953125</v>
      </c>
      <c r="AA352" s="66">
        <f t="shared" si="175"/>
        <v>20139.7626953125</v>
      </c>
      <c r="AB352" s="71">
        <f t="shared" si="187"/>
        <v>15640.2880859375</v>
      </c>
      <c r="AC352" s="71">
        <f t="shared" si="176"/>
        <v>15639.7626953125</v>
      </c>
      <c r="AD352" s="71">
        <f t="shared" si="188"/>
        <v>16617.313560240582</v>
      </c>
      <c r="AE352" s="71">
        <f t="shared" si="189"/>
        <v>15639.7626953125</v>
      </c>
      <c r="AF352" s="57">
        <f t="shared" si="190"/>
        <v>15639.7626953125</v>
      </c>
      <c r="AG352" s="55"/>
      <c r="AI352" s="35" t="str">
        <f t="shared" si="177"/>
        <v/>
      </c>
      <c r="AJ352" s="125" t="str">
        <f t="shared" si="178"/>
        <v/>
      </c>
      <c r="AK352" s="125" t="str">
        <f t="shared" si="179"/>
        <v/>
      </c>
      <c r="AL352" s="125" t="str">
        <f t="shared" si="180"/>
        <v/>
      </c>
      <c r="AM352" s="125" t="str">
        <f t="shared" si="181"/>
        <v/>
      </c>
      <c r="AN352" s="125" t="s">
        <v>218</v>
      </c>
      <c r="AO352" s="125" t="str">
        <f t="shared" si="182"/>
        <v/>
      </c>
      <c r="AP352" s="125" t="str">
        <f t="shared" si="191"/>
        <v/>
      </c>
    </row>
    <row r="353" spans="1:42">
      <c r="A353" s="30">
        <f t="shared" si="183"/>
        <v>18322</v>
      </c>
      <c r="B353" s="31">
        <f t="shared" si="160"/>
        <v>0</v>
      </c>
      <c r="C353" s="33" t="str">
        <f t="shared" si="161"/>
        <v/>
      </c>
      <c r="D353" s="31">
        <f t="shared" si="162"/>
        <v>0</v>
      </c>
      <c r="E353" s="33" t="str">
        <f t="shared" si="163"/>
        <v/>
      </c>
      <c r="F353" s="31">
        <f t="shared" si="164"/>
        <v>0</v>
      </c>
      <c r="G353" s="32">
        <f t="shared" si="165"/>
        <v>0</v>
      </c>
      <c r="H353" s="32">
        <f t="shared" si="166"/>
        <v>0</v>
      </c>
      <c r="I353" s="32">
        <f t="shared" si="167"/>
        <v>0</v>
      </c>
      <c r="J353" s="37" t="str">
        <f t="shared" si="184"/>
        <v/>
      </c>
      <c r="K353" s="31">
        <f t="shared" si="168"/>
        <v>0</v>
      </c>
      <c r="L353" s="33" t="str">
        <f t="shared" si="169"/>
        <v/>
      </c>
      <c r="M353" s="34">
        <f t="shared" si="185"/>
        <v>14229.644494561544</v>
      </c>
      <c r="N353" s="33" t="str">
        <f t="shared" si="186"/>
        <v/>
      </c>
      <c r="O353" s="35" t="str">
        <f t="shared" si="170"/>
        <v/>
      </c>
      <c r="P353" s="48" t="str">
        <f t="shared" si="171"/>
        <v/>
      </c>
      <c r="Q353" s="35"/>
      <c r="R353" s="58">
        <f>Data!AW353</f>
        <v>0</v>
      </c>
      <c r="S353" s="58">
        <f>Data!BB353</f>
        <v>0</v>
      </c>
      <c r="T353" s="58">
        <f>Data!BM353</f>
        <v>0</v>
      </c>
      <c r="U353" s="59">
        <f>Data!BN353</f>
        <v>0</v>
      </c>
      <c r="V353" s="59">
        <f>Data!BO353</f>
        <v>0</v>
      </c>
      <c r="W353" s="58">
        <f>Data!BT353</f>
        <v>0</v>
      </c>
      <c r="X353" s="56">
        <f t="shared" si="172"/>
        <v>0</v>
      </c>
      <c r="Y353" s="64">
        <f t="shared" si="173"/>
        <v>9375</v>
      </c>
      <c r="Z353" s="65">
        <f t="shared" si="174"/>
        <v>27789.564453125</v>
      </c>
      <c r="AA353" s="66">
        <f t="shared" si="175"/>
        <v>37164.564453125</v>
      </c>
      <c r="AB353" s="71">
        <f t="shared" si="187"/>
        <v>37164.564453125</v>
      </c>
      <c r="AC353" s="71">
        <f t="shared" si="176"/>
        <v>27789.564453125</v>
      </c>
      <c r="AD353" s="71">
        <f t="shared" si="188"/>
        <v>27626.084454844415</v>
      </c>
      <c r="AE353" s="71">
        <f t="shared" si="189"/>
        <v>27789.564453125</v>
      </c>
      <c r="AF353" s="57">
        <f t="shared" si="190"/>
        <v>27626.084454844415</v>
      </c>
      <c r="AG353" s="55"/>
      <c r="AI353" s="35" t="str">
        <f t="shared" si="177"/>
        <v/>
      </c>
      <c r="AJ353" s="125" t="str">
        <f t="shared" si="178"/>
        <v/>
      </c>
      <c r="AK353" s="125" t="str">
        <f t="shared" si="179"/>
        <v/>
      </c>
      <c r="AL353" s="125" t="str">
        <f t="shared" si="180"/>
        <v/>
      </c>
      <c r="AM353" s="125" t="str">
        <f t="shared" si="181"/>
        <v/>
      </c>
      <c r="AN353" s="125" t="s">
        <v>218</v>
      </c>
      <c r="AO353" s="125" t="str">
        <f t="shared" si="182"/>
        <v/>
      </c>
      <c r="AP353" s="125" t="str">
        <f t="shared" si="191"/>
        <v/>
      </c>
    </row>
    <row r="354" spans="1:42">
      <c r="A354" s="30">
        <f t="shared" si="183"/>
        <v>18353</v>
      </c>
      <c r="B354" s="31">
        <f t="shared" si="160"/>
        <v>0</v>
      </c>
      <c r="C354" s="33" t="str">
        <f t="shared" si="161"/>
        <v/>
      </c>
      <c r="D354" s="31">
        <f t="shared" si="162"/>
        <v>0</v>
      </c>
      <c r="E354" s="33" t="str">
        <f t="shared" si="163"/>
        <v/>
      </c>
      <c r="F354" s="31">
        <f t="shared" si="164"/>
        <v>0</v>
      </c>
      <c r="G354" s="32">
        <f t="shared" si="165"/>
        <v>0</v>
      </c>
      <c r="H354" s="32">
        <f t="shared" si="166"/>
        <v>0</v>
      </c>
      <c r="I354" s="32">
        <f t="shared" si="167"/>
        <v>0</v>
      </c>
      <c r="J354" s="37" t="str">
        <f t="shared" si="184"/>
        <v/>
      </c>
      <c r="K354" s="31">
        <f t="shared" si="168"/>
        <v>0</v>
      </c>
      <c r="L354" s="33" t="str">
        <f t="shared" si="169"/>
        <v/>
      </c>
      <c r="M354" s="34">
        <f t="shared" si="185"/>
        <v>18675.706233223955</v>
      </c>
      <c r="N354" s="33" t="str">
        <f t="shared" si="186"/>
        <v/>
      </c>
      <c r="O354" s="35" t="str">
        <f t="shared" si="170"/>
        <v/>
      </c>
      <c r="P354" s="48" t="str">
        <f t="shared" si="171"/>
        <v/>
      </c>
      <c r="Q354" s="35"/>
      <c r="R354" s="58">
        <f>Data!AW354</f>
        <v>0</v>
      </c>
      <c r="S354" s="58">
        <f>Data!BB354</f>
        <v>0</v>
      </c>
      <c r="T354" s="58">
        <f>Data!BM354</f>
        <v>0</v>
      </c>
      <c r="U354" s="59">
        <f>Data!BN354</f>
        <v>0</v>
      </c>
      <c r="V354" s="59">
        <f>Data!BO354</f>
        <v>0</v>
      </c>
      <c r="W354" s="58">
        <f>Data!BT354</f>
        <v>0</v>
      </c>
      <c r="X354" s="56">
        <f t="shared" si="172"/>
        <v>0</v>
      </c>
      <c r="Y354" s="64">
        <f t="shared" si="173"/>
        <v>11699.5966796875</v>
      </c>
      <c r="Z354" s="65">
        <f t="shared" si="174"/>
        <v>5224.412109375</v>
      </c>
      <c r="AA354" s="66">
        <f t="shared" si="175"/>
        <v>16924.0087890625</v>
      </c>
      <c r="AB354" s="71">
        <f t="shared" si="187"/>
        <v>16924.0087890625</v>
      </c>
      <c r="AC354" s="71">
        <f t="shared" si="176"/>
        <v>5224.412109375</v>
      </c>
      <c r="AD354" s="71">
        <f t="shared" si="188"/>
        <v>5270.59718797202</v>
      </c>
      <c r="AE354" s="71">
        <f t="shared" si="189"/>
        <v>5224.412109375</v>
      </c>
      <c r="AF354" s="57">
        <f t="shared" si="190"/>
        <v>5224.412109375</v>
      </c>
      <c r="AG354" s="55"/>
      <c r="AI354" s="35" t="str">
        <f t="shared" si="177"/>
        <v/>
      </c>
      <c r="AJ354" s="125" t="str">
        <f t="shared" si="178"/>
        <v/>
      </c>
      <c r="AK354" s="125" t="str">
        <f t="shared" si="179"/>
        <v/>
      </c>
      <c r="AL354" s="125" t="str">
        <f t="shared" si="180"/>
        <v/>
      </c>
      <c r="AM354" s="125" t="str">
        <f t="shared" si="181"/>
        <v/>
      </c>
      <c r="AN354" s="125" t="s">
        <v>218</v>
      </c>
      <c r="AO354" s="125" t="str">
        <f t="shared" si="182"/>
        <v/>
      </c>
      <c r="AP354" s="125" t="str">
        <f t="shared" si="191"/>
        <v/>
      </c>
    </row>
    <row r="355" spans="1:42">
      <c r="A355" s="30">
        <f t="shared" si="183"/>
        <v>18383</v>
      </c>
      <c r="B355" s="31">
        <f t="shared" si="160"/>
        <v>-1144.2664632671303</v>
      </c>
      <c r="C355" s="33" t="str">
        <f t="shared" si="161"/>
        <v/>
      </c>
      <c r="D355" s="31">
        <f t="shared" si="162"/>
        <v>724.33739683054125</v>
      </c>
      <c r="E355" s="33" t="str">
        <f t="shared" si="163"/>
        <v/>
      </c>
      <c r="F355" s="31">
        <f t="shared" si="164"/>
        <v>0</v>
      </c>
      <c r="G355" s="32">
        <f t="shared" si="165"/>
        <v>0</v>
      </c>
      <c r="H355" s="32">
        <f t="shared" si="166"/>
        <v>0</v>
      </c>
      <c r="I355" s="32">
        <f t="shared" si="167"/>
        <v>0</v>
      </c>
      <c r="J355" s="37" t="str">
        <f t="shared" si="184"/>
        <v/>
      </c>
      <c r="K355" s="31">
        <f t="shared" si="168"/>
        <v>0</v>
      </c>
      <c r="L355" s="33" t="str">
        <f t="shared" si="169"/>
        <v/>
      </c>
      <c r="M355" s="34">
        <f t="shared" si="185"/>
        <v>4285.7143586995662</v>
      </c>
      <c r="N355" s="33" t="str">
        <f t="shared" si="186"/>
        <v/>
      </c>
      <c r="O355" s="35" t="str">
        <f t="shared" si="170"/>
        <v/>
      </c>
      <c r="P355" s="48" t="str">
        <f t="shared" si="171"/>
        <v/>
      </c>
      <c r="Q355" s="35"/>
      <c r="R355" s="58">
        <f>Data!AW355</f>
        <v>1789.9351806640625</v>
      </c>
      <c r="S355" s="58">
        <f>Data!BB355</f>
        <v>3658.5390625</v>
      </c>
      <c r="T355" s="58">
        <f>Data!BM355</f>
        <v>0</v>
      </c>
      <c r="U355" s="59">
        <f>Data!BN355</f>
        <v>0</v>
      </c>
      <c r="V355" s="59">
        <f>Data!BO355</f>
        <v>0</v>
      </c>
      <c r="W355" s="58">
        <f>Data!BT355</f>
        <v>0</v>
      </c>
      <c r="X355" s="56">
        <f t="shared" si="172"/>
        <v>3658.5390625</v>
      </c>
      <c r="Y355" s="64">
        <f t="shared" si="173"/>
        <v>10445.8330078125</v>
      </c>
      <c r="Z355" s="65">
        <f t="shared" si="174"/>
        <v>12914.296875</v>
      </c>
      <c r="AA355" s="66">
        <f t="shared" si="175"/>
        <v>23360.1298828125</v>
      </c>
      <c r="AB355" s="71">
        <f t="shared" si="187"/>
        <v>19701.5908203125</v>
      </c>
      <c r="AC355" s="71">
        <f t="shared" si="176"/>
        <v>12914.296875</v>
      </c>
      <c r="AD355" s="71">
        <f t="shared" si="188"/>
        <v>22413.658305809469</v>
      </c>
      <c r="AE355" s="71">
        <f t="shared" si="189"/>
        <v>12825.489181518555</v>
      </c>
      <c r="AF355" s="57">
        <f t="shared" si="190"/>
        <v>12914.296875</v>
      </c>
      <c r="AG355" s="55"/>
      <c r="AI355" s="35" t="str">
        <f t="shared" si="177"/>
        <v/>
      </c>
      <c r="AJ355" s="125" t="str">
        <f t="shared" si="178"/>
        <v>B2-3</v>
      </c>
      <c r="AK355" s="125" t="str">
        <f t="shared" si="179"/>
        <v/>
      </c>
      <c r="AL355" s="125" t="str">
        <f t="shared" si="180"/>
        <v/>
      </c>
      <c r="AM355" s="125" t="str">
        <f t="shared" si="181"/>
        <v/>
      </c>
      <c r="AN355" s="125" t="s">
        <v>218</v>
      </c>
      <c r="AO355" s="125" t="str">
        <f t="shared" si="182"/>
        <v/>
      </c>
      <c r="AP355" s="125" t="str">
        <f t="shared" si="191"/>
        <v>B2-3</v>
      </c>
    </row>
    <row r="356" spans="1:42">
      <c r="A356" s="30">
        <f t="shared" si="183"/>
        <v>18414</v>
      </c>
      <c r="B356" s="31">
        <f t="shared" si="160"/>
        <v>233.48162910589912</v>
      </c>
      <c r="C356" s="33" t="str">
        <f t="shared" si="161"/>
        <v/>
      </c>
      <c r="D356" s="31">
        <f t="shared" si="162"/>
        <v>2042.5891147416132</v>
      </c>
      <c r="E356" s="33" t="str">
        <f t="shared" si="163"/>
        <v/>
      </c>
      <c r="F356" s="31">
        <f t="shared" si="164"/>
        <v>0</v>
      </c>
      <c r="G356" s="32">
        <f t="shared" si="165"/>
        <v>0</v>
      </c>
      <c r="H356" s="32">
        <f t="shared" si="166"/>
        <v>0</v>
      </c>
      <c r="I356" s="32">
        <f t="shared" si="167"/>
        <v>0</v>
      </c>
      <c r="J356" s="37" t="str">
        <f t="shared" si="184"/>
        <v/>
      </c>
      <c r="K356" s="31">
        <f t="shared" si="168"/>
        <v>0</v>
      </c>
      <c r="L356" s="33" t="str">
        <f t="shared" si="169"/>
        <v/>
      </c>
      <c r="M356" s="34">
        <f t="shared" si="185"/>
        <v>4285.7143586995662</v>
      </c>
      <c r="N356" s="33" t="str">
        <f t="shared" si="186"/>
        <v/>
      </c>
      <c r="O356" s="35" t="str">
        <f t="shared" si="170"/>
        <v/>
      </c>
      <c r="P356" s="48" t="str">
        <f t="shared" si="171"/>
        <v/>
      </c>
      <c r="Q356" s="35"/>
      <c r="R356" s="58">
        <f>Data!AW356</f>
        <v>1759.8570556640625</v>
      </c>
      <c r="S356" s="58">
        <f>Data!BB356</f>
        <v>3568.964599609375</v>
      </c>
      <c r="T356" s="58">
        <f>Data!BM356</f>
        <v>0</v>
      </c>
      <c r="U356" s="59">
        <f>Data!BN356</f>
        <v>0</v>
      </c>
      <c r="V356" s="59">
        <f>Data!BO356</f>
        <v>0</v>
      </c>
      <c r="W356" s="58">
        <f>Data!BT356</f>
        <v>0</v>
      </c>
      <c r="X356" s="56">
        <f t="shared" si="172"/>
        <v>3568.964599609375</v>
      </c>
      <c r="Y356" s="64">
        <f t="shared" si="173"/>
        <v>10919.3544921875</v>
      </c>
      <c r="Z356" s="65">
        <f t="shared" si="174"/>
        <v>3742.94580078125</v>
      </c>
      <c r="AA356" s="66">
        <f t="shared" si="175"/>
        <v>14662.30029296875</v>
      </c>
      <c r="AB356" s="71">
        <f t="shared" si="187"/>
        <v>11093.335693359375</v>
      </c>
      <c r="AC356" s="71">
        <f t="shared" si="176"/>
        <v>3742.94580078125</v>
      </c>
      <c r="AD356" s="71">
        <f t="shared" si="188"/>
        <v>14686.569725557219</v>
      </c>
      <c r="AE356" s="71">
        <f t="shared" si="189"/>
        <v>3742.94580078125</v>
      </c>
      <c r="AF356" s="57">
        <f t="shared" si="190"/>
        <v>3742.94580078125</v>
      </c>
      <c r="AG356" s="55"/>
      <c r="AI356" s="35" t="str">
        <f t="shared" si="177"/>
        <v/>
      </c>
      <c r="AJ356" s="125" t="str">
        <f t="shared" si="178"/>
        <v/>
      </c>
      <c r="AK356" s="125" t="str">
        <f t="shared" si="179"/>
        <v/>
      </c>
      <c r="AL356" s="125" t="str">
        <f t="shared" si="180"/>
        <v/>
      </c>
      <c r="AM356" s="125" t="str">
        <f t="shared" si="181"/>
        <v/>
      </c>
      <c r="AN356" s="125" t="s">
        <v>218</v>
      </c>
      <c r="AO356" s="125" t="str">
        <f t="shared" si="182"/>
        <v/>
      </c>
      <c r="AP356" s="125" t="str">
        <f t="shared" si="191"/>
        <v/>
      </c>
    </row>
    <row r="357" spans="1:42">
      <c r="A357" s="30">
        <f t="shared" si="183"/>
        <v>18444</v>
      </c>
      <c r="B357" s="31">
        <f t="shared" si="160"/>
        <v>8808.0048641774902</v>
      </c>
      <c r="C357" s="33" t="str">
        <f t="shared" si="161"/>
        <v/>
      </c>
      <c r="D357" s="31">
        <f t="shared" si="162"/>
        <v>8123.4832808380988</v>
      </c>
      <c r="E357" s="33" t="str">
        <f t="shared" si="163"/>
        <v/>
      </c>
      <c r="F357" s="31">
        <f t="shared" si="164"/>
        <v>-9530.2018396456078</v>
      </c>
      <c r="G357" s="32">
        <f t="shared" si="165"/>
        <v>-9421.5132350058229</v>
      </c>
      <c r="H357" s="32">
        <f t="shared" si="166"/>
        <v>-9248.0895065850054</v>
      </c>
      <c r="I357" s="32">
        <f t="shared" si="167"/>
        <v>-9248.0895065850054</v>
      </c>
      <c r="J357" s="37" t="str">
        <f t="shared" si="184"/>
        <v/>
      </c>
      <c r="K357" s="31">
        <f t="shared" si="168"/>
        <v>0</v>
      </c>
      <c r="L357" s="33" t="str">
        <f t="shared" si="169"/>
        <v/>
      </c>
      <c r="M357" s="34">
        <f t="shared" si="185"/>
        <v>14925.544339001934</v>
      </c>
      <c r="N357" s="33" t="str">
        <f t="shared" si="186"/>
        <v/>
      </c>
      <c r="O357" s="35" t="str">
        <f t="shared" si="170"/>
        <v/>
      </c>
      <c r="P357" s="48" t="str">
        <f t="shared" si="171"/>
        <v/>
      </c>
      <c r="Q357" s="35"/>
      <c r="R357" s="58">
        <f>Data!AW357</f>
        <v>2691.753662109375</v>
      </c>
      <c r="S357" s="58">
        <f>Data!BB357</f>
        <v>2007.2320556640625</v>
      </c>
      <c r="T357" s="58">
        <f>Data!BM357</f>
        <v>-15646.453125</v>
      </c>
      <c r="U357" s="59">
        <f>Data!BN357</f>
        <v>-15537.7646484375</v>
      </c>
      <c r="V357" s="59">
        <f>Data!BO357</f>
        <v>-15364.341796875</v>
      </c>
      <c r="W357" s="58">
        <f>Data!BT357</f>
        <v>0</v>
      </c>
      <c r="X357" s="56">
        <f t="shared" si="172"/>
        <v>2691.753662109375</v>
      </c>
      <c r="Y357" s="64">
        <f t="shared" si="173"/>
        <v>7225</v>
      </c>
      <c r="Z357" s="65">
        <f t="shared" si="174"/>
        <v>143.43559265136719</v>
      </c>
      <c r="AA357" s="66">
        <f t="shared" si="175"/>
        <v>7368.4355926513672</v>
      </c>
      <c r="AB357" s="71">
        <f t="shared" si="187"/>
        <v>4676.6819305419922</v>
      </c>
      <c r="AC357" s="71">
        <f t="shared" si="176"/>
        <v>143.43559265136719</v>
      </c>
      <c r="AD357" s="71">
        <f t="shared" si="188"/>
        <v>2105.6375916623674</v>
      </c>
      <c r="AE357" s="71">
        <f t="shared" si="189"/>
        <v>143.43559265136719</v>
      </c>
      <c r="AF357" s="57">
        <f t="shared" si="190"/>
        <v>143.43559265136719</v>
      </c>
      <c r="AG357" s="55"/>
      <c r="AI357" s="35" t="str">
        <f t="shared" si="177"/>
        <v/>
      </c>
      <c r="AJ357" s="125" t="str">
        <f t="shared" si="178"/>
        <v/>
      </c>
      <c r="AK357" s="125" t="str">
        <f t="shared" si="179"/>
        <v/>
      </c>
      <c r="AL357" s="125" t="str">
        <f t="shared" si="180"/>
        <v/>
      </c>
      <c r="AM357" s="125" t="str">
        <f t="shared" si="181"/>
        <v/>
      </c>
      <c r="AN357" s="125" t="s">
        <v>218</v>
      </c>
      <c r="AO357" s="125" t="str">
        <f t="shared" si="182"/>
        <v/>
      </c>
      <c r="AP357" s="125" t="str">
        <f t="shared" si="191"/>
        <v/>
      </c>
    </row>
    <row r="358" spans="1:42">
      <c r="A358" s="30">
        <f t="shared" si="183"/>
        <v>18475</v>
      </c>
      <c r="B358" s="31">
        <f t="shared" si="160"/>
        <v>21558.104010763182</v>
      </c>
      <c r="C358" s="33" t="str">
        <f t="shared" si="161"/>
        <v>JP</v>
      </c>
      <c r="D358" s="31">
        <f t="shared" si="162"/>
        <v>16080.056155984636</v>
      </c>
      <c r="E358" s="33" t="str">
        <f t="shared" si="163"/>
        <v/>
      </c>
      <c r="F358" s="31">
        <f t="shared" si="164"/>
        <v>0</v>
      </c>
      <c r="G358" s="32">
        <f t="shared" si="165"/>
        <v>15178.612755455864</v>
      </c>
      <c r="H358" s="32">
        <f t="shared" si="166"/>
        <v>14992.771199870009</v>
      </c>
      <c r="I358" s="32">
        <f t="shared" si="167"/>
        <v>15178.612755455864</v>
      </c>
      <c r="J358" s="37" t="str">
        <f t="shared" si="184"/>
        <v/>
      </c>
      <c r="K358" s="31">
        <f t="shared" si="168"/>
        <v>0</v>
      </c>
      <c r="L358" s="33" t="str">
        <f t="shared" si="169"/>
        <v/>
      </c>
      <c r="M358" s="34">
        <f t="shared" si="185"/>
        <v>17204.395162303455</v>
      </c>
      <c r="N358" s="33" t="str">
        <f t="shared" si="186"/>
        <v/>
      </c>
      <c r="O358" s="35" t="str">
        <f t="shared" si="170"/>
        <v/>
      </c>
      <c r="P358" s="48" t="str">
        <f t="shared" si="171"/>
        <v>JP</v>
      </c>
      <c r="Q358" s="35"/>
      <c r="R358" s="58">
        <f>Data!AW358</f>
        <v>7543.822265625</v>
      </c>
      <c r="S358" s="58">
        <f>Data!BB358</f>
        <v>2065.775634765625</v>
      </c>
      <c r="T358" s="58">
        <f>Data!BM358</f>
        <v>0</v>
      </c>
      <c r="U358" s="59">
        <f>Data!BN358</f>
        <v>1164.3321533203125</v>
      </c>
      <c r="V358" s="59">
        <f>Data!BO358</f>
        <v>978.49041748046875</v>
      </c>
      <c r="W358" s="58">
        <f>Data!BT358</f>
        <v>0</v>
      </c>
      <c r="X358" s="56">
        <f t="shared" si="172"/>
        <v>7543.822265625</v>
      </c>
      <c r="Y358" s="64">
        <f t="shared" si="173"/>
        <v>6500</v>
      </c>
      <c r="Z358" s="65">
        <f t="shared" si="174"/>
        <v>1043.822509765625</v>
      </c>
      <c r="AA358" s="66">
        <f t="shared" si="175"/>
        <v>7543.822509765625</v>
      </c>
      <c r="AB358" s="71">
        <f t="shared" si="187"/>
        <v>2.44140625E-4</v>
      </c>
      <c r="AC358" s="71">
        <f t="shared" si="176"/>
        <v>1043.822509765625</v>
      </c>
      <c r="AD358" s="71">
        <f t="shared" si="188"/>
        <v>6383.2454264437365</v>
      </c>
      <c r="AE358" s="71">
        <f t="shared" si="189"/>
        <v>1043.822509765625</v>
      </c>
      <c r="AF358" s="57">
        <f t="shared" si="190"/>
        <v>2.44140625E-4</v>
      </c>
      <c r="AG358" s="55"/>
      <c r="AI358" s="35" t="str">
        <f t="shared" si="177"/>
        <v/>
      </c>
      <c r="AJ358" s="125" t="str">
        <f t="shared" si="178"/>
        <v/>
      </c>
      <c r="AK358" s="125" t="str">
        <f t="shared" si="179"/>
        <v/>
      </c>
      <c r="AL358" s="125" t="str">
        <f t="shared" si="180"/>
        <v/>
      </c>
      <c r="AM358" s="125" t="str">
        <f t="shared" si="181"/>
        <v/>
      </c>
      <c r="AN358" s="125" t="s">
        <v>218</v>
      </c>
      <c r="AO358" s="125" t="str">
        <f t="shared" si="182"/>
        <v/>
      </c>
      <c r="AP358" s="125" t="str">
        <f t="shared" si="191"/>
        <v/>
      </c>
    </row>
    <row r="359" spans="1:42">
      <c r="A359" s="30">
        <f t="shared" si="183"/>
        <v>18506</v>
      </c>
      <c r="B359" s="31">
        <f t="shared" si="160"/>
        <v>15911.195779399111</v>
      </c>
      <c r="C359" s="33" t="str">
        <f t="shared" si="161"/>
        <v/>
      </c>
      <c r="D359" s="31">
        <f t="shared" si="162"/>
        <v>12566.806899671848</v>
      </c>
      <c r="E359" s="33" t="str">
        <f t="shared" si="163"/>
        <v/>
      </c>
      <c r="F359" s="31">
        <f t="shared" si="164"/>
        <v>0</v>
      </c>
      <c r="G359" s="32">
        <f t="shared" si="165"/>
        <v>11775.789188372752</v>
      </c>
      <c r="H359" s="32">
        <f t="shared" si="166"/>
        <v>11354.998196858822</v>
      </c>
      <c r="I359" s="32">
        <f t="shared" si="167"/>
        <v>11775.789188372752</v>
      </c>
      <c r="J359" s="37" t="str">
        <f t="shared" si="184"/>
        <v/>
      </c>
      <c r="K359" s="31">
        <f t="shared" si="168"/>
        <v>0</v>
      </c>
      <c r="L359" s="33" t="str">
        <f t="shared" si="169"/>
        <v/>
      </c>
      <c r="M359" s="34">
        <f t="shared" si="185"/>
        <v>17166.254385664073</v>
      </c>
      <c r="N359" s="33" t="str">
        <f t="shared" si="186"/>
        <v/>
      </c>
      <c r="O359" s="35" t="str">
        <f t="shared" si="170"/>
        <v/>
      </c>
      <c r="P359" s="48" t="str">
        <f t="shared" si="171"/>
        <v/>
      </c>
      <c r="Q359" s="35"/>
      <c r="R359" s="58">
        <f>Data!AW359</f>
        <v>3466.74462890625</v>
      </c>
      <c r="S359" s="58">
        <f>Data!BB359</f>
        <v>122.35575103759766</v>
      </c>
      <c r="T359" s="58">
        <f>Data!BM359</f>
        <v>0</v>
      </c>
      <c r="U359" s="59">
        <f>Data!BN359</f>
        <v>-668.6619873046875</v>
      </c>
      <c r="V359" s="59">
        <f>Data!BO359</f>
        <v>-1089.452880859375</v>
      </c>
      <c r="W359" s="58">
        <f>Data!BT359</f>
        <v>0</v>
      </c>
      <c r="X359" s="56">
        <f t="shared" si="172"/>
        <v>3466.74462890625</v>
      </c>
      <c r="Y359" s="64">
        <f t="shared" si="173"/>
        <v>4000</v>
      </c>
      <c r="Z359" s="65">
        <f t="shared" si="174"/>
        <v>70.473884582519531</v>
      </c>
      <c r="AA359" s="66">
        <f t="shared" si="175"/>
        <v>4070.4738845825195</v>
      </c>
      <c r="AB359" s="71">
        <f t="shared" si="187"/>
        <v>603.72925567626953</v>
      </c>
      <c r="AC359" s="71">
        <f t="shared" si="176"/>
        <v>70.473884582519531</v>
      </c>
      <c r="AD359" s="71">
        <f t="shared" si="188"/>
        <v>1407.2754422435573</v>
      </c>
      <c r="AE359" s="71">
        <f t="shared" si="189"/>
        <v>70.473884582519531</v>
      </c>
      <c r="AF359" s="57">
        <f t="shared" si="190"/>
        <v>70.473884582519531</v>
      </c>
      <c r="AG359" s="55"/>
      <c r="AI359" s="35" t="str">
        <f t="shared" si="177"/>
        <v/>
      </c>
      <c r="AJ359" s="125" t="str">
        <f t="shared" si="178"/>
        <v/>
      </c>
      <c r="AK359" s="125" t="str">
        <f t="shared" si="179"/>
        <v/>
      </c>
      <c r="AL359" s="125" t="str">
        <f t="shared" si="180"/>
        <v/>
      </c>
      <c r="AM359" s="125" t="str">
        <f t="shared" si="181"/>
        <v/>
      </c>
      <c r="AN359" s="125" t="s">
        <v>218</v>
      </c>
      <c r="AO359" s="125" t="str">
        <f t="shared" si="182"/>
        <v/>
      </c>
      <c r="AP359" s="125" t="str">
        <f t="shared" si="191"/>
        <v/>
      </c>
    </row>
    <row r="360" spans="1:42">
      <c r="A360" s="30">
        <f t="shared" si="183"/>
        <v>18536</v>
      </c>
      <c r="B360" s="31">
        <f t="shared" si="160"/>
        <v>0</v>
      </c>
      <c r="C360" s="33" t="str">
        <f t="shared" si="161"/>
        <v/>
      </c>
      <c r="D360" s="31">
        <f t="shared" si="162"/>
        <v>0</v>
      </c>
      <c r="E360" s="33" t="str">
        <f t="shared" si="163"/>
        <v/>
      </c>
      <c r="F360" s="31">
        <f t="shared" si="164"/>
        <v>0</v>
      </c>
      <c r="G360" s="32">
        <f t="shared" si="165"/>
        <v>13355.14853837639</v>
      </c>
      <c r="H360" s="32">
        <f t="shared" si="166"/>
        <v>12764.403694906903</v>
      </c>
      <c r="I360" s="32">
        <f t="shared" si="167"/>
        <v>13355.14853837639</v>
      </c>
      <c r="J360" s="37" t="str">
        <f t="shared" si="184"/>
        <v/>
      </c>
      <c r="K360" s="31">
        <f t="shared" si="168"/>
        <v>0</v>
      </c>
      <c r="L360" s="33" t="str">
        <f t="shared" si="169"/>
        <v/>
      </c>
      <c r="M360" s="34">
        <f t="shared" si="185"/>
        <v>17038.782175459575</v>
      </c>
      <c r="N360" s="33" t="str">
        <f t="shared" si="186"/>
        <v>EI</v>
      </c>
      <c r="O360" s="35" t="str">
        <f t="shared" si="170"/>
        <v/>
      </c>
      <c r="P360" s="48" t="str">
        <f t="shared" si="171"/>
        <v>EI</v>
      </c>
      <c r="Q360" s="35"/>
      <c r="R360" s="58">
        <f>Data!AW360</f>
        <v>0</v>
      </c>
      <c r="S360" s="58">
        <f>Data!BB360</f>
        <v>0</v>
      </c>
      <c r="T360" s="58">
        <f>Data!BM360</f>
        <v>0</v>
      </c>
      <c r="U360" s="59">
        <f>Data!BN360</f>
        <v>3018.50732421875</v>
      </c>
      <c r="V360" s="59">
        <f>Data!BO360</f>
        <v>2427.762451171875</v>
      </c>
      <c r="W360" s="58">
        <f>Data!BT360</f>
        <v>0</v>
      </c>
      <c r="X360" s="56">
        <f t="shared" si="172"/>
        <v>3018.50732421875</v>
      </c>
      <c r="Y360" s="64">
        <f t="shared" si="173"/>
        <v>3000</v>
      </c>
      <c r="Z360" s="65">
        <f t="shared" si="174"/>
        <v>1290.69287109375</v>
      </c>
      <c r="AA360" s="66">
        <f t="shared" si="175"/>
        <v>4290.69287109375</v>
      </c>
      <c r="AB360" s="71">
        <f t="shared" si="187"/>
        <v>1272.185546875</v>
      </c>
      <c r="AC360" s="71">
        <f t="shared" si="176"/>
        <v>1290.69287109375</v>
      </c>
      <c r="AD360" s="71">
        <f t="shared" si="188"/>
        <v>0</v>
      </c>
      <c r="AE360" s="71">
        <f t="shared" si="189"/>
        <v>968.30429077148437</v>
      </c>
      <c r="AF360" s="57">
        <f t="shared" si="190"/>
        <v>0</v>
      </c>
      <c r="AG360" s="55"/>
      <c r="AI360" s="35" t="str">
        <f t="shared" si="177"/>
        <v/>
      </c>
      <c r="AJ360" s="125" t="str">
        <f t="shared" si="178"/>
        <v/>
      </c>
      <c r="AK360" s="125" t="str">
        <f t="shared" si="179"/>
        <v/>
      </c>
      <c r="AL360" s="125" t="str">
        <f t="shared" si="180"/>
        <v/>
      </c>
      <c r="AM360" s="125" t="str">
        <f t="shared" si="181"/>
        <v/>
      </c>
      <c r="AN360" s="125" t="s">
        <v>218</v>
      </c>
      <c r="AO360" s="125" t="str">
        <f t="shared" si="182"/>
        <v/>
      </c>
      <c r="AP360" s="125" t="str">
        <f t="shared" si="191"/>
        <v/>
      </c>
    </row>
    <row r="361" spans="1:42">
      <c r="A361" s="30">
        <f t="shared" si="183"/>
        <v>18567</v>
      </c>
      <c r="B361" s="31">
        <f t="shared" si="160"/>
        <v>0</v>
      </c>
      <c r="C361" s="33" t="str">
        <f t="shared" si="161"/>
        <v/>
      </c>
      <c r="D361" s="31">
        <f t="shared" si="162"/>
        <v>0</v>
      </c>
      <c r="E361" s="33" t="str">
        <f t="shared" si="163"/>
        <v/>
      </c>
      <c r="F361" s="31">
        <f t="shared" si="164"/>
        <v>0</v>
      </c>
      <c r="G361" s="32">
        <f t="shared" si="165"/>
        <v>11036.231457898726</v>
      </c>
      <c r="H361" s="32">
        <f t="shared" si="166"/>
        <v>10815.774607332358</v>
      </c>
      <c r="I361" s="32">
        <f t="shared" si="167"/>
        <v>11036.231457898726</v>
      </c>
      <c r="J361" s="37" t="str">
        <f t="shared" si="184"/>
        <v/>
      </c>
      <c r="K361" s="31">
        <f t="shared" si="168"/>
        <v>0</v>
      </c>
      <c r="L361" s="33" t="str">
        <f t="shared" si="169"/>
        <v/>
      </c>
      <c r="M361" s="34">
        <f t="shared" si="185"/>
        <v>14804.788704094106</v>
      </c>
      <c r="N361" s="33" t="str">
        <f t="shared" si="186"/>
        <v>EI</v>
      </c>
      <c r="O361" s="35" t="str">
        <f t="shared" si="170"/>
        <v/>
      </c>
      <c r="P361" s="48" t="str">
        <f t="shared" si="171"/>
        <v>EI</v>
      </c>
      <c r="Q361" s="35"/>
      <c r="R361" s="58">
        <f>Data!AW361</f>
        <v>0</v>
      </c>
      <c r="S361" s="58">
        <f>Data!BB361</f>
        <v>0</v>
      </c>
      <c r="T361" s="58">
        <f>Data!BM361</f>
        <v>0</v>
      </c>
      <c r="U361" s="59">
        <f>Data!BN361</f>
        <v>2932.507080078125</v>
      </c>
      <c r="V361" s="59">
        <f>Data!BO361</f>
        <v>2712.05078125</v>
      </c>
      <c r="W361" s="58">
        <f>Data!BT361</f>
        <v>0</v>
      </c>
      <c r="X361" s="56">
        <f t="shared" si="172"/>
        <v>2932.507080078125</v>
      </c>
      <c r="Y361" s="64">
        <f t="shared" si="173"/>
        <v>4000</v>
      </c>
      <c r="Z361" s="65">
        <f t="shared" si="174"/>
        <v>143.21322631835937</v>
      </c>
      <c r="AA361" s="66">
        <f t="shared" si="175"/>
        <v>4143.2132263183594</v>
      </c>
      <c r="AB361" s="71">
        <f t="shared" si="187"/>
        <v>1210.7061462402344</v>
      </c>
      <c r="AC361" s="71">
        <f t="shared" si="176"/>
        <v>143.21322631835937</v>
      </c>
      <c r="AD361" s="71">
        <f t="shared" si="188"/>
        <v>0</v>
      </c>
      <c r="AE361" s="71">
        <f t="shared" si="189"/>
        <v>0</v>
      </c>
      <c r="AF361" s="57">
        <f t="shared" si="190"/>
        <v>0</v>
      </c>
      <c r="AG361" s="55"/>
      <c r="AI361" s="35" t="str">
        <f t="shared" si="177"/>
        <v/>
      </c>
      <c r="AJ361" s="125" t="str">
        <f t="shared" si="178"/>
        <v/>
      </c>
      <c r="AK361" s="125" t="str">
        <f t="shared" si="179"/>
        <v/>
      </c>
      <c r="AL361" s="125" t="str">
        <f t="shared" si="180"/>
        <v/>
      </c>
      <c r="AM361" s="125" t="str">
        <f t="shared" si="181"/>
        <v/>
      </c>
      <c r="AN361" s="125" t="s">
        <v>218</v>
      </c>
      <c r="AO361" s="125" t="str">
        <f t="shared" si="182"/>
        <v/>
      </c>
      <c r="AP361" s="125" t="str">
        <f t="shared" si="191"/>
        <v/>
      </c>
    </row>
    <row r="362" spans="1:42">
      <c r="A362" s="30">
        <f t="shared" si="183"/>
        <v>18597</v>
      </c>
      <c r="B362" s="31">
        <f t="shared" si="160"/>
        <v>0</v>
      </c>
      <c r="C362" s="33" t="str">
        <f t="shared" si="161"/>
        <v/>
      </c>
      <c r="D362" s="31">
        <f t="shared" si="162"/>
        <v>0</v>
      </c>
      <c r="E362" s="33" t="str">
        <f t="shared" si="163"/>
        <v/>
      </c>
      <c r="F362" s="31">
        <f t="shared" si="164"/>
        <v>0</v>
      </c>
      <c r="G362" s="32">
        <f t="shared" si="165"/>
        <v>0</v>
      </c>
      <c r="H362" s="32">
        <f t="shared" si="166"/>
        <v>7040.6074027450168</v>
      </c>
      <c r="I362" s="32">
        <f t="shared" si="167"/>
        <v>7040.6074027450168</v>
      </c>
      <c r="J362" s="37" t="str">
        <f t="shared" si="184"/>
        <v/>
      </c>
      <c r="K362" s="31">
        <f t="shared" si="168"/>
        <v>0</v>
      </c>
      <c r="L362" s="33" t="str">
        <f t="shared" si="169"/>
        <v/>
      </c>
      <c r="M362" s="34">
        <f t="shared" si="185"/>
        <v>16790.2342396602</v>
      </c>
      <c r="N362" s="33" t="str">
        <f t="shared" si="186"/>
        <v/>
      </c>
      <c r="O362" s="35" t="str">
        <f t="shared" si="170"/>
        <v/>
      </c>
      <c r="P362" s="48" t="str">
        <f t="shared" si="171"/>
        <v/>
      </c>
      <c r="Q362" s="35"/>
      <c r="R362" s="58">
        <f>Data!AW362</f>
        <v>0</v>
      </c>
      <c r="S362" s="58">
        <f>Data!BB362</f>
        <v>0</v>
      </c>
      <c r="T362" s="58">
        <f>Data!BM362</f>
        <v>0</v>
      </c>
      <c r="U362" s="59">
        <f>Data!BN362</f>
        <v>0</v>
      </c>
      <c r="V362" s="59">
        <f>Data!BO362</f>
        <v>10379.83203125</v>
      </c>
      <c r="W362" s="58">
        <f>Data!BT362</f>
        <v>0</v>
      </c>
      <c r="X362" s="56">
        <f t="shared" si="172"/>
        <v>10379.83203125</v>
      </c>
      <c r="Y362" s="64">
        <f t="shared" si="173"/>
        <v>4500</v>
      </c>
      <c r="Z362" s="65">
        <f t="shared" si="174"/>
        <v>38212.3515625</v>
      </c>
      <c r="AA362" s="66">
        <f t="shared" si="175"/>
        <v>42712.3515625</v>
      </c>
      <c r="AB362" s="71">
        <f t="shared" si="187"/>
        <v>32332.51953125</v>
      </c>
      <c r="AC362" s="71">
        <f t="shared" si="176"/>
        <v>38212.3515625</v>
      </c>
      <c r="AD362" s="71">
        <f t="shared" si="188"/>
        <v>36693.361472106393</v>
      </c>
      <c r="AE362" s="71">
        <f t="shared" si="189"/>
        <v>38212.3515625</v>
      </c>
      <c r="AF362" s="57">
        <f t="shared" si="190"/>
        <v>32332.51953125</v>
      </c>
      <c r="AG362" s="55"/>
      <c r="AI362" s="35" t="str">
        <f t="shared" si="177"/>
        <v/>
      </c>
      <c r="AJ362" s="125" t="str">
        <f t="shared" si="178"/>
        <v/>
      </c>
      <c r="AK362" s="125" t="str">
        <f t="shared" si="179"/>
        <v/>
      </c>
      <c r="AL362" s="125" t="str">
        <f t="shared" si="180"/>
        <v/>
      </c>
      <c r="AM362" s="125" t="str">
        <f t="shared" si="181"/>
        <v/>
      </c>
      <c r="AN362" s="125" t="s">
        <v>218</v>
      </c>
      <c r="AO362" s="125" t="str">
        <f t="shared" si="182"/>
        <v/>
      </c>
      <c r="AP362" s="125" t="str">
        <f t="shared" si="191"/>
        <v/>
      </c>
    </row>
    <row r="363" spans="1:42">
      <c r="A363" s="30">
        <f t="shared" si="183"/>
        <v>18628</v>
      </c>
      <c r="B363" s="31">
        <f t="shared" si="160"/>
        <v>0</v>
      </c>
      <c r="C363" s="33" t="str">
        <f t="shared" si="161"/>
        <v/>
      </c>
      <c r="D363" s="31">
        <f t="shared" si="162"/>
        <v>0</v>
      </c>
      <c r="E363" s="33" t="str">
        <f t="shared" si="163"/>
        <v/>
      </c>
      <c r="F363" s="31">
        <f t="shared" si="164"/>
        <v>0</v>
      </c>
      <c r="G363" s="32">
        <f t="shared" si="165"/>
        <v>0</v>
      </c>
      <c r="H363" s="32">
        <f t="shared" si="166"/>
        <v>0</v>
      </c>
      <c r="I363" s="32">
        <f t="shared" si="167"/>
        <v>0</v>
      </c>
      <c r="J363" s="37" t="str">
        <f t="shared" si="184"/>
        <v/>
      </c>
      <c r="K363" s="31">
        <f t="shared" si="168"/>
        <v>0</v>
      </c>
      <c r="L363" s="33" t="str">
        <f t="shared" si="169"/>
        <v/>
      </c>
      <c r="M363" s="34">
        <f t="shared" si="185"/>
        <v>18299.705448873425</v>
      </c>
      <c r="N363" s="33" t="str">
        <f t="shared" si="186"/>
        <v/>
      </c>
      <c r="O363" s="35" t="str">
        <f t="shared" si="170"/>
        <v/>
      </c>
      <c r="P363" s="48" t="str">
        <f t="shared" si="171"/>
        <v/>
      </c>
      <c r="Q363" s="35"/>
      <c r="R363" s="58">
        <f>Data!AW363</f>
        <v>0</v>
      </c>
      <c r="S363" s="58">
        <f>Data!BB363</f>
        <v>0</v>
      </c>
      <c r="T363" s="58">
        <f>Data!BM363</f>
        <v>0</v>
      </c>
      <c r="U363" s="59">
        <f>Data!BN363</f>
        <v>0</v>
      </c>
      <c r="V363" s="59">
        <f>Data!BO363</f>
        <v>0</v>
      </c>
      <c r="W363" s="58">
        <f>Data!BT363</f>
        <v>0</v>
      </c>
      <c r="X363" s="56">
        <f t="shared" si="172"/>
        <v>0</v>
      </c>
      <c r="Y363" s="64">
        <f t="shared" si="173"/>
        <v>4500</v>
      </c>
      <c r="Z363" s="65">
        <f t="shared" si="174"/>
        <v>86963.359375</v>
      </c>
      <c r="AA363" s="66">
        <f t="shared" si="175"/>
        <v>91463.359375</v>
      </c>
      <c r="AB363" s="71">
        <f t="shared" si="187"/>
        <v>91463.359375</v>
      </c>
      <c r="AC363" s="71">
        <f t="shared" si="176"/>
        <v>86963.359375</v>
      </c>
      <c r="AD363" s="71">
        <f t="shared" si="188"/>
        <v>82793.27902842591</v>
      </c>
      <c r="AE363" s="71">
        <f t="shared" si="189"/>
        <v>86963.359375</v>
      </c>
      <c r="AF363" s="57">
        <f t="shared" si="190"/>
        <v>82793.27902842591</v>
      </c>
      <c r="AG363" s="55"/>
      <c r="AI363" s="35" t="str">
        <f t="shared" si="177"/>
        <v/>
      </c>
      <c r="AJ363" s="125" t="str">
        <f t="shared" si="178"/>
        <v/>
      </c>
      <c r="AK363" s="125" t="str">
        <f t="shared" si="179"/>
        <v/>
      </c>
      <c r="AL363" s="125" t="str">
        <f t="shared" si="180"/>
        <v/>
      </c>
      <c r="AM363" s="125" t="str">
        <f t="shared" si="181"/>
        <v/>
      </c>
      <c r="AN363" s="125" t="s">
        <v>218</v>
      </c>
      <c r="AO363" s="125" t="str">
        <f t="shared" si="182"/>
        <v/>
      </c>
      <c r="AP363" s="125" t="str">
        <f t="shared" si="191"/>
        <v/>
      </c>
    </row>
    <row r="364" spans="1:42">
      <c r="A364" s="30">
        <f t="shared" si="183"/>
        <v>18659</v>
      </c>
      <c r="B364" s="31">
        <f t="shared" si="160"/>
        <v>0</v>
      </c>
      <c r="C364" s="33" t="str">
        <f t="shared" si="161"/>
        <v/>
      </c>
      <c r="D364" s="31">
        <f t="shared" si="162"/>
        <v>0</v>
      </c>
      <c r="E364" s="33" t="str">
        <f t="shared" si="163"/>
        <v/>
      </c>
      <c r="F364" s="31">
        <f t="shared" si="164"/>
        <v>0</v>
      </c>
      <c r="G364" s="32">
        <f t="shared" si="165"/>
        <v>0</v>
      </c>
      <c r="H364" s="32">
        <f t="shared" si="166"/>
        <v>0</v>
      </c>
      <c r="I364" s="32">
        <f t="shared" si="167"/>
        <v>0</v>
      </c>
      <c r="J364" s="37" t="str">
        <f t="shared" si="184"/>
        <v/>
      </c>
      <c r="K364" s="31">
        <f t="shared" si="168"/>
        <v>0</v>
      </c>
      <c r="L364" s="33" t="str">
        <f t="shared" si="169"/>
        <v/>
      </c>
      <c r="M364" s="34">
        <f t="shared" si="185"/>
        <v>16606.142436032751</v>
      </c>
      <c r="N364" s="33" t="str">
        <f t="shared" si="186"/>
        <v/>
      </c>
      <c r="O364" s="35" t="str">
        <f t="shared" si="170"/>
        <v/>
      </c>
      <c r="P364" s="48" t="str">
        <f t="shared" si="171"/>
        <v/>
      </c>
      <c r="Q364" s="35"/>
      <c r="R364" s="58">
        <f>Data!AW364</f>
        <v>0</v>
      </c>
      <c r="S364" s="58">
        <f>Data!BB364</f>
        <v>0</v>
      </c>
      <c r="T364" s="58">
        <f>Data!BM364</f>
        <v>0</v>
      </c>
      <c r="U364" s="59">
        <f>Data!BN364</f>
        <v>0</v>
      </c>
      <c r="V364" s="59">
        <f>Data!BO364</f>
        <v>0</v>
      </c>
      <c r="W364" s="58">
        <f>Data!BT364</f>
        <v>0</v>
      </c>
      <c r="X364" s="56">
        <f t="shared" si="172"/>
        <v>0</v>
      </c>
      <c r="Y364" s="64">
        <f t="shared" si="173"/>
        <v>6000</v>
      </c>
      <c r="Z364" s="65">
        <f t="shared" si="174"/>
        <v>58904.421875</v>
      </c>
      <c r="AA364" s="66">
        <f t="shared" si="175"/>
        <v>64904.421875</v>
      </c>
      <c r="AB364" s="71">
        <f t="shared" si="187"/>
        <v>64904.421875</v>
      </c>
      <c r="AC364" s="71">
        <f t="shared" si="176"/>
        <v>58904.421875</v>
      </c>
      <c r="AD364" s="71">
        <f t="shared" si="188"/>
        <v>57510.38672485303</v>
      </c>
      <c r="AE364" s="71">
        <f t="shared" si="189"/>
        <v>58904.421875</v>
      </c>
      <c r="AF364" s="57">
        <f t="shared" si="190"/>
        <v>57510.38672485303</v>
      </c>
      <c r="AG364" s="55"/>
      <c r="AI364" s="35" t="str">
        <f t="shared" si="177"/>
        <v/>
      </c>
      <c r="AJ364" s="125" t="str">
        <f t="shared" si="178"/>
        <v/>
      </c>
      <c r="AK364" s="125" t="str">
        <f t="shared" si="179"/>
        <v/>
      </c>
      <c r="AL364" s="125" t="str">
        <f t="shared" si="180"/>
        <v/>
      </c>
      <c r="AM364" s="125" t="str">
        <f t="shared" si="181"/>
        <v/>
      </c>
      <c r="AN364" s="125" t="s">
        <v>218</v>
      </c>
      <c r="AO364" s="125" t="str">
        <f t="shared" si="182"/>
        <v/>
      </c>
      <c r="AP364" s="125" t="str">
        <f t="shared" si="191"/>
        <v/>
      </c>
    </row>
    <row r="365" spans="1:42">
      <c r="A365" s="30">
        <f t="shared" si="183"/>
        <v>18687</v>
      </c>
      <c r="B365" s="31">
        <f t="shared" si="160"/>
        <v>0</v>
      </c>
      <c r="C365" s="33" t="str">
        <f t="shared" si="161"/>
        <v/>
      </c>
      <c r="D365" s="31">
        <f t="shared" si="162"/>
        <v>0</v>
      </c>
      <c r="E365" s="33" t="str">
        <f t="shared" si="163"/>
        <v/>
      </c>
      <c r="F365" s="31">
        <f t="shared" si="164"/>
        <v>0</v>
      </c>
      <c r="G365" s="32">
        <f t="shared" si="165"/>
        <v>0</v>
      </c>
      <c r="H365" s="32">
        <f t="shared" si="166"/>
        <v>0</v>
      </c>
      <c r="I365" s="32">
        <f t="shared" si="167"/>
        <v>0</v>
      </c>
      <c r="J365" s="37" t="str">
        <f t="shared" si="184"/>
        <v/>
      </c>
      <c r="K365" s="31">
        <f t="shared" si="168"/>
        <v>0</v>
      </c>
      <c r="L365" s="33" t="str">
        <f t="shared" si="169"/>
        <v/>
      </c>
      <c r="M365" s="34">
        <f t="shared" si="185"/>
        <v>28277.680448083884</v>
      </c>
      <c r="N365" s="33" t="str">
        <f t="shared" si="186"/>
        <v/>
      </c>
      <c r="O365" s="35" t="str">
        <f t="shared" si="170"/>
        <v/>
      </c>
      <c r="P365" s="48" t="str">
        <f t="shared" si="171"/>
        <v/>
      </c>
      <c r="Q365" s="35"/>
      <c r="R365" s="58">
        <f>Data!AW365</f>
        <v>0</v>
      </c>
      <c r="S365" s="58">
        <f>Data!BB365</f>
        <v>0</v>
      </c>
      <c r="T365" s="58">
        <f>Data!BM365</f>
        <v>0</v>
      </c>
      <c r="U365" s="59">
        <f>Data!BN365</f>
        <v>0</v>
      </c>
      <c r="V365" s="59">
        <f>Data!BO365</f>
        <v>0</v>
      </c>
      <c r="W365" s="58">
        <f>Data!BT365</f>
        <v>0</v>
      </c>
      <c r="X365" s="56">
        <f t="shared" si="172"/>
        <v>0</v>
      </c>
      <c r="Y365" s="64">
        <f t="shared" si="173"/>
        <v>16053.5712890625</v>
      </c>
      <c r="Z365" s="65">
        <f t="shared" si="174"/>
        <v>52132.09375</v>
      </c>
      <c r="AA365" s="66">
        <f t="shared" si="175"/>
        <v>68185.6650390625</v>
      </c>
      <c r="AB365" s="71">
        <f t="shared" si="187"/>
        <v>68185.6650390625</v>
      </c>
      <c r="AC365" s="71">
        <f t="shared" si="176"/>
        <v>52132.09375</v>
      </c>
      <c r="AD365" s="71">
        <f t="shared" si="188"/>
        <v>49674.06195085495</v>
      </c>
      <c r="AE365" s="71">
        <f t="shared" si="189"/>
        <v>51932.09375</v>
      </c>
      <c r="AF365" s="57">
        <f t="shared" si="190"/>
        <v>49674.06195085495</v>
      </c>
      <c r="AG365" s="55"/>
      <c r="AI365" s="35" t="str">
        <f t="shared" si="177"/>
        <v/>
      </c>
      <c r="AJ365" s="125" t="str">
        <f t="shared" si="178"/>
        <v/>
      </c>
      <c r="AK365" s="125" t="str">
        <f t="shared" si="179"/>
        <v/>
      </c>
      <c r="AL365" s="125" t="str">
        <f t="shared" si="180"/>
        <v/>
      </c>
      <c r="AM365" s="125" t="str">
        <f t="shared" si="181"/>
        <v/>
      </c>
      <c r="AN365" s="125" t="s">
        <v>218</v>
      </c>
      <c r="AO365" s="125" t="str">
        <f t="shared" si="182"/>
        <v/>
      </c>
      <c r="AP365" s="125" t="str">
        <f t="shared" si="191"/>
        <v/>
      </c>
    </row>
    <row r="366" spans="1:42">
      <c r="A366" s="30">
        <f t="shared" si="183"/>
        <v>18718</v>
      </c>
      <c r="B366" s="31">
        <f t="shared" si="160"/>
        <v>0</v>
      </c>
      <c r="C366" s="33" t="str">
        <f t="shared" si="161"/>
        <v/>
      </c>
      <c r="D366" s="31">
        <f t="shared" si="162"/>
        <v>0</v>
      </c>
      <c r="E366" s="33" t="str">
        <f t="shared" si="163"/>
        <v/>
      </c>
      <c r="F366" s="31">
        <f t="shared" si="164"/>
        <v>0</v>
      </c>
      <c r="G366" s="32">
        <f t="shared" si="165"/>
        <v>0</v>
      </c>
      <c r="H366" s="32">
        <f t="shared" si="166"/>
        <v>0</v>
      </c>
      <c r="I366" s="32">
        <f t="shared" si="167"/>
        <v>0</v>
      </c>
      <c r="J366" s="37" t="str">
        <f t="shared" si="184"/>
        <v/>
      </c>
      <c r="K366" s="31">
        <f t="shared" si="168"/>
        <v>0</v>
      </c>
      <c r="L366" s="33" t="str">
        <f t="shared" si="169"/>
        <v/>
      </c>
      <c r="M366" s="34">
        <f t="shared" si="185"/>
        <v>25092.713875987083</v>
      </c>
      <c r="N366" s="33" t="str">
        <f t="shared" si="186"/>
        <v/>
      </c>
      <c r="O366" s="35" t="str">
        <f t="shared" si="170"/>
        <v/>
      </c>
      <c r="P366" s="48" t="str">
        <f t="shared" si="171"/>
        <v/>
      </c>
      <c r="Q366" s="35"/>
      <c r="R366" s="58">
        <f>Data!AW366</f>
        <v>0</v>
      </c>
      <c r="S366" s="58">
        <f>Data!BB366</f>
        <v>0</v>
      </c>
      <c r="T366" s="58">
        <f>Data!BM366</f>
        <v>0</v>
      </c>
      <c r="U366" s="59">
        <f>Data!BN366</f>
        <v>0</v>
      </c>
      <c r="V366" s="59">
        <f>Data!BO366</f>
        <v>0</v>
      </c>
      <c r="W366" s="58">
        <f>Data!BT366</f>
        <v>0</v>
      </c>
      <c r="X366" s="56">
        <f t="shared" si="172"/>
        <v>0</v>
      </c>
      <c r="Y366" s="64">
        <f t="shared" si="173"/>
        <v>9514.9189453125</v>
      </c>
      <c r="Z366" s="65">
        <f t="shared" si="174"/>
        <v>18375.51171875</v>
      </c>
      <c r="AA366" s="66">
        <f t="shared" si="175"/>
        <v>27890.4306640625</v>
      </c>
      <c r="AB366" s="71">
        <f t="shared" si="187"/>
        <v>27890.4306640625</v>
      </c>
      <c r="AC366" s="71">
        <f t="shared" si="176"/>
        <v>18375.51171875</v>
      </c>
      <c r="AD366" s="71">
        <f t="shared" si="188"/>
        <v>12325.381069274994</v>
      </c>
      <c r="AE366" s="71">
        <f t="shared" si="189"/>
        <v>18375.51171875</v>
      </c>
      <c r="AF366" s="57">
        <f t="shared" si="190"/>
        <v>12325.381069274994</v>
      </c>
      <c r="AG366" s="55"/>
      <c r="AI366" s="35" t="str">
        <f t="shared" si="177"/>
        <v/>
      </c>
      <c r="AJ366" s="125" t="str">
        <f t="shared" si="178"/>
        <v/>
      </c>
      <c r="AK366" s="125" t="str">
        <f t="shared" si="179"/>
        <v/>
      </c>
      <c r="AL366" s="125" t="str">
        <f t="shared" si="180"/>
        <v/>
      </c>
      <c r="AM366" s="125" t="str">
        <f t="shared" si="181"/>
        <v/>
      </c>
      <c r="AN366" s="125" t="s">
        <v>218</v>
      </c>
      <c r="AO366" s="125" t="str">
        <f t="shared" si="182"/>
        <v/>
      </c>
      <c r="AP366" s="125" t="str">
        <f t="shared" si="191"/>
        <v/>
      </c>
    </row>
    <row r="367" spans="1:42">
      <c r="A367" s="30">
        <f t="shared" si="183"/>
        <v>18748</v>
      </c>
      <c r="B367" s="31">
        <f t="shared" si="160"/>
        <v>-4035.5946993382686</v>
      </c>
      <c r="C367" s="33" t="str">
        <f t="shared" si="161"/>
        <v/>
      </c>
      <c r="D367" s="31">
        <f t="shared" si="162"/>
        <v>0</v>
      </c>
      <c r="E367" s="33" t="str">
        <f t="shared" si="163"/>
        <v/>
      </c>
      <c r="F367" s="31">
        <f t="shared" si="164"/>
        <v>0</v>
      </c>
      <c r="G367" s="32">
        <f t="shared" si="165"/>
        <v>0</v>
      </c>
      <c r="H367" s="32">
        <f t="shared" si="166"/>
        <v>0</v>
      </c>
      <c r="I367" s="32">
        <f t="shared" si="167"/>
        <v>0</v>
      </c>
      <c r="J367" s="37" t="str">
        <f t="shared" si="184"/>
        <v/>
      </c>
      <c r="K367" s="31">
        <f t="shared" si="168"/>
        <v>0</v>
      </c>
      <c r="L367" s="33" t="str">
        <f t="shared" si="169"/>
        <v/>
      </c>
      <c r="M367" s="34">
        <f t="shared" si="185"/>
        <v>4285.7143586995662</v>
      </c>
      <c r="N367" s="33" t="str">
        <f t="shared" si="186"/>
        <v/>
      </c>
      <c r="O367" s="35" t="str">
        <f t="shared" si="170"/>
        <v/>
      </c>
      <c r="P367" s="48" t="str">
        <f t="shared" si="171"/>
        <v/>
      </c>
      <c r="Q367" s="35"/>
      <c r="R367" s="58">
        <f>Data!AW367</f>
        <v>5.3136892318725586</v>
      </c>
      <c r="S367" s="58">
        <f>Data!BB367</f>
        <v>0</v>
      </c>
      <c r="T367" s="58">
        <f>Data!BM367</f>
        <v>0</v>
      </c>
      <c r="U367" s="59">
        <f>Data!BN367</f>
        <v>0</v>
      </c>
      <c r="V367" s="59">
        <f>Data!BO367</f>
        <v>0</v>
      </c>
      <c r="W367" s="58">
        <f>Data!BT367</f>
        <v>0</v>
      </c>
      <c r="X367" s="56">
        <f t="shared" si="172"/>
        <v>5.3136892318725586</v>
      </c>
      <c r="Y367" s="64">
        <f t="shared" si="173"/>
        <v>8279.1669921875</v>
      </c>
      <c r="Z367" s="65">
        <f t="shared" si="174"/>
        <v>10845.40625</v>
      </c>
      <c r="AA367" s="66">
        <f t="shared" si="175"/>
        <v>19124.5732421875</v>
      </c>
      <c r="AB367" s="71">
        <f t="shared" si="187"/>
        <v>19119.259552955627</v>
      </c>
      <c r="AC367" s="71">
        <f t="shared" si="176"/>
        <v>10845.40625</v>
      </c>
      <c r="AD367" s="71">
        <f t="shared" si="188"/>
        <v>17703.545223364577</v>
      </c>
      <c r="AE367" s="71">
        <f t="shared" si="189"/>
        <v>10845.40625</v>
      </c>
      <c r="AF367" s="57">
        <f t="shared" si="190"/>
        <v>10845.40625</v>
      </c>
      <c r="AG367" s="55"/>
      <c r="AI367" s="35" t="str">
        <f t="shared" si="177"/>
        <v/>
      </c>
      <c r="AJ367" s="125" t="str">
        <f t="shared" si="178"/>
        <v>B2-3</v>
      </c>
      <c r="AK367" s="125" t="str">
        <f t="shared" si="179"/>
        <v/>
      </c>
      <c r="AL367" s="125" t="str">
        <f t="shared" si="180"/>
        <v/>
      </c>
      <c r="AM367" s="125" t="str">
        <f t="shared" si="181"/>
        <v/>
      </c>
      <c r="AN367" s="125" t="s">
        <v>218</v>
      </c>
      <c r="AO367" s="125" t="str">
        <f t="shared" si="182"/>
        <v/>
      </c>
      <c r="AP367" s="125" t="str">
        <f t="shared" si="191"/>
        <v>B2-3</v>
      </c>
    </row>
    <row r="368" spans="1:42">
      <c r="A368" s="30">
        <f t="shared" si="183"/>
        <v>18779</v>
      </c>
      <c r="B368" s="31">
        <f t="shared" si="160"/>
        <v>-3317.8575313148194</v>
      </c>
      <c r="C368" s="33" t="str">
        <f t="shared" si="161"/>
        <v/>
      </c>
      <c r="D368" s="31">
        <f t="shared" si="162"/>
        <v>0</v>
      </c>
      <c r="E368" s="33" t="str">
        <f t="shared" si="163"/>
        <v/>
      </c>
      <c r="F368" s="31">
        <f t="shared" si="164"/>
        <v>0</v>
      </c>
      <c r="G368" s="32">
        <f t="shared" si="165"/>
        <v>0</v>
      </c>
      <c r="H368" s="32">
        <f t="shared" si="166"/>
        <v>0</v>
      </c>
      <c r="I368" s="32">
        <f t="shared" si="167"/>
        <v>0</v>
      </c>
      <c r="J368" s="37" t="str">
        <f t="shared" si="184"/>
        <v/>
      </c>
      <c r="K368" s="31">
        <f t="shared" si="168"/>
        <v>0</v>
      </c>
      <c r="L368" s="33" t="str">
        <f t="shared" si="169"/>
        <v/>
      </c>
      <c r="M368" s="34">
        <f t="shared" si="185"/>
        <v>4285.7143586995662</v>
      </c>
      <c r="N368" s="33" t="str">
        <f t="shared" si="186"/>
        <v/>
      </c>
      <c r="O368" s="35" t="str">
        <f t="shared" si="170"/>
        <v/>
      </c>
      <c r="P368" s="48" t="str">
        <f t="shared" si="171"/>
        <v/>
      </c>
      <c r="Q368" s="35"/>
      <c r="R368" s="58">
        <f>Data!AW368</f>
        <v>-454.85220336914062</v>
      </c>
      <c r="S368" s="58">
        <f>Data!BB368</f>
        <v>0</v>
      </c>
      <c r="T368" s="58">
        <f>Data!BM368</f>
        <v>0</v>
      </c>
      <c r="U368" s="59">
        <f>Data!BN368</f>
        <v>0</v>
      </c>
      <c r="V368" s="59">
        <f>Data!BO368</f>
        <v>0</v>
      </c>
      <c r="W368" s="58">
        <f>Data!BT368</f>
        <v>0</v>
      </c>
      <c r="X368" s="56">
        <f t="shared" si="172"/>
        <v>0</v>
      </c>
      <c r="Y368" s="64">
        <f t="shared" si="173"/>
        <v>7338.70947265625</v>
      </c>
      <c r="Z368" s="65">
        <f t="shared" si="174"/>
        <v>11236.9697265625</v>
      </c>
      <c r="AA368" s="66">
        <f t="shared" si="175"/>
        <v>18575.67919921875</v>
      </c>
      <c r="AB368" s="71">
        <f t="shared" si="187"/>
        <v>18575.67919921875</v>
      </c>
      <c r="AC368" s="71">
        <f t="shared" si="176"/>
        <v>11236.9697265625</v>
      </c>
      <c r="AD368" s="71">
        <f t="shared" si="188"/>
        <v>17985.950362102481</v>
      </c>
      <c r="AE368" s="71">
        <f t="shared" si="189"/>
        <v>11236.9697265625</v>
      </c>
      <c r="AF368" s="57">
        <f t="shared" si="190"/>
        <v>11236.9697265625</v>
      </c>
      <c r="AG368" s="55"/>
      <c r="AI368" s="35" t="str">
        <f t="shared" si="177"/>
        <v/>
      </c>
      <c r="AJ368" s="125" t="str">
        <f t="shared" si="178"/>
        <v/>
      </c>
      <c r="AK368" s="125" t="str">
        <f t="shared" si="179"/>
        <v/>
      </c>
      <c r="AL368" s="125" t="str">
        <f t="shared" si="180"/>
        <v/>
      </c>
      <c r="AM368" s="125" t="str">
        <f t="shared" si="181"/>
        <v/>
      </c>
      <c r="AN368" s="125" t="s">
        <v>218</v>
      </c>
      <c r="AO368" s="125" t="str">
        <f t="shared" si="182"/>
        <v/>
      </c>
      <c r="AP368" s="125" t="str">
        <f t="shared" si="191"/>
        <v/>
      </c>
    </row>
    <row r="369" spans="1:42">
      <c r="A369" s="30">
        <f t="shared" si="183"/>
        <v>18809</v>
      </c>
      <c r="B369" s="31">
        <f t="shared" si="160"/>
        <v>8672.084390203876</v>
      </c>
      <c r="C369" s="33" t="str">
        <f t="shared" si="161"/>
        <v/>
      </c>
      <c r="D369" s="31">
        <f t="shared" si="162"/>
        <v>9137.8478822190827</v>
      </c>
      <c r="E369" s="33" t="str">
        <f t="shared" si="163"/>
        <v/>
      </c>
      <c r="F369" s="31">
        <f t="shared" si="164"/>
        <v>0</v>
      </c>
      <c r="G369" s="32">
        <f t="shared" si="165"/>
        <v>0</v>
      </c>
      <c r="H369" s="32">
        <f t="shared" si="166"/>
        <v>-11944.217045505226</v>
      </c>
      <c r="I369" s="32">
        <f t="shared" si="167"/>
        <v>0</v>
      </c>
      <c r="J369" s="37" t="str">
        <f t="shared" si="184"/>
        <v/>
      </c>
      <c r="K369" s="31">
        <f t="shared" si="168"/>
        <v>0</v>
      </c>
      <c r="L369" s="33" t="str">
        <f t="shared" si="169"/>
        <v/>
      </c>
      <c r="M369" s="34">
        <f t="shared" si="185"/>
        <v>15149.581731210124</v>
      </c>
      <c r="N369" s="33" t="str">
        <f t="shared" si="186"/>
        <v>EI</v>
      </c>
      <c r="O369" s="35" t="str">
        <f t="shared" si="170"/>
        <v/>
      </c>
      <c r="P369" s="48" t="str">
        <f t="shared" si="171"/>
        <v>EI</v>
      </c>
      <c r="Q369" s="35"/>
      <c r="R369" s="58">
        <f>Data!AW369</f>
        <v>2447.236572265625</v>
      </c>
      <c r="S369" s="58">
        <f>Data!BB369</f>
        <v>2913.000244140625</v>
      </c>
      <c r="T369" s="58">
        <f>Data!BM369</f>
        <v>0</v>
      </c>
      <c r="U369" s="59">
        <f>Data!BN369</f>
        <v>0</v>
      </c>
      <c r="V369" s="59">
        <f>Data!BO369</f>
        <v>-18169.064453125</v>
      </c>
      <c r="W369" s="58">
        <f>Data!BT369</f>
        <v>0</v>
      </c>
      <c r="X369" s="56">
        <f t="shared" si="172"/>
        <v>2913.000244140625</v>
      </c>
      <c r="Y369" s="64">
        <f t="shared" si="173"/>
        <v>4550</v>
      </c>
      <c r="Z369" s="65">
        <f t="shared" si="174"/>
        <v>947.74810791015625</v>
      </c>
      <c r="AA369" s="66">
        <f t="shared" si="175"/>
        <v>5497.7481079101562</v>
      </c>
      <c r="AB369" s="71">
        <f t="shared" si="187"/>
        <v>2584.7478637695312</v>
      </c>
      <c r="AC369" s="71">
        <f t="shared" si="176"/>
        <v>947.74810791015625</v>
      </c>
      <c r="AD369" s="71">
        <f t="shared" si="188"/>
        <v>0</v>
      </c>
      <c r="AE369" s="71">
        <f t="shared" si="189"/>
        <v>947.74810791015625</v>
      </c>
      <c r="AF369" s="57">
        <f t="shared" si="190"/>
        <v>0</v>
      </c>
      <c r="AG369" s="55"/>
      <c r="AI369" s="35" t="str">
        <f t="shared" si="177"/>
        <v/>
      </c>
      <c r="AJ369" s="125" t="str">
        <f t="shared" si="178"/>
        <v/>
      </c>
      <c r="AK369" s="125" t="str">
        <f t="shared" si="179"/>
        <v/>
      </c>
      <c r="AL369" s="125" t="str">
        <f t="shared" si="180"/>
        <v/>
      </c>
      <c r="AM369" s="125" t="str">
        <f t="shared" si="181"/>
        <v/>
      </c>
      <c r="AN369" s="125" t="s">
        <v>218</v>
      </c>
      <c r="AO369" s="125" t="str">
        <f t="shared" si="182"/>
        <v/>
      </c>
      <c r="AP369" s="125" t="str">
        <f t="shared" si="191"/>
        <v/>
      </c>
    </row>
    <row r="370" spans="1:42">
      <c r="A370" s="30">
        <f t="shared" si="183"/>
        <v>18840</v>
      </c>
      <c r="B370" s="31">
        <f t="shared" si="160"/>
        <v>22201.810846029759</v>
      </c>
      <c r="C370" s="33" t="str">
        <f t="shared" si="161"/>
        <v>JP</v>
      </c>
      <c r="D370" s="31">
        <f t="shared" si="162"/>
        <v>17813.495299431019</v>
      </c>
      <c r="E370" s="33" t="str">
        <f t="shared" si="163"/>
        <v/>
      </c>
      <c r="F370" s="31">
        <f t="shared" si="164"/>
        <v>0</v>
      </c>
      <c r="G370" s="32">
        <f t="shared" si="165"/>
        <v>11668.922499658833</v>
      </c>
      <c r="H370" s="32">
        <f t="shared" si="166"/>
        <v>11690.594267111956</v>
      </c>
      <c r="I370" s="32">
        <f t="shared" si="167"/>
        <v>11690.594267111956</v>
      </c>
      <c r="J370" s="37" t="str">
        <f t="shared" si="184"/>
        <v/>
      </c>
      <c r="K370" s="31">
        <f t="shared" si="168"/>
        <v>0</v>
      </c>
      <c r="L370" s="33" t="str">
        <f t="shared" si="169"/>
        <v/>
      </c>
      <c r="M370" s="34">
        <f t="shared" si="185"/>
        <v>13224.334168959916</v>
      </c>
      <c r="N370" s="33" t="str">
        <f t="shared" si="186"/>
        <v/>
      </c>
      <c r="O370" s="35" t="str">
        <f t="shared" si="170"/>
        <v/>
      </c>
      <c r="P370" s="48" t="str">
        <f t="shared" si="171"/>
        <v>JP</v>
      </c>
      <c r="Q370" s="35"/>
      <c r="R370" s="58">
        <f>Data!AW370</f>
        <v>10745.033203125</v>
      </c>
      <c r="S370" s="58">
        <f>Data!BB370</f>
        <v>6356.716796875</v>
      </c>
      <c r="T370" s="58">
        <f>Data!BM370</f>
        <v>0</v>
      </c>
      <c r="U370" s="59">
        <f>Data!BN370</f>
        <v>212.14474487304688</v>
      </c>
      <c r="V370" s="59">
        <f>Data!BO370</f>
        <v>233.81599426269531</v>
      </c>
      <c r="W370" s="58">
        <f>Data!BT370</f>
        <v>0</v>
      </c>
      <c r="X370" s="56">
        <f t="shared" si="172"/>
        <v>10745.033203125</v>
      </c>
      <c r="Y370" s="64">
        <f t="shared" si="173"/>
        <v>8000</v>
      </c>
      <c r="Z370" s="65">
        <f t="shared" si="174"/>
        <v>2745.033203125</v>
      </c>
      <c r="AA370" s="66">
        <f t="shared" si="175"/>
        <v>10745.033203125</v>
      </c>
      <c r="AB370" s="71">
        <f t="shared" si="187"/>
        <v>0</v>
      </c>
      <c r="AC370" s="71">
        <f t="shared" si="176"/>
        <v>2745.033203125</v>
      </c>
      <c r="AD370" s="71">
        <f t="shared" si="188"/>
        <v>10724.201865717148</v>
      </c>
      <c r="AE370" s="71">
        <f t="shared" si="189"/>
        <v>2745.033203125</v>
      </c>
      <c r="AF370" s="57">
        <f t="shared" si="190"/>
        <v>0</v>
      </c>
      <c r="AG370" s="55"/>
      <c r="AI370" s="35" t="str">
        <f t="shared" si="177"/>
        <v/>
      </c>
      <c r="AJ370" s="125" t="str">
        <f t="shared" si="178"/>
        <v/>
      </c>
      <c r="AK370" s="125" t="str">
        <f t="shared" si="179"/>
        <v/>
      </c>
      <c r="AL370" s="125" t="str">
        <f t="shared" si="180"/>
        <v/>
      </c>
      <c r="AM370" s="125" t="str">
        <f t="shared" si="181"/>
        <v/>
      </c>
      <c r="AN370" s="125" t="s">
        <v>218</v>
      </c>
      <c r="AO370" s="125" t="str">
        <f t="shared" si="182"/>
        <v/>
      </c>
      <c r="AP370" s="125" t="str">
        <f t="shared" si="191"/>
        <v/>
      </c>
    </row>
    <row r="371" spans="1:42">
      <c r="A371" s="30">
        <f t="shared" si="183"/>
        <v>18871</v>
      </c>
      <c r="B371" s="31">
        <f t="shared" si="160"/>
        <v>15084.295316965223</v>
      </c>
      <c r="C371" s="33" t="str">
        <f t="shared" si="161"/>
        <v/>
      </c>
      <c r="D371" s="31">
        <f t="shared" si="162"/>
        <v>11576.993473202278</v>
      </c>
      <c r="E371" s="33" t="str">
        <f t="shared" si="163"/>
        <v/>
      </c>
      <c r="F371" s="31">
        <f t="shared" si="164"/>
        <v>0</v>
      </c>
      <c r="G371" s="32">
        <f t="shared" si="165"/>
        <v>11367.992830151719</v>
      </c>
      <c r="H371" s="32">
        <f t="shared" si="166"/>
        <v>11064.652243903502</v>
      </c>
      <c r="I371" s="32">
        <f t="shared" si="167"/>
        <v>11367.992830151719</v>
      </c>
      <c r="J371" s="37" t="str">
        <f t="shared" si="184"/>
        <v/>
      </c>
      <c r="K371" s="31">
        <f t="shared" si="168"/>
        <v>0</v>
      </c>
      <c r="L371" s="33" t="str">
        <f t="shared" si="169"/>
        <v/>
      </c>
      <c r="M371" s="34">
        <f t="shared" si="185"/>
        <v>17206.86736792298</v>
      </c>
      <c r="N371" s="33" t="str">
        <f t="shared" si="186"/>
        <v/>
      </c>
      <c r="O371" s="35" t="str">
        <f t="shared" si="170"/>
        <v>MRDO</v>
      </c>
      <c r="P371" s="48" t="str">
        <f t="shared" si="171"/>
        <v>MRDO</v>
      </c>
      <c r="Q371" s="35"/>
      <c r="R371" s="58">
        <f>Data!AW371</f>
        <v>2577.604736328125</v>
      </c>
      <c r="S371" s="58">
        <f>Data!BB371</f>
        <v>-929.697265625</v>
      </c>
      <c r="T371" s="58">
        <f>Data!BM371</f>
        <v>0</v>
      </c>
      <c r="U371" s="59">
        <f>Data!BN371</f>
        <v>-1138.6978759765625</v>
      </c>
      <c r="V371" s="59">
        <f>Data!BO371</f>
        <v>-1442.038818359375</v>
      </c>
      <c r="W371" s="58">
        <f>Data!BT371</f>
        <v>0</v>
      </c>
      <c r="X371" s="56">
        <f t="shared" si="172"/>
        <v>2577.604736328125</v>
      </c>
      <c r="Y371" s="64">
        <f t="shared" si="173"/>
        <v>4000</v>
      </c>
      <c r="Z371" s="65">
        <f t="shared" si="174"/>
        <v>0</v>
      </c>
      <c r="AA371" s="66">
        <f t="shared" si="175"/>
        <v>4000</v>
      </c>
      <c r="AB371" s="71">
        <f t="shared" si="187"/>
        <v>1422.395263671875</v>
      </c>
      <c r="AC371" s="71">
        <f t="shared" si="176"/>
        <v>0</v>
      </c>
      <c r="AD371" s="71">
        <f t="shared" si="188"/>
        <v>1060.2291554755138</v>
      </c>
      <c r="AE371" s="71">
        <f t="shared" si="189"/>
        <v>0</v>
      </c>
      <c r="AF371" s="57">
        <f t="shared" si="190"/>
        <v>0</v>
      </c>
      <c r="AG371" s="55"/>
      <c r="AI371" s="35" t="str">
        <f t="shared" si="177"/>
        <v/>
      </c>
      <c r="AJ371" s="125" t="str">
        <f t="shared" si="178"/>
        <v/>
      </c>
      <c r="AK371" s="125" t="str">
        <f t="shared" si="179"/>
        <v/>
      </c>
      <c r="AL371" s="125" t="str">
        <f t="shared" si="180"/>
        <v/>
      </c>
      <c r="AM371" s="125" t="str">
        <f t="shared" si="181"/>
        <v/>
      </c>
      <c r="AN371" s="125" t="s">
        <v>218</v>
      </c>
      <c r="AO371" s="125" t="str">
        <f t="shared" si="182"/>
        <v/>
      </c>
      <c r="AP371" s="125" t="str">
        <f t="shared" si="191"/>
        <v/>
      </c>
    </row>
    <row r="372" spans="1:42">
      <c r="A372" s="30">
        <f t="shared" si="183"/>
        <v>18901</v>
      </c>
      <c r="B372" s="31">
        <f t="shared" si="160"/>
        <v>0</v>
      </c>
      <c r="C372" s="33" t="str">
        <f t="shared" si="161"/>
        <v/>
      </c>
      <c r="D372" s="31">
        <f t="shared" si="162"/>
        <v>0</v>
      </c>
      <c r="E372" s="33" t="str">
        <f t="shared" si="163"/>
        <v/>
      </c>
      <c r="F372" s="31">
        <f t="shared" si="164"/>
        <v>0</v>
      </c>
      <c r="G372" s="32">
        <f t="shared" si="165"/>
        <v>12535.153990374067</v>
      </c>
      <c r="H372" s="32">
        <f t="shared" si="166"/>
        <v>12077.096753933984</v>
      </c>
      <c r="I372" s="32">
        <f t="shared" si="167"/>
        <v>12535.153990374067</v>
      </c>
      <c r="J372" s="37" t="str">
        <f t="shared" si="184"/>
        <v/>
      </c>
      <c r="K372" s="31">
        <f t="shared" si="168"/>
        <v>0</v>
      </c>
      <c r="L372" s="33" t="str">
        <f t="shared" si="169"/>
        <v/>
      </c>
      <c r="M372" s="34">
        <f t="shared" si="185"/>
        <v>17130.632389165159</v>
      </c>
      <c r="N372" s="33" t="str">
        <f t="shared" si="186"/>
        <v/>
      </c>
      <c r="O372" s="35" t="str">
        <f t="shared" si="170"/>
        <v>MRDO</v>
      </c>
      <c r="P372" s="48" t="str">
        <f t="shared" si="171"/>
        <v>MRDO</v>
      </c>
      <c r="Q372" s="35"/>
      <c r="R372" s="58">
        <f>Data!AW372</f>
        <v>0</v>
      </c>
      <c r="S372" s="58">
        <f>Data!BB372</f>
        <v>0</v>
      </c>
      <c r="T372" s="58">
        <f>Data!BM372</f>
        <v>0</v>
      </c>
      <c r="U372" s="59">
        <f>Data!BN372</f>
        <v>1552.503662109375</v>
      </c>
      <c r="V372" s="59">
        <f>Data!BO372</f>
        <v>1094.44677734375</v>
      </c>
      <c r="W372" s="58">
        <f>Data!BT372</f>
        <v>0</v>
      </c>
      <c r="X372" s="56">
        <f t="shared" si="172"/>
        <v>1552.503662109375</v>
      </c>
      <c r="Y372" s="64">
        <f t="shared" si="173"/>
        <v>11250</v>
      </c>
      <c r="Z372" s="65">
        <f t="shared" si="174"/>
        <v>0</v>
      </c>
      <c r="AA372" s="66">
        <f t="shared" si="175"/>
        <v>11250</v>
      </c>
      <c r="AB372" s="71">
        <f t="shared" si="187"/>
        <v>9697.496337890625</v>
      </c>
      <c r="AC372" s="71">
        <f t="shared" si="176"/>
        <v>0</v>
      </c>
      <c r="AD372" s="71">
        <f t="shared" si="188"/>
        <v>7136.1233086264438</v>
      </c>
      <c r="AE372" s="71">
        <f t="shared" si="189"/>
        <v>0</v>
      </c>
      <c r="AF372" s="57">
        <f t="shared" si="190"/>
        <v>0</v>
      </c>
      <c r="AG372" s="55"/>
      <c r="AI372" s="35" t="str">
        <f t="shared" si="177"/>
        <v/>
      </c>
      <c r="AJ372" s="125" t="str">
        <f t="shared" si="178"/>
        <v/>
      </c>
      <c r="AK372" s="125" t="str">
        <f t="shared" si="179"/>
        <v/>
      </c>
      <c r="AL372" s="125" t="str">
        <f t="shared" si="180"/>
        <v/>
      </c>
      <c r="AM372" s="125" t="str">
        <f t="shared" si="181"/>
        <v/>
      </c>
      <c r="AN372" s="125" t="s">
        <v>218</v>
      </c>
      <c r="AO372" s="125" t="str">
        <f t="shared" si="182"/>
        <v/>
      </c>
      <c r="AP372" s="125" t="str">
        <f t="shared" si="191"/>
        <v/>
      </c>
    </row>
    <row r="373" spans="1:42">
      <c r="A373" s="30">
        <f t="shared" si="183"/>
        <v>18932</v>
      </c>
      <c r="B373" s="31">
        <f t="shared" si="160"/>
        <v>0</v>
      </c>
      <c r="C373" s="33" t="str">
        <f t="shared" si="161"/>
        <v/>
      </c>
      <c r="D373" s="31">
        <f t="shared" si="162"/>
        <v>0</v>
      </c>
      <c r="E373" s="33" t="str">
        <f t="shared" si="163"/>
        <v/>
      </c>
      <c r="F373" s="31">
        <f t="shared" si="164"/>
        <v>0</v>
      </c>
      <c r="G373" s="32">
        <f t="shared" si="165"/>
        <v>0</v>
      </c>
      <c r="H373" s="32">
        <f t="shared" si="166"/>
        <v>3202.8789695607529</v>
      </c>
      <c r="I373" s="32">
        <f t="shared" si="167"/>
        <v>3202.8789695607529</v>
      </c>
      <c r="J373" s="37" t="str">
        <f t="shared" si="184"/>
        <v/>
      </c>
      <c r="K373" s="31">
        <f t="shared" si="168"/>
        <v>0</v>
      </c>
      <c r="L373" s="33" t="str">
        <f t="shared" si="169"/>
        <v/>
      </c>
      <c r="M373" s="34">
        <f t="shared" si="185"/>
        <v>15103.741539578861</v>
      </c>
      <c r="N373" s="33" t="str">
        <f t="shared" si="186"/>
        <v/>
      </c>
      <c r="O373" s="35" t="str">
        <f t="shared" si="170"/>
        <v>MRDO</v>
      </c>
      <c r="P373" s="48" t="str">
        <f t="shared" si="171"/>
        <v>MRDO</v>
      </c>
      <c r="Q373" s="35"/>
      <c r="R373" s="58">
        <f>Data!AW373</f>
        <v>0</v>
      </c>
      <c r="S373" s="58">
        <f>Data!BB373</f>
        <v>0</v>
      </c>
      <c r="T373" s="58">
        <f>Data!BM373</f>
        <v>0</v>
      </c>
      <c r="U373" s="59">
        <f>Data!BN373</f>
        <v>0</v>
      </c>
      <c r="V373" s="59">
        <f>Data!BO373</f>
        <v>-5135.873046875</v>
      </c>
      <c r="W373" s="58">
        <f>Data!BT373</f>
        <v>0</v>
      </c>
      <c r="X373" s="56">
        <f t="shared" si="172"/>
        <v>0</v>
      </c>
      <c r="Y373" s="64">
        <f t="shared" si="173"/>
        <v>6562.5</v>
      </c>
      <c r="Z373" s="65">
        <f t="shared" si="174"/>
        <v>0</v>
      </c>
      <c r="AA373" s="66">
        <f t="shared" si="175"/>
        <v>6562.5</v>
      </c>
      <c r="AB373" s="71">
        <f t="shared" si="187"/>
        <v>6562.5</v>
      </c>
      <c r="AC373" s="71">
        <f t="shared" si="176"/>
        <v>0</v>
      </c>
      <c r="AD373" s="71">
        <f t="shared" si="188"/>
        <v>2472.4114488605865</v>
      </c>
      <c r="AE373" s="71">
        <f t="shared" si="189"/>
        <v>0</v>
      </c>
      <c r="AF373" s="57">
        <f t="shared" si="190"/>
        <v>0</v>
      </c>
      <c r="AG373" s="55"/>
      <c r="AI373" s="35" t="str">
        <f t="shared" si="177"/>
        <v/>
      </c>
      <c r="AJ373" s="125" t="str">
        <f t="shared" si="178"/>
        <v/>
      </c>
      <c r="AK373" s="125" t="str">
        <f t="shared" si="179"/>
        <v/>
      </c>
      <c r="AL373" s="125" t="str">
        <f t="shared" si="180"/>
        <v/>
      </c>
      <c r="AM373" s="125" t="str">
        <f t="shared" si="181"/>
        <v/>
      </c>
      <c r="AN373" s="125" t="s">
        <v>218</v>
      </c>
      <c r="AO373" s="125" t="str">
        <f t="shared" si="182"/>
        <v/>
      </c>
      <c r="AP373" s="125" t="str">
        <f t="shared" si="191"/>
        <v/>
      </c>
    </row>
    <row r="374" spans="1:42">
      <c r="A374" s="30">
        <f t="shared" si="183"/>
        <v>18962</v>
      </c>
      <c r="B374" s="31">
        <f t="shared" si="160"/>
        <v>0</v>
      </c>
      <c r="C374" s="33" t="str">
        <f t="shared" si="161"/>
        <v/>
      </c>
      <c r="D374" s="31">
        <f t="shared" si="162"/>
        <v>0</v>
      </c>
      <c r="E374" s="33" t="str">
        <f t="shared" si="163"/>
        <v/>
      </c>
      <c r="F374" s="31">
        <f t="shared" si="164"/>
        <v>0</v>
      </c>
      <c r="G374" s="32">
        <f t="shared" si="165"/>
        <v>0</v>
      </c>
      <c r="H374" s="32">
        <f t="shared" si="166"/>
        <v>7074.312196403348</v>
      </c>
      <c r="I374" s="32">
        <f t="shared" si="167"/>
        <v>7074.312196403348</v>
      </c>
      <c r="J374" s="37" t="str">
        <f t="shared" si="184"/>
        <v/>
      </c>
      <c r="K374" s="31">
        <f t="shared" si="168"/>
        <v>0</v>
      </c>
      <c r="L374" s="33" t="str">
        <f t="shared" si="169"/>
        <v/>
      </c>
      <c r="M374" s="34">
        <f t="shared" si="185"/>
        <v>15155.267232574581</v>
      </c>
      <c r="N374" s="33" t="str">
        <f t="shared" si="186"/>
        <v/>
      </c>
      <c r="O374" s="35" t="str">
        <f t="shared" si="170"/>
        <v>MRDO</v>
      </c>
      <c r="P374" s="48" t="str">
        <f t="shared" si="171"/>
        <v>MRDO</v>
      </c>
      <c r="Q374" s="35"/>
      <c r="R374" s="58">
        <f>Data!AW374</f>
        <v>0</v>
      </c>
      <c r="S374" s="58">
        <f>Data!BB374</f>
        <v>0</v>
      </c>
      <c r="T374" s="58">
        <f>Data!BM374</f>
        <v>0</v>
      </c>
      <c r="U374" s="59">
        <f>Data!BN374</f>
        <v>0</v>
      </c>
      <c r="V374" s="59">
        <f>Data!BO374</f>
        <v>-745.3016357421875</v>
      </c>
      <c r="W374" s="58">
        <f>Data!BT374</f>
        <v>0</v>
      </c>
      <c r="X374" s="56">
        <f t="shared" si="172"/>
        <v>0</v>
      </c>
      <c r="Y374" s="64">
        <f t="shared" si="173"/>
        <v>10000</v>
      </c>
      <c r="Z374" s="65">
        <f t="shared" si="174"/>
        <v>0</v>
      </c>
      <c r="AA374" s="66">
        <f t="shared" si="175"/>
        <v>10000</v>
      </c>
      <c r="AB374" s="71">
        <f t="shared" si="187"/>
        <v>10000</v>
      </c>
      <c r="AC374" s="71">
        <f t="shared" si="176"/>
        <v>0</v>
      </c>
      <c r="AD374" s="71">
        <f t="shared" si="188"/>
        <v>5451.749749247836</v>
      </c>
      <c r="AE374" s="71">
        <f t="shared" si="189"/>
        <v>0</v>
      </c>
      <c r="AF374" s="57">
        <f t="shared" si="190"/>
        <v>0</v>
      </c>
      <c r="AG374" s="55"/>
      <c r="AI374" s="35" t="str">
        <f t="shared" si="177"/>
        <v/>
      </c>
      <c r="AJ374" s="125" t="str">
        <f t="shared" si="178"/>
        <v/>
      </c>
      <c r="AK374" s="125" t="str">
        <f t="shared" si="179"/>
        <v/>
      </c>
      <c r="AL374" s="125" t="str">
        <f t="shared" si="180"/>
        <v/>
      </c>
      <c r="AM374" s="125" t="str">
        <f t="shared" si="181"/>
        <v/>
      </c>
      <c r="AN374" s="125" t="s">
        <v>218</v>
      </c>
      <c r="AO374" s="125" t="str">
        <f t="shared" si="182"/>
        <v/>
      </c>
      <c r="AP374" s="125" t="str">
        <f t="shared" si="191"/>
        <v/>
      </c>
    </row>
    <row r="375" spans="1:42">
      <c r="A375" s="30">
        <f t="shared" si="183"/>
        <v>18993</v>
      </c>
      <c r="B375" s="31">
        <f t="shared" si="160"/>
        <v>0</v>
      </c>
      <c r="C375" s="33" t="str">
        <f t="shared" si="161"/>
        <v/>
      </c>
      <c r="D375" s="31">
        <f t="shared" si="162"/>
        <v>0</v>
      </c>
      <c r="E375" s="33" t="str">
        <f t="shared" si="163"/>
        <v/>
      </c>
      <c r="F375" s="31">
        <f t="shared" si="164"/>
        <v>0</v>
      </c>
      <c r="G375" s="32">
        <f t="shared" si="165"/>
        <v>0</v>
      </c>
      <c r="H375" s="32">
        <f t="shared" si="166"/>
        <v>-2555.219581039481</v>
      </c>
      <c r="I375" s="32">
        <f t="shared" si="167"/>
        <v>0</v>
      </c>
      <c r="J375" s="37" t="str">
        <f t="shared" si="184"/>
        <v/>
      </c>
      <c r="K375" s="31">
        <f t="shared" si="168"/>
        <v>0</v>
      </c>
      <c r="L375" s="33" t="str">
        <f t="shared" si="169"/>
        <v/>
      </c>
      <c r="M375" s="34">
        <f t="shared" si="185"/>
        <v>12231.193357291344</v>
      </c>
      <c r="N375" s="33" t="str">
        <f t="shared" si="186"/>
        <v/>
      </c>
      <c r="O375" s="35" t="str">
        <f t="shared" si="170"/>
        <v/>
      </c>
      <c r="P375" s="48" t="str">
        <f t="shared" si="171"/>
        <v/>
      </c>
      <c r="Q375" s="35"/>
      <c r="R375" s="58">
        <f>Data!AW375</f>
        <v>0</v>
      </c>
      <c r="S375" s="58">
        <f>Data!BB375</f>
        <v>0</v>
      </c>
      <c r="T375" s="58">
        <f>Data!BM375</f>
        <v>0</v>
      </c>
      <c r="U375" s="59">
        <f>Data!BN375</f>
        <v>0</v>
      </c>
      <c r="V375" s="59">
        <f>Data!BO375</f>
        <v>-782.81512451171875</v>
      </c>
      <c r="W375" s="58">
        <f>Data!BT375</f>
        <v>0</v>
      </c>
      <c r="X375" s="56">
        <f t="shared" si="172"/>
        <v>0</v>
      </c>
      <c r="Y375" s="64">
        <f t="shared" si="173"/>
        <v>4500</v>
      </c>
      <c r="Z375" s="65">
        <f t="shared" si="174"/>
        <v>33226.76953125</v>
      </c>
      <c r="AA375" s="66">
        <f t="shared" si="175"/>
        <v>37726.76953125</v>
      </c>
      <c r="AB375" s="71">
        <f t="shared" si="187"/>
        <v>37726.76953125</v>
      </c>
      <c r="AC375" s="71">
        <f t="shared" si="176"/>
        <v>33226.76953125</v>
      </c>
      <c r="AD375" s="71">
        <f t="shared" si="188"/>
        <v>31959.096725137297</v>
      </c>
      <c r="AE375" s="71">
        <f t="shared" si="189"/>
        <v>33226.76953125</v>
      </c>
      <c r="AF375" s="57">
        <f t="shared" si="190"/>
        <v>31959.096725137297</v>
      </c>
      <c r="AG375" s="55"/>
      <c r="AI375" s="35" t="str">
        <f t="shared" si="177"/>
        <v/>
      </c>
      <c r="AJ375" s="125" t="str">
        <f t="shared" si="178"/>
        <v/>
      </c>
      <c r="AK375" s="125" t="str">
        <f t="shared" si="179"/>
        <v/>
      </c>
      <c r="AL375" s="125" t="str">
        <f t="shared" si="180"/>
        <v/>
      </c>
      <c r="AM375" s="125" t="str">
        <f t="shared" si="181"/>
        <v/>
      </c>
      <c r="AN375" s="125" t="s">
        <v>218</v>
      </c>
      <c r="AO375" s="125" t="str">
        <f t="shared" si="182"/>
        <v/>
      </c>
      <c r="AP375" s="125" t="str">
        <f t="shared" si="191"/>
        <v/>
      </c>
    </row>
    <row r="376" spans="1:42">
      <c r="A376" s="30">
        <f t="shared" si="183"/>
        <v>19024</v>
      </c>
      <c r="B376" s="31">
        <f t="shared" si="160"/>
        <v>0</v>
      </c>
      <c r="C376" s="33" t="str">
        <f t="shared" si="161"/>
        <v/>
      </c>
      <c r="D376" s="31">
        <f t="shared" si="162"/>
        <v>0</v>
      </c>
      <c r="E376" s="33" t="str">
        <f t="shared" si="163"/>
        <v/>
      </c>
      <c r="F376" s="31">
        <f t="shared" si="164"/>
        <v>0</v>
      </c>
      <c r="G376" s="32">
        <f t="shared" si="165"/>
        <v>0</v>
      </c>
      <c r="H376" s="32">
        <f t="shared" si="166"/>
        <v>0</v>
      </c>
      <c r="I376" s="32">
        <f t="shared" si="167"/>
        <v>0</v>
      </c>
      <c r="J376" s="37" t="str">
        <f t="shared" si="184"/>
        <v/>
      </c>
      <c r="K376" s="31">
        <f t="shared" si="168"/>
        <v>0</v>
      </c>
      <c r="L376" s="33" t="str">
        <f t="shared" si="169"/>
        <v/>
      </c>
      <c r="M376" s="34">
        <f t="shared" si="185"/>
        <v>13882.49525079343</v>
      </c>
      <c r="N376" s="33" t="str">
        <f t="shared" si="186"/>
        <v/>
      </c>
      <c r="O376" s="35" t="str">
        <f t="shared" si="170"/>
        <v/>
      </c>
      <c r="P376" s="48" t="str">
        <f t="shared" si="171"/>
        <v/>
      </c>
      <c r="Q376" s="35"/>
      <c r="R376" s="58">
        <f>Data!AW376</f>
        <v>0</v>
      </c>
      <c r="S376" s="58">
        <f>Data!BB376</f>
        <v>0</v>
      </c>
      <c r="T376" s="58">
        <f>Data!BM376</f>
        <v>0</v>
      </c>
      <c r="U376" s="59">
        <f>Data!BN376</f>
        <v>0</v>
      </c>
      <c r="V376" s="59">
        <f>Data!BO376</f>
        <v>0</v>
      </c>
      <c r="W376" s="58">
        <f>Data!BT376</f>
        <v>0</v>
      </c>
      <c r="X376" s="56">
        <f t="shared" si="172"/>
        <v>0</v>
      </c>
      <c r="Y376" s="64">
        <f t="shared" si="173"/>
        <v>6000</v>
      </c>
      <c r="Z376" s="65">
        <f t="shared" si="174"/>
        <v>80045.515625</v>
      </c>
      <c r="AA376" s="66">
        <f t="shared" si="175"/>
        <v>86045.515625</v>
      </c>
      <c r="AB376" s="71">
        <f t="shared" si="187"/>
        <v>86045.515625</v>
      </c>
      <c r="AC376" s="71">
        <f t="shared" si="176"/>
        <v>80045.515625</v>
      </c>
      <c r="AD376" s="71">
        <f t="shared" si="188"/>
        <v>76040.90348026948</v>
      </c>
      <c r="AE376" s="71">
        <f t="shared" si="189"/>
        <v>80045.515625</v>
      </c>
      <c r="AF376" s="57">
        <f t="shared" si="190"/>
        <v>76040.90348026948</v>
      </c>
      <c r="AG376" s="55"/>
      <c r="AI376" s="35" t="str">
        <f t="shared" si="177"/>
        <v/>
      </c>
      <c r="AJ376" s="125" t="str">
        <f t="shared" si="178"/>
        <v/>
      </c>
      <c r="AK376" s="125" t="str">
        <f t="shared" si="179"/>
        <v/>
      </c>
      <c r="AL376" s="125" t="str">
        <f t="shared" si="180"/>
        <v/>
      </c>
      <c r="AM376" s="125" t="str">
        <f t="shared" si="181"/>
        <v/>
      </c>
      <c r="AN376" s="125" t="s">
        <v>218</v>
      </c>
      <c r="AO376" s="125" t="str">
        <f t="shared" si="182"/>
        <v/>
      </c>
      <c r="AP376" s="125" t="str">
        <f t="shared" si="191"/>
        <v/>
      </c>
    </row>
    <row r="377" spans="1:42">
      <c r="A377" s="30">
        <f t="shared" si="183"/>
        <v>19053</v>
      </c>
      <c r="B377" s="31">
        <f t="shared" si="160"/>
        <v>0</v>
      </c>
      <c r="C377" s="33" t="str">
        <f t="shared" si="161"/>
        <v/>
      </c>
      <c r="D377" s="31">
        <f t="shared" si="162"/>
        <v>0</v>
      </c>
      <c r="E377" s="33" t="str">
        <f t="shared" si="163"/>
        <v/>
      </c>
      <c r="F377" s="31">
        <f t="shared" si="164"/>
        <v>0</v>
      </c>
      <c r="G377" s="32">
        <f t="shared" si="165"/>
        <v>0</v>
      </c>
      <c r="H377" s="32">
        <f t="shared" si="166"/>
        <v>0</v>
      </c>
      <c r="I377" s="32">
        <f t="shared" si="167"/>
        <v>0</v>
      </c>
      <c r="J377" s="37" t="str">
        <f t="shared" si="184"/>
        <v/>
      </c>
      <c r="K377" s="31">
        <f t="shared" si="168"/>
        <v>0</v>
      </c>
      <c r="L377" s="33" t="str">
        <f t="shared" si="169"/>
        <v/>
      </c>
      <c r="M377" s="34">
        <f t="shared" si="185"/>
        <v>22186.408022921561</v>
      </c>
      <c r="N377" s="33" t="str">
        <f t="shared" si="186"/>
        <v/>
      </c>
      <c r="O377" s="35" t="str">
        <f t="shared" si="170"/>
        <v/>
      </c>
      <c r="P377" s="48" t="str">
        <f t="shared" si="171"/>
        <v/>
      </c>
      <c r="Q377" s="35"/>
      <c r="R377" s="58">
        <f>Data!AW377</f>
        <v>0</v>
      </c>
      <c r="S377" s="58">
        <f>Data!BB377</f>
        <v>0</v>
      </c>
      <c r="T377" s="58">
        <f>Data!BM377</f>
        <v>0</v>
      </c>
      <c r="U377" s="59">
        <f>Data!BN377</f>
        <v>0</v>
      </c>
      <c r="V377" s="59">
        <f>Data!BO377</f>
        <v>0</v>
      </c>
      <c r="W377" s="58">
        <f>Data!BT377</f>
        <v>0</v>
      </c>
      <c r="X377" s="56">
        <f t="shared" si="172"/>
        <v>0</v>
      </c>
      <c r="Y377" s="64">
        <f t="shared" si="173"/>
        <v>18870.689453125</v>
      </c>
      <c r="Z377" s="65">
        <f t="shared" si="174"/>
        <v>51529.17578125</v>
      </c>
      <c r="AA377" s="66">
        <f t="shared" si="175"/>
        <v>70399.865234375</v>
      </c>
      <c r="AB377" s="71">
        <f t="shared" si="187"/>
        <v>70399.865234375</v>
      </c>
      <c r="AC377" s="71">
        <f t="shared" si="176"/>
        <v>51529.17578125</v>
      </c>
      <c r="AD377" s="71">
        <f t="shared" si="188"/>
        <v>56093.52076553482</v>
      </c>
      <c r="AE377" s="71">
        <f t="shared" si="189"/>
        <v>51529.17578125</v>
      </c>
      <c r="AF377" s="57">
        <f t="shared" si="190"/>
        <v>51529.17578125</v>
      </c>
      <c r="AG377" s="55"/>
      <c r="AI377" s="35" t="str">
        <f t="shared" si="177"/>
        <v/>
      </c>
      <c r="AJ377" s="125" t="str">
        <f t="shared" si="178"/>
        <v/>
      </c>
      <c r="AK377" s="125" t="str">
        <f t="shared" si="179"/>
        <v/>
      </c>
      <c r="AL377" s="125" t="str">
        <f t="shared" si="180"/>
        <v/>
      </c>
      <c r="AM377" s="125" t="str">
        <f t="shared" si="181"/>
        <v/>
      </c>
      <c r="AN377" s="125" t="s">
        <v>218</v>
      </c>
      <c r="AO377" s="125" t="str">
        <f t="shared" si="182"/>
        <v/>
      </c>
      <c r="AP377" s="125" t="str">
        <f t="shared" si="191"/>
        <v/>
      </c>
    </row>
    <row r="378" spans="1:42">
      <c r="A378" s="30">
        <f t="shared" si="183"/>
        <v>19084</v>
      </c>
      <c r="B378" s="31">
        <f t="shared" si="160"/>
        <v>0</v>
      </c>
      <c r="C378" s="33" t="str">
        <f t="shared" si="161"/>
        <v/>
      </c>
      <c r="D378" s="31">
        <f t="shared" si="162"/>
        <v>0</v>
      </c>
      <c r="E378" s="33" t="str">
        <f t="shared" si="163"/>
        <v/>
      </c>
      <c r="F378" s="31">
        <f t="shared" si="164"/>
        <v>0</v>
      </c>
      <c r="G378" s="32">
        <f t="shared" si="165"/>
        <v>0</v>
      </c>
      <c r="H378" s="32">
        <f t="shared" si="166"/>
        <v>0</v>
      </c>
      <c r="I378" s="32">
        <f t="shared" si="167"/>
        <v>0</v>
      </c>
      <c r="J378" s="37" t="str">
        <f t="shared" si="184"/>
        <v/>
      </c>
      <c r="K378" s="31">
        <f t="shared" si="168"/>
        <v>0</v>
      </c>
      <c r="L378" s="33" t="str">
        <f t="shared" si="169"/>
        <v/>
      </c>
      <c r="M378" s="34">
        <f t="shared" si="185"/>
        <v>32870.92968925288</v>
      </c>
      <c r="N378" s="33" t="str">
        <f t="shared" si="186"/>
        <v/>
      </c>
      <c r="O378" s="35" t="str">
        <f t="shared" si="170"/>
        <v/>
      </c>
      <c r="P378" s="48" t="str">
        <f t="shared" si="171"/>
        <v/>
      </c>
      <c r="Q378" s="35"/>
      <c r="R378" s="58">
        <f>Data!AW378</f>
        <v>0</v>
      </c>
      <c r="S378" s="58">
        <f>Data!BB378</f>
        <v>0</v>
      </c>
      <c r="T378" s="58">
        <f>Data!BM378</f>
        <v>0</v>
      </c>
      <c r="U378" s="59">
        <f>Data!BN378</f>
        <v>0</v>
      </c>
      <c r="V378" s="59">
        <f>Data!BO378</f>
        <v>0</v>
      </c>
      <c r="W378" s="58">
        <f>Data!BT378</f>
        <v>0</v>
      </c>
      <c r="X378" s="56">
        <f t="shared" si="172"/>
        <v>0</v>
      </c>
      <c r="Y378" s="64">
        <f t="shared" si="173"/>
        <v>16710.685546875</v>
      </c>
      <c r="Z378" s="65">
        <f t="shared" si="174"/>
        <v>47982.5625</v>
      </c>
      <c r="AA378" s="66">
        <f t="shared" si="175"/>
        <v>64693.248046875</v>
      </c>
      <c r="AB378" s="71">
        <f t="shared" si="187"/>
        <v>64693.248046875</v>
      </c>
      <c r="AC378" s="71">
        <f t="shared" si="176"/>
        <v>47982.5625</v>
      </c>
      <c r="AD378" s="71">
        <f t="shared" si="188"/>
        <v>42593.083872677322</v>
      </c>
      <c r="AE378" s="71">
        <f t="shared" si="189"/>
        <v>47982.5625</v>
      </c>
      <c r="AF378" s="57">
        <f t="shared" si="190"/>
        <v>42593.083872677322</v>
      </c>
      <c r="AG378" s="55"/>
      <c r="AI378" s="35" t="str">
        <f t="shared" si="177"/>
        <v/>
      </c>
      <c r="AJ378" s="125" t="str">
        <f t="shared" si="178"/>
        <v/>
      </c>
      <c r="AK378" s="125" t="str">
        <f t="shared" si="179"/>
        <v/>
      </c>
      <c r="AL378" s="125" t="str">
        <f t="shared" si="180"/>
        <v/>
      </c>
      <c r="AM378" s="125" t="str">
        <f t="shared" si="181"/>
        <v/>
      </c>
      <c r="AN378" s="125" t="s">
        <v>218</v>
      </c>
      <c r="AO378" s="125" t="str">
        <f t="shared" si="182"/>
        <v/>
      </c>
      <c r="AP378" s="125" t="str">
        <f t="shared" si="191"/>
        <v/>
      </c>
    </row>
    <row r="379" spans="1:42">
      <c r="A379" s="30">
        <f t="shared" si="183"/>
        <v>19114</v>
      </c>
      <c r="B379" s="31">
        <f t="shared" si="160"/>
        <v>0</v>
      </c>
      <c r="C379" s="33" t="str">
        <f t="shared" si="161"/>
        <v/>
      </c>
      <c r="D379" s="31">
        <f t="shared" si="162"/>
        <v>0</v>
      </c>
      <c r="E379" s="33" t="str">
        <f t="shared" si="163"/>
        <v/>
      </c>
      <c r="F379" s="31">
        <f t="shared" si="164"/>
        <v>0</v>
      </c>
      <c r="G379" s="32">
        <f t="shared" si="165"/>
        <v>0</v>
      </c>
      <c r="H379" s="32">
        <f t="shared" si="166"/>
        <v>0</v>
      </c>
      <c r="I379" s="32">
        <f t="shared" si="167"/>
        <v>0</v>
      </c>
      <c r="J379" s="37" t="str">
        <f t="shared" si="184"/>
        <v/>
      </c>
      <c r="K379" s="31">
        <f t="shared" si="168"/>
        <v>0</v>
      </c>
      <c r="L379" s="33" t="str">
        <f t="shared" si="169"/>
        <v/>
      </c>
      <c r="M379" s="34">
        <f t="shared" si="185"/>
        <v>8424.6464883369463</v>
      </c>
      <c r="N379" s="33" t="str">
        <f t="shared" si="186"/>
        <v/>
      </c>
      <c r="O379" s="35" t="str">
        <f t="shared" si="170"/>
        <v/>
      </c>
      <c r="P379" s="48" t="str">
        <f t="shared" si="171"/>
        <v/>
      </c>
      <c r="Q379" s="35"/>
      <c r="R379" s="58">
        <f>Data!AW379</f>
        <v>0</v>
      </c>
      <c r="S379" s="58">
        <f>Data!BB379</f>
        <v>0</v>
      </c>
      <c r="T379" s="58">
        <f>Data!BM379</f>
        <v>0</v>
      </c>
      <c r="U379" s="59">
        <f>Data!BN379</f>
        <v>0</v>
      </c>
      <c r="V379" s="59">
        <f>Data!BO379</f>
        <v>0</v>
      </c>
      <c r="W379" s="58">
        <f>Data!BT379</f>
        <v>0</v>
      </c>
      <c r="X379" s="56">
        <f t="shared" si="172"/>
        <v>0</v>
      </c>
      <c r="Y379" s="64">
        <f t="shared" si="173"/>
        <v>7562.5</v>
      </c>
      <c r="Z379" s="65">
        <f t="shared" si="174"/>
        <v>68637.9375</v>
      </c>
      <c r="AA379" s="66">
        <f t="shared" si="175"/>
        <v>76200.4375</v>
      </c>
      <c r="AB379" s="71">
        <f t="shared" si="187"/>
        <v>76200.4375</v>
      </c>
      <c r="AC379" s="71">
        <f t="shared" si="176"/>
        <v>68637.9375</v>
      </c>
      <c r="AD379" s="71">
        <f t="shared" si="188"/>
        <v>71663.75331306037</v>
      </c>
      <c r="AE379" s="71">
        <f t="shared" si="189"/>
        <v>68637.9375</v>
      </c>
      <c r="AF379" s="57">
        <f t="shared" si="190"/>
        <v>68637.9375</v>
      </c>
      <c r="AG379" s="55"/>
      <c r="AI379" s="35" t="str">
        <f t="shared" si="177"/>
        <v/>
      </c>
      <c r="AJ379" s="125" t="str">
        <f t="shared" si="178"/>
        <v/>
      </c>
      <c r="AK379" s="125" t="str">
        <f t="shared" si="179"/>
        <v/>
      </c>
      <c r="AL379" s="125" t="str">
        <f t="shared" si="180"/>
        <v/>
      </c>
      <c r="AM379" s="125" t="str">
        <f t="shared" si="181"/>
        <v/>
      </c>
      <c r="AN379" s="125" t="s">
        <v>218</v>
      </c>
      <c r="AO379" s="125" t="str">
        <f t="shared" si="182"/>
        <v/>
      </c>
      <c r="AP379" s="125" t="str">
        <f t="shared" si="191"/>
        <v/>
      </c>
    </row>
    <row r="380" spans="1:42">
      <c r="A380" s="30">
        <f t="shared" si="183"/>
        <v>19145</v>
      </c>
      <c r="B380" s="31">
        <f t="shared" si="160"/>
        <v>0</v>
      </c>
      <c r="C380" s="33" t="str">
        <f t="shared" si="161"/>
        <v/>
      </c>
      <c r="D380" s="31">
        <f t="shared" si="162"/>
        <v>0</v>
      </c>
      <c r="E380" s="33" t="str">
        <f t="shared" si="163"/>
        <v/>
      </c>
      <c r="F380" s="31">
        <f t="shared" si="164"/>
        <v>0</v>
      </c>
      <c r="G380" s="32">
        <f t="shared" si="165"/>
        <v>0</v>
      </c>
      <c r="H380" s="32">
        <f t="shared" si="166"/>
        <v>0</v>
      </c>
      <c r="I380" s="32">
        <f t="shared" si="167"/>
        <v>0</v>
      </c>
      <c r="J380" s="37" t="str">
        <f t="shared" si="184"/>
        <v/>
      </c>
      <c r="K380" s="31">
        <f t="shared" si="168"/>
        <v>0</v>
      </c>
      <c r="L380" s="33" t="str">
        <f t="shared" si="169"/>
        <v/>
      </c>
      <c r="M380" s="34">
        <f t="shared" si="185"/>
        <v>12979.903959885733</v>
      </c>
      <c r="N380" s="33" t="str">
        <f t="shared" si="186"/>
        <v/>
      </c>
      <c r="O380" s="35" t="str">
        <f t="shared" si="170"/>
        <v/>
      </c>
      <c r="P380" s="48" t="str">
        <f t="shared" si="171"/>
        <v/>
      </c>
      <c r="Q380" s="35"/>
      <c r="R380" s="58">
        <f>Data!AW380</f>
        <v>0</v>
      </c>
      <c r="S380" s="58">
        <f>Data!BB380</f>
        <v>0</v>
      </c>
      <c r="T380" s="58">
        <f>Data!BM380</f>
        <v>0</v>
      </c>
      <c r="U380" s="59">
        <f>Data!BN380</f>
        <v>0</v>
      </c>
      <c r="V380" s="59">
        <f>Data!BO380</f>
        <v>0</v>
      </c>
      <c r="W380" s="58">
        <f>Data!BT380</f>
        <v>0</v>
      </c>
      <c r="X380" s="56">
        <f t="shared" si="172"/>
        <v>0</v>
      </c>
      <c r="Y380" s="64">
        <f t="shared" si="173"/>
        <v>11366.935546875</v>
      </c>
      <c r="Z380" s="65">
        <f t="shared" si="174"/>
        <v>61767.30078125</v>
      </c>
      <c r="AA380" s="66">
        <f t="shared" si="175"/>
        <v>73134.236328125</v>
      </c>
      <c r="AB380" s="71">
        <f t="shared" si="187"/>
        <v>73134.236328125</v>
      </c>
      <c r="AC380" s="71">
        <f t="shared" si="176"/>
        <v>61767.30078125</v>
      </c>
      <c r="AD380" s="71">
        <f t="shared" si="188"/>
        <v>67225.761468508601</v>
      </c>
      <c r="AE380" s="71">
        <f t="shared" si="189"/>
        <v>61767.30078125</v>
      </c>
      <c r="AF380" s="57">
        <f t="shared" si="190"/>
        <v>61767.30078125</v>
      </c>
      <c r="AG380" s="55"/>
      <c r="AI380" s="35" t="str">
        <f t="shared" si="177"/>
        <v/>
      </c>
      <c r="AJ380" s="125" t="str">
        <f t="shared" si="178"/>
        <v/>
      </c>
      <c r="AK380" s="125" t="str">
        <f t="shared" si="179"/>
        <v/>
      </c>
      <c r="AL380" s="125" t="str">
        <f t="shared" si="180"/>
        <v/>
      </c>
      <c r="AM380" s="125" t="str">
        <f t="shared" si="181"/>
        <v/>
      </c>
      <c r="AN380" s="125" t="s">
        <v>218</v>
      </c>
      <c r="AO380" s="125" t="str">
        <f t="shared" si="182"/>
        <v/>
      </c>
      <c r="AP380" s="125" t="str">
        <f t="shared" si="191"/>
        <v/>
      </c>
    </row>
    <row r="381" spans="1:42">
      <c r="A381" s="30">
        <f t="shared" si="183"/>
        <v>19175</v>
      </c>
      <c r="B381" s="31">
        <f t="shared" si="160"/>
        <v>0</v>
      </c>
      <c r="C381" s="33" t="str">
        <f t="shared" si="161"/>
        <v/>
      </c>
      <c r="D381" s="31">
        <f t="shared" si="162"/>
        <v>0</v>
      </c>
      <c r="E381" s="33" t="str">
        <f t="shared" si="163"/>
        <v/>
      </c>
      <c r="F381" s="31">
        <f t="shared" si="164"/>
        <v>0</v>
      </c>
      <c r="G381" s="32">
        <f t="shared" si="165"/>
        <v>0</v>
      </c>
      <c r="H381" s="32">
        <f t="shared" si="166"/>
        <v>0</v>
      </c>
      <c r="I381" s="32">
        <f t="shared" si="167"/>
        <v>0</v>
      </c>
      <c r="J381" s="37" t="str">
        <f t="shared" si="184"/>
        <v/>
      </c>
      <c r="K381" s="31">
        <f t="shared" si="168"/>
        <v>0</v>
      </c>
      <c r="L381" s="33" t="str">
        <f t="shared" si="169"/>
        <v/>
      </c>
      <c r="M381" s="34">
        <f t="shared" si="185"/>
        <v>30531.975966385024</v>
      </c>
      <c r="N381" s="33" t="str">
        <f t="shared" si="186"/>
        <v/>
      </c>
      <c r="O381" s="35" t="str">
        <f t="shared" si="170"/>
        <v/>
      </c>
      <c r="P381" s="48" t="str">
        <f t="shared" si="171"/>
        <v/>
      </c>
      <c r="Q381" s="35"/>
      <c r="R381" s="58">
        <f>Data!AW381</f>
        <v>0</v>
      </c>
      <c r="S381" s="58">
        <f>Data!BB381</f>
        <v>0</v>
      </c>
      <c r="T381" s="58">
        <f>Data!BM381</f>
        <v>0</v>
      </c>
      <c r="U381" s="59">
        <f>Data!BN381</f>
        <v>0</v>
      </c>
      <c r="V381" s="59">
        <f>Data!BO381</f>
        <v>0</v>
      </c>
      <c r="W381" s="58">
        <f>Data!BT381</f>
        <v>0</v>
      </c>
      <c r="X381" s="56">
        <f t="shared" si="172"/>
        <v>0</v>
      </c>
      <c r="Y381" s="64">
        <f t="shared" si="173"/>
        <v>14850</v>
      </c>
      <c r="Z381" s="65">
        <f t="shared" si="174"/>
        <v>21921.830078125</v>
      </c>
      <c r="AA381" s="66">
        <f t="shared" si="175"/>
        <v>36771.830078125</v>
      </c>
      <c r="AB381" s="71">
        <f t="shared" si="187"/>
        <v>36771.830078125</v>
      </c>
      <c r="AC381" s="71">
        <f t="shared" si="176"/>
        <v>21921.830078125</v>
      </c>
      <c r="AD381" s="71">
        <f t="shared" si="188"/>
        <v>20728.515978004525</v>
      </c>
      <c r="AE381" s="71">
        <f t="shared" si="189"/>
        <v>21921.830078125</v>
      </c>
      <c r="AF381" s="57">
        <f t="shared" si="190"/>
        <v>20728.515978004525</v>
      </c>
      <c r="AG381" s="55"/>
      <c r="AI381" s="35" t="str">
        <f t="shared" si="177"/>
        <v/>
      </c>
      <c r="AJ381" s="125" t="str">
        <f t="shared" si="178"/>
        <v/>
      </c>
      <c r="AK381" s="125" t="str">
        <f t="shared" si="179"/>
        <v/>
      </c>
      <c r="AL381" s="125" t="str">
        <f t="shared" si="180"/>
        <v/>
      </c>
      <c r="AM381" s="125" t="str">
        <f t="shared" si="181"/>
        <v/>
      </c>
      <c r="AN381" s="125" t="s">
        <v>218</v>
      </c>
      <c r="AO381" s="125" t="str">
        <f t="shared" si="182"/>
        <v/>
      </c>
      <c r="AP381" s="125" t="str">
        <f t="shared" si="191"/>
        <v/>
      </c>
    </row>
    <row r="382" spans="1:42">
      <c r="A382" s="30">
        <f t="shared" si="183"/>
        <v>19206</v>
      </c>
      <c r="B382" s="31">
        <f t="shared" si="160"/>
        <v>0</v>
      </c>
      <c r="C382" s="33" t="str">
        <f t="shared" si="161"/>
        <v/>
      </c>
      <c r="D382" s="31">
        <f t="shared" si="162"/>
        <v>0</v>
      </c>
      <c r="E382" s="33" t="str">
        <f t="shared" si="163"/>
        <v/>
      </c>
      <c r="F382" s="31">
        <f t="shared" si="164"/>
        <v>0</v>
      </c>
      <c r="G382" s="32">
        <f t="shared" si="165"/>
        <v>0</v>
      </c>
      <c r="H382" s="32">
        <f t="shared" si="166"/>
        <v>0</v>
      </c>
      <c r="I382" s="32">
        <f t="shared" si="167"/>
        <v>0</v>
      </c>
      <c r="J382" s="37" t="str">
        <f t="shared" si="184"/>
        <v/>
      </c>
      <c r="K382" s="31">
        <f t="shared" si="168"/>
        <v>0</v>
      </c>
      <c r="L382" s="33" t="str">
        <f t="shared" si="169"/>
        <v/>
      </c>
      <c r="M382" s="34">
        <f t="shared" si="185"/>
        <v>17353.84679038146</v>
      </c>
      <c r="N382" s="33" t="str">
        <f t="shared" si="186"/>
        <v/>
      </c>
      <c r="O382" s="35" t="str">
        <f t="shared" si="170"/>
        <v/>
      </c>
      <c r="P382" s="48" t="str">
        <f t="shared" si="171"/>
        <v/>
      </c>
      <c r="Q382" s="35"/>
      <c r="R382" s="58">
        <f>Data!AW382</f>
        <v>0</v>
      </c>
      <c r="S382" s="58">
        <f>Data!BB382</f>
        <v>0</v>
      </c>
      <c r="T382" s="58">
        <f>Data!BM382</f>
        <v>0</v>
      </c>
      <c r="U382" s="59">
        <f>Data!BN382</f>
        <v>0</v>
      </c>
      <c r="V382" s="59">
        <f>Data!BO382</f>
        <v>0</v>
      </c>
      <c r="W382" s="58">
        <f>Data!BT382</f>
        <v>0</v>
      </c>
      <c r="X382" s="56">
        <f t="shared" si="172"/>
        <v>0</v>
      </c>
      <c r="Y382" s="64">
        <f t="shared" si="173"/>
        <v>8000</v>
      </c>
      <c r="Z382" s="65">
        <f t="shared" si="174"/>
        <v>5425.36962890625</v>
      </c>
      <c r="AA382" s="66">
        <f t="shared" si="175"/>
        <v>13425.36962890625</v>
      </c>
      <c r="AB382" s="71">
        <f t="shared" si="187"/>
        <v>13425.36962890625</v>
      </c>
      <c r="AC382" s="71">
        <f t="shared" si="176"/>
        <v>5425.36962890625</v>
      </c>
      <c r="AD382" s="71">
        <f t="shared" si="188"/>
        <v>11703.386847546903</v>
      </c>
      <c r="AE382" s="71">
        <f t="shared" si="189"/>
        <v>5425.36962890625</v>
      </c>
      <c r="AF382" s="57">
        <f t="shared" si="190"/>
        <v>5425.36962890625</v>
      </c>
      <c r="AG382" s="55"/>
      <c r="AI382" s="35" t="str">
        <f t="shared" si="177"/>
        <v/>
      </c>
      <c r="AJ382" s="125" t="str">
        <f t="shared" si="178"/>
        <v/>
      </c>
      <c r="AK382" s="125" t="str">
        <f t="shared" si="179"/>
        <v/>
      </c>
      <c r="AL382" s="125" t="str">
        <f t="shared" si="180"/>
        <v/>
      </c>
      <c r="AM382" s="125" t="str">
        <f t="shared" si="181"/>
        <v/>
      </c>
      <c r="AN382" s="125" t="s">
        <v>218</v>
      </c>
      <c r="AO382" s="125" t="str">
        <f t="shared" si="182"/>
        <v/>
      </c>
      <c r="AP382" s="125" t="str">
        <f t="shared" si="191"/>
        <v/>
      </c>
    </row>
    <row r="383" spans="1:42">
      <c r="A383" s="30">
        <f t="shared" si="183"/>
        <v>19237</v>
      </c>
      <c r="B383" s="31">
        <f t="shared" si="160"/>
        <v>7542.088863516773</v>
      </c>
      <c r="C383" s="33" t="str">
        <f t="shared" si="161"/>
        <v/>
      </c>
      <c r="D383" s="31">
        <f t="shared" si="162"/>
        <v>4555.1970949707193</v>
      </c>
      <c r="E383" s="33" t="str">
        <f t="shared" si="163"/>
        <v/>
      </c>
      <c r="F383" s="31">
        <f t="shared" si="164"/>
        <v>0</v>
      </c>
      <c r="G383" s="32">
        <f t="shared" si="165"/>
        <v>0</v>
      </c>
      <c r="H383" s="32">
        <f t="shared" si="166"/>
        <v>0</v>
      </c>
      <c r="I383" s="32">
        <f t="shared" si="167"/>
        <v>0</v>
      </c>
      <c r="J383" s="37" t="str">
        <f t="shared" si="184"/>
        <v/>
      </c>
      <c r="K383" s="31">
        <f t="shared" si="168"/>
        <v>0</v>
      </c>
      <c r="L383" s="33" t="str">
        <f t="shared" si="169"/>
        <v/>
      </c>
      <c r="M383" s="34">
        <f t="shared" si="185"/>
        <v>17309.552918564463</v>
      </c>
      <c r="N383" s="33" t="str">
        <f t="shared" si="186"/>
        <v/>
      </c>
      <c r="O383" s="35" t="str">
        <f t="shared" si="170"/>
        <v/>
      </c>
      <c r="P383" s="48" t="str">
        <f t="shared" si="171"/>
        <v/>
      </c>
      <c r="Q383" s="35"/>
      <c r="R383" s="58">
        <f>Data!AW383</f>
        <v>-1248.0655517578125</v>
      </c>
      <c r="S383" s="58">
        <f>Data!BB383</f>
        <v>-4234.95703125</v>
      </c>
      <c r="T383" s="58">
        <f>Data!BM383</f>
        <v>0</v>
      </c>
      <c r="U383" s="59">
        <f>Data!BN383</f>
        <v>0</v>
      </c>
      <c r="V383" s="59">
        <f>Data!BO383</f>
        <v>0</v>
      </c>
      <c r="W383" s="58">
        <f>Data!BT383</f>
        <v>0</v>
      </c>
      <c r="X383" s="56">
        <f t="shared" si="172"/>
        <v>0</v>
      </c>
      <c r="Y383" s="64">
        <f t="shared" si="173"/>
        <v>4000</v>
      </c>
      <c r="Z383" s="65">
        <f t="shared" si="174"/>
        <v>3070.63671875</v>
      </c>
      <c r="AA383" s="66">
        <f t="shared" si="175"/>
        <v>7070.63671875</v>
      </c>
      <c r="AB383" s="71">
        <f t="shared" si="187"/>
        <v>7070.63671875</v>
      </c>
      <c r="AC383" s="71">
        <f t="shared" si="176"/>
        <v>3070.63671875</v>
      </c>
      <c r="AD383" s="71">
        <f t="shared" si="188"/>
        <v>4062.2447403484039</v>
      </c>
      <c r="AE383" s="71">
        <f t="shared" si="189"/>
        <v>3070.63671875</v>
      </c>
      <c r="AF383" s="57">
        <f t="shared" si="190"/>
        <v>3070.63671875</v>
      </c>
      <c r="AG383" s="55"/>
      <c r="AI383" s="35" t="str">
        <f t="shared" si="177"/>
        <v/>
      </c>
      <c r="AJ383" s="125" t="str">
        <f t="shared" si="178"/>
        <v/>
      </c>
      <c r="AK383" s="125" t="str">
        <f t="shared" si="179"/>
        <v/>
      </c>
      <c r="AL383" s="125" t="str">
        <f t="shared" si="180"/>
        <v/>
      </c>
      <c r="AM383" s="125" t="str">
        <f t="shared" si="181"/>
        <v/>
      </c>
      <c r="AN383" s="125" t="s">
        <v>218</v>
      </c>
      <c r="AO383" s="125" t="str">
        <f t="shared" si="182"/>
        <v/>
      </c>
      <c r="AP383" s="125" t="str">
        <f t="shared" si="191"/>
        <v/>
      </c>
    </row>
    <row r="384" spans="1:42">
      <c r="A384" s="30">
        <f t="shared" si="183"/>
        <v>19267</v>
      </c>
      <c r="B384" s="31">
        <f t="shared" si="160"/>
        <v>0</v>
      </c>
      <c r="C384" s="33" t="str">
        <f t="shared" si="161"/>
        <v/>
      </c>
      <c r="D384" s="31">
        <f t="shared" si="162"/>
        <v>0</v>
      </c>
      <c r="E384" s="33" t="str">
        <f t="shared" si="163"/>
        <v/>
      </c>
      <c r="F384" s="31">
        <f t="shared" si="164"/>
        <v>0</v>
      </c>
      <c r="G384" s="32">
        <f t="shared" si="165"/>
        <v>0</v>
      </c>
      <c r="H384" s="32">
        <f t="shared" si="166"/>
        <v>-2264.9386829509176</v>
      </c>
      <c r="I384" s="32">
        <f t="shared" si="167"/>
        <v>0</v>
      </c>
      <c r="J384" s="37" t="str">
        <f t="shared" si="184"/>
        <v/>
      </c>
      <c r="K384" s="31">
        <f t="shared" si="168"/>
        <v>0</v>
      </c>
      <c r="L384" s="33" t="str">
        <f t="shared" si="169"/>
        <v/>
      </c>
      <c r="M384" s="34">
        <f t="shared" si="185"/>
        <v>13249.53474079773</v>
      </c>
      <c r="N384" s="33" t="str">
        <f t="shared" si="186"/>
        <v/>
      </c>
      <c r="O384" s="35" t="str">
        <f t="shared" si="170"/>
        <v>MRDO</v>
      </c>
      <c r="P384" s="48" t="str">
        <f t="shared" si="171"/>
        <v>MRDO</v>
      </c>
      <c r="Q384" s="35"/>
      <c r="R384" s="58">
        <f>Data!AW384</f>
        <v>0</v>
      </c>
      <c r="S384" s="58">
        <f>Data!BB384</f>
        <v>0</v>
      </c>
      <c r="T384" s="58">
        <f>Data!BM384</f>
        <v>0</v>
      </c>
      <c r="U384" s="59">
        <f>Data!BN384</f>
        <v>0</v>
      </c>
      <c r="V384" s="59">
        <f>Data!BO384</f>
        <v>-7655.5966796875</v>
      </c>
      <c r="W384" s="58">
        <f>Data!BT384</f>
        <v>0</v>
      </c>
      <c r="X384" s="56">
        <f t="shared" si="172"/>
        <v>0</v>
      </c>
      <c r="Y384" s="64">
        <f t="shared" si="173"/>
        <v>17343.75</v>
      </c>
      <c r="Z384" s="65">
        <f t="shared" si="174"/>
        <v>0</v>
      </c>
      <c r="AA384" s="66">
        <f t="shared" si="175"/>
        <v>17343.75</v>
      </c>
      <c r="AB384" s="71">
        <f t="shared" si="187"/>
        <v>17343.75</v>
      </c>
      <c r="AC384" s="71">
        <f t="shared" si="176"/>
        <v>0</v>
      </c>
      <c r="AD384" s="71">
        <f t="shared" si="188"/>
        <v>14575.971087528049</v>
      </c>
      <c r="AE384" s="71">
        <f t="shared" si="189"/>
        <v>0</v>
      </c>
      <c r="AF384" s="57">
        <f t="shared" si="190"/>
        <v>0</v>
      </c>
      <c r="AG384" s="55"/>
      <c r="AI384" s="35" t="str">
        <f t="shared" si="177"/>
        <v/>
      </c>
      <c r="AJ384" s="125" t="str">
        <f t="shared" si="178"/>
        <v/>
      </c>
      <c r="AK384" s="125" t="str">
        <f t="shared" si="179"/>
        <v/>
      </c>
      <c r="AL384" s="125" t="str">
        <f t="shared" si="180"/>
        <v/>
      </c>
      <c r="AM384" s="125" t="str">
        <f t="shared" si="181"/>
        <v/>
      </c>
      <c r="AN384" s="125" t="s">
        <v>218</v>
      </c>
      <c r="AO384" s="125" t="str">
        <f t="shared" si="182"/>
        <v/>
      </c>
      <c r="AP384" s="125" t="str">
        <f t="shared" si="191"/>
        <v/>
      </c>
    </row>
    <row r="385" spans="1:42">
      <c r="A385" s="30">
        <f t="shared" si="183"/>
        <v>19298</v>
      </c>
      <c r="B385" s="31">
        <f t="shared" si="160"/>
        <v>0</v>
      </c>
      <c r="C385" s="33" t="str">
        <f t="shared" si="161"/>
        <v/>
      </c>
      <c r="D385" s="31">
        <f t="shared" si="162"/>
        <v>0</v>
      </c>
      <c r="E385" s="33" t="str">
        <f t="shared" si="163"/>
        <v/>
      </c>
      <c r="F385" s="31">
        <f t="shared" si="164"/>
        <v>0</v>
      </c>
      <c r="G385" s="32">
        <f t="shared" si="165"/>
        <v>0</v>
      </c>
      <c r="H385" s="32">
        <f t="shared" si="166"/>
        <v>0</v>
      </c>
      <c r="I385" s="32">
        <f t="shared" si="167"/>
        <v>0</v>
      </c>
      <c r="J385" s="37" t="str">
        <f t="shared" si="184"/>
        <v/>
      </c>
      <c r="K385" s="31">
        <f t="shared" si="168"/>
        <v>0</v>
      </c>
      <c r="L385" s="33" t="str">
        <f t="shared" si="169"/>
        <v/>
      </c>
      <c r="M385" s="34">
        <f t="shared" si="185"/>
        <v>10603.426620902525</v>
      </c>
      <c r="N385" s="33" t="str">
        <f t="shared" si="186"/>
        <v/>
      </c>
      <c r="O385" s="35" t="str">
        <f t="shared" si="170"/>
        <v>MRDO</v>
      </c>
      <c r="P385" s="48" t="str">
        <f t="shared" si="171"/>
        <v>MRDO</v>
      </c>
      <c r="Q385" s="35"/>
      <c r="R385" s="58">
        <f>Data!AW385</f>
        <v>0</v>
      </c>
      <c r="S385" s="58">
        <f>Data!BB385</f>
        <v>0</v>
      </c>
      <c r="T385" s="58">
        <f>Data!BM385</f>
        <v>0</v>
      </c>
      <c r="U385" s="59">
        <f>Data!BN385</f>
        <v>0</v>
      </c>
      <c r="V385" s="59">
        <f>Data!BO385</f>
        <v>0</v>
      </c>
      <c r="W385" s="58">
        <f>Data!BT385</f>
        <v>0</v>
      </c>
      <c r="X385" s="56">
        <f t="shared" si="172"/>
        <v>0</v>
      </c>
      <c r="Y385" s="64">
        <f t="shared" si="173"/>
        <v>9843.75</v>
      </c>
      <c r="Z385" s="65">
        <f t="shared" si="174"/>
        <v>0</v>
      </c>
      <c r="AA385" s="66">
        <f t="shared" si="175"/>
        <v>9843.75</v>
      </c>
      <c r="AB385" s="71">
        <f t="shared" si="187"/>
        <v>9843.75</v>
      </c>
      <c r="AC385" s="71">
        <f t="shared" si="176"/>
        <v>0</v>
      </c>
      <c r="AD385" s="71">
        <f t="shared" si="188"/>
        <v>7619.5262710690968</v>
      </c>
      <c r="AE385" s="71">
        <f t="shared" si="189"/>
        <v>0</v>
      </c>
      <c r="AF385" s="57">
        <f t="shared" si="190"/>
        <v>0</v>
      </c>
      <c r="AG385" s="55"/>
      <c r="AI385" s="35" t="str">
        <f t="shared" si="177"/>
        <v/>
      </c>
      <c r="AJ385" s="125" t="str">
        <f t="shared" si="178"/>
        <v/>
      </c>
      <c r="AK385" s="125" t="str">
        <f t="shared" si="179"/>
        <v/>
      </c>
      <c r="AL385" s="125" t="str">
        <f t="shared" si="180"/>
        <v/>
      </c>
      <c r="AM385" s="125" t="str">
        <f t="shared" si="181"/>
        <v/>
      </c>
      <c r="AN385" s="125" t="s">
        <v>218</v>
      </c>
      <c r="AO385" s="125" t="str">
        <f t="shared" si="182"/>
        <v/>
      </c>
      <c r="AP385" s="125" t="str">
        <f t="shared" si="191"/>
        <v/>
      </c>
    </row>
    <row r="386" spans="1:42">
      <c r="A386" s="30">
        <f t="shared" si="183"/>
        <v>19328</v>
      </c>
      <c r="B386" s="31">
        <f t="shared" si="160"/>
        <v>0</v>
      </c>
      <c r="C386" s="33" t="str">
        <f t="shared" si="161"/>
        <v/>
      </c>
      <c r="D386" s="31">
        <f t="shared" si="162"/>
        <v>0</v>
      </c>
      <c r="E386" s="33" t="str">
        <f t="shared" si="163"/>
        <v/>
      </c>
      <c r="F386" s="31">
        <f t="shared" si="164"/>
        <v>-7297.3525606210078</v>
      </c>
      <c r="G386" s="32">
        <f t="shared" si="165"/>
        <v>-7198.4783694826083</v>
      </c>
      <c r="H386" s="32">
        <f t="shared" si="166"/>
        <v>-7049.8778570790428</v>
      </c>
      <c r="I386" s="32">
        <f t="shared" si="167"/>
        <v>-7049.8778570790428</v>
      </c>
      <c r="J386" s="37" t="str">
        <f t="shared" si="184"/>
        <v/>
      </c>
      <c r="K386" s="31">
        <f t="shared" si="168"/>
        <v>0</v>
      </c>
      <c r="L386" s="33" t="str">
        <f t="shared" si="169"/>
        <v/>
      </c>
      <c r="M386" s="34">
        <f t="shared" si="185"/>
        <v>10506.670682858345</v>
      </c>
      <c r="N386" s="33" t="str">
        <f t="shared" si="186"/>
        <v/>
      </c>
      <c r="O386" s="35" t="str">
        <f t="shared" si="170"/>
        <v>MRDO</v>
      </c>
      <c r="P386" s="48" t="str">
        <f t="shared" si="171"/>
        <v>MRDO</v>
      </c>
      <c r="Q386" s="35"/>
      <c r="R386" s="58">
        <f>Data!AW386</f>
        <v>0</v>
      </c>
      <c r="S386" s="58">
        <f>Data!BB386</f>
        <v>0</v>
      </c>
      <c r="T386" s="58">
        <f>Data!BM386</f>
        <v>-11809.03125</v>
      </c>
      <c r="U386" s="59">
        <f>Data!BN386</f>
        <v>-12113.1513671875</v>
      </c>
      <c r="V386" s="59">
        <f>Data!BO386</f>
        <v>-11564.853515625</v>
      </c>
      <c r="W386" s="58">
        <f>Data!BT386</f>
        <v>0</v>
      </c>
      <c r="X386" s="56">
        <f t="shared" si="172"/>
        <v>0</v>
      </c>
      <c r="Y386" s="64">
        <f t="shared" si="173"/>
        <v>12522.6982421875</v>
      </c>
      <c r="Z386" s="65">
        <f t="shared" si="174"/>
        <v>0</v>
      </c>
      <c r="AA386" s="66">
        <f t="shared" si="175"/>
        <v>12522.6982421875</v>
      </c>
      <c r="AB386" s="71">
        <f t="shared" si="187"/>
        <v>12522.6982421875</v>
      </c>
      <c r="AC386" s="71">
        <f t="shared" si="176"/>
        <v>0</v>
      </c>
      <c r="AD386" s="71">
        <f t="shared" si="188"/>
        <v>9664.0617276727862</v>
      </c>
      <c r="AE386" s="71">
        <f t="shared" si="189"/>
        <v>0</v>
      </c>
      <c r="AF386" s="57">
        <f t="shared" si="190"/>
        <v>0</v>
      </c>
      <c r="AG386" s="55"/>
      <c r="AI386" s="35" t="str">
        <f t="shared" si="177"/>
        <v/>
      </c>
      <c r="AJ386" s="125" t="str">
        <f t="shared" si="178"/>
        <v/>
      </c>
      <c r="AK386" s="125" t="str">
        <f t="shared" si="179"/>
        <v/>
      </c>
      <c r="AL386" s="125" t="str">
        <f t="shared" si="180"/>
        <v/>
      </c>
      <c r="AM386" s="125" t="str">
        <f t="shared" si="181"/>
        <v/>
      </c>
      <c r="AN386" s="125" t="s">
        <v>218</v>
      </c>
      <c r="AO386" s="125" t="str">
        <f t="shared" si="182"/>
        <v/>
      </c>
      <c r="AP386" s="125" t="str">
        <f t="shared" si="191"/>
        <v/>
      </c>
    </row>
    <row r="387" spans="1:42">
      <c r="A387" s="30">
        <f t="shared" si="183"/>
        <v>19359</v>
      </c>
      <c r="B387" s="31">
        <f t="shared" si="160"/>
        <v>0</v>
      </c>
      <c r="C387" s="33" t="str">
        <f t="shared" si="161"/>
        <v/>
      </c>
      <c r="D387" s="31">
        <f t="shared" si="162"/>
        <v>0</v>
      </c>
      <c r="E387" s="33" t="str">
        <f t="shared" si="163"/>
        <v/>
      </c>
      <c r="F387" s="31">
        <f t="shared" si="164"/>
        <v>162.74562601840117</v>
      </c>
      <c r="G387" s="32">
        <f t="shared" si="165"/>
        <v>183.75907320799729</v>
      </c>
      <c r="H387" s="32">
        <f t="shared" si="166"/>
        <v>213.17440130600878</v>
      </c>
      <c r="I387" s="32">
        <f t="shared" si="167"/>
        <v>213.17440130600878</v>
      </c>
      <c r="J387" s="37" t="str">
        <f t="shared" si="184"/>
        <v/>
      </c>
      <c r="K387" s="31">
        <f t="shared" si="168"/>
        <v>0</v>
      </c>
      <c r="L387" s="33" t="str">
        <f t="shared" si="169"/>
        <v/>
      </c>
      <c r="M387" s="34">
        <f t="shared" si="185"/>
        <v>17432.220441092726</v>
      </c>
      <c r="N387" s="33" t="str">
        <f t="shared" si="186"/>
        <v/>
      </c>
      <c r="O387" s="35" t="str">
        <f t="shared" si="170"/>
        <v/>
      </c>
      <c r="P387" s="48" t="str">
        <f t="shared" si="171"/>
        <v/>
      </c>
      <c r="Q387" s="35"/>
      <c r="R387" s="58">
        <f>Data!AW387</f>
        <v>0</v>
      </c>
      <c r="S387" s="58">
        <f>Data!BB387</f>
        <v>0</v>
      </c>
      <c r="T387" s="58">
        <f>Data!BM387</f>
        <v>-1616.5753173828125</v>
      </c>
      <c r="U387" s="59">
        <f>Data!BN387</f>
        <v>-1276.368408203125</v>
      </c>
      <c r="V387" s="59">
        <f>Data!BO387</f>
        <v>-1035.249755859375</v>
      </c>
      <c r="W387" s="58">
        <f>Data!BT387</f>
        <v>0</v>
      </c>
      <c r="X387" s="56">
        <f t="shared" si="172"/>
        <v>0</v>
      </c>
      <c r="Y387" s="64">
        <f t="shared" si="173"/>
        <v>4500</v>
      </c>
      <c r="Z387" s="65">
        <f t="shared" si="174"/>
        <v>26274.7578125</v>
      </c>
      <c r="AA387" s="66">
        <f t="shared" si="175"/>
        <v>30774.7578125</v>
      </c>
      <c r="AB387" s="71">
        <f t="shared" si="187"/>
        <v>30774.7578125</v>
      </c>
      <c r="AC387" s="71">
        <f t="shared" si="176"/>
        <v>26274.7578125</v>
      </c>
      <c r="AD387" s="71">
        <f t="shared" si="188"/>
        <v>23124.070109003147</v>
      </c>
      <c r="AE387" s="71">
        <f t="shared" si="189"/>
        <v>26274.7578125</v>
      </c>
      <c r="AF387" s="57">
        <f t="shared" si="190"/>
        <v>23124.070109003147</v>
      </c>
      <c r="AG387" s="55"/>
      <c r="AI387" s="35" t="str">
        <f t="shared" si="177"/>
        <v/>
      </c>
      <c r="AJ387" s="125" t="str">
        <f t="shared" si="178"/>
        <v/>
      </c>
      <c r="AK387" s="125" t="str">
        <f t="shared" si="179"/>
        <v/>
      </c>
      <c r="AL387" s="125" t="str">
        <f t="shared" si="180"/>
        <v/>
      </c>
      <c r="AM387" s="125" t="str">
        <f t="shared" si="181"/>
        <v/>
      </c>
      <c r="AN387" s="125" t="s">
        <v>218</v>
      </c>
      <c r="AO387" s="125" t="str">
        <f t="shared" si="182"/>
        <v/>
      </c>
      <c r="AP387" s="125" t="str">
        <f t="shared" si="191"/>
        <v/>
      </c>
    </row>
    <row r="388" spans="1:42">
      <c r="A388" s="30">
        <f t="shared" si="183"/>
        <v>19390</v>
      </c>
      <c r="B388" s="31">
        <f t="shared" si="160"/>
        <v>0</v>
      </c>
      <c r="C388" s="33" t="str">
        <f t="shared" si="161"/>
        <v/>
      </c>
      <c r="D388" s="31">
        <f t="shared" si="162"/>
        <v>0</v>
      </c>
      <c r="E388" s="33" t="str">
        <f t="shared" si="163"/>
        <v/>
      </c>
      <c r="F388" s="31">
        <f t="shared" si="164"/>
        <v>0</v>
      </c>
      <c r="G388" s="32">
        <f t="shared" si="165"/>
        <v>0</v>
      </c>
      <c r="H388" s="32">
        <f t="shared" si="166"/>
        <v>0</v>
      </c>
      <c r="I388" s="32">
        <f t="shared" si="167"/>
        <v>0</v>
      </c>
      <c r="J388" s="37" t="str">
        <f t="shared" si="184"/>
        <v/>
      </c>
      <c r="K388" s="31">
        <f t="shared" si="168"/>
        <v>0</v>
      </c>
      <c r="L388" s="33" t="str">
        <f t="shared" si="169"/>
        <v/>
      </c>
      <c r="M388" s="34">
        <f t="shared" si="185"/>
        <v>8558.51143171279</v>
      </c>
      <c r="N388" s="33" t="str">
        <f t="shared" si="186"/>
        <v/>
      </c>
      <c r="O388" s="35" t="str">
        <f t="shared" si="170"/>
        <v/>
      </c>
      <c r="P388" s="48" t="str">
        <f t="shared" si="171"/>
        <v/>
      </c>
      <c r="Q388" s="35"/>
      <c r="R388" s="58">
        <f>Data!AW388</f>
        <v>0</v>
      </c>
      <c r="S388" s="58">
        <f>Data!BB388</f>
        <v>0</v>
      </c>
      <c r="T388" s="58">
        <f>Data!BM388</f>
        <v>0</v>
      </c>
      <c r="U388" s="59">
        <f>Data!BN388</f>
        <v>0</v>
      </c>
      <c r="V388" s="59">
        <f>Data!BO388</f>
        <v>0</v>
      </c>
      <c r="W388" s="58">
        <f>Data!BT388</f>
        <v>0</v>
      </c>
      <c r="X388" s="56">
        <f t="shared" si="172"/>
        <v>0</v>
      </c>
      <c r="Y388" s="64">
        <f t="shared" si="173"/>
        <v>6000</v>
      </c>
      <c r="Z388" s="65">
        <f t="shared" si="174"/>
        <v>91592.9296875</v>
      </c>
      <c r="AA388" s="66">
        <f t="shared" si="175"/>
        <v>97592.9296875</v>
      </c>
      <c r="AB388" s="71">
        <f t="shared" si="187"/>
        <v>97592.9296875</v>
      </c>
      <c r="AC388" s="71">
        <f t="shared" si="176"/>
        <v>91592.9296875</v>
      </c>
      <c r="AD388" s="71">
        <f t="shared" si="188"/>
        <v>93575.314429918231</v>
      </c>
      <c r="AE388" s="71">
        <f t="shared" si="189"/>
        <v>91592.9296875</v>
      </c>
      <c r="AF388" s="57">
        <f t="shared" si="190"/>
        <v>91592.9296875</v>
      </c>
      <c r="AG388" s="55"/>
      <c r="AI388" s="35" t="str">
        <f t="shared" si="177"/>
        <v/>
      </c>
      <c r="AJ388" s="125" t="str">
        <f t="shared" si="178"/>
        <v/>
      </c>
      <c r="AK388" s="125" t="str">
        <f t="shared" si="179"/>
        <v/>
      </c>
      <c r="AL388" s="125" t="str">
        <f t="shared" si="180"/>
        <v/>
      </c>
      <c r="AM388" s="125" t="str">
        <f t="shared" si="181"/>
        <v/>
      </c>
      <c r="AN388" s="125" t="s">
        <v>218</v>
      </c>
      <c r="AO388" s="125" t="str">
        <f t="shared" si="182"/>
        <v/>
      </c>
      <c r="AP388" s="125" t="str">
        <f t="shared" si="191"/>
        <v/>
      </c>
    </row>
    <row r="389" spans="1:42">
      <c r="A389" s="30">
        <f t="shared" si="183"/>
        <v>19418</v>
      </c>
      <c r="B389" s="31">
        <f t="shared" si="160"/>
        <v>0</v>
      </c>
      <c r="C389" s="33" t="str">
        <f t="shared" si="161"/>
        <v/>
      </c>
      <c r="D389" s="31">
        <f t="shared" si="162"/>
        <v>0</v>
      </c>
      <c r="E389" s="33" t="str">
        <f t="shared" si="163"/>
        <v/>
      </c>
      <c r="F389" s="31">
        <f t="shared" si="164"/>
        <v>0</v>
      </c>
      <c r="G389" s="32">
        <f t="shared" si="165"/>
        <v>0</v>
      </c>
      <c r="H389" s="32">
        <f t="shared" si="166"/>
        <v>0</v>
      </c>
      <c r="I389" s="32">
        <f t="shared" si="167"/>
        <v>0</v>
      </c>
      <c r="J389" s="37" t="str">
        <f t="shared" si="184"/>
        <v/>
      </c>
      <c r="K389" s="31">
        <f t="shared" si="168"/>
        <v>0</v>
      </c>
      <c r="L389" s="33" t="str">
        <f t="shared" si="169"/>
        <v/>
      </c>
      <c r="M389" s="34">
        <f t="shared" si="185"/>
        <v>22095.258467797867</v>
      </c>
      <c r="N389" s="33" t="str">
        <f t="shared" si="186"/>
        <v/>
      </c>
      <c r="O389" s="35" t="str">
        <f t="shared" si="170"/>
        <v/>
      </c>
      <c r="P389" s="48" t="str">
        <f t="shared" si="171"/>
        <v/>
      </c>
      <c r="Q389" s="35"/>
      <c r="R389" s="58">
        <f>Data!AW389</f>
        <v>0</v>
      </c>
      <c r="S389" s="58">
        <f>Data!BB389</f>
        <v>0</v>
      </c>
      <c r="T389" s="58">
        <f>Data!BM389</f>
        <v>0</v>
      </c>
      <c r="U389" s="59">
        <f>Data!BN389</f>
        <v>0</v>
      </c>
      <c r="V389" s="59">
        <f>Data!BO389</f>
        <v>0</v>
      </c>
      <c r="W389" s="58">
        <f>Data!BT389</f>
        <v>0</v>
      </c>
      <c r="X389" s="56">
        <f t="shared" si="172"/>
        <v>0</v>
      </c>
      <c r="Y389" s="64">
        <f t="shared" si="173"/>
        <v>19127.232421875</v>
      </c>
      <c r="Z389" s="65">
        <f t="shared" si="174"/>
        <v>4562.23681640625</v>
      </c>
      <c r="AA389" s="66">
        <f t="shared" si="175"/>
        <v>23689.46923828125</v>
      </c>
      <c r="AB389" s="71">
        <f t="shared" si="187"/>
        <v>23689.46923828125</v>
      </c>
      <c r="AC389" s="71">
        <f t="shared" si="176"/>
        <v>4562.23681640625</v>
      </c>
      <c r="AD389" s="71">
        <f t="shared" si="188"/>
        <v>9660.9223185423834</v>
      </c>
      <c r="AE389" s="71">
        <f t="shared" si="189"/>
        <v>4562.23681640625</v>
      </c>
      <c r="AF389" s="57">
        <f t="shared" si="190"/>
        <v>4562.23681640625</v>
      </c>
      <c r="AG389" s="55"/>
      <c r="AI389" s="35" t="str">
        <f t="shared" si="177"/>
        <v/>
      </c>
      <c r="AJ389" s="125" t="str">
        <f t="shared" si="178"/>
        <v/>
      </c>
      <c r="AK389" s="125" t="str">
        <f t="shared" si="179"/>
        <v/>
      </c>
      <c r="AL389" s="125" t="str">
        <f t="shared" si="180"/>
        <v/>
      </c>
      <c r="AM389" s="125" t="str">
        <f t="shared" si="181"/>
        <v/>
      </c>
      <c r="AN389" s="125" t="s">
        <v>218</v>
      </c>
      <c r="AO389" s="125" t="str">
        <f t="shared" si="182"/>
        <v/>
      </c>
      <c r="AP389" s="125" t="str">
        <f t="shared" si="191"/>
        <v/>
      </c>
    </row>
    <row r="390" spans="1:42">
      <c r="A390" s="30">
        <f t="shared" si="183"/>
        <v>19449</v>
      </c>
      <c r="B390" s="31">
        <f t="shared" si="160"/>
        <v>0</v>
      </c>
      <c r="C390" s="33" t="str">
        <f t="shared" si="161"/>
        <v/>
      </c>
      <c r="D390" s="31">
        <f t="shared" si="162"/>
        <v>0</v>
      </c>
      <c r="E390" s="33" t="str">
        <f t="shared" si="163"/>
        <v/>
      </c>
      <c r="F390" s="31">
        <f t="shared" si="164"/>
        <v>0</v>
      </c>
      <c r="G390" s="32">
        <f t="shared" si="165"/>
        <v>0</v>
      </c>
      <c r="H390" s="32">
        <f t="shared" si="166"/>
        <v>0</v>
      </c>
      <c r="I390" s="32">
        <f t="shared" si="167"/>
        <v>0</v>
      </c>
      <c r="J390" s="37" t="str">
        <f t="shared" si="184"/>
        <v/>
      </c>
      <c r="K390" s="31">
        <f t="shared" si="168"/>
        <v>0</v>
      </c>
      <c r="L390" s="33" t="str">
        <f t="shared" si="169"/>
        <v/>
      </c>
      <c r="M390" s="34">
        <f t="shared" si="185"/>
        <v>19974.396964045882</v>
      </c>
      <c r="N390" s="33" t="str">
        <f t="shared" si="186"/>
        <v/>
      </c>
      <c r="O390" s="35" t="str">
        <f t="shared" si="170"/>
        <v/>
      </c>
      <c r="P390" s="48" t="str">
        <f t="shared" si="171"/>
        <v/>
      </c>
      <c r="Q390" s="35"/>
      <c r="R390" s="58">
        <f>Data!AW390</f>
        <v>0</v>
      </c>
      <c r="S390" s="58">
        <f>Data!BB390</f>
        <v>0</v>
      </c>
      <c r="T390" s="58">
        <f>Data!BM390</f>
        <v>0</v>
      </c>
      <c r="U390" s="59">
        <f>Data!BN390</f>
        <v>0</v>
      </c>
      <c r="V390" s="59">
        <f>Data!BO390</f>
        <v>0</v>
      </c>
      <c r="W390" s="58">
        <f>Data!BT390</f>
        <v>0</v>
      </c>
      <c r="X390" s="56">
        <f t="shared" si="172"/>
        <v>0</v>
      </c>
      <c r="Y390" s="64">
        <f t="shared" si="173"/>
        <v>9370.9677734375</v>
      </c>
      <c r="Z390" s="65">
        <f t="shared" si="174"/>
        <v>5493.56884765625</v>
      </c>
      <c r="AA390" s="66">
        <f t="shared" si="175"/>
        <v>14864.53662109375</v>
      </c>
      <c r="AB390" s="71">
        <f t="shared" si="187"/>
        <v>14864.53662109375</v>
      </c>
      <c r="AC390" s="71">
        <f t="shared" si="176"/>
        <v>5493.56884765625</v>
      </c>
      <c r="AD390" s="71">
        <f t="shared" si="188"/>
        <v>2548.4466114801435</v>
      </c>
      <c r="AE390" s="71">
        <f t="shared" si="189"/>
        <v>5493.56884765625</v>
      </c>
      <c r="AF390" s="57">
        <f t="shared" si="190"/>
        <v>2548.4466114801435</v>
      </c>
      <c r="AG390" s="55"/>
      <c r="AI390" s="35" t="str">
        <f t="shared" si="177"/>
        <v/>
      </c>
      <c r="AJ390" s="125" t="str">
        <f t="shared" si="178"/>
        <v/>
      </c>
      <c r="AK390" s="125" t="str">
        <f t="shared" si="179"/>
        <v/>
      </c>
      <c r="AL390" s="125" t="str">
        <f t="shared" si="180"/>
        <v/>
      </c>
      <c r="AM390" s="125" t="str">
        <f t="shared" si="181"/>
        <v/>
      </c>
      <c r="AN390" s="125" t="s">
        <v>218</v>
      </c>
      <c r="AO390" s="125" t="str">
        <f t="shared" si="182"/>
        <v/>
      </c>
      <c r="AP390" s="125" t="str">
        <f t="shared" si="191"/>
        <v/>
      </c>
    </row>
    <row r="391" spans="1:42">
      <c r="A391" s="30">
        <f t="shared" si="183"/>
        <v>19479</v>
      </c>
      <c r="B391" s="31">
        <f t="shared" si="160"/>
        <v>-3020.4910380105503</v>
      </c>
      <c r="C391" s="33" t="str">
        <f t="shared" si="161"/>
        <v/>
      </c>
      <c r="D391" s="31">
        <f t="shared" si="162"/>
        <v>0</v>
      </c>
      <c r="E391" s="33" t="str">
        <f t="shared" si="163"/>
        <v/>
      </c>
      <c r="F391" s="31">
        <f t="shared" si="164"/>
        <v>0</v>
      </c>
      <c r="G391" s="32">
        <f t="shared" si="165"/>
        <v>0</v>
      </c>
      <c r="H391" s="32">
        <f t="shared" si="166"/>
        <v>0</v>
      </c>
      <c r="I391" s="32">
        <f t="shared" si="167"/>
        <v>0</v>
      </c>
      <c r="J391" s="37" t="str">
        <f t="shared" si="184"/>
        <v/>
      </c>
      <c r="K391" s="31">
        <f t="shared" si="168"/>
        <v>0</v>
      </c>
      <c r="L391" s="33" t="str">
        <f t="shared" si="169"/>
        <v/>
      </c>
      <c r="M391" s="34">
        <f t="shared" si="185"/>
        <v>4854.0999013032215</v>
      </c>
      <c r="N391" s="33" t="str">
        <f t="shared" si="186"/>
        <v/>
      </c>
      <c r="O391" s="35" t="str">
        <f t="shared" si="170"/>
        <v/>
      </c>
      <c r="P391" s="48" t="str">
        <f t="shared" si="171"/>
        <v/>
      </c>
      <c r="Q391" s="35"/>
      <c r="R391" s="58">
        <f>Data!AW391</f>
        <v>326.70114135742187</v>
      </c>
      <c r="S391" s="58">
        <f>Data!BB391</f>
        <v>0</v>
      </c>
      <c r="T391" s="58">
        <f>Data!BM391</f>
        <v>0</v>
      </c>
      <c r="U391" s="59">
        <f>Data!BN391</f>
        <v>0</v>
      </c>
      <c r="V391" s="59">
        <f>Data!BO391</f>
        <v>0</v>
      </c>
      <c r="W391" s="58">
        <f>Data!BT391</f>
        <v>0</v>
      </c>
      <c r="X391" s="56">
        <f t="shared" si="172"/>
        <v>326.70114135742187</v>
      </c>
      <c r="Y391" s="64">
        <f t="shared" si="173"/>
        <v>8929.1669921875</v>
      </c>
      <c r="Z391" s="65">
        <f t="shared" si="174"/>
        <v>19579.423828125</v>
      </c>
      <c r="AA391" s="66">
        <f t="shared" si="175"/>
        <v>28508.5908203125</v>
      </c>
      <c r="AB391" s="71">
        <f t="shared" si="187"/>
        <v>28181.889678955078</v>
      </c>
      <c r="AC391" s="71">
        <f t="shared" si="176"/>
        <v>19579.423828125</v>
      </c>
      <c r="AD391" s="71">
        <f t="shared" si="188"/>
        <v>26846.974857312867</v>
      </c>
      <c r="AE391" s="71">
        <f t="shared" si="189"/>
        <v>19579.423828125</v>
      </c>
      <c r="AF391" s="57">
        <f t="shared" si="190"/>
        <v>19579.423828125</v>
      </c>
      <c r="AG391" s="55"/>
      <c r="AI391" s="35" t="str">
        <f t="shared" si="177"/>
        <v/>
      </c>
      <c r="AJ391" s="125" t="str">
        <f t="shared" si="178"/>
        <v/>
      </c>
      <c r="AK391" s="125" t="str">
        <f t="shared" si="179"/>
        <v/>
      </c>
      <c r="AL391" s="125" t="str">
        <f t="shared" si="180"/>
        <v/>
      </c>
      <c r="AM391" s="125" t="str">
        <f t="shared" si="181"/>
        <v/>
      </c>
      <c r="AN391" s="125" t="s">
        <v>218</v>
      </c>
      <c r="AO391" s="125" t="str">
        <f t="shared" si="182"/>
        <v/>
      </c>
      <c r="AP391" s="125" t="str">
        <f t="shared" si="191"/>
        <v/>
      </c>
    </row>
    <row r="392" spans="1:42">
      <c r="A392" s="30">
        <f t="shared" si="183"/>
        <v>19510</v>
      </c>
      <c r="B392" s="31">
        <f t="shared" si="160"/>
        <v>-2774.3070999606839</v>
      </c>
      <c r="C392" s="33" t="str">
        <f t="shared" si="161"/>
        <v/>
      </c>
      <c r="D392" s="31">
        <f t="shared" si="162"/>
        <v>0</v>
      </c>
      <c r="E392" s="33" t="str">
        <f t="shared" si="163"/>
        <v/>
      </c>
      <c r="F392" s="31">
        <f t="shared" si="164"/>
        <v>0</v>
      </c>
      <c r="G392" s="32">
        <f t="shared" si="165"/>
        <v>0</v>
      </c>
      <c r="H392" s="32">
        <f t="shared" si="166"/>
        <v>0</v>
      </c>
      <c r="I392" s="32">
        <f t="shared" si="167"/>
        <v>0</v>
      </c>
      <c r="J392" s="37" t="str">
        <f t="shared" si="184"/>
        <v/>
      </c>
      <c r="K392" s="31">
        <f t="shared" si="168"/>
        <v>0</v>
      </c>
      <c r="L392" s="33" t="str">
        <f t="shared" si="169"/>
        <v/>
      </c>
      <c r="M392" s="34">
        <f t="shared" si="185"/>
        <v>4787.0540017239364</v>
      </c>
      <c r="N392" s="33" t="str">
        <f t="shared" si="186"/>
        <v/>
      </c>
      <c r="O392" s="35" t="str">
        <f t="shared" si="170"/>
        <v/>
      </c>
      <c r="P392" s="48" t="str">
        <f t="shared" si="171"/>
        <v/>
      </c>
      <c r="Q392" s="35"/>
      <c r="R392" s="58">
        <f>Data!AW392</f>
        <v>-359.1207275390625</v>
      </c>
      <c r="S392" s="58">
        <f>Data!BB392</f>
        <v>0</v>
      </c>
      <c r="T392" s="58">
        <f>Data!BM392</f>
        <v>0</v>
      </c>
      <c r="U392" s="59">
        <f>Data!BN392</f>
        <v>0</v>
      </c>
      <c r="V392" s="59">
        <f>Data!BO392</f>
        <v>0</v>
      </c>
      <c r="W392" s="58">
        <f>Data!BT392</f>
        <v>0</v>
      </c>
      <c r="X392" s="56">
        <f t="shared" si="172"/>
        <v>0</v>
      </c>
      <c r="Y392" s="64">
        <f t="shared" si="173"/>
        <v>6450</v>
      </c>
      <c r="Z392" s="65">
        <f t="shared" si="174"/>
        <v>18003.3359375</v>
      </c>
      <c r="AA392" s="66">
        <f t="shared" si="175"/>
        <v>24453.3359375</v>
      </c>
      <c r="AB392" s="71">
        <f t="shared" si="187"/>
        <v>24453.3359375</v>
      </c>
      <c r="AC392" s="71">
        <f t="shared" si="176"/>
        <v>18003.3359375</v>
      </c>
      <c r="AD392" s="71">
        <f t="shared" si="188"/>
        <v>23692.87114846487</v>
      </c>
      <c r="AE392" s="71">
        <f t="shared" si="189"/>
        <v>18003.3359375</v>
      </c>
      <c r="AF392" s="57">
        <f t="shared" si="190"/>
        <v>18003.3359375</v>
      </c>
      <c r="AG392" s="55"/>
      <c r="AI392" s="35" t="str">
        <f t="shared" si="177"/>
        <v/>
      </c>
      <c r="AJ392" s="125" t="str">
        <f t="shared" si="178"/>
        <v/>
      </c>
      <c r="AK392" s="125" t="str">
        <f t="shared" si="179"/>
        <v/>
      </c>
      <c r="AL392" s="125" t="str">
        <f t="shared" si="180"/>
        <v/>
      </c>
      <c r="AM392" s="125" t="str">
        <f t="shared" si="181"/>
        <v/>
      </c>
      <c r="AN392" s="125" t="s">
        <v>218</v>
      </c>
      <c r="AO392" s="125" t="str">
        <f t="shared" si="182"/>
        <v/>
      </c>
      <c r="AP392" s="125" t="str">
        <f t="shared" si="191"/>
        <v/>
      </c>
    </row>
    <row r="393" spans="1:42">
      <c r="A393" s="30">
        <f t="shared" si="183"/>
        <v>19540</v>
      </c>
      <c r="B393" s="31">
        <f t="shared" si="160"/>
        <v>0</v>
      </c>
      <c r="C393" s="33" t="str">
        <f t="shared" si="161"/>
        <v/>
      </c>
      <c r="D393" s="31">
        <f t="shared" si="162"/>
        <v>6510.4265771402452</v>
      </c>
      <c r="E393" s="33" t="str">
        <f t="shared" si="163"/>
        <v/>
      </c>
      <c r="F393" s="31">
        <f t="shared" si="164"/>
        <v>0</v>
      </c>
      <c r="G393" s="32">
        <f t="shared" si="165"/>
        <v>0</v>
      </c>
      <c r="H393" s="32">
        <f t="shared" si="166"/>
        <v>0</v>
      </c>
      <c r="I393" s="32">
        <f t="shared" si="167"/>
        <v>0</v>
      </c>
      <c r="J393" s="37" t="str">
        <f t="shared" si="184"/>
        <v/>
      </c>
      <c r="K393" s="31">
        <f t="shared" si="168"/>
        <v>0</v>
      </c>
      <c r="L393" s="33" t="str">
        <f t="shared" si="169"/>
        <v/>
      </c>
      <c r="M393" s="34">
        <f t="shared" si="185"/>
        <v>15355.293230249084</v>
      </c>
      <c r="N393" s="33" t="str">
        <f t="shared" si="186"/>
        <v/>
      </c>
      <c r="O393" s="35" t="str">
        <f t="shared" si="170"/>
        <v/>
      </c>
      <c r="P393" s="48" t="str">
        <f t="shared" si="171"/>
        <v/>
      </c>
      <c r="Q393" s="35"/>
      <c r="R393" s="58">
        <f>Data!AW393</f>
        <v>0</v>
      </c>
      <c r="S393" s="58">
        <f>Data!BB393</f>
        <v>777.5399169921875</v>
      </c>
      <c r="T393" s="58">
        <f>Data!BM393</f>
        <v>0</v>
      </c>
      <c r="U393" s="59">
        <f>Data!BN393</f>
        <v>0</v>
      </c>
      <c r="V393" s="59">
        <f>Data!BO393</f>
        <v>0</v>
      </c>
      <c r="W393" s="58">
        <f>Data!BT393</f>
        <v>0</v>
      </c>
      <c r="X393" s="56">
        <f t="shared" si="172"/>
        <v>777.5399169921875</v>
      </c>
      <c r="Y393" s="64">
        <f t="shared" si="173"/>
        <v>5963.33349609375</v>
      </c>
      <c r="Z393" s="65">
        <f t="shared" si="174"/>
        <v>13747.4599609375</v>
      </c>
      <c r="AA393" s="66">
        <f t="shared" si="175"/>
        <v>19710.79345703125</v>
      </c>
      <c r="AB393" s="71">
        <f t="shared" si="187"/>
        <v>18933.253540039063</v>
      </c>
      <c r="AC393" s="71">
        <f t="shared" si="176"/>
        <v>13747.4599609375</v>
      </c>
      <c r="AD393" s="71">
        <f t="shared" si="188"/>
        <v>13676.953357917129</v>
      </c>
      <c r="AE393" s="71">
        <f t="shared" si="189"/>
        <v>13709.78218460083</v>
      </c>
      <c r="AF393" s="57">
        <f t="shared" si="190"/>
        <v>13676.953357917129</v>
      </c>
      <c r="AG393" s="55"/>
      <c r="AI393" s="35" t="str">
        <f t="shared" si="177"/>
        <v/>
      </c>
      <c r="AJ393" s="125" t="str">
        <f t="shared" si="178"/>
        <v/>
      </c>
      <c r="AK393" s="125" t="str">
        <f t="shared" si="179"/>
        <v/>
      </c>
      <c r="AL393" s="125" t="str">
        <f t="shared" si="180"/>
        <v/>
      </c>
      <c r="AM393" s="125" t="str">
        <f t="shared" si="181"/>
        <v/>
      </c>
      <c r="AN393" s="125" t="s">
        <v>218</v>
      </c>
      <c r="AO393" s="125" t="str">
        <f t="shared" si="182"/>
        <v/>
      </c>
      <c r="AP393" s="125" t="str">
        <f t="shared" si="191"/>
        <v/>
      </c>
    </row>
    <row r="394" spans="1:42">
      <c r="A394" s="30">
        <f t="shared" si="183"/>
        <v>19571</v>
      </c>
      <c r="B394" s="31">
        <f t="shared" si="160"/>
        <v>17072.20842342616</v>
      </c>
      <c r="C394" s="33" t="str">
        <f t="shared" si="161"/>
        <v/>
      </c>
      <c r="D394" s="31">
        <f t="shared" si="162"/>
        <v>14330.565782403606</v>
      </c>
      <c r="E394" s="33" t="str">
        <f t="shared" si="163"/>
        <v/>
      </c>
      <c r="F394" s="31">
        <f t="shared" si="164"/>
        <v>2254.3577870811919</v>
      </c>
      <c r="G394" s="32">
        <f t="shared" si="165"/>
        <v>2265.626408612542</v>
      </c>
      <c r="H394" s="32">
        <f t="shared" si="166"/>
        <v>2288.0862172671814</v>
      </c>
      <c r="I394" s="32">
        <f t="shared" si="167"/>
        <v>2288.0862172671814</v>
      </c>
      <c r="J394" s="37" t="str">
        <f t="shared" si="184"/>
        <v/>
      </c>
      <c r="K394" s="31">
        <f t="shared" si="168"/>
        <v>0</v>
      </c>
      <c r="L394" s="33" t="str">
        <f t="shared" si="169"/>
        <v/>
      </c>
      <c r="M394" s="34">
        <f t="shared" si="185"/>
        <v>17156.980797583536</v>
      </c>
      <c r="N394" s="33" t="str">
        <f t="shared" si="186"/>
        <v/>
      </c>
      <c r="O394" s="35" t="str">
        <f t="shared" si="170"/>
        <v>MRDO</v>
      </c>
      <c r="P394" s="48" t="str">
        <f t="shared" si="171"/>
        <v>MRDO</v>
      </c>
      <c r="Q394" s="35"/>
      <c r="R394" s="58">
        <f>Data!AW394</f>
        <v>3296.96826171875</v>
      </c>
      <c r="S394" s="58">
        <f>Data!BB394</f>
        <v>555.32513427734375</v>
      </c>
      <c r="T394" s="58">
        <f>Data!BM394</f>
        <v>-11520.8818359375</v>
      </c>
      <c r="U394" s="59">
        <f>Data!BN394</f>
        <v>-11509.61328125</v>
      </c>
      <c r="V394" s="59">
        <f>Data!BO394</f>
        <v>-11487.154296875</v>
      </c>
      <c r="W394" s="58">
        <f>Data!BT394</f>
        <v>0</v>
      </c>
      <c r="X394" s="56">
        <f t="shared" si="172"/>
        <v>3296.96826171875</v>
      </c>
      <c r="Y394" s="64">
        <f t="shared" si="173"/>
        <v>8000</v>
      </c>
      <c r="Z394" s="65">
        <f t="shared" si="174"/>
        <v>0</v>
      </c>
      <c r="AA394" s="66">
        <f t="shared" si="175"/>
        <v>8000</v>
      </c>
      <c r="AB394" s="71">
        <f t="shared" si="187"/>
        <v>4703.03173828125</v>
      </c>
      <c r="AC394" s="71">
        <f t="shared" si="176"/>
        <v>0</v>
      </c>
      <c r="AD394" s="71">
        <f t="shared" si="188"/>
        <v>6912.5994122064803</v>
      </c>
      <c r="AE394" s="71">
        <f t="shared" si="189"/>
        <v>0</v>
      </c>
      <c r="AF394" s="57">
        <f t="shared" si="190"/>
        <v>0</v>
      </c>
      <c r="AG394" s="55"/>
      <c r="AI394" s="35" t="str">
        <f t="shared" si="177"/>
        <v/>
      </c>
      <c r="AJ394" s="125" t="str">
        <f t="shared" si="178"/>
        <v/>
      </c>
      <c r="AK394" s="125" t="str">
        <f t="shared" si="179"/>
        <v/>
      </c>
      <c r="AL394" s="125" t="str">
        <f t="shared" si="180"/>
        <v/>
      </c>
      <c r="AM394" s="125" t="str">
        <f t="shared" si="181"/>
        <v/>
      </c>
      <c r="AN394" s="125" t="s">
        <v>218</v>
      </c>
      <c r="AO394" s="125" t="str">
        <f t="shared" si="182"/>
        <v/>
      </c>
      <c r="AP394" s="125" t="str">
        <f t="shared" si="191"/>
        <v/>
      </c>
    </row>
    <row r="395" spans="1:42">
      <c r="A395" s="30">
        <f t="shared" si="183"/>
        <v>19602</v>
      </c>
      <c r="B395" s="31">
        <f t="shared" si="160"/>
        <v>14306.238912177172</v>
      </c>
      <c r="C395" s="33" t="str">
        <f t="shared" si="161"/>
        <v/>
      </c>
      <c r="D395" s="31">
        <f t="shared" si="162"/>
        <v>11418.793010957223</v>
      </c>
      <c r="E395" s="33" t="str">
        <f t="shared" si="163"/>
        <v/>
      </c>
      <c r="F395" s="31">
        <f t="shared" si="164"/>
        <v>0</v>
      </c>
      <c r="G395" s="32">
        <f t="shared" si="165"/>
        <v>11392.471640015157</v>
      </c>
      <c r="H395" s="32">
        <f t="shared" si="166"/>
        <v>11179.138112223753</v>
      </c>
      <c r="I395" s="32">
        <f t="shared" si="167"/>
        <v>11392.471640015157</v>
      </c>
      <c r="J395" s="37" t="str">
        <f t="shared" si="184"/>
        <v/>
      </c>
      <c r="K395" s="31">
        <f t="shared" si="168"/>
        <v>0</v>
      </c>
      <c r="L395" s="33" t="str">
        <f t="shared" si="169"/>
        <v/>
      </c>
      <c r="M395" s="34">
        <f t="shared" si="185"/>
        <v>17130.268056219102</v>
      </c>
      <c r="N395" s="33" t="str">
        <f t="shared" si="186"/>
        <v/>
      </c>
      <c r="O395" s="35" t="str">
        <f t="shared" si="170"/>
        <v>MRDO</v>
      </c>
      <c r="P395" s="48" t="str">
        <f t="shared" si="171"/>
        <v>MRDO</v>
      </c>
      <c r="Q395" s="35"/>
      <c r="R395" s="58">
        <f>Data!AW395</f>
        <v>2237.553466796875</v>
      </c>
      <c r="S395" s="58">
        <f>Data!BB395</f>
        <v>-649.89202880859375</v>
      </c>
      <c r="T395" s="58">
        <f>Data!BM395</f>
        <v>0</v>
      </c>
      <c r="U395" s="59">
        <f>Data!BN395</f>
        <v>-676.21405029296875</v>
      </c>
      <c r="V395" s="59">
        <f>Data!BO395</f>
        <v>-889.54718017578125</v>
      </c>
      <c r="W395" s="58">
        <f>Data!BT395</f>
        <v>0</v>
      </c>
      <c r="X395" s="56">
        <f t="shared" si="172"/>
        <v>2237.553466796875</v>
      </c>
      <c r="Y395" s="64">
        <f t="shared" si="173"/>
        <v>4000</v>
      </c>
      <c r="Z395" s="65">
        <f t="shared" si="174"/>
        <v>0</v>
      </c>
      <c r="AA395" s="66">
        <f t="shared" si="175"/>
        <v>4000</v>
      </c>
      <c r="AB395" s="71">
        <f t="shared" si="187"/>
        <v>1762.446533203125</v>
      </c>
      <c r="AC395" s="71">
        <f t="shared" si="176"/>
        <v>0</v>
      </c>
      <c r="AD395" s="71">
        <f t="shared" si="188"/>
        <v>921.01415637875471</v>
      </c>
      <c r="AE395" s="71">
        <f t="shared" si="189"/>
        <v>0</v>
      </c>
      <c r="AF395" s="57">
        <f t="shared" si="190"/>
        <v>0</v>
      </c>
      <c r="AG395" s="55"/>
      <c r="AI395" s="35" t="str">
        <f t="shared" si="177"/>
        <v/>
      </c>
      <c r="AJ395" s="125" t="str">
        <f t="shared" si="178"/>
        <v/>
      </c>
      <c r="AK395" s="125" t="str">
        <f t="shared" si="179"/>
        <v/>
      </c>
      <c r="AL395" s="125" t="str">
        <f t="shared" si="180"/>
        <v/>
      </c>
      <c r="AM395" s="125" t="str">
        <f t="shared" si="181"/>
        <v/>
      </c>
      <c r="AN395" s="125" t="s">
        <v>218</v>
      </c>
      <c r="AO395" s="125" t="str">
        <f t="shared" si="182"/>
        <v/>
      </c>
      <c r="AP395" s="125" t="str">
        <f t="shared" si="191"/>
        <v/>
      </c>
    </row>
    <row r="396" spans="1:42">
      <c r="A396" s="30">
        <f t="shared" si="183"/>
        <v>19632</v>
      </c>
      <c r="B396" s="31">
        <f t="shared" si="160"/>
        <v>0</v>
      </c>
      <c r="C396" s="33" t="str">
        <f t="shared" si="161"/>
        <v/>
      </c>
      <c r="D396" s="31">
        <f t="shared" si="162"/>
        <v>0</v>
      </c>
      <c r="E396" s="33" t="str">
        <f t="shared" si="163"/>
        <v/>
      </c>
      <c r="F396" s="31">
        <f t="shared" si="164"/>
        <v>0</v>
      </c>
      <c r="G396" s="32">
        <f t="shared" si="165"/>
        <v>11563.34966371647</v>
      </c>
      <c r="H396" s="32">
        <f t="shared" si="166"/>
        <v>11387.070811731581</v>
      </c>
      <c r="I396" s="32">
        <f t="shared" si="167"/>
        <v>11563.34966371647</v>
      </c>
      <c r="J396" s="37" t="str">
        <f t="shared" si="184"/>
        <v/>
      </c>
      <c r="K396" s="31">
        <f t="shared" si="168"/>
        <v>0</v>
      </c>
      <c r="L396" s="33" t="str">
        <f t="shared" si="169"/>
        <v/>
      </c>
      <c r="M396" s="34">
        <f t="shared" si="185"/>
        <v>14851.338435368847</v>
      </c>
      <c r="N396" s="33" t="str">
        <f t="shared" si="186"/>
        <v/>
      </c>
      <c r="O396" s="35" t="str">
        <f t="shared" si="170"/>
        <v>MRDO</v>
      </c>
      <c r="P396" s="48" t="str">
        <f t="shared" si="171"/>
        <v>MRDO</v>
      </c>
      <c r="Q396" s="35"/>
      <c r="R396" s="58">
        <f>Data!AW396</f>
        <v>0</v>
      </c>
      <c r="S396" s="58">
        <f>Data!BB396</f>
        <v>0</v>
      </c>
      <c r="T396" s="58">
        <f>Data!BM396</f>
        <v>0</v>
      </c>
      <c r="U396" s="59">
        <f>Data!BN396</f>
        <v>2244.25</v>
      </c>
      <c r="V396" s="59">
        <f>Data!BO396</f>
        <v>2067.971435546875</v>
      </c>
      <c r="W396" s="58">
        <f>Data!BT396</f>
        <v>0</v>
      </c>
      <c r="X396" s="56">
        <f t="shared" si="172"/>
        <v>2244.25</v>
      </c>
      <c r="Y396" s="64">
        <f t="shared" si="173"/>
        <v>19687.5</v>
      </c>
      <c r="Z396" s="65">
        <f t="shared" si="174"/>
        <v>0</v>
      </c>
      <c r="AA396" s="66">
        <f t="shared" si="175"/>
        <v>19687.5</v>
      </c>
      <c r="AB396" s="71">
        <f t="shared" si="187"/>
        <v>17443.25</v>
      </c>
      <c r="AC396" s="71">
        <f t="shared" si="176"/>
        <v>0</v>
      </c>
      <c r="AD396" s="71">
        <f t="shared" si="188"/>
        <v>16386.559345045796</v>
      </c>
      <c r="AE396" s="71">
        <f t="shared" si="189"/>
        <v>0</v>
      </c>
      <c r="AF396" s="57">
        <f t="shared" si="190"/>
        <v>0</v>
      </c>
      <c r="AG396" s="55"/>
      <c r="AI396" s="35" t="str">
        <f t="shared" si="177"/>
        <v/>
      </c>
      <c r="AJ396" s="125" t="str">
        <f t="shared" si="178"/>
        <v/>
      </c>
      <c r="AK396" s="125" t="str">
        <f t="shared" si="179"/>
        <v/>
      </c>
      <c r="AL396" s="125" t="str">
        <f t="shared" si="180"/>
        <v/>
      </c>
      <c r="AM396" s="125" t="str">
        <f t="shared" si="181"/>
        <v/>
      </c>
      <c r="AN396" s="125" t="s">
        <v>218</v>
      </c>
      <c r="AO396" s="125" t="str">
        <f t="shared" si="182"/>
        <v/>
      </c>
      <c r="AP396" s="125" t="str">
        <f t="shared" si="191"/>
        <v/>
      </c>
    </row>
    <row r="397" spans="1:42">
      <c r="A397" s="30">
        <f t="shared" si="183"/>
        <v>19663</v>
      </c>
      <c r="B397" s="31">
        <f t="shared" ref="B397:B460" si="192">IF(AND(JPSLOPE_1DV&gt;0.01,JPSLOPE_1DV&lt;1),(Banks+Tracy-JPINTCPT_1DV)/JPSLOPE_1DV,0)</f>
        <v>0</v>
      </c>
      <c r="C397" s="33" t="str">
        <f t="shared" ref="C397:C460" si="193">IF(Sac-B397&lt;25,"JP","")</f>
        <v/>
      </c>
      <c r="D397" s="31">
        <f t="shared" ref="D397:D460" si="194">IF(AND(EMSLOPE_1DV&gt;0.01,EMSLOPE_1DV&lt;1000),(Banks+Tracy-EMINTCPT_1DV)/EMSLOPE_1DV,0)</f>
        <v>0</v>
      </c>
      <c r="E397" s="33" t="str">
        <f t="shared" ref="E397:E460" si="195">IF(Sac-D397&lt;25,"EM","")</f>
        <v/>
      </c>
      <c r="F397" s="31">
        <f t="shared" ref="F397:F460" si="196">IF(AND(CCCSLOPE_1ADV&gt;0.01,CCCSLOPE_1ADV&lt;1000),(Banks+Tracy-CCCINTCPT_1ADV)/CCCSLOPE_1ADV,0)</f>
        <v>0</v>
      </c>
      <c r="G397" s="32">
        <f t="shared" ref="G397:G460" si="197">IF(AND(CCCSLOPE_2ADV&gt;0.01,CCCSLOPE_2ADV&lt;1),(Banks+Tracy-CCCINTCPT_2ADV)/CCCSLOPE_2ADV,0)</f>
        <v>0</v>
      </c>
      <c r="H397" s="32">
        <f t="shared" ref="H397:H460" si="198">IF(AND(CCCSLOPE_3ADV&gt;0.01,CCCSLOPE_3ADV&lt;1),(Banks+Tracy-CCCINTCPT_3ADV)/CCCSLOPE_3ADV,0)</f>
        <v>0</v>
      </c>
      <c r="I397" s="32">
        <f t="shared" ref="I397:I460" si="199">MAX(F397:H397)</f>
        <v>0</v>
      </c>
      <c r="J397" s="37" t="str">
        <f t="shared" si="184"/>
        <v/>
      </c>
      <c r="K397" s="31">
        <f t="shared" ref="K397:K460" si="200">IF(AND(COSLOPE_1DV&gt;0.01,COSLOPE_1DV&lt;1),(Banks+Tracy-COINTCPT_1DV)/COSLOPE_1DV,0)</f>
        <v>0</v>
      </c>
      <c r="L397" s="33" t="str">
        <f t="shared" ref="L397:L460" si="201">IF(Sac-K397&lt;25,"CO","")</f>
        <v/>
      </c>
      <c r="M397" s="34">
        <f t="shared" si="185"/>
        <v>10789.313045990029</v>
      </c>
      <c r="N397" s="33" t="str">
        <f t="shared" si="186"/>
        <v/>
      </c>
      <c r="O397" s="35" t="str">
        <f t="shared" ref="O397:O460" si="202">IF(DO&lt;err,"MRDO","")</f>
        <v>MRDO</v>
      </c>
      <c r="P397" s="48" t="str">
        <f t="shared" ref="P397:P460" si="203">CONCATENATE(C397,E397,J397,L397,N397,O397)</f>
        <v>MRDO</v>
      </c>
      <c r="Q397" s="35"/>
      <c r="R397" s="58">
        <f>Data!AW397</f>
        <v>0</v>
      </c>
      <c r="S397" s="58">
        <f>Data!BB397</f>
        <v>0</v>
      </c>
      <c r="T397" s="58">
        <f>Data!BM397</f>
        <v>0</v>
      </c>
      <c r="U397" s="59">
        <f>Data!BN397</f>
        <v>0</v>
      </c>
      <c r="V397" s="59">
        <f>Data!BO397</f>
        <v>0</v>
      </c>
      <c r="W397" s="58">
        <f>Data!BT397</f>
        <v>0</v>
      </c>
      <c r="X397" s="56">
        <f t="shared" ref="X397:X460" si="204">MAX(R397:W397,0)</f>
        <v>0</v>
      </c>
      <c r="Y397" s="64">
        <f t="shared" ref="Y397:Y460" si="205">MRDO</f>
        <v>8593.75</v>
      </c>
      <c r="Z397" s="65">
        <f t="shared" ref="Z397:Z460" si="206">DO</f>
        <v>0</v>
      </c>
      <c r="AA397" s="66">
        <f t="shared" ref="AA397:AA460" si="207">MRDO+DO</f>
        <v>8593.75</v>
      </c>
      <c r="AB397" s="71">
        <f t="shared" si="187"/>
        <v>8593.75</v>
      </c>
      <c r="AC397" s="71">
        <f t="shared" ref="AC397:AC460" si="208">DO</f>
        <v>0</v>
      </c>
      <c r="AD397" s="71">
        <f t="shared" si="188"/>
        <v>6290.4517030881634</v>
      </c>
      <c r="AE397" s="71">
        <f t="shared" si="189"/>
        <v>0</v>
      </c>
      <c r="AF397" s="57">
        <f t="shared" si="190"/>
        <v>0</v>
      </c>
      <c r="AG397" s="55"/>
      <c r="AI397" s="35" t="str">
        <f t="shared" ref="AI397:AI460" si="209">IF(ABS(Tracy-B2_2CAP)&lt;err,"B2-2","")</f>
        <v/>
      </c>
      <c r="AJ397" s="125" t="str">
        <f t="shared" ref="AJ397:AJ460" si="210">IF(ABS(Tracy-B2_3CAP)&lt;err,"B2-3","")</f>
        <v/>
      </c>
      <c r="AK397" s="125" t="str">
        <f t="shared" ref="AK397:AK460" si="211">IF(ABS(Tracy-B2_4CAP)&lt;err,"B2-4","")</f>
        <v/>
      </c>
      <c r="AL397" s="125" t="str">
        <f t="shared" ref="AL397:AL460" si="212">IF(ABS(Tracy-B2_5ACAP)&lt;err,"B2-5","")</f>
        <v/>
      </c>
      <c r="AM397" s="125" t="str">
        <f t="shared" ref="AM397:AM460" si="213">IF(ABS(Tracy-B2_5BCAP)&lt;err,"B2-5","")</f>
        <v/>
      </c>
      <c r="AN397" s="125" t="s">
        <v>218</v>
      </c>
      <c r="AO397" s="125" t="str">
        <f t="shared" ref="AO397:AO460" si="214">IF(ABS(Tracy-B2_7CAP)&lt;err,"B2-7","")</f>
        <v/>
      </c>
      <c r="AP397" s="125" t="str">
        <f t="shared" si="191"/>
        <v/>
      </c>
    </row>
    <row r="398" spans="1:42">
      <c r="A398" s="30">
        <f t="shared" ref="A398:A461" si="215">Date</f>
        <v>19693</v>
      </c>
      <c r="B398" s="31">
        <f t="shared" si="192"/>
        <v>0</v>
      </c>
      <c r="C398" s="33" t="str">
        <f t="shared" si="193"/>
        <v/>
      </c>
      <c r="D398" s="31">
        <f t="shared" si="194"/>
        <v>0</v>
      </c>
      <c r="E398" s="33" t="str">
        <f t="shared" si="195"/>
        <v/>
      </c>
      <c r="F398" s="31">
        <f t="shared" si="196"/>
        <v>-15676.978269321076</v>
      </c>
      <c r="G398" s="32">
        <f t="shared" si="197"/>
        <v>-15562.081174836932</v>
      </c>
      <c r="H398" s="32">
        <f t="shared" si="198"/>
        <v>-15370.391647946355</v>
      </c>
      <c r="I398" s="32">
        <f t="shared" si="199"/>
        <v>-15370.391647946355</v>
      </c>
      <c r="J398" s="37" t="str">
        <f t="shared" ref="J398:J461" si="216">IF(Sac-I398&lt;25,"RS","")</f>
        <v/>
      </c>
      <c r="K398" s="31">
        <f t="shared" si="200"/>
        <v>0</v>
      </c>
      <c r="L398" s="33" t="str">
        <f t="shared" si="201"/>
        <v/>
      </c>
      <c r="M398" s="34">
        <f t="shared" ref="M398:M461" si="217">(Banks+Tracy)/EI</f>
        <v>5062.973583770663</v>
      </c>
      <c r="N398" s="33" t="str">
        <f t="shared" ref="N398:N461" si="218">IF(ABS(EIExp-Banks-Tracy)&lt;err,"EI","")</f>
        <v/>
      </c>
      <c r="O398" s="35" t="str">
        <f t="shared" si="202"/>
        <v>MRDO</v>
      </c>
      <c r="P398" s="48" t="str">
        <f t="shared" si="203"/>
        <v>MRDO</v>
      </c>
      <c r="Q398" s="35"/>
      <c r="R398" s="58">
        <f>Data!AW398</f>
        <v>0</v>
      </c>
      <c r="S398" s="58">
        <f>Data!BB398</f>
        <v>0</v>
      </c>
      <c r="T398" s="58">
        <f>Data!BM398</f>
        <v>-17527.037109375</v>
      </c>
      <c r="U398" s="59">
        <f>Data!BN398</f>
        <v>-17396.28515625</v>
      </c>
      <c r="V398" s="59">
        <f>Data!BO398</f>
        <v>-17204.595703125</v>
      </c>
      <c r="W398" s="58">
        <f>Data!BT398</f>
        <v>0</v>
      </c>
      <c r="X398" s="56">
        <f t="shared" si="204"/>
        <v>0</v>
      </c>
      <c r="Y398" s="64">
        <f t="shared" si="205"/>
        <v>16250</v>
      </c>
      <c r="Z398" s="65">
        <f t="shared" si="206"/>
        <v>0</v>
      </c>
      <c r="AA398" s="66">
        <f t="shared" si="207"/>
        <v>16250</v>
      </c>
      <c r="AB398" s="71">
        <f t="shared" ref="AB398:AB461" si="219">AA398-X398</f>
        <v>16250</v>
      </c>
      <c r="AC398" s="71">
        <f t="shared" si="208"/>
        <v>0</v>
      </c>
      <c r="AD398" s="71">
        <f t="shared" ref="AD398:AD461" si="220">EIExp/EI-M398</f>
        <v>15373.544593720972</v>
      </c>
      <c r="AE398" s="71">
        <f t="shared" ref="AE398:AE461" si="221">DO-DO_WHL</f>
        <v>0</v>
      </c>
      <c r="AF398" s="57">
        <f t="shared" ref="AF398:AF461" si="222">MIN(AB398:AD398)</f>
        <v>0</v>
      </c>
      <c r="AG398" s="55"/>
      <c r="AI398" s="35" t="str">
        <f t="shared" si="209"/>
        <v/>
      </c>
      <c r="AJ398" s="125" t="str">
        <f t="shared" si="210"/>
        <v/>
      </c>
      <c r="AK398" s="125" t="str">
        <f t="shared" si="211"/>
        <v/>
      </c>
      <c r="AL398" s="125" t="str">
        <f t="shared" si="212"/>
        <v/>
      </c>
      <c r="AM398" s="125" t="str">
        <f t="shared" si="213"/>
        <v/>
      </c>
      <c r="AN398" s="125" t="s">
        <v>218</v>
      </c>
      <c r="AO398" s="125" t="str">
        <f t="shared" si="214"/>
        <v/>
      </c>
      <c r="AP398" s="125" t="str">
        <f t="shared" ref="AP398:AP461" si="223">CONCATENATE(AI398,AJ398,AK398,AL398,AN398,AO398)</f>
        <v/>
      </c>
    </row>
    <row r="399" spans="1:42">
      <c r="A399" s="30">
        <f t="shared" si="215"/>
        <v>19724</v>
      </c>
      <c r="B399" s="31">
        <f t="shared" si="192"/>
        <v>0</v>
      </c>
      <c r="C399" s="33" t="str">
        <f t="shared" si="193"/>
        <v/>
      </c>
      <c r="D399" s="31">
        <f t="shared" si="194"/>
        <v>0</v>
      </c>
      <c r="E399" s="33" t="str">
        <f t="shared" si="195"/>
        <v/>
      </c>
      <c r="F399" s="31">
        <f t="shared" si="196"/>
        <v>-3437.0891733567205</v>
      </c>
      <c r="G399" s="32">
        <f t="shared" si="197"/>
        <v>-3448.7653077197429</v>
      </c>
      <c r="H399" s="32">
        <f t="shared" si="198"/>
        <v>-3423.1440775086003</v>
      </c>
      <c r="I399" s="32">
        <f t="shared" si="199"/>
        <v>-3423.1440775086003</v>
      </c>
      <c r="J399" s="37" t="str">
        <f t="shared" si="216"/>
        <v/>
      </c>
      <c r="K399" s="31">
        <f t="shared" si="200"/>
        <v>0</v>
      </c>
      <c r="L399" s="33" t="str">
        <f t="shared" si="201"/>
        <v/>
      </c>
      <c r="M399" s="34">
        <f t="shared" si="217"/>
        <v>15760.772062476673</v>
      </c>
      <c r="N399" s="33" t="str">
        <f t="shared" si="218"/>
        <v>EI</v>
      </c>
      <c r="O399" s="35" t="str">
        <f t="shared" si="202"/>
        <v>MRDO</v>
      </c>
      <c r="P399" s="48" t="str">
        <f t="shared" si="203"/>
        <v>EIMRDO</v>
      </c>
      <c r="Q399" s="35"/>
      <c r="R399" s="58">
        <f>Data!AW399</f>
        <v>0</v>
      </c>
      <c r="S399" s="58">
        <f>Data!BB399</f>
        <v>0</v>
      </c>
      <c r="T399" s="58">
        <f>Data!BM399</f>
        <v>-12489.6064453125</v>
      </c>
      <c r="U399" s="59">
        <f>Data!BN399</f>
        <v>-12494.234375</v>
      </c>
      <c r="V399" s="59">
        <f>Data!BO399</f>
        <v>-12468.611328125</v>
      </c>
      <c r="W399" s="58">
        <f>Data!BT399</f>
        <v>0</v>
      </c>
      <c r="X399" s="56">
        <f t="shared" si="204"/>
        <v>0</v>
      </c>
      <c r="Y399" s="64">
        <f t="shared" si="205"/>
        <v>4500</v>
      </c>
      <c r="Z399" s="65">
        <f t="shared" si="206"/>
        <v>0</v>
      </c>
      <c r="AA399" s="66">
        <f t="shared" si="207"/>
        <v>4500</v>
      </c>
      <c r="AB399" s="71">
        <f t="shared" si="219"/>
        <v>4500</v>
      </c>
      <c r="AC399" s="71">
        <f t="shared" si="208"/>
        <v>0</v>
      </c>
      <c r="AD399" s="71">
        <f t="shared" si="220"/>
        <v>7.5120195106137544E-4</v>
      </c>
      <c r="AE399" s="71">
        <f t="shared" si="221"/>
        <v>0</v>
      </c>
      <c r="AF399" s="57">
        <f t="shared" si="222"/>
        <v>0</v>
      </c>
      <c r="AG399" s="55"/>
      <c r="AI399" s="35" t="str">
        <f t="shared" si="209"/>
        <v/>
      </c>
      <c r="AJ399" s="125" t="str">
        <f t="shared" si="210"/>
        <v/>
      </c>
      <c r="AK399" s="125" t="str">
        <f t="shared" si="211"/>
        <v/>
      </c>
      <c r="AL399" s="125" t="str">
        <f t="shared" si="212"/>
        <v/>
      </c>
      <c r="AM399" s="125" t="str">
        <f t="shared" si="213"/>
        <v/>
      </c>
      <c r="AN399" s="125" t="s">
        <v>218</v>
      </c>
      <c r="AO399" s="125" t="str">
        <f t="shared" si="214"/>
        <v/>
      </c>
      <c r="AP399" s="125" t="str">
        <f t="shared" si="223"/>
        <v/>
      </c>
    </row>
    <row r="400" spans="1:42">
      <c r="A400" s="30">
        <f t="shared" si="215"/>
        <v>19755</v>
      </c>
      <c r="B400" s="31">
        <f t="shared" si="192"/>
        <v>0</v>
      </c>
      <c r="C400" s="33" t="str">
        <f t="shared" si="193"/>
        <v/>
      </c>
      <c r="D400" s="31">
        <f t="shared" si="194"/>
        <v>0</v>
      </c>
      <c r="E400" s="33" t="str">
        <f t="shared" si="195"/>
        <v/>
      </c>
      <c r="F400" s="31">
        <f t="shared" si="196"/>
        <v>-8828.3535943715797</v>
      </c>
      <c r="G400" s="32">
        <f t="shared" si="197"/>
        <v>-8779.7902286282151</v>
      </c>
      <c r="H400" s="32">
        <f t="shared" si="198"/>
        <v>-8682.6388413340592</v>
      </c>
      <c r="I400" s="32">
        <f t="shared" si="199"/>
        <v>-8682.6388413340592</v>
      </c>
      <c r="J400" s="37" t="str">
        <f t="shared" si="216"/>
        <v/>
      </c>
      <c r="K400" s="31">
        <f t="shared" si="200"/>
        <v>0</v>
      </c>
      <c r="L400" s="33" t="str">
        <f t="shared" si="201"/>
        <v/>
      </c>
      <c r="M400" s="34">
        <f t="shared" si="217"/>
        <v>6354.8988208366845</v>
      </c>
      <c r="N400" s="33" t="str">
        <f t="shared" si="218"/>
        <v/>
      </c>
      <c r="O400" s="35" t="str">
        <f t="shared" si="202"/>
        <v/>
      </c>
      <c r="P400" s="48" t="str">
        <f t="shared" si="203"/>
        <v/>
      </c>
      <c r="Q400" s="35"/>
      <c r="R400" s="58">
        <f>Data!AW400</f>
        <v>0</v>
      </c>
      <c r="S400" s="58">
        <f>Data!BB400</f>
        <v>0</v>
      </c>
      <c r="T400" s="58">
        <f>Data!BM400</f>
        <v>-9183.37109375</v>
      </c>
      <c r="U400" s="59">
        <f>Data!BN400</f>
        <v>-8787.2333984375</v>
      </c>
      <c r="V400" s="59">
        <f>Data!BO400</f>
        <v>-8690.0810546875</v>
      </c>
      <c r="W400" s="58">
        <f>Data!BT400</f>
        <v>0</v>
      </c>
      <c r="X400" s="56">
        <f t="shared" si="204"/>
        <v>0</v>
      </c>
      <c r="Y400" s="64">
        <f t="shared" si="205"/>
        <v>4500</v>
      </c>
      <c r="Z400" s="65">
        <f t="shared" si="206"/>
        <v>18421.548828125</v>
      </c>
      <c r="AA400" s="66">
        <f t="shared" si="207"/>
        <v>22921.548828125</v>
      </c>
      <c r="AB400" s="71">
        <f t="shared" si="219"/>
        <v>22921.548828125</v>
      </c>
      <c r="AC400" s="71">
        <f t="shared" si="208"/>
        <v>18421.548828125</v>
      </c>
      <c r="AD400" s="71">
        <f t="shared" si="220"/>
        <v>20507.536058702324</v>
      </c>
      <c r="AE400" s="71">
        <f t="shared" si="221"/>
        <v>18421.548828125</v>
      </c>
      <c r="AF400" s="57">
        <f t="shared" si="222"/>
        <v>18421.548828125</v>
      </c>
      <c r="AG400" s="55"/>
      <c r="AI400" s="35" t="str">
        <f t="shared" si="209"/>
        <v/>
      </c>
      <c r="AJ400" s="125" t="str">
        <f t="shared" si="210"/>
        <v/>
      </c>
      <c r="AK400" s="125" t="str">
        <f t="shared" si="211"/>
        <v/>
      </c>
      <c r="AL400" s="125" t="str">
        <f t="shared" si="212"/>
        <v/>
      </c>
      <c r="AM400" s="125" t="str">
        <f t="shared" si="213"/>
        <v/>
      </c>
      <c r="AN400" s="125" t="s">
        <v>218</v>
      </c>
      <c r="AO400" s="125" t="str">
        <f t="shared" si="214"/>
        <v/>
      </c>
      <c r="AP400" s="125" t="str">
        <f t="shared" si="223"/>
        <v/>
      </c>
    </row>
    <row r="401" spans="1:42">
      <c r="A401" s="30">
        <f t="shared" si="215"/>
        <v>19783</v>
      </c>
      <c r="B401" s="31">
        <f t="shared" si="192"/>
        <v>0</v>
      </c>
      <c r="C401" s="33" t="str">
        <f t="shared" si="193"/>
        <v/>
      </c>
      <c r="D401" s="31">
        <f t="shared" si="194"/>
        <v>0</v>
      </c>
      <c r="E401" s="33" t="str">
        <f t="shared" si="195"/>
        <v/>
      </c>
      <c r="F401" s="31">
        <f t="shared" si="196"/>
        <v>0</v>
      </c>
      <c r="G401" s="32">
        <f t="shared" si="197"/>
        <v>0</v>
      </c>
      <c r="H401" s="32">
        <f t="shared" si="198"/>
        <v>0</v>
      </c>
      <c r="I401" s="32">
        <f t="shared" si="199"/>
        <v>0</v>
      </c>
      <c r="J401" s="37" t="str">
        <f t="shared" si="216"/>
        <v/>
      </c>
      <c r="K401" s="31">
        <f t="shared" si="200"/>
        <v>0</v>
      </c>
      <c r="L401" s="33" t="str">
        <f t="shared" si="201"/>
        <v/>
      </c>
      <c r="M401" s="34">
        <f t="shared" si="217"/>
        <v>14338.090366944081</v>
      </c>
      <c r="N401" s="33" t="str">
        <f t="shared" si="218"/>
        <v/>
      </c>
      <c r="O401" s="35" t="str">
        <f t="shared" si="202"/>
        <v/>
      </c>
      <c r="P401" s="48" t="str">
        <f t="shared" si="203"/>
        <v/>
      </c>
      <c r="Q401" s="35"/>
      <c r="R401" s="58">
        <f>Data!AW401</f>
        <v>0</v>
      </c>
      <c r="S401" s="58">
        <f>Data!BB401</f>
        <v>0</v>
      </c>
      <c r="T401" s="58">
        <f>Data!BM401</f>
        <v>0</v>
      </c>
      <c r="U401" s="59">
        <f>Data!BN401</f>
        <v>0</v>
      </c>
      <c r="V401" s="59">
        <f>Data!BO401</f>
        <v>0</v>
      </c>
      <c r="W401" s="58">
        <f>Data!BT401</f>
        <v>0</v>
      </c>
      <c r="X401" s="56">
        <f t="shared" si="204"/>
        <v>0</v>
      </c>
      <c r="Y401" s="64">
        <f t="shared" si="205"/>
        <v>8125</v>
      </c>
      <c r="Z401" s="65">
        <f t="shared" si="206"/>
        <v>44848.015625</v>
      </c>
      <c r="AA401" s="66">
        <f t="shared" si="207"/>
        <v>52973.015625</v>
      </c>
      <c r="AB401" s="71">
        <f t="shared" si="219"/>
        <v>52973.015625</v>
      </c>
      <c r="AC401" s="71">
        <f t="shared" si="208"/>
        <v>44848.015625</v>
      </c>
      <c r="AD401" s="71">
        <f t="shared" si="220"/>
        <v>43695.074683854829</v>
      </c>
      <c r="AE401" s="71">
        <f t="shared" si="221"/>
        <v>44848.015625</v>
      </c>
      <c r="AF401" s="57">
        <f t="shared" si="222"/>
        <v>43695.074683854829</v>
      </c>
      <c r="AG401" s="55"/>
      <c r="AI401" s="35" t="str">
        <f t="shared" si="209"/>
        <v/>
      </c>
      <c r="AJ401" s="125" t="str">
        <f t="shared" si="210"/>
        <v/>
      </c>
      <c r="AK401" s="125" t="str">
        <f t="shared" si="211"/>
        <v/>
      </c>
      <c r="AL401" s="125" t="str">
        <f t="shared" si="212"/>
        <v/>
      </c>
      <c r="AM401" s="125" t="str">
        <f t="shared" si="213"/>
        <v/>
      </c>
      <c r="AN401" s="125" t="s">
        <v>218</v>
      </c>
      <c r="AO401" s="125" t="str">
        <f t="shared" si="214"/>
        <v/>
      </c>
      <c r="AP401" s="125" t="str">
        <f t="shared" si="223"/>
        <v/>
      </c>
    </row>
    <row r="402" spans="1:42">
      <c r="A402" s="30">
        <f t="shared" si="215"/>
        <v>19814</v>
      </c>
      <c r="B402" s="31">
        <f t="shared" si="192"/>
        <v>0</v>
      </c>
      <c r="C402" s="33" t="str">
        <f t="shared" si="193"/>
        <v/>
      </c>
      <c r="D402" s="31">
        <f t="shared" si="194"/>
        <v>0</v>
      </c>
      <c r="E402" s="33" t="str">
        <f t="shared" si="195"/>
        <v/>
      </c>
      <c r="F402" s="31">
        <f t="shared" si="196"/>
        <v>0</v>
      </c>
      <c r="G402" s="32">
        <f t="shared" si="197"/>
        <v>0</v>
      </c>
      <c r="H402" s="32">
        <f t="shared" si="198"/>
        <v>0</v>
      </c>
      <c r="I402" s="32">
        <f t="shared" si="199"/>
        <v>0</v>
      </c>
      <c r="J402" s="37" t="str">
        <f t="shared" si="216"/>
        <v/>
      </c>
      <c r="K402" s="31">
        <f t="shared" si="200"/>
        <v>0</v>
      </c>
      <c r="L402" s="33" t="str">
        <f t="shared" si="201"/>
        <v/>
      </c>
      <c r="M402" s="34">
        <f t="shared" si="217"/>
        <v>18989.591562230104</v>
      </c>
      <c r="N402" s="33" t="str">
        <f t="shared" si="218"/>
        <v/>
      </c>
      <c r="O402" s="35" t="str">
        <f t="shared" si="202"/>
        <v/>
      </c>
      <c r="P402" s="48" t="str">
        <f t="shared" si="203"/>
        <v/>
      </c>
      <c r="Q402" s="35"/>
      <c r="R402" s="58">
        <f>Data!AW402</f>
        <v>0</v>
      </c>
      <c r="S402" s="58">
        <f>Data!BB402</f>
        <v>0</v>
      </c>
      <c r="T402" s="58">
        <f>Data!BM402</f>
        <v>0</v>
      </c>
      <c r="U402" s="59">
        <f>Data!BN402</f>
        <v>0</v>
      </c>
      <c r="V402" s="59">
        <f>Data!BO402</f>
        <v>0</v>
      </c>
      <c r="W402" s="58">
        <f>Data!BT402</f>
        <v>0</v>
      </c>
      <c r="X402" s="56">
        <f t="shared" si="204"/>
        <v>0</v>
      </c>
      <c r="Y402" s="64">
        <f t="shared" si="205"/>
        <v>11806.451171875</v>
      </c>
      <c r="Z402" s="65">
        <f t="shared" si="206"/>
        <v>27205.208984375</v>
      </c>
      <c r="AA402" s="66">
        <f t="shared" si="207"/>
        <v>39011.66015625</v>
      </c>
      <c r="AB402" s="71">
        <f t="shared" si="219"/>
        <v>39011.66015625</v>
      </c>
      <c r="AC402" s="71">
        <f t="shared" si="208"/>
        <v>27205.208984375</v>
      </c>
      <c r="AD402" s="71">
        <f t="shared" si="220"/>
        <v>26890.057656595665</v>
      </c>
      <c r="AE402" s="71">
        <f t="shared" si="221"/>
        <v>27205.208984375</v>
      </c>
      <c r="AF402" s="57">
        <f t="shared" si="222"/>
        <v>26890.057656595665</v>
      </c>
      <c r="AG402" s="55"/>
      <c r="AI402" s="35" t="str">
        <f t="shared" si="209"/>
        <v/>
      </c>
      <c r="AJ402" s="125" t="str">
        <f t="shared" si="210"/>
        <v/>
      </c>
      <c r="AK402" s="125" t="str">
        <f t="shared" si="211"/>
        <v/>
      </c>
      <c r="AL402" s="125" t="str">
        <f t="shared" si="212"/>
        <v/>
      </c>
      <c r="AM402" s="125" t="str">
        <f t="shared" si="213"/>
        <v/>
      </c>
      <c r="AN402" s="125" t="s">
        <v>218</v>
      </c>
      <c r="AO402" s="125" t="str">
        <f t="shared" si="214"/>
        <v/>
      </c>
      <c r="AP402" s="125" t="str">
        <f t="shared" si="223"/>
        <v/>
      </c>
    </row>
    <row r="403" spans="1:42">
      <c r="A403" s="30">
        <f t="shared" si="215"/>
        <v>19844</v>
      </c>
      <c r="B403" s="31">
        <f t="shared" si="192"/>
        <v>0</v>
      </c>
      <c r="C403" s="33" t="str">
        <f t="shared" si="193"/>
        <v/>
      </c>
      <c r="D403" s="31">
        <f t="shared" si="194"/>
        <v>0</v>
      </c>
      <c r="E403" s="33" t="str">
        <f t="shared" si="195"/>
        <v/>
      </c>
      <c r="F403" s="31">
        <f t="shared" si="196"/>
        <v>0</v>
      </c>
      <c r="G403" s="32">
        <f t="shared" si="197"/>
        <v>0</v>
      </c>
      <c r="H403" s="32">
        <f t="shared" si="198"/>
        <v>0</v>
      </c>
      <c r="I403" s="32">
        <f t="shared" si="199"/>
        <v>0</v>
      </c>
      <c r="J403" s="37" t="str">
        <f t="shared" si="216"/>
        <v/>
      </c>
      <c r="K403" s="31">
        <f t="shared" si="200"/>
        <v>0</v>
      </c>
      <c r="L403" s="33" t="str">
        <f t="shared" si="201"/>
        <v/>
      </c>
      <c r="M403" s="34">
        <f t="shared" si="217"/>
        <v>4285.7143586995662</v>
      </c>
      <c r="N403" s="33" t="str">
        <f t="shared" si="218"/>
        <v/>
      </c>
      <c r="O403" s="35" t="str">
        <f t="shared" si="202"/>
        <v/>
      </c>
      <c r="P403" s="48" t="str">
        <f t="shared" si="203"/>
        <v/>
      </c>
      <c r="Q403" s="35"/>
      <c r="R403" s="58">
        <f>Data!AW403</f>
        <v>0</v>
      </c>
      <c r="S403" s="58">
        <f>Data!BB403</f>
        <v>0</v>
      </c>
      <c r="T403" s="58">
        <f>Data!BM403</f>
        <v>0</v>
      </c>
      <c r="U403" s="59">
        <f>Data!BN403</f>
        <v>0</v>
      </c>
      <c r="V403" s="59">
        <f>Data!BO403</f>
        <v>0</v>
      </c>
      <c r="W403" s="58">
        <f>Data!BT403</f>
        <v>0</v>
      </c>
      <c r="X403" s="56">
        <f t="shared" si="204"/>
        <v>0</v>
      </c>
      <c r="Y403" s="64">
        <f t="shared" si="205"/>
        <v>15368.75</v>
      </c>
      <c r="Z403" s="65">
        <f t="shared" si="206"/>
        <v>26674.013671875</v>
      </c>
      <c r="AA403" s="66">
        <f t="shared" si="207"/>
        <v>42042.763671875</v>
      </c>
      <c r="AB403" s="71">
        <f t="shared" si="219"/>
        <v>42042.763671875</v>
      </c>
      <c r="AC403" s="71">
        <f t="shared" si="208"/>
        <v>26674.013671875</v>
      </c>
      <c r="AD403" s="71">
        <f t="shared" si="220"/>
        <v>40666.418103259261</v>
      </c>
      <c r="AE403" s="71">
        <f t="shared" si="221"/>
        <v>26674.013671875</v>
      </c>
      <c r="AF403" s="57">
        <f t="shared" si="222"/>
        <v>26674.013671875</v>
      </c>
      <c r="AG403" s="55"/>
      <c r="AI403" s="35" t="str">
        <f t="shared" si="209"/>
        <v/>
      </c>
      <c r="AJ403" s="125" t="str">
        <f t="shared" si="210"/>
        <v/>
      </c>
      <c r="AK403" s="125" t="str">
        <f t="shared" si="211"/>
        <v/>
      </c>
      <c r="AL403" s="125" t="str">
        <f t="shared" si="212"/>
        <v/>
      </c>
      <c r="AM403" s="125" t="str">
        <f t="shared" si="213"/>
        <v/>
      </c>
      <c r="AN403" s="125" t="s">
        <v>218</v>
      </c>
      <c r="AO403" s="125" t="str">
        <f t="shared" si="214"/>
        <v/>
      </c>
      <c r="AP403" s="125" t="str">
        <f t="shared" si="223"/>
        <v/>
      </c>
    </row>
    <row r="404" spans="1:42">
      <c r="A404" s="30">
        <f t="shared" si="215"/>
        <v>19875</v>
      </c>
      <c r="B404" s="31">
        <f t="shared" si="192"/>
        <v>0</v>
      </c>
      <c r="C404" s="33" t="str">
        <f t="shared" si="193"/>
        <v/>
      </c>
      <c r="D404" s="31">
        <f t="shared" si="194"/>
        <v>0</v>
      </c>
      <c r="E404" s="33" t="str">
        <f t="shared" si="195"/>
        <v/>
      </c>
      <c r="F404" s="31">
        <f t="shared" si="196"/>
        <v>0</v>
      </c>
      <c r="G404" s="32">
        <f t="shared" si="197"/>
        <v>0</v>
      </c>
      <c r="H404" s="32">
        <f t="shared" si="198"/>
        <v>0</v>
      </c>
      <c r="I404" s="32">
        <f t="shared" si="199"/>
        <v>0</v>
      </c>
      <c r="J404" s="37" t="str">
        <f t="shared" si="216"/>
        <v/>
      </c>
      <c r="K404" s="31">
        <f t="shared" si="200"/>
        <v>0</v>
      </c>
      <c r="L404" s="33" t="str">
        <f t="shared" si="201"/>
        <v/>
      </c>
      <c r="M404" s="34">
        <f t="shared" si="217"/>
        <v>4285.7143586995662</v>
      </c>
      <c r="N404" s="33" t="str">
        <f t="shared" si="218"/>
        <v/>
      </c>
      <c r="O404" s="35" t="str">
        <f t="shared" si="202"/>
        <v/>
      </c>
      <c r="P404" s="48" t="str">
        <f t="shared" si="203"/>
        <v/>
      </c>
      <c r="Q404" s="35"/>
      <c r="R404" s="58">
        <f>Data!AW404</f>
        <v>0</v>
      </c>
      <c r="S404" s="58">
        <f>Data!BB404</f>
        <v>0</v>
      </c>
      <c r="T404" s="58">
        <f>Data!BM404</f>
        <v>0</v>
      </c>
      <c r="U404" s="59">
        <f>Data!BN404</f>
        <v>0</v>
      </c>
      <c r="V404" s="59">
        <f>Data!BO404</f>
        <v>0</v>
      </c>
      <c r="W404" s="58">
        <f>Data!BT404</f>
        <v>0</v>
      </c>
      <c r="X404" s="56">
        <f t="shared" si="204"/>
        <v>0</v>
      </c>
      <c r="Y404" s="64">
        <f t="shared" si="205"/>
        <v>7370.9677734375</v>
      </c>
      <c r="Z404" s="65">
        <f t="shared" si="206"/>
        <v>7087.232421875</v>
      </c>
      <c r="AA404" s="66">
        <f t="shared" si="207"/>
        <v>14458.2001953125</v>
      </c>
      <c r="AB404" s="71">
        <f t="shared" si="219"/>
        <v>14458.2001953125</v>
      </c>
      <c r="AC404" s="71">
        <f t="shared" si="208"/>
        <v>7087.232421875</v>
      </c>
      <c r="AD404" s="71">
        <f t="shared" si="220"/>
        <v>14341.505545573669</v>
      </c>
      <c r="AE404" s="71">
        <f t="shared" si="221"/>
        <v>7087.232421875</v>
      </c>
      <c r="AF404" s="57">
        <f t="shared" si="222"/>
        <v>7087.232421875</v>
      </c>
      <c r="AG404" s="55"/>
      <c r="AI404" s="35" t="str">
        <f t="shared" si="209"/>
        <v/>
      </c>
      <c r="AJ404" s="125" t="str">
        <f t="shared" si="210"/>
        <v/>
      </c>
      <c r="AK404" s="125" t="str">
        <f t="shared" si="211"/>
        <v/>
      </c>
      <c r="AL404" s="125" t="str">
        <f t="shared" si="212"/>
        <v/>
      </c>
      <c r="AM404" s="125" t="str">
        <f t="shared" si="213"/>
        <v/>
      </c>
      <c r="AN404" s="125" t="s">
        <v>218</v>
      </c>
      <c r="AO404" s="125" t="str">
        <f t="shared" si="214"/>
        <v/>
      </c>
      <c r="AP404" s="125" t="str">
        <f t="shared" si="223"/>
        <v/>
      </c>
    </row>
    <row r="405" spans="1:42">
      <c r="A405" s="30">
        <f t="shared" si="215"/>
        <v>19905</v>
      </c>
      <c r="B405" s="31">
        <f t="shared" si="192"/>
        <v>0</v>
      </c>
      <c r="C405" s="33" t="str">
        <f t="shared" si="193"/>
        <v/>
      </c>
      <c r="D405" s="31">
        <f t="shared" si="194"/>
        <v>10484.972173836026</v>
      </c>
      <c r="E405" s="33" t="str">
        <f t="shared" si="195"/>
        <v/>
      </c>
      <c r="F405" s="31">
        <f t="shared" si="196"/>
        <v>0</v>
      </c>
      <c r="G405" s="32">
        <f t="shared" si="197"/>
        <v>0</v>
      </c>
      <c r="H405" s="32">
        <f t="shared" si="198"/>
        <v>-11508.937364283593</v>
      </c>
      <c r="I405" s="32">
        <f t="shared" si="199"/>
        <v>0</v>
      </c>
      <c r="J405" s="37" t="str">
        <f t="shared" si="216"/>
        <v/>
      </c>
      <c r="K405" s="31">
        <f t="shared" si="200"/>
        <v>0</v>
      </c>
      <c r="L405" s="33" t="str">
        <f t="shared" si="201"/>
        <v/>
      </c>
      <c r="M405" s="34">
        <f t="shared" si="217"/>
        <v>15159.266441196483</v>
      </c>
      <c r="N405" s="33" t="str">
        <f t="shared" si="218"/>
        <v/>
      </c>
      <c r="O405" s="35" t="str">
        <f t="shared" si="202"/>
        <v>MRDO</v>
      </c>
      <c r="P405" s="48" t="str">
        <f t="shared" si="203"/>
        <v>MRDO</v>
      </c>
      <c r="Q405" s="35"/>
      <c r="R405" s="58">
        <f>Data!AW405</f>
        <v>0</v>
      </c>
      <c r="S405" s="58">
        <f>Data!BB405</f>
        <v>3592.32568359375</v>
      </c>
      <c r="T405" s="58">
        <f>Data!BM405</f>
        <v>0</v>
      </c>
      <c r="U405" s="59">
        <f>Data!BN405</f>
        <v>0</v>
      </c>
      <c r="V405" s="59">
        <f>Data!BO405</f>
        <v>-18401.583984375</v>
      </c>
      <c r="W405" s="58">
        <f>Data!BT405</f>
        <v>0</v>
      </c>
      <c r="X405" s="56">
        <f t="shared" si="204"/>
        <v>3592.32568359375</v>
      </c>
      <c r="Y405" s="64">
        <f t="shared" si="205"/>
        <v>6273.33349609375</v>
      </c>
      <c r="Z405" s="65">
        <f t="shared" si="206"/>
        <v>0</v>
      </c>
      <c r="AA405" s="66">
        <f t="shared" si="207"/>
        <v>6273.33349609375</v>
      </c>
      <c r="AB405" s="71">
        <f t="shared" si="219"/>
        <v>2681.0078125</v>
      </c>
      <c r="AC405" s="71">
        <f t="shared" si="208"/>
        <v>0</v>
      </c>
      <c r="AD405" s="71">
        <f t="shared" si="220"/>
        <v>388.05525214425506</v>
      </c>
      <c r="AE405" s="71">
        <f t="shared" si="221"/>
        <v>0</v>
      </c>
      <c r="AF405" s="57">
        <f t="shared" si="222"/>
        <v>0</v>
      </c>
      <c r="AG405" s="55"/>
      <c r="AI405" s="35" t="str">
        <f t="shared" si="209"/>
        <v/>
      </c>
      <c r="AJ405" s="125" t="str">
        <f t="shared" si="210"/>
        <v/>
      </c>
      <c r="AK405" s="125" t="str">
        <f t="shared" si="211"/>
        <v/>
      </c>
      <c r="AL405" s="125" t="str">
        <f t="shared" si="212"/>
        <v/>
      </c>
      <c r="AM405" s="125" t="str">
        <f t="shared" si="213"/>
        <v/>
      </c>
      <c r="AN405" s="125" t="s">
        <v>218</v>
      </c>
      <c r="AO405" s="125" t="str">
        <f t="shared" si="214"/>
        <v/>
      </c>
      <c r="AP405" s="125" t="str">
        <f t="shared" si="223"/>
        <v/>
      </c>
    </row>
    <row r="406" spans="1:42">
      <c r="A406" s="30">
        <f t="shared" si="215"/>
        <v>19936</v>
      </c>
      <c r="B406" s="31">
        <f t="shared" si="192"/>
        <v>22519.446724185251</v>
      </c>
      <c r="C406" s="33" t="str">
        <f t="shared" si="193"/>
        <v>JP</v>
      </c>
      <c r="D406" s="31">
        <f t="shared" si="194"/>
        <v>16997.079530895753</v>
      </c>
      <c r="E406" s="33" t="str">
        <f t="shared" si="195"/>
        <v/>
      </c>
      <c r="F406" s="31">
        <f t="shared" si="196"/>
        <v>0</v>
      </c>
      <c r="G406" s="32">
        <f t="shared" si="197"/>
        <v>9639.4696220151673</v>
      </c>
      <c r="H406" s="32">
        <f t="shared" si="198"/>
        <v>9780.3925010515977</v>
      </c>
      <c r="I406" s="32">
        <f t="shared" si="199"/>
        <v>9780.3925010515977</v>
      </c>
      <c r="J406" s="37" t="str">
        <f t="shared" si="216"/>
        <v/>
      </c>
      <c r="K406" s="31">
        <f t="shared" si="200"/>
        <v>0</v>
      </c>
      <c r="L406" s="33" t="str">
        <f t="shared" si="201"/>
        <v/>
      </c>
      <c r="M406" s="34">
        <f t="shared" si="217"/>
        <v>11380.796879284084</v>
      </c>
      <c r="N406" s="33" t="str">
        <f t="shared" si="218"/>
        <v/>
      </c>
      <c r="O406" s="35" t="str">
        <f t="shared" si="202"/>
        <v/>
      </c>
      <c r="P406" s="48" t="str">
        <f t="shared" si="203"/>
        <v>JP</v>
      </c>
      <c r="Q406" s="35"/>
      <c r="R406" s="58">
        <f>Data!AW406</f>
        <v>11841.7666015625</v>
      </c>
      <c r="S406" s="58">
        <f>Data!BB406</f>
        <v>6319.39990234375</v>
      </c>
      <c r="T406" s="58">
        <f>Data!BM406</f>
        <v>0</v>
      </c>
      <c r="U406" s="59">
        <f>Data!BN406</f>
        <v>-1038.210205078125</v>
      </c>
      <c r="V406" s="59">
        <f>Data!BO406</f>
        <v>-897.2877197265625</v>
      </c>
      <c r="W406" s="58">
        <f>Data!BT406</f>
        <v>0</v>
      </c>
      <c r="X406" s="56">
        <f t="shared" si="204"/>
        <v>11841.7666015625</v>
      </c>
      <c r="Y406" s="64">
        <f t="shared" si="205"/>
        <v>8000</v>
      </c>
      <c r="Z406" s="65">
        <f t="shared" si="206"/>
        <v>3841.7666015625</v>
      </c>
      <c r="AA406" s="66">
        <f t="shared" si="207"/>
        <v>11841.7666015625</v>
      </c>
      <c r="AB406" s="71">
        <f t="shared" si="219"/>
        <v>0</v>
      </c>
      <c r="AC406" s="71">
        <f t="shared" si="208"/>
        <v>3841.7666015625</v>
      </c>
      <c r="AD406" s="71">
        <f t="shared" si="220"/>
        <v>12613.437774857659</v>
      </c>
      <c r="AE406" s="71">
        <f t="shared" si="221"/>
        <v>3841.7666015625</v>
      </c>
      <c r="AF406" s="57">
        <f t="shared" si="222"/>
        <v>0</v>
      </c>
      <c r="AG406" s="55"/>
      <c r="AI406" s="35" t="str">
        <f t="shared" si="209"/>
        <v/>
      </c>
      <c r="AJ406" s="125" t="str">
        <f t="shared" si="210"/>
        <v/>
      </c>
      <c r="AK406" s="125" t="str">
        <f t="shared" si="211"/>
        <v/>
      </c>
      <c r="AL406" s="125" t="str">
        <f t="shared" si="212"/>
        <v/>
      </c>
      <c r="AM406" s="125" t="str">
        <f t="shared" si="213"/>
        <v/>
      </c>
      <c r="AN406" s="125" t="s">
        <v>218</v>
      </c>
      <c r="AO406" s="125" t="str">
        <f t="shared" si="214"/>
        <v/>
      </c>
      <c r="AP406" s="125" t="str">
        <f t="shared" si="223"/>
        <v/>
      </c>
    </row>
    <row r="407" spans="1:42">
      <c r="A407" s="30">
        <f t="shared" si="215"/>
        <v>19967</v>
      </c>
      <c r="B407" s="31">
        <f t="shared" si="192"/>
        <v>14377.054902592932</v>
      </c>
      <c r="C407" s="33" t="str">
        <f t="shared" si="193"/>
        <v/>
      </c>
      <c r="D407" s="31">
        <f t="shared" si="194"/>
        <v>11680.681458549452</v>
      </c>
      <c r="E407" s="33" t="str">
        <f t="shared" si="195"/>
        <v/>
      </c>
      <c r="F407" s="31">
        <f t="shared" si="196"/>
        <v>0</v>
      </c>
      <c r="G407" s="32">
        <f t="shared" si="197"/>
        <v>0</v>
      </c>
      <c r="H407" s="32">
        <f t="shared" si="198"/>
        <v>10236.548950165028</v>
      </c>
      <c r="I407" s="32">
        <f t="shared" si="199"/>
        <v>10236.548950165028</v>
      </c>
      <c r="J407" s="37" t="str">
        <f t="shared" si="216"/>
        <v/>
      </c>
      <c r="K407" s="31">
        <f t="shared" si="200"/>
        <v>0</v>
      </c>
      <c r="L407" s="33" t="str">
        <f t="shared" si="201"/>
        <v/>
      </c>
      <c r="M407" s="34">
        <f t="shared" si="217"/>
        <v>17153.062528209044</v>
      </c>
      <c r="N407" s="33" t="str">
        <f t="shared" si="218"/>
        <v/>
      </c>
      <c r="O407" s="35" t="str">
        <f t="shared" si="202"/>
        <v>MRDO</v>
      </c>
      <c r="P407" s="48" t="str">
        <f t="shared" si="203"/>
        <v>MRDO</v>
      </c>
      <c r="Q407" s="35"/>
      <c r="R407" s="58">
        <f>Data!AW407</f>
        <v>1976.2880859375</v>
      </c>
      <c r="S407" s="58">
        <f>Data!BB407</f>
        <v>-720.08587646484375</v>
      </c>
      <c r="T407" s="58">
        <f>Data!BM407</f>
        <v>0</v>
      </c>
      <c r="U407" s="59">
        <f>Data!BN407</f>
        <v>0</v>
      </c>
      <c r="V407" s="59">
        <f>Data!BO407</f>
        <v>-2164.218017578125</v>
      </c>
      <c r="W407" s="58">
        <f>Data!BT407</f>
        <v>0</v>
      </c>
      <c r="X407" s="56">
        <f t="shared" si="204"/>
        <v>1976.2880859375</v>
      </c>
      <c r="Y407" s="64">
        <f t="shared" si="205"/>
        <v>4000</v>
      </c>
      <c r="Z407" s="65">
        <f t="shared" si="206"/>
        <v>0</v>
      </c>
      <c r="AA407" s="66">
        <f t="shared" si="207"/>
        <v>4000</v>
      </c>
      <c r="AB407" s="71">
        <f t="shared" si="219"/>
        <v>2023.7119140625</v>
      </c>
      <c r="AC407" s="71">
        <f t="shared" si="208"/>
        <v>0</v>
      </c>
      <c r="AD407" s="71">
        <f t="shared" si="220"/>
        <v>819.59137621628179</v>
      </c>
      <c r="AE407" s="71">
        <f t="shared" si="221"/>
        <v>0</v>
      </c>
      <c r="AF407" s="57">
        <f t="shared" si="222"/>
        <v>0</v>
      </c>
      <c r="AG407" s="55"/>
      <c r="AI407" s="35" t="str">
        <f t="shared" si="209"/>
        <v/>
      </c>
      <c r="AJ407" s="125" t="str">
        <f t="shared" si="210"/>
        <v/>
      </c>
      <c r="AK407" s="125" t="str">
        <f t="shared" si="211"/>
        <v/>
      </c>
      <c r="AL407" s="125" t="str">
        <f t="shared" si="212"/>
        <v/>
      </c>
      <c r="AM407" s="125" t="str">
        <f t="shared" si="213"/>
        <v/>
      </c>
      <c r="AN407" s="125" t="s">
        <v>218</v>
      </c>
      <c r="AO407" s="125" t="str">
        <f t="shared" si="214"/>
        <v/>
      </c>
      <c r="AP407" s="125" t="str">
        <f t="shared" si="223"/>
        <v/>
      </c>
    </row>
    <row r="408" spans="1:42">
      <c r="A408" s="30">
        <f t="shared" si="215"/>
        <v>19997</v>
      </c>
      <c r="B408" s="31">
        <f t="shared" si="192"/>
        <v>0</v>
      </c>
      <c r="C408" s="33" t="str">
        <f t="shared" si="193"/>
        <v/>
      </c>
      <c r="D408" s="31">
        <f t="shared" si="194"/>
        <v>0</v>
      </c>
      <c r="E408" s="33" t="str">
        <f t="shared" si="195"/>
        <v/>
      </c>
      <c r="F408" s="31">
        <f t="shared" si="196"/>
        <v>0</v>
      </c>
      <c r="G408" s="32">
        <f t="shared" si="197"/>
        <v>12896.597961374106</v>
      </c>
      <c r="H408" s="32">
        <f t="shared" si="198"/>
        <v>12474.677287012075</v>
      </c>
      <c r="I408" s="32">
        <f t="shared" si="199"/>
        <v>12896.597961374106</v>
      </c>
      <c r="J408" s="37" t="str">
        <f t="shared" si="216"/>
        <v/>
      </c>
      <c r="K408" s="31">
        <f t="shared" si="200"/>
        <v>0</v>
      </c>
      <c r="L408" s="33" t="str">
        <f t="shared" si="201"/>
        <v/>
      </c>
      <c r="M408" s="34">
        <f t="shared" si="217"/>
        <v>17008.946687586369</v>
      </c>
      <c r="N408" s="33" t="str">
        <f t="shared" si="218"/>
        <v/>
      </c>
      <c r="O408" s="35" t="str">
        <f t="shared" si="202"/>
        <v>MRDO</v>
      </c>
      <c r="P408" s="48" t="str">
        <f t="shared" si="203"/>
        <v>MRDO</v>
      </c>
      <c r="Q408" s="35"/>
      <c r="R408" s="58">
        <f>Data!AW408</f>
        <v>0</v>
      </c>
      <c r="S408" s="58">
        <f>Data!BB408</f>
        <v>0</v>
      </c>
      <c r="T408" s="58">
        <f>Data!BM408</f>
        <v>0</v>
      </c>
      <c r="U408" s="59">
        <f>Data!BN408</f>
        <v>1806.352294921875</v>
      </c>
      <c r="V408" s="59">
        <f>Data!BO408</f>
        <v>1384.431640625</v>
      </c>
      <c r="W408" s="58">
        <f>Data!BT408</f>
        <v>0</v>
      </c>
      <c r="X408" s="56">
        <f t="shared" si="204"/>
        <v>1806.352294921875</v>
      </c>
      <c r="Y408" s="64">
        <f t="shared" si="205"/>
        <v>11250</v>
      </c>
      <c r="Z408" s="65">
        <f t="shared" si="206"/>
        <v>0</v>
      </c>
      <c r="AA408" s="66">
        <f t="shared" si="207"/>
        <v>11250</v>
      </c>
      <c r="AB408" s="71">
        <f t="shared" si="219"/>
        <v>9443.647705078125</v>
      </c>
      <c r="AC408" s="71">
        <f t="shared" si="208"/>
        <v>0</v>
      </c>
      <c r="AD408" s="71">
        <f t="shared" si="220"/>
        <v>7170.9520358654918</v>
      </c>
      <c r="AE408" s="71">
        <f t="shared" si="221"/>
        <v>0</v>
      </c>
      <c r="AF408" s="57">
        <f t="shared" si="222"/>
        <v>0</v>
      </c>
      <c r="AG408" s="55"/>
      <c r="AI408" s="35" t="str">
        <f t="shared" si="209"/>
        <v/>
      </c>
      <c r="AJ408" s="125" t="str">
        <f t="shared" si="210"/>
        <v/>
      </c>
      <c r="AK408" s="125" t="str">
        <f t="shared" si="211"/>
        <v/>
      </c>
      <c r="AL408" s="125" t="str">
        <f t="shared" si="212"/>
        <v/>
      </c>
      <c r="AM408" s="125" t="str">
        <f t="shared" si="213"/>
        <v/>
      </c>
      <c r="AN408" s="125" t="s">
        <v>218</v>
      </c>
      <c r="AO408" s="125" t="str">
        <f t="shared" si="214"/>
        <v/>
      </c>
      <c r="AP408" s="125" t="str">
        <f t="shared" si="223"/>
        <v/>
      </c>
    </row>
    <row r="409" spans="1:42">
      <c r="A409" s="30">
        <f t="shared" si="215"/>
        <v>20028</v>
      </c>
      <c r="B409" s="31">
        <f t="shared" si="192"/>
        <v>0</v>
      </c>
      <c r="C409" s="33" t="str">
        <f t="shared" si="193"/>
        <v/>
      </c>
      <c r="D409" s="31">
        <f t="shared" si="194"/>
        <v>0</v>
      </c>
      <c r="E409" s="33" t="str">
        <f t="shared" si="195"/>
        <v/>
      </c>
      <c r="F409" s="31">
        <f t="shared" si="196"/>
        <v>-1540.4842483947766</v>
      </c>
      <c r="G409" s="32">
        <f t="shared" si="197"/>
        <v>-1277.0307490383154</v>
      </c>
      <c r="H409" s="32">
        <f t="shared" si="198"/>
        <v>-771.82402238147665</v>
      </c>
      <c r="I409" s="32">
        <f t="shared" si="199"/>
        <v>-771.82402238147665</v>
      </c>
      <c r="J409" s="37" t="str">
        <f t="shared" si="216"/>
        <v/>
      </c>
      <c r="K409" s="31">
        <f t="shared" si="200"/>
        <v>0</v>
      </c>
      <c r="L409" s="33" t="str">
        <f t="shared" si="201"/>
        <v/>
      </c>
      <c r="M409" s="34">
        <f t="shared" si="217"/>
        <v>10507.158588525281</v>
      </c>
      <c r="N409" s="33" t="str">
        <f t="shared" si="218"/>
        <v/>
      </c>
      <c r="O409" s="35" t="str">
        <f t="shared" si="202"/>
        <v>MRDO</v>
      </c>
      <c r="P409" s="48" t="str">
        <f t="shared" si="203"/>
        <v>MRDO</v>
      </c>
      <c r="Q409" s="35"/>
      <c r="R409" s="58">
        <f>Data!AW409</f>
        <v>0</v>
      </c>
      <c r="S409" s="58">
        <f>Data!BB409</f>
        <v>0</v>
      </c>
      <c r="T409" s="58">
        <f>Data!BM409</f>
        <v>-7427.2236328125</v>
      </c>
      <c r="U409" s="59">
        <f>Data!BN409</f>
        <v>-7163.7705078125</v>
      </c>
      <c r="V409" s="59">
        <f>Data!BO409</f>
        <v>-6658.5634765625</v>
      </c>
      <c r="W409" s="58">
        <f>Data!BT409</f>
        <v>0</v>
      </c>
      <c r="X409" s="56">
        <f t="shared" si="204"/>
        <v>0</v>
      </c>
      <c r="Y409" s="64">
        <f t="shared" si="205"/>
        <v>6093.75</v>
      </c>
      <c r="Z409" s="65">
        <f t="shared" si="206"/>
        <v>0</v>
      </c>
      <c r="AA409" s="66">
        <f t="shared" si="207"/>
        <v>6093.75</v>
      </c>
      <c r="AB409" s="71">
        <f t="shared" si="219"/>
        <v>6093.75</v>
      </c>
      <c r="AC409" s="71">
        <f t="shared" si="208"/>
        <v>0</v>
      </c>
      <c r="AD409" s="71">
        <f t="shared" si="220"/>
        <v>3934.0874339649272</v>
      </c>
      <c r="AE409" s="71">
        <f t="shared" si="221"/>
        <v>0</v>
      </c>
      <c r="AF409" s="57">
        <f t="shared" si="222"/>
        <v>0</v>
      </c>
      <c r="AG409" s="55"/>
      <c r="AI409" s="35" t="str">
        <f t="shared" si="209"/>
        <v/>
      </c>
      <c r="AJ409" s="125" t="str">
        <f t="shared" si="210"/>
        <v/>
      </c>
      <c r="AK409" s="125" t="str">
        <f t="shared" si="211"/>
        <v/>
      </c>
      <c r="AL409" s="125" t="str">
        <f t="shared" si="212"/>
        <v/>
      </c>
      <c r="AM409" s="125" t="str">
        <f t="shared" si="213"/>
        <v/>
      </c>
      <c r="AN409" s="125" t="s">
        <v>218</v>
      </c>
      <c r="AO409" s="125" t="str">
        <f t="shared" si="214"/>
        <v/>
      </c>
      <c r="AP409" s="125" t="str">
        <f t="shared" si="223"/>
        <v/>
      </c>
    </row>
    <row r="410" spans="1:42">
      <c r="A410" s="30">
        <f t="shared" si="215"/>
        <v>20058</v>
      </c>
      <c r="B410" s="31">
        <f t="shared" si="192"/>
        <v>0</v>
      </c>
      <c r="C410" s="33" t="str">
        <f t="shared" si="193"/>
        <v/>
      </c>
      <c r="D410" s="31">
        <f t="shared" si="194"/>
        <v>0</v>
      </c>
      <c r="E410" s="33" t="str">
        <f t="shared" si="195"/>
        <v/>
      </c>
      <c r="F410" s="31">
        <f t="shared" si="196"/>
        <v>0</v>
      </c>
      <c r="G410" s="32">
        <f t="shared" si="197"/>
        <v>0</v>
      </c>
      <c r="H410" s="32">
        <f t="shared" si="198"/>
        <v>3924.9759932188622</v>
      </c>
      <c r="I410" s="32">
        <f t="shared" si="199"/>
        <v>3924.9759932188622</v>
      </c>
      <c r="J410" s="37" t="str">
        <f t="shared" si="216"/>
        <v/>
      </c>
      <c r="K410" s="31">
        <f t="shared" si="200"/>
        <v>0</v>
      </c>
      <c r="L410" s="33" t="str">
        <f t="shared" si="201"/>
        <v/>
      </c>
      <c r="M410" s="34">
        <f t="shared" si="217"/>
        <v>12251.35298843945</v>
      </c>
      <c r="N410" s="33" t="str">
        <f t="shared" si="218"/>
        <v/>
      </c>
      <c r="O410" s="35" t="str">
        <f t="shared" si="202"/>
        <v>MRDO</v>
      </c>
      <c r="P410" s="48" t="str">
        <f t="shared" si="203"/>
        <v>MRDO</v>
      </c>
      <c r="Q410" s="35"/>
      <c r="R410" s="58">
        <f>Data!AW410</f>
        <v>0</v>
      </c>
      <c r="S410" s="58">
        <f>Data!BB410</f>
        <v>0</v>
      </c>
      <c r="T410" s="58">
        <f>Data!BM410</f>
        <v>0</v>
      </c>
      <c r="U410" s="59">
        <f>Data!BN410</f>
        <v>0</v>
      </c>
      <c r="V410" s="59">
        <f>Data!BO410</f>
        <v>-2509.17578125</v>
      </c>
      <c r="W410" s="58">
        <f>Data!BT410</f>
        <v>0</v>
      </c>
      <c r="X410" s="56">
        <f t="shared" si="204"/>
        <v>0</v>
      </c>
      <c r="Y410" s="64">
        <f t="shared" si="205"/>
        <v>10625</v>
      </c>
      <c r="Z410" s="65">
        <f t="shared" si="206"/>
        <v>0</v>
      </c>
      <c r="AA410" s="66">
        <f t="shared" si="207"/>
        <v>10625</v>
      </c>
      <c r="AB410" s="71">
        <f t="shared" si="219"/>
        <v>10625</v>
      </c>
      <c r="AC410" s="71">
        <f t="shared" si="208"/>
        <v>0</v>
      </c>
      <c r="AD410" s="71">
        <f t="shared" si="220"/>
        <v>7079.5206172473827</v>
      </c>
      <c r="AE410" s="71">
        <f t="shared" si="221"/>
        <v>0</v>
      </c>
      <c r="AF410" s="57">
        <f t="shared" si="222"/>
        <v>0</v>
      </c>
      <c r="AG410" s="55"/>
      <c r="AI410" s="35" t="str">
        <f t="shared" si="209"/>
        <v/>
      </c>
      <c r="AJ410" s="125" t="str">
        <f t="shared" si="210"/>
        <v/>
      </c>
      <c r="AK410" s="125" t="str">
        <f t="shared" si="211"/>
        <v/>
      </c>
      <c r="AL410" s="125" t="str">
        <f t="shared" si="212"/>
        <v/>
      </c>
      <c r="AM410" s="125" t="str">
        <f t="shared" si="213"/>
        <v/>
      </c>
      <c r="AN410" s="125" t="s">
        <v>218</v>
      </c>
      <c r="AO410" s="125" t="str">
        <f t="shared" si="214"/>
        <v/>
      </c>
      <c r="AP410" s="125" t="str">
        <f t="shared" si="223"/>
        <v/>
      </c>
    </row>
    <row r="411" spans="1:42">
      <c r="A411" s="30">
        <f t="shared" si="215"/>
        <v>20089</v>
      </c>
      <c r="B411" s="31">
        <f t="shared" si="192"/>
        <v>0</v>
      </c>
      <c r="C411" s="33" t="str">
        <f t="shared" si="193"/>
        <v/>
      </c>
      <c r="D411" s="31">
        <f t="shared" si="194"/>
        <v>0</v>
      </c>
      <c r="E411" s="33" t="str">
        <f t="shared" si="195"/>
        <v/>
      </c>
      <c r="F411" s="31">
        <f t="shared" si="196"/>
        <v>6945.2746222095375</v>
      </c>
      <c r="G411" s="32">
        <f t="shared" si="197"/>
        <v>6895.9461139218474</v>
      </c>
      <c r="H411" s="32">
        <f t="shared" si="198"/>
        <v>6991.1012631543726</v>
      </c>
      <c r="I411" s="32">
        <f t="shared" si="199"/>
        <v>6991.1012631543726</v>
      </c>
      <c r="J411" s="37" t="str">
        <f t="shared" si="216"/>
        <v/>
      </c>
      <c r="K411" s="31">
        <f t="shared" si="200"/>
        <v>0</v>
      </c>
      <c r="L411" s="33" t="str">
        <f t="shared" si="201"/>
        <v/>
      </c>
      <c r="M411" s="34">
        <f t="shared" si="217"/>
        <v>17296.931974591913</v>
      </c>
      <c r="N411" s="33" t="str">
        <f t="shared" si="218"/>
        <v/>
      </c>
      <c r="O411" s="35" t="str">
        <f t="shared" si="202"/>
        <v/>
      </c>
      <c r="P411" s="48" t="str">
        <f t="shared" si="203"/>
        <v/>
      </c>
      <c r="Q411" s="35"/>
      <c r="R411" s="58">
        <f>Data!AW411</f>
        <v>0</v>
      </c>
      <c r="S411" s="58">
        <f>Data!BB411</f>
        <v>0</v>
      </c>
      <c r="T411" s="58">
        <f>Data!BM411</f>
        <v>-1418.930419921875</v>
      </c>
      <c r="U411" s="59">
        <f>Data!BN411</f>
        <v>-1608.9625244140625</v>
      </c>
      <c r="V411" s="59">
        <f>Data!BO411</f>
        <v>-1268.0228271484375</v>
      </c>
      <c r="W411" s="58">
        <f>Data!BT411</f>
        <v>0</v>
      </c>
      <c r="X411" s="56">
        <f t="shared" si="204"/>
        <v>0</v>
      </c>
      <c r="Y411" s="64">
        <f t="shared" si="205"/>
        <v>4500</v>
      </c>
      <c r="Z411" s="65">
        <f t="shared" si="206"/>
        <v>7814.2236328125</v>
      </c>
      <c r="AA411" s="66">
        <f t="shared" si="207"/>
        <v>12314.2236328125</v>
      </c>
      <c r="AB411" s="71">
        <f t="shared" si="219"/>
        <v>12314.2236328125</v>
      </c>
      <c r="AC411" s="71">
        <f t="shared" si="208"/>
        <v>7814.2236328125</v>
      </c>
      <c r="AD411" s="71">
        <f t="shared" si="220"/>
        <v>6555.5478666579875</v>
      </c>
      <c r="AE411" s="71">
        <f t="shared" si="221"/>
        <v>7814.2236328125</v>
      </c>
      <c r="AF411" s="57">
        <f t="shared" si="222"/>
        <v>6555.5478666579875</v>
      </c>
      <c r="AG411" s="55"/>
      <c r="AI411" s="35" t="str">
        <f t="shared" si="209"/>
        <v/>
      </c>
      <c r="AJ411" s="125" t="str">
        <f t="shared" si="210"/>
        <v/>
      </c>
      <c r="AK411" s="125" t="str">
        <f t="shared" si="211"/>
        <v/>
      </c>
      <c r="AL411" s="125" t="str">
        <f t="shared" si="212"/>
        <v/>
      </c>
      <c r="AM411" s="125" t="str">
        <f t="shared" si="213"/>
        <v/>
      </c>
      <c r="AN411" s="125" t="s">
        <v>218</v>
      </c>
      <c r="AO411" s="125" t="str">
        <f t="shared" si="214"/>
        <v/>
      </c>
      <c r="AP411" s="125" t="str">
        <f t="shared" si="223"/>
        <v/>
      </c>
    </row>
    <row r="412" spans="1:42">
      <c r="A412" s="30">
        <f t="shared" si="215"/>
        <v>20120</v>
      </c>
      <c r="B412" s="31">
        <f t="shared" si="192"/>
        <v>0</v>
      </c>
      <c r="C412" s="33" t="str">
        <f t="shared" si="193"/>
        <v/>
      </c>
      <c r="D412" s="31">
        <f t="shared" si="194"/>
        <v>0</v>
      </c>
      <c r="E412" s="33" t="str">
        <f t="shared" si="195"/>
        <v/>
      </c>
      <c r="F412" s="31">
        <f t="shared" si="196"/>
        <v>0</v>
      </c>
      <c r="G412" s="32">
        <f t="shared" si="197"/>
        <v>0</v>
      </c>
      <c r="H412" s="32">
        <f t="shared" si="198"/>
        <v>0</v>
      </c>
      <c r="I412" s="32">
        <f t="shared" si="199"/>
        <v>0</v>
      </c>
      <c r="J412" s="37" t="str">
        <f t="shared" si="216"/>
        <v/>
      </c>
      <c r="K412" s="31">
        <f t="shared" si="200"/>
        <v>0</v>
      </c>
      <c r="L412" s="33" t="str">
        <f t="shared" si="201"/>
        <v/>
      </c>
      <c r="M412" s="34">
        <f t="shared" si="217"/>
        <v>11021.400644647181</v>
      </c>
      <c r="N412" s="33" t="str">
        <f t="shared" si="218"/>
        <v/>
      </c>
      <c r="O412" s="35" t="str">
        <f t="shared" si="202"/>
        <v/>
      </c>
      <c r="P412" s="48" t="str">
        <f t="shared" si="203"/>
        <v/>
      </c>
      <c r="Q412" s="35"/>
      <c r="R412" s="58">
        <f>Data!AW412</f>
        <v>0</v>
      </c>
      <c r="S412" s="58">
        <f>Data!BB412</f>
        <v>0</v>
      </c>
      <c r="T412" s="58">
        <f>Data!BM412</f>
        <v>0</v>
      </c>
      <c r="U412" s="59">
        <f>Data!BN412</f>
        <v>0</v>
      </c>
      <c r="V412" s="59">
        <f>Data!BO412</f>
        <v>0</v>
      </c>
      <c r="W412" s="58">
        <f>Data!BT412</f>
        <v>0</v>
      </c>
      <c r="X412" s="56">
        <f t="shared" si="204"/>
        <v>0</v>
      </c>
      <c r="Y412" s="64">
        <f t="shared" si="205"/>
        <v>6000</v>
      </c>
      <c r="Z412" s="65">
        <f t="shared" si="206"/>
        <v>12269.431640625</v>
      </c>
      <c r="AA412" s="66">
        <f t="shared" si="207"/>
        <v>18269.431640625</v>
      </c>
      <c r="AB412" s="71">
        <f t="shared" si="219"/>
        <v>18269.431640625</v>
      </c>
      <c r="AC412" s="71">
        <f t="shared" si="208"/>
        <v>12269.431640625</v>
      </c>
      <c r="AD412" s="71">
        <f t="shared" si="220"/>
        <v>12763.232138825641</v>
      </c>
      <c r="AE412" s="71">
        <f t="shared" si="221"/>
        <v>12269.431640625</v>
      </c>
      <c r="AF412" s="57">
        <f t="shared" si="222"/>
        <v>12269.431640625</v>
      </c>
      <c r="AG412" s="55"/>
      <c r="AI412" s="35" t="str">
        <f t="shared" si="209"/>
        <v/>
      </c>
      <c r="AJ412" s="125" t="str">
        <f t="shared" si="210"/>
        <v/>
      </c>
      <c r="AK412" s="125" t="str">
        <f t="shared" si="211"/>
        <v/>
      </c>
      <c r="AL412" s="125" t="str">
        <f t="shared" si="212"/>
        <v/>
      </c>
      <c r="AM412" s="125" t="str">
        <f t="shared" si="213"/>
        <v/>
      </c>
      <c r="AN412" s="125" t="s">
        <v>218</v>
      </c>
      <c r="AO412" s="125" t="str">
        <f t="shared" si="214"/>
        <v/>
      </c>
      <c r="AP412" s="125" t="str">
        <f t="shared" si="223"/>
        <v/>
      </c>
    </row>
    <row r="413" spans="1:42">
      <c r="A413" s="30">
        <f t="shared" si="215"/>
        <v>20148</v>
      </c>
      <c r="B413" s="31">
        <f t="shared" si="192"/>
        <v>0</v>
      </c>
      <c r="C413" s="33" t="str">
        <f t="shared" si="193"/>
        <v/>
      </c>
      <c r="D413" s="31">
        <f t="shared" si="194"/>
        <v>0</v>
      </c>
      <c r="E413" s="33" t="str">
        <f t="shared" si="195"/>
        <v/>
      </c>
      <c r="F413" s="31">
        <f t="shared" si="196"/>
        <v>0</v>
      </c>
      <c r="G413" s="32">
        <f t="shared" si="197"/>
        <v>0</v>
      </c>
      <c r="H413" s="32">
        <f t="shared" si="198"/>
        <v>0</v>
      </c>
      <c r="I413" s="32">
        <f t="shared" si="199"/>
        <v>0</v>
      </c>
      <c r="J413" s="37" t="str">
        <f t="shared" si="216"/>
        <v/>
      </c>
      <c r="K413" s="31">
        <f t="shared" si="200"/>
        <v>0</v>
      </c>
      <c r="L413" s="33" t="str">
        <f t="shared" si="201"/>
        <v/>
      </c>
      <c r="M413" s="34">
        <f t="shared" si="217"/>
        <v>15799.143675936348</v>
      </c>
      <c r="N413" s="33" t="str">
        <f t="shared" si="218"/>
        <v/>
      </c>
      <c r="O413" s="35" t="str">
        <f t="shared" si="202"/>
        <v>MRDO</v>
      </c>
      <c r="P413" s="48" t="str">
        <f t="shared" si="203"/>
        <v>MRDO</v>
      </c>
      <c r="Q413" s="35"/>
      <c r="R413" s="58">
        <f>Data!AW413</f>
        <v>0</v>
      </c>
      <c r="S413" s="58">
        <f>Data!BB413</f>
        <v>0</v>
      </c>
      <c r="T413" s="58">
        <f>Data!BM413</f>
        <v>0</v>
      </c>
      <c r="U413" s="59">
        <f>Data!BN413</f>
        <v>0</v>
      </c>
      <c r="V413" s="59">
        <f>Data!BO413</f>
        <v>0</v>
      </c>
      <c r="W413" s="58">
        <f>Data!BT413</f>
        <v>0</v>
      </c>
      <c r="X413" s="56">
        <f t="shared" si="204"/>
        <v>0</v>
      </c>
      <c r="Y413" s="64">
        <f t="shared" si="205"/>
        <v>9687.5</v>
      </c>
      <c r="Z413" s="65">
        <f t="shared" si="206"/>
        <v>0</v>
      </c>
      <c r="AA413" s="66">
        <f t="shared" si="207"/>
        <v>9687.5</v>
      </c>
      <c r="AB413" s="71">
        <f t="shared" si="219"/>
        <v>9687.5</v>
      </c>
      <c r="AC413" s="71">
        <f t="shared" si="208"/>
        <v>0</v>
      </c>
      <c r="AD413" s="71">
        <f t="shared" si="220"/>
        <v>606.58949066481182</v>
      </c>
      <c r="AE413" s="71">
        <f t="shared" si="221"/>
        <v>0</v>
      </c>
      <c r="AF413" s="57">
        <f t="shared" si="222"/>
        <v>0</v>
      </c>
      <c r="AG413" s="55"/>
      <c r="AI413" s="35" t="str">
        <f t="shared" si="209"/>
        <v/>
      </c>
      <c r="AJ413" s="125" t="str">
        <f t="shared" si="210"/>
        <v/>
      </c>
      <c r="AK413" s="125" t="str">
        <f t="shared" si="211"/>
        <v/>
      </c>
      <c r="AL413" s="125" t="str">
        <f t="shared" si="212"/>
        <v/>
      </c>
      <c r="AM413" s="125" t="str">
        <f t="shared" si="213"/>
        <v/>
      </c>
      <c r="AN413" s="125" t="s">
        <v>218</v>
      </c>
      <c r="AO413" s="125" t="str">
        <f t="shared" si="214"/>
        <v/>
      </c>
      <c r="AP413" s="125" t="str">
        <f t="shared" si="223"/>
        <v/>
      </c>
    </row>
    <row r="414" spans="1:42">
      <c r="A414" s="30">
        <f t="shared" si="215"/>
        <v>20179</v>
      </c>
      <c r="B414" s="31">
        <f t="shared" si="192"/>
        <v>0</v>
      </c>
      <c r="C414" s="33" t="str">
        <f t="shared" si="193"/>
        <v/>
      </c>
      <c r="D414" s="31">
        <f t="shared" si="194"/>
        <v>0</v>
      </c>
      <c r="E414" s="33" t="str">
        <f t="shared" si="195"/>
        <v/>
      </c>
      <c r="F414" s="31">
        <f t="shared" si="196"/>
        <v>0</v>
      </c>
      <c r="G414" s="32">
        <f t="shared" si="197"/>
        <v>0</v>
      </c>
      <c r="H414" s="32">
        <f t="shared" si="198"/>
        <v>-9574.5023587205033</v>
      </c>
      <c r="I414" s="32">
        <f t="shared" si="199"/>
        <v>0</v>
      </c>
      <c r="J414" s="37" t="str">
        <f t="shared" si="216"/>
        <v/>
      </c>
      <c r="K414" s="31">
        <f t="shared" si="200"/>
        <v>0</v>
      </c>
      <c r="L414" s="33" t="str">
        <f t="shared" si="201"/>
        <v/>
      </c>
      <c r="M414" s="34">
        <f t="shared" si="217"/>
        <v>12557.914555377867</v>
      </c>
      <c r="N414" s="33" t="str">
        <f t="shared" si="218"/>
        <v>EI</v>
      </c>
      <c r="O414" s="35" t="str">
        <f t="shared" si="202"/>
        <v>MRDO</v>
      </c>
      <c r="P414" s="48" t="str">
        <f t="shared" si="203"/>
        <v>EIMRDO</v>
      </c>
      <c r="Q414" s="35"/>
      <c r="R414" s="58">
        <f>Data!AW414</f>
        <v>0</v>
      </c>
      <c r="S414" s="58">
        <f>Data!BB414</f>
        <v>0</v>
      </c>
      <c r="T414" s="58">
        <f>Data!BM414</f>
        <v>0</v>
      </c>
      <c r="U414" s="59">
        <f>Data!BN414</f>
        <v>0</v>
      </c>
      <c r="V414" s="59">
        <f>Data!BO414</f>
        <v>-12206.7333984375</v>
      </c>
      <c r="W414" s="58">
        <f>Data!BT414</f>
        <v>0</v>
      </c>
      <c r="X414" s="56">
        <f t="shared" si="204"/>
        <v>0</v>
      </c>
      <c r="Y414" s="64">
        <f t="shared" si="205"/>
        <v>7276.20947265625</v>
      </c>
      <c r="Z414" s="65">
        <f t="shared" si="206"/>
        <v>0</v>
      </c>
      <c r="AA414" s="66">
        <f t="shared" si="207"/>
        <v>7276.20947265625</v>
      </c>
      <c r="AB414" s="71">
        <f t="shared" si="219"/>
        <v>7276.20947265625</v>
      </c>
      <c r="AC414" s="71">
        <f t="shared" si="208"/>
        <v>0</v>
      </c>
      <c r="AD414" s="71">
        <f t="shared" si="220"/>
        <v>0</v>
      </c>
      <c r="AE414" s="71">
        <f t="shared" si="221"/>
        <v>0</v>
      </c>
      <c r="AF414" s="57">
        <f t="shared" si="222"/>
        <v>0</v>
      </c>
      <c r="AG414" s="55"/>
      <c r="AI414" s="35" t="str">
        <f t="shared" si="209"/>
        <v/>
      </c>
      <c r="AJ414" s="125" t="str">
        <f t="shared" si="210"/>
        <v/>
      </c>
      <c r="AK414" s="125" t="str">
        <f t="shared" si="211"/>
        <v/>
      </c>
      <c r="AL414" s="125" t="str">
        <f t="shared" si="212"/>
        <v/>
      </c>
      <c r="AM414" s="125" t="str">
        <f t="shared" si="213"/>
        <v/>
      </c>
      <c r="AN414" s="125" t="s">
        <v>218</v>
      </c>
      <c r="AO414" s="125" t="str">
        <f t="shared" si="214"/>
        <v/>
      </c>
      <c r="AP414" s="125" t="str">
        <f t="shared" si="223"/>
        <v/>
      </c>
    </row>
    <row r="415" spans="1:42">
      <c r="A415" s="30">
        <f t="shared" si="215"/>
        <v>20209</v>
      </c>
      <c r="B415" s="31">
        <f t="shared" si="192"/>
        <v>3074.791015358473</v>
      </c>
      <c r="C415" s="33" t="str">
        <f t="shared" si="193"/>
        <v/>
      </c>
      <c r="D415" s="31">
        <f t="shared" si="194"/>
        <v>8795.1840956754695</v>
      </c>
      <c r="E415" s="33" t="str">
        <f t="shared" si="195"/>
        <v/>
      </c>
      <c r="F415" s="31">
        <f t="shared" si="196"/>
        <v>0</v>
      </c>
      <c r="G415" s="32">
        <f t="shared" si="197"/>
        <v>0</v>
      </c>
      <c r="H415" s="32">
        <f t="shared" si="198"/>
        <v>0</v>
      </c>
      <c r="I415" s="32">
        <f t="shared" si="199"/>
        <v>0</v>
      </c>
      <c r="J415" s="37" t="str">
        <f t="shared" si="216"/>
        <v/>
      </c>
      <c r="K415" s="31">
        <f t="shared" si="200"/>
        <v>0</v>
      </c>
      <c r="L415" s="33" t="str">
        <f t="shared" si="201"/>
        <v/>
      </c>
      <c r="M415" s="34">
        <f t="shared" si="217"/>
        <v>4776.6665154979319</v>
      </c>
      <c r="N415" s="33" t="str">
        <f t="shared" si="218"/>
        <v/>
      </c>
      <c r="O415" s="35" t="str">
        <f t="shared" si="202"/>
        <v/>
      </c>
      <c r="P415" s="48" t="str">
        <f t="shared" si="203"/>
        <v/>
      </c>
      <c r="Q415" s="35"/>
      <c r="R415" s="58">
        <f>Data!AW415</f>
        <v>4650.97705078125</v>
      </c>
      <c r="S415" s="58">
        <f>Data!BB415</f>
        <v>10371.3701171875</v>
      </c>
      <c r="T415" s="58">
        <f>Data!BM415</f>
        <v>0</v>
      </c>
      <c r="U415" s="59">
        <f>Data!BN415</f>
        <v>0</v>
      </c>
      <c r="V415" s="59">
        <f>Data!BO415</f>
        <v>0</v>
      </c>
      <c r="W415" s="58">
        <f>Data!BT415</f>
        <v>0</v>
      </c>
      <c r="X415" s="56">
        <f t="shared" si="204"/>
        <v>10371.3701171875</v>
      </c>
      <c r="Y415" s="64">
        <f t="shared" si="205"/>
        <v>7930.83349609375</v>
      </c>
      <c r="Z415" s="65">
        <f t="shared" si="206"/>
        <v>3940.3564453125</v>
      </c>
      <c r="AA415" s="66">
        <f t="shared" si="207"/>
        <v>11871.18994140625</v>
      </c>
      <c r="AB415" s="71">
        <f t="shared" si="219"/>
        <v>1499.81982421875</v>
      </c>
      <c r="AC415" s="71">
        <f t="shared" si="208"/>
        <v>3940.3564453125</v>
      </c>
      <c r="AD415" s="71">
        <f t="shared" si="220"/>
        <v>9706.2815548059189</v>
      </c>
      <c r="AE415" s="71">
        <f t="shared" si="221"/>
        <v>3930.0530481338501</v>
      </c>
      <c r="AF415" s="57">
        <f t="shared" si="222"/>
        <v>1499.81982421875</v>
      </c>
      <c r="AG415" s="55"/>
      <c r="AI415" s="35" t="str">
        <f t="shared" si="209"/>
        <v/>
      </c>
      <c r="AJ415" s="125" t="str">
        <f t="shared" si="210"/>
        <v/>
      </c>
      <c r="AK415" s="125" t="str">
        <f t="shared" si="211"/>
        <v/>
      </c>
      <c r="AL415" s="125" t="str">
        <f t="shared" si="212"/>
        <v/>
      </c>
      <c r="AM415" s="125" t="str">
        <f t="shared" si="213"/>
        <v/>
      </c>
      <c r="AN415" s="125" t="s">
        <v>218</v>
      </c>
      <c r="AO415" s="125" t="str">
        <f t="shared" si="214"/>
        <v/>
      </c>
      <c r="AP415" s="125" t="str">
        <f t="shared" si="223"/>
        <v/>
      </c>
    </row>
    <row r="416" spans="1:42">
      <c r="A416" s="30">
        <f t="shared" si="215"/>
        <v>20240</v>
      </c>
      <c r="B416" s="31">
        <f t="shared" si="192"/>
        <v>3993.9981178009448</v>
      </c>
      <c r="C416" s="33" t="str">
        <f t="shared" si="193"/>
        <v/>
      </c>
      <c r="D416" s="31">
        <f t="shared" si="194"/>
        <v>7765.4180928013193</v>
      </c>
      <c r="E416" s="33" t="str">
        <f t="shared" si="195"/>
        <v/>
      </c>
      <c r="F416" s="31">
        <f t="shared" si="196"/>
        <v>-20593.081770158216</v>
      </c>
      <c r="G416" s="32">
        <f t="shared" si="197"/>
        <v>-20496.297343523314</v>
      </c>
      <c r="H416" s="32">
        <f t="shared" si="198"/>
        <v>-20339.84503733059</v>
      </c>
      <c r="I416" s="32">
        <f t="shared" si="199"/>
        <v>-20339.84503733059</v>
      </c>
      <c r="J416" s="37" t="str">
        <f t="shared" si="216"/>
        <v/>
      </c>
      <c r="K416" s="31">
        <f t="shared" si="200"/>
        <v>0</v>
      </c>
      <c r="L416" s="33" t="str">
        <f t="shared" si="201"/>
        <v/>
      </c>
      <c r="M416" s="34">
        <f t="shared" si="217"/>
        <v>4638.7947218553463</v>
      </c>
      <c r="N416" s="33" t="str">
        <f t="shared" si="218"/>
        <v/>
      </c>
      <c r="O416" s="35" t="str">
        <f t="shared" si="202"/>
        <v/>
      </c>
      <c r="P416" s="48" t="str">
        <f t="shared" si="203"/>
        <v/>
      </c>
      <c r="Q416" s="35"/>
      <c r="R416" s="58">
        <f>Data!AW416</f>
        <v>4399.57177734375</v>
      </c>
      <c r="S416" s="58">
        <f>Data!BB416</f>
        <v>8170.9921875</v>
      </c>
      <c r="T416" s="58">
        <f>Data!BM416</f>
        <v>-20187.5078125</v>
      </c>
      <c r="U416" s="59">
        <f>Data!BN416</f>
        <v>-20090.724609375</v>
      </c>
      <c r="V416" s="59">
        <f>Data!BO416</f>
        <v>-19934.271484375</v>
      </c>
      <c r="W416" s="58">
        <f>Data!BT416</f>
        <v>0</v>
      </c>
      <c r="X416" s="56">
        <f t="shared" si="204"/>
        <v>8170.9921875</v>
      </c>
      <c r="Y416" s="64">
        <f t="shared" si="205"/>
        <v>5811.29052734375</v>
      </c>
      <c r="Z416" s="65">
        <f t="shared" si="206"/>
        <v>3489.20068359375</v>
      </c>
      <c r="AA416" s="66">
        <f t="shared" si="207"/>
        <v>9300.4912109375</v>
      </c>
      <c r="AB416" s="71">
        <f t="shared" si="219"/>
        <v>1129.4990234375</v>
      </c>
      <c r="AC416" s="71">
        <f t="shared" si="208"/>
        <v>3489.20068359375</v>
      </c>
      <c r="AD416" s="71">
        <f t="shared" si="220"/>
        <v>8490.0601334241474</v>
      </c>
      <c r="AE416" s="71">
        <f t="shared" si="221"/>
        <v>3489.20068359375</v>
      </c>
      <c r="AF416" s="57">
        <f t="shared" si="222"/>
        <v>1129.4990234375</v>
      </c>
      <c r="AG416" s="55"/>
      <c r="AI416" s="35" t="str">
        <f t="shared" si="209"/>
        <v/>
      </c>
      <c r="AJ416" s="125" t="str">
        <f t="shared" si="210"/>
        <v/>
      </c>
      <c r="AK416" s="125" t="str">
        <f t="shared" si="211"/>
        <v/>
      </c>
      <c r="AL416" s="125" t="str">
        <f t="shared" si="212"/>
        <v/>
      </c>
      <c r="AM416" s="125" t="str">
        <f t="shared" si="213"/>
        <v/>
      </c>
      <c r="AN416" s="125" t="s">
        <v>218</v>
      </c>
      <c r="AO416" s="125" t="str">
        <f t="shared" si="214"/>
        <v/>
      </c>
      <c r="AP416" s="125" t="str">
        <f t="shared" si="223"/>
        <v/>
      </c>
    </row>
    <row r="417" spans="1:42">
      <c r="A417" s="30">
        <f t="shared" si="215"/>
        <v>20270</v>
      </c>
      <c r="B417" s="31">
        <f t="shared" si="192"/>
        <v>5752.0125733160103</v>
      </c>
      <c r="C417" s="33" t="str">
        <f t="shared" si="193"/>
        <v/>
      </c>
      <c r="D417" s="31">
        <f t="shared" si="194"/>
        <v>7777.4719588865992</v>
      </c>
      <c r="E417" s="33" t="str">
        <f t="shared" si="195"/>
        <v/>
      </c>
      <c r="F417" s="31">
        <f t="shared" si="196"/>
        <v>-8693.0647441278015</v>
      </c>
      <c r="G417" s="32">
        <f t="shared" si="197"/>
        <v>-8280.728888151818</v>
      </c>
      <c r="H417" s="32">
        <f t="shared" si="198"/>
        <v>-7325.2866258574659</v>
      </c>
      <c r="I417" s="32">
        <f t="shared" si="199"/>
        <v>-7325.2866258574659</v>
      </c>
      <c r="J417" s="37" t="str">
        <f t="shared" si="216"/>
        <v/>
      </c>
      <c r="K417" s="31">
        <f t="shared" si="200"/>
        <v>0</v>
      </c>
      <c r="L417" s="33" t="str">
        <f t="shared" si="201"/>
        <v/>
      </c>
      <c r="M417" s="34">
        <f t="shared" si="217"/>
        <v>3783.3146221861602</v>
      </c>
      <c r="N417" s="33" t="str">
        <f t="shared" si="218"/>
        <v/>
      </c>
      <c r="O417" s="35" t="str">
        <f t="shared" si="202"/>
        <v/>
      </c>
      <c r="P417" s="48" t="str">
        <f t="shared" si="203"/>
        <v/>
      </c>
      <c r="Q417" s="35"/>
      <c r="R417" s="58">
        <f>Data!AW417</f>
        <v>2300.1318359375</v>
      </c>
      <c r="S417" s="58">
        <f>Data!BB417</f>
        <v>4325.59130859375</v>
      </c>
      <c r="T417" s="58">
        <f>Data!BM417</f>
        <v>-12144.9453125</v>
      </c>
      <c r="U417" s="59">
        <f>Data!BN417</f>
        <v>-11732.609375</v>
      </c>
      <c r="V417" s="59">
        <f>Data!BO417</f>
        <v>-10777.1669921875</v>
      </c>
      <c r="W417" s="58">
        <f>Data!BT417</f>
        <v>0</v>
      </c>
      <c r="X417" s="56">
        <f t="shared" si="204"/>
        <v>4325.59130859375</v>
      </c>
      <c r="Y417" s="64">
        <f t="shared" si="205"/>
        <v>7394.16650390625</v>
      </c>
      <c r="Z417" s="65">
        <f t="shared" si="206"/>
        <v>195.05917358398437</v>
      </c>
      <c r="AA417" s="66">
        <f t="shared" si="207"/>
        <v>7589.2256774902344</v>
      </c>
      <c r="AB417" s="71">
        <f t="shared" si="219"/>
        <v>3263.6343688964844</v>
      </c>
      <c r="AC417" s="71">
        <f t="shared" si="208"/>
        <v>195.05917358398437</v>
      </c>
      <c r="AD417" s="71">
        <f t="shared" si="220"/>
        <v>9237.8504991165319</v>
      </c>
      <c r="AE417" s="71">
        <f t="shared" si="221"/>
        <v>195.05917358398437</v>
      </c>
      <c r="AF417" s="57">
        <f t="shared" si="222"/>
        <v>195.05917358398437</v>
      </c>
      <c r="AG417" s="55"/>
      <c r="AI417" s="35" t="str">
        <f t="shared" si="209"/>
        <v/>
      </c>
      <c r="AJ417" s="125" t="str">
        <f t="shared" si="210"/>
        <v/>
      </c>
      <c r="AK417" s="125" t="str">
        <f t="shared" si="211"/>
        <v/>
      </c>
      <c r="AL417" s="125" t="str">
        <f t="shared" si="212"/>
        <v/>
      </c>
      <c r="AM417" s="125" t="str">
        <f t="shared" si="213"/>
        <v/>
      </c>
      <c r="AN417" s="125" t="s">
        <v>218</v>
      </c>
      <c r="AO417" s="125" t="str">
        <f t="shared" si="214"/>
        <v/>
      </c>
      <c r="AP417" s="125" t="str">
        <f t="shared" si="223"/>
        <v/>
      </c>
    </row>
    <row r="418" spans="1:42">
      <c r="A418" s="30">
        <f t="shared" si="215"/>
        <v>20301</v>
      </c>
      <c r="B418" s="31">
        <f t="shared" si="192"/>
        <v>18465.006499803625</v>
      </c>
      <c r="C418" s="33" t="str">
        <f t="shared" si="193"/>
        <v/>
      </c>
      <c r="D418" s="31">
        <f t="shared" si="194"/>
        <v>15169.398843766818</v>
      </c>
      <c r="E418" s="33" t="str">
        <f t="shared" si="195"/>
        <v/>
      </c>
      <c r="F418" s="31">
        <f t="shared" si="196"/>
        <v>0</v>
      </c>
      <c r="G418" s="32">
        <f t="shared" si="197"/>
        <v>16354.947448886709</v>
      </c>
      <c r="H418" s="32">
        <f t="shared" si="198"/>
        <v>16147.146670098218</v>
      </c>
      <c r="I418" s="32">
        <f t="shared" si="199"/>
        <v>16354.947448886709</v>
      </c>
      <c r="J418" s="37" t="str">
        <f t="shared" si="216"/>
        <v/>
      </c>
      <c r="K418" s="31">
        <f t="shared" si="200"/>
        <v>0</v>
      </c>
      <c r="L418" s="33" t="str">
        <f t="shared" si="201"/>
        <v/>
      </c>
      <c r="M418" s="34">
        <f t="shared" si="217"/>
        <v>17191.335516391737</v>
      </c>
      <c r="N418" s="33" t="str">
        <f t="shared" si="218"/>
        <v/>
      </c>
      <c r="O418" s="35" t="str">
        <f t="shared" si="202"/>
        <v/>
      </c>
      <c r="P418" s="48" t="str">
        <f t="shared" si="203"/>
        <v/>
      </c>
      <c r="Q418" s="35"/>
      <c r="R418" s="58">
        <f>Data!AW418</f>
        <v>4251.2109375</v>
      </c>
      <c r="S418" s="58">
        <f>Data!BB418</f>
        <v>955.60247802734375</v>
      </c>
      <c r="T418" s="58">
        <f>Data!BM418</f>
        <v>0</v>
      </c>
      <c r="U418" s="59">
        <f>Data!BN418</f>
        <v>2141.15087890625</v>
      </c>
      <c r="V418" s="59">
        <f>Data!BO418</f>
        <v>1933.3505859375</v>
      </c>
      <c r="W418" s="58">
        <f>Data!BT418</f>
        <v>0</v>
      </c>
      <c r="X418" s="56">
        <f t="shared" si="204"/>
        <v>4251.2109375</v>
      </c>
      <c r="Y418" s="64">
        <f t="shared" si="205"/>
        <v>5000</v>
      </c>
      <c r="Z418" s="65">
        <f t="shared" si="206"/>
        <v>20.654590606689453</v>
      </c>
      <c r="AA418" s="66">
        <f t="shared" si="207"/>
        <v>5020.6545906066895</v>
      </c>
      <c r="AB418" s="71">
        <f t="shared" si="219"/>
        <v>769.44365310668945</v>
      </c>
      <c r="AC418" s="71">
        <f t="shared" si="208"/>
        <v>20.654590606689453</v>
      </c>
      <c r="AD418" s="71">
        <f t="shared" si="220"/>
        <v>3511.051060274971</v>
      </c>
      <c r="AE418" s="71">
        <f t="shared" si="221"/>
        <v>20.654590606689453</v>
      </c>
      <c r="AF418" s="57">
        <f t="shared" si="222"/>
        <v>20.654590606689453</v>
      </c>
      <c r="AG418" s="55"/>
      <c r="AI418" s="35" t="str">
        <f t="shared" si="209"/>
        <v/>
      </c>
      <c r="AJ418" s="125" t="str">
        <f t="shared" si="210"/>
        <v/>
      </c>
      <c r="AK418" s="125" t="str">
        <f t="shared" si="211"/>
        <v/>
      </c>
      <c r="AL418" s="125" t="str">
        <f t="shared" si="212"/>
        <v/>
      </c>
      <c r="AM418" s="125" t="str">
        <f t="shared" si="213"/>
        <v/>
      </c>
      <c r="AN418" s="125" t="s">
        <v>218</v>
      </c>
      <c r="AO418" s="125" t="str">
        <f t="shared" si="214"/>
        <v/>
      </c>
      <c r="AP418" s="125" t="str">
        <f t="shared" si="223"/>
        <v/>
      </c>
    </row>
    <row r="419" spans="1:42">
      <c r="A419" s="30">
        <f t="shared" si="215"/>
        <v>20332</v>
      </c>
      <c r="B419" s="31">
        <f t="shared" si="192"/>
        <v>12281.128064603832</v>
      </c>
      <c r="C419" s="33" t="str">
        <f t="shared" si="193"/>
        <v>JP</v>
      </c>
      <c r="D419" s="31">
        <f t="shared" si="194"/>
        <v>10674.173968634808</v>
      </c>
      <c r="E419" s="33" t="str">
        <f t="shared" si="195"/>
        <v/>
      </c>
      <c r="F419" s="31">
        <f t="shared" si="196"/>
        <v>0</v>
      </c>
      <c r="G419" s="32">
        <f t="shared" si="197"/>
        <v>8185.6510984284359</v>
      </c>
      <c r="H419" s="32">
        <f t="shared" si="198"/>
        <v>8796.0389333431995</v>
      </c>
      <c r="I419" s="32">
        <f t="shared" si="199"/>
        <v>8796.0389333431995</v>
      </c>
      <c r="J419" s="37" t="str">
        <f t="shared" si="216"/>
        <v/>
      </c>
      <c r="K419" s="31">
        <f t="shared" si="200"/>
        <v>0</v>
      </c>
      <c r="L419" s="33" t="str">
        <f t="shared" si="201"/>
        <v/>
      </c>
      <c r="M419" s="34">
        <f t="shared" si="217"/>
        <v>10188.382284765328</v>
      </c>
      <c r="N419" s="33" t="str">
        <f t="shared" si="218"/>
        <v/>
      </c>
      <c r="O419" s="35" t="str">
        <f t="shared" si="202"/>
        <v/>
      </c>
      <c r="P419" s="48" t="str">
        <f t="shared" si="203"/>
        <v>JP</v>
      </c>
      <c r="Q419" s="35"/>
      <c r="R419" s="58">
        <f>Data!AW419</f>
        <v>3973.865234375</v>
      </c>
      <c r="S419" s="58">
        <f>Data!BB419</f>
        <v>2366.91064453125</v>
      </c>
      <c r="T419" s="58">
        <f>Data!BM419</f>
        <v>0</v>
      </c>
      <c r="U419" s="59">
        <f>Data!BN419</f>
        <v>-121.61209869384766</v>
      </c>
      <c r="V419" s="59">
        <f>Data!BO419</f>
        <v>488.77554321289062</v>
      </c>
      <c r="W419" s="58">
        <f>Data!BT419</f>
        <v>0</v>
      </c>
      <c r="X419" s="56">
        <f t="shared" si="204"/>
        <v>3973.865234375</v>
      </c>
      <c r="Y419" s="64">
        <f t="shared" si="205"/>
        <v>3500</v>
      </c>
      <c r="Z419" s="65">
        <f t="shared" si="206"/>
        <v>473.88565063476562</v>
      </c>
      <c r="AA419" s="66">
        <f t="shared" si="207"/>
        <v>3973.8856506347656</v>
      </c>
      <c r="AB419" s="71">
        <f t="shared" si="219"/>
        <v>2.0416259765625E-2</v>
      </c>
      <c r="AC419" s="71">
        <f t="shared" si="208"/>
        <v>473.88565063476562</v>
      </c>
      <c r="AD419" s="71">
        <f t="shared" si="220"/>
        <v>3474.8829399579463</v>
      </c>
      <c r="AE419" s="71">
        <f t="shared" si="221"/>
        <v>473.88565063476562</v>
      </c>
      <c r="AF419" s="57">
        <f t="shared" si="222"/>
        <v>2.0416259765625E-2</v>
      </c>
      <c r="AG419" s="55"/>
      <c r="AI419" s="35" t="str">
        <f t="shared" si="209"/>
        <v/>
      </c>
      <c r="AJ419" s="125" t="str">
        <f t="shared" si="210"/>
        <v/>
      </c>
      <c r="AK419" s="125" t="str">
        <f t="shared" si="211"/>
        <v/>
      </c>
      <c r="AL419" s="125" t="str">
        <f t="shared" si="212"/>
        <v/>
      </c>
      <c r="AM419" s="125" t="str">
        <f t="shared" si="213"/>
        <v/>
      </c>
      <c r="AN419" s="125" t="s">
        <v>218</v>
      </c>
      <c r="AO419" s="125" t="str">
        <f t="shared" si="214"/>
        <v/>
      </c>
      <c r="AP419" s="125" t="str">
        <f t="shared" si="223"/>
        <v/>
      </c>
    </row>
    <row r="420" spans="1:42">
      <c r="A420" s="30">
        <f t="shared" si="215"/>
        <v>20362</v>
      </c>
      <c r="B420" s="31">
        <f t="shared" si="192"/>
        <v>0</v>
      </c>
      <c r="C420" s="33" t="str">
        <f t="shared" si="193"/>
        <v/>
      </c>
      <c r="D420" s="31">
        <f t="shared" si="194"/>
        <v>0</v>
      </c>
      <c r="E420" s="33" t="str">
        <f t="shared" si="195"/>
        <v/>
      </c>
      <c r="F420" s="31">
        <f t="shared" si="196"/>
        <v>0</v>
      </c>
      <c r="G420" s="32">
        <f t="shared" si="197"/>
        <v>10640.798771694124</v>
      </c>
      <c r="H420" s="32">
        <f t="shared" si="198"/>
        <v>10580.469252244422</v>
      </c>
      <c r="I420" s="32">
        <f t="shared" si="199"/>
        <v>10640.798771694124</v>
      </c>
      <c r="J420" s="37" t="str">
        <f t="shared" si="216"/>
        <v/>
      </c>
      <c r="K420" s="31">
        <f t="shared" si="200"/>
        <v>0</v>
      </c>
      <c r="L420" s="33" t="str">
        <f t="shared" si="201"/>
        <v/>
      </c>
      <c r="M420" s="34">
        <f t="shared" si="217"/>
        <v>14065.647300780638</v>
      </c>
      <c r="N420" s="33" t="str">
        <f t="shared" si="218"/>
        <v>EI</v>
      </c>
      <c r="O420" s="35" t="str">
        <f t="shared" si="202"/>
        <v/>
      </c>
      <c r="P420" s="48" t="str">
        <f t="shared" si="203"/>
        <v>EI</v>
      </c>
      <c r="Q420" s="35"/>
      <c r="R420" s="58">
        <f>Data!AW420</f>
        <v>0</v>
      </c>
      <c r="S420" s="58">
        <f>Data!BB420</f>
        <v>0</v>
      </c>
      <c r="T420" s="58">
        <f>Data!BM420</f>
        <v>0</v>
      </c>
      <c r="U420" s="59">
        <f>Data!BN420</f>
        <v>1444.29345703125</v>
      </c>
      <c r="V420" s="59">
        <f>Data!BO420</f>
        <v>1383.9638671875</v>
      </c>
      <c r="W420" s="58">
        <f>Data!BT420</f>
        <v>0</v>
      </c>
      <c r="X420" s="56">
        <f t="shared" si="204"/>
        <v>1444.29345703125</v>
      </c>
      <c r="Y420" s="64">
        <f t="shared" si="205"/>
        <v>3000</v>
      </c>
      <c r="Z420" s="65">
        <f t="shared" si="206"/>
        <v>85.260444641113281</v>
      </c>
      <c r="AA420" s="66">
        <f t="shared" si="207"/>
        <v>3085.2604446411133</v>
      </c>
      <c r="AB420" s="71">
        <f t="shared" si="219"/>
        <v>1640.9669876098633</v>
      </c>
      <c r="AC420" s="71">
        <f t="shared" si="208"/>
        <v>85.260444641113281</v>
      </c>
      <c r="AD420" s="71">
        <f t="shared" si="220"/>
        <v>-7.5120195106137544E-4</v>
      </c>
      <c r="AE420" s="71">
        <f t="shared" si="221"/>
        <v>0</v>
      </c>
      <c r="AF420" s="57">
        <f t="shared" si="222"/>
        <v>-7.5120195106137544E-4</v>
      </c>
      <c r="AG420" s="55"/>
      <c r="AI420" s="35" t="str">
        <f t="shared" si="209"/>
        <v/>
      </c>
      <c r="AJ420" s="125" t="str">
        <f t="shared" si="210"/>
        <v/>
      </c>
      <c r="AK420" s="125" t="str">
        <f t="shared" si="211"/>
        <v/>
      </c>
      <c r="AL420" s="125" t="str">
        <f t="shared" si="212"/>
        <v/>
      </c>
      <c r="AM420" s="125" t="str">
        <f t="shared" si="213"/>
        <v/>
      </c>
      <c r="AN420" s="125" t="s">
        <v>218</v>
      </c>
      <c r="AO420" s="125" t="str">
        <f t="shared" si="214"/>
        <v/>
      </c>
      <c r="AP420" s="125" t="str">
        <f t="shared" si="223"/>
        <v/>
      </c>
    </row>
    <row r="421" spans="1:42">
      <c r="A421" s="30">
        <f t="shared" si="215"/>
        <v>20393</v>
      </c>
      <c r="B421" s="31">
        <f t="shared" si="192"/>
        <v>0</v>
      </c>
      <c r="C421" s="33" t="str">
        <f t="shared" si="193"/>
        <v/>
      </c>
      <c r="D421" s="31">
        <f t="shared" si="194"/>
        <v>0</v>
      </c>
      <c r="E421" s="33" t="str">
        <f t="shared" si="195"/>
        <v/>
      </c>
      <c r="F421" s="31">
        <f t="shared" si="196"/>
        <v>9746.7283914852142</v>
      </c>
      <c r="G421" s="32">
        <f t="shared" si="197"/>
        <v>9449.4964120132972</v>
      </c>
      <c r="H421" s="32">
        <f t="shared" si="198"/>
        <v>0</v>
      </c>
      <c r="I421" s="32">
        <f t="shared" si="199"/>
        <v>9746.7283914852142</v>
      </c>
      <c r="J421" s="37" t="str">
        <f t="shared" si="216"/>
        <v>RS</v>
      </c>
      <c r="K421" s="31">
        <f t="shared" si="200"/>
        <v>0</v>
      </c>
      <c r="L421" s="33" t="str">
        <f t="shared" si="201"/>
        <v/>
      </c>
      <c r="M421" s="34">
        <f t="shared" si="217"/>
        <v>9048.5054400702793</v>
      </c>
      <c r="N421" s="33" t="str">
        <f t="shared" si="218"/>
        <v/>
      </c>
      <c r="O421" s="35" t="str">
        <f t="shared" si="202"/>
        <v/>
      </c>
      <c r="P421" s="48" t="str">
        <f t="shared" si="203"/>
        <v>RS</v>
      </c>
      <c r="Q421" s="35"/>
      <c r="R421" s="58">
        <f>Data!AW421</f>
        <v>0</v>
      </c>
      <c r="S421" s="58">
        <f>Data!BB421</f>
        <v>0</v>
      </c>
      <c r="T421" s="58">
        <f>Data!BM421</f>
        <v>4764.18994140625</v>
      </c>
      <c r="U421" s="59">
        <f>Data!BN421</f>
        <v>4466.95849609375</v>
      </c>
      <c r="V421" s="59">
        <f>Data!BO421</f>
        <v>0</v>
      </c>
      <c r="W421" s="58">
        <f>Data!BT421</f>
        <v>0</v>
      </c>
      <c r="X421" s="56">
        <f t="shared" si="204"/>
        <v>4764.18994140625</v>
      </c>
      <c r="Y421" s="64">
        <f t="shared" si="205"/>
        <v>4000</v>
      </c>
      <c r="Z421" s="65">
        <f t="shared" si="206"/>
        <v>764.190185546875</v>
      </c>
      <c r="AA421" s="66">
        <f t="shared" si="207"/>
        <v>4764.190185546875</v>
      </c>
      <c r="AB421" s="71">
        <f t="shared" si="219"/>
        <v>2.44140625E-4</v>
      </c>
      <c r="AC421" s="71">
        <f t="shared" si="208"/>
        <v>764.190185546875</v>
      </c>
      <c r="AD421" s="71">
        <f t="shared" si="220"/>
        <v>2909.1302148793366</v>
      </c>
      <c r="AE421" s="71">
        <f t="shared" si="221"/>
        <v>764.190185546875</v>
      </c>
      <c r="AF421" s="57">
        <f t="shared" si="222"/>
        <v>2.44140625E-4</v>
      </c>
      <c r="AG421" s="55"/>
      <c r="AI421" s="35" t="str">
        <f t="shared" si="209"/>
        <v/>
      </c>
      <c r="AJ421" s="125" t="str">
        <f t="shared" si="210"/>
        <v/>
      </c>
      <c r="AK421" s="125" t="str">
        <f t="shared" si="211"/>
        <v/>
      </c>
      <c r="AL421" s="125" t="str">
        <f t="shared" si="212"/>
        <v/>
      </c>
      <c r="AM421" s="125" t="str">
        <f t="shared" si="213"/>
        <v/>
      </c>
      <c r="AN421" s="125" t="s">
        <v>218</v>
      </c>
      <c r="AO421" s="125" t="str">
        <f t="shared" si="214"/>
        <v/>
      </c>
      <c r="AP421" s="125" t="str">
        <f t="shared" si="223"/>
        <v/>
      </c>
    </row>
    <row r="422" spans="1:42">
      <c r="A422" s="30">
        <f t="shared" si="215"/>
        <v>20423</v>
      </c>
      <c r="B422" s="31">
        <f t="shared" si="192"/>
        <v>0</v>
      </c>
      <c r="C422" s="33" t="str">
        <f t="shared" si="193"/>
        <v/>
      </c>
      <c r="D422" s="31">
        <f t="shared" si="194"/>
        <v>0</v>
      </c>
      <c r="E422" s="33" t="str">
        <f t="shared" si="195"/>
        <v/>
      </c>
      <c r="F422" s="31">
        <f t="shared" si="196"/>
        <v>0</v>
      </c>
      <c r="G422" s="32">
        <f t="shared" si="197"/>
        <v>7907.8546645691204</v>
      </c>
      <c r="H422" s="32">
        <f t="shared" si="198"/>
        <v>8166.4329217849772</v>
      </c>
      <c r="I422" s="32">
        <f t="shared" si="199"/>
        <v>8166.4329217849772</v>
      </c>
      <c r="J422" s="37" t="str">
        <f t="shared" si="216"/>
        <v/>
      </c>
      <c r="K422" s="31">
        <f t="shared" si="200"/>
        <v>0</v>
      </c>
      <c r="L422" s="33" t="str">
        <f t="shared" si="201"/>
        <v/>
      </c>
      <c r="M422" s="34">
        <f t="shared" si="217"/>
        <v>12496.764656094942</v>
      </c>
      <c r="N422" s="33" t="str">
        <f t="shared" si="218"/>
        <v/>
      </c>
      <c r="O422" s="35" t="str">
        <f t="shared" si="202"/>
        <v/>
      </c>
      <c r="P422" s="48" t="str">
        <f t="shared" si="203"/>
        <v/>
      </c>
      <c r="Q422" s="35"/>
      <c r="R422" s="58">
        <f>Data!AW422</f>
        <v>0</v>
      </c>
      <c r="S422" s="58">
        <f>Data!BB422</f>
        <v>0</v>
      </c>
      <c r="T422" s="58">
        <f>Data!BM422</f>
        <v>0</v>
      </c>
      <c r="U422" s="59">
        <f>Data!BN422</f>
        <v>962.72705078125</v>
      </c>
      <c r="V422" s="59">
        <f>Data!BO422</f>
        <v>1221.3052978515625</v>
      </c>
      <c r="W422" s="58">
        <f>Data!BT422</f>
        <v>0</v>
      </c>
      <c r="X422" s="56">
        <f t="shared" si="204"/>
        <v>1221.3052978515625</v>
      </c>
      <c r="Y422" s="64">
        <f t="shared" si="205"/>
        <v>4500</v>
      </c>
      <c r="Z422" s="65">
        <f t="shared" si="206"/>
        <v>3.846691370010376</v>
      </c>
      <c r="AA422" s="66">
        <f t="shared" si="207"/>
        <v>4503.8466913700104</v>
      </c>
      <c r="AB422" s="71">
        <f t="shared" si="219"/>
        <v>3282.5413935184479</v>
      </c>
      <c r="AC422" s="71">
        <f t="shared" si="208"/>
        <v>3.846691370010376</v>
      </c>
      <c r="AD422" s="71">
        <f t="shared" si="220"/>
        <v>987.55675196855918</v>
      </c>
      <c r="AE422" s="71">
        <f t="shared" si="221"/>
        <v>3.846691370010376</v>
      </c>
      <c r="AF422" s="57">
        <f t="shared" si="222"/>
        <v>3.846691370010376</v>
      </c>
      <c r="AG422" s="55"/>
      <c r="AI422" s="35" t="str">
        <f t="shared" si="209"/>
        <v/>
      </c>
      <c r="AJ422" s="125" t="str">
        <f t="shared" si="210"/>
        <v/>
      </c>
      <c r="AK422" s="125" t="str">
        <f t="shared" si="211"/>
        <v/>
      </c>
      <c r="AL422" s="125" t="str">
        <f t="shared" si="212"/>
        <v/>
      </c>
      <c r="AM422" s="125" t="str">
        <f t="shared" si="213"/>
        <v/>
      </c>
      <c r="AN422" s="125" t="s">
        <v>218</v>
      </c>
      <c r="AO422" s="125" t="str">
        <f t="shared" si="214"/>
        <v/>
      </c>
      <c r="AP422" s="125" t="str">
        <f t="shared" si="223"/>
        <v/>
      </c>
    </row>
    <row r="423" spans="1:42">
      <c r="A423" s="30">
        <f t="shared" si="215"/>
        <v>20454</v>
      </c>
      <c r="B423" s="31">
        <f t="shared" si="192"/>
        <v>0</v>
      </c>
      <c r="C423" s="33" t="str">
        <f t="shared" si="193"/>
        <v/>
      </c>
      <c r="D423" s="31">
        <f t="shared" si="194"/>
        <v>0</v>
      </c>
      <c r="E423" s="33" t="str">
        <f t="shared" si="195"/>
        <v/>
      </c>
      <c r="F423" s="31">
        <f t="shared" si="196"/>
        <v>0</v>
      </c>
      <c r="G423" s="32">
        <f t="shared" si="197"/>
        <v>0</v>
      </c>
      <c r="H423" s="32">
        <f t="shared" si="198"/>
        <v>-1015.3052273340326</v>
      </c>
      <c r="I423" s="32">
        <f t="shared" si="199"/>
        <v>0</v>
      </c>
      <c r="J423" s="37" t="str">
        <f t="shared" si="216"/>
        <v/>
      </c>
      <c r="K423" s="31">
        <f t="shared" si="200"/>
        <v>0</v>
      </c>
      <c r="L423" s="33" t="str">
        <f t="shared" si="201"/>
        <v/>
      </c>
      <c r="M423" s="34">
        <f t="shared" si="217"/>
        <v>17200.721033562917</v>
      </c>
      <c r="N423" s="33" t="str">
        <f t="shared" si="218"/>
        <v/>
      </c>
      <c r="O423" s="35" t="str">
        <f t="shared" si="202"/>
        <v/>
      </c>
      <c r="P423" s="48" t="str">
        <f t="shared" si="203"/>
        <v/>
      </c>
      <c r="Q423" s="35"/>
      <c r="R423" s="58">
        <f>Data!AW423</f>
        <v>0</v>
      </c>
      <c r="S423" s="58">
        <f>Data!BB423</f>
        <v>0</v>
      </c>
      <c r="T423" s="58">
        <f>Data!BM423</f>
        <v>0</v>
      </c>
      <c r="U423" s="59">
        <f>Data!BN423</f>
        <v>0</v>
      </c>
      <c r="V423" s="59">
        <f>Data!BO423</f>
        <v>45570.6015625</v>
      </c>
      <c r="W423" s="58">
        <f>Data!BT423</f>
        <v>0</v>
      </c>
      <c r="X423" s="56">
        <f t="shared" si="204"/>
        <v>45570.6015625</v>
      </c>
      <c r="Y423" s="64">
        <f t="shared" si="205"/>
        <v>4500</v>
      </c>
      <c r="Z423" s="65">
        <f t="shared" si="206"/>
        <v>94500.6171875</v>
      </c>
      <c r="AA423" s="66">
        <f t="shared" si="207"/>
        <v>99000.6171875</v>
      </c>
      <c r="AB423" s="71">
        <f t="shared" si="219"/>
        <v>53430.015625</v>
      </c>
      <c r="AC423" s="71">
        <f t="shared" si="208"/>
        <v>94500.6171875</v>
      </c>
      <c r="AD423" s="71">
        <f t="shared" si="220"/>
        <v>87725.628968958816</v>
      </c>
      <c r="AE423" s="71">
        <f t="shared" si="221"/>
        <v>94500.6171875</v>
      </c>
      <c r="AF423" s="57">
        <f t="shared" si="222"/>
        <v>53430.015625</v>
      </c>
      <c r="AG423" s="55"/>
      <c r="AI423" s="35" t="str">
        <f t="shared" si="209"/>
        <v/>
      </c>
      <c r="AJ423" s="125" t="str">
        <f t="shared" si="210"/>
        <v/>
      </c>
      <c r="AK423" s="125" t="str">
        <f t="shared" si="211"/>
        <v/>
      </c>
      <c r="AL423" s="125" t="str">
        <f t="shared" si="212"/>
        <v/>
      </c>
      <c r="AM423" s="125" t="str">
        <f t="shared" si="213"/>
        <v/>
      </c>
      <c r="AN423" s="125" t="s">
        <v>218</v>
      </c>
      <c r="AO423" s="125" t="str">
        <f t="shared" si="214"/>
        <v/>
      </c>
      <c r="AP423" s="125" t="str">
        <f t="shared" si="223"/>
        <v/>
      </c>
    </row>
    <row r="424" spans="1:42">
      <c r="A424" s="30">
        <f t="shared" si="215"/>
        <v>20485</v>
      </c>
      <c r="B424" s="31">
        <f t="shared" si="192"/>
        <v>0</v>
      </c>
      <c r="C424" s="33" t="str">
        <f t="shared" si="193"/>
        <v/>
      </c>
      <c r="D424" s="31">
        <f t="shared" si="194"/>
        <v>0</v>
      </c>
      <c r="E424" s="33" t="str">
        <f t="shared" si="195"/>
        <v/>
      </c>
      <c r="F424" s="31">
        <f t="shared" si="196"/>
        <v>0</v>
      </c>
      <c r="G424" s="32">
        <f t="shared" si="197"/>
        <v>0</v>
      </c>
      <c r="H424" s="32">
        <f t="shared" si="198"/>
        <v>0</v>
      </c>
      <c r="I424" s="32">
        <f t="shared" si="199"/>
        <v>0</v>
      </c>
      <c r="J424" s="37" t="str">
        <f t="shared" si="216"/>
        <v/>
      </c>
      <c r="K424" s="31">
        <f t="shared" si="200"/>
        <v>0</v>
      </c>
      <c r="L424" s="33" t="str">
        <f t="shared" si="201"/>
        <v/>
      </c>
      <c r="M424" s="34">
        <f t="shared" si="217"/>
        <v>16006.714078709312</v>
      </c>
      <c r="N424" s="33" t="str">
        <f t="shared" si="218"/>
        <v/>
      </c>
      <c r="O424" s="35" t="str">
        <f t="shared" si="202"/>
        <v/>
      </c>
      <c r="P424" s="48" t="str">
        <f t="shared" si="203"/>
        <v/>
      </c>
      <c r="Q424" s="35"/>
      <c r="R424" s="58">
        <f>Data!AW424</f>
        <v>0</v>
      </c>
      <c r="S424" s="58">
        <f>Data!BB424</f>
        <v>0</v>
      </c>
      <c r="T424" s="58">
        <f>Data!BM424</f>
        <v>0</v>
      </c>
      <c r="U424" s="59">
        <f>Data!BN424</f>
        <v>0</v>
      </c>
      <c r="V424" s="59">
        <f>Data!BO424</f>
        <v>0</v>
      </c>
      <c r="W424" s="58">
        <f>Data!BT424</f>
        <v>0</v>
      </c>
      <c r="X424" s="56">
        <f t="shared" si="204"/>
        <v>0</v>
      </c>
      <c r="Y424" s="64">
        <f t="shared" si="205"/>
        <v>6000</v>
      </c>
      <c r="Z424" s="65">
        <f t="shared" si="206"/>
        <v>155599.296875</v>
      </c>
      <c r="AA424" s="66">
        <f t="shared" si="207"/>
        <v>161599.296875</v>
      </c>
      <c r="AB424" s="71">
        <f t="shared" si="219"/>
        <v>161599.296875</v>
      </c>
      <c r="AC424" s="71">
        <f t="shared" si="208"/>
        <v>155599.296875</v>
      </c>
      <c r="AD424" s="71">
        <f t="shared" si="220"/>
        <v>151684.49399524447</v>
      </c>
      <c r="AE424" s="71">
        <f t="shared" si="221"/>
        <v>155599.296875</v>
      </c>
      <c r="AF424" s="57">
        <f t="shared" si="222"/>
        <v>151684.49399524447</v>
      </c>
      <c r="AG424" s="55"/>
      <c r="AI424" s="35" t="str">
        <f t="shared" si="209"/>
        <v/>
      </c>
      <c r="AJ424" s="125" t="str">
        <f t="shared" si="210"/>
        <v/>
      </c>
      <c r="AK424" s="125" t="str">
        <f t="shared" si="211"/>
        <v/>
      </c>
      <c r="AL424" s="125" t="str">
        <f t="shared" si="212"/>
        <v/>
      </c>
      <c r="AM424" s="125" t="str">
        <f t="shared" si="213"/>
        <v/>
      </c>
      <c r="AN424" s="125" t="s">
        <v>218</v>
      </c>
      <c r="AO424" s="125" t="str">
        <f t="shared" si="214"/>
        <v/>
      </c>
      <c r="AP424" s="125" t="str">
        <f t="shared" si="223"/>
        <v/>
      </c>
    </row>
    <row r="425" spans="1:42">
      <c r="A425" s="30">
        <f t="shared" si="215"/>
        <v>20514</v>
      </c>
      <c r="B425" s="31">
        <f t="shared" si="192"/>
        <v>0</v>
      </c>
      <c r="C425" s="33" t="str">
        <f t="shared" si="193"/>
        <v/>
      </c>
      <c r="D425" s="31">
        <f t="shared" si="194"/>
        <v>0</v>
      </c>
      <c r="E425" s="33" t="str">
        <f t="shared" si="195"/>
        <v/>
      </c>
      <c r="F425" s="31">
        <f t="shared" si="196"/>
        <v>0</v>
      </c>
      <c r="G425" s="32">
        <f t="shared" si="197"/>
        <v>0</v>
      </c>
      <c r="H425" s="32">
        <f t="shared" si="198"/>
        <v>0</v>
      </c>
      <c r="I425" s="32">
        <f t="shared" si="199"/>
        <v>0</v>
      </c>
      <c r="J425" s="37" t="str">
        <f t="shared" si="216"/>
        <v/>
      </c>
      <c r="K425" s="31">
        <f t="shared" si="200"/>
        <v>0</v>
      </c>
      <c r="L425" s="33" t="str">
        <f t="shared" si="201"/>
        <v/>
      </c>
      <c r="M425" s="34">
        <f t="shared" si="217"/>
        <v>30205.393929573365</v>
      </c>
      <c r="N425" s="33" t="str">
        <f t="shared" si="218"/>
        <v/>
      </c>
      <c r="O425" s="35" t="str">
        <f t="shared" si="202"/>
        <v/>
      </c>
      <c r="P425" s="48" t="str">
        <f t="shared" si="203"/>
        <v/>
      </c>
      <c r="Q425" s="35"/>
      <c r="R425" s="58">
        <f>Data!AW425</f>
        <v>0</v>
      </c>
      <c r="S425" s="58">
        <f>Data!BB425</f>
        <v>0</v>
      </c>
      <c r="T425" s="58">
        <f>Data!BM425</f>
        <v>0</v>
      </c>
      <c r="U425" s="59">
        <f>Data!BN425</f>
        <v>0</v>
      </c>
      <c r="V425" s="59">
        <f>Data!BO425</f>
        <v>0</v>
      </c>
      <c r="W425" s="58">
        <f>Data!BT425</f>
        <v>0</v>
      </c>
      <c r="X425" s="56">
        <f t="shared" si="204"/>
        <v>0</v>
      </c>
      <c r="Y425" s="64">
        <f t="shared" si="205"/>
        <v>15696.12109375</v>
      </c>
      <c r="Z425" s="65">
        <f t="shared" si="206"/>
        <v>67211.765625</v>
      </c>
      <c r="AA425" s="66">
        <f t="shared" si="207"/>
        <v>82907.88671875</v>
      </c>
      <c r="AB425" s="71">
        <f t="shared" si="219"/>
        <v>82907.88671875</v>
      </c>
      <c r="AC425" s="71">
        <f t="shared" si="208"/>
        <v>67211.765625</v>
      </c>
      <c r="AD425" s="71">
        <f t="shared" si="220"/>
        <v>63217.844268557754</v>
      </c>
      <c r="AE425" s="71">
        <f t="shared" si="221"/>
        <v>67211.765625</v>
      </c>
      <c r="AF425" s="57">
        <f t="shared" si="222"/>
        <v>63217.844268557754</v>
      </c>
      <c r="AG425" s="55"/>
      <c r="AI425" s="35" t="str">
        <f t="shared" si="209"/>
        <v/>
      </c>
      <c r="AJ425" s="125" t="str">
        <f t="shared" si="210"/>
        <v/>
      </c>
      <c r="AK425" s="125" t="str">
        <f t="shared" si="211"/>
        <v/>
      </c>
      <c r="AL425" s="125" t="str">
        <f t="shared" si="212"/>
        <v/>
      </c>
      <c r="AM425" s="125" t="str">
        <f t="shared" si="213"/>
        <v/>
      </c>
      <c r="AN425" s="125" t="s">
        <v>218</v>
      </c>
      <c r="AO425" s="125" t="str">
        <f t="shared" si="214"/>
        <v/>
      </c>
      <c r="AP425" s="125" t="str">
        <f t="shared" si="223"/>
        <v/>
      </c>
    </row>
    <row r="426" spans="1:42">
      <c r="A426" s="30">
        <f t="shared" si="215"/>
        <v>20545</v>
      </c>
      <c r="B426" s="31">
        <f t="shared" si="192"/>
        <v>0</v>
      </c>
      <c r="C426" s="33" t="str">
        <f t="shared" si="193"/>
        <v/>
      </c>
      <c r="D426" s="31">
        <f t="shared" si="194"/>
        <v>0</v>
      </c>
      <c r="E426" s="33" t="str">
        <f t="shared" si="195"/>
        <v/>
      </c>
      <c r="F426" s="31">
        <f t="shared" si="196"/>
        <v>0</v>
      </c>
      <c r="G426" s="32">
        <f t="shared" si="197"/>
        <v>0</v>
      </c>
      <c r="H426" s="32">
        <f t="shared" si="198"/>
        <v>0</v>
      </c>
      <c r="I426" s="32">
        <f t="shared" si="199"/>
        <v>0</v>
      </c>
      <c r="J426" s="37" t="str">
        <f t="shared" si="216"/>
        <v/>
      </c>
      <c r="K426" s="31">
        <f t="shared" si="200"/>
        <v>0</v>
      </c>
      <c r="L426" s="33" t="str">
        <f t="shared" si="201"/>
        <v/>
      </c>
      <c r="M426" s="34">
        <f t="shared" si="217"/>
        <v>26459.171767561296</v>
      </c>
      <c r="N426" s="33" t="str">
        <f t="shared" si="218"/>
        <v/>
      </c>
      <c r="O426" s="35" t="str">
        <f t="shared" si="202"/>
        <v/>
      </c>
      <c r="P426" s="48" t="str">
        <f t="shared" si="203"/>
        <v/>
      </c>
      <c r="Q426" s="35"/>
      <c r="R426" s="58">
        <f>Data!AW426</f>
        <v>0</v>
      </c>
      <c r="S426" s="58">
        <f>Data!BB426</f>
        <v>0</v>
      </c>
      <c r="T426" s="58">
        <f>Data!BM426</f>
        <v>0</v>
      </c>
      <c r="U426" s="59">
        <f>Data!BN426</f>
        <v>0</v>
      </c>
      <c r="V426" s="59">
        <f>Data!BO426</f>
        <v>0</v>
      </c>
      <c r="W426" s="58">
        <f>Data!BT426</f>
        <v>0</v>
      </c>
      <c r="X426" s="56">
        <f t="shared" si="204"/>
        <v>0</v>
      </c>
      <c r="Y426" s="64">
        <f t="shared" si="205"/>
        <v>12701.61328125</v>
      </c>
      <c r="Z426" s="65">
        <f t="shared" si="206"/>
        <v>23683.3828125</v>
      </c>
      <c r="AA426" s="66">
        <f t="shared" si="207"/>
        <v>36384.99609375</v>
      </c>
      <c r="AB426" s="71">
        <f t="shared" si="219"/>
        <v>36384.99609375</v>
      </c>
      <c r="AC426" s="71">
        <f t="shared" si="208"/>
        <v>23683.3828125</v>
      </c>
      <c r="AD426" s="71">
        <f t="shared" si="220"/>
        <v>20402.095771552762</v>
      </c>
      <c r="AE426" s="71">
        <f t="shared" si="221"/>
        <v>23683.3828125</v>
      </c>
      <c r="AF426" s="57">
        <f t="shared" si="222"/>
        <v>20402.095771552762</v>
      </c>
      <c r="AG426" s="55"/>
      <c r="AI426" s="35" t="str">
        <f t="shared" si="209"/>
        <v/>
      </c>
      <c r="AJ426" s="125" t="str">
        <f t="shared" si="210"/>
        <v/>
      </c>
      <c r="AK426" s="125" t="str">
        <f t="shared" si="211"/>
        <v/>
      </c>
      <c r="AL426" s="125" t="str">
        <f t="shared" si="212"/>
        <v/>
      </c>
      <c r="AM426" s="125" t="str">
        <f t="shared" si="213"/>
        <v/>
      </c>
      <c r="AN426" s="125" t="s">
        <v>218</v>
      </c>
      <c r="AO426" s="125" t="str">
        <f t="shared" si="214"/>
        <v/>
      </c>
      <c r="AP426" s="125" t="str">
        <f t="shared" si="223"/>
        <v/>
      </c>
    </row>
    <row r="427" spans="1:42">
      <c r="A427" s="30">
        <f t="shared" si="215"/>
        <v>20575</v>
      </c>
      <c r="B427" s="31">
        <f t="shared" si="192"/>
        <v>-5456.0024500391455</v>
      </c>
      <c r="C427" s="33" t="str">
        <f t="shared" si="193"/>
        <v/>
      </c>
      <c r="D427" s="31">
        <f t="shared" si="194"/>
        <v>0</v>
      </c>
      <c r="E427" s="33" t="str">
        <f t="shared" si="195"/>
        <v/>
      </c>
      <c r="F427" s="31">
        <f t="shared" si="196"/>
        <v>0</v>
      </c>
      <c r="G427" s="32">
        <f t="shared" si="197"/>
        <v>0</v>
      </c>
      <c r="H427" s="32">
        <f t="shared" si="198"/>
        <v>0</v>
      </c>
      <c r="I427" s="32">
        <f t="shared" si="199"/>
        <v>0</v>
      </c>
      <c r="J427" s="37" t="str">
        <f t="shared" si="216"/>
        <v/>
      </c>
      <c r="K427" s="31">
        <f t="shared" si="200"/>
        <v>0</v>
      </c>
      <c r="L427" s="33" t="str">
        <f t="shared" si="201"/>
        <v/>
      </c>
      <c r="M427" s="34">
        <f t="shared" si="217"/>
        <v>4697.1073623573329</v>
      </c>
      <c r="N427" s="33" t="str">
        <f t="shared" si="218"/>
        <v/>
      </c>
      <c r="O427" s="35" t="str">
        <f t="shared" si="202"/>
        <v/>
      </c>
      <c r="P427" s="48" t="str">
        <f t="shared" si="203"/>
        <v/>
      </c>
      <c r="Q427" s="35"/>
      <c r="R427" s="58">
        <f>Data!AW427</f>
        <v>43.010562896728516</v>
      </c>
      <c r="S427" s="58">
        <f>Data!BB427</f>
        <v>0</v>
      </c>
      <c r="T427" s="58">
        <f>Data!BM427</f>
        <v>0</v>
      </c>
      <c r="U427" s="59">
        <f>Data!BN427</f>
        <v>0</v>
      </c>
      <c r="V427" s="59">
        <f>Data!BO427</f>
        <v>0</v>
      </c>
      <c r="W427" s="58">
        <f>Data!BT427</f>
        <v>0</v>
      </c>
      <c r="X427" s="56">
        <f t="shared" si="204"/>
        <v>43.010562896728516</v>
      </c>
      <c r="Y427" s="64">
        <f t="shared" si="205"/>
        <v>9718.75</v>
      </c>
      <c r="Z427" s="65">
        <f t="shared" si="206"/>
        <v>18195.146484375</v>
      </c>
      <c r="AA427" s="66">
        <f t="shared" si="207"/>
        <v>27913.896484375</v>
      </c>
      <c r="AB427" s="71">
        <f t="shared" si="219"/>
        <v>27870.885921478271</v>
      </c>
      <c r="AC427" s="71">
        <f t="shared" si="208"/>
        <v>18195.146484375</v>
      </c>
      <c r="AD427" s="71">
        <f t="shared" si="220"/>
        <v>26055.010906883836</v>
      </c>
      <c r="AE427" s="71">
        <f t="shared" si="221"/>
        <v>18195.146484375</v>
      </c>
      <c r="AF427" s="57">
        <f t="shared" si="222"/>
        <v>18195.146484375</v>
      </c>
      <c r="AG427" s="55"/>
      <c r="AI427" s="35" t="str">
        <f t="shared" si="209"/>
        <v/>
      </c>
      <c r="AJ427" s="125" t="str">
        <f t="shared" si="210"/>
        <v>B2-3</v>
      </c>
      <c r="AK427" s="125" t="str">
        <f t="shared" si="211"/>
        <v/>
      </c>
      <c r="AL427" s="125" t="str">
        <f t="shared" si="212"/>
        <v/>
      </c>
      <c r="AM427" s="125" t="str">
        <f t="shared" si="213"/>
        <v/>
      </c>
      <c r="AN427" s="125" t="s">
        <v>218</v>
      </c>
      <c r="AO427" s="125" t="str">
        <f t="shared" si="214"/>
        <v/>
      </c>
      <c r="AP427" s="125" t="str">
        <f t="shared" si="223"/>
        <v>B2-3</v>
      </c>
    </row>
    <row r="428" spans="1:42">
      <c r="A428" s="30">
        <f t="shared" si="215"/>
        <v>20606</v>
      </c>
      <c r="B428" s="31">
        <f t="shared" si="192"/>
        <v>-6259.9660076615819</v>
      </c>
      <c r="C428" s="33" t="str">
        <f t="shared" si="193"/>
        <v/>
      </c>
      <c r="D428" s="31">
        <f t="shared" si="194"/>
        <v>0</v>
      </c>
      <c r="E428" s="33" t="str">
        <f t="shared" si="195"/>
        <v/>
      </c>
      <c r="F428" s="31">
        <f t="shared" si="196"/>
        <v>0</v>
      </c>
      <c r="G428" s="32">
        <f t="shared" si="197"/>
        <v>0</v>
      </c>
      <c r="H428" s="32">
        <f t="shared" si="198"/>
        <v>0</v>
      </c>
      <c r="I428" s="32">
        <f t="shared" si="199"/>
        <v>0</v>
      </c>
      <c r="J428" s="37" t="str">
        <f t="shared" si="216"/>
        <v/>
      </c>
      <c r="K428" s="31">
        <f t="shared" si="200"/>
        <v>0</v>
      </c>
      <c r="L428" s="33" t="str">
        <f t="shared" si="201"/>
        <v/>
      </c>
      <c r="M428" s="34">
        <f t="shared" si="217"/>
        <v>4486.4912524647589</v>
      </c>
      <c r="N428" s="33" t="str">
        <f t="shared" si="218"/>
        <v/>
      </c>
      <c r="O428" s="35" t="str">
        <f t="shared" si="202"/>
        <v/>
      </c>
      <c r="P428" s="48" t="str">
        <f t="shared" si="203"/>
        <v/>
      </c>
      <c r="Q428" s="35"/>
      <c r="R428" s="58">
        <f>Data!AW428</f>
        <v>-220.05583190917969</v>
      </c>
      <c r="S428" s="58">
        <f>Data!BB428</f>
        <v>0</v>
      </c>
      <c r="T428" s="58">
        <f>Data!BM428</f>
        <v>0</v>
      </c>
      <c r="U428" s="59">
        <f>Data!BN428</f>
        <v>0</v>
      </c>
      <c r="V428" s="59">
        <f>Data!BO428</f>
        <v>0</v>
      </c>
      <c r="W428" s="58">
        <f>Data!BT428</f>
        <v>0</v>
      </c>
      <c r="X428" s="56">
        <f t="shared" si="204"/>
        <v>0</v>
      </c>
      <c r="Y428" s="64">
        <f t="shared" si="205"/>
        <v>6056.45166015625</v>
      </c>
      <c r="Z428" s="65">
        <f t="shared" si="206"/>
        <v>35399.9375</v>
      </c>
      <c r="AA428" s="66">
        <f t="shared" si="207"/>
        <v>41456.38916015625</v>
      </c>
      <c r="AB428" s="71">
        <f t="shared" si="219"/>
        <v>41456.38916015625</v>
      </c>
      <c r="AC428" s="71">
        <f t="shared" si="208"/>
        <v>35399.9375</v>
      </c>
      <c r="AD428" s="71">
        <f t="shared" si="220"/>
        <v>40669.684181718898</v>
      </c>
      <c r="AE428" s="71">
        <f t="shared" si="221"/>
        <v>35399.9375</v>
      </c>
      <c r="AF428" s="57">
        <f t="shared" si="222"/>
        <v>35399.9375</v>
      </c>
      <c r="AG428" s="55"/>
      <c r="AI428" s="35" t="str">
        <f t="shared" si="209"/>
        <v/>
      </c>
      <c r="AJ428" s="125" t="str">
        <f t="shared" si="210"/>
        <v/>
      </c>
      <c r="AK428" s="125" t="str">
        <f t="shared" si="211"/>
        <v/>
      </c>
      <c r="AL428" s="125" t="str">
        <f t="shared" si="212"/>
        <v/>
      </c>
      <c r="AM428" s="125" t="str">
        <f t="shared" si="213"/>
        <v/>
      </c>
      <c r="AN428" s="125" t="s">
        <v>218</v>
      </c>
      <c r="AO428" s="125" t="str">
        <f t="shared" si="214"/>
        <v/>
      </c>
      <c r="AP428" s="125" t="str">
        <f t="shared" si="223"/>
        <v/>
      </c>
    </row>
    <row r="429" spans="1:42">
      <c r="A429" s="30">
        <f t="shared" si="215"/>
        <v>20636</v>
      </c>
      <c r="B429" s="31">
        <f t="shared" si="192"/>
        <v>0</v>
      </c>
      <c r="C429" s="33" t="str">
        <f t="shared" si="193"/>
        <v/>
      </c>
      <c r="D429" s="31">
        <f t="shared" si="194"/>
        <v>0</v>
      </c>
      <c r="E429" s="33" t="str">
        <f t="shared" si="195"/>
        <v/>
      </c>
      <c r="F429" s="31">
        <f t="shared" si="196"/>
        <v>0</v>
      </c>
      <c r="G429" s="32">
        <f t="shared" si="197"/>
        <v>0</v>
      </c>
      <c r="H429" s="32">
        <f t="shared" si="198"/>
        <v>0</v>
      </c>
      <c r="I429" s="32">
        <f t="shared" si="199"/>
        <v>0</v>
      </c>
      <c r="J429" s="37" t="str">
        <f t="shared" si="216"/>
        <v/>
      </c>
      <c r="K429" s="31">
        <f t="shared" si="200"/>
        <v>0</v>
      </c>
      <c r="L429" s="33" t="str">
        <f t="shared" si="201"/>
        <v/>
      </c>
      <c r="M429" s="34">
        <f t="shared" si="217"/>
        <v>22364.509309436751</v>
      </c>
      <c r="N429" s="33" t="str">
        <f t="shared" si="218"/>
        <v/>
      </c>
      <c r="O429" s="35" t="str">
        <f t="shared" si="202"/>
        <v/>
      </c>
      <c r="P429" s="48" t="str">
        <f t="shared" si="203"/>
        <v/>
      </c>
      <c r="Q429" s="35"/>
      <c r="R429" s="58">
        <f>Data!AW429</f>
        <v>0</v>
      </c>
      <c r="S429" s="58">
        <f>Data!BB429</f>
        <v>0</v>
      </c>
      <c r="T429" s="58">
        <f>Data!BM429</f>
        <v>0</v>
      </c>
      <c r="U429" s="59">
        <f>Data!BN429</f>
        <v>0</v>
      </c>
      <c r="V429" s="59">
        <f>Data!BO429</f>
        <v>0</v>
      </c>
      <c r="W429" s="58">
        <f>Data!BT429</f>
        <v>0</v>
      </c>
      <c r="X429" s="56">
        <f t="shared" si="204"/>
        <v>0</v>
      </c>
      <c r="Y429" s="64">
        <f t="shared" si="205"/>
        <v>4766.66650390625</v>
      </c>
      <c r="Z429" s="65">
        <f t="shared" si="206"/>
        <v>13593.4873046875</v>
      </c>
      <c r="AA429" s="66">
        <f t="shared" si="207"/>
        <v>18360.15380859375</v>
      </c>
      <c r="AB429" s="71">
        <f t="shared" si="219"/>
        <v>18360.15380859375</v>
      </c>
      <c r="AC429" s="71">
        <f t="shared" si="208"/>
        <v>13593.4873046875</v>
      </c>
      <c r="AD429" s="71">
        <f t="shared" si="220"/>
        <v>8321.8779318993074</v>
      </c>
      <c r="AE429" s="71">
        <f t="shared" si="221"/>
        <v>13593.4873046875</v>
      </c>
      <c r="AF429" s="57">
        <f t="shared" si="222"/>
        <v>8321.8779318993074</v>
      </c>
      <c r="AG429" s="55"/>
      <c r="AI429" s="35" t="str">
        <f t="shared" si="209"/>
        <v/>
      </c>
      <c r="AJ429" s="125" t="str">
        <f t="shared" si="210"/>
        <v/>
      </c>
      <c r="AK429" s="125" t="str">
        <f t="shared" si="211"/>
        <v/>
      </c>
      <c r="AL429" s="125" t="str">
        <f t="shared" si="212"/>
        <v/>
      </c>
      <c r="AM429" s="125" t="str">
        <f t="shared" si="213"/>
        <v/>
      </c>
      <c r="AN429" s="125" t="s">
        <v>218</v>
      </c>
      <c r="AO429" s="125" t="str">
        <f t="shared" si="214"/>
        <v/>
      </c>
      <c r="AP429" s="125" t="str">
        <f t="shared" si="223"/>
        <v/>
      </c>
    </row>
    <row r="430" spans="1:42">
      <c r="A430" s="30">
        <f t="shared" si="215"/>
        <v>20667</v>
      </c>
      <c r="B430" s="31">
        <f t="shared" si="192"/>
        <v>0</v>
      </c>
      <c r="C430" s="33" t="str">
        <f t="shared" si="193"/>
        <v/>
      </c>
      <c r="D430" s="31">
        <f t="shared" si="194"/>
        <v>9802.491537745891</v>
      </c>
      <c r="E430" s="33" t="str">
        <f t="shared" si="195"/>
        <v/>
      </c>
      <c r="F430" s="31">
        <f t="shared" si="196"/>
        <v>0</v>
      </c>
      <c r="G430" s="32">
        <f t="shared" si="197"/>
        <v>0</v>
      </c>
      <c r="H430" s="32">
        <f t="shared" si="198"/>
        <v>0</v>
      </c>
      <c r="I430" s="32">
        <f t="shared" si="199"/>
        <v>0</v>
      </c>
      <c r="J430" s="37" t="str">
        <f t="shared" si="216"/>
        <v/>
      </c>
      <c r="K430" s="31">
        <f t="shared" si="200"/>
        <v>0</v>
      </c>
      <c r="L430" s="33" t="str">
        <f t="shared" si="201"/>
        <v/>
      </c>
      <c r="M430" s="34">
        <f t="shared" si="217"/>
        <v>17326.037294169106</v>
      </c>
      <c r="N430" s="33" t="str">
        <f t="shared" si="218"/>
        <v/>
      </c>
      <c r="O430" s="35" t="str">
        <f t="shared" si="202"/>
        <v>MRDO</v>
      </c>
      <c r="P430" s="48" t="str">
        <f t="shared" si="203"/>
        <v>MRDO</v>
      </c>
      <c r="Q430" s="35"/>
      <c r="R430" s="58">
        <f>Data!AW430</f>
        <v>0</v>
      </c>
      <c r="S430" s="58">
        <f>Data!BB430</f>
        <v>1278.63232421875</v>
      </c>
      <c r="T430" s="58">
        <f>Data!BM430</f>
        <v>0</v>
      </c>
      <c r="U430" s="59">
        <f>Data!BN430</f>
        <v>0</v>
      </c>
      <c r="V430" s="59">
        <f>Data!BO430</f>
        <v>0</v>
      </c>
      <c r="W430" s="58">
        <f>Data!BT430</f>
        <v>0</v>
      </c>
      <c r="X430" s="56">
        <f t="shared" si="204"/>
        <v>1278.63232421875</v>
      </c>
      <c r="Y430" s="64">
        <f t="shared" si="205"/>
        <v>8000</v>
      </c>
      <c r="Z430" s="65">
        <f t="shared" si="206"/>
        <v>0</v>
      </c>
      <c r="AA430" s="66">
        <f t="shared" si="207"/>
        <v>8000</v>
      </c>
      <c r="AB430" s="71">
        <f t="shared" si="219"/>
        <v>6721.36767578125</v>
      </c>
      <c r="AC430" s="71">
        <f t="shared" si="208"/>
        <v>0</v>
      </c>
      <c r="AD430" s="71">
        <f t="shared" si="220"/>
        <v>6430.1594906645369</v>
      </c>
      <c r="AE430" s="71">
        <f t="shared" si="221"/>
        <v>0</v>
      </c>
      <c r="AF430" s="57">
        <f t="shared" si="222"/>
        <v>0</v>
      </c>
      <c r="AG430" s="55"/>
      <c r="AI430" s="35" t="str">
        <f t="shared" si="209"/>
        <v/>
      </c>
      <c r="AJ430" s="125" t="str">
        <f t="shared" si="210"/>
        <v/>
      </c>
      <c r="AK430" s="125" t="str">
        <f t="shared" si="211"/>
        <v/>
      </c>
      <c r="AL430" s="125" t="str">
        <f t="shared" si="212"/>
        <v/>
      </c>
      <c r="AM430" s="125" t="str">
        <f t="shared" si="213"/>
        <v/>
      </c>
      <c r="AN430" s="125" t="s">
        <v>218</v>
      </c>
      <c r="AO430" s="125" t="str">
        <f t="shared" si="214"/>
        <v/>
      </c>
      <c r="AP430" s="125" t="str">
        <f t="shared" si="223"/>
        <v/>
      </c>
    </row>
    <row r="431" spans="1:42">
      <c r="A431" s="30">
        <f t="shared" si="215"/>
        <v>20698</v>
      </c>
      <c r="B431" s="31">
        <f t="shared" si="192"/>
        <v>11896.885843349051</v>
      </c>
      <c r="C431" s="33" t="str">
        <f t="shared" si="193"/>
        <v/>
      </c>
      <c r="D431" s="31">
        <f t="shared" si="194"/>
        <v>9963.9887432714768</v>
      </c>
      <c r="E431" s="33" t="str">
        <f t="shared" si="195"/>
        <v/>
      </c>
      <c r="F431" s="31">
        <f t="shared" si="196"/>
        <v>0</v>
      </c>
      <c r="G431" s="32">
        <f t="shared" si="197"/>
        <v>0</v>
      </c>
      <c r="H431" s="32">
        <f t="shared" si="198"/>
        <v>8689.4341252019458</v>
      </c>
      <c r="I431" s="32">
        <f t="shared" si="199"/>
        <v>8689.4341252019458</v>
      </c>
      <c r="J431" s="37" t="str">
        <f t="shared" si="216"/>
        <v/>
      </c>
      <c r="K431" s="31">
        <f t="shared" si="200"/>
        <v>0</v>
      </c>
      <c r="L431" s="33" t="str">
        <f t="shared" si="201"/>
        <v/>
      </c>
      <c r="M431" s="34">
        <f t="shared" si="217"/>
        <v>17258.576354194654</v>
      </c>
      <c r="N431" s="33" t="str">
        <f t="shared" si="218"/>
        <v/>
      </c>
      <c r="O431" s="35" t="str">
        <f t="shared" si="202"/>
        <v/>
      </c>
      <c r="P431" s="48" t="str">
        <f t="shared" si="203"/>
        <v/>
      </c>
      <c r="Q431" s="35"/>
      <c r="R431" s="58">
        <f>Data!AW431</f>
        <v>1499.772216796875</v>
      </c>
      <c r="S431" s="58">
        <f>Data!BB431</f>
        <v>-433.12503051757812</v>
      </c>
      <c r="T431" s="58">
        <f>Data!BM431</f>
        <v>0</v>
      </c>
      <c r="U431" s="59">
        <f>Data!BN431</f>
        <v>0</v>
      </c>
      <c r="V431" s="59">
        <f>Data!BO431</f>
        <v>-1707.6793212890625</v>
      </c>
      <c r="W431" s="58">
        <f>Data!BT431</f>
        <v>0</v>
      </c>
      <c r="X431" s="56">
        <f t="shared" si="204"/>
        <v>1499.772216796875</v>
      </c>
      <c r="Y431" s="64">
        <f t="shared" si="205"/>
        <v>4000</v>
      </c>
      <c r="Z431" s="65">
        <f t="shared" si="206"/>
        <v>558.183837890625</v>
      </c>
      <c r="AA431" s="66">
        <f t="shared" si="207"/>
        <v>4558.183837890625</v>
      </c>
      <c r="AB431" s="71">
        <f t="shared" si="219"/>
        <v>3058.41162109375</v>
      </c>
      <c r="AC431" s="71">
        <f t="shared" si="208"/>
        <v>558.183837890625</v>
      </c>
      <c r="AD431" s="71">
        <f t="shared" si="220"/>
        <v>1584.1812480112676</v>
      </c>
      <c r="AE431" s="71">
        <f t="shared" si="221"/>
        <v>558.183837890625</v>
      </c>
      <c r="AF431" s="57">
        <f t="shared" si="222"/>
        <v>558.183837890625</v>
      </c>
      <c r="AG431" s="55"/>
      <c r="AI431" s="35" t="str">
        <f t="shared" si="209"/>
        <v/>
      </c>
      <c r="AJ431" s="125" t="str">
        <f t="shared" si="210"/>
        <v/>
      </c>
      <c r="AK431" s="125" t="str">
        <f t="shared" si="211"/>
        <v/>
      </c>
      <c r="AL431" s="125" t="str">
        <f t="shared" si="212"/>
        <v/>
      </c>
      <c r="AM431" s="125" t="str">
        <f t="shared" si="213"/>
        <v/>
      </c>
      <c r="AN431" s="125" t="s">
        <v>218</v>
      </c>
      <c r="AO431" s="125" t="str">
        <f t="shared" si="214"/>
        <v/>
      </c>
      <c r="AP431" s="125" t="str">
        <f t="shared" si="223"/>
        <v/>
      </c>
    </row>
    <row r="432" spans="1:42">
      <c r="A432" s="30">
        <f t="shared" si="215"/>
        <v>20728</v>
      </c>
      <c r="B432" s="31">
        <f t="shared" si="192"/>
        <v>0</v>
      </c>
      <c r="C432" s="33" t="str">
        <f t="shared" si="193"/>
        <v/>
      </c>
      <c r="D432" s="31">
        <f t="shared" si="194"/>
        <v>0</v>
      </c>
      <c r="E432" s="33" t="str">
        <f t="shared" si="195"/>
        <v/>
      </c>
      <c r="F432" s="31">
        <f t="shared" si="196"/>
        <v>0</v>
      </c>
      <c r="G432" s="32">
        <f t="shared" si="197"/>
        <v>0</v>
      </c>
      <c r="H432" s="32">
        <f t="shared" si="198"/>
        <v>8009.5084689848754</v>
      </c>
      <c r="I432" s="32">
        <f t="shared" si="199"/>
        <v>8009.5084689848754</v>
      </c>
      <c r="J432" s="37" t="str">
        <f t="shared" si="216"/>
        <v/>
      </c>
      <c r="K432" s="31">
        <f t="shared" si="200"/>
        <v>0</v>
      </c>
      <c r="L432" s="33" t="str">
        <f t="shared" si="201"/>
        <v/>
      </c>
      <c r="M432" s="34">
        <f t="shared" si="217"/>
        <v>16088.777633402078</v>
      </c>
      <c r="N432" s="33" t="str">
        <f t="shared" si="218"/>
        <v/>
      </c>
      <c r="O432" s="35" t="str">
        <f t="shared" si="202"/>
        <v>MRDO</v>
      </c>
      <c r="P432" s="48" t="str">
        <f t="shared" si="203"/>
        <v>MRDO</v>
      </c>
      <c r="Q432" s="35"/>
      <c r="R432" s="58">
        <f>Data!AW432</f>
        <v>0</v>
      </c>
      <c r="S432" s="58">
        <f>Data!BB432</f>
        <v>0</v>
      </c>
      <c r="T432" s="58">
        <f>Data!BM432</f>
        <v>0</v>
      </c>
      <c r="U432" s="59">
        <f>Data!BN432</f>
        <v>0</v>
      </c>
      <c r="V432" s="59">
        <f>Data!BO432</f>
        <v>-469.9190673828125</v>
      </c>
      <c r="W432" s="58">
        <f>Data!BT432</f>
        <v>0</v>
      </c>
      <c r="X432" s="56">
        <f t="shared" si="204"/>
        <v>0</v>
      </c>
      <c r="Y432" s="64">
        <f t="shared" si="205"/>
        <v>18750</v>
      </c>
      <c r="Z432" s="65">
        <f t="shared" si="206"/>
        <v>0</v>
      </c>
      <c r="AA432" s="66">
        <f t="shared" si="207"/>
        <v>18750</v>
      </c>
      <c r="AB432" s="71">
        <f t="shared" si="219"/>
        <v>18750</v>
      </c>
      <c r="AC432" s="71">
        <f t="shared" si="208"/>
        <v>0</v>
      </c>
      <c r="AD432" s="71">
        <f t="shared" si="220"/>
        <v>14698.26976989855</v>
      </c>
      <c r="AE432" s="71">
        <f t="shared" si="221"/>
        <v>0</v>
      </c>
      <c r="AF432" s="57">
        <f t="shared" si="222"/>
        <v>0</v>
      </c>
      <c r="AG432" s="55"/>
      <c r="AI432" s="35" t="str">
        <f t="shared" si="209"/>
        <v/>
      </c>
      <c r="AJ432" s="125" t="str">
        <f t="shared" si="210"/>
        <v/>
      </c>
      <c r="AK432" s="125" t="str">
        <f t="shared" si="211"/>
        <v/>
      </c>
      <c r="AL432" s="125" t="str">
        <f t="shared" si="212"/>
        <v/>
      </c>
      <c r="AM432" s="125" t="str">
        <f t="shared" si="213"/>
        <v/>
      </c>
      <c r="AN432" s="125" t="s">
        <v>218</v>
      </c>
      <c r="AO432" s="125" t="str">
        <f t="shared" si="214"/>
        <v/>
      </c>
      <c r="AP432" s="125" t="str">
        <f t="shared" si="223"/>
        <v/>
      </c>
    </row>
    <row r="433" spans="1:42">
      <c r="A433" s="30">
        <f t="shared" si="215"/>
        <v>20759</v>
      </c>
      <c r="B433" s="31">
        <f t="shared" si="192"/>
        <v>0</v>
      </c>
      <c r="C433" s="33" t="str">
        <f t="shared" si="193"/>
        <v/>
      </c>
      <c r="D433" s="31">
        <f t="shared" si="194"/>
        <v>0</v>
      </c>
      <c r="E433" s="33" t="str">
        <f t="shared" si="195"/>
        <v/>
      </c>
      <c r="F433" s="31">
        <f t="shared" si="196"/>
        <v>0</v>
      </c>
      <c r="G433" s="32">
        <f t="shared" si="197"/>
        <v>0</v>
      </c>
      <c r="H433" s="32">
        <f t="shared" si="198"/>
        <v>0</v>
      </c>
      <c r="I433" s="32">
        <f t="shared" si="199"/>
        <v>0</v>
      </c>
      <c r="J433" s="37" t="str">
        <f t="shared" si="216"/>
        <v/>
      </c>
      <c r="K433" s="31">
        <f t="shared" si="200"/>
        <v>0</v>
      </c>
      <c r="L433" s="33" t="str">
        <f t="shared" si="201"/>
        <v/>
      </c>
      <c r="M433" s="34">
        <f t="shared" si="217"/>
        <v>14906.519477056338</v>
      </c>
      <c r="N433" s="33" t="str">
        <f t="shared" si="218"/>
        <v/>
      </c>
      <c r="O433" s="35" t="str">
        <f t="shared" si="202"/>
        <v>MRDO</v>
      </c>
      <c r="P433" s="48" t="str">
        <f t="shared" si="203"/>
        <v>MRDO</v>
      </c>
      <c r="Q433" s="35"/>
      <c r="R433" s="58">
        <f>Data!AW433</f>
        <v>0</v>
      </c>
      <c r="S433" s="58">
        <f>Data!BB433</f>
        <v>0</v>
      </c>
      <c r="T433" s="58">
        <f>Data!BM433</f>
        <v>0</v>
      </c>
      <c r="U433" s="59">
        <f>Data!BN433</f>
        <v>0</v>
      </c>
      <c r="V433" s="59">
        <f>Data!BO433</f>
        <v>0</v>
      </c>
      <c r="W433" s="58">
        <f>Data!BT433</f>
        <v>0</v>
      </c>
      <c r="X433" s="56">
        <f t="shared" si="204"/>
        <v>0</v>
      </c>
      <c r="Y433" s="64">
        <f t="shared" si="205"/>
        <v>9062.5</v>
      </c>
      <c r="Z433" s="65">
        <f t="shared" si="206"/>
        <v>0</v>
      </c>
      <c r="AA433" s="66">
        <f t="shared" si="207"/>
        <v>9062.5</v>
      </c>
      <c r="AB433" s="71">
        <f t="shared" si="219"/>
        <v>9062.5</v>
      </c>
      <c r="AC433" s="71">
        <f t="shared" si="208"/>
        <v>0</v>
      </c>
      <c r="AD433" s="71">
        <f t="shared" si="220"/>
        <v>5027.156133914219</v>
      </c>
      <c r="AE433" s="71">
        <f t="shared" si="221"/>
        <v>0</v>
      </c>
      <c r="AF433" s="57">
        <f t="shared" si="222"/>
        <v>0</v>
      </c>
      <c r="AG433" s="55"/>
      <c r="AI433" s="35" t="str">
        <f t="shared" si="209"/>
        <v/>
      </c>
      <c r="AJ433" s="125" t="str">
        <f t="shared" si="210"/>
        <v/>
      </c>
      <c r="AK433" s="125" t="str">
        <f t="shared" si="211"/>
        <v/>
      </c>
      <c r="AL433" s="125" t="str">
        <f t="shared" si="212"/>
        <v/>
      </c>
      <c r="AM433" s="125" t="str">
        <f t="shared" si="213"/>
        <v/>
      </c>
      <c r="AN433" s="125" t="s">
        <v>218</v>
      </c>
      <c r="AO433" s="125" t="str">
        <f t="shared" si="214"/>
        <v/>
      </c>
      <c r="AP433" s="125" t="str">
        <f t="shared" si="223"/>
        <v/>
      </c>
    </row>
    <row r="434" spans="1:42">
      <c r="A434" s="30">
        <f t="shared" si="215"/>
        <v>20789</v>
      </c>
      <c r="B434" s="31">
        <f t="shared" si="192"/>
        <v>0</v>
      </c>
      <c r="C434" s="33" t="str">
        <f t="shared" si="193"/>
        <v/>
      </c>
      <c r="D434" s="31">
        <f t="shared" si="194"/>
        <v>0</v>
      </c>
      <c r="E434" s="33" t="str">
        <f t="shared" si="195"/>
        <v/>
      </c>
      <c r="F434" s="31">
        <f t="shared" si="196"/>
        <v>0</v>
      </c>
      <c r="G434" s="32">
        <f t="shared" si="197"/>
        <v>0</v>
      </c>
      <c r="H434" s="32">
        <f t="shared" si="198"/>
        <v>0</v>
      </c>
      <c r="I434" s="32">
        <f t="shared" si="199"/>
        <v>0</v>
      </c>
      <c r="J434" s="37" t="str">
        <f t="shared" si="216"/>
        <v/>
      </c>
      <c r="K434" s="31">
        <f t="shared" si="200"/>
        <v>0</v>
      </c>
      <c r="L434" s="33" t="str">
        <f t="shared" si="201"/>
        <v/>
      </c>
      <c r="M434" s="34">
        <f t="shared" si="217"/>
        <v>9156.1641354254261</v>
      </c>
      <c r="N434" s="33" t="str">
        <f t="shared" si="218"/>
        <v/>
      </c>
      <c r="O434" s="35" t="str">
        <f t="shared" si="202"/>
        <v>MRDO</v>
      </c>
      <c r="P434" s="48" t="str">
        <f t="shared" si="203"/>
        <v>MRDO</v>
      </c>
      <c r="Q434" s="35"/>
      <c r="R434" s="58">
        <f>Data!AW434</f>
        <v>0</v>
      </c>
      <c r="S434" s="58">
        <f>Data!BB434</f>
        <v>0</v>
      </c>
      <c r="T434" s="58">
        <f>Data!BM434</f>
        <v>0</v>
      </c>
      <c r="U434" s="59">
        <f>Data!BN434</f>
        <v>0</v>
      </c>
      <c r="V434" s="59">
        <f>Data!BO434</f>
        <v>0</v>
      </c>
      <c r="W434" s="58">
        <f>Data!BT434</f>
        <v>0</v>
      </c>
      <c r="X434" s="56">
        <f t="shared" si="204"/>
        <v>0</v>
      </c>
      <c r="Y434" s="64">
        <f t="shared" si="205"/>
        <v>13194.259765625</v>
      </c>
      <c r="Z434" s="65">
        <f t="shared" si="206"/>
        <v>0</v>
      </c>
      <c r="AA434" s="66">
        <f t="shared" si="207"/>
        <v>13194.259765625</v>
      </c>
      <c r="AB434" s="71">
        <f t="shared" si="219"/>
        <v>13194.259765625</v>
      </c>
      <c r="AC434" s="71">
        <f t="shared" si="208"/>
        <v>0</v>
      </c>
      <c r="AD434" s="71">
        <f t="shared" si="220"/>
        <v>11050.131677852472</v>
      </c>
      <c r="AE434" s="71">
        <f t="shared" si="221"/>
        <v>0</v>
      </c>
      <c r="AF434" s="57">
        <f t="shared" si="222"/>
        <v>0</v>
      </c>
      <c r="AG434" s="55"/>
      <c r="AI434" s="35" t="str">
        <f t="shared" si="209"/>
        <v/>
      </c>
      <c r="AJ434" s="125" t="str">
        <f t="shared" si="210"/>
        <v/>
      </c>
      <c r="AK434" s="125" t="str">
        <f t="shared" si="211"/>
        <v/>
      </c>
      <c r="AL434" s="125" t="str">
        <f t="shared" si="212"/>
        <v/>
      </c>
      <c r="AM434" s="125" t="str">
        <f t="shared" si="213"/>
        <v/>
      </c>
      <c r="AN434" s="125" t="s">
        <v>218</v>
      </c>
      <c r="AO434" s="125" t="str">
        <f t="shared" si="214"/>
        <v/>
      </c>
      <c r="AP434" s="125" t="str">
        <f t="shared" si="223"/>
        <v/>
      </c>
    </row>
    <row r="435" spans="1:42">
      <c r="A435" s="30">
        <f t="shared" si="215"/>
        <v>20820</v>
      </c>
      <c r="B435" s="31">
        <f t="shared" si="192"/>
        <v>0</v>
      </c>
      <c r="C435" s="33" t="str">
        <f t="shared" si="193"/>
        <v/>
      </c>
      <c r="D435" s="31">
        <f t="shared" si="194"/>
        <v>0</v>
      </c>
      <c r="E435" s="33" t="str">
        <f t="shared" si="195"/>
        <v/>
      </c>
      <c r="F435" s="31">
        <f t="shared" si="196"/>
        <v>-533.15704943193441</v>
      </c>
      <c r="G435" s="32">
        <f t="shared" si="197"/>
        <v>-455.00278485913884</v>
      </c>
      <c r="H435" s="32">
        <f t="shared" si="198"/>
        <v>-320.84102819021939</v>
      </c>
      <c r="I435" s="32">
        <f t="shared" si="199"/>
        <v>-320.84102819021939</v>
      </c>
      <c r="J435" s="37" t="str">
        <f t="shared" si="216"/>
        <v/>
      </c>
      <c r="K435" s="31">
        <f t="shared" si="200"/>
        <v>0</v>
      </c>
      <c r="L435" s="33" t="str">
        <f t="shared" si="201"/>
        <v/>
      </c>
      <c r="M435" s="34">
        <f t="shared" si="217"/>
        <v>15814.60319425888</v>
      </c>
      <c r="N435" s="33" t="str">
        <f t="shared" si="218"/>
        <v>EI</v>
      </c>
      <c r="O435" s="35" t="str">
        <f t="shared" si="202"/>
        <v>MRDO</v>
      </c>
      <c r="P435" s="48" t="str">
        <f t="shared" si="203"/>
        <v>EIMRDO</v>
      </c>
      <c r="Q435" s="35"/>
      <c r="R435" s="58">
        <f>Data!AW435</f>
        <v>0</v>
      </c>
      <c r="S435" s="58">
        <f>Data!BB435</f>
        <v>0</v>
      </c>
      <c r="T435" s="58">
        <f>Data!BM435</f>
        <v>-9429.791015625</v>
      </c>
      <c r="U435" s="59">
        <f>Data!BN435</f>
        <v>-9392.228515625</v>
      </c>
      <c r="V435" s="59">
        <f>Data!BO435</f>
        <v>-9230.4423828125</v>
      </c>
      <c r="W435" s="58">
        <f>Data!BT435</f>
        <v>0</v>
      </c>
      <c r="X435" s="56">
        <f t="shared" si="204"/>
        <v>0</v>
      </c>
      <c r="Y435" s="64">
        <f t="shared" si="205"/>
        <v>4500</v>
      </c>
      <c r="Z435" s="65">
        <f t="shared" si="206"/>
        <v>0</v>
      </c>
      <c r="AA435" s="66">
        <f t="shared" si="207"/>
        <v>4500</v>
      </c>
      <c r="AB435" s="71">
        <f t="shared" si="219"/>
        <v>4500</v>
      </c>
      <c r="AC435" s="71">
        <f t="shared" si="208"/>
        <v>0</v>
      </c>
      <c r="AD435" s="71">
        <f t="shared" si="220"/>
        <v>7.5120195106137544E-4</v>
      </c>
      <c r="AE435" s="71">
        <f t="shared" si="221"/>
        <v>0</v>
      </c>
      <c r="AF435" s="57">
        <f t="shared" si="222"/>
        <v>0</v>
      </c>
      <c r="AG435" s="55"/>
      <c r="AI435" s="35" t="str">
        <f t="shared" si="209"/>
        <v/>
      </c>
      <c r="AJ435" s="125" t="str">
        <f t="shared" si="210"/>
        <v/>
      </c>
      <c r="AK435" s="125" t="str">
        <f t="shared" si="211"/>
        <v/>
      </c>
      <c r="AL435" s="125" t="str">
        <f t="shared" si="212"/>
        <v/>
      </c>
      <c r="AM435" s="125" t="str">
        <f t="shared" si="213"/>
        <v/>
      </c>
      <c r="AN435" s="125" t="s">
        <v>218</v>
      </c>
      <c r="AO435" s="125" t="str">
        <f t="shared" si="214"/>
        <v/>
      </c>
      <c r="AP435" s="125" t="str">
        <f t="shared" si="223"/>
        <v/>
      </c>
    </row>
    <row r="436" spans="1:42">
      <c r="A436" s="30">
        <f t="shared" si="215"/>
        <v>20851</v>
      </c>
      <c r="B436" s="31">
        <f t="shared" si="192"/>
        <v>0</v>
      </c>
      <c r="C436" s="33" t="str">
        <f t="shared" si="193"/>
        <v/>
      </c>
      <c r="D436" s="31">
        <f t="shared" si="194"/>
        <v>0</v>
      </c>
      <c r="E436" s="33" t="str">
        <f t="shared" si="195"/>
        <v/>
      </c>
      <c r="F436" s="31">
        <f t="shared" si="196"/>
        <v>-851.6763049003805</v>
      </c>
      <c r="G436" s="32">
        <f t="shared" si="197"/>
        <v>-802.13432789959688</v>
      </c>
      <c r="H436" s="32">
        <f t="shared" si="198"/>
        <v>-658.40412152384306</v>
      </c>
      <c r="I436" s="32">
        <f t="shared" si="199"/>
        <v>-658.40412152384306</v>
      </c>
      <c r="J436" s="37" t="str">
        <f t="shared" si="216"/>
        <v/>
      </c>
      <c r="K436" s="31">
        <f t="shared" si="200"/>
        <v>0</v>
      </c>
      <c r="L436" s="33" t="str">
        <f t="shared" si="201"/>
        <v/>
      </c>
      <c r="M436" s="34">
        <f t="shared" si="217"/>
        <v>10252.842924148961</v>
      </c>
      <c r="N436" s="33" t="str">
        <f t="shared" si="218"/>
        <v/>
      </c>
      <c r="O436" s="35" t="str">
        <f t="shared" si="202"/>
        <v/>
      </c>
      <c r="P436" s="48" t="str">
        <f t="shared" si="203"/>
        <v/>
      </c>
      <c r="Q436" s="35"/>
      <c r="R436" s="58">
        <f>Data!AW436</f>
        <v>0</v>
      </c>
      <c r="S436" s="58">
        <f>Data!BB436</f>
        <v>0</v>
      </c>
      <c r="T436" s="58">
        <f>Data!BM436</f>
        <v>-4908.8828125</v>
      </c>
      <c r="U436" s="59">
        <f>Data!BN436</f>
        <v>-4823.8564453125</v>
      </c>
      <c r="V436" s="59">
        <f>Data!BO436</f>
        <v>-4680.12646484375</v>
      </c>
      <c r="W436" s="58">
        <f>Data!BT436</f>
        <v>0</v>
      </c>
      <c r="X436" s="56">
        <f t="shared" si="204"/>
        <v>0</v>
      </c>
      <c r="Y436" s="64">
        <f t="shared" si="205"/>
        <v>4500</v>
      </c>
      <c r="Z436" s="65">
        <f t="shared" si="206"/>
        <v>4420.27099609375</v>
      </c>
      <c r="AA436" s="66">
        <f t="shared" si="207"/>
        <v>8920.27099609375</v>
      </c>
      <c r="AB436" s="71">
        <f t="shared" si="219"/>
        <v>8920.27099609375</v>
      </c>
      <c r="AC436" s="71">
        <f t="shared" si="208"/>
        <v>4420.27099609375</v>
      </c>
      <c r="AD436" s="71">
        <f t="shared" si="220"/>
        <v>5357.8337301780157</v>
      </c>
      <c r="AE436" s="71">
        <f t="shared" si="221"/>
        <v>4420.27099609375</v>
      </c>
      <c r="AF436" s="57">
        <f t="shared" si="222"/>
        <v>4420.27099609375</v>
      </c>
      <c r="AG436" s="55"/>
      <c r="AI436" s="35" t="str">
        <f t="shared" si="209"/>
        <v/>
      </c>
      <c r="AJ436" s="125" t="str">
        <f t="shared" si="210"/>
        <v/>
      </c>
      <c r="AK436" s="125" t="str">
        <f t="shared" si="211"/>
        <v/>
      </c>
      <c r="AL436" s="125" t="str">
        <f t="shared" si="212"/>
        <v/>
      </c>
      <c r="AM436" s="125" t="str">
        <f t="shared" si="213"/>
        <v/>
      </c>
      <c r="AN436" s="125" t="s">
        <v>218</v>
      </c>
      <c r="AO436" s="125" t="str">
        <f t="shared" si="214"/>
        <v/>
      </c>
      <c r="AP436" s="125" t="str">
        <f t="shared" si="223"/>
        <v/>
      </c>
    </row>
    <row r="437" spans="1:42">
      <c r="A437" s="30">
        <f t="shared" si="215"/>
        <v>20879</v>
      </c>
      <c r="B437" s="31">
        <f t="shared" si="192"/>
        <v>0</v>
      </c>
      <c r="C437" s="33" t="str">
        <f t="shared" si="193"/>
        <v/>
      </c>
      <c r="D437" s="31">
        <f t="shared" si="194"/>
        <v>0</v>
      </c>
      <c r="E437" s="33" t="str">
        <f t="shared" si="195"/>
        <v/>
      </c>
      <c r="F437" s="31">
        <f t="shared" si="196"/>
        <v>-10582.08574795644</v>
      </c>
      <c r="G437" s="32">
        <f t="shared" si="197"/>
        <v>-10581.443503515105</v>
      </c>
      <c r="H437" s="32">
        <f t="shared" si="198"/>
        <v>-10498.346706505556</v>
      </c>
      <c r="I437" s="32">
        <f t="shared" si="199"/>
        <v>-10498.346706505556</v>
      </c>
      <c r="J437" s="37" t="str">
        <f t="shared" si="216"/>
        <v/>
      </c>
      <c r="K437" s="31">
        <f t="shared" si="200"/>
        <v>0</v>
      </c>
      <c r="L437" s="33" t="str">
        <f t="shared" si="201"/>
        <v/>
      </c>
      <c r="M437" s="34">
        <f t="shared" si="217"/>
        <v>8484.7718176516373</v>
      </c>
      <c r="N437" s="33" t="str">
        <f t="shared" si="218"/>
        <v/>
      </c>
      <c r="O437" s="35" t="str">
        <f t="shared" si="202"/>
        <v/>
      </c>
      <c r="P437" s="48" t="str">
        <f t="shared" si="203"/>
        <v/>
      </c>
      <c r="Q437" s="35"/>
      <c r="R437" s="58">
        <f>Data!AW437</f>
        <v>0</v>
      </c>
      <c r="S437" s="58">
        <f>Data!BB437</f>
        <v>0</v>
      </c>
      <c r="T437" s="58">
        <f>Data!BM437</f>
        <v>-10342.4404296875</v>
      </c>
      <c r="U437" s="59">
        <f>Data!BN437</f>
        <v>-10577.41015625</v>
      </c>
      <c r="V437" s="59">
        <f>Data!BO437</f>
        <v>-10471.861328125</v>
      </c>
      <c r="W437" s="58">
        <f>Data!BT437</f>
        <v>0</v>
      </c>
      <c r="X437" s="56">
        <f t="shared" si="204"/>
        <v>0</v>
      </c>
      <c r="Y437" s="64">
        <f t="shared" si="205"/>
        <v>7481.25</v>
      </c>
      <c r="Z437" s="65">
        <f t="shared" si="206"/>
        <v>11174.4755859375</v>
      </c>
      <c r="AA437" s="66">
        <f t="shared" si="207"/>
        <v>18655.7255859375</v>
      </c>
      <c r="AB437" s="71">
        <f t="shared" si="219"/>
        <v>18655.7255859375</v>
      </c>
      <c r="AC437" s="71">
        <f t="shared" si="208"/>
        <v>11174.4755859375</v>
      </c>
      <c r="AD437" s="71">
        <f t="shared" si="220"/>
        <v>13712.822086356007</v>
      </c>
      <c r="AE437" s="71">
        <f t="shared" si="221"/>
        <v>11174.4755859375</v>
      </c>
      <c r="AF437" s="57">
        <f t="shared" si="222"/>
        <v>11174.4755859375</v>
      </c>
      <c r="AG437" s="55"/>
      <c r="AI437" s="35" t="str">
        <f t="shared" si="209"/>
        <v/>
      </c>
      <c r="AJ437" s="125" t="str">
        <f t="shared" si="210"/>
        <v/>
      </c>
      <c r="AK437" s="125" t="str">
        <f t="shared" si="211"/>
        <v/>
      </c>
      <c r="AL437" s="125" t="str">
        <f t="shared" si="212"/>
        <v/>
      </c>
      <c r="AM437" s="125" t="str">
        <f t="shared" si="213"/>
        <v/>
      </c>
      <c r="AN437" s="125" t="s">
        <v>218</v>
      </c>
      <c r="AO437" s="125" t="str">
        <f t="shared" si="214"/>
        <v/>
      </c>
      <c r="AP437" s="125" t="str">
        <f t="shared" si="223"/>
        <v/>
      </c>
    </row>
    <row r="438" spans="1:42">
      <c r="A438" s="30">
        <f t="shared" si="215"/>
        <v>20910</v>
      </c>
      <c r="B438" s="31">
        <f t="shared" si="192"/>
        <v>0</v>
      </c>
      <c r="C438" s="33" t="str">
        <f t="shared" si="193"/>
        <v/>
      </c>
      <c r="D438" s="31">
        <f t="shared" si="194"/>
        <v>0</v>
      </c>
      <c r="E438" s="33" t="str">
        <f t="shared" si="195"/>
        <v/>
      </c>
      <c r="F438" s="31">
        <f t="shared" si="196"/>
        <v>0</v>
      </c>
      <c r="G438" s="32">
        <f t="shared" si="197"/>
        <v>0</v>
      </c>
      <c r="H438" s="32">
        <f t="shared" si="198"/>
        <v>0</v>
      </c>
      <c r="I438" s="32">
        <f t="shared" si="199"/>
        <v>0</v>
      </c>
      <c r="J438" s="37" t="str">
        <f t="shared" si="216"/>
        <v/>
      </c>
      <c r="K438" s="31">
        <f t="shared" si="200"/>
        <v>0</v>
      </c>
      <c r="L438" s="33" t="str">
        <f t="shared" si="201"/>
        <v/>
      </c>
      <c r="M438" s="34">
        <f t="shared" si="217"/>
        <v>15398.215943033627</v>
      </c>
      <c r="N438" s="33" t="str">
        <f t="shared" si="218"/>
        <v/>
      </c>
      <c r="O438" s="35" t="str">
        <f t="shared" si="202"/>
        <v/>
      </c>
      <c r="P438" s="48" t="str">
        <f t="shared" si="203"/>
        <v/>
      </c>
      <c r="Q438" s="35"/>
      <c r="R438" s="58">
        <f>Data!AW438</f>
        <v>0</v>
      </c>
      <c r="S438" s="58">
        <f>Data!BB438</f>
        <v>0</v>
      </c>
      <c r="T438" s="58">
        <f>Data!BM438</f>
        <v>0</v>
      </c>
      <c r="U438" s="59">
        <f>Data!BN438</f>
        <v>0</v>
      </c>
      <c r="V438" s="59">
        <f>Data!BO438</f>
        <v>0</v>
      </c>
      <c r="W438" s="58">
        <f>Data!BT438</f>
        <v>0</v>
      </c>
      <c r="X438" s="56">
        <f t="shared" si="204"/>
        <v>0</v>
      </c>
      <c r="Y438" s="64">
        <f t="shared" si="205"/>
        <v>9375</v>
      </c>
      <c r="Z438" s="65">
        <f t="shared" si="206"/>
        <v>32745.158203125</v>
      </c>
      <c r="AA438" s="66">
        <f t="shared" si="207"/>
        <v>42120.158203125</v>
      </c>
      <c r="AB438" s="71">
        <f t="shared" si="219"/>
        <v>42120.158203125</v>
      </c>
      <c r="AC438" s="71">
        <f t="shared" si="208"/>
        <v>32745.158203125</v>
      </c>
      <c r="AD438" s="71">
        <f t="shared" si="220"/>
        <v>32939.736889085376</v>
      </c>
      <c r="AE438" s="71">
        <f t="shared" si="221"/>
        <v>32745.158203125</v>
      </c>
      <c r="AF438" s="57">
        <f t="shared" si="222"/>
        <v>32745.158203125</v>
      </c>
      <c r="AG438" s="55"/>
      <c r="AI438" s="35" t="str">
        <f t="shared" si="209"/>
        <v/>
      </c>
      <c r="AJ438" s="125" t="str">
        <f t="shared" si="210"/>
        <v/>
      </c>
      <c r="AK438" s="125" t="str">
        <f t="shared" si="211"/>
        <v/>
      </c>
      <c r="AL438" s="125" t="str">
        <f t="shared" si="212"/>
        <v/>
      </c>
      <c r="AM438" s="125" t="str">
        <f t="shared" si="213"/>
        <v/>
      </c>
      <c r="AN438" s="125" t="s">
        <v>218</v>
      </c>
      <c r="AO438" s="125" t="str">
        <f t="shared" si="214"/>
        <v/>
      </c>
      <c r="AP438" s="125" t="str">
        <f t="shared" si="223"/>
        <v/>
      </c>
    </row>
    <row r="439" spans="1:42">
      <c r="A439" s="30">
        <f t="shared" si="215"/>
        <v>20940</v>
      </c>
      <c r="B439" s="31">
        <f t="shared" si="192"/>
        <v>0</v>
      </c>
      <c r="C439" s="33" t="str">
        <f t="shared" si="193"/>
        <v/>
      </c>
      <c r="D439" s="31">
        <f t="shared" si="194"/>
        <v>0</v>
      </c>
      <c r="E439" s="33" t="str">
        <f t="shared" si="195"/>
        <v/>
      </c>
      <c r="F439" s="31">
        <f t="shared" si="196"/>
        <v>0</v>
      </c>
      <c r="G439" s="32">
        <f t="shared" si="197"/>
        <v>0</v>
      </c>
      <c r="H439" s="32">
        <f t="shared" si="198"/>
        <v>0</v>
      </c>
      <c r="I439" s="32">
        <f t="shared" si="199"/>
        <v>0</v>
      </c>
      <c r="J439" s="37" t="str">
        <f t="shared" si="216"/>
        <v/>
      </c>
      <c r="K439" s="31">
        <f t="shared" si="200"/>
        <v>0</v>
      </c>
      <c r="L439" s="33" t="str">
        <f t="shared" si="201"/>
        <v/>
      </c>
      <c r="M439" s="34">
        <f t="shared" si="217"/>
        <v>4907.2297850205177</v>
      </c>
      <c r="N439" s="33" t="str">
        <f t="shared" si="218"/>
        <v/>
      </c>
      <c r="O439" s="35" t="str">
        <f t="shared" si="202"/>
        <v/>
      </c>
      <c r="P439" s="48" t="str">
        <f t="shared" si="203"/>
        <v/>
      </c>
      <c r="Q439" s="35"/>
      <c r="R439" s="58">
        <f>Data!AW439</f>
        <v>0</v>
      </c>
      <c r="S439" s="58">
        <f>Data!BB439</f>
        <v>0</v>
      </c>
      <c r="T439" s="58">
        <f>Data!BM439</f>
        <v>0</v>
      </c>
      <c r="U439" s="59">
        <f>Data!BN439</f>
        <v>0</v>
      </c>
      <c r="V439" s="59">
        <f>Data!BO439</f>
        <v>0</v>
      </c>
      <c r="W439" s="58">
        <f>Data!BT439</f>
        <v>0</v>
      </c>
      <c r="X439" s="56">
        <f t="shared" si="204"/>
        <v>0</v>
      </c>
      <c r="Y439" s="64">
        <f t="shared" si="205"/>
        <v>9843.75</v>
      </c>
      <c r="Z439" s="65">
        <f t="shared" si="206"/>
        <v>5663.216796875</v>
      </c>
      <c r="AA439" s="66">
        <f t="shared" si="207"/>
        <v>15506.966796875</v>
      </c>
      <c r="AB439" s="71">
        <f t="shared" si="219"/>
        <v>15506.966796875</v>
      </c>
      <c r="AC439" s="71">
        <f t="shared" si="208"/>
        <v>5663.216796875</v>
      </c>
      <c r="AD439" s="71">
        <f t="shared" si="220"/>
        <v>13655.781133784247</v>
      </c>
      <c r="AE439" s="71">
        <f t="shared" si="221"/>
        <v>5663.216796875</v>
      </c>
      <c r="AF439" s="57">
        <f t="shared" si="222"/>
        <v>5663.216796875</v>
      </c>
      <c r="AG439" s="55"/>
      <c r="AI439" s="35" t="str">
        <f t="shared" si="209"/>
        <v/>
      </c>
      <c r="AJ439" s="125" t="str">
        <f t="shared" si="210"/>
        <v/>
      </c>
      <c r="AK439" s="125" t="str">
        <f t="shared" si="211"/>
        <v/>
      </c>
      <c r="AL439" s="125" t="str">
        <f t="shared" si="212"/>
        <v/>
      </c>
      <c r="AM439" s="125" t="str">
        <f t="shared" si="213"/>
        <v/>
      </c>
      <c r="AN439" s="125" t="s">
        <v>218</v>
      </c>
      <c r="AO439" s="125" t="str">
        <f t="shared" si="214"/>
        <v/>
      </c>
      <c r="AP439" s="125" t="str">
        <f t="shared" si="223"/>
        <v/>
      </c>
    </row>
    <row r="440" spans="1:42">
      <c r="A440" s="30">
        <f t="shared" si="215"/>
        <v>20971</v>
      </c>
      <c r="B440" s="31">
        <f t="shared" si="192"/>
        <v>233.45488616598041</v>
      </c>
      <c r="C440" s="33" t="str">
        <f t="shared" si="193"/>
        <v/>
      </c>
      <c r="D440" s="31">
        <f t="shared" si="194"/>
        <v>2307.0664340648877</v>
      </c>
      <c r="E440" s="33" t="str">
        <f t="shared" si="195"/>
        <v/>
      </c>
      <c r="F440" s="31">
        <f t="shared" si="196"/>
        <v>0</v>
      </c>
      <c r="G440" s="32">
        <f t="shared" si="197"/>
        <v>0</v>
      </c>
      <c r="H440" s="32">
        <f t="shared" si="198"/>
        <v>0</v>
      </c>
      <c r="I440" s="32">
        <f t="shared" si="199"/>
        <v>0</v>
      </c>
      <c r="J440" s="37" t="str">
        <f t="shared" si="216"/>
        <v/>
      </c>
      <c r="K440" s="31">
        <f t="shared" si="200"/>
        <v>0</v>
      </c>
      <c r="L440" s="33" t="str">
        <f t="shared" si="201"/>
        <v/>
      </c>
      <c r="M440" s="34">
        <f t="shared" si="217"/>
        <v>4675.6756516128889</v>
      </c>
      <c r="N440" s="33" t="str">
        <f t="shared" si="218"/>
        <v/>
      </c>
      <c r="O440" s="35" t="str">
        <f t="shared" si="202"/>
        <v/>
      </c>
      <c r="P440" s="48" t="str">
        <f t="shared" si="203"/>
        <v/>
      </c>
      <c r="Q440" s="35"/>
      <c r="R440" s="58">
        <f>Data!AW440</f>
        <v>3434.6162109375</v>
      </c>
      <c r="S440" s="58">
        <f>Data!BB440</f>
        <v>5508.22802734375</v>
      </c>
      <c r="T440" s="58">
        <f>Data!BM440</f>
        <v>0</v>
      </c>
      <c r="U440" s="59">
        <f>Data!BN440</f>
        <v>0</v>
      </c>
      <c r="V440" s="59">
        <f>Data!BO440</f>
        <v>0</v>
      </c>
      <c r="W440" s="58">
        <f>Data!BT440</f>
        <v>0</v>
      </c>
      <c r="X440" s="56">
        <f t="shared" si="204"/>
        <v>5508.22802734375</v>
      </c>
      <c r="Y440" s="64">
        <f t="shared" si="205"/>
        <v>5466.12890625</v>
      </c>
      <c r="Z440" s="65">
        <f t="shared" si="206"/>
        <v>18866.806640625</v>
      </c>
      <c r="AA440" s="66">
        <f t="shared" si="207"/>
        <v>24332.935546875</v>
      </c>
      <c r="AB440" s="71">
        <f t="shared" si="219"/>
        <v>18824.70751953125</v>
      </c>
      <c r="AC440" s="71">
        <f t="shared" si="208"/>
        <v>18866.806640625</v>
      </c>
      <c r="AD440" s="71">
        <f t="shared" si="220"/>
        <v>22792.550262596782</v>
      </c>
      <c r="AE440" s="71">
        <f t="shared" si="221"/>
        <v>18866.806640625</v>
      </c>
      <c r="AF440" s="57">
        <f t="shared" si="222"/>
        <v>18824.70751953125</v>
      </c>
      <c r="AG440" s="55"/>
      <c r="AI440" s="35" t="str">
        <f t="shared" si="209"/>
        <v/>
      </c>
      <c r="AJ440" s="125" t="str">
        <f t="shared" si="210"/>
        <v/>
      </c>
      <c r="AK440" s="125" t="str">
        <f t="shared" si="211"/>
        <v/>
      </c>
      <c r="AL440" s="125" t="str">
        <f t="shared" si="212"/>
        <v/>
      </c>
      <c r="AM440" s="125" t="str">
        <f t="shared" si="213"/>
        <v/>
      </c>
      <c r="AN440" s="125" t="s">
        <v>218</v>
      </c>
      <c r="AO440" s="125" t="str">
        <f t="shared" si="214"/>
        <v/>
      </c>
      <c r="AP440" s="125" t="str">
        <f t="shared" si="223"/>
        <v/>
      </c>
    </row>
    <row r="441" spans="1:42">
      <c r="A441" s="30">
        <f t="shared" si="215"/>
        <v>21001</v>
      </c>
      <c r="B441" s="31">
        <f t="shared" si="192"/>
        <v>6908.3134015976302</v>
      </c>
      <c r="C441" s="33" t="str">
        <f t="shared" si="193"/>
        <v/>
      </c>
      <c r="D441" s="31">
        <f t="shared" si="194"/>
        <v>6463.2846558271331</v>
      </c>
      <c r="E441" s="33" t="str">
        <f t="shared" si="195"/>
        <v/>
      </c>
      <c r="F441" s="31">
        <f t="shared" si="196"/>
        <v>0</v>
      </c>
      <c r="G441" s="32">
        <f t="shared" si="197"/>
        <v>0</v>
      </c>
      <c r="H441" s="32">
        <f t="shared" si="198"/>
        <v>0</v>
      </c>
      <c r="I441" s="32">
        <f t="shared" si="199"/>
        <v>0</v>
      </c>
      <c r="J441" s="37" t="str">
        <f t="shared" si="216"/>
        <v/>
      </c>
      <c r="K441" s="31">
        <f t="shared" si="200"/>
        <v>0</v>
      </c>
      <c r="L441" s="33" t="str">
        <f t="shared" si="201"/>
        <v/>
      </c>
      <c r="M441" s="34">
        <f t="shared" si="217"/>
        <v>10087.159072452938</v>
      </c>
      <c r="N441" s="33" t="str">
        <f t="shared" si="218"/>
        <v/>
      </c>
      <c r="O441" s="35" t="str">
        <f t="shared" si="202"/>
        <v/>
      </c>
      <c r="P441" s="48" t="str">
        <f t="shared" si="203"/>
        <v/>
      </c>
      <c r="Q441" s="35"/>
      <c r="R441" s="58">
        <f>Data!AW441</f>
        <v>2130.206787109375</v>
      </c>
      <c r="S441" s="58">
        <f>Data!BB441</f>
        <v>1685.1778564453125</v>
      </c>
      <c r="T441" s="58">
        <f>Data!BM441</f>
        <v>0</v>
      </c>
      <c r="U441" s="59">
        <f>Data!BN441</f>
        <v>0</v>
      </c>
      <c r="V441" s="59">
        <f>Data!BO441</f>
        <v>0</v>
      </c>
      <c r="W441" s="58">
        <f>Data!BT441</f>
        <v>0</v>
      </c>
      <c r="X441" s="56">
        <f t="shared" si="204"/>
        <v>2130.206787109375</v>
      </c>
      <c r="Y441" s="64">
        <f t="shared" si="205"/>
        <v>5033.33349609375</v>
      </c>
      <c r="Z441" s="65">
        <f t="shared" si="206"/>
        <v>3231.77490234375</v>
      </c>
      <c r="AA441" s="66">
        <f t="shared" si="207"/>
        <v>8265.1083984375</v>
      </c>
      <c r="AB441" s="71">
        <f t="shared" si="219"/>
        <v>6134.901611328125</v>
      </c>
      <c r="AC441" s="71">
        <f t="shared" si="208"/>
        <v>3231.77490234375</v>
      </c>
      <c r="AD441" s="71">
        <f t="shared" si="220"/>
        <v>6159.5390278873965</v>
      </c>
      <c r="AE441" s="71">
        <f t="shared" si="221"/>
        <v>3231.77490234375</v>
      </c>
      <c r="AF441" s="57">
        <f t="shared" si="222"/>
        <v>3231.77490234375</v>
      </c>
      <c r="AG441" s="55"/>
      <c r="AI441" s="35" t="str">
        <f t="shared" si="209"/>
        <v/>
      </c>
      <c r="AJ441" s="125" t="str">
        <f t="shared" si="210"/>
        <v/>
      </c>
      <c r="AK441" s="125" t="str">
        <f t="shared" si="211"/>
        <v/>
      </c>
      <c r="AL441" s="125" t="str">
        <f t="shared" si="212"/>
        <v/>
      </c>
      <c r="AM441" s="125" t="str">
        <f t="shared" si="213"/>
        <v/>
      </c>
      <c r="AN441" s="125" t="s">
        <v>218</v>
      </c>
      <c r="AO441" s="125" t="str">
        <f t="shared" si="214"/>
        <v/>
      </c>
      <c r="AP441" s="125" t="str">
        <f t="shared" si="223"/>
        <v/>
      </c>
    </row>
    <row r="442" spans="1:42">
      <c r="A442" s="30">
        <f t="shared" si="215"/>
        <v>21032</v>
      </c>
      <c r="B442" s="31">
        <f t="shared" si="192"/>
        <v>22299.904747085599</v>
      </c>
      <c r="C442" s="33" t="str">
        <f t="shared" si="193"/>
        <v>JP</v>
      </c>
      <c r="D442" s="31">
        <f t="shared" si="194"/>
        <v>17946.214225487296</v>
      </c>
      <c r="E442" s="33" t="str">
        <f t="shared" si="195"/>
        <v/>
      </c>
      <c r="F442" s="31">
        <f t="shared" si="196"/>
        <v>0</v>
      </c>
      <c r="G442" s="32">
        <f t="shared" si="197"/>
        <v>13186.208972155926</v>
      </c>
      <c r="H442" s="32">
        <f t="shared" si="198"/>
        <v>13089.931643586619</v>
      </c>
      <c r="I442" s="32">
        <f t="shared" si="199"/>
        <v>13186.208972155926</v>
      </c>
      <c r="J442" s="37" t="str">
        <f t="shared" si="216"/>
        <v/>
      </c>
      <c r="K442" s="31">
        <f t="shared" si="200"/>
        <v>0</v>
      </c>
      <c r="L442" s="33" t="str">
        <f t="shared" si="201"/>
        <v/>
      </c>
      <c r="M442" s="34">
        <f t="shared" si="217"/>
        <v>17150.557269703691</v>
      </c>
      <c r="N442" s="33" t="str">
        <f t="shared" si="218"/>
        <v/>
      </c>
      <c r="O442" s="35" t="str">
        <f t="shared" si="202"/>
        <v/>
      </c>
      <c r="P442" s="48" t="str">
        <f t="shared" si="203"/>
        <v>JP</v>
      </c>
      <c r="Q442" s="35"/>
      <c r="R442" s="58">
        <f>Data!AW442</f>
        <v>8259.65625</v>
      </c>
      <c r="S442" s="58">
        <f>Data!BB442</f>
        <v>3905.96435546875</v>
      </c>
      <c r="T442" s="58">
        <f>Data!BM442</f>
        <v>0</v>
      </c>
      <c r="U442" s="59">
        <f>Data!BN442</f>
        <v>-854.04046630859375</v>
      </c>
      <c r="V442" s="59">
        <f>Data!BO442</f>
        <v>-950.31683349609375</v>
      </c>
      <c r="W442" s="58">
        <f>Data!BT442</f>
        <v>0</v>
      </c>
      <c r="X442" s="56">
        <f t="shared" si="204"/>
        <v>8259.65625</v>
      </c>
      <c r="Y442" s="64">
        <f t="shared" si="205"/>
        <v>8000</v>
      </c>
      <c r="Z442" s="65">
        <f t="shared" si="206"/>
        <v>259.65585327148437</v>
      </c>
      <c r="AA442" s="66">
        <f t="shared" si="207"/>
        <v>8259.6558532714844</v>
      </c>
      <c r="AB442" s="71">
        <f t="shared" si="219"/>
        <v>-3.96728515625E-4</v>
      </c>
      <c r="AC442" s="71">
        <f t="shared" si="208"/>
        <v>259.65585327148437</v>
      </c>
      <c r="AD442" s="71">
        <f t="shared" si="220"/>
        <v>6906.1608602876258</v>
      </c>
      <c r="AE442" s="71">
        <f t="shared" si="221"/>
        <v>259.65585327148437</v>
      </c>
      <c r="AF442" s="57">
        <f t="shared" si="222"/>
        <v>-3.96728515625E-4</v>
      </c>
      <c r="AG442" s="55"/>
      <c r="AI442" s="35" t="str">
        <f t="shared" si="209"/>
        <v/>
      </c>
      <c r="AJ442" s="125" t="str">
        <f t="shared" si="210"/>
        <v/>
      </c>
      <c r="AK442" s="125" t="str">
        <f t="shared" si="211"/>
        <v/>
      </c>
      <c r="AL442" s="125" t="str">
        <f t="shared" si="212"/>
        <v/>
      </c>
      <c r="AM442" s="125" t="str">
        <f t="shared" si="213"/>
        <v/>
      </c>
      <c r="AN442" s="125" t="s">
        <v>218</v>
      </c>
      <c r="AO442" s="125" t="str">
        <f t="shared" si="214"/>
        <v/>
      </c>
      <c r="AP442" s="125" t="str">
        <f t="shared" si="223"/>
        <v/>
      </c>
    </row>
    <row r="443" spans="1:42">
      <c r="A443" s="30">
        <f t="shared" si="215"/>
        <v>21063</v>
      </c>
      <c r="B443" s="31">
        <f t="shared" si="192"/>
        <v>15769.295482296764</v>
      </c>
      <c r="C443" s="33" t="str">
        <f t="shared" si="193"/>
        <v/>
      </c>
      <c r="D443" s="31">
        <f t="shared" si="194"/>
        <v>12593.4629339477</v>
      </c>
      <c r="E443" s="33" t="str">
        <f t="shared" si="195"/>
        <v/>
      </c>
      <c r="F443" s="31">
        <f t="shared" si="196"/>
        <v>0</v>
      </c>
      <c r="G443" s="32">
        <f t="shared" si="197"/>
        <v>13535.317019409855</v>
      </c>
      <c r="H443" s="32">
        <f t="shared" si="198"/>
        <v>13183.848814698616</v>
      </c>
      <c r="I443" s="32">
        <f t="shared" si="199"/>
        <v>13535.317019409855</v>
      </c>
      <c r="J443" s="37" t="str">
        <f t="shared" si="216"/>
        <v/>
      </c>
      <c r="K443" s="31">
        <f t="shared" si="200"/>
        <v>0</v>
      </c>
      <c r="L443" s="33" t="str">
        <f t="shared" si="201"/>
        <v/>
      </c>
      <c r="M443" s="34">
        <f t="shared" si="217"/>
        <v>17125.392755559507</v>
      </c>
      <c r="N443" s="33" t="str">
        <f t="shared" si="218"/>
        <v/>
      </c>
      <c r="O443" s="35" t="str">
        <f t="shared" si="202"/>
        <v/>
      </c>
      <c r="P443" s="48" t="str">
        <f t="shared" si="203"/>
        <v/>
      </c>
      <c r="Q443" s="35"/>
      <c r="R443" s="58">
        <f>Data!AW443</f>
        <v>3410.741455078125</v>
      </c>
      <c r="S443" s="58">
        <f>Data!BB443</f>
        <v>234.90863037109375</v>
      </c>
      <c r="T443" s="58">
        <f>Data!BM443</f>
        <v>0</v>
      </c>
      <c r="U443" s="59">
        <f>Data!BN443</f>
        <v>1176.763427734375</v>
      </c>
      <c r="V443" s="59">
        <f>Data!BO443</f>
        <v>825.294677734375</v>
      </c>
      <c r="W443" s="58">
        <f>Data!BT443</f>
        <v>0</v>
      </c>
      <c r="X443" s="56">
        <f t="shared" si="204"/>
        <v>3410.741455078125</v>
      </c>
      <c r="Y443" s="64">
        <f t="shared" si="205"/>
        <v>4000</v>
      </c>
      <c r="Z443" s="65">
        <f t="shared" si="206"/>
        <v>22.506168365478516</v>
      </c>
      <c r="AA443" s="66">
        <f t="shared" si="207"/>
        <v>4022.5061683654785</v>
      </c>
      <c r="AB443" s="71">
        <f t="shared" si="219"/>
        <v>611.76471328735352</v>
      </c>
      <c r="AC443" s="71">
        <f t="shared" si="208"/>
        <v>22.506168365478516</v>
      </c>
      <c r="AD443" s="71">
        <f t="shared" si="220"/>
        <v>1091.5955929241063</v>
      </c>
      <c r="AE443" s="71">
        <f t="shared" si="221"/>
        <v>22.506168365478516</v>
      </c>
      <c r="AF443" s="57">
        <f t="shared" si="222"/>
        <v>22.506168365478516</v>
      </c>
      <c r="AG443" s="55"/>
      <c r="AI443" s="35" t="str">
        <f t="shared" si="209"/>
        <v/>
      </c>
      <c r="AJ443" s="125" t="str">
        <f t="shared" si="210"/>
        <v/>
      </c>
      <c r="AK443" s="125" t="str">
        <f t="shared" si="211"/>
        <v/>
      </c>
      <c r="AL443" s="125" t="str">
        <f t="shared" si="212"/>
        <v/>
      </c>
      <c r="AM443" s="125" t="str">
        <f t="shared" si="213"/>
        <v/>
      </c>
      <c r="AN443" s="125" t="s">
        <v>218</v>
      </c>
      <c r="AO443" s="125" t="str">
        <f t="shared" si="214"/>
        <v/>
      </c>
      <c r="AP443" s="125" t="str">
        <f t="shared" si="223"/>
        <v/>
      </c>
    </row>
    <row r="444" spans="1:42">
      <c r="A444" s="30">
        <f t="shared" si="215"/>
        <v>21093</v>
      </c>
      <c r="B444" s="31">
        <f t="shared" si="192"/>
        <v>0</v>
      </c>
      <c r="C444" s="33" t="str">
        <f t="shared" si="193"/>
        <v/>
      </c>
      <c r="D444" s="31">
        <f t="shared" si="194"/>
        <v>0</v>
      </c>
      <c r="E444" s="33" t="str">
        <f t="shared" si="195"/>
        <v/>
      </c>
      <c r="F444" s="31">
        <f t="shared" si="196"/>
        <v>0</v>
      </c>
      <c r="G444" s="32">
        <f t="shared" si="197"/>
        <v>13170.111863679804</v>
      </c>
      <c r="H444" s="32">
        <f t="shared" si="198"/>
        <v>12615.998747511798</v>
      </c>
      <c r="I444" s="32">
        <f t="shared" si="199"/>
        <v>13170.111863679804</v>
      </c>
      <c r="J444" s="37" t="str">
        <f t="shared" si="216"/>
        <v/>
      </c>
      <c r="K444" s="31">
        <f t="shared" si="200"/>
        <v>0</v>
      </c>
      <c r="L444" s="33" t="str">
        <f t="shared" si="201"/>
        <v/>
      </c>
      <c r="M444" s="34">
        <f t="shared" si="217"/>
        <v>16946.368560291019</v>
      </c>
      <c r="N444" s="33" t="str">
        <f t="shared" si="218"/>
        <v/>
      </c>
      <c r="O444" s="35" t="str">
        <f t="shared" si="202"/>
        <v>MRDO</v>
      </c>
      <c r="P444" s="48" t="str">
        <f t="shared" si="203"/>
        <v>MRDO</v>
      </c>
      <c r="Q444" s="35"/>
      <c r="R444" s="58">
        <f>Data!AW444</f>
        <v>0</v>
      </c>
      <c r="S444" s="58">
        <f>Data!BB444</f>
        <v>0</v>
      </c>
      <c r="T444" s="58">
        <f>Data!BM444</f>
        <v>0</v>
      </c>
      <c r="U444" s="59">
        <f>Data!BN444</f>
        <v>2543.720458984375</v>
      </c>
      <c r="V444" s="59">
        <f>Data!BO444</f>
        <v>1989.607666015625</v>
      </c>
      <c r="W444" s="58">
        <f>Data!BT444</f>
        <v>0</v>
      </c>
      <c r="X444" s="56">
        <f t="shared" si="204"/>
        <v>2543.720458984375</v>
      </c>
      <c r="Y444" s="64">
        <f t="shared" si="205"/>
        <v>11406.25</v>
      </c>
      <c r="Z444" s="65">
        <f t="shared" si="206"/>
        <v>0</v>
      </c>
      <c r="AA444" s="66">
        <f t="shared" si="207"/>
        <v>11406.25</v>
      </c>
      <c r="AB444" s="71">
        <f t="shared" si="219"/>
        <v>8862.529541015625</v>
      </c>
      <c r="AC444" s="71">
        <f t="shared" si="208"/>
        <v>0</v>
      </c>
      <c r="AD444" s="71">
        <f t="shared" si="220"/>
        <v>7246.1608727587482</v>
      </c>
      <c r="AE444" s="71">
        <f t="shared" si="221"/>
        <v>0</v>
      </c>
      <c r="AF444" s="57">
        <f t="shared" si="222"/>
        <v>0</v>
      </c>
      <c r="AG444" s="55"/>
      <c r="AI444" s="35" t="str">
        <f t="shared" si="209"/>
        <v/>
      </c>
      <c r="AJ444" s="125" t="str">
        <f t="shared" si="210"/>
        <v/>
      </c>
      <c r="AK444" s="125" t="str">
        <f t="shared" si="211"/>
        <v/>
      </c>
      <c r="AL444" s="125" t="str">
        <f t="shared" si="212"/>
        <v/>
      </c>
      <c r="AM444" s="125" t="str">
        <f t="shared" si="213"/>
        <v/>
      </c>
      <c r="AN444" s="125" t="s">
        <v>218</v>
      </c>
      <c r="AO444" s="125" t="str">
        <f t="shared" si="214"/>
        <v/>
      </c>
      <c r="AP444" s="125" t="str">
        <f t="shared" si="223"/>
        <v/>
      </c>
    </row>
    <row r="445" spans="1:42">
      <c r="A445" s="30">
        <f t="shared" si="215"/>
        <v>21124</v>
      </c>
      <c r="B445" s="31">
        <f t="shared" si="192"/>
        <v>0</v>
      </c>
      <c r="C445" s="33" t="str">
        <f t="shared" si="193"/>
        <v/>
      </c>
      <c r="D445" s="31">
        <f t="shared" si="194"/>
        <v>0</v>
      </c>
      <c r="E445" s="33" t="str">
        <f t="shared" si="195"/>
        <v/>
      </c>
      <c r="F445" s="31">
        <f t="shared" si="196"/>
        <v>3986.569674702936</v>
      </c>
      <c r="G445" s="32">
        <f t="shared" si="197"/>
        <v>4027.5152980329472</v>
      </c>
      <c r="H445" s="32">
        <f t="shared" si="198"/>
        <v>4152.0714057376463</v>
      </c>
      <c r="I445" s="32">
        <f t="shared" si="199"/>
        <v>4152.0714057376463</v>
      </c>
      <c r="J445" s="37" t="str">
        <f t="shared" si="216"/>
        <v/>
      </c>
      <c r="K445" s="31">
        <f t="shared" si="200"/>
        <v>0</v>
      </c>
      <c r="L445" s="33" t="str">
        <f t="shared" si="201"/>
        <v/>
      </c>
      <c r="M445" s="34">
        <f t="shared" si="217"/>
        <v>16837.342113984258</v>
      </c>
      <c r="N445" s="33" t="str">
        <f t="shared" si="218"/>
        <v/>
      </c>
      <c r="O445" s="35" t="str">
        <f t="shared" si="202"/>
        <v/>
      </c>
      <c r="P445" s="48" t="str">
        <f t="shared" si="203"/>
        <v/>
      </c>
      <c r="Q445" s="35"/>
      <c r="R445" s="58">
        <f>Data!AW445</f>
        <v>0</v>
      </c>
      <c r="S445" s="58">
        <f>Data!BB445</f>
        <v>0</v>
      </c>
      <c r="T445" s="58">
        <f>Data!BM445</f>
        <v>-5082.0615234375</v>
      </c>
      <c r="U445" s="59">
        <f>Data!BN445</f>
        <v>-5041.1171875</v>
      </c>
      <c r="V445" s="59">
        <f>Data!BO445</f>
        <v>-4916.56103515625</v>
      </c>
      <c r="W445" s="58">
        <f>Data!BT445</f>
        <v>0</v>
      </c>
      <c r="X445" s="56">
        <f t="shared" si="204"/>
        <v>0</v>
      </c>
      <c r="Y445" s="64">
        <f t="shared" si="205"/>
        <v>6406.25</v>
      </c>
      <c r="Z445" s="65">
        <f t="shared" si="206"/>
        <v>2434.8564453125</v>
      </c>
      <c r="AA445" s="66">
        <f t="shared" si="207"/>
        <v>8841.1064453125</v>
      </c>
      <c r="AB445" s="71">
        <f t="shared" si="219"/>
        <v>8841.1064453125</v>
      </c>
      <c r="AC445" s="71">
        <f t="shared" si="208"/>
        <v>2434.8564453125</v>
      </c>
      <c r="AD445" s="71">
        <f t="shared" si="220"/>
        <v>4032.721752486661</v>
      </c>
      <c r="AE445" s="71">
        <f t="shared" si="221"/>
        <v>2434.8564453125</v>
      </c>
      <c r="AF445" s="57">
        <f t="shared" si="222"/>
        <v>2434.8564453125</v>
      </c>
      <c r="AG445" s="55"/>
      <c r="AI445" s="35" t="str">
        <f t="shared" si="209"/>
        <v/>
      </c>
      <c r="AJ445" s="125" t="str">
        <f t="shared" si="210"/>
        <v/>
      </c>
      <c r="AK445" s="125" t="str">
        <f t="shared" si="211"/>
        <v/>
      </c>
      <c r="AL445" s="125" t="str">
        <f t="shared" si="212"/>
        <v/>
      </c>
      <c r="AM445" s="125" t="str">
        <f t="shared" si="213"/>
        <v/>
      </c>
      <c r="AN445" s="125" t="s">
        <v>218</v>
      </c>
      <c r="AO445" s="125" t="str">
        <f t="shared" si="214"/>
        <v/>
      </c>
      <c r="AP445" s="125" t="str">
        <f t="shared" si="223"/>
        <v/>
      </c>
    </row>
    <row r="446" spans="1:42">
      <c r="A446" s="30">
        <f t="shared" si="215"/>
        <v>21154</v>
      </c>
      <c r="B446" s="31">
        <f t="shared" si="192"/>
        <v>0</v>
      </c>
      <c r="C446" s="33" t="str">
        <f t="shared" si="193"/>
        <v/>
      </c>
      <c r="D446" s="31">
        <f t="shared" si="194"/>
        <v>0</v>
      </c>
      <c r="E446" s="33" t="str">
        <f t="shared" si="195"/>
        <v/>
      </c>
      <c r="F446" s="31">
        <f t="shared" si="196"/>
        <v>635.49290485088738</v>
      </c>
      <c r="G446" s="32">
        <f t="shared" si="197"/>
        <v>871.23740002229692</v>
      </c>
      <c r="H446" s="32">
        <f t="shared" si="198"/>
        <v>1416.3390087357379</v>
      </c>
      <c r="I446" s="32">
        <f t="shared" si="199"/>
        <v>1416.3390087357379</v>
      </c>
      <c r="J446" s="37" t="str">
        <f t="shared" si="216"/>
        <v/>
      </c>
      <c r="K446" s="31">
        <f t="shared" si="200"/>
        <v>0</v>
      </c>
      <c r="L446" s="33" t="str">
        <f t="shared" si="201"/>
        <v/>
      </c>
      <c r="M446" s="34">
        <f t="shared" si="217"/>
        <v>12319.84833349992</v>
      </c>
      <c r="N446" s="33" t="str">
        <f t="shared" si="218"/>
        <v/>
      </c>
      <c r="O446" s="35" t="str">
        <f t="shared" si="202"/>
        <v>MRDO</v>
      </c>
      <c r="P446" s="48" t="str">
        <f t="shared" si="203"/>
        <v>MRDO</v>
      </c>
      <c r="Q446" s="35"/>
      <c r="R446" s="58">
        <f>Data!AW446</f>
        <v>0</v>
      </c>
      <c r="S446" s="58">
        <f>Data!BB446</f>
        <v>0</v>
      </c>
      <c r="T446" s="58">
        <f>Data!BM446</f>
        <v>-5974.27294921875</v>
      </c>
      <c r="U446" s="59">
        <f>Data!BN446</f>
        <v>-5899.33203125</v>
      </c>
      <c r="V446" s="59">
        <f>Data!BO446</f>
        <v>-5214.52001953125</v>
      </c>
      <c r="W446" s="58">
        <f>Data!BT446</f>
        <v>0</v>
      </c>
      <c r="X446" s="56">
        <f t="shared" si="204"/>
        <v>0</v>
      </c>
      <c r="Y446" s="64">
        <f t="shared" si="205"/>
        <v>8437.5</v>
      </c>
      <c r="Z446" s="65">
        <f t="shared" si="206"/>
        <v>0</v>
      </c>
      <c r="AA446" s="66">
        <f t="shared" si="207"/>
        <v>8437.5</v>
      </c>
      <c r="AB446" s="71">
        <f t="shared" si="219"/>
        <v>8437.5</v>
      </c>
      <c r="AC446" s="71">
        <f t="shared" si="208"/>
        <v>0</v>
      </c>
      <c r="AD446" s="71">
        <f t="shared" si="220"/>
        <v>5158.229230669067</v>
      </c>
      <c r="AE446" s="71">
        <f t="shared" si="221"/>
        <v>0</v>
      </c>
      <c r="AF446" s="57">
        <f t="shared" si="222"/>
        <v>0</v>
      </c>
      <c r="AG446" s="55"/>
      <c r="AI446" s="35" t="str">
        <f t="shared" si="209"/>
        <v/>
      </c>
      <c r="AJ446" s="125" t="str">
        <f t="shared" si="210"/>
        <v/>
      </c>
      <c r="AK446" s="125" t="str">
        <f t="shared" si="211"/>
        <v/>
      </c>
      <c r="AL446" s="125" t="str">
        <f t="shared" si="212"/>
        <v/>
      </c>
      <c r="AM446" s="125" t="str">
        <f t="shared" si="213"/>
        <v/>
      </c>
      <c r="AN446" s="125" t="s">
        <v>218</v>
      </c>
      <c r="AO446" s="125" t="str">
        <f t="shared" si="214"/>
        <v/>
      </c>
      <c r="AP446" s="125" t="str">
        <f t="shared" si="223"/>
        <v/>
      </c>
    </row>
    <row r="447" spans="1:42">
      <c r="A447" s="30">
        <f t="shared" si="215"/>
        <v>21185</v>
      </c>
      <c r="B447" s="31">
        <f t="shared" si="192"/>
        <v>0</v>
      </c>
      <c r="C447" s="33" t="str">
        <f t="shared" si="193"/>
        <v/>
      </c>
      <c r="D447" s="31">
        <f t="shared" si="194"/>
        <v>0</v>
      </c>
      <c r="E447" s="33" t="str">
        <f t="shared" si="195"/>
        <v/>
      </c>
      <c r="F447" s="31">
        <f t="shared" si="196"/>
        <v>-1368.0318963547791</v>
      </c>
      <c r="G447" s="32">
        <f t="shared" si="197"/>
        <v>-1204.9439893497924</v>
      </c>
      <c r="H447" s="32">
        <f t="shared" si="198"/>
        <v>-849.02419083345353</v>
      </c>
      <c r="I447" s="32">
        <f t="shared" si="199"/>
        <v>-849.02419083345353</v>
      </c>
      <c r="J447" s="37" t="str">
        <f t="shared" si="216"/>
        <v/>
      </c>
      <c r="K447" s="31">
        <f t="shared" si="200"/>
        <v>0</v>
      </c>
      <c r="L447" s="33" t="str">
        <f t="shared" si="201"/>
        <v/>
      </c>
      <c r="M447" s="34">
        <f t="shared" si="217"/>
        <v>11442.909824771508</v>
      </c>
      <c r="N447" s="33" t="str">
        <f t="shared" si="218"/>
        <v/>
      </c>
      <c r="O447" s="35" t="str">
        <f t="shared" si="202"/>
        <v/>
      </c>
      <c r="P447" s="48" t="str">
        <f t="shared" si="203"/>
        <v/>
      </c>
      <c r="Q447" s="35"/>
      <c r="R447" s="58">
        <f>Data!AW447</f>
        <v>0</v>
      </c>
      <c r="S447" s="58">
        <f>Data!BB447</f>
        <v>0</v>
      </c>
      <c r="T447" s="58">
        <f>Data!BM447</f>
        <v>-6485.7158203125</v>
      </c>
      <c r="U447" s="59">
        <f>Data!BN447</f>
        <v>-6364.14990234375</v>
      </c>
      <c r="V447" s="59">
        <f>Data!BO447</f>
        <v>-5951.435546875</v>
      </c>
      <c r="W447" s="58">
        <f>Data!BT447</f>
        <v>0</v>
      </c>
      <c r="X447" s="56">
        <f t="shared" si="204"/>
        <v>0</v>
      </c>
      <c r="Y447" s="64">
        <f t="shared" si="205"/>
        <v>4500</v>
      </c>
      <c r="Z447" s="65">
        <f t="shared" si="206"/>
        <v>12841.349609375</v>
      </c>
      <c r="AA447" s="66">
        <f t="shared" si="207"/>
        <v>17341.349609375</v>
      </c>
      <c r="AB447" s="71">
        <f t="shared" si="219"/>
        <v>17341.349609375</v>
      </c>
      <c r="AC447" s="71">
        <f t="shared" si="208"/>
        <v>12841.349609375</v>
      </c>
      <c r="AD447" s="71">
        <f t="shared" si="220"/>
        <v>14048.121759272421</v>
      </c>
      <c r="AE447" s="71">
        <f t="shared" si="221"/>
        <v>12841.349609375</v>
      </c>
      <c r="AF447" s="57">
        <f t="shared" si="222"/>
        <v>12841.349609375</v>
      </c>
      <c r="AG447" s="55"/>
      <c r="AI447" s="35" t="str">
        <f t="shared" si="209"/>
        <v/>
      </c>
      <c r="AJ447" s="125" t="str">
        <f t="shared" si="210"/>
        <v/>
      </c>
      <c r="AK447" s="125" t="str">
        <f t="shared" si="211"/>
        <v/>
      </c>
      <c r="AL447" s="125" t="str">
        <f t="shared" si="212"/>
        <v/>
      </c>
      <c r="AM447" s="125" t="str">
        <f t="shared" si="213"/>
        <v/>
      </c>
      <c r="AN447" s="125" t="s">
        <v>218</v>
      </c>
      <c r="AO447" s="125" t="str">
        <f t="shared" si="214"/>
        <v/>
      </c>
      <c r="AP447" s="125" t="str">
        <f t="shared" si="223"/>
        <v/>
      </c>
    </row>
    <row r="448" spans="1:42">
      <c r="A448" s="30">
        <f t="shared" si="215"/>
        <v>21216</v>
      </c>
      <c r="B448" s="31">
        <f t="shared" si="192"/>
        <v>0</v>
      </c>
      <c r="C448" s="33" t="str">
        <f t="shared" si="193"/>
        <v/>
      </c>
      <c r="D448" s="31">
        <f t="shared" si="194"/>
        <v>0</v>
      </c>
      <c r="E448" s="33" t="str">
        <f t="shared" si="195"/>
        <v/>
      </c>
      <c r="F448" s="31">
        <f t="shared" si="196"/>
        <v>0</v>
      </c>
      <c r="G448" s="32">
        <f t="shared" si="197"/>
        <v>0</v>
      </c>
      <c r="H448" s="32">
        <f t="shared" si="198"/>
        <v>0</v>
      </c>
      <c r="I448" s="32">
        <f t="shared" si="199"/>
        <v>0</v>
      </c>
      <c r="J448" s="37" t="str">
        <f t="shared" si="216"/>
        <v/>
      </c>
      <c r="K448" s="31">
        <f t="shared" si="200"/>
        <v>0</v>
      </c>
      <c r="L448" s="33" t="str">
        <f t="shared" si="201"/>
        <v/>
      </c>
      <c r="M448" s="34">
        <f t="shared" si="217"/>
        <v>7854.7771811403563</v>
      </c>
      <c r="N448" s="33" t="str">
        <f t="shared" si="218"/>
        <v/>
      </c>
      <c r="O448" s="35" t="str">
        <f t="shared" si="202"/>
        <v/>
      </c>
      <c r="P448" s="48" t="str">
        <f t="shared" si="203"/>
        <v/>
      </c>
      <c r="Q448" s="35"/>
      <c r="R448" s="58">
        <f>Data!AW448</f>
        <v>0</v>
      </c>
      <c r="S448" s="58">
        <f>Data!BB448</f>
        <v>0</v>
      </c>
      <c r="T448" s="58">
        <f>Data!BM448</f>
        <v>0</v>
      </c>
      <c r="U448" s="59">
        <f>Data!BN448</f>
        <v>0</v>
      </c>
      <c r="V448" s="59">
        <f>Data!BO448</f>
        <v>0</v>
      </c>
      <c r="W448" s="58">
        <f>Data!BT448</f>
        <v>0</v>
      </c>
      <c r="X448" s="56">
        <f t="shared" si="204"/>
        <v>0</v>
      </c>
      <c r="Y448" s="64">
        <f t="shared" si="205"/>
        <v>6000</v>
      </c>
      <c r="Z448" s="65">
        <f t="shared" si="206"/>
        <v>30750.6875</v>
      </c>
      <c r="AA448" s="66">
        <f t="shared" si="207"/>
        <v>36750.6875</v>
      </c>
      <c r="AB448" s="71">
        <f t="shared" si="219"/>
        <v>36750.6875</v>
      </c>
      <c r="AC448" s="71">
        <f t="shared" si="208"/>
        <v>30750.6875</v>
      </c>
      <c r="AD448" s="71">
        <f t="shared" si="220"/>
        <v>31544.415970744201</v>
      </c>
      <c r="AE448" s="71">
        <f t="shared" si="221"/>
        <v>30750.6875</v>
      </c>
      <c r="AF448" s="57">
        <f t="shared" si="222"/>
        <v>30750.6875</v>
      </c>
      <c r="AG448" s="55"/>
      <c r="AI448" s="35" t="str">
        <f t="shared" si="209"/>
        <v/>
      </c>
      <c r="AJ448" s="125" t="str">
        <f t="shared" si="210"/>
        <v/>
      </c>
      <c r="AK448" s="125" t="str">
        <f t="shared" si="211"/>
        <v/>
      </c>
      <c r="AL448" s="125" t="str">
        <f t="shared" si="212"/>
        <v/>
      </c>
      <c r="AM448" s="125" t="str">
        <f t="shared" si="213"/>
        <v/>
      </c>
      <c r="AN448" s="125" t="s">
        <v>218</v>
      </c>
      <c r="AO448" s="125" t="str">
        <f t="shared" si="214"/>
        <v/>
      </c>
      <c r="AP448" s="125" t="str">
        <f t="shared" si="223"/>
        <v/>
      </c>
    </row>
    <row r="449" spans="1:42">
      <c r="A449" s="30">
        <f t="shared" si="215"/>
        <v>21244</v>
      </c>
      <c r="B449" s="31">
        <f t="shared" si="192"/>
        <v>0</v>
      </c>
      <c r="C449" s="33" t="str">
        <f t="shared" si="193"/>
        <v/>
      </c>
      <c r="D449" s="31">
        <f t="shared" si="194"/>
        <v>0</v>
      </c>
      <c r="E449" s="33" t="str">
        <f t="shared" si="195"/>
        <v/>
      </c>
      <c r="F449" s="31">
        <f t="shared" si="196"/>
        <v>0</v>
      </c>
      <c r="G449" s="32">
        <f t="shared" si="197"/>
        <v>0</v>
      </c>
      <c r="H449" s="32">
        <f t="shared" si="198"/>
        <v>0</v>
      </c>
      <c r="I449" s="32">
        <f t="shared" si="199"/>
        <v>0</v>
      </c>
      <c r="J449" s="37" t="str">
        <f t="shared" si="216"/>
        <v/>
      </c>
      <c r="K449" s="31">
        <f t="shared" si="200"/>
        <v>0</v>
      </c>
      <c r="L449" s="33" t="str">
        <f t="shared" si="201"/>
        <v/>
      </c>
      <c r="M449" s="34">
        <f t="shared" si="217"/>
        <v>23304.548387945524</v>
      </c>
      <c r="N449" s="33" t="str">
        <f t="shared" si="218"/>
        <v/>
      </c>
      <c r="O449" s="35" t="str">
        <f t="shared" si="202"/>
        <v/>
      </c>
      <c r="P449" s="48" t="str">
        <f t="shared" si="203"/>
        <v/>
      </c>
      <c r="Q449" s="35"/>
      <c r="R449" s="58">
        <f>Data!AW449</f>
        <v>0</v>
      </c>
      <c r="S449" s="58">
        <f>Data!BB449</f>
        <v>0</v>
      </c>
      <c r="T449" s="58">
        <f>Data!BM449</f>
        <v>0</v>
      </c>
      <c r="U449" s="59">
        <f>Data!BN449</f>
        <v>0</v>
      </c>
      <c r="V449" s="59">
        <f>Data!BO449</f>
        <v>0</v>
      </c>
      <c r="W449" s="58">
        <f>Data!BT449</f>
        <v>0</v>
      </c>
      <c r="X449" s="56">
        <f t="shared" si="204"/>
        <v>0</v>
      </c>
      <c r="Y449" s="64">
        <f t="shared" si="205"/>
        <v>15089.2861328125</v>
      </c>
      <c r="Z449" s="65">
        <f t="shared" si="206"/>
        <v>163638.75</v>
      </c>
      <c r="AA449" s="66">
        <f t="shared" si="207"/>
        <v>178728.0361328125</v>
      </c>
      <c r="AB449" s="71">
        <f t="shared" si="219"/>
        <v>178728.0361328125</v>
      </c>
      <c r="AC449" s="71">
        <f t="shared" si="208"/>
        <v>163638.75</v>
      </c>
      <c r="AD449" s="71">
        <f t="shared" si="220"/>
        <v>157720.96808775779</v>
      </c>
      <c r="AE449" s="71">
        <f t="shared" si="221"/>
        <v>163638.75</v>
      </c>
      <c r="AF449" s="57">
        <f t="shared" si="222"/>
        <v>157720.96808775779</v>
      </c>
      <c r="AG449" s="55"/>
      <c r="AI449" s="35" t="str">
        <f t="shared" si="209"/>
        <v/>
      </c>
      <c r="AJ449" s="125" t="str">
        <f t="shared" si="210"/>
        <v/>
      </c>
      <c r="AK449" s="125" t="str">
        <f t="shared" si="211"/>
        <v/>
      </c>
      <c r="AL449" s="125" t="str">
        <f t="shared" si="212"/>
        <v/>
      </c>
      <c r="AM449" s="125" t="str">
        <f t="shared" si="213"/>
        <v/>
      </c>
      <c r="AN449" s="125" t="s">
        <v>218</v>
      </c>
      <c r="AO449" s="125" t="str">
        <f t="shared" si="214"/>
        <v/>
      </c>
      <c r="AP449" s="125" t="str">
        <f t="shared" si="223"/>
        <v/>
      </c>
    </row>
    <row r="450" spans="1:42">
      <c r="A450" s="30">
        <f t="shared" si="215"/>
        <v>21275</v>
      </c>
      <c r="B450" s="31">
        <f t="shared" si="192"/>
        <v>0</v>
      </c>
      <c r="C450" s="33" t="str">
        <f t="shared" si="193"/>
        <v/>
      </c>
      <c r="D450" s="31">
        <f t="shared" si="194"/>
        <v>0</v>
      </c>
      <c r="E450" s="33" t="str">
        <f t="shared" si="195"/>
        <v/>
      </c>
      <c r="F450" s="31">
        <f t="shared" si="196"/>
        <v>0</v>
      </c>
      <c r="G450" s="32">
        <f t="shared" si="197"/>
        <v>0</v>
      </c>
      <c r="H450" s="32">
        <f t="shared" si="198"/>
        <v>0</v>
      </c>
      <c r="I450" s="32">
        <f t="shared" si="199"/>
        <v>0</v>
      </c>
      <c r="J450" s="37" t="str">
        <f t="shared" si="216"/>
        <v/>
      </c>
      <c r="K450" s="31">
        <f t="shared" si="200"/>
        <v>0</v>
      </c>
      <c r="L450" s="33" t="str">
        <f t="shared" si="201"/>
        <v/>
      </c>
      <c r="M450" s="34">
        <f t="shared" si="217"/>
        <v>32583.119974530084</v>
      </c>
      <c r="N450" s="33" t="str">
        <f t="shared" si="218"/>
        <v/>
      </c>
      <c r="O450" s="35" t="str">
        <f t="shared" si="202"/>
        <v/>
      </c>
      <c r="P450" s="48" t="str">
        <f t="shared" si="203"/>
        <v/>
      </c>
      <c r="Q450" s="35"/>
      <c r="R450" s="58">
        <f>Data!AW450</f>
        <v>0</v>
      </c>
      <c r="S450" s="58">
        <f>Data!BB450</f>
        <v>0</v>
      </c>
      <c r="T450" s="58">
        <f>Data!BM450</f>
        <v>0</v>
      </c>
      <c r="U450" s="59">
        <f>Data!BN450</f>
        <v>0</v>
      </c>
      <c r="V450" s="59">
        <f>Data!BO450</f>
        <v>0</v>
      </c>
      <c r="W450" s="58">
        <f>Data!BT450</f>
        <v>0</v>
      </c>
      <c r="X450" s="56">
        <f t="shared" si="204"/>
        <v>0</v>
      </c>
      <c r="Y450" s="64">
        <f t="shared" si="205"/>
        <v>12225.806640625</v>
      </c>
      <c r="Z450" s="65">
        <f t="shared" si="206"/>
        <v>84196.1328125</v>
      </c>
      <c r="AA450" s="66">
        <f t="shared" si="207"/>
        <v>96421.939453125</v>
      </c>
      <c r="AB450" s="71">
        <f t="shared" si="219"/>
        <v>96421.939453125</v>
      </c>
      <c r="AC450" s="71">
        <f t="shared" si="208"/>
        <v>84196.1328125</v>
      </c>
      <c r="AD450" s="71">
        <f t="shared" si="220"/>
        <v>72842.85280300639</v>
      </c>
      <c r="AE450" s="71">
        <f t="shared" si="221"/>
        <v>84196.1328125</v>
      </c>
      <c r="AF450" s="57">
        <f t="shared" si="222"/>
        <v>72842.85280300639</v>
      </c>
      <c r="AG450" s="55"/>
      <c r="AI450" s="35" t="str">
        <f t="shared" si="209"/>
        <v/>
      </c>
      <c r="AJ450" s="125" t="str">
        <f t="shared" si="210"/>
        <v/>
      </c>
      <c r="AK450" s="125" t="str">
        <f t="shared" si="211"/>
        <v/>
      </c>
      <c r="AL450" s="125" t="str">
        <f t="shared" si="212"/>
        <v/>
      </c>
      <c r="AM450" s="125" t="str">
        <f t="shared" si="213"/>
        <v/>
      </c>
      <c r="AN450" s="125" t="s">
        <v>218</v>
      </c>
      <c r="AO450" s="125" t="str">
        <f t="shared" si="214"/>
        <v/>
      </c>
      <c r="AP450" s="125" t="str">
        <f t="shared" si="223"/>
        <v/>
      </c>
    </row>
    <row r="451" spans="1:42">
      <c r="A451" s="30">
        <f t="shared" si="215"/>
        <v>21305</v>
      </c>
      <c r="B451" s="31">
        <f t="shared" si="192"/>
        <v>0</v>
      </c>
      <c r="C451" s="33" t="str">
        <f t="shared" si="193"/>
        <v/>
      </c>
      <c r="D451" s="31">
        <f t="shared" si="194"/>
        <v>0</v>
      </c>
      <c r="E451" s="33" t="str">
        <f t="shared" si="195"/>
        <v/>
      </c>
      <c r="F451" s="31">
        <f t="shared" si="196"/>
        <v>0</v>
      </c>
      <c r="G451" s="32">
        <f t="shared" si="197"/>
        <v>0</v>
      </c>
      <c r="H451" s="32">
        <f t="shared" si="198"/>
        <v>0</v>
      </c>
      <c r="I451" s="32">
        <f t="shared" si="199"/>
        <v>0</v>
      </c>
      <c r="J451" s="37" t="str">
        <f t="shared" si="216"/>
        <v/>
      </c>
      <c r="K451" s="31">
        <f t="shared" si="200"/>
        <v>0</v>
      </c>
      <c r="L451" s="33" t="str">
        <f t="shared" si="201"/>
        <v/>
      </c>
      <c r="M451" s="34">
        <f t="shared" si="217"/>
        <v>13008.360991620353</v>
      </c>
      <c r="N451" s="33" t="str">
        <f t="shared" si="218"/>
        <v/>
      </c>
      <c r="O451" s="35" t="str">
        <f t="shared" si="202"/>
        <v/>
      </c>
      <c r="P451" s="48" t="str">
        <f t="shared" si="203"/>
        <v/>
      </c>
      <c r="Q451" s="35"/>
      <c r="R451" s="58">
        <f>Data!AW451</f>
        <v>0</v>
      </c>
      <c r="S451" s="58">
        <f>Data!BB451</f>
        <v>0</v>
      </c>
      <c r="T451" s="58">
        <f>Data!BM451</f>
        <v>0</v>
      </c>
      <c r="U451" s="59">
        <f>Data!BN451</f>
        <v>0</v>
      </c>
      <c r="V451" s="59">
        <f>Data!BO451</f>
        <v>0</v>
      </c>
      <c r="W451" s="58">
        <f>Data!BT451</f>
        <v>0</v>
      </c>
      <c r="X451" s="56">
        <f t="shared" si="204"/>
        <v>0</v>
      </c>
      <c r="Y451" s="64">
        <f t="shared" si="205"/>
        <v>8925</v>
      </c>
      <c r="Z451" s="65">
        <f t="shared" si="206"/>
        <v>88157.625</v>
      </c>
      <c r="AA451" s="66">
        <f t="shared" si="207"/>
        <v>97082.625</v>
      </c>
      <c r="AB451" s="71">
        <f t="shared" si="219"/>
        <v>97082.625</v>
      </c>
      <c r="AC451" s="71">
        <f t="shared" si="208"/>
        <v>88157.625</v>
      </c>
      <c r="AD451" s="71">
        <f t="shared" si="220"/>
        <v>87477.689826789749</v>
      </c>
      <c r="AE451" s="71">
        <f t="shared" si="221"/>
        <v>88157.625</v>
      </c>
      <c r="AF451" s="57">
        <f t="shared" si="222"/>
        <v>87477.689826789749</v>
      </c>
      <c r="AG451" s="55"/>
      <c r="AI451" s="35" t="str">
        <f t="shared" si="209"/>
        <v/>
      </c>
      <c r="AJ451" s="125" t="str">
        <f t="shared" si="210"/>
        <v/>
      </c>
      <c r="AK451" s="125" t="str">
        <f t="shared" si="211"/>
        <v/>
      </c>
      <c r="AL451" s="125" t="str">
        <f t="shared" si="212"/>
        <v/>
      </c>
      <c r="AM451" s="125" t="str">
        <f t="shared" si="213"/>
        <v/>
      </c>
      <c r="AN451" s="125" t="s">
        <v>218</v>
      </c>
      <c r="AO451" s="125" t="str">
        <f t="shared" si="214"/>
        <v/>
      </c>
      <c r="AP451" s="125" t="str">
        <f t="shared" si="223"/>
        <v/>
      </c>
    </row>
    <row r="452" spans="1:42">
      <c r="A452" s="30">
        <f t="shared" si="215"/>
        <v>21336</v>
      </c>
      <c r="B452" s="31">
        <f t="shared" si="192"/>
        <v>0</v>
      </c>
      <c r="C452" s="33" t="str">
        <f t="shared" si="193"/>
        <v/>
      </c>
      <c r="D452" s="31">
        <f t="shared" si="194"/>
        <v>0</v>
      </c>
      <c r="E452" s="33" t="str">
        <f t="shared" si="195"/>
        <v/>
      </c>
      <c r="F452" s="31">
        <f t="shared" si="196"/>
        <v>0</v>
      </c>
      <c r="G452" s="32">
        <f t="shared" si="197"/>
        <v>0</v>
      </c>
      <c r="H452" s="32">
        <f t="shared" si="198"/>
        <v>0</v>
      </c>
      <c r="I452" s="32">
        <f t="shared" si="199"/>
        <v>0</v>
      </c>
      <c r="J452" s="37" t="str">
        <f t="shared" si="216"/>
        <v/>
      </c>
      <c r="K452" s="31">
        <f t="shared" si="200"/>
        <v>0</v>
      </c>
      <c r="L452" s="33" t="str">
        <f t="shared" si="201"/>
        <v/>
      </c>
      <c r="M452" s="34">
        <f t="shared" si="217"/>
        <v>9828.1551617921286</v>
      </c>
      <c r="N452" s="33" t="str">
        <f t="shared" si="218"/>
        <v/>
      </c>
      <c r="O452" s="35" t="str">
        <f t="shared" si="202"/>
        <v/>
      </c>
      <c r="P452" s="48" t="str">
        <f t="shared" si="203"/>
        <v/>
      </c>
      <c r="Q452" s="35"/>
      <c r="R452" s="58">
        <f>Data!AW452</f>
        <v>0</v>
      </c>
      <c r="S452" s="58">
        <f>Data!BB452</f>
        <v>0</v>
      </c>
      <c r="T452" s="58">
        <f>Data!BM452</f>
        <v>0</v>
      </c>
      <c r="U452" s="59">
        <f>Data!BN452</f>
        <v>0</v>
      </c>
      <c r="V452" s="59">
        <f>Data!BO452</f>
        <v>0</v>
      </c>
      <c r="W452" s="58">
        <f>Data!BT452</f>
        <v>0</v>
      </c>
      <c r="X452" s="56">
        <f t="shared" si="204"/>
        <v>0</v>
      </c>
      <c r="Y452" s="64">
        <f t="shared" si="205"/>
        <v>9905.2421875</v>
      </c>
      <c r="Z452" s="65">
        <f t="shared" si="206"/>
        <v>49655.65625</v>
      </c>
      <c r="AA452" s="66">
        <f t="shared" si="207"/>
        <v>59560.8984375</v>
      </c>
      <c r="AB452" s="71">
        <f t="shared" si="219"/>
        <v>59560.8984375</v>
      </c>
      <c r="AC452" s="71">
        <f t="shared" si="208"/>
        <v>49655.65625</v>
      </c>
      <c r="AD452" s="71">
        <f t="shared" si="220"/>
        <v>55216.918490561729</v>
      </c>
      <c r="AE452" s="71">
        <f t="shared" si="221"/>
        <v>49655.65625</v>
      </c>
      <c r="AF452" s="57">
        <f t="shared" si="222"/>
        <v>49655.65625</v>
      </c>
      <c r="AG452" s="55"/>
      <c r="AI452" s="35" t="str">
        <f t="shared" si="209"/>
        <v/>
      </c>
      <c r="AJ452" s="125" t="str">
        <f t="shared" si="210"/>
        <v/>
      </c>
      <c r="AK452" s="125" t="str">
        <f t="shared" si="211"/>
        <v/>
      </c>
      <c r="AL452" s="125" t="str">
        <f t="shared" si="212"/>
        <v/>
      </c>
      <c r="AM452" s="125" t="str">
        <f t="shared" si="213"/>
        <v/>
      </c>
      <c r="AN452" s="125" t="s">
        <v>218</v>
      </c>
      <c r="AO452" s="125" t="str">
        <f t="shared" si="214"/>
        <v/>
      </c>
      <c r="AP452" s="125" t="str">
        <f t="shared" si="223"/>
        <v/>
      </c>
    </row>
    <row r="453" spans="1:42">
      <c r="A453" s="30">
        <f t="shared" si="215"/>
        <v>21366</v>
      </c>
      <c r="B453" s="31">
        <f t="shared" si="192"/>
        <v>0</v>
      </c>
      <c r="C453" s="33" t="str">
        <f t="shared" si="193"/>
        <v/>
      </c>
      <c r="D453" s="31">
        <f t="shared" si="194"/>
        <v>0</v>
      </c>
      <c r="E453" s="33" t="str">
        <f t="shared" si="195"/>
        <v/>
      </c>
      <c r="F453" s="31">
        <f t="shared" si="196"/>
        <v>0</v>
      </c>
      <c r="G453" s="32">
        <f t="shared" si="197"/>
        <v>0</v>
      </c>
      <c r="H453" s="32">
        <f t="shared" si="198"/>
        <v>0</v>
      </c>
      <c r="I453" s="32">
        <f t="shared" si="199"/>
        <v>0</v>
      </c>
      <c r="J453" s="37" t="str">
        <f t="shared" si="216"/>
        <v/>
      </c>
      <c r="K453" s="31">
        <f t="shared" si="200"/>
        <v>0</v>
      </c>
      <c r="L453" s="33" t="str">
        <f t="shared" si="201"/>
        <v/>
      </c>
      <c r="M453" s="34">
        <f t="shared" si="217"/>
        <v>28271.800146644458</v>
      </c>
      <c r="N453" s="33" t="str">
        <f t="shared" si="218"/>
        <v/>
      </c>
      <c r="O453" s="35" t="str">
        <f t="shared" si="202"/>
        <v/>
      </c>
      <c r="P453" s="48" t="str">
        <f t="shared" si="203"/>
        <v/>
      </c>
      <c r="Q453" s="35"/>
      <c r="R453" s="58">
        <f>Data!AW453</f>
        <v>0</v>
      </c>
      <c r="S453" s="58">
        <f>Data!BB453</f>
        <v>0</v>
      </c>
      <c r="T453" s="58">
        <f>Data!BM453</f>
        <v>0</v>
      </c>
      <c r="U453" s="59">
        <f>Data!BN453</f>
        <v>0</v>
      </c>
      <c r="V453" s="59">
        <f>Data!BO453</f>
        <v>0</v>
      </c>
      <c r="W453" s="58">
        <f>Data!BT453</f>
        <v>0</v>
      </c>
      <c r="X453" s="56">
        <f t="shared" si="204"/>
        <v>0</v>
      </c>
      <c r="Y453" s="64">
        <f t="shared" si="205"/>
        <v>11800</v>
      </c>
      <c r="Z453" s="65">
        <f t="shared" si="206"/>
        <v>21329.041015625</v>
      </c>
      <c r="AA453" s="66">
        <f t="shared" si="207"/>
        <v>33129.041015625</v>
      </c>
      <c r="AB453" s="71">
        <f t="shared" si="219"/>
        <v>33129.041015625</v>
      </c>
      <c r="AC453" s="71">
        <f t="shared" si="208"/>
        <v>21329.041015625</v>
      </c>
      <c r="AD453" s="71">
        <f t="shared" si="220"/>
        <v>18646.325652366464</v>
      </c>
      <c r="AE453" s="71">
        <f t="shared" si="221"/>
        <v>21329.041015625</v>
      </c>
      <c r="AF453" s="57">
        <f t="shared" si="222"/>
        <v>18646.325652366464</v>
      </c>
      <c r="AG453" s="55"/>
      <c r="AI453" s="35" t="str">
        <f t="shared" si="209"/>
        <v/>
      </c>
      <c r="AJ453" s="125" t="str">
        <f t="shared" si="210"/>
        <v/>
      </c>
      <c r="AK453" s="125" t="str">
        <f t="shared" si="211"/>
        <v/>
      </c>
      <c r="AL453" s="125" t="str">
        <f t="shared" si="212"/>
        <v/>
      </c>
      <c r="AM453" s="125" t="str">
        <f t="shared" si="213"/>
        <v/>
      </c>
      <c r="AN453" s="125" t="s">
        <v>218</v>
      </c>
      <c r="AO453" s="125" t="str">
        <f t="shared" si="214"/>
        <v/>
      </c>
      <c r="AP453" s="125" t="str">
        <f t="shared" si="223"/>
        <v/>
      </c>
    </row>
    <row r="454" spans="1:42">
      <c r="A454" s="30">
        <f t="shared" si="215"/>
        <v>21397</v>
      </c>
      <c r="B454" s="31">
        <f t="shared" si="192"/>
        <v>0</v>
      </c>
      <c r="C454" s="33" t="str">
        <f t="shared" si="193"/>
        <v/>
      </c>
      <c r="D454" s="31">
        <f t="shared" si="194"/>
        <v>0</v>
      </c>
      <c r="E454" s="33" t="str">
        <f t="shared" si="195"/>
        <v/>
      </c>
      <c r="F454" s="31">
        <f t="shared" si="196"/>
        <v>0</v>
      </c>
      <c r="G454" s="32">
        <f t="shared" si="197"/>
        <v>0</v>
      </c>
      <c r="H454" s="32">
        <f t="shared" si="198"/>
        <v>0</v>
      </c>
      <c r="I454" s="32">
        <f t="shared" si="199"/>
        <v>0</v>
      </c>
      <c r="J454" s="37" t="str">
        <f t="shared" si="216"/>
        <v/>
      </c>
      <c r="K454" s="31">
        <f t="shared" si="200"/>
        <v>0</v>
      </c>
      <c r="L454" s="33" t="str">
        <f t="shared" si="201"/>
        <v/>
      </c>
      <c r="M454" s="34">
        <f t="shared" si="217"/>
        <v>17353.84679038146</v>
      </c>
      <c r="N454" s="33" t="str">
        <f t="shared" si="218"/>
        <v/>
      </c>
      <c r="O454" s="35" t="str">
        <f t="shared" si="202"/>
        <v/>
      </c>
      <c r="P454" s="48" t="str">
        <f t="shared" si="203"/>
        <v/>
      </c>
      <c r="Q454" s="35"/>
      <c r="R454" s="58">
        <f>Data!AW454</f>
        <v>0</v>
      </c>
      <c r="S454" s="58">
        <f>Data!BB454</f>
        <v>0</v>
      </c>
      <c r="T454" s="58">
        <f>Data!BM454</f>
        <v>0</v>
      </c>
      <c r="U454" s="59">
        <f>Data!BN454</f>
        <v>0</v>
      </c>
      <c r="V454" s="59">
        <f>Data!BO454</f>
        <v>0</v>
      </c>
      <c r="W454" s="58">
        <f>Data!BT454</f>
        <v>0</v>
      </c>
      <c r="X454" s="56">
        <f t="shared" si="204"/>
        <v>0</v>
      </c>
      <c r="Y454" s="64">
        <f t="shared" si="205"/>
        <v>8000</v>
      </c>
      <c r="Z454" s="65">
        <f t="shared" si="206"/>
        <v>1157.6444091796875</v>
      </c>
      <c r="AA454" s="66">
        <f t="shared" si="207"/>
        <v>9157.6444091796875</v>
      </c>
      <c r="AB454" s="71">
        <f t="shared" si="219"/>
        <v>9157.6444091796875</v>
      </c>
      <c r="AC454" s="71">
        <f t="shared" si="208"/>
        <v>1157.6444091796875</v>
      </c>
      <c r="AD454" s="71">
        <f t="shared" si="220"/>
        <v>7293.0862050088072</v>
      </c>
      <c r="AE454" s="71">
        <f t="shared" si="221"/>
        <v>1157.6444091796875</v>
      </c>
      <c r="AF454" s="57">
        <f t="shared" si="222"/>
        <v>1157.6444091796875</v>
      </c>
      <c r="AG454" s="55"/>
      <c r="AI454" s="35" t="str">
        <f t="shared" si="209"/>
        <v/>
      </c>
      <c r="AJ454" s="125" t="str">
        <f t="shared" si="210"/>
        <v/>
      </c>
      <c r="AK454" s="125" t="str">
        <f t="shared" si="211"/>
        <v/>
      </c>
      <c r="AL454" s="125" t="str">
        <f t="shared" si="212"/>
        <v/>
      </c>
      <c r="AM454" s="125" t="str">
        <f t="shared" si="213"/>
        <v/>
      </c>
      <c r="AN454" s="125" t="s">
        <v>218</v>
      </c>
      <c r="AO454" s="125" t="str">
        <f t="shared" si="214"/>
        <v/>
      </c>
      <c r="AP454" s="125" t="str">
        <f t="shared" si="223"/>
        <v/>
      </c>
    </row>
    <row r="455" spans="1:42">
      <c r="A455" s="30">
        <f t="shared" si="215"/>
        <v>21428</v>
      </c>
      <c r="B455" s="31">
        <f t="shared" si="192"/>
        <v>11461.575319019108</v>
      </c>
      <c r="C455" s="33" t="str">
        <f t="shared" si="193"/>
        <v/>
      </c>
      <c r="D455" s="31">
        <f t="shared" si="194"/>
        <v>7978.9712914182537</v>
      </c>
      <c r="E455" s="33" t="str">
        <f t="shared" si="195"/>
        <v/>
      </c>
      <c r="F455" s="31">
        <f t="shared" si="196"/>
        <v>0</v>
      </c>
      <c r="G455" s="32">
        <f t="shared" si="197"/>
        <v>0</v>
      </c>
      <c r="H455" s="32">
        <f t="shared" si="198"/>
        <v>4479.8643116902549</v>
      </c>
      <c r="I455" s="32">
        <f t="shared" si="199"/>
        <v>4479.8643116902549</v>
      </c>
      <c r="J455" s="37" t="str">
        <f t="shared" si="216"/>
        <v/>
      </c>
      <c r="K455" s="31">
        <f t="shared" si="200"/>
        <v>0</v>
      </c>
      <c r="L455" s="33" t="str">
        <f t="shared" si="201"/>
        <v/>
      </c>
      <c r="M455" s="34">
        <f t="shared" si="217"/>
        <v>17309.552918564463</v>
      </c>
      <c r="N455" s="33" t="str">
        <f t="shared" si="218"/>
        <v/>
      </c>
      <c r="O455" s="35" t="str">
        <f t="shared" si="202"/>
        <v/>
      </c>
      <c r="P455" s="48" t="str">
        <f t="shared" si="203"/>
        <v/>
      </c>
      <c r="Q455" s="35"/>
      <c r="R455" s="58">
        <f>Data!AW455</f>
        <v>1365.86083984375</v>
      </c>
      <c r="S455" s="58">
        <f>Data!BB455</f>
        <v>-2116.7431640625</v>
      </c>
      <c r="T455" s="58">
        <f>Data!BM455</f>
        <v>0</v>
      </c>
      <c r="U455" s="59">
        <f>Data!BN455</f>
        <v>0</v>
      </c>
      <c r="V455" s="59">
        <f>Data!BO455</f>
        <v>-5615.8505859375</v>
      </c>
      <c r="W455" s="58">
        <f>Data!BT455</f>
        <v>0</v>
      </c>
      <c r="X455" s="56">
        <f t="shared" si="204"/>
        <v>1365.86083984375</v>
      </c>
      <c r="Y455" s="64">
        <f t="shared" si="205"/>
        <v>4000</v>
      </c>
      <c r="Z455" s="65">
        <f t="shared" si="206"/>
        <v>3194.4931640625</v>
      </c>
      <c r="AA455" s="66">
        <f t="shared" si="207"/>
        <v>7194.4931640625</v>
      </c>
      <c r="AB455" s="71">
        <f t="shared" si="219"/>
        <v>5828.63232421875</v>
      </c>
      <c r="AC455" s="71">
        <f t="shared" si="208"/>
        <v>3194.4931640625</v>
      </c>
      <c r="AD455" s="71">
        <f t="shared" si="220"/>
        <v>4124.5359084986158</v>
      </c>
      <c r="AE455" s="71">
        <f t="shared" si="221"/>
        <v>3194.4931640625</v>
      </c>
      <c r="AF455" s="57">
        <f t="shared" si="222"/>
        <v>3194.4931640625</v>
      </c>
      <c r="AG455" s="55"/>
      <c r="AI455" s="35" t="str">
        <f t="shared" si="209"/>
        <v/>
      </c>
      <c r="AJ455" s="125" t="str">
        <f t="shared" si="210"/>
        <v/>
      </c>
      <c r="AK455" s="125" t="str">
        <f t="shared" si="211"/>
        <v/>
      </c>
      <c r="AL455" s="125" t="str">
        <f t="shared" si="212"/>
        <v/>
      </c>
      <c r="AM455" s="125" t="str">
        <f t="shared" si="213"/>
        <v/>
      </c>
      <c r="AN455" s="125" t="s">
        <v>218</v>
      </c>
      <c r="AO455" s="125" t="str">
        <f t="shared" si="214"/>
        <v/>
      </c>
      <c r="AP455" s="125" t="str">
        <f t="shared" si="223"/>
        <v/>
      </c>
    </row>
    <row r="456" spans="1:42">
      <c r="A456" s="30">
        <f t="shared" si="215"/>
        <v>21458</v>
      </c>
      <c r="B456" s="31">
        <f t="shared" si="192"/>
        <v>0</v>
      </c>
      <c r="C456" s="33" t="str">
        <f t="shared" si="193"/>
        <v/>
      </c>
      <c r="D456" s="31">
        <f t="shared" si="194"/>
        <v>0</v>
      </c>
      <c r="E456" s="33" t="str">
        <f t="shared" si="195"/>
        <v/>
      </c>
      <c r="F456" s="31">
        <f t="shared" si="196"/>
        <v>0</v>
      </c>
      <c r="G456" s="32">
        <f t="shared" si="197"/>
        <v>0</v>
      </c>
      <c r="H456" s="32">
        <f t="shared" si="198"/>
        <v>4641.1457996839754</v>
      </c>
      <c r="I456" s="32">
        <f t="shared" si="199"/>
        <v>4641.1457996839754</v>
      </c>
      <c r="J456" s="37" t="str">
        <f t="shared" si="216"/>
        <v/>
      </c>
      <c r="K456" s="31">
        <f t="shared" si="200"/>
        <v>0</v>
      </c>
      <c r="L456" s="33" t="str">
        <f t="shared" si="201"/>
        <v/>
      </c>
      <c r="M456" s="34">
        <f t="shared" si="217"/>
        <v>17185.052463276661</v>
      </c>
      <c r="N456" s="33" t="str">
        <f t="shared" si="218"/>
        <v/>
      </c>
      <c r="O456" s="35" t="str">
        <f t="shared" si="202"/>
        <v>MRDO</v>
      </c>
      <c r="P456" s="48" t="str">
        <f t="shared" si="203"/>
        <v>MRDO</v>
      </c>
      <c r="Q456" s="35"/>
      <c r="R456" s="58">
        <f>Data!AW456</f>
        <v>0</v>
      </c>
      <c r="S456" s="58">
        <f>Data!BB456</f>
        <v>0</v>
      </c>
      <c r="T456" s="58">
        <f>Data!BM456</f>
        <v>0</v>
      </c>
      <c r="U456" s="59">
        <f>Data!BN456</f>
        <v>0</v>
      </c>
      <c r="V456" s="59">
        <f>Data!BO456</f>
        <v>-4408.28515625</v>
      </c>
      <c r="W456" s="58">
        <f>Data!BT456</f>
        <v>0</v>
      </c>
      <c r="X456" s="56">
        <f t="shared" si="204"/>
        <v>0</v>
      </c>
      <c r="Y456" s="64">
        <f t="shared" si="205"/>
        <v>16562.5</v>
      </c>
      <c r="Z456" s="65">
        <f t="shared" si="206"/>
        <v>0</v>
      </c>
      <c r="AA456" s="66">
        <f t="shared" si="207"/>
        <v>16562.5</v>
      </c>
      <c r="AB456" s="71">
        <f t="shared" si="219"/>
        <v>16562.5</v>
      </c>
      <c r="AC456" s="71">
        <f t="shared" si="208"/>
        <v>0</v>
      </c>
      <c r="AD456" s="71">
        <f t="shared" si="220"/>
        <v>12453.043575765299</v>
      </c>
      <c r="AE456" s="71">
        <f t="shared" si="221"/>
        <v>0</v>
      </c>
      <c r="AF456" s="57">
        <f t="shared" si="222"/>
        <v>0</v>
      </c>
      <c r="AG456" s="55"/>
      <c r="AI456" s="35" t="str">
        <f t="shared" si="209"/>
        <v/>
      </c>
      <c r="AJ456" s="125" t="str">
        <f t="shared" si="210"/>
        <v/>
      </c>
      <c r="AK456" s="125" t="str">
        <f t="shared" si="211"/>
        <v/>
      </c>
      <c r="AL456" s="125" t="str">
        <f t="shared" si="212"/>
        <v/>
      </c>
      <c r="AM456" s="125" t="str">
        <f t="shared" si="213"/>
        <v/>
      </c>
      <c r="AN456" s="125" t="s">
        <v>218</v>
      </c>
      <c r="AO456" s="125" t="str">
        <f t="shared" si="214"/>
        <v/>
      </c>
      <c r="AP456" s="125" t="str">
        <f t="shared" si="223"/>
        <v/>
      </c>
    </row>
    <row r="457" spans="1:42">
      <c r="A457" s="30">
        <f t="shared" si="215"/>
        <v>21489</v>
      </c>
      <c r="B457" s="31">
        <f t="shared" si="192"/>
        <v>0</v>
      </c>
      <c r="C457" s="33" t="str">
        <f t="shared" si="193"/>
        <v/>
      </c>
      <c r="D457" s="31">
        <f t="shared" si="194"/>
        <v>0</v>
      </c>
      <c r="E457" s="33" t="str">
        <f t="shared" si="195"/>
        <v/>
      </c>
      <c r="F457" s="31">
        <f t="shared" si="196"/>
        <v>0</v>
      </c>
      <c r="G457" s="32">
        <f t="shared" si="197"/>
        <v>0</v>
      </c>
      <c r="H457" s="32">
        <f t="shared" si="198"/>
        <v>0</v>
      </c>
      <c r="I457" s="32">
        <f t="shared" si="199"/>
        <v>0</v>
      </c>
      <c r="J457" s="37" t="str">
        <f t="shared" si="216"/>
        <v/>
      </c>
      <c r="K457" s="31">
        <f t="shared" si="200"/>
        <v>0</v>
      </c>
      <c r="L457" s="33" t="str">
        <f t="shared" si="201"/>
        <v/>
      </c>
      <c r="M457" s="34">
        <f t="shared" si="217"/>
        <v>12200.44140303837</v>
      </c>
      <c r="N457" s="33" t="str">
        <f t="shared" si="218"/>
        <v/>
      </c>
      <c r="O457" s="35" t="str">
        <f t="shared" si="202"/>
        <v>MRDO</v>
      </c>
      <c r="P457" s="48" t="str">
        <f t="shared" si="203"/>
        <v>MRDO</v>
      </c>
      <c r="Q457" s="35"/>
      <c r="R457" s="58">
        <f>Data!AW457</f>
        <v>0</v>
      </c>
      <c r="S457" s="58">
        <f>Data!BB457</f>
        <v>0</v>
      </c>
      <c r="T457" s="58">
        <f>Data!BM457</f>
        <v>0</v>
      </c>
      <c r="U457" s="59">
        <f>Data!BN457</f>
        <v>0</v>
      </c>
      <c r="V457" s="59">
        <f>Data!BO457</f>
        <v>0</v>
      </c>
      <c r="W457" s="58">
        <f>Data!BT457</f>
        <v>0</v>
      </c>
      <c r="X457" s="56">
        <f t="shared" si="204"/>
        <v>0</v>
      </c>
      <c r="Y457" s="64">
        <f t="shared" si="205"/>
        <v>10312.5</v>
      </c>
      <c r="Z457" s="65">
        <f t="shared" si="206"/>
        <v>0</v>
      </c>
      <c r="AA457" s="66">
        <f t="shared" si="207"/>
        <v>10312.5</v>
      </c>
      <c r="AB457" s="71">
        <f t="shared" si="219"/>
        <v>10312.5</v>
      </c>
      <c r="AC457" s="71">
        <f t="shared" si="208"/>
        <v>0</v>
      </c>
      <c r="AD457" s="71">
        <f t="shared" si="220"/>
        <v>7491.3486822329542</v>
      </c>
      <c r="AE457" s="71">
        <f t="shared" si="221"/>
        <v>0</v>
      </c>
      <c r="AF457" s="57">
        <f t="shared" si="222"/>
        <v>0</v>
      </c>
      <c r="AG457" s="55"/>
      <c r="AI457" s="35" t="str">
        <f t="shared" si="209"/>
        <v/>
      </c>
      <c r="AJ457" s="125" t="str">
        <f t="shared" si="210"/>
        <v/>
      </c>
      <c r="AK457" s="125" t="str">
        <f t="shared" si="211"/>
        <v/>
      </c>
      <c r="AL457" s="125" t="str">
        <f t="shared" si="212"/>
        <v/>
      </c>
      <c r="AM457" s="125" t="str">
        <f t="shared" si="213"/>
        <v/>
      </c>
      <c r="AN457" s="125" t="s">
        <v>218</v>
      </c>
      <c r="AO457" s="125" t="str">
        <f t="shared" si="214"/>
        <v/>
      </c>
      <c r="AP457" s="125" t="str">
        <f t="shared" si="223"/>
        <v/>
      </c>
    </row>
    <row r="458" spans="1:42">
      <c r="A458" s="30">
        <f t="shared" si="215"/>
        <v>21519</v>
      </c>
      <c r="B458" s="31">
        <f t="shared" si="192"/>
        <v>0</v>
      </c>
      <c r="C458" s="33" t="str">
        <f t="shared" si="193"/>
        <v/>
      </c>
      <c r="D458" s="31">
        <f t="shared" si="194"/>
        <v>0</v>
      </c>
      <c r="E458" s="33" t="str">
        <f t="shared" si="195"/>
        <v/>
      </c>
      <c r="F458" s="31">
        <f t="shared" si="196"/>
        <v>0</v>
      </c>
      <c r="G458" s="32">
        <f t="shared" si="197"/>
        <v>0</v>
      </c>
      <c r="H458" s="32">
        <f t="shared" si="198"/>
        <v>0</v>
      </c>
      <c r="I458" s="32">
        <f t="shared" si="199"/>
        <v>0</v>
      </c>
      <c r="J458" s="37" t="str">
        <f t="shared" si="216"/>
        <v/>
      </c>
      <c r="K458" s="31">
        <f t="shared" si="200"/>
        <v>0</v>
      </c>
      <c r="L458" s="33" t="str">
        <f t="shared" si="201"/>
        <v/>
      </c>
      <c r="M458" s="34">
        <f t="shared" si="217"/>
        <v>9519.3437986866811</v>
      </c>
      <c r="N458" s="33" t="str">
        <f t="shared" si="218"/>
        <v/>
      </c>
      <c r="O458" s="35" t="str">
        <f t="shared" si="202"/>
        <v>MRDO</v>
      </c>
      <c r="P458" s="48" t="str">
        <f t="shared" si="203"/>
        <v>MRDO</v>
      </c>
      <c r="Q458" s="35"/>
      <c r="R458" s="58">
        <f>Data!AW458</f>
        <v>0</v>
      </c>
      <c r="S458" s="58">
        <f>Data!BB458</f>
        <v>0</v>
      </c>
      <c r="T458" s="58">
        <f>Data!BM458</f>
        <v>0</v>
      </c>
      <c r="U458" s="59">
        <f>Data!BN458</f>
        <v>0</v>
      </c>
      <c r="V458" s="59">
        <f>Data!BO458</f>
        <v>0</v>
      </c>
      <c r="W458" s="58">
        <f>Data!BT458</f>
        <v>0</v>
      </c>
      <c r="X458" s="56">
        <f t="shared" si="204"/>
        <v>0</v>
      </c>
      <c r="Y458" s="64">
        <f t="shared" si="205"/>
        <v>12990.7197265625</v>
      </c>
      <c r="Z458" s="65">
        <f t="shared" si="206"/>
        <v>0</v>
      </c>
      <c r="AA458" s="66">
        <f t="shared" si="207"/>
        <v>12990.7197265625</v>
      </c>
      <c r="AB458" s="71">
        <f t="shared" si="219"/>
        <v>12990.7197265625</v>
      </c>
      <c r="AC458" s="71">
        <f t="shared" si="208"/>
        <v>0</v>
      </c>
      <c r="AD458" s="71">
        <f t="shared" si="220"/>
        <v>10668.980259124324</v>
      </c>
      <c r="AE458" s="71">
        <f t="shared" si="221"/>
        <v>0</v>
      </c>
      <c r="AF458" s="57">
        <f t="shared" si="222"/>
        <v>0</v>
      </c>
      <c r="AG458" s="55"/>
      <c r="AI458" s="35" t="str">
        <f t="shared" si="209"/>
        <v/>
      </c>
      <c r="AJ458" s="125" t="str">
        <f t="shared" si="210"/>
        <v/>
      </c>
      <c r="AK458" s="125" t="str">
        <f t="shared" si="211"/>
        <v/>
      </c>
      <c r="AL458" s="125" t="str">
        <f t="shared" si="212"/>
        <v/>
      </c>
      <c r="AM458" s="125" t="str">
        <f t="shared" si="213"/>
        <v/>
      </c>
      <c r="AN458" s="125" t="s">
        <v>218</v>
      </c>
      <c r="AO458" s="125" t="str">
        <f t="shared" si="214"/>
        <v/>
      </c>
      <c r="AP458" s="125" t="str">
        <f t="shared" si="223"/>
        <v/>
      </c>
    </row>
    <row r="459" spans="1:42">
      <c r="A459" s="30">
        <f t="shared" si="215"/>
        <v>21550</v>
      </c>
      <c r="B459" s="31">
        <f t="shared" si="192"/>
        <v>0</v>
      </c>
      <c r="C459" s="33" t="str">
        <f t="shared" si="193"/>
        <v/>
      </c>
      <c r="D459" s="31">
        <f t="shared" si="194"/>
        <v>0</v>
      </c>
      <c r="E459" s="33" t="str">
        <f t="shared" si="195"/>
        <v/>
      </c>
      <c r="F459" s="31">
        <f t="shared" si="196"/>
        <v>-2352.4980281655307</v>
      </c>
      <c r="G459" s="32">
        <f t="shared" si="197"/>
        <v>-2273.4559119423593</v>
      </c>
      <c r="H459" s="32">
        <f t="shared" si="198"/>
        <v>-2148.1014622047364</v>
      </c>
      <c r="I459" s="32">
        <f t="shared" si="199"/>
        <v>-2148.1014622047364</v>
      </c>
      <c r="J459" s="37" t="str">
        <f t="shared" si="216"/>
        <v/>
      </c>
      <c r="K459" s="31">
        <f t="shared" si="200"/>
        <v>0</v>
      </c>
      <c r="L459" s="33" t="str">
        <f t="shared" si="201"/>
        <v/>
      </c>
      <c r="M459" s="34">
        <f t="shared" si="217"/>
        <v>15627.381132103155</v>
      </c>
      <c r="N459" s="33" t="str">
        <f t="shared" si="218"/>
        <v>EI</v>
      </c>
      <c r="O459" s="35" t="str">
        <f t="shared" si="202"/>
        <v>MRDO</v>
      </c>
      <c r="P459" s="48" t="str">
        <f t="shared" si="203"/>
        <v>EIMRDO</v>
      </c>
      <c r="Q459" s="35"/>
      <c r="R459" s="58">
        <f>Data!AW459</f>
        <v>0</v>
      </c>
      <c r="S459" s="58">
        <f>Data!BB459</f>
        <v>0</v>
      </c>
      <c r="T459" s="58">
        <f>Data!BM459</f>
        <v>-10871.427734375</v>
      </c>
      <c r="U459" s="59">
        <f>Data!BN459</f>
        <v>-10834.4169921875</v>
      </c>
      <c r="V459" s="59">
        <f>Data!BO459</f>
        <v>-10691.208984375</v>
      </c>
      <c r="W459" s="58">
        <f>Data!BT459</f>
        <v>0</v>
      </c>
      <c r="X459" s="56">
        <f t="shared" si="204"/>
        <v>0</v>
      </c>
      <c r="Y459" s="64">
        <f t="shared" si="205"/>
        <v>4500</v>
      </c>
      <c r="Z459" s="65">
        <f t="shared" si="206"/>
        <v>0</v>
      </c>
      <c r="AA459" s="66">
        <f t="shared" si="207"/>
        <v>4500</v>
      </c>
      <c r="AB459" s="71">
        <f t="shared" si="219"/>
        <v>4500</v>
      </c>
      <c r="AC459" s="71">
        <f t="shared" si="208"/>
        <v>0</v>
      </c>
      <c r="AD459" s="71">
        <f t="shared" si="220"/>
        <v>-7.5120195106137544E-4</v>
      </c>
      <c r="AE459" s="71">
        <f t="shared" si="221"/>
        <v>0</v>
      </c>
      <c r="AF459" s="57">
        <f t="shared" si="222"/>
        <v>-7.5120195106137544E-4</v>
      </c>
      <c r="AG459" s="55"/>
      <c r="AI459" s="35" t="str">
        <f t="shared" si="209"/>
        <v/>
      </c>
      <c r="AJ459" s="125" t="str">
        <f t="shared" si="210"/>
        <v/>
      </c>
      <c r="AK459" s="125" t="str">
        <f t="shared" si="211"/>
        <v/>
      </c>
      <c r="AL459" s="125" t="str">
        <f t="shared" si="212"/>
        <v/>
      </c>
      <c r="AM459" s="125" t="str">
        <f t="shared" si="213"/>
        <v/>
      </c>
      <c r="AN459" s="125" t="s">
        <v>218</v>
      </c>
      <c r="AO459" s="125" t="str">
        <f t="shared" si="214"/>
        <v/>
      </c>
      <c r="AP459" s="125" t="str">
        <f t="shared" si="223"/>
        <v/>
      </c>
    </row>
    <row r="460" spans="1:42">
      <c r="A460" s="30">
        <f t="shared" si="215"/>
        <v>21581</v>
      </c>
      <c r="B460" s="31">
        <f t="shared" si="192"/>
        <v>0</v>
      </c>
      <c r="C460" s="33" t="str">
        <f t="shared" si="193"/>
        <v/>
      </c>
      <c r="D460" s="31">
        <f t="shared" si="194"/>
        <v>0</v>
      </c>
      <c r="E460" s="33" t="str">
        <f t="shared" si="195"/>
        <v/>
      </c>
      <c r="F460" s="31">
        <f t="shared" si="196"/>
        <v>-6823.5027530832886</v>
      </c>
      <c r="G460" s="32">
        <f t="shared" si="197"/>
        <v>-6573.9687527900251</v>
      </c>
      <c r="H460" s="32">
        <f t="shared" si="198"/>
        <v>-6072.6567490862581</v>
      </c>
      <c r="I460" s="32">
        <f t="shared" si="199"/>
        <v>-6072.6567490862581</v>
      </c>
      <c r="J460" s="37" t="str">
        <f t="shared" si="216"/>
        <v/>
      </c>
      <c r="K460" s="31">
        <f t="shared" si="200"/>
        <v>0</v>
      </c>
      <c r="L460" s="33" t="str">
        <f t="shared" si="201"/>
        <v/>
      </c>
      <c r="M460" s="34">
        <f t="shared" si="217"/>
        <v>6810.8438495798791</v>
      </c>
      <c r="N460" s="33" t="str">
        <f t="shared" si="218"/>
        <v/>
      </c>
      <c r="O460" s="35" t="str">
        <f t="shared" si="202"/>
        <v/>
      </c>
      <c r="P460" s="48" t="str">
        <f t="shared" si="203"/>
        <v/>
      </c>
      <c r="Q460" s="35"/>
      <c r="R460" s="58">
        <f>Data!AW460</f>
        <v>0</v>
      </c>
      <c r="S460" s="58">
        <f>Data!BB460</f>
        <v>0</v>
      </c>
      <c r="T460" s="58">
        <f>Data!BM460</f>
        <v>-6264.044921875</v>
      </c>
      <c r="U460" s="59">
        <f>Data!BN460</f>
        <v>-5834.66845703125</v>
      </c>
      <c r="V460" s="59">
        <f>Data!BO460</f>
        <v>-5320.06396484375</v>
      </c>
      <c r="W460" s="58">
        <f>Data!BT460</f>
        <v>0</v>
      </c>
      <c r="X460" s="56">
        <f t="shared" si="204"/>
        <v>0</v>
      </c>
      <c r="Y460" s="64">
        <f t="shared" si="205"/>
        <v>4500</v>
      </c>
      <c r="Z460" s="65">
        <f t="shared" si="206"/>
        <v>21402.08203125</v>
      </c>
      <c r="AA460" s="66">
        <f t="shared" si="207"/>
        <v>25902.08203125</v>
      </c>
      <c r="AB460" s="71">
        <f t="shared" si="219"/>
        <v>25902.08203125</v>
      </c>
      <c r="AC460" s="71">
        <f t="shared" si="208"/>
        <v>21402.08203125</v>
      </c>
      <c r="AD460" s="71">
        <f t="shared" si="220"/>
        <v>22548.544246546826</v>
      </c>
      <c r="AE460" s="71">
        <f t="shared" si="221"/>
        <v>21402.08203125</v>
      </c>
      <c r="AF460" s="57">
        <f t="shared" si="222"/>
        <v>21402.08203125</v>
      </c>
      <c r="AG460" s="55"/>
      <c r="AI460" s="35" t="str">
        <f t="shared" si="209"/>
        <v/>
      </c>
      <c r="AJ460" s="125" t="str">
        <f t="shared" si="210"/>
        <v/>
      </c>
      <c r="AK460" s="125" t="str">
        <f t="shared" si="211"/>
        <v/>
      </c>
      <c r="AL460" s="125" t="str">
        <f t="shared" si="212"/>
        <v/>
      </c>
      <c r="AM460" s="125" t="str">
        <f t="shared" si="213"/>
        <v/>
      </c>
      <c r="AN460" s="125" t="s">
        <v>218</v>
      </c>
      <c r="AO460" s="125" t="str">
        <f t="shared" si="214"/>
        <v/>
      </c>
      <c r="AP460" s="125" t="str">
        <f t="shared" si="223"/>
        <v/>
      </c>
    </row>
    <row r="461" spans="1:42">
      <c r="A461" s="30">
        <f t="shared" si="215"/>
        <v>21609</v>
      </c>
      <c r="B461" s="31">
        <f t="shared" ref="B461:B524" si="224">IF(AND(JPSLOPE_1DV&gt;0.01,JPSLOPE_1DV&lt;1),(Banks+Tracy-JPINTCPT_1DV)/JPSLOPE_1DV,0)</f>
        <v>0</v>
      </c>
      <c r="C461" s="33" t="str">
        <f t="shared" ref="C461:C524" si="225">IF(Sac-B461&lt;25,"JP","")</f>
        <v/>
      </c>
      <c r="D461" s="31">
        <f t="shared" ref="D461:D524" si="226">IF(AND(EMSLOPE_1DV&gt;0.01,EMSLOPE_1DV&lt;1000),(Banks+Tracy-EMINTCPT_1DV)/EMSLOPE_1DV,0)</f>
        <v>0</v>
      </c>
      <c r="E461" s="33" t="str">
        <f t="shared" ref="E461:E524" si="227">IF(Sac-D461&lt;25,"EM","")</f>
        <v/>
      </c>
      <c r="F461" s="31">
        <f t="shared" ref="F461:F524" si="228">IF(AND(CCCSLOPE_1ADV&gt;0.01,CCCSLOPE_1ADV&lt;1000),(Banks+Tracy-CCCINTCPT_1ADV)/CCCSLOPE_1ADV,0)</f>
        <v>0</v>
      </c>
      <c r="G461" s="32">
        <f t="shared" ref="G461:G524" si="229">IF(AND(CCCSLOPE_2ADV&gt;0.01,CCCSLOPE_2ADV&lt;1),(Banks+Tracy-CCCINTCPT_2ADV)/CCCSLOPE_2ADV,0)</f>
        <v>0</v>
      </c>
      <c r="H461" s="32">
        <f t="shared" ref="H461:H524" si="230">IF(AND(CCCSLOPE_3ADV&gt;0.01,CCCSLOPE_3ADV&lt;1),(Banks+Tracy-CCCINTCPT_3ADV)/CCCSLOPE_3ADV,0)</f>
        <v>0</v>
      </c>
      <c r="I461" s="32">
        <f t="shared" ref="I461:I524" si="231">MAX(F461:H461)</f>
        <v>0</v>
      </c>
      <c r="J461" s="37" t="str">
        <f t="shared" si="216"/>
        <v/>
      </c>
      <c r="K461" s="31">
        <f t="shared" ref="K461:K524" si="232">IF(AND(COSLOPE_1DV&gt;0.01,COSLOPE_1DV&lt;1),(Banks+Tracy-COINTCPT_1DV)/COSLOPE_1DV,0)</f>
        <v>0</v>
      </c>
      <c r="L461" s="33" t="str">
        <f t="shared" ref="L461:L524" si="233">IF(Sac-K461&lt;25,"CO","")</f>
        <v/>
      </c>
      <c r="M461" s="34">
        <f t="shared" si="217"/>
        <v>17137.095715950145</v>
      </c>
      <c r="N461" s="33" t="str">
        <f t="shared" si="218"/>
        <v/>
      </c>
      <c r="O461" s="35" t="str">
        <f t="shared" ref="O461:O524" si="234">IF(DO&lt;err,"MRDO","")</f>
        <v/>
      </c>
      <c r="P461" s="48" t="str">
        <f t="shared" ref="P461:P524" si="235">CONCATENATE(C461,E461,J461,L461,N461,O461)</f>
        <v/>
      </c>
      <c r="Q461" s="35"/>
      <c r="R461" s="58">
        <f>Data!AW461</f>
        <v>0</v>
      </c>
      <c r="S461" s="58">
        <f>Data!BB461</f>
        <v>0</v>
      </c>
      <c r="T461" s="58">
        <f>Data!BM461</f>
        <v>0</v>
      </c>
      <c r="U461" s="59">
        <f>Data!BN461</f>
        <v>0</v>
      </c>
      <c r="V461" s="59">
        <f>Data!BO461</f>
        <v>0</v>
      </c>
      <c r="W461" s="58">
        <f>Data!BT461</f>
        <v>0</v>
      </c>
      <c r="X461" s="56">
        <f t="shared" ref="X461:X524" si="236">MAX(R461:W461,0)</f>
        <v>0</v>
      </c>
      <c r="Y461" s="64">
        <f t="shared" ref="Y461:Y524" si="237">MRDO</f>
        <v>6093.75</v>
      </c>
      <c r="Z461" s="65">
        <f t="shared" ref="Z461:Z524" si="238">DO</f>
        <v>45827.5234375</v>
      </c>
      <c r="AA461" s="66">
        <f t="shared" ref="AA461:AA524" si="239">MRDO+DO</f>
        <v>51921.2734375</v>
      </c>
      <c r="AB461" s="71">
        <f t="shared" si="219"/>
        <v>51921.2734375</v>
      </c>
      <c r="AC461" s="71">
        <f t="shared" ref="AC461:AC524" si="240">DO</f>
        <v>45827.5234375</v>
      </c>
      <c r="AD461" s="71">
        <f t="shared" si="220"/>
        <v>38988.128454142439</v>
      </c>
      <c r="AE461" s="71">
        <f t="shared" si="221"/>
        <v>45827.5234375</v>
      </c>
      <c r="AF461" s="57">
        <f t="shared" si="222"/>
        <v>38988.128454142439</v>
      </c>
      <c r="AG461" s="55"/>
      <c r="AI461" s="35" t="str">
        <f t="shared" ref="AI461:AI524" si="241">IF(ABS(Tracy-B2_2CAP)&lt;err,"B2-2","")</f>
        <v/>
      </c>
      <c r="AJ461" s="125" t="str">
        <f t="shared" ref="AJ461:AJ524" si="242">IF(ABS(Tracy-B2_3CAP)&lt;err,"B2-3","")</f>
        <v/>
      </c>
      <c r="AK461" s="125" t="str">
        <f t="shared" ref="AK461:AK524" si="243">IF(ABS(Tracy-B2_4CAP)&lt;err,"B2-4","")</f>
        <v/>
      </c>
      <c r="AL461" s="125" t="str">
        <f t="shared" ref="AL461:AL524" si="244">IF(ABS(Tracy-B2_5ACAP)&lt;err,"B2-5","")</f>
        <v/>
      </c>
      <c r="AM461" s="125" t="str">
        <f t="shared" ref="AM461:AM524" si="245">IF(ABS(Tracy-B2_5BCAP)&lt;err,"B2-5","")</f>
        <v/>
      </c>
      <c r="AN461" s="125" t="s">
        <v>218</v>
      </c>
      <c r="AO461" s="125" t="str">
        <f t="shared" ref="AO461:AO524" si="246">IF(ABS(Tracy-B2_7CAP)&lt;err,"B2-7","")</f>
        <v/>
      </c>
      <c r="AP461" s="125" t="str">
        <f t="shared" si="223"/>
        <v/>
      </c>
    </row>
    <row r="462" spans="1:42">
      <c r="A462" s="30">
        <f t="shared" ref="A462:A525" si="247">Date</f>
        <v>21640</v>
      </c>
      <c r="B462" s="31">
        <f t="shared" si="224"/>
        <v>0</v>
      </c>
      <c r="C462" s="33" t="str">
        <f t="shared" si="225"/>
        <v/>
      </c>
      <c r="D462" s="31">
        <f t="shared" si="226"/>
        <v>0</v>
      </c>
      <c r="E462" s="33" t="str">
        <f t="shared" si="227"/>
        <v/>
      </c>
      <c r="F462" s="31">
        <f t="shared" si="228"/>
        <v>0</v>
      </c>
      <c r="G462" s="32">
        <f t="shared" si="229"/>
        <v>0</v>
      </c>
      <c r="H462" s="32">
        <f t="shared" si="230"/>
        <v>0</v>
      </c>
      <c r="I462" s="32">
        <f t="shared" si="231"/>
        <v>0</v>
      </c>
      <c r="J462" s="37" t="str">
        <f t="shared" ref="J462:J525" si="248">IF(Sac-I462&lt;25,"RS","")</f>
        <v/>
      </c>
      <c r="K462" s="31">
        <f t="shared" si="232"/>
        <v>0</v>
      </c>
      <c r="L462" s="33" t="str">
        <f t="shared" si="233"/>
        <v/>
      </c>
      <c r="M462" s="34">
        <f t="shared" ref="M462:M525" si="249">(Banks+Tracy)/EI</f>
        <v>19429.240007217271</v>
      </c>
      <c r="N462" s="33" t="str">
        <f t="shared" ref="N462:N525" si="250">IF(ABS(EIExp-Banks-Tracy)&lt;err,"EI","")</f>
        <v/>
      </c>
      <c r="O462" s="35" t="str">
        <f t="shared" si="234"/>
        <v/>
      </c>
      <c r="P462" s="48" t="str">
        <f t="shared" si="235"/>
        <v/>
      </c>
      <c r="Q462" s="35"/>
      <c r="R462" s="58">
        <f>Data!AW462</f>
        <v>0</v>
      </c>
      <c r="S462" s="58">
        <f>Data!BB462</f>
        <v>0</v>
      </c>
      <c r="T462" s="58">
        <f>Data!BM462</f>
        <v>0</v>
      </c>
      <c r="U462" s="59">
        <f>Data!BN462</f>
        <v>0</v>
      </c>
      <c r="V462" s="59">
        <f>Data!BO462</f>
        <v>0</v>
      </c>
      <c r="W462" s="58">
        <f>Data!BT462</f>
        <v>0</v>
      </c>
      <c r="X462" s="56">
        <f t="shared" si="236"/>
        <v>0</v>
      </c>
      <c r="Y462" s="64">
        <f t="shared" si="237"/>
        <v>13014.11328125</v>
      </c>
      <c r="Z462" s="65">
        <f t="shared" si="238"/>
        <v>634.47552490234375</v>
      </c>
      <c r="AA462" s="66">
        <f t="shared" si="239"/>
        <v>13648.588806152344</v>
      </c>
      <c r="AB462" s="71">
        <f t="shared" ref="AB462:AB525" si="251">AA462-X462</f>
        <v>13648.588806152344</v>
      </c>
      <c r="AC462" s="71">
        <f t="shared" si="240"/>
        <v>634.47552490234375</v>
      </c>
      <c r="AD462" s="71">
        <f t="shared" ref="AD462:AD525" si="252">EIExp/EI-M462</f>
        <v>2007.4330699006678</v>
      </c>
      <c r="AE462" s="71">
        <f t="shared" ref="AE462:AE525" si="253">DO-DO_WHL</f>
        <v>634.47552490234375</v>
      </c>
      <c r="AF462" s="57">
        <f t="shared" ref="AF462:AF525" si="254">MIN(AB462:AD462)</f>
        <v>634.47552490234375</v>
      </c>
      <c r="AG462" s="55"/>
      <c r="AI462" s="35" t="str">
        <f t="shared" si="241"/>
        <v/>
      </c>
      <c r="AJ462" s="125" t="str">
        <f t="shared" si="242"/>
        <v/>
      </c>
      <c r="AK462" s="125" t="str">
        <f t="shared" si="243"/>
        <v/>
      </c>
      <c r="AL462" s="125" t="str">
        <f t="shared" si="244"/>
        <v/>
      </c>
      <c r="AM462" s="125" t="str">
        <f t="shared" si="245"/>
        <v/>
      </c>
      <c r="AN462" s="125" t="s">
        <v>218</v>
      </c>
      <c r="AO462" s="125" t="str">
        <f t="shared" si="246"/>
        <v/>
      </c>
      <c r="AP462" s="125" t="str">
        <f t="shared" ref="AP462:AP525" si="255">CONCATENATE(AI462,AJ462,AK462,AL462,AN462,AO462)</f>
        <v/>
      </c>
    </row>
    <row r="463" spans="1:42">
      <c r="A463" s="30">
        <f t="shared" si="247"/>
        <v>21670</v>
      </c>
      <c r="B463" s="31">
        <f t="shared" si="224"/>
        <v>0</v>
      </c>
      <c r="C463" s="33" t="str">
        <f t="shared" si="225"/>
        <v/>
      </c>
      <c r="D463" s="31">
        <f t="shared" si="226"/>
        <v>4225.2766001801301</v>
      </c>
      <c r="E463" s="33" t="str">
        <f t="shared" si="227"/>
        <v/>
      </c>
      <c r="F463" s="31">
        <f t="shared" si="228"/>
        <v>0</v>
      </c>
      <c r="G463" s="32">
        <f t="shared" si="229"/>
        <v>0</v>
      </c>
      <c r="H463" s="32">
        <f t="shared" si="230"/>
        <v>0</v>
      </c>
      <c r="I463" s="32">
        <f t="shared" si="231"/>
        <v>0</v>
      </c>
      <c r="J463" s="37" t="str">
        <f t="shared" si="248"/>
        <v/>
      </c>
      <c r="K463" s="31">
        <f t="shared" si="232"/>
        <v>0</v>
      </c>
      <c r="L463" s="33" t="str">
        <f t="shared" si="233"/>
        <v/>
      </c>
      <c r="M463" s="34">
        <f t="shared" si="249"/>
        <v>6213.0134986641324</v>
      </c>
      <c r="N463" s="33" t="str">
        <f t="shared" si="250"/>
        <v/>
      </c>
      <c r="O463" s="35" t="str">
        <f t="shared" si="234"/>
        <v/>
      </c>
      <c r="P463" s="48" t="str">
        <f t="shared" si="235"/>
        <v/>
      </c>
      <c r="Q463" s="35"/>
      <c r="R463" s="58">
        <f>Data!AW463</f>
        <v>0</v>
      </c>
      <c r="S463" s="58">
        <f>Data!BB463</f>
        <v>4910.26904296875</v>
      </c>
      <c r="T463" s="58">
        <f>Data!BM463</f>
        <v>0</v>
      </c>
      <c r="U463" s="59">
        <f>Data!BN463</f>
        <v>0</v>
      </c>
      <c r="V463" s="59">
        <f>Data!BO463</f>
        <v>0</v>
      </c>
      <c r="W463" s="58">
        <f>Data!BT463</f>
        <v>0</v>
      </c>
      <c r="X463" s="56">
        <f t="shared" si="236"/>
        <v>4910.26904296875</v>
      </c>
      <c r="Y463" s="64">
        <f t="shared" si="237"/>
        <v>7954.16650390625</v>
      </c>
      <c r="Z463" s="65">
        <f t="shared" si="238"/>
        <v>2222.526611328125</v>
      </c>
      <c r="AA463" s="66">
        <f t="shared" si="239"/>
        <v>10176.693115234375</v>
      </c>
      <c r="AB463" s="71">
        <f t="shared" si="251"/>
        <v>5266.424072265625</v>
      </c>
      <c r="AC463" s="71">
        <f t="shared" si="240"/>
        <v>2222.526611328125</v>
      </c>
      <c r="AD463" s="71">
        <f t="shared" si="252"/>
        <v>8352.3871400081625</v>
      </c>
      <c r="AE463" s="71">
        <f t="shared" si="253"/>
        <v>2201.1878147125244</v>
      </c>
      <c r="AF463" s="57">
        <f t="shared" si="254"/>
        <v>2222.526611328125</v>
      </c>
      <c r="AG463" s="55"/>
      <c r="AI463" s="35" t="str">
        <f t="shared" si="241"/>
        <v/>
      </c>
      <c r="AJ463" s="125" t="str">
        <f t="shared" si="242"/>
        <v>B2-3</v>
      </c>
      <c r="AK463" s="125" t="str">
        <f t="shared" si="243"/>
        <v/>
      </c>
      <c r="AL463" s="125" t="str">
        <f t="shared" si="244"/>
        <v/>
      </c>
      <c r="AM463" s="125" t="str">
        <f t="shared" si="245"/>
        <v/>
      </c>
      <c r="AN463" s="125" t="s">
        <v>218</v>
      </c>
      <c r="AO463" s="125" t="str">
        <f t="shared" si="246"/>
        <v/>
      </c>
      <c r="AP463" s="125" t="str">
        <f t="shared" si="255"/>
        <v>B2-3</v>
      </c>
    </row>
    <row r="464" spans="1:42">
      <c r="A464" s="30">
        <f t="shared" si="247"/>
        <v>21701</v>
      </c>
      <c r="B464" s="31">
        <f t="shared" si="224"/>
        <v>5252.1034847932306</v>
      </c>
      <c r="C464" s="33" t="str">
        <f t="shared" si="225"/>
        <v/>
      </c>
      <c r="D464" s="31">
        <f t="shared" si="226"/>
        <v>8738.0022331569962</v>
      </c>
      <c r="E464" s="33" t="str">
        <f t="shared" si="227"/>
        <v/>
      </c>
      <c r="F464" s="31">
        <f t="shared" si="228"/>
        <v>0</v>
      </c>
      <c r="G464" s="32">
        <f t="shared" si="229"/>
        <v>0</v>
      </c>
      <c r="H464" s="32">
        <f t="shared" si="230"/>
        <v>-23996.570569691834</v>
      </c>
      <c r="I464" s="32">
        <f t="shared" si="231"/>
        <v>0</v>
      </c>
      <c r="J464" s="37" t="str">
        <f t="shared" si="248"/>
        <v/>
      </c>
      <c r="K464" s="31">
        <f t="shared" si="232"/>
        <v>0</v>
      </c>
      <c r="L464" s="33" t="str">
        <f t="shared" si="233"/>
        <v/>
      </c>
      <c r="M464" s="34">
        <f t="shared" si="249"/>
        <v>5168.1146248428249</v>
      </c>
      <c r="N464" s="33" t="str">
        <f t="shared" si="250"/>
        <v/>
      </c>
      <c r="O464" s="35" t="str">
        <f t="shared" si="234"/>
        <v/>
      </c>
      <c r="P464" s="48" t="str">
        <f t="shared" si="235"/>
        <v/>
      </c>
      <c r="Q464" s="35"/>
      <c r="R464" s="58">
        <f>Data!AW464</f>
        <v>4539.26318359375</v>
      </c>
      <c r="S464" s="58">
        <f>Data!BB464</f>
        <v>8025.16162109375</v>
      </c>
      <c r="T464" s="58">
        <f>Data!BM464</f>
        <v>0</v>
      </c>
      <c r="U464" s="59">
        <f>Data!BN464</f>
        <v>0</v>
      </c>
      <c r="V464" s="59">
        <f>Data!BO464</f>
        <v>-24709.41015625</v>
      </c>
      <c r="W464" s="58">
        <f>Data!BT464</f>
        <v>0</v>
      </c>
      <c r="X464" s="56">
        <f t="shared" si="236"/>
        <v>8025.16162109375</v>
      </c>
      <c r="Y464" s="64">
        <f t="shared" si="237"/>
        <v>6370.1611328125</v>
      </c>
      <c r="Z464" s="65">
        <f t="shared" si="238"/>
        <v>3127.343017578125</v>
      </c>
      <c r="AA464" s="66">
        <f t="shared" si="239"/>
        <v>9497.504150390625</v>
      </c>
      <c r="AB464" s="71">
        <f t="shared" si="251"/>
        <v>1472.342529296875</v>
      </c>
      <c r="AC464" s="71">
        <f t="shared" si="240"/>
        <v>3127.343017578125</v>
      </c>
      <c r="AD464" s="71">
        <f t="shared" si="252"/>
        <v>9101.0987878032884</v>
      </c>
      <c r="AE464" s="71">
        <f t="shared" si="253"/>
        <v>3127.343017578125</v>
      </c>
      <c r="AF464" s="57">
        <f t="shared" si="254"/>
        <v>1472.342529296875</v>
      </c>
      <c r="AG464" s="55"/>
      <c r="AI464" s="35" t="str">
        <f t="shared" si="241"/>
        <v/>
      </c>
      <c r="AJ464" s="125" t="str">
        <f t="shared" si="242"/>
        <v/>
      </c>
      <c r="AK464" s="125" t="str">
        <f t="shared" si="243"/>
        <v/>
      </c>
      <c r="AL464" s="125" t="str">
        <f t="shared" si="244"/>
        <v/>
      </c>
      <c r="AM464" s="125" t="str">
        <f t="shared" si="245"/>
        <v/>
      </c>
      <c r="AN464" s="125" t="s">
        <v>218</v>
      </c>
      <c r="AO464" s="125" t="str">
        <f t="shared" si="246"/>
        <v/>
      </c>
      <c r="AP464" s="125" t="str">
        <f t="shared" si="255"/>
        <v/>
      </c>
    </row>
    <row r="465" spans="1:42">
      <c r="A465" s="30">
        <f t="shared" si="247"/>
        <v>21731</v>
      </c>
      <c r="B465" s="31">
        <f t="shared" si="224"/>
        <v>10324.155725913719</v>
      </c>
      <c r="C465" s="33" t="str">
        <f t="shared" si="225"/>
        <v/>
      </c>
      <c r="D465" s="31">
        <f t="shared" si="226"/>
        <v>11394.343257205099</v>
      </c>
      <c r="E465" s="33" t="str">
        <f t="shared" si="227"/>
        <v/>
      </c>
      <c r="F465" s="31">
        <f t="shared" si="228"/>
        <v>0</v>
      </c>
      <c r="G465" s="32">
        <f t="shared" si="229"/>
        <v>0</v>
      </c>
      <c r="H465" s="32">
        <f t="shared" si="230"/>
        <v>-4259.8538601208475</v>
      </c>
      <c r="I465" s="32">
        <f t="shared" si="231"/>
        <v>0</v>
      </c>
      <c r="J465" s="37" t="str">
        <f t="shared" si="248"/>
        <v/>
      </c>
      <c r="K465" s="31">
        <f t="shared" si="232"/>
        <v>0</v>
      </c>
      <c r="L465" s="33" t="str">
        <f t="shared" si="233"/>
        <v/>
      </c>
      <c r="M465" s="34">
        <f t="shared" si="249"/>
        <v>8849.5746484752144</v>
      </c>
      <c r="N465" s="33" t="str">
        <f t="shared" si="250"/>
        <v/>
      </c>
      <c r="O465" s="35" t="str">
        <f t="shared" si="234"/>
        <v>MRDO</v>
      </c>
      <c r="P465" s="48" t="str">
        <f t="shared" si="235"/>
        <v>MRDO</v>
      </c>
      <c r="Q465" s="35"/>
      <c r="R465" s="58">
        <f>Data!AW465</f>
        <v>4140.806640625</v>
      </c>
      <c r="S465" s="58">
        <f>Data!BB465</f>
        <v>5210.994140625</v>
      </c>
      <c r="T465" s="58">
        <f>Data!BM465</f>
        <v>0</v>
      </c>
      <c r="U465" s="59">
        <f>Data!BN465</f>
        <v>0</v>
      </c>
      <c r="V465" s="59">
        <f>Data!BO465</f>
        <v>-10443.203125</v>
      </c>
      <c r="W465" s="58">
        <f>Data!BT465</f>
        <v>0</v>
      </c>
      <c r="X465" s="56">
        <f t="shared" si="236"/>
        <v>5210.994140625</v>
      </c>
      <c r="Y465" s="64">
        <f t="shared" si="237"/>
        <v>7100</v>
      </c>
      <c r="Z465" s="65">
        <f t="shared" si="238"/>
        <v>0</v>
      </c>
      <c r="AA465" s="66">
        <f t="shared" si="239"/>
        <v>7100</v>
      </c>
      <c r="AB465" s="71">
        <f t="shared" si="251"/>
        <v>1889.005859375</v>
      </c>
      <c r="AC465" s="71">
        <f t="shared" si="240"/>
        <v>0</v>
      </c>
      <c r="AD465" s="71">
        <f t="shared" si="252"/>
        <v>6172.7763328003275</v>
      </c>
      <c r="AE465" s="71">
        <f t="shared" si="253"/>
        <v>0</v>
      </c>
      <c r="AF465" s="57">
        <f t="shared" si="254"/>
        <v>0</v>
      </c>
      <c r="AG465" s="55"/>
      <c r="AI465" s="35" t="str">
        <f t="shared" si="241"/>
        <v/>
      </c>
      <c r="AJ465" s="125" t="str">
        <f t="shared" si="242"/>
        <v/>
      </c>
      <c r="AK465" s="125" t="str">
        <f t="shared" si="243"/>
        <v/>
      </c>
      <c r="AL465" s="125" t="str">
        <f t="shared" si="244"/>
        <v/>
      </c>
      <c r="AM465" s="125" t="str">
        <f t="shared" si="245"/>
        <v/>
      </c>
      <c r="AN465" s="125" t="s">
        <v>218</v>
      </c>
      <c r="AO465" s="125" t="str">
        <f t="shared" si="246"/>
        <v/>
      </c>
      <c r="AP465" s="125" t="str">
        <f t="shared" si="255"/>
        <v/>
      </c>
    </row>
    <row r="466" spans="1:42">
      <c r="A466" s="30">
        <f t="shared" si="247"/>
        <v>21762</v>
      </c>
      <c r="B466" s="31">
        <f t="shared" si="224"/>
        <v>21750.435362931647</v>
      </c>
      <c r="C466" s="33" t="str">
        <f t="shared" si="225"/>
        <v>JP</v>
      </c>
      <c r="D466" s="31">
        <f t="shared" si="226"/>
        <v>16472.768881771535</v>
      </c>
      <c r="E466" s="33" t="str">
        <f t="shared" si="227"/>
        <v/>
      </c>
      <c r="F466" s="31">
        <f t="shared" si="228"/>
        <v>0</v>
      </c>
      <c r="G466" s="32">
        <f t="shared" si="229"/>
        <v>14204.082338838552</v>
      </c>
      <c r="H466" s="32">
        <f t="shared" si="230"/>
        <v>14100.812230672957</v>
      </c>
      <c r="I466" s="32">
        <f t="shared" si="231"/>
        <v>14204.082338838552</v>
      </c>
      <c r="J466" s="37" t="str">
        <f t="shared" si="248"/>
        <v/>
      </c>
      <c r="K466" s="31">
        <f t="shared" si="232"/>
        <v>0</v>
      </c>
      <c r="L466" s="33" t="str">
        <f t="shared" si="233"/>
        <v/>
      </c>
      <c r="M466" s="34">
        <f t="shared" si="249"/>
        <v>15286.091305882795</v>
      </c>
      <c r="N466" s="33" t="str">
        <f t="shared" si="250"/>
        <v/>
      </c>
      <c r="O466" s="35" t="str">
        <f t="shared" si="234"/>
        <v/>
      </c>
      <c r="P466" s="48" t="str">
        <f t="shared" si="235"/>
        <v>JP</v>
      </c>
      <c r="Q466" s="35"/>
      <c r="R466" s="58">
        <f>Data!AW466</f>
        <v>8298.3505859375</v>
      </c>
      <c r="S466" s="58">
        <f>Data!BB466</f>
        <v>3020.68359375</v>
      </c>
      <c r="T466" s="58">
        <f>Data!BM466</f>
        <v>0</v>
      </c>
      <c r="U466" s="59">
        <f>Data!BN466</f>
        <v>751.9969482421875</v>
      </c>
      <c r="V466" s="59">
        <f>Data!BO466</f>
        <v>648.72637939453125</v>
      </c>
      <c r="W466" s="58">
        <f>Data!BT466</f>
        <v>0</v>
      </c>
      <c r="X466" s="56">
        <f t="shared" si="236"/>
        <v>8298.3505859375</v>
      </c>
      <c r="Y466" s="64">
        <f t="shared" si="237"/>
        <v>6500</v>
      </c>
      <c r="Z466" s="65">
        <f t="shared" si="238"/>
        <v>1798.350341796875</v>
      </c>
      <c r="AA466" s="66">
        <f t="shared" si="239"/>
        <v>8298.350341796875</v>
      </c>
      <c r="AB466" s="71">
        <f t="shared" si="251"/>
        <v>-2.44140625E-4</v>
      </c>
      <c r="AC466" s="71">
        <f t="shared" si="240"/>
        <v>1798.350341796875</v>
      </c>
      <c r="AD466" s="71">
        <f t="shared" si="252"/>
        <v>7811.3419331529312</v>
      </c>
      <c r="AE466" s="71">
        <f t="shared" si="253"/>
        <v>1798.350341796875</v>
      </c>
      <c r="AF466" s="57">
        <f t="shared" si="254"/>
        <v>-2.44140625E-4</v>
      </c>
      <c r="AG466" s="55"/>
      <c r="AI466" s="35" t="str">
        <f t="shared" si="241"/>
        <v/>
      </c>
      <c r="AJ466" s="125" t="str">
        <f t="shared" si="242"/>
        <v/>
      </c>
      <c r="AK466" s="125" t="str">
        <f t="shared" si="243"/>
        <v/>
      </c>
      <c r="AL466" s="125" t="str">
        <f t="shared" si="244"/>
        <v/>
      </c>
      <c r="AM466" s="125" t="str">
        <f t="shared" si="245"/>
        <v/>
      </c>
      <c r="AN466" s="125" t="s">
        <v>218</v>
      </c>
      <c r="AO466" s="125" t="str">
        <f t="shared" si="246"/>
        <v/>
      </c>
      <c r="AP466" s="125" t="str">
        <f t="shared" si="255"/>
        <v/>
      </c>
    </row>
    <row r="467" spans="1:42">
      <c r="A467" s="30">
        <f t="shared" si="247"/>
        <v>21793</v>
      </c>
      <c r="B467" s="31">
        <f t="shared" si="224"/>
        <v>16081.081377562339</v>
      </c>
      <c r="C467" s="33" t="str">
        <f t="shared" si="225"/>
        <v/>
      </c>
      <c r="D467" s="31">
        <f t="shared" si="226"/>
        <v>12646.033364803892</v>
      </c>
      <c r="E467" s="33" t="str">
        <f t="shared" si="227"/>
        <v/>
      </c>
      <c r="F467" s="31">
        <f t="shared" si="228"/>
        <v>0</v>
      </c>
      <c r="G467" s="32">
        <f t="shared" si="229"/>
        <v>10715.744408583263</v>
      </c>
      <c r="H467" s="32">
        <f t="shared" si="230"/>
        <v>10315.153058300739</v>
      </c>
      <c r="I467" s="32">
        <f t="shared" si="231"/>
        <v>10715.744408583263</v>
      </c>
      <c r="J467" s="37" t="str">
        <f t="shared" si="248"/>
        <v/>
      </c>
      <c r="K467" s="31">
        <f t="shared" si="232"/>
        <v>0</v>
      </c>
      <c r="L467" s="33" t="str">
        <f t="shared" si="233"/>
        <v/>
      </c>
      <c r="M467" s="34">
        <f t="shared" si="249"/>
        <v>17120.615111153496</v>
      </c>
      <c r="N467" s="33" t="str">
        <f t="shared" si="250"/>
        <v/>
      </c>
      <c r="O467" s="35" t="str">
        <f t="shared" si="234"/>
        <v/>
      </c>
      <c r="P467" s="48" t="str">
        <f t="shared" si="235"/>
        <v/>
      </c>
      <c r="Q467" s="35"/>
      <c r="R467" s="58">
        <f>Data!AW467</f>
        <v>3344.8388671875</v>
      </c>
      <c r="S467" s="58">
        <f>Data!BB467</f>
        <v>-90.208885192871094</v>
      </c>
      <c r="T467" s="58">
        <f>Data!BM467</f>
        <v>0</v>
      </c>
      <c r="U467" s="59">
        <f>Data!BN467</f>
        <v>-2020.4984130859375</v>
      </c>
      <c r="V467" s="59">
        <f>Data!BO467</f>
        <v>-2421.08984375</v>
      </c>
      <c r="W467" s="58">
        <f>Data!BT467</f>
        <v>0</v>
      </c>
      <c r="X467" s="56">
        <f t="shared" si="236"/>
        <v>3344.8388671875</v>
      </c>
      <c r="Y467" s="64">
        <f t="shared" si="237"/>
        <v>4000</v>
      </c>
      <c r="Z467" s="65">
        <f t="shared" si="238"/>
        <v>26.025352478027344</v>
      </c>
      <c r="AA467" s="66">
        <f t="shared" si="239"/>
        <v>4026.0253524780273</v>
      </c>
      <c r="AB467" s="71">
        <f t="shared" si="251"/>
        <v>681.18648529052734</v>
      </c>
      <c r="AC467" s="71">
        <f t="shared" si="240"/>
        <v>26.025352478027344</v>
      </c>
      <c r="AD467" s="71">
        <f t="shared" si="252"/>
        <v>1147.3603185272332</v>
      </c>
      <c r="AE467" s="71">
        <f t="shared" si="253"/>
        <v>26.025352478027344</v>
      </c>
      <c r="AF467" s="57">
        <f t="shared" si="254"/>
        <v>26.025352478027344</v>
      </c>
      <c r="AG467" s="55"/>
      <c r="AI467" s="35" t="str">
        <f t="shared" si="241"/>
        <v/>
      </c>
      <c r="AJ467" s="125" t="str">
        <f t="shared" si="242"/>
        <v/>
      </c>
      <c r="AK467" s="125" t="str">
        <f t="shared" si="243"/>
        <v/>
      </c>
      <c r="AL467" s="125" t="str">
        <f t="shared" si="244"/>
        <v/>
      </c>
      <c r="AM467" s="125" t="str">
        <f t="shared" si="245"/>
        <v/>
      </c>
      <c r="AN467" s="125" t="s">
        <v>218</v>
      </c>
      <c r="AO467" s="125" t="str">
        <f t="shared" si="246"/>
        <v/>
      </c>
      <c r="AP467" s="125" t="str">
        <f t="shared" si="255"/>
        <v/>
      </c>
    </row>
    <row r="468" spans="1:42">
      <c r="A468" s="30">
        <f t="shared" si="247"/>
        <v>21823</v>
      </c>
      <c r="B468" s="31">
        <f t="shared" si="224"/>
        <v>0</v>
      </c>
      <c r="C468" s="33" t="str">
        <f t="shared" si="225"/>
        <v/>
      </c>
      <c r="D468" s="31">
        <f t="shared" si="226"/>
        <v>0</v>
      </c>
      <c r="E468" s="33" t="str">
        <f t="shared" si="227"/>
        <v/>
      </c>
      <c r="F468" s="31">
        <f t="shared" si="228"/>
        <v>0</v>
      </c>
      <c r="G468" s="32">
        <f t="shared" si="229"/>
        <v>10588.041071178797</v>
      </c>
      <c r="H468" s="32">
        <f t="shared" si="230"/>
        <v>10310.891099479724</v>
      </c>
      <c r="I468" s="32">
        <f t="shared" si="231"/>
        <v>10588.041071178797</v>
      </c>
      <c r="J468" s="37" t="str">
        <f t="shared" si="248"/>
        <v/>
      </c>
      <c r="K468" s="31">
        <f t="shared" si="232"/>
        <v>0</v>
      </c>
      <c r="L468" s="33" t="str">
        <f t="shared" si="233"/>
        <v/>
      </c>
      <c r="M468" s="34">
        <f t="shared" si="249"/>
        <v>15176.860532645465</v>
      </c>
      <c r="N468" s="33" t="str">
        <f t="shared" si="250"/>
        <v>EI</v>
      </c>
      <c r="O468" s="35" t="str">
        <f t="shared" si="234"/>
        <v/>
      </c>
      <c r="P468" s="48" t="str">
        <f t="shared" si="235"/>
        <v>EI</v>
      </c>
      <c r="Q468" s="35"/>
      <c r="R468" s="58">
        <f>Data!AW468</f>
        <v>0</v>
      </c>
      <c r="S468" s="58">
        <f>Data!BB468</f>
        <v>0</v>
      </c>
      <c r="T468" s="58">
        <f>Data!BM468</f>
        <v>0</v>
      </c>
      <c r="U468" s="59">
        <f>Data!BN468</f>
        <v>1852.2159423828125</v>
      </c>
      <c r="V468" s="59">
        <f>Data!BO468</f>
        <v>1575.06591796875</v>
      </c>
      <c r="W468" s="58">
        <f>Data!BT468</f>
        <v>0</v>
      </c>
      <c r="X468" s="56">
        <f t="shared" si="236"/>
        <v>1852.2159423828125</v>
      </c>
      <c r="Y468" s="64">
        <f t="shared" si="237"/>
        <v>3000</v>
      </c>
      <c r="Z468" s="65">
        <f t="shared" si="238"/>
        <v>1379.9547119140625</v>
      </c>
      <c r="AA468" s="66">
        <f t="shared" si="239"/>
        <v>4379.9547119140625</v>
      </c>
      <c r="AB468" s="71">
        <f t="shared" si="251"/>
        <v>2527.73876953125</v>
      </c>
      <c r="AC468" s="71">
        <f t="shared" si="240"/>
        <v>1379.9547119140625</v>
      </c>
      <c r="AD468" s="71">
        <f t="shared" si="252"/>
        <v>0</v>
      </c>
      <c r="AE468" s="71">
        <f t="shared" si="253"/>
        <v>1055.7618408203125</v>
      </c>
      <c r="AF468" s="57">
        <f t="shared" si="254"/>
        <v>0</v>
      </c>
      <c r="AG468" s="55"/>
      <c r="AI468" s="35" t="str">
        <f t="shared" si="241"/>
        <v/>
      </c>
      <c r="AJ468" s="125" t="str">
        <f t="shared" si="242"/>
        <v/>
      </c>
      <c r="AK468" s="125" t="str">
        <f t="shared" si="243"/>
        <v/>
      </c>
      <c r="AL468" s="125" t="str">
        <f t="shared" si="244"/>
        <v/>
      </c>
      <c r="AM468" s="125" t="str">
        <f t="shared" si="245"/>
        <v/>
      </c>
      <c r="AN468" s="125" t="s">
        <v>218</v>
      </c>
      <c r="AO468" s="125" t="str">
        <f t="shared" si="246"/>
        <v/>
      </c>
      <c r="AP468" s="125" t="str">
        <f t="shared" si="255"/>
        <v/>
      </c>
    </row>
    <row r="469" spans="1:42">
      <c r="A469" s="30">
        <f t="shared" si="247"/>
        <v>21854</v>
      </c>
      <c r="B469" s="31">
        <f t="shared" si="224"/>
        <v>0</v>
      </c>
      <c r="C469" s="33" t="str">
        <f t="shared" si="225"/>
        <v/>
      </c>
      <c r="D469" s="31">
        <f t="shared" si="226"/>
        <v>0</v>
      </c>
      <c r="E469" s="33" t="str">
        <f t="shared" si="227"/>
        <v/>
      </c>
      <c r="F469" s="31">
        <f t="shared" si="228"/>
        <v>0</v>
      </c>
      <c r="G469" s="32">
        <f t="shared" si="229"/>
        <v>4672.2033453004906</v>
      </c>
      <c r="H469" s="32">
        <f t="shared" si="230"/>
        <v>5590.0823119845918</v>
      </c>
      <c r="I469" s="32">
        <f t="shared" si="231"/>
        <v>5590.0823119845918</v>
      </c>
      <c r="J469" s="37" t="str">
        <f t="shared" si="248"/>
        <v/>
      </c>
      <c r="K469" s="31">
        <f t="shared" si="232"/>
        <v>0</v>
      </c>
      <c r="L469" s="33" t="str">
        <f t="shared" si="233"/>
        <v/>
      </c>
      <c r="M469" s="34">
        <f t="shared" si="249"/>
        <v>10157.690802269379</v>
      </c>
      <c r="N469" s="33" t="str">
        <f t="shared" si="250"/>
        <v/>
      </c>
      <c r="O469" s="35" t="str">
        <f t="shared" si="234"/>
        <v>MRDO</v>
      </c>
      <c r="P469" s="48" t="str">
        <f t="shared" si="235"/>
        <v>MRDO</v>
      </c>
      <c r="Q469" s="35"/>
      <c r="R469" s="58">
        <f>Data!AW469</f>
        <v>0</v>
      </c>
      <c r="S469" s="58">
        <f>Data!BB469</f>
        <v>0</v>
      </c>
      <c r="T469" s="58">
        <f>Data!BM469</f>
        <v>0</v>
      </c>
      <c r="U469" s="59">
        <f>Data!BN469</f>
        <v>-915.17669677734375</v>
      </c>
      <c r="V469" s="59">
        <f>Data!BO469</f>
        <v>2.7024276256561279</v>
      </c>
      <c r="W469" s="58">
        <f>Data!BT469</f>
        <v>0</v>
      </c>
      <c r="X469" s="56">
        <f t="shared" si="236"/>
        <v>2.7024276256561279</v>
      </c>
      <c r="Y469" s="64">
        <f t="shared" si="237"/>
        <v>4000</v>
      </c>
      <c r="Z469" s="65">
        <f t="shared" si="238"/>
        <v>0</v>
      </c>
      <c r="AA469" s="66">
        <f t="shared" si="239"/>
        <v>4000</v>
      </c>
      <c r="AB469" s="71">
        <f t="shared" si="251"/>
        <v>3997.2975723743439</v>
      </c>
      <c r="AC469" s="71">
        <f t="shared" si="240"/>
        <v>0</v>
      </c>
      <c r="AD469" s="71">
        <f t="shared" si="252"/>
        <v>1847.3411885533387</v>
      </c>
      <c r="AE469" s="71">
        <f t="shared" si="253"/>
        <v>0</v>
      </c>
      <c r="AF469" s="57">
        <f t="shared" si="254"/>
        <v>0</v>
      </c>
      <c r="AG469" s="55"/>
      <c r="AI469" s="35" t="str">
        <f t="shared" si="241"/>
        <v/>
      </c>
      <c r="AJ469" s="125" t="str">
        <f t="shared" si="242"/>
        <v/>
      </c>
      <c r="AK469" s="125" t="str">
        <f t="shared" si="243"/>
        <v/>
      </c>
      <c r="AL469" s="125" t="str">
        <f t="shared" si="244"/>
        <v/>
      </c>
      <c r="AM469" s="125" t="str">
        <f t="shared" si="245"/>
        <v/>
      </c>
      <c r="AN469" s="125" t="s">
        <v>218</v>
      </c>
      <c r="AO469" s="125" t="str">
        <f t="shared" si="246"/>
        <v/>
      </c>
      <c r="AP469" s="125" t="str">
        <f t="shared" si="255"/>
        <v/>
      </c>
    </row>
    <row r="470" spans="1:42">
      <c r="A470" s="30">
        <f t="shared" si="247"/>
        <v>21884</v>
      </c>
      <c r="B470" s="31">
        <f t="shared" si="224"/>
        <v>0</v>
      </c>
      <c r="C470" s="33" t="str">
        <f t="shared" si="225"/>
        <v/>
      </c>
      <c r="D470" s="31">
        <f t="shared" si="226"/>
        <v>0</v>
      </c>
      <c r="E470" s="33" t="str">
        <f t="shared" si="227"/>
        <v/>
      </c>
      <c r="F470" s="31">
        <f t="shared" si="228"/>
        <v>0</v>
      </c>
      <c r="G470" s="32">
        <f t="shared" si="229"/>
        <v>4527.9279967072262</v>
      </c>
      <c r="H470" s="32">
        <f t="shared" si="230"/>
        <v>5260.3209609585392</v>
      </c>
      <c r="I470" s="32">
        <f t="shared" si="231"/>
        <v>5260.3209609585392</v>
      </c>
      <c r="J470" s="37" t="str">
        <f t="shared" si="248"/>
        <v/>
      </c>
      <c r="K470" s="31">
        <f t="shared" si="232"/>
        <v>0</v>
      </c>
      <c r="L470" s="33" t="str">
        <f t="shared" si="233"/>
        <v/>
      </c>
      <c r="M470" s="34">
        <f t="shared" si="249"/>
        <v>9201.5778615503259</v>
      </c>
      <c r="N470" s="33" t="str">
        <f t="shared" si="250"/>
        <v/>
      </c>
      <c r="O470" s="35" t="str">
        <f t="shared" si="234"/>
        <v>MRDO</v>
      </c>
      <c r="P470" s="48" t="str">
        <f t="shared" si="235"/>
        <v>MRDO</v>
      </c>
      <c r="Q470" s="35"/>
      <c r="R470" s="58">
        <f>Data!AW470</f>
        <v>0</v>
      </c>
      <c r="S470" s="58">
        <f>Data!BB470</f>
        <v>0</v>
      </c>
      <c r="T470" s="58">
        <f>Data!BM470</f>
        <v>0</v>
      </c>
      <c r="U470" s="59">
        <f>Data!BN470</f>
        <v>-506.26504516601563</v>
      </c>
      <c r="V470" s="59">
        <f>Data!BO470</f>
        <v>226.12815856933594</v>
      </c>
      <c r="W470" s="58">
        <f>Data!BT470</f>
        <v>0</v>
      </c>
      <c r="X470" s="56">
        <f t="shared" si="236"/>
        <v>226.12815856933594</v>
      </c>
      <c r="Y470" s="64">
        <f t="shared" si="237"/>
        <v>4500</v>
      </c>
      <c r="Z470" s="65">
        <f t="shared" si="238"/>
        <v>0</v>
      </c>
      <c r="AA470" s="66">
        <f t="shared" si="239"/>
        <v>4500</v>
      </c>
      <c r="AB470" s="71">
        <f t="shared" si="251"/>
        <v>4273.8718414306641</v>
      </c>
      <c r="AC470" s="71">
        <f t="shared" si="240"/>
        <v>0</v>
      </c>
      <c r="AD470" s="71">
        <f t="shared" si="252"/>
        <v>2296.3252044210149</v>
      </c>
      <c r="AE470" s="71">
        <f t="shared" si="253"/>
        <v>0</v>
      </c>
      <c r="AF470" s="57">
        <f t="shared" si="254"/>
        <v>0</v>
      </c>
      <c r="AG470" s="55"/>
      <c r="AI470" s="35" t="str">
        <f t="shared" si="241"/>
        <v/>
      </c>
      <c r="AJ470" s="125" t="str">
        <f t="shared" si="242"/>
        <v/>
      </c>
      <c r="AK470" s="125" t="str">
        <f t="shared" si="243"/>
        <v/>
      </c>
      <c r="AL470" s="125" t="str">
        <f t="shared" si="244"/>
        <v/>
      </c>
      <c r="AM470" s="125" t="str">
        <f t="shared" si="245"/>
        <v/>
      </c>
      <c r="AN470" s="125" t="s">
        <v>218</v>
      </c>
      <c r="AO470" s="125" t="str">
        <f t="shared" si="246"/>
        <v/>
      </c>
      <c r="AP470" s="125" t="str">
        <f t="shared" si="255"/>
        <v/>
      </c>
    </row>
    <row r="471" spans="1:42">
      <c r="A471" s="30">
        <f t="shared" si="247"/>
        <v>21915</v>
      </c>
      <c r="B471" s="31">
        <f t="shared" si="224"/>
        <v>0</v>
      </c>
      <c r="C471" s="33" t="str">
        <f t="shared" si="225"/>
        <v/>
      </c>
      <c r="D471" s="31">
        <f t="shared" si="226"/>
        <v>0</v>
      </c>
      <c r="E471" s="33" t="str">
        <f t="shared" si="227"/>
        <v/>
      </c>
      <c r="F471" s="31">
        <f t="shared" si="228"/>
        <v>0</v>
      </c>
      <c r="G471" s="32">
        <f t="shared" si="229"/>
        <v>7286.2652431486031</v>
      </c>
      <c r="H471" s="32">
        <f t="shared" si="230"/>
        <v>8116.1301227951926</v>
      </c>
      <c r="I471" s="32">
        <f t="shared" si="231"/>
        <v>8116.1301227951926</v>
      </c>
      <c r="J471" s="37" t="str">
        <f t="shared" si="248"/>
        <v/>
      </c>
      <c r="K471" s="31">
        <f t="shared" si="232"/>
        <v>0</v>
      </c>
      <c r="L471" s="33" t="str">
        <f t="shared" si="233"/>
        <v/>
      </c>
      <c r="M471" s="34">
        <f t="shared" si="249"/>
        <v>9254.6123436638882</v>
      </c>
      <c r="N471" s="33" t="str">
        <f t="shared" si="250"/>
        <v/>
      </c>
      <c r="O471" s="35" t="str">
        <f t="shared" si="234"/>
        <v/>
      </c>
      <c r="P471" s="48" t="str">
        <f t="shared" si="235"/>
        <v/>
      </c>
      <c r="Q471" s="35"/>
      <c r="R471" s="58">
        <f>Data!AW471</f>
        <v>0</v>
      </c>
      <c r="S471" s="58">
        <f>Data!BB471</f>
        <v>0</v>
      </c>
      <c r="T471" s="58">
        <f>Data!BM471</f>
        <v>0</v>
      </c>
      <c r="U471" s="59">
        <f>Data!BN471</f>
        <v>2387.637451171875</v>
      </c>
      <c r="V471" s="59">
        <f>Data!BO471</f>
        <v>3217.50244140625</v>
      </c>
      <c r="W471" s="58">
        <f>Data!BT471</f>
        <v>0</v>
      </c>
      <c r="X471" s="56">
        <f t="shared" si="236"/>
        <v>3217.50244140625</v>
      </c>
      <c r="Y471" s="64">
        <f t="shared" si="237"/>
        <v>4500</v>
      </c>
      <c r="Z471" s="65">
        <f t="shared" si="238"/>
        <v>0.8645637035369873</v>
      </c>
      <c r="AA471" s="66">
        <f t="shared" si="239"/>
        <v>4500.864563703537</v>
      </c>
      <c r="AB471" s="71">
        <f t="shared" si="251"/>
        <v>1283.362122297287</v>
      </c>
      <c r="AC471" s="71">
        <f t="shared" si="240"/>
        <v>0.8645637035369873</v>
      </c>
      <c r="AD471" s="71">
        <f t="shared" si="252"/>
        <v>2089.5076637821076</v>
      </c>
      <c r="AE471" s="71">
        <f t="shared" si="253"/>
        <v>0.8645637035369873</v>
      </c>
      <c r="AF471" s="57">
        <f t="shared" si="254"/>
        <v>0.8645637035369873</v>
      </c>
      <c r="AG471" s="55"/>
      <c r="AI471" s="35" t="str">
        <f t="shared" si="241"/>
        <v/>
      </c>
      <c r="AJ471" s="125" t="str">
        <f t="shared" si="242"/>
        <v/>
      </c>
      <c r="AK471" s="125" t="str">
        <f t="shared" si="243"/>
        <v/>
      </c>
      <c r="AL471" s="125" t="str">
        <f t="shared" si="244"/>
        <v/>
      </c>
      <c r="AM471" s="125" t="str">
        <f t="shared" si="245"/>
        <v/>
      </c>
      <c r="AN471" s="125" t="s">
        <v>218</v>
      </c>
      <c r="AO471" s="125" t="str">
        <f t="shared" si="246"/>
        <v/>
      </c>
      <c r="AP471" s="125" t="str">
        <f t="shared" si="255"/>
        <v/>
      </c>
    </row>
    <row r="472" spans="1:42">
      <c r="A472" s="30">
        <f t="shared" si="247"/>
        <v>21946</v>
      </c>
      <c r="B472" s="31">
        <f t="shared" si="224"/>
        <v>0</v>
      </c>
      <c r="C472" s="33" t="str">
        <f t="shared" si="225"/>
        <v/>
      </c>
      <c r="D472" s="31">
        <f t="shared" si="226"/>
        <v>0</v>
      </c>
      <c r="E472" s="33" t="str">
        <f t="shared" si="227"/>
        <v/>
      </c>
      <c r="F472" s="31">
        <f t="shared" si="228"/>
        <v>15438.339586005015</v>
      </c>
      <c r="G472" s="32">
        <f t="shared" si="229"/>
        <v>15014.318974613028</v>
      </c>
      <c r="H472" s="32">
        <f t="shared" si="230"/>
        <v>0</v>
      </c>
      <c r="I472" s="32">
        <f t="shared" si="231"/>
        <v>15438.339586005015</v>
      </c>
      <c r="J472" s="37" t="str">
        <f t="shared" si="248"/>
        <v>RS</v>
      </c>
      <c r="K472" s="31">
        <f t="shared" si="232"/>
        <v>0</v>
      </c>
      <c r="L472" s="33" t="str">
        <f t="shared" si="233"/>
        <v/>
      </c>
      <c r="M472" s="34">
        <f t="shared" si="249"/>
        <v>6150.058068130862</v>
      </c>
      <c r="N472" s="33" t="str">
        <f t="shared" si="250"/>
        <v/>
      </c>
      <c r="O472" s="35" t="str">
        <f t="shared" si="234"/>
        <v/>
      </c>
      <c r="P472" s="48" t="str">
        <f t="shared" si="235"/>
        <v>RS</v>
      </c>
      <c r="Q472" s="35"/>
      <c r="R472" s="58">
        <f>Data!AW472</f>
        <v>0</v>
      </c>
      <c r="S472" s="58">
        <f>Data!BB472</f>
        <v>0</v>
      </c>
      <c r="T472" s="58">
        <f>Data!BM472</f>
        <v>14069.7353515625</v>
      </c>
      <c r="U472" s="59">
        <f>Data!BN472</f>
        <v>13741.65234375</v>
      </c>
      <c r="V472" s="59">
        <f>Data!BO472</f>
        <v>0</v>
      </c>
      <c r="W472" s="58">
        <f>Data!BT472</f>
        <v>0</v>
      </c>
      <c r="X472" s="56">
        <f t="shared" si="236"/>
        <v>14069.7353515625</v>
      </c>
      <c r="Y472" s="64">
        <f t="shared" si="237"/>
        <v>4500</v>
      </c>
      <c r="Z472" s="65">
        <f t="shared" si="238"/>
        <v>9572.4638671875</v>
      </c>
      <c r="AA472" s="66">
        <f t="shared" si="239"/>
        <v>14072.4638671875</v>
      </c>
      <c r="AB472" s="71">
        <f t="shared" si="251"/>
        <v>2.728515625</v>
      </c>
      <c r="AC472" s="71">
        <f t="shared" si="240"/>
        <v>9572.4638671875</v>
      </c>
      <c r="AD472" s="71">
        <f t="shared" si="252"/>
        <v>11445.465413807555</v>
      </c>
      <c r="AE472" s="71">
        <f t="shared" si="253"/>
        <v>9572.4638671875</v>
      </c>
      <c r="AF472" s="57">
        <f t="shared" si="254"/>
        <v>2.728515625</v>
      </c>
      <c r="AG472" s="55"/>
      <c r="AI472" s="35" t="str">
        <f t="shared" si="241"/>
        <v/>
      </c>
      <c r="AJ472" s="125" t="str">
        <f t="shared" si="242"/>
        <v/>
      </c>
      <c r="AK472" s="125" t="str">
        <f t="shared" si="243"/>
        <v/>
      </c>
      <c r="AL472" s="125" t="str">
        <f t="shared" si="244"/>
        <v/>
      </c>
      <c r="AM472" s="125" t="str">
        <f t="shared" si="245"/>
        <v/>
      </c>
      <c r="AN472" s="125" t="s">
        <v>218</v>
      </c>
      <c r="AO472" s="125" t="str">
        <f t="shared" si="246"/>
        <v/>
      </c>
      <c r="AP472" s="125" t="str">
        <f t="shared" si="255"/>
        <v/>
      </c>
    </row>
    <row r="473" spans="1:42">
      <c r="A473" s="30">
        <f t="shared" si="247"/>
        <v>21975</v>
      </c>
      <c r="B473" s="31">
        <f t="shared" si="224"/>
        <v>0</v>
      </c>
      <c r="C473" s="33" t="str">
        <f t="shared" si="225"/>
        <v/>
      </c>
      <c r="D473" s="31">
        <f t="shared" si="226"/>
        <v>0</v>
      </c>
      <c r="E473" s="33" t="str">
        <f t="shared" si="227"/>
        <v/>
      </c>
      <c r="F473" s="31">
        <f t="shared" si="228"/>
        <v>-12507.68720421398</v>
      </c>
      <c r="G473" s="32">
        <f t="shared" si="229"/>
        <v>-12493.967088913148</v>
      </c>
      <c r="H473" s="32">
        <f t="shared" si="230"/>
        <v>-12491.825817449395</v>
      </c>
      <c r="I473" s="32">
        <f t="shared" si="231"/>
        <v>-12491.825817449395</v>
      </c>
      <c r="J473" s="37" t="str">
        <f t="shared" si="248"/>
        <v/>
      </c>
      <c r="K473" s="31">
        <f t="shared" si="232"/>
        <v>0</v>
      </c>
      <c r="L473" s="33" t="str">
        <f t="shared" si="233"/>
        <v/>
      </c>
      <c r="M473" s="34">
        <f t="shared" si="249"/>
        <v>9895.0447499763904</v>
      </c>
      <c r="N473" s="33" t="str">
        <f t="shared" si="250"/>
        <v/>
      </c>
      <c r="O473" s="35" t="str">
        <f t="shared" si="234"/>
        <v/>
      </c>
      <c r="P473" s="48" t="str">
        <f t="shared" si="235"/>
        <v/>
      </c>
      <c r="Q473" s="35"/>
      <c r="R473" s="58">
        <f>Data!AW473</f>
        <v>0</v>
      </c>
      <c r="S473" s="58">
        <f>Data!BB473</f>
        <v>0</v>
      </c>
      <c r="T473" s="58">
        <f>Data!BM473</f>
        <v>-11140.10546875</v>
      </c>
      <c r="U473" s="59">
        <f>Data!BN473</f>
        <v>-11346.75</v>
      </c>
      <c r="V473" s="59">
        <f>Data!BO473</f>
        <v>-11283.783203125</v>
      </c>
      <c r="W473" s="58">
        <f>Data!BT473</f>
        <v>0</v>
      </c>
      <c r="X473" s="56">
        <f t="shared" si="236"/>
        <v>0</v>
      </c>
      <c r="Y473" s="64">
        <f t="shared" si="237"/>
        <v>7572.41357421875</v>
      </c>
      <c r="Z473" s="65">
        <f t="shared" si="238"/>
        <v>22595.45703125</v>
      </c>
      <c r="AA473" s="66">
        <f t="shared" si="239"/>
        <v>30167.87060546875</v>
      </c>
      <c r="AB473" s="71">
        <f t="shared" si="251"/>
        <v>30167.87060546875</v>
      </c>
      <c r="AC473" s="71">
        <f t="shared" si="240"/>
        <v>22595.45703125</v>
      </c>
      <c r="AD473" s="71">
        <f t="shared" si="252"/>
        <v>23855.058140623783</v>
      </c>
      <c r="AE473" s="71">
        <f t="shared" si="253"/>
        <v>22595.45703125</v>
      </c>
      <c r="AF473" s="57">
        <f t="shared" si="254"/>
        <v>22595.45703125</v>
      </c>
      <c r="AG473" s="55"/>
      <c r="AI473" s="35" t="str">
        <f t="shared" si="241"/>
        <v/>
      </c>
      <c r="AJ473" s="125" t="str">
        <f t="shared" si="242"/>
        <v/>
      </c>
      <c r="AK473" s="125" t="str">
        <f t="shared" si="243"/>
        <v/>
      </c>
      <c r="AL473" s="125" t="str">
        <f t="shared" si="244"/>
        <v/>
      </c>
      <c r="AM473" s="125" t="str">
        <f t="shared" si="245"/>
        <v/>
      </c>
      <c r="AN473" s="125" t="s">
        <v>218</v>
      </c>
      <c r="AO473" s="125" t="str">
        <f t="shared" si="246"/>
        <v/>
      </c>
      <c r="AP473" s="125" t="str">
        <f t="shared" si="255"/>
        <v/>
      </c>
    </row>
    <row r="474" spans="1:42">
      <c r="A474" s="30">
        <f t="shared" si="247"/>
        <v>22006</v>
      </c>
      <c r="B474" s="31">
        <f t="shared" si="224"/>
        <v>0</v>
      </c>
      <c r="C474" s="33" t="str">
        <f t="shared" si="225"/>
        <v/>
      </c>
      <c r="D474" s="31">
        <f t="shared" si="226"/>
        <v>0</v>
      </c>
      <c r="E474" s="33" t="str">
        <f t="shared" si="227"/>
        <v/>
      </c>
      <c r="F474" s="31">
        <f t="shared" si="228"/>
        <v>0</v>
      </c>
      <c r="G474" s="32">
        <f t="shared" si="229"/>
        <v>0</v>
      </c>
      <c r="H474" s="32">
        <f t="shared" si="230"/>
        <v>0</v>
      </c>
      <c r="I474" s="32">
        <f t="shared" si="231"/>
        <v>0</v>
      </c>
      <c r="J474" s="37" t="str">
        <f t="shared" si="248"/>
        <v/>
      </c>
      <c r="K474" s="31">
        <f t="shared" si="232"/>
        <v>0</v>
      </c>
      <c r="L474" s="33" t="str">
        <f t="shared" si="233"/>
        <v/>
      </c>
      <c r="M474" s="34">
        <f t="shared" si="249"/>
        <v>17805.134231791057</v>
      </c>
      <c r="N474" s="33" t="str">
        <f t="shared" si="250"/>
        <v/>
      </c>
      <c r="O474" s="35" t="str">
        <f t="shared" si="234"/>
        <v/>
      </c>
      <c r="P474" s="48" t="str">
        <f t="shared" si="235"/>
        <v/>
      </c>
      <c r="Q474" s="35"/>
      <c r="R474" s="58">
        <f>Data!AW474</f>
        <v>0</v>
      </c>
      <c r="S474" s="58">
        <f>Data!BB474</f>
        <v>0</v>
      </c>
      <c r="T474" s="58">
        <f>Data!BM474</f>
        <v>0</v>
      </c>
      <c r="U474" s="59">
        <f>Data!BN474</f>
        <v>0</v>
      </c>
      <c r="V474" s="59">
        <f>Data!BO474</f>
        <v>0</v>
      </c>
      <c r="W474" s="58">
        <f>Data!BT474</f>
        <v>0</v>
      </c>
      <c r="X474" s="56">
        <f t="shared" si="236"/>
        <v>0</v>
      </c>
      <c r="Y474" s="64">
        <f t="shared" si="237"/>
        <v>14935.4833984375</v>
      </c>
      <c r="Z474" s="65">
        <f t="shared" si="238"/>
        <v>2645.991943359375</v>
      </c>
      <c r="AA474" s="66">
        <f t="shared" si="239"/>
        <v>17581.475341796875</v>
      </c>
      <c r="AB474" s="71">
        <f t="shared" si="251"/>
        <v>17581.475341796875</v>
      </c>
      <c r="AC474" s="71">
        <f t="shared" si="240"/>
        <v>2645.991943359375</v>
      </c>
      <c r="AD474" s="71">
        <f t="shared" si="252"/>
        <v>6805.2819239289747</v>
      </c>
      <c r="AE474" s="71">
        <f t="shared" si="253"/>
        <v>2645.991943359375</v>
      </c>
      <c r="AF474" s="57">
        <f t="shared" si="254"/>
        <v>2645.991943359375</v>
      </c>
      <c r="AG474" s="55"/>
      <c r="AI474" s="35" t="str">
        <f t="shared" si="241"/>
        <v/>
      </c>
      <c r="AJ474" s="125" t="str">
        <f t="shared" si="242"/>
        <v/>
      </c>
      <c r="AK474" s="125" t="str">
        <f t="shared" si="243"/>
        <v/>
      </c>
      <c r="AL474" s="125" t="str">
        <f t="shared" si="244"/>
        <v/>
      </c>
      <c r="AM474" s="125" t="str">
        <f t="shared" si="245"/>
        <v/>
      </c>
      <c r="AN474" s="125" t="s">
        <v>218</v>
      </c>
      <c r="AO474" s="125" t="str">
        <f t="shared" si="246"/>
        <v/>
      </c>
      <c r="AP474" s="125" t="str">
        <f t="shared" si="255"/>
        <v/>
      </c>
    </row>
    <row r="475" spans="1:42">
      <c r="A475" s="30">
        <f t="shared" si="247"/>
        <v>22036</v>
      </c>
      <c r="B475" s="31">
        <f t="shared" si="224"/>
        <v>1954.1536325430288</v>
      </c>
      <c r="C475" s="33" t="str">
        <f t="shared" si="225"/>
        <v/>
      </c>
      <c r="D475" s="31">
        <f t="shared" si="226"/>
        <v>4239.3046846318402</v>
      </c>
      <c r="E475" s="33" t="str">
        <f t="shared" si="227"/>
        <v/>
      </c>
      <c r="F475" s="31">
        <f t="shared" si="228"/>
        <v>0</v>
      </c>
      <c r="G475" s="32">
        <f t="shared" si="229"/>
        <v>0</v>
      </c>
      <c r="H475" s="32">
        <f t="shared" si="230"/>
        <v>0</v>
      </c>
      <c r="I475" s="32">
        <f t="shared" si="231"/>
        <v>0</v>
      </c>
      <c r="J475" s="37" t="str">
        <f t="shared" si="248"/>
        <v/>
      </c>
      <c r="K475" s="31">
        <f t="shared" si="232"/>
        <v>0</v>
      </c>
      <c r="L475" s="33" t="str">
        <f t="shared" si="233"/>
        <v/>
      </c>
      <c r="M475" s="34">
        <f t="shared" si="249"/>
        <v>5002.635234468924</v>
      </c>
      <c r="N475" s="33" t="str">
        <f t="shared" si="250"/>
        <v/>
      </c>
      <c r="O475" s="35" t="str">
        <f t="shared" si="234"/>
        <v>MRDO</v>
      </c>
      <c r="P475" s="48" t="str">
        <f t="shared" si="235"/>
        <v>MRDO</v>
      </c>
      <c r="Q475" s="35"/>
      <c r="R475" s="58">
        <f>Data!AW475</f>
        <v>1939.175537109375</v>
      </c>
      <c r="S475" s="58">
        <f>Data!BB475</f>
        <v>4224.32666015625</v>
      </c>
      <c r="T475" s="58">
        <f>Data!BM475</f>
        <v>0</v>
      </c>
      <c r="U475" s="59">
        <f>Data!BN475</f>
        <v>0</v>
      </c>
      <c r="V475" s="59">
        <f>Data!BO475</f>
        <v>0</v>
      </c>
      <c r="W475" s="58">
        <f>Data!BT475</f>
        <v>0</v>
      </c>
      <c r="X475" s="56">
        <f t="shared" si="236"/>
        <v>4224.32666015625</v>
      </c>
      <c r="Y475" s="64">
        <f t="shared" si="237"/>
        <v>13062.5</v>
      </c>
      <c r="Z475" s="65">
        <f t="shared" si="238"/>
        <v>0</v>
      </c>
      <c r="AA475" s="66">
        <f t="shared" si="239"/>
        <v>13062.5</v>
      </c>
      <c r="AB475" s="71">
        <f t="shared" si="251"/>
        <v>8838.17333984375</v>
      </c>
      <c r="AC475" s="71">
        <f t="shared" si="240"/>
        <v>0</v>
      </c>
      <c r="AD475" s="71">
        <f t="shared" si="252"/>
        <v>11364.369787563082</v>
      </c>
      <c r="AE475" s="71">
        <f t="shared" si="253"/>
        <v>0</v>
      </c>
      <c r="AF475" s="57">
        <f t="shared" si="254"/>
        <v>0</v>
      </c>
      <c r="AG475" s="55"/>
      <c r="AI475" s="35" t="str">
        <f t="shared" si="241"/>
        <v/>
      </c>
      <c r="AJ475" s="125" t="str">
        <f t="shared" si="242"/>
        <v>B2-3</v>
      </c>
      <c r="AK475" s="125" t="str">
        <f t="shared" si="243"/>
        <v/>
      </c>
      <c r="AL475" s="125" t="str">
        <f t="shared" si="244"/>
        <v/>
      </c>
      <c r="AM475" s="125" t="str">
        <f t="shared" si="245"/>
        <v/>
      </c>
      <c r="AN475" s="125" t="s">
        <v>218</v>
      </c>
      <c r="AO475" s="125" t="str">
        <f t="shared" si="246"/>
        <v/>
      </c>
      <c r="AP475" s="125" t="str">
        <f t="shared" si="255"/>
        <v>B2-3</v>
      </c>
    </row>
    <row r="476" spans="1:42">
      <c r="A476" s="30">
        <f t="shared" si="247"/>
        <v>22067</v>
      </c>
      <c r="B476" s="31">
        <f t="shared" si="224"/>
        <v>6626.6073559453007</v>
      </c>
      <c r="C476" s="33" t="str">
        <f t="shared" si="225"/>
        <v/>
      </c>
      <c r="D476" s="31">
        <f t="shared" si="226"/>
        <v>8383.1385397444865</v>
      </c>
      <c r="E476" s="33" t="str">
        <f t="shared" si="227"/>
        <v/>
      </c>
      <c r="F476" s="31">
        <f t="shared" si="228"/>
        <v>-20885.408007999045</v>
      </c>
      <c r="G476" s="32">
        <f t="shared" si="229"/>
        <v>-20747.671598587982</v>
      </c>
      <c r="H476" s="32">
        <f t="shared" si="230"/>
        <v>-20562.05428720059</v>
      </c>
      <c r="I476" s="32">
        <f t="shared" si="231"/>
        <v>-20562.05428720059</v>
      </c>
      <c r="J476" s="37" t="str">
        <f t="shared" si="248"/>
        <v/>
      </c>
      <c r="K476" s="31">
        <f t="shared" si="232"/>
        <v>0</v>
      </c>
      <c r="L476" s="33" t="str">
        <f t="shared" si="233"/>
        <v/>
      </c>
      <c r="M476" s="34">
        <f t="shared" si="249"/>
        <v>6903.4431979220799</v>
      </c>
      <c r="N476" s="33" t="str">
        <f t="shared" si="250"/>
        <v/>
      </c>
      <c r="O476" s="35" t="str">
        <f t="shared" si="234"/>
        <v/>
      </c>
      <c r="P476" s="48" t="str">
        <f t="shared" si="235"/>
        <v/>
      </c>
      <c r="Q476" s="35"/>
      <c r="R476" s="58">
        <f>Data!AW476</f>
        <v>4806.79150390625</v>
      </c>
      <c r="S476" s="58">
        <f>Data!BB476</f>
        <v>6563.322265625</v>
      </c>
      <c r="T476" s="58">
        <f>Data!BM476</f>
        <v>-22705.22265625</v>
      </c>
      <c r="U476" s="59">
        <f>Data!BN476</f>
        <v>-22567.48828125</v>
      </c>
      <c r="V476" s="59">
        <f>Data!BO476</f>
        <v>-22381.869140625</v>
      </c>
      <c r="W476" s="58">
        <f>Data!BT476</f>
        <v>0</v>
      </c>
      <c r="X476" s="56">
        <f t="shared" si="236"/>
        <v>6563.322265625</v>
      </c>
      <c r="Y476" s="64">
        <f t="shared" si="237"/>
        <v>6000</v>
      </c>
      <c r="Z476" s="65">
        <f t="shared" si="238"/>
        <v>1134.103759765625</v>
      </c>
      <c r="AA476" s="66">
        <f t="shared" si="239"/>
        <v>7134.103759765625</v>
      </c>
      <c r="AB476" s="71">
        <f t="shared" si="251"/>
        <v>570.781494140625</v>
      </c>
      <c r="AC476" s="71">
        <f t="shared" si="240"/>
        <v>1134.103759765625</v>
      </c>
      <c r="AD476" s="71">
        <f t="shared" si="252"/>
        <v>5078.7431110440511</v>
      </c>
      <c r="AE476" s="71">
        <f t="shared" si="253"/>
        <v>1132.2827645540237</v>
      </c>
      <c r="AF476" s="57">
        <f t="shared" si="254"/>
        <v>570.781494140625</v>
      </c>
      <c r="AG476" s="55"/>
      <c r="AI476" s="35" t="str">
        <f t="shared" si="241"/>
        <v/>
      </c>
      <c r="AJ476" s="125" t="str">
        <f t="shared" si="242"/>
        <v/>
      </c>
      <c r="AK476" s="125" t="str">
        <f t="shared" si="243"/>
        <v/>
      </c>
      <c r="AL476" s="125" t="str">
        <f t="shared" si="244"/>
        <v/>
      </c>
      <c r="AM476" s="125" t="str">
        <f t="shared" si="245"/>
        <v/>
      </c>
      <c r="AN476" s="125" t="s">
        <v>218</v>
      </c>
      <c r="AO476" s="125" t="str">
        <f t="shared" si="246"/>
        <v/>
      </c>
      <c r="AP476" s="125" t="str">
        <f t="shared" si="255"/>
        <v/>
      </c>
    </row>
    <row r="477" spans="1:42">
      <c r="A477" s="30">
        <f t="shared" si="247"/>
        <v>22097</v>
      </c>
      <c r="B477" s="31">
        <f t="shared" si="224"/>
        <v>9569.7242482772926</v>
      </c>
      <c r="C477" s="33" t="str">
        <f t="shared" si="225"/>
        <v/>
      </c>
      <c r="D477" s="31">
        <f t="shared" si="226"/>
        <v>10577.537595867598</v>
      </c>
      <c r="E477" s="33" t="str">
        <f t="shared" si="227"/>
        <v/>
      </c>
      <c r="F477" s="31">
        <f t="shared" si="228"/>
        <v>0</v>
      </c>
      <c r="G477" s="32">
        <f t="shared" si="229"/>
        <v>-2023.2686805418307</v>
      </c>
      <c r="H477" s="32">
        <f t="shared" si="230"/>
        <v>-1011.9050367101405</v>
      </c>
      <c r="I477" s="32">
        <f t="shared" si="231"/>
        <v>0</v>
      </c>
      <c r="J477" s="37" t="str">
        <f t="shared" si="248"/>
        <v/>
      </c>
      <c r="K477" s="31">
        <f t="shared" si="232"/>
        <v>0</v>
      </c>
      <c r="L477" s="33" t="str">
        <f t="shared" si="233"/>
        <v/>
      </c>
      <c r="M477" s="34">
        <f t="shared" si="249"/>
        <v>8113.507392636493</v>
      </c>
      <c r="N477" s="33" t="str">
        <f t="shared" si="250"/>
        <v/>
      </c>
      <c r="O477" s="35" t="str">
        <f t="shared" si="234"/>
        <v/>
      </c>
      <c r="P477" s="48" t="str">
        <f t="shared" si="235"/>
        <v/>
      </c>
      <c r="Q477" s="35"/>
      <c r="R477" s="58">
        <f>Data!AW477</f>
        <v>3236.818115234375</v>
      </c>
      <c r="S477" s="58">
        <f>Data!BB477</f>
        <v>4244.63134765625</v>
      </c>
      <c r="T477" s="58">
        <f>Data!BM477</f>
        <v>0</v>
      </c>
      <c r="U477" s="59">
        <f>Data!BN477</f>
        <v>-8356.1748046875</v>
      </c>
      <c r="V477" s="59">
        <f>Data!BO477</f>
        <v>-7344.81103515625</v>
      </c>
      <c r="W477" s="58">
        <f>Data!BT477</f>
        <v>0</v>
      </c>
      <c r="X477" s="56">
        <f t="shared" si="236"/>
        <v>4244.63134765625</v>
      </c>
      <c r="Y477" s="64">
        <f t="shared" si="237"/>
        <v>7243.33349609375</v>
      </c>
      <c r="Z477" s="65">
        <f t="shared" si="238"/>
        <v>0.90951311588287354</v>
      </c>
      <c r="AA477" s="66">
        <f t="shared" si="239"/>
        <v>7244.2430092096329</v>
      </c>
      <c r="AB477" s="71">
        <f t="shared" si="251"/>
        <v>2999.6116615533829</v>
      </c>
      <c r="AC477" s="71">
        <f t="shared" si="240"/>
        <v>0.90951311588287354</v>
      </c>
      <c r="AD477" s="71">
        <f t="shared" si="252"/>
        <v>6899.6136777675783</v>
      </c>
      <c r="AE477" s="71">
        <f t="shared" si="253"/>
        <v>0.90951311588287354</v>
      </c>
      <c r="AF477" s="57">
        <f t="shared" si="254"/>
        <v>0.90951311588287354</v>
      </c>
      <c r="AG477" s="55"/>
      <c r="AI477" s="35" t="str">
        <f t="shared" si="241"/>
        <v/>
      </c>
      <c r="AJ477" s="125" t="str">
        <f t="shared" si="242"/>
        <v/>
      </c>
      <c r="AK477" s="125" t="str">
        <f t="shared" si="243"/>
        <v/>
      </c>
      <c r="AL477" s="125" t="str">
        <f t="shared" si="244"/>
        <v/>
      </c>
      <c r="AM477" s="125" t="str">
        <f t="shared" si="245"/>
        <v/>
      </c>
      <c r="AN477" s="125" t="s">
        <v>218</v>
      </c>
      <c r="AO477" s="125" t="str">
        <f t="shared" si="246"/>
        <v/>
      </c>
      <c r="AP477" s="125" t="str">
        <f t="shared" si="255"/>
        <v/>
      </c>
    </row>
    <row r="478" spans="1:42">
      <c r="A478" s="30">
        <f t="shared" si="247"/>
        <v>22128</v>
      </c>
      <c r="B478" s="31">
        <f t="shared" si="224"/>
        <v>19756.540755824088</v>
      </c>
      <c r="C478" s="33" t="str">
        <f t="shared" si="225"/>
        <v/>
      </c>
      <c r="D478" s="31">
        <f t="shared" si="226"/>
        <v>16002.431702417407</v>
      </c>
      <c r="E478" s="33" t="str">
        <f t="shared" si="227"/>
        <v/>
      </c>
      <c r="F478" s="31">
        <f t="shared" si="228"/>
        <v>0</v>
      </c>
      <c r="G478" s="32">
        <f t="shared" si="229"/>
        <v>17989.63534512914</v>
      </c>
      <c r="H478" s="32">
        <f t="shared" si="230"/>
        <v>17651.58330892149</v>
      </c>
      <c r="I478" s="32">
        <f t="shared" si="231"/>
        <v>17989.63534512914</v>
      </c>
      <c r="J478" s="37" t="str">
        <f t="shared" si="248"/>
        <v/>
      </c>
      <c r="K478" s="31">
        <f t="shared" si="232"/>
        <v>0</v>
      </c>
      <c r="L478" s="33" t="str">
        <f t="shared" si="233"/>
        <v/>
      </c>
      <c r="M478" s="34">
        <f t="shared" si="249"/>
        <v>17182.375179524613</v>
      </c>
      <c r="N478" s="33" t="str">
        <f t="shared" si="250"/>
        <v/>
      </c>
      <c r="O478" s="35" t="str">
        <f t="shared" si="234"/>
        <v/>
      </c>
      <c r="P478" s="48" t="str">
        <f t="shared" si="235"/>
        <v/>
      </c>
      <c r="Q478" s="35"/>
      <c r="R478" s="58">
        <f>Data!AW478</f>
        <v>4866.103515625</v>
      </c>
      <c r="S478" s="58">
        <f>Data!BB478</f>
        <v>1111.99462890625</v>
      </c>
      <c r="T478" s="58">
        <f>Data!BM478</f>
        <v>0</v>
      </c>
      <c r="U478" s="59">
        <f>Data!BN478</f>
        <v>3099.1982421875</v>
      </c>
      <c r="V478" s="59">
        <f>Data!BO478</f>
        <v>2761.14697265625</v>
      </c>
      <c r="W478" s="58">
        <f>Data!BT478</f>
        <v>0</v>
      </c>
      <c r="X478" s="56">
        <f t="shared" si="236"/>
        <v>4866.103515625</v>
      </c>
      <c r="Y478" s="64">
        <f t="shared" si="237"/>
        <v>5000</v>
      </c>
      <c r="Z478" s="65">
        <f t="shared" si="238"/>
        <v>22.901535034179688</v>
      </c>
      <c r="AA478" s="66">
        <f t="shared" si="239"/>
        <v>5022.9015350341797</v>
      </c>
      <c r="AB478" s="71">
        <f t="shared" si="251"/>
        <v>156.79801940917969</v>
      </c>
      <c r="AC478" s="71">
        <f t="shared" si="240"/>
        <v>22.901535034179688</v>
      </c>
      <c r="AD478" s="71">
        <f t="shared" si="252"/>
        <v>3864.6598472837213</v>
      </c>
      <c r="AE478" s="71">
        <f t="shared" si="253"/>
        <v>22.901535034179688</v>
      </c>
      <c r="AF478" s="57">
        <f t="shared" si="254"/>
        <v>22.901535034179688</v>
      </c>
      <c r="AG478" s="55"/>
      <c r="AI478" s="35" t="str">
        <f t="shared" si="241"/>
        <v/>
      </c>
      <c r="AJ478" s="125" t="str">
        <f t="shared" si="242"/>
        <v/>
      </c>
      <c r="AK478" s="125" t="str">
        <f t="shared" si="243"/>
        <v/>
      </c>
      <c r="AL478" s="125" t="str">
        <f t="shared" si="244"/>
        <v/>
      </c>
      <c r="AM478" s="125" t="str">
        <f t="shared" si="245"/>
        <v/>
      </c>
      <c r="AN478" s="125" t="s">
        <v>218</v>
      </c>
      <c r="AO478" s="125" t="str">
        <f t="shared" si="246"/>
        <v/>
      </c>
      <c r="AP478" s="125" t="str">
        <f t="shared" si="255"/>
        <v/>
      </c>
    </row>
    <row r="479" spans="1:42">
      <c r="A479" s="30">
        <f t="shared" si="247"/>
        <v>22159</v>
      </c>
      <c r="B479" s="31">
        <f t="shared" si="224"/>
        <v>18228.476276106827</v>
      </c>
      <c r="C479" s="33" t="str">
        <f t="shared" si="225"/>
        <v>JP</v>
      </c>
      <c r="D479" s="31">
        <f t="shared" si="226"/>
        <v>14415.85232976207</v>
      </c>
      <c r="E479" s="33" t="str">
        <f t="shared" si="227"/>
        <v/>
      </c>
      <c r="F479" s="31">
        <f t="shared" si="228"/>
        <v>0</v>
      </c>
      <c r="G479" s="32">
        <f t="shared" si="229"/>
        <v>16428.208874070275</v>
      </c>
      <c r="H479" s="32">
        <f t="shared" si="230"/>
        <v>15711.419880381141</v>
      </c>
      <c r="I479" s="32">
        <f t="shared" si="231"/>
        <v>16428.208874070275</v>
      </c>
      <c r="J479" s="37" t="str">
        <f t="shared" si="248"/>
        <v/>
      </c>
      <c r="K479" s="31">
        <f t="shared" si="232"/>
        <v>0</v>
      </c>
      <c r="L479" s="33" t="str">
        <f t="shared" si="233"/>
        <v/>
      </c>
      <c r="M479" s="34">
        <f t="shared" si="249"/>
        <v>17149.541644666439</v>
      </c>
      <c r="N479" s="33" t="str">
        <f t="shared" si="250"/>
        <v/>
      </c>
      <c r="O479" s="35" t="str">
        <f t="shared" si="234"/>
        <v/>
      </c>
      <c r="P479" s="48" t="str">
        <f t="shared" si="235"/>
        <v>JP</v>
      </c>
      <c r="Q479" s="35"/>
      <c r="R479" s="58">
        <f>Data!AW479</f>
        <v>5352.73583984375</v>
      </c>
      <c r="S479" s="58">
        <f>Data!BB479</f>
        <v>1540.112548828125</v>
      </c>
      <c r="T479" s="58">
        <f>Data!BM479</f>
        <v>0</v>
      </c>
      <c r="U479" s="59">
        <f>Data!BN479</f>
        <v>3552.468505859375</v>
      </c>
      <c r="V479" s="59">
        <f>Data!BO479</f>
        <v>2835.67919921875</v>
      </c>
      <c r="W479" s="58">
        <f>Data!BT479</f>
        <v>0</v>
      </c>
      <c r="X479" s="56">
        <f t="shared" si="236"/>
        <v>5352.73583984375</v>
      </c>
      <c r="Y479" s="64">
        <f t="shared" si="237"/>
        <v>3500</v>
      </c>
      <c r="Z479" s="65">
        <f t="shared" si="238"/>
        <v>1852.8170166015625</v>
      </c>
      <c r="AA479" s="66">
        <f t="shared" si="239"/>
        <v>5352.8170166015625</v>
      </c>
      <c r="AB479" s="71">
        <f t="shared" si="251"/>
        <v>8.11767578125E-2</v>
      </c>
      <c r="AC479" s="71">
        <f t="shared" si="240"/>
        <v>1852.8170166015625</v>
      </c>
      <c r="AD479" s="71">
        <f t="shared" si="252"/>
        <v>2298.1799220371213</v>
      </c>
      <c r="AE479" s="71">
        <f t="shared" si="253"/>
        <v>1852.8170166015625</v>
      </c>
      <c r="AF479" s="57">
        <f t="shared" si="254"/>
        <v>8.11767578125E-2</v>
      </c>
      <c r="AG479" s="55"/>
      <c r="AI479" s="35" t="str">
        <f t="shared" si="241"/>
        <v/>
      </c>
      <c r="AJ479" s="125" t="str">
        <f t="shared" si="242"/>
        <v/>
      </c>
      <c r="AK479" s="125" t="str">
        <f t="shared" si="243"/>
        <v/>
      </c>
      <c r="AL479" s="125" t="str">
        <f t="shared" si="244"/>
        <v/>
      </c>
      <c r="AM479" s="125" t="str">
        <f t="shared" si="245"/>
        <v/>
      </c>
      <c r="AN479" s="125" t="s">
        <v>218</v>
      </c>
      <c r="AO479" s="125" t="str">
        <f t="shared" si="246"/>
        <v/>
      </c>
      <c r="AP479" s="125" t="str">
        <f t="shared" si="255"/>
        <v/>
      </c>
    </row>
    <row r="480" spans="1:42">
      <c r="A480" s="30">
        <f t="shared" si="247"/>
        <v>22189</v>
      </c>
      <c r="B480" s="31">
        <f t="shared" si="224"/>
        <v>0</v>
      </c>
      <c r="C480" s="33" t="str">
        <f t="shared" si="225"/>
        <v/>
      </c>
      <c r="D480" s="31">
        <f t="shared" si="226"/>
        <v>0</v>
      </c>
      <c r="E480" s="33" t="str">
        <f t="shared" si="227"/>
        <v/>
      </c>
      <c r="F480" s="31">
        <f t="shared" si="228"/>
        <v>0</v>
      </c>
      <c r="G480" s="32">
        <f t="shared" si="229"/>
        <v>12224.532966893072</v>
      </c>
      <c r="H480" s="32">
        <f t="shared" si="230"/>
        <v>11789.294153058932</v>
      </c>
      <c r="I480" s="32">
        <f t="shared" si="231"/>
        <v>12224.532966893072</v>
      </c>
      <c r="J480" s="37" t="str">
        <f t="shared" si="248"/>
        <v/>
      </c>
      <c r="K480" s="31">
        <f t="shared" si="232"/>
        <v>0</v>
      </c>
      <c r="L480" s="33" t="str">
        <f t="shared" si="233"/>
        <v/>
      </c>
      <c r="M480" s="34">
        <f t="shared" si="249"/>
        <v>15792.385645367023</v>
      </c>
      <c r="N480" s="33" t="str">
        <f t="shared" si="250"/>
        <v>EI</v>
      </c>
      <c r="O480" s="35" t="str">
        <f t="shared" si="234"/>
        <v/>
      </c>
      <c r="P480" s="48" t="str">
        <f t="shared" si="235"/>
        <v>EI</v>
      </c>
      <c r="Q480" s="35"/>
      <c r="R480" s="58">
        <f>Data!AW480</f>
        <v>0</v>
      </c>
      <c r="S480" s="58">
        <f>Data!BB480</f>
        <v>0</v>
      </c>
      <c r="T480" s="58">
        <f>Data!BM480</f>
        <v>0</v>
      </c>
      <c r="U480" s="59">
        <f>Data!BN480</f>
        <v>1643.5633544921875</v>
      </c>
      <c r="V480" s="59">
        <f>Data!BO480</f>
        <v>1208.3245849609375</v>
      </c>
      <c r="W480" s="58">
        <f>Data!BT480</f>
        <v>0</v>
      </c>
      <c r="X480" s="56">
        <f t="shared" si="236"/>
        <v>1643.5633544921875</v>
      </c>
      <c r="Y480" s="64">
        <f t="shared" si="237"/>
        <v>3000</v>
      </c>
      <c r="Z480" s="65">
        <f t="shared" si="238"/>
        <v>621.93780517578125</v>
      </c>
      <c r="AA480" s="66">
        <f t="shared" si="239"/>
        <v>3621.9378051757812</v>
      </c>
      <c r="AB480" s="71">
        <f t="shared" si="251"/>
        <v>1978.3744506835937</v>
      </c>
      <c r="AC480" s="71">
        <f t="shared" si="240"/>
        <v>621.93780517578125</v>
      </c>
      <c r="AD480" s="71">
        <f t="shared" si="252"/>
        <v>7.5120194924238604E-4</v>
      </c>
      <c r="AE480" s="71">
        <f t="shared" si="253"/>
        <v>226.91543579101562</v>
      </c>
      <c r="AF480" s="57">
        <f t="shared" si="254"/>
        <v>7.5120194924238604E-4</v>
      </c>
      <c r="AG480" s="55"/>
      <c r="AI480" s="35" t="str">
        <f t="shared" si="241"/>
        <v/>
      </c>
      <c r="AJ480" s="125" t="str">
        <f t="shared" si="242"/>
        <v/>
      </c>
      <c r="AK480" s="125" t="str">
        <f t="shared" si="243"/>
        <v/>
      </c>
      <c r="AL480" s="125" t="str">
        <f t="shared" si="244"/>
        <v/>
      </c>
      <c r="AM480" s="125" t="str">
        <f t="shared" si="245"/>
        <v/>
      </c>
      <c r="AN480" s="125" t="s">
        <v>218</v>
      </c>
      <c r="AO480" s="125" t="str">
        <f t="shared" si="246"/>
        <v/>
      </c>
      <c r="AP480" s="125" t="str">
        <f t="shared" si="255"/>
        <v/>
      </c>
    </row>
    <row r="481" spans="1:42">
      <c r="A481" s="30">
        <f t="shared" si="247"/>
        <v>22220</v>
      </c>
      <c r="B481" s="31">
        <f t="shared" si="224"/>
        <v>0</v>
      </c>
      <c r="C481" s="33" t="str">
        <f t="shared" si="225"/>
        <v/>
      </c>
      <c r="D481" s="31">
        <f t="shared" si="226"/>
        <v>0</v>
      </c>
      <c r="E481" s="33" t="str">
        <f t="shared" si="227"/>
        <v/>
      </c>
      <c r="F481" s="31">
        <f t="shared" si="228"/>
        <v>0</v>
      </c>
      <c r="G481" s="32">
        <f t="shared" si="229"/>
        <v>8253.3421227678155</v>
      </c>
      <c r="H481" s="32">
        <f t="shared" si="230"/>
        <v>9328.6491034589108</v>
      </c>
      <c r="I481" s="32">
        <f t="shared" si="231"/>
        <v>9328.6491034589108</v>
      </c>
      <c r="J481" s="37" t="str">
        <f t="shared" si="248"/>
        <v/>
      </c>
      <c r="K481" s="31">
        <f t="shared" si="232"/>
        <v>0</v>
      </c>
      <c r="L481" s="33" t="str">
        <f t="shared" si="233"/>
        <v/>
      </c>
      <c r="M481" s="34">
        <f t="shared" si="249"/>
        <v>9959.4561195174047</v>
      </c>
      <c r="N481" s="33" t="str">
        <f t="shared" si="250"/>
        <v/>
      </c>
      <c r="O481" s="35" t="str">
        <f t="shared" si="234"/>
        <v>MRDO</v>
      </c>
      <c r="P481" s="48" t="str">
        <f t="shared" si="235"/>
        <v>MRDO</v>
      </c>
      <c r="Q481" s="35"/>
      <c r="R481" s="58">
        <f>Data!AW481</f>
        <v>0</v>
      </c>
      <c r="S481" s="58">
        <f>Data!BB481</f>
        <v>0</v>
      </c>
      <c r="T481" s="58">
        <f>Data!BM481</f>
        <v>0</v>
      </c>
      <c r="U481" s="59">
        <f>Data!BN481</f>
        <v>2318.052734375</v>
      </c>
      <c r="V481" s="59">
        <f>Data!BO481</f>
        <v>3393.35986328125</v>
      </c>
      <c r="W481" s="58">
        <f>Data!BT481</f>
        <v>0</v>
      </c>
      <c r="X481" s="56">
        <f t="shared" si="236"/>
        <v>3393.35986328125</v>
      </c>
      <c r="Y481" s="64">
        <f t="shared" si="237"/>
        <v>4000</v>
      </c>
      <c r="Z481" s="65">
        <f t="shared" si="238"/>
        <v>0</v>
      </c>
      <c r="AA481" s="66">
        <f t="shared" si="239"/>
        <v>4000</v>
      </c>
      <c r="AB481" s="71">
        <f t="shared" si="251"/>
        <v>606.64013671875</v>
      </c>
      <c r="AC481" s="71">
        <f t="shared" si="240"/>
        <v>0</v>
      </c>
      <c r="AD481" s="71">
        <f t="shared" si="252"/>
        <v>1897.9203670912648</v>
      </c>
      <c r="AE481" s="71">
        <f t="shared" si="253"/>
        <v>0</v>
      </c>
      <c r="AF481" s="57">
        <f t="shared" si="254"/>
        <v>0</v>
      </c>
      <c r="AG481" s="55"/>
      <c r="AI481" s="35" t="str">
        <f t="shared" si="241"/>
        <v/>
      </c>
      <c r="AJ481" s="125" t="str">
        <f t="shared" si="242"/>
        <v/>
      </c>
      <c r="AK481" s="125" t="str">
        <f t="shared" si="243"/>
        <v/>
      </c>
      <c r="AL481" s="125" t="str">
        <f t="shared" si="244"/>
        <v/>
      </c>
      <c r="AM481" s="125" t="str">
        <f t="shared" si="245"/>
        <v/>
      </c>
      <c r="AN481" s="125" t="s">
        <v>218</v>
      </c>
      <c r="AO481" s="125" t="str">
        <f t="shared" si="246"/>
        <v/>
      </c>
      <c r="AP481" s="125" t="str">
        <f t="shared" si="255"/>
        <v/>
      </c>
    </row>
    <row r="482" spans="1:42">
      <c r="A482" s="30">
        <f t="shared" si="247"/>
        <v>22250</v>
      </c>
      <c r="B482" s="31">
        <f t="shared" si="224"/>
        <v>0</v>
      </c>
      <c r="C482" s="33" t="str">
        <f t="shared" si="225"/>
        <v/>
      </c>
      <c r="D482" s="31">
        <f t="shared" si="226"/>
        <v>0</v>
      </c>
      <c r="E482" s="33" t="str">
        <f t="shared" si="227"/>
        <v/>
      </c>
      <c r="F482" s="31">
        <f t="shared" si="228"/>
        <v>0</v>
      </c>
      <c r="G482" s="32">
        <f t="shared" si="229"/>
        <v>12254.86242572807</v>
      </c>
      <c r="H482" s="32">
        <f t="shared" si="230"/>
        <v>11979.192234976814</v>
      </c>
      <c r="I482" s="32">
        <f t="shared" si="231"/>
        <v>12254.86242572807</v>
      </c>
      <c r="J482" s="37" t="str">
        <f t="shared" si="248"/>
        <v/>
      </c>
      <c r="K482" s="31">
        <f t="shared" si="232"/>
        <v>0</v>
      </c>
      <c r="L482" s="33" t="str">
        <f t="shared" si="233"/>
        <v/>
      </c>
      <c r="M482" s="34">
        <f t="shared" si="249"/>
        <v>15019.649739619392</v>
      </c>
      <c r="N482" s="33" t="str">
        <f t="shared" si="250"/>
        <v>EI</v>
      </c>
      <c r="O482" s="35" t="str">
        <f t="shared" si="234"/>
        <v/>
      </c>
      <c r="P482" s="48" t="str">
        <f t="shared" si="235"/>
        <v>EI</v>
      </c>
      <c r="Q482" s="35"/>
      <c r="R482" s="58">
        <f>Data!AW482</f>
        <v>0</v>
      </c>
      <c r="S482" s="58">
        <f>Data!BB482</f>
        <v>0</v>
      </c>
      <c r="T482" s="58">
        <f>Data!BM482</f>
        <v>0</v>
      </c>
      <c r="U482" s="59">
        <f>Data!BN482</f>
        <v>3942.10693359375</v>
      </c>
      <c r="V482" s="59">
        <f>Data!BO482</f>
        <v>3666.436767578125</v>
      </c>
      <c r="W482" s="58">
        <f>Data!BT482</f>
        <v>0</v>
      </c>
      <c r="X482" s="56">
        <f t="shared" si="236"/>
        <v>3942.10693359375</v>
      </c>
      <c r="Y482" s="64">
        <f t="shared" si="237"/>
        <v>4500</v>
      </c>
      <c r="Z482" s="65">
        <f t="shared" si="238"/>
        <v>116.396484375</v>
      </c>
      <c r="AA482" s="66">
        <f t="shared" si="239"/>
        <v>4616.396484375</v>
      </c>
      <c r="AB482" s="71">
        <f t="shared" si="251"/>
        <v>674.28955078125</v>
      </c>
      <c r="AC482" s="71">
        <f t="shared" si="240"/>
        <v>116.396484375</v>
      </c>
      <c r="AD482" s="71">
        <f t="shared" si="252"/>
        <v>7.5120195106137544E-4</v>
      </c>
      <c r="AE482" s="71">
        <f t="shared" si="253"/>
        <v>116.396484375</v>
      </c>
      <c r="AF482" s="57">
        <f t="shared" si="254"/>
        <v>7.5120195106137544E-4</v>
      </c>
      <c r="AG482" s="55"/>
      <c r="AI482" s="35" t="str">
        <f t="shared" si="241"/>
        <v/>
      </c>
      <c r="AJ482" s="125" t="str">
        <f t="shared" si="242"/>
        <v/>
      </c>
      <c r="AK482" s="125" t="str">
        <f t="shared" si="243"/>
        <v/>
      </c>
      <c r="AL482" s="125" t="str">
        <f t="shared" si="244"/>
        <v/>
      </c>
      <c r="AM482" s="125" t="str">
        <f t="shared" si="245"/>
        <v/>
      </c>
      <c r="AN482" s="125" t="s">
        <v>218</v>
      </c>
      <c r="AO482" s="125" t="str">
        <f t="shared" si="246"/>
        <v/>
      </c>
      <c r="AP482" s="125" t="str">
        <f t="shared" si="255"/>
        <v/>
      </c>
    </row>
    <row r="483" spans="1:42">
      <c r="A483" s="30">
        <f t="shared" si="247"/>
        <v>22281</v>
      </c>
      <c r="B483" s="31">
        <f t="shared" si="224"/>
        <v>0</v>
      </c>
      <c r="C483" s="33" t="str">
        <f t="shared" si="225"/>
        <v/>
      </c>
      <c r="D483" s="31">
        <f t="shared" si="226"/>
        <v>0</v>
      </c>
      <c r="E483" s="33" t="str">
        <f t="shared" si="227"/>
        <v/>
      </c>
      <c r="F483" s="31">
        <f t="shared" si="228"/>
        <v>8078.8159453544722</v>
      </c>
      <c r="G483" s="32">
        <f t="shared" si="229"/>
        <v>8169.4179191328267</v>
      </c>
      <c r="H483" s="32">
        <f t="shared" si="230"/>
        <v>10445.696049362503</v>
      </c>
      <c r="I483" s="32">
        <f t="shared" si="231"/>
        <v>10445.696049362503</v>
      </c>
      <c r="J483" s="37" t="str">
        <f t="shared" si="248"/>
        <v/>
      </c>
      <c r="K483" s="31">
        <f t="shared" si="232"/>
        <v>0</v>
      </c>
      <c r="L483" s="33" t="str">
        <f t="shared" si="233"/>
        <v/>
      </c>
      <c r="M483" s="34">
        <f t="shared" si="249"/>
        <v>7657.7489287210956</v>
      </c>
      <c r="N483" s="33" t="str">
        <f t="shared" si="250"/>
        <v/>
      </c>
      <c r="O483" s="35" t="str">
        <f t="shared" si="234"/>
        <v/>
      </c>
      <c r="P483" s="48" t="str">
        <f t="shared" si="235"/>
        <v/>
      </c>
      <c r="Q483" s="35"/>
      <c r="R483" s="58">
        <f>Data!AW483</f>
        <v>0</v>
      </c>
      <c r="S483" s="58">
        <f>Data!BB483</f>
        <v>0</v>
      </c>
      <c r="T483" s="58">
        <f>Data!BM483</f>
        <v>4387.0283203125</v>
      </c>
      <c r="U483" s="59">
        <f>Data!BN483</f>
        <v>4545.1298828125</v>
      </c>
      <c r="V483" s="59">
        <f>Data!BO483</f>
        <v>6821.42626953125</v>
      </c>
      <c r="W483" s="58">
        <f>Data!BT483</f>
        <v>0</v>
      </c>
      <c r="X483" s="56">
        <f t="shared" si="236"/>
        <v>6821.42626953125</v>
      </c>
      <c r="Y483" s="64">
        <f t="shared" si="237"/>
        <v>4500</v>
      </c>
      <c r="Z483" s="65">
        <f t="shared" si="238"/>
        <v>5418.66796875</v>
      </c>
      <c r="AA483" s="66">
        <f t="shared" si="239"/>
        <v>9918.66796875</v>
      </c>
      <c r="AB483" s="71">
        <f t="shared" si="251"/>
        <v>3097.24169921875</v>
      </c>
      <c r="AC483" s="71">
        <f t="shared" si="240"/>
        <v>5418.66796875</v>
      </c>
      <c r="AD483" s="71">
        <f t="shared" si="252"/>
        <v>8084.4451583145274</v>
      </c>
      <c r="AE483" s="71">
        <f t="shared" si="253"/>
        <v>5418.66796875</v>
      </c>
      <c r="AF483" s="57">
        <f t="shared" si="254"/>
        <v>3097.24169921875</v>
      </c>
      <c r="AG483" s="55"/>
      <c r="AI483" s="35" t="str">
        <f t="shared" si="241"/>
        <v/>
      </c>
      <c r="AJ483" s="125" t="str">
        <f t="shared" si="242"/>
        <v/>
      </c>
      <c r="AK483" s="125" t="str">
        <f t="shared" si="243"/>
        <v/>
      </c>
      <c r="AL483" s="125" t="str">
        <f t="shared" si="244"/>
        <v/>
      </c>
      <c r="AM483" s="125" t="str">
        <f t="shared" si="245"/>
        <v/>
      </c>
      <c r="AN483" s="125" t="s">
        <v>218</v>
      </c>
      <c r="AO483" s="125" t="str">
        <f t="shared" si="246"/>
        <v/>
      </c>
      <c r="AP483" s="125" t="str">
        <f t="shared" si="255"/>
        <v/>
      </c>
    </row>
    <row r="484" spans="1:42">
      <c r="A484" s="30">
        <f t="shared" si="247"/>
        <v>22312</v>
      </c>
      <c r="B484" s="31">
        <f t="shared" si="224"/>
        <v>0</v>
      </c>
      <c r="C484" s="33" t="str">
        <f t="shared" si="225"/>
        <v/>
      </c>
      <c r="D484" s="31">
        <f t="shared" si="226"/>
        <v>0</v>
      </c>
      <c r="E484" s="33" t="str">
        <f t="shared" si="227"/>
        <v/>
      </c>
      <c r="F484" s="31">
        <f t="shared" si="228"/>
        <v>-1540.2148048168121</v>
      </c>
      <c r="G484" s="32">
        <f t="shared" si="229"/>
        <v>-1284.2574092203063</v>
      </c>
      <c r="H484" s="32">
        <f t="shared" si="230"/>
        <v>-563.81704068830982</v>
      </c>
      <c r="I484" s="32">
        <f t="shared" si="231"/>
        <v>-563.81704068830982</v>
      </c>
      <c r="J484" s="37" t="str">
        <f t="shared" si="248"/>
        <v/>
      </c>
      <c r="K484" s="31">
        <f t="shared" si="232"/>
        <v>0</v>
      </c>
      <c r="L484" s="33" t="str">
        <f t="shared" si="233"/>
        <v/>
      </c>
      <c r="M484" s="34">
        <f t="shared" si="249"/>
        <v>10002.797842861977</v>
      </c>
      <c r="N484" s="33" t="str">
        <f t="shared" si="250"/>
        <v/>
      </c>
      <c r="O484" s="35" t="str">
        <f t="shared" si="234"/>
        <v/>
      </c>
      <c r="P484" s="48" t="str">
        <f t="shared" si="235"/>
        <v/>
      </c>
      <c r="Q484" s="35"/>
      <c r="R484" s="58">
        <f>Data!AW484</f>
        <v>0</v>
      </c>
      <c r="S484" s="58">
        <f>Data!BB484</f>
        <v>0</v>
      </c>
      <c r="T484" s="58">
        <f>Data!BM484</f>
        <v>-4290.41748046875</v>
      </c>
      <c r="U484" s="59">
        <f>Data!BN484</f>
        <v>-4054.934326171875</v>
      </c>
      <c r="V484" s="59">
        <f>Data!BO484</f>
        <v>-3301.93408203125</v>
      </c>
      <c r="W484" s="58">
        <f>Data!BT484</f>
        <v>0</v>
      </c>
      <c r="X484" s="56">
        <f t="shared" si="236"/>
        <v>0</v>
      </c>
      <c r="Y484" s="64">
        <f t="shared" si="237"/>
        <v>6000</v>
      </c>
      <c r="Z484" s="65">
        <f t="shared" si="238"/>
        <v>3091.16162109375</v>
      </c>
      <c r="AA484" s="66">
        <f t="shared" si="239"/>
        <v>9091.16162109375</v>
      </c>
      <c r="AB484" s="71">
        <f t="shared" si="251"/>
        <v>9091.16162109375</v>
      </c>
      <c r="AC484" s="71">
        <f t="shared" si="240"/>
        <v>3091.16162109375</v>
      </c>
      <c r="AD484" s="71">
        <f t="shared" si="252"/>
        <v>4034.6606047212372</v>
      </c>
      <c r="AE484" s="71">
        <f t="shared" si="253"/>
        <v>3091.16162109375</v>
      </c>
      <c r="AF484" s="57">
        <f t="shared" si="254"/>
        <v>3091.16162109375</v>
      </c>
      <c r="AG484" s="55"/>
      <c r="AI484" s="35" t="str">
        <f t="shared" si="241"/>
        <v/>
      </c>
      <c r="AJ484" s="125" t="str">
        <f t="shared" si="242"/>
        <v/>
      </c>
      <c r="AK484" s="125" t="str">
        <f t="shared" si="243"/>
        <v/>
      </c>
      <c r="AL484" s="125" t="str">
        <f t="shared" si="244"/>
        <v/>
      </c>
      <c r="AM484" s="125" t="str">
        <f t="shared" si="245"/>
        <v/>
      </c>
      <c r="AN484" s="125" t="s">
        <v>218</v>
      </c>
      <c r="AO484" s="125" t="str">
        <f t="shared" si="246"/>
        <v/>
      </c>
      <c r="AP484" s="125" t="str">
        <f t="shared" si="255"/>
        <v/>
      </c>
    </row>
    <row r="485" spans="1:42">
      <c r="A485" s="30">
        <f t="shared" si="247"/>
        <v>22340</v>
      </c>
      <c r="B485" s="31">
        <f t="shared" si="224"/>
        <v>0</v>
      </c>
      <c r="C485" s="33" t="str">
        <f t="shared" si="225"/>
        <v/>
      </c>
      <c r="D485" s="31">
        <f t="shared" si="226"/>
        <v>0</v>
      </c>
      <c r="E485" s="33" t="str">
        <f t="shared" si="227"/>
        <v/>
      </c>
      <c r="F485" s="31">
        <f t="shared" si="228"/>
        <v>-8732.180648028605</v>
      </c>
      <c r="G485" s="32">
        <f t="shared" si="229"/>
        <v>-8933.7885056434206</v>
      </c>
      <c r="H485" s="32">
        <f t="shared" si="230"/>
        <v>-9193.6015895040691</v>
      </c>
      <c r="I485" s="32">
        <f t="shared" si="231"/>
        <v>-8732.180648028605</v>
      </c>
      <c r="J485" s="37" t="str">
        <f t="shared" si="248"/>
        <v/>
      </c>
      <c r="K485" s="31">
        <f t="shared" si="232"/>
        <v>0</v>
      </c>
      <c r="L485" s="33" t="str">
        <f t="shared" si="233"/>
        <v/>
      </c>
      <c r="M485" s="34">
        <f t="shared" si="249"/>
        <v>9153.499591443262</v>
      </c>
      <c r="N485" s="33" t="str">
        <f t="shared" si="250"/>
        <v/>
      </c>
      <c r="O485" s="35" t="str">
        <f t="shared" si="234"/>
        <v/>
      </c>
      <c r="P485" s="48" t="str">
        <f t="shared" si="235"/>
        <v/>
      </c>
      <c r="Q485" s="35"/>
      <c r="R485" s="58">
        <f>Data!AW485</f>
        <v>0</v>
      </c>
      <c r="S485" s="58">
        <f>Data!BB485</f>
        <v>0</v>
      </c>
      <c r="T485" s="58">
        <f>Data!BM485</f>
        <v>-9052.9951171875</v>
      </c>
      <c r="U485" s="59">
        <f>Data!BN485</f>
        <v>-8839.419921875</v>
      </c>
      <c r="V485" s="59">
        <f>Data!BO485</f>
        <v>-9099.232421875</v>
      </c>
      <c r="W485" s="58">
        <f>Data!BT485</f>
        <v>0</v>
      </c>
      <c r="X485" s="56">
        <f t="shared" si="236"/>
        <v>0</v>
      </c>
      <c r="Y485" s="64">
        <f t="shared" si="237"/>
        <v>7687.5</v>
      </c>
      <c r="Z485" s="65">
        <f t="shared" si="238"/>
        <v>23974.37890625</v>
      </c>
      <c r="AA485" s="66">
        <f t="shared" si="239"/>
        <v>31661.87890625</v>
      </c>
      <c r="AB485" s="71">
        <f t="shared" si="251"/>
        <v>31661.87890625</v>
      </c>
      <c r="AC485" s="71">
        <f t="shared" si="240"/>
        <v>23974.37890625</v>
      </c>
      <c r="AD485" s="71">
        <f t="shared" si="252"/>
        <v>27058.328624787031</v>
      </c>
      <c r="AE485" s="71">
        <f t="shared" si="253"/>
        <v>23974.37890625</v>
      </c>
      <c r="AF485" s="57">
        <f t="shared" si="254"/>
        <v>23974.37890625</v>
      </c>
      <c r="AG485" s="55"/>
      <c r="AI485" s="35" t="str">
        <f t="shared" si="241"/>
        <v/>
      </c>
      <c r="AJ485" s="125" t="str">
        <f t="shared" si="242"/>
        <v/>
      </c>
      <c r="AK485" s="125" t="str">
        <f t="shared" si="243"/>
        <v/>
      </c>
      <c r="AL485" s="125" t="str">
        <f t="shared" si="244"/>
        <v/>
      </c>
      <c r="AM485" s="125" t="str">
        <f t="shared" si="245"/>
        <v/>
      </c>
      <c r="AN485" s="125" t="s">
        <v>218</v>
      </c>
      <c r="AO485" s="125" t="str">
        <f t="shared" si="246"/>
        <v/>
      </c>
      <c r="AP485" s="125" t="str">
        <f t="shared" si="255"/>
        <v/>
      </c>
    </row>
    <row r="486" spans="1:42">
      <c r="A486" s="30">
        <f t="shared" si="247"/>
        <v>22371</v>
      </c>
      <c r="B486" s="31">
        <f t="shared" si="224"/>
        <v>0</v>
      </c>
      <c r="C486" s="33" t="str">
        <f t="shared" si="225"/>
        <v/>
      </c>
      <c r="D486" s="31">
        <f t="shared" si="226"/>
        <v>0</v>
      </c>
      <c r="E486" s="33" t="str">
        <f t="shared" si="227"/>
        <v/>
      </c>
      <c r="F486" s="31">
        <f t="shared" si="228"/>
        <v>0</v>
      </c>
      <c r="G486" s="32">
        <f t="shared" si="229"/>
        <v>0</v>
      </c>
      <c r="H486" s="32">
        <f t="shared" si="230"/>
        <v>0</v>
      </c>
      <c r="I486" s="32">
        <f t="shared" si="231"/>
        <v>0</v>
      </c>
      <c r="J486" s="37" t="str">
        <f t="shared" si="248"/>
        <v/>
      </c>
      <c r="K486" s="31">
        <f t="shared" si="232"/>
        <v>0</v>
      </c>
      <c r="L486" s="33" t="str">
        <f t="shared" si="233"/>
        <v/>
      </c>
      <c r="M486" s="34">
        <f t="shared" si="249"/>
        <v>13327.987113134983</v>
      </c>
      <c r="N486" s="33" t="str">
        <f t="shared" si="250"/>
        <v/>
      </c>
      <c r="O486" s="35" t="str">
        <f t="shared" si="234"/>
        <v/>
      </c>
      <c r="P486" s="48" t="str">
        <f t="shared" si="235"/>
        <v/>
      </c>
      <c r="Q486" s="35"/>
      <c r="R486" s="58">
        <f>Data!AW486</f>
        <v>0</v>
      </c>
      <c r="S486" s="58">
        <f>Data!BB486</f>
        <v>0</v>
      </c>
      <c r="T486" s="58">
        <f>Data!BM486</f>
        <v>0</v>
      </c>
      <c r="U486" s="59">
        <f>Data!BN486</f>
        <v>0</v>
      </c>
      <c r="V486" s="59">
        <f>Data!BO486</f>
        <v>0</v>
      </c>
      <c r="W486" s="58">
        <f>Data!BT486</f>
        <v>0</v>
      </c>
      <c r="X486" s="56">
        <f t="shared" si="236"/>
        <v>0</v>
      </c>
      <c r="Y486" s="64">
        <f t="shared" si="237"/>
        <v>9989.9189453125</v>
      </c>
      <c r="Z486" s="65">
        <f t="shared" si="238"/>
        <v>6358.0380859375</v>
      </c>
      <c r="AA486" s="66">
        <f t="shared" si="239"/>
        <v>16347.95703125</v>
      </c>
      <c r="AB486" s="71">
        <f t="shared" si="251"/>
        <v>16347.95703125</v>
      </c>
      <c r="AC486" s="71">
        <f t="shared" si="240"/>
        <v>6358.0380859375</v>
      </c>
      <c r="AD486" s="71">
        <f t="shared" si="252"/>
        <v>8145.3712324648441</v>
      </c>
      <c r="AE486" s="71">
        <f t="shared" si="253"/>
        <v>6358.0380859375</v>
      </c>
      <c r="AF486" s="57">
        <f t="shared" si="254"/>
        <v>6358.0380859375</v>
      </c>
      <c r="AG486" s="55"/>
      <c r="AI486" s="35" t="str">
        <f t="shared" si="241"/>
        <v/>
      </c>
      <c r="AJ486" s="125" t="str">
        <f t="shared" si="242"/>
        <v/>
      </c>
      <c r="AK486" s="125" t="str">
        <f t="shared" si="243"/>
        <v/>
      </c>
      <c r="AL486" s="125" t="str">
        <f t="shared" si="244"/>
        <v/>
      </c>
      <c r="AM486" s="125" t="str">
        <f t="shared" si="245"/>
        <v/>
      </c>
      <c r="AN486" s="125" t="s">
        <v>218</v>
      </c>
      <c r="AO486" s="125" t="str">
        <f t="shared" si="246"/>
        <v/>
      </c>
      <c r="AP486" s="125" t="str">
        <f t="shared" si="255"/>
        <v/>
      </c>
    </row>
    <row r="487" spans="1:42">
      <c r="A487" s="30">
        <f t="shared" si="247"/>
        <v>22401</v>
      </c>
      <c r="B487" s="31">
        <f t="shared" si="224"/>
        <v>2916.5058404004831</v>
      </c>
      <c r="C487" s="33" t="str">
        <f t="shared" si="225"/>
        <v/>
      </c>
      <c r="D487" s="31">
        <f t="shared" si="226"/>
        <v>4488.2174920521629</v>
      </c>
      <c r="E487" s="33" t="str">
        <f t="shared" si="227"/>
        <v/>
      </c>
      <c r="F487" s="31">
        <f t="shared" si="228"/>
        <v>0</v>
      </c>
      <c r="G487" s="32">
        <f t="shared" si="229"/>
        <v>0</v>
      </c>
      <c r="H487" s="32">
        <f t="shared" si="230"/>
        <v>0</v>
      </c>
      <c r="I487" s="32">
        <f t="shared" si="231"/>
        <v>0</v>
      </c>
      <c r="J487" s="37" t="str">
        <f t="shared" si="248"/>
        <v/>
      </c>
      <c r="K487" s="31">
        <f t="shared" si="232"/>
        <v>0</v>
      </c>
      <c r="L487" s="33" t="str">
        <f t="shared" si="233"/>
        <v/>
      </c>
      <c r="M487" s="34">
        <f t="shared" si="249"/>
        <v>4827.7883425404061</v>
      </c>
      <c r="N487" s="33" t="str">
        <f t="shared" si="250"/>
        <v/>
      </c>
      <c r="O487" s="35" t="str">
        <f t="shared" si="234"/>
        <v/>
      </c>
      <c r="P487" s="48" t="str">
        <f t="shared" si="235"/>
        <v/>
      </c>
      <c r="Q487" s="35"/>
      <c r="R487" s="58">
        <f>Data!AW487</f>
        <v>1749.0875244140625</v>
      </c>
      <c r="S487" s="58">
        <f>Data!BB487</f>
        <v>3320.79931640625</v>
      </c>
      <c r="T487" s="58">
        <f>Data!BM487</f>
        <v>0</v>
      </c>
      <c r="U487" s="59">
        <f>Data!BN487</f>
        <v>0</v>
      </c>
      <c r="V487" s="59">
        <f>Data!BO487</f>
        <v>0</v>
      </c>
      <c r="W487" s="58">
        <f>Data!BT487</f>
        <v>0</v>
      </c>
      <c r="X487" s="56">
        <f t="shared" si="236"/>
        <v>3320.79931640625</v>
      </c>
      <c r="Y487" s="64">
        <f t="shared" si="237"/>
        <v>9300</v>
      </c>
      <c r="Z487" s="65">
        <f t="shared" si="238"/>
        <v>21.726398468017578</v>
      </c>
      <c r="AA487" s="66">
        <f t="shared" si="239"/>
        <v>9321.7263984680176</v>
      </c>
      <c r="AB487" s="71">
        <f t="shared" si="251"/>
        <v>6000.9270820617676</v>
      </c>
      <c r="AC487" s="71">
        <f t="shared" si="240"/>
        <v>21.726398468017578</v>
      </c>
      <c r="AD487" s="71">
        <f t="shared" si="252"/>
        <v>7920.5586937590788</v>
      </c>
      <c r="AE487" s="71">
        <f t="shared" si="253"/>
        <v>0</v>
      </c>
      <c r="AF487" s="57">
        <f t="shared" si="254"/>
        <v>21.726398468017578</v>
      </c>
      <c r="AG487" s="55"/>
      <c r="AI487" s="35" t="str">
        <f t="shared" si="241"/>
        <v/>
      </c>
      <c r="AJ487" s="125" t="str">
        <f t="shared" si="242"/>
        <v/>
      </c>
      <c r="AK487" s="125" t="str">
        <f t="shared" si="243"/>
        <v/>
      </c>
      <c r="AL487" s="125" t="str">
        <f t="shared" si="244"/>
        <v/>
      </c>
      <c r="AM487" s="125" t="str">
        <f t="shared" si="245"/>
        <v/>
      </c>
      <c r="AN487" s="125" t="s">
        <v>218</v>
      </c>
      <c r="AO487" s="125" t="str">
        <f t="shared" si="246"/>
        <v/>
      </c>
      <c r="AP487" s="125" t="str">
        <f t="shared" si="255"/>
        <v/>
      </c>
    </row>
    <row r="488" spans="1:42">
      <c r="A488" s="30">
        <f t="shared" si="247"/>
        <v>22432</v>
      </c>
      <c r="B488" s="31">
        <f t="shared" si="224"/>
        <v>7649.0634371645883</v>
      </c>
      <c r="C488" s="33" t="str">
        <f t="shared" si="225"/>
        <v/>
      </c>
      <c r="D488" s="31">
        <f t="shared" si="226"/>
        <v>10495.476422706723</v>
      </c>
      <c r="E488" s="33" t="str">
        <f t="shared" si="227"/>
        <v>EM</v>
      </c>
      <c r="F488" s="31">
        <f t="shared" si="228"/>
        <v>-17037.961201324528</v>
      </c>
      <c r="G488" s="32">
        <f t="shared" si="229"/>
        <v>-16740.675283376226</v>
      </c>
      <c r="H488" s="32">
        <f t="shared" si="230"/>
        <v>-16216.187849467522</v>
      </c>
      <c r="I488" s="32">
        <f t="shared" si="231"/>
        <v>-16216.187849467522</v>
      </c>
      <c r="J488" s="37" t="str">
        <f t="shared" si="248"/>
        <v/>
      </c>
      <c r="K488" s="31">
        <f t="shared" si="232"/>
        <v>0</v>
      </c>
      <c r="L488" s="33" t="str">
        <f t="shared" si="233"/>
        <v/>
      </c>
      <c r="M488" s="34">
        <f t="shared" si="249"/>
        <v>4646.4345796863454</v>
      </c>
      <c r="N488" s="33" t="str">
        <f t="shared" si="250"/>
        <v/>
      </c>
      <c r="O488" s="35" t="str">
        <f t="shared" si="234"/>
        <v/>
      </c>
      <c r="P488" s="48" t="str">
        <f t="shared" si="235"/>
        <v>EM</v>
      </c>
      <c r="Q488" s="35"/>
      <c r="R488" s="58">
        <f>Data!AW488</f>
        <v>5633.69580078125</v>
      </c>
      <c r="S488" s="58">
        <f>Data!BB488</f>
        <v>8480.109375</v>
      </c>
      <c r="T488" s="58">
        <f>Data!BM488</f>
        <v>-19053.328125</v>
      </c>
      <c r="U488" s="59">
        <f>Data!BN488</f>
        <v>-18756.04296875</v>
      </c>
      <c r="V488" s="59">
        <f>Data!BO488</f>
        <v>-18231.5546875</v>
      </c>
      <c r="W488" s="58">
        <f>Data!BT488</f>
        <v>0</v>
      </c>
      <c r="X488" s="56">
        <f t="shared" si="236"/>
        <v>8480.109375</v>
      </c>
      <c r="Y488" s="64">
        <f t="shared" si="237"/>
        <v>5811.29052734375</v>
      </c>
      <c r="Z488" s="65">
        <f t="shared" si="238"/>
        <v>2668.81884765625</v>
      </c>
      <c r="AA488" s="66">
        <f t="shared" si="239"/>
        <v>8480.109375</v>
      </c>
      <c r="AB488" s="71">
        <f t="shared" si="251"/>
        <v>0</v>
      </c>
      <c r="AC488" s="71">
        <f t="shared" si="240"/>
        <v>2668.81884765625</v>
      </c>
      <c r="AD488" s="71">
        <f t="shared" si="252"/>
        <v>7816.8705990803337</v>
      </c>
      <c r="AE488" s="71">
        <f t="shared" si="253"/>
        <v>2668.81884765625</v>
      </c>
      <c r="AF488" s="57">
        <f t="shared" si="254"/>
        <v>0</v>
      </c>
      <c r="AG488" s="55"/>
      <c r="AI488" s="35" t="str">
        <f t="shared" si="241"/>
        <v/>
      </c>
      <c r="AJ488" s="125" t="str">
        <f t="shared" si="242"/>
        <v/>
      </c>
      <c r="AK488" s="125" t="str">
        <f t="shared" si="243"/>
        <v/>
      </c>
      <c r="AL488" s="125" t="str">
        <f t="shared" si="244"/>
        <v/>
      </c>
      <c r="AM488" s="125" t="str">
        <f t="shared" si="245"/>
        <v/>
      </c>
      <c r="AN488" s="125" t="s">
        <v>218</v>
      </c>
      <c r="AO488" s="125" t="str">
        <f t="shared" si="246"/>
        <v/>
      </c>
      <c r="AP488" s="125" t="str">
        <f t="shared" si="255"/>
        <v/>
      </c>
    </row>
    <row r="489" spans="1:42">
      <c r="A489" s="30">
        <f t="shared" si="247"/>
        <v>22462</v>
      </c>
      <c r="B489" s="31">
        <f t="shared" si="224"/>
        <v>6730.9869403659322</v>
      </c>
      <c r="C489" s="33" t="str">
        <f t="shared" si="225"/>
        <v/>
      </c>
      <c r="D489" s="31">
        <f t="shared" si="226"/>
        <v>8967.3839764455461</v>
      </c>
      <c r="E489" s="33" t="str">
        <f t="shared" si="227"/>
        <v/>
      </c>
      <c r="F489" s="31">
        <f t="shared" si="228"/>
        <v>0</v>
      </c>
      <c r="G489" s="32">
        <f t="shared" si="229"/>
        <v>-5622.0020935708399</v>
      </c>
      <c r="H489" s="32">
        <f t="shared" si="230"/>
        <v>-4352.7765296374455</v>
      </c>
      <c r="I489" s="32">
        <f t="shared" si="231"/>
        <v>0</v>
      </c>
      <c r="J489" s="37" t="str">
        <f t="shared" si="248"/>
        <v/>
      </c>
      <c r="K489" s="31">
        <f t="shared" si="232"/>
        <v>0</v>
      </c>
      <c r="L489" s="33" t="str">
        <f t="shared" si="233"/>
        <v/>
      </c>
      <c r="M489" s="34">
        <f t="shared" si="249"/>
        <v>3427.1635802671499</v>
      </c>
      <c r="N489" s="33" t="str">
        <f t="shared" si="250"/>
        <v/>
      </c>
      <c r="O489" s="35" t="str">
        <f t="shared" si="234"/>
        <v/>
      </c>
      <c r="P489" s="48" t="str">
        <f t="shared" si="235"/>
        <v/>
      </c>
      <c r="Q489" s="35"/>
      <c r="R489" s="58">
        <f>Data!AW489</f>
        <v>1999.9678955078125</v>
      </c>
      <c r="S489" s="58">
        <f>Data!BB489</f>
        <v>4236.365234375</v>
      </c>
      <c r="T489" s="58">
        <f>Data!BM489</f>
        <v>0</v>
      </c>
      <c r="U489" s="59">
        <f>Data!BN489</f>
        <v>-10353.021484375</v>
      </c>
      <c r="V489" s="59">
        <f>Data!BO489</f>
        <v>-9083.7958984375</v>
      </c>
      <c r="W489" s="58">
        <f>Data!BT489</f>
        <v>0</v>
      </c>
      <c r="X489" s="56">
        <f t="shared" si="236"/>
        <v>4236.365234375</v>
      </c>
      <c r="Y489" s="64">
        <f t="shared" si="237"/>
        <v>7100</v>
      </c>
      <c r="Z489" s="65">
        <f t="shared" si="238"/>
        <v>3.8370437622070312</v>
      </c>
      <c r="AA489" s="66">
        <f t="shared" si="239"/>
        <v>7103.837043762207</v>
      </c>
      <c r="AB489" s="71">
        <f t="shared" si="251"/>
        <v>2867.471809387207</v>
      </c>
      <c r="AC489" s="71">
        <f t="shared" si="240"/>
        <v>3.8370437622070312</v>
      </c>
      <c r="AD489" s="71">
        <f t="shared" si="252"/>
        <v>9706.483406790383</v>
      </c>
      <c r="AE489" s="71">
        <f t="shared" si="253"/>
        <v>1.1397936344146729</v>
      </c>
      <c r="AF489" s="57">
        <f t="shared" si="254"/>
        <v>3.8370437622070312</v>
      </c>
      <c r="AG489" s="55"/>
      <c r="AI489" s="35" t="str">
        <f t="shared" si="241"/>
        <v/>
      </c>
      <c r="AJ489" s="125" t="str">
        <f t="shared" si="242"/>
        <v/>
      </c>
      <c r="AK489" s="125" t="str">
        <f t="shared" si="243"/>
        <v/>
      </c>
      <c r="AL489" s="125" t="str">
        <f t="shared" si="244"/>
        <v/>
      </c>
      <c r="AM489" s="125" t="str">
        <f t="shared" si="245"/>
        <v/>
      </c>
      <c r="AN489" s="125" t="s">
        <v>218</v>
      </c>
      <c r="AO489" s="125" t="str">
        <f t="shared" si="246"/>
        <v/>
      </c>
      <c r="AP489" s="125" t="str">
        <f t="shared" si="255"/>
        <v/>
      </c>
    </row>
    <row r="490" spans="1:42">
      <c r="A490" s="30">
        <f t="shared" si="247"/>
        <v>22493</v>
      </c>
      <c r="B490" s="31">
        <f t="shared" si="224"/>
        <v>19690.52222187123</v>
      </c>
      <c r="C490" s="33" t="str">
        <f t="shared" si="225"/>
        <v/>
      </c>
      <c r="D490" s="31">
        <f t="shared" si="226"/>
        <v>16415.016334032724</v>
      </c>
      <c r="E490" s="33" t="str">
        <f t="shared" si="227"/>
        <v/>
      </c>
      <c r="F490" s="31">
        <f t="shared" si="228"/>
        <v>0</v>
      </c>
      <c r="G490" s="32">
        <f t="shared" si="229"/>
        <v>17864.029584812746</v>
      </c>
      <c r="H490" s="32">
        <f t="shared" si="230"/>
        <v>17525.27572671117</v>
      </c>
      <c r="I490" s="32">
        <f t="shared" si="231"/>
        <v>17864.029584812746</v>
      </c>
      <c r="J490" s="37" t="str">
        <f t="shared" si="248"/>
        <v/>
      </c>
      <c r="K490" s="31">
        <f t="shared" si="232"/>
        <v>0</v>
      </c>
      <c r="L490" s="33" t="str">
        <f t="shared" si="233"/>
        <v/>
      </c>
      <c r="M490" s="34">
        <f t="shared" si="249"/>
        <v>17149.35234177488</v>
      </c>
      <c r="N490" s="33" t="str">
        <f t="shared" si="250"/>
        <v/>
      </c>
      <c r="O490" s="35" t="str">
        <f t="shared" si="234"/>
        <v/>
      </c>
      <c r="P490" s="48" t="str">
        <f t="shared" si="235"/>
        <v/>
      </c>
      <c r="Q490" s="35"/>
      <c r="R490" s="58">
        <f>Data!AW490</f>
        <v>4611.01025390625</v>
      </c>
      <c r="S490" s="58">
        <f>Data!BB490</f>
        <v>1335.50439453125</v>
      </c>
      <c r="T490" s="58">
        <f>Data!BM490</f>
        <v>0</v>
      </c>
      <c r="U490" s="59">
        <f>Data!BN490</f>
        <v>2784.517333984375</v>
      </c>
      <c r="V490" s="59">
        <f>Data!BO490</f>
        <v>2445.763427734375</v>
      </c>
      <c r="W490" s="58">
        <f>Data!BT490</f>
        <v>0</v>
      </c>
      <c r="X490" s="56">
        <f t="shared" si="236"/>
        <v>4611.01025390625</v>
      </c>
      <c r="Y490" s="64">
        <f t="shared" si="237"/>
        <v>5000</v>
      </c>
      <c r="Z490" s="65">
        <f t="shared" si="238"/>
        <v>21.421680450439453</v>
      </c>
      <c r="AA490" s="66">
        <f t="shared" si="239"/>
        <v>5021.4216804504395</v>
      </c>
      <c r="AB490" s="71">
        <f t="shared" si="251"/>
        <v>410.41142654418945</v>
      </c>
      <c r="AC490" s="71">
        <f t="shared" si="240"/>
        <v>21.421680450439453</v>
      </c>
      <c r="AD490" s="71">
        <f t="shared" si="252"/>
        <v>3929.4359914866218</v>
      </c>
      <c r="AE490" s="71">
        <f t="shared" si="253"/>
        <v>21.421680450439453</v>
      </c>
      <c r="AF490" s="57">
        <f t="shared" si="254"/>
        <v>21.421680450439453</v>
      </c>
      <c r="AG490" s="55"/>
      <c r="AI490" s="35" t="str">
        <f t="shared" si="241"/>
        <v/>
      </c>
      <c r="AJ490" s="125" t="str">
        <f t="shared" si="242"/>
        <v/>
      </c>
      <c r="AK490" s="125" t="str">
        <f t="shared" si="243"/>
        <v/>
      </c>
      <c r="AL490" s="125" t="str">
        <f t="shared" si="244"/>
        <v/>
      </c>
      <c r="AM490" s="125" t="str">
        <f t="shared" si="245"/>
        <v/>
      </c>
      <c r="AN490" s="125" t="s">
        <v>218</v>
      </c>
      <c r="AO490" s="125" t="str">
        <f t="shared" si="246"/>
        <v/>
      </c>
      <c r="AP490" s="125" t="str">
        <f t="shared" si="255"/>
        <v/>
      </c>
    </row>
    <row r="491" spans="1:42">
      <c r="A491" s="30">
        <f t="shared" si="247"/>
        <v>22524</v>
      </c>
      <c r="B491" s="31">
        <f t="shared" si="224"/>
        <v>18093.546521318745</v>
      </c>
      <c r="C491" s="33" t="str">
        <f t="shared" si="225"/>
        <v>JP</v>
      </c>
      <c r="D491" s="31">
        <f t="shared" si="226"/>
        <v>14717.457583383703</v>
      </c>
      <c r="E491" s="33" t="str">
        <f t="shared" si="227"/>
        <v/>
      </c>
      <c r="F491" s="31">
        <f t="shared" si="228"/>
        <v>0</v>
      </c>
      <c r="G491" s="32">
        <f t="shared" si="229"/>
        <v>16707.31260267067</v>
      </c>
      <c r="H491" s="32">
        <f t="shared" si="230"/>
        <v>16027.887859181383</v>
      </c>
      <c r="I491" s="32">
        <f t="shared" si="231"/>
        <v>16707.31260267067</v>
      </c>
      <c r="J491" s="37" t="str">
        <f t="shared" si="248"/>
        <v/>
      </c>
      <c r="K491" s="31">
        <f t="shared" si="232"/>
        <v>0</v>
      </c>
      <c r="L491" s="33" t="str">
        <f t="shared" si="233"/>
        <v/>
      </c>
      <c r="M491" s="34">
        <f t="shared" si="249"/>
        <v>17124.47854278559</v>
      </c>
      <c r="N491" s="33" t="str">
        <f t="shared" si="250"/>
        <v/>
      </c>
      <c r="O491" s="35" t="str">
        <f t="shared" si="234"/>
        <v/>
      </c>
      <c r="P491" s="48" t="str">
        <f t="shared" si="235"/>
        <v>JP</v>
      </c>
      <c r="Q491" s="35"/>
      <c r="R491" s="58">
        <f>Data!AW491</f>
        <v>5230.81201171875</v>
      </c>
      <c r="S491" s="58">
        <f>Data!BB491</f>
        <v>1854.7232666015625</v>
      </c>
      <c r="T491" s="58">
        <f>Data!BM491</f>
        <v>0</v>
      </c>
      <c r="U491" s="59">
        <f>Data!BN491</f>
        <v>3844.577880859375</v>
      </c>
      <c r="V491" s="59">
        <f>Data!BO491</f>
        <v>3165.1533203125</v>
      </c>
      <c r="W491" s="58">
        <f>Data!BT491</f>
        <v>0</v>
      </c>
      <c r="X491" s="56">
        <f t="shared" si="236"/>
        <v>5230.81201171875</v>
      </c>
      <c r="Y491" s="64">
        <f t="shared" si="237"/>
        <v>3500</v>
      </c>
      <c r="Z491" s="65">
        <f t="shared" si="238"/>
        <v>1730.8695068359375</v>
      </c>
      <c r="AA491" s="66">
        <f t="shared" si="239"/>
        <v>5230.8695068359375</v>
      </c>
      <c r="AB491" s="71">
        <f t="shared" si="251"/>
        <v>5.74951171875E-2</v>
      </c>
      <c r="AC491" s="71">
        <f t="shared" si="240"/>
        <v>1730.8695068359375</v>
      </c>
      <c r="AD491" s="71">
        <f t="shared" si="252"/>
        <v>1984.8911485265271</v>
      </c>
      <c r="AE491" s="71">
        <f t="shared" si="253"/>
        <v>1730.8119235597551</v>
      </c>
      <c r="AF491" s="57">
        <f t="shared" si="254"/>
        <v>5.74951171875E-2</v>
      </c>
      <c r="AG491" s="55"/>
      <c r="AI491" s="35" t="str">
        <f t="shared" si="241"/>
        <v/>
      </c>
      <c r="AJ491" s="125" t="str">
        <f t="shared" si="242"/>
        <v/>
      </c>
      <c r="AK491" s="125" t="str">
        <f t="shared" si="243"/>
        <v/>
      </c>
      <c r="AL491" s="125" t="str">
        <f t="shared" si="244"/>
        <v/>
      </c>
      <c r="AM491" s="125" t="str">
        <f t="shared" si="245"/>
        <v/>
      </c>
      <c r="AN491" s="125" t="s">
        <v>218</v>
      </c>
      <c r="AO491" s="125" t="str">
        <f t="shared" si="246"/>
        <v/>
      </c>
      <c r="AP491" s="125" t="str">
        <f t="shared" si="255"/>
        <v/>
      </c>
    </row>
    <row r="492" spans="1:42">
      <c r="A492" s="30">
        <f t="shared" si="247"/>
        <v>22554</v>
      </c>
      <c r="B492" s="31">
        <f t="shared" si="224"/>
        <v>0</v>
      </c>
      <c r="C492" s="33" t="str">
        <f t="shared" si="225"/>
        <v/>
      </c>
      <c r="D492" s="31">
        <f t="shared" si="226"/>
        <v>0</v>
      </c>
      <c r="E492" s="33" t="str">
        <f t="shared" si="227"/>
        <v/>
      </c>
      <c r="F492" s="31">
        <f t="shared" si="228"/>
        <v>0</v>
      </c>
      <c r="G492" s="32">
        <f t="shared" si="229"/>
        <v>7224.1977891542319</v>
      </c>
      <c r="H492" s="32">
        <f t="shared" si="230"/>
        <v>7918.7621617765444</v>
      </c>
      <c r="I492" s="32">
        <f t="shared" si="231"/>
        <v>7918.7621617765444</v>
      </c>
      <c r="J492" s="37" t="str">
        <f t="shared" si="248"/>
        <v/>
      </c>
      <c r="K492" s="31">
        <f t="shared" si="232"/>
        <v>0</v>
      </c>
      <c r="L492" s="33" t="str">
        <f t="shared" si="233"/>
        <v/>
      </c>
      <c r="M492" s="34">
        <f t="shared" si="249"/>
        <v>10310.996471955097</v>
      </c>
      <c r="N492" s="33" t="str">
        <f t="shared" si="250"/>
        <v/>
      </c>
      <c r="O492" s="35" t="str">
        <f t="shared" si="234"/>
        <v>MRDO</v>
      </c>
      <c r="P492" s="48" t="str">
        <f t="shared" si="235"/>
        <v>MRDO</v>
      </c>
      <c r="Q492" s="35"/>
      <c r="R492" s="58">
        <f>Data!AW492</f>
        <v>0</v>
      </c>
      <c r="S492" s="58">
        <f>Data!BB492</f>
        <v>0</v>
      </c>
      <c r="T492" s="58">
        <f>Data!BM492</f>
        <v>0</v>
      </c>
      <c r="U492" s="59">
        <f>Data!BN492</f>
        <v>224.23638916015625</v>
      </c>
      <c r="V492" s="59">
        <f>Data!BO492</f>
        <v>918.8006591796875</v>
      </c>
      <c r="W492" s="58">
        <f>Data!BT492</f>
        <v>0</v>
      </c>
      <c r="X492" s="56">
        <f t="shared" si="236"/>
        <v>918.8006591796875</v>
      </c>
      <c r="Y492" s="64">
        <f t="shared" si="237"/>
        <v>3000</v>
      </c>
      <c r="Z492" s="65">
        <f t="shared" si="238"/>
        <v>0</v>
      </c>
      <c r="AA492" s="66">
        <f t="shared" si="239"/>
        <v>3000</v>
      </c>
      <c r="AB492" s="71">
        <f t="shared" si="251"/>
        <v>2081.1993408203125</v>
      </c>
      <c r="AC492" s="71">
        <f t="shared" si="240"/>
        <v>0</v>
      </c>
      <c r="AD492" s="71">
        <f t="shared" si="252"/>
        <v>1099.8069814464488</v>
      </c>
      <c r="AE492" s="71">
        <f t="shared" si="253"/>
        <v>0</v>
      </c>
      <c r="AF492" s="57">
        <f t="shared" si="254"/>
        <v>0</v>
      </c>
      <c r="AG492" s="55"/>
      <c r="AI492" s="35" t="str">
        <f t="shared" si="241"/>
        <v/>
      </c>
      <c r="AJ492" s="125" t="str">
        <f t="shared" si="242"/>
        <v/>
      </c>
      <c r="AK492" s="125" t="str">
        <f t="shared" si="243"/>
        <v/>
      </c>
      <c r="AL492" s="125" t="str">
        <f t="shared" si="244"/>
        <v/>
      </c>
      <c r="AM492" s="125" t="str">
        <f t="shared" si="245"/>
        <v/>
      </c>
      <c r="AN492" s="125" t="s">
        <v>218</v>
      </c>
      <c r="AO492" s="125" t="str">
        <f t="shared" si="246"/>
        <v/>
      </c>
      <c r="AP492" s="125" t="str">
        <f t="shared" si="255"/>
        <v/>
      </c>
    </row>
    <row r="493" spans="1:42">
      <c r="A493" s="30">
        <f t="shared" si="247"/>
        <v>22585</v>
      </c>
      <c r="B493" s="31">
        <f t="shared" si="224"/>
        <v>0</v>
      </c>
      <c r="C493" s="33" t="str">
        <f t="shared" si="225"/>
        <v/>
      </c>
      <c r="D493" s="31">
        <f t="shared" si="226"/>
        <v>0</v>
      </c>
      <c r="E493" s="33" t="str">
        <f t="shared" si="227"/>
        <v/>
      </c>
      <c r="F493" s="31">
        <f t="shared" si="228"/>
        <v>0</v>
      </c>
      <c r="G493" s="32">
        <f t="shared" si="229"/>
        <v>5601.1727959497348</v>
      </c>
      <c r="H493" s="32">
        <f t="shared" si="230"/>
        <v>7127.2017839944747</v>
      </c>
      <c r="I493" s="32">
        <f t="shared" si="231"/>
        <v>7127.2017839944747</v>
      </c>
      <c r="J493" s="37" t="str">
        <f t="shared" si="248"/>
        <v/>
      </c>
      <c r="K493" s="31">
        <f t="shared" si="232"/>
        <v>0</v>
      </c>
      <c r="L493" s="33" t="str">
        <f t="shared" si="233"/>
        <v/>
      </c>
      <c r="M493" s="34">
        <f t="shared" si="249"/>
        <v>7857.7110003585449</v>
      </c>
      <c r="N493" s="33" t="str">
        <f t="shared" si="250"/>
        <v/>
      </c>
      <c r="O493" s="35" t="str">
        <f t="shared" si="234"/>
        <v>MRDO</v>
      </c>
      <c r="P493" s="48" t="str">
        <f t="shared" si="235"/>
        <v>MRDO</v>
      </c>
      <c r="Q493" s="35"/>
      <c r="R493" s="58">
        <f>Data!AW493</f>
        <v>0</v>
      </c>
      <c r="S493" s="58">
        <f>Data!BB493</f>
        <v>0</v>
      </c>
      <c r="T493" s="58">
        <f>Data!BM493</f>
        <v>0</v>
      </c>
      <c r="U493" s="59">
        <f>Data!BN493</f>
        <v>718.656494140625</v>
      </c>
      <c r="V493" s="59">
        <f>Data!BO493</f>
        <v>2244.685546875</v>
      </c>
      <c r="W493" s="58">
        <f>Data!BT493</f>
        <v>0</v>
      </c>
      <c r="X493" s="56">
        <f t="shared" si="236"/>
        <v>2244.685546875</v>
      </c>
      <c r="Y493" s="64">
        <f t="shared" si="237"/>
        <v>4000</v>
      </c>
      <c r="Z493" s="65">
        <f t="shared" si="238"/>
        <v>0</v>
      </c>
      <c r="AA493" s="66">
        <f t="shared" si="239"/>
        <v>4000</v>
      </c>
      <c r="AB493" s="71">
        <f t="shared" si="251"/>
        <v>1755.314453125</v>
      </c>
      <c r="AC493" s="71">
        <f t="shared" si="240"/>
        <v>0</v>
      </c>
      <c r="AD493" s="71">
        <f t="shared" si="252"/>
        <v>2813.1232251799365</v>
      </c>
      <c r="AE493" s="71">
        <f t="shared" si="253"/>
        <v>0</v>
      </c>
      <c r="AF493" s="57">
        <f t="shared" si="254"/>
        <v>0</v>
      </c>
      <c r="AG493" s="55"/>
      <c r="AI493" s="35" t="str">
        <f t="shared" si="241"/>
        <v/>
      </c>
      <c r="AJ493" s="125" t="str">
        <f t="shared" si="242"/>
        <v/>
      </c>
      <c r="AK493" s="125" t="str">
        <f t="shared" si="243"/>
        <v/>
      </c>
      <c r="AL493" s="125" t="str">
        <f t="shared" si="244"/>
        <v/>
      </c>
      <c r="AM493" s="125" t="str">
        <f t="shared" si="245"/>
        <v/>
      </c>
      <c r="AN493" s="125" t="s">
        <v>218</v>
      </c>
      <c r="AO493" s="125" t="str">
        <f t="shared" si="246"/>
        <v/>
      </c>
      <c r="AP493" s="125" t="str">
        <f t="shared" si="255"/>
        <v/>
      </c>
    </row>
    <row r="494" spans="1:42">
      <c r="A494" s="30">
        <f t="shared" si="247"/>
        <v>22615</v>
      </c>
      <c r="B494" s="31">
        <f t="shared" si="224"/>
        <v>0</v>
      </c>
      <c r="C494" s="33" t="str">
        <f t="shared" si="225"/>
        <v/>
      </c>
      <c r="D494" s="31">
        <f t="shared" si="226"/>
        <v>0</v>
      </c>
      <c r="E494" s="33" t="str">
        <f t="shared" si="227"/>
        <v/>
      </c>
      <c r="F494" s="31">
        <f t="shared" si="228"/>
        <v>0</v>
      </c>
      <c r="G494" s="32">
        <f t="shared" si="229"/>
        <v>7289.2597474220684</v>
      </c>
      <c r="H494" s="32">
        <f t="shared" si="230"/>
        <v>8081.207119917337</v>
      </c>
      <c r="I494" s="32">
        <f t="shared" si="231"/>
        <v>8081.207119917337</v>
      </c>
      <c r="J494" s="37" t="str">
        <f t="shared" si="248"/>
        <v/>
      </c>
      <c r="K494" s="31">
        <f t="shared" si="232"/>
        <v>0</v>
      </c>
      <c r="L494" s="33" t="str">
        <f t="shared" si="233"/>
        <v/>
      </c>
      <c r="M494" s="34">
        <f t="shared" si="249"/>
        <v>10101.613952255761</v>
      </c>
      <c r="N494" s="33" t="str">
        <f t="shared" si="250"/>
        <v/>
      </c>
      <c r="O494" s="35" t="str">
        <f t="shared" si="234"/>
        <v>MRDO</v>
      </c>
      <c r="P494" s="48" t="str">
        <f t="shared" si="235"/>
        <v>MRDO</v>
      </c>
      <c r="Q494" s="35"/>
      <c r="R494" s="58">
        <f>Data!AW494</f>
        <v>0</v>
      </c>
      <c r="S494" s="58">
        <f>Data!BB494</f>
        <v>0</v>
      </c>
      <c r="T494" s="58">
        <f>Data!BM494</f>
        <v>0</v>
      </c>
      <c r="U494" s="59">
        <f>Data!BN494</f>
        <v>1802.368408203125</v>
      </c>
      <c r="V494" s="59">
        <f>Data!BO494</f>
        <v>2594.315673828125</v>
      </c>
      <c r="W494" s="58">
        <f>Data!BT494</f>
        <v>0</v>
      </c>
      <c r="X494" s="56">
        <f t="shared" si="236"/>
        <v>2594.315673828125</v>
      </c>
      <c r="Y494" s="64">
        <f t="shared" si="237"/>
        <v>4500</v>
      </c>
      <c r="Z494" s="65">
        <f t="shared" si="238"/>
        <v>0</v>
      </c>
      <c r="AA494" s="66">
        <f t="shared" si="239"/>
        <v>4500</v>
      </c>
      <c r="AB494" s="71">
        <f t="shared" si="251"/>
        <v>1905.684326171875</v>
      </c>
      <c r="AC494" s="71">
        <f t="shared" si="240"/>
        <v>0</v>
      </c>
      <c r="AD494" s="71">
        <f t="shared" si="252"/>
        <v>1665.8519240838541</v>
      </c>
      <c r="AE494" s="71">
        <f t="shared" si="253"/>
        <v>0</v>
      </c>
      <c r="AF494" s="57">
        <f t="shared" si="254"/>
        <v>0</v>
      </c>
      <c r="AG494" s="55"/>
      <c r="AI494" s="35" t="str">
        <f t="shared" si="241"/>
        <v/>
      </c>
      <c r="AJ494" s="125" t="str">
        <f t="shared" si="242"/>
        <v/>
      </c>
      <c r="AK494" s="125" t="str">
        <f t="shared" si="243"/>
        <v/>
      </c>
      <c r="AL494" s="125" t="str">
        <f t="shared" si="244"/>
        <v/>
      </c>
      <c r="AM494" s="125" t="str">
        <f t="shared" si="245"/>
        <v/>
      </c>
      <c r="AN494" s="125" t="s">
        <v>218</v>
      </c>
      <c r="AO494" s="125" t="str">
        <f t="shared" si="246"/>
        <v/>
      </c>
      <c r="AP494" s="125" t="str">
        <f t="shared" si="255"/>
        <v/>
      </c>
    </row>
    <row r="495" spans="1:42">
      <c r="A495" s="30">
        <f t="shared" si="247"/>
        <v>22646</v>
      </c>
      <c r="B495" s="31">
        <f t="shared" si="224"/>
        <v>0</v>
      </c>
      <c r="C495" s="33" t="str">
        <f t="shared" si="225"/>
        <v/>
      </c>
      <c r="D495" s="31">
        <f t="shared" si="226"/>
        <v>0</v>
      </c>
      <c r="E495" s="33" t="str">
        <f t="shared" si="227"/>
        <v/>
      </c>
      <c r="F495" s="31">
        <f t="shared" si="228"/>
        <v>8854.5843680315538</v>
      </c>
      <c r="G495" s="32">
        <f t="shared" si="229"/>
        <v>8911.5038011665874</v>
      </c>
      <c r="H495" s="32">
        <f t="shared" si="230"/>
        <v>10766.992896451251</v>
      </c>
      <c r="I495" s="32">
        <f t="shared" si="231"/>
        <v>10766.992896451251</v>
      </c>
      <c r="J495" s="37" t="str">
        <f t="shared" si="248"/>
        <v/>
      </c>
      <c r="K495" s="31">
        <f t="shared" si="232"/>
        <v>0</v>
      </c>
      <c r="L495" s="33" t="str">
        <f t="shared" si="233"/>
        <v/>
      </c>
      <c r="M495" s="34">
        <f t="shared" si="249"/>
        <v>7889.6224348223186</v>
      </c>
      <c r="N495" s="33" t="str">
        <f t="shared" si="250"/>
        <v/>
      </c>
      <c r="O495" s="35" t="str">
        <f t="shared" si="234"/>
        <v/>
      </c>
      <c r="P495" s="48" t="str">
        <f t="shared" si="235"/>
        <v/>
      </c>
      <c r="Q495" s="35"/>
      <c r="R495" s="58">
        <f>Data!AW495</f>
        <v>0</v>
      </c>
      <c r="S495" s="58">
        <f>Data!BB495</f>
        <v>0</v>
      </c>
      <c r="T495" s="58">
        <f>Data!BM495</f>
        <v>5378.189453125</v>
      </c>
      <c r="U495" s="59">
        <f>Data!BN495</f>
        <v>5472.81689453125</v>
      </c>
      <c r="V495" s="59">
        <f>Data!BO495</f>
        <v>7328.30615234375</v>
      </c>
      <c r="W495" s="58">
        <f>Data!BT495</f>
        <v>0</v>
      </c>
      <c r="X495" s="56">
        <f t="shared" si="236"/>
        <v>7328.30615234375</v>
      </c>
      <c r="Y495" s="64">
        <f t="shared" si="237"/>
        <v>4500</v>
      </c>
      <c r="Z495" s="65">
        <f t="shared" si="238"/>
        <v>6323.6015625</v>
      </c>
      <c r="AA495" s="66">
        <f t="shared" si="239"/>
        <v>10823.6015625</v>
      </c>
      <c r="AB495" s="71">
        <f t="shared" si="251"/>
        <v>3495.29541015625</v>
      </c>
      <c r="AC495" s="71">
        <f t="shared" si="240"/>
        <v>6323.6015625</v>
      </c>
      <c r="AD495" s="71">
        <f t="shared" si="252"/>
        <v>8608.5392280189517</v>
      </c>
      <c r="AE495" s="71">
        <f t="shared" si="253"/>
        <v>6323.6015625</v>
      </c>
      <c r="AF495" s="57">
        <f t="shared" si="254"/>
        <v>3495.29541015625</v>
      </c>
      <c r="AG495" s="55"/>
      <c r="AI495" s="35" t="str">
        <f t="shared" si="241"/>
        <v/>
      </c>
      <c r="AJ495" s="125" t="str">
        <f t="shared" si="242"/>
        <v/>
      </c>
      <c r="AK495" s="125" t="str">
        <f t="shared" si="243"/>
        <v/>
      </c>
      <c r="AL495" s="125" t="str">
        <f t="shared" si="244"/>
        <v/>
      </c>
      <c r="AM495" s="125" t="str">
        <f t="shared" si="245"/>
        <v/>
      </c>
      <c r="AN495" s="125" t="s">
        <v>218</v>
      </c>
      <c r="AO495" s="125" t="str">
        <f t="shared" si="246"/>
        <v/>
      </c>
      <c r="AP495" s="125" t="str">
        <f t="shared" si="255"/>
        <v/>
      </c>
    </row>
    <row r="496" spans="1:42">
      <c r="A496" s="30">
        <f t="shared" si="247"/>
        <v>22677</v>
      </c>
      <c r="B496" s="31">
        <f t="shared" si="224"/>
        <v>0</v>
      </c>
      <c r="C496" s="33" t="str">
        <f t="shared" si="225"/>
        <v/>
      </c>
      <c r="D496" s="31">
        <f t="shared" si="226"/>
        <v>0</v>
      </c>
      <c r="E496" s="33" t="str">
        <f t="shared" si="227"/>
        <v/>
      </c>
      <c r="F496" s="31">
        <f t="shared" si="228"/>
        <v>-3892.2907897177897</v>
      </c>
      <c r="G496" s="32">
        <f t="shared" si="229"/>
        <v>-3574.1077400208242</v>
      </c>
      <c r="H496" s="32">
        <f t="shared" si="230"/>
        <v>-2856.4435362144341</v>
      </c>
      <c r="I496" s="32">
        <f t="shared" si="231"/>
        <v>-2856.4435362144341</v>
      </c>
      <c r="J496" s="37" t="str">
        <f t="shared" si="248"/>
        <v/>
      </c>
      <c r="K496" s="31">
        <f t="shared" si="232"/>
        <v>0</v>
      </c>
      <c r="L496" s="33" t="str">
        <f t="shared" si="233"/>
        <v/>
      </c>
      <c r="M496" s="34">
        <f t="shared" si="249"/>
        <v>8640.7410020366442</v>
      </c>
      <c r="N496" s="33" t="str">
        <f t="shared" si="250"/>
        <v/>
      </c>
      <c r="O496" s="35" t="str">
        <f t="shared" si="234"/>
        <v>MRDO</v>
      </c>
      <c r="P496" s="48" t="str">
        <f t="shared" si="235"/>
        <v>MRDO</v>
      </c>
      <c r="Q496" s="35"/>
      <c r="R496" s="58">
        <f>Data!AW496</f>
        <v>0</v>
      </c>
      <c r="S496" s="58">
        <f>Data!BB496</f>
        <v>0</v>
      </c>
      <c r="T496" s="58">
        <f>Data!BM496</f>
        <v>-7981.375</v>
      </c>
      <c r="U496" s="59">
        <f>Data!BN496</f>
        <v>-7655.76318359375</v>
      </c>
      <c r="V496" s="59">
        <f>Data!BO496</f>
        <v>-6938.09912109375</v>
      </c>
      <c r="W496" s="58">
        <f>Data!BT496</f>
        <v>0</v>
      </c>
      <c r="X496" s="56">
        <f t="shared" si="236"/>
        <v>0</v>
      </c>
      <c r="Y496" s="64">
        <f t="shared" si="237"/>
        <v>6000</v>
      </c>
      <c r="Z496" s="65">
        <f t="shared" si="238"/>
        <v>0</v>
      </c>
      <c r="AA496" s="66">
        <f t="shared" si="239"/>
        <v>6000</v>
      </c>
      <c r="AB496" s="71">
        <f t="shared" si="251"/>
        <v>6000</v>
      </c>
      <c r="AC496" s="71">
        <f t="shared" si="240"/>
        <v>0</v>
      </c>
      <c r="AD496" s="71">
        <f t="shared" si="252"/>
        <v>3002.3746594052936</v>
      </c>
      <c r="AE496" s="71">
        <f t="shared" si="253"/>
        <v>0</v>
      </c>
      <c r="AF496" s="57">
        <f t="shared" si="254"/>
        <v>0</v>
      </c>
      <c r="AG496" s="55"/>
      <c r="AI496" s="35" t="str">
        <f t="shared" si="241"/>
        <v/>
      </c>
      <c r="AJ496" s="125" t="str">
        <f t="shared" si="242"/>
        <v/>
      </c>
      <c r="AK496" s="125" t="str">
        <f t="shared" si="243"/>
        <v/>
      </c>
      <c r="AL496" s="125" t="str">
        <f t="shared" si="244"/>
        <v/>
      </c>
      <c r="AM496" s="125" t="str">
        <f t="shared" si="245"/>
        <v/>
      </c>
      <c r="AN496" s="125" t="s">
        <v>218</v>
      </c>
      <c r="AO496" s="125" t="str">
        <f t="shared" si="246"/>
        <v/>
      </c>
      <c r="AP496" s="125" t="str">
        <f t="shared" si="255"/>
        <v/>
      </c>
    </row>
    <row r="497" spans="1:42">
      <c r="A497" s="30">
        <f t="shared" si="247"/>
        <v>22705</v>
      </c>
      <c r="B497" s="31">
        <f t="shared" si="224"/>
        <v>0</v>
      </c>
      <c r="C497" s="33" t="str">
        <f t="shared" si="225"/>
        <v/>
      </c>
      <c r="D497" s="31">
        <f t="shared" si="226"/>
        <v>0</v>
      </c>
      <c r="E497" s="33" t="str">
        <f t="shared" si="227"/>
        <v/>
      </c>
      <c r="F497" s="31">
        <f t="shared" si="228"/>
        <v>0</v>
      </c>
      <c r="G497" s="32">
        <f t="shared" si="229"/>
        <v>0</v>
      </c>
      <c r="H497" s="32">
        <f t="shared" si="230"/>
        <v>0</v>
      </c>
      <c r="I497" s="32">
        <f t="shared" si="231"/>
        <v>0</v>
      </c>
      <c r="J497" s="37" t="str">
        <f t="shared" si="248"/>
        <v/>
      </c>
      <c r="K497" s="31">
        <f t="shared" si="232"/>
        <v>0</v>
      </c>
      <c r="L497" s="33" t="str">
        <f t="shared" si="233"/>
        <v/>
      </c>
      <c r="M497" s="34">
        <f t="shared" si="249"/>
        <v>14729.027082894301</v>
      </c>
      <c r="N497" s="33" t="str">
        <f t="shared" si="250"/>
        <v/>
      </c>
      <c r="O497" s="35" t="str">
        <f t="shared" si="234"/>
        <v/>
      </c>
      <c r="P497" s="48" t="str">
        <f t="shared" si="235"/>
        <v/>
      </c>
      <c r="Q497" s="35"/>
      <c r="R497" s="58">
        <f>Data!AW497</f>
        <v>0</v>
      </c>
      <c r="S497" s="58">
        <f>Data!BB497</f>
        <v>0</v>
      </c>
      <c r="T497" s="58">
        <f>Data!BM497</f>
        <v>0</v>
      </c>
      <c r="U497" s="59">
        <f>Data!BN497</f>
        <v>0</v>
      </c>
      <c r="V497" s="59">
        <f>Data!BO497</f>
        <v>0</v>
      </c>
      <c r="W497" s="58">
        <f>Data!BT497</f>
        <v>0</v>
      </c>
      <c r="X497" s="56">
        <f t="shared" si="236"/>
        <v>0</v>
      </c>
      <c r="Y497" s="64">
        <f t="shared" si="237"/>
        <v>8482.142578125</v>
      </c>
      <c r="Z497" s="65">
        <f t="shared" si="238"/>
        <v>52130.23046875</v>
      </c>
      <c r="AA497" s="66">
        <f t="shared" si="239"/>
        <v>60612.373046875</v>
      </c>
      <c r="AB497" s="71">
        <f t="shared" si="251"/>
        <v>60612.373046875</v>
      </c>
      <c r="AC497" s="71">
        <f t="shared" si="240"/>
        <v>52130.23046875</v>
      </c>
      <c r="AD497" s="71">
        <f t="shared" si="252"/>
        <v>47021.664657107052</v>
      </c>
      <c r="AE497" s="71">
        <f t="shared" si="253"/>
        <v>52130.23046875</v>
      </c>
      <c r="AF497" s="57">
        <f t="shared" si="254"/>
        <v>47021.664657107052</v>
      </c>
      <c r="AG497" s="55"/>
      <c r="AI497" s="35" t="str">
        <f t="shared" si="241"/>
        <v/>
      </c>
      <c r="AJ497" s="125" t="str">
        <f t="shared" si="242"/>
        <v/>
      </c>
      <c r="AK497" s="125" t="str">
        <f t="shared" si="243"/>
        <v/>
      </c>
      <c r="AL497" s="125" t="str">
        <f t="shared" si="244"/>
        <v/>
      </c>
      <c r="AM497" s="125" t="str">
        <f t="shared" si="245"/>
        <v/>
      </c>
      <c r="AN497" s="125" t="s">
        <v>218</v>
      </c>
      <c r="AO497" s="125" t="str">
        <f t="shared" si="246"/>
        <v/>
      </c>
      <c r="AP497" s="125" t="str">
        <f t="shared" si="255"/>
        <v/>
      </c>
    </row>
    <row r="498" spans="1:42">
      <c r="A498" s="30">
        <f t="shared" si="247"/>
        <v>22736</v>
      </c>
      <c r="B498" s="31">
        <f t="shared" si="224"/>
        <v>0</v>
      </c>
      <c r="C498" s="33" t="str">
        <f t="shared" si="225"/>
        <v/>
      </c>
      <c r="D498" s="31">
        <f t="shared" si="226"/>
        <v>0</v>
      </c>
      <c r="E498" s="33" t="str">
        <f t="shared" si="227"/>
        <v/>
      </c>
      <c r="F498" s="31">
        <f t="shared" si="228"/>
        <v>0</v>
      </c>
      <c r="G498" s="32">
        <f t="shared" si="229"/>
        <v>0</v>
      </c>
      <c r="H498" s="32">
        <f t="shared" si="230"/>
        <v>0</v>
      </c>
      <c r="I498" s="32">
        <f t="shared" si="231"/>
        <v>0</v>
      </c>
      <c r="J498" s="37" t="str">
        <f t="shared" si="248"/>
        <v/>
      </c>
      <c r="K498" s="31">
        <f t="shared" si="232"/>
        <v>0</v>
      </c>
      <c r="L498" s="33" t="str">
        <f t="shared" si="233"/>
        <v/>
      </c>
      <c r="M498" s="34">
        <f t="shared" si="249"/>
        <v>20612.444547456409</v>
      </c>
      <c r="N498" s="33" t="str">
        <f t="shared" si="250"/>
        <v/>
      </c>
      <c r="O498" s="35" t="str">
        <f t="shared" si="234"/>
        <v/>
      </c>
      <c r="P498" s="48" t="str">
        <f t="shared" si="235"/>
        <v/>
      </c>
      <c r="Q498" s="35"/>
      <c r="R498" s="58">
        <f>Data!AW498</f>
        <v>0</v>
      </c>
      <c r="S498" s="58">
        <f>Data!BB498</f>
        <v>0</v>
      </c>
      <c r="T498" s="58">
        <f>Data!BM498</f>
        <v>0</v>
      </c>
      <c r="U498" s="59">
        <f>Data!BN498</f>
        <v>0</v>
      </c>
      <c r="V498" s="59">
        <f>Data!BO498</f>
        <v>0</v>
      </c>
      <c r="W498" s="58">
        <f>Data!BT498</f>
        <v>0</v>
      </c>
      <c r="X498" s="56">
        <f t="shared" si="236"/>
        <v>0</v>
      </c>
      <c r="Y498" s="64">
        <f t="shared" si="237"/>
        <v>11947.5810546875</v>
      </c>
      <c r="Z498" s="65">
        <f t="shared" si="238"/>
        <v>14540.3486328125</v>
      </c>
      <c r="AA498" s="66">
        <f t="shared" si="239"/>
        <v>26487.9296875</v>
      </c>
      <c r="AB498" s="71">
        <f t="shared" si="251"/>
        <v>26487.9296875</v>
      </c>
      <c r="AC498" s="71">
        <f t="shared" si="240"/>
        <v>14540.3486328125</v>
      </c>
      <c r="AD498" s="71">
        <f t="shared" si="252"/>
        <v>13725.641974817718</v>
      </c>
      <c r="AE498" s="71">
        <f t="shared" si="253"/>
        <v>14540.3486328125</v>
      </c>
      <c r="AF498" s="57">
        <f t="shared" si="254"/>
        <v>13725.641974817718</v>
      </c>
      <c r="AG498" s="55"/>
      <c r="AI498" s="35" t="str">
        <f t="shared" si="241"/>
        <v/>
      </c>
      <c r="AJ498" s="125" t="str">
        <f t="shared" si="242"/>
        <v/>
      </c>
      <c r="AK498" s="125" t="str">
        <f t="shared" si="243"/>
        <v/>
      </c>
      <c r="AL498" s="125" t="str">
        <f t="shared" si="244"/>
        <v/>
      </c>
      <c r="AM498" s="125" t="str">
        <f t="shared" si="245"/>
        <v/>
      </c>
      <c r="AN498" s="125" t="s">
        <v>218</v>
      </c>
      <c r="AO498" s="125" t="str">
        <f t="shared" si="246"/>
        <v/>
      </c>
      <c r="AP498" s="125" t="str">
        <f t="shared" si="255"/>
        <v/>
      </c>
    </row>
    <row r="499" spans="1:42">
      <c r="A499" s="30">
        <f t="shared" si="247"/>
        <v>22766</v>
      </c>
      <c r="B499" s="31">
        <f t="shared" si="224"/>
        <v>0</v>
      </c>
      <c r="C499" s="33" t="str">
        <f t="shared" si="225"/>
        <v/>
      </c>
      <c r="D499" s="31">
        <f t="shared" si="226"/>
        <v>-1859.6848272867135</v>
      </c>
      <c r="E499" s="33" t="str">
        <f t="shared" si="227"/>
        <v/>
      </c>
      <c r="F499" s="31">
        <f t="shared" si="228"/>
        <v>0</v>
      </c>
      <c r="G499" s="32">
        <f t="shared" si="229"/>
        <v>0</v>
      </c>
      <c r="H499" s="32">
        <f t="shared" si="230"/>
        <v>0</v>
      </c>
      <c r="I499" s="32">
        <f t="shared" si="231"/>
        <v>0</v>
      </c>
      <c r="J499" s="37" t="str">
        <f t="shared" si="248"/>
        <v/>
      </c>
      <c r="K499" s="31">
        <f t="shared" si="232"/>
        <v>0</v>
      </c>
      <c r="L499" s="33" t="str">
        <f t="shared" si="233"/>
        <v/>
      </c>
      <c r="M499" s="34">
        <f t="shared" si="249"/>
        <v>4285.7143586995662</v>
      </c>
      <c r="N499" s="33" t="str">
        <f t="shared" si="250"/>
        <v/>
      </c>
      <c r="O499" s="35" t="str">
        <f t="shared" si="234"/>
        <v/>
      </c>
      <c r="P499" s="48" t="str">
        <f t="shared" si="235"/>
        <v/>
      </c>
      <c r="Q499" s="35"/>
      <c r="R499" s="58">
        <f>Data!AW499</f>
        <v>0</v>
      </c>
      <c r="S499" s="58">
        <f>Data!BB499</f>
        <v>0.99992406368255615</v>
      </c>
      <c r="T499" s="58">
        <f>Data!BM499</f>
        <v>0</v>
      </c>
      <c r="U499" s="59">
        <f>Data!BN499</f>
        <v>0</v>
      </c>
      <c r="V499" s="59">
        <f>Data!BO499</f>
        <v>0</v>
      </c>
      <c r="W499" s="58">
        <f>Data!BT499</f>
        <v>0</v>
      </c>
      <c r="X499" s="56">
        <f t="shared" si="236"/>
        <v>0.99992406368255615</v>
      </c>
      <c r="Y499" s="64">
        <f t="shared" si="237"/>
        <v>10183.3330078125</v>
      </c>
      <c r="Z499" s="65">
        <f t="shared" si="238"/>
        <v>8498.9990234375</v>
      </c>
      <c r="AA499" s="66">
        <f t="shared" si="239"/>
        <v>18682.33203125</v>
      </c>
      <c r="AB499" s="71">
        <f t="shared" si="251"/>
        <v>18681.332107186317</v>
      </c>
      <c r="AC499" s="71">
        <f t="shared" si="240"/>
        <v>8498.9990234375</v>
      </c>
      <c r="AD499" s="71">
        <f t="shared" si="252"/>
        <v>17932.353821011166</v>
      </c>
      <c r="AE499" s="71">
        <f t="shared" si="253"/>
        <v>8298.9990234375</v>
      </c>
      <c r="AF499" s="57">
        <f t="shared" si="254"/>
        <v>8498.9990234375</v>
      </c>
      <c r="AG499" s="55"/>
      <c r="AI499" s="35" t="str">
        <f t="shared" si="241"/>
        <v/>
      </c>
      <c r="AJ499" s="125" t="str">
        <f t="shared" si="242"/>
        <v/>
      </c>
      <c r="AK499" s="125" t="str">
        <f t="shared" si="243"/>
        <v/>
      </c>
      <c r="AL499" s="125" t="str">
        <f t="shared" si="244"/>
        <v/>
      </c>
      <c r="AM499" s="125" t="str">
        <f t="shared" si="245"/>
        <v/>
      </c>
      <c r="AN499" s="125" t="s">
        <v>218</v>
      </c>
      <c r="AO499" s="125" t="str">
        <f t="shared" si="246"/>
        <v/>
      </c>
      <c r="AP499" s="125" t="str">
        <f t="shared" si="255"/>
        <v/>
      </c>
    </row>
    <row r="500" spans="1:42">
      <c r="A500" s="30">
        <f t="shared" si="247"/>
        <v>22797</v>
      </c>
      <c r="B500" s="31">
        <f t="shared" si="224"/>
        <v>-143.45664881563391</v>
      </c>
      <c r="C500" s="33" t="str">
        <f t="shared" si="225"/>
        <v/>
      </c>
      <c r="D500" s="31">
        <f t="shared" si="226"/>
        <v>2822.2596987675465</v>
      </c>
      <c r="E500" s="33" t="str">
        <f t="shared" si="227"/>
        <v/>
      </c>
      <c r="F500" s="31">
        <f t="shared" si="228"/>
        <v>0</v>
      </c>
      <c r="G500" s="32">
        <f t="shared" si="229"/>
        <v>0</v>
      </c>
      <c r="H500" s="32">
        <f t="shared" si="230"/>
        <v>0</v>
      </c>
      <c r="I500" s="32">
        <f t="shared" si="231"/>
        <v>0</v>
      </c>
      <c r="J500" s="37" t="str">
        <f t="shared" si="248"/>
        <v/>
      </c>
      <c r="K500" s="31">
        <f t="shared" si="232"/>
        <v>0</v>
      </c>
      <c r="L500" s="33" t="str">
        <f t="shared" si="233"/>
        <v/>
      </c>
      <c r="M500" s="34">
        <f t="shared" si="249"/>
        <v>4285.7143586995662</v>
      </c>
      <c r="N500" s="33" t="str">
        <f t="shared" si="250"/>
        <v/>
      </c>
      <c r="O500" s="35" t="str">
        <f t="shared" si="234"/>
        <v/>
      </c>
      <c r="P500" s="48" t="str">
        <f t="shared" si="235"/>
        <v/>
      </c>
      <c r="Q500" s="35"/>
      <c r="R500" s="58">
        <f>Data!AW500</f>
        <v>424.22183227539062</v>
      </c>
      <c r="S500" s="58">
        <f>Data!BB500</f>
        <v>3389.93798828125</v>
      </c>
      <c r="T500" s="58">
        <f>Data!BM500</f>
        <v>0</v>
      </c>
      <c r="U500" s="59">
        <f>Data!BN500</f>
        <v>0</v>
      </c>
      <c r="V500" s="59">
        <f>Data!BO500</f>
        <v>0</v>
      </c>
      <c r="W500" s="58">
        <f>Data!BT500</f>
        <v>0</v>
      </c>
      <c r="X500" s="56">
        <f t="shared" si="236"/>
        <v>3389.93798828125</v>
      </c>
      <c r="Y500" s="64">
        <f t="shared" si="237"/>
        <v>12072.5810546875</v>
      </c>
      <c r="Z500" s="65">
        <f t="shared" si="238"/>
        <v>44.789756774902344</v>
      </c>
      <c r="AA500" s="66">
        <f t="shared" si="239"/>
        <v>12117.370811462402</v>
      </c>
      <c r="AB500" s="71">
        <f t="shared" si="251"/>
        <v>8727.4328231811523</v>
      </c>
      <c r="AC500" s="71">
        <f t="shared" si="240"/>
        <v>44.789756774902344</v>
      </c>
      <c r="AD500" s="71">
        <f t="shared" si="252"/>
        <v>11988.338652820905</v>
      </c>
      <c r="AE500" s="71">
        <f t="shared" si="253"/>
        <v>42.726056814193726</v>
      </c>
      <c r="AF500" s="57">
        <f t="shared" si="254"/>
        <v>44.789756774902344</v>
      </c>
      <c r="AG500" s="55"/>
      <c r="AI500" s="35" t="str">
        <f t="shared" si="241"/>
        <v/>
      </c>
      <c r="AJ500" s="125" t="str">
        <f t="shared" si="242"/>
        <v/>
      </c>
      <c r="AK500" s="125" t="str">
        <f t="shared" si="243"/>
        <v/>
      </c>
      <c r="AL500" s="125" t="str">
        <f t="shared" si="244"/>
        <v/>
      </c>
      <c r="AM500" s="125" t="str">
        <f t="shared" si="245"/>
        <v/>
      </c>
      <c r="AN500" s="125" t="s">
        <v>218</v>
      </c>
      <c r="AO500" s="125" t="str">
        <f t="shared" si="246"/>
        <v/>
      </c>
      <c r="AP500" s="125" t="str">
        <f t="shared" si="255"/>
        <v/>
      </c>
    </row>
    <row r="501" spans="1:42">
      <c r="A501" s="30">
        <f t="shared" si="247"/>
        <v>22827</v>
      </c>
      <c r="B501" s="31">
        <f t="shared" si="224"/>
        <v>8786.0436866411856</v>
      </c>
      <c r="C501" s="33" t="str">
        <f t="shared" si="225"/>
        <v/>
      </c>
      <c r="D501" s="31">
        <f t="shared" si="226"/>
        <v>8609.9732380471305</v>
      </c>
      <c r="E501" s="33" t="str">
        <f t="shared" si="227"/>
        <v/>
      </c>
      <c r="F501" s="31">
        <f t="shared" si="228"/>
        <v>-8809.6989725696731</v>
      </c>
      <c r="G501" s="32">
        <f t="shared" si="229"/>
        <v>-8529.045582043942</v>
      </c>
      <c r="H501" s="32">
        <f t="shared" si="230"/>
        <v>-8002.9589296732602</v>
      </c>
      <c r="I501" s="32">
        <f t="shared" si="231"/>
        <v>-8002.9589296732602</v>
      </c>
      <c r="J501" s="37" t="str">
        <f t="shared" si="248"/>
        <v/>
      </c>
      <c r="K501" s="31">
        <f t="shared" si="232"/>
        <v>0</v>
      </c>
      <c r="L501" s="33" t="str">
        <f t="shared" si="233"/>
        <v/>
      </c>
      <c r="M501" s="34">
        <f t="shared" si="249"/>
        <v>9350.5252359684073</v>
      </c>
      <c r="N501" s="33" t="str">
        <f t="shared" si="250"/>
        <v/>
      </c>
      <c r="O501" s="35" t="str">
        <f t="shared" si="234"/>
        <v/>
      </c>
      <c r="P501" s="48" t="str">
        <f t="shared" si="235"/>
        <v/>
      </c>
      <c r="Q501" s="35"/>
      <c r="R501" s="58">
        <f>Data!AW501</f>
        <v>3171.871337890625</v>
      </c>
      <c r="S501" s="58">
        <f>Data!BB501</f>
        <v>2995.80078125</v>
      </c>
      <c r="T501" s="58">
        <f>Data!BM501</f>
        <v>-14423.87109375</v>
      </c>
      <c r="U501" s="59">
        <f>Data!BN501</f>
        <v>-14143.2177734375</v>
      </c>
      <c r="V501" s="59">
        <f>Data!BO501</f>
        <v>-13617.130859375</v>
      </c>
      <c r="W501" s="58">
        <f>Data!BT501</f>
        <v>0</v>
      </c>
      <c r="X501" s="56">
        <f t="shared" si="236"/>
        <v>3171.871337890625</v>
      </c>
      <c r="Y501" s="64">
        <f t="shared" si="237"/>
        <v>5530</v>
      </c>
      <c r="Z501" s="65">
        <f t="shared" si="238"/>
        <v>1281.1373291015625</v>
      </c>
      <c r="AA501" s="66">
        <f t="shared" si="239"/>
        <v>6811.1373291015625</v>
      </c>
      <c r="AB501" s="71">
        <f t="shared" si="251"/>
        <v>3639.2659912109375</v>
      </c>
      <c r="AC501" s="71">
        <f t="shared" si="240"/>
        <v>1281.1373291015625</v>
      </c>
      <c r="AD501" s="71">
        <f t="shared" si="252"/>
        <v>5455.4864559086127</v>
      </c>
      <c r="AE501" s="71">
        <f t="shared" si="253"/>
        <v>1281.1373291015625</v>
      </c>
      <c r="AF501" s="57">
        <f t="shared" si="254"/>
        <v>1281.1373291015625</v>
      </c>
      <c r="AG501" s="55"/>
      <c r="AI501" s="35" t="str">
        <f t="shared" si="241"/>
        <v/>
      </c>
      <c r="AJ501" s="125" t="str">
        <f t="shared" si="242"/>
        <v/>
      </c>
      <c r="AK501" s="125" t="str">
        <f t="shared" si="243"/>
        <v/>
      </c>
      <c r="AL501" s="125" t="str">
        <f t="shared" si="244"/>
        <v/>
      </c>
      <c r="AM501" s="125" t="str">
        <f t="shared" si="245"/>
        <v/>
      </c>
      <c r="AN501" s="125" t="s">
        <v>218</v>
      </c>
      <c r="AO501" s="125" t="str">
        <f t="shared" si="246"/>
        <v/>
      </c>
      <c r="AP501" s="125" t="str">
        <f t="shared" si="255"/>
        <v/>
      </c>
    </row>
    <row r="502" spans="1:42">
      <c r="A502" s="30">
        <f t="shared" si="247"/>
        <v>22858</v>
      </c>
      <c r="B502" s="31">
        <f t="shared" si="224"/>
        <v>22485.994888695521</v>
      </c>
      <c r="C502" s="33" t="str">
        <f t="shared" si="225"/>
        <v>JP</v>
      </c>
      <c r="D502" s="31">
        <f t="shared" si="226"/>
        <v>16831.370585166682</v>
      </c>
      <c r="E502" s="33" t="str">
        <f t="shared" si="227"/>
        <v/>
      </c>
      <c r="F502" s="31">
        <f t="shared" si="228"/>
        <v>0</v>
      </c>
      <c r="G502" s="32">
        <f t="shared" si="229"/>
        <v>15821.34120152351</v>
      </c>
      <c r="H502" s="32">
        <f t="shared" si="230"/>
        <v>15568.167093031545</v>
      </c>
      <c r="I502" s="32">
        <f t="shared" si="231"/>
        <v>15821.34120152351</v>
      </c>
      <c r="J502" s="37" t="str">
        <f t="shared" si="248"/>
        <v/>
      </c>
      <c r="K502" s="31">
        <f t="shared" si="232"/>
        <v>0</v>
      </c>
      <c r="L502" s="33" t="str">
        <f t="shared" si="233"/>
        <v/>
      </c>
      <c r="M502" s="34">
        <f t="shared" si="249"/>
        <v>17102.752279969445</v>
      </c>
      <c r="N502" s="33" t="str">
        <f t="shared" si="250"/>
        <v/>
      </c>
      <c r="O502" s="35" t="str">
        <f t="shared" si="234"/>
        <v/>
      </c>
      <c r="P502" s="48" t="str">
        <f t="shared" si="235"/>
        <v>JP</v>
      </c>
      <c r="Q502" s="35"/>
      <c r="R502" s="58">
        <f>Data!AW502</f>
        <v>8213.791015625</v>
      </c>
      <c r="S502" s="58">
        <f>Data!BB502</f>
        <v>2559.16748046875</v>
      </c>
      <c r="T502" s="58">
        <f>Data!BM502</f>
        <v>0</v>
      </c>
      <c r="U502" s="59">
        <f>Data!BN502</f>
        <v>1549.1383056640625</v>
      </c>
      <c r="V502" s="59">
        <f>Data!BO502</f>
        <v>1295.9635009765625</v>
      </c>
      <c r="W502" s="58">
        <f>Data!BT502</f>
        <v>0</v>
      </c>
      <c r="X502" s="56">
        <f t="shared" si="236"/>
        <v>8213.791015625</v>
      </c>
      <c r="Y502" s="64">
        <f t="shared" si="237"/>
        <v>6500</v>
      </c>
      <c r="Z502" s="65">
        <f t="shared" si="238"/>
        <v>1713.791259765625</v>
      </c>
      <c r="AA502" s="66">
        <f t="shared" si="239"/>
        <v>8213.791259765625</v>
      </c>
      <c r="AB502" s="71">
        <f t="shared" si="251"/>
        <v>2.44140625E-4</v>
      </c>
      <c r="AC502" s="71">
        <f t="shared" si="240"/>
        <v>1713.791259765625</v>
      </c>
      <c r="AD502" s="71">
        <f t="shared" si="252"/>
        <v>6949.6088787082117</v>
      </c>
      <c r="AE502" s="71">
        <f t="shared" si="253"/>
        <v>1713.791259765625</v>
      </c>
      <c r="AF502" s="57">
        <f t="shared" si="254"/>
        <v>2.44140625E-4</v>
      </c>
      <c r="AG502" s="55"/>
      <c r="AI502" s="35" t="str">
        <f t="shared" si="241"/>
        <v/>
      </c>
      <c r="AJ502" s="125" t="str">
        <f t="shared" si="242"/>
        <v/>
      </c>
      <c r="AK502" s="125" t="str">
        <f t="shared" si="243"/>
        <v/>
      </c>
      <c r="AL502" s="125" t="str">
        <f t="shared" si="244"/>
        <v/>
      </c>
      <c r="AM502" s="125" t="str">
        <f t="shared" si="245"/>
        <v/>
      </c>
      <c r="AN502" s="125" t="s">
        <v>218</v>
      </c>
      <c r="AO502" s="125" t="str">
        <f t="shared" si="246"/>
        <v/>
      </c>
      <c r="AP502" s="125" t="str">
        <f t="shared" si="255"/>
        <v/>
      </c>
    </row>
    <row r="503" spans="1:42">
      <c r="A503" s="30">
        <f t="shared" si="247"/>
        <v>22889</v>
      </c>
      <c r="B503" s="31">
        <f t="shared" si="224"/>
        <v>15842.818920026788</v>
      </c>
      <c r="C503" s="33" t="str">
        <f t="shared" si="225"/>
        <v/>
      </c>
      <c r="D503" s="31">
        <f t="shared" si="226"/>
        <v>12975.532232394326</v>
      </c>
      <c r="E503" s="33" t="str">
        <f t="shared" si="227"/>
        <v/>
      </c>
      <c r="F503" s="31">
        <f t="shared" si="228"/>
        <v>0</v>
      </c>
      <c r="G503" s="32">
        <f t="shared" si="229"/>
        <v>11487.772366424029</v>
      </c>
      <c r="H503" s="32">
        <f t="shared" si="230"/>
        <v>11061.575264594981</v>
      </c>
      <c r="I503" s="32">
        <f t="shared" si="231"/>
        <v>11487.772366424029</v>
      </c>
      <c r="J503" s="37" t="str">
        <f t="shared" si="248"/>
        <v/>
      </c>
      <c r="K503" s="31">
        <f t="shared" si="232"/>
        <v>0</v>
      </c>
      <c r="L503" s="33" t="str">
        <f t="shared" si="233"/>
        <v/>
      </c>
      <c r="M503" s="34">
        <f t="shared" si="249"/>
        <v>17152.589270980148</v>
      </c>
      <c r="N503" s="33" t="str">
        <f t="shared" si="250"/>
        <v/>
      </c>
      <c r="O503" s="35" t="str">
        <f t="shared" si="234"/>
        <v/>
      </c>
      <c r="P503" s="48" t="str">
        <f t="shared" si="235"/>
        <v/>
      </c>
      <c r="Q503" s="35"/>
      <c r="R503" s="58">
        <f>Data!AW503</f>
        <v>3146.84765625</v>
      </c>
      <c r="S503" s="58">
        <f>Data!BB503</f>
        <v>279.56170654296875</v>
      </c>
      <c r="T503" s="58">
        <f>Data!BM503</f>
        <v>0</v>
      </c>
      <c r="U503" s="59">
        <f>Data!BN503</f>
        <v>-1208.197509765625</v>
      </c>
      <c r="V503" s="59">
        <f>Data!BO503</f>
        <v>-1634.39599609375</v>
      </c>
      <c r="W503" s="58">
        <f>Data!BT503</f>
        <v>0</v>
      </c>
      <c r="X503" s="56">
        <f t="shared" si="236"/>
        <v>3146.84765625</v>
      </c>
      <c r="Y503" s="64">
        <f t="shared" si="237"/>
        <v>4000</v>
      </c>
      <c r="Z503" s="65">
        <f t="shared" si="238"/>
        <v>9.7050399780273437</v>
      </c>
      <c r="AA503" s="66">
        <f t="shared" si="239"/>
        <v>4009.7050399780273</v>
      </c>
      <c r="AB503" s="71">
        <f t="shared" si="251"/>
        <v>862.85738372802734</v>
      </c>
      <c r="AC503" s="71">
        <f t="shared" si="240"/>
        <v>9.7050399780273437</v>
      </c>
      <c r="AD503" s="71">
        <f t="shared" si="252"/>
        <v>1218.5952971016559</v>
      </c>
      <c r="AE503" s="71">
        <f t="shared" si="253"/>
        <v>9.7050399780273437</v>
      </c>
      <c r="AF503" s="57">
        <f t="shared" si="254"/>
        <v>9.7050399780273437</v>
      </c>
      <c r="AG503" s="55"/>
      <c r="AI503" s="35" t="str">
        <f t="shared" si="241"/>
        <v/>
      </c>
      <c r="AJ503" s="125" t="str">
        <f t="shared" si="242"/>
        <v/>
      </c>
      <c r="AK503" s="125" t="str">
        <f t="shared" si="243"/>
        <v/>
      </c>
      <c r="AL503" s="125" t="str">
        <f t="shared" si="244"/>
        <v/>
      </c>
      <c r="AM503" s="125" t="str">
        <f t="shared" si="245"/>
        <v/>
      </c>
      <c r="AN503" s="125" t="s">
        <v>218</v>
      </c>
      <c r="AO503" s="125" t="str">
        <f t="shared" si="246"/>
        <v/>
      </c>
      <c r="AP503" s="125" t="str">
        <f t="shared" si="255"/>
        <v/>
      </c>
    </row>
    <row r="504" spans="1:42">
      <c r="A504" s="30">
        <f t="shared" si="247"/>
        <v>22919</v>
      </c>
      <c r="B504" s="31">
        <f t="shared" si="224"/>
        <v>0</v>
      </c>
      <c r="C504" s="33" t="str">
        <f t="shared" si="225"/>
        <v/>
      </c>
      <c r="D504" s="31">
        <f t="shared" si="226"/>
        <v>0</v>
      </c>
      <c r="E504" s="33" t="str">
        <f t="shared" si="227"/>
        <v/>
      </c>
      <c r="F504" s="31">
        <f t="shared" si="228"/>
        <v>0</v>
      </c>
      <c r="G504" s="32">
        <f t="shared" si="229"/>
        <v>13129.042826845707</v>
      </c>
      <c r="H504" s="32">
        <f t="shared" si="230"/>
        <v>12668.446005004533</v>
      </c>
      <c r="I504" s="32">
        <f t="shared" si="231"/>
        <v>13129.042826845707</v>
      </c>
      <c r="J504" s="37" t="str">
        <f t="shared" si="248"/>
        <v/>
      </c>
      <c r="K504" s="31">
        <f t="shared" si="232"/>
        <v>0</v>
      </c>
      <c r="L504" s="33" t="str">
        <f t="shared" si="233"/>
        <v/>
      </c>
      <c r="M504" s="34">
        <f t="shared" si="249"/>
        <v>16162.741728663141</v>
      </c>
      <c r="N504" s="33" t="str">
        <f t="shared" si="250"/>
        <v>EI</v>
      </c>
      <c r="O504" s="35" t="str">
        <f t="shared" si="234"/>
        <v/>
      </c>
      <c r="P504" s="48" t="str">
        <f t="shared" si="235"/>
        <v>EI</v>
      </c>
      <c r="Q504" s="35"/>
      <c r="R504" s="58">
        <f>Data!AW504</f>
        <v>0</v>
      </c>
      <c r="S504" s="58">
        <f>Data!BB504</f>
        <v>0</v>
      </c>
      <c r="T504" s="58">
        <f>Data!BM504</f>
        <v>0</v>
      </c>
      <c r="U504" s="59">
        <f>Data!BN504</f>
        <v>2671.6318359375</v>
      </c>
      <c r="V504" s="59">
        <f>Data!BO504</f>
        <v>2211.03564453125</v>
      </c>
      <c r="W504" s="58">
        <f>Data!BT504</f>
        <v>0</v>
      </c>
      <c r="X504" s="56">
        <f t="shared" si="236"/>
        <v>2671.6318359375</v>
      </c>
      <c r="Y504" s="64">
        <f t="shared" si="237"/>
        <v>3000</v>
      </c>
      <c r="Z504" s="65">
        <f t="shared" si="238"/>
        <v>782.078857421875</v>
      </c>
      <c r="AA504" s="66">
        <f t="shared" si="239"/>
        <v>3782.078857421875</v>
      </c>
      <c r="AB504" s="71">
        <f t="shared" si="251"/>
        <v>1110.447021484375</v>
      </c>
      <c r="AC504" s="71">
        <f t="shared" si="240"/>
        <v>782.078857421875</v>
      </c>
      <c r="AD504" s="71">
        <f t="shared" si="252"/>
        <v>7.5120195106137544E-4</v>
      </c>
      <c r="AE504" s="71">
        <f t="shared" si="253"/>
        <v>0</v>
      </c>
      <c r="AF504" s="57">
        <f t="shared" si="254"/>
        <v>7.5120195106137544E-4</v>
      </c>
      <c r="AG504" s="55"/>
      <c r="AI504" s="35" t="str">
        <f t="shared" si="241"/>
        <v/>
      </c>
      <c r="AJ504" s="125" t="str">
        <f t="shared" si="242"/>
        <v/>
      </c>
      <c r="AK504" s="125" t="str">
        <f t="shared" si="243"/>
        <v/>
      </c>
      <c r="AL504" s="125" t="str">
        <f t="shared" si="244"/>
        <v/>
      </c>
      <c r="AM504" s="125" t="str">
        <f t="shared" si="245"/>
        <v/>
      </c>
      <c r="AN504" s="125" t="s">
        <v>218</v>
      </c>
      <c r="AO504" s="125" t="str">
        <f t="shared" si="246"/>
        <v/>
      </c>
      <c r="AP504" s="125" t="str">
        <f t="shared" si="255"/>
        <v/>
      </c>
    </row>
    <row r="505" spans="1:42">
      <c r="A505" s="30">
        <f t="shared" si="247"/>
        <v>22950</v>
      </c>
      <c r="B505" s="31">
        <f t="shared" si="224"/>
        <v>0</v>
      </c>
      <c r="C505" s="33" t="str">
        <f t="shared" si="225"/>
        <v/>
      </c>
      <c r="D505" s="31">
        <f t="shared" si="226"/>
        <v>0</v>
      </c>
      <c r="E505" s="33" t="str">
        <f t="shared" si="227"/>
        <v/>
      </c>
      <c r="F505" s="31">
        <f t="shared" si="228"/>
        <v>0</v>
      </c>
      <c r="G505" s="32">
        <f t="shared" si="229"/>
        <v>13951.880365331592</v>
      </c>
      <c r="H505" s="32">
        <f t="shared" si="230"/>
        <v>13136.765235152416</v>
      </c>
      <c r="I505" s="32">
        <f t="shared" si="231"/>
        <v>13951.880365331592</v>
      </c>
      <c r="J505" s="37" t="str">
        <f t="shared" si="248"/>
        <v/>
      </c>
      <c r="K505" s="31">
        <f t="shared" si="232"/>
        <v>0</v>
      </c>
      <c r="L505" s="33" t="str">
        <f t="shared" si="233"/>
        <v/>
      </c>
      <c r="M505" s="34">
        <f t="shared" si="249"/>
        <v>16865.24325683459</v>
      </c>
      <c r="N505" s="33" t="str">
        <f t="shared" si="250"/>
        <v/>
      </c>
      <c r="O505" s="35" t="str">
        <f t="shared" si="234"/>
        <v/>
      </c>
      <c r="P505" s="48" t="str">
        <f t="shared" si="235"/>
        <v/>
      </c>
      <c r="Q505" s="35"/>
      <c r="R505" s="58">
        <f>Data!AW505</f>
        <v>0</v>
      </c>
      <c r="S505" s="58">
        <f>Data!BB505</f>
        <v>0</v>
      </c>
      <c r="T505" s="58">
        <f>Data!BM505</f>
        <v>0</v>
      </c>
      <c r="U505" s="59">
        <f>Data!BN505</f>
        <v>9984.4873046875</v>
      </c>
      <c r="V505" s="59">
        <f>Data!BO505</f>
        <v>9169.3720703125</v>
      </c>
      <c r="W505" s="58">
        <f>Data!BT505</f>
        <v>0</v>
      </c>
      <c r="X505" s="56">
        <f t="shared" si="236"/>
        <v>9984.4873046875</v>
      </c>
      <c r="Y505" s="64">
        <f t="shared" si="237"/>
        <v>4000</v>
      </c>
      <c r="Z505" s="65">
        <f t="shared" si="238"/>
        <v>25413.8984375</v>
      </c>
      <c r="AA505" s="66">
        <f t="shared" si="239"/>
        <v>29413.8984375</v>
      </c>
      <c r="AB505" s="71">
        <f t="shared" si="251"/>
        <v>19429.4111328125</v>
      </c>
      <c r="AC505" s="71">
        <f t="shared" si="240"/>
        <v>25413.8984375</v>
      </c>
      <c r="AD505" s="71">
        <f t="shared" si="252"/>
        <v>23032.567701800705</v>
      </c>
      <c r="AE505" s="71">
        <f t="shared" si="253"/>
        <v>25413.8984375</v>
      </c>
      <c r="AF505" s="57">
        <f t="shared" si="254"/>
        <v>19429.4111328125</v>
      </c>
      <c r="AG505" s="55"/>
      <c r="AI505" s="35" t="str">
        <f t="shared" si="241"/>
        <v/>
      </c>
      <c r="AJ505" s="125" t="str">
        <f t="shared" si="242"/>
        <v/>
      </c>
      <c r="AK505" s="125" t="str">
        <f t="shared" si="243"/>
        <v/>
      </c>
      <c r="AL505" s="125" t="str">
        <f t="shared" si="244"/>
        <v/>
      </c>
      <c r="AM505" s="125" t="str">
        <f t="shared" si="245"/>
        <v/>
      </c>
      <c r="AN505" s="125" t="s">
        <v>218</v>
      </c>
      <c r="AO505" s="125" t="str">
        <f t="shared" si="246"/>
        <v/>
      </c>
      <c r="AP505" s="125" t="str">
        <f t="shared" si="255"/>
        <v/>
      </c>
    </row>
    <row r="506" spans="1:42">
      <c r="A506" s="30">
        <f t="shared" si="247"/>
        <v>22980</v>
      </c>
      <c r="B506" s="31">
        <f t="shared" si="224"/>
        <v>0</v>
      </c>
      <c r="C506" s="33" t="str">
        <f t="shared" si="225"/>
        <v/>
      </c>
      <c r="D506" s="31">
        <f t="shared" si="226"/>
        <v>0</v>
      </c>
      <c r="E506" s="33" t="str">
        <f t="shared" si="227"/>
        <v/>
      </c>
      <c r="F506" s="31">
        <f t="shared" si="228"/>
        <v>0</v>
      </c>
      <c r="G506" s="32">
        <f t="shared" si="229"/>
        <v>0</v>
      </c>
      <c r="H506" s="32">
        <f t="shared" si="230"/>
        <v>0</v>
      </c>
      <c r="I506" s="32">
        <f t="shared" si="231"/>
        <v>0</v>
      </c>
      <c r="J506" s="37" t="str">
        <f t="shared" si="248"/>
        <v/>
      </c>
      <c r="K506" s="31">
        <f t="shared" si="232"/>
        <v>0</v>
      </c>
      <c r="L506" s="33" t="str">
        <f t="shared" si="233"/>
        <v/>
      </c>
      <c r="M506" s="34">
        <f t="shared" si="249"/>
        <v>16397.833383920868</v>
      </c>
      <c r="N506" s="33" t="str">
        <f t="shared" si="250"/>
        <v>EI</v>
      </c>
      <c r="O506" s="35" t="str">
        <f t="shared" si="234"/>
        <v/>
      </c>
      <c r="P506" s="48" t="str">
        <f t="shared" si="235"/>
        <v>EI</v>
      </c>
      <c r="Q506" s="35"/>
      <c r="R506" s="58">
        <f>Data!AW506</f>
        <v>0</v>
      </c>
      <c r="S506" s="58">
        <f>Data!BB506</f>
        <v>0</v>
      </c>
      <c r="T506" s="58">
        <f>Data!BM506</f>
        <v>0</v>
      </c>
      <c r="U506" s="59">
        <f>Data!BN506</f>
        <v>0</v>
      </c>
      <c r="V506" s="59">
        <f>Data!BO506</f>
        <v>0</v>
      </c>
      <c r="W506" s="58">
        <f>Data!BT506</f>
        <v>0</v>
      </c>
      <c r="X506" s="56">
        <f t="shared" si="236"/>
        <v>0</v>
      </c>
      <c r="Y506" s="64">
        <f t="shared" si="237"/>
        <v>4500</v>
      </c>
      <c r="Z506" s="65">
        <f t="shared" si="238"/>
        <v>128.51649475097656</v>
      </c>
      <c r="AA506" s="66">
        <f t="shared" si="239"/>
        <v>4628.5164947509766</v>
      </c>
      <c r="AB506" s="71">
        <f t="shared" si="251"/>
        <v>4628.5164947509766</v>
      </c>
      <c r="AC506" s="71">
        <f t="shared" si="240"/>
        <v>128.51649475097656</v>
      </c>
      <c r="AD506" s="71">
        <f t="shared" si="252"/>
        <v>-7.5120195106137544E-4</v>
      </c>
      <c r="AE506" s="71">
        <f t="shared" si="253"/>
        <v>128.51649475097656</v>
      </c>
      <c r="AF506" s="57">
        <f t="shared" si="254"/>
        <v>-7.5120195106137544E-4</v>
      </c>
      <c r="AG506" s="55"/>
      <c r="AI506" s="35" t="str">
        <f t="shared" si="241"/>
        <v/>
      </c>
      <c r="AJ506" s="125" t="str">
        <f t="shared" si="242"/>
        <v/>
      </c>
      <c r="AK506" s="125" t="str">
        <f t="shared" si="243"/>
        <v/>
      </c>
      <c r="AL506" s="125" t="str">
        <f t="shared" si="244"/>
        <v/>
      </c>
      <c r="AM506" s="125" t="str">
        <f t="shared" si="245"/>
        <v/>
      </c>
      <c r="AN506" s="125" t="s">
        <v>218</v>
      </c>
      <c r="AO506" s="125" t="str">
        <f t="shared" si="246"/>
        <v/>
      </c>
      <c r="AP506" s="125" t="str">
        <f t="shared" si="255"/>
        <v/>
      </c>
    </row>
    <row r="507" spans="1:42">
      <c r="A507" s="30">
        <f t="shared" si="247"/>
        <v>23011</v>
      </c>
      <c r="B507" s="31">
        <f t="shared" si="224"/>
        <v>0</v>
      </c>
      <c r="C507" s="33" t="str">
        <f t="shared" si="225"/>
        <v/>
      </c>
      <c r="D507" s="31">
        <f t="shared" si="226"/>
        <v>0</v>
      </c>
      <c r="E507" s="33" t="str">
        <f t="shared" si="227"/>
        <v/>
      </c>
      <c r="F507" s="31">
        <f t="shared" si="228"/>
        <v>-1035.6571084732841</v>
      </c>
      <c r="G507" s="32">
        <f t="shared" si="229"/>
        <v>-882.04250737888981</v>
      </c>
      <c r="H507" s="32">
        <f t="shared" si="230"/>
        <v>-529.48914251909878</v>
      </c>
      <c r="I507" s="32">
        <f t="shared" si="231"/>
        <v>-529.48914251909878</v>
      </c>
      <c r="J507" s="37" t="str">
        <f t="shared" si="248"/>
        <v/>
      </c>
      <c r="K507" s="31">
        <f t="shared" si="232"/>
        <v>0</v>
      </c>
      <c r="L507" s="33" t="str">
        <f t="shared" si="233"/>
        <v/>
      </c>
      <c r="M507" s="34">
        <f t="shared" si="249"/>
        <v>10945.910107022437</v>
      </c>
      <c r="N507" s="33" t="str">
        <f t="shared" si="250"/>
        <v/>
      </c>
      <c r="O507" s="35" t="str">
        <f t="shared" si="234"/>
        <v/>
      </c>
      <c r="P507" s="48" t="str">
        <f t="shared" si="235"/>
        <v/>
      </c>
      <c r="Q507" s="35"/>
      <c r="R507" s="58">
        <f>Data!AW507</f>
        <v>0</v>
      </c>
      <c r="S507" s="58">
        <f>Data!BB507</f>
        <v>0</v>
      </c>
      <c r="T507" s="58">
        <f>Data!BM507</f>
        <v>-6609.55029296875</v>
      </c>
      <c r="U507" s="59">
        <f>Data!BN507</f>
        <v>-6431.22314453125</v>
      </c>
      <c r="V507" s="59">
        <f>Data!BO507</f>
        <v>-6076.044921875</v>
      </c>
      <c r="W507" s="58">
        <f>Data!BT507</f>
        <v>0</v>
      </c>
      <c r="X507" s="56">
        <f t="shared" si="236"/>
        <v>0</v>
      </c>
      <c r="Y507" s="64">
        <f t="shared" si="237"/>
        <v>4500</v>
      </c>
      <c r="Z507" s="65">
        <f t="shared" si="238"/>
        <v>16385.822265625</v>
      </c>
      <c r="AA507" s="66">
        <f t="shared" si="239"/>
        <v>20885.822265625</v>
      </c>
      <c r="AB507" s="71">
        <f t="shared" si="251"/>
        <v>20885.822265625</v>
      </c>
      <c r="AC507" s="71">
        <f t="shared" si="240"/>
        <v>16385.822265625</v>
      </c>
      <c r="AD507" s="71">
        <f t="shared" si="252"/>
        <v>17740.325921143965</v>
      </c>
      <c r="AE507" s="71">
        <f t="shared" si="253"/>
        <v>16385.822265625</v>
      </c>
      <c r="AF507" s="57">
        <f t="shared" si="254"/>
        <v>16385.822265625</v>
      </c>
      <c r="AG507" s="55"/>
      <c r="AI507" s="35" t="str">
        <f t="shared" si="241"/>
        <v/>
      </c>
      <c r="AJ507" s="125" t="str">
        <f t="shared" si="242"/>
        <v/>
      </c>
      <c r="AK507" s="125" t="str">
        <f t="shared" si="243"/>
        <v/>
      </c>
      <c r="AL507" s="125" t="str">
        <f t="shared" si="244"/>
        <v/>
      </c>
      <c r="AM507" s="125" t="str">
        <f t="shared" si="245"/>
        <v/>
      </c>
      <c r="AN507" s="125" t="s">
        <v>218</v>
      </c>
      <c r="AO507" s="125" t="str">
        <f t="shared" si="246"/>
        <v/>
      </c>
      <c r="AP507" s="125" t="str">
        <f t="shared" si="255"/>
        <v/>
      </c>
    </row>
    <row r="508" spans="1:42">
      <c r="A508" s="30">
        <f t="shared" si="247"/>
        <v>23042</v>
      </c>
      <c r="B508" s="31">
        <f t="shared" si="224"/>
        <v>0</v>
      </c>
      <c r="C508" s="33" t="str">
        <f t="shared" si="225"/>
        <v/>
      </c>
      <c r="D508" s="31">
        <f t="shared" si="226"/>
        <v>0</v>
      </c>
      <c r="E508" s="33" t="str">
        <f t="shared" si="227"/>
        <v/>
      </c>
      <c r="F508" s="31">
        <f t="shared" si="228"/>
        <v>0</v>
      </c>
      <c r="G508" s="32">
        <f t="shared" si="229"/>
        <v>0</v>
      </c>
      <c r="H508" s="32">
        <f t="shared" si="230"/>
        <v>0</v>
      </c>
      <c r="I508" s="32">
        <f t="shared" si="231"/>
        <v>0</v>
      </c>
      <c r="J508" s="37" t="str">
        <f t="shared" si="248"/>
        <v/>
      </c>
      <c r="K508" s="31">
        <f t="shared" si="232"/>
        <v>0</v>
      </c>
      <c r="L508" s="33" t="str">
        <f t="shared" si="233"/>
        <v/>
      </c>
      <c r="M508" s="34">
        <f t="shared" si="249"/>
        <v>7496.5297220864559</v>
      </c>
      <c r="N508" s="33" t="str">
        <f t="shared" si="250"/>
        <v/>
      </c>
      <c r="O508" s="35" t="str">
        <f t="shared" si="234"/>
        <v/>
      </c>
      <c r="P508" s="48" t="str">
        <f t="shared" si="235"/>
        <v/>
      </c>
      <c r="Q508" s="35"/>
      <c r="R508" s="58">
        <f>Data!AW508</f>
        <v>0</v>
      </c>
      <c r="S508" s="58">
        <f>Data!BB508</f>
        <v>0</v>
      </c>
      <c r="T508" s="58">
        <f>Data!BM508</f>
        <v>0</v>
      </c>
      <c r="U508" s="59">
        <f>Data!BN508</f>
        <v>0</v>
      </c>
      <c r="V508" s="59">
        <f>Data!BO508</f>
        <v>0</v>
      </c>
      <c r="W508" s="58">
        <f>Data!BT508</f>
        <v>0</v>
      </c>
      <c r="X508" s="56">
        <f t="shared" si="236"/>
        <v>0</v>
      </c>
      <c r="Y508" s="64">
        <f t="shared" si="237"/>
        <v>6000</v>
      </c>
      <c r="Z508" s="65">
        <f t="shared" si="238"/>
        <v>12487.6025390625</v>
      </c>
      <c r="AA508" s="66">
        <f t="shared" si="239"/>
        <v>18487.6025390625</v>
      </c>
      <c r="AB508" s="71">
        <f t="shared" si="251"/>
        <v>18487.6025390625</v>
      </c>
      <c r="AC508" s="71">
        <f t="shared" si="240"/>
        <v>12487.6025390625</v>
      </c>
      <c r="AD508" s="71">
        <f t="shared" si="252"/>
        <v>13152.631191570254</v>
      </c>
      <c r="AE508" s="71">
        <f t="shared" si="253"/>
        <v>12487.6025390625</v>
      </c>
      <c r="AF508" s="57">
        <f t="shared" si="254"/>
        <v>12487.6025390625</v>
      </c>
      <c r="AG508" s="55"/>
      <c r="AI508" s="35" t="str">
        <f t="shared" si="241"/>
        <v/>
      </c>
      <c r="AJ508" s="125" t="str">
        <f t="shared" si="242"/>
        <v/>
      </c>
      <c r="AK508" s="125" t="str">
        <f t="shared" si="243"/>
        <v/>
      </c>
      <c r="AL508" s="125" t="str">
        <f t="shared" si="244"/>
        <v/>
      </c>
      <c r="AM508" s="125" t="str">
        <f t="shared" si="245"/>
        <v/>
      </c>
      <c r="AN508" s="125" t="s">
        <v>218</v>
      </c>
      <c r="AO508" s="125" t="str">
        <f t="shared" si="246"/>
        <v/>
      </c>
      <c r="AP508" s="125" t="str">
        <f t="shared" si="255"/>
        <v/>
      </c>
    </row>
    <row r="509" spans="1:42">
      <c r="A509" s="30">
        <f t="shared" si="247"/>
        <v>23070</v>
      </c>
      <c r="B509" s="31">
        <f t="shared" si="224"/>
        <v>0</v>
      </c>
      <c r="C509" s="33" t="str">
        <f t="shared" si="225"/>
        <v/>
      </c>
      <c r="D509" s="31">
        <f t="shared" si="226"/>
        <v>0</v>
      </c>
      <c r="E509" s="33" t="str">
        <f t="shared" si="227"/>
        <v/>
      </c>
      <c r="F509" s="31">
        <f t="shared" si="228"/>
        <v>0</v>
      </c>
      <c r="G509" s="32">
        <f t="shared" si="229"/>
        <v>0</v>
      </c>
      <c r="H509" s="32">
        <f t="shared" si="230"/>
        <v>0</v>
      </c>
      <c r="I509" s="32">
        <f t="shared" si="231"/>
        <v>0</v>
      </c>
      <c r="J509" s="37" t="str">
        <f t="shared" si="248"/>
        <v/>
      </c>
      <c r="K509" s="31">
        <f t="shared" si="232"/>
        <v>0</v>
      </c>
      <c r="L509" s="33" t="str">
        <f t="shared" si="233"/>
        <v/>
      </c>
      <c r="M509" s="34">
        <f t="shared" si="249"/>
        <v>16174.13392499743</v>
      </c>
      <c r="N509" s="33" t="str">
        <f t="shared" si="250"/>
        <v/>
      </c>
      <c r="O509" s="35" t="str">
        <f t="shared" si="234"/>
        <v/>
      </c>
      <c r="P509" s="48" t="str">
        <f t="shared" si="235"/>
        <v/>
      </c>
      <c r="Q509" s="35"/>
      <c r="R509" s="58">
        <f>Data!AW509</f>
        <v>0</v>
      </c>
      <c r="S509" s="58">
        <f>Data!BB509</f>
        <v>0</v>
      </c>
      <c r="T509" s="58">
        <f>Data!BM509</f>
        <v>0</v>
      </c>
      <c r="U509" s="59">
        <f>Data!BN509</f>
        <v>0</v>
      </c>
      <c r="V509" s="59">
        <f>Data!BO509</f>
        <v>0</v>
      </c>
      <c r="W509" s="58">
        <f>Data!BT509</f>
        <v>0</v>
      </c>
      <c r="X509" s="56">
        <f t="shared" si="236"/>
        <v>0</v>
      </c>
      <c r="Y509" s="64">
        <f t="shared" si="237"/>
        <v>8125</v>
      </c>
      <c r="Z509" s="65">
        <f t="shared" si="238"/>
        <v>57869.1640625</v>
      </c>
      <c r="AA509" s="66">
        <f t="shared" si="239"/>
        <v>65994.1640625</v>
      </c>
      <c r="AB509" s="71">
        <f t="shared" si="251"/>
        <v>65994.1640625</v>
      </c>
      <c r="AC509" s="71">
        <f t="shared" si="240"/>
        <v>57869.1640625</v>
      </c>
      <c r="AD509" s="71">
        <f t="shared" si="252"/>
        <v>54252.357229715708</v>
      </c>
      <c r="AE509" s="71">
        <f t="shared" si="253"/>
        <v>57869.1640625</v>
      </c>
      <c r="AF509" s="57">
        <f t="shared" si="254"/>
        <v>54252.357229715708</v>
      </c>
      <c r="AG509" s="55"/>
      <c r="AI509" s="35" t="str">
        <f t="shared" si="241"/>
        <v/>
      </c>
      <c r="AJ509" s="125" t="str">
        <f t="shared" si="242"/>
        <v/>
      </c>
      <c r="AK509" s="125" t="str">
        <f t="shared" si="243"/>
        <v/>
      </c>
      <c r="AL509" s="125" t="str">
        <f t="shared" si="244"/>
        <v/>
      </c>
      <c r="AM509" s="125" t="str">
        <f t="shared" si="245"/>
        <v/>
      </c>
      <c r="AN509" s="125" t="s">
        <v>218</v>
      </c>
      <c r="AO509" s="125" t="str">
        <f t="shared" si="246"/>
        <v/>
      </c>
      <c r="AP509" s="125" t="str">
        <f t="shared" si="255"/>
        <v/>
      </c>
    </row>
    <row r="510" spans="1:42">
      <c r="A510" s="30">
        <f t="shared" si="247"/>
        <v>23101</v>
      </c>
      <c r="B510" s="31">
        <f t="shared" si="224"/>
        <v>0</v>
      </c>
      <c r="C510" s="33" t="str">
        <f t="shared" si="225"/>
        <v/>
      </c>
      <c r="D510" s="31">
        <f t="shared" si="226"/>
        <v>0</v>
      </c>
      <c r="E510" s="33" t="str">
        <f t="shared" si="227"/>
        <v/>
      </c>
      <c r="F510" s="31">
        <f t="shared" si="228"/>
        <v>0</v>
      </c>
      <c r="G510" s="32">
        <f t="shared" si="229"/>
        <v>0</v>
      </c>
      <c r="H510" s="32">
        <f t="shared" si="230"/>
        <v>0</v>
      </c>
      <c r="I510" s="32">
        <f t="shared" si="231"/>
        <v>0</v>
      </c>
      <c r="J510" s="37" t="str">
        <f t="shared" si="248"/>
        <v/>
      </c>
      <c r="K510" s="31">
        <f t="shared" si="232"/>
        <v>0</v>
      </c>
      <c r="L510" s="33" t="str">
        <f t="shared" si="233"/>
        <v/>
      </c>
      <c r="M510" s="34">
        <f t="shared" si="249"/>
        <v>19775.833902628659</v>
      </c>
      <c r="N510" s="33" t="str">
        <f t="shared" si="250"/>
        <v/>
      </c>
      <c r="O510" s="35" t="str">
        <f t="shared" si="234"/>
        <v/>
      </c>
      <c r="P510" s="48" t="str">
        <f t="shared" si="235"/>
        <v/>
      </c>
      <c r="Q510" s="35"/>
      <c r="R510" s="58">
        <f>Data!AW510</f>
        <v>0</v>
      </c>
      <c r="S510" s="58">
        <f>Data!BB510</f>
        <v>0</v>
      </c>
      <c r="T510" s="58">
        <f>Data!BM510</f>
        <v>0</v>
      </c>
      <c r="U510" s="59">
        <f>Data!BN510</f>
        <v>0</v>
      </c>
      <c r="V510" s="59">
        <f>Data!BO510</f>
        <v>0</v>
      </c>
      <c r="W510" s="58">
        <f>Data!BT510</f>
        <v>0</v>
      </c>
      <c r="X510" s="56">
        <f t="shared" si="236"/>
        <v>0</v>
      </c>
      <c r="Y510" s="64">
        <f t="shared" si="237"/>
        <v>17604.837890625</v>
      </c>
      <c r="Z510" s="65">
        <f t="shared" si="238"/>
        <v>4978.2431640625</v>
      </c>
      <c r="AA510" s="66">
        <f t="shared" si="239"/>
        <v>22583.0810546875</v>
      </c>
      <c r="AB510" s="71">
        <f t="shared" si="251"/>
        <v>22583.0810546875</v>
      </c>
      <c r="AC510" s="71">
        <f t="shared" si="240"/>
        <v>4978.2431640625</v>
      </c>
      <c r="AD510" s="71">
        <f t="shared" si="252"/>
        <v>9410.2129113710398</v>
      </c>
      <c r="AE510" s="71">
        <f t="shared" si="253"/>
        <v>4978.2431640625</v>
      </c>
      <c r="AF510" s="57">
        <f t="shared" si="254"/>
        <v>4978.2431640625</v>
      </c>
      <c r="AG510" s="55"/>
      <c r="AI510" s="35" t="str">
        <f t="shared" si="241"/>
        <v/>
      </c>
      <c r="AJ510" s="125" t="str">
        <f t="shared" si="242"/>
        <v/>
      </c>
      <c r="AK510" s="125" t="str">
        <f t="shared" si="243"/>
        <v/>
      </c>
      <c r="AL510" s="125" t="str">
        <f t="shared" si="244"/>
        <v/>
      </c>
      <c r="AM510" s="125" t="str">
        <f t="shared" si="245"/>
        <v/>
      </c>
      <c r="AN510" s="125" t="s">
        <v>218</v>
      </c>
      <c r="AO510" s="125" t="str">
        <f t="shared" si="246"/>
        <v/>
      </c>
      <c r="AP510" s="125" t="str">
        <f t="shared" si="255"/>
        <v/>
      </c>
    </row>
    <row r="511" spans="1:42">
      <c r="A511" s="30">
        <f t="shared" si="247"/>
        <v>23131</v>
      </c>
      <c r="B511" s="31">
        <f t="shared" si="224"/>
        <v>0</v>
      </c>
      <c r="C511" s="33" t="str">
        <f t="shared" si="225"/>
        <v/>
      </c>
      <c r="D511" s="31">
        <f t="shared" si="226"/>
        <v>0</v>
      </c>
      <c r="E511" s="33" t="str">
        <f t="shared" si="227"/>
        <v/>
      </c>
      <c r="F511" s="31">
        <f t="shared" si="228"/>
        <v>0</v>
      </c>
      <c r="G511" s="32">
        <f t="shared" si="229"/>
        <v>0</v>
      </c>
      <c r="H511" s="32">
        <f t="shared" si="230"/>
        <v>0</v>
      </c>
      <c r="I511" s="32">
        <f t="shared" si="231"/>
        <v>0</v>
      </c>
      <c r="J511" s="37" t="str">
        <f t="shared" si="248"/>
        <v/>
      </c>
      <c r="K511" s="31">
        <f t="shared" si="232"/>
        <v>0</v>
      </c>
      <c r="L511" s="33" t="str">
        <f t="shared" si="233"/>
        <v/>
      </c>
      <c r="M511" s="34">
        <f t="shared" si="249"/>
        <v>4285.7143586995662</v>
      </c>
      <c r="N511" s="33" t="str">
        <f t="shared" si="250"/>
        <v/>
      </c>
      <c r="O511" s="35" t="str">
        <f t="shared" si="234"/>
        <v/>
      </c>
      <c r="P511" s="48" t="str">
        <f t="shared" si="235"/>
        <v/>
      </c>
      <c r="Q511" s="35"/>
      <c r="R511" s="58">
        <f>Data!AW511</f>
        <v>0</v>
      </c>
      <c r="S511" s="58">
        <f>Data!BB511</f>
        <v>0</v>
      </c>
      <c r="T511" s="58">
        <f>Data!BM511</f>
        <v>0</v>
      </c>
      <c r="U511" s="59">
        <f>Data!BN511</f>
        <v>0</v>
      </c>
      <c r="V511" s="59">
        <f>Data!BO511</f>
        <v>0</v>
      </c>
      <c r="W511" s="58">
        <f>Data!BT511</f>
        <v>0</v>
      </c>
      <c r="X511" s="56">
        <f t="shared" si="236"/>
        <v>0</v>
      </c>
      <c r="Y511" s="64">
        <f t="shared" si="237"/>
        <v>7137.5</v>
      </c>
      <c r="Z511" s="65">
        <f t="shared" si="238"/>
        <v>78769.125</v>
      </c>
      <c r="AA511" s="66">
        <f t="shared" si="239"/>
        <v>85906.625</v>
      </c>
      <c r="AB511" s="71">
        <f t="shared" si="251"/>
        <v>85906.625</v>
      </c>
      <c r="AC511" s="71">
        <f t="shared" si="240"/>
        <v>78769.125</v>
      </c>
      <c r="AD511" s="71">
        <f t="shared" si="252"/>
        <v>82289.833990673229</v>
      </c>
      <c r="AE511" s="71">
        <f t="shared" si="253"/>
        <v>78769.125</v>
      </c>
      <c r="AF511" s="57">
        <f t="shared" si="254"/>
        <v>78769.125</v>
      </c>
      <c r="AG511" s="55"/>
      <c r="AI511" s="35" t="str">
        <f t="shared" si="241"/>
        <v/>
      </c>
      <c r="AJ511" s="125" t="str">
        <f t="shared" si="242"/>
        <v/>
      </c>
      <c r="AK511" s="125" t="str">
        <f t="shared" si="243"/>
        <v/>
      </c>
      <c r="AL511" s="125" t="str">
        <f t="shared" si="244"/>
        <v/>
      </c>
      <c r="AM511" s="125" t="str">
        <f t="shared" si="245"/>
        <v/>
      </c>
      <c r="AN511" s="125" t="s">
        <v>218</v>
      </c>
      <c r="AO511" s="125" t="str">
        <f t="shared" si="246"/>
        <v/>
      </c>
      <c r="AP511" s="125" t="str">
        <f t="shared" si="255"/>
        <v/>
      </c>
    </row>
    <row r="512" spans="1:42">
      <c r="A512" s="30">
        <f t="shared" si="247"/>
        <v>23162</v>
      </c>
      <c r="B512" s="31">
        <f t="shared" si="224"/>
        <v>0</v>
      </c>
      <c r="C512" s="33" t="str">
        <f t="shared" si="225"/>
        <v/>
      </c>
      <c r="D512" s="31">
        <f t="shared" si="226"/>
        <v>0</v>
      </c>
      <c r="E512" s="33" t="str">
        <f t="shared" si="227"/>
        <v/>
      </c>
      <c r="F512" s="31">
        <f t="shared" si="228"/>
        <v>0</v>
      </c>
      <c r="G512" s="32">
        <f t="shared" si="229"/>
        <v>0</v>
      </c>
      <c r="H512" s="32">
        <f t="shared" si="230"/>
        <v>0</v>
      </c>
      <c r="I512" s="32">
        <f t="shared" si="231"/>
        <v>0</v>
      </c>
      <c r="J512" s="37" t="str">
        <f t="shared" si="248"/>
        <v/>
      </c>
      <c r="K512" s="31">
        <f t="shared" si="232"/>
        <v>0</v>
      </c>
      <c r="L512" s="33" t="str">
        <f t="shared" si="233"/>
        <v/>
      </c>
      <c r="M512" s="34">
        <f t="shared" si="249"/>
        <v>4285.7143586995662</v>
      </c>
      <c r="N512" s="33" t="str">
        <f t="shared" si="250"/>
        <v/>
      </c>
      <c r="O512" s="35" t="str">
        <f t="shared" si="234"/>
        <v/>
      </c>
      <c r="P512" s="48" t="str">
        <f t="shared" si="235"/>
        <v/>
      </c>
      <c r="Q512" s="35"/>
      <c r="R512" s="58">
        <f>Data!AW512</f>
        <v>0</v>
      </c>
      <c r="S512" s="58">
        <f>Data!BB512</f>
        <v>0</v>
      </c>
      <c r="T512" s="58">
        <f>Data!BM512</f>
        <v>0</v>
      </c>
      <c r="U512" s="59">
        <f>Data!BN512</f>
        <v>0</v>
      </c>
      <c r="V512" s="59">
        <f>Data!BO512</f>
        <v>0</v>
      </c>
      <c r="W512" s="58">
        <f>Data!BT512</f>
        <v>0</v>
      </c>
      <c r="X512" s="56">
        <f t="shared" si="236"/>
        <v>0</v>
      </c>
      <c r="Y512" s="64">
        <f t="shared" si="237"/>
        <v>11112.9033203125</v>
      </c>
      <c r="Z512" s="65">
        <f t="shared" si="238"/>
        <v>22774.32421875</v>
      </c>
      <c r="AA512" s="66">
        <f t="shared" si="239"/>
        <v>33887.2275390625</v>
      </c>
      <c r="AB512" s="71">
        <f t="shared" si="251"/>
        <v>33887.2275390625</v>
      </c>
      <c r="AC512" s="71">
        <f t="shared" si="240"/>
        <v>22774.32421875</v>
      </c>
      <c r="AD512" s="71">
        <f t="shared" si="252"/>
        <v>33079.875005311202</v>
      </c>
      <c r="AE512" s="71">
        <f t="shared" si="253"/>
        <v>22774.32421875</v>
      </c>
      <c r="AF512" s="57">
        <f t="shared" si="254"/>
        <v>22774.32421875</v>
      </c>
      <c r="AG512" s="55"/>
      <c r="AI512" s="35" t="str">
        <f t="shared" si="241"/>
        <v/>
      </c>
      <c r="AJ512" s="125" t="str">
        <f t="shared" si="242"/>
        <v/>
      </c>
      <c r="AK512" s="125" t="str">
        <f t="shared" si="243"/>
        <v/>
      </c>
      <c r="AL512" s="125" t="str">
        <f t="shared" si="244"/>
        <v/>
      </c>
      <c r="AM512" s="125" t="str">
        <f t="shared" si="245"/>
        <v/>
      </c>
      <c r="AN512" s="125" t="s">
        <v>218</v>
      </c>
      <c r="AO512" s="125" t="str">
        <f t="shared" si="246"/>
        <v/>
      </c>
      <c r="AP512" s="125" t="str">
        <f t="shared" si="255"/>
        <v/>
      </c>
    </row>
    <row r="513" spans="1:42">
      <c r="A513" s="30">
        <f t="shared" si="247"/>
        <v>23192</v>
      </c>
      <c r="B513" s="31">
        <f t="shared" si="224"/>
        <v>0</v>
      </c>
      <c r="C513" s="33" t="str">
        <f t="shared" si="225"/>
        <v/>
      </c>
      <c r="D513" s="31">
        <f t="shared" si="226"/>
        <v>0</v>
      </c>
      <c r="E513" s="33" t="str">
        <f t="shared" si="227"/>
        <v/>
      </c>
      <c r="F513" s="31">
        <f t="shared" si="228"/>
        <v>0</v>
      </c>
      <c r="G513" s="32">
        <f t="shared" si="229"/>
        <v>0</v>
      </c>
      <c r="H513" s="32">
        <f t="shared" si="230"/>
        <v>0</v>
      </c>
      <c r="I513" s="32">
        <f t="shared" si="231"/>
        <v>0</v>
      </c>
      <c r="J513" s="37" t="str">
        <f t="shared" si="248"/>
        <v/>
      </c>
      <c r="K513" s="31">
        <f t="shared" si="232"/>
        <v>0</v>
      </c>
      <c r="L513" s="33" t="str">
        <f t="shared" si="233"/>
        <v/>
      </c>
      <c r="M513" s="34">
        <f t="shared" si="249"/>
        <v>15233.497748264206</v>
      </c>
      <c r="N513" s="33" t="str">
        <f t="shared" si="250"/>
        <v/>
      </c>
      <c r="O513" s="35" t="str">
        <f t="shared" si="234"/>
        <v/>
      </c>
      <c r="P513" s="48" t="str">
        <f t="shared" si="235"/>
        <v/>
      </c>
      <c r="Q513" s="35"/>
      <c r="R513" s="58">
        <f>Data!AW513</f>
        <v>0</v>
      </c>
      <c r="S513" s="58">
        <f>Data!BB513</f>
        <v>0</v>
      </c>
      <c r="T513" s="58">
        <f>Data!BM513</f>
        <v>0</v>
      </c>
      <c r="U513" s="59">
        <f>Data!BN513</f>
        <v>0</v>
      </c>
      <c r="V513" s="59">
        <f>Data!BO513</f>
        <v>0</v>
      </c>
      <c r="W513" s="58">
        <f>Data!BT513</f>
        <v>0</v>
      </c>
      <c r="X513" s="56">
        <f t="shared" si="236"/>
        <v>0</v>
      </c>
      <c r="Y513" s="64">
        <f t="shared" si="237"/>
        <v>5093.75</v>
      </c>
      <c r="Z513" s="65">
        <f t="shared" si="238"/>
        <v>5536.58544921875</v>
      </c>
      <c r="AA513" s="66">
        <f t="shared" si="239"/>
        <v>10630.33544921875</v>
      </c>
      <c r="AB513" s="71">
        <f t="shared" si="251"/>
        <v>10630.33544921875</v>
      </c>
      <c r="AC513" s="71">
        <f t="shared" si="240"/>
        <v>5536.58544921875</v>
      </c>
      <c r="AD513" s="71">
        <f t="shared" si="252"/>
        <v>5018.8658778814897</v>
      </c>
      <c r="AE513" s="71">
        <f t="shared" si="253"/>
        <v>5536.58544921875</v>
      </c>
      <c r="AF513" s="57">
        <f t="shared" si="254"/>
        <v>5018.8658778814897</v>
      </c>
      <c r="AG513" s="55"/>
      <c r="AI513" s="35" t="str">
        <f t="shared" si="241"/>
        <v/>
      </c>
      <c r="AJ513" s="125" t="str">
        <f t="shared" si="242"/>
        <v/>
      </c>
      <c r="AK513" s="125" t="str">
        <f t="shared" si="243"/>
        <v/>
      </c>
      <c r="AL513" s="125" t="str">
        <f t="shared" si="244"/>
        <v/>
      </c>
      <c r="AM513" s="125" t="str">
        <f t="shared" si="245"/>
        <v/>
      </c>
      <c r="AN513" s="125" t="s">
        <v>218</v>
      </c>
      <c r="AO513" s="125" t="str">
        <f t="shared" si="246"/>
        <v/>
      </c>
      <c r="AP513" s="125" t="str">
        <f t="shared" si="255"/>
        <v/>
      </c>
    </row>
    <row r="514" spans="1:42">
      <c r="A514" s="30">
        <f t="shared" si="247"/>
        <v>23223</v>
      </c>
      <c r="B514" s="31">
        <f t="shared" si="224"/>
        <v>20425.050000976516</v>
      </c>
      <c r="C514" s="33" t="str">
        <f t="shared" si="225"/>
        <v/>
      </c>
      <c r="D514" s="31">
        <f t="shared" si="226"/>
        <v>16351.118784420785</v>
      </c>
      <c r="E514" s="33" t="str">
        <f t="shared" si="227"/>
        <v/>
      </c>
      <c r="F514" s="31">
        <f t="shared" si="228"/>
        <v>0</v>
      </c>
      <c r="G514" s="32">
        <f t="shared" si="229"/>
        <v>0</v>
      </c>
      <c r="H514" s="32">
        <f t="shared" si="230"/>
        <v>4976.2528742891536</v>
      </c>
      <c r="I514" s="32">
        <f t="shared" si="231"/>
        <v>4976.2528742891536</v>
      </c>
      <c r="J514" s="37" t="str">
        <f t="shared" si="248"/>
        <v/>
      </c>
      <c r="K514" s="31">
        <f t="shared" si="232"/>
        <v>0</v>
      </c>
      <c r="L514" s="33" t="str">
        <f t="shared" si="233"/>
        <v/>
      </c>
      <c r="M514" s="34">
        <f t="shared" si="249"/>
        <v>17200.038190989795</v>
      </c>
      <c r="N514" s="33" t="str">
        <f t="shared" si="250"/>
        <v/>
      </c>
      <c r="O514" s="35" t="str">
        <f t="shared" si="234"/>
        <v>MRDO</v>
      </c>
      <c r="P514" s="48" t="str">
        <f t="shared" si="235"/>
        <v>MRDO</v>
      </c>
      <c r="Q514" s="35"/>
      <c r="R514" s="58">
        <f>Data!AW514</f>
        <v>7560.78662109375</v>
      </c>
      <c r="S514" s="58">
        <f>Data!BB514</f>
        <v>3486.85546875</v>
      </c>
      <c r="T514" s="58">
        <f>Data!BM514</f>
        <v>0</v>
      </c>
      <c r="U514" s="59">
        <f>Data!BN514</f>
        <v>0</v>
      </c>
      <c r="V514" s="59">
        <f>Data!BO514</f>
        <v>-7888.01171875</v>
      </c>
      <c r="W514" s="58">
        <f>Data!BT514</f>
        <v>0</v>
      </c>
      <c r="X514" s="56">
        <f t="shared" si="236"/>
        <v>7560.78662109375</v>
      </c>
      <c r="Y514" s="64">
        <f t="shared" si="237"/>
        <v>8000</v>
      </c>
      <c r="Z514" s="65">
        <f t="shared" si="238"/>
        <v>0</v>
      </c>
      <c r="AA514" s="66">
        <f t="shared" si="239"/>
        <v>8000</v>
      </c>
      <c r="AB514" s="71">
        <f t="shared" si="251"/>
        <v>439.21337890625</v>
      </c>
      <c r="AC514" s="71">
        <f t="shared" si="240"/>
        <v>0</v>
      </c>
      <c r="AD514" s="71">
        <f t="shared" si="252"/>
        <v>6337.9028767036616</v>
      </c>
      <c r="AE514" s="71">
        <f t="shared" si="253"/>
        <v>0</v>
      </c>
      <c r="AF514" s="57">
        <f t="shared" si="254"/>
        <v>0</v>
      </c>
      <c r="AG514" s="55"/>
      <c r="AI514" s="35" t="str">
        <f t="shared" si="241"/>
        <v/>
      </c>
      <c r="AJ514" s="125" t="str">
        <f t="shared" si="242"/>
        <v/>
      </c>
      <c r="AK514" s="125" t="str">
        <f t="shared" si="243"/>
        <v/>
      </c>
      <c r="AL514" s="125" t="str">
        <f t="shared" si="244"/>
        <v/>
      </c>
      <c r="AM514" s="125" t="str">
        <f t="shared" si="245"/>
        <v/>
      </c>
      <c r="AN514" s="125" t="s">
        <v>218</v>
      </c>
      <c r="AO514" s="125" t="str">
        <f t="shared" si="246"/>
        <v/>
      </c>
      <c r="AP514" s="125" t="str">
        <f t="shared" si="255"/>
        <v/>
      </c>
    </row>
    <row r="515" spans="1:42">
      <c r="A515" s="30">
        <f t="shared" si="247"/>
        <v>23254</v>
      </c>
      <c r="B515" s="31">
        <f t="shared" si="224"/>
        <v>15212.583804041224</v>
      </c>
      <c r="C515" s="33" t="str">
        <f t="shared" si="225"/>
        <v/>
      </c>
      <c r="D515" s="31">
        <f t="shared" si="226"/>
        <v>11975.286178607479</v>
      </c>
      <c r="E515" s="33" t="str">
        <f t="shared" si="227"/>
        <v/>
      </c>
      <c r="F515" s="31">
        <f t="shared" si="228"/>
        <v>0</v>
      </c>
      <c r="G515" s="32">
        <f t="shared" si="229"/>
        <v>13276.819250486771</v>
      </c>
      <c r="H515" s="32">
        <f t="shared" si="230"/>
        <v>13034.517578855892</v>
      </c>
      <c r="I515" s="32">
        <f t="shared" si="231"/>
        <v>13276.819250486771</v>
      </c>
      <c r="J515" s="37" t="str">
        <f t="shared" si="248"/>
        <v/>
      </c>
      <c r="K515" s="31">
        <f t="shared" si="232"/>
        <v>0</v>
      </c>
      <c r="L515" s="33" t="str">
        <f t="shared" si="233"/>
        <v/>
      </c>
      <c r="M515" s="34">
        <f t="shared" si="249"/>
        <v>17162.947594677396</v>
      </c>
      <c r="N515" s="33" t="str">
        <f t="shared" si="250"/>
        <v/>
      </c>
      <c r="O515" s="35" t="str">
        <f t="shared" si="234"/>
        <v>MRDO</v>
      </c>
      <c r="P515" s="48" t="str">
        <f t="shared" si="235"/>
        <v>MRDO</v>
      </c>
      <c r="Q515" s="35"/>
      <c r="R515" s="58">
        <f>Data!AW515</f>
        <v>3521.287353515625</v>
      </c>
      <c r="S515" s="58">
        <f>Data!BB515</f>
        <v>283.98965454101562</v>
      </c>
      <c r="T515" s="58">
        <f>Data!BM515</f>
        <v>0</v>
      </c>
      <c r="U515" s="59">
        <f>Data!BN515</f>
        <v>1585.52294921875</v>
      </c>
      <c r="V515" s="59">
        <f>Data!BO515</f>
        <v>1343.2205810546875</v>
      </c>
      <c r="W515" s="58">
        <f>Data!BT515</f>
        <v>0</v>
      </c>
      <c r="X515" s="56">
        <f t="shared" si="236"/>
        <v>3521.287353515625</v>
      </c>
      <c r="Y515" s="64">
        <f t="shared" si="237"/>
        <v>4000</v>
      </c>
      <c r="Z515" s="65">
        <f t="shared" si="238"/>
        <v>0</v>
      </c>
      <c r="AA515" s="66">
        <f t="shared" si="239"/>
        <v>4000</v>
      </c>
      <c r="AB515" s="71">
        <f t="shared" si="251"/>
        <v>478.712646484375</v>
      </c>
      <c r="AC515" s="71">
        <f t="shared" si="240"/>
        <v>0</v>
      </c>
      <c r="AD515" s="71">
        <f t="shared" si="252"/>
        <v>985.5852224491282</v>
      </c>
      <c r="AE515" s="71">
        <f t="shared" si="253"/>
        <v>0</v>
      </c>
      <c r="AF515" s="57">
        <f t="shared" si="254"/>
        <v>0</v>
      </c>
      <c r="AG515" s="55"/>
      <c r="AI515" s="35" t="str">
        <f t="shared" si="241"/>
        <v/>
      </c>
      <c r="AJ515" s="125" t="str">
        <f t="shared" si="242"/>
        <v/>
      </c>
      <c r="AK515" s="125" t="str">
        <f t="shared" si="243"/>
        <v/>
      </c>
      <c r="AL515" s="125" t="str">
        <f t="shared" si="244"/>
        <v/>
      </c>
      <c r="AM515" s="125" t="str">
        <f t="shared" si="245"/>
        <v/>
      </c>
      <c r="AN515" s="125" t="s">
        <v>218</v>
      </c>
      <c r="AO515" s="125" t="str">
        <f t="shared" si="246"/>
        <v/>
      </c>
      <c r="AP515" s="125" t="str">
        <f t="shared" si="255"/>
        <v/>
      </c>
    </row>
    <row r="516" spans="1:42">
      <c r="A516" s="30">
        <f t="shared" si="247"/>
        <v>23284</v>
      </c>
      <c r="B516" s="31">
        <f t="shared" si="224"/>
        <v>0</v>
      </c>
      <c r="C516" s="33" t="str">
        <f t="shared" si="225"/>
        <v/>
      </c>
      <c r="D516" s="31">
        <f t="shared" si="226"/>
        <v>0</v>
      </c>
      <c r="E516" s="33" t="str">
        <f t="shared" si="227"/>
        <v/>
      </c>
      <c r="F516" s="31">
        <f t="shared" si="228"/>
        <v>0</v>
      </c>
      <c r="G516" s="32">
        <f t="shared" si="229"/>
        <v>11420.064497951947</v>
      </c>
      <c r="H516" s="32">
        <f t="shared" si="230"/>
        <v>11166.810251030729</v>
      </c>
      <c r="I516" s="32">
        <f t="shared" si="231"/>
        <v>11420.064497951947</v>
      </c>
      <c r="J516" s="37" t="str">
        <f t="shared" si="248"/>
        <v/>
      </c>
      <c r="K516" s="31">
        <f t="shared" si="232"/>
        <v>0</v>
      </c>
      <c r="L516" s="33" t="str">
        <f t="shared" si="233"/>
        <v/>
      </c>
      <c r="M516" s="34">
        <f t="shared" si="249"/>
        <v>15695.338616566974</v>
      </c>
      <c r="N516" s="33" t="str">
        <f t="shared" si="250"/>
        <v/>
      </c>
      <c r="O516" s="35" t="str">
        <f t="shared" si="234"/>
        <v/>
      </c>
      <c r="P516" s="48" t="str">
        <f t="shared" si="235"/>
        <v/>
      </c>
      <c r="Q516" s="35"/>
      <c r="R516" s="58">
        <f>Data!AW516</f>
        <v>0</v>
      </c>
      <c r="S516" s="58">
        <f>Data!BB516</f>
        <v>0</v>
      </c>
      <c r="T516" s="58">
        <f>Data!BM516</f>
        <v>0</v>
      </c>
      <c r="U516" s="59">
        <f>Data!BN516</f>
        <v>2442.06689453125</v>
      </c>
      <c r="V516" s="59">
        <f>Data!BO516</f>
        <v>2188.81201171875</v>
      </c>
      <c r="W516" s="58">
        <f>Data!BT516</f>
        <v>0</v>
      </c>
      <c r="X516" s="56">
        <f t="shared" si="236"/>
        <v>2442.06689453125</v>
      </c>
      <c r="Y516" s="64">
        <f t="shared" si="237"/>
        <v>20078.125</v>
      </c>
      <c r="Z516" s="65">
        <f t="shared" si="238"/>
        <v>0.19671586155891418</v>
      </c>
      <c r="AA516" s="66">
        <f t="shared" si="239"/>
        <v>20078.321715861559</v>
      </c>
      <c r="AB516" s="71">
        <f t="shared" si="251"/>
        <v>17636.254821330309</v>
      </c>
      <c r="AC516" s="71">
        <f t="shared" si="240"/>
        <v>0.19671586155891418</v>
      </c>
      <c r="AD516" s="71">
        <f t="shared" si="252"/>
        <v>16142.595243549173</v>
      </c>
      <c r="AE516" s="71">
        <f t="shared" si="253"/>
        <v>0.19671586155891418</v>
      </c>
      <c r="AF516" s="57">
        <f t="shared" si="254"/>
        <v>0.19671586155891418</v>
      </c>
      <c r="AG516" s="55"/>
      <c r="AI516" s="35" t="str">
        <f t="shared" si="241"/>
        <v/>
      </c>
      <c r="AJ516" s="125" t="str">
        <f t="shared" si="242"/>
        <v/>
      </c>
      <c r="AK516" s="125" t="str">
        <f t="shared" si="243"/>
        <v/>
      </c>
      <c r="AL516" s="125" t="str">
        <f t="shared" si="244"/>
        <v/>
      </c>
      <c r="AM516" s="125" t="str">
        <f t="shared" si="245"/>
        <v/>
      </c>
      <c r="AN516" s="125" t="s">
        <v>218</v>
      </c>
      <c r="AO516" s="125" t="str">
        <f t="shared" si="246"/>
        <v/>
      </c>
      <c r="AP516" s="125" t="str">
        <f t="shared" si="255"/>
        <v/>
      </c>
    </row>
    <row r="517" spans="1:42">
      <c r="A517" s="30">
        <f t="shared" si="247"/>
        <v>23315</v>
      </c>
      <c r="B517" s="31">
        <f t="shared" si="224"/>
        <v>0</v>
      </c>
      <c r="C517" s="33" t="str">
        <f t="shared" si="225"/>
        <v/>
      </c>
      <c r="D517" s="31">
        <f t="shared" si="226"/>
        <v>0</v>
      </c>
      <c r="E517" s="33" t="str">
        <f t="shared" si="227"/>
        <v/>
      </c>
      <c r="F517" s="31">
        <f t="shared" si="228"/>
        <v>0</v>
      </c>
      <c r="G517" s="32">
        <f t="shared" si="229"/>
        <v>0</v>
      </c>
      <c r="H517" s="32">
        <f t="shared" si="230"/>
        <v>0</v>
      </c>
      <c r="I517" s="32">
        <f t="shared" si="231"/>
        <v>0</v>
      </c>
      <c r="J517" s="37" t="str">
        <f t="shared" si="248"/>
        <v/>
      </c>
      <c r="K517" s="31">
        <f t="shared" si="232"/>
        <v>0</v>
      </c>
      <c r="L517" s="33" t="str">
        <f t="shared" si="233"/>
        <v/>
      </c>
      <c r="M517" s="34">
        <f t="shared" si="249"/>
        <v>10582.807629761608</v>
      </c>
      <c r="N517" s="33" t="str">
        <f t="shared" si="250"/>
        <v/>
      </c>
      <c r="O517" s="35" t="str">
        <f t="shared" si="234"/>
        <v>MRDO</v>
      </c>
      <c r="P517" s="48" t="str">
        <f t="shared" si="235"/>
        <v>MRDO</v>
      </c>
      <c r="Q517" s="35"/>
      <c r="R517" s="58">
        <f>Data!AW517</f>
        <v>0</v>
      </c>
      <c r="S517" s="58">
        <f>Data!BB517</f>
        <v>0</v>
      </c>
      <c r="T517" s="58">
        <f>Data!BM517</f>
        <v>0</v>
      </c>
      <c r="U517" s="59">
        <f>Data!BN517</f>
        <v>0</v>
      </c>
      <c r="V517" s="59">
        <f>Data!BO517</f>
        <v>0</v>
      </c>
      <c r="W517" s="58">
        <f>Data!BT517</f>
        <v>0</v>
      </c>
      <c r="X517" s="56">
        <f t="shared" si="236"/>
        <v>0</v>
      </c>
      <c r="Y517" s="64">
        <f t="shared" si="237"/>
        <v>8593.75</v>
      </c>
      <c r="Z517" s="65">
        <f t="shared" si="238"/>
        <v>0</v>
      </c>
      <c r="AA517" s="66">
        <f t="shared" si="239"/>
        <v>8593.75</v>
      </c>
      <c r="AB517" s="71">
        <f t="shared" si="251"/>
        <v>8593.75</v>
      </c>
      <c r="AC517" s="71">
        <f t="shared" si="240"/>
        <v>0</v>
      </c>
      <c r="AD517" s="71">
        <f t="shared" si="252"/>
        <v>6112.0772975069685</v>
      </c>
      <c r="AE517" s="71">
        <f t="shared" si="253"/>
        <v>0</v>
      </c>
      <c r="AF517" s="57">
        <f t="shared" si="254"/>
        <v>0</v>
      </c>
      <c r="AG517" s="55"/>
      <c r="AI517" s="35" t="str">
        <f t="shared" si="241"/>
        <v/>
      </c>
      <c r="AJ517" s="125" t="str">
        <f t="shared" si="242"/>
        <v/>
      </c>
      <c r="AK517" s="125" t="str">
        <f t="shared" si="243"/>
        <v/>
      </c>
      <c r="AL517" s="125" t="str">
        <f t="shared" si="244"/>
        <v/>
      </c>
      <c r="AM517" s="125" t="str">
        <f t="shared" si="245"/>
        <v/>
      </c>
      <c r="AN517" s="125" t="s">
        <v>218</v>
      </c>
      <c r="AO517" s="125" t="str">
        <f t="shared" si="246"/>
        <v/>
      </c>
      <c r="AP517" s="125" t="str">
        <f t="shared" si="255"/>
        <v/>
      </c>
    </row>
    <row r="518" spans="1:42">
      <c r="A518" s="30">
        <f t="shared" si="247"/>
        <v>23345</v>
      </c>
      <c r="B518" s="31">
        <f t="shared" si="224"/>
        <v>0</v>
      </c>
      <c r="C518" s="33" t="str">
        <f t="shared" si="225"/>
        <v/>
      </c>
      <c r="D518" s="31">
        <f t="shared" si="226"/>
        <v>0</v>
      </c>
      <c r="E518" s="33" t="str">
        <f t="shared" si="227"/>
        <v/>
      </c>
      <c r="F518" s="31">
        <f t="shared" si="228"/>
        <v>-1739.0054508224159</v>
      </c>
      <c r="G518" s="32">
        <f t="shared" si="229"/>
        <v>-1709.2212448782293</v>
      </c>
      <c r="H518" s="32">
        <f t="shared" si="230"/>
        <v>-1660.86896344958</v>
      </c>
      <c r="I518" s="32">
        <f t="shared" si="231"/>
        <v>-1660.86896344958</v>
      </c>
      <c r="J518" s="37" t="str">
        <f t="shared" si="248"/>
        <v/>
      </c>
      <c r="K518" s="31">
        <f t="shared" si="232"/>
        <v>0</v>
      </c>
      <c r="L518" s="33" t="str">
        <f t="shared" si="233"/>
        <v/>
      </c>
      <c r="M518" s="34">
        <f t="shared" si="249"/>
        <v>15580.146304649437</v>
      </c>
      <c r="N518" s="33" t="str">
        <f t="shared" si="250"/>
        <v/>
      </c>
      <c r="O518" s="35" t="str">
        <f t="shared" si="234"/>
        <v>MRDO</v>
      </c>
      <c r="P518" s="48" t="str">
        <f t="shared" si="235"/>
        <v>MRDO</v>
      </c>
      <c r="Q518" s="35"/>
      <c r="R518" s="58">
        <f>Data!AW518</f>
        <v>0</v>
      </c>
      <c r="S518" s="58">
        <f>Data!BB518</f>
        <v>0</v>
      </c>
      <c r="T518" s="58">
        <f>Data!BM518</f>
        <v>-7975.44091796875</v>
      </c>
      <c r="U518" s="59">
        <f>Data!BN518</f>
        <v>-9032.744140625</v>
      </c>
      <c r="V518" s="59">
        <f>Data!BO518</f>
        <v>-7871.2998046875</v>
      </c>
      <c r="W518" s="58">
        <f>Data!BT518</f>
        <v>0</v>
      </c>
      <c r="X518" s="56">
        <f t="shared" si="236"/>
        <v>0</v>
      </c>
      <c r="Y518" s="64">
        <f t="shared" si="237"/>
        <v>16875</v>
      </c>
      <c r="Z518" s="65">
        <f t="shared" si="238"/>
        <v>0</v>
      </c>
      <c r="AA518" s="66">
        <f t="shared" si="239"/>
        <v>16875</v>
      </c>
      <c r="AB518" s="71">
        <f t="shared" si="251"/>
        <v>16875</v>
      </c>
      <c r="AC518" s="71">
        <f t="shared" si="240"/>
        <v>0</v>
      </c>
      <c r="AD518" s="71">
        <f t="shared" si="252"/>
        <v>12081.321056120983</v>
      </c>
      <c r="AE518" s="71">
        <f t="shared" si="253"/>
        <v>0</v>
      </c>
      <c r="AF518" s="57">
        <f t="shared" si="254"/>
        <v>0</v>
      </c>
      <c r="AG518" s="55"/>
      <c r="AI518" s="35" t="str">
        <f t="shared" si="241"/>
        <v/>
      </c>
      <c r="AJ518" s="125" t="str">
        <f t="shared" si="242"/>
        <v/>
      </c>
      <c r="AK518" s="125" t="str">
        <f t="shared" si="243"/>
        <v/>
      </c>
      <c r="AL518" s="125" t="str">
        <f t="shared" si="244"/>
        <v/>
      </c>
      <c r="AM518" s="125" t="str">
        <f t="shared" si="245"/>
        <v/>
      </c>
      <c r="AN518" s="125" t="s">
        <v>218</v>
      </c>
      <c r="AO518" s="125" t="str">
        <f t="shared" si="246"/>
        <v/>
      </c>
      <c r="AP518" s="125" t="str">
        <f t="shared" si="255"/>
        <v/>
      </c>
    </row>
    <row r="519" spans="1:42">
      <c r="A519" s="30">
        <f t="shared" si="247"/>
        <v>23376</v>
      </c>
      <c r="B519" s="31">
        <f t="shared" si="224"/>
        <v>0</v>
      </c>
      <c r="C519" s="33" t="str">
        <f t="shared" si="225"/>
        <v/>
      </c>
      <c r="D519" s="31">
        <f t="shared" si="226"/>
        <v>0</v>
      </c>
      <c r="E519" s="33" t="str">
        <f t="shared" si="227"/>
        <v/>
      </c>
      <c r="F519" s="31">
        <f t="shared" si="228"/>
        <v>0</v>
      </c>
      <c r="G519" s="32">
        <f t="shared" si="229"/>
        <v>0</v>
      </c>
      <c r="H519" s="32">
        <f t="shared" si="230"/>
        <v>-2029.3783777252327</v>
      </c>
      <c r="I519" s="32">
        <f t="shared" si="231"/>
        <v>0</v>
      </c>
      <c r="J519" s="37" t="str">
        <f t="shared" si="248"/>
        <v/>
      </c>
      <c r="K519" s="31">
        <f t="shared" si="232"/>
        <v>0</v>
      </c>
      <c r="L519" s="33" t="str">
        <f t="shared" si="233"/>
        <v/>
      </c>
      <c r="M519" s="34">
        <f t="shared" si="249"/>
        <v>16086.994279971279</v>
      </c>
      <c r="N519" s="33" t="str">
        <f t="shared" si="250"/>
        <v>EI</v>
      </c>
      <c r="O519" s="35" t="str">
        <f t="shared" si="234"/>
        <v/>
      </c>
      <c r="P519" s="48" t="str">
        <f t="shared" si="235"/>
        <v>EI</v>
      </c>
      <c r="Q519" s="35"/>
      <c r="R519" s="58">
        <f>Data!AW519</f>
        <v>0</v>
      </c>
      <c r="S519" s="58">
        <f>Data!BB519</f>
        <v>0</v>
      </c>
      <c r="T519" s="58">
        <f>Data!BM519</f>
        <v>0</v>
      </c>
      <c r="U519" s="59">
        <f>Data!BN519</f>
        <v>0</v>
      </c>
      <c r="V519" s="59">
        <f>Data!BO519</f>
        <v>-11005.3623046875</v>
      </c>
      <c r="W519" s="58">
        <f>Data!BT519</f>
        <v>0</v>
      </c>
      <c r="X519" s="56">
        <f t="shared" si="236"/>
        <v>0</v>
      </c>
      <c r="Y519" s="64">
        <f t="shared" si="237"/>
        <v>4500</v>
      </c>
      <c r="Z519" s="65">
        <f t="shared" si="238"/>
        <v>169.95729064941406</v>
      </c>
      <c r="AA519" s="66">
        <f t="shared" si="239"/>
        <v>4669.9572906494141</v>
      </c>
      <c r="AB519" s="71">
        <f t="shared" si="251"/>
        <v>4669.9572906494141</v>
      </c>
      <c r="AC519" s="71">
        <f t="shared" si="240"/>
        <v>169.95729064941406</v>
      </c>
      <c r="AD519" s="71">
        <f t="shared" si="252"/>
        <v>0</v>
      </c>
      <c r="AE519" s="71">
        <f t="shared" si="253"/>
        <v>169.95729064941406</v>
      </c>
      <c r="AF519" s="57">
        <f t="shared" si="254"/>
        <v>0</v>
      </c>
      <c r="AG519" s="55"/>
      <c r="AI519" s="35" t="str">
        <f t="shared" si="241"/>
        <v/>
      </c>
      <c r="AJ519" s="125" t="str">
        <f t="shared" si="242"/>
        <v/>
      </c>
      <c r="AK519" s="125" t="str">
        <f t="shared" si="243"/>
        <v/>
      </c>
      <c r="AL519" s="125" t="str">
        <f t="shared" si="244"/>
        <v/>
      </c>
      <c r="AM519" s="125" t="str">
        <f t="shared" si="245"/>
        <v/>
      </c>
      <c r="AN519" s="125" t="s">
        <v>218</v>
      </c>
      <c r="AO519" s="125" t="str">
        <f t="shared" si="246"/>
        <v/>
      </c>
      <c r="AP519" s="125" t="str">
        <f t="shared" si="255"/>
        <v/>
      </c>
    </row>
    <row r="520" spans="1:42">
      <c r="A520" s="30">
        <f t="shared" si="247"/>
        <v>23407</v>
      </c>
      <c r="B520" s="31">
        <f t="shared" si="224"/>
        <v>0</v>
      </c>
      <c r="C520" s="33" t="str">
        <f t="shared" si="225"/>
        <v/>
      </c>
      <c r="D520" s="31">
        <f t="shared" si="226"/>
        <v>0</v>
      </c>
      <c r="E520" s="33" t="str">
        <f t="shared" si="227"/>
        <v/>
      </c>
      <c r="F520" s="31">
        <f t="shared" si="228"/>
        <v>-1781.6713746070889</v>
      </c>
      <c r="G520" s="32">
        <f t="shared" si="229"/>
        <v>-1820.5742682336993</v>
      </c>
      <c r="H520" s="32">
        <f t="shared" si="230"/>
        <v>-1906.9377903238651</v>
      </c>
      <c r="I520" s="32">
        <f t="shared" si="231"/>
        <v>-1781.6713746070889</v>
      </c>
      <c r="J520" s="37" t="str">
        <f t="shared" si="248"/>
        <v/>
      </c>
      <c r="K520" s="31">
        <f t="shared" si="232"/>
        <v>0</v>
      </c>
      <c r="L520" s="33" t="str">
        <f t="shared" si="233"/>
        <v/>
      </c>
      <c r="M520" s="34">
        <f t="shared" si="249"/>
        <v>10496.785240789019</v>
      </c>
      <c r="N520" s="33" t="str">
        <f t="shared" si="250"/>
        <v/>
      </c>
      <c r="O520" s="35" t="str">
        <f t="shared" si="234"/>
        <v/>
      </c>
      <c r="P520" s="48" t="str">
        <f t="shared" si="235"/>
        <v/>
      </c>
      <c r="Q520" s="35"/>
      <c r="R520" s="58">
        <f>Data!AW520</f>
        <v>0</v>
      </c>
      <c r="S520" s="58">
        <f>Data!BB520</f>
        <v>0</v>
      </c>
      <c r="T520" s="58">
        <f>Data!BM520</f>
        <v>-3454.355224609375</v>
      </c>
      <c r="U520" s="59">
        <f>Data!BN520</f>
        <v>-3412.65771484375</v>
      </c>
      <c r="V520" s="59">
        <f>Data!BO520</f>
        <v>-3388.183837890625</v>
      </c>
      <c r="W520" s="58">
        <f>Data!BT520</f>
        <v>0</v>
      </c>
      <c r="X520" s="56">
        <f t="shared" si="236"/>
        <v>0</v>
      </c>
      <c r="Y520" s="64">
        <f t="shared" si="237"/>
        <v>6000</v>
      </c>
      <c r="Z520" s="65">
        <f t="shared" si="238"/>
        <v>14241.0224609375</v>
      </c>
      <c r="AA520" s="66">
        <f t="shared" si="239"/>
        <v>20241.0224609375</v>
      </c>
      <c r="AB520" s="71">
        <f t="shared" si="251"/>
        <v>20241.0224609375</v>
      </c>
      <c r="AC520" s="71">
        <f t="shared" si="240"/>
        <v>14241.0224609375</v>
      </c>
      <c r="AD520" s="71">
        <f t="shared" si="252"/>
        <v>15159.183248343221</v>
      </c>
      <c r="AE520" s="71">
        <f t="shared" si="253"/>
        <v>14241.0224609375</v>
      </c>
      <c r="AF520" s="57">
        <f t="shared" si="254"/>
        <v>14241.0224609375</v>
      </c>
      <c r="AG520" s="55"/>
      <c r="AI520" s="35" t="str">
        <f t="shared" si="241"/>
        <v/>
      </c>
      <c r="AJ520" s="125" t="str">
        <f t="shared" si="242"/>
        <v/>
      </c>
      <c r="AK520" s="125" t="str">
        <f t="shared" si="243"/>
        <v/>
      </c>
      <c r="AL520" s="125" t="str">
        <f t="shared" si="244"/>
        <v/>
      </c>
      <c r="AM520" s="125" t="str">
        <f t="shared" si="245"/>
        <v/>
      </c>
      <c r="AN520" s="125" t="s">
        <v>218</v>
      </c>
      <c r="AO520" s="125" t="str">
        <f t="shared" si="246"/>
        <v/>
      </c>
      <c r="AP520" s="125" t="str">
        <f t="shared" si="255"/>
        <v/>
      </c>
    </row>
    <row r="521" spans="1:42">
      <c r="A521" s="30">
        <f t="shared" si="247"/>
        <v>23436</v>
      </c>
      <c r="B521" s="31">
        <f t="shared" si="224"/>
        <v>0</v>
      </c>
      <c r="C521" s="33" t="str">
        <f t="shared" si="225"/>
        <v/>
      </c>
      <c r="D521" s="31">
        <f t="shared" si="226"/>
        <v>0</v>
      </c>
      <c r="E521" s="33" t="str">
        <f t="shared" si="227"/>
        <v/>
      </c>
      <c r="F521" s="31">
        <f t="shared" si="228"/>
        <v>0</v>
      </c>
      <c r="G521" s="32">
        <f t="shared" si="229"/>
        <v>0</v>
      </c>
      <c r="H521" s="32">
        <f t="shared" si="230"/>
        <v>-11967.056817493127</v>
      </c>
      <c r="I521" s="32">
        <f t="shared" si="231"/>
        <v>0</v>
      </c>
      <c r="J521" s="37" t="str">
        <f t="shared" si="248"/>
        <v/>
      </c>
      <c r="K521" s="31">
        <f t="shared" si="232"/>
        <v>0</v>
      </c>
      <c r="L521" s="33" t="str">
        <f t="shared" si="233"/>
        <v/>
      </c>
      <c r="M521" s="34">
        <f t="shared" si="249"/>
        <v>16021.2405072151</v>
      </c>
      <c r="N521" s="33" t="str">
        <f t="shared" si="250"/>
        <v>EI</v>
      </c>
      <c r="O521" s="35" t="str">
        <f t="shared" si="234"/>
        <v/>
      </c>
      <c r="P521" s="48" t="str">
        <f t="shared" si="235"/>
        <v>EI</v>
      </c>
      <c r="Q521" s="35"/>
      <c r="R521" s="58">
        <f>Data!AW521</f>
        <v>0</v>
      </c>
      <c r="S521" s="58">
        <f>Data!BB521</f>
        <v>0</v>
      </c>
      <c r="T521" s="58">
        <f>Data!BM521</f>
        <v>0</v>
      </c>
      <c r="U521" s="59">
        <f>Data!BN521</f>
        <v>0</v>
      </c>
      <c r="V521" s="59">
        <f>Data!BO521</f>
        <v>-15360.630859375</v>
      </c>
      <c r="W521" s="58">
        <f>Data!BT521</f>
        <v>0</v>
      </c>
      <c r="X521" s="56">
        <f t="shared" si="236"/>
        <v>0</v>
      </c>
      <c r="Y521" s="64">
        <f t="shared" si="237"/>
        <v>7982.7587890625</v>
      </c>
      <c r="Z521" s="65">
        <f t="shared" si="238"/>
        <v>1839.2098388671875</v>
      </c>
      <c r="AA521" s="66">
        <f t="shared" si="239"/>
        <v>9821.9686279296875</v>
      </c>
      <c r="AB521" s="71">
        <f t="shared" si="251"/>
        <v>9821.9686279296875</v>
      </c>
      <c r="AC521" s="71">
        <f t="shared" si="240"/>
        <v>1839.2098388671875</v>
      </c>
      <c r="AD521" s="71">
        <f t="shared" si="252"/>
        <v>0</v>
      </c>
      <c r="AE521" s="71">
        <f t="shared" si="253"/>
        <v>1839.2098388671875</v>
      </c>
      <c r="AF521" s="57">
        <f t="shared" si="254"/>
        <v>0</v>
      </c>
      <c r="AG521" s="55"/>
      <c r="AI521" s="35" t="str">
        <f t="shared" si="241"/>
        <v/>
      </c>
      <c r="AJ521" s="125" t="str">
        <f t="shared" si="242"/>
        <v/>
      </c>
      <c r="AK521" s="125" t="str">
        <f t="shared" si="243"/>
        <v/>
      </c>
      <c r="AL521" s="125" t="str">
        <f t="shared" si="244"/>
        <v/>
      </c>
      <c r="AM521" s="125" t="str">
        <f t="shared" si="245"/>
        <v/>
      </c>
      <c r="AN521" s="125" t="s">
        <v>218</v>
      </c>
      <c r="AO521" s="125" t="str">
        <f t="shared" si="246"/>
        <v/>
      </c>
      <c r="AP521" s="125" t="str">
        <f t="shared" si="255"/>
        <v/>
      </c>
    </row>
    <row r="522" spans="1:42">
      <c r="A522" s="30">
        <f t="shared" si="247"/>
        <v>23467</v>
      </c>
      <c r="B522" s="31">
        <f t="shared" si="224"/>
        <v>0</v>
      </c>
      <c r="C522" s="33" t="str">
        <f t="shared" si="225"/>
        <v/>
      </c>
      <c r="D522" s="31">
        <f t="shared" si="226"/>
        <v>0</v>
      </c>
      <c r="E522" s="33" t="str">
        <f t="shared" si="227"/>
        <v/>
      </c>
      <c r="F522" s="31">
        <f t="shared" si="228"/>
        <v>-13318.97471996897</v>
      </c>
      <c r="G522" s="32">
        <f t="shared" si="229"/>
        <v>-13356.305883180275</v>
      </c>
      <c r="H522" s="32">
        <f t="shared" si="230"/>
        <v>-13361.44451679667</v>
      </c>
      <c r="I522" s="32">
        <f t="shared" si="231"/>
        <v>-13318.97471996897</v>
      </c>
      <c r="J522" s="37" t="str">
        <f t="shared" si="248"/>
        <v/>
      </c>
      <c r="K522" s="31">
        <f t="shared" si="232"/>
        <v>0</v>
      </c>
      <c r="L522" s="33" t="str">
        <f t="shared" si="233"/>
        <v/>
      </c>
      <c r="M522" s="34">
        <f t="shared" si="249"/>
        <v>10130.105850528067</v>
      </c>
      <c r="N522" s="33" t="str">
        <f t="shared" si="250"/>
        <v/>
      </c>
      <c r="O522" s="35" t="str">
        <f t="shared" si="234"/>
        <v>MRDO</v>
      </c>
      <c r="P522" s="48" t="str">
        <f t="shared" si="235"/>
        <v>MRDO</v>
      </c>
      <c r="Q522" s="35"/>
      <c r="R522" s="58">
        <f>Data!AW522</f>
        <v>0</v>
      </c>
      <c r="S522" s="58">
        <f>Data!BB522</f>
        <v>0</v>
      </c>
      <c r="T522" s="58">
        <f>Data!BM522</f>
        <v>-15432.20703125</v>
      </c>
      <c r="U522" s="59">
        <f>Data!BN522</f>
        <v>-15491.8408203125</v>
      </c>
      <c r="V522" s="59">
        <f>Data!BO522</f>
        <v>-15496.9794921875</v>
      </c>
      <c r="W522" s="58">
        <f>Data!BT522</f>
        <v>0</v>
      </c>
      <c r="X522" s="56">
        <f t="shared" si="236"/>
        <v>0</v>
      </c>
      <c r="Y522" s="64">
        <f t="shared" si="237"/>
        <v>7683.87109375</v>
      </c>
      <c r="Z522" s="65">
        <f t="shared" si="238"/>
        <v>0</v>
      </c>
      <c r="AA522" s="66">
        <f t="shared" si="239"/>
        <v>7683.87109375</v>
      </c>
      <c r="AB522" s="71">
        <f t="shared" si="251"/>
        <v>7683.87109375</v>
      </c>
      <c r="AC522" s="71">
        <f t="shared" si="240"/>
        <v>0</v>
      </c>
      <c r="AD522" s="71">
        <f t="shared" si="252"/>
        <v>2147.2980973941612</v>
      </c>
      <c r="AE522" s="71">
        <f t="shared" si="253"/>
        <v>0</v>
      </c>
      <c r="AF522" s="57">
        <f t="shared" si="254"/>
        <v>0</v>
      </c>
      <c r="AG522" s="55"/>
      <c r="AI522" s="35" t="str">
        <f t="shared" si="241"/>
        <v/>
      </c>
      <c r="AJ522" s="125" t="str">
        <f t="shared" si="242"/>
        <v/>
      </c>
      <c r="AK522" s="125" t="str">
        <f t="shared" si="243"/>
        <v/>
      </c>
      <c r="AL522" s="125" t="str">
        <f t="shared" si="244"/>
        <v/>
      </c>
      <c r="AM522" s="125" t="str">
        <f t="shared" si="245"/>
        <v/>
      </c>
      <c r="AN522" s="125" t="s">
        <v>218</v>
      </c>
      <c r="AO522" s="125" t="str">
        <f t="shared" si="246"/>
        <v/>
      </c>
      <c r="AP522" s="125" t="str">
        <f t="shared" si="255"/>
        <v/>
      </c>
    </row>
    <row r="523" spans="1:42">
      <c r="A523" s="30">
        <f t="shared" si="247"/>
        <v>23497</v>
      </c>
      <c r="B523" s="31">
        <f t="shared" si="224"/>
        <v>5394.6207796286217</v>
      </c>
      <c r="C523" s="33" t="str">
        <f t="shared" si="225"/>
        <v/>
      </c>
      <c r="D523" s="31">
        <f t="shared" si="226"/>
        <v>9955.1639691097134</v>
      </c>
      <c r="E523" s="33" t="str">
        <f t="shared" si="227"/>
        <v>EM</v>
      </c>
      <c r="F523" s="31">
        <f t="shared" si="228"/>
        <v>0</v>
      </c>
      <c r="G523" s="32">
        <f t="shared" si="229"/>
        <v>0</v>
      </c>
      <c r="H523" s="32">
        <f t="shared" si="230"/>
        <v>-17582.550343875195</v>
      </c>
      <c r="I523" s="32">
        <f t="shared" si="231"/>
        <v>0</v>
      </c>
      <c r="J523" s="37" t="str">
        <f t="shared" si="248"/>
        <v/>
      </c>
      <c r="K523" s="31">
        <f t="shared" si="232"/>
        <v>0</v>
      </c>
      <c r="L523" s="33" t="str">
        <f t="shared" si="233"/>
        <v/>
      </c>
      <c r="M523" s="34">
        <f t="shared" si="249"/>
        <v>4285.7143586995662</v>
      </c>
      <c r="N523" s="33" t="str">
        <f t="shared" si="250"/>
        <v/>
      </c>
      <c r="O523" s="35" t="str">
        <f t="shared" si="234"/>
        <v/>
      </c>
      <c r="P523" s="48" t="str">
        <f t="shared" si="235"/>
        <v>EM</v>
      </c>
      <c r="Q523" s="35"/>
      <c r="R523" s="58">
        <f>Data!AW523</f>
        <v>5185.27392578125</v>
      </c>
      <c r="S523" s="58">
        <f>Data!BB523</f>
        <v>9745.8173828125</v>
      </c>
      <c r="T523" s="58">
        <f>Data!BM523</f>
        <v>0</v>
      </c>
      <c r="U523" s="59">
        <f>Data!BN523</f>
        <v>0</v>
      </c>
      <c r="V523" s="59">
        <f>Data!BO523</f>
        <v>-17791.896484375</v>
      </c>
      <c r="W523" s="58">
        <f>Data!BT523</f>
        <v>0</v>
      </c>
      <c r="X523" s="56">
        <f t="shared" si="236"/>
        <v>9745.8173828125</v>
      </c>
      <c r="Y523" s="64">
        <f t="shared" si="237"/>
        <v>7478.33349609375</v>
      </c>
      <c r="Z523" s="65">
        <f t="shared" si="238"/>
        <v>2271.675537109375</v>
      </c>
      <c r="AA523" s="66">
        <f t="shared" si="239"/>
        <v>9750.009033203125</v>
      </c>
      <c r="AB523" s="71">
        <f t="shared" si="251"/>
        <v>4.191650390625</v>
      </c>
      <c r="AC523" s="71">
        <f t="shared" si="240"/>
        <v>2271.675537109375</v>
      </c>
      <c r="AD523" s="71">
        <f t="shared" si="252"/>
        <v>8934.6276633165162</v>
      </c>
      <c r="AE523" s="71">
        <f t="shared" si="253"/>
        <v>2267.4836421012878</v>
      </c>
      <c r="AF523" s="57">
        <f t="shared" si="254"/>
        <v>4.191650390625</v>
      </c>
      <c r="AG523" s="55"/>
      <c r="AI523" s="35" t="str">
        <f t="shared" si="241"/>
        <v/>
      </c>
      <c r="AJ523" s="125" t="str">
        <f t="shared" si="242"/>
        <v/>
      </c>
      <c r="AK523" s="125" t="str">
        <f t="shared" si="243"/>
        <v/>
      </c>
      <c r="AL523" s="125" t="str">
        <f t="shared" si="244"/>
        <v/>
      </c>
      <c r="AM523" s="125" t="str">
        <f t="shared" si="245"/>
        <v/>
      </c>
      <c r="AN523" s="125" t="s">
        <v>218</v>
      </c>
      <c r="AO523" s="125" t="str">
        <f t="shared" si="246"/>
        <v/>
      </c>
      <c r="AP523" s="125" t="str">
        <f t="shared" si="255"/>
        <v/>
      </c>
    </row>
    <row r="524" spans="1:42">
      <c r="A524" s="30">
        <f t="shared" si="247"/>
        <v>23528</v>
      </c>
      <c r="B524" s="31">
        <f t="shared" si="224"/>
        <v>6439.6822523931196</v>
      </c>
      <c r="C524" s="33" t="str">
        <f t="shared" si="225"/>
        <v/>
      </c>
      <c r="D524" s="31">
        <f t="shared" si="226"/>
        <v>10246.082212934114</v>
      </c>
      <c r="E524" s="33" t="str">
        <f t="shared" si="227"/>
        <v/>
      </c>
      <c r="F524" s="31">
        <f t="shared" si="228"/>
        <v>-17135.435764508005</v>
      </c>
      <c r="G524" s="32">
        <f t="shared" si="229"/>
        <v>-16987.179003520581</v>
      </c>
      <c r="H524" s="32">
        <f t="shared" si="230"/>
        <v>-16762.414380717826</v>
      </c>
      <c r="I524" s="32">
        <f t="shared" si="231"/>
        <v>-16762.414380717826</v>
      </c>
      <c r="J524" s="37" t="str">
        <f t="shared" si="248"/>
        <v/>
      </c>
      <c r="K524" s="31">
        <f t="shared" si="232"/>
        <v>0</v>
      </c>
      <c r="L524" s="33" t="str">
        <f t="shared" si="233"/>
        <v/>
      </c>
      <c r="M524" s="34">
        <f t="shared" si="249"/>
        <v>4285.7143586995662</v>
      </c>
      <c r="N524" s="33" t="str">
        <f t="shared" si="250"/>
        <v/>
      </c>
      <c r="O524" s="35" t="str">
        <f t="shared" si="234"/>
        <v/>
      </c>
      <c r="P524" s="48" t="str">
        <f t="shared" si="235"/>
        <v/>
      </c>
      <c r="Q524" s="35"/>
      <c r="R524" s="58">
        <f>Data!AW524</f>
        <v>5304.3037109375</v>
      </c>
      <c r="S524" s="58">
        <f>Data!BB524</f>
        <v>9110.703125</v>
      </c>
      <c r="T524" s="58">
        <f>Data!BM524</f>
        <v>-18270.814453125</v>
      </c>
      <c r="U524" s="59">
        <f>Data!BN524</f>
        <v>-18122.55859375</v>
      </c>
      <c r="V524" s="59">
        <f>Data!BO524</f>
        <v>-17897.79296875</v>
      </c>
      <c r="W524" s="58">
        <f>Data!BT524</f>
        <v>0</v>
      </c>
      <c r="X524" s="56">
        <f t="shared" si="236"/>
        <v>9110.703125</v>
      </c>
      <c r="Y524" s="64">
        <f t="shared" si="237"/>
        <v>7020.9677734375</v>
      </c>
      <c r="Z524" s="65">
        <f t="shared" si="238"/>
        <v>2772.76953125</v>
      </c>
      <c r="AA524" s="66">
        <f t="shared" si="239"/>
        <v>9793.7373046875</v>
      </c>
      <c r="AB524" s="71">
        <f t="shared" si="251"/>
        <v>683.0341796875</v>
      </c>
      <c r="AC524" s="71">
        <f t="shared" si="240"/>
        <v>2772.76953125</v>
      </c>
      <c r="AD524" s="71">
        <f t="shared" si="252"/>
        <v>9857.2197549210232</v>
      </c>
      <c r="AE524" s="71">
        <f t="shared" si="253"/>
        <v>2772.76953125</v>
      </c>
      <c r="AF524" s="57">
        <f t="shared" si="254"/>
        <v>683.0341796875</v>
      </c>
      <c r="AG524" s="55"/>
      <c r="AI524" s="35" t="str">
        <f t="shared" si="241"/>
        <v/>
      </c>
      <c r="AJ524" s="125" t="str">
        <f t="shared" si="242"/>
        <v/>
      </c>
      <c r="AK524" s="125" t="str">
        <f t="shared" si="243"/>
        <v/>
      </c>
      <c r="AL524" s="125" t="str">
        <f t="shared" si="244"/>
        <v/>
      </c>
      <c r="AM524" s="125" t="str">
        <f t="shared" si="245"/>
        <v/>
      </c>
      <c r="AN524" s="125" t="s">
        <v>218</v>
      </c>
      <c r="AO524" s="125" t="str">
        <f t="shared" si="246"/>
        <v/>
      </c>
      <c r="AP524" s="125" t="str">
        <f t="shared" si="255"/>
        <v/>
      </c>
    </row>
    <row r="525" spans="1:42">
      <c r="A525" s="30">
        <f t="shared" si="247"/>
        <v>23558</v>
      </c>
      <c r="B525" s="31">
        <f t="shared" ref="B525:B588" si="256">IF(AND(JPSLOPE_1DV&gt;0.01,JPSLOPE_1DV&lt;1),(Banks+Tracy-JPINTCPT_1DV)/JPSLOPE_1DV,0)</f>
        <v>5496.6075591444805</v>
      </c>
      <c r="C525" s="33" t="str">
        <f t="shared" ref="C525:C588" si="257">IF(Sac-B525&lt;25,"JP","")</f>
        <v/>
      </c>
      <c r="D525" s="31">
        <f t="shared" ref="D525:D588" si="258">IF(AND(EMSLOPE_1DV&gt;0.01,EMSLOPE_1DV&lt;1000),(Banks+Tracy-EMINTCPT_1DV)/EMSLOPE_1DV,0)</f>
        <v>7394.7605854887961</v>
      </c>
      <c r="E525" s="33" t="str">
        <f t="shared" ref="E525:E588" si="259">IF(Sac-D525&lt;25,"EM","")</f>
        <v/>
      </c>
      <c r="F525" s="31">
        <f t="shared" ref="F525:F588" si="260">IF(AND(CCCSLOPE_1ADV&gt;0.01,CCCSLOPE_1ADV&lt;1000),(Banks+Tracy-CCCINTCPT_1ADV)/CCCSLOPE_1ADV,0)</f>
        <v>-10090.068407210332</v>
      </c>
      <c r="G525" s="32">
        <f t="shared" ref="G525:G588" si="261">IF(AND(CCCSLOPE_2ADV&gt;0.01,CCCSLOPE_2ADV&lt;1),(Banks+Tracy-CCCINTCPT_2ADV)/CCCSLOPE_2ADV,0)</f>
        <v>-9552.7798250961805</v>
      </c>
      <c r="H525" s="32">
        <f t="shared" ref="H525:H588" si="262">IF(AND(CCCSLOPE_3ADV&gt;0.01,CCCSLOPE_3ADV&lt;1),(Banks+Tracy-CCCINTCPT_3ADV)/CCCSLOPE_3ADV,0)</f>
        <v>-8446.1797744152209</v>
      </c>
      <c r="I525" s="32">
        <f t="shared" ref="I525:I588" si="263">MAX(F525:H525)</f>
        <v>-8446.1797744152209</v>
      </c>
      <c r="J525" s="37" t="str">
        <f t="shared" si="248"/>
        <v/>
      </c>
      <c r="K525" s="31">
        <f t="shared" ref="K525:K588" si="264">IF(AND(COSLOPE_1DV&gt;0.01,COSLOPE_1DV&lt;1),(Banks+Tracy-COINTCPT_1DV)/COSLOPE_1DV,0)</f>
        <v>0</v>
      </c>
      <c r="L525" s="33" t="str">
        <f t="shared" ref="L525:L588" si="265">IF(Sac-K525&lt;25,"CO","")</f>
        <v/>
      </c>
      <c r="M525" s="34">
        <f t="shared" si="249"/>
        <v>3794.4503994405336</v>
      </c>
      <c r="N525" s="33" t="str">
        <f t="shared" si="250"/>
        <v/>
      </c>
      <c r="O525" s="35" t="str">
        <f t="shared" ref="O525:O588" si="266">IF(DO&lt;err,"MRDO","")</f>
        <v/>
      </c>
      <c r="P525" s="48" t="str">
        <f t="shared" ref="P525:P588" si="267">CONCATENATE(C525,E525,J525,L525,N525,O525)</f>
        <v/>
      </c>
      <c r="Q525" s="35"/>
      <c r="R525" s="58">
        <f>Data!AW525</f>
        <v>2318.498046875</v>
      </c>
      <c r="S525" s="58">
        <f>Data!BB525</f>
        <v>4216.65087890625</v>
      </c>
      <c r="T525" s="58">
        <f>Data!BM525</f>
        <v>-13268.177734375</v>
      </c>
      <c r="U525" s="59">
        <f>Data!BN525</f>
        <v>-12730.888671875</v>
      </c>
      <c r="V525" s="59">
        <f>Data!BO525</f>
        <v>-11624.2890625</v>
      </c>
      <c r="W525" s="58">
        <f>Data!BT525</f>
        <v>0</v>
      </c>
      <c r="X525" s="56">
        <f t="shared" ref="X525:X588" si="268">MAX(R525:W525,0)</f>
        <v>4216.65087890625</v>
      </c>
      <c r="Y525" s="64">
        <f t="shared" ref="Y525:Y588" si="269">MRDO</f>
        <v>7176.875</v>
      </c>
      <c r="Z525" s="65">
        <f t="shared" ref="Z525:Z588" si="270">DO</f>
        <v>184.6160888671875</v>
      </c>
      <c r="AA525" s="66">
        <f t="shared" ref="AA525:AA588" si="271">MRDO+DO</f>
        <v>7361.4910888671875</v>
      </c>
      <c r="AB525" s="71">
        <f t="shared" si="251"/>
        <v>3144.8402099609375</v>
      </c>
      <c r="AC525" s="71">
        <f t="shared" ref="AC525:AC588" si="272">DO</f>
        <v>184.6160888671875</v>
      </c>
      <c r="AD525" s="71">
        <f t="shared" si="252"/>
        <v>8495.8511491477693</v>
      </c>
      <c r="AE525" s="71">
        <f t="shared" si="253"/>
        <v>184.6160888671875</v>
      </c>
      <c r="AF525" s="57">
        <f t="shared" si="254"/>
        <v>184.6160888671875</v>
      </c>
      <c r="AG525" s="55"/>
      <c r="AI525" s="35" t="str">
        <f t="shared" ref="AI525:AI588" si="273">IF(ABS(Tracy-B2_2CAP)&lt;err,"B2-2","")</f>
        <v/>
      </c>
      <c r="AJ525" s="125" t="str">
        <f t="shared" ref="AJ525:AJ588" si="274">IF(ABS(Tracy-B2_3CAP)&lt;err,"B2-3","")</f>
        <v/>
      </c>
      <c r="AK525" s="125" t="str">
        <f t="shared" ref="AK525:AK588" si="275">IF(ABS(Tracy-B2_4CAP)&lt;err,"B2-4","")</f>
        <v/>
      </c>
      <c r="AL525" s="125" t="str">
        <f t="shared" ref="AL525:AL588" si="276">IF(ABS(Tracy-B2_5ACAP)&lt;err,"B2-5","")</f>
        <v/>
      </c>
      <c r="AM525" s="125" t="str">
        <f t="shared" ref="AM525:AM588" si="277">IF(ABS(Tracy-B2_5BCAP)&lt;err,"B2-5","")</f>
        <v/>
      </c>
      <c r="AN525" s="125" t="s">
        <v>218</v>
      </c>
      <c r="AO525" s="125" t="str">
        <f t="shared" ref="AO525:AO588" si="278">IF(ABS(Tracy-B2_7CAP)&lt;err,"B2-7","")</f>
        <v/>
      </c>
      <c r="AP525" s="125" t="str">
        <f t="shared" si="255"/>
        <v/>
      </c>
    </row>
    <row r="526" spans="1:42">
      <c r="A526" s="30">
        <f t="shared" ref="A526:A589" si="279">Date</f>
        <v>23589</v>
      </c>
      <c r="B526" s="31">
        <f t="shared" si="256"/>
        <v>19105.314854047807</v>
      </c>
      <c r="C526" s="33" t="str">
        <f t="shared" si="257"/>
        <v/>
      </c>
      <c r="D526" s="31">
        <f t="shared" si="258"/>
        <v>15361.954319385353</v>
      </c>
      <c r="E526" s="33" t="str">
        <f t="shared" si="259"/>
        <v/>
      </c>
      <c r="F526" s="31">
        <f t="shared" si="260"/>
        <v>0</v>
      </c>
      <c r="G526" s="32">
        <f t="shared" si="261"/>
        <v>16227.228325551712</v>
      </c>
      <c r="H526" s="32">
        <f t="shared" si="262"/>
        <v>15923.375047513677</v>
      </c>
      <c r="I526" s="32">
        <f t="shared" si="263"/>
        <v>16227.228325551712</v>
      </c>
      <c r="J526" s="37" t="str">
        <f t="shared" ref="J526:J589" si="280">IF(Sac-I526&lt;25,"RS","")</f>
        <v/>
      </c>
      <c r="K526" s="31">
        <f t="shared" si="264"/>
        <v>0</v>
      </c>
      <c r="L526" s="33" t="str">
        <f t="shared" si="265"/>
        <v/>
      </c>
      <c r="M526" s="34">
        <f t="shared" ref="M526:M589" si="281">(Banks+Tracy)/EI</f>
        <v>17193.34047439797</v>
      </c>
      <c r="N526" s="33" t="str">
        <f t="shared" ref="N526:N589" si="282">IF(ABS(EIExp-Banks-Tracy)&lt;err,"EI","")</f>
        <v/>
      </c>
      <c r="O526" s="35" t="str">
        <f t="shared" si="266"/>
        <v/>
      </c>
      <c r="P526" s="48" t="str">
        <f t="shared" si="267"/>
        <v/>
      </c>
      <c r="Q526" s="35"/>
      <c r="R526" s="58">
        <f>Data!AW526</f>
        <v>4656.634765625</v>
      </c>
      <c r="S526" s="58">
        <f>Data!BB526</f>
        <v>913.27398681640625</v>
      </c>
      <c r="T526" s="58">
        <f>Data!BM526</f>
        <v>0</v>
      </c>
      <c r="U526" s="59">
        <f>Data!BN526</f>
        <v>1778.5472412109375</v>
      </c>
      <c r="V526" s="59">
        <f>Data!BO526</f>
        <v>1474.695556640625</v>
      </c>
      <c r="W526" s="58">
        <f>Data!BT526</f>
        <v>0</v>
      </c>
      <c r="X526" s="56">
        <f t="shared" si="268"/>
        <v>4656.634765625</v>
      </c>
      <c r="Y526" s="64">
        <f t="shared" si="269"/>
        <v>5000</v>
      </c>
      <c r="Z526" s="65">
        <f t="shared" si="270"/>
        <v>18.136846542358398</v>
      </c>
      <c r="AA526" s="66">
        <f t="shared" si="271"/>
        <v>5018.1368465423584</v>
      </c>
      <c r="AB526" s="71">
        <f t="shared" ref="AB526:AB589" si="283">AA526-X526</f>
        <v>361.5020809173584</v>
      </c>
      <c r="AC526" s="71">
        <f t="shared" si="272"/>
        <v>18.136846542358398</v>
      </c>
      <c r="AD526" s="71">
        <f t="shared" ref="AD526:AD589" si="284">EIExp/EI-M526</f>
        <v>3653.8357710411292</v>
      </c>
      <c r="AE526" s="71">
        <f t="shared" ref="AE526:AE589" si="285">DO-DO_WHL</f>
        <v>18.136846542358398</v>
      </c>
      <c r="AF526" s="57">
        <f t="shared" ref="AF526:AF589" si="286">MIN(AB526:AD526)</f>
        <v>18.136846542358398</v>
      </c>
      <c r="AG526" s="55"/>
      <c r="AI526" s="35" t="str">
        <f t="shared" si="273"/>
        <v/>
      </c>
      <c r="AJ526" s="125" t="str">
        <f t="shared" si="274"/>
        <v/>
      </c>
      <c r="AK526" s="125" t="str">
        <f t="shared" si="275"/>
        <v/>
      </c>
      <c r="AL526" s="125" t="str">
        <f t="shared" si="276"/>
        <v/>
      </c>
      <c r="AM526" s="125" t="str">
        <f t="shared" si="277"/>
        <v/>
      </c>
      <c r="AN526" s="125" t="s">
        <v>218</v>
      </c>
      <c r="AO526" s="125" t="str">
        <f t="shared" si="278"/>
        <v/>
      </c>
      <c r="AP526" s="125" t="str">
        <f t="shared" ref="AP526:AP589" si="287">CONCATENATE(AI526,AJ526,AK526,AL526,AN526,AO526)</f>
        <v/>
      </c>
    </row>
    <row r="527" spans="1:42">
      <c r="A527" s="30">
        <f t="shared" si="279"/>
        <v>23620</v>
      </c>
      <c r="B527" s="31">
        <f t="shared" si="256"/>
        <v>17659.135952261855</v>
      </c>
      <c r="C527" s="33" t="str">
        <f t="shared" si="257"/>
        <v>JP</v>
      </c>
      <c r="D527" s="31">
        <f t="shared" si="258"/>
        <v>14130.69147446263</v>
      </c>
      <c r="E527" s="33" t="str">
        <f t="shared" si="259"/>
        <v/>
      </c>
      <c r="F527" s="31">
        <f t="shared" si="260"/>
        <v>0</v>
      </c>
      <c r="G527" s="32">
        <f t="shared" si="261"/>
        <v>15625.349404858132</v>
      </c>
      <c r="H527" s="32">
        <f t="shared" si="262"/>
        <v>15037.464597017135</v>
      </c>
      <c r="I527" s="32">
        <f t="shared" si="263"/>
        <v>15625.349404858132</v>
      </c>
      <c r="J527" s="37" t="str">
        <f t="shared" si="280"/>
        <v/>
      </c>
      <c r="K527" s="31">
        <f t="shared" si="264"/>
        <v>0</v>
      </c>
      <c r="L527" s="33" t="str">
        <f t="shared" si="265"/>
        <v/>
      </c>
      <c r="M527" s="34">
        <f t="shared" si="281"/>
        <v>17157.864211077478</v>
      </c>
      <c r="N527" s="33" t="str">
        <f t="shared" si="282"/>
        <v/>
      </c>
      <c r="O527" s="35" t="str">
        <f t="shared" si="266"/>
        <v/>
      </c>
      <c r="P527" s="48" t="str">
        <f t="shared" si="267"/>
        <v>JP</v>
      </c>
      <c r="Q527" s="35"/>
      <c r="R527" s="58">
        <f>Data!AW527</f>
        <v>5125.40576171875</v>
      </c>
      <c r="S527" s="58">
        <f>Data!BB527</f>
        <v>1596.961181640625</v>
      </c>
      <c r="T527" s="58">
        <f>Data!BM527</f>
        <v>0</v>
      </c>
      <c r="U527" s="59">
        <f>Data!BN527</f>
        <v>3091.618896484375</v>
      </c>
      <c r="V527" s="59">
        <f>Data!BO527</f>
        <v>2503.73388671875</v>
      </c>
      <c r="W527" s="58">
        <f>Data!BT527</f>
        <v>0</v>
      </c>
      <c r="X527" s="56">
        <f t="shared" si="268"/>
        <v>5125.40576171875</v>
      </c>
      <c r="Y527" s="64">
        <f t="shared" si="269"/>
        <v>3500</v>
      </c>
      <c r="Z527" s="65">
        <f t="shared" si="270"/>
        <v>1625.521240234375</v>
      </c>
      <c r="AA527" s="66">
        <f t="shared" si="271"/>
        <v>5125.521240234375</v>
      </c>
      <c r="AB527" s="71">
        <f t="shared" si="283"/>
        <v>0.115478515625</v>
      </c>
      <c r="AC527" s="71">
        <f t="shared" si="272"/>
        <v>1625.521240234375</v>
      </c>
      <c r="AD527" s="71">
        <f t="shared" si="284"/>
        <v>1834.0896105432366</v>
      </c>
      <c r="AE527" s="71">
        <f t="shared" si="285"/>
        <v>1625.521240234375</v>
      </c>
      <c r="AF527" s="57">
        <f t="shared" si="286"/>
        <v>0.115478515625</v>
      </c>
      <c r="AG527" s="55"/>
      <c r="AI527" s="35" t="str">
        <f t="shared" si="273"/>
        <v/>
      </c>
      <c r="AJ527" s="125" t="str">
        <f t="shared" si="274"/>
        <v/>
      </c>
      <c r="AK527" s="125" t="str">
        <f t="shared" si="275"/>
        <v/>
      </c>
      <c r="AL527" s="125" t="str">
        <f t="shared" si="276"/>
        <v/>
      </c>
      <c r="AM527" s="125" t="str">
        <f t="shared" si="277"/>
        <v/>
      </c>
      <c r="AN527" s="125" t="s">
        <v>218</v>
      </c>
      <c r="AO527" s="125" t="str">
        <f t="shared" si="278"/>
        <v/>
      </c>
      <c r="AP527" s="125" t="str">
        <f t="shared" si="287"/>
        <v/>
      </c>
    </row>
    <row r="528" spans="1:42">
      <c r="A528" s="30">
        <f t="shared" si="279"/>
        <v>23650</v>
      </c>
      <c r="B528" s="31">
        <f t="shared" si="256"/>
        <v>0</v>
      </c>
      <c r="C528" s="33" t="str">
        <f t="shared" si="257"/>
        <v/>
      </c>
      <c r="D528" s="31">
        <f t="shared" si="258"/>
        <v>0</v>
      </c>
      <c r="E528" s="33" t="str">
        <f t="shared" si="259"/>
        <v/>
      </c>
      <c r="F528" s="31">
        <f t="shared" si="260"/>
        <v>0</v>
      </c>
      <c r="G528" s="32">
        <f t="shared" si="261"/>
        <v>8474.5287940446506</v>
      </c>
      <c r="H528" s="32">
        <f t="shared" si="262"/>
        <v>8849.8226546044898</v>
      </c>
      <c r="I528" s="32">
        <f t="shared" si="263"/>
        <v>8849.8226546044898</v>
      </c>
      <c r="J528" s="37" t="str">
        <f t="shared" si="280"/>
        <v/>
      </c>
      <c r="K528" s="31">
        <f t="shared" si="264"/>
        <v>0</v>
      </c>
      <c r="L528" s="33" t="str">
        <f t="shared" si="265"/>
        <v/>
      </c>
      <c r="M528" s="34">
        <f t="shared" si="281"/>
        <v>11799.580886532009</v>
      </c>
      <c r="N528" s="33" t="str">
        <f t="shared" si="282"/>
        <v/>
      </c>
      <c r="O528" s="35" t="str">
        <f t="shared" si="266"/>
        <v>MRDO</v>
      </c>
      <c r="P528" s="48" t="str">
        <f t="shared" si="267"/>
        <v>MRDO</v>
      </c>
      <c r="Q528" s="35"/>
      <c r="R528" s="58">
        <f>Data!AW528</f>
        <v>0</v>
      </c>
      <c r="S528" s="58">
        <f>Data!BB528</f>
        <v>0</v>
      </c>
      <c r="T528" s="58">
        <f>Data!BM528</f>
        <v>0</v>
      </c>
      <c r="U528" s="59">
        <f>Data!BN528</f>
        <v>803.98101806640625</v>
      </c>
      <c r="V528" s="59">
        <f>Data!BO528</f>
        <v>1179.274658203125</v>
      </c>
      <c r="W528" s="58">
        <f>Data!BT528</f>
        <v>0</v>
      </c>
      <c r="X528" s="56">
        <f t="shared" si="268"/>
        <v>1179.274658203125</v>
      </c>
      <c r="Y528" s="64">
        <f t="shared" si="269"/>
        <v>3000</v>
      </c>
      <c r="Z528" s="65">
        <f t="shared" si="270"/>
        <v>2.0173392840661108E-5</v>
      </c>
      <c r="AA528" s="66">
        <f t="shared" si="271"/>
        <v>3000.0000201733928</v>
      </c>
      <c r="AB528" s="71">
        <f t="shared" si="283"/>
        <v>1820.7253619702678</v>
      </c>
      <c r="AC528" s="71">
        <f t="shared" si="272"/>
        <v>2.0173392840661108E-5</v>
      </c>
      <c r="AD528" s="71">
        <f t="shared" si="284"/>
        <v>618.08633577223372</v>
      </c>
      <c r="AE528" s="71">
        <f t="shared" si="285"/>
        <v>2.0173392840661108E-5</v>
      </c>
      <c r="AF528" s="57">
        <f t="shared" si="286"/>
        <v>2.0173392840661108E-5</v>
      </c>
      <c r="AG528" s="55"/>
      <c r="AI528" s="35" t="str">
        <f t="shared" si="273"/>
        <v/>
      </c>
      <c r="AJ528" s="125" t="str">
        <f t="shared" si="274"/>
        <v/>
      </c>
      <c r="AK528" s="125" t="str">
        <f t="shared" si="275"/>
        <v/>
      </c>
      <c r="AL528" s="125" t="str">
        <f t="shared" si="276"/>
        <v/>
      </c>
      <c r="AM528" s="125" t="str">
        <f t="shared" si="277"/>
        <v/>
      </c>
      <c r="AN528" s="125" t="s">
        <v>218</v>
      </c>
      <c r="AO528" s="125" t="str">
        <f t="shared" si="278"/>
        <v/>
      </c>
      <c r="AP528" s="125" t="str">
        <f t="shared" si="287"/>
        <v/>
      </c>
    </row>
    <row r="529" spans="1:42">
      <c r="A529" s="30">
        <f t="shared" si="279"/>
        <v>23681</v>
      </c>
      <c r="B529" s="31">
        <f t="shared" si="256"/>
        <v>0</v>
      </c>
      <c r="C529" s="33" t="str">
        <f t="shared" si="257"/>
        <v/>
      </c>
      <c r="D529" s="31">
        <f t="shared" si="258"/>
        <v>0</v>
      </c>
      <c r="E529" s="33" t="str">
        <f t="shared" si="259"/>
        <v/>
      </c>
      <c r="F529" s="31">
        <f t="shared" si="260"/>
        <v>0</v>
      </c>
      <c r="G529" s="32">
        <f t="shared" si="261"/>
        <v>10765.580825014786</v>
      </c>
      <c r="H529" s="32">
        <f t="shared" si="262"/>
        <v>10936.125710004697</v>
      </c>
      <c r="I529" s="32">
        <f t="shared" si="263"/>
        <v>10936.125710004697</v>
      </c>
      <c r="J529" s="37" t="str">
        <f t="shared" si="280"/>
        <v/>
      </c>
      <c r="K529" s="31">
        <f t="shared" si="264"/>
        <v>0</v>
      </c>
      <c r="L529" s="33" t="str">
        <f t="shared" si="265"/>
        <v/>
      </c>
      <c r="M529" s="34">
        <f t="shared" si="281"/>
        <v>13101.62758393022</v>
      </c>
      <c r="N529" s="33" t="str">
        <f t="shared" si="282"/>
        <v/>
      </c>
      <c r="O529" s="35" t="str">
        <f t="shared" si="266"/>
        <v>MRDO</v>
      </c>
      <c r="P529" s="48" t="str">
        <f t="shared" si="267"/>
        <v>MRDO</v>
      </c>
      <c r="Q529" s="35"/>
      <c r="R529" s="58">
        <f>Data!AW529</f>
        <v>0</v>
      </c>
      <c r="S529" s="58">
        <f>Data!BB529</f>
        <v>0</v>
      </c>
      <c r="T529" s="58">
        <f>Data!BM529</f>
        <v>0</v>
      </c>
      <c r="U529" s="59">
        <f>Data!BN529</f>
        <v>3749.52978515625</v>
      </c>
      <c r="V529" s="59">
        <f>Data!BO529</f>
        <v>3920.074462890625</v>
      </c>
      <c r="W529" s="58">
        <f>Data!BT529</f>
        <v>0</v>
      </c>
      <c r="X529" s="56">
        <f t="shared" si="268"/>
        <v>3920.074462890625</v>
      </c>
      <c r="Y529" s="64">
        <f t="shared" si="269"/>
        <v>4000</v>
      </c>
      <c r="Z529" s="65">
        <f t="shared" si="270"/>
        <v>0</v>
      </c>
      <c r="AA529" s="66">
        <f t="shared" si="271"/>
        <v>4000</v>
      </c>
      <c r="AB529" s="71">
        <f t="shared" si="283"/>
        <v>79.925537109375</v>
      </c>
      <c r="AC529" s="71">
        <f t="shared" si="272"/>
        <v>0</v>
      </c>
      <c r="AD529" s="71">
        <f t="shared" si="284"/>
        <v>266.57753381646762</v>
      </c>
      <c r="AE529" s="71">
        <f t="shared" si="285"/>
        <v>0</v>
      </c>
      <c r="AF529" s="57">
        <f t="shared" si="286"/>
        <v>0</v>
      </c>
      <c r="AG529" s="55"/>
      <c r="AI529" s="35" t="str">
        <f t="shared" si="273"/>
        <v/>
      </c>
      <c r="AJ529" s="125" t="str">
        <f t="shared" si="274"/>
        <v/>
      </c>
      <c r="AK529" s="125" t="str">
        <f t="shared" si="275"/>
        <v/>
      </c>
      <c r="AL529" s="125" t="str">
        <f t="shared" si="276"/>
        <v/>
      </c>
      <c r="AM529" s="125" t="str">
        <f t="shared" si="277"/>
        <v/>
      </c>
      <c r="AN529" s="125" t="s">
        <v>218</v>
      </c>
      <c r="AO529" s="125" t="str">
        <f t="shared" si="278"/>
        <v/>
      </c>
      <c r="AP529" s="125" t="str">
        <f t="shared" si="287"/>
        <v/>
      </c>
    </row>
    <row r="530" spans="1:42">
      <c r="A530" s="30">
        <f t="shared" si="279"/>
        <v>23711</v>
      </c>
      <c r="B530" s="31">
        <f t="shared" si="256"/>
        <v>0</v>
      </c>
      <c r="C530" s="33" t="str">
        <f t="shared" si="257"/>
        <v/>
      </c>
      <c r="D530" s="31">
        <f t="shared" si="258"/>
        <v>0</v>
      </c>
      <c r="E530" s="33" t="str">
        <f t="shared" si="259"/>
        <v/>
      </c>
      <c r="F530" s="31">
        <f t="shared" si="260"/>
        <v>0</v>
      </c>
      <c r="G530" s="32">
        <f t="shared" si="261"/>
        <v>10151.989746744992</v>
      </c>
      <c r="H530" s="32">
        <f t="shared" si="262"/>
        <v>10504.975003152309</v>
      </c>
      <c r="I530" s="32">
        <f t="shared" si="263"/>
        <v>10504.975003152309</v>
      </c>
      <c r="J530" s="37" t="str">
        <f t="shared" si="280"/>
        <v/>
      </c>
      <c r="K530" s="31">
        <f t="shared" si="264"/>
        <v>0</v>
      </c>
      <c r="L530" s="33" t="str">
        <f t="shared" si="265"/>
        <v/>
      </c>
      <c r="M530" s="34">
        <f t="shared" si="281"/>
        <v>12124.783347378634</v>
      </c>
      <c r="N530" s="33" t="str">
        <f t="shared" si="282"/>
        <v/>
      </c>
      <c r="O530" s="35" t="str">
        <f t="shared" si="266"/>
        <v/>
      </c>
      <c r="P530" s="48" t="str">
        <f t="shared" si="267"/>
        <v/>
      </c>
      <c r="Q530" s="35"/>
      <c r="R530" s="58">
        <f>Data!AW530</f>
        <v>0</v>
      </c>
      <c r="S530" s="58">
        <f>Data!BB530</f>
        <v>0</v>
      </c>
      <c r="T530" s="58">
        <f>Data!BM530</f>
        <v>0</v>
      </c>
      <c r="U530" s="59">
        <f>Data!BN530</f>
        <v>3899.1455078125</v>
      </c>
      <c r="V530" s="59">
        <f>Data!BO530</f>
        <v>4252.130859375</v>
      </c>
      <c r="W530" s="58">
        <f>Data!BT530</f>
        <v>0</v>
      </c>
      <c r="X530" s="56">
        <f t="shared" si="268"/>
        <v>4252.130859375</v>
      </c>
      <c r="Y530" s="64">
        <f t="shared" si="269"/>
        <v>4500</v>
      </c>
      <c r="Z530" s="65">
        <f t="shared" si="270"/>
        <v>3292.56787109375</v>
      </c>
      <c r="AA530" s="66">
        <f t="shared" si="271"/>
        <v>7792.56787109375</v>
      </c>
      <c r="AB530" s="71">
        <f t="shared" si="283"/>
        <v>3540.43701171875</v>
      </c>
      <c r="AC530" s="71">
        <f t="shared" si="272"/>
        <v>3292.56787109375</v>
      </c>
      <c r="AD530" s="71">
        <f t="shared" si="284"/>
        <v>4218.04477611119</v>
      </c>
      <c r="AE530" s="71">
        <f t="shared" si="285"/>
        <v>3292.56787109375</v>
      </c>
      <c r="AF530" s="57">
        <f t="shared" si="286"/>
        <v>3292.56787109375</v>
      </c>
      <c r="AG530" s="55"/>
      <c r="AI530" s="35" t="str">
        <f t="shared" si="273"/>
        <v/>
      </c>
      <c r="AJ530" s="125" t="str">
        <f t="shared" si="274"/>
        <v/>
      </c>
      <c r="AK530" s="125" t="str">
        <f t="shared" si="275"/>
        <v/>
      </c>
      <c r="AL530" s="125" t="str">
        <f t="shared" si="276"/>
        <v/>
      </c>
      <c r="AM530" s="125" t="str">
        <f t="shared" si="277"/>
        <v/>
      </c>
      <c r="AN530" s="125" t="s">
        <v>218</v>
      </c>
      <c r="AO530" s="125" t="str">
        <f t="shared" si="278"/>
        <v/>
      </c>
      <c r="AP530" s="125" t="str">
        <f t="shared" si="287"/>
        <v/>
      </c>
    </row>
    <row r="531" spans="1:42">
      <c r="A531" s="30">
        <f t="shared" si="279"/>
        <v>23742</v>
      </c>
      <c r="B531" s="31">
        <f t="shared" si="256"/>
        <v>0</v>
      </c>
      <c r="C531" s="33" t="str">
        <f t="shared" si="257"/>
        <v/>
      </c>
      <c r="D531" s="31">
        <f t="shared" si="258"/>
        <v>0</v>
      </c>
      <c r="E531" s="33" t="str">
        <f t="shared" si="259"/>
        <v/>
      </c>
      <c r="F531" s="31">
        <f t="shared" si="260"/>
        <v>-5149.4699694172004</v>
      </c>
      <c r="G531" s="32">
        <f t="shared" si="261"/>
        <v>-5031.1659890200908</v>
      </c>
      <c r="H531" s="32">
        <f t="shared" si="262"/>
        <v>-4882.8945928880667</v>
      </c>
      <c r="I531" s="32">
        <f t="shared" si="263"/>
        <v>-4882.8945928880667</v>
      </c>
      <c r="J531" s="37" t="str">
        <f t="shared" si="280"/>
        <v/>
      </c>
      <c r="K531" s="31">
        <f t="shared" si="264"/>
        <v>0</v>
      </c>
      <c r="L531" s="33" t="str">
        <f t="shared" si="265"/>
        <v/>
      </c>
      <c r="M531" s="34">
        <f t="shared" si="281"/>
        <v>12354.94561543632</v>
      </c>
      <c r="N531" s="33" t="str">
        <f t="shared" si="282"/>
        <v/>
      </c>
      <c r="O531" s="35" t="str">
        <f t="shared" si="266"/>
        <v/>
      </c>
      <c r="P531" s="48" t="str">
        <f t="shared" si="267"/>
        <v/>
      </c>
      <c r="Q531" s="35"/>
      <c r="R531" s="58">
        <f>Data!AW531</f>
        <v>0</v>
      </c>
      <c r="S531" s="58">
        <f>Data!BB531</f>
        <v>0</v>
      </c>
      <c r="T531" s="58">
        <f>Data!BM531</f>
        <v>29592.712890625</v>
      </c>
      <c r="U531" s="59">
        <f>Data!BN531</f>
        <v>29249.099609375</v>
      </c>
      <c r="V531" s="59">
        <f>Data!BO531</f>
        <v>30684.029296875</v>
      </c>
      <c r="W531" s="58">
        <f>Data!BT531</f>
        <v>0</v>
      </c>
      <c r="X531" s="56">
        <f t="shared" si="268"/>
        <v>30684.029296875</v>
      </c>
      <c r="Y531" s="64">
        <f t="shared" si="269"/>
        <v>4500</v>
      </c>
      <c r="Z531" s="65">
        <f t="shared" si="270"/>
        <v>74123.2578125</v>
      </c>
      <c r="AA531" s="66">
        <f t="shared" si="271"/>
        <v>78623.2578125</v>
      </c>
      <c r="AB531" s="71">
        <f t="shared" si="283"/>
        <v>47939.228515625</v>
      </c>
      <c r="AC531" s="71">
        <f t="shared" si="272"/>
        <v>74123.2578125</v>
      </c>
      <c r="AD531" s="71">
        <f t="shared" si="284"/>
        <v>72727.839957304735</v>
      </c>
      <c r="AE531" s="71">
        <f t="shared" si="285"/>
        <v>74123.2578125</v>
      </c>
      <c r="AF531" s="57">
        <f t="shared" si="286"/>
        <v>47939.228515625</v>
      </c>
      <c r="AG531" s="55"/>
      <c r="AI531" s="35" t="str">
        <f t="shared" si="273"/>
        <v/>
      </c>
      <c r="AJ531" s="125" t="str">
        <f t="shared" si="274"/>
        <v/>
      </c>
      <c r="AK531" s="125" t="str">
        <f t="shared" si="275"/>
        <v/>
      </c>
      <c r="AL531" s="125" t="str">
        <f t="shared" si="276"/>
        <v/>
      </c>
      <c r="AM531" s="125" t="str">
        <f t="shared" si="277"/>
        <v/>
      </c>
      <c r="AN531" s="125" t="s">
        <v>218</v>
      </c>
      <c r="AO531" s="125" t="str">
        <f t="shared" si="278"/>
        <v/>
      </c>
      <c r="AP531" s="125" t="str">
        <f t="shared" si="287"/>
        <v/>
      </c>
    </row>
    <row r="532" spans="1:42">
      <c r="A532" s="30">
        <f t="shared" si="279"/>
        <v>23773</v>
      </c>
      <c r="B532" s="31">
        <f t="shared" si="256"/>
        <v>0</v>
      </c>
      <c r="C532" s="33" t="str">
        <f t="shared" si="257"/>
        <v/>
      </c>
      <c r="D532" s="31">
        <f t="shared" si="258"/>
        <v>0</v>
      </c>
      <c r="E532" s="33" t="str">
        <f t="shared" si="259"/>
        <v/>
      </c>
      <c r="F532" s="31">
        <f t="shared" si="260"/>
        <v>0</v>
      </c>
      <c r="G532" s="32">
        <f t="shared" si="261"/>
        <v>0</v>
      </c>
      <c r="H532" s="32">
        <f t="shared" si="262"/>
        <v>0</v>
      </c>
      <c r="I532" s="32">
        <f t="shared" si="263"/>
        <v>0</v>
      </c>
      <c r="J532" s="37" t="str">
        <f t="shared" si="280"/>
        <v/>
      </c>
      <c r="K532" s="31">
        <f t="shared" si="264"/>
        <v>0</v>
      </c>
      <c r="L532" s="33" t="str">
        <f t="shared" si="265"/>
        <v/>
      </c>
      <c r="M532" s="34">
        <f t="shared" si="281"/>
        <v>15158.613086062691</v>
      </c>
      <c r="N532" s="33" t="str">
        <f t="shared" si="282"/>
        <v/>
      </c>
      <c r="O532" s="35" t="str">
        <f t="shared" si="266"/>
        <v/>
      </c>
      <c r="P532" s="48" t="str">
        <f t="shared" si="267"/>
        <v/>
      </c>
      <c r="Q532" s="35"/>
      <c r="R532" s="58">
        <f>Data!AW532</f>
        <v>0</v>
      </c>
      <c r="S532" s="58">
        <f>Data!BB532</f>
        <v>0</v>
      </c>
      <c r="T532" s="58">
        <f>Data!BM532</f>
        <v>0</v>
      </c>
      <c r="U532" s="59">
        <f>Data!BN532</f>
        <v>0</v>
      </c>
      <c r="V532" s="59">
        <f>Data!BO532</f>
        <v>0</v>
      </c>
      <c r="W532" s="58">
        <f>Data!BT532</f>
        <v>0</v>
      </c>
      <c r="X532" s="56">
        <f t="shared" si="268"/>
        <v>0</v>
      </c>
      <c r="Y532" s="64">
        <f t="shared" si="269"/>
        <v>6000</v>
      </c>
      <c r="Z532" s="65">
        <f t="shared" si="270"/>
        <v>101184.015625</v>
      </c>
      <c r="AA532" s="66">
        <f t="shared" si="271"/>
        <v>107184.015625</v>
      </c>
      <c r="AB532" s="71">
        <f t="shared" si="283"/>
        <v>107184.015625</v>
      </c>
      <c r="AC532" s="71">
        <f t="shared" si="272"/>
        <v>101184.015625</v>
      </c>
      <c r="AD532" s="71">
        <f t="shared" si="284"/>
        <v>99834.407958779266</v>
      </c>
      <c r="AE532" s="71">
        <f t="shared" si="285"/>
        <v>101184.015625</v>
      </c>
      <c r="AF532" s="57">
        <f t="shared" si="286"/>
        <v>99834.407958779266</v>
      </c>
      <c r="AG532" s="55"/>
      <c r="AI532" s="35" t="str">
        <f t="shared" si="273"/>
        <v/>
      </c>
      <c r="AJ532" s="125" t="str">
        <f t="shared" si="274"/>
        <v/>
      </c>
      <c r="AK532" s="125" t="str">
        <f t="shared" si="275"/>
        <v/>
      </c>
      <c r="AL532" s="125" t="str">
        <f t="shared" si="276"/>
        <v/>
      </c>
      <c r="AM532" s="125" t="str">
        <f t="shared" si="277"/>
        <v/>
      </c>
      <c r="AN532" s="125" t="s">
        <v>218</v>
      </c>
      <c r="AO532" s="125" t="str">
        <f t="shared" si="278"/>
        <v/>
      </c>
      <c r="AP532" s="125" t="str">
        <f t="shared" si="287"/>
        <v/>
      </c>
    </row>
    <row r="533" spans="1:42">
      <c r="A533" s="30">
        <f t="shared" si="279"/>
        <v>23801</v>
      </c>
      <c r="B533" s="31">
        <f t="shared" si="256"/>
        <v>0</v>
      </c>
      <c r="C533" s="33" t="str">
        <f t="shared" si="257"/>
        <v/>
      </c>
      <c r="D533" s="31">
        <f t="shared" si="258"/>
        <v>0</v>
      </c>
      <c r="E533" s="33" t="str">
        <f t="shared" si="259"/>
        <v/>
      </c>
      <c r="F533" s="31">
        <f t="shared" si="260"/>
        <v>0</v>
      </c>
      <c r="G533" s="32">
        <f t="shared" si="261"/>
        <v>0</v>
      </c>
      <c r="H533" s="32">
        <f t="shared" si="262"/>
        <v>0</v>
      </c>
      <c r="I533" s="32">
        <f t="shared" si="263"/>
        <v>0</v>
      </c>
      <c r="J533" s="37" t="str">
        <f t="shared" si="280"/>
        <v/>
      </c>
      <c r="K533" s="31">
        <f t="shared" si="264"/>
        <v>0</v>
      </c>
      <c r="L533" s="33" t="str">
        <f t="shared" si="265"/>
        <v/>
      </c>
      <c r="M533" s="34">
        <f t="shared" si="281"/>
        <v>24514.300082654612</v>
      </c>
      <c r="N533" s="33" t="str">
        <f t="shared" si="282"/>
        <v/>
      </c>
      <c r="O533" s="35" t="str">
        <f t="shared" si="266"/>
        <v/>
      </c>
      <c r="P533" s="48" t="str">
        <f t="shared" si="267"/>
        <v/>
      </c>
      <c r="Q533" s="35"/>
      <c r="R533" s="58">
        <f>Data!AW533</f>
        <v>0</v>
      </c>
      <c r="S533" s="58">
        <f>Data!BB533</f>
        <v>0</v>
      </c>
      <c r="T533" s="58">
        <f>Data!BM533</f>
        <v>0</v>
      </c>
      <c r="U533" s="59">
        <f>Data!BN533</f>
        <v>0</v>
      </c>
      <c r="V533" s="59">
        <f>Data!BO533</f>
        <v>0</v>
      </c>
      <c r="W533" s="58">
        <f>Data!BT533</f>
        <v>0</v>
      </c>
      <c r="X533" s="56">
        <f t="shared" si="268"/>
        <v>0</v>
      </c>
      <c r="Y533" s="64">
        <f t="shared" si="269"/>
        <v>16867.1875</v>
      </c>
      <c r="Z533" s="65">
        <f t="shared" si="270"/>
        <v>16358.0078125</v>
      </c>
      <c r="AA533" s="66">
        <f t="shared" si="271"/>
        <v>33225.1953125</v>
      </c>
      <c r="AB533" s="71">
        <f t="shared" si="283"/>
        <v>33225.1953125</v>
      </c>
      <c r="AC533" s="71">
        <f t="shared" si="272"/>
        <v>16358.0078125</v>
      </c>
      <c r="AD533" s="71">
        <f t="shared" si="284"/>
        <v>17744.313918255299</v>
      </c>
      <c r="AE533" s="71">
        <f t="shared" si="285"/>
        <v>16358.0078125</v>
      </c>
      <c r="AF533" s="57">
        <f t="shared" si="286"/>
        <v>16358.0078125</v>
      </c>
      <c r="AG533" s="55"/>
      <c r="AI533" s="35" t="str">
        <f t="shared" si="273"/>
        <v/>
      </c>
      <c r="AJ533" s="125" t="str">
        <f t="shared" si="274"/>
        <v/>
      </c>
      <c r="AK533" s="125" t="str">
        <f t="shared" si="275"/>
        <v/>
      </c>
      <c r="AL533" s="125" t="str">
        <f t="shared" si="276"/>
        <v/>
      </c>
      <c r="AM533" s="125" t="str">
        <f t="shared" si="277"/>
        <v/>
      </c>
      <c r="AN533" s="125" t="s">
        <v>218</v>
      </c>
      <c r="AO533" s="125" t="str">
        <f t="shared" si="278"/>
        <v/>
      </c>
      <c r="AP533" s="125" t="str">
        <f t="shared" si="287"/>
        <v/>
      </c>
    </row>
    <row r="534" spans="1:42">
      <c r="A534" s="30">
        <f t="shared" si="279"/>
        <v>23832</v>
      </c>
      <c r="B534" s="31">
        <f t="shared" si="256"/>
        <v>0</v>
      </c>
      <c r="C534" s="33" t="str">
        <f t="shared" si="257"/>
        <v/>
      </c>
      <c r="D534" s="31">
        <f t="shared" si="258"/>
        <v>0</v>
      </c>
      <c r="E534" s="33" t="str">
        <f t="shared" si="259"/>
        <v/>
      </c>
      <c r="F534" s="31">
        <f t="shared" si="260"/>
        <v>0</v>
      </c>
      <c r="G534" s="32">
        <f t="shared" si="261"/>
        <v>0</v>
      </c>
      <c r="H534" s="32">
        <f t="shared" si="262"/>
        <v>0</v>
      </c>
      <c r="I534" s="32">
        <f t="shared" si="263"/>
        <v>0</v>
      </c>
      <c r="J534" s="37" t="str">
        <f t="shared" si="280"/>
        <v/>
      </c>
      <c r="K534" s="31">
        <f t="shared" si="264"/>
        <v>0</v>
      </c>
      <c r="L534" s="33" t="str">
        <f t="shared" si="265"/>
        <v/>
      </c>
      <c r="M534" s="34">
        <f t="shared" si="281"/>
        <v>24561.416433903429</v>
      </c>
      <c r="N534" s="33" t="str">
        <f t="shared" si="282"/>
        <v/>
      </c>
      <c r="O534" s="35" t="str">
        <f t="shared" si="266"/>
        <v/>
      </c>
      <c r="P534" s="48" t="str">
        <f t="shared" si="267"/>
        <v/>
      </c>
      <c r="Q534" s="35"/>
      <c r="R534" s="58">
        <f>Data!AW534</f>
        <v>0</v>
      </c>
      <c r="S534" s="58">
        <f>Data!BB534</f>
        <v>0</v>
      </c>
      <c r="T534" s="58">
        <f>Data!BM534</f>
        <v>0</v>
      </c>
      <c r="U534" s="59">
        <f>Data!BN534</f>
        <v>0</v>
      </c>
      <c r="V534" s="59">
        <f>Data!BO534</f>
        <v>0</v>
      </c>
      <c r="W534" s="58">
        <f>Data!BT534</f>
        <v>0</v>
      </c>
      <c r="X534" s="56">
        <f t="shared" si="268"/>
        <v>0</v>
      </c>
      <c r="Y534" s="64">
        <f t="shared" si="269"/>
        <v>8661.2900390625</v>
      </c>
      <c r="Z534" s="65">
        <f t="shared" si="270"/>
        <v>7874.146484375</v>
      </c>
      <c r="AA534" s="66">
        <f t="shared" si="271"/>
        <v>16535.4365234375</v>
      </c>
      <c r="AB534" s="71">
        <f t="shared" si="283"/>
        <v>16535.4365234375</v>
      </c>
      <c r="AC534" s="71">
        <f t="shared" si="272"/>
        <v>7874.146484375</v>
      </c>
      <c r="AD534" s="71">
        <f t="shared" si="284"/>
        <v>1242.0019742761688</v>
      </c>
      <c r="AE534" s="71">
        <f t="shared" si="285"/>
        <v>7874.146484375</v>
      </c>
      <c r="AF534" s="57">
        <f t="shared" si="286"/>
        <v>1242.0019742761688</v>
      </c>
      <c r="AG534" s="55"/>
      <c r="AI534" s="35" t="str">
        <f t="shared" si="273"/>
        <v/>
      </c>
      <c r="AJ534" s="125" t="str">
        <f t="shared" si="274"/>
        <v/>
      </c>
      <c r="AK534" s="125" t="str">
        <f t="shared" si="275"/>
        <v/>
      </c>
      <c r="AL534" s="125" t="str">
        <f t="shared" si="276"/>
        <v/>
      </c>
      <c r="AM534" s="125" t="str">
        <f t="shared" si="277"/>
        <v/>
      </c>
      <c r="AN534" s="125" t="s">
        <v>218</v>
      </c>
      <c r="AO534" s="125" t="str">
        <f t="shared" si="278"/>
        <v/>
      </c>
      <c r="AP534" s="125" t="str">
        <f t="shared" si="287"/>
        <v/>
      </c>
    </row>
    <row r="535" spans="1:42">
      <c r="A535" s="30">
        <f t="shared" si="279"/>
        <v>23862</v>
      </c>
      <c r="B535" s="31">
        <f t="shared" si="256"/>
        <v>-6999.0336123900224</v>
      </c>
      <c r="C535" s="33" t="str">
        <f t="shared" si="257"/>
        <v/>
      </c>
      <c r="D535" s="31">
        <f t="shared" si="258"/>
        <v>0</v>
      </c>
      <c r="E535" s="33" t="str">
        <f t="shared" si="259"/>
        <v/>
      </c>
      <c r="F535" s="31">
        <f t="shared" si="260"/>
        <v>0</v>
      </c>
      <c r="G535" s="32">
        <f t="shared" si="261"/>
        <v>0</v>
      </c>
      <c r="H535" s="32">
        <f t="shared" si="262"/>
        <v>0</v>
      </c>
      <c r="I535" s="32">
        <f t="shared" si="263"/>
        <v>0</v>
      </c>
      <c r="J535" s="37" t="str">
        <f t="shared" si="280"/>
        <v/>
      </c>
      <c r="K535" s="31">
        <f t="shared" si="264"/>
        <v>0</v>
      </c>
      <c r="L535" s="33" t="str">
        <f t="shared" si="265"/>
        <v/>
      </c>
      <c r="M535" s="34">
        <f t="shared" si="281"/>
        <v>5206.9444943657008</v>
      </c>
      <c r="N535" s="33" t="str">
        <f t="shared" si="282"/>
        <v/>
      </c>
      <c r="O535" s="35" t="str">
        <f t="shared" si="266"/>
        <v/>
      </c>
      <c r="P535" s="48" t="str">
        <f t="shared" si="267"/>
        <v/>
      </c>
      <c r="Q535" s="35"/>
      <c r="R535" s="58">
        <f>Data!AW535</f>
        <v>928.76165771484375</v>
      </c>
      <c r="S535" s="58">
        <f>Data!BB535</f>
        <v>0</v>
      </c>
      <c r="T535" s="58">
        <f>Data!BM535</f>
        <v>0</v>
      </c>
      <c r="U535" s="59">
        <f>Data!BN535</f>
        <v>0</v>
      </c>
      <c r="V535" s="59">
        <f>Data!BO535</f>
        <v>0</v>
      </c>
      <c r="W535" s="58">
        <f>Data!BT535</f>
        <v>0</v>
      </c>
      <c r="X535" s="56">
        <f t="shared" si="268"/>
        <v>928.76165771484375</v>
      </c>
      <c r="Y535" s="64">
        <f t="shared" si="269"/>
        <v>9271.6669921875</v>
      </c>
      <c r="Z535" s="65">
        <f t="shared" si="270"/>
        <v>38905.40234375</v>
      </c>
      <c r="AA535" s="66">
        <f t="shared" si="271"/>
        <v>48177.0693359375</v>
      </c>
      <c r="AB535" s="71">
        <f t="shared" si="283"/>
        <v>47248.307678222656</v>
      </c>
      <c r="AC535" s="71">
        <f t="shared" si="272"/>
        <v>38905.40234375</v>
      </c>
      <c r="AD535" s="71">
        <f t="shared" si="284"/>
        <v>45643.212621607316</v>
      </c>
      <c r="AE535" s="71">
        <f t="shared" si="285"/>
        <v>38905.40234375</v>
      </c>
      <c r="AF535" s="57">
        <f t="shared" si="286"/>
        <v>38905.40234375</v>
      </c>
      <c r="AG535" s="55"/>
      <c r="AI535" s="35" t="str">
        <f t="shared" si="273"/>
        <v/>
      </c>
      <c r="AJ535" s="125" t="str">
        <f t="shared" si="274"/>
        <v/>
      </c>
      <c r="AK535" s="125" t="str">
        <f t="shared" si="275"/>
        <v/>
      </c>
      <c r="AL535" s="125" t="str">
        <f t="shared" si="276"/>
        <v/>
      </c>
      <c r="AM535" s="125" t="str">
        <f t="shared" si="277"/>
        <v/>
      </c>
      <c r="AN535" s="125" t="s">
        <v>218</v>
      </c>
      <c r="AO535" s="125" t="str">
        <f t="shared" si="278"/>
        <v/>
      </c>
      <c r="AP535" s="125" t="str">
        <f t="shared" si="287"/>
        <v/>
      </c>
    </row>
    <row r="536" spans="1:42">
      <c r="A536" s="30">
        <f t="shared" si="279"/>
        <v>23893</v>
      </c>
      <c r="B536" s="31">
        <f t="shared" si="256"/>
        <v>0</v>
      </c>
      <c r="C536" s="33" t="str">
        <f t="shared" si="257"/>
        <v/>
      </c>
      <c r="D536" s="31">
        <f t="shared" si="258"/>
        <v>0</v>
      </c>
      <c r="E536" s="33" t="str">
        <f t="shared" si="259"/>
        <v/>
      </c>
      <c r="F536" s="31">
        <f t="shared" si="260"/>
        <v>0</v>
      </c>
      <c r="G536" s="32">
        <f t="shared" si="261"/>
        <v>0</v>
      </c>
      <c r="H536" s="32">
        <f t="shared" si="262"/>
        <v>0</v>
      </c>
      <c r="I536" s="32">
        <f t="shared" si="263"/>
        <v>0</v>
      </c>
      <c r="J536" s="37" t="str">
        <f t="shared" si="280"/>
        <v/>
      </c>
      <c r="K536" s="31">
        <f t="shared" si="264"/>
        <v>0</v>
      </c>
      <c r="L536" s="33" t="str">
        <f t="shared" si="265"/>
        <v/>
      </c>
      <c r="M536" s="34">
        <f t="shared" si="281"/>
        <v>4285.7143586995662</v>
      </c>
      <c r="N536" s="33" t="str">
        <f t="shared" si="282"/>
        <v/>
      </c>
      <c r="O536" s="35" t="str">
        <f t="shared" si="266"/>
        <v/>
      </c>
      <c r="P536" s="48" t="str">
        <f t="shared" si="267"/>
        <v/>
      </c>
      <c r="Q536" s="35"/>
      <c r="R536" s="58">
        <f>Data!AW536</f>
        <v>0</v>
      </c>
      <c r="S536" s="58">
        <f>Data!BB536</f>
        <v>0</v>
      </c>
      <c r="T536" s="58">
        <f>Data!BM536</f>
        <v>0</v>
      </c>
      <c r="U536" s="59">
        <f>Data!BN536</f>
        <v>0</v>
      </c>
      <c r="V536" s="59">
        <f>Data!BO536</f>
        <v>0</v>
      </c>
      <c r="W536" s="58">
        <f>Data!BT536</f>
        <v>0</v>
      </c>
      <c r="X536" s="56">
        <f t="shared" si="268"/>
        <v>0</v>
      </c>
      <c r="Y536" s="64">
        <f t="shared" si="269"/>
        <v>9379.0322265625</v>
      </c>
      <c r="Z536" s="65">
        <f t="shared" si="270"/>
        <v>12896.93359375</v>
      </c>
      <c r="AA536" s="66">
        <f t="shared" si="271"/>
        <v>22275.9658203125</v>
      </c>
      <c r="AB536" s="71">
        <f t="shared" si="283"/>
        <v>22275.9658203125</v>
      </c>
      <c r="AC536" s="71">
        <f t="shared" si="272"/>
        <v>12896.93359375</v>
      </c>
      <c r="AD536" s="71">
        <f t="shared" si="284"/>
        <v>22126.007631267948</v>
      </c>
      <c r="AE536" s="71">
        <f t="shared" si="285"/>
        <v>12896.93359375</v>
      </c>
      <c r="AF536" s="57">
        <f t="shared" si="286"/>
        <v>12896.93359375</v>
      </c>
      <c r="AG536" s="55"/>
      <c r="AI536" s="35" t="str">
        <f t="shared" si="273"/>
        <v/>
      </c>
      <c r="AJ536" s="125" t="str">
        <f t="shared" si="274"/>
        <v/>
      </c>
      <c r="AK536" s="125" t="str">
        <f t="shared" si="275"/>
        <v/>
      </c>
      <c r="AL536" s="125" t="str">
        <f t="shared" si="276"/>
        <v/>
      </c>
      <c r="AM536" s="125" t="str">
        <f t="shared" si="277"/>
        <v/>
      </c>
      <c r="AN536" s="125" t="s">
        <v>218</v>
      </c>
      <c r="AO536" s="125" t="str">
        <f t="shared" si="278"/>
        <v/>
      </c>
      <c r="AP536" s="125" t="str">
        <f t="shared" si="287"/>
        <v/>
      </c>
    </row>
    <row r="537" spans="1:42">
      <c r="A537" s="30">
        <f t="shared" si="279"/>
        <v>23923</v>
      </c>
      <c r="B537" s="31">
        <f t="shared" si="256"/>
        <v>0</v>
      </c>
      <c r="C537" s="33" t="str">
        <f t="shared" si="257"/>
        <v/>
      </c>
      <c r="D537" s="31">
        <f t="shared" si="258"/>
        <v>5356.0333559999563</v>
      </c>
      <c r="E537" s="33" t="str">
        <f t="shared" si="259"/>
        <v/>
      </c>
      <c r="F537" s="31">
        <f t="shared" si="260"/>
        <v>0</v>
      </c>
      <c r="G537" s="32">
        <f t="shared" si="261"/>
        <v>0</v>
      </c>
      <c r="H537" s="32">
        <f t="shared" si="262"/>
        <v>0</v>
      </c>
      <c r="I537" s="32">
        <f t="shared" si="263"/>
        <v>0</v>
      </c>
      <c r="J537" s="37" t="str">
        <f t="shared" si="280"/>
        <v/>
      </c>
      <c r="K537" s="31">
        <f t="shared" si="264"/>
        <v>0</v>
      </c>
      <c r="L537" s="33" t="str">
        <f t="shared" si="265"/>
        <v/>
      </c>
      <c r="M537" s="34">
        <f t="shared" si="281"/>
        <v>16075.138387597261</v>
      </c>
      <c r="N537" s="33" t="str">
        <f t="shared" si="282"/>
        <v/>
      </c>
      <c r="O537" s="35" t="str">
        <f t="shared" si="266"/>
        <v/>
      </c>
      <c r="P537" s="48" t="str">
        <f t="shared" si="267"/>
        <v/>
      </c>
      <c r="Q537" s="35"/>
      <c r="R537" s="58">
        <f>Data!AW537</f>
        <v>0</v>
      </c>
      <c r="S537" s="58">
        <f>Data!BB537</f>
        <v>284.54623413085937</v>
      </c>
      <c r="T537" s="58">
        <f>Data!BM537</f>
        <v>0</v>
      </c>
      <c r="U537" s="59">
        <f>Data!BN537</f>
        <v>0</v>
      </c>
      <c r="V537" s="59">
        <f>Data!BO537</f>
        <v>0</v>
      </c>
      <c r="W537" s="58">
        <f>Data!BT537</f>
        <v>0</v>
      </c>
      <c r="X537" s="56">
        <f t="shared" si="268"/>
        <v>284.54623413085937</v>
      </c>
      <c r="Y537" s="64">
        <f t="shared" si="269"/>
        <v>5770</v>
      </c>
      <c r="Z537" s="65">
        <f t="shared" si="270"/>
        <v>4681.72314453125</v>
      </c>
      <c r="AA537" s="66">
        <f t="shared" si="271"/>
        <v>10451.72314453125</v>
      </c>
      <c r="AB537" s="71">
        <f t="shared" si="283"/>
        <v>10167.176910400391</v>
      </c>
      <c r="AC537" s="71">
        <f t="shared" si="272"/>
        <v>4681.72314453125</v>
      </c>
      <c r="AD537" s="71">
        <f t="shared" si="284"/>
        <v>4103.180873448182</v>
      </c>
      <c r="AE537" s="71">
        <f t="shared" si="285"/>
        <v>4666.9797582626343</v>
      </c>
      <c r="AF537" s="57">
        <f t="shared" si="286"/>
        <v>4103.180873448182</v>
      </c>
      <c r="AG537" s="55"/>
      <c r="AI537" s="35" t="str">
        <f t="shared" si="273"/>
        <v/>
      </c>
      <c r="AJ537" s="125" t="str">
        <f t="shared" si="274"/>
        <v/>
      </c>
      <c r="AK537" s="125" t="str">
        <f t="shared" si="275"/>
        <v/>
      </c>
      <c r="AL537" s="125" t="str">
        <f t="shared" si="276"/>
        <v/>
      </c>
      <c r="AM537" s="125" t="str">
        <f t="shared" si="277"/>
        <v/>
      </c>
      <c r="AN537" s="125" t="s">
        <v>218</v>
      </c>
      <c r="AO537" s="125" t="str">
        <f t="shared" si="278"/>
        <v/>
      </c>
      <c r="AP537" s="125" t="str">
        <f t="shared" si="287"/>
        <v/>
      </c>
    </row>
    <row r="538" spans="1:42">
      <c r="A538" s="30">
        <f t="shared" si="279"/>
        <v>23954</v>
      </c>
      <c r="B538" s="31">
        <f t="shared" si="256"/>
        <v>20850.398658798364</v>
      </c>
      <c r="C538" s="33" t="str">
        <f t="shared" si="257"/>
        <v/>
      </c>
      <c r="D538" s="31">
        <f t="shared" si="258"/>
        <v>18024.871491982671</v>
      </c>
      <c r="E538" s="33" t="str">
        <f t="shared" si="259"/>
        <v/>
      </c>
      <c r="F538" s="31">
        <f t="shared" si="260"/>
        <v>0</v>
      </c>
      <c r="G538" s="32">
        <f t="shared" si="261"/>
        <v>0</v>
      </c>
      <c r="H538" s="32">
        <f t="shared" si="262"/>
        <v>9972.3806171439464</v>
      </c>
      <c r="I538" s="32">
        <f t="shared" si="263"/>
        <v>9972.3806171439464</v>
      </c>
      <c r="J538" s="37" t="str">
        <f t="shared" si="280"/>
        <v/>
      </c>
      <c r="K538" s="31">
        <f t="shared" si="264"/>
        <v>0</v>
      </c>
      <c r="L538" s="33" t="str">
        <f t="shared" si="265"/>
        <v/>
      </c>
      <c r="M538" s="34">
        <f t="shared" si="281"/>
        <v>17316.320496937697</v>
      </c>
      <c r="N538" s="33" t="str">
        <f t="shared" si="282"/>
        <v/>
      </c>
      <c r="O538" s="35" t="str">
        <f t="shared" si="266"/>
        <v>MRDO</v>
      </c>
      <c r="P538" s="48" t="str">
        <f t="shared" si="267"/>
        <v>MRDO</v>
      </c>
      <c r="Q538" s="35"/>
      <c r="R538" s="58">
        <f>Data!AW538</f>
        <v>7946.61572265625</v>
      </c>
      <c r="S538" s="58">
        <f>Data!BB538</f>
        <v>5121.08984375</v>
      </c>
      <c r="T538" s="58">
        <f>Data!BM538</f>
        <v>0</v>
      </c>
      <c r="U538" s="59">
        <f>Data!BN538</f>
        <v>0</v>
      </c>
      <c r="V538" s="59">
        <f>Data!BO538</f>
        <v>-2931.40185546875</v>
      </c>
      <c r="W538" s="58">
        <f>Data!BT538</f>
        <v>0</v>
      </c>
      <c r="X538" s="56">
        <f t="shared" si="268"/>
        <v>7946.61572265625</v>
      </c>
      <c r="Y538" s="64">
        <f t="shared" si="269"/>
        <v>8000</v>
      </c>
      <c r="Z538" s="65">
        <f t="shared" si="270"/>
        <v>0</v>
      </c>
      <c r="AA538" s="66">
        <f t="shared" si="271"/>
        <v>8000</v>
      </c>
      <c r="AB538" s="71">
        <f t="shared" si="283"/>
        <v>53.38427734375</v>
      </c>
      <c r="AC538" s="71">
        <f t="shared" si="272"/>
        <v>0</v>
      </c>
      <c r="AD538" s="71">
        <f t="shared" si="284"/>
        <v>6430.0776096519185</v>
      </c>
      <c r="AE538" s="71">
        <f t="shared" si="285"/>
        <v>0</v>
      </c>
      <c r="AF538" s="57">
        <f t="shared" si="286"/>
        <v>0</v>
      </c>
      <c r="AG538" s="55"/>
      <c r="AI538" s="35" t="str">
        <f t="shared" si="273"/>
        <v/>
      </c>
      <c r="AJ538" s="125" t="str">
        <f t="shared" si="274"/>
        <v/>
      </c>
      <c r="AK538" s="125" t="str">
        <f t="shared" si="275"/>
        <v/>
      </c>
      <c r="AL538" s="125" t="str">
        <f t="shared" si="276"/>
        <v/>
      </c>
      <c r="AM538" s="125" t="str">
        <f t="shared" si="277"/>
        <v/>
      </c>
      <c r="AN538" s="125" t="s">
        <v>218</v>
      </c>
      <c r="AO538" s="125" t="str">
        <f t="shared" si="278"/>
        <v/>
      </c>
      <c r="AP538" s="125" t="str">
        <f t="shared" si="287"/>
        <v/>
      </c>
    </row>
    <row r="539" spans="1:42">
      <c r="A539" s="30">
        <f t="shared" si="279"/>
        <v>23985</v>
      </c>
      <c r="B539" s="31">
        <f t="shared" si="256"/>
        <v>12280.810061554013</v>
      </c>
      <c r="C539" s="33" t="str">
        <f t="shared" si="257"/>
        <v/>
      </c>
      <c r="D539" s="31">
        <f t="shared" si="258"/>
        <v>10861.175161396441</v>
      </c>
      <c r="E539" s="33" t="str">
        <f t="shared" si="259"/>
        <v/>
      </c>
      <c r="F539" s="31">
        <f t="shared" si="260"/>
        <v>0</v>
      </c>
      <c r="G539" s="32">
        <f t="shared" si="261"/>
        <v>0</v>
      </c>
      <c r="H539" s="32">
        <f t="shared" si="262"/>
        <v>10325.479432260219</v>
      </c>
      <c r="I539" s="32">
        <f t="shared" si="263"/>
        <v>10325.479432260219</v>
      </c>
      <c r="J539" s="37" t="str">
        <f t="shared" si="280"/>
        <v/>
      </c>
      <c r="K539" s="31">
        <f t="shared" si="264"/>
        <v>0</v>
      </c>
      <c r="L539" s="33" t="str">
        <f t="shared" si="265"/>
        <v/>
      </c>
      <c r="M539" s="34">
        <f t="shared" si="281"/>
        <v>17251.202555847263</v>
      </c>
      <c r="N539" s="33" t="str">
        <f t="shared" si="282"/>
        <v/>
      </c>
      <c r="O539" s="35" t="str">
        <f t="shared" si="266"/>
        <v>MRDO</v>
      </c>
      <c r="P539" s="48" t="str">
        <f t="shared" si="267"/>
        <v>MRDO</v>
      </c>
      <c r="Q539" s="35"/>
      <c r="R539" s="58">
        <f>Data!AW539</f>
        <v>2313.7744140625</v>
      </c>
      <c r="S539" s="58">
        <f>Data!BB539</f>
        <v>894.13946533203125</v>
      </c>
      <c r="T539" s="58">
        <f>Data!BM539</f>
        <v>0</v>
      </c>
      <c r="U539" s="59">
        <f>Data!BN539</f>
        <v>0</v>
      </c>
      <c r="V539" s="59">
        <f>Data!BO539</f>
        <v>358.44357299804687</v>
      </c>
      <c r="W539" s="58">
        <f>Data!BT539</f>
        <v>0</v>
      </c>
      <c r="X539" s="56">
        <f t="shared" si="268"/>
        <v>2313.7744140625</v>
      </c>
      <c r="Y539" s="64">
        <f t="shared" si="269"/>
        <v>4000</v>
      </c>
      <c r="Z539" s="65">
        <f t="shared" si="270"/>
        <v>0</v>
      </c>
      <c r="AA539" s="66">
        <f t="shared" si="271"/>
        <v>4000</v>
      </c>
      <c r="AB539" s="71">
        <f t="shared" si="283"/>
        <v>1686.2255859375</v>
      </c>
      <c r="AC539" s="71">
        <f t="shared" si="272"/>
        <v>0</v>
      </c>
      <c r="AD539" s="71">
        <f t="shared" si="284"/>
        <v>794.11511326258187</v>
      </c>
      <c r="AE539" s="71">
        <f t="shared" si="285"/>
        <v>0</v>
      </c>
      <c r="AF539" s="57">
        <f t="shared" si="286"/>
        <v>0</v>
      </c>
      <c r="AG539" s="55"/>
      <c r="AI539" s="35" t="str">
        <f t="shared" si="273"/>
        <v/>
      </c>
      <c r="AJ539" s="125" t="str">
        <f t="shared" si="274"/>
        <v/>
      </c>
      <c r="AK539" s="125" t="str">
        <f t="shared" si="275"/>
        <v/>
      </c>
      <c r="AL539" s="125" t="str">
        <f t="shared" si="276"/>
        <v/>
      </c>
      <c r="AM539" s="125" t="str">
        <f t="shared" si="277"/>
        <v/>
      </c>
      <c r="AN539" s="125" t="s">
        <v>218</v>
      </c>
      <c r="AO539" s="125" t="str">
        <f t="shared" si="278"/>
        <v/>
      </c>
      <c r="AP539" s="125" t="str">
        <f t="shared" si="287"/>
        <v/>
      </c>
    </row>
    <row r="540" spans="1:42">
      <c r="A540" s="30">
        <f t="shared" si="279"/>
        <v>24015</v>
      </c>
      <c r="B540" s="31">
        <f t="shared" si="256"/>
        <v>0</v>
      </c>
      <c r="C540" s="33" t="str">
        <f t="shared" si="257"/>
        <v/>
      </c>
      <c r="D540" s="31">
        <f t="shared" si="258"/>
        <v>0</v>
      </c>
      <c r="E540" s="33" t="str">
        <f t="shared" si="259"/>
        <v/>
      </c>
      <c r="F540" s="31">
        <f t="shared" si="260"/>
        <v>0</v>
      </c>
      <c r="G540" s="32">
        <f t="shared" si="261"/>
        <v>10527.589178605596</v>
      </c>
      <c r="H540" s="32">
        <f t="shared" si="262"/>
        <v>10330.245607495255</v>
      </c>
      <c r="I540" s="32">
        <f t="shared" si="263"/>
        <v>10527.589178605596</v>
      </c>
      <c r="J540" s="37" t="str">
        <f t="shared" si="280"/>
        <v/>
      </c>
      <c r="K540" s="31">
        <f t="shared" si="264"/>
        <v>0</v>
      </c>
      <c r="L540" s="33" t="str">
        <f t="shared" si="265"/>
        <v/>
      </c>
      <c r="M540" s="34">
        <f t="shared" si="281"/>
        <v>16082.668107937596</v>
      </c>
      <c r="N540" s="33" t="str">
        <f t="shared" si="282"/>
        <v/>
      </c>
      <c r="O540" s="35" t="str">
        <f t="shared" si="266"/>
        <v/>
      </c>
      <c r="P540" s="48" t="str">
        <f t="shared" si="267"/>
        <v/>
      </c>
      <c r="Q540" s="35"/>
      <c r="R540" s="58">
        <f>Data!AW540</f>
        <v>0</v>
      </c>
      <c r="S540" s="58">
        <f>Data!BB540</f>
        <v>0</v>
      </c>
      <c r="T540" s="58">
        <f>Data!BM540</f>
        <v>0</v>
      </c>
      <c r="U540" s="59">
        <f>Data!BN540</f>
        <v>2099.787841796875</v>
      </c>
      <c r="V540" s="59">
        <f>Data!BO540</f>
        <v>1902.4449462890625</v>
      </c>
      <c r="W540" s="58">
        <f>Data!BT540</f>
        <v>0</v>
      </c>
      <c r="X540" s="56">
        <f t="shared" si="268"/>
        <v>2099.787841796875</v>
      </c>
      <c r="Y540" s="64">
        <f t="shared" si="269"/>
        <v>19375</v>
      </c>
      <c r="Z540" s="65">
        <f t="shared" si="270"/>
        <v>0.30677339434623718</v>
      </c>
      <c r="AA540" s="66">
        <f t="shared" si="271"/>
        <v>19375.306773394346</v>
      </c>
      <c r="AB540" s="71">
        <f t="shared" si="283"/>
        <v>17275.518931597471</v>
      </c>
      <c r="AC540" s="71">
        <f t="shared" si="272"/>
        <v>0.30677339434623718</v>
      </c>
      <c r="AD540" s="71">
        <f t="shared" si="284"/>
        <v>15412.747710768908</v>
      </c>
      <c r="AE540" s="71">
        <f t="shared" si="285"/>
        <v>0.30677339434623718</v>
      </c>
      <c r="AF540" s="57">
        <f t="shared" si="286"/>
        <v>0.30677339434623718</v>
      </c>
      <c r="AG540" s="55"/>
      <c r="AI540" s="35" t="str">
        <f t="shared" si="273"/>
        <v/>
      </c>
      <c r="AJ540" s="125" t="str">
        <f t="shared" si="274"/>
        <v/>
      </c>
      <c r="AK540" s="125" t="str">
        <f t="shared" si="275"/>
        <v/>
      </c>
      <c r="AL540" s="125" t="str">
        <f t="shared" si="276"/>
        <v/>
      </c>
      <c r="AM540" s="125" t="str">
        <f t="shared" si="277"/>
        <v/>
      </c>
      <c r="AN540" s="125" t="s">
        <v>218</v>
      </c>
      <c r="AO540" s="125" t="str">
        <f t="shared" si="278"/>
        <v/>
      </c>
      <c r="AP540" s="125" t="str">
        <f t="shared" si="287"/>
        <v/>
      </c>
    </row>
    <row r="541" spans="1:42">
      <c r="A541" s="30">
        <f t="shared" si="279"/>
        <v>24046</v>
      </c>
      <c r="B541" s="31">
        <f t="shared" si="256"/>
        <v>0</v>
      </c>
      <c r="C541" s="33" t="str">
        <f t="shared" si="257"/>
        <v/>
      </c>
      <c r="D541" s="31">
        <f t="shared" si="258"/>
        <v>0</v>
      </c>
      <c r="E541" s="33" t="str">
        <f t="shared" si="259"/>
        <v/>
      </c>
      <c r="F541" s="31">
        <f t="shared" si="260"/>
        <v>0</v>
      </c>
      <c r="G541" s="32">
        <f t="shared" si="261"/>
        <v>0</v>
      </c>
      <c r="H541" s="32">
        <f t="shared" si="262"/>
        <v>0</v>
      </c>
      <c r="I541" s="32">
        <f t="shared" si="263"/>
        <v>0</v>
      </c>
      <c r="J541" s="37" t="str">
        <f t="shared" si="280"/>
        <v/>
      </c>
      <c r="K541" s="31">
        <f t="shared" si="264"/>
        <v>0</v>
      </c>
      <c r="L541" s="33" t="str">
        <f t="shared" si="265"/>
        <v/>
      </c>
      <c r="M541" s="34">
        <f t="shared" si="281"/>
        <v>10384.316787144469</v>
      </c>
      <c r="N541" s="33" t="str">
        <f t="shared" si="282"/>
        <v/>
      </c>
      <c r="O541" s="35" t="str">
        <f t="shared" si="266"/>
        <v>MRDO</v>
      </c>
      <c r="P541" s="48" t="str">
        <f t="shared" si="267"/>
        <v>MRDO</v>
      </c>
      <c r="Q541" s="35"/>
      <c r="R541" s="58">
        <f>Data!AW541</f>
        <v>0</v>
      </c>
      <c r="S541" s="58">
        <f>Data!BB541</f>
        <v>0</v>
      </c>
      <c r="T541" s="58">
        <f>Data!BM541</f>
        <v>0</v>
      </c>
      <c r="U541" s="59">
        <f>Data!BN541</f>
        <v>0</v>
      </c>
      <c r="V541" s="59">
        <f>Data!BO541</f>
        <v>0</v>
      </c>
      <c r="W541" s="58">
        <f>Data!BT541</f>
        <v>0</v>
      </c>
      <c r="X541" s="56">
        <f t="shared" si="268"/>
        <v>0</v>
      </c>
      <c r="Y541" s="64">
        <f t="shared" si="269"/>
        <v>8906.25</v>
      </c>
      <c r="Z541" s="65">
        <f t="shared" si="270"/>
        <v>0</v>
      </c>
      <c r="AA541" s="66">
        <f t="shared" si="271"/>
        <v>8906.25</v>
      </c>
      <c r="AB541" s="71">
        <f t="shared" si="283"/>
        <v>8906.25</v>
      </c>
      <c r="AC541" s="71">
        <f t="shared" si="272"/>
        <v>0</v>
      </c>
      <c r="AD541" s="71">
        <f t="shared" si="284"/>
        <v>6933.8148576961994</v>
      </c>
      <c r="AE541" s="71">
        <f t="shared" si="285"/>
        <v>0</v>
      </c>
      <c r="AF541" s="57">
        <f t="shared" si="286"/>
        <v>0</v>
      </c>
      <c r="AG541" s="55"/>
      <c r="AI541" s="35" t="str">
        <f t="shared" si="273"/>
        <v/>
      </c>
      <c r="AJ541" s="125" t="str">
        <f t="shared" si="274"/>
        <v/>
      </c>
      <c r="AK541" s="125" t="str">
        <f t="shared" si="275"/>
        <v/>
      </c>
      <c r="AL541" s="125" t="str">
        <f t="shared" si="276"/>
        <v/>
      </c>
      <c r="AM541" s="125" t="str">
        <f t="shared" si="277"/>
        <v/>
      </c>
      <c r="AN541" s="125" t="s">
        <v>218</v>
      </c>
      <c r="AO541" s="125" t="str">
        <f t="shared" si="278"/>
        <v/>
      </c>
      <c r="AP541" s="125" t="str">
        <f t="shared" si="287"/>
        <v/>
      </c>
    </row>
    <row r="542" spans="1:42">
      <c r="A542" s="30">
        <f t="shared" si="279"/>
        <v>24076</v>
      </c>
      <c r="B542" s="31">
        <f t="shared" si="256"/>
        <v>0</v>
      </c>
      <c r="C542" s="33" t="str">
        <f t="shared" si="257"/>
        <v/>
      </c>
      <c r="D542" s="31">
        <f t="shared" si="258"/>
        <v>0</v>
      </c>
      <c r="E542" s="33" t="str">
        <f t="shared" si="259"/>
        <v/>
      </c>
      <c r="F542" s="31">
        <f t="shared" si="260"/>
        <v>0</v>
      </c>
      <c r="G542" s="32">
        <f t="shared" si="261"/>
        <v>0</v>
      </c>
      <c r="H542" s="32">
        <f t="shared" si="262"/>
        <v>0</v>
      </c>
      <c r="I542" s="32">
        <f t="shared" si="263"/>
        <v>0</v>
      </c>
      <c r="J542" s="37" t="str">
        <f t="shared" si="280"/>
        <v/>
      </c>
      <c r="K542" s="31">
        <f t="shared" si="264"/>
        <v>0</v>
      </c>
      <c r="L542" s="33" t="str">
        <f t="shared" si="265"/>
        <v/>
      </c>
      <c r="M542" s="34">
        <f t="shared" si="281"/>
        <v>13763.602518067086</v>
      </c>
      <c r="N542" s="33" t="str">
        <f t="shared" si="282"/>
        <v/>
      </c>
      <c r="O542" s="35" t="str">
        <f t="shared" si="266"/>
        <v>MRDO</v>
      </c>
      <c r="P542" s="48" t="str">
        <f t="shared" si="267"/>
        <v>MRDO</v>
      </c>
      <c r="Q542" s="35"/>
      <c r="R542" s="58">
        <f>Data!AW542</f>
        <v>0</v>
      </c>
      <c r="S542" s="58">
        <f>Data!BB542</f>
        <v>0</v>
      </c>
      <c r="T542" s="58">
        <f>Data!BM542</f>
        <v>0</v>
      </c>
      <c r="U542" s="59">
        <f>Data!BN542</f>
        <v>0</v>
      </c>
      <c r="V542" s="59">
        <f>Data!BO542</f>
        <v>0</v>
      </c>
      <c r="W542" s="58">
        <f>Data!BT542</f>
        <v>0</v>
      </c>
      <c r="X542" s="56">
        <f t="shared" si="268"/>
        <v>0</v>
      </c>
      <c r="Y542" s="64">
        <f t="shared" si="269"/>
        <v>15625</v>
      </c>
      <c r="Z542" s="65">
        <f t="shared" si="270"/>
        <v>0</v>
      </c>
      <c r="AA542" s="66">
        <f t="shared" si="271"/>
        <v>15625</v>
      </c>
      <c r="AB542" s="71">
        <f t="shared" si="283"/>
        <v>15625</v>
      </c>
      <c r="AC542" s="71">
        <f t="shared" si="272"/>
        <v>0</v>
      </c>
      <c r="AD542" s="71">
        <f t="shared" si="284"/>
        <v>10995.109327577053</v>
      </c>
      <c r="AE542" s="71">
        <f t="shared" si="285"/>
        <v>0</v>
      </c>
      <c r="AF542" s="57">
        <f t="shared" si="286"/>
        <v>0</v>
      </c>
      <c r="AG542" s="55"/>
      <c r="AI542" s="35" t="str">
        <f t="shared" si="273"/>
        <v/>
      </c>
      <c r="AJ542" s="125" t="str">
        <f t="shared" si="274"/>
        <v/>
      </c>
      <c r="AK542" s="125" t="str">
        <f t="shared" si="275"/>
        <v/>
      </c>
      <c r="AL542" s="125" t="str">
        <f t="shared" si="276"/>
        <v/>
      </c>
      <c r="AM542" s="125" t="str">
        <f t="shared" si="277"/>
        <v/>
      </c>
      <c r="AN542" s="125" t="s">
        <v>218</v>
      </c>
      <c r="AO542" s="125" t="str">
        <f t="shared" si="278"/>
        <v/>
      </c>
      <c r="AP542" s="125" t="str">
        <f t="shared" si="287"/>
        <v/>
      </c>
    </row>
    <row r="543" spans="1:42">
      <c r="A543" s="30">
        <f t="shared" si="279"/>
        <v>24107</v>
      </c>
      <c r="B543" s="31">
        <f t="shared" si="256"/>
        <v>0</v>
      </c>
      <c r="C543" s="33" t="str">
        <f t="shared" si="257"/>
        <v/>
      </c>
      <c r="D543" s="31">
        <f t="shared" si="258"/>
        <v>0</v>
      </c>
      <c r="E543" s="33" t="str">
        <f t="shared" si="259"/>
        <v/>
      </c>
      <c r="F543" s="31">
        <f t="shared" si="260"/>
        <v>0</v>
      </c>
      <c r="G543" s="32">
        <f t="shared" si="261"/>
        <v>0</v>
      </c>
      <c r="H543" s="32">
        <f t="shared" si="262"/>
        <v>0</v>
      </c>
      <c r="I543" s="32">
        <f t="shared" si="263"/>
        <v>0</v>
      </c>
      <c r="J543" s="37" t="str">
        <f t="shared" si="280"/>
        <v/>
      </c>
      <c r="K543" s="31">
        <f t="shared" si="264"/>
        <v>0</v>
      </c>
      <c r="L543" s="33" t="str">
        <f t="shared" si="265"/>
        <v/>
      </c>
      <c r="M543" s="34">
        <f t="shared" si="281"/>
        <v>18041.331791559798</v>
      </c>
      <c r="N543" s="33" t="str">
        <f t="shared" si="282"/>
        <v/>
      </c>
      <c r="O543" s="35" t="str">
        <f t="shared" si="266"/>
        <v/>
      </c>
      <c r="P543" s="48" t="str">
        <f t="shared" si="267"/>
        <v/>
      </c>
      <c r="Q543" s="35"/>
      <c r="R543" s="58">
        <f>Data!AW543</f>
        <v>0</v>
      </c>
      <c r="S543" s="58">
        <f>Data!BB543</f>
        <v>0</v>
      </c>
      <c r="T543" s="58">
        <f>Data!BM543</f>
        <v>0</v>
      </c>
      <c r="U543" s="59">
        <f>Data!BN543</f>
        <v>0</v>
      </c>
      <c r="V543" s="59">
        <f>Data!BO543</f>
        <v>0</v>
      </c>
      <c r="W543" s="58">
        <f>Data!BT543</f>
        <v>0</v>
      </c>
      <c r="X543" s="56">
        <f t="shared" si="268"/>
        <v>0</v>
      </c>
      <c r="Y543" s="64">
        <f t="shared" si="269"/>
        <v>4500</v>
      </c>
      <c r="Z543" s="65">
        <f t="shared" si="270"/>
        <v>2449.0625</v>
      </c>
      <c r="AA543" s="66">
        <f t="shared" si="271"/>
        <v>6949.0625</v>
      </c>
      <c r="AB543" s="71">
        <f t="shared" si="283"/>
        <v>6949.0625</v>
      </c>
      <c r="AC543" s="71">
        <f t="shared" si="272"/>
        <v>2449.0625</v>
      </c>
      <c r="AD543" s="71">
        <f t="shared" si="284"/>
        <v>617.18752263830538</v>
      </c>
      <c r="AE543" s="71">
        <f t="shared" si="285"/>
        <v>2449.0625</v>
      </c>
      <c r="AF543" s="57">
        <f t="shared" si="286"/>
        <v>617.18752263830538</v>
      </c>
      <c r="AG543" s="55"/>
      <c r="AI543" s="35" t="str">
        <f t="shared" si="273"/>
        <v/>
      </c>
      <c r="AJ543" s="125" t="str">
        <f t="shared" si="274"/>
        <v/>
      </c>
      <c r="AK543" s="125" t="str">
        <f t="shared" si="275"/>
        <v/>
      </c>
      <c r="AL543" s="125" t="str">
        <f t="shared" si="276"/>
        <v/>
      </c>
      <c r="AM543" s="125" t="str">
        <f t="shared" si="277"/>
        <v/>
      </c>
      <c r="AN543" s="125" t="s">
        <v>218</v>
      </c>
      <c r="AO543" s="125" t="str">
        <f t="shared" si="278"/>
        <v/>
      </c>
      <c r="AP543" s="125" t="str">
        <f t="shared" si="287"/>
        <v/>
      </c>
    </row>
    <row r="544" spans="1:42">
      <c r="A544" s="30">
        <f t="shared" si="279"/>
        <v>24138</v>
      </c>
      <c r="B544" s="31">
        <f t="shared" si="256"/>
        <v>0</v>
      </c>
      <c r="C544" s="33" t="str">
        <f t="shared" si="257"/>
        <v/>
      </c>
      <c r="D544" s="31">
        <f t="shared" si="258"/>
        <v>0</v>
      </c>
      <c r="E544" s="33" t="str">
        <f t="shared" si="259"/>
        <v/>
      </c>
      <c r="F544" s="31">
        <f t="shared" si="260"/>
        <v>0</v>
      </c>
      <c r="G544" s="32">
        <f t="shared" si="261"/>
        <v>0</v>
      </c>
      <c r="H544" s="32">
        <f t="shared" si="262"/>
        <v>0</v>
      </c>
      <c r="I544" s="32">
        <f t="shared" si="263"/>
        <v>0</v>
      </c>
      <c r="J544" s="37" t="str">
        <f t="shared" si="280"/>
        <v/>
      </c>
      <c r="K544" s="31">
        <f t="shared" si="264"/>
        <v>0</v>
      </c>
      <c r="L544" s="33" t="str">
        <f t="shared" si="265"/>
        <v/>
      </c>
      <c r="M544" s="34">
        <f t="shared" si="281"/>
        <v>12041.382653213745</v>
      </c>
      <c r="N544" s="33" t="str">
        <f t="shared" si="282"/>
        <v/>
      </c>
      <c r="O544" s="35" t="str">
        <f t="shared" si="266"/>
        <v/>
      </c>
      <c r="P544" s="48" t="str">
        <f t="shared" si="267"/>
        <v/>
      </c>
      <c r="Q544" s="35"/>
      <c r="R544" s="58">
        <f>Data!AW544</f>
        <v>0</v>
      </c>
      <c r="S544" s="58">
        <f>Data!BB544</f>
        <v>0</v>
      </c>
      <c r="T544" s="58">
        <f>Data!BM544</f>
        <v>0</v>
      </c>
      <c r="U544" s="59">
        <f>Data!BN544</f>
        <v>0</v>
      </c>
      <c r="V544" s="59">
        <f>Data!BO544</f>
        <v>0</v>
      </c>
      <c r="W544" s="58">
        <f>Data!BT544</f>
        <v>0</v>
      </c>
      <c r="X544" s="56">
        <f t="shared" si="268"/>
        <v>0</v>
      </c>
      <c r="Y544" s="64">
        <f t="shared" si="269"/>
        <v>6000</v>
      </c>
      <c r="Z544" s="65">
        <f t="shared" si="270"/>
        <v>21887.892578125</v>
      </c>
      <c r="AA544" s="66">
        <f t="shared" si="271"/>
        <v>27887.892578125</v>
      </c>
      <c r="AB544" s="71">
        <f t="shared" si="283"/>
        <v>27887.892578125</v>
      </c>
      <c r="AC544" s="71">
        <f t="shared" si="272"/>
        <v>21887.892578125</v>
      </c>
      <c r="AD544" s="71">
        <f t="shared" si="284"/>
        <v>22842.023073417338</v>
      </c>
      <c r="AE544" s="71">
        <f t="shared" si="285"/>
        <v>21887.892578125</v>
      </c>
      <c r="AF544" s="57">
        <f t="shared" si="286"/>
        <v>21887.892578125</v>
      </c>
      <c r="AG544" s="55"/>
      <c r="AI544" s="35" t="str">
        <f t="shared" si="273"/>
        <v/>
      </c>
      <c r="AJ544" s="125" t="str">
        <f t="shared" si="274"/>
        <v/>
      </c>
      <c r="AK544" s="125" t="str">
        <f t="shared" si="275"/>
        <v/>
      </c>
      <c r="AL544" s="125" t="str">
        <f t="shared" si="276"/>
        <v/>
      </c>
      <c r="AM544" s="125" t="str">
        <f t="shared" si="277"/>
        <v/>
      </c>
      <c r="AN544" s="125" t="s">
        <v>218</v>
      </c>
      <c r="AO544" s="125" t="str">
        <f t="shared" si="278"/>
        <v/>
      </c>
      <c r="AP544" s="125" t="str">
        <f t="shared" si="287"/>
        <v/>
      </c>
    </row>
    <row r="545" spans="1:42">
      <c r="A545" s="30">
        <f t="shared" si="279"/>
        <v>24166</v>
      </c>
      <c r="B545" s="31">
        <f t="shared" si="256"/>
        <v>0</v>
      </c>
      <c r="C545" s="33" t="str">
        <f t="shared" si="257"/>
        <v/>
      </c>
      <c r="D545" s="31">
        <f t="shared" si="258"/>
        <v>0</v>
      </c>
      <c r="E545" s="33" t="str">
        <f t="shared" si="259"/>
        <v/>
      </c>
      <c r="F545" s="31">
        <f t="shared" si="260"/>
        <v>0</v>
      </c>
      <c r="G545" s="32">
        <f t="shared" si="261"/>
        <v>0</v>
      </c>
      <c r="H545" s="32">
        <f t="shared" si="262"/>
        <v>0</v>
      </c>
      <c r="I545" s="32">
        <f t="shared" si="263"/>
        <v>0</v>
      </c>
      <c r="J545" s="37" t="str">
        <f t="shared" si="280"/>
        <v/>
      </c>
      <c r="K545" s="31">
        <f t="shared" si="264"/>
        <v>0</v>
      </c>
      <c r="L545" s="33" t="str">
        <f t="shared" si="265"/>
        <v/>
      </c>
      <c r="M545" s="34">
        <f t="shared" si="281"/>
        <v>22671.127618229861</v>
      </c>
      <c r="N545" s="33" t="str">
        <f t="shared" si="282"/>
        <v/>
      </c>
      <c r="O545" s="35" t="str">
        <f t="shared" si="266"/>
        <v/>
      </c>
      <c r="P545" s="48" t="str">
        <f t="shared" si="267"/>
        <v/>
      </c>
      <c r="Q545" s="35"/>
      <c r="R545" s="58">
        <f>Data!AW545</f>
        <v>0</v>
      </c>
      <c r="S545" s="58">
        <f>Data!BB545</f>
        <v>0</v>
      </c>
      <c r="T545" s="58">
        <f>Data!BM545</f>
        <v>0</v>
      </c>
      <c r="U545" s="59">
        <f>Data!BN545</f>
        <v>0</v>
      </c>
      <c r="V545" s="59">
        <f>Data!BO545</f>
        <v>0</v>
      </c>
      <c r="W545" s="58">
        <f>Data!BT545</f>
        <v>0</v>
      </c>
      <c r="X545" s="56">
        <f t="shared" si="268"/>
        <v>0</v>
      </c>
      <c r="Y545" s="64">
        <f t="shared" si="269"/>
        <v>6250</v>
      </c>
      <c r="Z545" s="65">
        <f t="shared" si="270"/>
        <v>14529.2734375</v>
      </c>
      <c r="AA545" s="66">
        <f t="shared" si="271"/>
        <v>20779.2734375</v>
      </c>
      <c r="AB545" s="71">
        <f t="shared" si="283"/>
        <v>20779.2734375</v>
      </c>
      <c r="AC545" s="71">
        <f t="shared" si="272"/>
        <v>14529.2734375</v>
      </c>
      <c r="AD545" s="71">
        <f t="shared" si="284"/>
        <v>5946.6156146631147</v>
      </c>
      <c r="AE545" s="71">
        <f t="shared" si="285"/>
        <v>14529.2734375</v>
      </c>
      <c r="AF545" s="57">
        <f t="shared" si="286"/>
        <v>5946.6156146631147</v>
      </c>
      <c r="AG545" s="55"/>
      <c r="AI545" s="35" t="str">
        <f t="shared" si="273"/>
        <v/>
      </c>
      <c r="AJ545" s="125" t="str">
        <f t="shared" si="274"/>
        <v/>
      </c>
      <c r="AK545" s="125" t="str">
        <f t="shared" si="275"/>
        <v/>
      </c>
      <c r="AL545" s="125" t="str">
        <f t="shared" si="276"/>
        <v/>
      </c>
      <c r="AM545" s="125" t="str">
        <f t="shared" si="277"/>
        <v/>
      </c>
      <c r="AN545" s="125" t="s">
        <v>218</v>
      </c>
      <c r="AO545" s="125" t="str">
        <f t="shared" si="278"/>
        <v/>
      </c>
      <c r="AP545" s="125" t="str">
        <f t="shared" si="287"/>
        <v/>
      </c>
    </row>
    <row r="546" spans="1:42">
      <c r="A546" s="30">
        <f t="shared" si="279"/>
        <v>24197</v>
      </c>
      <c r="B546" s="31">
        <f t="shared" si="256"/>
        <v>0</v>
      </c>
      <c r="C546" s="33" t="str">
        <f t="shared" si="257"/>
        <v/>
      </c>
      <c r="D546" s="31">
        <f t="shared" si="258"/>
        <v>0</v>
      </c>
      <c r="E546" s="33" t="str">
        <f t="shared" si="259"/>
        <v/>
      </c>
      <c r="F546" s="31">
        <f t="shared" si="260"/>
        <v>0</v>
      </c>
      <c r="G546" s="32">
        <f t="shared" si="261"/>
        <v>0</v>
      </c>
      <c r="H546" s="32">
        <f t="shared" si="262"/>
        <v>0</v>
      </c>
      <c r="I546" s="32">
        <f t="shared" si="263"/>
        <v>0</v>
      </c>
      <c r="J546" s="37" t="str">
        <f t="shared" si="280"/>
        <v/>
      </c>
      <c r="K546" s="31">
        <f t="shared" si="264"/>
        <v>0</v>
      </c>
      <c r="L546" s="33" t="str">
        <f t="shared" si="265"/>
        <v/>
      </c>
      <c r="M546" s="34">
        <f t="shared" si="281"/>
        <v>16185.346257777661</v>
      </c>
      <c r="N546" s="33" t="str">
        <f t="shared" si="282"/>
        <v/>
      </c>
      <c r="O546" s="35" t="str">
        <f t="shared" si="266"/>
        <v/>
      </c>
      <c r="P546" s="48" t="str">
        <f t="shared" si="267"/>
        <v/>
      </c>
      <c r="Q546" s="35"/>
      <c r="R546" s="58">
        <f>Data!AW546</f>
        <v>0</v>
      </c>
      <c r="S546" s="58">
        <f>Data!BB546</f>
        <v>0</v>
      </c>
      <c r="T546" s="58">
        <f>Data!BM546</f>
        <v>0</v>
      </c>
      <c r="U546" s="59">
        <f>Data!BN546</f>
        <v>0</v>
      </c>
      <c r="V546" s="59">
        <f>Data!BO546</f>
        <v>0</v>
      </c>
      <c r="W546" s="58">
        <f>Data!BT546</f>
        <v>0</v>
      </c>
      <c r="X546" s="56">
        <f t="shared" si="268"/>
        <v>0</v>
      </c>
      <c r="Y546" s="64">
        <f t="shared" si="269"/>
        <v>11703.62890625</v>
      </c>
      <c r="Z546" s="65">
        <f t="shared" si="270"/>
        <v>5111.38818359375</v>
      </c>
      <c r="AA546" s="66">
        <f t="shared" si="271"/>
        <v>16815.01708984375</v>
      </c>
      <c r="AB546" s="71">
        <f t="shared" si="283"/>
        <v>16815.01708984375</v>
      </c>
      <c r="AC546" s="71">
        <f t="shared" si="272"/>
        <v>5111.38818359375</v>
      </c>
      <c r="AD546" s="71">
        <f t="shared" si="284"/>
        <v>7386.0213311403368</v>
      </c>
      <c r="AE546" s="71">
        <f t="shared" si="285"/>
        <v>5111.38818359375</v>
      </c>
      <c r="AF546" s="57">
        <f t="shared" si="286"/>
        <v>5111.38818359375</v>
      </c>
      <c r="AG546" s="55"/>
      <c r="AI546" s="35" t="str">
        <f t="shared" si="273"/>
        <v/>
      </c>
      <c r="AJ546" s="125" t="str">
        <f t="shared" si="274"/>
        <v/>
      </c>
      <c r="AK546" s="125" t="str">
        <f t="shared" si="275"/>
        <v/>
      </c>
      <c r="AL546" s="125" t="str">
        <f t="shared" si="276"/>
        <v/>
      </c>
      <c r="AM546" s="125" t="str">
        <f t="shared" si="277"/>
        <v/>
      </c>
      <c r="AN546" s="125" t="s">
        <v>218</v>
      </c>
      <c r="AO546" s="125" t="str">
        <f t="shared" si="278"/>
        <v/>
      </c>
      <c r="AP546" s="125" t="str">
        <f t="shared" si="287"/>
        <v/>
      </c>
    </row>
    <row r="547" spans="1:42">
      <c r="A547" s="30">
        <f t="shared" si="279"/>
        <v>24227</v>
      </c>
      <c r="B547" s="31">
        <f t="shared" si="256"/>
        <v>-1500.8448129028473</v>
      </c>
      <c r="C547" s="33" t="str">
        <f t="shared" si="257"/>
        <v/>
      </c>
      <c r="D547" s="31">
        <f t="shared" si="258"/>
        <v>2933.9600325727274</v>
      </c>
      <c r="E547" s="33" t="str">
        <f t="shared" si="259"/>
        <v/>
      </c>
      <c r="F547" s="31">
        <f t="shared" si="260"/>
        <v>0</v>
      </c>
      <c r="G547" s="32">
        <f t="shared" si="261"/>
        <v>0</v>
      </c>
      <c r="H547" s="32">
        <f t="shared" si="262"/>
        <v>0</v>
      </c>
      <c r="I547" s="32">
        <f t="shared" si="263"/>
        <v>0</v>
      </c>
      <c r="J547" s="37" t="str">
        <f t="shared" si="280"/>
        <v/>
      </c>
      <c r="K547" s="31">
        <f t="shared" si="264"/>
        <v>0</v>
      </c>
      <c r="L547" s="33" t="str">
        <f t="shared" si="265"/>
        <v/>
      </c>
      <c r="M547" s="34">
        <f t="shared" si="281"/>
        <v>4285.7143586995662</v>
      </c>
      <c r="N547" s="33" t="str">
        <f t="shared" si="282"/>
        <v/>
      </c>
      <c r="O547" s="35" t="str">
        <f t="shared" si="266"/>
        <v/>
      </c>
      <c r="P547" s="48" t="str">
        <f t="shared" si="267"/>
        <v/>
      </c>
      <c r="Q547" s="35"/>
      <c r="R547" s="58">
        <f>Data!AW547</f>
        <v>-7.9163722991943359</v>
      </c>
      <c r="S547" s="58">
        <f>Data!BB547</f>
        <v>4426.88818359375</v>
      </c>
      <c r="T547" s="58">
        <f>Data!BM547</f>
        <v>0</v>
      </c>
      <c r="U547" s="59">
        <f>Data!BN547</f>
        <v>0</v>
      </c>
      <c r="V547" s="59">
        <f>Data!BO547</f>
        <v>0</v>
      </c>
      <c r="W547" s="58">
        <f>Data!BT547</f>
        <v>0</v>
      </c>
      <c r="X547" s="56">
        <f t="shared" si="268"/>
        <v>4426.88818359375</v>
      </c>
      <c r="Y547" s="64">
        <f t="shared" si="269"/>
        <v>9800</v>
      </c>
      <c r="Z547" s="65">
        <f t="shared" si="270"/>
        <v>8326.9619140625</v>
      </c>
      <c r="AA547" s="66">
        <f t="shared" si="271"/>
        <v>18126.9619140625</v>
      </c>
      <c r="AB547" s="71">
        <f t="shared" si="283"/>
        <v>13700.07373046875</v>
      </c>
      <c r="AC547" s="71">
        <f t="shared" si="272"/>
        <v>8326.9619140625</v>
      </c>
      <c r="AD547" s="71">
        <f t="shared" si="284"/>
        <v>17454.491089658924</v>
      </c>
      <c r="AE547" s="71">
        <f t="shared" si="285"/>
        <v>8325.7225626707077</v>
      </c>
      <c r="AF547" s="57">
        <f t="shared" si="286"/>
        <v>8326.9619140625</v>
      </c>
      <c r="AG547" s="55"/>
      <c r="AI547" s="35" t="str">
        <f t="shared" si="273"/>
        <v/>
      </c>
      <c r="AJ547" s="125" t="str">
        <f t="shared" si="274"/>
        <v>B2-3</v>
      </c>
      <c r="AK547" s="125" t="str">
        <f t="shared" si="275"/>
        <v/>
      </c>
      <c r="AL547" s="125" t="str">
        <f t="shared" si="276"/>
        <v/>
      </c>
      <c r="AM547" s="125" t="str">
        <f t="shared" si="277"/>
        <v/>
      </c>
      <c r="AN547" s="125" t="s">
        <v>218</v>
      </c>
      <c r="AO547" s="125" t="str">
        <f t="shared" si="278"/>
        <v/>
      </c>
      <c r="AP547" s="125" t="str">
        <f t="shared" si="287"/>
        <v>B2-3</v>
      </c>
    </row>
    <row r="548" spans="1:42">
      <c r="A548" s="30">
        <f t="shared" si="279"/>
        <v>24258</v>
      </c>
      <c r="B548" s="31">
        <f t="shared" si="256"/>
        <v>2415.0789700926575</v>
      </c>
      <c r="C548" s="33" t="str">
        <f t="shared" si="257"/>
        <v/>
      </c>
      <c r="D548" s="31">
        <f t="shared" si="258"/>
        <v>5061.0449336783677</v>
      </c>
      <c r="E548" s="33" t="str">
        <f t="shared" si="259"/>
        <v/>
      </c>
      <c r="F548" s="31">
        <f t="shared" si="260"/>
        <v>0</v>
      </c>
      <c r="G548" s="32">
        <f t="shared" si="261"/>
        <v>0</v>
      </c>
      <c r="H548" s="32">
        <f t="shared" si="262"/>
        <v>0</v>
      </c>
      <c r="I548" s="32">
        <f t="shared" si="263"/>
        <v>0</v>
      </c>
      <c r="J548" s="37" t="str">
        <f t="shared" si="280"/>
        <v/>
      </c>
      <c r="K548" s="31">
        <f t="shared" si="264"/>
        <v>0</v>
      </c>
      <c r="L548" s="33" t="str">
        <f t="shared" si="265"/>
        <v/>
      </c>
      <c r="M548" s="34">
        <f t="shared" si="281"/>
        <v>4285.7143586995662</v>
      </c>
      <c r="N548" s="33" t="str">
        <f t="shared" si="282"/>
        <v/>
      </c>
      <c r="O548" s="35" t="str">
        <f t="shared" si="266"/>
        <v/>
      </c>
      <c r="P548" s="48" t="str">
        <f t="shared" si="267"/>
        <v/>
      </c>
      <c r="Q548" s="35"/>
      <c r="R548" s="58">
        <f>Data!AW548</f>
        <v>1922.1707763671875</v>
      </c>
      <c r="S548" s="58">
        <f>Data!BB548</f>
        <v>4568.13671875</v>
      </c>
      <c r="T548" s="58">
        <f>Data!BM548</f>
        <v>0</v>
      </c>
      <c r="U548" s="59">
        <f>Data!BN548</f>
        <v>0</v>
      </c>
      <c r="V548" s="59">
        <f>Data!BO548</f>
        <v>0</v>
      </c>
      <c r="W548" s="58">
        <f>Data!BT548</f>
        <v>0</v>
      </c>
      <c r="X548" s="56">
        <f t="shared" si="268"/>
        <v>4568.13671875</v>
      </c>
      <c r="Y548" s="64">
        <f t="shared" si="269"/>
        <v>8151.20947265625</v>
      </c>
      <c r="Z548" s="65">
        <f t="shared" si="270"/>
        <v>656.916015625</v>
      </c>
      <c r="AA548" s="66">
        <f t="shared" si="271"/>
        <v>8808.12548828125</v>
      </c>
      <c r="AB548" s="71">
        <f t="shared" si="283"/>
        <v>4239.98876953125</v>
      </c>
      <c r="AC548" s="71">
        <f t="shared" si="272"/>
        <v>656.916015625</v>
      </c>
      <c r="AD548" s="71">
        <f t="shared" si="284"/>
        <v>8896.3784997187086</v>
      </c>
      <c r="AE548" s="71">
        <f t="shared" si="285"/>
        <v>654.85231566429138</v>
      </c>
      <c r="AF548" s="57">
        <f t="shared" si="286"/>
        <v>656.916015625</v>
      </c>
      <c r="AG548" s="55"/>
      <c r="AI548" s="35" t="str">
        <f t="shared" si="273"/>
        <v/>
      </c>
      <c r="AJ548" s="125" t="str">
        <f t="shared" si="274"/>
        <v/>
      </c>
      <c r="AK548" s="125" t="str">
        <f t="shared" si="275"/>
        <v/>
      </c>
      <c r="AL548" s="125" t="str">
        <f t="shared" si="276"/>
        <v/>
      </c>
      <c r="AM548" s="125" t="str">
        <f t="shared" si="277"/>
        <v/>
      </c>
      <c r="AN548" s="125" t="s">
        <v>218</v>
      </c>
      <c r="AO548" s="125" t="str">
        <f t="shared" si="278"/>
        <v/>
      </c>
      <c r="AP548" s="125" t="str">
        <f t="shared" si="287"/>
        <v/>
      </c>
    </row>
    <row r="549" spans="1:42">
      <c r="A549" s="30">
        <f t="shared" si="279"/>
        <v>24288</v>
      </c>
      <c r="B549" s="31">
        <f t="shared" si="256"/>
        <v>10302.995792375421</v>
      </c>
      <c r="C549" s="33" t="str">
        <f t="shared" si="257"/>
        <v/>
      </c>
      <c r="D549" s="31">
        <f t="shared" si="258"/>
        <v>10713.674913660119</v>
      </c>
      <c r="E549" s="33" t="str">
        <f t="shared" si="259"/>
        <v/>
      </c>
      <c r="F549" s="31">
        <f t="shared" si="260"/>
        <v>-6020.8828852104616</v>
      </c>
      <c r="G549" s="32">
        <f t="shared" si="261"/>
        <v>-5681.0777282977979</v>
      </c>
      <c r="H549" s="32">
        <f t="shared" si="262"/>
        <v>-4918.2840142897412</v>
      </c>
      <c r="I549" s="32">
        <f t="shared" si="263"/>
        <v>-4918.2840142897412</v>
      </c>
      <c r="J549" s="37" t="str">
        <f t="shared" si="280"/>
        <v/>
      </c>
      <c r="K549" s="31">
        <f t="shared" si="264"/>
        <v>0</v>
      </c>
      <c r="L549" s="33" t="str">
        <f t="shared" si="265"/>
        <v/>
      </c>
      <c r="M549" s="34">
        <f t="shared" si="281"/>
        <v>8927.3027468971304</v>
      </c>
      <c r="N549" s="33" t="str">
        <f t="shared" si="282"/>
        <v/>
      </c>
      <c r="O549" s="35" t="str">
        <f t="shared" si="266"/>
        <v>MRDO</v>
      </c>
      <c r="P549" s="48" t="str">
        <f t="shared" si="267"/>
        <v>MRDO</v>
      </c>
      <c r="Q549" s="35"/>
      <c r="R549" s="58">
        <f>Data!AW549</f>
        <v>4428.79638671875</v>
      </c>
      <c r="S549" s="58">
        <f>Data!BB549</f>
        <v>4839.47607421875</v>
      </c>
      <c r="T549" s="58">
        <f>Data!BM549</f>
        <v>-11895.0810546875</v>
      </c>
      <c r="U549" s="59">
        <f>Data!BN549</f>
        <v>-11555.27734375</v>
      </c>
      <c r="V549" s="59">
        <f>Data!BO549</f>
        <v>-10792.4833984375</v>
      </c>
      <c r="W549" s="58">
        <f>Data!BT549</f>
        <v>0</v>
      </c>
      <c r="X549" s="56">
        <f t="shared" si="268"/>
        <v>4839.47607421875</v>
      </c>
      <c r="Y549" s="64">
        <f t="shared" si="269"/>
        <v>7243.33349609375</v>
      </c>
      <c r="Z549" s="65">
        <f t="shared" si="270"/>
        <v>0</v>
      </c>
      <c r="AA549" s="66">
        <f t="shared" si="271"/>
        <v>7243.33349609375</v>
      </c>
      <c r="AB549" s="71">
        <f t="shared" si="283"/>
        <v>2403.857421875</v>
      </c>
      <c r="AC549" s="71">
        <f t="shared" si="272"/>
        <v>0</v>
      </c>
      <c r="AD549" s="71">
        <f t="shared" si="284"/>
        <v>5858.5750160655807</v>
      </c>
      <c r="AE549" s="71">
        <f t="shared" si="285"/>
        <v>0</v>
      </c>
      <c r="AF549" s="57">
        <f t="shared" si="286"/>
        <v>0</v>
      </c>
      <c r="AG549" s="55"/>
      <c r="AI549" s="35" t="str">
        <f t="shared" si="273"/>
        <v/>
      </c>
      <c r="AJ549" s="125" t="str">
        <f t="shared" si="274"/>
        <v/>
      </c>
      <c r="AK549" s="125" t="str">
        <f t="shared" si="275"/>
        <v/>
      </c>
      <c r="AL549" s="125" t="str">
        <f t="shared" si="276"/>
        <v/>
      </c>
      <c r="AM549" s="125" t="str">
        <f t="shared" si="277"/>
        <v/>
      </c>
      <c r="AN549" s="125" t="s">
        <v>218</v>
      </c>
      <c r="AO549" s="125" t="str">
        <f t="shared" si="278"/>
        <v/>
      </c>
      <c r="AP549" s="125" t="str">
        <f t="shared" si="287"/>
        <v/>
      </c>
    </row>
    <row r="550" spans="1:42">
      <c r="A550" s="30">
        <f t="shared" si="279"/>
        <v>24319</v>
      </c>
      <c r="B550" s="31">
        <f t="shared" si="256"/>
        <v>22294.407076637875</v>
      </c>
      <c r="C550" s="33" t="str">
        <f t="shared" si="257"/>
        <v>JP</v>
      </c>
      <c r="D550" s="31">
        <f t="shared" si="258"/>
        <v>16544.063255028606</v>
      </c>
      <c r="E550" s="33" t="str">
        <f t="shared" si="259"/>
        <v/>
      </c>
      <c r="F550" s="31">
        <f t="shared" si="260"/>
        <v>0</v>
      </c>
      <c r="G550" s="32">
        <f t="shared" si="261"/>
        <v>15081.712673928292</v>
      </c>
      <c r="H550" s="32">
        <f t="shared" si="262"/>
        <v>14859.551285162644</v>
      </c>
      <c r="I550" s="32">
        <f t="shared" si="263"/>
        <v>15081.712673928292</v>
      </c>
      <c r="J550" s="37" t="str">
        <f t="shared" si="280"/>
        <v/>
      </c>
      <c r="K550" s="31">
        <f t="shared" si="264"/>
        <v>0</v>
      </c>
      <c r="L550" s="33" t="str">
        <f t="shared" si="265"/>
        <v/>
      </c>
      <c r="M550" s="34">
        <f t="shared" si="281"/>
        <v>16442.227916799249</v>
      </c>
      <c r="N550" s="33" t="str">
        <f t="shared" si="282"/>
        <v/>
      </c>
      <c r="O550" s="35" t="str">
        <f t="shared" si="266"/>
        <v/>
      </c>
      <c r="P550" s="48" t="str">
        <f t="shared" si="267"/>
        <v>JP</v>
      </c>
      <c r="Q550" s="35"/>
      <c r="R550" s="58">
        <f>Data!AW550</f>
        <v>8877.5087890625</v>
      </c>
      <c r="S550" s="58">
        <f>Data!BB550</f>
        <v>3127.164794921875</v>
      </c>
      <c r="T550" s="58">
        <f>Data!BM550</f>
        <v>0</v>
      </c>
      <c r="U550" s="59">
        <f>Data!BN550</f>
        <v>1664.814697265625</v>
      </c>
      <c r="V550" s="59">
        <f>Data!BO550</f>
        <v>1442.6533203125</v>
      </c>
      <c r="W550" s="58">
        <f>Data!BT550</f>
        <v>0</v>
      </c>
      <c r="X550" s="56">
        <f t="shared" si="268"/>
        <v>8877.5087890625</v>
      </c>
      <c r="Y550" s="64">
        <f t="shared" si="269"/>
        <v>6500</v>
      </c>
      <c r="Z550" s="65">
        <f t="shared" si="270"/>
        <v>2377.509033203125</v>
      </c>
      <c r="AA550" s="66">
        <f t="shared" si="271"/>
        <v>8877.509033203125</v>
      </c>
      <c r="AB550" s="71">
        <f t="shared" si="283"/>
        <v>2.44140625E-4</v>
      </c>
      <c r="AC550" s="71">
        <f t="shared" si="272"/>
        <v>2377.509033203125</v>
      </c>
      <c r="AD550" s="71">
        <f t="shared" si="284"/>
        <v>7244.6028799131418</v>
      </c>
      <c r="AE550" s="71">
        <f t="shared" si="285"/>
        <v>2377.509033203125</v>
      </c>
      <c r="AF550" s="57">
        <f t="shared" si="286"/>
        <v>2.44140625E-4</v>
      </c>
      <c r="AG550" s="55"/>
      <c r="AI550" s="35" t="str">
        <f t="shared" si="273"/>
        <v/>
      </c>
      <c r="AJ550" s="125" t="str">
        <f t="shared" si="274"/>
        <v/>
      </c>
      <c r="AK550" s="125" t="str">
        <f t="shared" si="275"/>
        <v/>
      </c>
      <c r="AL550" s="125" t="str">
        <f t="shared" si="276"/>
        <v/>
      </c>
      <c r="AM550" s="125" t="str">
        <f t="shared" si="277"/>
        <v/>
      </c>
      <c r="AN550" s="125" t="s">
        <v>218</v>
      </c>
      <c r="AO550" s="125" t="str">
        <f t="shared" si="278"/>
        <v/>
      </c>
      <c r="AP550" s="125" t="str">
        <f t="shared" si="287"/>
        <v/>
      </c>
    </row>
    <row r="551" spans="1:42">
      <c r="A551" s="30">
        <f t="shared" si="279"/>
        <v>24350</v>
      </c>
      <c r="B551" s="31">
        <f t="shared" si="256"/>
        <v>16032.850822729752</v>
      </c>
      <c r="C551" s="33" t="str">
        <f t="shared" si="257"/>
        <v/>
      </c>
      <c r="D551" s="31">
        <f t="shared" si="258"/>
        <v>12901.405468890391</v>
      </c>
      <c r="E551" s="33" t="str">
        <f t="shared" si="259"/>
        <v/>
      </c>
      <c r="F551" s="31">
        <f t="shared" si="260"/>
        <v>0</v>
      </c>
      <c r="G551" s="32">
        <f t="shared" si="261"/>
        <v>11150.982150022553</v>
      </c>
      <c r="H551" s="32">
        <f t="shared" si="262"/>
        <v>10777.670556962517</v>
      </c>
      <c r="I551" s="32">
        <f t="shared" si="263"/>
        <v>11150.982150022553</v>
      </c>
      <c r="J551" s="37" t="str">
        <f t="shared" si="280"/>
        <v/>
      </c>
      <c r="K551" s="31">
        <f t="shared" si="264"/>
        <v>0</v>
      </c>
      <c r="L551" s="33" t="str">
        <f t="shared" si="265"/>
        <v/>
      </c>
      <c r="M551" s="34">
        <f t="shared" si="281"/>
        <v>17138.882840188937</v>
      </c>
      <c r="N551" s="33" t="str">
        <f t="shared" si="282"/>
        <v/>
      </c>
      <c r="O551" s="35" t="str">
        <f t="shared" si="266"/>
        <v>MRDO</v>
      </c>
      <c r="P551" s="48" t="str">
        <f t="shared" si="267"/>
        <v>MRDO</v>
      </c>
      <c r="Q551" s="35"/>
      <c r="R551" s="58">
        <f>Data!AW551</f>
        <v>3147.280029296875</v>
      </c>
      <c r="S551" s="58">
        <f>Data!BB551</f>
        <v>15.835063934326172</v>
      </c>
      <c r="T551" s="58">
        <f>Data!BM551</f>
        <v>0</v>
      </c>
      <c r="U551" s="59">
        <f>Data!BN551</f>
        <v>-1734.5887451171875</v>
      </c>
      <c r="V551" s="59">
        <f>Data!BO551</f>
        <v>-2107.900390625</v>
      </c>
      <c r="W551" s="58">
        <f>Data!BT551</f>
        <v>0</v>
      </c>
      <c r="X551" s="56">
        <f t="shared" si="268"/>
        <v>3147.280029296875</v>
      </c>
      <c r="Y551" s="64">
        <f t="shared" si="269"/>
        <v>4000</v>
      </c>
      <c r="Z551" s="65">
        <f t="shared" si="270"/>
        <v>0</v>
      </c>
      <c r="AA551" s="66">
        <f t="shared" si="271"/>
        <v>4000</v>
      </c>
      <c r="AB551" s="71">
        <f t="shared" si="283"/>
        <v>852.719970703125</v>
      </c>
      <c r="AC551" s="71">
        <f t="shared" si="272"/>
        <v>0</v>
      </c>
      <c r="AD551" s="71">
        <f t="shared" si="284"/>
        <v>1184.0475193921447</v>
      </c>
      <c r="AE551" s="71">
        <f t="shared" si="285"/>
        <v>0</v>
      </c>
      <c r="AF551" s="57">
        <f t="shared" si="286"/>
        <v>0</v>
      </c>
      <c r="AG551" s="55"/>
      <c r="AI551" s="35" t="str">
        <f t="shared" si="273"/>
        <v/>
      </c>
      <c r="AJ551" s="125" t="str">
        <f t="shared" si="274"/>
        <v/>
      </c>
      <c r="AK551" s="125" t="str">
        <f t="shared" si="275"/>
        <v/>
      </c>
      <c r="AL551" s="125" t="str">
        <f t="shared" si="276"/>
        <v/>
      </c>
      <c r="AM551" s="125" t="str">
        <f t="shared" si="277"/>
        <v/>
      </c>
      <c r="AN551" s="125" t="s">
        <v>218</v>
      </c>
      <c r="AO551" s="125" t="str">
        <f t="shared" si="278"/>
        <v/>
      </c>
      <c r="AP551" s="125" t="str">
        <f t="shared" si="287"/>
        <v/>
      </c>
    </row>
    <row r="552" spans="1:42">
      <c r="A552" s="30">
        <f t="shared" si="279"/>
        <v>24380</v>
      </c>
      <c r="B552" s="31">
        <f t="shared" si="256"/>
        <v>0</v>
      </c>
      <c r="C552" s="33" t="str">
        <f t="shared" si="257"/>
        <v/>
      </c>
      <c r="D552" s="31">
        <f t="shared" si="258"/>
        <v>0</v>
      </c>
      <c r="E552" s="33" t="str">
        <f t="shared" si="259"/>
        <v/>
      </c>
      <c r="F552" s="31">
        <f t="shared" si="260"/>
        <v>0</v>
      </c>
      <c r="G552" s="32">
        <f t="shared" si="261"/>
        <v>14151.984938224488</v>
      </c>
      <c r="H552" s="32">
        <f t="shared" si="262"/>
        <v>13638.838696722363</v>
      </c>
      <c r="I552" s="32">
        <f t="shared" si="263"/>
        <v>14151.984938224488</v>
      </c>
      <c r="J552" s="37" t="str">
        <f t="shared" si="280"/>
        <v/>
      </c>
      <c r="K552" s="31">
        <f t="shared" si="264"/>
        <v>0</v>
      </c>
      <c r="L552" s="33" t="str">
        <f t="shared" si="265"/>
        <v/>
      </c>
      <c r="M552" s="34">
        <f t="shared" si="281"/>
        <v>16954.625772132353</v>
      </c>
      <c r="N552" s="33" t="str">
        <f t="shared" si="282"/>
        <v>EI</v>
      </c>
      <c r="O552" s="35" t="str">
        <f t="shared" si="266"/>
        <v/>
      </c>
      <c r="P552" s="48" t="str">
        <f t="shared" si="267"/>
        <v>EI</v>
      </c>
      <c r="Q552" s="35"/>
      <c r="R552" s="58">
        <f>Data!AW552</f>
        <v>0</v>
      </c>
      <c r="S552" s="58">
        <f>Data!BB552</f>
        <v>0</v>
      </c>
      <c r="T552" s="58">
        <f>Data!BM552</f>
        <v>0</v>
      </c>
      <c r="U552" s="59">
        <f>Data!BN552</f>
        <v>2992.82666015625</v>
      </c>
      <c r="V552" s="59">
        <f>Data!BO552</f>
        <v>2479.680419921875</v>
      </c>
      <c r="W552" s="58">
        <f>Data!BT552</f>
        <v>0</v>
      </c>
      <c r="X552" s="56">
        <f t="shared" si="268"/>
        <v>2992.82666015625</v>
      </c>
      <c r="Y552" s="64">
        <f t="shared" si="269"/>
        <v>3000</v>
      </c>
      <c r="Z552" s="65">
        <f t="shared" si="270"/>
        <v>1116.3372802734375</v>
      </c>
      <c r="AA552" s="66">
        <f t="shared" si="271"/>
        <v>4116.3372802734375</v>
      </c>
      <c r="AB552" s="71">
        <f t="shared" si="283"/>
        <v>1123.5106201171875</v>
      </c>
      <c r="AC552" s="71">
        <f t="shared" si="272"/>
        <v>1116.3372802734375</v>
      </c>
      <c r="AD552" s="71">
        <f t="shared" si="284"/>
        <v>-7.5120195106137544E-4</v>
      </c>
      <c r="AE552" s="71">
        <f t="shared" si="285"/>
        <v>716.3243408203125</v>
      </c>
      <c r="AF552" s="57">
        <f t="shared" si="286"/>
        <v>-7.5120195106137544E-4</v>
      </c>
      <c r="AG552" s="55"/>
      <c r="AI552" s="35" t="str">
        <f t="shared" si="273"/>
        <v/>
      </c>
      <c r="AJ552" s="125" t="str">
        <f t="shared" si="274"/>
        <v/>
      </c>
      <c r="AK552" s="125" t="str">
        <f t="shared" si="275"/>
        <v/>
      </c>
      <c r="AL552" s="125" t="str">
        <f t="shared" si="276"/>
        <v/>
      </c>
      <c r="AM552" s="125" t="str">
        <f t="shared" si="277"/>
        <v/>
      </c>
      <c r="AN552" s="125" t="s">
        <v>218</v>
      </c>
      <c r="AO552" s="125" t="str">
        <f t="shared" si="278"/>
        <v/>
      </c>
      <c r="AP552" s="125" t="str">
        <f t="shared" si="287"/>
        <v/>
      </c>
    </row>
    <row r="553" spans="1:42">
      <c r="A553" s="30">
        <f t="shared" si="279"/>
        <v>24411</v>
      </c>
      <c r="B553" s="31">
        <f t="shared" si="256"/>
        <v>0</v>
      </c>
      <c r="C553" s="33" t="str">
        <f t="shared" si="257"/>
        <v/>
      </c>
      <c r="D553" s="31">
        <f t="shared" si="258"/>
        <v>0</v>
      </c>
      <c r="E553" s="33" t="str">
        <f t="shared" si="259"/>
        <v/>
      </c>
      <c r="F553" s="31">
        <f t="shared" si="260"/>
        <v>0</v>
      </c>
      <c r="G553" s="32">
        <f t="shared" si="261"/>
        <v>9101.6950848491342</v>
      </c>
      <c r="H553" s="32">
        <f t="shared" si="262"/>
        <v>9623.4011532284858</v>
      </c>
      <c r="I553" s="32">
        <f t="shared" si="263"/>
        <v>9623.4011532284858</v>
      </c>
      <c r="J553" s="37" t="str">
        <f t="shared" si="280"/>
        <v/>
      </c>
      <c r="K553" s="31">
        <f t="shared" si="264"/>
        <v>0</v>
      </c>
      <c r="L553" s="33" t="str">
        <f t="shared" si="265"/>
        <v/>
      </c>
      <c r="M553" s="34">
        <f t="shared" si="281"/>
        <v>11305.941670709084</v>
      </c>
      <c r="N553" s="33" t="str">
        <f t="shared" si="282"/>
        <v/>
      </c>
      <c r="O553" s="35" t="str">
        <f t="shared" si="266"/>
        <v>MRDO</v>
      </c>
      <c r="P553" s="48" t="str">
        <f t="shared" si="267"/>
        <v>MRDO</v>
      </c>
      <c r="Q553" s="35"/>
      <c r="R553" s="58">
        <f>Data!AW553</f>
        <v>0</v>
      </c>
      <c r="S553" s="58">
        <f>Data!BB553</f>
        <v>0</v>
      </c>
      <c r="T553" s="58">
        <f>Data!BM553</f>
        <v>0</v>
      </c>
      <c r="U553" s="59">
        <f>Data!BN553</f>
        <v>2569.45556640625</v>
      </c>
      <c r="V553" s="59">
        <f>Data!BO553</f>
        <v>3091.162109375</v>
      </c>
      <c r="W553" s="58">
        <f>Data!BT553</f>
        <v>0</v>
      </c>
      <c r="X553" s="56">
        <f t="shared" si="268"/>
        <v>3091.162109375</v>
      </c>
      <c r="Y553" s="64">
        <f t="shared" si="269"/>
        <v>4000</v>
      </c>
      <c r="Z553" s="65">
        <f t="shared" si="270"/>
        <v>5.8594886213541031E-3</v>
      </c>
      <c r="AA553" s="66">
        <f t="shared" si="271"/>
        <v>4000.0058594886214</v>
      </c>
      <c r="AB553" s="71">
        <f t="shared" si="283"/>
        <v>908.84375011362135</v>
      </c>
      <c r="AC553" s="71">
        <f t="shared" si="272"/>
        <v>5.8594886213541031E-3</v>
      </c>
      <c r="AD553" s="71">
        <f t="shared" si="284"/>
        <v>1423.0566928224089</v>
      </c>
      <c r="AE553" s="71">
        <f t="shared" si="285"/>
        <v>5.8594886213541031E-3</v>
      </c>
      <c r="AF553" s="57">
        <f t="shared" si="286"/>
        <v>5.8594886213541031E-3</v>
      </c>
      <c r="AG553" s="55"/>
      <c r="AI553" s="35" t="str">
        <f t="shared" si="273"/>
        <v/>
      </c>
      <c r="AJ553" s="125" t="str">
        <f t="shared" si="274"/>
        <v/>
      </c>
      <c r="AK553" s="125" t="str">
        <f t="shared" si="275"/>
        <v/>
      </c>
      <c r="AL553" s="125" t="str">
        <f t="shared" si="276"/>
        <v/>
      </c>
      <c r="AM553" s="125" t="str">
        <f t="shared" si="277"/>
        <v/>
      </c>
      <c r="AN553" s="125" t="s">
        <v>218</v>
      </c>
      <c r="AO553" s="125" t="str">
        <f t="shared" si="278"/>
        <v/>
      </c>
      <c r="AP553" s="125" t="str">
        <f t="shared" si="287"/>
        <v/>
      </c>
    </row>
    <row r="554" spans="1:42">
      <c r="A554" s="30">
        <f t="shared" si="279"/>
        <v>24441</v>
      </c>
      <c r="B554" s="31">
        <f t="shared" si="256"/>
        <v>0</v>
      </c>
      <c r="C554" s="33" t="str">
        <f t="shared" si="257"/>
        <v/>
      </c>
      <c r="D554" s="31">
        <f t="shared" si="258"/>
        <v>0</v>
      </c>
      <c r="E554" s="33" t="str">
        <f t="shared" si="259"/>
        <v/>
      </c>
      <c r="F554" s="31">
        <f t="shared" si="260"/>
        <v>0</v>
      </c>
      <c r="G554" s="32">
        <f t="shared" si="261"/>
        <v>14567.258288631583</v>
      </c>
      <c r="H554" s="32">
        <f t="shared" si="262"/>
        <v>13995.813787043891</v>
      </c>
      <c r="I554" s="32">
        <f t="shared" si="263"/>
        <v>14567.258288631583</v>
      </c>
      <c r="J554" s="37" t="str">
        <f t="shared" si="280"/>
        <v/>
      </c>
      <c r="K554" s="31">
        <f t="shared" si="264"/>
        <v>0</v>
      </c>
      <c r="L554" s="33" t="str">
        <f t="shared" si="265"/>
        <v/>
      </c>
      <c r="M554" s="34">
        <f t="shared" si="281"/>
        <v>16781.378319864212</v>
      </c>
      <c r="N554" s="33" t="str">
        <f t="shared" si="282"/>
        <v/>
      </c>
      <c r="O554" s="35" t="str">
        <f t="shared" si="266"/>
        <v/>
      </c>
      <c r="P554" s="48" t="str">
        <f t="shared" si="267"/>
        <v/>
      </c>
      <c r="Q554" s="35"/>
      <c r="R554" s="58">
        <f>Data!AW554</f>
        <v>0</v>
      </c>
      <c r="S554" s="58">
        <f>Data!BB554</f>
        <v>0</v>
      </c>
      <c r="T554" s="58">
        <f>Data!BM554</f>
        <v>0</v>
      </c>
      <c r="U554" s="59">
        <f>Data!BN554</f>
        <v>6366.09521484375</v>
      </c>
      <c r="V554" s="59">
        <f>Data!BO554</f>
        <v>5794.65087890625</v>
      </c>
      <c r="W554" s="58">
        <f>Data!BT554</f>
        <v>0</v>
      </c>
      <c r="X554" s="56">
        <f t="shared" si="268"/>
        <v>6366.09521484375</v>
      </c>
      <c r="Y554" s="64">
        <f t="shared" si="269"/>
        <v>4500</v>
      </c>
      <c r="Z554" s="65">
        <f t="shared" si="270"/>
        <v>2242.91748046875</v>
      </c>
      <c r="AA554" s="66">
        <f t="shared" si="271"/>
        <v>6742.91748046875</v>
      </c>
      <c r="AB554" s="71">
        <f t="shared" si="283"/>
        <v>376.822265625</v>
      </c>
      <c r="AC554" s="71">
        <f t="shared" si="272"/>
        <v>2242.91748046875</v>
      </c>
      <c r="AD554" s="71">
        <f t="shared" si="284"/>
        <v>792.47899541410879</v>
      </c>
      <c r="AE554" s="71">
        <f t="shared" si="285"/>
        <v>2242.91748046875</v>
      </c>
      <c r="AF554" s="57">
        <f t="shared" si="286"/>
        <v>376.822265625</v>
      </c>
      <c r="AG554" s="55"/>
      <c r="AI554" s="35" t="str">
        <f t="shared" si="273"/>
        <v/>
      </c>
      <c r="AJ554" s="125" t="str">
        <f t="shared" si="274"/>
        <v/>
      </c>
      <c r="AK554" s="125" t="str">
        <f t="shared" si="275"/>
        <v/>
      </c>
      <c r="AL554" s="125" t="str">
        <f t="shared" si="276"/>
        <v/>
      </c>
      <c r="AM554" s="125" t="str">
        <f t="shared" si="277"/>
        <v/>
      </c>
      <c r="AN554" s="125" t="s">
        <v>218</v>
      </c>
      <c r="AO554" s="125" t="str">
        <f t="shared" si="278"/>
        <v/>
      </c>
      <c r="AP554" s="125" t="str">
        <f t="shared" si="287"/>
        <v/>
      </c>
    </row>
    <row r="555" spans="1:42">
      <c r="A555" s="30">
        <f t="shared" si="279"/>
        <v>24472</v>
      </c>
      <c r="B555" s="31">
        <f t="shared" si="256"/>
        <v>0</v>
      </c>
      <c r="C555" s="33" t="str">
        <f t="shared" si="257"/>
        <v/>
      </c>
      <c r="D555" s="31">
        <f t="shared" si="258"/>
        <v>0</v>
      </c>
      <c r="E555" s="33" t="str">
        <f t="shared" si="259"/>
        <v/>
      </c>
      <c r="F555" s="31">
        <f t="shared" si="260"/>
        <v>0</v>
      </c>
      <c r="G555" s="32">
        <f t="shared" si="261"/>
        <v>5634.0113883134918</v>
      </c>
      <c r="H555" s="32">
        <f t="shared" si="262"/>
        <v>6227.8625965841757</v>
      </c>
      <c r="I555" s="32">
        <f t="shared" si="263"/>
        <v>6227.8625965841757</v>
      </c>
      <c r="J555" s="37" t="str">
        <f t="shared" si="280"/>
        <v/>
      </c>
      <c r="K555" s="31">
        <f t="shared" si="264"/>
        <v>0</v>
      </c>
      <c r="L555" s="33" t="str">
        <f t="shared" si="265"/>
        <v/>
      </c>
      <c r="M555" s="34">
        <f t="shared" si="281"/>
        <v>12041.393170041054</v>
      </c>
      <c r="N555" s="33" t="str">
        <f t="shared" si="282"/>
        <v/>
      </c>
      <c r="O555" s="35" t="str">
        <f t="shared" si="266"/>
        <v/>
      </c>
      <c r="P555" s="48" t="str">
        <f t="shared" si="267"/>
        <v/>
      </c>
      <c r="Q555" s="35"/>
      <c r="R555" s="58">
        <f>Data!AW555</f>
        <v>0</v>
      </c>
      <c r="S555" s="58">
        <f>Data!BB555</f>
        <v>0</v>
      </c>
      <c r="T555" s="58">
        <f>Data!BM555</f>
        <v>0</v>
      </c>
      <c r="U555" s="59">
        <f>Data!BN555</f>
        <v>6318.330078125</v>
      </c>
      <c r="V555" s="59">
        <f>Data!BO555</f>
        <v>7024.51171875</v>
      </c>
      <c r="W555" s="58">
        <f>Data!BT555</f>
        <v>0</v>
      </c>
      <c r="X555" s="56">
        <f t="shared" si="268"/>
        <v>7024.51171875</v>
      </c>
      <c r="Y555" s="64">
        <f t="shared" si="269"/>
        <v>4500</v>
      </c>
      <c r="Z555" s="65">
        <f t="shared" si="270"/>
        <v>31550.1953125</v>
      </c>
      <c r="AA555" s="66">
        <f t="shared" si="271"/>
        <v>36050.1953125</v>
      </c>
      <c r="AB555" s="71">
        <f t="shared" si="283"/>
        <v>29025.68359375</v>
      </c>
      <c r="AC555" s="71">
        <f t="shared" si="272"/>
        <v>31550.1953125</v>
      </c>
      <c r="AD555" s="71">
        <f t="shared" si="284"/>
        <v>30700.699743883415</v>
      </c>
      <c r="AE555" s="71">
        <f t="shared" si="285"/>
        <v>31550.1953125</v>
      </c>
      <c r="AF555" s="57">
        <f t="shared" si="286"/>
        <v>29025.68359375</v>
      </c>
      <c r="AG555" s="55"/>
      <c r="AI555" s="35" t="str">
        <f t="shared" si="273"/>
        <v/>
      </c>
      <c r="AJ555" s="125" t="str">
        <f t="shared" si="274"/>
        <v/>
      </c>
      <c r="AK555" s="125" t="str">
        <f t="shared" si="275"/>
        <v/>
      </c>
      <c r="AL555" s="125" t="str">
        <f t="shared" si="276"/>
        <v/>
      </c>
      <c r="AM555" s="125" t="str">
        <f t="shared" si="277"/>
        <v/>
      </c>
      <c r="AN555" s="125" t="s">
        <v>218</v>
      </c>
      <c r="AO555" s="125" t="str">
        <f t="shared" si="278"/>
        <v/>
      </c>
      <c r="AP555" s="125" t="str">
        <f t="shared" si="287"/>
        <v/>
      </c>
    </row>
    <row r="556" spans="1:42">
      <c r="A556" s="30">
        <f t="shared" si="279"/>
        <v>24503</v>
      </c>
      <c r="B556" s="31">
        <f t="shared" si="256"/>
        <v>0</v>
      </c>
      <c r="C556" s="33" t="str">
        <f t="shared" si="257"/>
        <v/>
      </c>
      <c r="D556" s="31">
        <f t="shared" si="258"/>
        <v>0</v>
      </c>
      <c r="E556" s="33" t="str">
        <f t="shared" si="259"/>
        <v/>
      </c>
      <c r="F556" s="31">
        <f t="shared" si="260"/>
        <v>0</v>
      </c>
      <c r="G556" s="32">
        <f t="shared" si="261"/>
        <v>0</v>
      </c>
      <c r="H556" s="32">
        <f t="shared" si="262"/>
        <v>0</v>
      </c>
      <c r="I556" s="32">
        <f t="shared" si="263"/>
        <v>0</v>
      </c>
      <c r="J556" s="37" t="str">
        <f t="shared" si="280"/>
        <v/>
      </c>
      <c r="K556" s="31">
        <f t="shared" si="264"/>
        <v>0</v>
      </c>
      <c r="L556" s="33" t="str">
        <f t="shared" si="265"/>
        <v/>
      </c>
      <c r="M556" s="34">
        <f t="shared" si="281"/>
        <v>9118.4926722047021</v>
      </c>
      <c r="N556" s="33" t="str">
        <f t="shared" si="282"/>
        <v/>
      </c>
      <c r="O556" s="35" t="str">
        <f t="shared" si="266"/>
        <v/>
      </c>
      <c r="P556" s="48" t="str">
        <f t="shared" si="267"/>
        <v/>
      </c>
      <c r="Q556" s="35"/>
      <c r="R556" s="58">
        <f>Data!AW556</f>
        <v>0</v>
      </c>
      <c r="S556" s="58">
        <f>Data!BB556</f>
        <v>0</v>
      </c>
      <c r="T556" s="58">
        <f>Data!BM556</f>
        <v>0</v>
      </c>
      <c r="U556" s="59">
        <f>Data!BN556</f>
        <v>0</v>
      </c>
      <c r="V556" s="59">
        <f>Data!BO556</f>
        <v>0</v>
      </c>
      <c r="W556" s="58">
        <f>Data!BT556</f>
        <v>0</v>
      </c>
      <c r="X556" s="56">
        <f t="shared" si="268"/>
        <v>0</v>
      </c>
      <c r="Y556" s="64">
        <f t="shared" si="269"/>
        <v>6000</v>
      </c>
      <c r="Z556" s="65">
        <f t="shared" si="270"/>
        <v>48949.53515625</v>
      </c>
      <c r="AA556" s="66">
        <f t="shared" si="271"/>
        <v>54949.53515625</v>
      </c>
      <c r="AB556" s="71">
        <f t="shared" si="283"/>
        <v>54949.53515625</v>
      </c>
      <c r="AC556" s="71">
        <f t="shared" si="272"/>
        <v>48949.53515625</v>
      </c>
      <c r="AD556" s="71">
        <f t="shared" si="284"/>
        <v>45017.512919261382</v>
      </c>
      <c r="AE556" s="71">
        <f t="shared" si="285"/>
        <v>48949.53515625</v>
      </c>
      <c r="AF556" s="57">
        <f t="shared" si="286"/>
        <v>45017.512919261382</v>
      </c>
      <c r="AG556" s="55"/>
      <c r="AI556" s="35" t="str">
        <f t="shared" si="273"/>
        <v/>
      </c>
      <c r="AJ556" s="125" t="str">
        <f t="shared" si="274"/>
        <v/>
      </c>
      <c r="AK556" s="125" t="str">
        <f t="shared" si="275"/>
        <v/>
      </c>
      <c r="AL556" s="125" t="str">
        <f t="shared" si="276"/>
        <v/>
      </c>
      <c r="AM556" s="125" t="str">
        <f t="shared" si="277"/>
        <v/>
      </c>
      <c r="AN556" s="125" t="s">
        <v>218</v>
      </c>
      <c r="AO556" s="125" t="str">
        <f t="shared" si="278"/>
        <v/>
      </c>
      <c r="AP556" s="125" t="str">
        <f t="shared" si="287"/>
        <v/>
      </c>
    </row>
    <row r="557" spans="1:42">
      <c r="A557" s="30">
        <f t="shared" si="279"/>
        <v>24531</v>
      </c>
      <c r="B557" s="31">
        <f t="shared" si="256"/>
        <v>0</v>
      </c>
      <c r="C557" s="33" t="str">
        <f t="shared" si="257"/>
        <v/>
      </c>
      <c r="D557" s="31">
        <f t="shared" si="258"/>
        <v>0</v>
      </c>
      <c r="E557" s="33" t="str">
        <f t="shared" si="259"/>
        <v/>
      </c>
      <c r="F557" s="31">
        <f t="shared" si="260"/>
        <v>0</v>
      </c>
      <c r="G557" s="32">
        <f t="shared" si="261"/>
        <v>0</v>
      </c>
      <c r="H557" s="32">
        <f t="shared" si="262"/>
        <v>0</v>
      </c>
      <c r="I557" s="32">
        <f t="shared" si="263"/>
        <v>0</v>
      </c>
      <c r="J557" s="37" t="str">
        <f t="shared" si="280"/>
        <v/>
      </c>
      <c r="K557" s="31">
        <f t="shared" si="264"/>
        <v>0</v>
      </c>
      <c r="L557" s="33" t="str">
        <f t="shared" si="265"/>
        <v/>
      </c>
      <c r="M557" s="34">
        <f t="shared" si="281"/>
        <v>20272.461282737957</v>
      </c>
      <c r="N557" s="33" t="str">
        <f t="shared" si="282"/>
        <v/>
      </c>
      <c r="O557" s="35" t="str">
        <f t="shared" si="266"/>
        <v/>
      </c>
      <c r="P557" s="48" t="str">
        <f t="shared" si="267"/>
        <v/>
      </c>
      <c r="Q557" s="35"/>
      <c r="R557" s="58">
        <f>Data!AW557</f>
        <v>0</v>
      </c>
      <c r="S557" s="58">
        <f>Data!BB557</f>
        <v>0</v>
      </c>
      <c r="T557" s="58">
        <f>Data!BM557</f>
        <v>0</v>
      </c>
      <c r="U557" s="59">
        <f>Data!BN557</f>
        <v>0</v>
      </c>
      <c r="V557" s="59">
        <f>Data!BO557</f>
        <v>0</v>
      </c>
      <c r="W557" s="58">
        <f>Data!BT557</f>
        <v>0</v>
      </c>
      <c r="X557" s="56">
        <f t="shared" si="268"/>
        <v>0</v>
      </c>
      <c r="Y557" s="64">
        <f t="shared" si="269"/>
        <v>18006.697265625</v>
      </c>
      <c r="Z557" s="65">
        <f t="shared" si="270"/>
        <v>30834.3671875</v>
      </c>
      <c r="AA557" s="66">
        <f t="shared" si="271"/>
        <v>48841.064453125</v>
      </c>
      <c r="AB557" s="71">
        <f t="shared" si="283"/>
        <v>48841.064453125</v>
      </c>
      <c r="AC557" s="71">
        <f t="shared" si="272"/>
        <v>30834.3671875</v>
      </c>
      <c r="AD557" s="71">
        <f t="shared" si="284"/>
        <v>36156.250615737285</v>
      </c>
      <c r="AE557" s="71">
        <f t="shared" si="285"/>
        <v>30834.3671875</v>
      </c>
      <c r="AF557" s="57">
        <f t="shared" si="286"/>
        <v>30834.3671875</v>
      </c>
      <c r="AG557" s="55"/>
      <c r="AI557" s="35" t="str">
        <f t="shared" si="273"/>
        <v/>
      </c>
      <c r="AJ557" s="125" t="str">
        <f t="shared" si="274"/>
        <v/>
      </c>
      <c r="AK557" s="125" t="str">
        <f t="shared" si="275"/>
        <v/>
      </c>
      <c r="AL557" s="125" t="str">
        <f t="shared" si="276"/>
        <v/>
      </c>
      <c r="AM557" s="125" t="str">
        <f t="shared" si="277"/>
        <v/>
      </c>
      <c r="AN557" s="125" t="s">
        <v>218</v>
      </c>
      <c r="AO557" s="125" t="str">
        <f t="shared" si="278"/>
        <v/>
      </c>
      <c r="AP557" s="125" t="str">
        <f t="shared" si="287"/>
        <v/>
      </c>
    </row>
    <row r="558" spans="1:42">
      <c r="A558" s="30">
        <f t="shared" si="279"/>
        <v>24562</v>
      </c>
      <c r="B558" s="31">
        <f t="shared" si="256"/>
        <v>0</v>
      </c>
      <c r="C558" s="33" t="str">
        <f t="shared" si="257"/>
        <v/>
      </c>
      <c r="D558" s="31">
        <f t="shared" si="258"/>
        <v>0</v>
      </c>
      <c r="E558" s="33" t="str">
        <f t="shared" si="259"/>
        <v/>
      </c>
      <c r="F558" s="31">
        <f t="shared" si="260"/>
        <v>0</v>
      </c>
      <c r="G558" s="32">
        <f t="shared" si="261"/>
        <v>0</v>
      </c>
      <c r="H558" s="32">
        <f t="shared" si="262"/>
        <v>0</v>
      </c>
      <c r="I558" s="32">
        <f t="shared" si="263"/>
        <v>0</v>
      </c>
      <c r="J558" s="37" t="str">
        <f t="shared" si="280"/>
        <v/>
      </c>
      <c r="K558" s="31">
        <f t="shared" si="264"/>
        <v>0</v>
      </c>
      <c r="L558" s="33" t="str">
        <f t="shared" si="265"/>
        <v/>
      </c>
      <c r="M558" s="34">
        <f t="shared" si="281"/>
        <v>23668.831318256365</v>
      </c>
      <c r="N558" s="33" t="str">
        <f t="shared" si="282"/>
        <v/>
      </c>
      <c r="O558" s="35" t="str">
        <f t="shared" si="266"/>
        <v/>
      </c>
      <c r="P558" s="48" t="str">
        <f t="shared" si="267"/>
        <v/>
      </c>
      <c r="Q558" s="35"/>
      <c r="R558" s="58">
        <f>Data!AW558</f>
        <v>0</v>
      </c>
      <c r="S558" s="58">
        <f>Data!BB558</f>
        <v>0</v>
      </c>
      <c r="T558" s="58">
        <f>Data!BM558</f>
        <v>0</v>
      </c>
      <c r="U558" s="59">
        <f>Data!BN558</f>
        <v>0</v>
      </c>
      <c r="V558" s="59">
        <f>Data!BO558</f>
        <v>0</v>
      </c>
      <c r="W558" s="58">
        <f>Data!BT558</f>
        <v>0</v>
      </c>
      <c r="X558" s="56">
        <f t="shared" si="268"/>
        <v>0</v>
      </c>
      <c r="Y558" s="64">
        <f t="shared" si="269"/>
        <v>13806.451171875</v>
      </c>
      <c r="Z558" s="65">
        <f t="shared" si="270"/>
        <v>37681.9609375</v>
      </c>
      <c r="AA558" s="66">
        <f t="shared" si="271"/>
        <v>51488.412109375</v>
      </c>
      <c r="AB558" s="71">
        <f t="shared" si="283"/>
        <v>51488.412109375</v>
      </c>
      <c r="AC558" s="71">
        <f t="shared" si="272"/>
        <v>37681.9609375</v>
      </c>
      <c r="AD558" s="71">
        <f t="shared" si="284"/>
        <v>35247.603836870258</v>
      </c>
      <c r="AE558" s="71">
        <f t="shared" si="285"/>
        <v>37681.9609375</v>
      </c>
      <c r="AF558" s="57">
        <f t="shared" si="286"/>
        <v>35247.603836870258</v>
      </c>
      <c r="AG558" s="55"/>
      <c r="AI558" s="35" t="str">
        <f t="shared" si="273"/>
        <v/>
      </c>
      <c r="AJ558" s="125" t="str">
        <f t="shared" si="274"/>
        <v/>
      </c>
      <c r="AK558" s="125" t="str">
        <f t="shared" si="275"/>
        <v/>
      </c>
      <c r="AL558" s="125" t="str">
        <f t="shared" si="276"/>
        <v/>
      </c>
      <c r="AM558" s="125" t="str">
        <f t="shared" si="277"/>
        <v/>
      </c>
      <c r="AN558" s="125" t="s">
        <v>218</v>
      </c>
      <c r="AO558" s="125" t="str">
        <f t="shared" si="278"/>
        <v/>
      </c>
      <c r="AP558" s="125" t="str">
        <f t="shared" si="287"/>
        <v/>
      </c>
    </row>
    <row r="559" spans="1:42">
      <c r="A559" s="30">
        <f t="shared" si="279"/>
        <v>24592</v>
      </c>
      <c r="B559" s="31">
        <f t="shared" si="256"/>
        <v>0</v>
      </c>
      <c r="C559" s="33" t="str">
        <f t="shared" si="257"/>
        <v/>
      </c>
      <c r="D559" s="31">
        <f t="shared" si="258"/>
        <v>0</v>
      </c>
      <c r="E559" s="33" t="str">
        <f t="shared" si="259"/>
        <v/>
      </c>
      <c r="F559" s="31">
        <f t="shared" si="260"/>
        <v>0</v>
      </c>
      <c r="G559" s="32">
        <f t="shared" si="261"/>
        <v>0</v>
      </c>
      <c r="H559" s="32">
        <f t="shared" si="262"/>
        <v>0</v>
      </c>
      <c r="I559" s="32">
        <f t="shared" si="263"/>
        <v>0</v>
      </c>
      <c r="J559" s="37" t="str">
        <f t="shared" si="280"/>
        <v/>
      </c>
      <c r="K559" s="31">
        <f t="shared" si="264"/>
        <v>0</v>
      </c>
      <c r="L559" s="33" t="str">
        <f t="shared" si="265"/>
        <v/>
      </c>
      <c r="M559" s="34">
        <f t="shared" si="281"/>
        <v>11176.294135643655</v>
      </c>
      <c r="N559" s="33" t="str">
        <f t="shared" si="282"/>
        <v/>
      </c>
      <c r="O559" s="35" t="str">
        <f t="shared" si="266"/>
        <v/>
      </c>
      <c r="P559" s="48" t="str">
        <f t="shared" si="267"/>
        <v/>
      </c>
      <c r="Q559" s="35"/>
      <c r="R559" s="58">
        <f>Data!AW559</f>
        <v>0</v>
      </c>
      <c r="S559" s="58">
        <f>Data!BB559</f>
        <v>0</v>
      </c>
      <c r="T559" s="58">
        <f>Data!BM559</f>
        <v>0</v>
      </c>
      <c r="U559" s="59">
        <f>Data!BN559</f>
        <v>0</v>
      </c>
      <c r="V559" s="59">
        <f>Data!BO559</f>
        <v>0</v>
      </c>
      <c r="W559" s="58">
        <f>Data!BT559</f>
        <v>0</v>
      </c>
      <c r="X559" s="56">
        <f t="shared" si="268"/>
        <v>0</v>
      </c>
      <c r="Y559" s="64">
        <f t="shared" si="269"/>
        <v>7552.08349609375</v>
      </c>
      <c r="Z559" s="65">
        <f t="shared" si="270"/>
        <v>47235.2265625</v>
      </c>
      <c r="AA559" s="66">
        <f t="shared" si="271"/>
        <v>54787.31005859375</v>
      </c>
      <c r="AB559" s="71">
        <f t="shared" si="283"/>
        <v>54787.31005859375</v>
      </c>
      <c r="AC559" s="71">
        <f t="shared" si="272"/>
        <v>47235.2265625</v>
      </c>
      <c r="AD559" s="71">
        <f t="shared" si="284"/>
        <v>46750.202386552985</v>
      </c>
      <c r="AE559" s="71">
        <f t="shared" si="285"/>
        <v>47235.2265625</v>
      </c>
      <c r="AF559" s="57">
        <f t="shared" si="286"/>
        <v>46750.202386552985</v>
      </c>
      <c r="AG559" s="55"/>
      <c r="AI559" s="35" t="str">
        <f t="shared" si="273"/>
        <v/>
      </c>
      <c r="AJ559" s="125" t="str">
        <f t="shared" si="274"/>
        <v/>
      </c>
      <c r="AK559" s="125" t="str">
        <f t="shared" si="275"/>
        <v/>
      </c>
      <c r="AL559" s="125" t="str">
        <f t="shared" si="276"/>
        <v/>
      </c>
      <c r="AM559" s="125" t="str">
        <f t="shared" si="277"/>
        <v/>
      </c>
      <c r="AN559" s="125" t="s">
        <v>218</v>
      </c>
      <c r="AO559" s="125" t="str">
        <f t="shared" si="278"/>
        <v/>
      </c>
      <c r="AP559" s="125" t="str">
        <f t="shared" si="287"/>
        <v/>
      </c>
    </row>
    <row r="560" spans="1:42">
      <c r="A560" s="30">
        <f t="shared" si="279"/>
        <v>24623</v>
      </c>
      <c r="B560" s="31">
        <f t="shared" si="256"/>
        <v>0</v>
      </c>
      <c r="C560" s="33" t="str">
        <f t="shared" si="257"/>
        <v/>
      </c>
      <c r="D560" s="31">
        <f t="shared" si="258"/>
        <v>0</v>
      </c>
      <c r="E560" s="33" t="str">
        <f t="shared" si="259"/>
        <v/>
      </c>
      <c r="F560" s="31">
        <f t="shared" si="260"/>
        <v>0</v>
      </c>
      <c r="G560" s="32">
        <f t="shared" si="261"/>
        <v>0</v>
      </c>
      <c r="H560" s="32">
        <f t="shared" si="262"/>
        <v>0</v>
      </c>
      <c r="I560" s="32">
        <f t="shared" si="263"/>
        <v>0</v>
      </c>
      <c r="J560" s="37" t="str">
        <f t="shared" si="280"/>
        <v/>
      </c>
      <c r="K560" s="31">
        <f t="shared" si="264"/>
        <v>0</v>
      </c>
      <c r="L560" s="33" t="str">
        <f t="shared" si="265"/>
        <v/>
      </c>
      <c r="M560" s="34">
        <f t="shared" si="281"/>
        <v>10468.639268681651</v>
      </c>
      <c r="N560" s="33" t="str">
        <f t="shared" si="282"/>
        <v/>
      </c>
      <c r="O560" s="35" t="str">
        <f t="shared" si="266"/>
        <v/>
      </c>
      <c r="P560" s="48" t="str">
        <f t="shared" si="267"/>
        <v/>
      </c>
      <c r="Q560" s="35"/>
      <c r="R560" s="58">
        <f>Data!AW560</f>
        <v>0</v>
      </c>
      <c r="S560" s="58">
        <f>Data!BB560</f>
        <v>0</v>
      </c>
      <c r="T560" s="58">
        <f>Data!BM560</f>
        <v>0</v>
      </c>
      <c r="U560" s="59">
        <f>Data!BN560</f>
        <v>0</v>
      </c>
      <c r="V560" s="59">
        <f>Data!BO560</f>
        <v>0</v>
      </c>
      <c r="W560" s="58">
        <f>Data!BT560</f>
        <v>0</v>
      </c>
      <c r="X560" s="56">
        <f t="shared" si="268"/>
        <v>0</v>
      </c>
      <c r="Y560" s="64">
        <f t="shared" si="269"/>
        <v>5306.45166015625</v>
      </c>
      <c r="Z560" s="65">
        <f t="shared" si="270"/>
        <v>50522.86328125</v>
      </c>
      <c r="AA560" s="66">
        <f t="shared" si="271"/>
        <v>55829.31494140625</v>
      </c>
      <c r="AB560" s="71">
        <f t="shared" si="283"/>
        <v>55829.31494140625</v>
      </c>
      <c r="AC560" s="71">
        <f t="shared" si="272"/>
        <v>50522.86328125</v>
      </c>
      <c r="AD560" s="71">
        <f t="shared" si="284"/>
        <v>51361.132989630234</v>
      </c>
      <c r="AE560" s="71">
        <f t="shared" si="285"/>
        <v>50522.86328125</v>
      </c>
      <c r="AF560" s="57">
        <f t="shared" si="286"/>
        <v>50522.86328125</v>
      </c>
      <c r="AG560" s="55"/>
      <c r="AI560" s="35" t="str">
        <f t="shared" si="273"/>
        <v/>
      </c>
      <c r="AJ560" s="125" t="str">
        <f t="shared" si="274"/>
        <v/>
      </c>
      <c r="AK560" s="125" t="str">
        <f t="shared" si="275"/>
        <v/>
      </c>
      <c r="AL560" s="125" t="str">
        <f t="shared" si="276"/>
        <v/>
      </c>
      <c r="AM560" s="125" t="str">
        <f t="shared" si="277"/>
        <v/>
      </c>
      <c r="AN560" s="125" t="s">
        <v>218</v>
      </c>
      <c r="AO560" s="125" t="str">
        <f t="shared" si="278"/>
        <v/>
      </c>
      <c r="AP560" s="125" t="str">
        <f t="shared" si="287"/>
        <v/>
      </c>
    </row>
    <row r="561" spans="1:42">
      <c r="A561" s="30">
        <f t="shared" si="279"/>
        <v>24653</v>
      </c>
      <c r="B561" s="31">
        <f t="shared" si="256"/>
        <v>0</v>
      </c>
      <c r="C561" s="33" t="str">
        <f t="shared" si="257"/>
        <v/>
      </c>
      <c r="D561" s="31">
        <f t="shared" si="258"/>
        <v>0</v>
      </c>
      <c r="E561" s="33" t="str">
        <f t="shared" si="259"/>
        <v/>
      </c>
      <c r="F561" s="31">
        <f t="shared" si="260"/>
        <v>0</v>
      </c>
      <c r="G561" s="32">
        <f t="shared" si="261"/>
        <v>0</v>
      </c>
      <c r="H561" s="32">
        <f t="shared" si="262"/>
        <v>0</v>
      </c>
      <c r="I561" s="32">
        <f t="shared" si="263"/>
        <v>0</v>
      </c>
      <c r="J561" s="37" t="str">
        <f t="shared" si="280"/>
        <v/>
      </c>
      <c r="K561" s="31">
        <f t="shared" si="264"/>
        <v>0</v>
      </c>
      <c r="L561" s="33" t="str">
        <f t="shared" si="265"/>
        <v/>
      </c>
      <c r="M561" s="34">
        <f t="shared" si="281"/>
        <v>32125.389777002842</v>
      </c>
      <c r="N561" s="33" t="str">
        <f t="shared" si="282"/>
        <v/>
      </c>
      <c r="O561" s="35" t="str">
        <f t="shared" si="266"/>
        <v/>
      </c>
      <c r="P561" s="48" t="str">
        <f t="shared" si="267"/>
        <v/>
      </c>
      <c r="Q561" s="35"/>
      <c r="R561" s="58">
        <f>Data!AW561</f>
        <v>0</v>
      </c>
      <c r="S561" s="58">
        <f>Data!BB561</f>
        <v>0</v>
      </c>
      <c r="T561" s="58">
        <f>Data!BM561</f>
        <v>0</v>
      </c>
      <c r="U561" s="59">
        <f>Data!BN561</f>
        <v>0</v>
      </c>
      <c r="V561" s="59">
        <f>Data!BO561</f>
        <v>0</v>
      </c>
      <c r="W561" s="58">
        <f>Data!BT561</f>
        <v>0</v>
      </c>
      <c r="X561" s="56">
        <f t="shared" si="268"/>
        <v>0</v>
      </c>
      <c r="Y561" s="64">
        <f t="shared" si="269"/>
        <v>9779.1669921875</v>
      </c>
      <c r="Z561" s="65">
        <f t="shared" si="270"/>
        <v>31899.556640625</v>
      </c>
      <c r="AA561" s="66">
        <f t="shared" si="271"/>
        <v>41678.7236328125</v>
      </c>
      <c r="AB561" s="71">
        <f t="shared" si="283"/>
        <v>41678.7236328125</v>
      </c>
      <c r="AC561" s="71">
        <f t="shared" si="272"/>
        <v>31899.556640625</v>
      </c>
      <c r="AD561" s="71">
        <f t="shared" si="284"/>
        <v>24611.285296359834</v>
      </c>
      <c r="AE561" s="71">
        <f t="shared" si="285"/>
        <v>31899.556640625</v>
      </c>
      <c r="AF561" s="57">
        <f t="shared" si="286"/>
        <v>24611.285296359834</v>
      </c>
      <c r="AG561" s="55"/>
      <c r="AI561" s="35" t="str">
        <f t="shared" si="273"/>
        <v/>
      </c>
      <c r="AJ561" s="125" t="str">
        <f t="shared" si="274"/>
        <v/>
      </c>
      <c r="AK561" s="125" t="str">
        <f t="shared" si="275"/>
        <v/>
      </c>
      <c r="AL561" s="125" t="str">
        <f t="shared" si="276"/>
        <v/>
      </c>
      <c r="AM561" s="125" t="str">
        <f t="shared" si="277"/>
        <v/>
      </c>
      <c r="AN561" s="125" t="s">
        <v>218</v>
      </c>
      <c r="AO561" s="125" t="str">
        <f t="shared" si="278"/>
        <v/>
      </c>
      <c r="AP561" s="125" t="str">
        <f t="shared" si="287"/>
        <v/>
      </c>
    </row>
    <row r="562" spans="1:42">
      <c r="A562" s="30">
        <f t="shared" si="279"/>
        <v>24684</v>
      </c>
      <c r="B562" s="31">
        <f t="shared" si="256"/>
        <v>0</v>
      </c>
      <c r="C562" s="33" t="str">
        <f t="shared" si="257"/>
        <v/>
      </c>
      <c r="D562" s="31">
        <f t="shared" si="258"/>
        <v>0</v>
      </c>
      <c r="E562" s="33" t="str">
        <f t="shared" si="259"/>
        <v/>
      </c>
      <c r="F562" s="31">
        <f t="shared" si="260"/>
        <v>0</v>
      </c>
      <c r="G562" s="32">
        <f t="shared" si="261"/>
        <v>0</v>
      </c>
      <c r="H562" s="32">
        <f t="shared" si="262"/>
        <v>0</v>
      </c>
      <c r="I562" s="32">
        <f t="shared" si="263"/>
        <v>0</v>
      </c>
      <c r="J562" s="37" t="str">
        <f t="shared" si="280"/>
        <v/>
      </c>
      <c r="K562" s="31">
        <f t="shared" si="264"/>
        <v>0</v>
      </c>
      <c r="L562" s="33" t="str">
        <f t="shared" si="265"/>
        <v/>
      </c>
      <c r="M562" s="34">
        <f t="shared" si="281"/>
        <v>17353.84679038146</v>
      </c>
      <c r="N562" s="33" t="str">
        <f t="shared" si="282"/>
        <v/>
      </c>
      <c r="O562" s="35" t="str">
        <f t="shared" si="266"/>
        <v/>
      </c>
      <c r="P562" s="48" t="str">
        <f t="shared" si="267"/>
        <v/>
      </c>
      <c r="Q562" s="35"/>
      <c r="R562" s="58">
        <f>Data!AW562</f>
        <v>0</v>
      </c>
      <c r="S562" s="58">
        <f>Data!BB562</f>
        <v>0</v>
      </c>
      <c r="T562" s="58">
        <f>Data!BM562</f>
        <v>0</v>
      </c>
      <c r="U562" s="59">
        <f>Data!BN562</f>
        <v>0</v>
      </c>
      <c r="V562" s="59">
        <f>Data!BO562</f>
        <v>0</v>
      </c>
      <c r="W562" s="58">
        <f>Data!BT562</f>
        <v>0</v>
      </c>
      <c r="X562" s="56">
        <f t="shared" si="268"/>
        <v>0</v>
      </c>
      <c r="Y562" s="64">
        <f t="shared" si="269"/>
        <v>8000</v>
      </c>
      <c r="Z562" s="65">
        <f t="shared" si="270"/>
        <v>10577.7392578125</v>
      </c>
      <c r="AA562" s="66">
        <f t="shared" si="271"/>
        <v>18577.7392578125</v>
      </c>
      <c r="AB562" s="71">
        <f t="shared" si="283"/>
        <v>18577.7392578125</v>
      </c>
      <c r="AC562" s="71">
        <f t="shared" si="272"/>
        <v>10577.7392578125</v>
      </c>
      <c r="AD562" s="71">
        <f t="shared" si="284"/>
        <v>17127.41649361451</v>
      </c>
      <c r="AE562" s="71">
        <f t="shared" si="285"/>
        <v>10577.7392578125</v>
      </c>
      <c r="AF562" s="57">
        <f t="shared" si="286"/>
        <v>10577.7392578125</v>
      </c>
      <c r="AG562" s="55"/>
      <c r="AI562" s="35" t="str">
        <f t="shared" si="273"/>
        <v/>
      </c>
      <c r="AJ562" s="125" t="str">
        <f t="shared" si="274"/>
        <v/>
      </c>
      <c r="AK562" s="125" t="str">
        <f t="shared" si="275"/>
        <v/>
      </c>
      <c r="AL562" s="125" t="str">
        <f t="shared" si="276"/>
        <v/>
      </c>
      <c r="AM562" s="125" t="str">
        <f t="shared" si="277"/>
        <v/>
      </c>
      <c r="AN562" s="125" t="s">
        <v>218</v>
      </c>
      <c r="AO562" s="125" t="str">
        <f t="shared" si="278"/>
        <v/>
      </c>
      <c r="AP562" s="125" t="str">
        <f t="shared" si="287"/>
        <v/>
      </c>
    </row>
    <row r="563" spans="1:42">
      <c r="A563" s="30">
        <f t="shared" si="279"/>
        <v>24715</v>
      </c>
      <c r="B563" s="31">
        <f t="shared" si="256"/>
        <v>0</v>
      </c>
      <c r="C563" s="33" t="str">
        <f t="shared" si="257"/>
        <v/>
      </c>
      <c r="D563" s="31">
        <f t="shared" si="258"/>
        <v>3921.9763929611258</v>
      </c>
      <c r="E563" s="33" t="str">
        <f t="shared" si="259"/>
        <v/>
      </c>
      <c r="F563" s="31">
        <f t="shared" si="260"/>
        <v>0</v>
      </c>
      <c r="G563" s="32">
        <f t="shared" si="261"/>
        <v>0</v>
      </c>
      <c r="H563" s="32">
        <f t="shared" si="262"/>
        <v>0</v>
      </c>
      <c r="I563" s="32">
        <f t="shared" si="263"/>
        <v>0</v>
      </c>
      <c r="J563" s="37" t="str">
        <f t="shared" si="280"/>
        <v/>
      </c>
      <c r="K563" s="31">
        <f t="shared" si="264"/>
        <v>0</v>
      </c>
      <c r="L563" s="33" t="str">
        <f t="shared" si="265"/>
        <v/>
      </c>
      <c r="M563" s="34">
        <f t="shared" si="281"/>
        <v>17309.552918564463</v>
      </c>
      <c r="N563" s="33" t="str">
        <f t="shared" si="282"/>
        <v/>
      </c>
      <c r="O563" s="35" t="str">
        <f t="shared" si="266"/>
        <v/>
      </c>
      <c r="P563" s="48" t="str">
        <f t="shared" si="267"/>
        <v/>
      </c>
      <c r="Q563" s="35"/>
      <c r="R563" s="58">
        <f>Data!AW563</f>
        <v>0</v>
      </c>
      <c r="S563" s="58">
        <f>Data!BB563</f>
        <v>-5843.8037109375</v>
      </c>
      <c r="T563" s="58">
        <f>Data!BM563</f>
        <v>0</v>
      </c>
      <c r="U563" s="59">
        <f>Data!BN563</f>
        <v>0</v>
      </c>
      <c r="V563" s="59">
        <f>Data!BO563</f>
        <v>0</v>
      </c>
      <c r="W563" s="58">
        <f>Data!BT563</f>
        <v>0</v>
      </c>
      <c r="X563" s="56">
        <f t="shared" si="268"/>
        <v>0</v>
      </c>
      <c r="Y563" s="64">
        <f t="shared" si="269"/>
        <v>4000</v>
      </c>
      <c r="Z563" s="65">
        <f t="shared" si="270"/>
        <v>1797.3878173828125</v>
      </c>
      <c r="AA563" s="66">
        <f t="shared" si="271"/>
        <v>5797.3878173828125</v>
      </c>
      <c r="AB563" s="71">
        <f t="shared" si="283"/>
        <v>5797.3878173828125</v>
      </c>
      <c r="AC563" s="71">
        <f t="shared" si="272"/>
        <v>1797.3878173828125</v>
      </c>
      <c r="AD563" s="71">
        <f t="shared" si="284"/>
        <v>2864.5869440147326</v>
      </c>
      <c r="AE563" s="71">
        <f t="shared" si="285"/>
        <v>1797.3878173828125</v>
      </c>
      <c r="AF563" s="57">
        <f t="shared" si="286"/>
        <v>1797.3878173828125</v>
      </c>
      <c r="AG563" s="55"/>
      <c r="AI563" s="35" t="str">
        <f t="shared" si="273"/>
        <v/>
      </c>
      <c r="AJ563" s="125" t="str">
        <f t="shared" si="274"/>
        <v/>
      </c>
      <c r="AK563" s="125" t="str">
        <f t="shared" si="275"/>
        <v/>
      </c>
      <c r="AL563" s="125" t="str">
        <f t="shared" si="276"/>
        <v/>
      </c>
      <c r="AM563" s="125" t="str">
        <f t="shared" si="277"/>
        <v/>
      </c>
      <c r="AN563" s="125" t="s">
        <v>218</v>
      </c>
      <c r="AO563" s="125" t="str">
        <f t="shared" si="278"/>
        <v/>
      </c>
      <c r="AP563" s="125" t="str">
        <f t="shared" si="287"/>
        <v/>
      </c>
    </row>
    <row r="564" spans="1:42">
      <c r="A564" s="30">
        <f t="shared" si="279"/>
        <v>24745</v>
      </c>
      <c r="B564" s="31">
        <f t="shared" si="256"/>
        <v>0</v>
      </c>
      <c r="C564" s="33" t="str">
        <f t="shared" si="257"/>
        <v/>
      </c>
      <c r="D564" s="31">
        <f t="shared" si="258"/>
        <v>0</v>
      </c>
      <c r="E564" s="33" t="str">
        <f t="shared" si="259"/>
        <v/>
      </c>
      <c r="F564" s="31">
        <f t="shared" si="260"/>
        <v>0</v>
      </c>
      <c r="G564" s="32">
        <f t="shared" si="261"/>
        <v>0</v>
      </c>
      <c r="H564" s="32">
        <f t="shared" si="262"/>
        <v>2963.6570973713133</v>
      </c>
      <c r="I564" s="32">
        <f t="shared" si="263"/>
        <v>2963.6570973713133</v>
      </c>
      <c r="J564" s="37" t="str">
        <f t="shared" si="280"/>
        <v/>
      </c>
      <c r="K564" s="31">
        <f t="shared" si="264"/>
        <v>0</v>
      </c>
      <c r="L564" s="33" t="str">
        <f t="shared" si="265"/>
        <v/>
      </c>
      <c r="M564" s="34">
        <f t="shared" si="281"/>
        <v>17185.052463276661</v>
      </c>
      <c r="N564" s="33" t="str">
        <f t="shared" si="282"/>
        <v/>
      </c>
      <c r="O564" s="35" t="str">
        <f t="shared" si="266"/>
        <v>MRDO</v>
      </c>
      <c r="P564" s="48" t="str">
        <f t="shared" si="267"/>
        <v>MRDO</v>
      </c>
      <c r="Q564" s="35"/>
      <c r="R564" s="58">
        <f>Data!AW564</f>
        <v>0</v>
      </c>
      <c r="S564" s="58">
        <f>Data!BB564</f>
        <v>0</v>
      </c>
      <c r="T564" s="58">
        <f>Data!BM564</f>
        <v>0</v>
      </c>
      <c r="U564" s="59">
        <f>Data!BN564</f>
        <v>0</v>
      </c>
      <c r="V564" s="59">
        <f>Data!BO564</f>
        <v>-5669.5419921875</v>
      </c>
      <c r="W564" s="58">
        <f>Data!BT564</f>
        <v>0</v>
      </c>
      <c r="X564" s="56">
        <f t="shared" si="268"/>
        <v>0</v>
      </c>
      <c r="Y564" s="64">
        <f t="shared" si="269"/>
        <v>17500</v>
      </c>
      <c r="Z564" s="65">
        <f t="shared" si="270"/>
        <v>0</v>
      </c>
      <c r="AA564" s="66">
        <f t="shared" si="271"/>
        <v>17500</v>
      </c>
      <c r="AB564" s="71">
        <f t="shared" si="283"/>
        <v>17500</v>
      </c>
      <c r="AC564" s="71">
        <f t="shared" si="272"/>
        <v>0</v>
      </c>
      <c r="AD564" s="71">
        <f t="shared" si="284"/>
        <v>13342.502743005851</v>
      </c>
      <c r="AE564" s="71">
        <f t="shared" si="285"/>
        <v>0</v>
      </c>
      <c r="AF564" s="57">
        <f t="shared" si="286"/>
        <v>0</v>
      </c>
      <c r="AG564" s="55"/>
      <c r="AI564" s="35" t="str">
        <f t="shared" si="273"/>
        <v/>
      </c>
      <c r="AJ564" s="125" t="str">
        <f t="shared" si="274"/>
        <v/>
      </c>
      <c r="AK564" s="125" t="str">
        <f t="shared" si="275"/>
        <v/>
      </c>
      <c r="AL564" s="125" t="str">
        <f t="shared" si="276"/>
        <v/>
      </c>
      <c r="AM564" s="125" t="str">
        <f t="shared" si="277"/>
        <v/>
      </c>
      <c r="AN564" s="125" t="s">
        <v>218</v>
      </c>
      <c r="AO564" s="125" t="str">
        <f t="shared" si="278"/>
        <v/>
      </c>
      <c r="AP564" s="125" t="str">
        <f t="shared" si="287"/>
        <v/>
      </c>
    </row>
    <row r="565" spans="1:42">
      <c r="A565" s="30">
        <f t="shared" si="279"/>
        <v>24776</v>
      </c>
      <c r="B565" s="31">
        <f t="shared" si="256"/>
        <v>0</v>
      </c>
      <c r="C565" s="33" t="str">
        <f t="shared" si="257"/>
        <v/>
      </c>
      <c r="D565" s="31">
        <f t="shared" si="258"/>
        <v>0</v>
      </c>
      <c r="E565" s="33" t="str">
        <f t="shared" si="259"/>
        <v/>
      </c>
      <c r="F565" s="31">
        <f t="shared" si="260"/>
        <v>0</v>
      </c>
      <c r="G565" s="32">
        <f t="shared" si="261"/>
        <v>0</v>
      </c>
      <c r="H565" s="32">
        <f t="shared" si="262"/>
        <v>0</v>
      </c>
      <c r="I565" s="32">
        <f t="shared" si="263"/>
        <v>0</v>
      </c>
      <c r="J565" s="37" t="str">
        <f t="shared" si="280"/>
        <v/>
      </c>
      <c r="K565" s="31">
        <f t="shared" si="264"/>
        <v>0</v>
      </c>
      <c r="L565" s="33" t="str">
        <f t="shared" si="265"/>
        <v/>
      </c>
      <c r="M565" s="34">
        <f t="shared" si="281"/>
        <v>12305.71935161148</v>
      </c>
      <c r="N565" s="33" t="str">
        <f t="shared" si="282"/>
        <v/>
      </c>
      <c r="O565" s="35" t="str">
        <f t="shared" si="266"/>
        <v>MRDO</v>
      </c>
      <c r="P565" s="48" t="str">
        <f t="shared" si="267"/>
        <v>MRDO</v>
      </c>
      <c r="Q565" s="35"/>
      <c r="R565" s="58">
        <f>Data!AW565</f>
        <v>0</v>
      </c>
      <c r="S565" s="58">
        <f>Data!BB565</f>
        <v>0</v>
      </c>
      <c r="T565" s="58">
        <f>Data!BM565</f>
        <v>0</v>
      </c>
      <c r="U565" s="59">
        <f>Data!BN565</f>
        <v>0</v>
      </c>
      <c r="V565" s="59">
        <f>Data!BO565</f>
        <v>0</v>
      </c>
      <c r="W565" s="58">
        <f>Data!BT565</f>
        <v>0</v>
      </c>
      <c r="X565" s="56">
        <f t="shared" si="268"/>
        <v>0</v>
      </c>
      <c r="Y565" s="64">
        <f t="shared" si="269"/>
        <v>9843.75</v>
      </c>
      <c r="Z565" s="65">
        <f t="shared" si="270"/>
        <v>0</v>
      </c>
      <c r="AA565" s="66">
        <f t="shared" si="271"/>
        <v>9843.75</v>
      </c>
      <c r="AB565" s="71">
        <f t="shared" si="283"/>
        <v>9843.75</v>
      </c>
      <c r="AC565" s="71">
        <f t="shared" si="272"/>
        <v>0</v>
      </c>
      <c r="AD565" s="71">
        <f t="shared" si="284"/>
        <v>6960.0821363039086</v>
      </c>
      <c r="AE565" s="71">
        <f t="shared" si="285"/>
        <v>0</v>
      </c>
      <c r="AF565" s="57">
        <f t="shared" si="286"/>
        <v>0</v>
      </c>
      <c r="AG565" s="55"/>
      <c r="AI565" s="35" t="str">
        <f t="shared" si="273"/>
        <v/>
      </c>
      <c r="AJ565" s="125" t="str">
        <f t="shared" si="274"/>
        <v/>
      </c>
      <c r="AK565" s="125" t="str">
        <f t="shared" si="275"/>
        <v/>
      </c>
      <c r="AL565" s="125" t="str">
        <f t="shared" si="276"/>
        <v/>
      </c>
      <c r="AM565" s="125" t="str">
        <f t="shared" si="277"/>
        <v/>
      </c>
      <c r="AN565" s="125" t="s">
        <v>218</v>
      </c>
      <c r="AO565" s="125" t="str">
        <f t="shared" si="278"/>
        <v/>
      </c>
      <c r="AP565" s="125" t="str">
        <f t="shared" si="287"/>
        <v/>
      </c>
    </row>
    <row r="566" spans="1:42">
      <c r="A566" s="30">
        <f t="shared" si="279"/>
        <v>24806</v>
      </c>
      <c r="B566" s="31">
        <f t="shared" si="256"/>
        <v>0</v>
      </c>
      <c r="C566" s="33" t="str">
        <f t="shared" si="257"/>
        <v/>
      </c>
      <c r="D566" s="31">
        <f t="shared" si="258"/>
        <v>0</v>
      </c>
      <c r="E566" s="33" t="str">
        <f t="shared" si="259"/>
        <v/>
      </c>
      <c r="F566" s="31">
        <f t="shared" si="260"/>
        <v>0</v>
      </c>
      <c r="G566" s="32">
        <f t="shared" si="261"/>
        <v>0</v>
      </c>
      <c r="H566" s="32">
        <f t="shared" si="262"/>
        <v>0</v>
      </c>
      <c r="I566" s="32">
        <f t="shared" si="263"/>
        <v>0</v>
      </c>
      <c r="J566" s="37" t="str">
        <f t="shared" si="280"/>
        <v/>
      </c>
      <c r="K566" s="31">
        <f t="shared" si="264"/>
        <v>0</v>
      </c>
      <c r="L566" s="33" t="str">
        <f t="shared" si="265"/>
        <v/>
      </c>
      <c r="M566" s="34">
        <f t="shared" si="281"/>
        <v>8479.0917322852692</v>
      </c>
      <c r="N566" s="33" t="str">
        <f t="shared" si="282"/>
        <v/>
      </c>
      <c r="O566" s="35" t="str">
        <f t="shared" si="266"/>
        <v>MRDO</v>
      </c>
      <c r="P566" s="48" t="str">
        <f t="shared" si="267"/>
        <v>MRDO</v>
      </c>
      <c r="Q566" s="35"/>
      <c r="R566" s="58">
        <f>Data!AW566</f>
        <v>0</v>
      </c>
      <c r="S566" s="58">
        <f>Data!BB566</f>
        <v>0</v>
      </c>
      <c r="T566" s="58">
        <f>Data!BM566</f>
        <v>0</v>
      </c>
      <c r="U566" s="59">
        <f>Data!BN566</f>
        <v>0</v>
      </c>
      <c r="V566" s="59">
        <f>Data!BO566</f>
        <v>0</v>
      </c>
      <c r="W566" s="58">
        <f>Data!BT566</f>
        <v>0</v>
      </c>
      <c r="X566" s="56">
        <f t="shared" si="268"/>
        <v>0</v>
      </c>
      <c r="Y566" s="64">
        <f t="shared" si="269"/>
        <v>12471.4794921875</v>
      </c>
      <c r="Z566" s="65">
        <f t="shared" si="270"/>
        <v>0</v>
      </c>
      <c r="AA566" s="66">
        <f t="shared" si="271"/>
        <v>12471.4794921875</v>
      </c>
      <c r="AB566" s="71">
        <f t="shared" si="283"/>
        <v>12471.4794921875</v>
      </c>
      <c r="AC566" s="71">
        <f t="shared" si="272"/>
        <v>0</v>
      </c>
      <c r="AD566" s="71">
        <f t="shared" si="284"/>
        <v>10381.168875370353</v>
      </c>
      <c r="AE566" s="71">
        <f t="shared" si="285"/>
        <v>0</v>
      </c>
      <c r="AF566" s="57">
        <f t="shared" si="286"/>
        <v>0</v>
      </c>
      <c r="AG566" s="55"/>
      <c r="AI566" s="35" t="str">
        <f t="shared" si="273"/>
        <v/>
      </c>
      <c r="AJ566" s="125" t="str">
        <f t="shared" si="274"/>
        <v/>
      </c>
      <c r="AK566" s="125" t="str">
        <f t="shared" si="275"/>
        <v/>
      </c>
      <c r="AL566" s="125" t="str">
        <f t="shared" si="276"/>
        <v/>
      </c>
      <c r="AM566" s="125" t="str">
        <f t="shared" si="277"/>
        <v/>
      </c>
      <c r="AN566" s="125" t="s">
        <v>218</v>
      </c>
      <c r="AO566" s="125" t="str">
        <f t="shared" si="278"/>
        <v/>
      </c>
      <c r="AP566" s="125" t="str">
        <f t="shared" si="287"/>
        <v/>
      </c>
    </row>
    <row r="567" spans="1:42">
      <c r="A567" s="30">
        <f t="shared" si="279"/>
        <v>24837</v>
      </c>
      <c r="B567" s="31">
        <f t="shared" si="256"/>
        <v>0</v>
      </c>
      <c r="C567" s="33" t="str">
        <f t="shared" si="257"/>
        <v/>
      </c>
      <c r="D567" s="31">
        <f t="shared" si="258"/>
        <v>0</v>
      </c>
      <c r="E567" s="33" t="str">
        <f t="shared" si="259"/>
        <v/>
      </c>
      <c r="F567" s="31">
        <f t="shared" si="260"/>
        <v>722.65566512556848</v>
      </c>
      <c r="G567" s="32">
        <f t="shared" si="261"/>
        <v>821.59246484065977</v>
      </c>
      <c r="H567" s="32">
        <f t="shared" si="262"/>
        <v>1016.6227956838144</v>
      </c>
      <c r="I567" s="32">
        <f t="shared" si="263"/>
        <v>1016.6227956838144</v>
      </c>
      <c r="J567" s="37" t="str">
        <f t="shared" si="280"/>
        <v/>
      </c>
      <c r="K567" s="31">
        <f t="shared" si="264"/>
        <v>0</v>
      </c>
      <c r="L567" s="33" t="str">
        <f t="shared" si="265"/>
        <v/>
      </c>
      <c r="M567" s="34">
        <f t="shared" si="281"/>
        <v>15540.403214249362</v>
      </c>
      <c r="N567" s="33" t="str">
        <f t="shared" si="282"/>
        <v>EI</v>
      </c>
      <c r="O567" s="35" t="str">
        <f t="shared" si="266"/>
        <v>MRDO</v>
      </c>
      <c r="P567" s="48" t="str">
        <f t="shared" si="267"/>
        <v>EIMRDO</v>
      </c>
      <c r="Q567" s="35"/>
      <c r="R567" s="58">
        <f>Data!AW567</f>
        <v>0</v>
      </c>
      <c r="S567" s="58">
        <f>Data!BB567</f>
        <v>0</v>
      </c>
      <c r="T567" s="58">
        <f>Data!BM567</f>
        <v>-7758.46240234375</v>
      </c>
      <c r="U567" s="59">
        <f>Data!BN567</f>
        <v>-7724.80078125</v>
      </c>
      <c r="V567" s="59">
        <f>Data!BO567</f>
        <v>-7478.23193359375</v>
      </c>
      <c r="W567" s="58">
        <f>Data!BT567</f>
        <v>0</v>
      </c>
      <c r="X567" s="56">
        <f t="shared" si="268"/>
        <v>0</v>
      </c>
      <c r="Y567" s="64">
        <f t="shared" si="269"/>
        <v>4500</v>
      </c>
      <c r="Z567" s="65">
        <f t="shared" si="270"/>
        <v>0</v>
      </c>
      <c r="AA567" s="66">
        <f t="shared" si="271"/>
        <v>4500</v>
      </c>
      <c r="AB567" s="71">
        <f t="shared" si="283"/>
        <v>4500</v>
      </c>
      <c r="AC567" s="71">
        <f t="shared" si="272"/>
        <v>0</v>
      </c>
      <c r="AD567" s="71">
        <f t="shared" si="284"/>
        <v>0</v>
      </c>
      <c r="AE567" s="71">
        <f t="shared" si="285"/>
        <v>0</v>
      </c>
      <c r="AF567" s="57">
        <f t="shared" si="286"/>
        <v>0</v>
      </c>
      <c r="AG567" s="55"/>
      <c r="AI567" s="35" t="str">
        <f t="shared" si="273"/>
        <v/>
      </c>
      <c r="AJ567" s="125" t="str">
        <f t="shared" si="274"/>
        <v/>
      </c>
      <c r="AK567" s="125" t="str">
        <f t="shared" si="275"/>
        <v/>
      </c>
      <c r="AL567" s="125" t="str">
        <f t="shared" si="276"/>
        <v/>
      </c>
      <c r="AM567" s="125" t="str">
        <f t="shared" si="277"/>
        <v/>
      </c>
      <c r="AN567" s="125" t="s">
        <v>218</v>
      </c>
      <c r="AO567" s="125" t="str">
        <f t="shared" si="278"/>
        <v/>
      </c>
      <c r="AP567" s="125" t="str">
        <f t="shared" si="287"/>
        <v/>
      </c>
    </row>
    <row r="568" spans="1:42">
      <c r="A568" s="30">
        <f t="shared" si="279"/>
        <v>24868</v>
      </c>
      <c r="B568" s="31">
        <f t="shared" si="256"/>
        <v>0</v>
      </c>
      <c r="C568" s="33" t="str">
        <f t="shared" si="257"/>
        <v/>
      </c>
      <c r="D568" s="31">
        <f t="shared" si="258"/>
        <v>0</v>
      </c>
      <c r="E568" s="33" t="str">
        <f t="shared" si="259"/>
        <v/>
      </c>
      <c r="F568" s="31">
        <f t="shared" si="260"/>
        <v>778.93589136727087</v>
      </c>
      <c r="G568" s="32">
        <f t="shared" si="261"/>
        <v>911.30192650864763</v>
      </c>
      <c r="H568" s="32">
        <f t="shared" si="262"/>
        <v>1296.2766705419097</v>
      </c>
      <c r="I568" s="32">
        <f t="shared" si="263"/>
        <v>1296.2766705419097</v>
      </c>
      <c r="J568" s="37" t="str">
        <f t="shared" si="280"/>
        <v/>
      </c>
      <c r="K568" s="31">
        <f t="shared" si="264"/>
        <v>0</v>
      </c>
      <c r="L568" s="33" t="str">
        <f t="shared" si="265"/>
        <v/>
      </c>
      <c r="M568" s="34">
        <f t="shared" si="281"/>
        <v>10680.161148957515</v>
      </c>
      <c r="N568" s="33" t="str">
        <f t="shared" si="282"/>
        <v/>
      </c>
      <c r="O568" s="35" t="str">
        <f t="shared" si="266"/>
        <v/>
      </c>
      <c r="P568" s="48" t="str">
        <f t="shared" si="267"/>
        <v/>
      </c>
      <c r="Q568" s="35"/>
      <c r="R568" s="58">
        <f>Data!AW568</f>
        <v>0</v>
      </c>
      <c r="S568" s="58">
        <f>Data!BB568</f>
        <v>0</v>
      </c>
      <c r="T568" s="58">
        <f>Data!BM568</f>
        <v>-686.734619140625</v>
      </c>
      <c r="U568" s="59">
        <f>Data!BN568</f>
        <v>-283.0762939453125</v>
      </c>
      <c r="V568" s="59">
        <f>Data!BO568</f>
        <v>118.45865631103516</v>
      </c>
      <c r="W568" s="58">
        <f>Data!BT568</f>
        <v>0</v>
      </c>
      <c r="X568" s="56">
        <f t="shared" si="268"/>
        <v>118.45865631103516</v>
      </c>
      <c r="Y568" s="64">
        <f t="shared" si="269"/>
        <v>6000</v>
      </c>
      <c r="Z568" s="65">
        <f t="shared" si="270"/>
        <v>14905.33203125</v>
      </c>
      <c r="AA568" s="66">
        <f t="shared" si="271"/>
        <v>20905.33203125</v>
      </c>
      <c r="AB568" s="71">
        <f t="shared" si="283"/>
        <v>20786.873374938965</v>
      </c>
      <c r="AC568" s="71">
        <f t="shared" si="272"/>
        <v>14905.33203125</v>
      </c>
      <c r="AD568" s="71">
        <f t="shared" si="284"/>
        <v>16014.217834994164</v>
      </c>
      <c r="AE568" s="71">
        <f t="shared" si="285"/>
        <v>14905.33203125</v>
      </c>
      <c r="AF568" s="57">
        <f t="shared" si="286"/>
        <v>14905.33203125</v>
      </c>
      <c r="AG568" s="55"/>
      <c r="AI568" s="35" t="str">
        <f t="shared" si="273"/>
        <v/>
      </c>
      <c r="AJ568" s="125" t="str">
        <f t="shared" si="274"/>
        <v/>
      </c>
      <c r="AK568" s="125" t="str">
        <f t="shared" si="275"/>
        <v/>
      </c>
      <c r="AL568" s="125" t="str">
        <f t="shared" si="276"/>
        <v/>
      </c>
      <c r="AM568" s="125" t="str">
        <f t="shared" si="277"/>
        <v/>
      </c>
      <c r="AN568" s="125" t="s">
        <v>218</v>
      </c>
      <c r="AO568" s="125" t="str">
        <f t="shared" si="278"/>
        <v/>
      </c>
      <c r="AP568" s="125" t="str">
        <f t="shared" si="287"/>
        <v/>
      </c>
    </row>
    <row r="569" spans="1:42">
      <c r="A569" s="30">
        <f t="shared" si="279"/>
        <v>24897</v>
      </c>
      <c r="B569" s="31">
        <f t="shared" si="256"/>
        <v>0</v>
      </c>
      <c r="C569" s="33" t="str">
        <f t="shared" si="257"/>
        <v/>
      </c>
      <c r="D569" s="31">
        <f t="shared" si="258"/>
        <v>0</v>
      </c>
      <c r="E569" s="33" t="str">
        <f t="shared" si="259"/>
        <v/>
      </c>
      <c r="F569" s="31">
        <f t="shared" si="260"/>
        <v>0</v>
      </c>
      <c r="G569" s="32">
        <f t="shared" si="261"/>
        <v>0</v>
      </c>
      <c r="H569" s="32">
        <f t="shared" si="262"/>
        <v>0</v>
      </c>
      <c r="I569" s="32">
        <f t="shared" si="263"/>
        <v>0</v>
      </c>
      <c r="J569" s="37" t="str">
        <f t="shared" si="280"/>
        <v/>
      </c>
      <c r="K569" s="31">
        <f t="shared" si="264"/>
        <v>0</v>
      </c>
      <c r="L569" s="33" t="str">
        <f t="shared" si="265"/>
        <v/>
      </c>
      <c r="M569" s="34">
        <f t="shared" si="281"/>
        <v>13016.360433720869</v>
      </c>
      <c r="N569" s="33" t="str">
        <f t="shared" si="282"/>
        <v/>
      </c>
      <c r="O569" s="35" t="str">
        <f t="shared" si="266"/>
        <v/>
      </c>
      <c r="P569" s="48" t="str">
        <f t="shared" si="267"/>
        <v/>
      </c>
      <c r="Q569" s="35"/>
      <c r="R569" s="58">
        <f>Data!AW569</f>
        <v>0</v>
      </c>
      <c r="S569" s="58">
        <f>Data!BB569</f>
        <v>0</v>
      </c>
      <c r="T569" s="58">
        <f>Data!BM569</f>
        <v>0</v>
      </c>
      <c r="U569" s="59">
        <f>Data!BN569</f>
        <v>0</v>
      </c>
      <c r="V569" s="59">
        <f>Data!BO569</f>
        <v>0</v>
      </c>
      <c r="W569" s="58">
        <f>Data!BT569</f>
        <v>0</v>
      </c>
      <c r="X569" s="56">
        <f t="shared" si="268"/>
        <v>0</v>
      </c>
      <c r="Y569" s="64">
        <f t="shared" si="269"/>
        <v>8284.482421875</v>
      </c>
      <c r="Z569" s="65">
        <f t="shared" si="270"/>
        <v>49036.69140625</v>
      </c>
      <c r="AA569" s="66">
        <f t="shared" si="271"/>
        <v>57321.173828125</v>
      </c>
      <c r="AB569" s="71">
        <f t="shared" si="283"/>
        <v>57321.173828125</v>
      </c>
      <c r="AC569" s="71">
        <f t="shared" si="272"/>
        <v>49036.69140625</v>
      </c>
      <c r="AD569" s="71">
        <f t="shared" si="284"/>
        <v>48815.080351405151</v>
      </c>
      <c r="AE569" s="71">
        <f t="shared" si="285"/>
        <v>49036.69140625</v>
      </c>
      <c r="AF569" s="57">
        <f t="shared" si="286"/>
        <v>48815.080351405151</v>
      </c>
      <c r="AG569" s="55"/>
      <c r="AI569" s="35" t="str">
        <f t="shared" si="273"/>
        <v/>
      </c>
      <c r="AJ569" s="125" t="str">
        <f t="shared" si="274"/>
        <v/>
      </c>
      <c r="AK569" s="125" t="str">
        <f t="shared" si="275"/>
        <v/>
      </c>
      <c r="AL569" s="125" t="str">
        <f t="shared" si="276"/>
        <v/>
      </c>
      <c r="AM569" s="125" t="str">
        <f t="shared" si="277"/>
        <v/>
      </c>
      <c r="AN569" s="125" t="s">
        <v>218</v>
      </c>
      <c r="AO569" s="125" t="str">
        <f t="shared" si="278"/>
        <v/>
      </c>
      <c r="AP569" s="125" t="str">
        <f t="shared" si="287"/>
        <v/>
      </c>
    </row>
    <row r="570" spans="1:42">
      <c r="A570" s="30">
        <f t="shared" si="279"/>
        <v>24928</v>
      </c>
      <c r="B570" s="31">
        <f t="shared" si="256"/>
        <v>0</v>
      </c>
      <c r="C570" s="33" t="str">
        <f t="shared" si="257"/>
        <v/>
      </c>
      <c r="D570" s="31">
        <f t="shared" si="258"/>
        <v>0</v>
      </c>
      <c r="E570" s="33" t="str">
        <f t="shared" si="259"/>
        <v/>
      </c>
      <c r="F570" s="31">
        <f t="shared" si="260"/>
        <v>0</v>
      </c>
      <c r="G570" s="32">
        <f t="shared" si="261"/>
        <v>0</v>
      </c>
      <c r="H570" s="32">
        <f t="shared" si="262"/>
        <v>0</v>
      </c>
      <c r="I570" s="32">
        <f t="shared" si="263"/>
        <v>0</v>
      </c>
      <c r="J570" s="37" t="str">
        <f t="shared" si="280"/>
        <v/>
      </c>
      <c r="K570" s="31">
        <f t="shared" si="264"/>
        <v>0</v>
      </c>
      <c r="L570" s="33" t="str">
        <f t="shared" si="265"/>
        <v/>
      </c>
      <c r="M570" s="34">
        <f t="shared" si="281"/>
        <v>19100.067289557923</v>
      </c>
      <c r="N570" s="33" t="str">
        <f t="shared" si="282"/>
        <v/>
      </c>
      <c r="O570" s="35" t="str">
        <f t="shared" si="266"/>
        <v/>
      </c>
      <c r="P570" s="48" t="str">
        <f t="shared" si="267"/>
        <v/>
      </c>
      <c r="Q570" s="35"/>
      <c r="R570" s="58">
        <f>Data!AW570</f>
        <v>0</v>
      </c>
      <c r="S570" s="58">
        <f>Data!BB570</f>
        <v>0</v>
      </c>
      <c r="T570" s="58">
        <f>Data!BM570</f>
        <v>0</v>
      </c>
      <c r="U570" s="59">
        <f>Data!BN570</f>
        <v>0</v>
      </c>
      <c r="V570" s="59">
        <f>Data!BO570</f>
        <v>0</v>
      </c>
      <c r="W570" s="58">
        <f>Data!BT570</f>
        <v>0</v>
      </c>
      <c r="X570" s="56">
        <f t="shared" si="268"/>
        <v>0</v>
      </c>
      <c r="Y570" s="64">
        <f t="shared" si="269"/>
        <v>14157.2578125</v>
      </c>
      <c r="Z570" s="65">
        <f t="shared" si="270"/>
        <v>14818.5419921875</v>
      </c>
      <c r="AA570" s="66">
        <f t="shared" si="271"/>
        <v>28975.7998046875</v>
      </c>
      <c r="AB570" s="71">
        <f t="shared" si="283"/>
        <v>28975.7998046875</v>
      </c>
      <c r="AC570" s="71">
        <f t="shared" si="272"/>
        <v>14818.5419921875</v>
      </c>
      <c r="AD570" s="71">
        <f t="shared" si="284"/>
        <v>16900.248613702377</v>
      </c>
      <c r="AE570" s="71">
        <f t="shared" si="285"/>
        <v>14818.5419921875</v>
      </c>
      <c r="AF570" s="57">
        <f t="shared" si="286"/>
        <v>14818.5419921875</v>
      </c>
      <c r="AG570" s="55"/>
      <c r="AI570" s="35" t="str">
        <f t="shared" si="273"/>
        <v/>
      </c>
      <c r="AJ570" s="125" t="str">
        <f t="shared" si="274"/>
        <v/>
      </c>
      <c r="AK570" s="125" t="str">
        <f t="shared" si="275"/>
        <v/>
      </c>
      <c r="AL570" s="125" t="str">
        <f t="shared" si="276"/>
        <v/>
      </c>
      <c r="AM570" s="125" t="str">
        <f t="shared" si="277"/>
        <v/>
      </c>
      <c r="AN570" s="125" t="s">
        <v>218</v>
      </c>
      <c r="AO570" s="125" t="str">
        <f t="shared" si="278"/>
        <v/>
      </c>
      <c r="AP570" s="125" t="str">
        <f t="shared" si="287"/>
        <v/>
      </c>
    </row>
    <row r="571" spans="1:42">
      <c r="A571" s="30">
        <f t="shared" si="279"/>
        <v>24958</v>
      </c>
      <c r="B571" s="31">
        <f t="shared" si="256"/>
        <v>0</v>
      </c>
      <c r="C571" s="33" t="str">
        <f t="shared" si="257"/>
        <v/>
      </c>
      <c r="D571" s="31">
        <f t="shared" si="258"/>
        <v>-1508.296089569483</v>
      </c>
      <c r="E571" s="33" t="str">
        <f t="shared" si="259"/>
        <v/>
      </c>
      <c r="F571" s="31">
        <f t="shared" si="260"/>
        <v>0</v>
      </c>
      <c r="G571" s="32">
        <f t="shared" si="261"/>
        <v>0</v>
      </c>
      <c r="H571" s="32">
        <f t="shared" si="262"/>
        <v>0</v>
      </c>
      <c r="I571" s="32">
        <f t="shared" si="263"/>
        <v>0</v>
      </c>
      <c r="J571" s="37" t="str">
        <f t="shared" si="280"/>
        <v/>
      </c>
      <c r="K571" s="31">
        <f t="shared" si="264"/>
        <v>0</v>
      </c>
      <c r="L571" s="33" t="str">
        <f t="shared" si="265"/>
        <v/>
      </c>
      <c r="M571" s="34">
        <f t="shared" si="281"/>
        <v>6370.1905381711986</v>
      </c>
      <c r="N571" s="33" t="str">
        <f t="shared" si="282"/>
        <v/>
      </c>
      <c r="O571" s="35" t="str">
        <f t="shared" si="266"/>
        <v/>
      </c>
      <c r="P571" s="48" t="str">
        <f t="shared" si="267"/>
        <v/>
      </c>
      <c r="Q571" s="35"/>
      <c r="R571" s="58">
        <f>Data!AW571</f>
        <v>0</v>
      </c>
      <c r="S571" s="58">
        <f>Data!BB571</f>
        <v>-312.6220703125</v>
      </c>
      <c r="T571" s="58">
        <f>Data!BM571</f>
        <v>0</v>
      </c>
      <c r="U571" s="59">
        <f>Data!BN571</f>
        <v>0</v>
      </c>
      <c r="V571" s="59">
        <f>Data!BO571</f>
        <v>0</v>
      </c>
      <c r="W571" s="58">
        <f>Data!BT571</f>
        <v>0</v>
      </c>
      <c r="X571" s="56">
        <f t="shared" si="268"/>
        <v>0</v>
      </c>
      <c r="Y571" s="64">
        <f t="shared" si="269"/>
        <v>10425</v>
      </c>
      <c r="Z571" s="65">
        <f t="shared" si="270"/>
        <v>1500.2978515625</v>
      </c>
      <c r="AA571" s="66">
        <f t="shared" si="271"/>
        <v>11925.2978515625</v>
      </c>
      <c r="AB571" s="71">
        <f t="shared" si="283"/>
        <v>11925.2978515625</v>
      </c>
      <c r="AC571" s="71">
        <f t="shared" si="272"/>
        <v>1500.2978515625</v>
      </c>
      <c r="AD571" s="71">
        <f t="shared" si="284"/>
        <v>9763.3825602426277</v>
      </c>
      <c r="AE571" s="71">
        <f t="shared" si="285"/>
        <v>1474.5549793243408</v>
      </c>
      <c r="AF571" s="57">
        <f t="shared" si="286"/>
        <v>1500.2978515625</v>
      </c>
      <c r="AG571" s="55"/>
      <c r="AI571" s="35" t="str">
        <f t="shared" si="273"/>
        <v/>
      </c>
      <c r="AJ571" s="125" t="str">
        <f t="shared" si="274"/>
        <v/>
      </c>
      <c r="AK571" s="125" t="str">
        <f t="shared" si="275"/>
        <v/>
      </c>
      <c r="AL571" s="125" t="str">
        <f t="shared" si="276"/>
        <v/>
      </c>
      <c r="AM571" s="125" t="str">
        <f t="shared" si="277"/>
        <v/>
      </c>
      <c r="AN571" s="125" t="s">
        <v>218</v>
      </c>
      <c r="AO571" s="125" t="str">
        <f t="shared" si="278"/>
        <v/>
      </c>
      <c r="AP571" s="125" t="str">
        <f t="shared" si="287"/>
        <v/>
      </c>
    </row>
    <row r="572" spans="1:42">
      <c r="A572" s="30">
        <f t="shared" si="279"/>
        <v>24989</v>
      </c>
      <c r="B572" s="31">
        <f t="shared" si="256"/>
        <v>3311.0998616619495</v>
      </c>
      <c r="C572" s="33" t="str">
        <f t="shared" si="257"/>
        <v/>
      </c>
      <c r="D572" s="31">
        <f t="shared" si="258"/>
        <v>7325.5716992221187</v>
      </c>
      <c r="E572" s="33" t="str">
        <f t="shared" si="259"/>
        <v/>
      </c>
      <c r="F572" s="31">
        <f t="shared" si="260"/>
        <v>0</v>
      </c>
      <c r="G572" s="32">
        <f t="shared" si="261"/>
        <v>0</v>
      </c>
      <c r="H572" s="32">
        <f t="shared" si="262"/>
        <v>0</v>
      </c>
      <c r="I572" s="32">
        <f t="shared" si="263"/>
        <v>0</v>
      </c>
      <c r="J572" s="37" t="str">
        <f t="shared" si="280"/>
        <v/>
      </c>
      <c r="K572" s="31">
        <f t="shared" si="264"/>
        <v>0</v>
      </c>
      <c r="L572" s="33" t="str">
        <f t="shared" si="265"/>
        <v/>
      </c>
      <c r="M572" s="34">
        <f t="shared" si="281"/>
        <v>5466.9329893066715</v>
      </c>
      <c r="N572" s="33" t="str">
        <f t="shared" si="282"/>
        <v/>
      </c>
      <c r="O572" s="35" t="str">
        <f t="shared" si="266"/>
        <v/>
      </c>
      <c r="P572" s="48" t="str">
        <f t="shared" si="267"/>
        <v/>
      </c>
      <c r="Q572" s="35"/>
      <c r="R572" s="58">
        <f>Data!AW572</f>
        <v>3061.65234375</v>
      </c>
      <c r="S572" s="58">
        <f>Data!BB572</f>
        <v>7076.12451171875</v>
      </c>
      <c r="T572" s="58">
        <f>Data!BM572</f>
        <v>0</v>
      </c>
      <c r="U572" s="59">
        <f>Data!BN572</f>
        <v>0</v>
      </c>
      <c r="V572" s="59">
        <f>Data!BO572</f>
        <v>0</v>
      </c>
      <c r="W572" s="58">
        <f>Data!BT572</f>
        <v>0</v>
      </c>
      <c r="X572" s="56">
        <f t="shared" si="268"/>
        <v>7076.12451171875</v>
      </c>
      <c r="Y572" s="64">
        <f t="shared" si="269"/>
        <v>4058.4677734375</v>
      </c>
      <c r="Z572" s="65">
        <f t="shared" si="270"/>
        <v>5435.0869140625</v>
      </c>
      <c r="AA572" s="66">
        <f t="shared" si="271"/>
        <v>9493.5546875</v>
      </c>
      <c r="AB572" s="71">
        <f t="shared" si="283"/>
        <v>2417.43017578125</v>
      </c>
      <c r="AC572" s="71">
        <f t="shared" si="272"/>
        <v>5435.0869140625</v>
      </c>
      <c r="AD572" s="71">
        <f t="shared" si="284"/>
        <v>8642.982150537322</v>
      </c>
      <c r="AE572" s="71">
        <f t="shared" si="285"/>
        <v>5435.0869140625</v>
      </c>
      <c r="AF572" s="57">
        <f t="shared" si="286"/>
        <v>2417.43017578125</v>
      </c>
      <c r="AG572" s="55"/>
      <c r="AI572" s="35" t="str">
        <f t="shared" si="273"/>
        <v/>
      </c>
      <c r="AJ572" s="125" t="str">
        <f t="shared" si="274"/>
        <v/>
      </c>
      <c r="AK572" s="125" t="str">
        <f t="shared" si="275"/>
        <v/>
      </c>
      <c r="AL572" s="125" t="str">
        <f t="shared" si="276"/>
        <v/>
      </c>
      <c r="AM572" s="125" t="str">
        <f t="shared" si="277"/>
        <v/>
      </c>
      <c r="AN572" s="125" t="s">
        <v>218</v>
      </c>
      <c r="AO572" s="125" t="str">
        <f t="shared" si="278"/>
        <v/>
      </c>
      <c r="AP572" s="125" t="str">
        <f t="shared" si="287"/>
        <v/>
      </c>
    </row>
    <row r="573" spans="1:42">
      <c r="A573" s="30">
        <f t="shared" si="279"/>
        <v>25019</v>
      </c>
      <c r="B573" s="31">
        <f t="shared" si="256"/>
        <v>10297.469330151525</v>
      </c>
      <c r="C573" s="33" t="str">
        <f t="shared" si="257"/>
        <v/>
      </c>
      <c r="D573" s="31">
        <f t="shared" si="258"/>
        <v>11163.145526389904</v>
      </c>
      <c r="E573" s="33" t="str">
        <f t="shared" si="259"/>
        <v/>
      </c>
      <c r="F573" s="31">
        <f t="shared" si="260"/>
        <v>0</v>
      </c>
      <c r="G573" s="32">
        <f t="shared" si="261"/>
        <v>0</v>
      </c>
      <c r="H573" s="32">
        <f t="shared" si="262"/>
        <v>-4019.2630865820843</v>
      </c>
      <c r="I573" s="32">
        <f t="shared" si="263"/>
        <v>0</v>
      </c>
      <c r="J573" s="37" t="str">
        <f t="shared" si="280"/>
        <v/>
      </c>
      <c r="K573" s="31">
        <f t="shared" si="264"/>
        <v>0</v>
      </c>
      <c r="L573" s="33" t="str">
        <f t="shared" si="265"/>
        <v/>
      </c>
      <c r="M573" s="34">
        <f t="shared" si="281"/>
        <v>8873.3169758884724</v>
      </c>
      <c r="N573" s="33" t="str">
        <f t="shared" si="282"/>
        <v/>
      </c>
      <c r="O573" s="35" t="str">
        <f t="shared" si="266"/>
        <v>MRDO</v>
      </c>
      <c r="P573" s="48" t="str">
        <f t="shared" si="267"/>
        <v>MRDO</v>
      </c>
      <c r="Q573" s="35"/>
      <c r="R573" s="58">
        <f>Data!AW573</f>
        <v>4285.4501953125</v>
      </c>
      <c r="S573" s="58">
        <f>Data!BB573</f>
        <v>5151.12646484375</v>
      </c>
      <c r="T573" s="58">
        <f>Data!BM573</f>
        <v>0</v>
      </c>
      <c r="U573" s="59">
        <f>Data!BN573</f>
        <v>0</v>
      </c>
      <c r="V573" s="59">
        <f>Data!BO573</f>
        <v>-10031.2822265625</v>
      </c>
      <c r="W573" s="58">
        <f>Data!BT573</f>
        <v>0</v>
      </c>
      <c r="X573" s="56">
        <f t="shared" si="268"/>
        <v>5151.12646484375</v>
      </c>
      <c r="Y573" s="64">
        <f t="shared" si="269"/>
        <v>6250</v>
      </c>
      <c r="Z573" s="65">
        <f t="shared" si="270"/>
        <v>0</v>
      </c>
      <c r="AA573" s="66">
        <f t="shared" si="271"/>
        <v>6250</v>
      </c>
      <c r="AB573" s="71">
        <f t="shared" si="283"/>
        <v>1098.87353515625</v>
      </c>
      <c r="AC573" s="71">
        <f t="shared" si="272"/>
        <v>0</v>
      </c>
      <c r="AD573" s="71">
        <f t="shared" si="284"/>
        <v>5219.416244020058</v>
      </c>
      <c r="AE573" s="71">
        <f t="shared" si="285"/>
        <v>0</v>
      </c>
      <c r="AF573" s="57">
        <f t="shared" si="286"/>
        <v>0</v>
      </c>
      <c r="AG573" s="55"/>
      <c r="AI573" s="35" t="str">
        <f t="shared" si="273"/>
        <v/>
      </c>
      <c r="AJ573" s="125" t="str">
        <f t="shared" si="274"/>
        <v/>
      </c>
      <c r="AK573" s="125" t="str">
        <f t="shared" si="275"/>
        <v/>
      </c>
      <c r="AL573" s="125" t="str">
        <f t="shared" si="276"/>
        <v/>
      </c>
      <c r="AM573" s="125" t="str">
        <f t="shared" si="277"/>
        <v/>
      </c>
      <c r="AN573" s="125" t="s">
        <v>218</v>
      </c>
      <c r="AO573" s="125" t="str">
        <f t="shared" si="278"/>
        <v/>
      </c>
      <c r="AP573" s="125" t="str">
        <f t="shared" si="287"/>
        <v/>
      </c>
    </row>
    <row r="574" spans="1:42">
      <c r="A574" s="30">
        <f t="shared" si="279"/>
        <v>25050</v>
      </c>
      <c r="B574" s="31">
        <f t="shared" si="256"/>
        <v>22151.637693168384</v>
      </c>
      <c r="C574" s="33" t="str">
        <f t="shared" si="257"/>
        <v>JP</v>
      </c>
      <c r="D574" s="31">
        <f t="shared" si="258"/>
        <v>16520.440981239281</v>
      </c>
      <c r="E574" s="33" t="str">
        <f t="shared" si="259"/>
        <v/>
      </c>
      <c r="F574" s="31">
        <f t="shared" si="260"/>
        <v>0</v>
      </c>
      <c r="G574" s="32">
        <f t="shared" si="261"/>
        <v>14500.230558876012</v>
      </c>
      <c r="H574" s="32">
        <f t="shared" si="262"/>
        <v>14415.295783295402</v>
      </c>
      <c r="I574" s="32">
        <f t="shared" si="263"/>
        <v>14500.230558876012</v>
      </c>
      <c r="J574" s="37" t="str">
        <f t="shared" si="280"/>
        <v/>
      </c>
      <c r="K574" s="31">
        <f t="shared" si="264"/>
        <v>0</v>
      </c>
      <c r="L574" s="33" t="str">
        <f t="shared" si="265"/>
        <v/>
      </c>
      <c r="M574" s="34">
        <f t="shared" si="281"/>
        <v>15062.657178095935</v>
      </c>
      <c r="N574" s="33" t="str">
        <f t="shared" si="282"/>
        <v/>
      </c>
      <c r="O574" s="35" t="str">
        <f t="shared" si="266"/>
        <v/>
      </c>
      <c r="P574" s="48" t="str">
        <f t="shared" si="267"/>
        <v>JP</v>
      </c>
      <c r="Q574" s="35"/>
      <c r="R574" s="58">
        <f>Data!AW574</f>
        <v>9127.138671875</v>
      </c>
      <c r="S574" s="58">
        <f>Data!BB574</f>
        <v>3495.941650390625</v>
      </c>
      <c r="T574" s="58">
        <f>Data!BM574</f>
        <v>0</v>
      </c>
      <c r="U574" s="59">
        <f>Data!BN574</f>
        <v>1475.7314453125</v>
      </c>
      <c r="V574" s="59">
        <f>Data!BO574</f>
        <v>1390.7962646484375</v>
      </c>
      <c r="W574" s="58">
        <f>Data!BT574</f>
        <v>0</v>
      </c>
      <c r="X574" s="56">
        <f t="shared" si="268"/>
        <v>9127.138671875</v>
      </c>
      <c r="Y574" s="64">
        <f t="shared" si="269"/>
        <v>6500</v>
      </c>
      <c r="Z574" s="65">
        <f t="shared" si="270"/>
        <v>2627.13818359375</v>
      </c>
      <c r="AA574" s="66">
        <f t="shared" si="271"/>
        <v>9127.13818359375</v>
      </c>
      <c r="AB574" s="71">
        <f t="shared" si="283"/>
        <v>-4.8828125E-4</v>
      </c>
      <c r="AC574" s="71">
        <f t="shared" si="272"/>
        <v>2627.13818359375</v>
      </c>
      <c r="AD574" s="71">
        <f t="shared" si="284"/>
        <v>8532.2114758202297</v>
      </c>
      <c r="AE574" s="71">
        <f t="shared" si="285"/>
        <v>2627.13818359375</v>
      </c>
      <c r="AF574" s="57">
        <f t="shared" si="286"/>
        <v>-4.8828125E-4</v>
      </c>
      <c r="AG574" s="55"/>
      <c r="AI574" s="35" t="str">
        <f t="shared" si="273"/>
        <v/>
      </c>
      <c r="AJ574" s="125" t="str">
        <f t="shared" si="274"/>
        <v/>
      </c>
      <c r="AK574" s="125" t="str">
        <f t="shared" si="275"/>
        <v/>
      </c>
      <c r="AL574" s="125" t="str">
        <f t="shared" si="276"/>
        <v/>
      </c>
      <c r="AM574" s="125" t="str">
        <f t="shared" si="277"/>
        <v/>
      </c>
      <c r="AN574" s="125" t="s">
        <v>218</v>
      </c>
      <c r="AO574" s="125" t="str">
        <f t="shared" si="278"/>
        <v/>
      </c>
      <c r="AP574" s="125" t="str">
        <f t="shared" si="287"/>
        <v/>
      </c>
    </row>
    <row r="575" spans="1:42">
      <c r="A575" s="30">
        <f t="shared" si="279"/>
        <v>25081</v>
      </c>
      <c r="B575" s="31">
        <f t="shared" si="256"/>
        <v>14759.808948748938</v>
      </c>
      <c r="C575" s="33" t="str">
        <f t="shared" si="257"/>
        <v/>
      </c>
      <c r="D575" s="31">
        <f t="shared" si="258"/>
        <v>11698.778341307876</v>
      </c>
      <c r="E575" s="33" t="str">
        <f t="shared" si="259"/>
        <v/>
      </c>
      <c r="F575" s="31">
        <f t="shared" si="260"/>
        <v>0</v>
      </c>
      <c r="G575" s="32">
        <f t="shared" si="261"/>
        <v>0</v>
      </c>
      <c r="H575" s="32">
        <f t="shared" si="262"/>
        <v>9278.5935852731036</v>
      </c>
      <c r="I575" s="32">
        <f t="shared" si="263"/>
        <v>9278.5935852731036</v>
      </c>
      <c r="J575" s="37" t="str">
        <f t="shared" si="280"/>
        <v/>
      </c>
      <c r="K575" s="31">
        <f t="shared" si="264"/>
        <v>0</v>
      </c>
      <c r="L575" s="33" t="str">
        <f t="shared" si="265"/>
        <v/>
      </c>
      <c r="M575" s="34">
        <f t="shared" si="281"/>
        <v>17140.742065016748</v>
      </c>
      <c r="N575" s="33" t="str">
        <f t="shared" si="282"/>
        <v/>
      </c>
      <c r="O575" s="35" t="str">
        <f t="shared" si="266"/>
        <v>MRDO</v>
      </c>
      <c r="P575" s="48" t="str">
        <f t="shared" si="267"/>
        <v>MRDO</v>
      </c>
      <c r="Q575" s="35"/>
      <c r="R575" s="58">
        <f>Data!AW575</f>
        <v>2939.216796875</v>
      </c>
      <c r="S575" s="58">
        <f>Data!BB575</f>
        <v>-121.81326293945312</v>
      </c>
      <c r="T575" s="58">
        <f>Data!BM575</f>
        <v>0</v>
      </c>
      <c r="U575" s="59">
        <f>Data!BN575</f>
        <v>0</v>
      </c>
      <c r="V575" s="59">
        <f>Data!BO575</f>
        <v>-2541.997802734375</v>
      </c>
      <c r="W575" s="58">
        <f>Data!BT575</f>
        <v>0</v>
      </c>
      <c r="X575" s="56">
        <f t="shared" si="268"/>
        <v>2939.216796875</v>
      </c>
      <c r="Y575" s="64">
        <f t="shared" si="269"/>
        <v>4000</v>
      </c>
      <c r="Z575" s="65">
        <f t="shared" si="270"/>
        <v>0</v>
      </c>
      <c r="AA575" s="66">
        <f t="shared" si="271"/>
        <v>4000</v>
      </c>
      <c r="AB575" s="71">
        <f t="shared" si="283"/>
        <v>1060.783203125</v>
      </c>
      <c r="AC575" s="71">
        <f t="shared" si="272"/>
        <v>0</v>
      </c>
      <c r="AD575" s="71">
        <f t="shared" si="284"/>
        <v>274.95869397965726</v>
      </c>
      <c r="AE575" s="71">
        <f t="shared" si="285"/>
        <v>0</v>
      </c>
      <c r="AF575" s="57">
        <f t="shared" si="286"/>
        <v>0</v>
      </c>
      <c r="AG575" s="55"/>
      <c r="AI575" s="35" t="str">
        <f t="shared" si="273"/>
        <v/>
      </c>
      <c r="AJ575" s="125" t="str">
        <f t="shared" si="274"/>
        <v/>
      </c>
      <c r="AK575" s="125" t="str">
        <f t="shared" si="275"/>
        <v/>
      </c>
      <c r="AL575" s="125" t="str">
        <f t="shared" si="276"/>
        <v/>
      </c>
      <c r="AM575" s="125" t="str">
        <f t="shared" si="277"/>
        <v/>
      </c>
      <c r="AN575" s="125" t="s">
        <v>218</v>
      </c>
      <c r="AO575" s="125" t="str">
        <f t="shared" si="278"/>
        <v/>
      </c>
      <c r="AP575" s="125" t="str">
        <f t="shared" si="287"/>
        <v/>
      </c>
    </row>
    <row r="576" spans="1:42">
      <c r="A576" s="30">
        <f t="shared" si="279"/>
        <v>25111</v>
      </c>
      <c r="B576" s="31">
        <f t="shared" si="256"/>
        <v>0</v>
      </c>
      <c r="C576" s="33" t="str">
        <f t="shared" si="257"/>
        <v/>
      </c>
      <c r="D576" s="31">
        <f t="shared" si="258"/>
        <v>0</v>
      </c>
      <c r="E576" s="33" t="str">
        <f t="shared" si="259"/>
        <v/>
      </c>
      <c r="F576" s="31">
        <f t="shared" si="260"/>
        <v>0</v>
      </c>
      <c r="G576" s="32">
        <f t="shared" si="261"/>
        <v>13635.383850477196</v>
      </c>
      <c r="H576" s="32">
        <f t="shared" si="262"/>
        <v>13106.204955450628</v>
      </c>
      <c r="I576" s="32">
        <f t="shared" si="263"/>
        <v>13635.383850477196</v>
      </c>
      <c r="J576" s="37" t="str">
        <f t="shared" si="280"/>
        <v/>
      </c>
      <c r="K576" s="31">
        <f t="shared" si="264"/>
        <v>0</v>
      </c>
      <c r="L576" s="33" t="str">
        <f t="shared" si="265"/>
        <v/>
      </c>
      <c r="M576" s="34">
        <f t="shared" si="281"/>
        <v>16811.33475125147</v>
      </c>
      <c r="N576" s="33" t="str">
        <f t="shared" si="282"/>
        <v>EI</v>
      </c>
      <c r="O576" s="35" t="str">
        <f t="shared" si="266"/>
        <v/>
      </c>
      <c r="P576" s="48" t="str">
        <f t="shared" si="267"/>
        <v>EI</v>
      </c>
      <c r="Q576" s="35"/>
      <c r="R576" s="58">
        <f>Data!AW576</f>
        <v>0</v>
      </c>
      <c r="S576" s="58">
        <f>Data!BB576</f>
        <v>0</v>
      </c>
      <c r="T576" s="58">
        <f>Data!BM576</f>
        <v>0</v>
      </c>
      <c r="U576" s="59">
        <f>Data!BN576</f>
        <v>2665.676025390625</v>
      </c>
      <c r="V576" s="59">
        <f>Data!BO576</f>
        <v>2136.496337890625</v>
      </c>
      <c r="W576" s="58">
        <f>Data!BT576</f>
        <v>0</v>
      </c>
      <c r="X576" s="56">
        <f t="shared" si="268"/>
        <v>2665.676025390625</v>
      </c>
      <c r="Y576" s="64">
        <f t="shared" si="269"/>
        <v>3000</v>
      </c>
      <c r="Z576" s="65">
        <f t="shared" si="270"/>
        <v>986.34869384765625</v>
      </c>
      <c r="AA576" s="66">
        <f t="shared" si="271"/>
        <v>3986.3486938476562</v>
      </c>
      <c r="AB576" s="71">
        <f t="shared" si="283"/>
        <v>1320.6726684570312</v>
      </c>
      <c r="AC576" s="71">
        <f t="shared" si="272"/>
        <v>986.34869384765625</v>
      </c>
      <c r="AD576" s="71">
        <f t="shared" si="284"/>
        <v>0</v>
      </c>
      <c r="AE576" s="71">
        <f t="shared" si="285"/>
        <v>593.958251953125</v>
      </c>
      <c r="AF576" s="57">
        <f t="shared" si="286"/>
        <v>0</v>
      </c>
      <c r="AG576" s="55"/>
      <c r="AI576" s="35" t="str">
        <f t="shared" si="273"/>
        <v/>
      </c>
      <c r="AJ576" s="125" t="str">
        <f t="shared" si="274"/>
        <v/>
      </c>
      <c r="AK576" s="125" t="str">
        <f t="shared" si="275"/>
        <v/>
      </c>
      <c r="AL576" s="125" t="str">
        <f t="shared" si="276"/>
        <v/>
      </c>
      <c r="AM576" s="125" t="str">
        <f t="shared" si="277"/>
        <v/>
      </c>
      <c r="AN576" s="125" t="s">
        <v>218</v>
      </c>
      <c r="AO576" s="125" t="str">
        <f t="shared" si="278"/>
        <v/>
      </c>
      <c r="AP576" s="125" t="str">
        <f t="shared" si="287"/>
        <v/>
      </c>
    </row>
    <row r="577" spans="1:42">
      <c r="A577" s="30">
        <f t="shared" si="279"/>
        <v>25142</v>
      </c>
      <c r="B577" s="31">
        <f t="shared" si="256"/>
        <v>0</v>
      </c>
      <c r="C577" s="33" t="str">
        <f t="shared" si="257"/>
        <v/>
      </c>
      <c r="D577" s="31">
        <f t="shared" si="258"/>
        <v>0</v>
      </c>
      <c r="E577" s="33" t="str">
        <f t="shared" si="259"/>
        <v/>
      </c>
      <c r="F577" s="31">
        <f t="shared" si="260"/>
        <v>0</v>
      </c>
      <c r="G577" s="32">
        <f t="shared" si="261"/>
        <v>8896.2003089015834</v>
      </c>
      <c r="H577" s="32">
        <f t="shared" si="262"/>
        <v>9203.5568979705677</v>
      </c>
      <c r="I577" s="32">
        <f t="shared" si="263"/>
        <v>9203.5568979705677</v>
      </c>
      <c r="J577" s="37" t="str">
        <f t="shared" si="280"/>
        <v/>
      </c>
      <c r="K577" s="31">
        <f t="shared" si="264"/>
        <v>0</v>
      </c>
      <c r="L577" s="33" t="str">
        <f t="shared" si="265"/>
        <v/>
      </c>
      <c r="M577" s="34">
        <f t="shared" si="281"/>
        <v>12178.502550070196</v>
      </c>
      <c r="N577" s="33" t="str">
        <f t="shared" si="282"/>
        <v/>
      </c>
      <c r="O577" s="35" t="str">
        <f t="shared" si="266"/>
        <v>MRDO</v>
      </c>
      <c r="P577" s="48" t="str">
        <f t="shared" si="267"/>
        <v>MRDO</v>
      </c>
      <c r="Q577" s="35"/>
      <c r="R577" s="58">
        <f>Data!AW577</f>
        <v>0</v>
      </c>
      <c r="S577" s="58">
        <f>Data!BB577</f>
        <v>0</v>
      </c>
      <c r="T577" s="58">
        <f>Data!BM577</f>
        <v>0</v>
      </c>
      <c r="U577" s="59">
        <f>Data!BN577</f>
        <v>2168.771240234375</v>
      </c>
      <c r="V577" s="59">
        <f>Data!BO577</f>
        <v>2476.128662109375</v>
      </c>
      <c r="W577" s="58">
        <f>Data!BT577</f>
        <v>0</v>
      </c>
      <c r="X577" s="56">
        <f t="shared" si="268"/>
        <v>2476.128662109375</v>
      </c>
      <c r="Y577" s="64">
        <f t="shared" si="269"/>
        <v>4000</v>
      </c>
      <c r="Z577" s="65">
        <f t="shared" si="270"/>
        <v>0</v>
      </c>
      <c r="AA577" s="66">
        <f t="shared" si="271"/>
        <v>4000</v>
      </c>
      <c r="AB577" s="71">
        <f t="shared" si="283"/>
        <v>1523.871337890625</v>
      </c>
      <c r="AC577" s="71">
        <f t="shared" si="272"/>
        <v>0</v>
      </c>
      <c r="AD577" s="71">
        <f t="shared" si="284"/>
        <v>973.82816071980415</v>
      </c>
      <c r="AE577" s="71">
        <f t="shared" si="285"/>
        <v>0</v>
      </c>
      <c r="AF577" s="57">
        <f t="shared" si="286"/>
        <v>0</v>
      </c>
      <c r="AG577" s="55"/>
      <c r="AI577" s="35" t="str">
        <f t="shared" si="273"/>
        <v/>
      </c>
      <c r="AJ577" s="125" t="str">
        <f t="shared" si="274"/>
        <v/>
      </c>
      <c r="AK577" s="125" t="str">
        <f t="shared" si="275"/>
        <v/>
      </c>
      <c r="AL577" s="125" t="str">
        <f t="shared" si="276"/>
        <v/>
      </c>
      <c r="AM577" s="125" t="str">
        <f t="shared" si="277"/>
        <v/>
      </c>
      <c r="AN577" s="125" t="s">
        <v>218</v>
      </c>
      <c r="AO577" s="125" t="str">
        <f t="shared" si="278"/>
        <v/>
      </c>
      <c r="AP577" s="125" t="str">
        <f t="shared" si="287"/>
        <v/>
      </c>
    </row>
    <row r="578" spans="1:42">
      <c r="A578" s="30">
        <f t="shared" si="279"/>
        <v>25172</v>
      </c>
      <c r="B578" s="31">
        <f t="shared" si="256"/>
        <v>0</v>
      </c>
      <c r="C578" s="33" t="str">
        <f t="shared" si="257"/>
        <v/>
      </c>
      <c r="D578" s="31">
        <f t="shared" si="258"/>
        <v>0</v>
      </c>
      <c r="E578" s="33" t="str">
        <f t="shared" si="259"/>
        <v/>
      </c>
      <c r="F578" s="31">
        <f t="shared" si="260"/>
        <v>0</v>
      </c>
      <c r="G578" s="32">
        <f t="shared" si="261"/>
        <v>12230.99507619555</v>
      </c>
      <c r="H578" s="32">
        <f t="shared" si="262"/>
        <v>12169.676629519809</v>
      </c>
      <c r="I578" s="32">
        <f t="shared" si="263"/>
        <v>12230.99507619555</v>
      </c>
      <c r="J578" s="37" t="str">
        <f t="shared" si="280"/>
        <v>RS</v>
      </c>
      <c r="K578" s="31">
        <f t="shared" si="264"/>
        <v>0</v>
      </c>
      <c r="L578" s="33" t="str">
        <f t="shared" si="265"/>
        <v/>
      </c>
      <c r="M578" s="34">
        <f t="shared" si="281"/>
        <v>14231.339163829332</v>
      </c>
      <c r="N578" s="33" t="str">
        <f t="shared" si="282"/>
        <v/>
      </c>
      <c r="O578" s="35" t="str">
        <f t="shared" si="266"/>
        <v/>
      </c>
      <c r="P578" s="48" t="str">
        <f t="shared" si="267"/>
        <v>RS</v>
      </c>
      <c r="Q578" s="35"/>
      <c r="R578" s="58">
        <f>Data!AW578</f>
        <v>0</v>
      </c>
      <c r="S578" s="58">
        <f>Data!BB578</f>
        <v>0</v>
      </c>
      <c r="T578" s="58">
        <f>Data!BM578</f>
        <v>0</v>
      </c>
      <c r="U578" s="59">
        <f>Data!BN578</f>
        <v>4526.7578125</v>
      </c>
      <c r="V578" s="59">
        <f>Data!BO578</f>
        <v>4465.439453125</v>
      </c>
      <c r="W578" s="58">
        <f>Data!BT578</f>
        <v>0</v>
      </c>
      <c r="X578" s="56">
        <f t="shared" si="268"/>
        <v>4526.7578125</v>
      </c>
      <c r="Y578" s="64">
        <f t="shared" si="269"/>
        <v>4500</v>
      </c>
      <c r="Z578" s="65">
        <f t="shared" si="270"/>
        <v>26.757905960083008</v>
      </c>
      <c r="AA578" s="66">
        <f t="shared" si="271"/>
        <v>4526.757905960083</v>
      </c>
      <c r="AB578" s="71">
        <f t="shared" si="283"/>
        <v>9.34600830078125E-5</v>
      </c>
      <c r="AC578" s="71">
        <f t="shared" si="272"/>
        <v>26.757905960083008</v>
      </c>
      <c r="AD578" s="71">
        <f t="shared" si="284"/>
        <v>228.61479203938688</v>
      </c>
      <c r="AE578" s="71">
        <f t="shared" si="285"/>
        <v>26.757905960083008</v>
      </c>
      <c r="AF578" s="57">
        <f t="shared" si="286"/>
        <v>9.34600830078125E-5</v>
      </c>
      <c r="AG578" s="55"/>
      <c r="AI578" s="35" t="str">
        <f t="shared" si="273"/>
        <v/>
      </c>
      <c r="AJ578" s="125" t="str">
        <f t="shared" si="274"/>
        <v/>
      </c>
      <c r="AK578" s="125" t="str">
        <f t="shared" si="275"/>
        <v/>
      </c>
      <c r="AL578" s="125" t="str">
        <f t="shared" si="276"/>
        <v/>
      </c>
      <c r="AM578" s="125" t="str">
        <f t="shared" si="277"/>
        <v/>
      </c>
      <c r="AN578" s="125" t="s">
        <v>218</v>
      </c>
      <c r="AO578" s="125" t="str">
        <f t="shared" si="278"/>
        <v/>
      </c>
      <c r="AP578" s="125" t="str">
        <f t="shared" si="287"/>
        <v/>
      </c>
    </row>
    <row r="579" spans="1:42">
      <c r="A579" s="30">
        <f t="shared" si="279"/>
        <v>25203</v>
      </c>
      <c r="B579" s="31">
        <f t="shared" si="256"/>
        <v>0</v>
      </c>
      <c r="C579" s="33" t="str">
        <f t="shared" si="257"/>
        <v/>
      </c>
      <c r="D579" s="31">
        <f t="shared" si="258"/>
        <v>0</v>
      </c>
      <c r="E579" s="33" t="str">
        <f t="shared" si="259"/>
        <v/>
      </c>
      <c r="F579" s="31">
        <f t="shared" si="260"/>
        <v>0</v>
      </c>
      <c r="G579" s="32">
        <f t="shared" si="261"/>
        <v>10412.314238333092</v>
      </c>
      <c r="H579" s="32">
        <f t="shared" si="262"/>
        <v>11414.090980354054</v>
      </c>
      <c r="I579" s="32">
        <f t="shared" si="263"/>
        <v>11414.090980354054</v>
      </c>
      <c r="J579" s="37" t="str">
        <f t="shared" si="280"/>
        <v/>
      </c>
      <c r="K579" s="31">
        <f t="shared" si="264"/>
        <v>0</v>
      </c>
      <c r="L579" s="33" t="str">
        <f t="shared" si="265"/>
        <v/>
      </c>
      <c r="M579" s="34">
        <f t="shared" si="281"/>
        <v>9971.2383465120729</v>
      </c>
      <c r="N579" s="33" t="str">
        <f t="shared" si="282"/>
        <v/>
      </c>
      <c r="O579" s="35" t="str">
        <f t="shared" si="266"/>
        <v/>
      </c>
      <c r="P579" s="48" t="str">
        <f t="shared" si="267"/>
        <v/>
      </c>
      <c r="Q579" s="35"/>
      <c r="R579" s="58">
        <f>Data!AW579</f>
        <v>0</v>
      </c>
      <c r="S579" s="58">
        <f>Data!BB579</f>
        <v>0</v>
      </c>
      <c r="T579" s="58">
        <f>Data!BM579</f>
        <v>0</v>
      </c>
      <c r="U579" s="59">
        <f>Data!BN579</f>
        <v>7461.4775390625</v>
      </c>
      <c r="V579" s="59">
        <f>Data!BO579</f>
        <v>8605.814453125</v>
      </c>
      <c r="W579" s="58">
        <f>Data!BT579</f>
        <v>0</v>
      </c>
      <c r="X579" s="56">
        <f t="shared" si="268"/>
        <v>8605.814453125</v>
      </c>
      <c r="Y579" s="64">
        <f t="shared" si="269"/>
        <v>4500</v>
      </c>
      <c r="Z579" s="65">
        <f t="shared" si="270"/>
        <v>14863.71875</v>
      </c>
      <c r="AA579" s="66">
        <f t="shared" si="271"/>
        <v>19363.71875</v>
      </c>
      <c r="AB579" s="71">
        <f t="shared" si="283"/>
        <v>10757.904296875</v>
      </c>
      <c r="AC579" s="71">
        <f t="shared" si="272"/>
        <v>14863.71875</v>
      </c>
      <c r="AD579" s="71">
        <f t="shared" si="284"/>
        <v>15926.905632272341</v>
      </c>
      <c r="AE579" s="71">
        <f t="shared" si="285"/>
        <v>14863.71875</v>
      </c>
      <c r="AF579" s="57">
        <f t="shared" si="286"/>
        <v>10757.904296875</v>
      </c>
      <c r="AG579" s="55"/>
      <c r="AI579" s="35" t="str">
        <f t="shared" si="273"/>
        <v/>
      </c>
      <c r="AJ579" s="125" t="str">
        <f t="shared" si="274"/>
        <v/>
      </c>
      <c r="AK579" s="125" t="str">
        <f t="shared" si="275"/>
        <v/>
      </c>
      <c r="AL579" s="125" t="str">
        <f t="shared" si="276"/>
        <v/>
      </c>
      <c r="AM579" s="125" t="str">
        <f t="shared" si="277"/>
        <v/>
      </c>
      <c r="AN579" s="125" t="s">
        <v>218</v>
      </c>
      <c r="AO579" s="125" t="str">
        <f t="shared" si="278"/>
        <v/>
      </c>
      <c r="AP579" s="125" t="str">
        <f t="shared" si="287"/>
        <v/>
      </c>
    </row>
    <row r="580" spans="1:42">
      <c r="A580" s="30">
        <f t="shared" si="279"/>
        <v>25234</v>
      </c>
      <c r="B580" s="31">
        <f t="shared" si="256"/>
        <v>0</v>
      </c>
      <c r="C580" s="33" t="str">
        <f t="shared" si="257"/>
        <v/>
      </c>
      <c r="D580" s="31">
        <f t="shared" si="258"/>
        <v>0</v>
      </c>
      <c r="E580" s="33" t="str">
        <f t="shared" si="259"/>
        <v/>
      </c>
      <c r="F580" s="31">
        <f t="shared" si="260"/>
        <v>0</v>
      </c>
      <c r="G580" s="32">
        <f t="shared" si="261"/>
        <v>0</v>
      </c>
      <c r="H580" s="32">
        <f t="shared" si="262"/>
        <v>0</v>
      </c>
      <c r="I580" s="32">
        <f t="shared" si="263"/>
        <v>0</v>
      </c>
      <c r="J580" s="37" t="str">
        <f t="shared" si="280"/>
        <v/>
      </c>
      <c r="K580" s="31">
        <f t="shared" si="264"/>
        <v>0</v>
      </c>
      <c r="L580" s="33" t="str">
        <f t="shared" si="265"/>
        <v/>
      </c>
      <c r="M580" s="34">
        <f t="shared" si="281"/>
        <v>14250.977085222725</v>
      </c>
      <c r="N580" s="33" t="str">
        <f t="shared" si="282"/>
        <v/>
      </c>
      <c r="O580" s="35" t="str">
        <f t="shared" si="266"/>
        <v/>
      </c>
      <c r="P580" s="48" t="str">
        <f t="shared" si="267"/>
        <v/>
      </c>
      <c r="Q580" s="35"/>
      <c r="R580" s="58">
        <f>Data!AW580</f>
        <v>0</v>
      </c>
      <c r="S580" s="58">
        <f>Data!BB580</f>
        <v>0</v>
      </c>
      <c r="T580" s="58">
        <f>Data!BM580</f>
        <v>0</v>
      </c>
      <c r="U580" s="59">
        <f>Data!BN580</f>
        <v>0</v>
      </c>
      <c r="V580" s="59">
        <f>Data!BO580</f>
        <v>0</v>
      </c>
      <c r="W580" s="58">
        <f>Data!BT580</f>
        <v>0</v>
      </c>
      <c r="X580" s="56">
        <f t="shared" si="268"/>
        <v>0</v>
      </c>
      <c r="Y580" s="64">
        <f t="shared" si="269"/>
        <v>6000</v>
      </c>
      <c r="Z580" s="65">
        <f t="shared" si="270"/>
        <v>118200.390625</v>
      </c>
      <c r="AA580" s="66">
        <f t="shared" si="271"/>
        <v>124200.390625</v>
      </c>
      <c r="AB580" s="71">
        <f t="shared" si="283"/>
        <v>124200.390625</v>
      </c>
      <c r="AC580" s="71">
        <f t="shared" si="272"/>
        <v>118200.390625</v>
      </c>
      <c r="AD580" s="71">
        <f t="shared" si="284"/>
        <v>113449.49634880273</v>
      </c>
      <c r="AE580" s="71">
        <f t="shared" si="285"/>
        <v>118200.390625</v>
      </c>
      <c r="AF580" s="57">
        <f t="shared" si="286"/>
        <v>113449.49634880273</v>
      </c>
      <c r="AG580" s="55"/>
      <c r="AI580" s="35" t="str">
        <f t="shared" si="273"/>
        <v/>
      </c>
      <c r="AJ580" s="125" t="str">
        <f t="shared" si="274"/>
        <v/>
      </c>
      <c r="AK580" s="125" t="str">
        <f t="shared" si="275"/>
        <v/>
      </c>
      <c r="AL580" s="125" t="str">
        <f t="shared" si="276"/>
        <v/>
      </c>
      <c r="AM580" s="125" t="str">
        <f t="shared" si="277"/>
        <v/>
      </c>
      <c r="AN580" s="125" t="s">
        <v>218</v>
      </c>
      <c r="AO580" s="125" t="str">
        <f t="shared" si="278"/>
        <v/>
      </c>
      <c r="AP580" s="125" t="str">
        <f t="shared" si="287"/>
        <v/>
      </c>
    </row>
    <row r="581" spans="1:42">
      <c r="A581" s="30">
        <f t="shared" si="279"/>
        <v>25262</v>
      </c>
      <c r="B581" s="31">
        <f t="shared" si="256"/>
        <v>0</v>
      </c>
      <c r="C581" s="33" t="str">
        <f t="shared" si="257"/>
        <v/>
      </c>
      <c r="D581" s="31">
        <f t="shared" si="258"/>
        <v>0</v>
      </c>
      <c r="E581" s="33" t="str">
        <f t="shared" si="259"/>
        <v/>
      </c>
      <c r="F581" s="31">
        <f t="shared" si="260"/>
        <v>0</v>
      </c>
      <c r="G581" s="32">
        <f t="shared" si="261"/>
        <v>0</v>
      </c>
      <c r="H581" s="32">
        <f t="shared" si="262"/>
        <v>0</v>
      </c>
      <c r="I581" s="32">
        <f t="shared" si="263"/>
        <v>0</v>
      </c>
      <c r="J581" s="37" t="str">
        <f t="shared" si="280"/>
        <v/>
      </c>
      <c r="K581" s="31">
        <f t="shared" si="264"/>
        <v>0</v>
      </c>
      <c r="L581" s="33" t="str">
        <f t="shared" si="265"/>
        <v/>
      </c>
      <c r="M581" s="34">
        <f t="shared" si="281"/>
        <v>35735.272650978783</v>
      </c>
      <c r="N581" s="33" t="str">
        <f t="shared" si="282"/>
        <v/>
      </c>
      <c r="O581" s="35" t="str">
        <f t="shared" si="266"/>
        <v/>
      </c>
      <c r="P581" s="48" t="str">
        <f t="shared" si="267"/>
        <v/>
      </c>
      <c r="Q581" s="35"/>
      <c r="R581" s="58">
        <f>Data!AW581</f>
        <v>0</v>
      </c>
      <c r="S581" s="58">
        <f>Data!BB581</f>
        <v>0</v>
      </c>
      <c r="T581" s="58">
        <f>Data!BM581</f>
        <v>0</v>
      </c>
      <c r="U581" s="59">
        <f>Data!BN581</f>
        <v>0</v>
      </c>
      <c r="V581" s="59">
        <f>Data!BO581</f>
        <v>0</v>
      </c>
      <c r="W581" s="58">
        <f>Data!BT581</f>
        <v>0</v>
      </c>
      <c r="X581" s="56">
        <f t="shared" si="268"/>
        <v>0</v>
      </c>
      <c r="Y581" s="64">
        <f t="shared" si="269"/>
        <v>20633.927734375</v>
      </c>
      <c r="Z581" s="65">
        <f t="shared" si="270"/>
        <v>119135.3671875</v>
      </c>
      <c r="AA581" s="66">
        <f t="shared" si="271"/>
        <v>139769.294921875</v>
      </c>
      <c r="AB581" s="71">
        <f t="shared" si="283"/>
        <v>139769.294921875</v>
      </c>
      <c r="AC581" s="71">
        <f t="shared" si="272"/>
        <v>119135.3671875</v>
      </c>
      <c r="AD581" s="71">
        <f t="shared" si="284"/>
        <v>111992.93298981755</v>
      </c>
      <c r="AE581" s="71">
        <f t="shared" si="285"/>
        <v>119135.3671875</v>
      </c>
      <c r="AF581" s="57">
        <f t="shared" si="286"/>
        <v>111992.93298981755</v>
      </c>
      <c r="AG581" s="55"/>
      <c r="AI581" s="35" t="str">
        <f t="shared" si="273"/>
        <v/>
      </c>
      <c r="AJ581" s="125" t="str">
        <f t="shared" si="274"/>
        <v/>
      </c>
      <c r="AK581" s="125" t="str">
        <f t="shared" si="275"/>
        <v/>
      </c>
      <c r="AL581" s="125" t="str">
        <f t="shared" si="276"/>
        <v/>
      </c>
      <c r="AM581" s="125" t="str">
        <f t="shared" si="277"/>
        <v/>
      </c>
      <c r="AN581" s="125" t="s">
        <v>218</v>
      </c>
      <c r="AO581" s="125" t="str">
        <f t="shared" si="278"/>
        <v/>
      </c>
      <c r="AP581" s="125" t="str">
        <f t="shared" si="287"/>
        <v/>
      </c>
    </row>
    <row r="582" spans="1:42">
      <c r="A582" s="30">
        <f t="shared" si="279"/>
        <v>25293</v>
      </c>
      <c r="B582" s="31">
        <f t="shared" si="256"/>
        <v>0</v>
      </c>
      <c r="C582" s="33" t="str">
        <f t="shared" si="257"/>
        <v/>
      </c>
      <c r="D582" s="31">
        <f t="shared" si="258"/>
        <v>0</v>
      </c>
      <c r="E582" s="33" t="str">
        <f t="shared" si="259"/>
        <v/>
      </c>
      <c r="F582" s="31">
        <f t="shared" si="260"/>
        <v>0</v>
      </c>
      <c r="G582" s="32">
        <f t="shared" si="261"/>
        <v>0</v>
      </c>
      <c r="H582" s="32">
        <f t="shared" si="262"/>
        <v>0</v>
      </c>
      <c r="I582" s="32">
        <f t="shared" si="263"/>
        <v>0</v>
      </c>
      <c r="J582" s="37" t="str">
        <f t="shared" si="280"/>
        <v/>
      </c>
      <c r="K582" s="31">
        <f t="shared" si="264"/>
        <v>0</v>
      </c>
      <c r="L582" s="33" t="str">
        <f t="shared" si="265"/>
        <v/>
      </c>
      <c r="M582" s="34">
        <f t="shared" si="281"/>
        <v>21684.080307893757</v>
      </c>
      <c r="N582" s="33" t="str">
        <f t="shared" si="282"/>
        <v/>
      </c>
      <c r="O582" s="35" t="str">
        <f t="shared" si="266"/>
        <v/>
      </c>
      <c r="P582" s="48" t="str">
        <f t="shared" si="267"/>
        <v/>
      </c>
      <c r="Q582" s="35"/>
      <c r="R582" s="58">
        <f>Data!AW582</f>
        <v>0</v>
      </c>
      <c r="S582" s="58">
        <f>Data!BB582</f>
        <v>0</v>
      </c>
      <c r="T582" s="58">
        <f>Data!BM582</f>
        <v>0</v>
      </c>
      <c r="U582" s="59">
        <f>Data!BN582</f>
        <v>0</v>
      </c>
      <c r="V582" s="59">
        <f>Data!BO582</f>
        <v>0</v>
      </c>
      <c r="W582" s="58">
        <f>Data!BT582</f>
        <v>0</v>
      </c>
      <c r="X582" s="56">
        <f t="shared" si="268"/>
        <v>0</v>
      </c>
      <c r="Y582" s="64">
        <f t="shared" si="269"/>
        <v>13935.4833984375</v>
      </c>
      <c r="Z582" s="65">
        <f t="shared" si="270"/>
        <v>50515.98828125</v>
      </c>
      <c r="AA582" s="66">
        <f t="shared" si="271"/>
        <v>64451.4716796875</v>
      </c>
      <c r="AB582" s="71">
        <f t="shared" si="283"/>
        <v>64451.4716796875</v>
      </c>
      <c r="AC582" s="71">
        <f t="shared" si="272"/>
        <v>50515.98828125</v>
      </c>
      <c r="AD582" s="71">
        <f t="shared" si="284"/>
        <v>51064.17427921592</v>
      </c>
      <c r="AE582" s="71">
        <f t="shared" si="285"/>
        <v>50515.98828125</v>
      </c>
      <c r="AF582" s="57">
        <f t="shared" si="286"/>
        <v>50515.98828125</v>
      </c>
      <c r="AG582" s="55"/>
      <c r="AI582" s="35" t="str">
        <f t="shared" si="273"/>
        <v/>
      </c>
      <c r="AJ582" s="125" t="str">
        <f t="shared" si="274"/>
        <v/>
      </c>
      <c r="AK582" s="125" t="str">
        <f t="shared" si="275"/>
        <v/>
      </c>
      <c r="AL582" s="125" t="str">
        <f t="shared" si="276"/>
        <v/>
      </c>
      <c r="AM582" s="125" t="str">
        <f t="shared" si="277"/>
        <v/>
      </c>
      <c r="AN582" s="125" t="s">
        <v>218</v>
      </c>
      <c r="AO582" s="125" t="str">
        <f t="shared" si="278"/>
        <v/>
      </c>
      <c r="AP582" s="125" t="str">
        <f t="shared" si="287"/>
        <v/>
      </c>
    </row>
    <row r="583" spans="1:42">
      <c r="A583" s="30">
        <f t="shared" si="279"/>
        <v>25323</v>
      </c>
      <c r="B583" s="31">
        <f t="shared" si="256"/>
        <v>0</v>
      </c>
      <c r="C583" s="33" t="str">
        <f t="shared" si="257"/>
        <v/>
      </c>
      <c r="D583" s="31">
        <f t="shared" si="258"/>
        <v>0</v>
      </c>
      <c r="E583" s="33" t="str">
        <f t="shared" si="259"/>
        <v/>
      </c>
      <c r="F583" s="31">
        <f t="shared" si="260"/>
        <v>0</v>
      </c>
      <c r="G583" s="32">
        <f t="shared" si="261"/>
        <v>0</v>
      </c>
      <c r="H583" s="32">
        <f t="shared" si="262"/>
        <v>0</v>
      </c>
      <c r="I583" s="32">
        <f t="shared" si="263"/>
        <v>0</v>
      </c>
      <c r="J583" s="37" t="str">
        <f t="shared" si="280"/>
        <v/>
      </c>
      <c r="K583" s="31">
        <f t="shared" si="264"/>
        <v>0</v>
      </c>
      <c r="L583" s="33" t="str">
        <f t="shared" si="265"/>
        <v/>
      </c>
      <c r="M583" s="34">
        <f t="shared" si="281"/>
        <v>15194.571966351305</v>
      </c>
      <c r="N583" s="33" t="str">
        <f t="shared" si="282"/>
        <v/>
      </c>
      <c r="O583" s="35" t="str">
        <f t="shared" si="266"/>
        <v/>
      </c>
      <c r="P583" s="48" t="str">
        <f t="shared" si="267"/>
        <v/>
      </c>
      <c r="Q583" s="35"/>
      <c r="R583" s="58">
        <f>Data!AW583</f>
        <v>0</v>
      </c>
      <c r="S583" s="58">
        <f>Data!BB583</f>
        <v>0</v>
      </c>
      <c r="T583" s="58">
        <f>Data!BM583</f>
        <v>0</v>
      </c>
      <c r="U583" s="59">
        <f>Data!BN583</f>
        <v>0</v>
      </c>
      <c r="V583" s="59">
        <f>Data!BO583</f>
        <v>0</v>
      </c>
      <c r="W583" s="58">
        <f>Data!BT583</f>
        <v>0</v>
      </c>
      <c r="X583" s="56">
        <f t="shared" si="268"/>
        <v>0</v>
      </c>
      <c r="Y583" s="64">
        <f t="shared" si="269"/>
        <v>5750</v>
      </c>
      <c r="Z583" s="65">
        <f t="shared" si="270"/>
        <v>57669.90625</v>
      </c>
      <c r="AA583" s="66">
        <f t="shared" si="271"/>
        <v>63419.90625</v>
      </c>
      <c r="AB583" s="71">
        <f t="shared" si="283"/>
        <v>63419.90625</v>
      </c>
      <c r="AC583" s="71">
        <f t="shared" si="272"/>
        <v>57669.90625</v>
      </c>
      <c r="AD583" s="71">
        <f t="shared" si="284"/>
        <v>55064.943739089693</v>
      </c>
      <c r="AE583" s="71">
        <f t="shared" si="285"/>
        <v>57669.90625</v>
      </c>
      <c r="AF583" s="57">
        <f t="shared" si="286"/>
        <v>55064.943739089693</v>
      </c>
      <c r="AG583" s="55"/>
      <c r="AI583" s="35" t="str">
        <f t="shared" si="273"/>
        <v/>
      </c>
      <c r="AJ583" s="125" t="str">
        <f t="shared" si="274"/>
        <v/>
      </c>
      <c r="AK583" s="125" t="str">
        <f t="shared" si="275"/>
        <v/>
      </c>
      <c r="AL583" s="125" t="str">
        <f t="shared" si="276"/>
        <v/>
      </c>
      <c r="AM583" s="125" t="str">
        <f t="shared" si="277"/>
        <v/>
      </c>
      <c r="AN583" s="125" t="s">
        <v>218</v>
      </c>
      <c r="AO583" s="125" t="str">
        <f t="shared" si="278"/>
        <v/>
      </c>
      <c r="AP583" s="125" t="str">
        <f t="shared" si="287"/>
        <v/>
      </c>
    </row>
    <row r="584" spans="1:42">
      <c r="A584" s="30">
        <f t="shared" si="279"/>
        <v>25354</v>
      </c>
      <c r="B584" s="31">
        <f t="shared" si="256"/>
        <v>0</v>
      </c>
      <c r="C584" s="33" t="str">
        <f t="shared" si="257"/>
        <v/>
      </c>
      <c r="D584" s="31">
        <f t="shared" si="258"/>
        <v>0</v>
      </c>
      <c r="E584" s="33" t="str">
        <f t="shared" si="259"/>
        <v/>
      </c>
      <c r="F584" s="31">
        <f t="shared" si="260"/>
        <v>0</v>
      </c>
      <c r="G584" s="32">
        <f t="shared" si="261"/>
        <v>0</v>
      </c>
      <c r="H584" s="32">
        <f t="shared" si="262"/>
        <v>0</v>
      </c>
      <c r="I584" s="32">
        <f t="shared" si="263"/>
        <v>0</v>
      </c>
      <c r="J584" s="37" t="str">
        <f t="shared" si="280"/>
        <v/>
      </c>
      <c r="K584" s="31">
        <f t="shared" si="264"/>
        <v>0</v>
      </c>
      <c r="L584" s="33" t="str">
        <f t="shared" si="265"/>
        <v/>
      </c>
      <c r="M584" s="34">
        <f t="shared" si="281"/>
        <v>24445.126671878385</v>
      </c>
      <c r="N584" s="33" t="str">
        <f t="shared" si="282"/>
        <v/>
      </c>
      <c r="O584" s="35" t="str">
        <f t="shared" si="266"/>
        <v/>
      </c>
      <c r="P584" s="48" t="str">
        <f t="shared" si="267"/>
        <v/>
      </c>
      <c r="Q584" s="35"/>
      <c r="R584" s="58">
        <f>Data!AW584</f>
        <v>0</v>
      </c>
      <c r="S584" s="58">
        <f>Data!BB584</f>
        <v>0</v>
      </c>
      <c r="T584" s="58">
        <f>Data!BM584</f>
        <v>0</v>
      </c>
      <c r="U584" s="59">
        <f>Data!BN584</f>
        <v>0</v>
      </c>
      <c r="V584" s="59">
        <f>Data!BO584</f>
        <v>0</v>
      </c>
      <c r="W584" s="58">
        <f>Data!BT584</f>
        <v>0</v>
      </c>
      <c r="X584" s="56">
        <f t="shared" si="268"/>
        <v>0</v>
      </c>
      <c r="Y584" s="64">
        <f t="shared" si="269"/>
        <v>8290.322265625</v>
      </c>
      <c r="Z584" s="65">
        <f t="shared" si="270"/>
        <v>54899.74609375</v>
      </c>
      <c r="AA584" s="66">
        <f t="shared" si="271"/>
        <v>63190.068359375</v>
      </c>
      <c r="AB584" s="71">
        <f t="shared" si="283"/>
        <v>63190.068359375</v>
      </c>
      <c r="AC584" s="71">
        <f t="shared" si="272"/>
        <v>54899.74609375</v>
      </c>
      <c r="AD584" s="71">
        <f t="shared" si="284"/>
        <v>50007.77080140404</v>
      </c>
      <c r="AE584" s="71">
        <f t="shared" si="285"/>
        <v>54899.74609375</v>
      </c>
      <c r="AF584" s="57">
        <f t="shared" si="286"/>
        <v>50007.77080140404</v>
      </c>
      <c r="AG584" s="55"/>
      <c r="AI584" s="35" t="str">
        <f t="shared" si="273"/>
        <v/>
      </c>
      <c r="AJ584" s="125" t="str">
        <f t="shared" si="274"/>
        <v/>
      </c>
      <c r="AK584" s="125" t="str">
        <f t="shared" si="275"/>
        <v/>
      </c>
      <c r="AL584" s="125" t="str">
        <f t="shared" si="276"/>
        <v/>
      </c>
      <c r="AM584" s="125" t="str">
        <f t="shared" si="277"/>
        <v/>
      </c>
      <c r="AN584" s="125" t="s">
        <v>218</v>
      </c>
      <c r="AO584" s="125" t="str">
        <f t="shared" si="278"/>
        <v/>
      </c>
      <c r="AP584" s="125" t="str">
        <f t="shared" si="287"/>
        <v/>
      </c>
    </row>
    <row r="585" spans="1:42">
      <c r="A585" s="30">
        <f t="shared" si="279"/>
        <v>25384</v>
      </c>
      <c r="B585" s="31">
        <f t="shared" si="256"/>
        <v>0</v>
      </c>
      <c r="C585" s="33" t="str">
        <f t="shared" si="257"/>
        <v/>
      </c>
      <c r="D585" s="31">
        <f t="shared" si="258"/>
        <v>0</v>
      </c>
      <c r="E585" s="33" t="str">
        <f t="shared" si="259"/>
        <v/>
      </c>
      <c r="F585" s="31">
        <f t="shared" si="260"/>
        <v>0</v>
      </c>
      <c r="G585" s="32">
        <f t="shared" si="261"/>
        <v>0</v>
      </c>
      <c r="H585" s="32">
        <f t="shared" si="262"/>
        <v>0</v>
      </c>
      <c r="I585" s="32">
        <f t="shared" si="263"/>
        <v>0</v>
      </c>
      <c r="J585" s="37" t="str">
        <f t="shared" si="280"/>
        <v/>
      </c>
      <c r="K585" s="31">
        <f t="shared" si="264"/>
        <v>0</v>
      </c>
      <c r="L585" s="33" t="str">
        <f t="shared" si="265"/>
        <v/>
      </c>
      <c r="M585" s="34">
        <f t="shared" si="281"/>
        <v>28585.183243499199</v>
      </c>
      <c r="N585" s="33" t="str">
        <f t="shared" si="282"/>
        <v/>
      </c>
      <c r="O585" s="35" t="str">
        <f t="shared" si="266"/>
        <v/>
      </c>
      <c r="P585" s="48" t="str">
        <f t="shared" si="267"/>
        <v/>
      </c>
      <c r="Q585" s="35"/>
      <c r="R585" s="58">
        <f>Data!AW585</f>
        <v>0</v>
      </c>
      <c r="S585" s="58">
        <f>Data!BB585</f>
        <v>0</v>
      </c>
      <c r="T585" s="58">
        <f>Data!BM585</f>
        <v>0</v>
      </c>
      <c r="U585" s="59">
        <f>Data!BN585</f>
        <v>0</v>
      </c>
      <c r="V585" s="59">
        <f>Data!BO585</f>
        <v>0</v>
      </c>
      <c r="W585" s="58">
        <f>Data!BT585</f>
        <v>0</v>
      </c>
      <c r="X585" s="56">
        <f t="shared" si="268"/>
        <v>0</v>
      </c>
      <c r="Y585" s="64">
        <f t="shared" si="269"/>
        <v>16993.75</v>
      </c>
      <c r="Z585" s="65">
        <f t="shared" si="270"/>
        <v>18978.712890625</v>
      </c>
      <c r="AA585" s="66">
        <f t="shared" si="271"/>
        <v>35972.462890625</v>
      </c>
      <c r="AB585" s="71">
        <f t="shared" si="283"/>
        <v>35972.462890625</v>
      </c>
      <c r="AC585" s="71">
        <f t="shared" si="272"/>
        <v>18978.712890625</v>
      </c>
      <c r="AD585" s="71">
        <f t="shared" si="284"/>
        <v>21457.027430143138</v>
      </c>
      <c r="AE585" s="71">
        <f t="shared" si="285"/>
        <v>18778.712890625</v>
      </c>
      <c r="AF585" s="57">
        <f t="shared" si="286"/>
        <v>18978.712890625</v>
      </c>
      <c r="AG585" s="55"/>
      <c r="AI585" s="35" t="str">
        <f t="shared" si="273"/>
        <v/>
      </c>
      <c r="AJ585" s="125" t="str">
        <f t="shared" si="274"/>
        <v/>
      </c>
      <c r="AK585" s="125" t="str">
        <f t="shared" si="275"/>
        <v/>
      </c>
      <c r="AL585" s="125" t="str">
        <f t="shared" si="276"/>
        <v/>
      </c>
      <c r="AM585" s="125" t="str">
        <f t="shared" si="277"/>
        <v/>
      </c>
      <c r="AN585" s="125" t="s">
        <v>218</v>
      </c>
      <c r="AO585" s="125" t="str">
        <f t="shared" si="278"/>
        <v/>
      </c>
      <c r="AP585" s="125" t="str">
        <f t="shared" si="287"/>
        <v/>
      </c>
    </row>
    <row r="586" spans="1:42">
      <c r="A586" s="30">
        <f t="shared" si="279"/>
        <v>25415</v>
      </c>
      <c r="B586" s="31">
        <f t="shared" si="256"/>
        <v>0</v>
      </c>
      <c r="C586" s="33" t="str">
        <f t="shared" si="257"/>
        <v/>
      </c>
      <c r="D586" s="31">
        <f t="shared" si="258"/>
        <v>0</v>
      </c>
      <c r="E586" s="33" t="str">
        <f t="shared" si="259"/>
        <v/>
      </c>
      <c r="F586" s="31">
        <f t="shared" si="260"/>
        <v>0</v>
      </c>
      <c r="G586" s="32">
        <f t="shared" si="261"/>
        <v>0</v>
      </c>
      <c r="H586" s="32">
        <f t="shared" si="262"/>
        <v>0</v>
      </c>
      <c r="I586" s="32">
        <f t="shared" si="263"/>
        <v>0</v>
      </c>
      <c r="J586" s="37" t="str">
        <f t="shared" si="280"/>
        <v/>
      </c>
      <c r="K586" s="31">
        <f t="shared" si="264"/>
        <v>0</v>
      </c>
      <c r="L586" s="33" t="str">
        <f t="shared" si="265"/>
        <v/>
      </c>
      <c r="M586" s="34">
        <f t="shared" si="281"/>
        <v>17353.84679038146</v>
      </c>
      <c r="N586" s="33" t="str">
        <f t="shared" si="282"/>
        <v/>
      </c>
      <c r="O586" s="35" t="str">
        <f t="shared" si="266"/>
        <v/>
      </c>
      <c r="P586" s="48" t="str">
        <f t="shared" si="267"/>
        <v/>
      </c>
      <c r="Q586" s="35"/>
      <c r="R586" s="58">
        <f>Data!AW586</f>
        <v>0</v>
      </c>
      <c r="S586" s="58">
        <f>Data!BB586</f>
        <v>0</v>
      </c>
      <c r="T586" s="58">
        <f>Data!BM586</f>
        <v>0</v>
      </c>
      <c r="U586" s="59">
        <f>Data!BN586</f>
        <v>0</v>
      </c>
      <c r="V586" s="59">
        <f>Data!BO586</f>
        <v>0</v>
      </c>
      <c r="W586" s="58">
        <f>Data!BT586</f>
        <v>0</v>
      </c>
      <c r="X586" s="56">
        <f t="shared" si="268"/>
        <v>0</v>
      </c>
      <c r="Y586" s="64">
        <f t="shared" si="269"/>
        <v>8000</v>
      </c>
      <c r="Z586" s="65">
        <f t="shared" si="270"/>
        <v>323.59671020507812</v>
      </c>
      <c r="AA586" s="66">
        <f t="shared" si="271"/>
        <v>8323.5967102050781</v>
      </c>
      <c r="AB586" s="71">
        <f t="shared" si="283"/>
        <v>8323.5967102050781</v>
      </c>
      <c r="AC586" s="71">
        <f t="shared" si="272"/>
        <v>323.59671020507812</v>
      </c>
      <c r="AD586" s="71">
        <f t="shared" si="284"/>
        <v>6902.0495320118243</v>
      </c>
      <c r="AE586" s="71">
        <f t="shared" si="285"/>
        <v>323.59671020507812</v>
      </c>
      <c r="AF586" s="57">
        <f t="shared" si="286"/>
        <v>323.59671020507812</v>
      </c>
      <c r="AG586" s="55"/>
      <c r="AI586" s="35" t="str">
        <f t="shared" si="273"/>
        <v/>
      </c>
      <c r="AJ586" s="125" t="str">
        <f t="shared" si="274"/>
        <v/>
      </c>
      <c r="AK586" s="125" t="str">
        <f t="shared" si="275"/>
        <v/>
      </c>
      <c r="AL586" s="125" t="str">
        <f t="shared" si="276"/>
        <v/>
      </c>
      <c r="AM586" s="125" t="str">
        <f t="shared" si="277"/>
        <v/>
      </c>
      <c r="AN586" s="125" t="s">
        <v>218</v>
      </c>
      <c r="AO586" s="125" t="str">
        <f t="shared" si="278"/>
        <v/>
      </c>
      <c r="AP586" s="125" t="str">
        <f t="shared" si="287"/>
        <v/>
      </c>
    </row>
    <row r="587" spans="1:42">
      <c r="A587" s="30">
        <f t="shared" si="279"/>
        <v>25446</v>
      </c>
      <c r="B587" s="31">
        <f t="shared" si="256"/>
        <v>8658.0379359492417</v>
      </c>
      <c r="C587" s="33" t="str">
        <f t="shared" si="257"/>
        <v/>
      </c>
      <c r="D587" s="31">
        <f t="shared" si="258"/>
        <v>8204.7186191315359</v>
      </c>
      <c r="E587" s="33" t="str">
        <f t="shared" si="259"/>
        <v/>
      </c>
      <c r="F587" s="31">
        <f t="shared" si="260"/>
        <v>0</v>
      </c>
      <c r="G587" s="32">
        <f t="shared" si="261"/>
        <v>0</v>
      </c>
      <c r="H587" s="32">
        <f t="shared" si="262"/>
        <v>0</v>
      </c>
      <c r="I587" s="32">
        <f t="shared" si="263"/>
        <v>0</v>
      </c>
      <c r="J587" s="37" t="str">
        <f t="shared" si="280"/>
        <v/>
      </c>
      <c r="K587" s="31">
        <f t="shared" si="264"/>
        <v>0</v>
      </c>
      <c r="L587" s="33" t="str">
        <f t="shared" si="265"/>
        <v/>
      </c>
      <c r="M587" s="34">
        <f t="shared" si="281"/>
        <v>17309.552918564463</v>
      </c>
      <c r="N587" s="33" t="str">
        <f t="shared" si="282"/>
        <v/>
      </c>
      <c r="O587" s="35" t="str">
        <f t="shared" si="266"/>
        <v>MRDO</v>
      </c>
      <c r="P587" s="48" t="str">
        <f t="shared" si="267"/>
        <v>MRDO</v>
      </c>
      <c r="Q587" s="35"/>
      <c r="R587" s="58">
        <f>Data!AW587</f>
        <v>-755.349365234375</v>
      </c>
      <c r="S587" s="58">
        <f>Data!BB587</f>
        <v>-1208.668701171875</v>
      </c>
      <c r="T587" s="58">
        <f>Data!BM587</f>
        <v>0</v>
      </c>
      <c r="U587" s="59">
        <f>Data!BN587</f>
        <v>0</v>
      </c>
      <c r="V587" s="59">
        <f>Data!BO587</f>
        <v>0</v>
      </c>
      <c r="W587" s="58">
        <f>Data!BT587</f>
        <v>0</v>
      </c>
      <c r="X587" s="56">
        <f t="shared" si="268"/>
        <v>0</v>
      </c>
      <c r="Y587" s="64">
        <f t="shared" si="269"/>
        <v>4000</v>
      </c>
      <c r="Z587" s="65">
        <f t="shared" si="270"/>
        <v>0</v>
      </c>
      <c r="AA587" s="66">
        <f t="shared" si="271"/>
        <v>4000</v>
      </c>
      <c r="AB587" s="71">
        <f t="shared" si="283"/>
        <v>4000</v>
      </c>
      <c r="AC587" s="71">
        <f t="shared" si="272"/>
        <v>0</v>
      </c>
      <c r="AD587" s="71">
        <f t="shared" si="284"/>
        <v>1312.7569592093314</v>
      </c>
      <c r="AE587" s="71">
        <f t="shared" si="285"/>
        <v>0</v>
      </c>
      <c r="AF587" s="57">
        <f t="shared" si="286"/>
        <v>0</v>
      </c>
      <c r="AG587" s="55"/>
      <c r="AI587" s="35" t="str">
        <f t="shared" si="273"/>
        <v/>
      </c>
      <c r="AJ587" s="125" t="str">
        <f t="shared" si="274"/>
        <v/>
      </c>
      <c r="AK587" s="125" t="str">
        <f t="shared" si="275"/>
        <v/>
      </c>
      <c r="AL587" s="125" t="str">
        <f t="shared" si="276"/>
        <v/>
      </c>
      <c r="AM587" s="125" t="str">
        <f t="shared" si="277"/>
        <v/>
      </c>
      <c r="AN587" s="125" t="s">
        <v>218</v>
      </c>
      <c r="AO587" s="125" t="str">
        <f t="shared" si="278"/>
        <v/>
      </c>
      <c r="AP587" s="125" t="str">
        <f t="shared" si="287"/>
        <v/>
      </c>
    </row>
    <row r="588" spans="1:42">
      <c r="A588" s="30">
        <f t="shared" si="279"/>
        <v>25476</v>
      </c>
      <c r="B588" s="31">
        <f t="shared" si="256"/>
        <v>0</v>
      </c>
      <c r="C588" s="33" t="str">
        <f t="shared" si="257"/>
        <v/>
      </c>
      <c r="D588" s="31">
        <f t="shared" si="258"/>
        <v>0</v>
      </c>
      <c r="E588" s="33" t="str">
        <f t="shared" si="259"/>
        <v/>
      </c>
      <c r="F588" s="31">
        <f t="shared" si="260"/>
        <v>0</v>
      </c>
      <c r="G588" s="32">
        <f t="shared" si="261"/>
        <v>0</v>
      </c>
      <c r="H588" s="32">
        <f t="shared" si="262"/>
        <v>4096.0179278234727</v>
      </c>
      <c r="I588" s="32">
        <f t="shared" si="263"/>
        <v>4096.0179278234727</v>
      </c>
      <c r="J588" s="37" t="str">
        <f t="shared" si="280"/>
        <v/>
      </c>
      <c r="K588" s="31">
        <f t="shared" si="264"/>
        <v>0</v>
      </c>
      <c r="L588" s="33" t="str">
        <f t="shared" si="265"/>
        <v/>
      </c>
      <c r="M588" s="34">
        <f t="shared" si="281"/>
        <v>13852.261625886389</v>
      </c>
      <c r="N588" s="33" t="str">
        <f t="shared" si="282"/>
        <v/>
      </c>
      <c r="O588" s="35" t="str">
        <f t="shared" si="266"/>
        <v>MRDO</v>
      </c>
      <c r="P588" s="48" t="str">
        <f t="shared" si="267"/>
        <v>MRDO</v>
      </c>
      <c r="Q588" s="35"/>
      <c r="R588" s="58">
        <f>Data!AW588</f>
        <v>0</v>
      </c>
      <c r="S588" s="58">
        <f>Data!BB588</f>
        <v>0</v>
      </c>
      <c r="T588" s="58">
        <f>Data!BM588</f>
        <v>0</v>
      </c>
      <c r="U588" s="59">
        <f>Data!BN588</f>
        <v>0</v>
      </c>
      <c r="V588" s="59">
        <f>Data!BO588</f>
        <v>-1871.00244140625</v>
      </c>
      <c r="W588" s="58">
        <f>Data!BT588</f>
        <v>0</v>
      </c>
      <c r="X588" s="56">
        <f t="shared" si="268"/>
        <v>0</v>
      </c>
      <c r="Y588" s="64">
        <f t="shared" si="269"/>
        <v>20468.75</v>
      </c>
      <c r="Z588" s="65">
        <f t="shared" si="270"/>
        <v>0</v>
      </c>
      <c r="AA588" s="66">
        <f t="shared" si="271"/>
        <v>20468.75</v>
      </c>
      <c r="AB588" s="71">
        <f t="shared" si="283"/>
        <v>20468.75</v>
      </c>
      <c r="AC588" s="71">
        <f t="shared" si="272"/>
        <v>0</v>
      </c>
      <c r="AD588" s="71">
        <f t="shared" si="284"/>
        <v>17557.051425238809</v>
      </c>
      <c r="AE588" s="71">
        <f t="shared" si="285"/>
        <v>0</v>
      </c>
      <c r="AF588" s="57">
        <f t="shared" si="286"/>
        <v>0</v>
      </c>
      <c r="AG588" s="55"/>
      <c r="AI588" s="35" t="str">
        <f t="shared" si="273"/>
        <v/>
      </c>
      <c r="AJ588" s="125" t="str">
        <f t="shared" si="274"/>
        <v/>
      </c>
      <c r="AK588" s="125" t="str">
        <f t="shared" si="275"/>
        <v/>
      </c>
      <c r="AL588" s="125" t="str">
        <f t="shared" si="276"/>
        <v/>
      </c>
      <c r="AM588" s="125" t="str">
        <f t="shared" si="277"/>
        <v/>
      </c>
      <c r="AN588" s="125" t="s">
        <v>218</v>
      </c>
      <c r="AO588" s="125" t="str">
        <f t="shared" si="278"/>
        <v/>
      </c>
      <c r="AP588" s="125" t="str">
        <f t="shared" si="287"/>
        <v/>
      </c>
    </row>
    <row r="589" spans="1:42">
      <c r="A589" s="30">
        <f t="shared" si="279"/>
        <v>25507</v>
      </c>
      <c r="B589" s="31">
        <f t="shared" ref="B589:B652" si="288">IF(AND(JPSLOPE_1DV&gt;0.01,JPSLOPE_1DV&lt;1),(Banks+Tracy-JPINTCPT_1DV)/JPSLOPE_1DV,0)</f>
        <v>0</v>
      </c>
      <c r="C589" s="33" t="str">
        <f t="shared" ref="C589:C652" si="289">IF(Sac-B589&lt;25,"JP","")</f>
        <v/>
      </c>
      <c r="D589" s="31">
        <f t="shared" ref="D589:D652" si="290">IF(AND(EMSLOPE_1DV&gt;0.01,EMSLOPE_1DV&lt;1000),(Banks+Tracy-EMINTCPT_1DV)/EMSLOPE_1DV,0)</f>
        <v>0</v>
      </c>
      <c r="E589" s="33" t="str">
        <f t="shared" ref="E589:E652" si="291">IF(Sac-D589&lt;25,"EM","")</f>
        <v/>
      </c>
      <c r="F589" s="31">
        <f t="shared" ref="F589:F652" si="292">IF(AND(CCCSLOPE_1ADV&gt;0.01,CCCSLOPE_1ADV&lt;1000),(Banks+Tracy-CCCINTCPT_1ADV)/CCCSLOPE_1ADV,0)</f>
        <v>0</v>
      </c>
      <c r="G589" s="32">
        <f t="shared" ref="G589:G652" si="293">IF(AND(CCCSLOPE_2ADV&gt;0.01,CCCSLOPE_2ADV&lt;1),(Banks+Tracy-CCCINTCPT_2ADV)/CCCSLOPE_2ADV,0)</f>
        <v>0</v>
      </c>
      <c r="H589" s="32">
        <f t="shared" ref="H589:H652" si="294">IF(AND(CCCSLOPE_3ADV&gt;0.01,CCCSLOPE_3ADV&lt;1),(Banks+Tracy-CCCINTCPT_3ADV)/CCCSLOPE_3ADV,0)</f>
        <v>0</v>
      </c>
      <c r="I589" s="32">
        <f t="shared" ref="I589:I652" si="295">MAX(F589:H589)</f>
        <v>0</v>
      </c>
      <c r="J589" s="37" t="str">
        <f t="shared" si="280"/>
        <v/>
      </c>
      <c r="K589" s="31">
        <f t="shared" ref="K589:K652" si="296">IF(AND(COSLOPE_1DV&gt;0.01,COSLOPE_1DV&lt;1),(Banks+Tracy-COINTCPT_1DV)/COSLOPE_1DV,0)</f>
        <v>0</v>
      </c>
      <c r="L589" s="33" t="str">
        <f t="shared" ref="L589:L652" si="297">IF(Sac-K589&lt;25,"CO","")</f>
        <v/>
      </c>
      <c r="M589" s="34">
        <f t="shared" si="281"/>
        <v>13742.184248050698</v>
      </c>
      <c r="N589" s="33" t="str">
        <f t="shared" si="282"/>
        <v/>
      </c>
      <c r="O589" s="35" t="str">
        <f t="shared" ref="O589:O652" si="298">IF(DO&lt;err,"MRDO","")</f>
        <v>MRDO</v>
      </c>
      <c r="P589" s="48" t="str">
        <f t="shared" ref="P589:P652" si="299">CONCATENATE(C589,E589,J589,L589,N589,O589)</f>
        <v>MRDO</v>
      </c>
      <c r="Q589" s="35"/>
      <c r="R589" s="58">
        <f>Data!AW589</f>
        <v>0</v>
      </c>
      <c r="S589" s="58">
        <f>Data!BB589</f>
        <v>0</v>
      </c>
      <c r="T589" s="58">
        <f>Data!BM589</f>
        <v>0</v>
      </c>
      <c r="U589" s="59">
        <f>Data!BN589</f>
        <v>0</v>
      </c>
      <c r="V589" s="59">
        <f>Data!BO589</f>
        <v>0</v>
      </c>
      <c r="W589" s="58">
        <f>Data!BT589</f>
        <v>0</v>
      </c>
      <c r="X589" s="56">
        <f t="shared" ref="X589:X652" si="300">MAX(R589:W589,0)</f>
        <v>0</v>
      </c>
      <c r="Y589" s="64">
        <f t="shared" ref="Y589:Y652" si="301">MRDO</f>
        <v>8437.5</v>
      </c>
      <c r="Z589" s="65">
        <f t="shared" ref="Z589:Z652" si="302">DO</f>
        <v>0</v>
      </c>
      <c r="AA589" s="66">
        <f t="shared" ref="AA589:AA652" si="303">MRDO+DO</f>
        <v>8437.5</v>
      </c>
      <c r="AB589" s="71">
        <f t="shared" si="283"/>
        <v>8437.5</v>
      </c>
      <c r="AC589" s="71">
        <f t="shared" ref="AC589:AC652" si="304">DO</f>
        <v>0</v>
      </c>
      <c r="AD589" s="71">
        <f t="shared" si="284"/>
        <v>4797.8314560314848</v>
      </c>
      <c r="AE589" s="71">
        <f t="shared" si="285"/>
        <v>0</v>
      </c>
      <c r="AF589" s="57">
        <f t="shared" si="286"/>
        <v>0</v>
      </c>
      <c r="AG589" s="55"/>
      <c r="AI589" s="35" t="str">
        <f t="shared" ref="AI589:AI652" si="305">IF(ABS(Tracy-B2_2CAP)&lt;err,"B2-2","")</f>
        <v/>
      </c>
      <c r="AJ589" s="125" t="str">
        <f t="shared" ref="AJ589:AJ652" si="306">IF(ABS(Tracy-B2_3CAP)&lt;err,"B2-3","")</f>
        <v/>
      </c>
      <c r="AK589" s="125" t="str">
        <f t="shared" ref="AK589:AK652" si="307">IF(ABS(Tracy-B2_4CAP)&lt;err,"B2-4","")</f>
        <v/>
      </c>
      <c r="AL589" s="125" t="str">
        <f t="shared" ref="AL589:AL652" si="308">IF(ABS(Tracy-B2_5ACAP)&lt;err,"B2-5","")</f>
        <v/>
      </c>
      <c r="AM589" s="125" t="str">
        <f t="shared" ref="AM589:AM652" si="309">IF(ABS(Tracy-B2_5BCAP)&lt;err,"B2-5","")</f>
        <v/>
      </c>
      <c r="AN589" s="125" t="s">
        <v>218</v>
      </c>
      <c r="AO589" s="125" t="str">
        <f t="shared" ref="AO589:AO652" si="310">IF(ABS(Tracy-B2_7CAP)&lt;err,"B2-7","")</f>
        <v/>
      </c>
      <c r="AP589" s="125" t="str">
        <f t="shared" si="287"/>
        <v/>
      </c>
    </row>
    <row r="590" spans="1:42">
      <c r="A590" s="30">
        <f t="shared" ref="A590:A653" si="311">Date</f>
        <v>25537</v>
      </c>
      <c r="B590" s="31">
        <f t="shared" si="288"/>
        <v>0</v>
      </c>
      <c r="C590" s="33" t="str">
        <f t="shared" si="289"/>
        <v/>
      </c>
      <c r="D590" s="31">
        <f t="shared" si="290"/>
        <v>0</v>
      </c>
      <c r="E590" s="33" t="str">
        <f t="shared" si="291"/>
        <v/>
      </c>
      <c r="F590" s="31">
        <f t="shared" si="292"/>
        <v>0</v>
      </c>
      <c r="G590" s="32">
        <f t="shared" si="293"/>
        <v>0</v>
      </c>
      <c r="H590" s="32">
        <f t="shared" si="294"/>
        <v>0</v>
      </c>
      <c r="I590" s="32">
        <f t="shared" si="295"/>
        <v>0</v>
      </c>
      <c r="J590" s="37" t="str">
        <f t="shared" ref="J590:J653" si="312">IF(Sac-I590&lt;25,"RS","")</f>
        <v/>
      </c>
      <c r="K590" s="31">
        <f t="shared" si="296"/>
        <v>0</v>
      </c>
      <c r="L590" s="33" t="str">
        <f t="shared" si="297"/>
        <v/>
      </c>
      <c r="M590" s="34">
        <f t="shared" ref="M590:M653" si="313">(Banks+Tracy)/EI</f>
        <v>2137.8476971056903</v>
      </c>
      <c r="N590" s="33" t="str">
        <f t="shared" ref="N590:N653" si="314">IF(ABS(EIExp-Banks-Tracy)&lt;err,"EI","")</f>
        <v/>
      </c>
      <c r="O590" s="35" t="str">
        <f t="shared" si="298"/>
        <v>MRDO</v>
      </c>
      <c r="P590" s="48" t="str">
        <f t="shared" si="299"/>
        <v>MRDO</v>
      </c>
      <c r="Q590" s="35"/>
      <c r="R590" s="58">
        <f>Data!AW590</f>
        <v>0</v>
      </c>
      <c r="S590" s="58">
        <f>Data!BB590</f>
        <v>0</v>
      </c>
      <c r="T590" s="58">
        <f>Data!BM590</f>
        <v>0</v>
      </c>
      <c r="U590" s="59">
        <f>Data!BN590</f>
        <v>0</v>
      </c>
      <c r="V590" s="59">
        <f>Data!BO590</f>
        <v>0</v>
      </c>
      <c r="W590" s="58">
        <f>Data!BT590</f>
        <v>0</v>
      </c>
      <c r="X590" s="56">
        <f t="shared" si="300"/>
        <v>0</v>
      </c>
      <c r="Y590" s="64">
        <f t="shared" si="301"/>
        <v>13863.5947265625</v>
      </c>
      <c r="Z590" s="65">
        <f t="shared" si="302"/>
        <v>0</v>
      </c>
      <c r="AA590" s="66">
        <f t="shared" si="303"/>
        <v>13863.5947265625</v>
      </c>
      <c r="AB590" s="71">
        <f t="shared" ref="AB590:AB653" si="315">AA590-X590</f>
        <v>13863.5947265625</v>
      </c>
      <c r="AC590" s="71">
        <f t="shared" si="304"/>
        <v>0</v>
      </c>
      <c r="AD590" s="71">
        <f t="shared" ref="AD590:AD653" si="316">EIExp/EI-M590</f>
        <v>13992.001151745179</v>
      </c>
      <c r="AE590" s="71">
        <f t="shared" ref="AE590:AE653" si="317">DO-DO_WHL</f>
        <v>0</v>
      </c>
      <c r="AF590" s="57">
        <f t="shared" ref="AF590:AF653" si="318">MIN(AB590:AD590)</f>
        <v>0</v>
      </c>
      <c r="AG590" s="55"/>
      <c r="AI590" s="35" t="str">
        <f t="shared" si="305"/>
        <v/>
      </c>
      <c r="AJ590" s="125" t="str">
        <f t="shared" si="306"/>
        <v/>
      </c>
      <c r="AK590" s="125" t="str">
        <f t="shared" si="307"/>
        <v/>
      </c>
      <c r="AL590" s="125" t="str">
        <f t="shared" si="308"/>
        <v/>
      </c>
      <c r="AM590" s="125" t="str">
        <f t="shared" si="309"/>
        <v/>
      </c>
      <c r="AN590" s="125" t="s">
        <v>218</v>
      </c>
      <c r="AO590" s="125" t="str">
        <f t="shared" si="310"/>
        <v/>
      </c>
      <c r="AP590" s="125" t="str">
        <f t="shared" ref="AP590:AP653" si="319">CONCATENATE(AI590,AJ590,AK590,AL590,AN590,AO590)</f>
        <v/>
      </c>
    </row>
    <row r="591" spans="1:42">
      <c r="A591" s="30">
        <f t="shared" si="311"/>
        <v>25568</v>
      </c>
      <c r="B591" s="31">
        <f t="shared" si="288"/>
        <v>0</v>
      </c>
      <c r="C591" s="33" t="str">
        <f t="shared" si="289"/>
        <v/>
      </c>
      <c r="D591" s="31">
        <f t="shared" si="290"/>
        <v>0</v>
      </c>
      <c r="E591" s="33" t="str">
        <f t="shared" si="291"/>
        <v/>
      </c>
      <c r="F591" s="31">
        <f t="shared" si="292"/>
        <v>-9696.1452242807445</v>
      </c>
      <c r="G591" s="32">
        <f t="shared" si="293"/>
        <v>-9702.3211475412663</v>
      </c>
      <c r="H591" s="32">
        <f t="shared" si="294"/>
        <v>-10621.617183222674</v>
      </c>
      <c r="I591" s="32">
        <f t="shared" si="295"/>
        <v>-9696.1452242807445</v>
      </c>
      <c r="J591" s="37" t="str">
        <f t="shared" si="312"/>
        <v/>
      </c>
      <c r="K591" s="31">
        <f t="shared" si="296"/>
        <v>0</v>
      </c>
      <c r="L591" s="33" t="str">
        <f t="shared" si="297"/>
        <v/>
      </c>
      <c r="M591" s="34">
        <f t="shared" si="313"/>
        <v>12798.842116093347</v>
      </c>
      <c r="N591" s="33" t="str">
        <f t="shared" si="314"/>
        <v/>
      </c>
      <c r="O591" s="35" t="str">
        <f t="shared" si="298"/>
        <v/>
      </c>
      <c r="P591" s="48" t="str">
        <f t="shared" si="299"/>
        <v/>
      </c>
      <c r="Q591" s="35"/>
      <c r="R591" s="58">
        <f>Data!AW591</f>
        <v>0</v>
      </c>
      <c r="S591" s="58">
        <f>Data!BB591</f>
        <v>0</v>
      </c>
      <c r="T591" s="58">
        <f>Data!BM591</f>
        <v>-5122.59716796875</v>
      </c>
      <c r="U591" s="59">
        <f>Data!BN591</f>
        <v>-8059.265625</v>
      </c>
      <c r="V591" s="59">
        <f>Data!BO591</f>
        <v>-8724.939453125</v>
      </c>
      <c r="W591" s="58">
        <f>Data!BT591</f>
        <v>0</v>
      </c>
      <c r="X591" s="56">
        <f t="shared" si="300"/>
        <v>0</v>
      </c>
      <c r="Y591" s="64">
        <f t="shared" si="301"/>
        <v>4500</v>
      </c>
      <c r="Z591" s="65">
        <f t="shared" si="302"/>
        <v>43858.796875</v>
      </c>
      <c r="AA591" s="66">
        <f t="shared" si="303"/>
        <v>48358.796875</v>
      </c>
      <c r="AB591" s="71">
        <f t="shared" si="315"/>
        <v>48358.796875</v>
      </c>
      <c r="AC591" s="71">
        <f t="shared" si="304"/>
        <v>43858.796875</v>
      </c>
      <c r="AD591" s="71">
        <f t="shared" si="316"/>
        <v>43622.530145737954</v>
      </c>
      <c r="AE591" s="71">
        <f t="shared" si="317"/>
        <v>43858.796875</v>
      </c>
      <c r="AF591" s="57">
        <f t="shared" si="318"/>
        <v>43622.530145737954</v>
      </c>
      <c r="AG591" s="55"/>
      <c r="AI591" s="35" t="str">
        <f t="shared" si="305"/>
        <v/>
      </c>
      <c r="AJ591" s="125" t="str">
        <f t="shared" si="306"/>
        <v/>
      </c>
      <c r="AK591" s="125" t="str">
        <f t="shared" si="307"/>
        <v/>
      </c>
      <c r="AL591" s="125" t="str">
        <f t="shared" si="308"/>
        <v/>
      </c>
      <c r="AM591" s="125" t="str">
        <f t="shared" si="309"/>
        <v/>
      </c>
      <c r="AN591" s="125" t="s">
        <v>218</v>
      </c>
      <c r="AO591" s="125" t="str">
        <f t="shared" si="310"/>
        <v/>
      </c>
      <c r="AP591" s="125" t="str">
        <f t="shared" si="319"/>
        <v/>
      </c>
    </row>
    <row r="592" spans="1:42">
      <c r="A592" s="30">
        <f t="shared" si="311"/>
        <v>25599</v>
      </c>
      <c r="B592" s="31">
        <f t="shared" si="288"/>
        <v>0</v>
      </c>
      <c r="C592" s="33" t="str">
        <f t="shared" si="289"/>
        <v/>
      </c>
      <c r="D592" s="31">
        <f t="shared" si="290"/>
        <v>0</v>
      </c>
      <c r="E592" s="33" t="str">
        <f t="shared" si="291"/>
        <v/>
      </c>
      <c r="F592" s="31">
        <f t="shared" si="292"/>
        <v>0</v>
      </c>
      <c r="G592" s="32">
        <f t="shared" si="293"/>
        <v>0</v>
      </c>
      <c r="H592" s="32">
        <f t="shared" si="294"/>
        <v>0</v>
      </c>
      <c r="I592" s="32">
        <f t="shared" si="295"/>
        <v>0</v>
      </c>
      <c r="J592" s="37" t="str">
        <f t="shared" si="312"/>
        <v/>
      </c>
      <c r="K592" s="31">
        <f t="shared" si="296"/>
        <v>0</v>
      </c>
      <c r="L592" s="33" t="str">
        <f t="shared" si="297"/>
        <v/>
      </c>
      <c r="M592" s="34">
        <f t="shared" si="313"/>
        <v>18028.218810309587</v>
      </c>
      <c r="N592" s="33" t="str">
        <f t="shared" si="314"/>
        <v/>
      </c>
      <c r="O592" s="35" t="str">
        <f t="shared" si="298"/>
        <v/>
      </c>
      <c r="P592" s="48" t="str">
        <f t="shared" si="299"/>
        <v/>
      </c>
      <c r="Q592" s="35"/>
      <c r="R592" s="58">
        <f>Data!AW592</f>
        <v>0</v>
      </c>
      <c r="S592" s="58">
        <f>Data!BB592</f>
        <v>0</v>
      </c>
      <c r="T592" s="58">
        <f>Data!BM592</f>
        <v>0</v>
      </c>
      <c r="U592" s="59">
        <f>Data!BN592</f>
        <v>0</v>
      </c>
      <c r="V592" s="59">
        <f>Data!BO592</f>
        <v>0</v>
      </c>
      <c r="W592" s="58">
        <f>Data!BT592</f>
        <v>0</v>
      </c>
      <c r="X592" s="56">
        <f t="shared" si="300"/>
        <v>0</v>
      </c>
      <c r="Y592" s="64">
        <f t="shared" si="301"/>
        <v>6000</v>
      </c>
      <c r="Z592" s="65">
        <f t="shared" si="302"/>
        <v>205776.828125</v>
      </c>
      <c r="AA592" s="66">
        <f t="shared" si="303"/>
        <v>211776.828125</v>
      </c>
      <c r="AB592" s="71">
        <f t="shared" si="315"/>
        <v>211776.828125</v>
      </c>
      <c r="AC592" s="71">
        <f t="shared" si="304"/>
        <v>205776.828125</v>
      </c>
      <c r="AD592" s="71">
        <f t="shared" si="316"/>
        <v>199650.3468664003</v>
      </c>
      <c r="AE592" s="71">
        <f t="shared" si="317"/>
        <v>205776.828125</v>
      </c>
      <c r="AF592" s="57">
        <f t="shared" si="318"/>
        <v>199650.3468664003</v>
      </c>
      <c r="AG592" s="55"/>
      <c r="AI592" s="35" t="str">
        <f t="shared" si="305"/>
        <v/>
      </c>
      <c r="AJ592" s="125" t="str">
        <f t="shared" si="306"/>
        <v/>
      </c>
      <c r="AK592" s="125" t="str">
        <f t="shared" si="307"/>
        <v/>
      </c>
      <c r="AL592" s="125" t="str">
        <f t="shared" si="308"/>
        <v/>
      </c>
      <c r="AM592" s="125" t="str">
        <f t="shared" si="309"/>
        <v/>
      </c>
      <c r="AN592" s="125" t="s">
        <v>218</v>
      </c>
      <c r="AO592" s="125" t="str">
        <f t="shared" si="310"/>
        <v/>
      </c>
      <c r="AP592" s="125" t="str">
        <f t="shared" si="319"/>
        <v/>
      </c>
    </row>
    <row r="593" spans="1:42">
      <c r="A593" s="30">
        <f t="shared" si="311"/>
        <v>25627</v>
      </c>
      <c r="B593" s="31">
        <f t="shared" si="288"/>
        <v>0</v>
      </c>
      <c r="C593" s="33" t="str">
        <f t="shared" si="289"/>
        <v/>
      </c>
      <c r="D593" s="31">
        <f t="shared" si="290"/>
        <v>0</v>
      </c>
      <c r="E593" s="33" t="str">
        <f t="shared" si="291"/>
        <v/>
      </c>
      <c r="F593" s="31">
        <f t="shared" si="292"/>
        <v>0</v>
      </c>
      <c r="G593" s="32">
        <f t="shared" si="293"/>
        <v>0</v>
      </c>
      <c r="H593" s="32">
        <f t="shared" si="294"/>
        <v>0</v>
      </c>
      <c r="I593" s="32">
        <f t="shared" si="295"/>
        <v>0</v>
      </c>
      <c r="J593" s="37" t="str">
        <f t="shared" si="312"/>
        <v/>
      </c>
      <c r="K593" s="31">
        <f t="shared" si="296"/>
        <v>0</v>
      </c>
      <c r="L593" s="33" t="str">
        <f t="shared" si="297"/>
        <v/>
      </c>
      <c r="M593" s="34">
        <f t="shared" si="313"/>
        <v>28222.892500722279</v>
      </c>
      <c r="N593" s="33" t="str">
        <f t="shared" si="314"/>
        <v/>
      </c>
      <c r="O593" s="35" t="str">
        <f t="shared" si="298"/>
        <v/>
      </c>
      <c r="P593" s="48" t="str">
        <f t="shared" si="299"/>
        <v/>
      </c>
      <c r="Q593" s="35"/>
      <c r="R593" s="58">
        <f>Data!AW593</f>
        <v>0</v>
      </c>
      <c r="S593" s="58">
        <f>Data!BB593</f>
        <v>0</v>
      </c>
      <c r="T593" s="58">
        <f>Data!BM593</f>
        <v>0</v>
      </c>
      <c r="U593" s="59">
        <f>Data!BN593</f>
        <v>0</v>
      </c>
      <c r="V593" s="59">
        <f>Data!BO593</f>
        <v>0</v>
      </c>
      <c r="W593" s="58">
        <f>Data!BT593</f>
        <v>0</v>
      </c>
      <c r="X593" s="56">
        <f t="shared" si="300"/>
        <v>0</v>
      </c>
      <c r="Y593" s="64">
        <f t="shared" si="301"/>
        <v>13437.5</v>
      </c>
      <c r="Z593" s="65">
        <f t="shared" si="302"/>
        <v>66593.140625</v>
      </c>
      <c r="AA593" s="66">
        <f t="shared" si="303"/>
        <v>80030.640625</v>
      </c>
      <c r="AB593" s="71">
        <f t="shared" si="315"/>
        <v>80030.640625</v>
      </c>
      <c r="AC593" s="71">
        <f t="shared" si="304"/>
        <v>66593.140625</v>
      </c>
      <c r="AD593" s="71">
        <f t="shared" si="316"/>
        <v>61849.458363557853</v>
      </c>
      <c r="AE593" s="71">
        <f t="shared" si="317"/>
        <v>66593.140625</v>
      </c>
      <c r="AF593" s="57">
        <f t="shared" si="318"/>
        <v>61849.458363557853</v>
      </c>
      <c r="AG593" s="55"/>
      <c r="AI593" s="35" t="str">
        <f t="shared" si="305"/>
        <v/>
      </c>
      <c r="AJ593" s="125" t="str">
        <f t="shared" si="306"/>
        <v/>
      </c>
      <c r="AK593" s="125" t="str">
        <f t="shared" si="307"/>
        <v/>
      </c>
      <c r="AL593" s="125" t="str">
        <f t="shared" si="308"/>
        <v/>
      </c>
      <c r="AM593" s="125" t="str">
        <f t="shared" si="309"/>
        <v/>
      </c>
      <c r="AN593" s="125" t="s">
        <v>218</v>
      </c>
      <c r="AO593" s="125" t="str">
        <f t="shared" si="310"/>
        <v/>
      </c>
      <c r="AP593" s="125" t="str">
        <f t="shared" si="319"/>
        <v/>
      </c>
    </row>
    <row r="594" spans="1:42">
      <c r="A594" s="30">
        <f t="shared" si="311"/>
        <v>25658</v>
      </c>
      <c r="B594" s="31">
        <f t="shared" si="288"/>
        <v>0</v>
      </c>
      <c r="C594" s="33" t="str">
        <f t="shared" si="289"/>
        <v/>
      </c>
      <c r="D594" s="31">
        <f t="shared" si="290"/>
        <v>0</v>
      </c>
      <c r="E594" s="33" t="str">
        <f t="shared" si="291"/>
        <v/>
      </c>
      <c r="F594" s="31">
        <f t="shared" si="292"/>
        <v>0</v>
      </c>
      <c r="G594" s="32">
        <f t="shared" si="293"/>
        <v>0</v>
      </c>
      <c r="H594" s="32">
        <f t="shared" si="294"/>
        <v>0</v>
      </c>
      <c r="I594" s="32">
        <f t="shared" si="295"/>
        <v>0</v>
      </c>
      <c r="J594" s="37" t="str">
        <f t="shared" si="312"/>
        <v/>
      </c>
      <c r="K594" s="31">
        <f t="shared" si="296"/>
        <v>0</v>
      </c>
      <c r="L594" s="33" t="str">
        <f t="shared" si="297"/>
        <v/>
      </c>
      <c r="M594" s="34">
        <f t="shared" si="313"/>
        <v>26649.99975630215</v>
      </c>
      <c r="N594" s="33" t="str">
        <f t="shared" si="314"/>
        <v/>
      </c>
      <c r="O594" s="35" t="str">
        <f t="shared" si="298"/>
        <v/>
      </c>
      <c r="P594" s="48" t="str">
        <f t="shared" si="299"/>
        <v/>
      </c>
      <c r="Q594" s="35"/>
      <c r="R594" s="58">
        <f>Data!AW594</f>
        <v>0</v>
      </c>
      <c r="S594" s="58">
        <f>Data!BB594</f>
        <v>0</v>
      </c>
      <c r="T594" s="58">
        <f>Data!BM594</f>
        <v>0</v>
      </c>
      <c r="U594" s="59">
        <f>Data!BN594</f>
        <v>0</v>
      </c>
      <c r="V594" s="59">
        <f>Data!BO594</f>
        <v>0</v>
      </c>
      <c r="W594" s="58">
        <f>Data!BT594</f>
        <v>0</v>
      </c>
      <c r="X594" s="56">
        <f t="shared" si="300"/>
        <v>0</v>
      </c>
      <c r="Y594" s="64">
        <f t="shared" si="301"/>
        <v>11117.943359375</v>
      </c>
      <c r="Z594" s="65">
        <f t="shared" si="302"/>
        <v>23223.84375</v>
      </c>
      <c r="AA594" s="66">
        <f t="shared" si="303"/>
        <v>34341.787109375</v>
      </c>
      <c r="AB594" s="71">
        <f t="shared" si="315"/>
        <v>34341.787109375</v>
      </c>
      <c r="AC594" s="71">
        <f t="shared" si="304"/>
        <v>23223.84375</v>
      </c>
      <c r="AD594" s="71">
        <f t="shared" si="316"/>
        <v>17738.949102315713</v>
      </c>
      <c r="AE594" s="71">
        <f t="shared" si="317"/>
        <v>23223.84375</v>
      </c>
      <c r="AF594" s="57">
        <f t="shared" si="318"/>
        <v>17738.949102315713</v>
      </c>
      <c r="AG594" s="55"/>
      <c r="AI594" s="35" t="str">
        <f t="shared" si="305"/>
        <v/>
      </c>
      <c r="AJ594" s="125" t="str">
        <f t="shared" si="306"/>
        <v/>
      </c>
      <c r="AK594" s="125" t="str">
        <f t="shared" si="307"/>
        <v/>
      </c>
      <c r="AL594" s="125" t="str">
        <f t="shared" si="308"/>
        <v/>
      </c>
      <c r="AM594" s="125" t="str">
        <f t="shared" si="309"/>
        <v/>
      </c>
      <c r="AN594" s="125" t="s">
        <v>218</v>
      </c>
      <c r="AO594" s="125" t="str">
        <f t="shared" si="310"/>
        <v/>
      </c>
      <c r="AP594" s="125" t="str">
        <f t="shared" si="319"/>
        <v/>
      </c>
    </row>
    <row r="595" spans="1:42">
      <c r="A595" s="30">
        <f t="shared" si="311"/>
        <v>25688</v>
      </c>
      <c r="B595" s="31">
        <f t="shared" si="288"/>
        <v>-6463.8430991655177</v>
      </c>
      <c r="C595" s="33" t="str">
        <f t="shared" si="289"/>
        <v/>
      </c>
      <c r="D595" s="31">
        <f t="shared" si="290"/>
        <v>0</v>
      </c>
      <c r="E595" s="33" t="str">
        <f t="shared" si="291"/>
        <v/>
      </c>
      <c r="F595" s="31">
        <f t="shared" si="292"/>
        <v>0</v>
      </c>
      <c r="G595" s="32">
        <f t="shared" si="293"/>
        <v>0</v>
      </c>
      <c r="H595" s="32">
        <f t="shared" si="294"/>
        <v>0</v>
      </c>
      <c r="I595" s="32">
        <f t="shared" si="295"/>
        <v>0</v>
      </c>
      <c r="J595" s="37" t="str">
        <f t="shared" si="312"/>
        <v/>
      </c>
      <c r="K595" s="31">
        <f t="shared" si="296"/>
        <v>0</v>
      </c>
      <c r="L595" s="33" t="str">
        <f t="shared" si="297"/>
        <v/>
      </c>
      <c r="M595" s="34">
        <f t="shared" si="313"/>
        <v>4285.7143586995662</v>
      </c>
      <c r="N595" s="33" t="str">
        <f t="shared" si="314"/>
        <v/>
      </c>
      <c r="O595" s="35" t="str">
        <f t="shared" si="298"/>
        <v/>
      </c>
      <c r="P595" s="48" t="str">
        <f t="shared" si="299"/>
        <v/>
      </c>
      <c r="Q595" s="35"/>
      <c r="R595" s="58">
        <f>Data!AW595</f>
        <v>-3145.981201171875</v>
      </c>
      <c r="S595" s="58">
        <f>Data!BB595</f>
        <v>0</v>
      </c>
      <c r="T595" s="58">
        <f>Data!BM595</f>
        <v>0</v>
      </c>
      <c r="U595" s="59">
        <f>Data!BN595</f>
        <v>0</v>
      </c>
      <c r="V595" s="59">
        <f>Data!BO595</f>
        <v>0</v>
      </c>
      <c r="W595" s="58">
        <f>Data!BT595</f>
        <v>0</v>
      </c>
      <c r="X595" s="56">
        <f t="shared" si="300"/>
        <v>0</v>
      </c>
      <c r="Y595" s="64">
        <f t="shared" si="301"/>
        <v>11453.125</v>
      </c>
      <c r="Z595" s="65">
        <f t="shared" si="302"/>
        <v>5761.0927734375</v>
      </c>
      <c r="AA595" s="66">
        <f t="shared" si="303"/>
        <v>17214.2177734375</v>
      </c>
      <c r="AB595" s="71">
        <f t="shared" si="315"/>
        <v>17214.2177734375</v>
      </c>
      <c r="AC595" s="71">
        <f t="shared" si="304"/>
        <v>5761.0927734375</v>
      </c>
      <c r="AD595" s="71">
        <f t="shared" si="316"/>
        <v>16303.609373630956</v>
      </c>
      <c r="AE595" s="71">
        <f t="shared" si="317"/>
        <v>5761.0927734375</v>
      </c>
      <c r="AF595" s="57">
        <f t="shared" si="318"/>
        <v>5761.0927734375</v>
      </c>
      <c r="AG595" s="55"/>
      <c r="AI595" s="35" t="str">
        <f t="shared" si="305"/>
        <v/>
      </c>
      <c r="AJ595" s="125" t="str">
        <f t="shared" si="306"/>
        <v/>
      </c>
      <c r="AK595" s="125" t="str">
        <f t="shared" si="307"/>
        <v/>
      </c>
      <c r="AL595" s="125" t="str">
        <f t="shared" si="308"/>
        <v/>
      </c>
      <c r="AM595" s="125" t="str">
        <f t="shared" si="309"/>
        <v/>
      </c>
      <c r="AN595" s="125" t="s">
        <v>218</v>
      </c>
      <c r="AO595" s="125" t="str">
        <f t="shared" si="310"/>
        <v/>
      </c>
      <c r="AP595" s="125" t="str">
        <f t="shared" si="319"/>
        <v/>
      </c>
    </row>
    <row r="596" spans="1:42">
      <c r="A596" s="30">
        <f t="shared" si="311"/>
        <v>25719</v>
      </c>
      <c r="B596" s="31">
        <f t="shared" si="288"/>
        <v>-1365.64616030855</v>
      </c>
      <c r="C596" s="33" t="str">
        <f t="shared" si="289"/>
        <v/>
      </c>
      <c r="D596" s="31">
        <f t="shared" si="290"/>
        <v>0</v>
      </c>
      <c r="E596" s="33" t="str">
        <f t="shared" si="291"/>
        <v/>
      </c>
      <c r="F596" s="31">
        <f t="shared" si="292"/>
        <v>0</v>
      </c>
      <c r="G596" s="32">
        <f t="shared" si="293"/>
        <v>0</v>
      </c>
      <c r="H596" s="32">
        <f t="shared" si="294"/>
        <v>0</v>
      </c>
      <c r="I596" s="32">
        <f t="shared" si="295"/>
        <v>0</v>
      </c>
      <c r="J596" s="37" t="str">
        <f t="shared" si="312"/>
        <v/>
      </c>
      <c r="K596" s="31">
        <f t="shared" si="296"/>
        <v>0</v>
      </c>
      <c r="L596" s="33" t="str">
        <f t="shared" si="297"/>
        <v/>
      </c>
      <c r="M596" s="34">
        <f t="shared" si="313"/>
        <v>4285.7143586995662</v>
      </c>
      <c r="N596" s="33" t="str">
        <f t="shared" si="314"/>
        <v/>
      </c>
      <c r="O596" s="35" t="str">
        <f t="shared" si="298"/>
        <v/>
      </c>
      <c r="P596" s="48" t="str">
        <f t="shared" si="299"/>
        <v/>
      </c>
      <c r="Q596" s="35"/>
      <c r="R596" s="58">
        <f>Data!AW596</f>
        <v>-391.52230834960937</v>
      </c>
      <c r="S596" s="58">
        <f>Data!BB596</f>
        <v>0</v>
      </c>
      <c r="T596" s="58">
        <f>Data!BM596</f>
        <v>0</v>
      </c>
      <c r="U596" s="59">
        <f>Data!BN596</f>
        <v>0</v>
      </c>
      <c r="V596" s="59">
        <f>Data!BO596</f>
        <v>0</v>
      </c>
      <c r="W596" s="58">
        <f>Data!BT596</f>
        <v>0</v>
      </c>
      <c r="X596" s="56">
        <f t="shared" si="300"/>
        <v>0</v>
      </c>
      <c r="Y596" s="64">
        <f t="shared" si="301"/>
        <v>4000</v>
      </c>
      <c r="Z596" s="65">
        <f t="shared" si="302"/>
        <v>8523.1103515625</v>
      </c>
      <c r="AA596" s="66">
        <f t="shared" si="303"/>
        <v>12523.1103515625</v>
      </c>
      <c r="AB596" s="71">
        <f t="shared" si="315"/>
        <v>12523.1103515625</v>
      </c>
      <c r="AC596" s="71">
        <f t="shared" si="304"/>
        <v>8523.1103515625</v>
      </c>
      <c r="AD596" s="71">
        <f t="shared" si="316"/>
        <v>12747.708085395745</v>
      </c>
      <c r="AE596" s="71">
        <f t="shared" si="317"/>
        <v>8523.1103515625</v>
      </c>
      <c r="AF596" s="57">
        <f t="shared" si="318"/>
        <v>8523.1103515625</v>
      </c>
      <c r="AG596" s="55"/>
      <c r="AI596" s="35" t="str">
        <f t="shared" si="305"/>
        <v/>
      </c>
      <c r="AJ596" s="125" t="str">
        <f t="shared" si="306"/>
        <v/>
      </c>
      <c r="AK596" s="125" t="str">
        <f t="shared" si="307"/>
        <v/>
      </c>
      <c r="AL596" s="125" t="str">
        <f t="shared" si="308"/>
        <v/>
      </c>
      <c r="AM596" s="125" t="str">
        <f t="shared" si="309"/>
        <v/>
      </c>
      <c r="AN596" s="125" t="s">
        <v>218</v>
      </c>
      <c r="AO596" s="125" t="str">
        <f t="shared" si="310"/>
        <v/>
      </c>
      <c r="AP596" s="125" t="str">
        <f t="shared" si="319"/>
        <v/>
      </c>
    </row>
    <row r="597" spans="1:42">
      <c r="A597" s="30">
        <f t="shared" si="311"/>
        <v>25749</v>
      </c>
      <c r="B597" s="31">
        <f t="shared" si="288"/>
        <v>8169.7080645865035</v>
      </c>
      <c r="C597" s="33" t="str">
        <f t="shared" si="289"/>
        <v/>
      </c>
      <c r="D597" s="31">
        <f t="shared" si="290"/>
        <v>10999.344682639938</v>
      </c>
      <c r="E597" s="33" t="str">
        <f t="shared" si="291"/>
        <v>EM</v>
      </c>
      <c r="F597" s="31">
        <f t="shared" si="292"/>
        <v>-10052.444520670357</v>
      </c>
      <c r="G597" s="32">
        <f t="shared" si="293"/>
        <v>-9856.9901714012831</v>
      </c>
      <c r="H597" s="32">
        <f t="shared" si="294"/>
        <v>-9513.7626551959838</v>
      </c>
      <c r="I597" s="32">
        <f t="shared" si="295"/>
        <v>-9513.7626551959838</v>
      </c>
      <c r="J597" s="37" t="str">
        <f t="shared" si="312"/>
        <v/>
      </c>
      <c r="K597" s="31">
        <f t="shared" si="296"/>
        <v>0</v>
      </c>
      <c r="L597" s="33" t="str">
        <f t="shared" si="297"/>
        <v/>
      </c>
      <c r="M597" s="34">
        <f t="shared" si="313"/>
        <v>10339.001292143572</v>
      </c>
      <c r="N597" s="33" t="str">
        <f t="shared" si="314"/>
        <v/>
      </c>
      <c r="O597" s="35" t="str">
        <f t="shared" si="298"/>
        <v/>
      </c>
      <c r="P597" s="48" t="str">
        <f t="shared" si="299"/>
        <v>EM</v>
      </c>
      <c r="Q597" s="35"/>
      <c r="R597" s="58">
        <f>Data!AW597</f>
        <v>3206.089111328125</v>
      </c>
      <c r="S597" s="58">
        <f>Data!BB597</f>
        <v>6035.72607421875</v>
      </c>
      <c r="T597" s="58">
        <f>Data!BM597</f>
        <v>-15016.0634765625</v>
      </c>
      <c r="U597" s="59">
        <f>Data!BN597</f>
        <v>-14820.6083984375</v>
      </c>
      <c r="V597" s="59">
        <f>Data!BO597</f>
        <v>-14477.3818359375</v>
      </c>
      <c r="W597" s="58">
        <f>Data!BT597</f>
        <v>0</v>
      </c>
      <c r="X597" s="56">
        <f t="shared" si="300"/>
        <v>6035.72607421875</v>
      </c>
      <c r="Y597" s="64">
        <f t="shared" si="301"/>
        <v>5718.33349609375</v>
      </c>
      <c r="Z597" s="65">
        <f t="shared" si="302"/>
        <v>317.39260864257813</v>
      </c>
      <c r="AA597" s="66">
        <f t="shared" si="303"/>
        <v>6035.7261047363281</v>
      </c>
      <c r="AB597" s="71">
        <f t="shared" si="315"/>
        <v>3.0517578125E-5</v>
      </c>
      <c r="AC597" s="71">
        <f t="shared" si="304"/>
        <v>317.39260864257813</v>
      </c>
      <c r="AD597" s="71">
        <f t="shared" si="316"/>
        <v>3680.5943707158622</v>
      </c>
      <c r="AE597" s="71">
        <f t="shared" si="317"/>
        <v>317.39260864257813</v>
      </c>
      <c r="AF597" s="57">
        <f t="shared" si="318"/>
        <v>3.0517578125E-5</v>
      </c>
      <c r="AG597" s="55"/>
      <c r="AI597" s="35" t="str">
        <f t="shared" si="305"/>
        <v/>
      </c>
      <c r="AJ597" s="125" t="str">
        <f t="shared" si="306"/>
        <v/>
      </c>
      <c r="AK597" s="125" t="str">
        <f t="shared" si="307"/>
        <v/>
      </c>
      <c r="AL597" s="125" t="str">
        <f t="shared" si="308"/>
        <v/>
      </c>
      <c r="AM597" s="125" t="str">
        <f t="shared" si="309"/>
        <v/>
      </c>
      <c r="AN597" s="125" t="s">
        <v>218</v>
      </c>
      <c r="AO597" s="125" t="str">
        <f t="shared" si="310"/>
        <v/>
      </c>
      <c r="AP597" s="125" t="str">
        <f t="shared" si="319"/>
        <v/>
      </c>
    </row>
    <row r="598" spans="1:42">
      <c r="A598" s="30">
        <f t="shared" si="311"/>
        <v>25780</v>
      </c>
      <c r="B598" s="31">
        <f t="shared" si="288"/>
        <v>23115.856802220711</v>
      </c>
      <c r="C598" s="33" t="str">
        <f t="shared" si="289"/>
        <v>JP</v>
      </c>
      <c r="D598" s="31">
        <f t="shared" si="290"/>
        <v>21400.486771318425</v>
      </c>
      <c r="E598" s="33" t="str">
        <f t="shared" si="291"/>
        <v/>
      </c>
      <c r="F598" s="31">
        <f t="shared" si="292"/>
        <v>0</v>
      </c>
      <c r="G598" s="32">
        <f t="shared" si="293"/>
        <v>12775.875404548739</v>
      </c>
      <c r="H598" s="32">
        <f t="shared" si="294"/>
        <v>12775.437512582308</v>
      </c>
      <c r="I598" s="32">
        <f t="shared" si="295"/>
        <v>12775.875404548739</v>
      </c>
      <c r="J598" s="37" t="str">
        <f t="shared" si="312"/>
        <v/>
      </c>
      <c r="K598" s="31">
        <f t="shared" si="296"/>
        <v>0</v>
      </c>
      <c r="L598" s="33" t="str">
        <f t="shared" si="297"/>
        <v/>
      </c>
      <c r="M598" s="34">
        <f t="shared" si="313"/>
        <v>14214.945683660715</v>
      </c>
      <c r="N598" s="33" t="str">
        <f t="shared" si="314"/>
        <v/>
      </c>
      <c r="O598" s="35" t="str">
        <f t="shared" si="298"/>
        <v/>
      </c>
      <c r="P598" s="48" t="str">
        <f t="shared" si="299"/>
        <v>JP</v>
      </c>
      <c r="Q598" s="35"/>
      <c r="R598" s="58">
        <f>Data!AW598</f>
        <v>11423.86328125</v>
      </c>
      <c r="S598" s="58">
        <f>Data!BB598</f>
        <v>9708.4931640625</v>
      </c>
      <c r="T598" s="58">
        <f>Data!BM598</f>
        <v>0</v>
      </c>
      <c r="U598" s="59">
        <f>Data!BN598</f>
        <v>1083.8822021484375</v>
      </c>
      <c r="V598" s="59">
        <f>Data!BO598</f>
        <v>1083.4442138671875</v>
      </c>
      <c r="W598" s="58">
        <f>Data!BT598</f>
        <v>0</v>
      </c>
      <c r="X598" s="56">
        <f t="shared" si="300"/>
        <v>11423.86328125</v>
      </c>
      <c r="Y598" s="64">
        <f t="shared" si="301"/>
        <v>8000</v>
      </c>
      <c r="Z598" s="65">
        <f t="shared" si="302"/>
        <v>3423.863037109375</v>
      </c>
      <c r="AA598" s="66">
        <f t="shared" si="303"/>
        <v>11423.863037109375</v>
      </c>
      <c r="AB598" s="71">
        <f t="shared" si="315"/>
        <v>-2.44140625E-4</v>
      </c>
      <c r="AC598" s="71">
        <f t="shared" si="304"/>
        <v>3423.863037109375</v>
      </c>
      <c r="AD598" s="71">
        <f t="shared" si="316"/>
        <v>11079.48433067191</v>
      </c>
      <c r="AE598" s="71">
        <f t="shared" si="317"/>
        <v>3423.863037109375</v>
      </c>
      <c r="AF598" s="57">
        <f t="shared" si="318"/>
        <v>-2.44140625E-4</v>
      </c>
      <c r="AG598" s="55"/>
      <c r="AI598" s="35" t="str">
        <f t="shared" si="305"/>
        <v/>
      </c>
      <c r="AJ598" s="125" t="str">
        <f t="shared" si="306"/>
        <v/>
      </c>
      <c r="AK598" s="125" t="str">
        <f t="shared" si="307"/>
        <v/>
      </c>
      <c r="AL598" s="125" t="str">
        <f t="shared" si="308"/>
        <v/>
      </c>
      <c r="AM598" s="125" t="str">
        <f t="shared" si="309"/>
        <v/>
      </c>
      <c r="AN598" s="125" t="s">
        <v>218</v>
      </c>
      <c r="AO598" s="125" t="str">
        <f t="shared" si="310"/>
        <v/>
      </c>
      <c r="AP598" s="125" t="str">
        <f t="shared" si="319"/>
        <v/>
      </c>
    </row>
    <row r="599" spans="1:42">
      <c r="A599" s="30">
        <f t="shared" si="311"/>
        <v>25811</v>
      </c>
      <c r="B599" s="31">
        <f t="shared" si="288"/>
        <v>14437.731000672633</v>
      </c>
      <c r="C599" s="33" t="str">
        <f t="shared" si="289"/>
        <v/>
      </c>
      <c r="D599" s="31">
        <f t="shared" si="290"/>
        <v>12008.949357692863</v>
      </c>
      <c r="E599" s="33" t="str">
        <f t="shared" si="291"/>
        <v/>
      </c>
      <c r="F599" s="31">
        <f t="shared" si="292"/>
        <v>0</v>
      </c>
      <c r="G599" s="32">
        <f t="shared" si="293"/>
        <v>11439.673639031253</v>
      </c>
      <c r="H599" s="32">
        <f t="shared" si="294"/>
        <v>11140.159987144663</v>
      </c>
      <c r="I599" s="32">
        <f t="shared" si="295"/>
        <v>11439.673639031253</v>
      </c>
      <c r="J599" s="37" t="str">
        <f t="shared" si="312"/>
        <v/>
      </c>
      <c r="K599" s="31">
        <f t="shared" si="296"/>
        <v>0</v>
      </c>
      <c r="L599" s="33" t="str">
        <f t="shared" si="297"/>
        <v/>
      </c>
      <c r="M599" s="34">
        <f t="shared" si="313"/>
        <v>17207.012349899451</v>
      </c>
      <c r="N599" s="33" t="str">
        <f t="shared" si="314"/>
        <v/>
      </c>
      <c r="O599" s="35" t="str">
        <f t="shared" si="298"/>
        <v>MRDO</v>
      </c>
      <c r="P599" s="48" t="str">
        <f t="shared" si="299"/>
        <v>MRDO</v>
      </c>
      <c r="Q599" s="35"/>
      <c r="R599" s="58">
        <f>Data!AW599</f>
        <v>2013.3197021484375</v>
      </c>
      <c r="S599" s="58">
        <f>Data!BB599</f>
        <v>-415.46163940429687</v>
      </c>
      <c r="T599" s="58">
        <f>Data!BM599</f>
        <v>0</v>
      </c>
      <c r="U599" s="59">
        <f>Data!BN599</f>
        <v>-984.73760986328125</v>
      </c>
      <c r="V599" s="59">
        <f>Data!BO599</f>
        <v>-1284.2509765625</v>
      </c>
      <c r="W599" s="58">
        <f>Data!BT599</f>
        <v>0</v>
      </c>
      <c r="X599" s="56">
        <f t="shared" si="300"/>
        <v>2013.3197021484375</v>
      </c>
      <c r="Y599" s="64">
        <f t="shared" si="301"/>
        <v>4000</v>
      </c>
      <c r="Z599" s="65">
        <f t="shared" si="302"/>
        <v>0</v>
      </c>
      <c r="AA599" s="66">
        <f t="shared" si="303"/>
        <v>4000</v>
      </c>
      <c r="AB599" s="71">
        <f t="shared" si="315"/>
        <v>1986.6802978515625</v>
      </c>
      <c r="AC599" s="71">
        <f t="shared" si="304"/>
        <v>0</v>
      </c>
      <c r="AD599" s="71">
        <f t="shared" si="316"/>
        <v>1088.5186697343197</v>
      </c>
      <c r="AE599" s="71">
        <f t="shared" si="317"/>
        <v>0</v>
      </c>
      <c r="AF599" s="57">
        <f t="shared" si="318"/>
        <v>0</v>
      </c>
      <c r="AG599" s="55"/>
      <c r="AI599" s="35" t="str">
        <f t="shared" si="305"/>
        <v/>
      </c>
      <c r="AJ599" s="125" t="str">
        <f t="shared" si="306"/>
        <v/>
      </c>
      <c r="AK599" s="125" t="str">
        <f t="shared" si="307"/>
        <v/>
      </c>
      <c r="AL599" s="125" t="str">
        <f t="shared" si="308"/>
        <v/>
      </c>
      <c r="AM599" s="125" t="str">
        <f t="shared" si="309"/>
        <v/>
      </c>
      <c r="AN599" s="125" t="s">
        <v>218</v>
      </c>
      <c r="AO599" s="125" t="str">
        <f t="shared" si="310"/>
        <v/>
      </c>
      <c r="AP599" s="125" t="str">
        <f t="shared" si="319"/>
        <v/>
      </c>
    </row>
    <row r="600" spans="1:42">
      <c r="A600" s="30">
        <f t="shared" si="311"/>
        <v>25841</v>
      </c>
      <c r="B600" s="31">
        <f t="shared" si="288"/>
        <v>0</v>
      </c>
      <c r="C600" s="33" t="str">
        <f t="shared" si="289"/>
        <v/>
      </c>
      <c r="D600" s="31">
        <f t="shared" si="290"/>
        <v>0</v>
      </c>
      <c r="E600" s="33" t="str">
        <f t="shared" si="291"/>
        <v/>
      </c>
      <c r="F600" s="31">
        <f t="shared" si="292"/>
        <v>0</v>
      </c>
      <c r="G600" s="32">
        <f t="shared" si="293"/>
        <v>9296.6127140051194</v>
      </c>
      <c r="H600" s="32">
        <f t="shared" si="294"/>
        <v>9229.3300757640409</v>
      </c>
      <c r="I600" s="32">
        <f t="shared" si="295"/>
        <v>9296.6127140051194</v>
      </c>
      <c r="J600" s="37" t="str">
        <f t="shared" si="312"/>
        <v/>
      </c>
      <c r="K600" s="31">
        <f t="shared" si="296"/>
        <v>0</v>
      </c>
      <c r="L600" s="33" t="str">
        <f t="shared" si="297"/>
        <v/>
      </c>
      <c r="M600" s="34">
        <f t="shared" si="313"/>
        <v>14587.192542266572</v>
      </c>
      <c r="N600" s="33" t="str">
        <f t="shared" si="314"/>
        <v/>
      </c>
      <c r="O600" s="35" t="str">
        <f t="shared" si="298"/>
        <v/>
      </c>
      <c r="P600" s="48" t="str">
        <f t="shared" si="299"/>
        <v/>
      </c>
      <c r="Q600" s="35"/>
      <c r="R600" s="58">
        <f>Data!AW600</f>
        <v>0</v>
      </c>
      <c r="S600" s="58">
        <f>Data!BB600</f>
        <v>0</v>
      </c>
      <c r="T600" s="58">
        <f>Data!BM600</f>
        <v>0</v>
      </c>
      <c r="U600" s="59">
        <f>Data!BN600</f>
        <v>242.88279724121094</v>
      </c>
      <c r="V600" s="59">
        <f>Data!BO600</f>
        <v>175.60014343261719</v>
      </c>
      <c r="W600" s="58">
        <f>Data!BT600</f>
        <v>0</v>
      </c>
      <c r="X600" s="56">
        <f t="shared" si="300"/>
        <v>242.88279724121094</v>
      </c>
      <c r="Y600" s="64">
        <f t="shared" si="301"/>
        <v>19062.5</v>
      </c>
      <c r="Z600" s="65">
        <f t="shared" si="302"/>
        <v>0.5396265983581543</v>
      </c>
      <c r="AA600" s="66">
        <f t="shared" si="303"/>
        <v>19063.039626598358</v>
      </c>
      <c r="AB600" s="71">
        <f t="shared" si="315"/>
        <v>18820.156829357147</v>
      </c>
      <c r="AC600" s="71">
        <f t="shared" si="304"/>
        <v>0.5396265983581543</v>
      </c>
      <c r="AD600" s="71">
        <f t="shared" si="316"/>
        <v>15823.169150101925</v>
      </c>
      <c r="AE600" s="71">
        <f t="shared" si="317"/>
        <v>0.5396265983581543</v>
      </c>
      <c r="AF600" s="57">
        <f t="shared" si="318"/>
        <v>0.5396265983581543</v>
      </c>
      <c r="AG600" s="55"/>
      <c r="AI600" s="35" t="str">
        <f t="shared" si="305"/>
        <v/>
      </c>
      <c r="AJ600" s="125" t="str">
        <f t="shared" si="306"/>
        <v/>
      </c>
      <c r="AK600" s="125" t="str">
        <f t="shared" si="307"/>
        <v/>
      </c>
      <c r="AL600" s="125" t="str">
        <f t="shared" si="308"/>
        <v/>
      </c>
      <c r="AM600" s="125" t="str">
        <f t="shared" si="309"/>
        <v/>
      </c>
      <c r="AN600" s="125" t="s">
        <v>218</v>
      </c>
      <c r="AO600" s="125" t="str">
        <f t="shared" si="310"/>
        <v/>
      </c>
      <c r="AP600" s="125" t="str">
        <f t="shared" si="319"/>
        <v/>
      </c>
    </row>
    <row r="601" spans="1:42">
      <c r="A601" s="30">
        <f t="shared" si="311"/>
        <v>25872</v>
      </c>
      <c r="B601" s="31">
        <f t="shared" si="288"/>
        <v>0</v>
      </c>
      <c r="C601" s="33" t="str">
        <f t="shared" si="289"/>
        <v/>
      </c>
      <c r="D601" s="31">
        <f t="shared" si="290"/>
        <v>0</v>
      </c>
      <c r="E601" s="33" t="str">
        <f t="shared" si="291"/>
        <v/>
      </c>
      <c r="F601" s="31">
        <f t="shared" si="292"/>
        <v>0</v>
      </c>
      <c r="G601" s="32">
        <f t="shared" si="293"/>
        <v>0</v>
      </c>
      <c r="H601" s="32">
        <f t="shared" si="294"/>
        <v>0</v>
      </c>
      <c r="I601" s="32">
        <f t="shared" si="295"/>
        <v>0</v>
      </c>
      <c r="J601" s="37" t="str">
        <f t="shared" si="312"/>
        <v/>
      </c>
      <c r="K601" s="31">
        <f t="shared" si="296"/>
        <v>0</v>
      </c>
      <c r="L601" s="33" t="str">
        <f t="shared" si="297"/>
        <v/>
      </c>
      <c r="M601" s="34">
        <f t="shared" si="313"/>
        <v>11367.217965023992</v>
      </c>
      <c r="N601" s="33" t="str">
        <f t="shared" si="314"/>
        <v/>
      </c>
      <c r="O601" s="35" t="str">
        <f t="shared" si="298"/>
        <v>MRDO</v>
      </c>
      <c r="P601" s="48" t="str">
        <f t="shared" si="299"/>
        <v>MRDO</v>
      </c>
      <c r="Q601" s="35"/>
      <c r="R601" s="58">
        <f>Data!AW601</f>
        <v>0</v>
      </c>
      <c r="S601" s="58">
        <f>Data!BB601</f>
        <v>0</v>
      </c>
      <c r="T601" s="58">
        <f>Data!BM601</f>
        <v>0</v>
      </c>
      <c r="U601" s="59">
        <f>Data!BN601</f>
        <v>0</v>
      </c>
      <c r="V601" s="59">
        <f>Data!BO601</f>
        <v>0</v>
      </c>
      <c r="W601" s="58">
        <f>Data!BT601</f>
        <v>0</v>
      </c>
      <c r="X601" s="56">
        <f t="shared" si="300"/>
        <v>0</v>
      </c>
      <c r="Y601" s="64">
        <f t="shared" si="301"/>
        <v>8750</v>
      </c>
      <c r="Z601" s="65">
        <f t="shared" si="302"/>
        <v>0</v>
      </c>
      <c r="AA601" s="66">
        <f t="shared" si="303"/>
        <v>8750</v>
      </c>
      <c r="AB601" s="71">
        <f t="shared" si="315"/>
        <v>8750</v>
      </c>
      <c r="AC601" s="71">
        <f t="shared" si="304"/>
        <v>0</v>
      </c>
      <c r="AD601" s="71">
        <f t="shared" si="316"/>
        <v>6088.6796103506676</v>
      </c>
      <c r="AE601" s="71">
        <f t="shared" si="317"/>
        <v>0</v>
      </c>
      <c r="AF601" s="57">
        <f t="shared" si="318"/>
        <v>0</v>
      </c>
      <c r="AG601" s="55"/>
      <c r="AI601" s="35" t="str">
        <f t="shared" si="305"/>
        <v/>
      </c>
      <c r="AJ601" s="125" t="str">
        <f t="shared" si="306"/>
        <v/>
      </c>
      <c r="AK601" s="125" t="str">
        <f t="shared" si="307"/>
        <v/>
      </c>
      <c r="AL601" s="125" t="str">
        <f t="shared" si="308"/>
        <v/>
      </c>
      <c r="AM601" s="125" t="str">
        <f t="shared" si="309"/>
        <v/>
      </c>
      <c r="AN601" s="125" t="s">
        <v>218</v>
      </c>
      <c r="AO601" s="125" t="str">
        <f t="shared" si="310"/>
        <v/>
      </c>
      <c r="AP601" s="125" t="str">
        <f t="shared" si="319"/>
        <v/>
      </c>
    </row>
    <row r="602" spans="1:42">
      <c r="A602" s="30">
        <f t="shared" si="311"/>
        <v>25902</v>
      </c>
      <c r="B602" s="31">
        <f t="shared" si="288"/>
        <v>0</v>
      </c>
      <c r="C602" s="33" t="str">
        <f t="shared" si="289"/>
        <v/>
      </c>
      <c r="D602" s="31">
        <f t="shared" si="290"/>
        <v>0</v>
      </c>
      <c r="E602" s="33" t="str">
        <f t="shared" si="291"/>
        <v/>
      </c>
      <c r="F602" s="31">
        <f t="shared" si="292"/>
        <v>0</v>
      </c>
      <c r="G602" s="32">
        <f t="shared" si="293"/>
        <v>0</v>
      </c>
      <c r="H602" s="32">
        <f t="shared" si="294"/>
        <v>0</v>
      </c>
      <c r="I602" s="32">
        <f t="shared" si="295"/>
        <v>0</v>
      </c>
      <c r="J602" s="37" t="str">
        <f t="shared" si="312"/>
        <v/>
      </c>
      <c r="K602" s="31">
        <f t="shared" si="296"/>
        <v>0</v>
      </c>
      <c r="L602" s="33" t="str">
        <f t="shared" si="297"/>
        <v/>
      </c>
      <c r="M602" s="34">
        <f t="shared" si="313"/>
        <v>14005.96806181277</v>
      </c>
      <c r="N602" s="33" t="str">
        <f t="shared" si="314"/>
        <v/>
      </c>
      <c r="O602" s="35" t="str">
        <f t="shared" si="298"/>
        <v>MRDO</v>
      </c>
      <c r="P602" s="48" t="str">
        <f t="shared" si="299"/>
        <v>MRDO</v>
      </c>
      <c r="Q602" s="35"/>
      <c r="R602" s="58">
        <f>Data!AW602</f>
        <v>0</v>
      </c>
      <c r="S602" s="58">
        <f>Data!BB602</f>
        <v>0</v>
      </c>
      <c r="T602" s="58">
        <f>Data!BM602</f>
        <v>0</v>
      </c>
      <c r="U602" s="59">
        <f>Data!BN602</f>
        <v>0</v>
      </c>
      <c r="V602" s="59">
        <f>Data!BO602</f>
        <v>0</v>
      </c>
      <c r="W602" s="58">
        <f>Data!BT602</f>
        <v>0</v>
      </c>
      <c r="X602" s="56">
        <f t="shared" si="300"/>
        <v>0</v>
      </c>
      <c r="Y602" s="64">
        <f t="shared" si="301"/>
        <v>15625</v>
      </c>
      <c r="Z602" s="65">
        <f t="shared" si="302"/>
        <v>0</v>
      </c>
      <c r="AA602" s="66">
        <f t="shared" si="303"/>
        <v>15625</v>
      </c>
      <c r="AB602" s="71">
        <f t="shared" si="315"/>
        <v>15625</v>
      </c>
      <c r="AC602" s="71">
        <f t="shared" si="304"/>
        <v>0</v>
      </c>
      <c r="AD602" s="71">
        <f t="shared" si="316"/>
        <v>9689.4039010782926</v>
      </c>
      <c r="AE602" s="71">
        <f t="shared" si="317"/>
        <v>0</v>
      </c>
      <c r="AF602" s="57">
        <f t="shared" si="318"/>
        <v>0</v>
      </c>
      <c r="AG602" s="55"/>
      <c r="AI602" s="35" t="str">
        <f t="shared" si="305"/>
        <v/>
      </c>
      <c r="AJ602" s="125" t="str">
        <f t="shared" si="306"/>
        <v/>
      </c>
      <c r="AK602" s="125" t="str">
        <f t="shared" si="307"/>
        <v/>
      </c>
      <c r="AL602" s="125" t="str">
        <f t="shared" si="308"/>
        <v/>
      </c>
      <c r="AM602" s="125" t="str">
        <f t="shared" si="309"/>
        <v/>
      </c>
      <c r="AN602" s="125" t="s">
        <v>218</v>
      </c>
      <c r="AO602" s="125" t="str">
        <f t="shared" si="310"/>
        <v/>
      </c>
      <c r="AP602" s="125" t="str">
        <f t="shared" si="319"/>
        <v/>
      </c>
    </row>
    <row r="603" spans="1:42">
      <c r="A603" s="30">
        <f t="shared" si="311"/>
        <v>25933</v>
      </c>
      <c r="B603" s="31">
        <f t="shared" si="288"/>
        <v>0</v>
      </c>
      <c r="C603" s="33" t="str">
        <f t="shared" si="289"/>
        <v/>
      </c>
      <c r="D603" s="31">
        <f t="shared" si="290"/>
        <v>0</v>
      </c>
      <c r="E603" s="33" t="str">
        <f t="shared" si="291"/>
        <v/>
      </c>
      <c r="F603" s="31">
        <f t="shared" si="292"/>
        <v>0</v>
      </c>
      <c r="G603" s="32">
        <f t="shared" si="293"/>
        <v>0</v>
      </c>
      <c r="H603" s="32">
        <f t="shared" si="294"/>
        <v>0</v>
      </c>
      <c r="I603" s="32">
        <f t="shared" si="295"/>
        <v>0</v>
      </c>
      <c r="J603" s="37" t="str">
        <f t="shared" si="312"/>
        <v/>
      </c>
      <c r="K603" s="31">
        <f t="shared" si="296"/>
        <v>0</v>
      </c>
      <c r="L603" s="33" t="str">
        <f t="shared" si="297"/>
        <v/>
      </c>
      <c r="M603" s="34">
        <f t="shared" si="313"/>
        <v>12238.146482546385</v>
      </c>
      <c r="N603" s="33" t="str">
        <f t="shared" si="314"/>
        <v/>
      </c>
      <c r="O603" s="35" t="str">
        <f t="shared" si="298"/>
        <v/>
      </c>
      <c r="P603" s="48" t="str">
        <f t="shared" si="299"/>
        <v/>
      </c>
      <c r="Q603" s="35"/>
      <c r="R603" s="58">
        <f>Data!AW603</f>
        <v>0</v>
      </c>
      <c r="S603" s="58">
        <f>Data!BB603</f>
        <v>0</v>
      </c>
      <c r="T603" s="58">
        <f>Data!BM603</f>
        <v>0</v>
      </c>
      <c r="U603" s="59">
        <f>Data!BN603</f>
        <v>0</v>
      </c>
      <c r="V603" s="59">
        <f>Data!BO603</f>
        <v>0</v>
      </c>
      <c r="W603" s="58">
        <f>Data!BT603</f>
        <v>0</v>
      </c>
      <c r="X603" s="56">
        <f t="shared" si="300"/>
        <v>0</v>
      </c>
      <c r="Y603" s="64">
        <f t="shared" si="301"/>
        <v>4500</v>
      </c>
      <c r="Z603" s="65">
        <f t="shared" si="302"/>
        <v>50972.78515625</v>
      </c>
      <c r="AA603" s="66">
        <f t="shared" si="303"/>
        <v>55472.78515625</v>
      </c>
      <c r="AB603" s="71">
        <f t="shared" si="315"/>
        <v>55472.78515625</v>
      </c>
      <c r="AC603" s="71">
        <f t="shared" si="304"/>
        <v>50972.78515625</v>
      </c>
      <c r="AD603" s="71">
        <f t="shared" si="316"/>
        <v>48986.248791997205</v>
      </c>
      <c r="AE603" s="71">
        <f t="shared" si="317"/>
        <v>50972.78515625</v>
      </c>
      <c r="AF603" s="57">
        <f t="shared" si="318"/>
        <v>48986.248791997205</v>
      </c>
      <c r="AG603" s="55"/>
      <c r="AI603" s="35" t="str">
        <f t="shared" si="305"/>
        <v/>
      </c>
      <c r="AJ603" s="125" t="str">
        <f t="shared" si="306"/>
        <v/>
      </c>
      <c r="AK603" s="125" t="str">
        <f t="shared" si="307"/>
        <v/>
      </c>
      <c r="AL603" s="125" t="str">
        <f t="shared" si="308"/>
        <v/>
      </c>
      <c r="AM603" s="125" t="str">
        <f t="shared" si="309"/>
        <v/>
      </c>
      <c r="AN603" s="125" t="s">
        <v>218</v>
      </c>
      <c r="AO603" s="125" t="str">
        <f t="shared" si="310"/>
        <v/>
      </c>
      <c r="AP603" s="125" t="str">
        <f t="shared" si="319"/>
        <v/>
      </c>
    </row>
    <row r="604" spans="1:42">
      <c r="A604" s="30">
        <f t="shared" si="311"/>
        <v>25964</v>
      </c>
      <c r="B604" s="31">
        <f t="shared" si="288"/>
        <v>0</v>
      </c>
      <c r="C604" s="33" t="str">
        <f t="shared" si="289"/>
        <v/>
      </c>
      <c r="D604" s="31">
        <f t="shared" si="290"/>
        <v>0</v>
      </c>
      <c r="E604" s="33" t="str">
        <f t="shared" si="291"/>
        <v/>
      </c>
      <c r="F604" s="31">
        <f t="shared" si="292"/>
        <v>0</v>
      </c>
      <c r="G604" s="32">
        <f t="shared" si="293"/>
        <v>0</v>
      </c>
      <c r="H604" s="32">
        <f t="shared" si="294"/>
        <v>0</v>
      </c>
      <c r="I604" s="32">
        <f t="shared" si="295"/>
        <v>0</v>
      </c>
      <c r="J604" s="37" t="str">
        <f t="shared" si="312"/>
        <v/>
      </c>
      <c r="K604" s="31">
        <f t="shared" si="296"/>
        <v>0</v>
      </c>
      <c r="L604" s="33" t="str">
        <f t="shared" si="297"/>
        <v/>
      </c>
      <c r="M604" s="34">
        <f t="shared" si="313"/>
        <v>10201.579400634009</v>
      </c>
      <c r="N604" s="33" t="str">
        <f t="shared" si="314"/>
        <v/>
      </c>
      <c r="O604" s="35" t="str">
        <f t="shared" si="298"/>
        <v/>
      </c>
      <c r="P604" s="48" t="str">
        <f t="shared" si="299"/>
        <v/>
      </c>
      <c r="Q604" s="35"/>
      <c r="R604" s="58">
        <f>Data!AW604</f>
        <v>0</v>
      </c>
      <c r="S604" s="58">
        <f>Data!BB604</f>
        <v>0</v>
      </c>
      <c r="T604" s="58">
        <f>Data!BM604</f>
        <v>0</v>
      </c>
      <c r="U604" s="59">
        <f>Data!BN604</f>
        <v>0</v>
      </c>
      <c r="V604" s="59">
        <f>Data!BO604</f>
        <v>0</v>
      </c>
      <c r="W604" s="58">
        <f>Data!BT604</f>
        <v>0</v>
      </c>
      <c r="X604" s="56">
        <f t="shared" si="300"/>
        <v>0</v>
      </c>
      <c r="Y604" s="64">
        <f t="shared" si="301"/>
        <v>6000</v>
      </c>
      <c r="Z604" s="65">
        <f t="shared" si="302"/>
        <v>40561.421875</v>
      </c>
      <c r="AA604" s="66">
        <f t="shared" si="303"/>
        <v>46561.421875</v>
      </c>
      <c r="AB604" s="71">
        <f t="shared" si="315"/>
        <v>46561.421875</v>
      </c>
      <c r="AC604" s="71">
        <f t="shared" si="304"/>
        <v>40561.421875</v>
      </c>
      <c r="AD604" s="71">
        <f t="shared" si="316"/>
        <v>42674.293933072237</v>
      </c>
      <c r="AE604" s="71">
        <f t="shared" si="317"/>
        <v>40561.421875</v>
      </c>
      <c r="AF604" s="57">
        <f t="shared" si="318"/>
        <v>40561.421875</v>
      </c>
      <c r="AG604" s="55"/>
      <c r="AI604" s="35" t="str">
        <f t="shared" si="305"/>
        <v/>
      </c>
      <c r="AJ604" s="125" t="str">
        <f t="shared" si="306"/>
        <v/>
      </c>
      <c r="AK604" s="125" t="str">
        <f t="shared" si="307"/>
        <v/>
      </c>
      <c r="AL604" s="125" t="str">
        <f t="shared" si="308"/>
        <v/>
      </c>
      <c r="AM604" s="125" t="str">
        <f t="shared" si="309"/>
        <v/>
      </c>
      <c r="AN604" s="125" t="s">
        <v>218</v>
      </c>
      <c r="AO604" s="125" t="str">
        <f t="shared" si="310"/>
        <v/>
      </c>
      <c r="AP604" s="125" t="str">
        <f t="shared" si="319"/>
        <v/>
      </c>
    </row>
    <row r="605" spans="1:42">
      <c r="A605" s="30">
        <f t="shared" si="311"/>
        <v>25992</v>
      </c>
      <c r="B605" s="31">
        <f t="shared" si="288"/>
        <v>0</v>
      </c>
      <c r="C605" s="33" t="str">
        <f t="shared" si="289"/>
        <v/>
      </c>
      <c r="D605" s="31">
        <f t="shared" si="290"/>
        <v>0</v>
      </c>
      <c r="E605" s="33" t="str">
        <f t="shared" si="291"/>
        <v/>
      </c>
      <c r="F605" s="31">
        <f t="shared" si="292"/>
        <v>0</v>
      </c>
      <c r="G605" s="32">
        <f t="shared" si="293"/>
        <v>0</v>
      </c>
      <c r="H605" s="32">
        <f t="shared" si="294"/>
        <v>0</v>
      </c>
      <c r="I605" s="32">
        <f t="shared" si="295"/>
        <v>0</v>
      </c>
      <c r="J605" s="37" t="str">
        <f t="shared" si="312"/>
        <v/>
      </c>
      <c r="K605" s="31">
        <f t="shared" si="296"/>
        <v>0</v>
      </c>
      <c r="L605" s="33" t="str">
        <f t="shared" si="297"/>
        <v/>
      </c>
      <c r="M605" s="34">
        <f t="shared" si="313"/>
        <v>19300.762047440017</v>
      </c>
      <c r="N605" s="33" t="str">
        <f t="shared" si="314"/>
        <v/>
      </c>
      <c r="O605" s="35" t="str">
        <f t="shared" si="298"/>
        <v/>
      </c>
      <c r="P605" s="48" t="str">
        <f t="shared" si="299"/>
        <v/>
      </c>
      <c r="Q605" s="35"/>
      <c r="R605" s="58">
        <f>Data!AW605</f>
        <v>0</v>
      </c>
      <c r="S605" s="58">
        <f>Data!BB605</f>
        <v>0</v>
      </c>
      <c r="T605" s="58">
        <f>Data!BM605</f>
        <v>0</v>
      </c>
      <c r="U605" s="59">
        <f>Data!BN605</f>
        <v>0</v>
      </c>
      <c r="V605" s="59">
        <f>Data!BO605</f>
        <v>0</v>
      </c>
      <c r="W605" s="58">
        <f>Data!BT605</f>
        <v>0</v>
      </c>
      <c r="X605" s="56">
        <f t="shared" si="300"/>
        <v>0</v>
      </c>
      <c r="Y605" s="64">
        <f t="shared" si="301"/>
        <v>16611.607421875</v>
      </c>
      <c r="Z605" s="65">
        <f t="shared" si="302"/>
        <v>3543.396484375</v>
      </c>
      <c r="AA605" s="66">
        <f t="shared" si="303"/>
        <v>20155.00390625</v>
      </c>
      <c r="AB605" s="71">
        <f t="shared" si="315"/>
        <v>20155.00390625</v>
      </c>
      <c r="AC605" s="71">
        <f t="shared" si="304"/>
        <v>3543.396484375</v>
      </c>
      <c r="AD605" s="71">
        <f t="shared" si="316"/>
        <v>7943.8645326046353</v>
      </c>
      <c r="AE605" s="71">
        <f t="shared" si="317"/>
        <v>3543.396484375</v>
      </c>
      <c r="AF605" s="57">
        <f t="shared" si="318"/>
        <v>3543.396484375</v>
      </c>
      <c r="AG605" s="55"/>
      <c r="AI605" s="35" t="str">
        <f t="shared" si="305"/>
        <v/>
      </c>
      <c r="AJ605" s="125" t="str">
        <f t="shared" si="306"/>
        <v/>
      </c>
      <c r="AK605" s="125" t="str">
        <f t="shared" si="307"/>
        <v/>
      </c>
      <c r="AL605" s="125" t="str">
        <f t="shared" si="308"/>
        <v/>
      </c>
      <c r="AM605" s="125" t="str">
        <f t="shared" si="309"/>
        <v/>
      </c>
      <c r="AN605" s="125" t="s">
        <v>218</v>
      </c>
      <c r="AO605" s="125" t="str">
        <f t="shared" si="310"/>
        <v/>
      </c>
      <c r="AP605" s="125" t="str">
        <f t="shared" si="319"/>
        <v/>
      </c>
    </row>
    <row r="606" spans="1:42">
      <c r="A606" s="30">
        <f t="shared" si="311"/>
        <v>26023</v>
      </c>
      <c r="B606" s="31">
        <f t="shared" si="288"/>
        <v>0</v>
      </c>
      <c r="C606" s="33" t="str">
        <f t="shared" si="289"/>
        <v/>
      </c>
      <c r="D606" s="31">
        <f t="shared" si="290"/>
        <v>0</v>
      </c>
      <c r="E606" s="33" t="str">
        <f t="shared" si="291"/>
        <v/>
      </c>
      <c r="F606" s="31">
        <f t="shared" si="292"/>
        <v>0</v>
      </c>
      <c r="G606" s="32">
        <f t="shared" si="293"/>
        <v>0</v>
      </c>
      <c r="H606" s="32">
        <f t="shared" si="294"/>
        <v>0</v>
      </c>
      <c r="I606" s="32">
        <f t="shared" si="295"/>
        <v>0</v>
      </c>
      <c r="J606" s="37" t="str">
        <f t="shared" si="312"/>
        <v/>
      </c>
      <c r="K606" s="31">
        <f t="shared" si="296"/>
        <v>0</v>
      </c>
      <c r="L606" s="33" t="str">
        <f t="shared" si="297"/>
        <v/>
      </c>
      <c r="M606" s="34">
        <f t="shared" si="313"/>
        <v>21316.060630867491</v>
      </c>
      <c r="N606" s="33" t="str">
        <f t="shared" si="314"/>
        <v/>
      </c>
      <c r="O606" s="35" t="str">
        <f t="shared" si="298"/>
        <v/>
      </c>
      <c r="P606" s="48" t="str">
        <f t="shared" si="299"/>
        <v/>
      </c>
      <c r="Q606" s="35"/>
      <c r="R606" s="58">
        <f>Data!AW606</f>
        <v>0</v>
      </c>
      <c r="S606" s="58">
        <f>Data!BB606</f>
        <v>0</v>
      </c>
      <c r="T606" s="58">
        <f>Data!BM606</f>
        <v>0</v>
      </c>
      <c r="U606" s="59">
        <f>Data!BN606</f>
        <v>0</v>
      </c>
      <c r="V606" s="59">
        <f>Data!BO606</f>
        <v>0</v>
      </c>
      <c r="W606" s="58">
        <f>Data!BT606</f>
        <v>0</v>
      </c>
      <c r="X606" s="56">
        <f t="shared" si="300"/>
        <v>0</v>
      </c>
      <c r="Y606" s="64">
        <f t="shared" si="301"/>
        <v>11512.0966796875</v>
      </c>
      <c r="Z606" s="65">
        <f t="shared" si="302"/>
        <v>25013.376953125</v>
      </c>
      <c r="AA606" s="66">
        <f t="shared" si="303"/>
        <v>36525.4736328125</v>
      </c>
      <c r="AB606" s="71">
        <f t="shared" si="315"/>
        <v>36525.4736328125</v>
      </c>
      <c r="AC606" s="71">
        <f t="shared" si="304"/>
        <v>25013.376953125</v>
      </c>
      <c r="AD606" s="71">
        <f t="shared" si="316"/>
        <v>23400.54727350895</v>
      </c>
      <c r="AE606" s="71">
        <f t="shared" si="317"/>
        <v>25013.376953125</v>
      </c>
      <c r="AF606" s="57">
        <f t="shared" si="318"/>
        <v>23400.54727350895</v>
      </c>
      <c r="AG606" s="55"/>
      <c r="AI606" s="35" t="str">
        <f t="shared" si="305"/>
        <v/>
      </c>
      <c r="AJ606" s="125" t="str">
        <f t="shared" si="306"/>
        <v/>
      </c>
      <c r="AK606" s="125" t="str">
        <f t="shared" si="307"/>
        <v/>
      </c>
      <c r="AL606" s="125" t="str">
        <f t="shared" si="308"/>
        <v/>
      </c>
      <c r="AM606" s="125" t="str">
        <f t="shared" si="309"/>
        <v/>
      </c>
      <c r="AN606" s="125" t="s">
        <v>218</v>
      </c>
      <c r="AO606" s="125" t="str">
        <f t="shared" si="310"/>
        <v/>
      </c>
      <c r="AP606" s="125" t="str">
        <f t="shared" si="319"/>
        <v/>
      </c>
    </row>
    <row r="607" spans="1:42">
      <c r="A607" s="30">
        <f t="shared" si="311"/>
        <v>26053</v>
      </c>
      <c r="B607" s="31">
        <f t="shared" si="288"/>
        <v>0</v>
      </c>
      <c r="C607" s="33" t="str">
        <f t="shared" si="289"/>
        <v/>
      </c>
      <c r="D607" s="31">
        <f t="shared" si="290"/>
        <v>0</v>
      </c>
      <c r="E607" s="33" t="str">
        <f t="shared" si="291"/>
        <v/>
      </c>
      <c r="F607" s="31">
        <f t="shared" si="292"/>
        <v>0</v>
      </c>
      <c r="G607" s="32">
        <f t="shared" si="293"/>
        <v>0</v>
      </c>
      <c r="H607" s="32">
        <f t="shared" si="294"/>
        <v>0</v>
      </c>
      <c r="I607" s="32">
        <f t="shared" si="295"/>
        <v>0</v>
      </c>
      <c r="J607" s="37" t="str">
        <f t="shared" si="312"/>
        <v/>
      </c>
      <c r="K607" s="31">
        <f t="shared" si="296"/>
        <v>0</v>
      </c>
      <c r="L607" s="33" t="str">
        <f t="shared" si="297"/>
        <v/>
      </c>
      <c r="M607" s="34">
        <f t="shared" si="313"/>
        <v>5034.2115115133611</v>
      </c>
      <c r="N607" s="33" t="str">
        <f t="shared" si="314"/>
        <v/>
      </c>
      <c r="O607" s="35" t="str">
        <f t="shared" si="298"/>
        <v/>
      </c>
      <c r="P607" s="48" t="str">
        <f t="shared" si="299"/>
        <v/>
      </c>
      <c r="Q607" s="35"/>
      <c r="R607" s="58">
        <f>Data!AW607</f>
        <v>0</v>
      </c>
      <c r="S607" s="58">
        <f>Data!BB607</f>
        <v>0</v>
      </c>
      <c r="T607" s="58">
        <f>Data!BM607</f>
        <v>0</v>
      </c>
      <c r="U607" s="59">
        <f>Data!BN607</f>
        <v>0</v>
      </c>
      <c r="V607" s="59">
        <f>Data!BO607</f>
        <v>0</v>
      </c>
      <c r="W607" s="58">
        <f>Data!BT607</f>
        <v>0</v>
      </c>
      <c r="X607" s="56">
        <f t="shared" si="300"/>
        <v>0</v>
      </c>
      <c r="Y607" s="64">
        <f t="shared" si="301"/>
        <v>9437.5</v>
      </c>
      <c r="Z607" s="65">
        <f t="shared" si="302"/>
        <v>17065.224609375</v>
      </c>
      <c r="AA607" s="66">
        <f t="shared" si="303"/>
        <v>26502.724609375</v>
      </c>
      <c r="AB607" s="71">
        <f t="shared" si="315"/>
        <v>26502.724609375</v>
      </c>
      <c r="AC607" s="71">
        <f t="shared" si="304"/>
        <v>17065.224609375</v>
      </c>
      <c r="AD607" s="71">
        <f t="shared" si="316"/>
        <v>24860.00495740354</v>
      </c>
      <c r="AE607" s="71">
        <f t="shared" si="317"/>
        <v>17065.224609375</v>
      </c>
      <c r="AF607" s="57">
        <f t="shared" si="318"/>
        <v>17065.224609375</v>
      </c>
      <c r="AG607" s="55"/>
      <c r="AI607" s="35" t="str">
        <f t="shared" si="305"/>
        <v/>
      </c>
      <c r="AJ607" s="125" t="str">
        <f t="shared" si="306"/>
        <v/>
      </c>
      <c r="AK607" s="125" t="str">
        <f t="shared" si="307"/>
        <v/>
      </c>
      <c r="AL607" s="125" t="str">
        <f t="shared" si="308"/>
        <v/>
      </c>
      <c r="AM607" s="125" t="str">
        <f t="shared" si="309"/>
        <v/>
      </c>
      <c r="AN607" s="125" t="s">
        <v>218</v>
      </c>
      <c r="AO607" s="125" t="str">
        <f t="shared" si="310"/>
        <v/>
      </c>
      <c r="AP607" s="125" t="str">
        <f t="shared" si="319"/>
        <v/>
      </c>
    </row>
    <row r="608" spans="1:42">
      <c r="A608" s="30">
        <f t="shared" si="311"/>
        <v>26084</v>
      </c>
      <c r="B608" s="31">
        <f t="shared" si="288"/>
        <v>0</v>
      </c>
      <c r="C608" s="33" t="str">
        <f t="shared" si="289"/>
        <v/>
      </c>
      <c r="D608" s="31">
        <f t="shared" si="290"/>
        <v>1189.6378985070035</v>
      </c>
      <c r="E608" s="33" t="str">
        <f t="shared" si="291"/>
        <v/>
      </c>
      <c r="F608" s="31">
        <f t="shared" si="292"/>
        <v>0</v>
      </c>
      <c r="G608" s="32">
        <f t="shared" si="293"/>
        <v>0</v>
      </c>
      <c r="H608" s="32">
        <f t="shared" si="294"/>
        <v>0</v>
      </c>
      <c r="I608" s="32">
        <f t="shared" si="295"/>
        <v>0</v>
      </c>
      <c r="J608" s="37" t="str">
        <f t="shared" si="312"/>
        <v/>
      </c>
      <c r="K608" s="31">
        <f t="shared" si="296"/>
        <v>0</v>
      </c>
      <c r="L608" s="33" t="str">
        <f t="shared" si="297"/>
        <v/>
      </c>
      <c r="M608" s="34">
        <f t="shared" si="313"/>
        <v>4537.9299391666473</v>
      </c>
      <c r="N608" s="33" t="str">
        <f t="shared" si="314"/>
        <v/>
      </c>
      <c r="O608" s="35" t="str">
        <f t="shared" si="298"/>
        <v/>
      </c>
      <c r="P608" s="48" t="str">
        <f t="shared" si="299"/>
        <v/>
      </c>
      <c r="Q608" s="35"/>
      <c r="R608" s="58">
        <f>Data!AW608</f>
        <v>0</v>
      </c>
      <c r="S608" s="58">
        <f>Data!BB608</f>
        <v>3971.599609375</v>
      </c>
      <c r="T608" s="58">
        <f>Data!BM608</f>
        <v>0</v>
      </c>
      <c r="U608" s="59">
        <f>Data!BN608</f>
        <v>0</v>
      </c>
      <c r="V608" s="59">
        <f>Data!BO608</f>
        <v>0</v>
      </c>
      <c r="W608" s="58">
        <f>Data!BT608</f>
        <v>0</v>
      </c>
      <c r="X608" s="56">
        <f t="shared" si="300"/>
        <v>3971.599609375</v>
      </c>
      <c r="Y608" s="64">
        <f t="shared" si="301"/>
        <v>8072.58056640625</v>
      </c>
      <c r="Z608" s="65">
        <f t="shared" si="302"/>
        <v>20410.41796875</v>
      </c>
      <c r="AA608" s="66">
        <f t="shared" si="303"/>
        <v>28482.99853515625</v>
      </c>
      <c r="AB608" s="71">
        <f t="shared" si="315"/>
        <v>24511.39892578125</v>
      </c>
      <c r="AC608" s="71">
        <f t="shared" si="304"/>
        <v>20410.41796875</v>
      </c>
      <c r="AD608" s="71">
        <f t="shared" si="316"/>
        <v>27569.927750484054</v>
      </c>
      <c r="AE608" s="71">
        <f t="shared" si="317"/>
        <v>20410.41796875</v>
      </c>
      <c r="AF608" s="57">
        <f t="shared" si="318"/>
        <v>20410.41796875</v>
      </c>
      <c r="AG608" s="55"/>
      <c r="AI608" s="35" t="str">
        <f t="shared" si="305"/>
        <v/>
      </c>
      <c r="AJ608" s="125" t="str">
        <f t="shared" si="306"/>
        <v/>
      </c>
      <c r="AK608" s="125" t="str">
        <f t="shared" si="307"/>
        <v/>
      </c>
      <c r="AL608" s="125" t="str">
        <f t="shared" si="308"/>
        <v/>
      </c>
      <c r="AM608" s="125" t="str">
        <f t="shared" si="309"/>
        <v/>
      </c>
      <c r="AN608" s="125" t="s">
        <v>218</v>
      </c>
      <c r="AO608" s="125" t="str">
        <f t="shared" si="310"/>
        <v/>
      </c>
      <c r="AP608" s="125" t="str">
        <f t="shared" si="319"/>
        <v/>
      </c>
    </row>
    <row r="609" spans="1:42">
      <c r="A609" s="30">
        <f t="shared" si="311"/>
        <v>26114</v>
      </c>
      <c r="B609" s="31">
        <f t="shared" si="288"/>
        <v>7817.4995641878077</v>
      </c>
      <c r="C609" s="33" t="str">
        <f t="shared" si="289"/>
        <v/>
      </c>
      <c r="D609" s="31">
        <f t="shared" si="290"/>
        <v>5283.5660050561592</v>
      </c>
      <c r="E609" s="33" t="str">
        <f t="shared" si="291"/>
        <v/>
      </c>
      <c r="F609" s="31">
        <f t="shared" si="292"/>
        <v>0</v>
      </c>
      <c r="G609" s="32">
        <f t="shared" si="293"/>
        <v>0</v>
      </c>
      <c r="H609" s="32">
        <f t="shared" si="294"/>
        <v>0</v>
      </c>
      <c r="I609" s="32">
        <f t="shared" si="295"/>
        <v>0</v>
      </c>
      <c r="J609" s="37" t="str">
        <f t="shared" si="312"/>
        <v/>
      </c>
      <c r="K609" s="31">
        <f t="shared" si="296"/>
        <v>0</v>
      </c>
      <c r="L609" s="33" t="str">
        <f t="shared" si="297"/>
        <v/>
      </c>
      <c r="M609" s="34">
        <f t="shared" si="313"/>
        <v>14794.025084530031</v>
      </c>
      <c r="N609" s="33" t="str">
        <f t="shared" si="314"/>
        <v/>
      </c>
      <c r="O609" s="35" t="str">
        <f t="shared" si="298"/>
        <v/>
      </c>
      <c r="P609" s="48" t="str">
        <f t="shared" si="299"/>
        <v/>
      </c>
      <c r="Q609" s="35"/>
      <c r="R609" s="58">
        <f>Data!AW609</f>
        <v>1664.10009765625</v>
      </c>
      <c r="S609" s="58">
        <f>Data!BB609</f>
        <v>-869.83349609375</v>
      </c>
      <c r="T609" s="58">
        <f>Data!BM609</f>
        <v>0</v>
      </c>
      <c r="U609" s="59">
        <f>Data!BN609</f>
        <v>0</v>
      </c>
      <c r="V609" s="59">
        <f>Data!BO609</f>
        <v>0</v>
      </c>
      <c r="W609" s="58">
        <f>Data!BT609</f>
        <v>0</v>
      </c>
      <c r="X609" s="56">
        <f t="shared" si="300"/>
        <v>1664.10009765625</v>
      </c>
      <c r="Y609" s="64">
        <f t="shared" si="301"/>
        <v>4620</v>
      </c>
      <c r="Z609" s="65">
        <f t="shared" si="302"/>
        <v>12005.0341796875</v>
      </c>
      <c r="AA609" s="66">
        <f t="shared" si="303"/>
        <v>16625.0341796875</v>
      </c>
      <c r="AB609" s="71">
        <f t="shared" si="315"/>
        <v>14960.93408203125</v>
      </c>
      <c r="AC609" s="71">
        <f t="shared" si="304"/>
        <v>12005.0341796875</v>
      </c>
      <c r="AD609" s="71">
        <f t="shared" si="316"/>
        <v>11347.509958871944</v>
      </c>
      <c r="AE609" s="71">
        <f t="shared" si="317"/>
        <v>11670.772155761719</v>
      </c>
      <c r="AF609" s="57">
        <f t="shared" si="318"/>
        <v>11347.509958871944</v>
      </c>
      <c r="AG609" s="55"/>
      <c r="AI609" s="35" t="str">
        <f t="shared" si="305"/>
        <v/>
      </c>
      <c r="AJ609" s="125" t="str">
        <f t="shared" si="306"/>
        <v/>
      </c>
      <c r="AK609" s="125" t="str">
        <f t="shared" si="307"/>
        <v/>
      </c>
      <c r="AL609" s="125" t="str">
        <f t="shared" si="308"/>
        <v/>
      </c>
      <c r="AM609" s="125" t="str">
        <f t="shared" si="309"/>
        <v/>
      </c>
      <c r="AN609" s="125" t="s">
        <v>218</v>
      </c>
      <c r="AO609" s="125" t="str">
        <f t="shared" si="310"/>
        <v/>
      </c>
      <c r="AP609" s="125" t="str">
        <f t="shared" si="319"/>
        <v/>
      </c>
    </row>
    <row r="610" spans="1:42">
      <c r="A610" s="30">
        <f t="shared" si="311"/>
        <v>26145</v>
      </c>
      <c r="B610" s="31">
        <f t="shared" si="288"/>
        <v>18381.48243619634</v>
      </c>
      <c r="C610" s="33" t="str">
        <f t="shared" si="289"/>
        <v/>
      </c>
      <c r="D610" s="31">
        <f t="shared" si="290"/>
        <v>15687.512762761156</v>
      </c>
      <c r="E610" s="33" t="str">
        <f t="shared" si="291"/>
        <v/>
      </c>
      <c r="F610" s="31">
        <f t="shared" si="292"/>
        <v>0</v>
      </c>
      <c r="G610" s="32">
        <f t="shared" si="293"/>
        <v>0</v>
      </c>
      <c r="H610" s="32">
        <f t="shared" si="294"/>
        <v>6676.7082713320224</v>
      </c>
      <c r="I610" s="32">
        <f t="shared" si="295"/>
        <v>6676.7082713320224</v>
      </c>
      <c r="J610" s="37" t="str">
        <f t="shared" si="312"/>
        <v/>
      </c>
      <c r="K610" s="31">
        <f t="shared" si="296"/>
        <v>0</v>
      </c>
      <c r="L610" s="33" t="str">
        <f t="shared" si="297"/>
        <v/>
      </c>
      <c r="M610" s="34">
        <f t="shared" si="313"/>
        <v>17161.420401111765</v>
      </c>
      <c r="N610" s="33" t="str">
        <f t="shared" si="314"/>
        <v/>
      </c>
      <c r="O610" s="35" t="str">
        <f t="shared" si="298"/>
        <v>MRDO</v>
      </c>
      <c r="P610" s="48" t="str">
        <f t="shared" si="299"/>
        <v>MRDO</v>
      </c>
      <c r="Q610" s="35"/>
      <c r="R610" s="58">
        <f>Data!AW610</f>
        <v>4816.94482421875</v>
      </c>
      <c r="S610" s="58">
        <f>Data!BB610</f>
        <v>2122.974853515625</v>
      </c>
      <c r="T610" s="58">
        <f>Data!BM610</f>
        <v>0</v>
      </c>
      <c r="U610" s="59">
        <f>Data!BN610</f>
        <v>0</v>
      </c>
      <c r="V610" s="59">
        <f>Data!BO610</f>
        <v>-6887.82958984375</v>
      </c>
      <c r="W610" s="58">
        <f>Data!BT610</f>
        <v>0</v>
      </c>
      <c r="X610" s="56">
        <f t="shared" si="300"/>
        <v>4816.94482421875</v>
      </c>
      <c r="Y610" s="64">
        <f t="shared" si="301"/>
        <v>8000</v>
      </c>
      <c r="Z610" s="65">
        <f t="shared" si="302"/>
        <v>0</v>
      </c>
      <c r="AA610" s="66">
        <f t="shared" si="303"/>
        <v>8000</v>
      </c>
      <c r="AB610" s="71">
        <f t="shared" si="315"/>
        <v>3183.05517578125</v>
      </c>
      <c r="AC610" s="71">
        <f t="shared" si="304"/>
        <v>0</v>
      </c>
      <c r="AD610" s="71">
        <f t="shared" si="316"/>
        <v>6511.79110423569</v>
      </c>
      <c r="AE610" s="71">
        <f t="shared" si="317"/>
        <v>0</v>
      </c>
      <c r="AF610" s="57">
        <f t="shared" si="318"/>
        <v>0</v>
      </c>
      <c r="AG610" s="55"/>
      <c r="AI610" s="35" t="str">
        <f t="shared" si="305"/>
        <v/>
      </c>
      <c r="AJ610" s="125" t="str">
        <f t="shared" si="306"/>
        <v/>
      </c>
      <c r="AK610" s="125" t="str">
        <f t="shared" si="307"/>
        <v/>
      </c>
      <c r="AL610" s="125" t="str">
        <f t="shared" si="308"/>
        <v/>
      </c>
      <c r="AM610" s="125" t="str">
        <f t="shared" si="309"/>
        <v/>
      </c>
      <c r="AN610" s="125" t="s">
        <v>218</v>
      </c>
      <c r="AO610" s="125" t="str">
        <f t="shared" si="310"/>
        <v/>
      </c>
      <c r="AP610" s="125" t="str">
        <f t="shared" si="319"/>
        <v/>
      </c>
    </row>
    <row r="611" spans="1:42">
      <c r="A611" s="30">
        <f t="shared" si="311"/>
        <v>26176</v>
      </c>
      <c r="B611" s="31">
        <f t="shared" si="288"/>
        <v>14879.401176822148</v>
      </c>
      <c r="C611" s="33" t="str">
        <f t="shared" si="289"/>
        <v/>
      </c>
      <c r="D611" s="31">
        <f t="shared" si="290"/>
        <v>11864.675018250471</v>
      </c>
      <c r="E611" s="33" t="str">
        <f t="shared" si="291"/>
        <v/>
      </c>
      <c r="F611" s="31">
        <f t="shared" si="292"/>
        <v>0</v>
      </c>
      <c r="G611" s="32">
        <f t="shared" si="293"/>
        <v>13403.39962926712</v>
      </c>
      <c r="H611" s="32">
        <f t="shared" si="294"/>
        <v>13131.085448375634</v>
      </c>
      <c r="I611" s="32">
        <f t="shared" si="295"/>
        <v>13403.39962926712</v>
      </c>
      <c r="J611" s="37" t="str">
        <f t="shared" si="312"/>
        <v/>
      </c>
      <c r="K611" s="31">
        <f t="shared" si="296"/>
        <v>0</v>
      </c>
      <c r="L611" s="33" t="str">
        <f t="shared" si="297"/>
        <v/>
      </c>
      <c r="M611" s="34">
        <f t="shared" si="313"/>
        <v>17133.637948169631</v>
      </c>
      <c r="N611" s="33" t="str">
        <f t="shared" si="314"/>
        <v/>
      </c>
      <c r="O611" s="35" t="str">
        <f t="shared" si="298"/>
        <v>MRDO</v>
      </c>
      <c r="P611" s="48" t="str">
        <f t="shared" si="299"/>
        <v>MRDO</v>
      </c>
      <c r="Q611" s="35"/>
      <c r="R611" s="58">
        <f>Data!AW611</f>
        <v>2602.394775390625</v>
      </c>
      <c r="S611" s="58">
        <f>Data!BB611</f>
        <v>-412.3321533203125</v>
      </c>
      <c r="T611" s="58">
        <f>Data!BM611</f>
        <v>0</v>
      </c>
      <c r="U611" s="59">
        <f>Data!BN611</f>
        <v>1126.39306640625</v>
      </c>
      <c r="V611" s="59">
        <f>Data!BO611</f>
        <v>854.07855224609375</v>
      </c>
      <c r="W611" s="58">
        <f>Data!BT611</f>
        <v>0</v>
      </c>
      <c r="X611" s="56">
        <f t="shared" si="300"/>
        <v>2602.394775390625</v>
      </c>
      <c r="Y611" s="64">
        <f t="shared" si="301"/>
        <v>4000</v>
      </c>
      <c r="Z611" s="65">
        <f t="shared" si="302"/>
        <v>0</v>
      </c>
      <c r="AA611" s="66">
        <f t="shared" si="303"/>
        <v>4000</v>
      </c>
      <c r="AB611" s="71">
        <f t="shared" si="315"/>
        <v>1397.605224609375</v>
      </c>
      <c r="AC611" s="71">
        <f t="shared" si="304"/>
        <v>0</v>
      </c>
      <c r="AD611" s="71">
        <f t="shared" si="316"/>
        <v>1097.99433113958</v>
      </c>
      <c r="AE611" s="71">
        <f t="shared" si="317"/>
        <v>0</v>
      </c>
      <c r="AF611" s="57">
        <f t="shared" si="318"/>
        <v>0</v>
      </c>
      <c r="AG611" s="55"/>
      <c r="AI611" s="35" t="str">
        <f t="shared" si="305"/>
        <v/>
      </c>
      <c r="AJ611" s="125" t="str">
        <f t="shared" si="306"/>
        <v/>
      </c>
      <c r="AK611" s="125" t="str">
        <f t="shared" si="307"/>
        <v/>
      </c>
      <c r="AL611" s="125" t="str">
        <f t="shared" si="308"/>
        <v/>
      </c>
      <c r="AM611" s="125" t="str">
        <f t="shared" si="309"/>
        <v/>
      </c>
      <c r="AN611" s="125" t="s">
        <v>218</v>
      </c>
      <c r="AO611" s="125" t="str">
        <f t="shared" si="310"/>
        <v/>
      </c>
      <c r="AP611" s="125" t="str">
        <f t="shared" si="319"/>
        <v/>
      </c>
    </row>
    <row r="612" spans="1:42">
      <c r="A612" s="30">
        <f t="shared" si="311"/>
        <v>26206</v>
      </c>
      <c r="B612" s="31">
        <f t="shared" si="288"/>
        <v>0</v>
      </c>
      <c r="C612" s="33" t="str">
        <f t="shared" si="289"/>
        <v/>
      </c>
      <c r="D612" s="31">
        <f t="shared" si="290"/>
        <v>0</v>
      </c>
      <c r="E612" s="33" t="str">
        <f t="shared" si="291"/>
        <v/>
      </c>
      <c r="F612" s="31">
        <f t="shared" si="292"/>
        <v>0</v>
      </c>
      <c r="G612" s="32">
        <f t="shared" si="293"/>
        <v>12026.343243013785</v>
      </c>
      <c r="H612" s="32">
        <f t="shared" si="294"/>
        <v>11816.082340537452</v>
      </c>
      <c r="I612" s="32">
        <f t="shared" si="295"/>
        <v>12026.343243013785</v>
      </c>
      <c r="J612" s="37" t="str">
        <f t="shared" si="312"/>
        <v/>
      </c>
      <c r="K612" s="31">
        <f t="shared" si="296"/>
        <v>0</v>
      </c>
      <c r="L612" s="33" t="str">
        <f t="shared" si="297"/>
        <v/>
      </c>
      <c r="M612" s="34">
        <f t="shared" si="313"/>
        <v>15299.307201800244</v>
      </c>
      <c r="N612" s="33" t="str">
        <f t="shared" si="314"/>
        <v/>
      </c>
      <c r="O612" s="35" t="str">
        <f t="shared" si="298"/>
        <v/>
      </c>
      <c r="P612" s="48" t="str">
        <f t="shared" si="299"/>
        <v/>
      </c>
      <c r="Q612" s="35"/>
      <c r="R612" s="58">
        <f>Data!AW612</f>
        <v>0</v>
      </c>
      <c r="S612" s="58">
        <f>Data!BB612</f>
        <v>0</v>
      </c>
      <c r="T612" s="58">
        <f>Data!BM612</f>
        <v>0</v>
      </c>
      <c r="U612" s="59">
        <f>Data!BN612</f>
        <v>2518.7314453125</v>
      </c>
      <c r="V612" s="59">
        <f>Data!BO612</f>
        <v>2308.4697265625</v>
      </c>
      <c r="W612" s="58">
        <f>Data!BT612</f>
        <v>0</v>
      </c>
      <c r="X612" s="56">
        <f t="shared" si="300"/>
        <v>2518.7314453125</v>
      </c>
      <c r="Y612" s="64">
        <f t="shared" si="301"/>
        <v>19843.75</v>
      </c>
      <c r="Z612" s="65">
        <f t="shared" si="302"/>
        <v>0.42680329084396362</v>
      </c>
      <c r="AA612" s="66">
        <f t="shared" si="303"/>
        <v>19844.176803290844</v>
      </c>
      <c r="AB612" s="71">
        <f t="shared" si="315"/>
        <v>17325.445357978344</v>
      </c>
      <c r="AC612" s="71">
        <f t="shared" si="304"/>
        <v>0.42680329084396362</v>
      </c>
      <c r="AD612" s="71">
        <f t="shared" si="316"/>
        <v>16308.031697934652</v>
      </c>
      <c r="AE612" s="71">
        <f t="shared" si="317"/>
        <v>0.42680329084396362</v>
      </c>
      <c r="AF612" s="57">
        <f t="shared" si="318"/>
        <v>0.42680329084396362</v>
      </c>
      <c r="AG612" s="55"/>
      <c r="AI612" s="35" t="str">
        <f t="shared" si="305"/>
        <v/>
      </c>
      <c r="AJ612" s="125" t="str">
        <f t="shared" si="306"/>
        <v/>
      </c>
      <c r="AK612" s="125" t="str">
        <f t="shared" si="307"/>
        <v/>
      </c>
      <c r="AL612" s="125" t="str">
        <f t="shared" si="308"/>
        <v/>
      </c>
      <c r="AM612" s="125" t="str">
        <f t="shared" si="309"/>
        <v/>
      </c>
      <c r="AN612" s="125" t="s">
        <v>218</v>
      </c>
      <c r="AO612" s="125" t="str">
        <f t="shared" si="310"/>
        <v/>
      </c>
      <c r="AP612" s="125" t="str">
        <f t="shared" si="319"/>
        <v/>
      </c>
    </row>
    <row r="613" spans="1:42">
      <c r="A613" s="30">
        <f t="shared" si="311"/>
        <v>26237</v>
      </c>
      <c r="B613" s="31">
        <f t="shared" si="288"/>
        <v>0</v>
      </c>
      <c r="C613" s="33" t="str">
        <f t="shared" si="289"/>
        <v/>
      </c>
      <c r="D613" s="31">
        <f t="shared" si="290"/>
        <v>0</v>
      </c>
      <c r="E613" s="33" t="str">
        <f t="shared" si="291"/>
        <v/>
      </c>
      <c r="F613" s="31">
        <f t="shared" si="292"/>
        <v>0</v>
      </c>
      <c r="G613" s="32">
        <f t="shared" si="293"/>
        <v>0</v>
      </c>
      <c r="H613" s="32">
        <f t="shared" si="294"/>
        <v>0</v>
      </c>
      <c r="I613" s="32">
        <f t="shared" si="295"/>
        <v>0</v>
      </c>
      <c r="J613" s="37" t="str">
        <f t="shared" si="312"/>
        <v/>
      </c>
      <c r="K613" s="31">
        <f t="shared" si="296"/>
        <v>0</v>
      </c>
      <c r="L613" s="33" t="str">
        <f t="shared" si="297"/>
        <v/>
      </c>
      <c r="M613" s="34">
        <f t="shared" si="313"/>
        <v>11471.135486864512</v>
      </c>
      <c r="N613" s="33" t="str">
        <f t="shared" si="314"/>
        <v/>
      </c>
      <c r="O613" s="35" t="str">
        <f t="shared" si="298"/>
        <v>MRDO</v>
      </c>
      <c r="P613" s="48" t="str">
        <f t="shared" si="299"/>
        <v>MRDO</v>
      </c>
      <c r="Q613" s="35"/>
      <c r="R613" s="58">
        <f>Data!AW613</f>
        <v>0</v>
      </c>
      <c r="S613" s="58">
        <f>Data!BB613</f>
        <v>0</v>
      </c>
      <c r="T613" s="58">
        <f>Data!BM613</f>
        <v>0</v>
      </c>
      <c r="U613" s="59">
        <f>Data!BN613</f>
        <v>0</v>
      </c>
      <c r="V613" s="59">
        <f>Data!BO613</f>
        <v>0</v>
      </c>
      <c r="W613" s="58">
        <f>Data!BT613</f>
        <v>0</v>
      </c>
      <c r="X613" s="56">
        <f t="shared" si="300"/>
        <v>0</v>
      </c>
      <c r="Y613" s="64">
        <f t="shared" si="301"/>
        <v>8437.5</v>
      </c>
      <c r="Z613" s="65">
        <f t="shared" si="302"/>
        <v>0</v>
      </c>
      <c r="AA613" s="66">
        <f t="shared" si="303"/>
        <v>8437.5</v>
      </c>
      <c r="AB613" s="71">
        <f t="shared" si="315"/>
        <v>8437.5</v>
      </c>
      <c r="AC613" s="71">
        <f t="shared" si="304"/>
        <v>0</v>
      </c>
      <c r="AD613" s="71">
        <f t="shared" si="316"/>
        <v>5990.1737473624944</v>
      </c>
      <c r="AE613" s="71">
        <f t="shared" si="317"/>
        <v>0</v>
      </c>
      <c r="AF613" s="57">
        <f t="shared" si="318"/>
        <v>0</v>
      </c>
      <c r="AG613" s="55"/>
      <c r="AI613" s="35" t="str">
        <f t="shared" si="305"/>
        <v/>
      </c>
      <c r="AJ613" s="125" t="str">
        <f t="shared" si="306"/>
        <v/>
      </c>
      <c r="AK613" s="125" t="str">
        <f t="shared" si="307"/>
        <v/>
      </c>
      <c r="AL613" s="125" t="str">
        <f t="shared" si="308"/>
        <v/>
      </c>
      <c r="AM613" s="125" t="str">
        <f t="shared" si="309"/>
        <v/>
      </c>
      <c r="AN613" s="125" t="s">
        <v>218</v>
      </c>
      <c r="AO613" s="125" t="str">
        <f t="shared" si="310"/>
        <v/>
      </c>
      <c r="AP613" s="125" t="str">
        <f t="shared" si="319"/>
        <v/>
      </c>
    </row>
    <row r="614" spans="1:42">
      <c r="A614" s="30">
        <f t="shared" si="311"/>
        <v>26267</v>
      </c>
      <c r="B614" s="31">
        <f t="shared" si="288"/>
        <v>0</v>
      </c>
      <c r="C614" s="33" t="str">
        <f t="shared" si="289"/>
        <v/>
      </c>
      <c r="D614" s="31">
        <f t="shared" si="290"/>
        <v>0</v>
      </c>
      <c r="E614" s="33" t="str">
        <f t="shared" si="291"/>
        <v/>
      </c>
      <c r="F614" s="31">
        <f t="shared" si="292"/>
        <v>0</v>
      </c>
      <c r="G614" s="32">
        <f t="shared" si="293"/>
        <v>0</v>
      </c>
      <c r="H614" s="32">
        <f t="shared" si="294"/>
        <v>-15103.405755294751</v>
      </c>
      <c r="I614" s="32">
        <f t="shared" si="295"/>
        <v>0</v>
      </c>
      <c r="J614" s="37" t="str">
        <f t="shared" si="312"/>
        <v/>
      </c>
      <c r="K614" s="31">
        <f t="shared" si="296"/>
        <v>0</v>
      </c>
      <c r="L614" s="33" t="str">
        <f t="shared" si="297"/>
        <v/>
      </c>
      <c r="M614" s="34">
        <f t="shared" si="313"/>
        <v>5342.4725892900533</v>
      </c>
      <c r="N614" s="33" t="str">
        <f t="shared" si="314"/>
        <v/>
      </c>
      <c r="O614" s="35" t="str">
        <f t="shared" si="298"/>
        <v>MRDO</v>
      </c>
      <c r="P614" s="48" t="str">
        <f t="shared" si="299"/>
        <v>MRDO</v>
      </c>
      <c r="Q614" s="35"/>
      <c r="R614" s="58">
        <f>Data!AW614</f>
        <v>0</v>
      </c>
      <c r="S614" s="58">
        <f>Data!BB614</f>
        <v>0</v>
      </c>
      <c r="T614" s="58">
        <f>Data!BM614</f>
        <v>0</v>
      </c>
      <c r="U614" s="59">
        <f>Data!BN614</f>
        <v>0</v>
      </c>
      <c r="V614" s="59">
        <f>Data!BO614</f>
        <v>-17262.11328125</v>
      </c>
      <c r="W614" s="58">
        <f>Data!BT614</f>
        <v>0</v>
      </c>
      <c r="X614" s="56">
        <f t="shared" si="300"/>
        <v>0</v>
      </c>
      <c r="Y614" s="64">
        <f t="shared" si="301"/>
        <v>13632.5615234375</v>
      </c>
      <c r="Z614" s="65">
        <f t="shared" si="302"/>
        <v>0</v>
      </c>
      <c r="AA614" s="66">
        <f t="shared" si="303"/>
        <v>13632.5615234375</v>
      </c>
      <c r="AB614" s="71">
        <f t="shared" si="315"/>
        <v>13632.5615234375</v>
      </c>
      <c r="AC614" s="71">
        <f t="shared" si="304"/>
        <v>0</v>
      </c>
      <c r="AD614" s="71">
        <f t="shared" si="316"/>
        <v>12753.937329289998</v>
      </c>
      <c r="AE614" s="71">
        <f t="shared" si="317"/>
        <v>0</v>
      </c>
      <c r="AF614" s="57">
        <f t="shared" si="318"/>
        <v>0</v>
      </c>
      <c r="AG614" s="55"/>
      <c r="AI614" s="35" t="str">
        <f t="shared" si="305"/>
        <v/>
      </c>
      <c r="AJ614" s="125" t="str">
        <f t="shared" si="306"/>
        <v/>
      </c>
      <c r="AK614" s="125" t="str">
        <f t="shared" si="307"/>
        <v/>
      </c>
      <c r="AL614" s="125" t="str">
        <f t="shared" si="308"/>
        <v/>
      </c>
      <c r="AM614" s="125" t="str">
        <f t="shared" si="309"/>
        <v/>
      </c>
      <c r="AN614" s="125" t="s">
        <v>218</v>
      </c>
      <c r="AO614" s="125" t="str">
        <f t="shared" si="310"/>
        <v/>
      </c>
      <c r="AP614" s="125" t="str">
        <f t="shared" si="319"/>
        <v/>
      </c>
    </row>
    <row r="615" spans="1:42">
      <c r="A615" s="30">
        <f t="shared" si="311"/>
        <v>26298</v>
      </c>
      <c r="B615" s="31">
        <f t="shared" si="288"/>
        <v>0</v>
      </c>
      <c r="C615" s="33" t="str">
        <f t="shared" si="289"/>
        <v/>
      </c>
      <c r="D615" s="31">
        <f t="shared" si="290"/>
        <v>0</v>
      </c>
      <c r="E615" s="33" t="str">
        <f t="shared" si="291"/>
        <v/>
      </c>
      <c r="F615" s="31">
        <f t="shared" si="292"/>
        <v>700.23101217873159</v>
      </c>
      <c r="G615" s="32">
        <f t="shared" si="293"/>
        <v>742.95085836037254</v>
      </c>
      <c r="H615" s="32">
        <f t="shared" si="294"/>
        <v>810.62325449832656</v>
      </c>
      <c r="I615" s="32">
        <f t="shared" si="295"/>
        <v>810.62325449832656</v>
      </c>
      <c r="J615" s="37" t="str">
        <f t="shared" si="312"/>
        <v/>
      </c>
      <c r="K615" s="31">
        <f t="shared" si="296"/>
        <v>0</v>
      </c>
      <c r="L615" s="33" t="str">
        <f t="shared" si="297"/>
        <v/>
      </c>
      <c r="M615" s="34">
        <f t="shared" si="313"/>
        <v>17313.889607425455</v>
      </c>
      <c r="N615" s="33" t="str">
        <f t="shared" si="314"/>
        <v/>
      </c>
      <c r="O615" s="35" t="str">
        <f t="shared" si="298"/>
        <v/>
      </c>
      <c r="P615" s="48" t="str">
        <f t="shared" si="299"/>
        <v/>
      </c>
      <c r="Q615" s="35"/>
      <c r="R615" s="58">
        <f>Data!AW615</f>
        <v>0</v>
      </c>
      <c r="S615" s="58">
        <f>Data!BB615</f>
        <v>0</v>
      </c>
      <c r="T615" s="58">
        <f>Data!BM615</f>
        <v>-7223.22509765625</v>
      </c>
      <c r="U615" s="59">
        <f>Data!BN615</f>
        <v>-7559.3935546875</v>
      </c>
      <c r="V615" s="59">
        <f>Data!BO615</f>
        <v>-7060.5537109375</v>
      </c>
      <c r="W615" s="58">
        <f>Data!BT615</f>
        <v>0</v>
      </c>
      <c r="X615" s="56">
        <f t="shared" si="300"/>
        <v>0</v>
      </c>
      <c r="Y615" s="64">
        <f t="shared" si="301"/>
        <v>4500</v>
      </c>
      <c r="Z615" s="65">
        <f t="shared" si="302"/>
        <v>3571.447265625</v>
      </c>
      <c r="AA615" s="66">
        <f t="shared" si="303"/>
        <v>8071.447265625</v>
      </c>
      <c r="AB615" s="71">
        <f t="shared" si="315"/>
        <v>8071.447265625</v>
      </c>
      <c r="AC615" s="71">
        <f t="shared" si="304"/>
        <v>3571.447265625</v>
      </c>
      <c r="AD615" s="71">
        <f t="shared" si="316"/>
        <v>2214.760447823468</v>
      </c>
      <c r="AE615" s="71">
        <f t="shared" si="317"/>
        <v>3571.447265625</v>
      </c>
      <c r="AF615" s="57">
        <f t="shared" si="318"/>
        <v>2214.760447823468</v>
      </c>
      <c r="AG615" s="55"/>
      <c r="AI615" s="35" t="str">
        <f t="shared" si="305"/>
        <v/>
      </c>
      <c r="AJ615" s="125" t="str">
        <f t="shared" si="306"/>
        <v/>
      </c>
      <c r="AK615" s="125" t="str">
        <f t="shared" si="307"/>
        <v/>
      </c>
      <c r="AL615" s="125" t="str">
        <f t="shared" si="308"/>
        <v/>
      </c>
      <c r="AM615" s="125" t="str">
        <f t="shared" si="309"/>
        <v/>
      </c>
      <c r="AN615" s="125" t="s">
        <v>218</v>
      </c>
      <c r="AO615" s="125" t="str">
        <f t="shared" si="310"/>
        <v/>
      </c>
      <c r="AP615" s="125" t="str">
        <f t="shared" si="319"/>
        <v/>
      </c>
    </row>
    <row r="616" spans="1:42">
      <c r="A616" s="30">
        <f t="shared" si="311"/>
        <v>26329</v>
      </c>
      <c r="B616" s="31">
        <f t="shared" si="288"/>
        <v>0</v>
      </c>
      <c r="C616" s="33" t="str">
        <f t="shared" si="289"/>
        <v/>
      </c>
      <c r="D616" s="31">
        <f t="shared" si="290"/>
        <v>0</v>
      </c>
      <c r="E616" s="33" t="str">
        <f t="shared" si="291"/>
        <v/>
      </c>
      <c r="F616" s="31">
        <f t="shared" si="292"/>
        <v>-2956.2540725392987</v>
      </c>
      <c r="G616" s="32">
        <f t="shared" si="293"/>
        <v>-2881.754134422617</v>
      </c>
      <c r="H616" s="32">
        <f t="shared" si="294"/>
        <v>-2703.6935546224872</v>
      </c>
      <c r="I616" s="32">
        <f t="shared" si="295"/>
        <v>-2703.6935546224872</v>
      </c>
      <c r="J616" s="37" t="str">
        <f t="shared" si="312"/>
        <v/>
      </c>
      <c r="K616" s="31">
        <f t="shared" si="296"/>
        <v>0</v>
      </c>
      <c r="L616" s="33" t="str">
        <f t="shared" si="297"/>
        <v/>
      </c>
      <c r="M616" s="34">
        <f t="shared" si="313"/>
        <v>9779.8876784356798</v>
      </c>
      <c r="N616" s="33" t="str">
        <f t="shared" si="314"/>
        <v/>
      </c>
      <c r="O616" s="35" t="str">
        <f t="shared" si="298"/>
        <v/>
      </c>
      <c r="P616" s="48" t="str">
        <f t="shared" si="299"/>
        <v/>
      </c>
      <c r="Q616" s="35"/>
      <c r="R616" s="58">
        <f>Data!AW616</f>
        <v>0</v>
      </c>
      <c r="S616" s="58">
        <f>Data!BB616</f>
        <v>0</v>
      </c>
      <c r="T616" s="58">
        <f>Data!BM616</f>
        <v>-7093.37646484375</v>
      </c>
      <c r="U616" s="59">
        <f>Data!BN616</f>
        <v>-7034.93798828125</v>
      </c>
      <c r="V616" s="59">
        <f>Data!BO616</f>
        <v>-6855.791015625</v>
      </c>
      <c r="W616" s="58">
        <f>Data!BT616</f>
        <v>0</v>
      </c>
      <c r="X616" s="56">
        <f t="shared" si="300"/>
        <v>0</v>
      </c>
      <c r="Y616" s="64">
        <f t="shared" si="301"/>
        <v>6000</v>
      </c>
      <c r="Z616" s="65">
        <f t="shared" si="302"/>
        <v>5599.53955078125</v>
      </c>
      <c r="AA616" s="66">
        <f t="shared" si="303"/>
        <v>11599.53955078125</v>
      </c>
      <c r="AB616" s="71">
        <f t="shared" si="315"/>
        <v>11599.53955078125</v>
      </c>
      <c r="AC616" s="71">
        <f t="shared" si="304"/>
        <v>5599.53955078125</v>
      </c>
      <c r="AD616" s="71">
        <f t="shared" si="316"/>
        <v>8147.4086522105536</v>
      </c>
      <c r="AE616" s="71">
        <f t="shared" si="317"/>
        <v>5599.53955078125</v>
      </c>
      <c r="AF616" s="57">
        <f t="shared" si="318"/>
        <v>5599.53955078125</v>
      </c>
      <c r="AG616" s="55"/>
      <c r="AI616" s="35" t="str">
        <f t="shared" si="305"/>
        <v/>
      </c>
      <c r="AJ616" s="125" t="str">
        <f t="shared" si="306"/>
        <v/>
      </c>
      <c r="AK616" s="125" t="str">
        <f t="shared" si="307"/>
        <v/>
      </c>
      <c r="AL616" s="125" t="str">
        <f t="shared" si="308"/>
        <v/>
      </c>
      <c r="AM616" s="125" t="str">
        <f t="shared" si="309"/>
        <v/>
      </c>
      <c r="AN616" s="125" t="s">
        <v>218</v>
      </c>
      <c r="AO616" s="125" t="str">
        <f t="shared" si="310"/>
        <v/>
      </c>
      <c r="AP616" s="125" t="str">
        <f t="shared" si="319"/>
        <v/>
      </c>
    </row>
    <row r="617" spans="1:42">
      <c r="A617" s="30">
        <f t="shared" si="311"/>
        <v>26358</v>
      </c>
      <c r="B617" s="31">
        <f t="shared" si="288"/>
        <v>0</v>
      </c>
      <c r="C617" s="33" t="str">
        <f t="shared" si="289"/>
        <v/>
      </c>
      <c r="D617" s="31">
        <f t="shared" si="290"/>
        <v>0</v>
      </c>
      <c r="E617" s="33" t="str">
        <f t="shared" si="291"/>
        <v/>
      </c>
      <c r="F617" s="31">
        <f t="shared" si="292"/>
        <v>-13480.690912085804</v>
      </c>
      <c r="G617" s="32">
        <f t="shared" si="293"/>
        <v>-13424.045446762559</v>
      </c>
      <c r="H617" s="32">
        <f t="shared" si="294"/>
        <v>-13314.090378210278</v>
      </c>
      <c r="I617" s="32">
        <f t="shared" si="295"/>
        <v>-13314.090378210278</v>
      </c>
      <c r="J617" s="37" t="str">
        <f t="shared" si="312"/>
        <v/>
      </c>
      <c r="K617" s="31">
        <f t="shared" si="296"/>
        <v>0</v>
      </c>
      <c r="L617" s="33" t="str">
        <f t="shared" si="297"/>
        <v/>
      </c>
      <c r="M617" s="34">
        <f t="shared" si="313"/>
        <v>9770.4344443961163</v>
      </c>
      <c r="N617" s="33" t="str">
        <f t="shared" si="314"/>
        <v/>
      </c>
      <c r="O617" s="35" t="str">
        <f t="shared" si="298"/>
        <v/>
      </c>
      <c r="P617" s="48" t="str">
        <f t="shared" si="299"/>
        <v/>
      </c>
      <c r="Q617" s="35"/>
      <c r="R617" s="58">
        <f>Data!AW617</f>
        <v>0</v>
      </c>
      <c r="S617" s="58">
        <f>Data!BB617</f>
        <v>0</v>
      </c>
      <c r="T617" s="58">
        <f>Data!BM617</f>
        <v>-14358.1796875</v>
      </c>
      <c r="U617" s="59">
        <f>Data!BN617</f>
        <v>-14246.7763671875</v>
      </c>
      <c r="V617" s="59">
        <f>Data!BO617</f>
        <v>-14136.8212890625</v>
      </c>
      <c r="W617" s="58">
        <f>Data!BT617</f>
        <v>0</v>
      </c>
      <c r="X617" s="56">
        <f t="shared" si="300"/>
        <v>0</v>
      </c>
      <c r="Y617" s="64">
        <f t="shared" si="301"/>
        <v>11144.8271484375</v>
      </c>
      <c r="Z617" s="65">
        <f t="shared" si="302"/>
        <v>5562.43994140625</v>
      </c>
      <c r="AA617" s="66">
        <f t="shared" si="303"/>
        <v>16707.26708984375</v>
      </c>
      <c r="AB617" s="71">
        <f t="shared" si="315"/>
        <v>16707.26708984375</v>
      </c>
      <c r="AC617" s="71">
        <f t="shared" si="304"/>
        <v>5562.43994140625</v>
      </c>
      <c r="AD617" s="71">
        <f t="shared" si="316"/>
        <v>11019.187331596742</v>
      </c>
      <c r="AE617" s="71">
        <f t="shared" si="317"/>
        <v>5562.43994140625</v>
      </c>
      <c r="AF617" s="57">
        <f t="shared" si="318"/>
        <v>5562.43994140625</v>
      </c>
      <c r="AG617" s="55"/>
      <c r="AI617" s="35" t="str">
        <f t="shared" si="305"/>
        <v/>
      </c>
      <c r="AJ617" s="125" t="str">
        <f t="shared" si="306"/>
        <v/>
      </c>
      <c r="AK617" s="125" t="str">
        <f t="shared" si="307"/>
        <v/>
      </c>
      <c r="AL617" s="125" t="str">
        <f t="shared" si="308"/>
        <v/>
      </c>
      <c r="AM617" s="125" t="str">
        <f t="shared" si="309"/>
        <v/>
      </c>
      <c r="AN617" s="125" t="s">
        <v>218</v>
      </c>
      <c r="AO617" s="125" t="str">
        <f t="shared" si="310"/>
        <v/>
      </c>
      <c r="AP617" s="125" t="str">
        <f t="shared" si="319"/>
        <v/>
      </c>
    </row>
    <row r="618" spans="1:42">
      <c r="A618" s="30">
        <f t="shared" si="311"/>
        <v>26389</v>
      </c>
      <c r="B618" s="31">
        <f t="shared" si="288"/>
        <v>0</v>
      </c>
      <c r="C618" s="33" t="str">
        <f t="shared" si="289"/>
        <v/>
      </c>
      <c r="D618" s="31">
        <f t="shared" si="290"/>
        <v>0</v>
      </c>
      <c r="E618" s="33" t="str">
        <f t="shared" si="291"/>
        <v/>
      </c>
      <c r="F618" s="31">
        <f t="shared" si="292"/>
        <v>0</v>
      </c>
      <c r="G618" s="32">
        <f t="shared" si="293"/>
        <v>0</v>
      </c>
      <c r="H618" s="32">
        <f t="shared" si="294"/>
        <v>0</v>
      </c>
      <c r="I618" s="32">
        <f t="shared" si="295"/>
        <v>0</v>
      </c>
      <c r="J618" s="37" t="str">
        <f t="shared" si="312"/>
        <v/>
      </c>
      <c r="K618" s="31">
        <f t="shared" si="296"/>
        <v>0</v>
      </c>
      <c r="L618" s="33" t="str">
        <f t="shared" si="297"/>
        <v/>
      </c>
      <c r="M618" s="34">
        <f t="shared" si="313"/>
        <v>13392.431868696756</v>
      </c>
      <c r="N618" s="33" t="str">
        <f t="shared" si="314"/>
        <v/>
      </c>
      <c r="O618" s="35" t="str">
        <f t="shared" si="298"/>
        <v/>
      </c>
      <c r="P618" s="48" t="str">
        <f t="shared" si="299"/>
        <v/>
      </c>
      <c r="Q618" s="35"/>
      <c r="R618" s="58">
        <f>Data!AW618</f>
        <v>0</v>
      </c>
      <c r="S618" s="58">
        <f>Data!BB618</f>
        <v>0</v>
      </c>
      <c r="T618" s="58">
        <f>Data!BM618</f>
        <v>0</v>
      </c>
      <c r="U618" s="59">
        <f>Data!BN618</f>
        <v>0</v>
      </c>
      <c r="V618" s="59">
        <f>Data!BO618</f>
        <v>0</v>
      </c>
      <c r="W618" s="58">
        <f>Data!BT618</f>
        <v>0</v>
      </c>
      <c r="X618" s="56">
        <f t="shared" si="300"/>
        <v>0</v>
      </c>
      <c r="Y618" s="64">
        <f t="shared" si="301"/>
        <v>10625</v>
      </c>
      <c r="Z618" s="65">
        <f t="shared" si="302"/>
        <v>11002.578125</v>
      </c>
      <c r="AA618" s="66">
        <f t="shared" si="303"/>
        <v>21627.578125</v>
      </c>
      <c r="AB618" s="71">
        <f t="shared" si="315"/>
        <v>21627.578125</v>
      </c>
      <c r="AC618" s="71">
        <f t="shared" si="304"/>
        <v>11002.578125</v>
      </c>
      <c r="AD618" s="71">
        <f t="shared" si="316"/>
        <v>14467.083114676527</v>
      </c>
      <c r="AE618" s="71">
        <f t="shared" si="317"/>
        <v>11002.578125</v>
      </c>
      <c r="AF618" s="57">
        <f t="shared" si="318"/>
        <v>11002.578125</v>
      </c>
      <c r="AG618" s="55"/>
      <c r="AI618" s="35" t="str">
        <f t="shared" si="305"/>
        <v/>
      </c>
      <c r="AJ618" s="125" t="str">
        <f t="shared" si="306"/>
        <v/>
      </c>
      <c r="AK618" s="125" t="str">
        <f t="shared" si="307"/>
        <v/>
      </c>
      <c r="AL618" s="125" t="str">
        <f t="shared" si="308"/>
        <v/>
      </c>
      <c r="AM618" s="125" t="str">
        <f t="shared" si="309"/>
        <v/>
      </c>
      <c r="AN618" s="125" t="s">
        <v>218</v>
      </c>
      <c r="AO618" s="125" t="str">
        <f t="shared" si="310"/>
        <v/>
      </c>
      <c r="AP618" s="125" t="str">
        <f t="shared" si="319"/>
        <v/>
      </c>
    </row>
    <row r="619" spans="1:42">
      <c r="A619" s="30">
        <f t="shared" si="311"/>
        <v>26419</v>
      </c>
      <c r="B619" s="31">
        <f t="shared" si="288"/>
        <v>-50.220291484022347</v>
      </c>
      <c r="C619" s="33" t="str">
        <f t="shared" si="289"/>
        <v/>
      </c>
      <c r="D619" s="31">
        <f t="shared" si="290"/>
        <v>2382.1478603030573</v>
      </c>
      <c r="E619" s="33" t="str">
        <f t="shared" si="291"/>
        <v/>
      </c>
      <c r="F619" s="31">
        <f t="shared" si="292"/>
        <v>0</v>
      </c>
      <c r="G619" s="32">
        <f t="shared" si="293"/>
        <v>0</v>
      </c>
      <c r="H619" s="32">
        <f t="shared" si="294"/>
        <v>0</v>
      </c>
      <c r="I619" s="32">
        <f t="shared" si="295"/>
        <v>0</v>
      </c>
      <c r="J619" s="37" t="str">
        <f t="shared" si="312"/>
        <v/>
      </c>
      <c r="K619" s="31">
        <f t="shared" si="296"/>
        <v>0</v>
      </c>
      <c r="L619" s="33" t="str">
        <f t="shared" si="297"/>
        <v/>
      </c>
      <c r="M619" s="34">
        <f t="shared" si="313"/>
        <v>4910.475460299006</v>
      </c>
      <c r="N619" s="33" t="str">
        <f t="shared" si="314"/>
        <v/>
      </c>
      <c r="O619" s="35" t="str">
        <f t="shared" si="298"/>
        <v/>
      </c>
      <c r="P619" s="48" t="str">
        <f t="shared" si="299"/>
        <v/>
      </c>
      <c r="Q619" s="35"/>
      <c r="R619" s="58">
        <f>Data!AW619</f>
        <v>944.74798583984375</v>
      </c>
      <c r="S619" s="58">
        <f>Data!BB619</f>
        <v>3377.1162109375</v>
      </c>
      <c r="T619" s="58">
        <f>Data!BM619</f>
        <v>0</v>
      </c>
      <c r="U619" s="59">
        <f>Data!BN619</f>
        <v>0</v>
      </c>
      <c r="V619" s="59">
        <f>Data!BO619</f>
        <v>0</v>
      </c>
      <c r="W619" s="58">
        <f>Data!BT619</f>
        <v>0</v>
      </c>
      <c r="X619" s="56">
        <f t="shared" si="300"/>
        <v>3377.1162109375</v>
      </c>
      <c r="Y619" s="64">
        <f t="shared" si="301"/>
        <v>12312.5</v>
      </c>
      <c r="Z619" s="65">
        <f t="shared" si="302"/>
        <v>1819.84814453125</v>
      </c>
      <c r="AA619" s="66">
        <f t="shared" si="303"/>
        <v>14132.34814453125</v>
      </c>
      <c r="AB619" s="71">
        <f t="shared" si="315"/>
        <v>10755.23193359375</v>
      </c>
      <c r="AC619" s="71">
        <f t="shared" si="304"/>
        <v>1819.84814453125</v>
      </c>
      <c r="AD619" s="71">
        <f t="shared" si="316"/>
        <v>12749.601570361028</v>
      </c>
      <c r="AE619" s="71">
        <f t="shared" si="317"/>
        <v>1792.4078121185303</v>
      </c>
      <c r="AF619" s="57">
        <f t="shared" si="318"/>
        <v>1819.84814453125</v>
      </c>
      <c r="AG619" s="55"/>
      <c r="AI619" s="35" t="str">
        <f t="shared" si="305"/>
        <v/>
      </c>
      <c r="AJ619" s="125" t="str">
        <f t="shared" si="306"/>
        <v>B2-3</v>
      </c>
      <c r="AK619" s="125" t="str">
        <f t="shared" si="307"/>
        <v/>
      </c>
      <c r="AL619" s="125" t="str">
        <f t="shared" si="308"/>
        <v/>
      </c>
      <c r="AM619" s="125" t="str">
        <f t="shared" si="309"/>
        <v/>
      </c>
      <c r="AN619" s="125" t="s">
        <v>218</v>
      </c>
      <c r="AO619" s="125" t="str">
        <f t="shared" si="310"/>
        <v/>
      </c>
      <c r="AP619" s="125" t="str">
        <f t="shared" si="319"/>
        <v>B2-3</v>
      </c>
    </row>
    <row r="620" spans="1:42">
      <c r="A620" s="30">
        <f t="shared" si="311"/>
        <v>26450</v>
      </c>
      <c r="B620" s="31">
        <f t="shared" si="288"/>
        <v>4352.4819772995406</v>
      </c>
      <c r="C620" s="33" t="str">
        <f t="shared" si="289"/>
        <v/>
      </c>
      <c r="D620" s="31">
        <f t="shared" si="290"/>
        <v>7173.6629057699165</v>
      </c>
      <c r="E620" s="33" t="str">
        <f t="shared" si="291"/>
        <v/>
      </c>
      <c r="F620" s="31">
        <f t="shared" si="292"/>
        <v>0</v>
      </c>
      <c r="G620" s="32">
        <f t="shared" si="293"/>
        <v>0</v>
      </c>
      <c r="H620" s="32">
        <f t="shared" si="294"/>
        <v>0</v>
      </c>
      <c r="I620" s="32">
        <f t="shared" si="295"/>
        <v>0</v>
      </c>
      <c r="J620" s="37" t="str">
        <f t="shared" si="312"/>
        <v/>
      </c>
      <c r="K620" s="31">
        <f t="shared" si="296"/>
        <v>0</v>
      </c>
      <c r="L620" s="33" t="str">
        <f t="shared" si="297"/>
        <v/>
      </c>
      <c r="M620" s="34">
        <f t="shared" si="313"/>
        <v>4481.8501391044711</v>
      </c>
      <c r="N620" s="33" t="str">
        <f t="shared" si="314"/>
        <v/>
      </c>
      <c r="O620" s="35" t="str">
        <f t="shared" si="298"/>
        <v/>
      </c>
      <c r="P620" s="48" t="str">
        <f t="shared" si="299"/>
        <v/>
      </c>
      <c r="Q620" s="35"/>
      <c r="R620" s="58">
        <f>Data!AW620</f>
        <v>3467.15673828125</v>
      </c>
      <c r="S620" s="58">
        <f>Data!BB620</f>
        <v>6288.337890625</v>
      </c>
      <c r="T620" s="58">
        <f>Data!BM620</f>
        <v>0</v>
      </c>
      <c r="U620" s="59">
        <f>Data!BN620</f>
        <v>0</v>
      </c>
      <c r="V620" s="59">
        <f>Data!BO620</f>
        <v>0</v>
      </c>
      <c r="W620" s="58">
        <f>Data!BT620</f>
        <v>0</v>
      </c>
      <c r="X620" s="56">
        <f t="shared" si="300"/>
        <v>6288.337890625</v>
      </c>
      <c r="Y620" s="64">
        <f t="shared" si="301"/>
        <v>6000</v>
      </c>
      <c r="Z620" s="65">
        <f t="shared" si="302"/>
        <v>2571.393798828125</v>
      </c>
      <c r="AA620" s="66">
        <f t="shared" si="303"/>
        <v>8571.393798828125</v>
      </c>
      <c r="AB620" s="71">
        <f t="shared" si="315"/>
        <v>2283.055908203125</v>
      </c>
      <c r="AC620" s="71">
        <f t="shared" si="304"/>
        <v>2571.393798828125</v>
      </c>
      <c r="AD620" s="71">
        <f t="shared" si="316"/>
        <v>8847.5097419110316</v>
      </c>
      <c r="AE620" s="71">
        <f t="shared" si="317"/>
        <v>2569.352997303009</v>
      </c>
      <c r="AF620" s="57">
        <f t="shared" si="318"/>
        <v>2283.055908203125</v>
      </c>
      <c r="AG620" s="55"/>
      <c r="AI620" s="35" t="str">
        <f t="shared" si="305"/>
        <v/>
      </c>
      <c r="AJ620" s="125" t="str">
        <f t="shared" si="306"/>
        <v/>
      </c>
      <c r="AK620" s="125" t="str">
        <f t="shared" si="307"/>
        <v/>
      </c>
      <c r="AL620" s="125" t="str">
        <f t="shared" si="308"/>
        <v/>
      </c>
      <c r="AM620" s="125" t="str">
        <f t="shared" si="309"/>
        <v/>
      </c>
      <c r="AN620" s="125" t="s">
        <v>218</v>
      </c>
      <c r="AO620" s="125" t="str">
        <f t="shared" si="310"/>
        <v/>
      </c>
      <c r="AP620" s="125" t="str">
        <f t="shared" si="319"/>
        <v/>
      </c>
    </row>
    <row r="621" spans="1:42">
      <c r="A621" s="30">
        <f t="shared" si="311"/>
        <v>26480</v>
      </c>
      <c r="B621" s="31">
        <f t="shared" si="288"/>
        <v>10875.684709939413</v>
      </c>
      <c r="C621" s="33" t="str">
        <f t="shared" si="289"/>
        <v/>
      </c>
      <c r="D621" s="31">
        <f t="shared" si="290"/>
        <v>11485.420159372814</v>
      </c>
      <c r="E621" s="33" t="str">
        <f t="shared" si="291"/>
        <v/>
      </c>
      <c r="F621" s="31">
        <f t="shared" si="292"/>
        <v>-6671.2221627647868</v>
      </c>
      <c r="G621" s="32">
        <f t="shared" si="293"/>
        <v>-6300.9330529575109</v>
      </c>
      <c r="H621" s="32">
        <f t="shared" si="294"/>
        <v>-5513.4438390857295</v>
      </c>
      <c r="I621" s="32">
        <f t="shared" si="295"/>
        <v>-5513.4438390857295</v>
      </c>
      <c r="J621" s="37" t="str">
        <f t="shared" si="312"/>
        <v/>
      </c>
      <c r="K621" s="31">
        <f t="shared" si="296"/>
        <v>0</v>
      </c>
      <c r="L621" s="33" t="str">
        <f t="shared" si="297"/>
        <v/>
      </c>
      <c r="M621" s="34">
        <f t="shared" si="313"/>
        <v>8907.0683715525411</v>
      </c>
      <c r="N621" s="33" t="str">
        <f t="shared" si="314"/>
        <v/>
      </c>
      <c r="O621" s="35" t="str">
        <f t="shared" si="298"/>
        <v>MRDO</v>
      </c>
      <c r="P621" s="48" t="str">
        <f t="shared" si="299"/>
        <v>MRDO</v>
      </c>
      <c r="Q621" s="35"/>
      <c r="R621" s="58">
        <f>Data!AW621</f>
        <v>5047.4755859375</v>
      </c>
      <c r="S621" s="58">
        <f>Data!BB621</f>
        <v>5657.21142578125</v>
      </c>
      <c r="T621" s="58">
        <f>Data!BM621</f>
        <v>-12499.4306640625</v>
      </c>
      <c r="U621" s="59">
        <f>Data!BN621</f>
        <v>-12129.142578125</v>
      </c>
      <c r="V621" s="59">
        <f>Data!BO621</f>
        <v>-11341.6533203125</v>
      </c>
      <c r="W621" s="58">
        <f>Data!BT621</f>
        <v>0</v>
      </c>
      <c r="X621" s="56">
        <f t="shared" si="300"/>
        <v>5657.21142578125</v>
      </c>
      <c r="Y621" s="64">
        <f t="shared" si="301"/>
        <v>6739.16650390625</v>
      </c>
      <c r="Z621" s="65">
        <f t="shared" si="302"/>
        <v>0</v>
      </c>
      <c r="AA621" s="66">
        <f t="shared" si="303"/>
        <v>6739.16650390625</v>
      </c>
      <c r="AB621" s="71">
        <f t="shared" si="315"/>
        <v>1081.955078125</v>
      </c>
      <c r="AC621" s="71">
        <f t="shared" si="304"/>
        <v>0</v>
      </c>
      <c r="AD621" s="71">
        <f t="shared" si="316"/>
        <v>5586.8437056344537</v>
      </c>
      <c r="AE621" s="71">
        <f t="shared" si="317"/>
        <v>0</v>
      </c>
      <c r="AF621" s="57">
        <f t="shared" si="318"/>
        <v>0</v>
      </c>
      <c r="AG621" s="55"/>
      <c r="AI621" s="35" t="str">
        <f t="shared" si="305"/>
        <v/>
      </c>
      <c r="AJ621" s="125" t="str">
        <f t="shared" si="306"/>
        <v/>
      </c>
      <c r="AK621" s="125" t="str">
        <f t="shared" si="307"/>
        <v/>
      </c>
      <c r="AL621" s="125" t="str">
        <f t="shared" si="308"/>
        <v/>
      </c>
      <c r="AM621" s="125" t="str">
        <f t="shared" si="309"/>
        <v/>
      </c>
      <c r="AN621" s="125" t="s">
        <v>218</v>
      </c>
      <c r="AO621" s="125" t="str">
        <f t="shared" si="310"/>
        <v/>
      </c>
      <c r="AP621" s="125" t="str">
        <f t="shared" si="319"/>
        <v/>
      </c>
    </row>
    <row r="622" spans="1:42">
      <c r="A622" s="30">
        <f t="shared" si="311"/>
        <v>26511</v>
      </c>
      <c r="B622" s="31">
        <f t="shared" si="288"/>
        <v>22297.915731409452</v>
      </c>
      <c r="C622" s="33" t="str">
        <f t="shared" si="289"/>
        <v>JP</v>
      </c>
      <c r="D622" s="31">
        <f t="shared" si="290"/>
        <v>16314.257545748091</v>
      </c>
      <c r="E622" s="33" t="str">
        <f t="shared" si="291"/>
        <v/>
      </c>
      <c r="F622" s="31">
        <f t="shared" si="292"/>
        <v>0</v>
      </c>
      <c r="G622" s="32">
        <f t="shared" si="293"/>
        <v>14498.445922262586</v>
      </c>
      <c r="H622" s="32">
        <f t="shared" si="294"/>
        <v>14374.193514844281</v>
      </c>
      <c r="I622" s="32">
        <f t="shared" si="295"/>
        <v>14498.445922262586</v>
      </c>
      <c r="J622" s="37" t="str">
        <f t="shared" si="312"/>
        <v/>
      </c>
      <c r="K622" s="31">
        <f t="shared" si="296"/>
        <v>0</v>
      </c>
      <c r="L622" s="33" t="str">
        <f t="shared" si="297"/>
        <v/>
      </c>
      <c r="M622" s="34">
        <f t="shared" si="313"/>
        <v>15462.876168136456</v>
      </c>
      <c r="N622" s="33" t="str">
        <f t="shared" si="314"/>
        <v/>
      </c>
      <c r="O622" s="35" t="str">
        <f t="shared" si="298"/>
        <v/>
      </c>
      <c r="P622" s="48" t="str">
        <f t="shared" si="299"/>
        <v>JP</v>
      </c>
      <c r="Q622" s="35"/>
      <c r="R622" s="58">
        <f>Data!AW622</f>
        <v>9213.4873046875</v>
      </c>
      <c r="S622" s="58">
        <f>Data!BB622</f>
        <v>3229.829345703125</v>
      </c>
      <c r="T622" s="58">
        <f>Data!BM622</f>
        <v>0</v>
      </c>
      <c r="U622" s="59">
        <f>Data!BN622</f>
        <v>1414.0181884765625</v>
      </c>
      <c r="V622" s="59">
        <f>Data!BO622</f>
        <v>1289.7646484375</v>
      </c>
      <c r="W622" s="58">
        <f>Data!BT622</f>
        <v>0</v>
      </c>
      <c r="X622" s="56">
        <f t="shared" si="300"/>
        <v>9213.4873046875</v>
      </c>
      <c r="Y622" s="64">
        <f t="shared" si="301"/>
        <v>6500</v>
      </c>
      <c r="Z622" s="65">
        <f t="shared" si="302"/>
        <v>2713.487548828125</v>
      </c>
      <c r="AA622" s="66">
        <f t="shared" si="303"/>
        <v>9213.487548828125</v>
      </c>
      <c r="AB622" s="71">
        <f t="shared" si="315"/>
        <v>2.44140625E-4</v>
      </c>
      <c r="AC622" s="71">
        <f t="shared" si="304"/>
        <v>2713.487548828125</v>
      </c>
      <c r="AD622" s="71">
        <f t="shared" si="316"/>
        <v>8286.027948160463</v>
      </c>
      <c r="AE622" s="71">
        <f t="shared" si="317"/>
        <v>2713.487548828125</v>
      </c>
      <c r="AF622" s="57">
        <f t="shared" si="318"/>
        <v>2.44140625E-4</v>
      </c>
      <c r="AG622" s="55"/>
      <c r="AI622" s="35" t="str">
        <f t="shared" si="305"/>
        <v/>
      </c>
      <c r="AJ622" s="125" t="str">
        <f t="shared" si="306"/>
        <v/>
      </c>
      <c r="AK622" s="125" t="str">
        <f t="shared" si="307"/>
        <v/>
      </c>
      <c r="AL622" s="125" t="str">
        <f t="shared" si="308"/>
        <v/>
      </c>
      <c r="AM622" s="125" t="str">
        <f t="shared" si="309"/>
        <v/>
      </c>
      <c r="AN622" s="125" t="s">
        <v>218</v>
      </c>
      <c r="AO622" s="125" t="str">
        <f t="shared" si="310"/>
        <v/>
      </c>
      <c r="AP622" s="125" t="str">
        <f t="shared" si="319"/>
        <v/>
      </c>
    </row>
    <row r="623" spans="1:42">
      <c r="A623" s="30">
        <f t="shared" si="311"/>
        <v>26542</v>
      </c>
      <c r="B623" s="31">
        <f t="shared" si="288"/>
        <v>15523.121581656274</v>
      </c>
      <c r="C623" s="33" t="str">
        <f t="shared" si="289"/>
        <v/>
      </c>
      <c r="D623" s="31">
        <f t="shared" si="290"/>
        <v>12360.69651473</v>
      </c>
      <c r="E623" s="33" t="str">
        <f t="shared" si="291"/>
        <v/>
      </c>
      <c r="F623" s="31">
        <f t="shared" si="292"/>
        <v>0</v>
      </c>
      <c r="G623" s="32">
        <f t="shared" si="293"/>
        <v>0</v>
      </c>
      <c r="H623" s="32">
        <f t="shared" si="294"/>
        <v>9921.4442188906396</v>
      </c>
      <c r="I623" s="32">
        <f t="shared" si="295"/>
        <v>9921.4442188906396</v>
      </c>
      <c r="J623" s="37" t="str">
        <f t="shared" si="312"/>
        <v/>
      </c>
      <c r="K623" s="31">
        <f t="shared" si="296"/>
        <v>0</v>
      </c>
      <c r="L623" s="33" t="str">
        <f t="shared" si="297"/>
        <v/>
      </c>
      <c r="M623" s="34">
        <f t="shared" si="313"/>
        <v>17146.869619328045</v>
      </c>
      <c r="N623" s="33" t="str">
        <f t="shared" si="314"/>
        <v/>
      </c>
      <c r="O623" s="35" t="str">
        <f t="shared" si="298"/>
        <v/>
      </c>
      <c r="P623" s="48" t="str">
        <f t="shared" si="299"/>
        <v/>
      </c>
      <c r="Q623" s="35"/>
      <c r="R623" s="58">
        <f>Data!AW623</f>
        <v>2792.273193359375</v>
      </c>
      <c r="S623" s="58">
        <f>Data!BB623</f>
        <v>-370.15191650390625</v>
      </c>
      <c r="T623" s="58">
        <f>Data!BM623</f>
        <v>0</v>
      </c>
      <c r="U623" s="59">
        <f>Data!BN623</f>
        <v>0</v>
      </c>
      <c r="V623" s="59">
        <f>Data!BO623</f>
        <v>-2809.404541015625</v>
      </c>
      <c r="W623" s="58">
        <f>Data!BT623</f>
        <v>0</v>
      </c>
      <c r="X623" s="56">
        <f t="shared" si="300"/>
        <v>2792.273193359375</v>
      </c>
      <c r="Y623" s="64">
        <f t="shared" si="301"/>
        <v>4000</v>
      </c>
      <c r="Z623" s="65">
        <f t="shared" si="302"/>
        <v>19.372978210449219</v>
      </c>
      <c r="AA623" s="66">
        <f t="shared" si="303"/>
        <v>4019.3729782104492</v>
      </c>
      <c r="AB623" s="71">
        <f t="shared" si="315"/>
        <v>1227.0997848510742</v>
      </c>
      <c r="AC623" s="71">
        <f t="shared" si="304"/>
        <v>19.372978210449219</v>
      </c>
      <c r="AD623" s="71">
        <f t="shared" si="316"/>
        <v>1135.2734791415824</v>
      </c>
      <c r="AE623" s="71">
        <f t="shared" si="317"/>
        <v>19.372978210449219</v>
      </c>
      <c r="AF623" s="57">
        <f t="shared" si="318"/>
        <v>19.372978210449219</v>
      </c>
      <c r="AG623" s="55"/>
      <c r="AI623" s="35" t="str">
        <f t="shared" si="305"/>
        <v/>
      </c>
      <c r="AJ623" s="125" t="str">
        <f t="shared" si="306"/>
        <v/>
      </c>
      <c r="AK623" s="125" t="str">
        <f t="shared" si="307"/>
        <v/>
      </c>
      <c r="AL623" s="125" t="str">
        <f t="shared" si="308"/>
        <v/>
      </c>
      <c r="AM623" s="125" t="str">
        <f t="shared" si="309"/>
        <v/>
      </c>
      <c r="AN623" s="125" t="s">
        <v>218</v>
      </c>
      <c r="AO623" s="125" t="str">
        <f t="shared" si="310"/>
        <v/>
      </c>
      <c r="AP623" s="125" t="str">
        <f t="shared" si="319"/>
        <v/>
      </c>
    </row>
    <row r="624" spans="1:42">
      <c r="A624" s="30">
        <f t="shared" si="311"/>
        <v>26572</v>
      </c>
      <c r="B624" s="31">
        <f t="shared" si="288"/>
        <v>0</v>
      </c>
      <c r="C624" s="33" t="str">
        <f t="shared" si="289"/>
        <v/>
      </c>
      <c r="D624" s="31">
        <f t="shared" si="290"/>
        <v>0</v>
      </c>
      <c r="E624" s="33" t="str">
        <f t="shared" si="291"/>
        <v/>
      </c>
      <c r="F624" s="31">
        <f t="shared" si="292"/>
        <v>0</v>
      </c>
      <c r="G624" s="32">
        <f t="shared" si="293"/>
        <v>12596.810176463361</v>
      </c>
      <c r="H624" s="32">
        <f t="shared" si="294"/>
        <v>12142.740432051494</v>
      </c>
      <c r="I624" s="32">
        <f t="shared" si="295"/>
        <v>12596.810176463361</v>
      </c>
      <c r="J624" s="37" t="str">
        <f t="shared" si="312"/>
        <v/>
      </c>
      <c r="K624" s="31">
        <f t="shared" si="296"/>
        <v>0</v>
      </c>
      <c r="L624" s="33" t="str">
        <f t="shared" si="297"/>
        <v/>
      </c>
      <c r="M624" s="34">
        <f t="shared" si="313"/>
        <v>16267.475807023995</v>
      </c>
      <c r="N624" s="33" t="str">
        <f t="shared" si="314"/>
        <v>EI</v>
      </c>
      <c r="O624" s="35" t="str">
        <f t="shared" si="298"/>
        <v/>
      </c>
      <c r="P624" s="48" t="str">
        <f t="shared" si="299"/>
        <v>EI</v>
      </c>
      <c r="Q624" s="35"/>
      <c r="R624" s="58">
        <f>Data!AW624</f>
        <v>0</v>
      </c>
      <c r="S624" s="58">
        <f>Data!BB624</f>
        <v>0</v>
      </c>
      <c r="T624" s="58">
        <f>Data!BM624</f>
        <v>0</v>
      </c>
      <c r="U624" s="59">
        <f>Data!BN624</f>
        <v>2132.448974609375</v>
      </c>
      <c r="V624" s="59">
        <f>Data!BO624</f>
        <v>1678.3792724609375</v>
      </c>
      <c r="W624" s="58">
        <f>Data!BT624</f>
        <v>0</v>
      </c>
      <c r="X624" s="56">
        <f t="shared" si="300"/>
        <v>2132.448974609375</v>
      </c>
      <c r="Y624" s="64">
        <f t="shared" si="301"/>
        <v>3000</v>
      </c>
      <c r="Z624" s="65">
        <f t="shared" si="302"/>
        <v>1108.94482421875</v>
      </c>
      <c r="AA624" s="66">
        <f t="shared" si="303"/>
        <v>4108.94482421875</v>
      </c>
      <c r="AB624" s="71">
        <f t="shared" si="315"/>
        <v>1976.495849609375</v>
      </c>
      <c r="AC624" s="71">
        <f t="shared" si="304"/>
        <v>1108.94482421875</v>
      </c>
      <c r="AD624" s="71">
        <f t="shared" si="316"/>
        <v>-7.5120195106137544E-4</v>
      </c>
      <c r="AE624" s="71">
        <f t="shared" si="317"/>
        <v>670.134765625</v>
      </c>
      <c r="AF624" s="57">
        <f t="shared" si="318"/>
        <v>-7.5120195106137544E-4</v>
      </c>
      <c r="AG624" s="55"/>
      <c r="AI624" s="35" t="str">
        <f t="shared" si="305"/>
        <v/>
      </c>
      <c r="AJ624" s="125" t="str">
        <f t="shared" si="306"/>
        <v/>
      </c>
      <c r="AK624" s="125" t="str">
        <f t="shared" si="307"/>
        <v/>
      </c>
      <c r="AL624" s="125" t="str">
        <f t="shared" si="308"/>
        <v/>
      </c>
      <c r="AM624" s="125" t="str">
        <f t="shared" si="309"/>
        <v/>
      </c>
      <c r="AN624" s="125" t="s">
        <v>218</v>
      </c>
      <c r="AO624" s="125" t="str">
        <f t="shared" si="310"/>
        <v/>
      </c>
      <c r="AP624" s="125" t="str">
        <f t="shared" si="319"/>
        <v/>
      </c>
    </row>
    <row r="625" spans="1:42">
      <c r="A625" s="30">
        <f t="shared" si="311"/>
        <v>26603</v>
      </c>
      <c r="B625" s="31">
        <f t="shared" si="288"/>
        <v>0</v>
      </c>
      <c r="C625" s="33" t="str">
        <f t="shared" si="289"/>
        <v/>
      </c>
      <c r="D625" s="31">
        <f t="shared" si="290"/>
        <v>0</v>
      </c>
      <c r="E625" s="33" t="str">
        <f t="shared" si="291"/>
        <v/>
      </c>
      <c r="F625" s="31">
        <f t="shared" si="292"/>
        <v>0</v>
      </c>
      <c r="G625" s="32">
        <f t="shared" si="293"/>
        <v>10341.363971371464</v>
      </c>
      <c r="H625" s="32">
        <f t="shared" si="294"/>
        <v>10421.558718939306</v>
      </c>
      <c r="I625" s="32">
        <f t="shared" si="295"/>
        <v>10421.558718939306</v>
      </c>
      <c r="J625" s="37" t="str">
        <f t="shared" si="312"/>
        <v/>
      </c>
      <c r="K625" s="31">
        <f t="shared" si="296"/>
        <v>0</v>
      </c>
      <c r="L625" s="33" t="str">
        <f t="shared" si="297"/>
        <v/>
      </c>
      <c r="M625" s="34">
        <f t="shared" si="313"/>
        <v>13485.333277091</v>
      </c>
      <c r="N625" s="33" t="str">
        <f t="shared" si="314"/>
        <v/>
      </c>
      <c r="O625" s="35" t="str">
        <f t="shared" si="298"/>
        <v>MRDO</v>
      </c>
      <c r="P625" s="48" t="str">
        <f t="shared" si="299"/>
        <v>MRDO</v>
      </c>
      <c r="Q625" s="35"/>
      <c r="R625" s="58">
        <f>Data!AW625</f>
        <v>0</v>
      </c>
      <c r="S625" s="58">
        <f>Data!BB625</f>
        <v>0</v>
      </c>
      <c r="T625" s="58">
        <f>Data!BM625</f>
        <v>0</v>
      </c>
      <c r="U625" s="59">
        <f>Data!BN625</f>
        <v>3215.943603515625</v>
      </c>
      <c r="V625" s="59">
        <f>Data!BO625</f>
        <v>3296.138671875</v>
      </c>
      <c r="W625" s="58">
        <f>Data!BT625</f>
        <v>0</v>
      </c>
      <c r="X625" s="56">
        <f t="shared" si="300"/>
        <v>3296.138671875</v>
      </c>
      <c r="Y625" s="64">
        <f t="shared" si="301"/>
        <v>4000</v>
      </c>
      <c r="Z625" s="65">
        <f t="shared" si="302"/>
        <v>0</v>
      </c>
      <c r="AA625" s="66">
        <f t="shared" si="303"/>
        <v>4000</v>
      </c>
      <c r="AB625" s="71">
        <f t="shared" si="315"/>
        <v>703.861328125</v>
      </c>
      <c r="AC625" s="71">
        <f t="shared" si="304"/>
        <v>0</v>
      </c>
      <c r="AD625" s="71">
        <f t="shared" si="316"/>
        <v>50.406402089280164</v>
      </c>
      <c r="AE625" s="71">
        <f t="shared" si="317"/>
        <v>0</v>
      </c>
      <c r="AF625" s="57">
        <f t="shared" si="318"/>
        <v>0</v>
      </c>
      <c r="AG625" s="55"/>
      <c r="AI625" s="35" t="str">
        <f t="shared" si="305"/>
        <v/>
      </c>
      <c r="AJ625" s="125" t="str">
        <f t="shared" si="306"/>
        <v/>
      </c>
      <c r="AK625" s="125" t="str">
        <f t="shared" si="307"/>
        <v/>
      </c>
      <c r="AL625" s="125" t="str">
        <f t="shared" si="308"/>
        <v/>
      </c>
      <c r="AM625" s="125" t="str">
        <f t="shared" si="309"/>
        <v/>
      </c>
      <c r="AN625" s="125" t="s">
        <v>218</v>
      </c>
      <c r="AO625" s="125" t="str">
        <f t="shared" si="310"/>
        <v/>
      </c>
      <c r="AP625" s="125" t="str">
        <f t="shared" si="319"/>
        <v/>
      </c>
    </row>
    <row r="626" spans="1:42">
      <c r="A626" s="30">
        <f t="shared" si="311"/>
        <v>26633</v>
      </c>
      <c r="B626" s="31">
        <f t="shared" si="288"/>
        <v>0</v>
      </c>
      <c r="C626" s="33" t="str">
        <f t="shared" si="289"/>
        <v/>
      </c>
      <c r="D626" s="31">
        <f t="shared" si="290"/>
        <v>0</v>
      </c>
      <c r="E626" s="33" t="str">
        <f t="shared" si="291"/>
        <v/>
      </c>
      <c r="F626" s="31">
        <f t="shared" si="292"/>
        <v>0</v>
      </c>
      <c r="G626" s="32">
        <f t="shared" si="293"/>
        <v>13850.283206339531</v>
      </c>
      <c r="H626" s="32">
        <f t="shared" si="294"/>
        <v>13259.650417513067</v>
      </c>
      <c r="I626" s="32">
        <f t="shared" si="295"/>
        <v>13850.283206339531</v>
      </c>
      <c r="J626" s="37" t="str">
        <f t="shared" si="312"/>
        <v/>
      </c>
      <c r="K626" s="31">
        <f t="shared" si="296"/>
        <v>0</v>
      </c>
      <c r="L626" s="33" t="str">
        <f t="shared" si="297"/>
        <v/>
      </c>
      <c r="M626" s="34">
        <f t="shared" si="313"/>
        <v>16783.962454574383</v>
      </c>
      <c r="N626" s="33" t="str">
        <f t="shared" si="314"/>
        <v/>
      </c>
      <c r="O626" s="35" t="str">
        <f t="shared" si="298"/>
        <v/>
      </c>
      <c r="P626" s="48" t="str">
        <f t="shared" si="299"/>
        <v/>
      </c>
      <c r="Q626" s="35"/>
      <c r="R626" s="58">
        <f>Data!AW626</f>
        <v>0</v>
      </c>
      <c r="S626" s="58">
        <f>Data!BB626</f>
        <v>0</v>
      </c>
      <c r="T626" s="58">
        <f>Data!BM626</f>
        <v>0</v>
      </c>
      <c r="U626" s="59">
        <f>Data!BN626</f>
        <v>7464.22216796875</v>
      </c>
      <c r="V626" s="59">
        <f>Data!BO626</f>
        <v>6873.5888671875</v>
      </c>
      <c r="W626" s="58">
        <f>Data!BT626</f>
        <v>0</v>
      </c>
      <c r="X626" s="56">
        <f t="shared" si="300"/>
        <v>7464.22216796875</v>
      </c>
      <c r="Y626" s="64">
        <f t="shared" si="301"/>
        <v>4500</v>
      </c>
      <c r="Z626" s="65">
        <f t="shared" si="302"/>
        <v>9304.8330078125</v>
      </c>
      <c r="AA626" s="66">
        <f t="shared" si="303"/>
        <v>13804.8330078125</v>
      </c>
      <c r="AB626" s="71">
        <f t="shared" si="315"/>
        <v>6340.61083984375</v>
      </c>
      <c r="AC626" s="71">
        <f t="shared" si="304"/>
        <v>9304.8330078125</v>
      </c>
      <c r="AD626" s="71">
        <f t="shared" si="316"/>
        <v>6535.1670065354192</v>
      </c>
      <c r="AE626" s="71">
        <f t="shared" si="317"/>
        <v>9304.8330078125</v>
      </c>
      <c r="AF626" s="57">
        <f t="shared" si="318"/>
        <v>6340.61083984375</v>
      </c>
      <c r="AG626" s="55"/>
      <c r="AI626" s="35" t="str">
        <f t="shared" si="305"/>
        <v/>
      </c>
      <c r="AJ626" s="125" t="str">
        <f t="shared" si="306"/>
        <v/>
      </c>
      <c r="AK626" s="125" t="str">
        <f t="shared" si="307"/>
        <v/>
      </c>
      <c r="AL626" s="125" t="str">
        <f t="shared" si="308"/>
        <v/>
      </c>
      <c r="AM626" s="125" t="str">
        <f t="shared" si="309"/>
        <v/>
      </c>
      <c r="AN626" s="125" t="s">
        <v>218</v>
      </c>
      <c r="AO626" s="125" t="str">
        <f t="shared" si="310"/>
        <v/>
      </c>
      <c r="AP626" s="125" t="str">
        <f t="shared" si="319"/>
        <v/>
      </c>
    </row>
    <row r="627" spans="1:42">
      <c r="A627" s="30">
        <f t="shared" si="311"/>
        <v>26664</v>
      </c>
      <c r="B627" s="31">
        <f t="shared" si="288"/>
        <v>0</v>
      </c>
      <c r="C627" s="33" t="str">
        <f t="shared" si="289"/>
        <v/>
      </c>
      <c r="D627" s="31">
        <f t="shared" si="290"/>
        <v>0</v>
      </c>
      <c r="E627" s="33" t="str">
        <f t="shared" si="291"/>
        <v/>
      </c>
      <c r="F627" s="31">
        <f t="shared" si="292"/>
        <v>-870.8377511682628</v>
      </c>
      <c r="G627" s="32">
        <f t="shared" si="293"/>
        <v>-634.92080752537038</v>
      </c>
      <c r="H627" s="32">
        <f t="shared" si="294"/>
        <v>-124.3722603157352</v>
      </c>
      <c r="I627" s="32">
        <f t="shared" si="295"/>
        <v>-124.3722603157352</v>
      </c>
      <c r="J627" s="37" t="str">
        <f t="shared" si="312"/>
        <v/>
      </c>
      <c r="K627" s="31">
        <f t="shared" si="296"/>
        <v>0</v>
      </c>
      <c r="L627" s="33" t="str">
        <f t="shared" si="297"/>
        <v/>
      </c>
      <c r="M627" s="34">
        <f t="shared" si="313"/>
        <v>11603.630984512878</v>
      </c>
      <c r="N627" s="33" t="str">
        <f t="shared" si="314"/>
        <v/>
      </c>
      <c r="O627" s="35" t="str">
        <f t="shared" si="298"/>
        <v/>
      </c>
      <c r="P627" s="48" t="str">
        <f t="shared" si="299"/>
        <v/>
      </c>
      <c r="Q627" s="35"/>
      <c r="R627" s="58">
        <f>Data!AW627</f>
        <v>0</v>
      </c>
      <c r="S627" s="58">
        <f>Data!BB627</f>
        <v>0</v>
      </c>
      <c r="T627" s="58">
        <f>Data!BM627</f>
        <v>-4884.41162109375</v>
      </c>
      <c r="U627" s="59">
        <f>Data!BN627</f>
        <v>-4630.326171875</v>
      </c>
      <c r="V627" s="59">
        <f>Data!BO627</f>
        <v>-4094.28955078125</v>
      </c>
      <c r="W627" s="58">
        <f>Data!BT627</f>
        <v>0</v>
      </c>
      <c r="X627" s="56">
        <f t="shared" si="300"/>
        <v>0</v>
      </c>
      <c r="Y627" s="64">
        <f t="shared" si="301"/>
        <v>4500</v>
      </c>
      <c r="Z627" s="65">
        <f t="shared" si="302"/>
        <v>16193.2119140625</v>
      </c>
      <c r="AA627" s="66">
        <f t="shared" si="303"/>
        <v>20693.2119140625</v>
      </c>
      <c r="AB627" s="71">
        <f t="shared" si="315"/>
        <v>20693.2119140625</v>
      </c>
      <c r="AC627" s="71">
        <f t="shared" si="304"/>
        <v>16193.2119140625</v>
      </c>
      <c r="AD627" s="71">
        <f t="shared" si="316"/>
        <v>16557.160312841868</v>
      </c>
      <c r="AE627" s="71">
        <f t="shared" si="317"/>
        <v>16193.2119140625</v>
      </c>
      <c r="AF627" s="57">
        <f t="shared" si="318"/>
        <v>16193.2119140625</v>
      </c>
      <c r="AG627" s="55"/>
      <c r="AI627" s="35" t="str">
        <f t="shared" si="305"/>
        <v/>
      </c>
      <c r="AJ627" s="125" t="str">
        <f t="shared" si="306"/>
        <v/>
      </c>
      <c r="AK627" s="125" t="str">
        <f t="shared" si="307"/>
        <v/>
      </c>
      <c r="AL627" s="125" t="str">
        <f t="shared" si="308"/>
        <v/>
      </c>
      <c r="AM627" s="125" t="str">
        <f t="shared" si="309"/>
        <v/>
      </c>
      <c r="AN627" s="125" t="s">
        <v>218</v>
      </c>
      <c r="AO627" s="125" t="str">
        <f t="shared" si="310"/>
        <v/>
      </c>
      <c r="AP627" s="125" t="str">
        <f t="shared" si="319"/>
        <v/>
      </c>
    </row>
    <row r="628" spans="1:42">
      <c r="A628" s="30">
        <f t="shared" si="311"/>
        <v>26695</v>
      </c>
      <c r="B628" s="31">
        <f t="shared" si="288"/>
        <v>0</v>
      </c>
      <c r="C628" s="33" t="str">
        <f t="shared" si="289"/>
        <v/>
      </c>
      <c r="D628" s="31">
        <f t="shared" si="290"/>
        <v>0</v>
      </c>
      <c r="E628" s="33" t="str">
        <f t="shared" si="291"/>
        <v/>
      </c>
      <c r="F628" s="31">
        <f t="shared" si="292"/>
        <v>0</v>
      </c>
      <c r="G628" s="32">
        <f t="shared" si="293"/>
        <v>0</v>
      </c>
      <c r="H628" s="32">
        <f t="shared" si="294"/>
        <v>0</v>
      </c>
      <c r="I628" s="32">
        <f t="shared" si="295"/>
        <v>0</v>
      </c>
      <c r="J628" s="37" t="str">
        <f t="shared" si="312"/>
        <v/>
      </c>
      <c r="K628" s="31">
        <f t="shared" si="296"/>
        <v>0</v>
      </c>
      <c r="L628" s="33" t="str">
        <f t="shared" si="297"/>
        <v/>
      </c>
      <c r="M628" s="34">
        <f t="shared" si="313"/>
        <v>8661.1218621592107</v>
      </c>
      <c r="N628" s="33" t="str">
        <f t="shared" si="314"/>
        <v/>
      </c>
      <c r="O628" s="35" t="str">
        <f t="shared" si="298"/>
        <v/>
      </c>
      <c r="P628" s="48" t="str">
        <f t="shared" si="299"/>
        <v/>
      </c>
      <c r="Q628" s="35"/>
      <c r="R628" s="58">
        <f>Data!AW628</f>
        <v>0</v>
      </c>
      <c r="S628" s="58">
        <f>Data!BB628</f>
        <v>0</v>
      </c>
      <c r="T628" s="58">
        <f>Data!BM628</f>
        <v>0</v>
      </c>
      <c r="U628" s="59">
        <f>Data!BN628</f>
        <v>0</v>
      </c>
      <c r="V628" s="59">
        <f>Data!BO628</f>
        <v>0</v>
      </c>
      <c r="W628" s="58">
        <f>Data!BT628</f>
        <v>0</v>
      </c>
      <c r="X628" s="56">
        <f t="shared" si="300"/>
        <v>0</v>
      </c>
      <c r="Y628" s="64">
        <f t="shared" si="301"/>
        <v>6000</v>
      </c>
      <c r="Z628" s="65">
        <f t="shared" si="302"/>
        <v>81421.4921875</v>
      </c>
      <c r="AA628" s="66">
        <f t="shared" si="303"/>
        <v>87421.4921875</v>
      </c>
      <c r="AB628" s="71">
        <f t="shared" si="315"/>
        <v>87421.4921875</v>
      </c>
      <c r="AC628" s="71">
        <f t="shared" si="304"/>
        <v>81421.4921875</v>
      </c>
      <c r="AD628" s="71">
        <f t="shared" si="316"/>
        <v>78009.626509212583</v>
      </c>
      <c r="AE628" s="71">
        <f t="shared" si="317"/>
        <v>81421.4921875</v>
      </c>
      <c r="AF628" s="57">
        <f t="shared" si="318"/>
        <v>78009.626509212583</v>
      </c>
      <c r="AG628" s="55"/>
      <c r="AI628" s="35" t="str">
        <f t="shared" si="305"/>
        <v/>
      </c>
      <c r="AJ628" s="125" t="str">
        <f t="shared" si="306"/>
        <v/>
      </c>
      <c r="AK628" s="125" t="str">
        <f t="shared" si="307"/>
        <v/>
      </c>
      <c r="AL628" s="125" t="str">
        <f t="shared" si="308"/>
        <v/>
      </c>
      <c r="AM628" s="125" t="str">
        <f t="shared" si="309"/>
        <v/>
      </c>
      <c r="AN628" s="125" t="s">
        <v>218</v>
      </c>
      <c r="AO628" s="125" t="str">
        <f t="shared" si="310"/>
        <v/>
      </c>
      <c r="AP628" s="125" t="str">
        <f t="shared" si="319"/>
        <v/>
      </c>
    </row>
    <row r="629" spans="1:42">
      <c r="A629" s="30">
        <f t="shared" si="311"/>
        <v>26723</v>
      </c>
      <c r="B629" s="31">
        <f t="shared" si="288"/>
        <v>0</v>
      </c>
      <c r="C629" s="33" t="str">
        <f t="shared" si="289"/>
        <v/>
      </c>
      <c r="D629" s="31">
        <f t="shared" si="290"/>
        <v>0</v>
      </c>
      <c r="E629" s="33" t="str">
        <f t="shared" si="291"/>
        <v/>
      </c>
      <c r="F629" s="31">
        <f t="shared" si="292"/>
        <v>0</v>
      </c>
      <c r="G629" s="32">
        <f t="shared" si="293"/>
        <v>0</v>
      </c>
      <c r="H629" s="32">
        <f t="shared" si="294"/>
        <v>0</v>
      </c>
      <c r="I629" s="32">
        <f t="shared" si="295"/>
        <v>0</v>
      </c>
      <c r="J629" s="37" t="str">
        <f t="shared" si="312"/>
        <v/>
      </c>
      <c r="K629" s="31">
        <f t="shared" si="296"/>
        <v>0</v>
      </c>
      <c r="L629" s="33" t="str">
        <f t="shared" si="297"/>
        <v/>
      </c>
      <c r="M629" s="34">
        <f t="shared" si="313"/>
        <v>24964.583293447889</v>
      </c>
      <c r="N629" s="33" t="str">
        <f t="shared" si="314"/>
        <v/>
      </c>
      <c r="O629" s="35" t="str">
        <f t="shared" si="298"/>
        <v/>
      </c>
      <c r="P629" s="48" t="str">
        <f t="shared" si="299"/>
        <v/>
      </c>
      <c r="Q629" s="35"/>
      <c r="R629" s="58">
        <f>Data!AW629</f>
        <v>0</v>
      </c>
      <c r="S629" s="58">
        <f>Data!BB629</f>
        <v>0</v>
      </c>
      <c r="T629" s="58">
        <f>Data!BM629</f>
        <v>0</v>
      </c>
      <c r="U629" s="59">
        <f>Data!BN629</f>
        <v>0</v>
      </c>
      <c r="V629" s="59">
        <f>Data!BO629</f>
        <v>0</v>
      </c>
      <c r="W629" s="58">
        <f>Data!BT629</f>
        <v>0</v>
      </c>
      <c r="X629" s="56">
        <f t="shared" si="300"/>
        <v>0</v>
      </c>
      <c r="Y629" s="64">
        <f t="shared" si="301"/>
        <v>20598.21484375</v>
      </c>
      <c r="Z629" s="65">
        <f t="shared" si="302"/>
        <v>69739.078125</v>
      </c>
      <c r="AA629" s="66">
        <f t="shared" si="303"/>
        <v>90337.29296875</v>
      </c>
      <c r="AB629" s="71">
        <f t="shared" si="315"/>
        <v>90337.29296875</v>
      </c>
      <c r="AC629" s="71">
        <f t="shared" si="304"/>
        <v>69739.078125</v>
      </c>
      <c r="AD629" s="71">
        <f t="shared" si="316"/>
        <v>70712.416103778844</v>
      </c>
      <c r="AE629" s="71">
        <f t="shared" si="317"/>
        <v>69739.078125</v>
      </c>
      <c r="AF629" s="57">
        <f t="shared" si="318"/>
        <v>69739.078125</v>
      </c>
      <c r="AG629" s="55"/>
      <c r="AI629" s="35" t="str">
        <f t="shared" si="305"/>
        <v/>
      </c>
      <c r="AJ629" s="125" t="str">
        <f t="shared" si="306"/>
        <v/>
      </c>
      <c r="AK629" s="125" t="str">
        <f t="shared" si="307"/>
        <v/>
      </c>
      <c r="AL629" s="125" t="str">
        <f t="shared" si="308"/>
        <v/>
      </c>
      <c r="AM629" s="125" t="str">
        <f t="shared" si="309"/>
        <v/>
      </c>
      <c r="AN629" s="125" t="s">
        <v>218</v>
      </c>
      <c r="AO629" s="125" t="str">
        <f t="shared" si="310"/>
        <v/>
      </c>
      <c r="AP629" s="125" t="str">
        <f t="shared" si="319"/>
        <v/>
      </c>
    </row>
    <row r="630" spans="1:42">
      <c r="A630" s="30">
        <f t="shared" si="311"/>
        <v>26754</v>
      </c>
      <c r="B630" s="31">
        <f t="shared" si="288"/>
        <v>0</v>
      </c>
      <c r="C630" s="33" t="str">
        <f t="shared" si="289"/>
        <v/>
      </c>
      <c r="D630" s="31">
        <f t="shared" si="290"/>
        <v>0</v>
      </c>
      <c r="E630" s="33" t="str">
        <f t="shared" si="291"/>
        <v/>
      </c>
      <c r="F630" s="31">
        <f t="shared" si="292"/>
        <v>0</v>
      </c>
      <c r="G630" s="32">
        <f t="shared" si="293"/>
        <v>0</v>
      </c>
      <c r="H630" s="32">
        <f t="shared" si="294"/>
        <v>0</v>
      </c>
      <c r="I630" s="32">
        <f t="shared" si="295"/>
        <v>0</v>
      </c>
      <c r="J630" s="37" t="str">
        <f t="shared" si="312"/>
        <v/>
      </c>
      <c r="K630" s="31">
        <f t="shared" si="296"/>
        <v>0</v>
      </c>
      <c r="L630" s="33" t="str">
        <f t="shared" si="297"/>
        <v/>
      </c>
      <c r="M630" s="34">
        <f t="shared" si="313"/>
        <v>23920.519380578302</v>
      </c>
      <c r="N630" s="33" t="str">
        <f t="shared" si="314"/>
        <v/>
      </c>
      <c r="O630" s="35" t="str">
        <f t="shared" si="298"/>
        <v/>
      </c>
      <c r="P630" s="48" t="str">
        <f t="shared" si="299"/>
        <v/>
      </c>
      <c r="Q630" s="35"/>
      <c r="R630" s="58">
        <f>Data!AW630</f>
        <v>0</v>
      </c>
      <c r="S630" s="58">
        <f>Data!BB630</f>
        <v>0</v>
      </c>
      <c r="T630" s="58">
        <f>Data!BM630</f>
        <v>0</v>
      </c>
      <c r="U630" s="59">
        <f>Data!BN630</f>
        <v>0</v>
      </c>
      <c r="V630" s="59">
        <f>Data!BO630</f>
        <v>0</v>
      </c>
      <c r="W630" s="58">
        <f>Data!BT630</f>
        <v>0</v>
      </c>
      <c r="X630" s="56">
        <f t="shared" si="300"/>
        <v>0</v>
      </c>
      <c r="Y630" s="64">
        <f t="shared" si="301"/>
        <v>14012.0966796875</v>
      </c>
      <c r="Z630" s="65">
        <f t="shared" si="302"/>
        <v>41366.61328125</v>
      </c>
      <c r="AA630" s="66">
        <f t="shared" si="303"/>
        <v>55378.7099609375</v>
      </c>
      <c r="AB630" s="71">
        <f t="shared" si="315"/>
        <v>55378.7099609375</v>
      </c>
      <c r="AC630" s="71">
        <f t="shared" si="304"/>
        <v>41366.61328125</v>
      </c>
      <c r="AD630" s="71">
        <f t="shared" si="316"/>
        <v>39798.505142050213</v>
      </c>
      <c r="AE630" s="71">
        <f t="shared" si="317"/>
        <v>41366.61328125</v>
      </c>
      <c r="AF630" s="57">
        <f t="shared" si="318"/>
        <v>39798.505142050213</v>
      </c>
      <c r="AG630" s="55"/>
      <c r="AI630" s="35" t="str">
        <f t="shared" si="305"/>
        <v/>
      </c>
      <c r="AJ630" s="125" t="str">
        <f t="shared" si="306"/>
        <v/>
      </c>
      <c r="AK630" s="125" t="str">
        <f t="shared" si="307"/>
        <v/>
      </c>
      <c r="AL630" s="125" t="str">
        <f t="shared" si="308"/>
        <v/>
      </c>
      <c r="AM630" s="125" t="str">
        <f t="shared" si="309"/>
        <v/>
      </c>
      <c r="AN630" s="125" t="s">
        <v>218</v>
      </c>
      <c r="AO630" s="125" t="str">
        <f t="shared" si="310"/>
        <v/>
      </c>
      <c r="AP630" s="125" t="str">
        <f t="shared" si="319"/>
        <v/>
      </c>
    </row>
    <row r="631" spans="1:42">
      <c r="A631" s="30">
        <f t="shared" si="311"/>
        <v>26784</v>
      </c>
      <c r="B631" s="31">
        <f t="shared" si="288"/>
        <v>0</v>
      </c>
      <c r="C631" s="33" t="str">
        <f t="shared" si="289"/>
        <v/>
      </c>
      <c r="D631" s="31">
        <f t="shared" si="290"/>
        <v>0</v>
      </c>
      <c r="E631" s="33" t="str">
        <f t="shared" si="291"/>
        <v/>
      </c>
      <c r="F631" s="31">
        <f t="shared" si="292"/>
        <v>0</v>
      </c>
      <c r="G631" s="32">
        <f t="shared" si="293"/>
        <v>0</v>
      </c>
      <c r="H631" s="32">
        <f t="shared" si="294"/>
        <v>0</v>
      </c>
      <c r="I631" s="32">
        <f t="shared" si="295"/>
        <v>0</v>
      </c>
      <c r="J631" s="37" t="str">
        <f t="shared" si="312"/>
        <v/>
      </c>
      <c r="K631" s="31">
        <f t="shared" si="296"/>
        <v>0</v>
      </c>
      <c r="L631" s="33" t="str">
        <f t="shared" si="297"/>
        <v/>
      </c>
      <c r="M631" s="34">
        <f t="shared" si="313"/>
        <v>4285.7143586995662</v>
      </c>
      <c r="N631" s="33" t="str">
        <f t="shared" si="314"/>
        <v/>
      </c>
      <c r="O631" s="35" t="str">
        <f t="shared" si="298"/>
        <v/>
      </c>
      <c r="P631" s="48" t="str">
        <f t="shared" si="299"/>
        <v/>
      </c>
      <c r="Q631" s="35"/>
      <c r="R631" s="58">
        <f>Data!AW631</f>
        <v>0</v>
      </c>
      <c r="S631" s="58">
        <f>Data!BB631</f>
        <v>0</v>
      </c>
      <c r="T631" s="58">
        <f>Data!BM631</f>
        <v>0</v>
      </c>
      <c r="U631" s="59">
        <f>Data!BN631</f>
        <v>0</v>
      </c>
      <c r="V631" s="59">
        <f>Data!BO631</f>
        <v>0</v>
      </c>
      <c r="W631" s="58">
        <f>Data!BT631</f>
        <v>0</v>
      </c>
      <c r="X631" s="56">
        <f t="shared" si="300"/>
        <v>0</v>
      </c>
      <c r="Y631" s="64">
        <f t="shared" si="301"/>
        <v>5833.33349609375</v>
      </c>
      <c r="Z631" s="65">
        <f t="shared" si="302"/>
        <v>18345.958984375</v>
      </c>
      <c r="AA631" s="66">
        <f t="shared" si="303"/>
        <v>24179.29248046875</v>
      </c>
      <c r="AB631" s="71">
        <f t="shared" si="315"/>
        <v>24179.29248046875</v>
      </c>
      <c r="AC631" s="71">
        <f t="shared" si="304"/>
        <v>18345.958984375</v>
      </c>
      <c r="AD631" s="71">
        <f t="shared" si="316"/>
        <v>23261.484771140724</v>
      </c>
      <c r="AE631" s="71">
        <f t="shared" si="317"/>
        <v>18345.958984375</v>
      </c>
      <c r="AF631" s="57">
        <f t="shared" si="318"/>
        <v>18345.958984375</v>
      </c>
      <c r="AG631" s="55"/>
      <c r="AI631" s="35" t="str">
        <f t="shared" si="305"/>
        <v/>
      </c>
      <c r="AJ631" s="125" t="str">
        <f t="shared" si="306"/>
        <v/>
      </c>
      <c r="AK631" s="125" t="str">
        <f t="shared" si="307"/>
        <v/>
      </c>
      <c r="AL631" s="125" t="str">
        <f t="shared" si="308"/>
        <v/>
      </c>
      <c r="AM631" s="125" t="str">
        <f t="shared" si="309"/>
        <v/>
      </c>
      <c r="AN631" s="125" t="s">
        <v>218</v>
      </c>
      <c r="AO631" s="125" t="str">
        <f t="shared" si="310"/>
        <v/>
      </c>
      <c r="AP631" s="125" t="str">
        <f t="shared" si="319"/>
        <v/>
      </c>
    </row>
    <row r="632" spans="1:42">
      <c r="A632" s="30">
        <f t="shared" si="311"/>
        <v>26815</v>
      </c>
      <c r="B632" s="31">
        <f t="shared" si="288"/>
        <v>-921.05159213606464</v>
      </c>
      <c r="C632" s="33" t="str">
        <f t="shared" si="289"/>
        <v/>
      </c>
      <c r="D632" s="31">
        <f t="shared" si="290"/>
        <v>0</v>
      </c>
      <c r="E632" s="33" t="str">
        <f t="shared" si="291"/>
        <v/>
      </c>
      <c r="F632" s="31">
        <f t="shared" si="292"/>
        <v>0</v>
      </c>
      <c r="G632" s="32">
        <f t="shared" si="293"/>
        <v>0</v>
      </c>
      <c r="H632" s="32">
        <f t="shared" si="294"/>
        <v>0</v>
      </c>
      <c r="I632" s="32">
        <f t="shared" si="295"/>
        <v>0</v>
      </c>
      <c r="J632" s="37" t="str">
        <f t="shared" si="312"/>
        <v/>
      </c>
      <c r="K632" s="31">
        <f t="shared" si="296"/>
        <v>0</v>
      </c>
      <c r="L632" s="33" t="str">
        <f t="shared" si="297"/>
        <v/>
      </c>
      <c r="M632" s="34">
        <f t="shared" si="313"/>
        <v>4285.7143586995662</v>
      </c>
      <c r="N632" s="33" t="str">
        <f t="shared" si="314"/>
        <v/>
      </c>
      <c r="O632" s="35" t="str">
        <f t="shared" si="298"/>
        <v/>
      </c>
      <c r="P632" s="48" t="str">
        <f t="shared" si="299"/>
        <v/>
      </c>
      <c r="Q632" s="35"/>
      <c r="R632" s="58">
        <f>Data!AW632</f>
        <v>862.77581787109375</v>
      </c>
      <c r="S632" s="58">
        <f>Data!BB632</f>
        <v>0</v>
      </c>
      <c r="T632" s="58">
        <f>Data!BM632</f>
        <v>0</v>
      </c>
      <c r="U632" s="59">
        <f>Data!BN632</f>
        <v>0</v>
      </c>
      <c r="V632" s="59">
        <f>Data!BO632</f>
        <v>0</v>
      </c>
      <c r="W632" s="58">
        <f>Data!BT632</f>
        <v>0</v>
      </c>
      <c r="X632" s="56">
        <f t="shared" si="300"/>
        <v>862.77581787109375</v>
      </c>
      <c r="Y632" s="64">
        <f t="shared" si="301"/>
        <v>6433.064453125</v>
      </c>
      <c r="Z632" s="65">
        <f t="shared" si="302"/>
        <v>12353.5107421875</v>
      </c>
      <c r="AA632" s="66">
        <f t="shared" si="303"/>
        <v>18786.5751953125</v>
      </c>
      <c r="AB632" s="71">
        <f t="shared" si="315"/>
        <v>17923.799377441406</v>
      </c>
      <c r="AC632" s="71">
        <f t="shared" si="304"/>
        <v>12353.5107421875</v>
      </c>
      <c r="AD632" s="71">
        <f t="shared" si="316"/>
        <v>19033.873092002072</v>
      </c>
      <c r="AE632" s="71">
        <f t="shared" si="317"/>
        <v>12353.5107421875</v>
      </c>
      <c r="AF632" s="57">
        <f t="shared" si="318"/>
        <v>12353.5107421875</v>
      </c>
      <c r="AG632" s="55"/>
      <c r="AI632" s="35" t="str">
        <f t="shared" si="305"/>
        <v/>
      </c>
      <c r="AJ632" s="125" t="str">
        <f t="shared" si="306"/>
        <v/>
      </c>
      <c r="AK632" s="125" t="str">
        <f t="shared" si="307"/>
        <v/>
      </c>
      <c r="AL632" s="125" t="str">
        <f t="shared" si="308"/>
        <v/>
      </c>
      <c r="AM632" s="125" t="str">
        <f t="shared" si="309"/>
        <v/>
      </c>
      <c r="AN632" s="125" t="s">
        <v>218</v>
      </c>
      <c r="AO632" s="125" t="str">
        <f t="shared" si="310"/>
        <v/>
      </c>
      <c r="AP632" s="125" t="str">
        <f t="shared" si="319"/>
        <v/>
      </c>
    </row>
    <row r="633" spans="1:42">
      <c r="A633" s="30">
        <f t="shared" si="311"/>
        <v>26845</v>
      </c>
      <c r="B633" s="31">
        <f t="shared" si="288"/>
        <v>8425.3633280555878</v>
      </c>
      <c r="C633" s="33" t="str">
        <f t="shared" si="289"/>
        <v/>
      </c>
      <c r="D633" s="31">
        <f t="shared" si="290"/>
        <v>8177.1854319301628</v>
      </c>
      <c r="E633" s="33" t="str">
        <f t="shared" si="291"/>
        <v/>
      </c>
      <c r="F633" s="31">
        <f t="shared" si="292"/>
        <v>0</v>
      </c>
      <c r="G633" s="32">
        <f t="shared" si="293"/>
        <v>0</v>
      </c>
      <c r="H633" s="32">
        <f t="shared" si="294"/>
        <v>0</v>
      </c>
      <c r="I633" s="32">
        <f t="shared" si="295"/>
        <v>0</v>
      </c>
      <c r="J633" s="37" t="str">
        <f t="shared" si="312"/>
        <v/>
      </c>
      <c r="K633" s="31">
        <f t="shared" si="296"/>
        <v>0</v>
      </c>
      <c r="L633" s="33" t="str">
        <f t="shared" si="297"/>
        <v/>
      </c>
      <c r="M633" s="34">
        <f t="shared" si="313"/>
        <v>15878.157357456979</v>
      </c>
      <c r="N633" s="33" t="str">
        <f t="shared" si="314"/>
        <v/>
      </c>
      <c r="O633" s="35" t="str">
        <f t="shared" si="298"/>
        <v>MRDO</v>
      </c>
      <c r="P633" s="48" t="str">
        <f t="shared" si="299"/>
        <v>MRDO</v>
      </c>
      <c r="Q633" s="35"/>
      <c r="R633" s="58">
        <f>Data!AW633</f>
        <v>2609.990478515625</v>
      </c>
      <c r="S633" s="58">
        <f>Data!BB633</f>
        <v>2361.81298828125</v>
      </c>
      <c r="T633" s="58">
        <f>Data!BM633</f>
        <v>0</v>
      </c>
      <c r="U633" s="59">
        <f>Data!BN633</f>
        <v>0</v>
      </c>
      <c r="V633" s="59">
        <f>Data!BO633</f>
        <v>0</v>
      </c>
      <c r="W633" s="58">
        <f>Data!BT633</f>
        <v>0</v>
      </c>
      <c r="X633" s="56">
        <f t="shared" si="300"/>
        <v>2609.990478515625</v>
      </c>
      <c r="Y633" s="64">
        <f t="shared" si="301"/>
        <v>8731.875</v>
      </c>
      <c r="Z633" s="65">
        <f t="shared" si="302"/>
        <v>0</v>
      </c>
      <c r="AA633" s="66">
        <f t="shared" si="303"/>
        <v>8731.875</v>
      </c>
      <c r="AB633" s="71">
        <f t="shared" si="315"/>
        <v>6121.884521484375</v>
      </c>
      <c r="AC633" s="71">
        <f t="shared" si="304"/>
        <v>0</v>
      </c>
      <c r="AD633" s="71">
        <f t="shared" si="316"/>
        <v>3229.4755014262137</v>
      </c>
      <c r="AE633" s="71">
        <f t="shared" si="317"/>
        <v>0</v>
      </c>
      <c r="AF633" s="57">
        <f t="shared" si="318"/>
        <v>0</v>
      </c>
      <c r="AG633" s="55"/>
      <c r="AI633" s="35" t="str">
        <f t="shared" si="305"/>
        <v/>
      </c>
      <c r="AJ633" s="125" t="str">
        <f t="shared" si="306"/>
        <v/>
      </c>
      <c r="AK633" s="125" t="str">
        <f t="shared" si="307"/>
        <v/>
      </c>
      <c r="AL633" s="125" t="str">
        <f t="shared" si="308"/>
        <v/>
      </c>
      <c r="AM633" s="125" t="str">
        <f t="shared" si="309"/>
        <v/>
      </c>
      <c r="AN633" s="125" t="s">
        <v>218</v>
      </c>
      <c r="AO633" s="125" t="str">
        <f t="shared" si="310"/>
        <v/>
      </c>
      <c r="AP633" s="125" t="str">
        <f t="shared" si="319"/>
        <v/>
      </c>
    </row>
    <row r="634" spans="1:42">
      <c r="A634" s="30">
        <f t="shared" si="311"/>
        <v>26876</v>
      </c>
      <c r="B634" s="31">
        <f t="shared" si="288"/>
        <v>22363.269005362348</v>
      </c>
      <c r="C634" s="33" t="str">
        <f t="shared" si="289"/>
        <v>JP</v>
      </c>
      <c r="D634" s="31">
        <f t="shared" si="290"/>
        <v>17664.816753823059</v>
      </c>
      <c r="E634" s="33" t="str">
        <f t="shared" si="291"/>
        <v/>
      </c>
      <c r="F634" s="31">
        <f t="shared" si="292"/>
        <v>0</v>
      </c>
      <c r="G634" s="32">
        <f t="shared" si="293"/>
        <v>12715.043946870104</v>
      </c>
      <c r="H634" s="32">
        <f t="shared" si="294"/>
        <v>12575.153016570976</v>
      </c>
      <c r="I634" s="32">
        <f t="shared" si="295"/>
        <v>12715.043946870104</v>
      </c>
      <c r="J634" s="37" t="str">
        <f t="shared" si="312"/>
        <v/>
      </c>
      <c r="K634" s="31">
        <f t="shared" si="296"/>
        <v>0</v>
      </c>
      <c r="L634" s="33" t="str">
        <f t="shared" si="297"/>
        <v/>
      </c>
      <c r="M634" s="34">
        <f t="shared" si="313"/>
        <v>17234.688132164592</v>
      </c>
      <c r="N634" s="33" t="str">
        <f t="shared" si="314"/>
        <v/>
      </c>
      <c r="O634" s="35" t="str">
        <f t="shared" si="298"/>
        <v/>
      </c>
      <c r="P634" s="48" t="str">
        <f t="shared" si="299"/>
        <v>JP</v>
      </c>
      <c r="Q634" s="35"/>
      <c r="R634" s="58">
        <f>Data!AW634</f>
        <v>9091.4072265625</v>
      </c>
      <c r="S634" s="58">
        <f>Data!BB634</f>
        <v>4392.955078125</v>
      </c>
      <c r="T634" s="58">
        <f>Data!BM634</f>
        <v>0</v>
      </c>
      <c r="U634" s="59">
        <f>Data!BN634</f>
        <v>-556.8177490234375</v>
      </c>
      <c r="V634" s="59">
        <f>Data!BO634</f>
        <v>-696.7086181640625</v>
      </c>
      <c r="W634" s="58">
        <f>Data!BT634</f>
        <v>0</v>
      </c>
      <c r="X634" s="56">
        <f t="shared" si="300"/>
        <v>9091.4072265625</v>
      </c>
      <c r="Y634" s="64">
        <f t="shared" si="301"/>
        <v>8000</v>
      </c>
      <c r="Z634" s="65">
        <f t="shared" si="302"/>
        <v>1091.4073486328125</v>
      </c>
      <c r="AA634" s="66">
        <f t="shared" si="303"/>
        <v>9091.4073486328125</v>
      </c>
      <c r="AB634" s="71">
        <f t="shared" si="315"/>
        <v>1.220703125E-4</v>
      </c>
      <c r="AC634" s="71">
        <f t="shared" si="304"/>
        <v>1091.4073486328125</v>
      </c>
      <c r="AD634" s="71">
        <f t="shared" si="316"/>
        <v>7553.7157217801796</v>
      </c>
      <c r="AE634" s="71">
        <f t="shared" si="317"/>
        <v>1091.4073486328125</v>
      </c>
      <c r="AF634" s="57">
        <f t="shared" si="318"/>
        <v>1.220703125E-4</v>
      </c>
      <c r="AG634" s="55"/>
      <c r="AI634" s="35" t="str">
        <f t="shared" si="305"/>
        <v/>
      </c>
      <c r="AJ634" s="125" t="str">
        <f t="shared" si="306"/>
        <v/>
      </c>
      <c r="AK634" s="125" t="str">
        <f t="shared" si="307"/>
        <v/>
      </c>
      <c r="AL634" s="125" t="str">
        <f t="shared" si="308"/>
        <v/>
      </c>
      <c r="AM634" s="125" t="str">
        <f t="shared" si="309"/>
        <v/>
      </c>
      <c r="AN634" s="125" t="s">
        <v>218</v>
      </c>
      <c r="AO634" s="125" t="str">
        <f t="shared" si="310"/>
        <v/>
      </c>
      <c r="AP634" s="125" t="str">
        <f t="shared" si="319"/>
        <v/>
      </c>
    </row>
    <row r="635" spans="1:42">
      <c r="A635" s="30">
        <f t="shared" si="311"/>
        <v>26907</v>
      </c>
      <c r="B635" s="31">
        <f t="shared" si="288"/>
        <v>13771.150291219417</v>
      </c>
      <c r="C635" s="33" t="str">
        <f t="shared" si="289"/>
        <v/>
      </c>
      <c r="D635" s="31">
        <f t="shared" si="290"/>
        <v>11457.567379127602</v>
      </c>
      <c r="E635" s="33" t="str">
        <f t="shared" si="291"/>
        <v/>
      </c>
      <c r="F635" s="31">
        <f t="shared" si="292"/>
        <v>0</v>
      </c>
      <c r="G635" s="32">
        <f t="shared" si="293"/>
        <v>0</v>
      </c>
      <c r="H635" s="32">
        <f t="shared" si="294"/>
        <v>9980.4241525782745</v>
      </c>
      <c r="I635" s="32">
        <f t="shared" si="295"/>
        <v>9980.4241525782745</v>
      </c>
      <c r="J635" s="37" t="str">
        <f t="shared" si="312"/>
        <v/>
      </c>
      <c r="K635" s="31">
        <f t="shared" si="296"/>
        <v>0</v>
      </c>
      <c r="L635" s="33" t="str">
        <f t="shared" si="297"/>
        <v/>
      </c>
      <c r="M635" s="34">
        <f t="shared" si="313"/>
        <v>17189.245672565081</v>
      </c>
      <c r="N635" s="33" t="str">
        <f t="shared" si="314"/>
        <v/>
      </c>
      <c r="O635" s="35" t="str">
        <f t="shared" si="298"/>
        <v>MRDO</v>
      </c>
      <c r="P635" s="48" t="str">
        <f t="shared" si="299"/>
        <v>MRDO</v>
      </c>
      <c r="Q635" s="35"/>
      <c r="R635" s="58">
        <f>Data!AW635</f>
        <v>2567.916015625</v>
      </c>
      <c r="S635" s="58">
        <f>Data!BB635</f>
        <v>254.33335876464844</v>
      </c>
      <c r="T635" s="58">
        <f>Data!BM635</f>
        <v>0</v>
      </c>
      <c r="U635" s="59">
        <f>Data!BN635</f>
        <v>0</v>
      </c>
      <c r="V635" s="59">
        <f>Data!BO635</f>
        <v>-1222.809814453125</v>
      </c>
      <c r="W635" s="58">
        <f>Data!BT635</f>
        <v>0</v>
      </c>
      <c r="X635" s="56">
        <f t="shared" si="300"/>
        <v>2567.916015625</v>
      </c>
      <c r="Y635" s="64">
        <f t="shared" si="301"/>
        <v>4000</v>
      </c>
      <c r="Z635" s="65">
        <f t="shared" si="302"/>
        <v>0</v>
      </c>
      <c r="AA635" s="66">
        <f t="shared" si="303"/>
        <v>4000</v>
      </c>
      <c r="AB635" s="71">
        <f t="shared" si="315"/>
        <v>1432.083984375</v>
      </c>
      <c r="AC635" s="71">
        <f t="shared" si="304"/>
        <v>0</v>
      </c>
      <c r="AD635" s="71">
        <f t="shared" si="316"/>
        <v>1002.9875668374407</v>
      </c>
      <c r="AE635" s="71">
        <f t="shared" si="317"/>
        <v>0</v>
      </c>
      <c r="AF635" s="57">
        <f t="shared" si="318"/>
        <v>0</v>
      </c>
      <c r="AG635" s="55"/>
      <c r="AI635" s="35" t="str">
        <f t="shared" si="305"/>
        <v/>
      </c>
      <c r="AJ635" s="125" t="str">
        <f t="shared" si="306"/>
        <v/>
      </c>
      <c r="AK635" s="125" t="str">
        <f t="shared" si="307"/>
        <v/>
      </c>
      <c r="AL635" s="125" t="str">
        <f t="shared" si="308"/>
        <v/>
      </c>
      <c r="AM635" s="125" t="str">
        <f t="shared" si="309"/>
        <v/>
      </c>
      <c r="AN635" s="125" t="s">
        <v>218</v>
      </c>
      <c r="AO635" s="125" t="str">
        <f t="shared" si="310"/>
        <v/>
      </c>
      <c r="AP635" s="125" t="str">
        <f t="shared" si="319"/>
        <v/>
      </c>
    </row>
    <row r="636" spans="1:42">
      <c r="A636" s="30">
        <f t="shared" si="311"/>
        <v>26937</v>
      </c>
      <c r="B636" s="31">
        <f t="shared" si="288"/>
        <v>0</v>
      </c>
      <c r="C636" s="33" t="str">
        <f t="shared" si="289"/>
        <v/>
      </c>
      <c r="D636" s="31">
        <f t="shared" si="290"/>
        <v>0</v>
      </c>
      <c r="E636" s="33" t="str">
        <f t="shared" si="291"/>
        <v/>
      </c>
      <c r="F636" s="31">
        <f t="shared" si="292"/>
        <v>0</v>
      </c>
      <c r="G636" s="32">
        <f t="shared" si="293"/>
        <v>11283.243013559259</v>
      </c>
      <c r="H636" s="32">
        <f t="shared" si="294"/>
        <v>10927.044298952085</v>
      </c>
      <c r="I636" s="32">
        <f t="shared" si="295"/>
        <v>11283.243013559259</v>
      </c>
      <c r="J636" s="37" t="str">
        <f t="shared" si="312"/>
        <v/>
      </c>
      <c r="K636" s="31">
        <f t="shared" si="296"/>
        <v>0</v>
      </c>
      <c r="L636" s="33" t="str">
        <f t="shared" si="297"/>
        <v/>
      </c>
      <c r="M636" s="34">
        <f t="shared" si="313"/>
        <v>17090.77962328029</v>
      </c>
      <c r="N636" s="33" t="str">
        <f t="shared" si="314"/>
        <v/>
      </c>
      <c r="O636" s="35" t="str">
        <f t="shared" si="298"/>
        <v>MRDO</v>
      </c>
      <c r="P636" s="48" t="str">
        <f t="shared" si="299"/>
        <v>MRDO</v>
      </c>
      <c r="Q636" s="35"/>
      <c r="R636" s="58">
        <f>Data!AW636</f>
        <v>0</v>
      </c>
      <c r="S636" s="58">
        <f>Data!BB636</f>
        <v>0</v>
      </c>
      <c r="T636" s="58">
        <f>Data!BM636</f>
        <v>0</v>
      </c>
      <c r="U636" s="59">
        <f>Data!BN636</f>
        <v>1398.5684814453125</v>
      </c>
      <c r="V636" s="59">
        <f>Data!BO636</f>
        <v>1042.369140625</v>
      </c>
      <c r="W636" s="58">
        <f>Data!BT636</f>
        <v>0</v>
      </c>
      <c r="X636" s="56">
        <f t="shared" si="300"/>
        <v>1398.5684814453125</v>
      </c>
      <c r="Y636" s="64">
        <f t="shared" si="301"/>
        <v>11250</v>
      </c>
      <c r="Z636" s="65">
        <f t="shared" si="302"/>
        <v>0</v>
      </c>
      <c r="AA636" s="66">
        <f t="shared" si="303"/>
        <v>11250</v>
      </c>
      <c r="AB636" s="71">
        <f t="shared" si="315"/>
        <v>9851.4315185546875</v>
      </c>
      <c r="AC636" s="71">
        <f t="shared" si="304"/>
        <v>0</v>
      </c>
      <c r="AD636" s="71">
        <f t="shared" si="316"/>
        <v>7048.4805770463427</v>
      </c>
      <c r="AE636" s="71">
        <f t="shared" si="317"/>
        <v>0</v>
      </c>
      <c r="AF636" s="57">
        <f t="shared" si="318"/>
        <v>0</v>
      </c>
      <c r="AG636" s="55"/>
      <c r="AI636" s="35" t="str">
        <f t="shared" si="305"/>
        <v/>
      </c>
      <c r="AJ636" s="125" t="str">
        <f t="shared" si="306"/>
        <v/>
      </c>
      <c r="AK636" s="125" t="str">
        <f t="shared" si="307"/>
        <v/>
      </c>
      <c r="AL636" s="125" t="str">
        <f t="shared" si="308"/>
        <v/>
      </c>
      <c r="AM636" s="125" t="str">
        <f t="shared" si="309"/>
        <v/>
      </c>
      <c r="AN636" s="125" t="s">
        <v>218</v>
      </c>
      <c r="AO636" s="125" t="str">
        <f t="shared" si="310"/>
        <v/>
      </c>
      <c r="AP636" s="125" t="str">
        <f t="shared" si="319"/>
        <v/>
      </c>
    </row>
    <row r="637" spans="1:42">
      <c r="A637" s="30">
        <f t="shared" si="311"/>
        <v>26968</v>
      </c>
      <c r="B637" s="31">
        <f t="shared" si="288"/>
        <v>0</v>
      </c>
      <c r="C637" s="33" t="str">
        <f t="shared" si="289"/>
        <v/>
      </c>
      <c r="D637" s="31">
        <f t="shared" si="290"/>
        <v>0</v>
      </c>
      <c r="E637" s="33" t="str">
        <f t="shared" si="291"/>
        <v/>
      </c>
      <c r="F637" s="31">
        <f t="shared" si="292"/>
        <v>2647.7538959847025</v>
      </c>
      <c r="G637" s="32">
        <f t="shared" si="293"/>
        <v>2714.8167224036247</v>
      </c>
      <c r="H637" s="32">
        <f t="shared" si="294"/>
        <v>2861.6460586127187</v>
      </c>
      <c r="I637" s="32">
        <f t="shared" si="295"/>
        <v>2861.6460586127187</v>
      </c>
      <c r="J637" s="37" t="str">
        <f t="shared" si="312"/>
        <v/>
      </c>
      <c r="K637" s="31">
        <f t="shared" si="296"/>
        <v>0</v>
      </c>
      <c r="L637" s="33" t="str">
        <f t="shared" si="297"/>
        <v/>
      </c>
      <c r="M637" s="34">
        <f t="shared" si="313"/>
        <v>16104.762459709551</v>
      </c>
      <c r="N637" s="33" t="str">
        <f t="shared" si="314"/>
        <v/>
      </c>
      <c r="O637" s="35" t="str">
        <f t="shared" si="298"/>
        <v>MRDO</v>
      </c>
      <c r="P637" s="48" t="str">
        <f t="shared" si="299"/>
        <v>MRDO</v>
      </c>
      <c r="Q637" s="35"/>
      <c r="R637" s="58">
        <f>Data!AW637</f>
        <v>0</v>
      </c>
      <c r="S637" s="58">
        <f>Data!BB637</f>
        <v>0</v>
      </c>
      <c r="T637" s="58">
        <f>Data!BM637</f>
        <v>-5295.66796875</v>
      </c>
      <c r="U637" s="59">
        <f>Data!BN637</f>
        <v>-5228.6064453125</v>
      </c>
      <c r="V637" s="59">
        <f>Data!BO637</f>
        <v>-5081.7763671875</v>
      </c>
      <c r="W637" s="58">
        <f>Data!BT637</f>
        <v>0</v>
      </c>
      <c r="X637" s="56">
        <f t="shared" si="300"/>
        <v>0</v>
      </c>
      <c r="Y637" s="64">
        <f t="shared" si="301"/>
        <v>6406.25</v>
      </c>
      <c r="Z637" s="65">
        <f t="shared" si="302"/>
        <v>0</v>
      </c>
      <c r="AA637" s="66">
        <f t="shared" si="303"/>
        <v>6406.25</v>
      </c>
      <c r="AB637" s="71">
        <f t="shared" si="315"/>
        <v>6406.25</v>
      </c>
      <c r="AC637" s="71">
        <f t="shared" si="304"/>
        <v>0</v>
      </c>
      <c r="AD637" s="71">
        <f t="shared" si="316"/>
        <v>1809.1369353491336</v>
      </c>
      <c r="AE637" s="71">
        <f t="shared" si="317"/>
        <v>0</v>
      </c>
      <c r="AF637" s="57">
        <f t="shared" si="318"/>
        <v>0</v>
      </c>
      <c r="AG637" s="55"/>
      <c r="AI637" s="35" t="str">
        <f t="shared" si="305"/>
        <v/>
      </c>
      <c r="AJ637" s="125" t="str">
        <f t="shared" si="306"/>
        <v/>
      </c>
      <c r="AK637" s="125" t="str">
        <f t="shared" si="307"/>
        <v/>
      </c>
      <c r="AL637" s="125" t="str">
        <f t="shared" si="308"/>
        <v/>
      </c>
      <c r="AM637" s="125" t="str">
        <f t="shared" si="309"/>
        <v/>
      </c>
      <c r="AN637" s="125" t="s">
        <v>218</v>
      </c>
      <c r="AO637" s="125" t="str">
        <f t="shared" si="310"/>
        <v/>
      </c>
      <c r="AP637" s="125" t="str">
        <f t="shared" si="319"/>
        <v/>
      </c>
    </row>
    <row r="638" spans="1:42">
      <c r="A638" s="30">
        <f t="shared" si="311"/>
        <v>26998</v>
      </c>
      <c r="B638" s="31">
        <f t="shared" si="288"/>
        <v>0</v>
      </c>
      <c r="C638" s="33" t="str">
        <f t="shared" si="289"/>
        <v/>
      </c>
      <c r="D638" s="31">
        <f t="shared" si="290"/>
        <v>0</v>
      </c>
      <c r="E638" s="33" t="str">
        <f t="shared" si="291"/>
        <v/>
      </c>
      <c r="F638" s="31">
        <f t="shared" si="292"/>
        <v>0</v>
      </c>
      <c r="G638" s="32">
        <f t="shared" si="293"/>
        <v>0</v>
      </c>
      <c r="H638" s="32">
        <f t="shared" si="294"/>
        <v>6127.3136270393934</v>
      </c>
      <c r="I638" s="32">
        <f t="shared" si="295"/>
        <v>6127.3136270393934</v>
      </c>
      <c r="J638" s="37" t="str">
        <f t="shared" si="312"/>
        <v/>
      </c>
      <c r="K638" s="31">
        <f t="shared" si="296"/>
        <v>0</v>
      </c>
      <c r="L638" s="33" t="str">
        <f t="shared" si="297"/>
        <v/>
      </c>
      <c r="M638" s="34">
        <f t="shared" si="313"/>
        <v>16797.673392577297</v>
      </c>
      <c r="N638" s="33" t="str">
        <f t="shared" si="314"/>
        <v/>
      </c>
      <c r="O638" s="35" t="str">
        <f t="shared" si="298"/>
        <v/>
      </c>
      <c r="P638" s="48" t="str">
        <f t="shared" si="299"/>
        <v/>
      </c>
      <c r="Q638" s="35"/>
      <c r="R638" s="58">
        <f>Data!AW638</f>
        <v>0</v>
      </c>
      <c r="S638" s="58">
        <f>Data!BB638</f>
        <v>0</v>
      </c>
      <c r="T638" s="58">
        <f>Data!BM638</f>
        <v>0</v>
      </c>
      <c r="U638" s="59">
        <f>Data!BN638</f>
        <v>0</v>
      </c>
      <c r="V638" s="59">
        <f>Data!BO638</f>
        <v>8485.89453125</v>
      </c>
      <c r="W638" s="58">
        <f>Data!BT638</f>
        <v>0</v>
      </c>
      <c r="X638" s="56">
        <f t="shared" si="300"/>
        <v>8485.89453125</v>
      </c>
      <c r="Y638" s="64">
        <f t="shared" si="301"/>
        <v>10312.5</v>
      </c>
      <c r="Z638" s="65">
        <f t="shared" si="302"/>
        <v>40254.59375</v>
      </c>
      <c r="AA638" s="66">
        <f t="shared" si="303"/>
        <v>50567.09375</v>
      </c>
      <c r="AB638" s="71">
        <f t="shared" si="315"/>
        <v>42081.19921875</v>
      </c>
      <c r="AC638" s="71">
        <f t="shared" si="304"/>
        <v>40254.59375</v>
      </c>
      <c r="AD638" s="71">
        <f t="shared" si="316"/>
        <v>44466.211066107047</v>
      </c>
      <c r="AE638" s="71">
        <f t="shared" si="317"/>
        <v>40254.59375</v>
      </c>
      <c r="AF638" s="57">
        <f t="shared" si="318"/>
        <v>40254.59375</v>
      </c>
      <c r="AG638" s="55"/>
      <c r="AI638" s="35" t="str">
        <f t="shared" si="305"/>
        <v/>
      </c>
      <c r="AJ638" s="125" t="str">
        <f t="shared" si="306"/>
        <v/>
      </c>
      <c r="AK638" s="125" t="str">
        <f t="shared" si="307"/>
        <v/>
      </c>
      <c r="AL638" s="125" t="str">
        <f t="shared" si="308"/>
        <v/>
      </c>
      <c r="AM638" s="125" t="str">
        <f t="shared" si="309"/>
        <v/>
      </c>
      <c r="AN638" s="125" t="s">
        <v>218</v>
      </c>
      <c r="AO638" s="125" t="str">
        <f t="shared" si="310"/>
        <v/>
      </c>
      <c r="AP638" s="125" t="str">
        <f t="shared" si="319"/>
        <v/>
      </c>
    </row>
    <row r="639" spans="1:42">
      <c r="A639" s="30">
        <f t="shared" si="311"/>
        <v>27029</v>
      </c>
      <c r="B639" s="31">
        <f t="shared" si="288"/>
        <v>0</v>
      </c>
      <c r="C639" s="33" t="str">
        <f t="shared" si="289"/>
        <v/>
      </c>
      <c r="D639" s="31">
        <f t="shared" si="290"/>
        <v>0</v>
      </c>
      <c r="E639" s="33" t="str">
        <f t="shared" si="291"/>
        <v/>
      </c>
      <c r="F639" s="31">
        <f t="shared" si="292"/>
        <v>0</v>
      </c>
      <c r="G639" s="32">
        <f t="shared" si="293"/>
        <v>0</v>
      </c>
      <c r="H639" s="32">
        <f t="shared" si="294"/>
        <v>0</v>
      </c>
      <c r="I639" s="32">
        <f t="shared" si="295"/>
        <v>0</v>
      </c>
      <c r="J639" s="37" t="str">
        <f t="shared" si="312"/>
        <v/>
      </c>
      <c r="K639" s="31">
        <f t="shared" si="296"/>
        <v>0</v>
      </c>
      <c r="L639" s="33" t="str">
        <f t="shared" si="297"/>
        <v/>
      </c>
      <c r="M639" s="34">
        <f t="shared" si="313"/>
        <v>13709.97571321545</v>
      </c>
      <c r="N639" s="33" t="str">
        <f t="shared" si="314"/>
        <v/>
      </c>
      <c r="O639" s="35" t="str">
        <f t="shared" si="298"/>
        <v/>
      </c>
      <c r="P639" s="48" t="str">
        <f t="shared" si="299"/>
        <v/>
      </c>
      <c r="Q639" s="35"/>
      <c r="R639" s="58">
        <f>Data!AW639</f>
        <v>0</v>
      </c>
      <c r="S639" s="58">
        <f>Data!BB639</f>
        <v>0</v>
      </c>
      <c r="T639" s="58">
        <f>Data!BM639</f>
        <v>0</v>
      </c>
      <c r="U639" s="59">
        <f>Data!BN639</f>
        <v>0</v>
      </c>
      <c r="V639" s="59">
        <f>Data!BO639</f>
        <v>0</v>
      </c>
      <c r="W639" s="58">
        <f>Data!BT639</f>
        <v>0</v>
      </c>
      <c r="X639" s="56">
        <f t="shared" si="300"/>
        <v>0</v>
      </c>
      <c r="Y639" s="64">
        <f t="shared" si="301"/>
        <v>4500</v>
      </c>
      <c r="Z639" s="65">
        <f t="shared" si="302"/>
        <v>53996.6796875</v>
      </c>
      <c r="AA639" s="66">
        <f t="shared" si="303"/>
        <v>58496.6796875</v>
      </c>
      <c r="AB639" s="71">
        <f t="shared" si="315"/>
        <v>58496.6796875</v>
      </c>
      <c r="AC639" s="71">
        <f t="shared" si="304"/>
        <v>53996.6796875</v>
      </c>
      <c r="AD639" s="71">
        <f t="shared" si="316"/>
        <v>52862.598844036649</v>
      </c>
      <c r="AE639" s="71">
        <f t="shared" si="317"/>
        <v>53996.6796875</v>
      </c>
      <c r="AF639" s="57">
        <f t="shared" si="318"/>
        <v>52862.598844036649</v>
      </c>
      <c r="AG639" s="55"/>
      <c r="AI639" s="35" t="str">
        <f t="shared" si="305"/>
        <v/>
      </c>
      <c r="AJ639" s="125" t="str">
        <f t="shared" si="306"/>
        <v/>
      </c>
      <c r="AK639" s="125" t="str">
        <f t="shared" si="307"/>
        <v/>
      </c>
      <c r="AL639" s="125" t="str">
        <f t="shared" si="308"/>
        <v/>
      </c>
      <c r="AM639" s="125" t="str">
        <f t="shared" si="309"/>
        <v/>
      </c>
      <c r="AN639" s="125" t="s">
        <v>218</v>
      </c>
      <c r="AO639" s="125" t="str">
        <f t="shared" si="310"/>
        <v/>
      </c>
      <c r="AP639" s="125" t="str">
        <f t="shared" si="319"/>
        <v/>
      </c>
    </row>
    <row r="640" spans="1:42">
      <c r="A640" s="30">
        <f t="shared" si="311"/>
        <v>27060</v>
      </c>
      <c r="B640" s="31">
        <f t="shared" si="288"/>
        <v>0</v>
      </c>
      <c r="C640" s="33" t="str">
        <f t="shared" si="289"/>
        <v/>
      </c>
      <c r="D640" s="31">
        <f t="shared" si="290"/>
        <v>0</v>
      </c>
      <c r="E640" s="33" t="str">
        <f t="shared" si="291"/>
        <v/>
      </c>
      <c r="F640" s="31">
        <f t="shared" si="292"/>
        <v>0</v>
      </c>
      <c r="G640" s="32">
        <f t="shared" si="293"/>
        <v>0</v>
      </c>
      <c r="H640" s="32">
        <f t="shared" si="294"/>
        <v>0</v>
      </c>
      <c r="I640" s="32">
        <f t="shared" si="295"/>
        <v>0</v>
      </c>
      <c r="J640" s="37" t="str">
        <f t="shared" si="312"/>
        <v/>
      </c>
      <c r="K640" s="31">
        <f t="shared" si="296"/>
        <v>0</v>
      </c>
      <c r="L640" s="33" t="str">
        <f t="shared" si="297"/>
        <v/>
      </c>
      <c r="M640" s="34">
        <f t="shared" si="313"/>
        <v>13492.170717245641</v>
      </c>
      <c r="N640" s="33" t="str">
        <f t="shared" si="314"/>
        <v/>
      </c>
      <c r="O640" s="35" t="str">
        <f t="shared" si="298"/>
        <v/>
      </c>
      <c r="P640" s="48" t="str">
        <f t="shared" si="299"/>
        <v/>
      </c>
      <c r="Q640" s="35"/>
      <c r="R640" s="58">
        <f>Data!AW640</f>
        <v>0</v>
      </c>
      <c r="S640" s="58">
        <f>Data!BB640</f>
        <v>0</v>
      </c>
      <c r="T640" s="58">
        <f>Data!BM640</f>
        <v>0</v>
      </c>
      <c r="U640" s="59">
        <f>Data!BN640</f>
        <v>0</v>
      </c>
      <c r="V640" s="59">
        <f>Data!BO640</f>
        <v>0</v>
      </c>
      <c r="W640" s="58">
        <f>Data!BT640</f>
        <v>0</v>
      </c>
      <c r="X640" s="56">
        <f t="shared" si="300"/>
        <v>0</v>
      </c>
      <c r="Y640" s="64">
        <f t="shared" si="301"/>
        <v>6000</v>
      </c>
      <c r="Z640" s="65">
        <f t="shared" si="302"/>
        <v>124065.4765625</v>
      </c>
      <c r="AA640" s="66">
        <f t="shared" si="303"/>
        <v>130065.4765625</v>
      </c>
      <c r="AB640" s="71">
        <f t="shared" si="315"/>
        <v>130065.4765625</v>
      </c>
      <c r="AC640" s="71">
        <f t="shared" si="304"/>
        <v>124065.4765625</v>
      </c>
      <c r="AD640" s="71">
        <f t="shared" si="316"/>
        <v>124046.17567378469</v>
      </c>
      <c r="AE640" s="71">
        <f t="shared" si="317"/>
        <v>124065.4765625</v>
      </c>
      <c r="AF640" s="57">
        <f t="shared" si="318"/>
        <v>124046.17567378469</v>
      </c>
      <c r="AG640" s="55"/>
      <c r="AI640" s="35" t="str">
        <f t="shared" si="305"/>
        <v/>
      </c>
      <c r="AJ640" s="125" t="str">
        <f t="shared" si="306"/>
        <v/>
      </c>
      <c r="AK640" s="125" t="str">
        <f t="shared" si="307"/>
        <v/>
      </c>
      <c r="AL640" s="125" t="str">
        <f t="shared" si="308"/>
        <v/>
      </c>
      <c r="AM640" s="125" t="str">
        <f t="shared" si="309"/>
        <v/>
      </c>
      <c r="AN640" s="125" t="s">
        <v>218</v>
      </c>
      <c r="AO640" s="125" t="str">
        <f t="shared" si="310"/>
        <v/>
      </c>
      <c r="AP640" s="125" t="str">
        <f t="shared" si="319"/>
        <v/>
      </c>
    </row>
    <row r="641" spans="1:42">
      <c r="A641" s="30">
        <f t="shared" si="311"/>
        <v>27088</v>
      </c>
      <c r="B641" s="31">
        <f t="shared" si="288"/>
        <v>0</v>
      </c>
      <c r="C641" s="33" t="str">
        <f t="shared" si="289"/>
        <v/>
      </c>
      <c r="D641" s="31">
        <f t="shared" si="290"/>
        <v>0</v>
      </c>
      <c r="E641" s="33" t="str">
        <f t="shared" si="291"/>
        <v/>
      </c>
      <c r="F641" s="31">
        <f t="shared" si="292"/>
        <v>0</v>
      </c>
      <c r="G641" s="32">
        <f t="shared" si="293"/>
        <v>0</v>
      </c>
      <c r="H641" s="32">
        <f t="shared" si="294"/>
        <v>0</v>
      </c>
      <c r="I641" s="32">
        <f t="shared" si="295"/>
        <v>0</v>
      </c>
      <c r="J641" s="37" t="str">
        <f t="shared" si="312"/>
        <v/>
      </c>
      <c r="K641" s="31">
        <f t="shared" si="296"/>
        <v>0</v>
      </c>
      <c r="L641" s="33" t="str">
        <f t="shared" si="297"/>
        <v/>
      </c>
      <c r="M641" s="34">
        <f t="shared" si="313"/>
        <v>22020.601658490756</v>
      </c>
      <c r="N641" s="33" t="str">
        <f t="shared" si="314"/>
        <v/>
      </c>
      <c r="O641" s="35" t="str">
        <f t="shared" si="298"/>
        <v/>
      </c>
      <c r="P641" s="48" t="str">
        <f t="shared" si="299"/>
        <v/>
      </c>
      <c r="Q641" s="35"/>
      <c r="R641" s="58">
        <f>Data!AW641</f>
        <v>0</v>
      </c>
      <c r="S641" s="58">
        <f>Data!BB641</f>
        <v>0</v>
      </c>
      <c r="T641" s="58">
        <f>Data!BM641</f>
        <v>0</v>
      </c>
      <c r="U641" s="59">
        <f>Data!BN641</f>
        <v>0</v>
      </c>
      <c r="V641" s="59">
        <f>Data!BO641</f>
        <v>0</v>
      </c>
      <c r="W641" s="58">
        <f>Data!BT641</f>
        <v>0</v>
      </c>
      <c r="X641" s="56">
        <f t="shared" si="300"/>
        <v>0</v>
      </c>
      <c r="Y641" s="64">
        <f t="shared" si="301"/>
        <v>12949.7763671875</v>
      </c>
      <c r="Z641" s="65">
        <f t="shared" si="302"/>
        <v>28602.5078125</v>
      </c>
      <c r="AA641" s="66">
        <f t="shared" si="303"/>
        <v>41552.2841796875</v>
      </c>
      <c r="AB641" s="71">
        <f t="shared" si="315"/>
        <v>41552.2841796875</v>
      </c>
      <c r="AC641" s="71">
        <f t="shared" si="304"/>
        <v>28602.5078125</v>
      </c>
      <c r="AD641" s="71">
        <f t="shared" si="316"/>
        <v>27721.201643964247</v>
      </c>
      <c r="AE641" s="71">
        <f t="shared" si="317"/>
        <v>28602.5078125</v>
      </c>
      <c r="AF641" s="57">
        <f t="shared" si="318"/>
        <v>27721.201643964247</v>
      </c>
      <c r="AG641" s="55"/>
      <c r="AI641" s="35" t="str">
        <f t="shared" si="305"/>
        <v/>
      </c>
      <c r="AJ641" s="125" t="str">
        <f t="shared" si="306"/>
        <v/>
      </c>
      <c r="AK641" s="125" t="str">
        <f t="shared" si="307"/>
        <v/>
      </c>
      <c r="AL641" s="125" t="str">
        <f t="shared" si="308"/>
        <v/>
      </c>
      <c r="AM641" s="125" t="str">
        <f t="shared" si="309"/>
        <v/>
      </c>
      <c r="AN641" s="125" t="s">
        <v>218</v>
      </c>
      <c r="AO641" s="125" t="str">
        <f t="shared" si="310"/>
        <v/>
      </c>
      <c r="AP641" s="125" t="str">
        <f t="shared" si="319"/>
        <v/>
      </c>
    </row>
    <row r="642" spans="1:42">
      <c r="A642" s="30">
        <f t="shared" si="311"/>
        <v>27119</v>
      </c>
      <c r="B642" s="31">
        <f t="shared" si="288"/>
        <v>0</v>
      </c>
      <c r="C642" s="33" t="str">
        <f t="shared" si="289"/>
        <v/>
      </c>
      <c r="D642" s="31">
        <f t="shared" si="290"/>
        <v>0</v>
      </c>
      <c r="E642" s="33" t="str">
        <f t="shared" si="291"/>
        <v/>
      </c>
      <c r="F642" s="31">
        <f t="shared" si="292"/>
        <v>0</v>
      </c>
      <c r="G642" s="32">
        <f t="shared" si="293"/>
        <v>0</v>
      </c>
      <c r="H642" s="32">
        <f t="shared" si="294"/>
        <v>0</v>
      </c>
      <c r="I642" s="32">
        <f t="shared" si="295"/>
        <v>0</v>
      </c>
      <c r="J642" s="37" t="str">
        <f t="shared" si="312"/>
        <v/>
      </c>
      <c r="K642" s="31">
        <f t="shared" si="296"/>
        <v>0</v>
      </c>
      <c r="L642" s="33" t="str">
        <f t="shared" si="297"/>
        <v/>
      </c>
      <c r="M642" s="34">
        <f t="shared" si="313"/>
        <v>26323.061971716575</v>
      </c>
      <c r="N642" s="33" t="str">
        <f t="shared" si="314"/>
        <v/>
      </c>
      <c r="O642" s="35" t="str">
        <f t="shared" si="298"/>
        <v/>
      </c>
      <c r="P642" s="48" t="str">
        <f t="shared" si="299"/>
        <v/>
      </c>
      <c r="Q642" s="35"/>
      <c r="R642" s="58">
        <f>Data!AW642</f>
        <v>0</v>
      </c>
      <c r="S642" s="58">
        <f>Data!BB642</f>
        <v>0</v>
      </c>
      <c r="T642" s="58">
        <f>Data!BM642</f>
        <v>0</v>
      </c>
      <c r="U642" s="59">
        <f>Data!BN642</f>
        <v>0</v>
      </c>
      <c r="V642" s="59">
        <f>Data!BO642</f>
        <v>0</v>
      </c>
      <c r="W642" s="58">
        <f>Data!BT642</f>
        <v>0</v>
      </c>
      <c r="X642" s="56">
        <f t="shared" si="300"/>
        <v>0</v>
      </c>
      <c r="Y642" s="64">
        <f t="shared" si="301"/>
        <v>8709.677734375</v>
      </c>
      <c r="Z642" s="65">
        <f t="shared" si="302"/>
        <v>96610.8359375</v>
      </c>
      <c r="AA642" s="66">
        <f t="shared" si="303"/>
        <v>105320.513671875</v>
      </c>
      <c r="AB642" s="71">
        <f t="shared" si="315"/>
        <v>105320.513671875</v>
      </c>
      <c r="AC642" s="71">
        <f t="shared" si="304"/>
        <v>96610.8359375</v>
      </c>
      <c r="AD642" s="71">
        <f t="shared" si="316"/>
        <v>87957.654260186711</v>
      </c>
      <c r="AE642" s="71">
        <f t="shared" si="317"/>
        <v>96610.8359375</v>
      </c>
      <c r="AF642" s="57">
        <f t="shared" si="318"/>
        <v>87957.654260186711</v>
      </c>
      <c r="AG642" s="55"/>
      <c r="AI642" s="35" t="str">
        <f t="shared" si="305"/>
        <v/>
      </c>
      <c r="AJ642" s="125" t="str">
        <f t="shared" si="306"/>
        <v/>
      </c>
      <c r="AK642" s="125" t="str">
        <f t="shared" si="307"/>
        <v/>
      </c>
      <c r="AL642" s="125" t="str">
        <f t="shared" si="308"/>
        <v/>
      </c>
      <c r="AM642" s="125" t="str">
        <f t="shared" si="309"/>
        <v/>
      </c>
      <c r="AN642" s="125" t="s">
        <v>218</v>
      </c>
      <c r="AO642" s="125" t="str">
        <f t="shared" si="310"/>
        <v/>
      </c>
      <c r="AP642" s="125" t="str">
        <f t="shared" si="319"/>
        <v/>
      </c>
    </row>
    <row r="643" spans="1:42">
      <c r="A643" s="30">
        <f t="shared" si="311"/>
        <v>27149</v>
      </c>
      <c r="B643" s="31">
        <f t="shared" si="288"/>
        <v>0</v>
      </c>
      <c r="C643" s="33" t="str">
        <f t="shared" si="289"/>
        <v/>
      </c>
      <c r="D643" s="31">
        <f t="shared" si="290"/>
        <v>0</v>
      </c>
      <c r="E643" s="33" t="str">
        <f t="shared" si="291"/>
        <v/>
      </c>
      <c r="F643" s="31">
        <f t="shared" si="292"/>
        <v>0</v>
      </c>
      <c r="G643" s="32">
        <f t="shared" si="293"/>
        <v>0</v>
      </c>
      <c r="H643" s="32">
        <f t="shared" si="294"/>
        <v>0</v>
      </c>
      <c r="I643" s="32">
        <f t="shared" si="295"/>
        <v>0</v>
      </c>
      <c r="J643" s="37" t="str">
        <f t="shared" si="312"/>
        <v/>
      </c>
      <c r="K643" s="31">
        <f t="shared" si="296"/>
        <v>0</v>
      </c>
      <c r="L643" s="33" t="str">
        <f t="shared" si="297"/>
        <v/>
      </c>
      <c r="M643" s="34">
        <f t="shared" si="313"/>
        <v>5121.7704555268028</v>
      </c>
      <c r="N643" s="33" t="str">
        <f t="shared" si="314"/>
        <v/>
      </c>
      <c r="O643" s="35" t="str">
        <f t="shared" si="298"/>
        <v/>
      </c>
      <c r="P643" s="48" t="str">
        <f t="shared" si="299"/>
        <v/>
      </c>
      <c r="Q643" s="35"/>
      <c r="R643" s="58">
        <f>Data!AW643</f>
        <v>0</v>
      </c>
      <c r="S643" s="58">
        <f>Data!BB643</f>
        <v>0</v>
      </c>
      <c r="T643" s="58">
        <f>Data!BM643</f>
        <v>0</v>
      </c>
      <c r="U643" s="59">
        <f>Data!BN643</f>
        <v>0</v>
      </c>
      <c r="V643" s="59">
        <f>Data!BO643</f>
        <v>0</v>
      </c>
      <c r="W643" s="58">
        <f>Data!BT643</f>
        <v>0</v>
      </c>
      <c r="X643" s="56">
        <f t="shared" si="300"/>
        <v>0</v>
      </c>
      <c r="Y643" s="64">
        <f t="shared" si="301"/>
        <v>12108.75</v>
      </c>
      <c r="Z643" s="65">
        <f t="shared" si="302"/>
        <v>53294.375</v>
      </c>
      <c r="AA643" s="66">
        <f t="shared" si="303"/>
        <v>65403.125</v>
      </c>
      <c r="AB643" s="71">
        <f t="shared" si="315"/>
        <v>65403.125</v>
      </c>
      <c r="AC643" s="71">
        <f t="shared" si="304"/>
        <v>53294.375</v>
      </c>
      <c r="AD643" s="71">
        <f t="shared" si="316"/>
        <v>63016.099008425634</v>
      </c>
      <c r="AE643" s="71">
        <f t="shared" si="317"/>
        <v>53294.375</v>
      </c>
      <c r="AF643" s="57">
        <f t="shared" si="318"/>
        <v>53294.375</v>
      </c>
      <c r="AG643" s="55"/>
      <c r="AI643" s="35" t="str">
        <f t="shared" si="305"/>
        <v/>
      </c>
      <c r="AJ643" s="125" t="str">
        <f t="shared" si="306"/>
        <v/>
      </c>
      <c r="AK643" s="125" t="str">
        <f t="shared" si="307"/>
        <v/>
      </c>
      <c r="AL643" s="125" t="str">
        <f t="shared" si="308"/>
        <v/>
      </c>
      <c r="AM643" s="125" t="str">
        <f t="shared" si="309"/>
        <v/>
      </c>
      <c r="AN643" s="125" t="s">
        <v>218</v>
      </c>
      <c r="AO643" s="125" t="str">
        <f t="shared" si="310"/>
        <v/>
      </c>
      <c r="AP643" s="125" t="str">
        <f t="shared" si="319"/>
        <v/>
      </c>
    </row>
    <row r="644" spans="1:42">
      <c r="A644" s="30">
        <f t="shared" si="311"/>
        <v>27180</v>
      </c>
      <c r="B644" s="31">
        <f t="shared" si="288"/>
        <v>0</v>
      </c>
      <c r="C644" s="33" t="str">
        <f t="shared" si="289"/>
        <v/>
      </c>
      <c r="D644" s="31">
        <f t="shared" si="290"/>
        <v>0</v>
      </c>
      <c r="E644" s="33" t="str">
        <f t="shared" si="291"/>
        <v/>
      </c>
      <c r="F644" s="31">
        <f t="shared" si="292"/>
        <v>0</v>
      </c>
      <c r="G644" s="32">
        <f t="shared" si="293"/>
        <v>0</v>
      </c>
      <c r="H644" s="32">
        <f t="shared" si="294"/>
        <v>0</v>
      </c>
      <c r="I644" s="32">
        <f t="shared" si="295"/>
        <v>0</v>
      </c>
      <c r="J644" s="37" t="str">
        <f t="shared" si="312"/>
        <v/>
      </c>
      <c r="K644" s="31">
        <f t="shared" si="296"/>
        <v>0</v>
      </c>
      <c r="L644" s="33" t="str">
        <f t="shared" si="297"/>
        <v/>
      </c>
      <c r="M644" s="34">
        <f t="shared" si="313"/>
        <v>4285.7143586995662</v>
      </c>
      <c r="N644" s="33" t="str">
        <f t="shared" si="314"/>
        <v/>
      </c>
      <c r="O644" s="35" t="str">
        <f t="shared" si="298"/>
        <v/>
      </c>
      <c r="P644" s="48" t="str">
        <f t="shared" si="299"/>
        <v/>
      </c>
      <c r="Q644" s="35"/>
      <c r="R644" s="58">
        <f>Data!AW644</f>
        <v>0</v>
      </c>
      <c r="S644" s="58">
        <f>Data!BB644</f>
        <v>0</v>
      </c>
      <c r="T644" s="58">
        <f>Data!BM644</f>
        <v>0</v>
      </c>
      <c r="U644" s="59">
        <f>Data!BN644</f>
        <v>0</v>
      </c>
      <c r="V644" s="59">
        <f>Data!BO644</f>
        <v>0</v>
      </c>
      <c r="W644" s="58">
        <f>Data!BT644</f>
        <v>0</v>
      </c>
      <c r="X644" s="56">
        <f t="shared" si="300"/>
        <v>0</v>
      </c>
      <c r="Y644" s="64">
        <f t="shared" si="301"/>
        <v>10350.806640625</v>
      </c>
      <c r="Z644" s="65">
        <f t="shared" si="302"/>
        <v>20058.2109375</v>
      </c>
      <c r="AA644" s="66">
        <f t="shared" si="303"/>
        <v>30409.017578125</v>
      </c>
      <c r="AB644" s="71">
        <f t="shared" si="315"/>
        <v>30409.017578125</v>
      </c>
      <c r="AC644" s="71">
        <f t="shared" si="304"/>
        <v>20058.2109375</v>
      </c>
      <c r="AD644" s="71">
        <f t="shared" si="316"/>
        <v>30209.671273396205</v>
      </c>
      <c r="AE644" s="71">
        <f t="shared" si="317"/>
        <v>20058.2109375</v>
      </c>
      <c r="AF644" s="57">
        <f t="shared" si="318"/>
        <v>20058.2109375</v>
      </c>
      <c r="AG644" s="55"/>
      <c r="AI644" s="35" t="str">
        <f t="shared" si="305"/>
        <v/>
      </c>
      <c r="AJ644" s="125" t="str">
        <f t="shared" si="306"/>
        <v/>
      </c>
      <c r="AK644" s="125" t="str">
        <f t="shared" si="307"/>
        <v/>
      </c>
      <c r="AL644" s="125" t="str">
        <f t="shared" si="308"/>
        <v/>
      </c>
      <c r="AM644" s="125" t="str">
        <f t="shared" si="309"/>
        <v/>
      </c>
      <c r="AN644" s="125" t="s">
        <v>218</v>
      </c>
      <c r="AO644" s="125" t="str">
        <f t="shared" si="310"/>
        <v/>
      </c>
      <c r="AP644" s="125" t="str">
        <f t="shared" si="319"/>
        <v/>
      </c>
    </row>
    <row r="645" spans="1:42">
      <c r="A645" s="30">
        <f t="shared" si="311"/>
        <v>27210</v>
      </c>
      <c r="B645" s="31">
        <f t="shared" si="288"/>
        <v>5607.9092316274409</v>
      </c>
      <c r="C645" s="33" t="str">
        <f t="shared" si="289"/>
        <v/>
      </c>
      <c r="D645" s="31">
        <f t="shared" si="290"/>
        <v>0</v>
      </c>
      <c r="E645" s="33" t="str">
        <f t="shared" si="291"/>
        <v/>
      </c>
      <c r="F645" s="31">
        <f t="shared" si="292"/>
        <v>0</v>
      </c>
      <c r="G645" s="32">
        <f t="shared" si="293"/>
        <v>0</v>
      </c>
      <c r="H645" s="32">
        <f t="shared" si="294"/>
        <v>0</v>
      </c>
      <c r="I645" s="32">
        <f t="shared" si="295"/>
        <v>0</v>
      </c>
      <c r="J645" s="37" t="str">
        <f t="shared" si="312"/>
        <v/>
      </c>
      <c r="K645" s="31">
        <f t="shared" si="296"/>
        <v>0</v>
      </c>
      <c r="L645" s="33" t="str">
        <f t="shared" si="297"/>
        <v/>
      </c>
      <c r="M645" s="34">
        <f t="shared" si="313"/>
        <v>19814.731085210715</v>
      </c>
      <c r="N645" s="33" t="str">
        <f t="shared" si="314"/>
        <v/>
      </c>
      <c r="O645" s="35" t="str">
        <f t="shared" si="298"/>
        <v/>
      </c>
      <c r="P645" s="48" t="str">
        <f t="shared" si="299"/>
        <v/>
      </c>
      <c r="Q645" s="35"/>
      <c r="R645" s="58">
        <f>Data!AW645</f>
        <v>1886.967041015625</v>
      </c>
      <c r="S645" s="58">
        <f>Data!BB645</f>
        <v>0</v>
      </c>
      <c r="T645" s="58">
        <f>Data!BM645</f>
        <v>0</v>
      </c>
      <c r="U645" s="59">
        <f>Data!BN645</f>
        <v>0</v>
      </c>
      <c r="V645" s="59">
        <f>Data!BO645</f>
        <v>0</v>
      </c>
      <c r="W645" s="58">
        <f>Data!BT645</f>
        <v>0</v>
      </c>
      <c r="X645" s="56">
        <f t="shared" si="300"/>
        <v>1886.967041015625</v>
      </c>
      <c r="Y645" s="64">
        <f t="shared" si="301"/>
        <v>5821.25</v>
      </c>
      <c r="Z645" s="65">
        <f t="shared" si="302"/>
        <v>10670.064453125</v>
      </c>
      <c r="AA645" s="66">
        <f t="shared" si="303"/>
        <v>16491.314453125</v>
      </c>
      <c r="AB645" s="71">
        <f t="shared" si="315"/>
        <v>14604.347412109375</v>
      </c>
      <c r="AC645" s="71">
        <f t="shared" si="304"/>
        <v>10670.064453125</v>
      </c>
      <c r="AD645" s="71">
        <f t="shared" si="316"/>
        <v>8026.7035407118055</v>
      </c>
      <c r="AE645" s="71">
        <f t="shared" si="317"/>
        <v>10670.064453125</v>
      </c>
      <c r="AF645" s="57">
        <f t="shared" si="318"/>
        <v>8026.7035407118055</v>
      </c>
      <c r="AG645" s="55"/>
      <c r="AI645" s="35" t="str">
        <f t="shared" si="305"/>
        <v/>
      </c>
      <c r="AJ645" s="125" t="str">
        <f t="shared" si="306"/>
        <v/>
      </c>
      <c r="AK645" s="125" t="str">
        <f t="shared" si="307"/>
        <v/>
      </c>
      <c r="AL645" s="125" t="str">
        <f t="shared" si="308"/>
        <v/>
      </c>
      <c r="AM645" s="125" t="str">
        <f t="shared" si="309"/>
        <v/>
      </c>
      <c r="AN645" s="125" t="s">
        <v>218</v>
      </c>
      <c r="AO645" s="125" t="str">
        <f t="shared" si="310"/>
        <v/>
      </c>
      <c r="AP645" s="125" t="str">
        <f t="shared" si="319"/>
        <v/>
      </c>
    </row>
    <row r="646" spans="1:42">
      <c r="A646" s="30">
        <f t="shared" si="311"/>
        <v>27241</v>
      </c>
      <c r="B646" s="31">
        <f t="shared" si="288"/>
        <v>15866.107074394109</v>
      </c>
      <c r="C646" s="33" t="str">
        <f t="shared" si="289"/>
        <v/>
      </c>
      <c r="D646" s="31">
        <f t="shared" si="290"/>
        <v>13664.121330658403</v>
      </c>
      <c r="E646" s="33" t="str">
        <f t="shared" si="291"/>
        <v/>
      </c>
      <c r="F646" s="31">
        <f t="shared" si="292"/>
        <v>-385.20971327519732</v>
      </c>
      <c r="G646" s="32">
        <f t="shared" si="293"/>
        <v>-354.51526884244305</v>
      </c>
      <c r="H646" s="32">
        <f t="shared" si="294"/>
        <v>-356.86314963727887</v>
      </c>
      <c r="I646" s="32">
        <f t="shared" si="295"/>
        <v>-354.51526884244305</v>
      </c>
      <c r="J646" s="37" t="str">
        <f t="shared" si="312"/>
        <v/>
      </c>
      <c r="K646" s="31">
        <f t="shared" si="296"/>
        <v>0</v>
      </c>
      <c r="L646" s="33" t="str">
        <f t="shared" si="297"/>
        <v/>
      </c>
      <c r="M646" s="34">
        <f t="shared" si="313"/>
        <v>17340.744325958556</v>
      </c>
      <c r="N646" s="33" t="str">
        <f t="shared" si="314"/>
        <v/>
      </c>
      <c r="O646" s="35" t="str">
        <f t="shared" si="298"/>
        <v>MRDO</v>
      </c>
      <c r="P646" s="48" t="str">
        <f t="shared" si="299"/>
        <v>MRDO</v>
      </c>
      <c r="Q646" s="35"/>
      <c r="R646" s="58">
        <f>Data!AW646</f>
        <v>4951.712890625</v>
      </c>
      <c r="S646" s="58">
        <f>Data!BB646</f>
        <v>2749.726318359375</v>
      </c>
      <c r="T646" s="58">
        <f>Data!BM646</f>
        <v>-11299.6044921875</v>
      </c>
      <c r="U646" s="59">
        <f>Data!BN646</f>
        <v>-11268.91015625</v>
      </c>
      <c r="V646" s="59">
        <f>Data!BO646</f>
        <v>-11271.2578125</v>
      </c>
      <c r="W646" s="58">
        <f>Data!BT646</f>
        <v>0</v>
      </c>
      <c r="X646" s="56">
        <f t="shared" si="300"/>
        <v>4951.712890625</v>
      </c>
      <c r="Y646" s="64">
        <f t="shared" si="301"/>
        <v>8000</v>
      </c>
      <c r="Z646" s="65">
        <f t="shared" si="302"/>
        <v>0</v>
      </c>
      <c r="AA646" s="66">
        <f t="shared" si="303"/>
        <v>8000</v>
      </c>
      <c r="AB646" s="71">
        <f t="shared" si="315"/>
        <v>3048.287109375</v>
      </c>
      <c r="AC646" s="71">
        <f t="shared" si="304"/>
        <v>0</v>
      </c>
      <c r="AD646" s="71">
        <f t="shared" si="316"/>
        <v>6009.6366387013913</v>
      </c>
      <c r="AE646" s="71">
        <f t="shared" si="317"/>
        <v>0</v>
      </c>
      <c r="AF646" s="57">
        <f t="shared" si="318"/>
        <v>0</v>
      </c>
      <c r="AG646" s="55"/>
      <c r="AI646" s="35" t="str">
        <f t="shared" si="305"/>
        <v/>
      </c>
      <c r="AJ646" s="125" t="str">
        <f t="shared" si="306"/>
        <v/>
      </c>
      <c r="AK646" s="125" t="str">
        <f t="shared" si="307"/>
        <v/>
      </c>
      <c r="AL646" s="125" t="str">
        <f t="shared" si="308"/>
        <v/>
      </c>
      <c r="AM646" s="125" t="str">
        <f t="shared" si="309"/>
        <v/>
      </c>
      <c r="AN646" s="125" t="s">
        <v>218</v>
      </c>
      <c r="AO646" s="125" t="str">
        <f t="shared" si="310"/>
        <v/>
      </c>
      <c r="AP646" s="125" t="str">
        <f t="shared" si="319"/>
        <v/>
      </c>
    </row>
    <row r="647" spans="1:42">
      <c r="A647" s="30">
        <f t="shared" si="311"/>
        <v>27272</v>
      </c>
      <c r="B647" s="31">
        <f t="shared" si="288"/>
        <v>12978.541293004002</v>
      </c>
      <c r="C647" s="33" t="str">
        <f t="shared" si="289"/>
        <v/>
      </c>
      <c r="D647" s="31">
        <f t="shared" si="290"/>
        <v>10797.998852593921</v>
      </c>
      <c r="E647" s="33" t="str">
        <f t="shared" si="291"/>
        <v/>
      </c>
      <c r="F647" s="31">
        <f t="shared" si="292"/>
        <v>0</v>
      </c>
      <c r="G647" s="32">
        <f t="shared" si="293"/>
        <v>0</v>
      </c>
      <c r="H647" s="32">
        <f t="shared" si="294"/>
        <v>9112.2087656226176</v>
      </c>
      <c r="I647" s="32">
        <f t="shared" si="295"/>
        <v>9112.2087656226176</v>
      </c>
      <c r="J647" s="37" t="str">
        <f t="shared" si="312"/>
        <v/>
      </c>
      <c r="K647" s="31">
        <f t="shared" si="296"/>
        <v>0</v>
      </c>
      <c r="L647" s="33" t="str">
        <f t="shared" si="297"/>
        <v/>
      </c>
      <c r="M647" s="34">
        <f t="shared" si="313"/>
        <v>17269.739215181027</v>
      </c>
      <c r="N647" s="33" t="str">
        <f t="shared" si="314"/>
        <v/>
      </c>
      <c r="O647" s="35" t="str">
        <f t="shared" si="298"/>
        <v/>
      </c>
      <c r="P647" s="48" t="str">
        <f t="shared" si="299"/>
        <v/>
      </c>
      <c r="Q647" s="35"/>
      <c r="R647" s="58">
        <f>Data!AW647</f>
        <v>2365.434814453125</v>
      </c>
      <c r="S647" s="58">
        <f>Data!BB647</f>
        <v>184.89253234863281</v>
      </c>
      <c r="T647" s="58">
        <f>Data!BM647</f>
        <v>0</v>
      </c>
      <c r="U647" s="59">
        <f>Data!BN647</f>
        <v>0</v>
      </c>
      <c r="V647" s="59">
        <f>Data!BO647</f>
        <v>-1500.8978271484375</v>
      </c>
      <c r="W647" s="58">
        <f>Data!BT647</f>
        <v>0</v>
      </c>
      <c r="X647" s="56">
        <f t="shared" si="300"/>
        <v>2365.434814453125</v>
      </c>
      <c r="Y647" s="64">
        <f t="shared" si="301"/>
        <v>4000</v>
      </c>
      <c r="Z647" s="65">
        <f t="shared" si="302"/>
        <v>2332.6787109375</v>
      </c>
      <c r="AA647" s="66">
        <f t="shared" si="303"/>
        <v>6332.6787109375</v>
      </c>
      <c r="AB647" s="71">
        <f t="shared" si="315"/>
        <v>3967.243896484375</v>
      </c>
      <c r="AC647" s="71">
        <f t="shared" si="304"/>
        <v>2332.6787109375</v>
      </c>
      <c r="AD647" s="71">
        <f t="shared" si="316"/>
        <v>3374.4547511781093</v>
      </c>
      <c r="AE647" s="71">
        <f t="shared" si="317"/>
        <v>2332.6787109375</v>
      </c>
      <c r="AF647" s="57">
        <f t="shared" si="318"/>
        <v>2332.6787109375</v>
      </c>
      <c r="AG647" s="55"/>
      <c r="AI647" s="35" t="str">
        <f t="shared" si="305"/>
        <v/>
      </c>
      <c r="AJ647" s="125" t="str">
        <f t="shared" si="306"/>
        <v/>
      </c>
      <c r="AK647" s="125" t="str">
        <f t="shared" si="307"/>
        <v/>
      </c>
      <c r="AL647" s="125" t="str">
        <f t="shared" si="308"/>
        <v/>
      </c>
      <c r="AM647" s="125" t="str">
        <f t="shared" si="309"/>
        <v/>
      </c>
      <c r="AN647" s="125" t="s">
        <v>218</v>
      </c>
      <c r="AO647" s="125" t="str">
        <f t="shared" si="310"/>
        <v/>
      </c>
      <c r="AP647" s="125" t="str">
        <f t="shared" si="319"/>
        <v/>
      </c>
    </row>
    <row r="648" spans="1:42">
      <c r="A648" s="30">
        <f t="shared" si="311"/>
        <v>27302</v>
      </c>
      <c r="B648" s="31">
        <f t="shared" si="288"/>
        <v>0</v>
      </c>
      <c r="C648" s="33" t="str">
        <f t="shared" si="289"/>
        <v/>
      </c>
      <c r="D648" s="31">
        <f t="shared" si="290"/>
        <v>0</v>
      </c>
      <c r="E648" s="33" t="str">
        <f t="shared" si="291"/>
        <v/>
      </c>
      <c r="F648" s="31">
        <f t="shared" si="292"/>
        <v>0</v>
      </c>
      <c r="G648" s="32">
        <f t="shared" si="293"/>
        <v>0</v>
      </c>
      <c r="H648" s="32">
        <f t="shared" si="294"/>
        <v>7948.4152149680467</v>
      </c>
      <c r="I648" s="32">
        <f t="shared" si="295"/>
        <v>7948.4152149680467</v>
      </c>
      <c r="J648" s="37" t="str">
        <f t="shared" si="312"/>
        <v/>
      </c>
      <c r="K648" s="31">
        <f t="shared" si="296"/>
        <v>0</v>
      </c>
      <c r="L648" s="33" t="str">
        <f t="shared" si="297"/>
        <v/>
      </c>
      <c r="M648" s="34">
        <f t="shared" si="313"/>
        <v>17164.057119958477</v>
      </c>
      <c r="N648" s="33" t="str">
        <f t="shared" si="314"/>
        <v/>
      </c>
      <c r="O648" s="35" t="str">
        <f t="shared" si="298"/>
        <v>MRDO</v>
      </c>
      <c r="P648" s="48" t="str">
        <f t="shared" si="299"/>
        <v>MRDO</v>
      </c>
      <c r="Q648" s="35"/>
      <c r="R648" s="58">
        <f>Data!AW648</f>
        <v>0</v>
      </c>
      <c r="S648" s="58">
        <f>Data!BB648</f>
        <v>0</v>
      </c>
      <c r="T648" s="58">
        <f>Data!BM648</f>
        <v>0</v>
      </c>
      <c r="U648" s="59">
        <f>Data!BN648</f>
        <v>0</v>
      </c>
      <c r="V648" s="59">
        <f>Data!BO648</f>
        <v>-1586.445068359375</v>
      </c>
      <c r="W648" s="58">
        <f>Data!BT648</f>
        <v>0</v>
      </c>
      <c r="X648" s="56">
        <f t="shared" si="300"/>
        <v>0</v>
      </c>
      <c r="Y648" s="64">
        <f t="shared" si="301"/>
        <v>17500</v>
      </c>
      <c r="Z648" s="65">
        <f t="shared" si="302"/>
        <v>0</v>
      </c>
      <c r="AA648" s="66">
        <f t="shared" si="303"/>
        <v>17500</v>
      </c>
      <c r="AB648" s="71">
        <f t="shared" si="315"/>
        <v>17500</v>
      </c>
      <c r="AC648" s="71">
        <f t="shared" si="304"/>
        <v>0</v>
      </c>
      <c r="AD648" s="71">
        <f t="shared" si="316"/>
        <v>13531.28354920914</v>
      </c>
      <c r="AE648" s="71">
        <f t="shared" si="317"/>
        <v>0</v>
      </c>
      <c r="AF648" s="57">
        <f t="shared" si="318"/>
        <v>0</v>
      </c>
      <c r="AG648" s="55"/>
      <c r="AI648" s="35" t="str">
        <f t="shared" si="305"/>
        <v/>
      </c>
      <c r="AJ648" s="125" t="str">
        <f t="shared" si="306"/>
        <v/>
      </c>
      <c r="AK648" s="125" t="str">
        <f t="shared" si="307"/>
        <v/>
      </c>
      <c r="AL648" s="125" t="str">
        <f t="shared" si="308"/>
        <v/>
      </c>
      <c r="AM648" s="125" t="str">
        <f t="shared" si="309"/>
        <v/>
      </c>
      <c r="AN648" s="125" t="s">
        <v>218</v>
      </c>
      <c r="AO648" s="125" t="str">
        <f t="shared" si="310"/>
        <v/>
      </c>
      <c r="AP648" s="125" t="str">
        <f t="shared" si="319"/>
        <v/>
      </c>
    </row>
    <row r="649" spans="1:42">
      <c r="A649" s="30">
        <f t="shared" si="311"/>
        <v>27333</v>
      </c>
      <c r="B649" s="31">
        <f t="shared" si="288"/>
        <v>0</v>
      </c>
      <c r="C649" s="33" t="str">
        <f t="shared" si="289"/>
        <v/>
      </c>
      <c r="D649" s="31">
        <f t="shared" si="290"/>
        <v>0</v>
      </c>
      <c r="E649" s="33" t="str">
        <f t="shared" si="291"/>
        <v/>
      </c>
      <c r="F649" s="31">
        <f t="shared" si="292"/>
        <v>0</v>
      </c>
      <c r="G649" s="32">
        <f t="shared" si="293"/>
        <v>0</v>
      </c>
      <c r="H649" s="32">
        <f t="shared" si="294"/>
        <v>0</v>
      </c>
      <c r="I649" s="32">
        <f t="shared" si="295"/>
        <v>0</v>
      </c>
      <c r="J649" s="37" t="str">
        <f t="shared" si="312"/>
        <v/>
      </c>
      <c r="K649" s="31">
        <f t="shared" si="296"/>
        <v>0</v>
      </c>
      <c r="L649" s="33" t="str">
        <f t="shared" si="297"/>
        <v/>
      </c>
      <c r="M649" s="34">
        <f t="shared" si="313"/>
        <v>15212.64929597742</v>
      </c>
      <c r="N649" s="33" t="str">
        <f t="shared" si="314"/>
        <v/>
      </c>
      <c r="O649" s="35" t="str">
        <f t="shared" si="298"/>
        <v>MRDO</v>
      </c>
      <c r="P649" s="48" t="str">
        <f t="shared" si="299"/>
        <v>MRDO</v>
      </c>
      <c r="Q649" s="35"/>
      <c r="R649" s="58">
        <f>Data!AW649</f>
        <v>0</v>
      </c>
      <c r="S649" s="58">
        <f>Data!BB649</f>
        <v>0</v>
      </c>
      <c r="T649" s="58">
        <f>Data!BM649</f>
        <v>0</v>
      </c>
      <c r="U649" s="59">
        <f>Data!BN649</f>
        <v>0</v>
      </c>
      <c r="V649" s="59">
        <f>Data!BO649</f>
        <v>0</v>
      </c>
      <c r="W649" s="58">
        <f>Data!BT649</f>
        <v>0</v>
      </c>
      <c r="X649" s="56">
        <f t="shared" si="300"/>
        <v>0</v>
      </c>
      <c r="Y649" s="64">
        <f t="shared" si="301"/>
        <v>9531.25</v>
      </c>
      <c r="Z649" s="65">
        <f t="shared" si="302"/>
        <v>0</v>
      </c>
      <c r="AA649" s="66">
        <f t="shared" si="303"/>
        <v>9531.25</v>
      </c>
      <c r="AB649" s="71">
        <f t="shared" si="315"/>
        <v>9531.25</v>
      </c>
      <c r="AC649" s="71">
        <f t="shared" si="304"/>
        <v>0</v>
      </c>
      <c r="AD649" s="71">
        <f t="shared" si="316"/>
        <v>5411.2201504054483</v>
      </c>
      <c r="AE649" s="71">
        <f t="shared" si="317"/>
        <v>0</v>
      </c>
      <c r="AF649" s="57">
        <f t="shared" si="318"/>
        <v>0</v>
      </c>
      <c r="AG649" s="55"/>
      <c r="AI649" s="35" t="str">
        <f t="shared" si="305"/>
        <v/>
      </c>
      <c r="AJ649" s="125" t="str">
        <f t="shared" si="306"/>
        <v/>
      </c>
      <c r="AK649" s="125" t="str">
        <f t="shared" si="307"/>
        <v/>
      </c>
      <c r="AL649" s="125" t="str">
        <f t="shared" si="308"/>
        <v/>
      </c>
      <c r="AM649" s="125" t="str">
        <f t="shared" si="309"/>
        <v/>
      </c>
      <c r="AN649" s="125" t="s">
        <v>218</v>
      </c>
      <c r="AO649" s="125" t="str">
        <f t="shared" si="310"/>
        <v/>
      </c>
      <c r="AP649" s="125" t="str">
        <f t="shared" si="319"/>
        <v/>
      </c>
    </row>
    <row r="650" spans="1:42">
      <c r="A650" s="30">
        <f t="shared" si="311"/>
        <v>27363</v>
      </c>
      <c r="B650" s="31">
        <f t="shared" si="288"/>
        <v>0</v>
      </c>
      <c r="C650" s="33" t="str">
        <f t="shared" si="289"/>
        <v/>
      </c>
      <c r="D650" s="31">
        <f t="shared" si="290"/>
        <v>0</v>
      </c>
      <c r="E650" s="33" t="str">
        <f t="shared" si="291"/>
        <v/>
      </c>
      <c r="F650" s="31">
        <f t="shared" si="292"/>
        <v>0</v>
      </c>
      <c r="G650" s="32">
        <f t="shared" si="293"/>
        <v>0</v>
      </c>
      <c r="H650" s="32">
        <f t="shared" si="294"/>
        <v>0</v>
      </c>
      <c r="I650" s="32">
        <f t="shared" si="295"/>
        <v>0</v>
      </c>
      <c r="J650" s="37" t="str">
        <f t="shared" si="312"/>
        <v/>
      </c>
      <c r="K650" s="31">
        <f t="shared" si="296"/>
        <v>0</v>
      </c>
      <c r="L650" s="33" t="str">
        <f t="shared" si="297"/>
        <v/>
      </c>
      <c r="M650" s="34">
        <f t="shared" si="313"/>
        <v>9817.5007357047416</v>
      </c>
      <c r="N650" s="33" t="str">
        <f t="shared" si="314"/>
        <v/>
      </c>
      <c r="O650" s="35" t="str">
        <f t="shared" si="298"/>
        <v>MRDO</v>
      </c>
      <c r="P650" s="48" t="str">
        <f t="shared" si="299"/>
        <v>MRDO</v>
      </c>
      <c r="Q650" s="35"/>
      <c r="R650" s="58">
        <f>Data!AW650</f>
        <v>0</v>
      </c>
      <c r="S650" s="58">
        <f>Data!BB650</f>
        <v>0</v>
      </c>
      <c r="T650" s="58">
        <f>Data!BM650</f>
        <v>0</v>
      </c>
      <c r="U650" s="59">
        <f>Data!BN650</f>
        <v>0</v>
      </c>
      <c r="V650" s="59">
        <f>Data!BO650</f>
        <v>0</v>
      </c>
      <c r="W650" s="58">
        <f>Data!BT650</f>
        <v>0</v>
      </c>
      <c r="X650" s="56">
        <f t="shared" si="300"/>
        <v>0</v>
      </c>
      <c r="Y650" s="64">
        <f t="shared" si="301"/>
        <v>14132.7607421875</v>
      </c>
      <c r="Z650" s="65">
        <f t="shared" si="302"/>
        <v>0</v>
      </c>
      <c r="AA650" s="66">
        <f t="shared" si="303"/>
        <v>14132.7607421875</v>
      </c>
      <c r="AB650" s="71">
        <f t="shared" si="315"/>
        <v>14132.7607421875</v>
      </c>
      <c r="AC650" s="71">
        <f t="shared" si="304"/>
        <v>0</v>
      </c>
      <c r="AD650" s="71">
        <f t="shared" si="316"/>
        <v>11603.348908180416</v>
      </c>
      <c r="AE650" s="71">
        <f t="shared" si="317"/>
        <v>0</v>
      </c>
      <c r="AF650" s="57">
        <f t="shared" si="318"/>
        <v>0</v>
      </c>
      <c r="AG650" s="55"/>
      <c r="AI650" s="35" t="str">
        <f t="shared" si="305"/>
        <v/>
      </c>
      <c r="AJ650" s="125" t="str">
        <f t="shared" si="306"/>
        <v/>
      </c>
      <c r="AK650" s="125" t="str">
        <f t="shared" si="307"/>
        <v/>
      </c>
      <c r="AL650" s="125" t="str">
        <f t="shared" si="308"/>
        <v/>
      </c>
      <c r="AM650" s="125" t="str">
        <f t="shared" si="309"/>
        <v/>
      </c>
      <c r="AN650" s="125" t="s">
        <v>218</v>
      </c>
      <c r="AO650" s="125" t="str">
        <f t="shared" si="310"/>
        <v/>
      </c>
      <c r="AP650" s="125" t="str">
        <f t="shared" si="319"/>
        <v/>
      </c>
    </row>
    <row r="651" spans="1:42">
      <c r="A651" s="30">
        <f t="shared" si="311"/>
        <v>27394</v>
      </c>
      <c r="B651" s="31">
        <f t="shared" si="288"/>
        <v>0</v>
      </c>
      <c r="C651" s="33" t="str">
        <f t="shared" si="289"/>
        <v/>
      </c>
      <c r="D651" s="31">
        <f t="shared" si="290"/>
        <v>0</v>
      </c>
      <c r="E651" s="33" t="str">
        <f t="shared" si="291"/>
        <v/>
      </c>
      <c r="F651" s="31">
        <f t="shared" si="292"/>
        <v>-1168.4562483863115</v>
      </c>
      <c r="G651" s="32">
        <f t="shared" si="293"/>
        <v>-1138.0819618300438</v>
      </c>
      <c r="H651" s="32">
        <f t="shared" si="294"/>
        <v>-1135.435593586046</v>
      </c>
      <c r="I651" s="32">
        <f t="shared" si="295"/>
        <v>-1135.435593586046</v>
      </c>
      <c r="J651" s="37" t="str">
        <f t="shared" si="312"/>
        <v/>
      </c>
      <c r="K651" s="31">
        <f t="shared" si="296"/>
        <v>0</v>
      </c>
      <c r="L651" s="33" t="str">
        <f t="shared" si="297"/>
        <v/>
      </c>
      <c r="M651" s="34">
        <f t="shared" si="313"/>
        <v>17500.150131084374</v>
      </c>
      <c r="N651" s="33" t="str">
        <f t="shared" si="314"/>
        <v/>
      </c>
      <c r="O651" s="35" t="str">
        <f t="shared" si="298"/>
        <v/>
      </c>
      <c r="P651" s="48" t="str">
        <f t="shared" si="299"/>
        <v/>
      </c>
      <c r="Q651" s="35"/>
      <c r="R651" s="58">
        <f>Data!AW651</f>
        <v>0</v>
      </c>
      <c r="S651" s="58">
        <f>Data!BB651</f>
        <v>0</v>
      </c>
      <c r="T651" s="58">
        <f>Data!BM651</f>
        <v>-9945.01171875</v>
      </c>
      <c r="U651" s="59">
        <f>Data!BN651</f>
        <v>-9990.62890625</v>
      </c>
      <c r="V651" s="59">
        <f>Data!BO651</f>
        <v>-9925.8583984375</v>
      </c>
      <c r="W651" s="58">
        <f>Data!BT651</f>
        <v>0</v>
      </c>
      <c r="X651" s="56">
        <f t="shared" si="300"/>
        <v>0</v>
      </c>
      <c r="Y651" s="64">
        <f t="shared" si="301"/>
        <v>4500</v>
      </c>
      <c r="Z651" s="65">
        <f t="shared" si="302"/>
        <v>1177.80126953125</v>
      </c>
      <c r="AA651" s="66">
        <f t="shared" si="303"/>
        <v>5677.80126953125</v>
      </c>
      <c r="AB651" s="71">
        <f t="shared" si="315"/>
        <v>5677.80126953125</v>
      </c>
      <c r="AC651" s="71">
        <f t="shared" si="304"/>
        <v>1177.80126953125</v>
      </c>
      <c r="AD651" s="71">
        <f t="shared" si="316"/>
        <v>166.09300489033194</v>
      </c>
      <c r="AE651" s="71">
        <f t="shared" si="317"/>
        <v>1177.80126953125</v>
      </c>
      <c r="AF651" s="57">
        <f t="shared" si="318"/>
        <v>166.09300489033194</v>
      </c>
      <c r="AG651" s="55"/>
      <c r="AI651" s="35" t="str">
        <f t="shared" si="305"/>
        <v/>
      </c>
      <c r="AJ651" s="125" t="str">
        <f t="shared" si="306"/>
        <v/>
      </c>
      <c r="AK651" s="125" t="str">
        <f t="shared" si="307"/>
        <v/>
      </c>
      <c r="AL651" s="125" t="str">
        <f t="shared" si="308"/>
        <v/>
      </c>
      <c r="AM651" s="125" t="str">
        <f t="shared" si="309"/>
        <v/>
      </c>
      <c r="AN651" s="125" t="s">
        <v>218</v>
      </c>
      <c r="AO651" s="125" t="str">
        <f t="shared" si="310"/>
        <v/>
      </c>
      <c r="AP651" s="125" t="str">
        <f t="shared" si="319"/>
        <v/>
      </c>
    </row>
    <row r="652" spans="1:42">
      <c r="A652" s="30">
        <f t="shared" si="311"/>
        <v>27425</v>
      </c>
      <c r="B652" s="31">
        <f t="shared" si="288"/>
        <v>0</v>
      </c>
      <c r="C652" s="33" t="str">
        <f t="shared" si="289"/>
        <v/>
      </c>
      <c r="D652" s="31">
        <f t="shared" si="290"/>
        <v>0</v>
      </c>
      <c r="E652" s="33" t="str">
        <f t="shared" si="291"/>
        <v/>
      </c>
      <c r="F652" s="31">
        <f t="shared" si="292"/>
        <v>873.35825748245429</v>
      </c>
      <c r="G652" s="32">
        <f t="shared" si="293"/>
        <v>822.53175295817675</v>
      </c>
      <c r="H652" s="32">
        <f t="shared" si="294"/>
        <v>736.49674025895706</v>
      </c>
      <c r="I652" s="32">
        <f t="shared" si="295"/>
        <v>873.35825748245429</v>
      </c>
      <c r="J652" s="37" t="str">
        <f t="shared" si="312"/>
        <v/>
      </c>
      <c r="K652" s="31">
        <f t="shared" si="296"/>
        <v>0</v>
      </c>
      <c r="L652" s="33" t="str">
        <f t="shared" si="297"/>
        <v/>
      </c>
      <c r="M652" s="34">
        <f t="shared" si="313"/>
        <v>10545.273073096389</v>
      </c>
      <c r="N652" s="33" t="str">
        <f t="shared" si="314"/>
        <v/>
      </c>
      <c r="O652" s="35" t="str">
        <f t="shared" si="298"/>
        <v/>
      </c>
      <c r="P652" s="48" t="str">
        <f t="shared" si="299"/>
        <v/>
      </c>
      <c r="Q652" s="35"/>
      <c r="R652" s="58">
        <f>Data!AW652</f>
        <v>0</v>
      </c>
      <c r="S652" s="58">
        <f>Data!BB652</f>
        <v>0</v>
      </c>
      <c r="T652" s="58">
        <f>Data!BM652</f>
        <v>-3125.276611328125</v>
      </c>
      <c r="U652" s="59">
        <f>Data!BN652</f>
        <v>-3230.70068359375</v>
      </c>
      <c r="V652" s="59">
        <f>Data!BO652</f>
        <v>-3316.735595703125</v>
      </c>
      <c r="W652" s="58">
        <f>Data!BT652</f>
        <v>0</v>
      </c>
      <c r="X652" s="56">
        <f t="shared" si="300"/>
        <v>0</v>
      </c>
      <c r="Y652" s="64">
        <f t="shared" si="301"/>
        <v>6000</v>
      </c>
      <c r="Z652" s="65">
        <f t="shared" si="302"/>
        <v>2996.51171875</v>
      </c>
      <c r="AA652" s="66">
        <f t="shared" si="303"/>
        <v>8996.51171875</v>
      </c>
      <c r="AB652" s="71">
        <f t="shared" si="315"/>
        <v>8996.51171875</v>
      </c>
      <c r="AC652" s="71">
        <f t="shared" si="304"/>
        <v>2996.51171875</v>
      </c>
      <c r="AD652" s="71">
        <f t="shared" si="316"/>
        <v>5378.2551552059158</v>
      </c>
      <c r="AE652" s="71">
        <f t="shared" si="317"/>
        <v>2996.51171875</v>
      </c>
      <c r="AF652" s="57">
        <f t="shared" si="318"/>
        <v>2996.51171875</v>
      </c>
      <c r="AG652" s="55"/>
      <c r="AI652" s="35" t="str">
        <f t="shared" si="305"/>
        <v/>
      </c>
      <c r="AJ652" s="125" t="str">
        <f t="shared" si="306"/>
        <v/>
      </c>
      <c r="AK652" s="125" t="str">
        <f t="shared" si="307"/>
        <v/>
      </c>
      <c r="AL652" s="125" t="str">
        <f t="shared" si="308"/>
        <v/>
      </c>
      <c r="AM652" s="125" t="str">
        <f t="shared" si="309"/>
        <v/>
      </c>
      <c r="AN652" s="125" t="s">
        <v>218</v>
      </c>
      <c r="AO652" s="125" t="str">
        <f t="shared" si="310"/>
        <v/>
      </c>
      <c r="AP652" s="125" t="str">
        <f t="shared" si="319"/>
        <v/>
      </c>
    </row>
    <row r="653" spans="1:42">
      <c r="A653" s="30">
        <f t="shared" si="311"/>
        <v>27453</v>
      </c>
      <c r="B653" s="31">
        <f t="shared" ref="B653:B716" si="320">IF(AND(JPSLOPE_1DV&gt;0.01,JPSLOPE_1DV&lt;1),(Banks+Tracy-JPINTCPT_1DV)/JPSLOPE_1DV,0)</f>
        <v>0</v>
      </c>
      <c r="C653" s="33" t="str">
        <f t="shared" ref="C653:C716" si="321">IF(Sac-B653&lt;25,"JP","")</f>
        <v/>
      </c>
      <c r="D653" s="31">
        <f t="shared" ref="D653:D716" si="322">IF(AND(EMSLOPE_1DV&gt;0.01,EMSLOPE_1DV&lt;1000),(Banks+Tracy-EMINTCPT_1DV)/EMSLOPE_1DV,0)</f>
        <v>0</v>
      </c>
      <c r="E653" s="33" t="str">
        <f t="shared" ref="E653:E716" si="323">IF(Sac-D653&lt;25,"EM","")</f>
        <v/>
      </c>
      <c r="F653" s="31">
        <f t="shared" ref="F653:F716" si="324">IF(AND(CCCSLOPE_1ADV&gt;0.01,CCCSLOPE_1ADV&lt;1000),(Banks+Tracy-CCCINTCPT_1ADV)/CCCSLOPE_1ADV,0)</f>
        <v>0</v>
      </c>
      <c r="G653" s="32">
        <f t="shared" ref="G653:G716" si="325">IF(AND(CCCSLOPE_2ADV&gt;0.01,CCCSLOPE_2ADV&lt;1),(Banks+Tracy-CCCINTCPT_2ADV)/CCCSLOPE_2ADV,0)</f>
        <v>0</v>
      </c>
      <c r="H653" s="32">
        <f t="shared" ref="H653:H716" si="326">IF(AND(CCCSLOPE_3ADV&gt;0.01,CCCSLOPE_3ADV&lt;1),(Banks+Tracy-CCCINTCPT_3ADV)/CCCSLOPE_3ADV,0)</f>
        <v>0</v>
      </c>
      <c r="I653" s="32">
        <f t="shared" ref="I653:I716" si="327">MAX(F653:H653)</f>
        <v>0</v>
      </c>
      <c r="J653" s="37" t="str">
        <f t="shared" si="312"/>
        <v/>
      </c>
      <c r="K653" s="31">
        <f t="shared" ref="K653:K716" si="328">IF(AND(COSLOPE_1DV&gt;0.01,COSLOPE_1DV&lt;1),(Banks+Tracy-COINTCPT_1DV)/COSLOPE_1DV,0)</f>
        <v>0</v>
      </c>
      <c r="L653" s="33" t="str">
        <f t="shared" ref="L653:L716" si="329">IF(Sac-K653&lt;25,"CO","")</f>
        <v/>
      </c>
      <c r="M653" s="34">
        <f t="shared" si="313"/>
        <v>14388.848037424301</v>
      </c>
      <c r="N653" s="33" t="str">
        <f t="shared" si="314"/>
        <v/>
      </c>
      <c r="O653" s="35" t="str">
        <f t="shared" ref="O653:O716" si="330">IF(DO&lt;err,"MRDO","")</f>
        <v/>
      </c>
      <c r="P653" s="48" t="str">
        <f t="shared" ref="P653:P716" si="331">CONCATENATE(C653,E653,J653,L653,N653,O653)</f>
        <v/>
      </c>
      <c r="Q653" s="35"/>
      <c r="R653" s="58">
        <f>Data!AW653</f>
        <v>0</v>
      </c>
      <c r="S653" s="58">
        <f>Data!BB653</f>
        <v>0</v>
      </c>
      <c r="T653" s="58">
        <f>Data!BM653</f>
        <v>0</v>
      </c>
      <c r="U653" s="59">
        <f>Data!BN653</f>
        <v>0</v>
      </c>
      <c r="V653" s="59">
        <f>Data!BO653</f>
        <v>0</v>
      </c>
      <c r="W653" s="58">
        <f>Data!BT653</f>
        <v>0</v>
      </c>
      <c r="X653" s="56">
        <f t="shared" ref="X653:X716" si="332">MAX(R653:W653,0)</f>
        <v>0</v>
      </c>
      <c r="Y653" s="64">
        <f t="shared" ref="Y653:Y716" si="333">MRDO</f>
        <v>11400</v>
      </c>
      <c r="Z653" s="65">
        <f t="shared" ref="Z653:Z716" si="334">DO</f>
        <v>45793.3671875</v>
      </c>
      <c r="AA653" s="66">
        <f t="shared" ref="AA653:AA716" si="335">MRDO+DO</f>
        <v>57193.3671875</v>
      </c>
      <c r="AB653" s="71">
        <f t="shared" si="315"/>
        <v>57193.3671875</v>
      </c>
      <c r="AC653" s="71">
        <f t="shared" ref="AC653:AC716" si="336">DO</f>
        <v>45793.3671875</v>
      </c>
      <c r="AD653" s="71">
        <f t="shared" si="316"/>
        <v>47512.099782946367</v>
      </c>
      <c r="AE653" s="71">
        <f t="shared" si="317"/>
        <v>45793.3671875</v>
      </c>
      <c r="AF653" s="57">
        <f t="shared" si="318"/>
        <v>45793.3671875</v>
      </c>
      <c r="AG653" s="55"/>
      <c r="AI653" s="35" t="str">
        <f t="shared" ref="AI653:AI716" si="337">IF(ABS(Tracy-B2_2CAP)&lt;err,"B2-2","")</f>
        <v/>
      </c>
      <c r="AJ653" s="125" t="str">
        <f t="shared" ref="AJ653:AJ716" si="338">IF(ABS(Tracy-B2_3CAP)&lt;err,"B2-3","")</f>
        <v/>
      </c>
      <c r="AK653" s="125" t="str">
        <f t="shared" ref="AK653:AK716" si="339">IF(ABS(Tracy-B2_4CAP)&lt;err,"B2-4","")</f>
        <v/>
      </c>
      <c r="AL653" s="125" t="str">
        <f t="shared" ref="AL653:AL716" si="340">IF(ABS(Tracy-B2_5ACAP)&lt;err,"B2-5","")</f>
        <v/>
      </c>
      <c r="AM653" s="125" t="str">
        <f t="shared" ref="AM653:AM716" si="341">IF(ABS(Tracy-B2_5BCAP)&lt;err,"B2-5","")</f>
        <v/>
      </c>
      <c r="AN653" s="125" t="s">
        <v>218</v>
      </c>
      <c r="AO653" s="125" t="str">
        <f t="shared" ref="AO653:AO716" si="342">IF(ABS(Tracy-B2_7CAP)&lt;err,"B2-7","")</f>
        <v/>
      </c>
      <c r="AP653" s="125" t="str">
        <f t="shared" si="319"/>
        <v/>
      </c>
    </row>
    <row r="654" spans="1:42">
      <c r="A654" s="30">
        <f t="shared" ref="A654:A717" si="343">Date</f>
        <v>27484</v>
      </c>
      <c r="B654" s="31">
        <f t="shared" si="320"/>
        <v>0</v>
      </c>
      <c r="C654" s="33" t="str">
        <f t="shared" si="321"/>
        <v/>
      </c>
      <c r="D654" s="31">
        <f t="shared" si="322"/>
        <v>0</v>
      </c>
      <c r="E654" s="33" t="str">
        <f t="shared" si="323"/>
        <v/>
      </c>
      <c r="F654" s="31">
        <f t="shared" si="324"/>
        <v>0</v>
      </c>
      <c r="G654" s="32">
        <f t="shared" si="325"/>
        <v>0</v>
      </c>
      <c r="H654" s="32">
        <f t="shared" si="326"/>
        <v>0</v>
      </c>
      <c r="I654" s="32">
        <f t="shared" si="327"/>
        <v>0</v>
      </c>
      <c r="J654" s="37" t="str">
        <f t="shared" ref="J654:J717" si="344">IF(Sac-I654&lt;25,"RS","")</f>
        <v/>
      </c>
      <c r="K654" s="31">
        <f t="shared" si="328"/>
        <v>0</v>
      </c>
      <c r="L654" s="33" t="str">
        <f t="shared" si="329"/>
        <v/>
      </c>
      <c r="M654" s="34">
        <f t="shared" ref="M654:M717" si="345">(Banks+Tracy)/EI</f>
        <v>28282.366553074404</v>
      </c>
      <c r="N654" s="33" t="str">
        <f t="shared" ref="N654:N717" si="346">IF(ABS(EIExp-Banks-Tracy)&lt;err,"EI","")</f>
        <v/>
      </c>
      <c r="O654" s="35" t="str">
        <f t="shared" si="330"/>
        <v/>
      </c>
      <c r="P654" s="48" t="str">
        <f t="shared" si="331"/>
        <v/>
      </c>
      <c r="Q654" s="35"/>
      <c r="R654" s="58">
        <f>Data!AW654</f>
        <v>0</v>
      </c>
      <c r="S654" s="58">
        <f>Data!BB654</f>
        <v>0</v>
      </c>
      <c r="T654" s="58">
        <f>Data!BM654</f>
        <v>0</v>
      </c>
      <c r="U654" s="59">
        <f>Data!BN654</f>
        <v>0</v>
      </c>
      <c r="V654" s="59">
        <f>Data!BO654</f>
        <v>0</v>
      </c>
      <c r="W654" s="58">
        <f>Data!BT654</f>
        <v>0</v>
      </c>
      <c r="X654" s="56">
        <f t="shared" si="332"/>
        <v>0</v>
      </c>
      <c r="Y654" s="64">
        <f t="shared" si="333"/>
        <v>10184.677734375</v>
      </c>
      <c r="Z654" s="65">
        <f t="shared" si="334"/>
        <v>74740.7265625</v>
      </c>
      <c r="AA654" s="66">
        <f t="shared" si="335"/>
        <v>84925.404296875</v>
      </c>
      <c r="AB654" s="71">
        <f t="shared" ref="AB654:AB717" si="347">AA654-X654</f>
        <v>84925.404296875</v>
      </c>
      <c r="AC654" s="71">
        <f t="shared" si="336"/>
        <v>74740.7265625</v>
      </c>
      <c r="AD654" s="71">
        <f t="shared" ref="AD654:AD717" si="348">EIExp/EI-M654</f>
        <v>65435.871650080531</v>
      </c>
      <c r="AE654" s="71">
        <f t="shared" ref="AE654:AE717" si="349">DO-DO_WHL</f>
        <v>74740.7265625</v>
      </c>
      <c r="AF654" s="57">
        <f t="shared" ref="AF654:AF717" si="350">MIN(AB654:AD654)</f>
        <v>65435.871650080531</v>
      </c>
      <c r="AG654" s="55"/>
      <c r="AI654" s="35" t="str">
        <f t="shared" si="337"/>
        <v/>
      </c>
      <c r="AJ654" s="125" t="str">
        <f t="shared" si="338"/>
        <v/>
      </c>
      <c r="AK654" s="125" t="str">
        <f t="shared" si="339"/>
        <v/>
      </c>
      <c r="AL654" s="125" t="str">
        <f t="shared" si="340"/>
        <v/>
      </c>
      <c r="AM654" s="125" t="str">
        <f t="shared" si="341"/>
        <v/>
      </c>
      <c r="AN654" s="125" t="s">
        <v>218</v>
      </c>
      <c r="AO654" s="125" t="str">
        <f t="shared" si="342"/>
        <v/>
      </c>
      <c r="AP654" s="125" t="str">
        <f t="shared" ref="AP654:AP717" si="351">CONCATENATE(AI654,AJ654,AK654,AL654,AN654,AO654)</f>
        <v/>
      </c>
    </row>
    <row r="655" spans="1:42">
      <c r="A655" s="30">
        <f t="shared" si="343"/>
        <v>27514</v>
      </c>
      <c r="B655" s="31">
        <f t="shared" si="320"/>
        <v>0</v>
      </c>
      <c r="C655" s="33" t="str">
        <f t="shared" si="321"/>
        <v/>
      </c>
      <c r="D655" s="31">
        <f t="shared" si="322"/>
        <v>0</v>
      </c>
      <c r="E655" s="33" t="str">
        <f t="shared" si="323"/>
        <v/>
      </c>
      <c r="F655" s="31">
        <f t="shared" si="324"/>
        <v>0</v>
      </c>
      <c r="G655" s="32">
        <f t="shared" si="325"/>
        <v>0</v>
      </c>
      <c r="H655" s="32">
        <f t="shared" si="326"/>
        <v>0</v>
      </c>
      <c r="I655" s="32">
        <f t="shared" si="327"/>
        <v>0</v>
      </c>
      <c r="J655" s="37" t="str">
        <f t="shared" si="344"/>
        <v/>
      </c>
      <c r="K655" s="31">
        <f t="shared" si="328"/>
        <v>0</v>
      </c>
      <c r="L655" s="33" t="str">
        <f t="shared" si="329"/>
        <v/>
      </c>
      <c r="M655" s="34">
        <f t="shared" si="345"/>
        <v>4886.557002860427</v>
      </c>
      <c r="N655" s="33" t="str">
        <f t="shared" si="346"/>
        <v/>
      </c>
      <c r="O655" s="35" t="str">
        <f t="shared" si="330"/>
        <v/>
      </c>
      <c r="P655" s="48" t="str">
        <f t="shared" si="331"/>
        <v/>
      </c>
      <c r="Q655" s="35"/>
      <c r="R655" s="58">
        <f>Data!AW655</f>
        <v>0</v>
      </c>
      <c r="S655" s="58">
        <f>Data!BB655</f>
        <v>0</v>
      </c>
      <c r="T655" s="58">
        <f>Data!BM655</f>
        <v>0</v>
      </c>
      <c r="U655" s="59">
        <f>Data!BN655</f>
        <v>0</v>
      </c>
      <c r="V655" s="59">
        <f>Data!BO655</f>
        <v>0</v>
      </c>
      <c r="W655" s="58">
        <f>Data!BT655</f>
        <v>0</v>
      </c>
      <c r="X655" s="56">
        <f t="shared" si="332"/>
        <v>0</v>
      </c>
      <c r="Y655" s="64">
        <f t="shared" si="333"/>
        <v>15125</v>
      </c>
      <c r="Z655" s="65">
        <f t="shared" si="334"/>
        <v>14462.2138671875</v>
      </c>
      <c r="AA655" s="66">
        <f t="shared" si="335"/>
        <v>29587.2138671875</v>
      </c>
      <c r="AB655" s="71">
        <f t="shared" si="347"/>
        <v>29587.2138671875</v>
      </c>
      <c r="AC655" s="71">
        <f t="shared" si="336"/>
        <v>14462.2138671875</v>
      </c>
      <c r="AD655" s="71">
        <f t="shared" si="348"/>
        <v>27674.565203437895</v>
      </c>
      <c r="AE655" s="71">
        <f t="shared" si="349"/>
        <v>14462.2138671875</v>
      </c>
      <c r="AF655" s="57">
        <f t="shared" si="350"/>
        <v>14462.2138671875</v>
      </c>
      <c r="AG655" s="55"/>
      <c r="AI655" s="35" t="str">
        <f t="shared" si="337"/>
        <v/>
      </c>
      <c r="AJ655" s="125" t="str">
        <f t="shared" si="338"/>
        <v/>
      </c>
      <c r="AK655" s="125" t="str">
        <f t="shared" si="339"/>
        <v/>
      </c>
      <c r="AL655" s="125" t="str">
        <f t="shared" si="340"/>
        <v/>
      </c>
      <c r="AM655" s="125" t="str">
        <f t="shared" si="341"/>
        <v/>
      </c>
      <c r="AN655" s="125" t="s">
        <v>218</v>
      </c>
      <c r="AO655" s="125" t="str">
        <f t="shared" si="342"/>
        <v/>
      </c>
      <c r="AP655" s="125" t="str">
        <f t="shared" si="351"/>
        <v/>
      </c>
    </row>
    <row r="656" spans="1:42">
      <c r="A656" s="30">
        <f t="shared" si="343"/>
        <v>27545</v>
      </c>
      <c r="B656" s="31">
        <f t="shared" si="320"/>
        <v>0</v>
      </c>
      <c r="C656" s="33" t="str">
        <f t="shared" si="321"/>
        <v/>
      </c>
      <c r="D656" s="31">
        <f t="shared" si="322"/>
        <v>0</v>
      </c>
      <c r="E656" s="33" t="str">
        <f t="shared" si="323"/>
        <v/>
      </c>
      <c r="F656" s="31">
        <f t="shared" si="324"/>
        <v>0</v>
      </c>
      <c r="G656" s="32">
        <f t="shared" si="325"/>
        <v>0</v>
      </c>
      <c r="H656" s="32">
        <f t="shared" si="326"/>
        <v>0</v>
      </c>
      <c r="I656" s="32">
        <f t="shared" si="327"/>
        <v>0</v>
      </c>
      <c r="J656" s="37" t="str">
        <f t="shared" si="344"/>
        <v/>
      </c>
      <c r="K656" s="31">
        <f t="shared" si="328"/>
        <v>0</v>
      </c>
      <c r="L656" s="33" t="str">
        <f t="shared" si="329"/>
        <v/>
      </c>
      <c r="M656" s="34">
        <f t="shared" si="345"/>
        <v>4285.7143586995662</v>
      </c>
      <c r="N656" s="33" t="str">
        <f t="shared" si="346"/>
        <v/>
      </c>
      <c r="O656" s="35" t="str">
        <f t="shared" si="330"/>
        <v/>
      </c>
      <c r="P656" s="48" t="str">
        <f t="shared" si="331"/>
        <v/>
      </c>
      <c r="Q656" s="35"/>
      <c r="R656" s="58">
        <f>Data!AW656</f>
        <v>0</v>
      </c>
      <c r="S656" s="58">
        <f>Data!BB656</f>
        <v>0</v>
      </c>
      <c r="T656" s="58">
        <f>Data!BM656</f>
        <v>0</v>
      </c>
      <c r="U656" s="59">
        <f>Data!BN656</f>
        <v>0</v>
      </c>
      <c r="V656" s="59">
        <f>Data!BO656</f>
        <v>0</v>
      </c>
      <c r="W656" s="58">
        <f>Data!BT656</f>
        <v>0</v>
      </c>
      <c r="X656" s="56">
        <f t="shared" si="332"/>
        <v>0</v>
      </c>
      <c r="Y656" s="64">
        <f t="shared" si="333"/>
        <v>4700</v>
      </c>
      <c r="Z656" s="65">
        <f t="shared" si="334"/>
        <v>28464.92578125</v>
      </c>
      <c r="AA656" s="66">
        <f t="shared" si="335"/>
        <v>33164.92578125</v>
      </c>
      <c r="AB656" s="71">
        <f t="shared" si="347"/>
        <v>33164.92578125</v>
      </c>
      <c r="AC656" s="71">
        <f t="shared" si="336"/>
        <v>28464.92578125</v>
      </c>
      <c r="AD656" s="71">
        <f t="shared" si="348"/>
        <v>33112.229916576485</v>
      </c>
      <c r="AE656" s="71">
        <f t="shared" si="349"/>
        <v>28464.92578125</v>
      </c>
      <c r="AF656" s="57">
        <f t="shared" si="350"/>
        <v>28464.92578125</v>
      </c>
      <c r="AG656" s="55"/>
      <c r="AI656" s="35" t="str">
        <f t="shared" si="337"/>
        <v/>
      </c>
      <c r="AJ656" s="125" t="str">
        <f t="shared" si="338"/>
        <v/>
      </c>
      <c r="AK656" s="125" t="str">
        <f t="shared" si="339"/>
        <v/>
      </c>
      <c r="AL656" s="125" t="str">
        <f t="shared" si="340"/>
        <v/>
      </c>
      <c r="AM656" s="125" t="str">
        <f t="shared" si="341"/>
        <v/>
      </c>
      <c r="AN656" s="125" t="s">
        <v>218</v>
      </c>
      <c r="AO656" s="125" t="str">
        <f t="shared" si="342"/>
        <v/>
      </c>
      <c r="AP656" s="125" t="str">
        <f t="shared" si="351"/>
        <v/>
      </c>
    </row>
    <row r="657" spans="1:42">
      <c r="A657" s="30">
        <f t="shared" si="343"/>
        <v>27575</v>
      </c>
      <c r="B657" s="31">
        <f t="shared" si="320"/>
        <v>2539.4486667636229</v>
      </c>
      <c r="C657" s="33" t="str">
        <f t="shared" si="321"/>
        <v/>
      </c>
      <c r="D657" s="31">
        <f t="shared" si="322"/>
        <v>0</v>
      </c>
      <c r="E657" s="33" t="str">
        <f t="shared" si="323"/>
        <v/>
      </c>
      <c r="F657" s="31">
        <f t="shared" si="324"/>
        <v>0</v>
      </c>
      <c r="G657" s="32">
        <f t="shared" si="325"/>
        <v>0</v>
      </c>
      <c r="H657" s="32">
        <f t="shared" si="326"/>
        <v>0</v>
      </c>
      <c r="I657" s="32">
        <f t="shared" si="327"/>
        <v>0</v>
      </c>
      <c r="J657" s="37" t="str">
        <f t="shared" si="344"/>
        <v/>
      </c>
      <c r="K657" s="31">
        <f t="shared" si="328"/>
        <v>0</v>
      </c>
      <c r="L657" s="33" t="str">
        <f t="shared" si="329"/>
        <v/>
      </c>
      <c r="M657" s="34">
        <f t="shared" si="345"/>
        <v>21366.021569218323</v>
      </c>
      <c r="N657" s="33" t="str">
        <f t="shared" si="346"/>
        <v/>
      </c>
      <c r="O657" s="35" t="str">
        <f t="shared" si="330"/>
        <v/>
      </c>
      <c r="P657" s="48" t="str">
        <f t="shared" si="331"/>
        <v/>
      </c>
      <c r="Q657" s="35"/>
      <c r="R657" s="58">
        <f>Data!AW657</f>
        <v>-590.19281005859375</v>
      </c>
      <c r="S657" s="58">
        <f>Data!BB657</f>
        <v>0</v>
      </c>
      <c r="T657" s="58">
        <f>Data!BM657</f>
        <v>0</v>
      </c>
      <c r="U657" s="59">
        <f>Data!BN657</f>
        <v>0</v>
      </c>
      <c r="V657" s="59">
        <f>Data!BO657</f>
        <v>0</v>
      </c>
      <c r="W657" s="58">
        <f>Data!BT657</f>
        <v>0</v>
      </c>
      <c r="X657" s="56">
        <f t="shared" si="332"/>
        <v>0</v>
      </c>
      <c r="Y657" s="64">
        <f t="shared" si="333"/>
        <v>7712.5</v>
      </c>
      <c r="Z657" s="65">
        <f t="shared" si="334"/>
        <v>13854.154296875</v>
      </c>
      <c r="AA657" s="66">
        <f t="shared" si="335"/>
        <v>21566.654296875</v>
      </c>
      <c r="AB657" s="71">
        <f t="shared" si="347"/>
        <v>21566.654296875</v>
      </c>
      <c r="AC657" s="71">
        <f t="shared" si="336"/>
        <v>13854.154296875</v>
      </c>
      <c r="AD657" s="71">
        <f t="shared" si="348"/>
        <v>12296.816615663538</v>
      </c>
      <c r="AE657" s="71">
        <f t="shared" si="349"/>
        <v>13854.154296875</v>
      </c>
      <c r="AF657" s="57">
        <f t="shared" si="350"/>
        <v>12296.816615663538</v>
      </c>
      <c r="AG657" s="55"/>
      <c r="AI657" s="35" t="str">
        <f t="shared" si="337"/>
        <v/>
      </c>
      <c r="AJ657" s="125" t="str">
        <f t="shared" si="338"/>
        <v/>
      </c>
      <c r="AK657" s="125" t="str">
        <f t="shared" si="339"/>
        <v/>
      </c>
      <c r="AL657" s="125" t="str">
        <f t="shared" si="340"/>
        <v/>
      </c>
      <c r="AM657" s="125" t="str">
        <f t="shared" si="341"/>
        <v/>
      </c>
      <c r="AN657" s="125" t="s">
        <v>218</v>
      </c>
      <c r="AO657" s="125" t="str">
        <f t="shared" si="342"/>
        <v/>
      </c>
      <c r="AP657" s="125" t="str">
        <f t="shared" si="351"/>
        <v/>
      </c>
    </row>
    <row r="658" spans="1:42">
      <c r="A658" s="30">
        <f t="shared" si="343"/>
        <v>27606</v>
      </c>
      <c r="B658" s="31">
        <f t="shared" si="320"/>
        <v>13058.800531980827</v>
      </c>
      <c r="C658" s="33" t="str">
        <f t="shared" si="321"/>
        <v/>
      </c>
      <c r="D658" s="31">
        <f t="shared" si="322"/>
        <v>11438.915509263548</v>
      </c>
      <c r="E658" s="33" t="str">
        <f t="shared" si="323"/>
        <v/>
      </c>
      <c r="F658" s="31">
        <f t="shared" si="324"/>
        <v>0</v>
      </c>
      <c r="G658" s="32">
        <f t="shared" si="325"/>
        <v>0</v>
      </c>
      <c r="H658" s="32">
        <f t="shared" si="326"/>
        <v>0</v>
      </c>
      <c r="I658" s="32">
        <f t="shared" si="327"/>
        <v>0</v>
      </c>
      <c r="J658" s="37" t="str">
        <f t="shared" si="344"/>
        <v/>
      </c>
      <c r="K658" s="31">
        <f t="shared" si="328"/>
        <v>0</v>
      </c>
      <c r="L658" s="33" t="str">
        <f t="shared" si="329"/>
        <v/>
      </c>
      <c r="M658" s="34">
        <f t="shared" si="345"/>
        <v>17241.469983374889</v>
      </c>
      <c r="N658" s="33" t="str">
        <f t="shared" si="346"/>
        <v/>
      </c>
      <c r="O658" s="35" t="str">
        <f t="shared" si="330"/>
        <v>MRDO</v>
      </c>
      <c r="P658" s="48" t="str">
        <f t="shared" si="331"/>
        <v>MRDO</v>
      </c>
      <c r="Q658" s="35"/>
      <c r="R658" s="58">
        <f>Data!AW658</f>
        <v>2349.706787109375</v>
      </c>
      <c r="S658" s="58">
        <f>Data!BB658</f>
        <v>729.82220458984375</v>
      </c>
      <c r="T658" s="58">
        <f>Data!BM658</f>
        <v>0</v>
      </c>
      <c r="U658" s="59">
        <f>Data!BN658</f>
        <v>0</v>
      </c>
      <c r="V658" s="59">
        <f>Data!BO658</f>
        <v>0</v>
      </c>
      <c r="W658" s="58">
        <f>Data!BT658</f>
        <v>0</v>
      </c>
      <c r="X658" s="56">
        <f t="shared" si="332"/>
        <v>2349.706787109375</v>
      </c>
      <c r="Y658" s="64">
        <f t="shared" si="333"/>
        <v>8000</v>
      </c>
      <c r="Z658" s="65">
        <f t="shared" si="334"/>
        <v>0</v>
      </c>
      <c r="AA658" s="66">
        <f t="shared" si="335"/>
        <v>8000</v>
      </c>
      <c r="AB658" s="71">
        <f t="shared" si="347"/>
        <v>5650.293212890625</v>
      </c>
      <c r="AC658" s="71">
        <f t="shared" si="336"/>
        <v>0</v>
      </c>
      <c r="AD658" s="71">
        <f t="shared" si="348"/>
        <v>6177.4296136059966</v>
      </c>
      <c r="AE658" s="71">
        <f t="shared" si="349"/>
        <v>0</v>
      </c>
      <c r="AF658" s="57">
        <f t="shared" si="350"/>
        <v>0</v>
      </c>
      <c r="AG658" s="55"/>
      <c r="AI658" s="35" t="str">
        <f t="shared" si="337"/>
        <v/>
      </c>
      <c r="AJ658" s="125" t="str">
        <f t="shared" si="338"/>
        <v/>
      </c>
      <c r="AK658" s="125" t="str">
        <f t="shared" si="339"/>
        <v/>
      </c>
      <c r="AL658" s="125" t="str">
        <f t="shared" si="340"/>
        <v/>
      </c>
      <c r="AM658" s="125" t="str">
        <f t="shared" si="341"/>
        <v/>
      </c>
      <c r="AN658" s="125" t="s">
        <v>218</v>
      </c>
      <c r="AO658" s="125" t="str">
        <f t="shared" si="342"/>
        <v/>
      </c>
      <c r="AP658" s="125" t="str">
        <f t="shared" si="351"/>
        <v/>
      </c>
    </row>
    <row r="659" spans="1:42">
      <c r="A659" s="30">
        <f t="shared" si="343"/>
        <v>27637</v>
      </c>
      <c r="B659" s="31">
        <f t="shared" si="320"/>
        <v>11686.979511111895</v>
      </c>
      <c r="C659" s="33" t="str">
        <f t="shared" si="321"/>
        <v/>
      </c>
      <c r="D659" s="31">
        <f t="shared" si="322"/>
        <v>9681.352694759149</v>
      </c>
      <c r="E659" s="33" t="str">
        <f t="shared" si="323"/>
        <v/>
      </c>
      <c r="F659" s="31">
        <f t="shared" si="324"/>
        <v>0</v>
      </c>
      <c r="G659" s="32">
        <f t="shared" si="325"/>
        <v>0</v>
      </c>
      <c r="H659" s="32">
        <f t="shared" si="326"/>
        <v>7716.3557746014876</v>
      </c>
      <c r="I659" s="32">
        <f t="shared" si="327"/>
        <v>7716.3557746014876</v>
      </c>
      <c r="J659" s="37" t="str">
        <f t="shared" si="344"/>
        <v/>
      </c>
      <c r="K659" s="31">
        <f t="shared" si="328"/>
        <v>0</v>
      </c>
      <c r="L659" s="33" t="str">
        <f t="shared" si="329"/>
        <v/>
      </c>
      <c r="M659" s="34">
        <f t="shared" si="345"/>
        <v>17194.392908330803</v>
      </c>
      <c r="N659" s="33" t="str">
        <f t="shared" si="346"/>
        <v/>
      </c>
      <c r="O659" s="35" t="str">
        <f t="shared" si="330"/>
        <v/>
      </c>
      <c r="P659" s="48" t="str">
        <f t="shared" si="331"/>
        <v/>
      </c>
      <c r="Q659" s="35"/>
      <c r="R659" s="58">
        <f>Data!AW659</f>
        <v>1570.2152099609375</v>
      </c>
      <c r="S659" s="58">
        <f>Data!BB659</f>
        <v>-435.41183471679687</v>
      </c>
      <c r="T659" s="58">
        <f>Data!BM659</f>
        <v>0</v>
      </c>
      <c r="U659" s="59">
        <f>Data!BN659</f>
        <v>0</v>
      </c>
      <c r="V659" s="59">
        <f>Data!BO659</f>
        <v>-2400.408447265625</v>
      </c>
      <c r="W659" s="58">
        <f>Data!BT659</f>
        <v>0</v>
      </c>
      <c r="X659" s="56">
        <f t="shared" si="332"/>
        <v>1570.2152099609375</v>
      </c>
      <c r="Y659" s="64">
        <f t="shared" si="333"/>
        <v>4000</v>
      </c>
      <c r="Z659" s="65">
        <f t="shared" si="334"/>
        <v>2324.286865234375</v>
      </c>
      <c r="AA659" s="66">
        <f t="shared" si="335"/>
        <v>6324.286865234375</v>
      </c>
      <c r="AB659" s="71">
        <f t="shared" si="347"/>
        <v>4754.0716552734375</v>
      </c>
      <c r="AC659" s="71">
        <f t="shared" si="336"/>
        <v>2324.286865234375</v>
      </c>
      <c r="AD659" s="71">
        <f t="shared" si="348"/>
        <v>3090.1255640662857</v>
      </c>
      <c r="AE659" s="71">
        <f t="shared" si="349"/>
        <v>2324.286865234375</v>
      </c>
      <c r="AF659" s="57">
        <f t="shared" si="350"/>
        <v>2324.286865234375</v>
      </c>
      <c r="AG659" s="55"/>
      <c r="AI659" s="35" t="str">
        <f t="shared" si="337"/>
        <v/>
      </c>
      <c r="AJ659" s="125" t="str">
        <f t="shared" si="338"/>
        <v/>
      </c>
      <c r="AK659" s="125" t="str">
        <f t="shared" si="339"/>
        <v/>
      </c>
      <c r="AL659" s="125" t="str">
        <f t="shared" si="340"/>
        <v/>
      </c>
      <c r="AM659" s="125" t="str">
        <f t="shared" si="341"/>
        <v/>
      </c>
      <c r="AN659" s="125" t="s">
        <v>218</v>
      </c>
      <c r="AO659" s="125" t="str">
        <f t="shared" si="342"/>
        <v/>
      </c>
      <c r="AP659" s="125" t="str">
        <f t="shared" si="351"/>
        <v/>
      </c>
    </row>
    <row r="660" spans="1:42">
      <c r="A660" s="30">
        <f t="shared" si="343"/>
        <v>27667</v>
      </c>
      <c r="B660" s="31">
        <f t="shared" si="320"/>
        <v>0</v>
      </c>
      <c r="C660" s="33" t="str">
        <f t="shared" si="321"/>
        <v/>
      </c>
      <c r="D660" s="31">
        <f t="shared" si="322"/>
        <v>0</v>
      </c>
      <c r="E660" s="33" t="str">
        <f t="shared" si="323"/>
        <v/>
      </c>
      <c r="F660" s="31">
        <f t="shared" si="324"/>
        <v>0</v>
      </c>
      <c r="G660" s="32">
        <f t="shared" si="325"/>
        <v>0</v>
      </c>
      <c r="H660" s="32">
        <f t="shared" si="326"/>
        <v>7730.2721541221936</v>
      </c>
      <c r="I660" s="32">
        <f t="shared" si="327"/>
        <v>7730.2721541221936</v>
      </c>
      <c r="J660" s="37" t="str">
        <f t="shared" si="344"/>
        <v/>
      </c>
      <c r="K660" s="31">
        <f t="shared" si="328"/>
        <v>0</v>
      </c>
      <c r="L660" s="33" t="str">
        <f t="shared" si="329"/>
        <v/>
      </c>
      <c r="M660" s="34">
        <f t="shared" si="345"/>
        <v>17102.420999909216</v>
      </c>
      <c r="N660" s="33" t="str">
        <f t="shared" si="346"/>
        <v/>
      </c>
      <c r="O660" s="35" t="str">
        <f t="shared" si="330"/>
        <v>MRDO</v>
      </c>
      <c r="P660" s="48" t="str">
        <f t="shared" si="331"/>
        <v>MRDO</v>
      </c>
      <c r="Q660" s="35"/>
      <c r="R660" s="58">
        <f>Data!AW660</f>
        <v>0</v>
      </c>
      <c r="S660" s="58">
        <f>Data!BB660</f>
        <v>0</v>
      </c>
      <c r="T660" s="58">
        <f>Data!BM660</f>
        <v>0</v>
      </c>
      <c r="U660" s="59">
        <f>Data!BN660</f>
        <v>0</v>
      </c>
      <c r="V660" s="59">
        <f>Data!BO660</f>
        <v>-1883.1995849609375</v>
      </c>
      <c r="W660" s="58">
        <f>Data!BT660</f>
        <v>0</v>
      </c>
      <c r="X660" s="56">
        <f t="shared" si="332"/>
        <v>0</v>
      </c>
      <c r="Y660" s="64">
        <f t="shared" si="333"/>
        <v>17187.5</v>
      </c>
      <c r="Z660" s="65">
        <f t="shared" si="334"/>
        <v>0</v>
      </c>
      <c r="AA660" s="66">
        <f t="shared" si="335"/>
        <v>17187.5</v>
      </c>
      <c r="AB660" s="71">
        <f t="shared" si="347"/>
        <v>17187.5</v>
      </c>
      <c r="AC660" s="71">
        <f t="shared" si="336"/>
        <v>0</v>
      </c>
      <c r="AD660" s="71">
        <f t="shared" si="348"/>
        <v>13217.279631441543</v>
      </c>
      <c r="AE660" s="71">
        <f t="shared" si="349"/>
        <v>0</v>
      </c>
      <c r="AF660" s="57">
        <f t="shared" si="350"/>
        <v>0</v>
      </c>
      <c r="AG660" s="55"/>
      <c r="AI660" s="35" t="str">
        <f t="shared" si="337"/>
        <v/>
      </c>
      <c r="AJ660" s="125" t="str">
        <f t="shared" si="338"/>
        <v/>
      </c>
      <c r="AK660" s="125" t="str">
        <f t="shared" si="339"/>
        <v/>
      </c>
      <c r="AL660" s="125" t="str">
        <f t="shared" si="340"/>
        <v/>
      </c>
      <c r="AM660" s="125" t="str">
        <f t="shared" si="341"/>
        <v/>
      </c>
      <c r="AN660" s="125" t="s">
        <v>218</v>
      </c>
      <c r="AO660" s="125" t="str">
        <f t="shared" si="342"/>
        <v/>
      </c>
      <c r="AP660" s="125" t="str">
        <f t="shared" si="351"/>
        <v/>
      </c>
    </row>
    <row r="661" spans="1:42">
      <c r="A661" s="30">
        <f t="shared" si="343"/>
        <v>27698</v>
      </c>
      <c r="B661" s="31">
        <f t="shared" si="320"/>
        <v>0</v>
      </c>
      <c r="C661" s="33" t="str">
        <f t="shared" si="321"/>
        <v/>
      </c>
      <c r="D661" s="31">
        <f t="shared" si="322"/>
        <v>0</v>
      </c>
      <c r="E661" s="33" t="str">
        <f t="shared" si="323"/>
        <v/>
      </c>
      <c r="F661" s="31">
        <f t="shared" si="324"/>
        <v>0</v>
      </c>
      <c r="G661" s="32">
        <f t="shared" si="325"/>
        <v>0</v>
      </c>
      <c r="H661" s="32">
        <f t="shared" si="326"/>
        <v>0</v>
      </c>
      <c r="I661" s="32">
        <f t="shared" si="327"/>
        <v>0</v>
      </c>
      <c r="J661" s="37" t="str">
        <f t="shared" si="344"/>
        <v/>
      </c>
      <c r="K661" s="31">
        <f t="shared" si="328"/>
        <v>0</v>
      </c>
      <c r="L661" s="33" t="str">
        <f t="shared" si="329"/>
        <v/>
      </c>
      <c r="M661" s="34">
        <f t="shared" si="345"/>
        <v>15845.326602837731</v>
      </c>
      <c r="N661" s="33" t="str">
        <f t="shared" si="346"/>
        <v/>
      </c>
      <c r="O661" s="35" t="str">
        <f t="shared" si="330"/>
        <v>MRDO</v>
      </c>
      <c r="P661" s="48" t="str">
        <f t="shared" si="331"/>
        <v>MRDO</v>
      </c>
      <c r="Q661" s="35"/>
      <c r="R661" s="58">
        <f>Data!AW661</f>
        <v>0</v>
      </c>
      <c r="S661" s="58">
        <f>Data!BB661</f>
        <v>0</v>
      </c>
      <c r="T661" s="58">
        <f>Data!BM661</f>
        <v>0</v>
      </c>
      <c r="U661" s="59">
        <f>Data!BN661</f>
        <v>0</v>
      </c>
      <c r="V661" s="59">
        <f>Data!BO661</f>
        <v>0</v>
      </c>
      <c r="W661" s="58">
        <f>Data!BT661</f>
        <v>0</v>
      </c>
      <c r="X661" s="56">
        <f t="shared" si="332"/>
        <v>0</v>
      </c>
      <c r="Y661" s="64">
        <f t="shared" si="333"/>
        <v>9687.5</v>
      </c>
      <c r="Z661" s="65">
        <f t="shared" si="334"/>
        <v>0</v>
      </c>
      <c r="AA661" s="66">
        <f t="shared" si="335"/>
        <v>9687.5</v>
      </c>
      <c r="AB661" s="71">
        <f t="shared" si="347"/>
        <v>9687.5</v>
      </c>
      <c r="AC661" s="71">
        <f t="shared" si="336"/>
        <v>0</v>
      </c>
      <c r="AD661" s="71">
        <f t="shared" si="348"/>
        <v>5098.1897903658737</v>
      </c>
      <c r="AE661" s="71">
        <f t="shared" si="349"/>
        <v>0</v>
      </c>
      <c r="AF661" s="57">
        <f t="shared" si="350"/>
        <v>0</v>
      </c>
      <c r="AG661" s="55"/>
      <c r="AI661" s="35" t="str">
        <f t="shared" si="337"/>
        <v/>
      </c>
      <c r="AJ661" s="125" t="str">
        <f t="shared" si="338"/>
        <v/>
      </c>
      <c r="AK661" s="125" t="str">
        <f t="shared" si="339"/>
        <v/>
      </c>
      <c r="AL661" s="125" t="str">
        <f t="shared" si="340"/>
        <v/>
      </c>
      <c r="AM661" s="125" t="str">
        <f t="shared" si="341"/>
        <v/>
      </c>
      <c r="AN661" s="125" t="s">
        <v>218</v>
      </c>
      <c r="AO661" s="125" t="str">
        <f t="shared" si="342"/>
        <v/>
      </c>
      <c r="AP661" s="125" t="str">
        <f t="shared" si="351"/>
        <v/>
      </c>
    </row>
    <row r="662" spans="1:42">
      <c r="A662" s="30">
        <f t="shared" si="343"/>
        <v>27728</v>
      </c>
      <c r="B662" s="31">
        <f t="shared" si="320"/>
        <v>0</v>
      </c>
      <c r="C662" s="33" t="str">
        <f t="shared" si="321"/>
        <v/>
      </c>
      <c r="D662" s="31">
        <f t="shared" si="322"/>
        <v>0</v>
      </c>
      <c r="E662" s="33" t="str">
        <f t="shared" si="323"/>
        <v/>
      </c>
      <c r="F662" s="31">
        <f t="shared" si="324"/>
        <v>0</v>
      </c>
      <c r="G662" s="32">
        <f t="shared" si="325"/>
        <v>0</v>
      </c>
      <c r="H662" s="32">
        <f t="shared" si="326"/>
        <v>0</v>
      </c>
      <c r="I662" s="32">
        <f t="shared" si="327"/>
        <v>0</v>
      </c>
      <c r="J662" s="37" t="str">
        <f t="shared" si="344"/>
        <v/>
      </c>
      <c r="K662" s="31">
        <f t="shared" si="328"/>
        <v>0</v>
      </c>
      <c r="L662" s="33" t="str">
        <f t="shared" si="329"/>
        <v/>
      </c>
      <c r="M662" s="34">
        <f t="shared" si="345"/>
        <v>8839.1826409260175</v>
      </c>
      <c r="N662" s="33" t="str">
        <f t="shared" si="346"/>
        <v/>
      </c>
      <c r="O662" s="35" t="str">
        <f t="shared" si="330"/>
        <v>MRDO</v>
      </c>
      <c r="P662" s="48" t="str">
        <f t="shared" si="331"/>
        <v>MRDO</v>
      </c>
      <c r="Q662" s="35"/>
      <c r="R662" s="58">
        <f>Data!AW662</f>
        <v>0</v>
      </c>
      <c r="S662" s="58">
        <f>Data!BB662</f>
        <v>0</v>
      </c>
      <c r="T662" s="58">
        <f>Data!BM662</f>
        <v>0</v>
      </c>
      <c r="U662" s="59">
        <f>Data!BN662</f>
        <v>0</v>
      </c>
      <c r="V662" s="59">
        <f>Data!BO662</f>
        <v>0</v>
      </c>
      <c r="W662" s="58">
        <f>Data!BT662</f>
        <v>0</v>
      </c>
      <c r="X662" s="56">
        <f t="shared" si="332"/>
        <v>0</v>
      </c>
      <c r="Y662" s="64">
        <f t="shared" si="333"/>
        <v>15529.7177734375</v>
      </c>
      <c r="Z662" s="65">
        <f t="shared" si="334"/>
        <v>0</v>
      </c>
      <c r="AA662" s="66">
        <f t="shared" si="335"/>
        <v>15529.7177734375</v>
      </c>
      <c r="AB662" s="71">
        <f t="shared" si="347"/>
        <v>15529.7177734375</v>
      </c>
      <c r="AC662" s="71">
        <f t="shared" si="336"/>
        <v>0</v>
      </c>
      <c r="AD662" s="71">
        <f t="shared" si="348"/>
        <v>13363.232536434487</v>
      </c>
      <c r="AE662" s="71">
        <f t="shared" si="349"/>
        <v>0</v>
      </c>
      <c r="AF662" s="57">
        <f t="shared" si="350"/>
        <v>0</v>
      </c>
      <c r="AG662" s="55"/>
      <c r="AI662" s="35" t="str">
        <f t="shared" si="337"/>
        <v/>
      </c>
      <c r="AJ662" s="125" t="str">
        <f t="shared" si="338"/>
        <v/>
      </c>
      <c r="AK662" s="125" t="str">
        <f t="shared" si="339"/>
        <v/>
      </c>
      <c r="AL662" s="125" t="str">
        <f t="shared" si="340"/>
        <v/>
      </c>
      <c r="AM662" s="125" t="str">
        <f t="shared" si="341"/>
        <v/>
      </c>
      <c r="AN662" s="125" t="s">
        <v>218</v>
      </c>
      <c r="AO662" s="125" t="str">
        <f t="shared" si="342"/>
        <v/>
      </c>
      <c r="AP662" s="125" t="str">
        <f t="shared" si="351"/>
        <v/>
      </c>
    </row>
    <row r="663" spans="1:42">
      <c r="A663" s="30">
        <f t="shared" si="343"/>
        <v>27759</v>
      </c>
      <c r="B663" s="31">
        <f t="shared" si="320"/>
        <v>0</v>
      </c>
      <c r="C663" s="33" t="str">
        <f t="shared" si="321"/>
        <v/>
      </c>
      <c r="D663" s="31">
        <f t="shared" si="322"/>
        <v>0</v>
      </c>
      <c r="E663" s="33" t="str">
        <f t="shared" si="323"/>
        <v/>
      </c>
      <c r="F663" s="31">
        <f t="shared" si="324"/>
        <v>0</v>
      </c>
      <c r="G663" s="32">
        <f t="shared" si="325"/>
        <v>0</v>
      </c>
      <c r="H663" s="32">
        <f t="shared" si="326"/>
        <v>0</v>
      </c>
      <c r="I663" s="32">
        <f t="shared" si="327"/>
        <v>0</v>
      </c>
      <c r="J663" s="37" t="str">
        <f t="shared" si="344"/>
        <v/>
      </c>
      <c r="K663" s="31">
        <f t="shared" si="328"/>
        <v>0</v>
      </c>
      <c r="L663" s="33" t="str">
        <f t="shared" si="329"/>
        <v/>
      </c>
      <c r="M663" s="34">
        <f t="shared" si="345"/>
        <v>17075.072741694552</v>
      </c>
      <c r="N663" s="33" t="str">
        <f t="shared" si="346"/>
        <v>EI</v>
      </c>
      <c r="O663" s="35" t="str">
        <f t="shared" si="330"/>
        <v/>
      </c>
      <c r="P663" s="48" t="str">
        <f t="shared" si="331"/>
        <v>EI</v>
      </c>
      <c r="Q663" s="35"/>
      <c r="R663" s="58">
        <f>Data!AW663</f>
        <v>0</v>
      </c>
      <c r="S663" s="58">
        <f>Data!BB663</f>
        <v>0</v>
      </c>
      <c r="T663" s="58">
        <f>Data!BM663</f>
        <v>0</v>
      </c>
      <c r="U663" s="59">
        <f>Data!BN663</f>
        <v>0</v>
      </c>
      <c r="V663" s="59">
        <f>Data!BO663</f>
        <v>0</v>
      </c>
      <c r="W663" s="58">
        <f>Data!BT663</f>
        <v>0</v>
      </c>
      <c r="X663" s="56">
        <f t="shared" si="332"/>
        <v>0</v>
      </c>
      <c r="Y663" s="64">
        <f t="shared" si="333"/>
        <v>4500</v>
      </c>
      <c r="Z663" s="65">
        <f t="shared" si="334"/>
        <v>438.73257446289062</v>
      </c>
      <c r="AA663" s="66">
        <f t="shared" si="335"/>
        <v>4938.7325744628906</v>
      </c>
      <c r="AB663" s="71">
        <f t="shared" si="347"/>
        <v>4938.7325744628906</v>
      </c>
      <c r="AC663" s="71">
        <f t="shared" si="336"/>
        <v>438.73257446289062</v>
      </c>
      <c r="AD663" s="71">
        <f t="shared" si="348"/>
        <v>0</v>
      </c>
      <c r="AE663" s="71">
        <f t="shared" si="349"/>
        <v>438.73257446289062</v>
      </c>
      <c r="AF663" s="57">
        <f t="shared" si="350"/>
        <v>0</v>
      </c>
      <c r="AG663" s="55"/>
      <c r="AI663" s="35" t="str">
        <f t="shared" si="337"/>
        <v/>
      </c>
      <c r="AJ663" s="125" t="str">
        <f t="shared" si="338"/>
        <v/>
      </c>
      <c r="AK663" s="125" t="str">
        <f t="shared" si="339"/>
        <v/>
      </c>
      <c r="AL663" s="125" t="str">
        <f t="shared" si="340"/>
        <v/>
      </c>
      <c r="AM663" s="125" t="str">
        <f t="shared" si="341"/>
        <v/>
      </c>
      <c r="AN663" s="125" t="s">
        <v>218</v>
      </c>
      <c r="AO663" s="125" t="str">
        <f t="shared" si="342"/>
        <v/>
      </c>
      <c r="AP663" s="125" t="str">
        <f t="shared" si="351"/>
        <v/>
      </c>
    </row>
    <row r="664" spans="1:42">
      <c r="A664" s="30">
        <f t="shared" si="343"/>
        <v>27790</v>
      </c>
      <c r="B664" s="31">
        <f t="shared" si="320"/>
        <v>0</v>
      </c>
      <c r="C664" s="33" t="str">
        <f t="shared" si="321"/>
        <v/>
      </c>
      <c r="D664" s="31">
        <f t="shared" si="322"/>
        <v>0</v>
      </c>
      <c r="E664" s="33" t="str">
        <f t="shared" si="323"/>
        <v/>
      </c>
      <c r="F664" s="31">
        <f t="shared" si="324"/>
        <v>2042.930515427098</v>
      </c>
      <c r="G664" s="32">
        <f t="shared" si="325"/>
        <v>2014.3251532962061</v>
      </c>
      <c r="H664" s="32">
        <f t="shared" si="326"/>
        <v>1963.7039774918121</v>
      </c>
      <c r="I664" s="32">
        <f t="shared" si="327"/>
        <v>2042.930515427098</v>
      </c>
      <c r="J664" s="37" t="str">
        <f t="shared" si="344"/>
        <v/>
      </c>
      <c r="K664" s="31">
        <f t="shared" si="328"/>
        <v>0</v>
      </c>
      <c r="L664" s="33" t="str">
        <f t="shared" si="329"/>
        <v/>
      </c>
      <c r="M664" s="34">
        <f t="shared" si="345"/>
        <v>10220.143103237999</v>
      </c>
      <c r="N664" s="33" t="str">
        <f t="shared" si="346"/>
        <v/>
      </c>
      <c r="O664" s="35" t="str">
        <f t="shared" si="330"/>
        <v/>
      </c>
      <c r="P664" s="48" t="str">
        <f t="shared" si="331"/>
        <v/>
      </c>
      <c r="Q664" s="35"/>
      <c r="R664" s="58">
        <f>Data!AW664</f>
        <v>0</v>
      </c>
      <c r="S664" s="58">
        <f>Data!BB664</f>
        <v>0</v>
      </c>
      <c r="T664" s="58">
        <f>Data!BM664</f>
        <v>-2330.674072265625</v>
      </c>
      <c r="U664" s="59">
        <f>Data!BN664</f>
        <v>-2387.28271484375</v>
      </c>
      <c r="V664" s="59">
        <f>Data!BO664</f>
        <v>-2437.903564453125</v>
      </c>
      <c r="W664" s="58">
        <f>Data!BT664</f>
        <v>0</v>
      </c>
      <c r="X664" s="56">
        <f t="shared" si="332"/>
        <v>0</v>
      </c>
      <c r="Y664" s="64">
        <f t="shared" si="333"/>
        <v>4500</v>
      </c>
      <c r="Z664" s="65">
        <f t="shared" si="334"/>
        <v>1810.260498046875</v>
      </c>
      <c r="AA664" s="66">
        <f t="shared" si="335"/>
        <v>6310.260498046875</v>
      </c>
      <c r="AB664" s="71">
        <f t="shared" si="347"/>
        <v>6310.260498046875</v>
      </c>
      <c r="AC664" s="71">
        <f t="shared" si="336"/>
        <v>1810.260498046875</v>
      </c>
      <c r="AD664" s="71">
        <f t="shared" si="348"/>
        <v>2987.7660350713759</v>
      </c>
      <c r="AE664" s="71">
        <f t="shared" si="349"/>
        <v>1810.260498046875</v>
      </c>
      <c r="AF664" s="57">
        <f t="shared" si="350"/>
        <v>1810.260498046875</v>
      </c>
      <c r="AG664" s="55"/>
      <c r="AI664" s="35" t="str">
        <f t="shared" si="337"/>
        <v/>
      </c>
      <c r="AJ664" s="125" t="str">
        <f t="shared" si="338"/>
        <v/>
      </c>
      <c r="AK664" s="125" t="str">
        <f t="shared" si="339"/>
        <v/>
      </c>
      <c r="AL664" s="125" t="str">
        <f t="shared" si="340"/>
        <v/>
      </c>
      <c r="AM664" s="125" t="str">
        <f t="shared" si="341"/>
        <v/>
      </c>
      <c r="AN664" s="125" t="s">
        <v>218</v>
      </c>
      <c r="AO664" s="125" t="str">
        <f t="shared" si="342"/>
        <v/>
      </c>
      <c r="AP664" s="125" t="str">
        <f t="shared" si="351"/>
        <v/>
      </c>
    </row>
    <row r="665" spans="1:42">
      <c r="A665" s="30">
        <f t="shared" si="343"/>
        <v>27819</v>
      </c>
      <c r="B665" s="31">
        <f t="shared" si="320"/>
        <v>0</v>
      </c>
      <c r="C665" s="33" t="str">
        <f t="shared" si="321"/>
        <v/>
      </c>
      <c r="D665" s="31">
        <f t="shared" si="322"/>
        <v>0</v>
      </c>
      <c r="E665" s="33" t="str">
        <f t="shared" si="323"/>
        <v/>
      </c>
      <c r="F665" s="31">
        <f t="shared" si="324"/>
        <v>2653.4868558256958</v>
      </c>
      <c r="G665" s="32">
        <f t="shared" si="325"/>
        <v>2401.0289477131073</v>
      </c>
      <c r="H665" s="32">
        <f t="shared" si="326"/>
        <v>1971.8376840197411</v>
      </c>
      <c r="I665" s="32">
        <f t="shared" si="327"/>
        <v>2653.4868558256958</v>
      </c>
      <c r="J665" s="37" t="str">
        <f t="shared" si="344"/>
        <v/>
      </c>
      <c r="K665" s="31">
        <f t="shared" si="328"/>
        <v>0</v>
      </c>
      <c r="L665" s="33" t="str">
        <f t="shared" si="329"/>
        <v/>
      </c>
      <c r="M665" s="34">
        <f t="shared" si="345"/>
        <v>14931.671402498654</v>
      </c>
      <c r="N665" s="33" t="str">
        <f t="shared" si="346"/>
        <v/>
      </c>
      <c r="O665" s="35" t="str">
        <f t="shared" si="330"/>
        <v/>
      </c>
      <c r="P665" s="48" t="str">
        <f t="shared" si="331"/>
        <v/>
      </c>
      <c r="Q665" s="35"/>
      <c r="R665" s="58">
        <f>Data!AW665</f>
        <v>0</v>
      </c>
      <c r="S665" s="58">
        <f>Data!BB665</f>
        <v>0</v>
      </c>
      <c r="T665" s="58">
        <f>Data!BM665</f>
        <v>-1817.78173828125</v>
      </c>
      <c r="U665" s="59">
        <f>Data!BN665</f>
        <v>-2099.479248046875</v>
      </c>
      <c r="V665" s="59">
        <f>Data!BO665</f>
        <v>-2528.670654296875</v>
      </c>
      <c r="W665" s="58">
        <f>Data!BT665</f>
        <v>0</v>
      </c>
      <c r="X665" s="56">
        <f t="shared" si="332"/>
        <v>0</v>
      </c>
      <c r="Y665" s="64">
        <f t="shared" si="333"/>
        <v>7989.6552734375</v>
      </c>
      <c r="Z665" s="65">
        <f t="shared" si="334"/>
        <v>0.63346081972122192</v>
      </c>
      <c r="AA665" s="66">
        <f t="shared" si="335"/>
        <v>7990.2887342572212</v>
      </c>
      <c r="AB665" s="71">
        <f t="shared" si="347"/>
        <v>7990.2887342572212</v>
      </c>
      <c r="AC665" s="71">
        <f t="shared" si="336"/>
        <v>0.63346081972122192</v>
      </c>
      <c r="AD665" s="71">
        <f t="shared" si="348"/>
        <v>377.0724926278981</v>
      </c>
      <c r="AE665" s="71">
        <f t="shared" si="349"/>
        <v>0.63346081972122192</v>
      </c>
      <c r="AF665" s="57">
        <f t="shared" si="350"/>
        <v>0.63346081972122192</v>
      </c>
      <c r="AG665" s="55"/>
      <c r="AI665" s="35" t="str">
        <f t="shared" si="337"/>
        <v/>
      </c>
      <c r="AJ665" s="125" t="str">
        <f t="shared" si="338"/>
        <v/>
      </c>
      <c r="AK665" s="125" t="str">
        <f t="shared" si="339"/>
        <v/>
      </c>
      <c r="AL665" s="125" t="str">
        <f t="shared" si="340"/>
        <v/>
      </c>
      <c r="AM665" s="125" t="str">
        <f t="shared" si="341"/>
        <v/>
      </c>
      <c r="AN665" s="125" t="s">
        <v>218</v>
      </c>
      <c r="AO665" s="125" t="str">
        <f t="shared" si="342"/>
        <v/>
      </c>
      <c r="AP665" s="125" t="str">
        <f t="shared" si="351"/>
        <v/>
      </c>
    </row>
    <row r="666" spans="1:42">
      <c r="A666" s="30">
        <f t="shared" si="343"/>
        <v>27850</v>
      </c>
      <c r="B666" s="31">
        <f t="shared" si="320"/>
        <v>0</v>
      </c>
      <c r="C666" s="33" t="str">
        <f t="shared" si="321"/>
        <v/>
      </c>
      <c r="D666" s="31">
        <f t="shared" si="322"/>
        <v>0</v>
      </c>
      <c r="E666" s="33" t="str">
        <f t="shared" si="323"/>
        <v/>
      </c>
      <c r="F666" s="31">
        <f t="shared" si="324"/>
        <v>0</v>
      </c>
      <c r="G666" s="32">
        <f t="shared" si="325"/>
        <v>0</v>
      </c>
      <c r="H666" s="32">
        <f t="shared" si="326"/>
        <v>-9980.3121258471074</v>
      </c>
      <c r="I666" s="32">
        <f t="shared" si="327"/>
        <v>0</v>
      </c>
      <c r="J666" s="37" t="str">
        <f t="shared" si="344"/>
        <v/>
      </c>
      <c r="K666" s="31">
        <f t="shared" si="328"/>
        <v>0</v>
      </c>
      <c r="L666" s="33" t="str">
        <f t="shared" si="329"/>
        <v/>
      </c>
      <c r="M666" s="34">
        <f t="shared" si="345"/>
        <v>8423.0730019820239</v>
      </c>
      <c r="N666" s="33" t="str">
        <f t="shared" si="346"/>
        <v/>
      </c>
      <c r="O666" s="35" t="str">
        <f t="shared" si="330"/>
        <v>MRDO</v>
      </c>
      <c r="P666" s="48" t="str">
        <f t="shared" si="331"/>
        <v>MRDO</v>
      </c>
      <c r="Q666" s="35"/>
      <c r="R666" s="58">
        <f>Data!AW666</f>
        <v>0</v>
      </c>
      <c r="S666" s="58">
        <f>Data!BB666</f>
        <v>0</v>
      </c>
      <c r="T666" s="58">
        <f>Data!BM666</f>
        <v>0</v>
      </c>
      <c r="U666" s="59">
        <f>Data!BN666</f>
        <v>0</v>
      </c>
      <c r="V666" s="59">
        <f>Data!BO666</f>
        <v>-11957.083984375</v>
      </c>
      <c r="W666" s="58">
        <f>Data!BT666</f>
        <v>0</v>
      </c>
      <c r="X666" s="56">
        <f t="shared" si="332"/>
        <v>0</v>
      </c>
      <c r="Y666" s="64">
        <f t="shared" si="333"/>
        <v>7932.25830078125</v>
      </c>
      <c r="Z666" s="65">
        <f t="shared" si="334"/>
        <v>0</v>
      </c>
      <c r="AA666" s="66">
        <f t="shared" si="335"/>
        <v>7932.25830078125</v>
      </c>
      <c r="AB666" s="71">
        <f t="shared" si="347"/>
        <v>7932.25830078125</v>
      </c>
      <c r="AC666" s="71">
        <f t="shared" si="336"/>
        <v>0</v>
      </c>
      <c r="AD666" s="71">
        <f t="shared" si="348"/>
        <v>4136.4556717269024</v>
      </c>
      <c r="AE666" s="71">
        <f t="shared" si="349"/>
        <v>0</v>
      </c>
      <c r="AF666" s="57">
        <f t="shared" si="350"/>
        <v>0</v>
      </c>
      <c r="AG666" s="55"/>
      <c r="AI666" s="35" t="str">
        <f t="shared" si="337"/>
        <v/>
      </c>
      <c r="AJ666" s="125" t="str">
        <f t="shared" si="338"/>
        <v/>
      </c>
      <c r="AK666" s="125" t="str">
        <f t="shared" si="339"/>
        <v/>
      </c>
      <c r="AL666" s="125" t="str">
        <f t="shared" si="340"/>
        <v/>
      </c>
      <c r="AM666" s="125" t="str">
        <f t="shared" si="341"/>
        <v/>
      </c>
      <c r="AN666" s="125" t="s">
        <v>218</v>
      </c>
      <c r="AO666" s="125" t="str">
        <f t="shared" si="342"/>
        <v/>
      </c>
      <c r="AP666" s="125" t="str">
        <f t="shared" si="351"/>
        <v/>
      </c>
    </row>
    <row r="667" spans="1:42">
      <c r="A667" s="30">
        <f t="shared" si="343"/>
        <v>27880</v>
      </c>
      <c r="B667" s="31">
        <f t="shared" si="320"/>
        <v>-915.30467664979608</v>
      </c>
      <c r="C667" s="33" t="str">
        <f t="shared" si="321"/>
        <v/>
      </c>
      <c r="D667" s="31">
        <f t="shared" si="322"/>
        <v>1477.6495072705179</v>
      </c>
      <c r="E667" s="33" t="str">
        <f t="shared" si="323"/>
        <v/>
      </c>
      <c r="F667" s="31">
        <f t="shared" si="324"/>
        <v>-18389.555983018086</v>
      </c>
      <c r="G667" s="32">
        <f t="shared" si="325"/>
        <v>-18410.025667314032</v>
      </c>
      <c r="H667" s="32">
        <f t="shared" si="326"/>
        <v>-18380.681611545089</v>
      </c>
      <c r="I667" s="32">
        <f t="shared" si="327"/>
        <v>-18380.681611545089</v>
      </c>
      <c r="J667" s="37" t="str">
        <f t="shared" si="344"/>
        <v/>
      </c>
      <c r="K667" s="31">
        <f t="shared" si="328"/>
        <v>0</v>
      </c>
      <c r="L667" s="33" t="str">
        <f t="shared" si="329"/>
        <v/>
      </c>
      <c r="M667" s="34">
        <f t="shared" si="345"/>
        <v>6328.6060648067687</v>
      </c>
      <c r="N667" s="33" t="str">
        <f t="shared" si="346"/>
        <v/>
      </c>
      <c r="O667" s="35" t="str">
        <f t="shared" si="330"/>
        <v/>
      </c>
      <c r="P667" s="48" t="str">
        <f t="shared" si="331"/>
        <v/>
      </c>
      <c r="Q667" s="35"/>
      <c r="R667" s="58">
        <f>Data!AW667</f>
        <v>-2060.166748046875</v>
      </c>
      <c r="S667" s="58">
        <f>Data!BB667</f>
        <v>332.7877197265625</v>
      </c>
      <c r="T667" s="58">
        <f>Data!BM667</f>
        <v>-19534.41796875</v>
      </c>
      <c r="U667" s="59">
        <f>Data!BN667</f>
        <v>-19554.888671875</v>
      </c>
      <c r="V667" s="59">
        <f>Data!BO667</f>
        <v>-19525.54296875</v>
      </c>
      <c r="W667" s="58">
        <f>Data!BT667</f>
        <v>0</v>
      </c>
      <c r="X667" s="56">
        <f t="shared" si="332"/>
        <v>332.7877197265625</v>
      </c>
      <c r="Y667" s="64">
        <f t="shared" si="333"/>
        <v>7795</v>
      </c>
      <c r="Z667" s="65">
        <f t="shared" si="334"/>
        <v>44.80206298828125</v>
      </c>
      <c r="AA667" s="66">
        <f t="shared" si="335"/>
        <v>7839.8020629882812</v>
      </c>
      <c r="AB667" s="71">
        <f t="shared" si="347"/>
        <v>7507.0143432617187</v>
      </c>
      <c r="AC667" s="71">
        <f t="shared" si="336"/>
        <v>44.80206298828125</v>
      </c>
      <c r="AD667" s="71">
        <f t="shared" si="348"/>
        <v>5655.0297419519047</v>
      </c>
      <c r="AE667" s="71">
        <f t="shared" si="349"/>
        <v>0</v>
      </c>
      <c r="AF667" s="57">
        <f t="shared" si="350"/>
        <v>44.80206298828125</v>
      </c>
      <c r="AG667" s="55"/>
      <c r="AI667" s="35" t="str">
        <f t="shared" si="337"/>
        <v/>
      </c>
      <c r="AJ667" s="125" t="str">
        <f t="shared" si="338"/>
        <v/>
      </c>
      <c r="AK667" s="125" t="str">
        <f t="shared" si="339"/>
        <v/>
      </c>
      <c r="AL667" s="125" t="str">
        <f t="shared" si="340"/>
        <v/>
      </c>
      <c r="AM667" s="125" t="str">
        <f t="shared" si="341"/>
        <v/>
      </c>
      <c r="AN667" s="125" t="s">
        <v>218</v>
      </c>
      <c r="AO667" s="125" t="str">
        <f t="shared" si="342"/>
        <v/>
      </c>
      <c r="AP667" s="125" t="str">
        <f t="shared" si="351"/>
        <v/>
      </c>
    </row>
    <row r="668" spans="1:42">
      <c r="A668" s="30">
        <f t="shared" si="343"/>
        <v>27911</v>
      </c>
      <c r="B668" s="31">
        <f t="shared" si="320"/>
        <v>1198.8749475862344</v>
      </c>
      <c r="C668" s="33" t="str">
        <f t="shared" si="321"/>
        <v/>
      </c>
      <c r="D668" s="31">
        <f t="shared" si="322"/>
        <v>3025.6926418937846</v>
      </c>
      <c r="E668" s="33" t="str">
        <f t="shared" si="323"/>
        <v/>
      </c>
      <c r="F668" s="31">
        <f t="shared" si="324"/>
        <v>-11633.452815015786</v>
      </c>
      <c r="G668" s="32">
        <f t="shared" si="325"/>
        <v>-11594.310799803492</v>
      </c>
      <c r="H668" s="32">
        <f t="shared" si="326"/>
        <v>-11407.561526380177</v>
      </c>
      <c r="I668" s="32">
        <f t="shared" si="327"/>
        <v>-11407.561526380177</v>
      </c>
      <c r="J668" s="37" t="str">
        <f t="shared" si="344"/>
        <v/>
      </c>
      <c r="K668" s="31">
        <f t="shared" si="328"/>
        <v>0</v>
      </c>
      <c r="L668" s="33" t="str">
        <f t="shared" si="329"/>
        <v/>
      </c>
      <c r="M668" s="34">
        <f t="shared" si="345"/>
        <v>5193.8749489422344</v>
      </c>
      <c r="N668" s="33" t="str">
        <f t="shared" si="346"/>
        <v/>
      </c>
      <c r="O668" s="35" t="str">
        <f t="shared" si="330"/>
        <v/>
      </c>
      <c r="P668" s="48" t="str">
        <f t="shared" si="331"/>
        <v/>
      </c>
      <c r="Q668" s="35"/>
      <c r="R668" s="58">
        <f>Data!AW668</f>
        <v>-1393.1787109375</v>
      </c>
      <c r="S668" s="58">
        <f>Data!BB668</f>
        <v>433.63897705078125</v>
      </c>
      <c r="T668" s="58">
        <f>Data!BM668</f>
        <v>-14225.5068359375</v>
      </c>
      <c r="U668" s="59">
        <f>Data!BN668</f>
        <v>-14186.3642578125</v>
      </c>
      <c r="V668" s="59">
        <f>Data!BO668</f>
        <v>-13999.6162109375</v>
      </c>
      <c r="W668" s="58">
        <f>Data!BT668</f>
        <v>0</v>
      </c>
      <c r="X668" s="56">
        <f t="shared" si="332"/>
        <v>433.63897705078125</v>
      </c>
      <c r="Y668" s="64">
        <f t="shared" si="333"/>
        <v>4000</v>
      </c>
      <c r="Z668" s="65">
        <f t="shared" si="334"/>
        <v>420.3841552734375</v>
      </c>
      <c r="AA668" s="66">
        <f t="shared" si="335"/>
        <v>4420.3841552734375</v>
      </c>
      <c r="AB668" s="71">
        <f t="shared" si="347"/>
        <v>3986.7451782226562</v>
      </c>
      <c r="AC668" s="71">
        <f t="shared" si="336"/>
        <v>420.3841552734375</v>
      </c>
      <c r="AD668" s="71">
        <f t="shared" si="348"/>
        <v>4614.1330305871461</v>
      </c>
      <c r="AE668" s="71">
        <f t="shared" si="349"/>
        <v>420.3841552734375</v>
      </c>
      <c r="AF668" s="57">
        <f t="shared" si="350"/>
        <v>420.3841552734375</v>
      </c>
      <c r="AG668" s="55"/>
      <c r="AI668" s="35" t="str">
        <f t="shared" si="337"/>
        <v/>
      </c>
      <c r="AJ668" s="125" t="str">
        <f t="shared" si="338"/>
        <v/>
      </c>
      <c r="AK668" s="125" t="str">
        <f t="shared" si="339"/>
        <v/>
      </c>
      <c r="AL668" s="125" t="str">
        <f t="shared" si="340"/>
        <v/>
      </c>
      <c r="AM668" s="125" t="str">
        <f t="shared" si="341"/>
        <v/>
      </c>
      <c r="AN668" s="125" t="s">
        <v>218</v>
      </c>
      <c r="AO668" s="125" t="str">
        <f t="shared" si="342"/>
        <v/>
      </c>
      <c r="AP668" s="125" t="str">
        <f t="shared" si="351"/>
        <v/>
      </c>
    </row>
    <row r="669" spans="1:42">
      <c r="A669" s="30">
        <f t="shared" si="343"/>
        <v>27941</v>
      </c>
      <c r="B669" s="31">
        <f t="shared" si="320"/>
        <v>4943.1856567381519</v>
      </c>
      <c r="C669" s="33" t="str">
        <f t="shared" si="321"/>
        <v/>
      </c>
      <c r="D669" s="31">
        <f t="shared" si="322"/>
        <v>6972.0264803468408</v>
      </c>
      <c r="E669" s="33" t="str">
        <f t="shared" si="323"/>
        <v/>
      </c>
      <c r="F669" s="31">
        <f t="shared" si="324"/>
        <v>0</v>
      </c>
      <c r="G669" s="32">
        <f t="shared" si="325"/>
        <v>-1480.7416337346372</v>
      </c>
      <c r="H669" s="32">
        <f t="shared" si="326"/>
        <v>174.76409196854979</v>
      </c>
      <c r="I669" s="32">
        <f t="shared" si="327"/>
        <v>174.76409196854979</v>
      </c>
      <c r="J669" s="37" t="str">
        <f t="shared" si="344"/>
        <v/>
      </c>
      <c r="K669" s="31">
        <f t="shared" si="328"/>
        <v>0</v>
      </c>
      <c r="L669" s="33" t="str">
        <f t="shared" si="329"/>
        <v/>
      </c>
      <c r="M669" s="34">
        <f t="shared" si="345"/>
        <v>3440.2465534252192</v>
      </c>
      <c r="N669" s="33" t="str">
        <f t="shared" si="346"/>
        <v/>
      </c>
      <c r="O669" s="35" t="str">
        <f t="shared" si="330"/>
        <v/>
      </c>
      <c r="P669" s="48" t="str">
        <f t="shared" si="331"/>
        <v/>
      </c>
      <c r="Q669" s="35"/>
      <c r="R669" s="58">
        <f>Data!AW669</f>
        <v>757.13568115234375</v>
      </c>
      <c r="S669" s="58">
        <f>Data!BB669</f>
        <v>2785.976806640625</v>
      </c>
      <c r="T669" s="58">
        <f>Data!BM669</f>
        <v>0</v>
      </c>
      <c r="U669" s="59">
        <f>Data!BN669</f>
        <v>-5666.79150390625</v>
      </c>
      <c r="V669" s="59">
        <f>Data!BO669</f>
        <v>-4011.285888671875</v>
      </c>
      <c r="W669" s="58">
        <f>Data!BT669</f>
        <v>0</v>
      </c>
      <c r="X669" s="56">
        <f t="shared" si="332"/>
        <v>2785.976806640625</v>
      </c>
      <c r="Y669" s="64">
        <f t="shared" si="333"/>
        <v>4000</v>
      </c>
      <c r="Z669" s="65">
        <f t="shared" si="334"/>
        <v>191.66207885742187</v>
      </c>
      <c r="AA669" s="66">
        <f t="shared" si="335"/>
        <v>4191.6620788574219</v>
      </c>
      <c r="AB669" s="71">
        <f t="shared" si="347"/>
        <v>1405.6852722167969</v>
      </c>
      <c r="AC669" s="71">
        <f t="shared" si="336"/>
        <v>191.66207885742187</v>
      </c>
      <c r="AD669" s="71">
        <f t="shared" si="348"/>
        <v>6323.6814867374142</v>
      </c>
      <c r="AE669" s="71">
        <f t="shared" si="349"/>
        <v>191.66207885742187</v>
      </c>
      <c r="AF669" s="57">
        <f t="shared" si="350"/>
        <v>191.66207885742187</v>
      </c>
      <c r="AG669" s="55"/>
      <c r="AI669" s="35" t="str">
        <f t="shared" si="337"/>
        <v/>
      </c>
      <c r="AJ669" s="125" t="str">
        <f t="shared" si="338"/>
        <v/>
      </c>
      <c r="AK669" s="125" t="str">
        <f t="shared" si="339"/>
        <v/>
      </c>
      <c r="AL669" s="125" t="str">
        <f t="shared" si="340"/>
        <v/>
      </c>
      <c r="AM669" s="125" t="str">
        <f t="shared" si="341"/>
        <v/>
      </c>
      <c r="AN669" s="125" t="s">
        <v>218</v>
      </c>
      <c r="AO669" s="125" t="str">
        <f t="shared" si="342"/>
        <v/>
      </c>
      <c r="AP669" s="125" t="str">
        <f t="shared" si="351"/>
        <v/>
      </c>
    </row>
    <row r="670" spans="1:42">
      <c r="A670" s="30">
        <f t="shared" si="343"/>
        <v>27972</v>
      </c>
      <c r="B670" s="31">
        <f t="shared" si="320"/>
        <v>19730.627529583835</v>
      </c>
      <c r="C670" s="33" t="str">
        <f t="shared" si="321"/>
        <v/>
      </c>
      <c r="D670" s="31">
        <f t="shared" si="322"/>
        <v>15345.936815803901</v>
      </c>
      <c r="E670" s="33" t="str">
        <f t="shared" si="323"/>
        <v/>
      </c>
      <c r="F670" s="31">
        <f t="shared" si="324"/>
        <v>20033.45223962226</v>
      </c>
      <c r="G670" s="32">
        <f t="shared" si="325"/>
        <v>19726.831239121129</v>
      </c>
      <c r="H670" s="32">
        <f t="shared" si="326"/>
        <v>19399.130183992973</v>
      </c>
      <c r="I670" s="32">
        <f t="shared" si="327"/>
        <v>20033.45223962226</v>
      </c>
      <c r="J670" s="37" t="str">
        <f t="shared" si="344"/>
        <v>RS</v>
      </c>
      <c r="K670" s="31">
        <f t="shared" si="328"/>
        <v>0</v>
      </c>
      <c r="L670" s="33" t="str">
        <f t="shared" si="329"/>
        <v/>
      </c>
      <c r="M670" s="34">
        <f t="shared" si="345"/>
        <v>17078.13163603752</v>
      </c>
      <c r="N670" s="33" t="str">
        <f t="shared" si="346"/>
        <v/>
      </c>
      <c r="O670" s="35" t="str">
        <f t="shared" si="330"/>
        <v/>
      </c>
      <c r="P670" s="48" t="str">
        <f t="shared" si="331"/>
        <v>RS</v>
      </c>
      <c r="Q670" s="35"/>
      <c r="R670" s="58">
        <f>Data!AW670</f>
        <v>5689.5146484375</v>
      </c>
      <c r="S670" s="58">
        <f>Data!BB670</f>
        <v>1304.823974609375</v>
      </c>
      <c r="T670" s="58">
        <f>Data!BM670</f>
        <v>5992.3388671875</v>
      </c>
      <c r="U670" s="59">
        <f>Data!BN670</f>
        <v>5685.71826171875</v>
      </c>
      <c r="V670" s="59">
        <f>Data!BO670</f>
        <v>5358.0166015625</v>
      </c>
      <c r="W670" s="58">
        <f>Data!BT670</f>
        <v>0</v>
      </c>
      <c r="X670" s="56">
        <f t="shared" si="332"/>
        <v>5992.3388671875</v>
      </c>
      <c r="Y670" s="64">
        <f t="shared" si="333"/>
        <v>4000</v>
      </c>
      <c r="Z670" s="65">
        <f t="shared" si="334"/>
        <v>1992.3389892578125</v>
      </c>
      <c r="AA670" s="66">
        <f t="shared" si="335"/>
        <v>5992.3389892578125</v>
      </c>
      <c r="AB670" s="71">
        <f t="shared" si="347"/>
        <v>1.220703125E-4</v>
      </c>
      <c r="AC670" s="71">
        <f t="shared" si="336"/>
        <v>1992.3389892578125</v>
      </c>
      <c r="AD670" s="71">
        <f t="shared" si="348"/>
        <v>4313.9334515033661</v>
      </c>
      <c r="AE670" s="71">
        <f t="shared" si="349"/>
        <v>1992.3389892578125</v>
      </c>
      <c r="AF670" s="57">
        <f t="shared" si="350"/>
        <v>1.220703125E-4</v>
      </c>
      <c r="AG670" s="55"/>
      <c r="AI670" s="35" t="str">
        <f t="shared" si="337"/>
        <v/>
      </c>
      <c r="AJ670" s="125" t="str">
        <f t="shared" si="338"/>
        <v/>
      </c>
      <c r="AK670" s="125" t="str">
        <f t="shared" si="339"/>
        <v/>
      </c>
      <c r="AL670" s="125" t="str">
        <f t="shared" si="340"/>
        <v/>
      </c>
      <c r="AM670" s="125" t="str">
        <f t="shared" si="341"/>
        <v/>
      </c>
      <c r="AN670" s="125" t="s">
        <v>218</v>
      </c>
      <c r="AO670" s="125" t="str">
        <f t="shared" si="342"/>
        <v/>
      </c>
      <c r="AP670" s="125" t="str">
        <f t="shared" si="351"/>
        <v/>
      </c>
    </row>
    <row r="671" spans="1:42">
      <c r="A671" s="30">
        <f t="shared" si="343"/>
        <v>28003</v>
      </c>
      <c r="B671" s="31">
        <f t="shared" si="320"/>
        <v>14952.007917074221</v>
      </c>
      <c r="C671" s="33" t="str">
        <f t="shared" si="321"/>
        <v/>
      </c>
      <c r="D671" s="31">
        <f t="shared" si="322"/>
        <v>12203.280868636533</v>
      </c>
      <c r="E671" s="33" t="str">
        <f t="shared" si="323"/>
        <v/>
      </c>
      <c r="F671" s="31">
        <f t="shared" si="324"/>
        <v>0</v>
      </c>
      <c r="G671" s="32">
        <f t="shared" si="325"/>
        <v>13941.448380218566</v>
      </c>
      <c r="H671" s="32">
        <f t="shared" si="326"/>
        <v>13125.776754753995</v>
      </c>
      <c r="I671" s="32">
        <f t="shared" si="327"/>
        <v>13941.448380218566</v>
      </c>
      <c r="J671" s="37" t="str">
        <f t="shared" si="344"/>
        <v/>
      </c>
      <c r="K671" s="31">
        <f t="shared" si="328"/>
        <v>0</v>
      </c>
      <c r="L671" s="33" t="str">
        <f t="shared" si="329"/>
        <v/>
      </c>
      <c r="M671" s="34">
        <f t="shared" si="345"/>
        <v>17122.565231417335</v>
      </c>
      <c r="N671" s="33" t="str">
        <f t="shared" si="346"/>
        <v>EI</v>
      </c>
      <c r="O671" s="35" t="str">
        <f t="shared" si="330"/>
        <v/>
      </c>
      <c r="P671" s="48" t="str">
        <f t="shared" si="331"/>
        <v>EI</v>
      </c>
      <c r="Q671" s="35"/>
      <c r="R671" s="58">
        <f>Data!AW671</f>
        <v>3236.945068359375</v>
      </c>
      <c r="S671" s="58">
        <f>Data!BB671</f>
        <v>488.21725463867187</v>
      </c>
      <c r="T671" s="58">
        <f>Data!BM671</f>
        <v>0</v>
      </c>
      <c r="U671" s="59">
        <f>Data!BN671</f>
        <v>2226.385009765625</v>
      </c>
      <c r="V671" s="59">
        <f>Data!BO671</f>
        <v>1410.7137451171875</v>
      </c>
      <c r="W671" s="58">
        <f>Data!BT671</f>
        <v>0</v>
      </c>
      <c r="X671" s="56">
        <f t="shared" si="332"/>
        <v>3236.945068359375</v>
      </c>
      <c r="Y671" s="64">
        <f t="shared" si="333"/>
        <v>3000</v>
      </c>
      <c r="Z671" s="65">
        <f t="shared" si="334"/>
        <v>906.71661376953125</v>
      </c>
      <c r="AA671" s="66">
        <f t="shared" si="335"/>
        <v>3906.7166137695312</v>
      </c>
      <c r="AB671" s="71">
        <f t="shared" si="347"/>
        <v>669.77154541015625</v>
      </c>
      <c r="AC671" s="71">
        <f t="shared" si="336"/>
        <v>906.71661376953125</v>
      </c>
      <c r="AD671" s="71">
        <f t="shared" si="348"/>
        <v>0</v>
      </c>
      <c r="AE671" s="71">
        <f t="shared" si="349"/>
        <v>638.69464111328125</v>
      </c>
      <c r="AF671" s="57">
        <f t="shared" si="350"/>
        <v>0</v>
      </c>
      <c r="AG671" s="55"/>
      <c r="AI671" s="35" t="str">
        <f t="shared" si="337"/>
        <v/>
      </c>
      <c r="AJ671" s="125" t="str">
        <f t="shared" si="338"/>
        <v/>
      </c>
      <c r="AK671" s="125" t="str">
        <f t="shared" si="339"/>
        <v/>
      </c>
      <c r="AL671" s="125" t="str">
        <f t="shared" si="340"/>
        <v/>
      </c>
      <c r="AM671" s="125" t="str">
        <f t="shared" si="341"/>
        <v/>
      </c>
      <c r="AN671" s="125" t="s">
        <v>218</v>
      </c>
      <c r="AO671" s="125" t="str">
        <f t="shared" si="342"/>
        <v/>
      </c>
      <c r="AP671" s="125" t="str">
        <f t="shared" si="351"/>
        <v/>
      </c>
    </row>
    <row r="672" spans="1:42">
      <c r="A672" s="30">
        <f t="shared" si="343"/>
        <v>28033</v>
      </c>
      <c r="B672" s="31">
        <f t="shared" si="320"/>
        <v>0</v>
      </c>
      <c r="C672" s="33" t="str">
        <f t="shared" si="321"/>
        <v/>
      </c>
      <c r="D672" s="31">
        <f t="shared" si="322"/>
        <v>0</v>
      </c>
      <c r="E672" s="33" t="str">
        <f t="shared" si="323"/>
        <v/>
      </c>
      <c r="F672" s="31">
        <f t="shared" si="324"/>
        <v>0</v>
      </c>
      <c r="G672" s="32">
        <f t="shared" si="325"/>
        <v>9927.5723326227526</v>
      </c>
      <c r="H672" s="32">
        <f t="shared" si="326"/>
        <v>10634.981413281961</v>
      </c>
      <c r="I672" s="32">
        <f t="shared" si="327"/>
        <v>10634.981413281961</v>
      </c>
      <c r="J672" s="37" t="str">
        <f t="shared" si="344"/>
        <v/>
      </c>
      <c r="K672" s="31">
        <f t="shared" si="328"/>
        <v>0</v>
      </c>
      <c r="L672" s="33" t="str">
        <f t="shared" si="329"/>
        <v/>
      </c>
      <c r="M672" s="34">
        <f t="shared" si="345"/>
        <v>10914.055388305935</v>
      </c>
      <c r="N672" s="33" t="str">
        <f t="shared" si="346"/>
        <v/>
      </c>
      <c r="O672" s="35" t="str">
        <f t="shared" si="330"/>
        <v/>
      </c>
      <c r="P672" s="48" t="str">
        <f t="shared" si="331"/>
        <v/>
      </c>
      <c r="Q672" s="35"/>
      <c r="R672" s="58">
        <f>Data!AW672</f>
        <v>0</v>
      </c>
      <c r="S672" s="58">
        <f>Data!BB672</f>
        <v>0</v>
      </c>
      <c r="T672" s="58">
        <f>Data!BM672</f>
        <v>0</v>
      </c>
      <c r="U672" s="59">
        <f>Data!BN672</f>
        <v>2972.830078125</v>
      </c>
      <c r="V672" s="59">
        <f>Data!BO672</f>
        <v>3680.239013671875</v>
      </c>
      <c r="W672" s="58">
        <f>Data!BT672</f>
        <v>0</v>
      </c>
      <c r="X672" s="56">
        <f t="shared" si="332"/>
        <v>3680.239013671875</v>
      </c>
      <c r="Y672" s="64">
        <f t="shared" si="333"/>
        <v>3000</v>
      </c>
      <c r="Z672" s="65">
        <f t="shared" si="334"/>
        <v>730.90899658203125</v>
      </c>
      <c r="AA672" s="66">
        <f t="shared" si="335"/>
        <v>3730.9089965820312</v>
      </c>
      <c r="AB672" s="71">
        <f t="shared" si="347"/>
        <v>50.66998291015625</v>
      </c>
      <c r="AC672" s="71">
        <f t="shared" si="336"/>
        <v>730.90899658203125</v>
      </c>
      <c r="AD672" s="71">
        <f t="shared" si="348"/>
        <v>1447.5308523739623</v>
      </c>
      <c r="AE672" s="71">
        <f t="shared" si="349"/>
        <v>730.90899658203125</v>
      </c>
      <c r="AF672" s="57">
        <f t="shared" si="350"/>
        <v>50.66998291015625</v>
      </c>
      <c r="AG672" s="55"/>
      <c r="AI672" s="35" t="str">
        <f t="shared" si="337"/>
        <v/>
      </c>
      <c r="AJ672" s="125" t="str">
        <f t="shared" si="338"/>
        <v/>
      </c>
      <c r="AK672" s="125" t="str">
        <f t="shared" si="339"/>
        <v/>
      </c>
      <c r="AL672" s="125" t="str">
        <f t="shared" si="340"/>
        <v/>
      </c>
      <c r="AM672" s="125" t="str">
        <f t="shared" si="341"/>
        <v/>
      </c>
      <c r="AN672" s="125" t="s">
        <v>218</v>
      </c>
      <c r="AO672" s="125" t="str">
        <f t="shared" si="342"/>
        <v/>
      </c>
      <c r="AP672" s="125" t="str">
        <f t="shared" si="351"/>
        <v/>
      </c>
    </row>
    <row r="673" spans="1:42">
      <c r="A673" s="30">
        <f t="shared" si="343"/>
        <v>28064</v>
      </c>
      <c r="B673" s="31">
        <f t="shared" si="320"/>
        <v>0</v>
      </c>
      <c r="C673" s="33" t="str">
        <f t="shared" si="321"/>
        <v/>
      </c>
      <c r="D673" s="31">
        <f t="shared" si="322"/>
        <v>0</v>
      </c>
      <c r="E673" s="33" t="str">
        <f t="shared" si="323"/>
        <v/>
      </c>
      <c r="F673" s="31">
        <f t="shared" si="324"/>
        <v>0</v>
      </c>
      <c r="G673" s="32">
        <f t="shared" si="325"/>
        <v>4431.8195362855786</v>
      </c>
      <c r="H673" s="32">
        <f t="shared" si="326"/>
        <v>5691.85627852997</v>
      </c>
      <c r="I673" s="32">
        <f t="shared" si="327"/>
        <v>5691.85627852997</v>
      </c>
      <c r="J673" s="37" t="str">
        <f t="shared" si="344"/>
        <v/>
      </c>
      <c r="K673" s="31">
        <f t="shared" si="328"/>
        <v>0</v>
      </c>
      <c r="L673" s="33" t="str">
        <f t="shared" si="329"/>
        <v/>
      </c>
      <c r="M673" s="34">
        <f t="shared" si="345"/>
        <v>8296.1860765378678</v>
      </c>
      <c r="N673" s="33" t="str">
        <f t="shared" si="346"/>
        <v/>
      </c>
      <c r="O673" s="35" t="str">
        <f t="shared" si="330"/>
        <v/>
      </c>
      <c r="P673" s="48" t="str">
        <f t="shared" si="331"/>
        <v/>
      </c>
      <c r="Q673" s="35"/>
      <c r="R673" s="58">
        <f>Data!AW673</f>
        <v>0</v>
      </c>
      <c r="S673" s="58">
        <f>Data!BB673</f>
        <v>0</v>
      </c>
      <c r="T673" s="58">
        <f>Data!BM673</f>
        <v>0</v>
      </c>
      <c r="U673" s="59">
        <f>Data!BN673</f>
        <v>-343.40557861328125</v>
      </c>
      <c r="V673" s="59">
        <f>Data!BO673</f>
        <v>916.63092041015625</v>
      </c>
      <c r="W673" s="58">
        <f>Data!BT673</f>
        <v>0</v>
      </c>
      <c r="X673" s="56">
        <f t="shared" si="332"/>
        <v>916.63092041015625</v>
      </c>
      <c r="Y673" s="64">
        <f t="shared" si="333"/>
        <v>3000</v>
      </c>
      <c r="Z673" s="65">
        <f t="shared" si="334"/>
        <v>1.5518454313278198</v>
      </c>
      <c r="AA673" s="66">
        <f t="shared" si="335"/>
        <v>3001.5518454313278</v>
      </c>
      <c r="AB673" s="71">
        <f t="shared" si="347"/>
        <v>2084.9209250211716</v>
      </c>
      <c r="AC673" s="71">
        <f t="shared" si="336"/>
        <v>1.5518454313278198</v>
      </c>
      <c r="AD673" s="71">
        <f t="shared" si="348"/>
        <v>1579.7149768137933</v>
      </c>
      <c r="AE673" s="71">
        <f t="shared" si="349"/>
        <v>1.5518454313278198</v>
      </c>
      <c r="AF673" s="57">
        <f t="shared" si="350"/>
        <v>1.5518454313278198</v>
      </c>
      <c r="AG673" s="55"/>
      <c r="AI673" s="35" t="str">
        <f t="shared" si="337"/>
        <v/>
      </c>
      <c r="AJ673" s="125" t="str">
        <f t="shared" si="338"/>
        <v/>
      </c>
      <c r="AK673" s="125" t="str">
        <f t="shared" si="339"/>
        <v/>
      </c>
      <c r="AL673" s="125" t="str">
        <f t="shared" si="340"/>
        <v/>
      </c>
      <c r="AM673" s="125" t="str">
        <f t="shared" si="341"/>
        <v/>
      </c>
      <c r="AN673" s="125" t="s">
        <v>218</v>
      </c>
      <c r="AO673" s="125" t="str">
        <f t="shared" si="342"/>
        <v/>
      </c>
      <c r="AP673" s="125" t="str">
        <f t="shared" si="351"/>
        <v/>
      </c>
    </row>
    <row r="674" spans="1:42">
      <c r="A674" s="30">
        <f t="shared" si="343"/>
        <v>28094</v>
      </c>
      <c r="B674" s="31">
        <f t="shared" si="320"/>
        <v>0</v>
      </c>
      <c r="C674" s="33" t="str">
        <f t="shared" si="321"/>
        <v/>
      </c>
      <c r="D674" s="31">
        <f t="shared" si="322"/>
        <v>0</v>
      </c>
      <c r="E674" s="33" t="str">
        <f t="shared" si="323"/>
        <v/>
      </c>
      <c r="F674" s="31">
        <f t="shared" si="324"/>
        <v>0</v>
      </c>
      <c r="G674" s="32">
        <f t="shared" si="325"/>
        <v>5157.8918312572159</v>
      </c>
      <c r="H674" s="32">
        <f t="shared" si="326"/>
        <v>6247.016954957222</v>
      </c>
      <c r="I674" s="32">
        <f t="shared" si="327"/>
        <v>6247.016954957222</v>
      </c>
      <c r="J674" s="37" t="str">
        <f t="shared" si="344"/>
        <v/>
      </c>
      <c r="K674" s="31">
        <f t="shared" si="328"/>
        <v>0</v>
      </c>
      <c r="L674" s="33" t="str">
        <f t="shared" si="329"/>
        <v/>
      </c>
      <c r="M674" s="34">
        <f t="shared" si="345"/>
        <v>7350.5473324169498</v>
      </c>
      <c r="N674" s="33" t="str">
        <f t="shared" si="346"/>
        <v/>
      </c>
      <c r="O674" s="35" t="str">
        <f t="shared" si="330"/>
        <v>MRDO</v>
      </c>
      <c r="P674" s="48" t="str">
        <f t="shared" si="331"/>
        <v>MRDO</v>
      </c>
      <c r="Q674" s="35"/>
      <c r="R674" s="58">
        <f>Data!AW674</f>
        <v>0</v>
      </c>
      <c r="S674" s="58">
        <f>Data!BB674</f>
        <v>0</v>
      </c>
      <c r="T674" s="58">
        <f>Data!BM674</f>
        <v>0</v>
      </c>
      <c r="U674" s="59">
        <f>Data!BN674</f>
        <v>1148.125</v>
      </c>
      <c r="V674" s="59">
        <f>Data!BO674</f>
        <v>2237.250244140625</v>
      </c>
      <c r="W674" s="58">
        <f>Data!BT674</f>
        <v>0</v>
      </c>
      <c r="X674" s="56">
        <f t="shared" si="332"/>
        <v>2237.250244140625</v>
      </c>
      <c r="Y674" s="64">
        <f t="shared" si="333"/>
        <v>3500</v>
      </c>
      <c r="Z674" s="65">
        <f t="shared" si="334"/>
        <v>0</v>
      </c>
      <c r="AA674" s="66">
        <f t="shared" si="335"/>
        <v>3500</v>
      </c>
      <c r="AB674" s="71">
        <f t="shared" si="347"/>
        <v>1262.749755859375</v>
      </c>
      <c r="AC674" s="71">
        <f t="shared" si="336"/>
        <v>0</v>
      </c>
      <c r="AD674" s="71">
        <f t="shared" si="348"/>
        <v>1925.7247926904538</v>
      </c>
      <c r="AE674" s="71">
        <f t="shared" si="349"/>
        <v>0</v>
      </c>
      <c r="AF674" s="57">
        <f t="shared" si="350"/>
        <v>0</v>
      </c>
      <c r="AG674" s="55"/>
      <c r="AI674" s="35" t="str">
        <f t="shared" si="337"/>
        <v/>
      </c>
      <c r="AJ674" s="125" t="str">
        <f t="shared" si="338"/>
        <v/>
      </c>
      <c r="AK674" s="125" t="str">
        <f t="shared" si="339"/>
        <v/>
      </c>
      <c r="AL674" s="125" t="str">
        <f t="shared" si="340"/>
        <v/>
      </c>
      <c r="AM674" s="125" t="str">
        <f t="shared" si="341"/>
        <v/>
      </c>
      <c r="AN674" s="125" t="s">
        <v>218</v>
      </c>
      <c r="AO674" s="125" t="str">
        <f t="shared" si="342"/>
        <v/>
      </c>
      <c r="AP674" s="125" t="str">
        <f t="shared" si="351"/>
        <v/>
      </c>
    </row>
    <row r="675" spans="1:42">
      <c r="A675" s="30">
        <f t="shared" si="343"/>
        <v>28125</v>
      </c>
      <c r="B675" s="31">
        <f t="shared" si="320"/>
        <v>0</v>
      </c>
      <c r="C675" s="33" t="str">
        <f t="shared" si="321"/>
        <v/>
      </c>
      <c r="D675" s="31">
        <f t="shared" si="322"/>
        <v>0</v>
      </c>
      <c r="E675" s="33" t="str">
        <f t="shared" si="323"/>
        <v/>
      </c>
      <c r="F675" s="31">
        <f t="shared" si="324"/>
        <v>9359.896915675472</v>
      </c>
      <c r="G675" s="32">
        <f t="shared" si="325"/>
        <v>9469.1943338454894</v>
      </c>
      <c r="H675" s="32">
        <f t="shared" si="326"/>
        <v>11347.508446146363</v>
      </c>
      <c r="I675" s="32">
        <f t="shared" si="327"/>
        <v>11347.508446146363</v>
      </c>
      <c r="J675" s="37" t="str">
        <f t="shared" si="344"/>
        <v>RS</v>
      </c>
      <c r="K675" s="31">
        <f t="shared" si="328"/>
        <v>0</v>
      </c>
      <c r="L675" s="33" t="str">
        <f t="shared" si="329"/>
        <v/>
      </c>
      <c r="M675" s="34">
        <f t="shared" si="345"/>
        <v>5865.9947126093175</v>
      </c>
      <c r="N675" s="33" t="str">
        <f t="shared" si="346"/>
        <v/>
      </c>
      <c r="O675" s="35" t="str">
        <f t="shared" si="330"/>
        <v/>
      </c>
      <c r="P675" s="48" t="str">
        <f t="shared" si="331"/>
        <v>RS</v>
      </c>
      <c r="Q675" s="35"/>
      <c r="R675" s="58">
        <f>Data!AW675</f>
        <v>0</v>
      </c>
      <c r="S675" s="58">
        <f>Data!BB675</f>
        <v>0</v>
      </c>
      <c r="T675" s="58">
        <f>Data!BM675</f>
        <v>6162.57861328125</v>
      </c>
      <c r="U675" s="59">
        <f>Data!BN675</f>
        <v>6277.6611328125</v>
      </c>
      <c r="V675" s="59">
        <f>Data!BO675</f>
        <v>8155.97509765625</v>
      </c>
      <c r="W675" s="58">
        <f>Data!BT675</f>
        <v>0</v>
      </c>
      <c r="X675" s="56">
        <f t="shared" si="332"/>
        <v>8155.97509765625</v>
      </c>
      <c r="Y675" s="64">
        <f t="shared" si="333"/>
        <v>3500</v>
      </c>
      <c r="Z675" s="65">
        <f t="shared" si="334"/>
        <v>4655.97509765625</v>
      </c>
      <c r="AA675" s="66">
        <f t="shared" si="335"/>
        <v>8155.97509765625</v>
      </c>
      <c r="AB675" s="71">
        <f t="shared" si="347"/>
        <v>0</v>
      </c>
      <c r="AC675" s="71">
        <f t="shared" si="336"/>
        <v>4655.97509765625</v>
      </c>
      <c r="AD675" s="71">
        <f t="shared" si="348"/>
        <v>7119.8801627481953</v>
      </c>
      <c r="AE675" s="71">
        <f t="shared" si="349"/>
        <v>4655.97509765625</v>
      </c>
      <c r="AF675" s="57">
        <f t="shared" si="350"/>
        <v>0</v>
      </c>
      <c r="AG675" s="55"/>
      <c r="AI675" s="35" t="str">
        <f t="shared" si="337"/>
        <v/>
      </c>
      <c r="AJ675" s="125" t="str">
        <f t="shared" si="338"/>
        <v/>
      </c>
      <c r="AK675" s="125" t="str">
        <f t="shared" si="339"/>
        <v/>
      </c>
      <c r="AL675" s="125" t="str">
        <f t="shared" si="340"/>
        <v/>
      </c>
      <c r="AM675" s="125" t="str">
        <f t="shared" si="341"/>
        <v/>
      </c>
      <c r="AN675" s="125" t="s">
        <v>218</v>
      </c>
      <c r="AO675" s="125" t="str">
        <f t="shared" si="342"/>
        <v/>
      </c>
      <c r="AP675" s="125" t="str">
        <f t="shared" si="351"/>
        <v/>
      </c>
    </row>
    <row r="676" spans="1:42">
      <c r="A676" s="30">
        <f t="shared" si="343"/>
        <v>28156</v>
      </c>
      <c r="B676" s="31">
        <f t="shared" si="320"/>
        <v>0</v>
      </c>
      <c r="C676" s="33" t="str">
        <f t="shared" si="321"/>
        <v/>
      </c>
      <c r="D676" s="31">
        <f t="shared" si="322"/>
        <v>0</v>
      </c>
      <c r="E676" s="33" t="str">
        <f t="shared" si="323"/>
        <v/>
      </c>
      <c r="F676" s="31">
        <f t="shared" si="324"/>
        <v>3348.7211144811367</v>
      </c>
      <c r="G676" s="32">
        <f t="shared" si="325"/>
        <v>3355.9872125275056</v>
      </c>
      <c r="H676" s="32">
        <f t="shared" si="326"/>
        <v>3801.7517141833528</v>
      </c>
      <c r="I676" s="32">
        <f t="shared" si="327"/>
        <v>3801.7517141833528</v>
      </c>
      <c r="J676" s="37" t="str">
        <f t="shared" si="344"/>
        <v/>
      </c>
      <c r="K676" s="31">
        <f t="shared" si="328"/>
        <v>0</v>
      </c>
      <c r="L676" s="33" t="str">
        <f t="shared" si="329"/>
        <v/>
      </c>
      <c r="M676" s="34">
        <f t="shared" si="345"/>
        <v>9557.1412760346229</v>
      </c>
      <c r="N676" s="33" t="str">
        <f t="shared" si="346"/>
        <v/>
      </c>
      <c r="O676" s="35" t="str">
        <f t="shared" si="330"/>
        <v/>
      </c>
      <c r="P676" s="48" t="str">
        <f t="shared" si="331"/>
        <v/>
      </c>
      <c r="Q676" s="35"/>
      <c r="R676" s="58">
        <f>Data!AW676</f>
        <v>0</v>
      </c>
      <c r="S676" s="58">
        <f>Data!BB676</f>
        <v>0</v>
      </c>
      <c r="T676" s="58">
        <f>Data!BM676</f>
        <v>-1041.638671875</v>
      </c>
      <c r="U676" s="59">
        <f>Data!BN676</f>
        <v>-1034.23388671875</v>
      </c>
      <c r="V676" s="59">
        <f>Data!BO676</f>
        <v>-588.46929931640625</v>
      </c>
      <c r="W676" s="58">
        <f>Data!BT676</f>
        <v>0</v>
      </c>
      <c r="X676" s="56">
        <f t="shared" si="332"/>
        <v>0</v>
      </c>
      <c r="Y676" s="64">
        <f t="shared" si="333"/>
        <v>4500</v>
      </c>
      <c r="Z676" s="65">
        <f t="shared" si="334"/>
        <v>910.6033935546875</v>
      </c>
      <c r="AA676" s="66">
        <f t="shared" si="335"/>
        <v>5410.6033935546875</v>
      </c>
      <c r="AB676" s="71">
        <f t="shared" si="347"/>
        <v>5410.6033935546875</v>
      </c>
      <c r="AC676" s="71">
        <f t="shared" si="336"/>
        <v>910.6033935546875</v>
      </c>
      <c r="AD676" s="71">
        <f t="shared" si="348"/>
        <v>2018.2107110467568</v>
      </c>
      <c r="AE676" s="71">
        <f t="shared" si="349"/>
        <v>910.6033935546875</v>
      </c>
      <c r="AF676" s="57">
        <f t="shared" si="350"/>
        <v>910.6033935546875</v>
      </c>
      <c r="AG676" s="55"/>
      <c r="AI676" s="35" t="str">
        <f t="shared" si="337"/>
        <v/>
      </c>
      <c r="AJ676" s="125" t="str">
        <f t="shared" si="338"/>
        <v/>
      </c>
      <c r="AK676" s="125" t="str">
        <f t="shared" si="339"/>
        <v/>
      </c>
      <c r="AL676" s="125" t="str">
        <f t="shared" si="340"/>
        <v/>
      </c>
      <c r="AM676" s="125" t="str">
        <f t="shared" si="341"/>
        <v/>
      </c>
      <c r="AN676" s="125" t="s">
        <v>218</v>
      </c>
      <c r="AO676" s="125" t="str">
        <f t="shared" si="342"/>
        <v/>
      </c>
      <c r="AP676" s="125" t="str">
        <f t="shared" si="351"/>
        <v/>
      </c>
    </row>
    <row r="677" spans="1:42" s="12" customFormat="1">
      <c r="A677" s="108">
        <f t="shared" si="343"/>
        <v>28184</v>
      </c>
      <c r="B677" s="109">
        <f t="shared" si="320"/>
        <v>0</v>
      </c>
      <c r="C677" s="110" t="str">
        <f t="shared" si="321"/>
        <v/>
      </c>
      <c r="D677" s="109">
        <f t="shared" si="322"/>
        <v>0</v>
      </c>
      <c r="E677" s="110" t="str">
        <f t="shared" si="323"/>
        <v/>
      </c>
      <c r="F677" s="109">
        <f t="shared" si="324"/>
        <v>4622.8041432019936</v>
      </c>
      <c r="G677" s="92">
        <f t="shared" si="325"/>
        <v>-1026.4606383467806</v>
      </c>
      <c r="H677" s="92">
        <f t="shared" si="326"/>
        <v>-5838.5175455527378</v>
      </c>
      <c r="I677" s="92">
        <f t="shared" si="327"/>
        <v>4622.8041432019936</v>
      </c>
      <c r="J677" s="111" t="str">
        <f t="shared" si="344"/>
        <v/>
      </c>
      <c r="K677" s="109">
        <f t="shared" si="328"/>
        <v>0</v>
      </c>
      <c r="L677" s="110" t="str">
        <f t="shared" si="329"/>
        <v/>
      </c>
      <c r="M677" s="112">
        <f t="shared" si="345"/>
        <v>4004.871796631066</v>
      </c>
      <c r="N677" s="110" t="str">
        <f t="shared" si="346"/>
        <v/>
      </c>
      <c r="O677" s="113" t="str">
        <f t="shared" si="330"/>
        <v>MRDO</v>
      </c>
      <c r="P677" s="113" t="str">
        <f t="shared" si="331"/>
        <v>MRDO</v>
      </c>
      <c r="Q677" s="113"/>
      <c r="R677" s="114">
        <f>Data!AW677</f>
        <v>0</v>
      </c>
      <c r="S677" s="114">
        <f>Data!BB677</f>
        <v>0</v>
      </c>
      <c r="T677" s="114">
        <f>Data!BM677</f>
        <v>0</v>
      </c>
      <c r="U677" s="115">
        <f>Data!BN677</f>
        <v>-1523.46630859375</v>
      </c>
      <c r="V677" s="115">
        <f>Data!BO677</f>
        <v>-6335.52294921875</v>
      </c>
      <c r="W677" s="114">
        <f>Data!BT677</f>
        <v>0</v>
      </c>
      <c r="X677" s="116">
        <f t="shared" si="332"/>
        <v>0</v>
      </c>
      <c r="Y677" s="117">
        <f t="shared" si="333"/>
        <v>7714.28564453125</v>
      </c>
      <c r="Z677" s="118">
        <f t="shared" si="334"/>
        <v>0</v>
      </c>
      <c r="AA677" s="119">
        <f t="shared" si="335"/>
        <v>7714.28564453125</v>
      </c>
      <c r="AB677" s="120">
        <f t="shared" si="347"/>
        <v>7714.28564453125</v>
      </c>
      <c r="AC677" s="120">
        <f t="shared" si="336"/>
        <v>0</v>
      </c>
      <c r="AD677" s="120">
        <f t="shared" si="348"/>
        <v>6240.2662785918519</v>
      </c>
      <c r="AE677" s="120">
        <f t="shared" si="349"/>
        <v>0</v>
      </c>
      <c r="AF677" s="57">
        <f t="shared" si="350"/>
        <v>0</v>
      </c>
      <c r="AG677" s="121"/>
      <c r="AI677" s="35" t="str">
        <f t="shared" si="337"/>
        <v/>
      </c>
      <c r="AJ677" s="125" t="str">
        <f t="shared" si="338"/>
        <v/>
      </c>
      <c r="AK677" s="125" t="str">
        <f t="shared" si="339"/>
        <v/>
      </c>
      <c r="AL677" s="125" t="str">
        <f t="shared" si="340"/>
        <v/>
      </c>
      <c r="AM677" s="125" t="str">
        <f t="shared" si="341"/>
        <v/>
      </c>
      <c r="AN677" s="125" t="s">
        <v>218</v>
      </c>
      <c r="AO677" s="125" t="str">
        <f t="shared" si="342"/>
        <v/>
      </c>
      <c r="AP677" s="125" t="str">
        <f t="shared" si="351"/>
        <v/>
      </c>
    </row>
    <row r="678" spans="1:42">
      <c r="A678" s="30">
        <f t="shared" si="343"/>
        <v>28215</v>
      </c>
      <c r="B678" s="31">
        <f t="shared" si="320"/>
        <v>0</v>
      </c>
      <c r="C678" s="33" t="str">
        <f t="shared" si="321"/>
        <v/>
      </c>
      <c r="D678" s="31">
        <f t="shared" si="322"/>
        <v>0</v>
      </c>
      <c r="E678" s="33" t="str">
        <f t="shared" si="323"/>
        <v/>
      </c>
      <c r="F678" s="31">
        <f t="shared" si="324"/>
        <v>0</v>
      </c>
      <c r="G678" s="32">
        <f t="shared" si="325"/>
        <v>0</v>
      </c>
      <c r="H678" s="32">
        <f t="shared" si="326"/>
        <v>-13219.555935907136</v>
      </c>
      <c r="I678" s="32">
        <f t="shared" si="327"/>
        <v>0</v>
      </c>
      <c r="J678" s="37" t="str">
        <f t="shared" si="344"/>
        <v/>
      </c>
      <c r="K678" s="31">
        <f t="shared" si="328"/>
        <v>0</v>
      </c>
      <c r="L678" s="33" t="str">
        <f t="shared" si="329"/>
        <v/>
      </c>
      <c r="M678" s="34">
        <f t="shared" si="345"/>
        <v>3142.8571963796821</v>
      </c>
      <c r="N678" s="33" t="str">
        <f t="shared" si="346"/>
        <v/>
      </c>
      <c r="O678" s="35" t="str">
        <f t="shared" si="330"/>
        <v>MRDO</v>
      </c>
      <c r="P678" s="48" t="str">
        <f t="shared" si="331"/>
        <v>MRDO</v>
      </c>
      <c r="Q678" s="35"/>
      <c r="R678" s="58">
        <f>Data!AW678</f>
        <v>0</v>
      </c>
      <c r="S678" s="58">
        <f>Data!BB678</f>
        <v>0</v>
      </c>
      <c r="T678" s="58">
        <f>Data!BM678</f>
        <v>0</v>
      </c>
      <c r="U678" s="59">
        <f>Data!BN678</f>
        <v>0</v>
      </c>
      <c r="V678" s="59">
        <f>Data!BO678</f>
        <v>-13896.2333984375</v>
      </c>
      <c r="W678" s="58">
        <f>Data!BT678</f>
        <v>0</v>
      </c>
      <c r="X678" s="56">
        <f t="shared" si="332"/>
        <v>0</v>
      </c>
      <c r="Y678" s="64">
        <f t="shared" si="333"/>
        <v>7238.70947265625</v>
      </c>
      <c r="Z678" s="65">
        <f t="shared" si="334"/>
        <v>0</v>
      </c>
      <c r="AA678" s="66">
        <f t="shared" si="335"/>
        <v>7238.70947265625</v>
      </c>
      <c r="AB678" s="71">
        <f t="shared" si="347"/>
        <v>7238.70947265625</v>
      </c>
      <c r="AC678" s="71">
        <f t="shared" si="336"/>
        <v>0</v>
      </c>
      <c r="AD678" s="71">
        <f t="shared" si="348"/>
        <v>6425.2693616538272</v>
      </c>
      <c r="AE678" s="71">
        <f t="shared" si="349"/>
        <v>0</v>
      </c>
      <c r="AF678" s="57">
        <f t="shared" si="350"/>
        <v>0</v>
      </c>
      <c r="AG678" s="55"/>
      <c r="AI678" s="35" t="str">
        <f t="shared" si="337"/>
        <v/>
      </c>
      <c r="AJ678" s="125" t="str">
        <f t="shared" si="338"/>
        <v/>
      </c>
      <c r="AK678" s="125" t="str">
        <f t="shared" si="339"/>
        <v/>
      </c>
      <c r="AL678" s="125" t="str">
        <f t="shared" si="340"/>
        <v/>
      </c>
      <c r="AM678" s="125" t="str">
        <f t="shared" si="341"/>
        <v/>
      </c>
      <c r="AN678" s="125" t="s">
        <v>218</v>
      </c>
      <c r="AO678" s="125" t="str">
        <f t="shared" si="342"/>
        <v/>
      </c>
      <c r="AP678" s="125" t="str">
        <f t="shared" si="351"/>
        <v/>
      </c>
    </row>
    <row r="679" spans="1:42">
      <c r="A679" s="30">
        <f t="shared" si="343"/>
        <v>28245</v>
      </c>
      <c r="B679" s="31">
        <f t="shared" si="320"/>
        <v>-131.787153665402</v>
      </c>
      <c r="C679" s="33" t="str">
        <f t="shared" si="321"/>
        <v/>
      </c>
      <c r="D679" s="31">
        <f t="shared" si="322"/>
        <v>2013.2586155664405</v>
      </c>
      <c r="E679" s="33" t="str">
        <f t="shared" si="323"/>
        <v/>
      </c>
      <c r="F679" s="31">
        <f t="shared" si="324"/>
        <v>-14615.24912782022</v>
      </c>
      <c r="G679" s="32">
        <f t="shared" si="325"/>
        <v>-14742.526115611567</v>
      </c>
      <c r="H679" s="32">
        <f t="shared" si="326"/>
        <v>-14873.114883177128</v>
      </c>
      <c r="I679" s="32">
        <f t="shared" si="327"/>
        <v>-14615.24912782022</v>
      </c>
      <c r="J679" s="37" t="str">
        <f t="shared" si="344"/>
        <v/>
      </c>
      <c r="K679" s="31">
        <f t="shared" si="328"/>
        <v>0</v>
      </c>
      <c r="L679" s="33" t="str">
        <f t="shared" si="329"/>
        <v/>
      </c>
      <c r="M679" s="34">
        <f t="shared" si="345"/>
        <v>3142.8571963796821</v>
      </c>
      <c r="N679" s="33" t="str">
        <f t="shared" si="346"/>
        <v/>
      </c>
      <c r="O679" s="35" t="str">
        <f t="shared" si="330"/>
        <v/>
      </c>
      <c r="P679" s="48" t="str">
        <f t="shared" si="331"/>
        <v/>
      </c>
      <c r="Q679" s="35"/>
      <c r="R679" s="58">
        <f>Data!AW679</f>
        <v>-1727.444091796875</v>
      </c>
      <c r="S679" s="58">
        <f>Data!BB679</f>
        <v>417.60174560546875</v>
      </c>
      <c r="T679" s="58">
        <f>Data!BM679</f>
        <v>-16210.9052734375</v>
      </c>
      <c r="U679" s="59">
        <f>Data!BN679</f>
        <v>-16338.18359375</v>
      </c>
      <c r="V679" s="59">
        <f>Data!BO679</f>
        <v>-16468.771484375</v>
      </c>
      <c r="W679" s="58">
        <f>Data!BT679</f>
        <v>0</v>
      </c>
      <c r="X679" s="56">
        <f t="shared" si="332"/>
        <v>417.60174560546875</v>
      </c>
      <c r="Y679" s="64">
        <f t="shared" si="333"/>
        <v>7100</v>
      </c>
      <c r="Z679" s="65">
        <f t="shared" si="334"/>
        <v>45.285991668701172</v>
      </c>
      <c r="AA679" s="66">
        <f t="shared" si="335"/>
        <v>7145.2859916687012</v>
      </c>
      <c r="AB679" s="71">
        <f t="shared" si="347"/>
        <v>6727.6842460632324</v>
      </c>
      <c r="AC679" s="71">
        <f t="shared" si="336"/>
        <v>45.285991668701172</v>
      </c>
      <c r="AD679" s="71">
        <f t="shared" si="348"/>
        <v>7487.0132413423617</v>
      </c>
      <c r="AE679" s="71">
        <f t="shared" si="349"/>
        <v>45.285991668701172</v>
      </c>
      <c r="AF679" s="57">
        <f t="shared" si="350"/>
        <v>45.285991668701172</v>
      </c>
      <c r="AG679" s="55"/>
      <c r="AI679" s="35" t="str">
        <f t="shared" si="337"/>
        <v/>
      </c>
      <c r="AJ679" s="125" t="str">
        <f t="shared" si="338"/>
        <v/>
      </c>
      <c r="AK679" s="125" t="str">
        <f t="shared" si="339"/>
        <v/>
      </c>
      <c r="AL679" s="125" t="str">
        <f t="shared" si="340"/>
        <v/>
      </c>
      <c r="AM679" s="125" t="str">
        <f t="shared" si="341"/>
        <v/>
      </c>
      <c r="AN679" s="125" t="s">
        <v>218</v>
      </c>
      <c r="AO679" s="125" t="str">
        <f t="shared" si="342"/>
        <v/>
      </c>
      <c r="AP679" s="125" t="str">
        <f t="shared" si="351"/>
        <v/>
      </c>
    </row>
    <row r="680" spans="1:42">
      <c r="A680" s="30">
        <f t="shared" si="343"/>
        <v>28276</v>
      </c>
      <c r="B680" s="31">
        <f t="shared" si="320"/>
        <v>894.76507157894218</v>
      </c>
      <c r="C680" s="33" t="str">
        <f t="shared" si="321"/>
        <v/>
      </c>
      <c r="D680" s="31">
        <f t="shared" si="322"/>
        <v>2822.290569343375</v>
      </c>
      <c r="E680" s="33" t="str">
        <f t="shared" si="323"/>
        <v/>
      </c>
      <c r="F680" s="31">
        <f t="shared" si="324"/>
        <v>-13015.687867713981</v>
      </c>
      <c r="G680" s="32">
        <f t="shared" si="325"/>
        <v>-12884.705950383355</v>
      </c>
      <c r="H680" s="32">
        <f t="shared" si="326"/>
        <v>-12541.645065571143</v>
      </c>
      <c r="I680" s="32">
        <f t="shared" si="327"/>
        <v>-12541.645065571143</v>
      </c>
      <c r="J680" s="37" t="str">
        <f t="shared" si="344"/>
        <v/>
      </c>
      <c r="K680" s="31">
        <f t="shared" si="328"/>
        <v>0</v>
      </c>
      <c r="L680" s="33" t="str">
        <f t="shared" si="329"/>
        <v/>
      </c>
      <c r="M680" s="34">
        <f t="shared" si="345"/>
        <v>4985.521499523461</v>
      </c>
      <c r="N680" s="33" t="str">
        <f t="shared" si="346"/>
        <v/>
      </c>
      <c r="O680" s="35" t="str">
        <f t="shared" si="330"/>
        <v/>
      </c>
      <c r="P680" s="48" t="str">
        <f t="shared" si="331"/>
        <v/>
      </c>
      <c r="Q680" s="35"/>
      <c r="R680" s="58">
        <f>Data!AW680</f>
        <v>-787.55743408203125</v>
      </c>
      <c r="S680" s="58">
        <f>Data!BB680</f>
        <v>1139.9681396484375</v>
      </c>
      <c r="T680" s="58">
        <f>Data!BM680</f>
        <v>-14698.0107421875</v>
      </c>
      <c r="U680" s="59">
        <f>Data!BN680</f>
        <v>-14567.0283203125</v>
      </c>
      <c r="V680" s="59">
        <f>Data!BO680</f>
        <v>-14223.9677734375</v>
      </c>
      <c r="W680" s="58">
        <f>Data!BT680</f>
        <v>0</v>
      </c>
      <c r="X680" s="56">
        <f t="shared" si="332"/>
        <v>1139.9681396484375</v>
      </c>
      <c r="Y680" s="64">
        <f t="shared" si="333"/>
        <v>4000</v>
      </c>
      <c r="Z680" s="65">
        <f t="shared" si="334"/>
        <v>870.34661865234375</v>
      </c>
      <c r="AA680" s="66">
        <f t="shared" si="335"/>
        <v>4870.3466186523437</v>
      </c>
      <c r="AB680" s="71">
        <f t="shared" si="347"/>
        <v>3730.3784790039063</v>
      </c>
      <c r="AC680" s="71">
        <f t="shared" si="336"/>
        <v>870.34661865234375</v>
      </c>
      <c r="AD680" s="71">
        <f t="shared" si="348"/>
        <v>3569.6216428215439</v>
      </c>
      <c r="AE680" s="71">
        <f t="shared" si="349"/>
        <v>869.14728319644928</v>
      </c>
      <c r="AF680" s="57">
        <f t="shared" si="350"/>
        <v>870.34661865234375</v>
      </c>
      <c r="AG680" s="55"/>
      <c r="AI680" s="35" t="str">
        <f t="shared" si="337"/>
        <v/>
      </c>
      <c r="AJ680" s="125" t="str">
        <f t="shared" si="338"/>
        <v/>
      </c>
      <c r="AK680" s="125" t="str">
        <f t="shared" si="339"/>
        <v/>
      </c>
      <c r="AL680" s="125" t="str">
        <f t="shared" si="340"/>
        <v/>
      </c>
      <c r="AM680" s="125" t="str">
        <f t="shared" si="341"/>
        <v/>
      </c>
      <c r="AN680" s="125" t="s">
        <v>218</v>
      </c>
      <c r="AO680" s="125" t="str">
        <f t="shared" si="342"/>
        <v/>
      </c>
      <c r="AP680" s="125" t="str">
        <f t="shared" si="351"/>
        <v/>
      </c>
    </row>
    <row r="681" spans="1:42">
      <c r="A681" s="30">
        <f t="shared" si="343"/>
        <v>28306</v>
      </c>
      <c r="B681" s="31">
        <f t="shared" si="320"/>
        <v>5410.8844889475567</v>
      </c>
      <c r="C681" s="33" t="str">
        <f t="shared" si="321"/>
        <v/>
      </c>
      <c r="D681" s="31">
        <f t="shared" si="322"/>
        <v>7198.1601488062588</v>
      </c>
      <c r="E681" s="33" t="str">
        <f t="shared" si="323"/>
        <v/>
      </c>
      <c r="F681" s="31">
        <f t="shared" si="324"/>
        <v>592.66256414825807</v>
      </c>
      <c r="G681" s="32">
        <f t="shared" si="325"/>
        <v>503.4419331136645</v>
      </c>
      <c r="H681" s="32">
        <f t="shared" si="326"/>
        <v>1049.5964081695781</v>
      </c>
      <c r="I681" s="32">
        <f t="shared" si="327"/>
        <v>1049.5964081695781</v>
      </c>
      <c r="J681" s="37" t="str">
        <f t="shared" si="344"/>
        <v/>
      </c>
      <c r="K681" s="31">
        <f t="shared" si="328"/>
        <v>0</v>
      </c>
      <c r="L681" s="33" t="str">
        <f t="shared" si="329"/>
        <v/>
      </c>
      <c r="M681" s="34">
        <f t="shared" si="345"/>
        <v>3142.8571963796821</v>
      </c>
      <c r="N681" s="33" t="str">
        <f t="shared" si="346"/>
        <v/>
      </c>
      <c r="O681" s="35" t="str">
        <f t="shared" si="330"/>
        <v/>
      </c>
      <c r="P681" s="48" t="str">
        <f t="shared" si="331"/>
        <v/>
      </c>
      <c r="Q681" s="35"/>
      <c r="R681" s="58">
        <f>Data!AW681</f>
        <v>911.910888671875</v>
      </c>
      <c r="S681" s="58">
        <f>Data!BB681</f>
        <v>2699.186767578125</v>
      </c>
      <c r="T681" s="58">
        <f>Data!BM681</f>
        <v>-3906.31103515625</v>
      </c>
      <c r="U681" s="59">
        <f>Data!BN681</f>
        <v>-3995.53173828125</v>
      </c>
      <c r="V681" s="59">
        <f>Data!BO681</f>
        <v>-3449.37744140625</v>
      </c>
      <c r="W681" s="58">
        <f>Data!BT681</f>
        <v>0</v>
      </c>
      <c r="X681" s="56">
        <f t="shared" si="332"/>
        <v>2699.186767578125</v>
      </c>
      <c r="Y681" s="64">
        <f t="shared" si="333"/>
        <v>4000</v>
      </c>
      <c r="Z681" s="65">
        <f t="shared" si="334"/>
        <v>74.674972534179688</v>
      </c>
      <c r="AA681" s="66">
        <f t="shared" si="335"/>
        <v>4074.6749725341797</v>
      </c>
      <c r="AB681" s="71">
        <f t="shared" si="347"/>
        <v>1375.4882049560547</v>
      </c>
      <c r="AC681" s="71">
        <f t="shared" si="336"/>
        <v>74.674972534179688</v>
      </c>
      <c r="AD681" s="71">
        <f t="shared" si="348"/>
        <v>6327.7854035204709</v>
      </c>
      <c r="AE681" s="71">
        <f t="shared" si="349"/>
        <v>74.674972534179688</v>
      </c>
      <c r="AF681" s="57">
        <f t="shared" si="350"/>
        <v>74.674972534179688</v>
      </c>
      <c r="AG681" s="55"/>
      <c r="AI681" s="35" t="str">
        <f t="shared" si="337"/>
        <v/>
      </c>
      <c r="AJ681" s="125" t="str">
        <f t="shared" si="338"/>
        <v/>
      </c>
      <c r="AK681" s="125" t="str">
        <f t="shared" si="339"/>
        <v/>
      </c>
      <c r="AL681" s="125" t="str">
        <f t="shared" si="340"/>
        <v/>
      </c>
      <c r="AM681" s="125" t="str">
        <f t="shared" si="341"/>
        <v/>
      </c>
      <c r="AN681" s="125" t="s">
        <v>218</v>
      </c>
      <c r="AO681" s="125" t="str">
        <f t="shared" si="342"/>
        <v/>
      </c>
      <c r="AP681" s="125" t="str">
        <f t="shared" si="351"/>
        <v/>
      </c>
    </row>
    <row r="682" spans="1:42">
      <c r="A682" s="30">
        <f t="shared" si="343"/>
        <v>28337</v>
      </c>
      <c r="B682" s="31">
        <f t="shared" si="320"/>
        <v>10471.391836588078</v>
      </c>
      <c r="C682" s="33" t="str">
        <f t="shared" si="321"/>
        <v/>
      </c>
      <c r="D682" s="31">
        <f t="shared" si="322"/>
        <v>10429.455577606308</v>
      </c>
      <c r="E682" s="33" t="str">
        <f t="shared" si="323"/>
        <v/>
      </c>
      <c r="F682" s="31">
        <f t="shared" si="324"/>
        <v>7231.9783841396265</v>
      </c>
      <c r="G682" s="32">
        <f t="shared" si="325"/>
        <v>7347.0225340905445</v>
      </c>
      <c r="H682" s="32">
        <f t="shared" si="326"/>
        <v>8345.5974809966574</v>
      </c>
      <c r="I682" s="32">
        <f t="shared" si="327"/>
        <v>8345.5974809966574</v>
      </c>
      <c r="J682" s="37" t="str">
        <f t="shared" si="344"/>
        <v/>
      </c>
      <c r="K682" s="31">
        <f t="shared" si="328"/>
        <v>0</v>
      </c>
      <c r="L682" s="33" t="str">
        <f t="shared" si="329"/>
        <v/>
      </c>
      <c r="M682" s="34">
        <f t="shared" si="345"/>
        <v>5526.9040770495512</v>
      </c>
      <c r="N682" s="33" t="str">
        <f t="shared" si="346"/>
        <v/>
      </c>
      <c r="O682" s="35" t="str">
        <f t="shared" si="330"/>
        <v>MRDO</v>
      </c>
      <c r="P682" s="48" t="str">
        <f t="shared" si="331"/>
        <v>MRDO</v>
      </c>
      <c r="Q682" s="35"/>
      <c r="R682" s="58">
        <f>Data!AW682</f>
        <v>3174.7177734375</v>
      </c>
      <c r="S682" s="58">
        <f>Data!BB682</f>
        <v>3132.781005859375</v>
      </c>
      <c r="T682" s="58">
        <f>Data!BM682</f>
        <v>-64.695770263671875</v>
      </c>
      <c r="U682" s="59">
        <f>Data!BN682</f>
        <v>50.348220825195313</v>
      </c>
      <c r="V682" s="59">
        <f>Data!BO682</f>
        <v>1048.9234619140625</v>
      </c>
      <c r="W682" s="58">
        <f>Data!BT682</f>
        <v>0</v>
      </c>
      <c r="X682" s="56">
        <f t="shared" si="332"/>
        <v>3174.7177734375</v>
      </c>
      <c r="Y682" s="64">
        <f t="shared" si="333"/>
        <v>4000</v>
      </c>
      <c r="Z682" s="65">
        <f t="shared" si="334"/>
        <v>0</v>
      </c>
      <c r="AA682" s="66">
        <f t="shared" si="335"/>
        <v>4000</v>
      </c>
      <c r="AB682" s="71">
        <f t="shared" si="347"/>
        <v>825.2822265625</v>
      </c>
      <c r="AC682" s="71">
        <f t="shared" si="336"/>
        <v>0</v>
      </c>
      <c r="AD682" s="71">
        <f t="shared" si="348"/>
        <v>6559.3794191573006</v>
      </c>
      <c r="AE682" s="71">
        <f t="shared" si="349"/>
        <v>0</v>
      </c>
      <c r="AF682" s="57">
        <f t="shared" si="350"/>
        <v>0</v>
      </c>
      <c r="AG682" s="55"/>
      <c r="AI682" s="35" t="str">
        <f t="shared" si="337"/>
        <v/>
      </c>
      <c r="AJ682" s="125" t="str">
        <f t="shared" si="338"/>
        <v/>
      </c>
      <c r="AK682" s="125" t="str">
        <f t="shared" si="339"/>
        <v/>
      </c>
      <c r="AL682" s="125" t="str">
        <f t="shared" si="340"/>
        <v/>
      </c>
      <c r="AM682" s="125" t="str">
        <f t="shared" si="341"/>
        <v/>
      </c>
      <c r="AN682" s="125" t="s">
        <v>218</v>
      </c>
      <c r="AO682" s="125" t="str">
        <f t="shared" si="342"/>
        <v/>
      </c>
      <c r="AP682" s="125" t="str">
        <f t="shared" si="351"/>
        <v/>
      </c>
    </row>
    <row r="683" spans="1:42">
      <c r="A683" s="30">
        <f t="shared" si="343"/>
        <v>28368</v>
      </c>
      <c r="B683" s="31">
        <f t="shared" si="320"/>
        <v>5755.973632659965</v>
      </c>
      <c r="C683" s="33" t="str">
        <f t="shared" si="321"/>
        <v/>
      </c>
      <c r="D683" s="31">
        <f t="shared" si="322"/>
        <v>7572.3885043539285</v>
      </c>
      <c r="E683" s="33" t="str">
        <f t="shared" si="323"/>
        <v>EM</v>
      </c>
      <c r="F683" s="31">
        <f t="shared" si="324"/>
        <v>0</v>
      </c>
      <c r="G683" s="32">
        <f t="shared" si="325"/>
        <v>1086.7613626950704</v>
      </c>
      <c r="H683" s="32">
        <f t="shared" si="326"/>
        <v>3443.7240348635382</v>
      </c>
      <c r="I683" s="32">
        <f t="shared" si="327"/>
        <v>3443.7240348635382</v>
      </c>
      <c r="J683" s="37" t="str">
        <f t="shared" si="344"/>
        <v/>
      </c>
      <c r="K683" s="31">
        <f t="shared" si="328"/>
        <v>0</v>
      </c>
      <c r="L683" s="33" t="str">
        <f t="shared" si="329"/>
        <v/>
      </c>
      <c r="M683" s="34">
        <f t="shared" si="345"/>
        <v>2313.3115707291668</v>
      </c>
      <c r="N683" s="33" t="str">
        <f t="shared" si="346"/>
        <v/>
      </c>
      <c r="O683" s="35" t="str">
        <f t="shared" si="330"/>
        <v/>
      </c>
      <c r="P683" s="48" t="str">
        <f t="shared" si="331"/>
        <v>EM</v>
      </c>
      <c r="Q683" s="35"/>
      <c r="R683" s="58">
        <f>Data!AW683</f>
        <v>2033.037109375</v>
      </c>
      <c r="S683" s="58">
        <f>Data!BB683</f>
        <v>3849.4521484375</v>
      </c>
      <c r="T683" s="58">
        <f>Data!BM683</f>
        <v>0</v>
      </c>
      <c r="U683" s="59">
        <f>Data!BN683</f>
        <v>-2636.17529296875</v>
      </c>
      <c r="V683" s="59">
        <f>Data!BO683</f>
        <v>-279.21243286132812</v>
      </c>
      <c r="W683" s="58">
        <f>Data!BT683</f>
        <v>0</v>
      </c>
      <c r="X683" s="56">
        <f t="shared" si="332"/>
        <v>3849.4521484375</v>
      </c>
      <c r="Y683" s="64">
        <f t="shared" si="333"/>
        <v>3000</v>
      </c>
      <c r="Z683" s="65">
        <f t="shared" si="334"/>
        <v>849.4521484375</v>
      </c>
      <c r="AA683" s="66">
        <f t="shared" si="335"/>
        <v>3849.4521484375</v>
      </c>
      <c r="AB683" s="71">
        <f t="shared" si="347"/>
        <v>0</v>
      </c>
      <c r="AC683" s="71">
        <f t="shared" si="336"/>
        <v>849.4521484375</v>
      </c>
      <c r="AD683" s="71">
        <f t="shared" si="348"/>
        <v>5998.8326644469271</v>
      </c>
      <c r="AE683" s="71">
        <f t="shared" si="349"/>
        <v>849.4521484375</v>
      </c>
      <c r="AF683" s="57">
        <f t="shared" si="350"/>
        <v>0</v>
      </c>
      <c r="AG683" s="55"/>
      <c r="AI683" s="35" t="str">
        <f t="shared" si="337"/>
        <v/>
      </c>
      <c r="AJ683" s="125" t="str">
        <f t="shared" si="338"/>
        <v/>
      </c>
      <c r="AK683" s="125" t="str">
        <f t="shared" si="339"/>
        <v/>
      </c>
      <c r="AL683" s="125" t="str">
        <f t="shared" si="340"/>
        <v/>
      </c>
      <c r="AM683" s="125" t="str">
        <f t="shared" si="341"/>
        <v/>
      </c>
      <c r="AN683" s="125" t="s">
        <v>218</v>
      </c>
      <c r="AO683" s="125" t="str">
        <f t="shared" si="342"/>
        <v/>
      </c>
      <c r="AP683" s="125" t="str">
        <f t="shared" si="351"/>
        <v/>
      </c>
    </row>
    <row r="684" spans="1:42">
      <c r="A684" s="30">
        <f t="shared" si="343"/>
        <v>28398</v>
      </c>
      <c r="B684" s="31">
        <f t="shared" si="320"/>
        <v>0</v>
      </c>
      <c r="C684" s="33" t="str">
        <f t="shared" si="321"/>
        <v/>
      </c>
      <c r="D684" s="31">
        <f t="shared" si="322"/>
        <v>0</v>
      </c>
      <c r="E684" s="33" t="str">
        <f t="shared" si="323"/>
        <v/>
      </c>
      <c r="F684" s="31">
        <f t="shared" si="324"/>
        <v>0</v>
      </c>
      <c r="G684" s="32">
        <f t="shared" si="325"/>
        <v>1116.0657066685894</v>
      </c>
      <c r="H684" s="32">
        <f t="shared" si="326"/>
        <v>2679.917176274887</v>
      </c>
      <c r="I684" s="32">
        <f t="shared" si="327"/>
        <v>2679.917176274887</v>
      </c>
      <c r="J684" s="37" t="str">
        <f t="shared" si="344"/>
        <v/>
      </c>
      <c r="K684" s="31">
        <f t="shared" si="328"/>
        <v>0</v>
      </c>
      <c r="L684" s="33" t="str">
        <f t="shared" si="329"/>
        <v/>
      </c>
      <c r="M684" s="34">
        <f t="shared" si="345"/>
        <v>5682.2844256725466</v>
      </c>
      <c r="N684" s="33" t="str">
        <f t="shared" si="346"/>
        <v/>
      </c>
      <c r="O684" s="35" t="str">
        <f t="shared" si="330"/>
        <v>MRDO</v>
      </c>
      <c r="P684" s="48" t="str">
        <f t="shared" si="331"/>
        <v>MRDO</v>
      </c>
      <c r="Q684" s="35"/>
      <c r="R684" s="58">
        <f>Data!AW684</f>
        <v>0</v>
      </c>
      <c r="S684" s="58">
        <f>Data!BB684</f>
        <v>0</v>
      </c>
      <c r="T684" s="58">
        <f>Data!BM684</f>
        <v>0</v>
      </c>
      <c r="U684" s="59">
        <f>Data!BN684</f>
        <v>-2434.98046875</v>
      </c>
      <c r="V684" s="59">
        <f>Data!BO684</f>
        <v>-871.1290283203125</v>
      </c>
      <c r="W684" s="58">
        <f>Data!BT684</f>
        <v>0</v>
      </c>
      <c r="X684" s="56">
        <f t="shared" si="332"/>
        <v>0</v>
      </c>
      <c r="Y684" s="64">
        <f t="shared" si="333"/>
        <v>3000</v>
      </c>
      <c r="Z684" s="65">
        <f t="shared" si="334"/>
        <v>0</v>
      </c>
      <c r="AA684" s="66">
        <f t="shared" si="335"/>
        <v>3000</v>
      </c>
      <c r="AB684" s="71">
        <f t="shared" si="347"/>
        <v>3000</v>
      </c>
      <c r="AC684" s="71">
        <f t="shared" si="336"/>
        <v>0</v>
      </c>
      <c r="AD684" s="71">
        <f t="shared" si="348"/>
        <v>2505.4104359483881</v>
      </c>
      <c r="AE684" s="71">
        <f t="shared" si="349"/>
        <v>0</v>
      </c>
      <c r="AF684" s="57">
        <f t="shared" si="350"/>
        <v>0</v>
      </c>
      <c r="AG684" s="55"/>
      <c r="AI684" s="35" t="str">
        <f t="shared" si="337"/>
        <v/>
      </c>
      <c r="AJ684" s="125" t="str">
        <f t="shared" si="338"/>
        <v/>
      </c>
      <c r="AK684" s="125" t="str">
        <f t="shared" si="339"/>
        <v/>
      </c>
      <c r="AL684" s="125" t="str">
        <f t="shared" si="340"/>
        <v/>
      </c>
      <c r="AM684" s="125" t="str">
        <f t="shared" si="341"/>
        <v/>
      </c>
      <c r="AN684" s="125" t="s">
        <v>218</v>
      </c>
      <c r="AO684" s="125" t="str">
        <f t="shared" si="342"/>
        <v/>
      </c>
      <c r="AP684" s="125" t="str">
        <f t="shared" si="351"/>
        <v/>
      </c>
    </row>
    <row r="685" spans="1:42">
      <c r="A685" s="30">
        <f t="shared" si="343"/>
        <v>28429</v>
      </c>
      <c r="B685" s="31">
        <f t="shared" si="320"/>
        <v>0</v>
      </c>
      <c r="C685" s="33" t="str">
        <f t="shared" si="321"/>
        <v/>
      </c>
      <c r="D685" s="31">
        <f t="shared" si="322"/>
        <v>0</v>
      </c>
      <c r="E685" s="33" t="str">
        <f t="shared" si="323"/>
        <v/>
      </c>
      <c r="F685" s="31">
        <f t="shared" si="324"/>
        <v>4662.9457516848188</v>
      </c>
      <c r="G685" s="32">
        <f t="shared" si="325"/>
        <v>5673.2471044276017</v>
      </c>
      <c r="H685" s="32">
        <f t="shared" si="326"/>
        <v>0</v>
      </c>
      <c r="I685" s="32">
        <f t="shared" si="327"/>
        <v>5673.2471044276017</v>
      </c>
      <c r="J685" s="37" t="str">
        <f t="shared" si="344"/>
        <v>RS</v>
      </c>
      <c r="K685" s="31">
        <f t="shared" si="328"/>
        <v>0</v>
      </c>
      <c r="L685" s="33" t="str">
        <f t="shared" si="329"/>
        <v/>
      </c>
      <c r="M685" s="34">
        <f t="shared" si="345"/>
        <v>4288.5332477471738</v>
      </c>
      <c r="N685" s="33" t="str">
        <f t="shared" si="346"/>
        <v/>
      </c>
      <c r="O685" s="35" t="str">
        <f t="shared" si="330"/>
        <v>MRDO</v>
      </c>
      <c r="P685" s="48" t="str">
        <f t="shared" si="331"/>
        <v>RSMRDO</v>
      </c>
      <c r="Q685" s="35"/>
      <c r="R685" s="58">
        <f>Data!AW685</f>
        <v>0</v>
      </c>
      <c r="S685" s="58">
        <f>Data!BB685</f>
        <v>0</v>
      </c>
      <c r="T685" s="58">
        <f>Data!BM685</f>
        <v>1989.69873046875</v>
      </c>
      <c r="U685" s="59">
        <f>Data!BN685</f>
        <v>3000</v>
      </c>
      <c r="V685" s="59">
        <f>Data!BO685</f>
        <v>0</v>
      </c>
      <c r="W685" s="58">
        <f>Data!BT685</f>
        <v>0</v>
      </c>
      <c r="X685" s="56">
        <f t="shared" si="332"/>
        <v>3000</v>
      </c>
      <c r="Y685" s="64">
        <f t="shared" si="333"/>
        <v>3000</v>
      </c>
      <c r="Z685" s="65">
        <f t="shared" si="334"/>
        <v>0</v>
      </c>
      <c r="AA685" s="66">
        <f t="shared" si="335"/>
        <v>3000</v>
      </c>
      <c r="AB685" s="71">
        <f t="shared" si="347"/>
        <v>0</v>
      </c>
      <c r="AC685" s="71">
        <f t="shared" si="336"/>
        <v>0</v>
      </c>
      <c r="AD685" s="71">
        <f t="shared" si="348"/>
        <v>3003.5365810224303</v>
      </c>
      <c r="AE685" s="71">
        <f t="shared" si="349"/>
        <v>0</v>
      </c>
      <c r="AF685" s="57">
        <f t="shared" si="350"/>
        <v>0</v>
      </c>
      <c r="AG685" s="55"/>
      <c r="AI685" s="35" t="str">
        <f t="shared" si="337"/>
        <v/>
      </c>
      <c r="AJ685" s="125" t="str">
        <f t="shared" si="338"/>
        <v/>
      </c>
      <c r="AK685" s="125" t="str">
        <f t="shared" si="339"/>
        <v/>
      </c>
      <c r="AL685" s="125" t="str">
        <f t="shared" si="340"/>
        <v/>
      </c>
      <c r="AM685" s="125" t="str">
        <f t="shared" si="341"/>
        <v/>
      </c>
      <c r="AN685" s="125" t="s">
        <v>218</v>
      </c>
      <c r="AO685" s="125" t="str">
        <f t="shared" si="342"/>
        <v/>
      </c>
      <c r="AP685" s="125" t="str">
        <f t="shared" si="351"/>
        <v/>
      </c>
    </row>
    <row r="686" spans="1:42">
      <c r="A686" s="30">
        <f t="shared" si="343"/>
        <v>28459</v>
      </c>
      <c r="B686" s="31">
        <f t="shared" si="320"/>
        <v>0</v>
      </c>
      <c r="C686" s="33" t="str">
        <f t="shared" si="321"/>
        <v/>
      </c>
      <c r="D686" s="31">
        <f t="shared" si="322"/>
        <v>0</v>
      </c>
      <c r="E686" s="33" t="str">
        <f t="shared" si="323"/>
        <v/>
      </c>
      <c r="F686" s="31">
        <f t="shared" si="324"/>
        <v>5209.1938769873805</v>
      </c>
      <c r="G686" s="32">
        <f t="shared" si="325"/>
        <v>6046.2572713828104</v>
      </c>
      <c r="H686" s="32">
        <f t="shared" si="326"/>
        <v>0</v>
      </c>
      <c r="I686" s="32">
        <f t="shared" si="327"/>
        <v>6046.2572713828104</v>
      </c>
      <c r="J686" s="37" t="str">
        <f t="shared" si="344"/>
        <v>RS</v>
      </c>
      <c r="K686" s="31">
        <f t="shared" si="328"/>
        <v>0</v>
      </c>
      <c r="L686" s="33" t="str">
        <f t="shared" si="329"/>
        <v/>
      </c>
      <c r="M686" s="34">
        <f t="shared" si="345"/>
        <v>1770.645535199295</v>
      </c>
      <c r="N686" s="33" t="str">
        <f t="shared" si="346"/>
        <v/>
      </c>
      <c r="O686" s="35" t="str">
        <f t="shared" si="330"/>
        <v/>
      </c>
      <c r="P686" s="48" t="str">
        <f t="shared" si="331"/>
        <v>RS</v>
      </c>
      <c r="Q686" s="35"/>
      <c r="R686" s="58">
        <f>Data!AW686</f>
        <v>0</v>
      </c>
      <c r="S686" s="58">
        <f>Data!BB686</f>
        <v>0</v>
      </c>
      <c r="T686" s="58">
        <f>Data!BM686</f>
        <v>5395.80322265625</v>
      </c>
      <c r="U686" s="59">
        <f>Data!BN686</f>
        <v>6284.3056640625</v>
      </c>
      <c r="V686" s="59">
        <f>Data!BO686</f>
        <v>0</v>
      </c>
      <c r="W686" s="58">
        <f>Data!BT686</f>
        <v>0</v>
      </c>
      <c r="X686" s="56">
        <f t="shared" si="332"/>
        <v>6284.3056640625</v>
      </c>
      <c r="Y686" s="64">
        <f t="shared" si="333"/>
        <v>3500</v>
      </c>
      <c r="Z686" s="65">
        <f t="shared" si="334"/>
        <v>2784.305419921875</v>
      </c>
      <c r="AA686" s="66">
        <f t="shared" si="335"/>
        <v>6284.305419921875</v>
      </c>
      <c r="AB686" s="71">
        <f t="shared" si="347"/>
        <v>-2.44140625E-4</v>
      </c>
      <c r="AC686" s="71">
        <f t="shared" si="336"/>
        <v>2784.305419921875</v>
      </c>
      <c r="AD686" s="71">
        <f t="shared" si="348"/>
        <v>6156.1876882475226</v>
      </c>
      <c r="AE686" s="71">
        <f t="shared" si="349"/>
        <v>2784.305419921875</v>
      </c>
      <c r="AF686" s="57">
        <f t="shared" si="350"/>
        <v>-2.44140625E-4</v>
      </c>
      <c r="AG686" s="55"/>
      <c r="AI686" s="35" t="str">
        <f t="shared" si="337"/>
        <v/>
      </c>
      <c r="AJ686" s="125" t="str">
        <f t="shared" si="338"/>
        <v/>
      </c>
      <c r="AK686" s="125" t="str">
        <f t="shared" si="339"/>
        <v/>
      </c>
      <c r="AL686" s="125" t="str">
        <f t="shared" si="340"/>
        <v/>
      </c>
      <c r="AM686" s="125" t="str">
        <f t="shared" si="341"/>
        <v/>
      </c>
      <c r="AN686" s="125" t="s">
        <v>218</v>
      </c>
      <c r="AO686" s="125" t="str">
        <f t="shared" si="342"/>
        <v/>
      </c>
      <c r="AP686" s="125" t="str">
        <f t="shared" si="351"/>
        <v/>
      </c>
    </row>
    <row r="687" spans="1:42">
      <c r="A687" s="30">
        <f t="shared" si="343"/>
        <v>28490</v>
      </c>
      <c r="B687" s="31">
        <f t="shared" si="320"/>
        <v>0</v>
      </c>
      <c r="C687" s="33" t="str">
        <f t="shared" si="321"/>
        <v/>
      </c>
      <c r="D687" s="31">
        <f t="shared" si="322"/>
        <v>0</v>
      </c>
      <c r="E687" s="33" t="str">
        <f t="shared" si="323"/>
        <v/>
      </c>
      <c r="F687" s="31">
        <f t="shared" si="324"/>
        <v>0</v>
      </c>
      <c r="G687" s="32">
        <f t="shared" si="325"/>
        <v>6431.7197494038019</v>
      </c>
      <c r="H687" s="32">
        <f t="shared" si="326"/>
        <v>7020.8113790881562</v>
      </c>
      <c r="I687" s="32">
        <f t="shared" si="327"/>
        <v>7020.8113790881562</v>
      </c>
      <c r="J687" s="37" t="str">
        <f t="shared" si="344"/>
        <v/>
      </c>
      <c r="K687" s="31">
        <f t="shared" si="328"/>
        <v>0</v>
      </c>
      <c r="L687" s="33" t="str">
        <f t="shared" si="329"/>
        <v/>
      </c>
      <c r="M687" s="34">
        <f t="shared" si="345"/>
        <v>11067.451577826705</v>
      </c>
      <c r="N687" s="33" t="str">
        <f t="shared" si="346"/>
        <v/>
      </c>
      <c r="O687" s="35" t="str">
        <f t="shared" si="330"/>
        <v/>
      </c>
      <c r="P687" s="48" t="str">
        <f t="shared" si="331"/>
        <v/>
      </c>
      <c r="Q687" s="35"/>
      <c r="R687" s="58">
        <f>Data!AW687</f>
        <v>0</v>
      </c>
      <c r="S687" s="58">
        <f>Data!BB687</f>
        <v>0</v>
      </c>
      <c r="T687" s="58">
        <f>Data!BM687</f>
        <v>0</v>
      </c>
      <c r="U687" s="59">
        <f>Data!BN687</f>
        <v>1390.309814453125</v>
      </c>
      <c r="V687" s="59">
        <f>Data!BO687</f>
        <v>2004.40576171875</v>
      </c>
      <c r="W687" s="58">
        <f>Data!BT687</f>
        <v>0</v>
      </c>
      <c r="X687" s="56">
        <f t="shared" si="332"/>
        <v>2004.40576171875</v>
      </c>
      <c r="Y687" s="64">
        <f t="shared" si="333"/>
        <v>3500</v>
      </c>
      <c r="Z687" s="65">
        <f t="shared" si="334"/>
        <v>4768.01220703125</v>
      </c>
      <c r="AA687" s="66">
        <f t="shared" si="335"/>
        <v>8268.01220703125</v>
      </c>
      <c r="AB687" s="71">
        <f t="shared" si="347"/>
        <v>6263.6064453125</v>
      </c>
      <c r="AC687" s="71">
        <f t="shared" si="336"/>
        <v>4768.01220703125</v>
      </c>
      <c r="AD687" s="71">
        <f t="shared" si="348"/>
        <v>4538.988297498714</v>
      </c>
      <c r="AE687" s="71">
        <f t="shared" si="349"/>
        <v>4768.01220703125</v>
      </c>
      <c r="AF687" s="57">
        <f t="shared" si="350"/>
        <v>4538.988297498714</v>
      </c>
      <c r="AG687" s="55"/>
      <c r="AI687" s="35" t="str">
        <f t="shared" si="337"/>
        <v/>
      </c>
      <c r="AJ687" s="125" t="str">
        <f t="shared" si="338"/>
        <v/>
      </c>
      <c r="AK687" s="125" t="str">
        <f t="shared" si="339"/>
        <v/>
      </c>
      <c r="AL687" s="125" t="str">
        <f t="shared" si="340"/>
        <v/>
      </c>
      <c r="AM687" s="125" t="str">
        <f t="shared" si="341"/>
        <v/>
      </c>
      <c r="AN687" s="125" t="s">
        <v>218</v>
      </c>
      <c r="AO687" s="125" t="str">
        <f t="shared" si="342"/>
        <v/>
      </c>
      <c r="AP687" s="125" t="str">
        <f t="shared" si="351"/>
        <v/>
      </c>
    </row>
    <row r="688" spans="1:42">
      <c r="A688" s="30">
        <f t="shared" si="343"/>
        <v>28521</v>
      </c>
      <c r="B688" s="31">
        <f t="shared" si="320"/>
        <v>0</v>
      </c>
      <c r="C688" s="33" t="str">
        <f t="shared" si="321"/>
        <v/>
      </c>
      <c r="D688" s="31">
        <f t="shared" si="322"/>
        <v>0</v>
      </c>
      <c r="E688" s="33" t="str">
        <f t="shared" si="323"/>
        <v/>
      </c>
      <c r="F688" s="31">
        <f t="shared" si="324"/>
        <v>0</v>
      </c>
      <c r="G688" s="32">
        <f t="shared" si="325"/>
        <v>0</v>
      </c>
      <c r="H688" s="32">
        <f t="shared" si="326"/>
        <v>0</v>
      </c>
      <c r="I688" s="32">
        <f t="shared" si="327"/>
        <v>0</v>
      </c>
      <c r="J688" s="37" t="str">
        <f t="shared" si="344"/>
        <v/>
      </c>
      <c r="K688" s="31">
        <f t="shared" si="328"/>
        <v>0</v>
      </c>
      <c r="L688" s="33" t="str">
        <f t="shared" si="329"/>
        <v/>
      </c>
      <c r="M688" s="34">
        <f t="shared" si="345"/>
        <v>9267.0616379907187</v>
      </c>
      <c r="N688" s="33" t="str">
        <f t="shared" si="346"/>
        <v/>
      </c>
      <c r="O688" s="35" t="str">
        <f t="shared" si="330"/>
        <v/>
      </c>
      <c r="P688" s="48" t="str">
        <f t="shared" si="331"/>
        <v/>
      </c>
      <c r="Q688" s="35"/>
      <c r="R688" s="58">
        <f>Data!AW688</f>
        <v>0</v>
      </c>
      <c r="S688" s="58">
        <f>Data!BB688</f>
        <v>0</v>
      </c>
      <c r="T688" s="58">
        <f>Data!BM688</f>
        <v>0</v>
      </c>
      <c r="U688" s="59">
        <f>Data!BN688</f>
        <v>0</v>
      </c>
      <c r="V688" s="59">
        <f>Data!BO688</f>
        <v>0</v>
      </c>
      <c r="W688" s="58">
        <f>Data!BT688</f>
        <v>0</v>
      </c>
      <c r="X688" s="56">
        <f t="shared" si="332"/>
        <v>0</v>
      </c>
      <c r="Y688" s="64">
        <f t="shared" si="333"/>
        <v>6000</v>
      </c>
      <c r="Z688" s="65">
        <f t="shared" si="334"/>
        <v>67243.9375</v>
      </c>
      <c r="AA688" s="66">
        <f t="shared" si="335"/>
        <v>73243.9375</v>
      </c>
      <c r="AB688" s="71">
        <f t="shared" si="347"/>
        <v>73243.9375</v>
      </c>
      <c r="AC688" s="71">
        <f t="shared" si="336"/>
        <v>67243.9375</v>
      </c>
      <c r="AD688" s="71">
        <f t="shared" si="348"/>
        <v>62925.338846549217</v>
      </c>
      <c r="AE688" s="71">
        <f t="shared" si="349"/>
        <v>67243.9375</v>
      </c>
      <c r="AF688" s="57">
        <f t="shared" si="350"/>
        <v>62925.338846549217</v>
      </c>
      <c r="AG688" s="55"/>
      <c r="AI688" s="35" t="str">
        <f t="shared" si="337"/>
        <v/>
      </c>
      <c r="AJ688" s="125" t="str">
        <f t="shared" si="338"/>
        <v/>
      </c>
      <c r="AK688" s="125" t="str">
        <f t="shared" si="339"/>
        <v/>
      </c>
      <c r="AL688" s="125" t="str">
        <f t="shared" si="340"/>
        <v/>
      </c>
      <c r="AM688" s="125" t="str">
        <f t="shared" si="341"/>
        <v/>
      </c>
      <c r="AN688" s="125" t="s">
        <v>218</v>
      </c>
      <c r="AO688" s="125" t="str">
        <f t="shared" si="342"/>
        <v/>
      </c>
      <c r="AP688" s="125" t="str">
        <f t="shared" si="351"/>
        <v/>
      </c>
    </row>
    <row r="689" spans="1:42">
      <c r="A689" s="30">
        <f t="shared" si="343"/>
        <v>28549</v>
      </c>
      <c r="B689" s="31">
        <f t="shared" si="320"/>
        <v>0</v>
      </c>
      <c r="C689" s="33" t="str">
        <f t="shared" si="321"/>
        <v/>
      </c>
      <c r="D689" s="31">
        <f t="shared" si="322"/>
        <v>0</v>
      </c>
      <c r="E689" s="33" t="str">
        <f t="shared" si="323"/>
        <v/>
      </c>
      <c r="F689" s="31">
        <f t="shared" si="324"/>
        <v>0</v>
      </c>
      <c r="G689" s="32">
        <f t="shared" si="325"/>
        <v>0</v>
      </c>
      <c r="H689" s="32">
        <f t="shared" si="326"/>
        <v>0</v>
      </c>
      <c r="I689" s="32">
        <f t="shared" si="327"/>
        <v>0</v>
      </c>
      <c r="J689" s="37" t="str">
        <f t="shared" si="344"/>
        <v/>
      </c>
      <c r="K689" s="31">
        <f t="shared" si="328"/>
        <v>0</v>
      </c>
      <c r="L689" s="33" t="str">
        <f t="shared" si="329"/>
        <v/>
      </c>
      <c r="M689" s="34">
        <f t="shared" si="345"/>
        <v>28896.938271129784</v>
      </c>
      <c r="N689" s="33" t="str">
        <f t="shared" si="346"/>
        <v/>
      </c>
      <c r="O689" s="35" t="str">
        <f t="shared" si="330"/>
        <v/>
      </c>
      <c r="P689" s="48" t="str">
        <f t="shared" si="331"/>
        <v/>
      </c>
      <c r="Q689" s="35"/>
      <c r="R689" s="58">
        <f>Data!AW689</f>
        <v>0</v>
      </c>
      <c r="S689" s="58">
        <f>Data!BB689</f>
        <v>0</v>
      </c>
      <c r="T689" s="58">
        <f>Data!BM689</f>
        <v>0</v>
      </c>
      <c r="U689" s="59">
        <f>Data!BN689</f>
        <v>0</v>
      </c>
      <c r="V689" s="59">
        <f>Data!BO689</f>
        <v>0</v>
      </c>
      <c r="W689" s="58">
        <f>Data!BT689</f>
        <v>0</v>
      </c>
      <c r="X689" s="56">
        <f t="shared" si="332"/>
        <v>0</v>
      </c>
      <c r="Y689" s="64">
        <f t="shared" si="333"/>
        <v>16113.8388671875</v>
      </c>
      <c r="Z689" s="65">
        <f t="shared" si="334"/>
        <v>38889.359375</v>
      </c>
      <c r="AA689" s="66">
        <f t="shared" si="335"/>
        <v>55003.1982421875</v>
      </c>
      <c r="AB689" s="71">
        <f t="shared" si="347"/>
        <v>55003.1982421875</v>
      </c>
      <c r="AC689" s="71">
        <f t="shared" si="336"/>
        <v>38889.359375</v>
      </c>
      <c r="AD689" s="71">
        <f t="shared" si="348"/>
        <v>33841.466815156033</v>
      </c>
      <c r="AE689" s="71">
        <f t="shared" si="349"/>
        <v>38889.359375</v>
      </c>
      <c r="AF689" s="57">
        <f t="shared" si="350"/>
        <v>33841.466815156033</v>
      </c>
      <c r="AG689" s="55"/>
      <c r="AI689" s="35" t="str">
        <f t="shared" si="337"/>
        <v/>
      </c>
      <c r="AJ689" s="125" t="str">
        <f t="shared" si="338"/>
        <v/>
      </c>
      <c r="AK689" s="125" t="str">
        <f t="shared" si="339"/>
        <v/>
      </c>
      <c r="AL689" s="125" t="str">
        <f t="shared" si="340"/>
        <v/>
      </c>
      <c r="AM689" s="125" t="str">
        <f t="shared" si="341"/>
        <v/>
      </c>
      <c r="AN689" s="125" t="s">
        <v>218</v>
      </c>
      <c r="AO689" s="125" t="str">
        <f t="shared" si="342"/>
        <v/>
      </c>
      <c r="AP689" s="125" t="str">
        <f t="shared" si="351"/>
        <v/>
      </c>
    </row>
    <row r="690" spans="1:42">
      <c r="A690" s="30">
        <f t="shared" si="343"/>
        <v>28580</v>
      </c>
      <c r="B690" s="31">
        <f t="shared" si="320"/>
        <v>0</v>
      </c>
      <c r="C690" s="33" t="str">
        <f t="shared" si="321"/>
        <v/>
      </c>
      <c r="D690" s="31">
        <f t="shared" si="322"/>
        <v>0</v>
      </c>
      <c r="E690" s="33" t="str">
        <f t="shared" si="323"/>
        <v/>
      </c>
      <c r="F690" s="31">
        <f t="shared" si="324"/>
        <v>0</v>
      </c>
      <c r="G690" s="32">
        <f t="shared" si="325"/>
        <v>0</v>
      </c>
      <c r="H690" s="32">
        <f t="shared" si="326"/>
        <v>0</v>
      </c>
      <c r="I690" s="32">
        <f t="shared" si="327"/>
        <v>0</v>
      </c>
      <c r="J690" s="37" t="str">
        <f t="shared" si="344"/>
        <v/>
      </c>
      <c r="K690" s="31">
        <f t="shared" si="328"/>
        <v>0</v>
      </c>
      <c r="L690" s="33" t="str">
        <f t="shared" si="329"/>
        <v/>
      </c>
      <c r="M690" s="34">
        <f t="shared" si="345"/>
        <v>28167.641383709932</v>
      </c>
      <c r="N690" s="33" t="str">
        <f t="shared" si="346"/>
        <v/>
      </c>
      <c r="O690" s="35" t="str">
        <f t="shared" si="330"/>
        <v/>
      </c>
      <c r="P690" s="48" t="str">
        <f t="shared" si="331"/>
        <v/>
      </c>
      <c r="Q690" s="35"/>
      <c r="R690" s="58">
        <f>Data!AW690</f>
        <v>0</v>
      </c>
      <c r="S690" s="58">
        <f>Data!BB690</f>
        <v>0</v>
      </c>
      <c r="T690" s="58">
        <f>Data!BM690</f>
        <v>0</v>
      </c>
      <c r="U690" s="59">
        <f>Data!BN690</f>
        <v>0</v>
      </c>
      <c r="V690" s="59">
        <f>Data!BO690</f>
        <v>0</v>
      </c>
      <c r="W690" s="58">
        <f>Data!BT690</f>
        <v>0</v>
      </c>
      <c r="X690" s="56">
        <f t="shared" si="332"/>
        <v>0</v>
      </c>
      <c r="Y690" s="64">
        <f t="shared" si="333"/>
        <v>21187.5</v>
      </c>
      <c r="Z690" s="65">
        <f t="shared" si="334"/>
        <v>48818.671875</v>
      </c>
      <c r="AA690" s="66">
        <f t="shared" si="335"/>
        <v>70006.171875</v>
      </c>
      <c r="AB690" s="71">
        <f t="shared" si="347"/>
        <v>70006.171875</v>
      </c>
      <c r="AC690" s="71">
        <f t="shared" si="336"/>
        <v>48818.671875</v>
      </c>
      <c r="AD690" s="71">
        <f t="shared" si="348"/>
        <v>49784.179140230226</v>
      </c>
      <c r="AE690" s="71">
        <f t="shared" si="349"/>
        <v>48818.671875</v>
      </c>
      <c r="AF690" s="57">
        <f t="shared" si="350"/>
        <v>48818.671875</v>
      </c>
      <c r="AG690" s="55"/>
      <c r="AI690" s="35" t="str">
        <f t="shared" si="337"/>
        <v/>
      </c>
      <c r="AJ690" s="125" t="str">
        <f t="shared" si="338"/>
        <v/>
      </c>
      <c r="AK690" s="125" t="str">
        <f t="shared" si="339"/>
        <v/>
      </c>
      <c r="AL690" s="125" t="str">
        <f t="shared" si="340"/>
        <v/>
      </c>
      <c r="AM690" s="125" t="str">
        <f t="shared" si="341"/>
        <v/>
      </c>
      <c r="AN690" s="125" t="s">
        <v>218</v>
      </c>
      <c r="AO690" s="125" t="str">
        <f t="shared" si="342"/>
        <v/>
      </c>
      <c r="AP690" s="125" t="str">
        <f t="shared" si="351"/>
        <v/>
      </c>
    </row>
    <row r="691" spans="1:42">
      <c r="A691" s="30">
        <f t="shared" si="343"/>
        <v>28610</v>
      </c>
      <c r="B691" s="31">
        <f t="shared" si="320"/>
        <v>0</v>
      </c>
      <c r="C691" s="33" t="str">
        <f t="shared" si="321"/>
        <v/>
      </c>
      <c r="D691" s="31">
        <f t="shared" si="322"/>
        <v>0</v>
      </c>
      <c r="E691" s="33" t="str">
        <f t="shared" si="323"/>
        <v/>
      </c>
      <c r="F691" s="31">
        <f t="shared" si="324"/>
        <v>0</v>
      </c>
      <c r="G691" s="32">
        <f t="shared" si="325"/>
        <v>0</v>
      </c>
      <c r="H691" s="32">
        <f t="shared" si="326"/>
        <v>0</v>
      </c>
      <c r="I691" s="32">
        <f t="shared" si="327"/>
        <v>0</v>
      </c>
      <c r="J691" s="37" t="str">
        <f t="shared" si="344"/>
        <v/>
      </c>
      <c r="K691" s="31">
        <f t="shared" si="328"/>
        <v>0</v>
      </c>
      <c r="L691" s="33" t="str">
        <f t="shared" si="329"/>
        <v/>
      </c>
      <c r="M691" s="34">
        <f t="shared" si="345"/>
        <v>9313.374182043317</v>
      </c>
      <c r="N691" s="33" t="str">
        <f t="shared" si="346"/>
        <v/>
      </c>
      <c r="O691" s="35" t="str">
        <f t="shared" si="330"/>
        <v/>
      </c>
      <c r="P691" s="48" t="str">
        <f t="shared" si="331"/>
        <v/>
      </c>
      <c r="Q691" s="35"/>
      <c r="R691" s="58">
        <f>Data!AW691</f>
        <v>0</v>
      </c>
      <c r="S691" s="58">
        <f>Data!BB691</f>
        <v>0</v>
      </c>
      <c r="T691" s="58">
        <f>Data!BM691</f>
        <v>0</v>
      </c>
      <c r="U691" s="59">
        <f>Data!BN691</f>
        <v>0</v>
      </c>
      <c r="V691" s="59">
        <f>Data!BO691</f>
        <v>0</v>
      </c>
      <c r="W691" s="58">
        <f>Data!BT691</f>
        <v>0</v>
      </c>
      <c r="X691" s="56">
        <f t="shared" si="332"/>
        <v>0</v>
      </c>
      <c r="Y691" s="64">
        <f t="shared" si="333"/>
        <v>15510.4169921875</v>
      </c>
      <c r="Z691" s="65">
        <f t="shared" si="334"/>
        <v>33600.6328125</v>
      </c>
      <c r="AA691" s="66">
        <f t="shared" si="335"/>
        <v>49111.0498046875</v>
      </c>
      <c r="AB691" s="71">
        <f t="shared" si="347"/>
        <v>49111.0498046875</v>
      </c>
      <c r="AC691" s="71">
        <f t="shared" si="336"/>
        <v>33600.6328125</v>
      </c>
      <c r="AD691" s="71">
        <f t="shared" si="348"/>
        <v>43746.543016204538</v>
      </c>
      <c r="AE691" s="71">
        <f t="shared" si="349"/>
        <v>33600.6328125</v>
      </c>
      <c r="AF691" s="57">
        <f t="shared" si="350"/>
        <v>33600.6328125</v>
      </c>
      <c r="AG691" s="55"/>
      <c r="AI691" s="35" t="str">
        <f t="shared" si="337"/>
        <v/>
      </c>
      <c r="AJ691" s="125" t="str">
        <f t="shared" si="338"/>
        <v/>
      </c>
      <c r="AK691" s="125" t="str">
        <f t="shared" si="339"/>
        <v/>
      </c>
      <c r="AL691" s="125" t="str">
        <f t="shared" si="340"/>
        <v/>
      </c>
      <c r="AM691" s="125" t="str">
        <f t="shared" si="341"/>
        <v/>
      </c>
      <c r="AN691" s="125" t="s">
        <v>218</v>
      </c>
      <c r="AO691" s="125" t="str">
        <f t="shared" si="342"/>
        <v/>
      </c>
      <c r="AP691" s="125" t="str">
        <f t="shared" si="351"/>
        <v/>
      </c>
    </row>
    <row r="692" spans="1:42">
      <c r="A692" s="30">
        <f t="shared" si="343"/>
        <v>28641</v>
      </c>
      <c r="B692" s="31">
        <f t="shared" si="320"/>
        <v>0</v>
      </c>
      <c r="C692" s="33" t="str">
        <f t="shared" si="321"/>
        <v/>
      </c>
      <c r="D692" s="31">
        <f t="shared" si="322"/>
        <v>0</v>
      </c>
      <c r="E692" s="33" t="str">
        <f t="shared" si="323"/>
        <v/>
      </c>
      <c r="F692" s="31">
        <f t="shared" si="324"/>
        <v>0</v>
      </c>
      <c r="G692" s="32">
        <f t="shared" si="325"/>
        <v>0</v>
      </c>
      <c r="H692" s="32">
        <f t="shared" si="326"/>
        <v>0</v>
      </c>
      <c r="I692" s="32">
        <f t="shared" si="327"/>
        <v>0</v>
      </c>
      <c r="J692" s="37" t="str">
        <f t="shared" si="344"/>
        <v/>
      </c>
      <c r="K692" s="31">
        <f t="shared" si="328"/>
        <v>0</v>
      </c>
      <c r="L692" s="33" t="str">
        <f t="shared" si="329"/>
        <v/>
      </c>
      <c r="M692" s="34">
        <f t="shared" si="345"/>
        <v>7972.1506658988455</v>
      </c>
      <c r="N692" s="33" t="str">
        <f t="shared" si="346"/>
        <v/>
      </c>
      <c r="O692" s="35" t="str">
        <f t="shared" si="330"/>
        <v/>
      </c>
      <c r="P692" s="48" t="str">
        <f t="shared" si="331"/>
        <v/>
      </c>
      <c r="Q692" s="35"/>
      <c r="R692" s="58">
        <f>Data!AW692</f>
        <v>0</v>
      </c>
      <c r="S692" s="58">
        <f>Data!BB692</f>
        <v>0</v>
      </c>
      <c r="T692" s="58">
        <f>Data!BM692</f>
        <v>0</v>
      </c>
      <c r="U692" s="59">
        <f>Data!BN692</f>
        <v>0</v>
      </c>
      <c r="V692" s="59">
        <f>Data!BO692</f>
        <v>0</v>
      </c>
      <c r="W692" s="58">
        <f>Data!BT692</f>
        <v>0</v>
      </c>
      <c r="X692" s="56">
        <f t="shared" si="332"/>
        <v>0</v>
      </c>
      <c r="Y692" s="64">
        <f t="shared" si="333"/>
        <v>5866.935546875</v>
      </c>
      <c r="Z692" s="65">
        <f t="shared" si="334"/>
        <v>21135.48828125</v>
      </c>
      <c r="AA692" s="66">
        <f t="shared" si="335"/>
        <v>27002.423828125</v>
      </c>
      <c r="AB692" s="71">
        <f t="shared" si="347"/>
        <v>27002.423828125</v>
      </c>
      <c r="AC692" s="71">
        <f t="shared" si="336"/>
        <v>21135.48828125</v>
      </c>
      <c r="AD692" s="71">
        <f t="shared" si="348"/>
        <v>24379.939728803969</v>
      </c>
      <c r="AE692" s="71">
        <f t="shared" si="349"/>
        <v>21135.48828125</v>
      </c>
      <c r="AF692" s="57">
        <f t="shared" si="350"/>
        <v>21135.48828125</v>
      </c>
      <c r="AG692" s="55"/>
      <c r="AI692" s="35" t="str">
        <f t="shared" si="337"/>
        <v/>
      </c>
      <c r="AJ692" s="125" t="str">
        <f t="shared" si="338"/>
        <v/>
      </c>
      <c r="AK692" s="125" t="str">
        <f t="shared" si="339"/>
        <v/>
      </c>
      <c r="AL692" s="125" t="str">
        <f t="shared" si="340"/>
        <v/>
      </c>
      <c r="AM692" s="125" t="str">
        <f t="shared" si="341"/>
        <v/>
      </c>
      <c r="AN692" s="125" t="s">
        <v>218</v>
      </c>
      <c r="AO692" s="125" t="str">
        <f t="shared" si="342"/>
        <v/>
      </c>
      <c r="AP692" s="125" t="str">
        <f t="shared" si="351"/>
        <v/>
      </c>
    </row>
    <row r="693" spans="1:42">
      <c r="A693" s="30">
        <f t="shared" si="343"/>
        <v>28671</v>
      </c>
      <c r="B693" s="31">
        <f t="shared" si="320"/>
        <v>0</v>
      </c>
      <c r="C693" s="33" t="str">
        <f t="shared" si="321"/>
        <v/>
      </c>
      <c r="D693" s="31">
        <f t="shared" si="322"/>
        <v>1465.8372690814904</v>
      </c>
      <c r="E693" s="33" t="str">
        <f t="shared" si="323"/>
        <v/>
      </c>
      <c r="F693" s="31">
        <f t="shared" si="324"/>
        <v>0</v>
      </c>
      <c r="G693" s="32">
        <f t="shared" si="325"/>
        <v>0</v>
      </c>
      <c r="H693" s="32">
        <f t="shared" si="326"/>
        <v>0</v>
      </c>
      <c r="I693" s="32">
        <f t="shared" si="327"/>
        <v>0</v>
      </c>
      <c r="J693" s="37" t="str">
        <f t="shared" si="344"/>
        <v/>
      </c>
      <c r="K693" s="31">
        <f t="shared" si="328"/>
        <v>0</v>
      </c>
      <c r="L693" s="33" t="str">
        <f t="shared" si="329"/>
        <v/>
      </c>
      <c r="M693" s="34">
        <f t="shared" si="345"/>
        <v>24607.818499425794</v>
      </c>
      <c r="N693" s="33" t="str">
        <f t="shared" si="346"/>
        <v/>
      </c>
      <c r="O693" s="35" t="str">
        <f t="shared" si="330"/>
        <v/>
      </c>
      <c r="P693" s="48" t="str">
        <f t="shared" si="331"/>
        <v/>
      </c>
      <c r="Q693" s="35"/>
      <c r="R693" s="58">
        <f>Data!AW693</f>
        <v>0</v>
      </c>
      <c r="S693" s="58">
        <f>Data!BB693</f>
        <v>-976.55059814453125</v>
      </c>
      <c r="T693" s="58">
        <f>Data!BM693</f>
        <v>0</v>
      </c>
      <c r="U693" s="59">
        <f>Data!BN693</f>
        <v>0</v>
      </c>
      <c r="V693" s="59">
        <f>Data!BO693</f>
        <v>0</v>
      </c>
      <c r="W693" s="58">
        <f>Data!BT693</f>
        <v>0</v>
      </c>
      <c r="X693" s="56">
        <f t="shared" si="332"/>
        <v>0</v>
      </c>
      <c r="Y693" s="64">
        <f t="shared" si="333"/>
        <v>5821.25</v>
      </c>
      <c r="Z693" s="65">
        <f t="shared" si="334"/>
        <v>7795.849609375</v>
      </c>
      <c r="AA693" s="66">
        <f t="shared" si="335"/>
        <v>13617.099609375</v>
      </c>
      <c r="AB693" s="71">
        <f t="shared" si="347"/>
        <v>13617.099609375</v>
      </c>
      <c r="AC693" s="71">
        <f t="shared" si="336"/>
        <v>7795.849609375</v>
      </c>
      <c r="AD693" s="71">
        <f t="shared" si="348"/>
        <v>2054.5480260601726</v>
      </c>
      <c r="AE693" s="71">
        <f t="shared" si="349"/>
        <v>7781.6337738037109</v>
      </c>
      <c r="AF693" s="57">
        <f t="shared" si="350"/>
        <v>2054.5480260601726</v>
      </c>
      <c r="AG693" s="55"/>
      <c r="AI693" s="35" t="str">
        <f t="shared" si="337"/>
        <v/>
      </c>
      <c r="AJ693" s="125" t="str">
        <f t="shared" si="338"/>
        <v/>
      </c>
      <c r="AK693" s="125" t="str">
        <f t="shared" si="339"/>
        <v/>
      </c>
      <c r="AL693" s="125" t="str">
        <f t="shared" si="340"/>
        <v/>
      </c>
      <c r="AM693" s="125" t="str">
        <f t="shared" si="341"/>
        <v/>
      </c>
      <c r="AN693" s="125" t="s">
        <v>218</v>
      </c>
      <c r="AO693" s="125" t="str">
        <f t="shared" si="342"/>
        <v/>
      </c>
      <c r="AP693" s="125" t="str">
        <f t="shared" si="351"/>
        <v/>
      </c>
    </row>
    <row r="694" spans="1:42">
      <c r="A694" s="30">
        <f t="shared" si="343"/>
        <v>28702</v>
      </c>
      <c r="B694" s="31">
        <f t="shared" si="320"/>
        <v>17022.875422063767</v>
      </c>
      <c r="C694" s="33" t="str">
        <f t="shared" si="321"/>
        <v/>
      </c>
      <c r="D694" s="31">
        <f t="shared" si="322"/>
        <v>13121.056989803588</v>
      </c>
      <c r="E694" s="33" t="str">
        <f t="shared" si="323"/>
        <v/>
      </c>
      <c r="F694" s="31">
        <f t="shared" si="324"/>
        <v>3864.1361488844955</v>
      </c>
      <c r="G694" s="32">
        <f t="shared" si="325"/>
        <v>3867.0463934555605</v>
      </c>
      <c r="H694" s="32">
        <f t="shared" si="326"/>
        <v>3880.2071646902359</v>
      </c>
      <c r="I694" s="32">
        <f t="shared" si="327"/>
        <v>3880.2071646902359</v>
      </c>
      <c r="J694" s="37" t="str">
        <f t="shared" si="344"/>
        <v/>
      </c>
      <c r="K694" s="31">
        <f t="shared" si="328"/>
        <v>0</v>
      </c>
      <c r="L694" s="33" t="str">
        <f t="shared" si="329"/>
        <v/>
      </c>
      <c r="M694" s="34">
        <f t="shared" si="345"/>
        <v>17333.879842533694</v>
      </c>
      <c r="N694" s="33" t="str">
        <f t="shared" si="346"/>
        <v/>
      </c>
      <c r="O694" s="35" t="str">
        <f t="shared" si="330"/>
        <v>MRDO</v>
      </c>
      <c r="P694" s="48" t="str">
        <f t="shared" si="331"/>
        <v>MRDO</v>
      </c>
      <c r="Q694" s="35"/>
      <c r="R694" s="58">
        <f>Data!AW694</f>
        <v>5696.884765625</v>
      </c>
      <c r="S694" s="58">
        <f>Data!BB694</f>
        <v>1795.06640625</v>
      </c>
      <c r="T694" s="58">
        <f>Data!BM694</f>
        <v>-7461.8544921875</v>
      </c>
      <c r="U694" s="59">
        <f>Data!BN694</f>
        <v>-7458.943359375</v>
      </c>
      <c r="V694" s="59">
        <f>Data!BO694</f>
        <v>-7445.78369140625</v>
      </c>
      <c r="W694" s="58">
        <f>Data!BT694</f>
        <v>0</v>
      </c>
      <c r="X694" s="56">
        <f t="shared" si="332"/>
        <v>5696.884765625</v>
      </c>
      <c r="Y694" s="64">
        <f t="shared" si="333"/>
        <v>8000</v>
      </c>
      <c r="Z694" s="65">
        <f t="shared" si="334"/>
        <v>0</v>
      </c>
      <c r="AA694" s="66">
        <f t="shared" si="335"/>
        <v>8000</v>
      </c>
      <c r="AB694" s="71">
        <f t="shared" si="347"/>
        <v>2303.115234375</v>
      </c>
      <c r="AC694" s="71">
        <f t="shared" si="336"/>
        <v>0</v>
      </c>
      <c r="AD694" s="71">
        <f t="shared" si="348"/>
        <v>6440.7018588396895</v>
      </c>
      <c r="AE694" s="71">
        <f t="shared" si="349"/>
        <v>0</v>
      </c>
      <c r="AF694" s="57">
        <f t="shared" si="350"/>
        <v>0</v>
      </c>
      <c r="AG694" s="55"/>
      <c r="AI694" s="35" t="str">
        <f t="shared" si="337"/>
        <v/>
      </c>
      <c r="AJ694" s="125" t="str">
        <f t="shared" si="338"/>
        <v/>
      </c>
      <c r="AK694" s="125" t="str">
        <f t="shared" si="339"/>
        <v/>
      </c>
      <c r="AL694" s="125" t="str">
        <f t="shared" si="340"/>
        <v/>
      </c>
      <c r="AM694" s="125" t="str">
        <f t="shared" si="341"/>
        <v/>
      </c>
      <c r="AN694" s="125" t="s">
        <v>218</v>
      </c>
      <c r="AO694" s="125" t="str">
        <f t="shared" si="342"/>
        <v/>
      </c>
      <c r="AP694" s="125" t="str">
        <f t="shared" si="351"/>
        <v/>
      </c>
    </row>
    <row r="695" spans="1:42">
      <c r="A695" s="30">
        <f t="shared" si="343"/>
        <v>28733</v>
      </c>
      <c r="B695" s="31">
        <f t="shared" si="320"/>
        <v>14198.010317224744</v>
      </c>
      <c r="C695" s="33" t="str">
        <f t="shared" si="321"/>
        <v/>
      </c>
      <c r="D695" s="31">
        <f t="shared" si="322"/>
        <v>11666.424466935947</v>
      </c>
      <c r="E695" s="33" t="str">
        <f t="shared" si="323"/>
        <v/>
      </c>
      <c r="F695" s="31">
        <f t="shared" si="324"/>
        <v>0</v>
      </c>
      <c r="G695" s="32">
        <f t="shared" si="325"/>
        <v>0</v>
      </c>
      <c r="H695" s="32">
        <f t="shared" si="326"/>
        <v>9535.6786800438149</v>
      </c>
      <c r="I695" s="32">
        <f t="shared" si="327"/>
        <v>9535.6786800438149</v>
      </c>
      <c r="J695" s="37" t="str">
        <f t="shared" si="344"/>
        <v/>
      </c>
      <c r="K695" s="31">
        <f t="shared" si="328"/>
        <v>0</v>
      </c>
      <c r="L695" s="33" t="str">
        <f t="shared" si="329"/>
        <v/>
      </c>
      <c r="M695" s="34">
        <f t="shared" si="345"/>
        <v>17264.528878451452</v>
      </c>
      <c r="N695" s="33" t="str">
        <f t="shared" si="346"/>
        <v/>
      </c>
      <c r="O695" s="35" t="str">
        <f t="shared" si="330"/>
        <v>MRDO</v>
      </c>
      <c r="P695" s="48" t="str">
        <f t="shared" si="331"/>
        <v>MRDO</v>
      </c>
      <c r="Q695" s="35"/>
      <c r="R695" s="58">
        <f>Data!AW695</f>
        <v>2734.052490234375</v>
      </c>
      <c r="S695" s="58">
        <f>Data!BB695</f>
        <v>202.46635437011719</v>
      </c>
      <c r="T695" s="58">
        <f>Data!BM695</f>
        <v>0</v>
      </c>
      <c r="U695" s="59">
        <f>Data!BN695</f>
        <v>0</v>
      </c>
      <c r="V695" s="59">
        <f>Data!BO695</f>
        <v>-1928.279541015625</v>
      </c>
      <c r="W695" s="58">
        <f>Data!BT695</f>
        <v>0</v>
      </c>
      <c r="X695" s="56">
        <f t="shared" si="332"/>
        <v>2734.052490234375</v>
      </c>
      <c r="Y695" s="64">
        <f t="shared" si="333"/>
        <v>4000</v>
      </c>
      <c r="Z695" s="65">
        <f t="shared" si="334"/>
        <v>0</v>
      </c>
      <c r="AA695" s="66">
        <f t="shared" si="335"/>
        <v>4000</v>
      </c>
      <c r="AB695" s="71">
        <f t="shared" si="347"/>
        <v>1265.947509765625</v>
      </c>
      <c r="AC695" s="71">
        <f t="shared" si="336"/>
        <v>0</v>
      </c>
      <c r="AD695" s="71">
        <f t="shared" si="348"/>
        <v>1157.328768412106</v>
      </c>
      <c r="AE695" s="71">
        <f t="shared" si="349"/>
        <v>0</v>
      </c>
      <c r="AF695" s="57">
        <f t="shared" si="350"/>
        <v>0</v>
      </c>
      <c r="AG695" s="55"/>
      <c r="AI695" s="35" t="str">
        <f t="shared" si="337"/>
        <v/>
      </c>
      <c r="AJ695" s="125" t="str">
        <f t="shared" si="338"/>
        <v/>
      </c>
      <c r="AK695" s="125" t="str">
        <f t="shared" si="339"/>
        <v/>
      </c>
      <c r="AL695" s="125" t="str">
        <f t="shared" si="340"/>
        <v/>
      </c>
      <c r="AM695" s="125" t="str">
        <f t="shared" si="341"/>
        <v/>
      </c>
      <c r="AN695" s="125" t="s">
        <v>218</v>
      </c>
      <c r="AO695" s="125" t="str">
        <f t="shared" si="342"/>
        <v/>
      </c>
      <c r="AP695" s="125" t="str">
        <f t="shared" si="351"/>
        <v/>
      </c>
    </row>
    <row r="696" spans="1:42">
      <c r="A696" s="30">
        <f t="shared" si="343"/>
        <v>28763</v>
      </c>
      <c r="B696" s="31">
        <f t="shared" si="320"/>
        <v>0</v>
      </c>
      <c r="C696" s="33" t="str">
        <f t="shared" si="321"/>
        <v/>
      </c>
      <c r="D696" s="31">
        <f t="shared" si="322"/>
        <v>0</v>
      </c>
      <c r="E696" s="33" t="str">
        <f t="shared" si="323"/>
        <v/>
      </c>
      <c r="F696" s="31">
        <f t="shared" si="324"/>
        <v>0</v>
      </c>
      <c r="G696" s="32">
        <f t="shared" si="325"/>
        <v>0</v>
      </c>
      <c r="H696" s="32">
        <f t="shared" si="326"/>
        <v>10183.024448949373</v>
      </c>
      <c r="I696" s="32">
        <f t="shared" si="327"/>
        <v>10183.024448949373</v>
      </c>
      <c r="J696" s="37" t="str">
        <f t="shared" si="344"/>
        <v/>
      </c>
      <c r="K696" s="31">
        <f t="shared" si="328"/>
        <v>0</v>
      </c>
      <c r="L696" s="33" t="str">
        <f t="shared" si="329"/>
        <v/>
      </c>
      <c r="M696" s="34">
        <f t="shared" si="345"/>
        <v>17161.309974425021</v>
      </c>
      <c r="N696" s="33" t="str">
        <f t="shared" si="346"/>
        <v/>
      </c>
      <c r="O696" s="35" t="str">
        <f t="shared" si="330"/>
        <v>MRDO</v>
      </c>
      <c r="P696" s="48" t="str">
        <f t="shared" si="331"/>
        <v>MRDO</v>
      </c>
      <c r="Q696" s="35"/>
      <c r="R696" s="58">
        <f>Data!AW696</f>
        <v>0</v>
      </c>
      <c r="S696" s="58">
        <f>Data!BB696</f>
        <v>0</v>
      </c>
      <c r="T696" s="58">
        <f>Data!BM696</f>
        <v>0</v>
      </c>
      <c r="U696" s="59">
        <f>Data!BN696</f>
        <v>0</v>
      </c>
      <c r="V696" s="59">
        <f>Data!BO696</f>
        <v>483.60324096679688</v>
      </c>
      <c r="W696" s="58">
        <f>Data!BT696</f>
        <v>0</v>
      </c>
      <c r="X696" s="56">
        <f t="shared" si="332"/>
        <v>483.60324096679688</v>
      </c>
      <c r="Y696" s="64">
        <f t="shared" si="333"/>
        <v>11562.5</v>
      </c>
      <c r="Z696" s="65">
        <f t="shared" si="334"/>
        <v>0</v>
      </c>
      <c r="AA696" s="66">
        <f t="shared" si="335"/>
        <v>11562.5</v>
      </c>
      <c r="AB696" s="71">
        <f t="shared" si="347"/>
        <v>11078.896759033203</v>
      </c>
      <c r="AC696" s="71">
        <f t="shared" si="336"/>
        <v>0</v>
      </c>
      <c r="AD696" s="71">
        <f t="shared" si="348"/>
        <v>7512.4409306027701</v>
      </c>
      <c r="AE696" s="71">
        <f t="shared" si="349"/>
        <v>0</v>
      </c>
      <c r="AF696" s="57">
        <f t="shared" si="350"/>
        <v>0</v>
      </c>
      <c r="AG696" s="55"/>
      <c r="AI696" s="35" t="str">
        <f t="shared" si="337"/>
        <v/>
      </c>
      <c r="AJ696" s="125" t="str">
        <f t="shared" si="338"/>
        <v/>
      </c>
      <c r="AK696" s="125" t="str">
        <f t="shared" si="339"/>
        <v/>
      </c>
      <c r="AL696" s="125" t="str">
        <f t="shared" si="340"/>
        <v/>
      </c>
      <c r="AM696" s="125" t="str">
        <f t="shared" si="341"/>
        <v/>
      </c>
      <c r="AN696" s="125" t="s">
        <v>218</v>
      </c>
      <c r="AO696" s="125" t="str">
        <f t="shared" si="342"/>
        <v/>
      </c>
      <c r="AP696" s="125" t="str">
        <f t="shared" si="351"/>
        <v/>
      </c>
    </row>
    <row r="697" spans="1:42">
      <c r="A697" s="30">
        <f t="shared" si="343"/>
        <v>28794</v>
      </c>
      <c r="B697" s="31">
        <f t="shared" si="320"/>
        <v>0</v>
      </c>
      <c r="C697" s="33" t="str">
        <f t="shared" si="321"/>
        <v/>
      </c>
      <c r="D697" s="31">
        <f t="shared" si="322"/>
        <v>0</v>
      </c>
      <c r="E697" s="33" t="str">
        <f t="shared" si="323"/>
        <v/>
      </c>
      <c r="F697" s="31">
        <f t="shared" si="324"/>
        <v>0</v>
      </c>
      <c r="G697" s="32">
        <f t="shared" si="325"/>
        <v>0</v>
      </c>
      <c r="H697" s="32">
        <f t="shared" si="326"/>
        <v>-1326.6964570116495</v>
      </c>
      <c r="I697" s="32">
        <f t="shared" si="327"/>
        <v>0</v>
      </c>
      <c r="J697" s="37" t="str">
        <f t="shared" si="344"/>
        <v/>
      </c>
      <c r="K697" s="31">
        <f t="shared" si="328"/>
        <v>0</v>
      </c>
      <c r="L697" s="33" t="str">
        <f t="shared" si="329"/>
        <v/>
      </c>
      <c r="M697" s="34">
        <f t="shared" si="345"/>
        <v>11926.040852108034</v>
      </c>
      <c r="N697" s="33" t="str">
        <f t="shared" si="346"/>
        <v/>
      </c>
      <c r="O697" s="35" t="str">
        <f t="shared" si="330"/>
        <v>MRDO</v>
      </c>
      <c r="P697" s="48" t="str">
        <f t="shared" si="331"/>
        <v>MRDO</v>
      </c>
      <c r="Q697" s="35"/>
      <c r="R697" s="58">
        <f>Data!AW697</f>
        <v>0</v>
      </c>
      <c r="S697" s="58">
        <f>Data!BB697</f>
        <v>0</v>
      </c>
      <c r="T697" s="58">
        <f>Data!BM697</f>
        <v>0</v>
      </c>
      <c r="U697" s="59">
        <f>Data!BN697</f>
        <v>0</v>
      </c>
      <c r="V697" s="59">
        <f>Data!BO697</f>
        <v>-8046.68603515625</v>
      </c>
      <c r="W697" s="58">
        <f>Data!BT697</f>
        <v>0</v>
      </c>
      <c r="X697" s="56">
        <f t="shared" si="332"/>
        <v>0</v>
      </c>
      <c r="Y697" s="64">
        <f t="shared" si="333"/>
        <v>6718.75</v>
      </c>
      <c r="Z697" s="65">
        <f t="shared" si="334"/>
        <v>0</v>
      </c>
      <c r="AA697" s="66">
        <f t="shared" si="335"/>
        <v>6718.75</v>
      </c>
      <c r="AB697" s="71">
        <f t="shared" si="347"/>
        <v>6718.75</v>
      </c>
      <c r="AC697" s="71">
        <f t="shared" si="336"/>
        <v>0</v>
      </c>
      <c r="AD697" s="71">
        <f t="shared" si="348"/>
        <v>4267.355174554501</v>
      </c>
      <c r="AE697" s="71">
        <f t="shared" si="349"/>
        <v>0</v>
      </c>
      <c r="AF697" s="57">
        <f t="shared" si="350"/>
        <v>0</v>
      </c>
      <c r="AG697" s="55"/>
      <c r="AI697" s="35" t="str">
        <f t="shared" si="337"/>
        <v/>
      </c>
      <c r="AJ697" s="125" t="str">
        <f t="shared" si="338"/>
        <v/>
      </c>
      <c r="AK697" s="125" t="str">
        <f t="shared" si="339"/>
        <v/>
      </c>
      <c r="AL697" s="125" t="str">
        <f t="shared" si="340"/>
        <v/>
      </c>
      <c r="AM697" s="125" t="str">
        <f t="shared" si="341"/>
        <v/>
      </c>
      <c r="AN697" s="125" t="s">
        <v>218</v>
      </c>
      <c r="AO697" s="125" t="str">
        <f t="shared" si="342"/>
        <v/>
      </c>
      <c r="AP697" s="125" t="str">
        <f t="shared" si="351"/>
        <v/>
      </c>
    </row>
    <row r="698" spans="1:42">
      <c r="A698" s="30">
        <f t="shared" si="343"/>
        <v>28824</v>
      </c>
      <c r="B698" s="31">
        <f t="shared" si="320"/>
        <v>0</v>
      </c>
      <c r="C698" s="33" t="str">
        <f t="shared" si="321"/>
        <v/>
      </c>
      <c r="D698" s="31">
        <f t="shared" si="322"/>
        <v>0</v>
      </c>
      <c r="E698" s="33" t="str">
        <f t="shared" si="323"/>
        <v/>
      </c>
      <c r="F698" s="31">
        <f t="shared" si="324"/>
        <v>-5406.4252047582531</v>
      </c>
      <c r="G698" s="32">
        <f t="shared" si="325"/>
        <v>-5094.5573945080541</v>
      </c>
      <c r="H698" s="32">
        <f t="shared" si="326"/>
        <v>-4556.0851287037885</v>
      </c>
      <c r="I698" s="32">
        <f t="shared" si="327"/>
        <v>-4556.0851287037885</v>
      </c>
      <c r="J698" s="37" t="str">
        <f t="shared" si="344"/>
        <v/>
      </c>
      <c r="K698" s="31">
        <f t="shared" si="328"/>
        <v>0</v>
      </c>
      <c r="L698" s="33" t="str">
        <f t="shared" si="329"/>
        <v/>
      </c>
      <c r="M698" s="34">
        <f t="shared" si="345"/>
        <v>9459.1695176333469</v>
      </c>
      <c r="N698" s="33" t="str">
        <f t="shared" si="346"/>
        <v/>
      </c>
      <c r="O698" s="35" t="str">
        <f t="shared" si="330"/>
        <v>MRDO</v>
      </c>
      <c r="P698" s="48" t="str">
        <f t="shared" si="331"/>
        <v>MRDO</v>
      </c>
      <c r="Q698" s="35"/>
      <c r="R698" s="58">
        <f>Data!AW698</f>
        <v>0</v>
      </c>
      <c r="S698" s="58">
        <f>Data!BB698</f>
        <v>0</v>
      </c>
      <c r="T698" s="58">
        <f>Data!BM698</f>
        <v>-8622.2373046875</v>
      </c>
      <c r="U698" s="59">
        <f>Data!BN698</f>
        <v>-8843.7587890625</v>
      </c>
      <c r="V698" s="59">
        <f>Data!BO698</f>
        <v>-7755.9404296875</v>
      </c>
      <c r="W698" s="58">
        <f>Data!BT698</f>
        <v>0</v>
      </c>
      <c r="X698" s="56">
        <f t="shared" si="332"/>
        <v>0</v>
      </c>
      <c r="Y698" s="64">
        <f t="shared" si="333"/>
        <v>10937.5</v>
      </c>
      <c r="Z698" s="65">
        <f t="shared" si="334"/>
        <v>0</v>
      </c>
      <c r="AA698" s="66">
        <f t="shared" si="335"/>
        <v>10937.5</v>
      </c>
      <c r="AB698" s="71">
        <f t="shared" si="347"/>
        <v>10937.5</v>
      </c>
      <c r="AC698" s="71">
        <f t="shared" si="336"/>
        <v>0</v>
      </c>
      <c r="AD698" s="71">
        <f t="shared" si="348"/>
        <v>8410.7740464861217</v>
      </c>
      <c r="AE698" s="71">
        <f t="shared" si="349"/>
        <v>0</v>
      </c>
      <c r="AF698" s="57">
        <f t="shared" si="350"/>
        <v>0</v>
      </c>
      <c r="AG698" s="55"/>
      <c r="AI698" s="35" t="str">
        <f t="shared" si="337"/>
        <v/>
      </c>
      <c r="AJ698" s="125" t="str">
        <f t="shared" si="338"/>
        <v/>
      </c>
      <c r="AK698" s="125" t="str">
        <f t="shared" si="339"/>
        <v/>
      </c>
      <c r="AL698" s="125" t="str">
        <f t="shared" si="340"/>
        <v/>
      </c>
      <c r="AM698" s="125" t="str">
        <f t="shared" si="341"/>
        <v/>
      </c>
      <c r="AN698" s="125" t="s">
        <v>218</v>
      </c>
      <c r="AO698" s="125" t="str">
        <f t="shared" si="342"/>
        <v/>
      </c>
      <c r="AP698" s="125" t="str">
        <f t="shared" si="351"/>
        <v/>
      </c>
    </row>
    <row r="699" spans="1:42">
      <c r="A699" s="30">
        <f t="shared" si="343"/>
        <v>28855</v>
      </c>
      <c r="B699" s="31">
        <f t="shared" si="320"/>
        <v>0</v>
      </c>
      <c r="C699" s="33" t="str">
        <f t="shared" si="321"/>
        <v/>
      </c>
      <c r="D699" s="31">
        <f t="shared" si="322"/>
        <v>0</v>
      </c>
      <c r="E699" s="33" t="str">
        <f t="shared" si="323"/>
        <v/>
      </c>
      <c r="F699" s="31">
        <f t="shared" si="324"/>
        <v>3366.8726777215466</v>
      </c>
      <c r="G699" s="32">
        <f t="shared" si="325"/>
        <v>3424.2775360213232</v>
      </c>
      <c r="H699" s="32">
        <f t="shared" si="326"/>
        <v>3595.4677004180135</v>
      </c>
      <c r="I699" s="32">
        <f t="shared" si="327"/>
        <v>3595.4677004180135</v>
      </c>
      <c r="J699" s="37" t="str">
        <f t="shared" si="344"/>
        <v/>
      </c>
      <c r="K699" s="31">
        <f t="shared" si="328"/>
        <v>0</v>
      </c>
      <c r="L699" s="33" t="str">
        <f t="shared" si="329"/>
        <v/>
      </c>
      <c r="M699" s="34">
        <f t="shared" si="345"/>
        <v>15892.786790876638</v>
      </c>
      <c r="N699" s="33" t="str">
        <f t="shared" si="346"/>
        <v>EI</v>
      </c>
      <c r="O699" s="35" t="str">
        <f t="shared" si="330"/>
        <v>MRDO</v>
      </c>
      <c r="P699" s="48" t="str">
        <f t="shared" si="331"/>
        <v>EIMRDO</v>
      </c>
      <c r="Q699" s="35"/>
      <c r="R699" s="58">
        <f>Data!AW699</f>
        <v>0</v>
      </c>
      <c r="S699" s="58">
        <f>Data!BB699</f>
        <v>0</v>
      </c>
      <c r="T699" s="58">
        <f>Data!BM699</f>
        <v>-5248.83203125</v>
      </c>
      <c r="U699" s="59">
        <f>Data!BN699</f>
        <v>-5159.02197265625</v>
      </c>
      <c r="V699" s="59">
        <f>Data!BO699</f>
        <v>-4968.91015625</v>
      </c>
      <c r="W699" s="58">
        <f>Data!BT699</f>
        <v>0</v>
      </c>
      <c r="X699" s="56">
        <f t="shared" si="332"/>
        <v>0</v>
      </c>
      <c r="Y699" s="64">
        <f t="shared" si="333"/>
        <v>4500</v>
      </c>
      <c r="Z699" s="65">
        <f t="shared" si="334"/>
        <v>0</v>
      </c>
      <c r="AA699" s="66">
        <f t="shared" si="335"/>
        <v>4500</v>
      </c>
      <c r="AB699" s="71">
        <f t="shared" si="347"/>
        <v>4500</v>
      </c>
      <c r="AC699" s="71">
        <f t="shared" si="336"/>
        <v>0</v>
      </c>
      <c r="AD699" s="71">
        <f t="shared" si="348"/>
        <v>7.5120194924238604E-4</v>
      </c>
      <c r="AE699" s="71">
        <f t="shared" si="349"/>
        <v>0</v>
      </c>
      <c r="AF699" s="57">
        <f t="shared" si="350"/>
        <v>0</v>
      </c>
      <c r="AG699" s="55"/>
      <c r="AI699" s="35" t="str">
        <f t="shared" si="337"/>
        <v/>
      </c>
      <c r="AJ699" s="125" t="str">
        <f t="shared" si="338"/>
        <v/>
      </c>
      <c r="AK699" s="125" t="str">
        <f t="shared" si="339"/>
        <v/>
      </c>
      <c r="AL699" s="125" t="str">
        <f t="shared" si="340"/>
        <v/>
      </c>
      <c r="AM699" s="125" t="str">
        <f t="shared" si="341"/>
        <v/>
      </c>
      <c r="AN699" s="125" t="s">
        <v>218</v>
      </c>
      <c r="AO699" s="125" t="str">
        <f t="shared" si="342"/>
        <v/>
      </c>
      <c r="AP699" s="125" t="str">
        <f t="shared" si="351"/>
        <v/>
      </c>
    </row>
    <row r="700" spans="1:42">
      <c r="A700" s="30">
        <f t="shared" si="343"/>
        <v>28886</v>
      </c>
      <c r="B700" s="31">
        <f t="shared" si="320"/>
        <v>0</v>
      </c>
      <c r="C700" s="33" t="str">
        <f t="shared" si="321"/>
        <v/>
      </c>
      <c r="D700" s="31">
        <f t="shared" si="322"/>
        <v>0</v>
      </c>
      <c r="E700" s="33" t="str">
        <f t="shared" si="323"/>
        <v/>
      </c>
      <c r="F700" s="31">
        <f t="shared" si="324"/>
        <v>-2490.4006711614975</v>
      </c>
      <c r="G700" s="32">
        <f t="shared" si="325"/>
        <v>-2296.1629401495561</v>
      </c>
      <c r="H700" s="32">
        <f t="shared" si="326"/>
        <v>-1866.6957219511205</v>
      </c>
      <c r="I700" s="32">
        <f t="shared" si="327"/>
        <v>-1866.6957219511205</v>
      </c>
      <c r="J700" s="37" t="str">
        <f t="shared" si="344"/>
        <v/>
      </c>
      <c r="K700" s="31">
        <f t="shared" si="328"/>
        <v>0</v>
      </c>
      <c r="L700" s="33" t="str">
        <f t="shared" si="329"/>
        <v/>
      </c>
      <c r="M700" s="34">
        <f t="shared" si="345"/>
        <v>12080.958976780781</v>
      </c>
      <c r="N700" s="33" t="str">
        <f t="shared" si="346"/>
        <v/>
      </c>
      <c r="O700" s="35" t="str">
        <f t="shared" si="330"/>
        <v/>
      </c>
      <c r="P700" s="48" t="str">
        <f t="shared" si="331"/>
        <v/>
      </c>
      <c r="Q700" s="35"/>
      <c r="R700" s="58">
        <f>Data!AW700</f>
        <v>0</v>
      </c>
      <c r="S700" s="58">
        <f>Data!BB700</f>
        <v>0</v>
      </c>
      <c r="T700" s="58">
        <f>Data!BM700</f>
        <v>-1542.87548828125</v>
      </c>
      <c r="U700" s="59">
        <f>Data!BN700</f>
        <v>-1765.3753662109375</v>
      </c>
      <c r="V700" s="59">
        <f>Data!BO700</f>
        <v>-943.37164306640625</v>
      </c>
      <c r="W700" s="58">
        <f>Data!BT700</f>
        <v>0</v>
      </c>
      <c r="X700" s="56">
        <f t="shared" si="332"/>
        <v>0</v>
      </c>
      <c r="Y700" s="64">
        <f t="shared" si="333"/>
        <v>4500</v>
      </c>
      <c r="Z700" s="65">
        <f t="shared" si="334"/>
        <v>17855.201171875</v>
      </c>
      <c r="AA700" s="66">
        <f t="shared" si="335"/>
        <v>22355.201171875</v>
      </c>
      <c r="AB700" s="71">
        <f t="shared" si="347"/>
        <v>22355.201171875</v>
      </c>
      <c r="AC700" s="71">
        <f t="shared" si="336"/>
        <v>17855.201171875</v>
      </c>
      <c r="AD700" s="71">
        <f t="shared" si="348"/>
        <v>15517.662828799865</v>
      </c>
      <c r="AE700" s="71">
        <f t="shared" si="349"/>
        <v>17855.201171875</v>
      </c>
      <c r="AF700" s="57">
        <f t="shared" si="350"/>
        <v>15517.662828799865</v>
      </c>
      <c r="AG700" s="55"/>
      <c r="AI700" s="35" t="str">
        <f t="shared" si="337"/>
        <v/>
      </c>
      <c r="AJ700" s="125" t="str">
        <f t="shared" si="338"/>
        <v/>
      </c>
      <c r="AK700" s="125" t="str">
        <f t="shared" si="339"/>
        <v/>
      </c>
      <c r="AL700" s="125" t="str">
        <f t="shared" si="340"/>
        <v/>
      </c>
      <c r="AM700" s="125" t="str">
        <f t="shared" si="341"/>
        <v/>
      </c>
      <c r="AN700" s="125" t="s">
        <v>218</v>
      </c>
      <c r="AO700" s="125" t="str">
        <f t="shared" si="342"/>
        <v/>
      </c>
      <c r="AP700" s="125" t="str">
        <f t="shared" si="351"/>
        <v/>
      </c>
    </row>
    <row r="701" spans="1:42">
      <c r="A701" s="30">
        <f t="shared" si="343"/>
        <v>28914</v>
      </c>
      <c r="B701" s="31">
        <f t="shared" si="320"/>
        <v>0</v>
      </c>
      <c r="C701" s="33" t="str">
        <f t="shared" si="321"/>
        <v/>
      </c>
      <c r="D701" s="31">
        <f t="shared" si="322"/>
        <v>0</v>
      </c>
      <c r="E701" s="33" t="str">
        <f t="shared" si="323"/>
        <v/>
      </c>
      <c r="F701" s="31">
        <f t="shared" si="324"/>
        <v>0</v>
      </c>
      <c r="G701" s="32">
        <f t="shared" si="325"/>
        <v>0</v>
      </c>
      <c r="H701" s="32">
        <f t="shared" si="326"/>
        <v>0</v>
      </c>
      <c r="I701" s="32">
        <f t="shared" si="327"/>
        <v>0</v>
      </c>
      <c r="J701" s="37" t="str">
        <f t="shared" si="344"/>
        <v/>
      </c>
      <c r="K701" s="31">
        <f t="shared" si="328"/>
        <v>0</v>
      </c>
      <c r="L701" s="33" t="str">
        <f t="shared" si="329"/>
        <v/>
      </c>
      <c r="M701" s="34">
        <f t="shared" si="345"/>
        <v>27433.78932871596</v>
      </c>
      <c r="N701" s="33" t="str">
        <f t="shared" si="346"/>
        <v/>
      </c>
      <c r="O701" s="35" t="str">
        <f t="shared" si="330"/>
        <v/>
      </c>
      <c r="P701" s="48" t="str">
        <f t="shared" si="331"/>
        <v/>
      </c>
      <c r="Q701" s="35"/>
      <c r="R701" s="58">
        <f>Data!AW701</f>
        <v>0</v>
      </c>
      <c r="S701" s="58">
        <f>Data!BB701</f>
        <v>0</v>
      </c>
      <c r="T701" s="58">
        <f>Data!BM701</f>
        <v>0</v>
      </c>
      <c r="U701" s="59">
        <f>Data!BN701</f>
        <v>0</v>
      </c>
      <c r="V701" s="59">
        <f>Data!BO701</f>
        <v>0</v>
      </c>
      <c r="W701" s="58">
        <f>Data!BT701</f>
        <v>0</v>
      </c>
      <c r="X701" s="56">
        <f t="shared" si="332"/>
        <v>0</v>
      </c>
      <c r="Y701" s="64">
        <f t="shared" si="333"/>
        <v>7031.25</v>
      </c>
      <c r="Z701" s="65">
        <f t="shared" si="334"/>
        <v>28759.7734375</v>
      </c>
      <c r="AA701" s="66">
        <f t="shared" si="335"/>
        <v>35791.0234375</v>
      </c>
      <c r="AB701" s="71">
        <f t="shared" si="347"/>
        <v>35791.0234375</v>
      </c>
      <c r="AC701" s="71">
        <f t="shared" si="336"/>
        <v>28759.7734375</v>
      </c>
      <c r="AD701" s="71">
        <f t="shared" si="348"/>
        <v>15829.888965160753</v>
      </c>
      <c r="AE701" s="71">
        <f t="shared" si="349"/>
        <v>28759.7734375</v>
      </c>
      <c r="AF701" s="57">
        <f t="shared" si="350"/>
        <v>15829.888965160753</v>
      </c>
      <c r="AG701" s="55"/>
      <c r="AI701" s="35" t="str">
        <f t="shared" si="337"/>
        <v/>
      </c>
      <c r="AJ701" s="125" t="str">
        <f t="shared" si="338"/>
        <v/>
      </c>
      <c r="AK701" s="125" t="str">
        <f t="shared" si="339"/>
        <v/>
      </c>
      <c r="AL701" s="125" t="str">
        <f t="shared" si="340"/>
        <v/>
      </c>
      <c r="AM701" s="125" t="str">
        <f t="shared" si="341"/>
        <v/>
      </c>
      <c r="AN701" s="125" t="s">
        <v>218</v>
      </c>
      <c r="AO701" s="125" t="str">
        <f t="shared" si="342"/>
        <v/>
      </c>
      <c r="AP701" s="125" t="str">
        <f t="shared" si="351"/>
        <v/>
      </c>
    </row>
    <row r="702" spans="1:42">
      <c r="A702" s="30">
        <f t="shared" si="343"/>
        <v>28945</v>
      </c>
      <c r="B702" s="31">
        <f t="shared" si="320"/>
        <v>0</v>
      </c>
      <c r="C702" s="33" t="str">
        <f t="shared" si="321"/>
        <v/>
      </c>
      <c r="D702" s="31">
        <f t="shared" si="322"/>
        <v>0</v>
      </c>
      <c r="E702" s="33" t="str">
        <f t="shared" si="323"/>
        <v/>
      </c>
      <c r="F702" s="31">
        <f t="shared" si="324"/>
        <v>0</v>
      </c>
      <c r="G702" s="32">
        <f t="shared" si="325"/>
        <v>0</v>
      </c>
      <c r="H702" s="32">
        <f t="shared" si="326"/>
        <v>0</v>
      </c>
      <c r="I702" s="32">
        <f t="shared" si="327"/>
        <v>0</v>
      </c>
      <c r="J702" s="37" t="str">
        <f t="shared" si="344"/>
        <v/>
      </c>
      <c r="K702" s="31">
        <f t="shared" si="328"/>
        <v>0</v>
      </c>
      <c r="L702" s="33" t="str">
        <f t="shared" si="329"/>
        <v/>
      </c>
      <c r="M702" s="34">
        <f t="shared" si="345"/>
        <v>27346.857329553492</v>
      </c>
      <c r="N702" s="33" t="str">
        <f t="shared" si="346"/>
        <v/>
      </c>
      <c r="O702" s="35" t="str">
        <f t="shared" si="330"/>
        <v/>
      </c>
      <c r="P702" s="48" t="str">
        <f t="shared" si="331"/>
        <v/>
      </c>
      <c r="Q702" s="35"/>
      <c r="R702" s="58">
        <f>Data!AW702</f>
        <v>0</v>
      </c>
      <c r="S702" s="58">
        <f>Data!BB702</f>
        <v>0</v>
      </c>
      <c r="T702" s="58">
        <f>Data!BM702</f>
        <v>0</v>
      </c>
      <c r="U702" s="59">
        <f>Data!BN702</f>
        <v>0</v>
      </c>
      <c r="V702" s="59">
        <f>Data!BO702</f>
        <v>0</v>
      </c>
      <c r="W702" s="58">
        <f>Data!BT702</f>
        <v>0</v>
      </c>
      <c r="X702" s="56">
        <f t="shared" si="332"/>
        <v>0</v>
      </c>
      <c r="Y702" s="64">
        <f t="shared" si="333"/>
        <v>11169.3544921875</v>
      </c>
      <c r="Z702" s="65">
        <f t="shared" si="334"/>
        <v>17499.111328125</v>
      </c>
      <c r="AA702" s="66">
        <f t="shared" si="335"/>
        <v>28668.4658203125</v>
      </c>
      <c r="AB702" s="71">
        <f t="shared" si="347"/>
        <v>28668.4658203125</v>
      </c>
      <c r="AC702" s="71">
        <f t="shared" si="336"/>
        <v>17499.111328125</v>
      </c>
      <c r="AD702" s="71">
        <f t="shared" si="348"/>
        <v>11130.026696239653</v>
      </c>
      <c r="AE702" s="71">
        <f t="shared" si="349"/>
        <v>17499.111328125</v>
      </c>
      <c r="AF702" s="57">
        <f t="shared" si="350"/>
        <v>11130.026696239653</v>
      </c>
      <c r="AG702" s="55"/>
      <c r="AI702" s="35" t="str">
        <f t="shared" si="337"/>
        <v/>
      </c>
      <c r="AJ702" s="125" t="str">
        <f t="shared" si="338"/>
        <v/>
      </c>
      <c r="AK702" s="125" t="str">
        <f t="shared" si="339"/>
        <v/>
      </c>
      <c r="AL702" s="125" t="str">
        <f t="shared" si="340"/>
        <v/>
      </c>
      <c r="AM702" s="125" t="str">
        <f t="shared" si="341"/>
        <v/>
      </c>
      <c r="AN702" s="125" t="s">
        <v>218</v>
      </c>
      <c r="AO702" s="125" t="str">
        <f t="shared" si="342"/>
        <v/>
      </c>
      <c r="AP702" s="125" t="str">
        <f t="shared" si="351"/>
        <v/>
      </c>
    </row>
    <row r="703" spans="1:42">
      <c r="A703" s="30">
        <f t="shared" si="343"/>
        <v>28975</v>
      </c>
      <c r="B703" s="31">
        <f t="shared" si="320"/>
        <v>0</v>
      </c>
      <c r="C703" s="33" t="str">
        <f t="shared" si="321"/>
        <v/>
      </c>
      <c r="D703" s="31">
        <f t="shared" si="322"/>
        <v>0</v>
      </c>
      <c r="E703" s="33" t="str">
        <f t="shared" si="323"/>
        <v/>
      </c>
      <c r="F703" s="31">
        <f t="shared" si="324"/>
        <v>0</v>
      </c>
      <c r="G703" s="32">
        <f t="shared" si="325"/>
        <v>0</v>
      </c>
      <c r="H703" s="32">
        <f t="shared" si="326"/>
        <v>0</v>
      </c>
      <c r="I703" s="32">
        <f t="shared" si="327"/>
        <v>0</v>
      </c>
      <c r="J703" s="37" t="str">
        <f t="shared" si="344"/>
        <v/>
      </c>
      <c r="K703" s="31">
        <f t="shared" si="328"/>
        <v>0</v>
      </c>
      <c r="L703" s="33" t="str">
        <f t="shared" si="329"/>
        <v/>
      </c>
      <c r="M703" s="34">
        <f t="shared" si="345"/>
        <v>4491.0992324539466</v>
      </c>
      <c r="N703" s="33" t="str">
        <f t="shared" si="346"/>
        <v/>
      </c>
      <c r="O703" s="35" t="str">
        <f t="shared" si="330"/>
        <v/>
      </c>
      <c r="P703" s="48" t="str">
        <f t="shared" si="331"/>
        <v/>
      </c>
      <c r="Q703" s="35"/>
      <c r="R703" s="58">
        <f>Data!AW703</f>
        <v>0</v>
      </c>
      <c r="S703" s="58">
        <f>Data!BB703</f>
        <v>0</v>
      </c>
      <c r="T703" s="58">
        <f>Data!BM703</f>
        <v>0</v>
      </c>
      <c r="U703" s="59">
        <f>Data!BN703</f>
        <v>0</v>
      </c>
      <c r="V703" s="59">
        <f>Data!BO703</f>
        <v>0</v>
      </c>
      <c r="W703" s="58">
        <f>Data!BT703</f>
        <v>0</v>
      </c>
      <c r="X703" s="56">
        <f t="shared" si="332"/>
        <v>0</v>
      </c>
      <c r="Y703" s="64">
        <f t="shared" si="333"/>
        <v>10807.2919921875</v>
      </c>
      <c r="Z703" s="65">
        <f t="shared" si="334"/>
        <v>8236.6513671875</v>
      </c>
      <c r="AA703" s="66">
        <f t="shared" si="335"/>
        <v>19043.943359375</v>
      </c>
      <c r="AB703" s="71">
        <f t="shared" si="347"/>
        <v>19043.943359375</v>
      </c>
      <c r="AC703" s="71">
        <f t="shared" si="336"/>
        <v>8236.6513671875</v>
      </c>
      <c r="AD703" s="71">
        <f t="shared" si="348"/>
        <v>17543.715595921713</v>
      </c>
      <c r="AE703" s="71">
        <f t="shared" si="349"/>
        <v>8236.6513671875</v>
      </c>
      <c r="AF703" s="57">
        <f t="shared" si="350"/>
        <v>8236.6513671875</v>
      </c>
      <c r="AG703" s="55"/>
      <c r="AI703" s="35" t="str">
        <f t="shared" si="337"/>
        <v/>
      </c>
      <c r="AJ703" s="125" t="str">
        <f t="shared" si="338"/>
        <v>B2-3</v>
      </c>
      <c r="AK703" s="125" t="str">
        <f t="shared" si="339"/>
        <v/>
      </c>
      <c r="AL703" s="125" t="str">
        <f t="shared" si="340"/>
        <v/>
      </c>
      <c r="AM703" s="125" t="str">
        <f t="shared" si="341"/>
        <v/>
      </c>
      <c r="AN703" s="125" t="s">
        <v>218</v>
      </c>
      <c r="AO703" s="125" t="str">
        <f t="shared" si="342"/>
        <v/>
      </c>
      <c r="AP703" s="125" t="str">
        <f t="shared" si="351"/>
        <v>B2-3</v>
      </c>
    </row>
    <row r="704" spans="1:42">
      <c r="A704" s="30">
        <f t="shared" si="343"/>
        <v>29006</v>
      </c>
      <c r="B704" s="31">
        <f t="shared" si="320"/>
        <v>0</v>
      </c>
      <c r="C704" s="33" t="str">
        <f t="shared" si="321"/>
        <v/>
      </c>
      <c r="D704" s="31">
        <f t="shared" si="322"/>
        <v>-1646.962497928045</v>
      </c>
      <c r="E704" s="33" t="str">
        <f t="shared" si="323"/>
        <v/>
      </c>
      <c r="F704" s="31">
        <f t="shared" si="324"/>
        <v>0</v>
      </c>
      <c r="G704" s="32">
        <f t="shared" si="325"/>
        <v>0</v>
      </c>
      <c r="H704" s="32">
        <f t="shared" si="326"/>
        <v>0</v>
      </c>
      <c r="I704" s="32">
        <f t="shared" si="327"/>
        <v>0</v>
      </c>
      <c r="J704" s="37" t="str">
        <f t="shared" si="344"/>
        <v/>
      </c>
      <c r="K704" s="31">
        <f t="shared" si="328"/>
        <v>0</v>
      </c>
      <c r="L704" s="33" t="str">
        <f t="shared" si="329"/>
        <v/>
      </c>
      <c r="M704" s="34">
        <f t="shared" si="345"/>
        <v>6115.3405059293427</v>
      </c>
      <c r="N704" s="33" t="str">
        <f t="shared" si="346"/>
        <v/>
      </c>
      <c r="O704" s="35" t="str">
        <f t="shared" si="330"/>
        <v/>
      </c>
      <c r="P704" s="48" t="str">
        <f t="shared" si="331"/>
        <v/>
      </c>
      <c r="Q704" s="35"/>
      <c r="R704" s="58">
        <f>Data!AW704</f>
        <v>0</v>
      </c>
      <c r="S704" s="58">
        <f>Data!BB704</f>
        <v>4240.66259765625</v>
      </c>
      <c r="T704" s="58">
        <f>Data!BM704</f>
        <v>0</v>
      </c>
      <c r="U704" s="59">
        <f>Data!BN704</f>
        <v>0</v>
      </c>
      <c r="V704" s="59">
        <f>Data!BO704</f>
        <v>0</v>
      </c>
      <c r="W704" s="58">
        <f>Data!BT704</f>
        <v>0</v>
      </c>
      <c r="X704" s="56">
        <f t="shared" si="332"/>
        <v>4240.66259765625</v>
      </c>
      <c r="Y704" s="64">
        <f t="shared" si="333"/>
        <v>7025.806640625</v>
      </c>
      <c r="Z704" s="65">
        <f t="shared" si="334"/>
        <v>12434.927734375</v>
      </c>
      <c r="AA704" s="66">
        <f t="shared" si="335"/>
        <v>19460.734375</v>
      </c>
      <c r="AB704" s="71">
        <f t="shared" si="347"/>
        <v>15220.07177734375</v>
      </c>
      <c r="AC704" s="71">
        <f t="shared" si="336"/>
        <v>12434.927734375</v>
      </c>
      <c r="AD704" s="71">
        <f t="shared" si="348"/>
        <v>18107.687250336359</v>
      </c>
      <c r="AE704" s="71">
        <f t="shared" si="349"/>
        <v>12434.927734375</v>
      </c>
      <c r="AF704" s="57">
        <f t="shared" si="350"/>
        <v>12434.927734375</v>
      </c>
      <c r="AG704" s="55"/>
      <c r="AI704" s="35" t="str">
        <f t="shared" si="337"/>
        <v/>
      </c>
      <c r="AJ704" s="125" t="str">
        <f t="shared" si="338"/>
        <v/>
      </c>
      <c r="AK704" s="125" t="str">
        <f t="shared" si="339"/>
        <v/>
      </c>
      <c r="AL704" s="125" t="str">
        <f t="shared" si="340"/>
        <v/>
      </c>
      <c r="AM704" s="125" t="str">
        <f t="shared" si="341"/>
        <v/>
      </c>
      <c r="AN704" s="125" t="s">
        <v>218</v>
      </c>
      <c r="AO704" s="125" t="str">
        <f t="shared" si="342"/>
        <v/>
      </c>
      <c r="AP704" s="125" t="str">
        <f t="shared" si="351"/>
        <v/>
      </c>
    </row>
    <row r="705" spans="1:42">
      <c r="A705" s="30">
        <f t="shared" si="343"/>
        <v>29036</v>
      </c>
      <c r="B705" s="31">
        <f t="shared" si="320"/>
        <v>5238.719146432737</v>
      </c>
      <c r="C705" s="33" t="str">
        <f t="shared" si="321"/>
        <v/>
      </c>
      <c r="D705" s="31">
        <f t="shared" si="322"/>
        <v>4715.995681263892</v>
      </c>
      <c r="E705" s="33" t="str">
        <f t="shared" si="323"/>
        <v/>
      </c>
      <c r="F705" s="31">
        <f t="shared" si="324"/>
        <v>0</v>
      </c>
      <c r="G705" s="32">
        <f t="shared" si="325"/>
        <v>0</v>
      </c>
      <c r="H705" s="32">
        <f t="shared" si="326"/>
        <v>0</v>
      </c>
      <c r="I705" s="32">
        <f t="shared" si="327"/>
        <v>0</v>
      </c>
      <c r="J705" s="37" t="str">
        <f t="shared" si="344"/>
        <v/>
      </c>
      <c r="K705" s="31">
        <f t="shared" si="328"/>
        <v>0</v>
      </c>
      <c r="L705" s="33" t="str">
        <f t="shared" si="329"/>
        <v/>
      </c>
      <c r="M705" s="34">
        <f t="shared" si="345"/>
        <v>11150.106914215547</v>
      </c>
      <c r="N705" s="33" t="str">
        <f t="shared" si="346"/>
        <v/>
      </c>
      <c r="O705" s="35" t="str">
        <f t="shared" si="330"/>
        <v/>
      </c>
      <c r="P705" s="48" t="str">
        <f t="shared" si="331"/>
        <v/>
      </c>
      <c r="Q705" s="35"/>
      <c r="R705" s="58">
        <f>Data!AW705</f>
        <v>742.94677734375</v>
      </c>
      <c r="S705" s="58">
        <f>Data!BB705</f>
        <v>220.22334289550781</v>
      </c>
      <c r="T705" s="58">
        <f>Data!BM705</f>
        <v>0</v>
      </c>
      <c r="U705" s="59">
        <f>Data!BN705</f>
        <v>0</v>
      </c>
      <c r="V705" s="59">
        <f>Data!BO705</f>
        <v>0</v>
      </c>
      <c r="W705" s="58">
        <f>Data!BT705</f>
        <v>0</v>
      </c>
      <c r="X705" s="56">
        <f t="shared" si="332"/>
        <v>742.94677734375</v>
      </c>
      <c r="Y705" s="64">
        <f t="shared" si="333"/>
        <v>8336.25</v>
      </c>
      <c r="Z705" s="65">
        <f t="shared" si="334"/>
        <v>12.256742477416992</v>
      </c>
      <c r="AA705" s="66">
        <f t="shared" si="335"/>
        <v>8348.506742477417</v>
      </c>
      <c r="AB705" s="71">
        <f t="shared" si="347"/>
        <v>7605.559965133667</v>
      </c>
      <c r="AC705" s="71">
        <f t="shared" si="336"/>
        <v>12.256742477416992</v>
      </c>
      <c r="AD705" s="71">
        <f t="shared" si="348"/>
        <v>5834.7441004811699</v>
      </c>
      <c r="AE705" s="71">
        <f t="shared" si="349"/>
        <v>12.256742477416992</v>
      </c>
      <c r="AF705" s="57">
        <f t="shared" si="350"/>
        <v>12.256742477416992</v>
      </c>
      <c r="AG705" s="55"/>
      <c r="AI705" s="35" t="str">
        <f t="shared" si="337"/>
        <v/>
      </c>
      <c r="AJ705" s="125" t="str">
        <f t="shared" si="338"/>
        <v/>
      </c>
      <c r="AK705" s="125" t="str">
        <f t="shared" si="339"/>
        <v/>
      </c>
      <c r="AL705" s="125" t="str">
        <f t="shared" si="340"/>
        <v/>
      </c>
      <c r="AM705" s="125" t="str">
        <f t="shared" si="341"/>
        <v/>
      </c>
      <c r="AN705" s="125" t="s">
        <v>218</v>
      </c>
      <c r="AO705" s="125" t="str">
        <f t="shared" si="342"/>
        <v/>
      </c>
      <c r="AP705" s="125" t="str">
        <f t="shared" si="351"/>
        <v/>
      </c>
    </row>
    <row r="706" spans="1:42">
      <c r="A706" s="30">
        <f t="shared" si="343"/>
        <v>29067</v>
      </c>
      <c r="B706" s="31">
        <f t="shared" si="320"/>
        <v>19284.194812567948</v>
      </c>
      <c r="C706" s="33" t="str">
        <f t="shared" si="321"/>
        <v/>
      </c>
      <c r="D706" s="31">
        <f t="shared" si="322"/>
        <v>14556.816619012079</v>
      </c>
      <c r="E706" s="33" t="str">
        <f t="shared" si="323"/>
        <v/>
      </c>
      <c r="F706" s="31">
        <f t="shared" si="324"/>
        <v>0</v>
      </c>
      <c r="G706" s="32">
        <f t="shared" si="325"/>
        <v>12990.173362204892</v>
      </c>
      <c r="H706" s="32">
        <f t="shared" si="326"/>
        <v>12804.764185800461</v>
      </c>
      <c r="I706" s="32">
        <f t="shared" si="327"/>
        <v>12990.173362204892</v>
      </c>
      <c r="J706" s="37" t="str">
        <f t="shared" si="344"/>
        <v/>
      </c>
      <c r="K706" s="31">
        <f t="shared" si="328"/>
        <v>0</v>
      </c>
      <c r="L706" s="33" t="str">
        <f t="shared" si="329"/>
        <v/>
      </c>
      <c r="M706" s="34">
        <f t="shared" si="345"/>
        <v>17234.693390578246</v>
      </c>
      <c r="N706" s="33" t="str">
        <f t="shared" si="346"/>
        <v/>
      </c>
      <c r="O706" s="35" t="str">
        <f t="shared" si="330"/>
        <v/>
      </c>
      <c r="P706" s="48" t="str">
        <f t="shared" si="331"/>
        <v/>
      </c>
      <c r="Q706" s="35"/>
      <c r="R706" s="58">
        <f>Data!AW706</f>
        <v>5875.1552734375</v>
      </c>
      <c r="S706" s="58">
        <f>Data!BB706</f>
        <v>1147.77734375</v>
      </c>
      <c r="T706" s="58">
        <f>Data!BM706</f>
        <v>0</v>
      </c>
      <c r="U706" s="59">
        <f>Data!BN706</f>
        <v>-418.86544799804687</v>
      </c>
      <c r="V706" s="59">
        <f>Data!BO706</f>
        <v>-604.27496337890625</v>
      </c>
      <c r="W706" s="58">
        <f>Data!BT706</f>
        <v>0</v>
      </c>
      <c r="X706" s="56">
        <f t="shared" si="332"/>
        <v>5875.1552734375</v>
      </c>
      <c r="Y706" s="64">
        <f t="shared" si="333"/>
        <v>6500</v>
      </c>
      <c r="Z706" s="65">
        <f t="shared" si="334"/>
        <v>8.3160009384155273</v>
      </c>
      <c r="AA706" s="66">
        <f t="shared" si="335"/>
        <v>6508.3160009384155</v>
      </c>
      <c r="AB706" s="71">
        <f t="shared" si="347"/>
        <v>633.16072750091553</v>
      </c>
      <c r="AC706" s="71">
        <f t="shared" si="336"/>
        <v>8.3160009384155273</v>
      </c>
      <c r="AD706" s="71">
        <f t="shared" si="348"/>
        <v>4884.553214020114</v>
      </c>
      <c r="AE706" s="71">
        <f t="shared" si="349"/>
        <v>8.3160009384155273</v>
      </c>
      <c r="AF706" s="57">
        <f t="shared" si="350"/>
        <v>8.3160009384155273</v>
      </c>
      <c r="AG706" s="55"/>
      <c r="AI706" s="35" t="str">
        <f t="shared" si="337"/>
        <v/>
      </c>
      <c r="AJ706" s="125" t="str">
        <f t="shared" si="338"/>
        <v/>
      </c>
      <c r="AK706" s="125" t="str">
        <f t="shared" si="339"/>
        <v/>
      </c>
      <c r="AL706" s="125" t="str">
        <f t="shared" si="340"/>
        <v/>
      </c>
      <c r="AM706" s="125" t="str">
        <f t="shared" si="341"/>
        <v/>
      </c>
      <c r="AN706" s="125" t="s">
        <v>218</v>
      </c>
      <c r="AO706" s="125" t="str">
        <f t="shared" si="342"/>
        <v/>
      </c>
      <c r="AP706" s="125" t="str">
        <f t="shared" si="351"/>
        <v/>
      </c>
    </row>
    <row r="707" spans="1:42">
      <c r="A707" s="30">
        <f t="shared" si="343"/>
        <v>29098</v>
      </c>
      <c r="B707" s="31">
        <f t="shared" si="320"/>
        <v>15227.277976190717</v>
      </c>
      <c r="C707" s="33" t="str">
        <f t="shared" si="321"/>
        <v/>
      </c>
      <c r="D707" s="31">
        <f t="shared" si="322"/>
        <v>11785.982782426028</v>
      </c>
      <c r="E707" s="33" t="str">
        <f t="shared" si="323"/>
        <v/>
      </c>
      <c r="F707" s="31">
        <f t="shared" si="324"/>
        <v>0</v>
      </c>
      <c r="G707" s="32">
        <f t="shared" si="325"/>
        <v>0</v>
      </c>
      <c r="H707" s="32">
        <f t="shared" si="326"/>
        <v>9938.2959509736047</v>
      </c>
      <c r="I707" s="32">
        <f t="shared" si="327"/>
        <v>9938.2959509736047</v>
      </c>
      <c r="J707" s="37" t="str">
        <f t="shared" si="344"/>
        <v/>
      </c>
      <c r="K707" s="31">
        <f t="shared" si="328"/>
        <v>0</v>
      </c>
      <c r="L707" s="33" t="str">
        <f t="shared" si="329"/>
        <v/>
      </c>
      <c r="M707" s="34">
        <f t="shared" si="345"/>
        <v>17189.250179776784</v>
      </c>
      <c r="N707" s="33" t="str">
        <f t="shared" si="346"/>
        <v/>
      </c>
      <c r="O707" s="35" t="str">
        <f t="shared" si="330"/>
        <v/>
      </c>
      <c r="P707" s="48" t="str">
        <f t="shared" si="331"/>
        <v/>
      </c>
      <c r="Q707" s="35"/>
      <c r="R707" s="58">
        <f>Data!AW707</f>
        <v>4004.17822265625</v>
      </c>
      <c r="S707" s="58">
        <f>Data!BB707</f>
        <v>562.8826904296875</v>
      </c>
      <c r="T707" s="58">
        <f>Data!BM707</f>
        <v>0</v>
      </c>
      <c r="U707" s="59">
        <f>Data!BN707</f>
        <v>0</v>
      </c>
      <c r="V707" s="59">
        <f>Data!BO707</f>
        <v>-1284.8040771484375</v>
      </c>
      <c r="W707" s="58">
        <f>Data!BT707</f>
        <v>0</v>
      </c>
      <c r="X707" s="56">
        <f t="shared" si="332"/>
        <v>4004.17822265625</v>
      </c>
      <c r="Y707" s="64">
        <f t="shared" si="333"/>
        <v>4000</v>
      </c>
      <c r="Z707" s="65">
        <f t="shared" si="334"/>
        <v>20.008510589599609</v>
      </c>
      <c r="AA707" s="66">
        <f t="shared" si="335"/>
        <v>4020.0085105895996</v>
      </c>
      <c r="AB707" s="71">
        <f t="shared" si="347"/>
        <v>15.830287933349609</v>
      </c>
      <c r="AC707" s="71">
        <f t="shared" si="336"/>
        <v>20.008510589599609</v>
      </c>
      <c r="AD707" s="71">
        <f t="shared" si="348"/>
        <v>925.84363371935979</v>
      </c>
      <c r="AE707" s="71">
        <f t="shared" si="349"/>
        <v>20.008510589599609</v>
      </c>
      <c r="AF707" s="57">
        <f t="shared" si="350"/>
        <v>15.830287933349609</v>
      </c>
      <c r="AG707" s="55"/>
      <c r="AI707" s="35" t="str">
        <f t="shared" si="337"/>
        <v/>
      </c>
      <c r="AJ707" s="125" t="str">
        <f t="shared" si="338"/>
        <v/>
      </c>
      <c r="AK707" s="125" t="str">
        <f t="shared" si="339"/>
        <v/>
      </c>
      <c r="AL707" s="125" t="str">
        <f t="shared" si="340"/>
        <v/>
      </c>
      <c r="AM707" s="125" t="str">
        <f t="shared" si="341"/>
        <v/>
      </c>
      <c r="AN707" s="125" t="s">
        <v>218</v>
      </c>
      <c r="AO707" s="125" t="str">
        <f t="shared" si="342"/>
        <v/>
      </c>
      <c r="AP707" s="125" t="str">
        <f t="shared" si="351"/>
        <v/>
      </c>
    </row>
    <row r="708" spans="1:42">
      <c r="A708" s="30">
        <f t="shared" si="343"/>
        <v>29128</v>
      </c>
      <c r="B708" s="31">
        <f t="shared" si="320"/>
        <v>0</v>
      </c>
      <c r="C708" s="33" t="str">
        <f t="shared" si="321"/>
        <v/>
      </c>
      <c r="D708" s="31">
        <f t="shared" si="322"/>
        <v>0</v>
      </c>
      <c r="E708" s="33" t="str">
        <f t="shared" si="323"/>
        <v/>
      </c>
      <c r="F708" s="31">
        <f t="shared" si="324"/>
        <v>0</v>
      </c>
      <c r="G708" s="32">
        <f t="shared" si="325"/>
        <v>12046.634241270289</v>
      </c>
      <c r="H708" s="32">
        <f t="shared" si="326"/>
        <v>11591.838997412271</v>
      </c>
      <c r="I708" s="32">
        <f t="shared" si="327"/>
        <v>12046.634241270289</v>
      </c>
      <c r="J708" s="37" t="str">
        <f t="shared" si="344"/>
        <v/>
      </c>
      <c r="K708" s="31">
        <f t="shared" si="328"/>
        <v>0</v>
      </c>
      <c r="L708" s="33" t="str">
        <f t="shared" si="329"/>
        <v/>
      </c>
      <c r="M708" s="34">
        <f t="shared" si="345"/>
        <v>16469.887923823426</v>
      </c>
      <c r="N708" s="33" t="str">
        <f t="shared" si="346"/>
        <v>EI</v>
      </c>
      <c r="O708" s="35" t="str">
        <f t="shared" si="330"/>
        <v/>
      </c>
      <c r="P708" s="48" t="str">
        <f t="shared" si="331"/>
        <v>EI</v>
      </c>
      <c r="Q708" s="35"/>
      <c r="R708" s="58">
        <f>Data!AW708</f>
        <v>0</v>
      </c>
      <c r="S708" s="58">
        <f>Data!BB708</f>
        <v>0</v>
      </c>
      <c r="T708" s="58">
        <f>Data!BM708</f>
        <v>0</v>
      </c>
      <c r="U708" s="59">
        <f>Data!BN708</f>
        <v>2071.287109375</v>
      </c>
      <c r="V708" s="59">
        <f>Data!BO708</f>
        <v>1616.4920654296875</v>
      </c>
      <c r="W708" s="58">
        <f>Data!BT708</f>
        <v>0</v>
      </c>
      <c r="X708" s="56">
        <f t="shared" si="332"/>
        <v>2071.287109375</v>
      </c>
      <c r="Y708" s="64">
        <f t="shared" si="333"/>
        <v>3000</v>
      </c>
      <c r="Z708" s="65">
        <f t="shared" si="334"/>
        <v>773.7581787109375</v>
      </c>
      <c r="AA708" s="66">
        <f t="shared" si="335"/>
        <v>3773.7581787109375</v>
      </c>
      <c r="AB708" s="71">
        <f t="shared" si="347"/>
        <v>1702.4710693359375</v>
      </c>
      <c r="AC708" s="71">
        <f t="shared" si="336"/>
        <v>773.7581787109375</v>
      </c>
      <c r="AD708" s="71">
        <f t="shared" si="348"/>
        <v>0</v>
      </c>
      <c r="AE708" s="71">
        <f t="shared" si="349"/>
        <v>190.95550537109375</v>
      </c>
      <c r="AF708" s="57">
        <f t="shared" si="350"/>
        <v>0</v>
      </c>
      <c r="AG708" s="55"/>
      <c r="AI708" s="35" t="str">
        <f t="shared" si="337"/>
        <v/>
      </c>
      <c r="AJ708" s="125" t="str">
        <f t="shared" si="338"/>
        <v/>
      </c>
      <c r="AK708" s="125" t="str">
        <f t="shared" si="339"/>
        <v/>
      </c>
      <c r="AL708" s="125" t="str">
        <f t="shared" si="340"/>
        <v/>
      </c>
      <c r="AM708" s="125" t="str">
        <f t="shared" si="341"/>
        <v/>
      </c>
      <c r="AN708" s="125" t="s">
        <v>218</v>
      </c>
      <c r="AO708" s="125" t="str">
        <f t="shared" si="342"/>
        <v/>
      </c>
      <c r="AP708" s="125" t="str">
        <f t="shared" si="351"/>
        <v/>
      </c>
    </row>
    <row r="709" spans="1:42">
      <c r="A709" s="30">
        <f t="shared" si="343"/>
        <v>29159</v>
      </c>
      <c r="B709" s="31">
        <f t="shared" si="320"/>
        <v>0</v>
      </c>
      <c r="C709" s="33" t="str">
        <f t="shared" si="321"/>
        <v/>
      </c>
      <c r="D709" s="31">
        <f t="shared" si="322"/>
        <v>0</v>
      </c>
      <c r="E709" s="33" t="str">
        <f t="shared" si="323"/>
        <v/>
      </c>
      <c r="F709" s="31">
        <f t="shared" si="324"/>
        <v>0</v>
      </c>
      <c r="G709" s="32">
        <f t="shared" si="325"/>
        <v>10584.94958160814</v>
      </c>
      <c r="H709" s="32">
        <f t="shared" si="326"/>
        <v>10343.485391528244</v>
      </c>
      <c r="I709" s="32">
        <f t="shared" si="327"/>
        <v>10584.94958160814</v>
      </c>
      <c r="J709" s="37" t="str">
        <f t="shared" si="344"/>
        <v/>
      </c>
      <c r="K709" s="31">
        <f t="shared" si="328"/>
        <v>0</v>
      </c>
      <c r="L709" s="33" t="str">
        <f t="shared" si="329"/>
        <v/>
      </c>
      <c r="M709" s="34">
        <f t="shared" si="345"/>
        <v>14872.806284713975</v>
      </c>
      <c r="N709" s="33" t="str">
        <f t="shared" si="346"/>
        <v>EI</v>
      </c>
      <c r="O709" s="35" t="str">
        <f t="shared" si="330"/>
        <v/>
      </c>
      <c r="P709" s="48" t="str">
        <f t="shared" si="331"/>
        <v>EI</v>
      </c>
      <c r="Q709" s="35"/>
      <c r="R709" s="58">
        <f>Data!AW709</f>
        <v>0</v>
      </c>
      <c r="S709" s="58">
        <f>Data!BB709</f>
        <v>0</v>
      </c>
      <c r="T709" s="58">
        <f>Data!BM709</f>
        <v>0</v>
      </c>
      <c r="U709" s="59">
        <f>Data!BN709</f>
        <v>3355.105712890625</v>
      </c>
      <c r="V709" s="59">
        <f>Data!BO709</f>
        <v>3113.642333984375</v>
      </c>
      <c r="W709" s="58">
        <f>Data!BT709</f>
        <v>0</v>
      </c>
      <c r="X709" s="56">
        <f t="shared" si="332"/>
        <v>3355.105712890625</v>
      </c>
      <c r="Y709" s="64">
        <f t="shared" si="333"/>
        <v>4000</v>
      </c>
      <c r="Z709" s="65">
        <f t="shared" si="334"/>
        <v>260.42730712890625</v>
      </c>
      <c r="AA709" s="66">
        <f t="shared" si="335"/>
        <v>4260.4273071289062</v>
      </c>
      <c r="AB709" s="71">
        <f t="shared" si="347"/>
        <v>905.32159423828125</v>
      </c>
      <c r="AC709" s="71">
        <f t="shared" si="336"/>
        <v>260.42730712890625</v>
      </c>
      <c r="AD709" s="71">
        <f t="shared" si="348"/>
        <v>-7.5120195106137544E-4</v>
      </c>
      <c r="AE709" s="71">
        <f t="shared" si="349"/>
        <v>260.42730712890625</v>
      </c>
      <c r="AF709" s="57">
        <f t="shared" si="350"/>
        <v>-7.5120195106137544E-4</v>
      </c>
      <c r="AG709" s="55"/>
      <c r="AI709" s="35" t="str">
        <f t="shared" si="337"/>
        <v/>
      </c>
      <c r="AJ709" s="125" t="str">
        <f t="shared" si="338"/>
        <v/>
      </c>
      <c r="AK709" s="125" t="str">
        <f t="shared" si="339"/>
        <v/>
      </c>
      <c r="AL709" s="125" t="str">
        <f t="shared" si="340"/>
        <v/>
      </c>
      <c r="AM709" s="125" t="str">
        <f t="shared" si="341"/>
        <v/>
      </c>
      <c r="AN709" s="125" t="s">
        <v>218</v>
      </c>
      <c r="AO709" s="125" t="str">
        <f t="shared" si="342"/>
        <v/>
      </c>
      <c r="AP709" s="125" t="str">
        <f t="shared" si="351"/>
        <v/>
      </c>
    </row>
    <row r="710" spans="1:42">
      <c r="A710" s="30">
        <f t="shared" si="343"/>
        <v>29189</v>
      </c>
      <c r="B710" s="31">
        <f t="shared" si="320"/>
        <v>0</v>
      </c>
      <c r="C710" s="33" t="str">
        <f t="shared" si="321"/>
        <v/>
      </c>
      <c r="D710" s="31">
        <f t="shared" si="322"/>
        <v>0</v>
      </c>
      <c r="E710" s="33" t="str">
        <f t="shared" si="323"/>
        <v/>
      </c>
      <c r="F710" s="31">
        <f t="shared" si="324"/>
        <v>0</v>
      </c>
      <c r="G710" s="32">
        <f t="shared" si="325"/>
        <v>13371.150237870172</v>
      </c>
      <c r="H710" s="32">
        <f t="shared" si="326"/>
        <v>12924.256041476385</v>
      </c>
      <c r="I710" s="32">
        <f t="shared" si="327"/>
        <v>13371.150237870172</v>
      </c>
      <c r="J710" s="37" t="str">
        <f t="shared" si="344"/>
        <v/>
      </c>
      <c r="K710" s="31">
        <f t="shared" si="328"/>
        <v>0</v>
      </c>
      <c r="L710" s="33" t="str">
        <f t="shared" si="329"/>
        <v/>
      </c>
      <c r="M710" s="34">
        <f t="shared" si="345"/>
        <v>16797.674143779248</v>
      </c>
      <c r="N710" s="33" t="str">
        <f t="shared" si="346"/>
        <v/>
      </c>
      <c r="O710" s="35" t="str">
        <f t="shared" si="330"/>
        <v/>
      </c>
      <c r="P710" s="48" t="str">
        <f t="shared" si="331"/>
        <v/>
      </c>
      <c r="Q710" s="35"/>
      <c r="R710" s="58">
        <f>Data!AW710</f>
        <v>0</v>
      </c>
      <c r="S710" s="58">
        <f>Data!BB710</f>
        <v>0</v>
      </c>
      <c r="T710" s="58">
        <f>Data!BM710</f>
        <v>0</v>
      </c>
      <c r="U710" s="59">
        <f>Data!BN710</f>
        <v>4484.69091796875</v>
      </c>
      <c r="V710" s="59">
        <f>Data!BO710</f>
        <v>4317.50390625</v>
      </c>
      <c r="W710" s="58">
        <f>Data!BT710</f>
        <v>0</v>
      </c>
      <c r="X710" s="56">
        <f t="shared" si="332"/>
        <v>4484.69091796875</v>
      </c>
      <c r="Y710" s="64">
        <f t="shared" si="333"/>
        <v>4500</v>
      </c>
      <c r="Z710" s="65">
        <f t="shared" si="334"/>
        <v>1413.3851318359375</v>
      </c>
      <c r="AA710" s="66">
        <f t="shared" si="335"/>
        <v>5913.3851318359375</v>
      </c>
      <c r="AB710" s="71">
        <f t="shared" si="347"/>
        <v>1428.6942138671875</v>
      </c>
      <c r="AC710" s="71">
        <f t="shared" si="336"/>
        <v>1413.3851318359375</v>
      </c>
      <c r="AD710" s="71">
        <f t="shared" si="348"/>
        <v>848.01009721059381</v>
      </c>
      <c r="AE710" s="71">
        <f t="shared" si="349"/>
        <v>1413.3851318359375</v>
      </c>
      <c r="AF710" s="57">
        <f t="shared" si="350"/>
        <v>848.01009721059381</v>
      </c>
      <c r="AG710" s="55"/>
      <c r="AI710" s="35" t="str">
        <f t="shared" si="337"/>
        <v/>
      </c>
      <c r="AJ710" s="125" t="str">
        <f t="shared" si="338"/>
        <v/>
      </c>
      <c r="AK710" s="125" t="str">
        <f t="shared" si="339"/>
        <v/>
      </c>
      <c r="AL710" s="125" t="str">
        <f t="shared" si="340"/>
        <v/>
      </c>
      <c r="AM710" s="125" t="str">
        <f t="shared" si="341"/>
        <v/>
      </c>
      <c r="AN710" s="125" t="s">
        <v>218</v>
      </c>
      <c r="AO710" s="125" t="str">
        <f t="shared" si="342"/>
        <v/>
      </c>
      <c r="AP710" s="125" t="str">
        <f t="shared" si="351"/>
        <v/>
      </c>
    </row>
    <row r="711" spans="1:42">
      <c r="A711" s="30">
        <f t="shared" si="343"/>
        <v>29220</v>
      </c>
      <c r="B711" s="31">
        <f t="shared" si="320"/>
        <v>0</v>
      </c>
      <c r="C711" s="33" t="str">
        <f t="shared" si="321"/>
        <v/>
      </c>
      <c r="D711" s="31">
        <f t="shared" si="322"/>
        <v>0</v>
      </c>
      <c r="E711" s="33" t="str">
        <f t="shared" si="323"/>
        <v/>
      </c>
      <c r="F711" s="31">
        <f t="shared" si="324"/>
        <v>0</v>
      </c>
      <c r="G711" s="32">
        <f t="shared" si="325"/>
        <v>7057.655517305624</v>
      </c>
      <c r="H711" s="32">
        <f t="shared" si="326"/>
        <v>9673.2881036266172</v>
      </c>
      <c r="I711" s="32">
        <f t="shared" si="327"/>
        <v>9673.2881036266172</v>
      </c>
      <c r="J711" s="37" t="str">
        <f t="shared" si="344"/>
        <v/>
      </c>
      <c r="K711" s="31">
        <f t="shared" si="328"/>
        <v>0</v>
      </c>
      <c r="L711" s="33" t="str">
        <f t="shared" si="329"/>
        <v/>
      </c>
      <c r="M711" s="34">
        <f t="shared" si="345"/>
        <v>8759.9620100154152</v>
      </c>
      <c r="N711" s="33" t="str">
        <f t="shared" si="346"/>
        <v/>
      </c>
      <c r="O711" s="35" t="str">
        <f t="shared" si="330"/>
        <v/>
      </c>
      <c r="P711" s="48" t="str">
        <f t="shared" si="331"/>
        <v/>
      </c>
      <c r="Q711" s="35"/>
      <c r="R711" s="58">
        <f>Data!AW711</f>
        <v>0</v>
      </c>
      <c r="S711" s="58">
        <f>Data!BB711</f>
        <v>0</v>
      </c>
      <c r="T711" s="58">
        <f>Data!BM711</f>
        <v>0</v>
      </c>
      <c r="U711" s="59">
        <f>Data!BN711</f>
        <v>5139.74951171875</v>
      </c>
      <c r="V711" s="59">
        <f>Data!BO711</f>
        <v>7896.091796875</v>
      </c>
      <c r="W711" s="58">
        <f>Data!BT711</f>
        <v>0</v>
      </c>
      <c r="X711" s="56">
        <f t="shared" si="332"/>
        <v>7896.091796875</v>
      </c>
      <c r="Y711" s="64">
        <f t="shared" si="333"/>
        <v>4500</v>
      </c>
      <c r="Z711" s="65">
        <f t="shared" si="334"/>
        <v>12721.9462890625</v>
      </c>
      <c r="AA711" s="66">
        <f t="shared" si="335"/>
        <v>17221.9462890625</v>
      </c>
      <c r="AB711" s="71">
        <f t="shared" si="347"/>
        <v>9325.8544921875</v>
      </c>
      <c r="AC711" s="71">
        <f t="shared" si="336"/>
        <v>12721.9462890625</v>
      </c>
      <c r="AD711" s="71">
        <f t="shared" si="348"/>
        <v>13562.511765498812</v>
      </c>
      <c r="AE711" s="71">
        <f t="shared" si="349"/>
        <v>12721.9462890625</v>
      </c>
      <c r="AF711" s="57">
        <f t="shared" si="350"/>
        <v>9325.8544921875</v>
      </c>
      <c r="AG711" s="55"/>
      <c r="AI711" s="35" t="str">
        <f t="shared" si="337"/>
        <v/>
      </c>
      <c r="AJ711" s="125" t="str">
        <f t="shared" si="338"/>
        <v/>
      </c>
      <c r="AK711" s="125" t="str">
        <f t="shared" si="339"/>
        <v/>
      </c>
      <c r="AL711" s="125" t="str">
        <f t="shared" si="340"/>
        <v/>
      </c>
      <c r="AM711" s="125" t="str">
        <f t="shared" si="341"/>
        <v/>
      </c>
      <c r="AN711" s="125" t="s">
        <v>218</v>
      </c>
      <c r="AO711" s="125" t="str">
        <f t="shared" si="342"/>
        <v/>
      </c>
      <c r="AP711" s="125" t="str">
        <f t="shared" si="351"/>
        <v/>
      </c>
    </row>
    <row r="712" spans="1:42">
      <c r="A712" s="30">
        <f t="shared" si="343"/>
        <v>29251</v>
      </c>
      <c r="B712" s="31">
        <f t="shared" si="320"/>
        <v>0</v>
      </c>
      <c r="C712" s="33" t="str">
        <f t="shared" si="321"/>
        <v/>
      </c>
      <c r="D712" s="31">
        <f t="shared" si="322"/>
        <v>0</v>
      </c>
      <c r="E712" s="33" t="str">
        <f t="shared" si="323"/>
        <v/>
      </c>
      <c r="F712" s="31">
        <f t="shared" si="324"/>
        <v>0</v>
      </c>
      <c r="G712" s="32">
        <f t="shared" si="325"/>
        <v>0</v>
      </c>
      <c r="H712" s="32">
        <f t="shared" si="326"/>
        <v>0</v>
      </c>
      <c r="I712" s="32">
        <f t="shared" si="327"/>
        <v>0</v>
      </c>
      <c r="J712" s="37" t="str">
        <f t="shared" si="344"/>
        <v/>
      </c>
      <c r="K712" s="31">
        <f t="shared" si="328"/>
        <v>0</v>
      </c>
      <c r="L712" s="33" t="str">
        <f t="shared" si="329"/>
        <v/>
      </c>
      <c r="M712" s="34">
        <f t="shared" si="345"/>
        <v>15633.550753723686</v>
      </c>
      <c r="N712" s="33" t="str">
        <f t="shared" si="346"/>
        <v/>
      </c>
      <c r="O712" s="35" t="str">
        <f t="shared" si="330"/>
        <v/>
      </c>
      <c r="P712" s="48" t="str">
        <f t="shared" si="331"/>
        <v/>
      </c>
      <c r="Q712" s="35"/>
      <c r="R712" s="58">
        <f>Data!AW712</f>
        <v>0</v>
      </c>
      <c r="S712" s="58">
        <f>Data!BB712</f>
        <v>0</v>
      </c>
      <c r="T712" s="58">
        <f>Data!BM712</f>
        <v>0</v>
      </c>
      <c r="U712" s="59">
        <f>Data!BN712</f>
        <v>0</v>
      </c>
      <c r="V712" s="59">
        <f>Data!BO712</f>
        <v>0</v>
      </c>
      <c r="W712" s="58">
        <f>Data!BT712</f>
        <v>0</v>
      </c>
      <c r="X712" s="56">
        <f t="shared" si="332"/>
        <v>0</v>
      </c>
      <c r="Y712" s="64">
        <f t="shared" si="333"/>
        <v>6000</v>
      </c>
      <c r="Z712" s="65">
        <f t="shared" si="334"/>
        <v>99473.296875</v>
      </c>
      <c r="AA712" s="66">
        <f t="shared" si="335"/>
        <v>105473.296875</v>
      </c>
      <c r="AB712" s="71">
        <f t="shared" si="347"/>
        <v>105473.296875</v>
      </c>
      <c r="AC712" s="71">
        <f t="shared" si="336"/>
        <v>99473.296875</v>
      </c>
      <c r="AD712" s="71">
        <f t="shared" si="348"/>
        <v>96974.987030579025</v>
      </c>
      <c r="AE712" s="71">
        <f t="shared" si="349"/>
        <v>99473.296875</v>
      </c>
      <c r="AF712" s="57">
        <f t="shared" si="350"/>
        <v>96974.987030579025</v>
      </c>
      <c r="AG712" s="55"/>
      <c r="AI712" s="35" t="str">
        <f t="shared" si="337"/>
        <v/>
      </c>
      <c r="AJ712" s="125" t="str">
        <f t="shared" si="338"/>
        <v/>
      </c>
      <c r="AK712" s="125" t="str">
        <f t="shared" si="339"/>
        <v/>
      </c>
      <c r="AL712" s="125" t="str">
        <f t="shared" si="340"/>
        <v/>
      </c>
      <c r="AM712" s="125" t="str">
        <f t="shared" si="341"/>
        <v/>
      </c>
      <c r="AN712" s="125" t="s">
        <v>218</v>
      </c>
      <c r="AO712" s="125" t="str">
        <f t="shared" si="342"/>
        <v/>
      </c>
      <c r="AP712" s="125" t="str">
        <f t="shared" si="351"/>
        <v/>
      </c>
    </row>
    <row r="713" spans="1:42">
      <c r="A713" s="30">
        <f t="shared" si="343"/>
        <v>29280</v>
      </c>
      <c r="B713" s="31">
        <f t="shared" si="320"/>
        <v>0</v>
      </c>
      <c r="C713" s="33" t="str">
        <f t="shared" si="321"/>
        <v/>
      </c>
      <c r="D713" s="31">
        <f t="shared" si="322"/>
        <v>0</v>
      </c>
      <c r="E713" s="33" t="str">
        <f t="shared" si="323"/>
        <v/>
      </c>
      <c r="F713" s="31">
        <f t="shared" si="324"/>
        <v>0</v>
      </c>
      <c r="G713" s="32">
        <f t="shared" si="325"/>
        <v>0</v>
      </c>
      <c r="H713" s="32">
        <f t="shared" si="326"/>
        <v>0</v>
      </c>
      <c r="I713" s="32">
        <f t="shared" si="327"/>
        <v>0</v>
      </c>
      <c r="J713" s="37" t="str">
        <f t="shared" si="344"/>
        <v/>
      </c>
      <c r="K713" s="31">
        <f t="shared" si="328"/>
        <v>0</v>
      </c>
      <c r="L713" s="33" t="str">
        <f t="shared" si="329"/>
        <v/>
      </c>
      <c r="M713" s="34">
        <f t="shared" si="345"/>
        <v>25940.432919441511</v>
      </c>
      <c r="N713" s="33" t="str">
        <f t="shared" si="346"/>
        <v/>
      </c>
      <c r="O713" s="35" t="str">
        <f t="shared" si="330"/>
        <v/>
      </c>
      <c r="P713" s="48" t="str">
        <f t="shared" si="331"/>
        <v/>
      </c>
      <c r="Q713" s="35"/>
      <c r="R713" s="58">
        <f>Data!AW713</f>
        <v>0</v>
      </c>
      <c r="S713" s="58">
        <f>Data!BB713</f>
        <v>0</v>
      </c>
      <c r="T713" s="58">
        <f>Data!BM713</f>
        <v>0</v>
      </c>
      <c r="U713" s="59">
        <f>Data!BN713</f>
        <v>0</v>
      </c>
      <c r="V713" s="59">
        <f>Data!BO713</f>
        <v>0</v>
      </c>
      <c r="W713" s="58">
        <f>Data!BT713</f>
        <v>0</v>
      </c>
      <c r="X713" s="56">
        <f t="shared" si="332"/>
        <v>0</v>
      </c>
      <c r="Y713" s="64">
        <f t="shared" si="333"/>
        <v>19623.921875</v>
      </c>
      <c r="Z713" s="65">
        <f t="shared" si="334"/>
        <v>117737.84375</v>
      </c>
      <c r="AA713" s="66">
        <f t="shared" si="335"/>
        <v>137361.765625</v>
      </c>
      <c r="AB713" s="71">
        <f t="shared" si="347"/>
        <v>137361.765625</v>
      </c>
      <c r="AC713" s="71">
        <f t="shared" si="336"/>
        <v>117737.84375</v>
      </c>
      <c r="AD713" s="71">
        <f t="shared" si="348"/>
        <v>114715.23911876744</v>
      </c>
      <c r="AE713" s="71">
        <f t="shared" si="349"/>
        <v>117737.84375</v>
      </c>
      <c r="AF713" s="57">
        <f t="shared" si="350"/>
        <v>114715.23911876744</v>
      </c>
      <c r="AG713" s="55"/>
      <c r="AI713" s="35" t="str">
        <f t="shared" si="337"/>
        <v/>
      </c>
      <c r="AJ713" s="125" t="str">
        <f t="shared" si="338"/>
        <v/>
      </c>
      <c r="AK713" s="125" t="str">
        <f t="shared" si="339"/>
        <v/>
      </c>
      <c r="AL713" s="125" t="str">
        <f t="shared" si="340"/>
        <v/>
      </c>
      <c r="AM713" s="125" t="str">
        <f t="shared" si="341"/>
        <v/>
      </c>
      <c r="AN713" s="125" t="s">
        <v>218</v>
      </c>
      <c r="AO713" s="125" t="str">
        <f t="shared" si="342"/>
        <v/>
      </c>
      <c r="AP713" s="125" t="str">
        <f t="shared" si="351"/>
        <v/>
      </c>
    </row>
    <row r="714" spans="1:42">
      <c r="A714" s="30">
        <f t="shared" si="343"/>
        <v>29311</v>
      </c>
      <c r="B714" s="31">
        <f t="shared" si="320"/>
        <v>0</v>
      </c>
      <c r="C714" s="33" t="str">
        <f t="shared" si="321"/>
        <v/>
      </c>
      <c r="D714" s="31">
        <f t="shared" si="322"/>
        <v>0</v>
      </c>
      <c r="E714" s="33" t="str">
        <f t="shared" si="323"/>
        <v/>
      </c>
      <c r="F714" s="31">
        <f t="shared" si="324"/>
        <v>0</v>
      </c>
      <c r="G714" s="32">
        <f t="shared" si="325"/>
        <v>0</v>
      </c>
      <c r="H714" s="32">
        <f t="shared" si="326"/>
        <v>0</v>
      </c>
      <c r="I714" s="32">
        <f t="shared" si="327"/>
        <v>0</v>
      </c>
      <c r="J714" s="37" t="str">
        <f t="shared" si="344"/>
        <v/>
      </c>
      <c r="K714" s="31">
        <f t="shared" si="328"/>
        <v>0</v>
      </c>
      <c r="L714" s="33" t="str">
        <f t="shared" si="329"/>
        <v/>
      </c>
      <c r="M714" s="34">
        <f t="shared" si="345"/>
        <v>22311.64240005429</v>
      </c>
      <c r="N714" s="33" t="str">
        <f t="shared" si="346"/>
        <v/>
      </c>
      <c r="O714" s="35" t="str">
        <f t="shared" si="330"/>
        <v/>
      </c>
      <c r="P714" s="48" t="str">
        <f t="shared" si="331"/>
        <v/>
      </c>
      <c r="Q714" s="35"/>
      <c r="R714" s="58">
        <f>Data!AW714</f>
        <v>0</v>
      </c>
      <c r="S714" s="58">
        <f>Data!BB714</f>
        <v>0</v>
      </c>
      <c r="T714" s="58">
        <f>Data!BM714</f>
        <v>0</v>
      </c>
      <c r="U714" s="59">
        <f>Data!BN714</f>
        <v>0</v>
      </c>
      <c r="V714" s="59">
        <f>Data!BO714</f>
        <v>0</v>
      </c>
      <c r="W714" s="58">
        <f>Data!BT714</f>
        <v>0</v>
      </c>
      <c r="X714" s="56">
        <f t="shared" si="332"/>
        <v>0</v>
      </c>
      <c r="Y714" s="64">
        <f t="shared" si="333"/>
        <v>13413.306640625</v>
      </c>
      <c r="Z714" s="65">
        <f t="shared" si="334"/>
        <v>49883.8046875</v>
      </c>
      <c r="AA714" s="66">
        <f t="shared" si="335"/>
        <v>63297.111328125</v>
      </c>
      <c r="AB714" s="71">
        <f t="shared" si="347"/>
        <v>63297.111328125</v>
      </c>
      <c r="AC714" s="71">
        <f t="shared" si="336"/>
        <v>49883.8046875</v>
      </c>
      <c r="AD714" s="71">
        <f t="shared" si="348"/>
        <v>49275.546319068264</v>
      </c>
      <c r="AE714" s="71">
        <f t="shared" si="349"/>
        <v>49883.8046875</v>
      </c>
      <c r="AF714" s="57">
        <f t="shared" si="350"/>
        <v>49275.546319068264</v>
      </c>
      <c r="AG714" s="55"/>
      <c r="AI714" s="35" t="str">
        <f t="shared" si="337"/>
        <v/>
      </c>
      <c r="AJ714" s="125" t="str">
        <f t="shared" si="338"/>
        <v/>
      </c>
      <c r="AK714" s="125" t="str">
        <f t="shared" si="339"/>
        <v/>
      </c>
      <c r="AL714" s="125" t="str">
        <f t="shared" si="340"/>
        <v/>
      </c>
      <c r="AM714" s="125" t="str">
        <f t="shared" si="341"/>
        <v/>
      </c>
      <c r="AN714" s="125" t="s">
        <v>218</v>
      </c>
      <c r="AO714" s="125" t="str">
        <f t="shared" si="342"/>
        <v/>
      </c>
      <c r="AP714" s="125" t="str">
        <f t="shared" si="351"/>
        <v/>
      </c>
    </row>
    <row r="715" spans="1:42">
      <c r="A715" s="30">
        <f t="shared" si="343"/>
        <v>29341</v>
      </c>
      <c r="B715" s="31">
        <f t="shared" si="320"/>
        <v>0</v>
      </c>
      <c r="C715" s="33" t="str">
        <f t="shared" si="321"/>
        <v/>
      </c>
      <c r="D715" s="31">
        <f t="shared" si="322"/>
        <v>0</v>
      </c>
      <c r="E715" s="33" t="str">
        <f t="shared" si="323"/>
        <v/>
      </c>
      <c r="F715" s="31">
        <f t="shared" si="324"/>
        <v>0</v>
      </c>
      <c r="G715" s="32">
        <f t="shared" si="325"/>
        <v>0</v>
      </c>
      <c r="H715" s="32">
        <f t="shared" si="326"/>
        <v>0</v>
      </c>
      <c r="I715" s="32">
        <f t="shared" si="327"/>
        <v>0</v>
      </c>
      <c r="J715" s="37" t="str">
        <f t="shared" si="344"/>
        <v/>
      </c>
      <c r="K715" s="31">
        <f t="shared" si="328"/>
        <v>0</v>
      </c>
      <c r="L715" s="33" t="str">
        <f t="shared" si="329"/>
        <v/>
      </c>
      <c r="M715" s="34">
        <f t="shared" si="345"/>
        <v>5450.2142390219524</v>
      </c>
      <c r="N715" s="33" t="str">
        <f t="shared" si="346"/>
        <v/>
      </c>
      <c r="O715" s="35" t="str">
        <f t="shared" si="330"/>
        <v/>
      </c>
      <c r="P715" s="48" t="str">
        <f t="shared" si="331"/>
        <v/>
      </c>
      <c r="Q715" s="35"/>
      <c r="R715" s="58">
        <f>Data!AW715</f>
        <v>0</v>
      </c>
      <c r="S715" s="58">
        <f>Data!BB715</f>
        <v>0</v>
      </c>
      <c r="T715" s="58">
        <f>Data!BM715</f>
        <v>0</v>
      </c>
      <c r="U715" s="59">
        <f>Data!BN715</f>
        <v>0</v>
      </c>
      <c r="V715" s="59">
        <f>Data!BO715</f>
        <v>0</v>
      </c>
      <c r="W715" s="58">
        <f>Data!BT715</f>
        <v>0</v>
      </c>
      <c r="X715" s="56">
        <f t="shared" si="332"/>
        <v>0</v>
      </c>
      <c r="Y715" s="64">
        <f t="shared" si="333"/>
        <v>8285.4169921875</v>
      </c>
      <c r="Z715" s="65">
        <f t="shared" si="334"/>
        <v>17074.302734375</v>
      </c>
      <c r="AA715" s="66">
        <f t="shared" si="335"/>
        <v>25359.7197265625</v>
      </c>
      <c r="AB715" s="71">
        <f t="shared" si="347"/>
        <v>25359.7197265625</v>
      </c>
      <c r="AC715" s="71">
        <f t="shared" si="336"/>
        <v>17074.302734375</v>
      </c>
      <c r="AD715" s="71">
        <f t="shared" si="348"/>
        <v>23204.270065925291</v>
      </c>
      <c r="AE715" s="71">
        <f t="shared" si="349"/>
        <v>17074.302734375</v>
      </c>
      <c r="AF715" s="57">
        <f t="shared" si="350"/>
        <v>17074.302734375</v>
      </c>
      <c r="AG715" s="55"/>
      <c r="AI715" s="35" t="str">
        <f t="shared" si="337"/>
        <v/>
      </c>
      <c r="AJ715" s="125" t="str">
        <f t="shared" si="338"/>
        <v/>
      </c>
      <c r="AK715" s="125" t="str">
        <f t="shared" si="339"/>
        <v/>
      </c>
      <c r="AL715" s="125" t="str">
        <f t="shared" si="340"/>
        <v/>
      </c>
      <c r="AM715" s="125" t="str">
        <f t="shared" si="341"/>
        <v/>
      </c>
      <c r="AN715" s="125" t="s">
        <v>218</v>
      </c>
      <c r="AO715" s="125" t="str">
        <f t="shared" si="342"/>
        <v/>
      </c>
      <c r="AP715" s="125" t="str">
        <f t="shared" si="351"/>
        <v/>
      </c>
    </row>
    <row r="716" spans="1:42">
      <c r="A716" s="30">
        <f t="shared" si="343"/>
        <v>29372</v>
      </c>
      <c r="B716" s="31">
        <f t="shared" si="320"/>
        <v>-6119.7679222534071</v>
      </c>
      <c r="C716" s="33" t="str">
        <f t="shared" si="321"/>
        <v/>
      </c>
      <c r="D716" s="31">
        <f t="shared" si="322"/>
        <v>0</v>
      </c>
      <c r="E716" s="33" t="str">
        <f t="shared" si="323"/>
        <v/>
      </c>
      <c r="F716" s="31">
        <f t="shared" si="324"/>
        <v>0</v>
      </c>
      <c r="G716" s="32">
        <f t="shared" si="325"/>
        <v>0</v>
      </c>
      <c r="H716" s="32">
        <f t="shared" si="326"/>
        <v>0</v>
      </c>
      <c r="I716" s="32">
        <f t="shared" si="327"/>
        <v>0</v>
      </c>
      <c r="J716" s="37" t="str">
        <f t="shared" si="344"/>
        <v/>
      </c>
      <c r="K716" s="31">
        <f t="shared" si="328"/>
        <v>0</v>
      </c>
      <c r="L716" s="33" t="str">
        <f t="shared" si="329"/>
        <v/>
      </c>
      <c r="M716" s="34">
        <f t="shared" si="345"/>
        <v>4886.9668103450849</v>
      </c>
      <c r="N716" s="33" t="str">
        <f t="shared" si="346"/>
        <v/>
      </c>
      <c r="O716" s="35" t="str">
        <f t="shared" si="330"/>
        <v/>
      </c>
      <c r="P716" s="48" t="str">
        <f t="shared" si="331"/>
        <v/>
      </c>
      <c r="Q716" s="35"/>
      <c r="R716" s="58">
        <f>Data!AW716</f>
        <v>-1042.5225830078125</v>
      </c>
      <c r="S716" s="58">
        <f>Data!BB716</f>
        <v>0</v>
      </c>
      <c r="T716" s="58">
        <f>Data!BM716</f>
        <v>0</v>
      </c>
      <c r="U716" s="59">
        <f>Data!BN716</f>
        <v>0</v>
      </c>
      <c r="V716" s="59">
        <f>Data!BO716</f>
        <v>0</v>
      </c>
      <c r="W716" s="58">
        <f>Data!BT716</f>
        <v>0</v>
      </c>
      <c r="X716" s="56">
        <f t="shared" si="332"/>
        <v>0</v>
      </c>
      <c r="Y716" s="64">
        <f t="shared" si="333"/>
        <v>5897.17724609375</v>
      </c>
      <c r="Z716" s="65">
        <f t="shared" si="334"/>
        <v>12870.521484375</v>
      </c>
      <c r="AA716" s="66">
        <f t="shared" si="335"/>
        <v>18767.69873046875</v>
      </c>
      <c r="AB716" s="71">
        <f t="shared" si="347"/>
        <v>18767.69873046875</v>
      </c>
      <c r="AC716" s="71">
        <f t="shared" si="336"/>
        <v>12870.521484375</v>
      </c>
      <c r="AD716" s="71">
        <f t="shared" si="348"/>
        <v>17806.133464508966</v>
      </c>
      <c r="AE716" s="71">
        <f t="shared" si="349"/>
        <v>12870.521484375</v>
      </c>
      <c r="AF716" s="57">
        <f t="shared" si="350"/>
        <v>12870.521484375</v>
      </c>
      <c r="AG716" s="55"/>
      <c r="AI716" s="35" t="str">
        <f t="shared" si="337"/>
        <v/>
      </c>
      <c r="AJ716" s="125" t="str">
        <f t="shared" si="338"/>
        <v/>
      </c>
      <c r="AK716" s="125" t="str">
        <f t="shared" si="339"/>
        <v/>
      </c>
      <c r="AL716" s="125" t="str">
        <f t="shared" si="340"/>
        <v/>
      </c>
      <c r="AM716" s="125" t="str">
        <f t="shared" si="341"/>
        <v/>
      </c>
      <c r="AN716" s="125" t="s">
        <v>218</v>
      </c>
      <c r="AO716" s="125" t="str">
        <f t="shared" si="342"/>
        <v/>
      </c>
      <c r="AP716" s="125" t="str">
        <f t="shared" si="351"/>
        <v/>
      </c>
    </row>
    <row r="717" spans="1:42">
      <c r="A717" s="30">
        <f t="shared" si="343"/>
        <v>29402</v>
      </c>
      <c r="B717" s="31">
        <f t="shared" ref="B717:B780" si="352">IF(AND(JPSLOPE_1DV&gt;0.01,JPSLOPE_1DV&lt;1),(Banks+Tracy-JPINTCPT_1DV)/JPSLOPE_1DV,0)</f>
        <v>2972.390382148295</v>
      </c>
      <c r="C717" s="33" t="str">
        <f t="shared" ref="C717:C780" si="353">IF(Sac-B717&lt;25,"JP","")</f>
        <v/>
      </c>
      <c r="D717" s="31">
        <f t="shared" ref="D717:D780" si="354">IF(AND(EMSLOPE_1DV&gt;0.01,EMSLOPE_1DV&lt;1000),(Banks+Tracy-EMINTCPT_1DV)/EMSLOPE_1DV,0)</f>
        <v>4486.3928972272324</v>
      </c>
      <c r="E717" s="33" t="str">
        <f t="shared" ref="E717:E780" si="355">IF(Sac-D717&lt;25,"EM","")</f>
        <v/>
      </c>
      <c r="F717" s="31">
        <f t="shared" ref="F717:F780" si="356">IF(AND(CCCSLOPE_1ADV&gt;0.01,CCCSLOPE_1ADV&lt;1000),(Banks+Tracy-CCCINTCPT_1ADV)/CCCSLOPE_1ADV,0)</f>
        <v>0</v>
      </c>
      <c r="G717" s="32">
        <f t="shared" ref="G717:G780" si="357">IF(AND(CCCSLOPE_2ADV&gt;0.01,CCCSLOPE_2ADV&lt;1),(Banks+Tracy-CCCINTCPT_2ADV)/CCCSLOPE_2ADV,0)</f>
        <v>0</v>
      </c>
      <c r="H717" s="32">
        <f t="shared" ref="H717:H780" si="358">IF(AND(CCCSLOPE_3ADV&gt;0.01,CCCSLOPE_3ADV&lt;1),(Banks+Tracy-CCCINTCPT_3ADV)/CCCSLOPE_3ADV,0)</f>
        <v>0</v>
      </c>
      <c r="I717" s="32">
        <f t="shared" ref="I717:I780" si="359">MAX(F717:H717)</f>
        <v>0</v>
      </c>
      <c r="J717" s="37" t="str">
        <f t="shared" si="344"/>
        <v/>
      </c>
      <c r="K717" s="31">
        <f t="shared" ref="K717:K780" si="360">IF(AND(COSLOPE_1DV&gt;0.01,COSLOPE_1DV&lt;1),(Banks+Tracy-COINTCPT_1DV)/COSLOPE_1DV,0)</f>
        <v>0</v>
      </c>
      <c r="L717" s="33" t="str">
        <f t="shared" ref="L717:L780" si="361">IF(Sac-K717&lt;25,"CO","")</f>
        <v/>
      </c>
      <c r="M717" s="34">
        <f t="shared" si="345"/>
        <v>24632.966379318346</v>
      </c>
      <c r="N717" s="33" t="str">
        <f t="shared" si="346"/>
        <v>EI</v>
      </c>
      <c r="O717" s="35" t="str">
        <f t="shared" ref="O717:O780" si="362">IF(DO&lt;err,"MRDO","")</f>
        <v/>
      </c>
      <c r="P717" s="48" t="str">
        <f t="shared" ref="P717:P780" si="363">CONCATENATE(C717,E717,J717,L717,N717,O717)</f>
        <v>EI</v>
      </c>
      <c r="Q717" s="35"/>
      <c r="R717" s="58">
        <f>Data!AW717</f>
        <v>1916.6651611328125</v>
      </c>
      <c r="S717" s="58">
        <f>Data!BB717</f>
        <v>3430.66748046875</v>
      </c>
      <c r="T717" s="58">
        <f>Data!BM717</f>
        <v>0</v>
      </c>
      <c r="U717" s="59">
        <f>Data!BN717</f>
        <v>0</v>
      </c>
      <c r="V717" s="59">
        <f>Data!BO717</f>
        <v>0</v>
      </c>
      <c r="W717" s="58">
        <f>Data!BT717</f>
        <v>0</v>
      </c>
      <c r="X717" s="56">
        <f t="shared" ref="X717:X780" si="364">MAX(R717:W717,0)</f>
        <v>3430.66748046875</v>
      </c>
      <c r="Y717" s="64">
        <f t="shared" ref="Y717:Y780" si="365">MRDO</f>
        <v>5343.33349609375</v>
      </c>
      <c r="Z717" s="65">
        <f t="shared" ref="Z717:Z780" si="366">DO</f>
        <v>6635.205078125</v>
      </c>
      <c r="AA717" s="66">
        <f t="shared" ref="AA717:AA780" si="367">MRDO+DO</f>
        <v>11978.53857421875</v>
      </c>
      <c r="AB717" s="71">
        <f t="shared" si="347"/>
        <v>8547.87109375</v>
      </c>
      <c r="AC717" s="71">
        <f t="shared" ref="AC717:AC780" si="368">DO</f>
        <v>6635.205078125</v>
      </c>
      <c r="AD717" s="71">
        <f t="shared" si="348"/>
        <v>0</v>
      </c>
      <c r="AE717" s="71">
        <f t="shared" si="349"/>
        <v>6620.6794967651367</v>
      </c>
      <c r="AF717" s="57">
        <f t="shared" si="350"/>
        <v>0</v>
      </c>
      <c r="AG717" s="55"/>
      <c r="AI717" s="35" t="str">
        <f t="shared" ref="AI717:AI780" si="369">IF(ABS(Tracy-B2_2CAP)&lt;err,"B2-2","")</f>
        <v/>
      </c>
      <c r="AJ717" s="125" t="str">
        <f t="shared" ref="AJ717:AJ780" si="370">IF(ABS(Tracy-B2_3CAP)&lt;err,"B2-3","")</f>
        <v/>
      </c>
      <c r="AK717" s="125" t="str">
        <f t="shared" ref="AK717:AK780" si="371">IF(ABS(Tracy-B2_4CAP)&lt;err,"B2-4","")</f>
        <v/>
      </c>
      <c r="AL717" s="125" t="str">
        <f t="shared" ref="AL717:AL780" si="372">IF(ABS(Tracy-B2_5ACAP)&lt;err,"B2-5","")</f>
        <v/>
      </c>
      <c r="AM717" s="125" t="str">
        <f t="shared" ref="AM717:AM780" si="373">IF(ABS(Tracy-B2_5BCAP)&lt;err,"B2-5","")</f>
        <v/>
      </c>
      <c r="AN717" s="125" t="s">
        <v>218</v>
      </c>
      <c r="AO717" s="125" t="str">
        <f t="shared" ref="AO717:AO780" si="374">IF(ABS(Tracy-B2_7CAP)&lt;err,"B2-7","")</f>
        <v/>
      </c>
      <c r="AP717" s="125" t="str">
        <f t="shared" si="351"/>
        <v/>
      </c>
    </row>
    <row r="718" spans="1:42">
      <c r="A718" s="30">
        <f t="shared" ref="A718:A781" si="375">Date</f>
        <v>29433</v>
      </c>
      <c r="B718" s="31">
        <f t="shared" si="352"/>
        <v>12201.308920077918</v>
      </c>
      <c r="C718" s="33" t="str">
        <f t="shared" si="353"/>
        <v/>
      </c>
      <c r="D718" s="31">
        <f t="shared" si="354"/>
        <v>10992.329994298487</v>
      </c>
      <c r="E718" s="33" t="str">
        <f t="shared" si="355"/>
        <v/>
      </c>
      <c r="F718" s="31">
        <f t="shared" si="356"/>
        <v>0</v>
      </c>
      <c r="G718" s="32">
        <f t="shared" si="357"/>
        <v>0</v>
      </c>
      <c r="H718" s="32">
        <f t="shared" si="358"/>
        <v>0</v>
      </c>
      <c r="I718" s="32">
        <f t="shared" si="359"/>
        <v>0</v>
      </c>
      <c r="J718" s="37" t="str">
        <f t="shared" ref="J718:J781" si="376">IF(Sac-I718&lt;25,"RS","")</f>
        <v/>
      </c>
      <c r="K718" s="31">
        <f t="shared" si="360"/>
        <v>0</v>
      </c>
      <c r="L718" s="33" t="str">
        <f t="shared" si="361"/>
        <v/>
      </c>
      <c r="M718" s="34">
        <f t="shared" ref="M718:M781" si="377">(Banks+Tracy)/EI</f>
        <v>17353.84679038146</v>
      </c>
      <c r="N718" s="33" t="str">
        <f t="shared" ref="N718:N781" si="378">IF(ABS(EIExp-Banks-Tracy)&lt;err,"EI","")</f>
        <v/>
      </c>
      <c r="O718" s="35" t="str">
        <f t="shared" si="362"/>
        <v>MRDO</v>
      </c>
      <c r="P718" s="48" t="str">
        <f t="shared" si="363"/>
        <v>MRDO</v>
      </c>
      <c r="Q718" s="35"/>
      <c r="R718" s="58">
        <f>Data!AW718</f>
        <v>5061.71484375</v>
      </c>
      <c r="S718" s="58">
        <f>Data!BB718</f>
        <v>3852.736083984375</v>
      </c>
      <c r="T718" s="58">
        <f>Data!BM718</f>
        <v>0</v>
      </c>
      <c r="U718" s="59">
        <f>Data!BN718</f>
        <v>0</v>
      </c>
      <c r="V718" s="59">
        <f>Data!BO718</f>
        <v>0</v>
      </c>
      <c r="W718" s="58">
        <f>Data!BT718</f>
        <v>0</v>
      </c>
      <c r="X718" s="56">
        <f t="shared" si="364"/>
        <v>5061.71484375</v>
      </c>
      <c r="Y718" s="64">
        <f t="shared" si="365"/>
        <v>8000</v>
      </c>
      <c r="Z718" s="65">
        <f t="shared" si="366"/>
        <v>0</v>
      </c>
      <c r="AA718" s="66">
        <f t="shared" si="367"/>
        <v>8000</v>
      </c>
      <c r="AB718" s="71">
        <f t="shared" ref="AB718:AB781" si="379">AA718-X718</f>
        <v>2938.28515625</v>
      </c>
      <c r="AC718" s="71">
        <f t="shared" si="368"/>
        <v>0</v>
      </c>
      <c r="AD718" s="71">
        <f t="shared" ref="AD718:AD781" si="380">EIExp/EI-M718</f>
        <v>6017.5963745702757</v>
      </c>
      <c r="AE718" s="71">
        <f t="shared" ref="AE718:AE781" si="381">DO-DO_WHL</f>
        <v>0</v>
      </c>
      <c r="AF718" s="57">
        <f t="shared" ref="AF718:AF781" si="382">MIN(AB718:AD718)</f>
        <v>0</v>
      </c>
      <c r="AG718" s="55"/>
      <c r="AI718" s="35" t="str">
        <f t="shared" si="369"/>
        <v/>
      </c>
      <c r="AJ718" s="125" t="str">
        <f t="shared" si="370"/>
        <v/>
      </c>
      <c r="AK718" s="125" t="str">
        <f t="shared" si="371"/>
        <v/>
      </c>
      <c r="AL718" s="125" t="str">
        <f t="shared" si="372"/>
        <v/>
      </c>
      <c r="AM718" s="125" t="str">
        <f t="shared" si="373"/>
        <v/>
      </c>
      <c r="AN718" s="125" t="s">
        <v>218</v>
      </c>
      <c r="AO718" s="125" t="str">
        <f t="shared" si="374"/>
        <v/>
      </c>
      <c r="AP718" s="125" t="str">
        <f t="shared" ref="AP718:AP781" si="383">CONCATENATE(AI718,AJ718,AK718,AL718,AN718,AO718)</f>
        <v/>
      </c>
    </row>
    <row r="719" spans="1:42">
      <c r="A719" s="30">
        <f t="shared" si="375"/>
        <v>29464</v>
      </c>
      <c r="B719" s="31">
        <f t="shared" si="352"/>
        <v>12687.497791030024</v>
      </c>
      <c r="C719" s="33" t="str">
        <f t="shared" si="353"/>
        <v/>
      </c>
      <c r="D719" s="31">
        <f t="shared" si="354"/>
        <v>10860.967383215397</v>
      </c>
      <c r="E719" s="33" t="str">
        <f t="shared" si="355"/>
        <v/>
      </c>
      <c r="F719" s="31">
        <f t="shared" si="356"/>
        <v>0</v>
      </c>
      <c r="G719" s="32">
        <f t="shared" si="357"/>
        <v>0</v>
      </c>
      <c r="H719" s="32">
        <f t="shared" si="358"/>
        <v>7642.3711834270362</v>
      </c>
      <c r="I719" s="32">
        <f t="shared" si="359"/>
        <v>7642.3711834270362</v>
      </c>
      <c r="J719" s="37" t="str">
        <f t="shared" si="376"/>
        <v/>
      </c>
      <c r="K719" s="31">
        <f t="shared" si="360"/>
        <v>0</v>
      </c>
      <c r="L719" s="33" t="str">
        <f t="shared" si="361"/>
        <v/>
      </c>
      <c r="M719" s="34">
        <f t="shared" si="377"/>
        <v>17290.991469566325</v>
      </c>
      <c r="N719" s="33" t="str">
        <f t="shared" si="378"/>
        <v/>
      </c>
      <c r="O719" s="35" t="str">
        <f t="shared" si="362"/>
        <v>MRDO</v>
      </c>
      <c r="P719" s="48" t="str">
        <f t="shared" si="363"/>
        <v>MRDO</v>
      </c>
      <c r="Q719" s="35"/>
      <c r="R719" s="58">
        <f>Data!AW719</f>
        <v>2555.945556640625</v>
      </c>
      <c r="S719" s="58">
        <f>Data!BB719</f>
        <v>729.41510009765625</v>
      </c>
      <c r="T719" s="58">
        <f>Data!BM719</f>
        <v>0</v>
      </c>
      <c r="U719" s="59">
        <f>Data!BN719</f>
        <v>0</v>
      </c>
      <c r="V719" s="59">
        <f>Data!BO719</f>
        <v>-2489.1806640625</v>
      </c>
      <c r="W719" s="58">
        <f>Data!BT719</f>
        <v>0</v>
      </c>
      <c r="X719" s="56">
        <f t="shared" si="364"/>
        <v>2555.945556640625</v>
      </c>
      <c r="Y719" s="64">
        <f t="shared" si="365"/>
        <v>4000</v>
      </c>
      <c r="Z719" s="65">
        <f t="shared" si="366"/>
        <v>0</v>
      </c>
      <c r="AA719" s="66">
        <f t="shared" si="367"/>
        <v>4000</v>
      </c>
      <c r="AB719" s="71">
        <f t="shared" si="379"/>
        <v>1444.054443359375</v>
      </c>
      <c r="AC719" s="71">
        <f t="shared" si="368"/>
        <v>0</v>
      </c>
      <c r="AD719" s="71">
        <f t="shared" si="380"/>
        <v>880.83161283755908</v>
      </c>
      <c r="AE719" s="71">
        <f t="shared" si="381"/>
        <v>0</v>
      </c>
      <c r="AF719" s="57">
        <f t="shared" si="382"/>
        <v>0</v>
      </c>
      <c r="AG719" s="55"/>
      <c r="AI719" s="35" t="str">
        <f t="shared" si="369"/>
        <v/>
      </c>
      <c r="AJ719" s="125" t="str">
        <f t="shared" si="370"/>
        <v/>
      </c>
      <c r="AK719" s="125" t="str">
        <f t="shared" si="371"/>
        <v/>
      </c>
      <c r="AL719" s="125" t="str">
        <f t="shared" si="372"/>
        <v/>
      </c>
      <c r="AM719" s="125" t="str">
        <f t="shared" si="373"/>
        <v/>
      </c>
      <c r="AN719" s="125" t="s">
        <v>218</v>
      </c>
      <c r="AO719" s="125" t="str">
        <f t="shared" si="374"/>
        <v/>
      </c>
      <c r="AP719" s="125" t="str">
        <f t="shared" si="383"/>
        <v/>
      </c>
    </row>
    <row r="720" spans="1:42">
      <c r="A720" s="30">
        <f t="shared" si="375"/>
        <v>29494</v>
      </c>
      <c r="B720" s="31">
        <f t="shared" si="352"/>
        <v>0</v>
      </c>
      <c r="C720" s="33" t="str">
        <f t="shared" si="353"/>
        <v/>
      </c>
      <c r="D720" s="31">
        <f t="shared" si="354"/>
        <v>0</v>
      </c>
      <c r="E720" s="33" t="str">
        <f t="shared" si="355"/>
        <v/>
      </c>
      <c r="F720" s="31">
        <f t="shared" si="356"/>
        <v>0</v>
      </c>
      <c r="G720" s="32">
        <f t="shared" si="357"/>
        <v>0</v>
      </c>
      <c r="H720" s="32">
        <f t="shared" si="358"/>
        <v>10226.276193045202</v>
      </c>
      <c r="I720" s="32">
        <f t="shared" si="359"/>
        <v>10226.276193045202</v>
      </c>
      <c r="J720" s="37" t="str">
        <f t="shared" si="376"/>
        <v/>
      </c>
      <c r="K720" s="31">
        <f t="shared" si="360"/>
        <v>0</v>
      </c>
      <c r="L720" s="33" t="str">
        <f t="shared" si="361"/>
        <v/>
      </c>
      <c r="M720" s="34">
        <f t="shared" si="377"/>
        <v>17175.264301859941</v>
      </c>
      <c r="N720" s="33" t="str">
        <f t="shared" si="378"/>
        <v/>
      </c>
      <c r="O720" s="35" t="str">
        <f t="shared" si="362"/>
        <v>MRDO</v>
      </c>
      <c r="P720" s="48" t="str">
        <f t="shared" si="363"/>
        <v>MRDO</v>
      </c>
      <c r="Q720" s="35"/>
      <c r="R720" s="58">
        <f>Data!AW720</f>
        <v>0</v>
      </c>
      <c r="S720" s="58">
        <f>Data!BB720</f>
        <v>0</v>
      </c>
      <c r="T720" s="58">
        <f>Data!BM720</f>
        <v>0</v>
      </c>
      <c r="U720" s="59">
        <f>Data!BN720</f>
        <v>0</v>
      </c>
      <c r="V720" s="59">
        <f>Data!BO720</f>
        <v>792.53839111328125</v>
      </c>
      <c r="W720" s="58">
        <f>Data!BT720</f>
        <v>0</v>
      </c>
      <c r="X720" s="56">
        <f t="shared" si="364"/>
        <v>792.53839111328125</v>
      </c>
      <c r="Y720" s="64">
        <f t="shared" si="365"/>
        <v>11406.25</v>
      </c>
      <c r="Z720" s="65">
        <f t="shared" si="366"/>
        <v>0</v>
      </c>
      <c r="AA720" s="66">
        <f t="shared" si="367"/>
        <v>11406.25</v>
      </c>
      <c r="AB720" s="71">
        <f t="shared" si="379"/>
        <v>10613.711608886719</v>
      </c>
      <c r="AC720" s="71">
        <f t="shared" si="368"/>
        <v>0</v>
      </c>
      <c r="AD720" s="71">
        <f t="shared" si="380"/>
        <v>7224.0064248307463</v>
      </c>
      <c r="AE720" s="71">
        <f t="shared" si="381"/>
        <v>0</v>
      </c>
      <c r="AF720" s="57">
        <f t="shared" si="382"/>
        <v>0</v>
      </c>
      <c r="AG720" s="55"/>
      <c r="AI720" s="35" t="str">
        <f t="shared" si="369"/>
        <v/>
      </c>
      <c r="AJ720" s="125" t="str">
        <f t="shared" si="370"/>
        <v/>
      </c>
      <c r="AK720" s="125" t="str">
        <f t="shared" si="371"/>
        <v/>
      </c>
      <c r="AL720" s="125" t="str">
        <f t="shared" si="372"/>
        <v/>
      </c>
      <c r="AM720" s="125" t="str">
        <f t="shared" si="373"/>
        <v/>
      </c>
      <c r="AN720" s="125" t="s">
        <v>218</v>
      </c>
      <c r="AO720" s="125" t="str">
        <f t="shared" si="374"/>
        <v/>
      </c>
      <c r="AP720" s="125" t="str">
        <f t="shared" si="383"/>
        <v/>
      </c>
    </row>
    <row r="721" spans="1:42">
      <c r="A721" s="30">
        <f t="shared" si="375"/>
        <v>29525</v>
      </c>
      <c r="B721" s="31">
        <f t="shared" si="352"/>
        <v>0</v>
      </c>
      <c r="C721" s="33" t="str">
        <f t="shared" si="353"/>
        <v/>
      </c>
      <c r="D721" s="31">
        <f t="shared" si="354"/>
        <v>0</v>
      </c>
      <c r="E721" s="33" t="str">
        <f t="shared" si="355"/>
        <v/>
      </c>
      <c r="F721" s="31">
        <f t="shared" si="356"/>
        <v>-1921.9506746662291</v>
      </c>
      <c r="G721" s="32">
        <f t="shared" si="357"/>
        <v>-1795.9039425698215</v>
      </c>
      <c r="H721" s="32">
        <f t="shared" si="358"/>
        <v>-1581.5429556488812</v>
      </c>
      <c r="I721" s="32">
        <f t="shared" si="359"/>
        <v>-1581.5429556488812</v>
      </c>
      <c r="J721" s="37" t="str">
        <f t="shared" si="376"/>
        <v/>
      </c>
      <c r="K721" s="31">
        <f t="shared" si="360"/>
        <v>0</v>
      </c>
      <c r="L721" s="33" t="str">
        <f t="shared" si="361"/>
        <v/>
      </c>
      <c r="M721" s="34">
        <f t="shared" si="377"/>
        <v>12558.489793575352</v>
      </c>
      <c r="N721" s="33" t="str">
        <f t="shared" si="378"/>
        <v/>
      </c>
      <c r="O721" s="35" t="str">
        <f t="shared" si="362"/>
        <v>MRDO</v>
      </c>
      <c r="P721" s="48" t="str">
        <f t="shared" si="363"/>
        <v>MRDO</v>
      </c>
      <c r="Q721" s="35"/>
      <c r="R721" s="58">
        <f>Data!AW721</f>
        <v>0</v>
      </c>
      <c r="S721" s="58">
        <f>Data!BB721</f>
        <v>0</v>
      </c>
      <c r="T721" s="58">
        <f>Data!BM721</f>
        <v>-8015.10888671875</v>
      </c>
      <c r="U721" s="59">
        <f>Data!BN721</f>
        <v>-7889.0615234375</v>
      </c>
      <c r="V721" s="59">
        <f>Data!BO721</f>
        <v>-7674.69970703125</v>
      </c>
      <c r="W721" s="58">
        <f>Data!BT721</f>
        <v>0</v>
      </c>
      <c r="X721" s="56">
        <f t="shared" si="364"/>
        <v>0</v>
      </c>
      <c r="Y721" s="64">
        <f t="shared" si="365"/>
        <v>6718.75</v>
      </c>
      <c r="Z721" s="65">
        <f t="shared" si="366"/>
        <v>0</v>
      </c>
      <c r="AA721" s="66">
        <f t="shared" si="367"/>
        <v>6718.75</v>
      </c>
      <c r="AB721" s="71">
        <f t="shared" si="379"/>
        <v>6718.75</v>
      </c>
      <c r="AC721" s="71">
        <f t="shared" si="368"/>
        <v>0</v>
      </c>
      <c r="AD721" s="71">
        <f t="shared" si="380"/>
        <v>3788.8034743090211</v>
      </c>
      <c r="AE721" s="71">
        <f t="shared" si="381"/>
        <v>0</v>
      </c>
      <c r="AF721" s="57">
        <f t="shared" si="382"/>
        <v>0</v>
      </c>
      <c r="AG721" s="55"/>
      <c r="AI721" s="35" t="str">
        <f t="shared" si="369"/>
        <v/>
      </c>
      <c r="AJ721" s="125" t="str">
        <f t="shared" si="370"/>
        <v/>
      </c>
      <c r="AK721" s="125" t="str">
        <f t="shared" si="371"/>
        <v/>
      </c>
      <c r="AL721" s="125" t="str">
        <f t="shared" si="372"/>
        <v/>
      </c>
      <c r="AM721" s="125" t="str">
        <f t="shared" si="373"/>
        <v/>
      </c>
      <c r="AN721" s="125" t="s">
        <v>218</v>
      </c>
      <c r="AO721" s="125" t="str">
        <f t="shared" si="374"/>
        <v/>
      </c>
      <c r="AP721" s="125" t="str">
        <f t="shared" si="383"/>
        <v/>
      </c>
    </row>
    <row r="722" spans="1:42">
      <c r="A722" s="30">
        <f t="shared" si="375"/>
        <v>29555</v>
      </c>
      <c r="B722" s="31">
        <f t="shared" si="352"/>
        <v>0</v>
      </c>
      <c r="C722" s="33" t="str">
        <f t="shared" si="353"/>
        <v/>
      </c>
      <c r="D722" s="31">
        <f t="shared" si="354"/>
        <v>0</v>
      </c>
      <c r="E722" s="33" t="str">
        <f t="shared" si="355"/>
        <v/>
      </c>
      <c r="F722" s="31">
        <f t="shared" si="356"/>
        <v>-1869.2913968164703</v>
      </c>
      <c r="G722" s="32">
        <f t="shared" si="357"/>
        <v>-1636.7307167657316</v>
      </c>
      <c r="H722" s="32">
        <f t="shared" si="358"/>
        <v>-1169.0401412212893</v>
      </c>
      <c r="I722" s="32">
        <f t="shared" si="359"/>
        <v>-1169.0401412212893</v>
      </c>
      <c r="J722" s="37" t="str">
        <f t="shared" si="376"/>
        <v/>
      </c>
      <c r="K722" s="31">
        <f t="shared" si="360"/>
        <v>0</v>
      </c>
      <c r="L722" s="33" t="str">
        <f t="shared" si="361"/>
        <v/>
      </c>
      <c r="M722" s="34">
        <f t="shared" si="377"/>
        <v>10559.277731061999</v>
      </c>
      <c r="N722" s="33" t="str">
        <f t="shared" si="378"/>
        <v/>
      </c>
      <c r="O722" s="35" t="str">
        <f t="shared" si="362"/>
        <v>MRDO</v>
      </c>
      <c r="P722" s="48" t="str">
        <f t="shared" si="363"/>
        <v>MRDO</v>
      </c>
      <c r="Q722" s="35"/>
      <c r="R722" s="58">
        <f>Data!AW722</f>
        <v>0</v>
      </c>
      <c r="S722" s="58">
        <f>Data!BB722</f>
        <v>0</v>
      </c>
      <c r="T722" s="58">
        <f>Data!BM722</f>
        <v>-6739.47900390625</v>
      </c>
      <c r="U722" s="59">
        <f>Data!BN722</f>
        <v>-6513.353515625</v>
      </c>
      <c r="V722" s="59">
        <f>Data!BO722</f>
        <v>-6045.66259765625</v>
      </c>
      <c r="W722" s="58">
        <f>Data!BT722</f>
        <v>0</v>
      </c>
      <c r="X722" s="56">
        <f t="shared" si="364"/>
        <v>0</v>
      </c>
      <c r="Y722" s="64">
        <f t="shared" si="365"/>
        <v>10312.5</v>
      </c>
      <c r="Z722" s="65">
        <f t="shared" si="366"/>
        <v>0</v>
      </c>
      <c r="AA722" s="66">
        <f t="shared" si="367"/>
        <v>10312.5</v>
      </c>
      <c r="AB722" s="71">
        <f t="shared" si="379"/>
        <v>10312.5</v>
      </c>
      <c r="AC722" s="71">
        <f t="shared" si="368"/>
        <v>0</v>
      </c>
      <c r="AD722" s="71">
        <f t="shared" si="380"/>
        <v>7659.4293674846576</v>
      </c>
      <c r="AE722" s="71">
        <f t="shared" si="381"/>
        <v>0</v>
      </c>
      <c r="AF722" s="57">
        <f t="shared" si="382"/>
        <v>0</v>
      </c>
      <c r="AG722" s="55"/>
      <c r="AI722" s="35" t="str">
        <f t="shared" si="369"/>
        <v/>
      </c>
      <c r="AJ722" s="125" t="str">
        <f t="shared" si="370"/>
        <v/>
      </c>
      <c r="AK722" s="125" t="str">
        <f t="shared" si="371"/>
        <v/>
      </c>
      <c r="AL722" s="125" t="str">
        <f t="shared" si="372"/>
        <v/>
      </c>
      <c r="AM722" s="125" t="str">
        <f t="shared" si="373"/>
        <v/>
      </c>
      <c r="AN722" s="125" t="s">
        <v>218</v>
      </c>
      <c r="AO722" s="125" t="str">
        <f t="shared" si="374"/>
        <v/>
      </c>
      <c r="AP722" s="125" t="str">
        <f t="shared" si="383"/>
        <v/>
      </c>
    </row>
    <row r="723" spans="1:42">
      <c r="A723" s="30">
        <f t="shared" si="375"/>
        <v>29586</v>
      </c>
      <c r="B723" s="31">
        <f t="shared" si="352"/>
        <v>0</v>
      </c>
      <c r="C723" s="33" t="str">
        <f t="shared" si="353"/>
        <v/>
      </c>
      <c r="D723" s="31">
        <f t="shared" si="354"/>
        <v>0</v>
      </c>
      <c r="E723" s="33" t="str">
        <f t="shared" si="355"/>
        <v/>
      </c>
      <c r="F723" s="31">
        <f t="shared" si="356"/>
        <v>0</v>
      </c>
      <c r="G723" s="32">
        <f t="shared" si="357"/>
        <v>0</v>
      </c>
      <c r="H723" s="32">
        <f t="shared" si="358"/>
        <v>6256.8080492012186</v>
      </c>
      <c r="I723" s="32">
        <f t="shared" si="359"/>
        <v>6256.8080492012186</v>
      </c>
      <c r="J723" s="37" t="str">
        <f t="shared" si="376"/>
        <v/>
      </c>
      <c r="K723" s="31">
        <f t="shared" si="360"/>
        <v>0</v>
      </c>
      <c r="L723" s="33" t="str">
        <f t="shared" si="361"/>
        <v/>
      </c>
      <c r="M723" s="34">
        <f t="shared" si="377"/>
        <v>16876.213810121604</v>
      </c>
      <c r="N723" s="33" t="str">
        <f t="shared" si="378"/>
        <v>EI</v>
      </c>
      <c r="O723" s="35" t="str">
        <f t="shared" si="362"/>
        <v/>
      </c>
      <c r="P723" s="48" t="str">
        <f t="shared" si="363"/>
        <v>EI</v>
      </c>
      <c r="Q723" s="35"/>
      <c r="R723" s="58">
        <f>Data!AW723</f>
        <v>0</v>
      </c>
      <c r="S723" s="58">
        <f>Data!BB723</f>
        <v>0</v>
      </c>
      <c r="T723" s="58">
        <f>Data!BM723</f>
        <v>0</v>
      </c>
      <c r="U723" s="59">
        <f>Data!BN723</f>
        <v>0</v>
      </c>
      <c r="V723" s="59">
        <f>Data!BO723</f>
        <v>-2809.247314453125</v>
      </c>
      <c r="W723" s="58">
        <f>Data!BT723</f>
        <v>0</v>
      </c>
      <c r="X723" s="56">
        <f t="shared" si="364"/>
        <v>0</v>
      </c>
      <c r="Y723" s="64">
        <f t="shared" si="365"/>
        <v>4500</v>
      </c>
      <c r="Z723" s="65">
        <f t="shared" si="366"/>
        <v>713.358642578125</v>
      </c>
      <c r="AA723" s="66">
        <f t="shared" si="367"/>
        <v>5213.358642578125</v>
      </c>
      <c r="AB723" s="71">
        <f t="shared" si="379"/>
        <v>5213.358642578125</v>
      </c>
      <c r="AC723" s="71">
        <f t="shared" si="368"/>
        <v>713.358642578125</v>
      </c>
      <c r="AD723" s="71">
        <f t="shared" si="380"/>
        <v>7.5120194742339663E-4</v>
      </c>
      <c r="AE723" s="71">
        <f t="shared" si="381"/>
        <v>713.358642578125</v>
      </c>
      <c r="AF723" s="57">
        <f t="shared" si="382"/>
        <v>7.5120194742339663E-4</v>
      </c>
      <c r="AG723" s="55"/>
      <c r="AI723" s="35" t="str">
        <f t="shared" si="369"/>
        <v/>
      </c>
      <c r="AJ723" s="125" t="str">
        <f t="shared" si="370"/>
        <v/>
      </c>
      <c r="AK723" s="125" t="str">
        <f t="shared" si="371"/>
        <v/>
      </c>
      <c r="AL723" s="125" t="str">
        <f t="shared" si="372"/>
        <v/>
      </c>
      <c r="AM723" s="125" t="str">
        <f t="shared" si="373"/>
        <v/>
      </c>
      <c r="AN723" s="125" t="s">
        <v>218</v>
      </c>
      <c r="AO723" s="125" t="str">
        <f t="shared" si="374"/>
        <v/>
      </c>
      <c r="AP723" s="125" t="str">
        <f t="shared" si="383"/>
        <v/>
      </c>
    </row>
    <row r="724" spans="1:42">
      <c r="A724" s="30">
        <f t="shared" si="375"/>
        <v>29617</v>
      </c>
      <c r="B724" s="31">
        <f t="shared" si="352"/>
        <v>0</v>
      </c>
      <c r="C724" s="33" t="str">
        <f t="shared" si="353"/>
        <v/>
      </c>
      <c r="D724" s="31">
        <f t="shared" si="354"/>
        <v>0</v>
      </c>
      <c r="E724" s="33" t="str">
        <f t="shared" si="355"/>
        <v/>
      </c>
      <c r="F724" s="31">
        <f t="shared" si="356"/>
        <v>5167.2923231292662</v>
      </c>
      <c r="G724" s="32">
        <f t="shared" si="357"/>
        <v>5172.3353353505181</v>
      </c>
      <c r="H724" s="32">
        <f t="shared" si="358"/>
        <v>5565.4249365166843</v>
      </c>
      <c r="I724" s="32">
        <f t="shared" si="359"/>
        <v>5565.4249365166843</v>
      </c>
      <c r="J724" s="37" t="str">
        <f t="shared" si="376"/>
        <v/>
      </c>
      <c r="K724" s="31">
        <f t="shared" si="360"/>
        <v>0</v>
      </c>
      <c r="L724" s="33" t="str">
        <f t="shared" si="361"/>
        <v/>
      </c>
      <c r="M724" s="34">
        <f t="shared" si="377"/>
        <v>10566.952761391594</v>
      </c>
      <c r="N724" s="33" t="str">
        <f t="shared" si="378"/>
        <v/>
      </c>
      <c r="O724" s="35" t="str">
        <f t="shared" si="362"/>
        <v/>
      </c>
      <c r="P724" s="48" t="str">
        <f t="shared" si="363"/>
        <v/>
      </c>
      <c r="Q724" s="35"/>
      <c r="R724" s="58">
        <f>Data!AW724</f>
        <v>0</v>
      </c>
      <c r="S724" s="58">
        <f>Data!BB724</f>
        <v>0</v>
      </c>
      <c r="T724" s="58">
        <f>Data!BM724</f>
        <v>3312.619140625</v>
      </c>
      <c r="U724" s="59">
        <f>Data!BN724</f>
        <v>2972.229248046875</v>
      </c>
      <c r="V724" s="59">
        <f>Data!BO724</f>
        <v>3470.494873046875</v>
      </c>
      <c r="W724" s="58">
        <f>Data!BT724</f>
        <v>0</v>
      </c>
      <c r="X724" s="56">
        <f t="shared" si="364"/>
        <v>3470.494873046875</v>
      </c>
      <c r="Y724" s="64">
        <f t="shared" si="365"/>
        <v>6000</v>
      </c>
      <c r="Z724" s="65">
        <f t="shared" si="366"/>
        <v>13414.2451171875</v>
      </c>
      <c r="AA724" s="66">
        <f t="shared" si="367"/>
        <v>19414.2451171875</v>
      </c>
      <c r="AB724" s="71">
        <f t="shared" si="379"/>
        <v>15943.750244140625</v>
      </c>
      <c r="AC724" s="71">
        <f t="shared" si="368"/>
        <v>13414.2451171875</v>
      </c>
      <c r="AD724" s="71">
        <f t="shared" si="380"/>
        <v>14532.752185702406</v>
      </c>
      <c r="AE724" s="71">
        <f t="shared" si="381"/>
        <v>13414.2451171875</v>
      </c>
      <c r="AF724" s="57">
        <f t="shared" si="382"/>
        <v>13414.2451171875</v>
      </c>
      <c r="AG724" s="55"/>
      <c r="AI724" s="35" t="str">
        <f t="shared" si="369"/>
        <v/>
      </c>
      <c r="AJ724" s="125" t="str">
        <f t="shared" si="370"/>
        <v/>
      </c>
      <c r="AK724" s="125" t="str">
        <f t="shared" si="371"/>
        <v/>
      </c>
      <c r="AL724" s="125" t="str">
        <f t="shared" si="372"/>
        <v/>
      </c>
      <c r="AM724" s="125" t="str">
        <f t="shared" si="373"/>
        <v/>
      </c>
      <c r="AN724" s="125" t="s">
        <v>218</v>
      </c>
      <c r="AO724" s="125" t="str">
        <f t="shared" si="374"/>
        <v/>
      </c>
      <c r="AP724" s="125" t="str">
        <f t="shared" si="383"/>
        <v/>
      </c>
    </row>
    <row r="725" spans="1:42">
      <c r="A725" s="30">
        <f t="shared" si="375"/>
        <v>29645</v>
      </c>
      <c r="B725" s="31">
        <f t="shared" si="352"/>
        <v>0</v>
      </c>
      <c r="C725" s="33" t="str">
        <f t="shared" si="353"/>
        <v/>
      </c>
      <c r="D725" s="31">
        <f t="shared" si="354"/>
        <v>0</v>
      </c>
      <c r="E725" s="33" t="str">
        <f t="shared" si="355"/>
        <v/>
      </c>
      <c r="F725" s="31">
        <f t="shared" si="356"/>
        <v>0</v>
      </c>
      <c r="G725" s="32">
        <f t="shared" si="357"/>
        <v>0</v>
      </c>
      <c r="H725" s="32">
        <f t="shared" si="358"/>
        <v>0</v>
      </c>
      <c r="I725" s="32">
        <f t="shared" si="359"/>
        <v>0</v>
      </c>
      <c r="J725" s="37" t="str">
        <f t="shared" si="376"/>
        <v/>
      </c>
      <c r="K725" s="31">
        <f t="shared" si="360"/>
        <v>0</v>
      </c>
      <c r="L725" s="33" t="str">
        <f t="shared" si="361"/>
        <v/>
      </c>
      <c r="M725" s="34">
        <f t="shared" si="377"/>
        <v>19242.20735894284</v>
      </c>
      <c r="N725" s="33" t="str">
        <f t="shared" si="378"/>
        <v/>
      </c>
      <c r="O725" s="35" t="str">
        <f t="shared" si="362"/>
        <v/>
      </c>
      <c r="P725" s="48" t="str">
        <f t="shared" si="363"/>
        <v/>
      </c>
      <c r="Q725" s="35"/>
      <c r="R725" s="58">
        <f>Data!AW725</f>
        <v>0</v>
      </c>
      <c r="S725" s="58">
        <f>Data!BB725</f>
        <v>0</v>
      </c>
      <c r="T725" s="58">
        <f>Data!BM725</f>
        <v>0</v>
      </c>
      <c r="U725" s="59">
        <f>Data!BN725</f>
        <v>0</v>
      </c>
      <c r="V725" s="59">
        <f>Data!BO725</f>
        <v>0</v>
      </c>
      <c r="W725" s="58">
        <f>Data!BT725</f>
        <v>0</v>
      </c>
      <c r="X725" s="56">
        <f t="shared" si="364"/>
        <v>0</v>
      </c>
      <c r="Y725" s="64">
        <f t="shared" si="365"/>
        <v>8593.75</v>
      </c>
      <c r="Z725" s="65">
        <f t="shared" si="366"/>
        <v>11099.9287109375</v>
      </c>
      <c r="AA725" s="66">
        <f t="shared" si="367"/>
        <v>19693.6787109375</v>
      </c>
      <c r="AB725" s="71">
        <f t="shared" si="379"/>
        <v>19693.6787109375</v>
      </c>
      <c r="AC725" s="71">
        <f t="shared" si="368"/>
        <v>11099.9287109375</v>
      </c>
      <c r="AD725" s="71">
        <f t="shared" si="380"/>
        <v>7644.3109560746962</v>
      </c>
      <c r="AE725" s="71">
        <f t="shared" si="381"/>
        <v>11099.9287109375</v>
      </c>
      <c r="AF725" s="57">
        <f t="shared" si="382"/>
        <v>7644.3109560746962</v>
      </c>
      <c r="AG725" s="55"/>
      <c r="AI725" s="35" t="str">
        <f t="shared" si="369"/>
        <v/>
      </c>
      <c r="AJ725" s="125" t="str">
        <f t="shared" si="370"/>
        <v/>
      </c>
      <c r="AK725" s="125" t="str">
        <f t="shared" si="371"/>
        <v/>
      </c>
      <c r="AL725" s="125" t="str">
        <f t="shared" si="372"/>
        <v/>
      </c>
      <c r="AM725" s="125" t="str">
        <f t="shared" si="373"/>
        <v/>
      </c>
      <c r="AN725" s="125" t="s">
        <v>218</v>
      </c>
      <c r="AO725" s="125" t="str">
        <f t="shared" si="374"/>
        <v/>
      </c>
      <c r="AP725" s="125" t="str">
        <f t="shared" si="383"/>
        <v/>
      </c>
    </row>
    <row r="726" spans="1:42">
      <c r="A726" s="30">
        <f t="shared" si="375"/>
        <v>29676</v>
      </c>
      <c r="B726" s="31">
        <f t="shared" si="352"/>
        <v>0</v>
      </c>
      <c r="C726" s="33" t="str">
        <f t="shared" si="353"/>
        <v/>
      </c>
      <c r="D726" s="31">
        <f t="shared" si="354"/>
        <v>0</v>
      </c>
      <c r="E726" s="33" t="str">
        <f t="shared" si="355"/>
        <v/>
      </c>
      <c r="F726" s="31">
        <f t="shared" si="356"/>
        <v>0</v>
      </c>
      <c r="G726" s="32">
        <f t="shared" si="357"/>
        <v>0</v>
      </c>
      <c r="H726" s="32">
        <f t="shared" si="358"/>
        <v>0</v>
      </c>
      <c r="I726" s="32">
        <f t="shared" si="359"/>
        <v>0</v>
      </c>
      <c r="J726" s="37" t="str">
        <f t="shared" si="376"/>
        <v/>
      </c>
      <c r="K726" s="31">
        <f t="shared" si="360"/>
        <v>0</v>
      </c>
      <c r="L726" s="33" t="str">
        <f t="shared" si="361"/>
        <v/>
      </c>
      <c r="M726" s="34">
        <f t="shared" si="377"/>
        <v>12606.056297269144</v>
      </c>
      <c r="N726" s="33" t="str">
        <f t="shared" si="378"/>
        <v/>
      </c>
      <c r="O726" s="35" t="str">
        <f t="shared" si="362"/>
        <v/>
      </c>
      <c r="P726" s="48" t="str">
        <f t="shared" si="363"/>
        <v/>
      </c>
      <c r="Q726" s="35"/>
      <c r="R726" s="58">
        <f>Data!AW726</f>
        <v>0</v>
      </c>
      <c r="S726" s="58">
        <f>Data!BB726</f>
        <v>0</v>
      </c>
      <c r="T726" s="58">
        <f>Data!BM726</f>
        <v>0</v>
      </c>
      <c r="U726" s="59">
        <f>Data!BN726</f>
        <v>0</v>
      </c>
      <c r="V726" s="59">
        <f>Data!BO726</f>
        <v>0</v>
      </c>
      <c r="W726" s="58">
        <f>Data!BT726</f>
        <v>0</v>
      </c>
      <c r="X726" s="56">
        <f t="shared" si="364"/>
        <v>0</v>
      </c>
      <c r="Y726" s="64">
        <f t="shared" si="365"/>
        <v>11824.5966796875</v>
      </c>
      <c r="Z726" s="65">
        <f t="shared" si="366"/>
        <v>8792.42578125</v>
      </c>
      <c r="AA726" s="66">
        <f t="shared" si="367"/>
        <v>20617.0224609375</v>
      </c>
      <c r="AB726" s="71">
        <f t="shared" si="379"/>
        <v>20617.0224609375</v>
      </c>
      <c r="AC726" s="71">
        <f t="shared" si="368"/>
        <v>8792.42578125</v>
      </c>
      <c r="AD726" s="71">
        <f t="shared" si="380"/>
        <v>12238.866000837363</v>
      </c>
      <c r="AE726" s="71">
        <f t="shared" si="381"/>
        <v>8792.42578125</v>
      </c>
      <c r="AF726" s="57">
        <f t="shared" si="382"/>
        <v>8792.42578125</v>
      </c>
      <c r="AG726" s="55"/>
      <c r="AI726" s="35" t="str">
        <f t="shared" si="369"/>
        <v/>
      </c>
      <c r="AJ726" s="125" t="str">
        <f t="shared" si="370"/>
        <v/>
      </c>
      <c r="AK726" s="125" t="str">
        <f t="shared" si="371"/>
        <v/>
      </c>
      <c r="AL726" s="125" t="str">
        <f t="shared" si="372"/>
        <v/>
      </c>
      <c r="AM726" s="125" t="str">
        <f t="shared" si="373"/>
        <v/>
      </c>
      <c r="AN726" s="125" t="s">
        <v>218</v>
      </c>
      <c r="AO726" s="125" t="str">
        <f t="shared" si="374"/>
        <v/>
      </c>
      <c r="AP726" s="125" t="str">
        <f t="shared" si="383"/>
        <v/>
      </c>
    </row>
    <row r="727" spans="1:42">
      <c r="A727" s="30">
        <f t="shared" si="375"/>
        <v>29706</v>
      </c>
      <c r="B727" s="31">
        <f t="shared" si="352"/>
        <v>-360.72002043422731</v>
      </c>
      <c r="C727" s="33" t="str">
        <f t="shared" si="353"/>
        <v/>
      </c>
      <c r="D727" s="31">
        <f t="shared" si="354"/>
        <v>1686.6737644844677</v>
      </c>
      <c r="E727" s="33" t="str">
        <f t="shared" si="355"/>
        <v/>
      </c>
      <c r="F727" s="31">
        <f t="shared" si="356"/>
        <v>0</v>
      </c>
      <c r="G727" s="32">
        <f t="shared" si="357"/>
        <v>0</v>
      </c>
      <c r="H727" s="32">
        <f t="shared" si="358"/>
        <v>0</v>
      </c>
      <c r="I727" s="32">
        <f t="shared" si="359"/>
        <v>0</v>
      </c>
      <c r="J727" s="37" t="str">
        <f t="shared" si="376"/>
        <v/>
      </c>
      <c r="K727" s="31">
        <f t="shared" si="360"/>
        <v>0</v>
      </c>
      <c r="L727" s="33" t="str">
        <f t="shared" si="361"/>
        <v/>
      </c>
      <c r="M727" s="34">
        <f t="shared" si="377"/>
        <v>6533.5973489897142</v>
      </c>
      <c r="N727" s="33" t="str">
        <f t="shared" si="378"/>
        <v/>
      </c>
      <c r="O727" s="35" t="str">
        <f t="shared" si="362"/>
        <v/>
      </c>
      <c r="P727" s="48" t="str">
        <f t="shared" si="363"/>
        <v/>
      </c>
      <c r="Q727" s="35"/>
      <c r="R727" s="58">
        <f>Data!AW727</f>
        <v>994.66033935546875</v>
      </c>
      <c r="S727" s="58">
        <f>Data!BB727</f>
        <v>3042.05419921875</v>
      </c>
      <c r="T727" s="58">
        <f>Data!BM727</f>
        <v>0</v>
      </c>
      <c r="U727" s="59">
        <f>Data!BN727</f>
        <v>0</v>
      </c>
      <c r="V727" s="59">
        <f>Data!BO727</f>
        <v>0</v>
      </c>
      <c r="W727" s="58">
        <f>Data!BT727</f>
        <v>0</v>
      </c>
      <c r="X727" s="56">
        <f t="shared" si="364"/>
        <v>3042.05419921875</v>
      </c>
      <c r="Y727" s="64">
        <f t="shared" si="365"/>
        <v>9846.875</v>
      </c>
      <c r="Z727" s="65">
        <f t="shared" si="366"/>
        <v>2227.718994140625</v>
      </c>
      <c r="AA727" s="66">
        <f t="shared" si="367"/>
        <v>12074.593994140625</v>
      </c>
      <c r="AB727" s="71">
        <f t="shared" si="379"/>
        <v>9032.539794921875</v>
      </c>
      <c r="AC727" s="71">
        <f t="shared" si="368"/>
        <v>2227.718994140625</v>
      </c>
      <c r="AD727" s="71">
        <f t="shared" si="380"/>
        <v>9569.3242422056901</v>
      </c>
      <c r="AE727" s="71">
        <f t="shared" si="381"/>
        <v>2221.3890905380249</v>
      </c>
      <c r="AF727" s="57">
        <f t="shared" si="382"/>
        <v>2227.718994140625</v>
      </c>
      <c r="AG727" s="55"/>
      <c r="AI727" s="35" t="str">
        <f t="shared" si="369"/>
        <v/>
      </c>
      <c r="AJ727" s="125" t="str">
        <f t="shared" si="370"/>
        <v/>
      </c>
      <c r="AK727" s="125" t="str">
        <f t="shared" si="371"/>
        <v/>
      </c>
      <c r="AL727" s="125" t="str">
        <f t="shared" si="372"/>
        <v/>
      </c>
      <c r="AM727" s="125" t="str">
        <f t="shared" si="373"/>
        <v/>
      </c>
      <c r="AN727" s="125" t="s">
        <v>218</v>
      </c>
      <c r="AO727" s="125" t="str">
        <f t="shared" si="374"/>
        <v/>
      </c>
      <c r="AP727" s="125" t="str">
        <f t="shared" si="383"/>
        <v/>
      </c>
    </row>
    <row r="728" spans="1:42">
      <c r="A728" s="30">
        <f t="shared" si="375"/>
        <v>29737</v>
      </c>
      <c r="B728" s="31">
        <f t="shared" si="352"/>
        <v>3449.5141831882675</v>
      </c>
      <c r="C728" s="33" t="str">
        <f t="shared" si="353"/>
        <v/>
      </c>
      <c r="D728" s="31">
        <f t="shared" si="354"/>
        <v>6981.0697116480069</v>
      </c>
      <c r="E728" s="33" t="str">
        <f t="shared" si="355"/>
        <v/>
      </c>
      <c r="F728" s="31">
        <f t="shared" si="356"/>
        <v>0</v>
      </c>
      <c r="G728" s="32">
        <f t="shared" si="357"/>
        <v>0</v>
      </c>
      <c r="H728" s="32">
        <f t="shared" si="358"/>
        <v>0</v>
      </c>
      <c r="I728" s="32">
        <f t="shared" si="359"/>
        <v>0</v>
      </c>
      <c r="J728" s="37" t="str">
        <f t="shared" si="376"/>
        <v/>
      </c>
      <c r="K728" s="31">
        <f t="shared" si="360"/>
        <v>0</v>
      </c>
      <c r="L728" s="33" t="str">
        <f t="shared" si="361"/>
        <v/>
      </c>
      <c r="M728" s="34">
        <f t="shared" si="377"/>
        <v>5736.6438616453552</v>
      </c>
      <c r="N728" s="33" t="str">
        <f t="shared" si="378"/>
        <v/>
      </c>
      <c r="O728" s="35" t="str">
        <f t="shared" si="362"/>
        <v/>
      </c>
      <c r="P728" s="48" t="str">
        <f t="shared" si="363"/>
        <v/>
      </c>
      <c r="Q728" s="35"/>
      <c r="R728" s="58">
        <f>Data!AW728</f>
        <v>3131.239501953125</v>
      </c>
      <c r="S728" s="58">
        <f>Data!BB728</f>
        <v>6662.794921875</v>
      </c>
      <c r="T728" s="58">
        <f>Data!BM728</f>
        <v>0</v>
      </c>
      <c r="U728" s="59">
        <f>Data!BN728</f>
        <v>0</v>
      </c>
      <c r="V728" s="59">
        <f>Data!BO728</f>
        <v>0</v>
      </c>
      <c r="W728" s="58">
        <f>Data!BT728</f>
        <v>0</v>
      </c>
      <c r="X728" s="56">
        <f t="shared" si="364"/>
        <v>6662.794921875</v>
      </c>
      <c r="Y728" s="64">
        <f t="shared" si="365"/>
        <v>6542.3388671875</v>
      </c>
      <c r="Z728" s="65">
        <f t="shared" si="366"/>
        <v>1938.4002685546875</v>
      </c>
      <c r="AA728" s="66">
        <f t="shared" si="367"/>
        <v>8480.7391357421875</v>
      </c>
      <c r="AB728" s="71">
        <f t="shared" si="379"/>
        <v>1817.9442138671875</v>
      </c>
      <c r="AC728" s="71">
        <f t="shared" si="368"/>
        <v>1938.4002685546875</v>
      </c>
      <c r="AD728" s="71">
        <f t="shared" si="380"/>
        <v>7563.384266638489</v>
      </c>
      <c r="AE728" s="71">
        <f t="shared" si="381"/>
        <v>1938.4002685546875</v>
      </c>
      <c r="AF728" s="57">
        <f t="shared" si="382"/>
        <v>1817.9442138671875</v>
      </c>
      <c r="AG728" s="55"/>
      <c r="AI728" s="35" t="str">
        <f t="shared" si="369"/>
        <v/>
      </c>
      <c r="AJ728" s="125" t="str">
        <f t="shared" si="370"/>
        <v/>
      </c>
      <c r="AK728" s="125" t="str">
        <f t="shared" si="371"/>
        <v/>
      </c>
      <c r="AL728" s="125" t="str">
        <f t="shared" si="372"/>
        <v/>
      </c>
      <c r="AM728" s="125" t="str">
        <f t="shared" si="373"/>
        <v/>
      </c>
      <c r="AN728" s="125" t="s">
        <v>218</v>
      </c>
      <c r="AO728" s="125" t="str">
        <f t="shared" si="374"/>
        <v/>
      </c>
      <c r="AP728" s="125" t="str">
        <f t="shared" si="383"/>
        <v/>
      </c>
    </row>
    <row r="729" spans="1:42">
      <c r="A729" s="30">
        <f t="shared" si="375"/>
        <v>29767</v>
      </c>
      <c r="B729" s="31">
        <f t="shared" si="352"/>
        <v>8548.8062781808749</v>
      </c>
      <c r="C729" s="33" t="str">
        <f t="shared" si="353"/>
        <v/>
      </c>
      <c r="D729" s="31">
        <f t="shared" si="354"/>
        <v>9723.2407075702249</v>
      </c>
      <c r="E729" s="33" t="str">
        <f t="shared" si="355"/>
        <v/>
      </c>
      <c r="F729" s="31">
        <f t="shared" si="356"/>
        <v>0</v>
      </c>
      <c r="G729" s="32">
        <f t="shared" si="357"/>
        <v>-2189.6904888393287</v>
      </c>
      <c r="H729" s="32">
        <f t="shared" si="358"/>
        <v>-1546.8046508467044</v>
      </c>
      <c r="I729" s="32">
        <f t="shared" si="359"/>
        <v>0</v>
      </c>
      <c r="J729" s="37" t="str">
        <f t="shared" si="376"/>
        <v/>
      </c>
      <c r="K729" s="31">
        <f t="shared" si="360"/>
        <v>0</v>
      </c>
      <c r="L729" s="33" t="str">
        <f t="shared" si="361"/>
        <v/>
      </c>
      <c r="M729" s="34">
        <f t="shared" si="377"/>
        <v>8767.2288044389461</v>
      </c>
      <c r="N729" s="33" t="str">
        <f t="shared" si="378"/>
        <v/>
      </c>
      <c r="O729" s="35" t="str">
        <f t="shared" si="362"/>
        <v/>
      </c>
      <c r="P729" s="48" t="str">
        <f t="shared" si="363"/>
        <v/>
      </c>
      <c r="Q729" s="35"/>
      <c r="R729" s="58">
        <f>Data!AW729</f>
        <v>2516.26123046875</v>
      </c>
      <c r="S729" s="58">
        <f>Data!BB729</f>
        <v>3690.69580078125</v>
      </c>
      <c r="T729" s="58">
        <f>Data!BM729</f>
        <v>0</v>
      </c>
      <c r="U729" s="59">
        <f>Data!BN729</f>
        <v>-8222.2353515625</v>
      </c>
      <c r="V729" s="59">
        <f>Data!BO729</f>
        <v>-7579.349609375</v>
      </c>
      <c r="W729" s="58">
        <f>Data!BT729</f>
        <v>0</v>
      </c>
      <c r="X729" s="56">
        <f t="shared" si="364"/>
        <v>3690.69580078125</v>
      </c>
      <c r="Y729" s="64">
        <f t="shared" si="365"/>
        <v>7100</v>
      </c>
      <c r="Z729" s="65">
        <f t="shared" si="366"/>
        <v>184.91311645507812</v>
      </c>
      <c r="AA729" s="66">
        <f t="shared" si="367"/>
        <v>7284.9131164550781</v>
      </c>
      <c r="AB729" s="71">
        <f t="shared" si="379"/>
        <v>3594.2173156738281</v>
      </c>
      <c r="AC729" s="71">
        <f t="shared" si="368"/>
        <v>184.91311645507812</v>
      </c>
      <c r="AD729" s="71">
        <f t="shared" si="380"/>
        <v>6333.4452808490005</v>
      </c>
      <c r="AE729" s="71">
        <f t="shared" si="381"/>
        <v>184.91311645507812</v>
      </c>
      <c r="AF729" s="57">
        <f t="shared" si="382"/>
        <v>184.91311645507812</v>
      </c>
      <c r="AG729" s="55"/>
      <c r="AI729" s="35" t="str">
        <f t="shared" si="369"/>
        <v/>
      </c>
      <c r="AJ729" s="125" t="str">
        <f t="shared" si="370"/>
        <v/>
      </c>
      <c r="AK729" s="125" t="str">
        <f t="shared" si="371"/>
        <v/>
      </c>
      <c r="AL729" s="125" t="str">
        <f t="shared" si="372"/>
        <v/>
      </c>
      <c r="AM729" s="125" t="str">
        <f t="shared" si="373"/>
        <v/>
      </c>
      <c r="AN729" s="125" t="s">
        <v>218</v>
      </c>
      <c r="AO729" s="125" t="str">
        <f t="shared" si="374"/>
        <v/>
      </c>
      <c r="AP729" s="125" t="str">
        <f t="shared" si="383"/>
        <v/>
      </c>
    </row>
    <row r="730" spans="1:42">
      <c r="A730" s="30">
        <f t="shared" si="375"/>
        <v>29798</v>
      </c>
      <c r="B730" s="31">
        <f t="shared" si="352"/>
        <v>18709.560334615624</v>
      </c>
      <c r="C730" s="33" t="str">
        <f t="shared" si="353"/>
        <v/>
      </c>
      <c r="D730" s="31">
        <f t="shared" si="354"/>
        <v>15363.468712111868</v>
      </c>
      <c r="E730" s="33" t="str">
        <f t="shared" si="355"/>
        <v/>
      </c>
      <c r="F730" s="31">
        <f t="shared" si="356"/>
        <v>0</v>
      </c>
      <c r="G730" s="32">
        <f t="shared" si="357"/>
        <v>16450.781063981922</v>
      </c>
      <c r="H730" s="32">
        <f t="shared" si="358"/>
        <v>16186.576981156864</v>
      </c>
      <c r="I730" s="32">
        <f t="shared" si="359"/>
        <v>16450.781063981922</v>
      </c>
      <c r="J730" s="37" t="str">
        <f t="shared" si="376"/>
        <v/>
      </c>
      <c r="K730" s="31">
        <f t="shared" si="360"/>
        <v>0</v>
      </c>
      <c r="L730" s="33" t="str">
        <f t="shared" si="361"/>
        <v/>
      </c>
      <c r="M730" s="34">
        <f t="shared" si="377"/>
        <v>17161.478994863912</v>
      </c>
      <c r="N730" s="33" t="str">
        <f t="shared" si="378"/>
        <v/>
      </c>
      <c r="O730" s="35" t="str">
        <f t="shared" si="362"/>
        <v>MRDO</v>
      </c>
      <c r="P730" s="48" t="str">
        <f t="shared" si="363"/>
        <v>MRDO</v>
      </c>
      <c r="Q730" s="35"/>
      <c r="R730" s="58">
        <f>Data!AW730</f>
        <v>4303.474609375</v>
      </c>
      <c r="S730" s="58">
        <f>Data!BB730</f>
        <v>957.3834228515625</v>
      </c>
      <c r="T730" s="58">
        <f>Data!BM730</f>
        <v>0</v>
      </c>
      <c r="U730" s="59">
        <f>Data!BN730</f>
        <v>2044.6949462890625</v>
      </c>
      <c r="V730" s="59">
        <f>Data!BO730</f>
        <v>1780.4913330078125</v>
      </c>
      <c r="W730" s="58">
        <f>Data!BT730</f>
        <v>0</v>
      </c>
      <c r="X730" s="56">
        <f t="shared" si="364"/>
        <v>4303.474609375</v>
      </c>
      <c r="Y730" s="64">
        <f t="shared" si="365"/>
        <v>5000</v>
      </c>
      <c r="Z730" s="65">
        <f t="shared" si="366"/>
        <v>0</v>
      </c>
      <c r="AA730" s="66">
        <f t="shared" si="367"/>
        <v>5000</v>
      </c>
      <c r="AB730" s="71">
        <f t="shared" si="379"/>
        <v>696.525390625</v>
      </c>
      <c r="AC730" s="71">
        <f t="shared" si="368"/>
        <v>0</v>
      </c>
      <c r="AD730" s="71">
        <f t="shared" si="380"/>
        <v>3825.8339744653713</v>
      </c>
      <c r="AE730" s="71">
        <f t="shared" si="381"/>
        <v>0</v>
      </c>
      <c r="AF730" s="57">
        <f t="shared" si="382"/>
        <v>0</v>
      </c>
      <c r="AG730" s="55"/>
      <c r="AI730" s="35" t="str">
        <f t="shared" si="369"/>
        <v/>
      </c>
      <c r="AJ730" s="125" t="str">
        <f t="shared" si="370"/>
        <v/>
      </c>
      <c r="AK730" s="125" t="str">
        <f t="shared" si="371"/>
        <v/>
      </c>
      <c r="AL730" s="125" t="str">
        <f t="shared" si="372"/>
        <v/>
      </c>
      <c r="AM730" s="125" t="str">
        <f t="shared" si="373"/>
        <v/>
      </c>
      <c r="AN730" s="125" t="s">
        <v>218</v>
      </c>
      <c r="AO730" s="125" t="str">
        <f t="shared" si="374"/>
        <v/>
      </c>
      <c r="AP730" s="125" t="str">
        <f t="shared" si="383"/>
        <v/>
      </c>
    </row>
    <row r="731" spans="1:42">
      <c r="A731" s="30">
        <f t="shared" si="375"/>
        <v>29829</v>
      </c>
      <c r="B731" s="31">
        <f t="shared" si="352"/>
        <v>17724.063013794956</v>
      </c>
      <c r="C731" s="33" t="str">
        <f t="shared" si="353"/>
        <v>JP</v>
      </c>
      <c r="D731" s="31">
        <f t="shared" si="354"/>
        <v>14120.385145611126</v>
      </c>
      <c r="E731" s="33" t="str">
        <f t="shared" si="355"/>
        <v/>
      </c>
      <c r="F731" s="31">
        <f t="shared" si="356"/>
        <v>0</v>
      </c>
      <c r="G731" s="32">
        <f t="shared" si="357"/>
        <v>15215.203110956927</v>
      </c>
      <c r="H731" s="32">
        <f t="shared" si="358"/>
        <v>14596.122180736971</v>
      </c>
      <c r="I731" s="32">
        <f t="shared" si="359"/>
        <v>15215.203110956927</v>
      </c>
      <c r="J731" s="37" t="str">
        <f t="shared" si="376"/>
        <v/>
      </c>
      <c r="K731" s="31">
        <f t="shared" si="360"/>
        <v>0</v>
      </c>
      <c r="L731" s="33" t="str">
        <f t="shared" si="361"/>
        <v/>
      </c>
      <c r="M731" s="34">
        <f t="shared" si="377"/>
        <v>17133.682269084718</v>
      </c>
      <c r="N731" s="33" t="str">
        <f t="shared" si="378"/>
        <v/>
      </c>
      <c r="O731" s="35" t="str">
        <f t="shared" si="362"/>
        <v/>
      </c>
      <c r="P731" s="48" t="str">
        <f t="shared" si="363"/>
        <v>JP</v>
      </c>
      <c r="Q731" s="35"/>
      <c r="R731" s="58">
        <f>Data!AW731</f>
        <v>5055.509765625</v>
      </c>
      <c r="S731" s="58">
        <f>Data!BB731</f>
        <v>1451.83203125</v>
      </c>
      <c r="T731" s="58">
        <f>Data!BM731</f>
        <v>0</v>
      </c>
      <c r="U731" s="59">
        <f>Data!BN731</f>
        <v>2546.64990234375</v>
      </c>
      <c r="V731" s="59">
        <f>Data!BO731</f>
        <v>1927.56884765625</v>
      </c>
      <c r="W731" s="58">
        <f>Data!BT731</f>
        <v>0</v>
      </c>
      <c r="X731" s="56">
        <f t="shared" si="364"/>
        <v>5055.509765625</v>
      </c>
      <c r="Y731" s="64">
        <f t="shared" si="365"/>
        <v>3500</v>
      </c>
      <c r="Z731" s="65">
        <f t="shared" si="366"/>
        <v>1555.640380859375</v>
      </c>
      <c r="AA731" s="66">
        <f t="shared" si="367"/>
        <v>5055.640380859375</v>
      </c>
      <c r="AB731" s="71">
        <f t="shared" si="379"/>
        <v>0.130615234375</v>
      </c>
      <c r="AC731" s="71">
        <f t="shared" si="368"/>
        <v>1555.640380859375</v>
      </c>
      <c r="AD731" s="71">
        <f t="shared" si="380"/>
        <v>2017.3611016405957</v>
      </c>
      <c r="AE731" s="71">
        <f t="shared" si="381"/>
        <v>1555.640380859375</v>
      </c>
      <c r="AF731" s="57">
        <f t="shared" si="382"/>
        <v>0.130615234375</v>
      </c>
      <c r="AG731" s="55"/>
      <c r="AI731" s="35" t="str">
        <f t="shared" si="369"/>
        <v/>
      </c>
      <c r="AJ731" s="125" t="str">
        <f t="shared" si="370"/>
        <v/>
      </c>
      <c r="AK731" s="125" t="str">
        <f t="shared" si="371"/>
        <v/>
      </c>
      <c r="AL731" s="125" t="str">
        <f t="shared" si="372"/>
        <v/>
      </c>
      <c r="AM731" s="125" t="str">
        <f t="shared" si="373"/>
        <v/>
      </c>
      <c r="AN731" s="125" t="s">
        <v>218</v>
      </c>
      <c r="AO731" s="125" t="str">
        <f t="shared" si="374"/>
        <v/>
      </c>
      <c r="AP731" s="125" t="str">
        <f t="shared" si="383"/>
        <v/>
      </c>
    </row>
    <row r="732" spans="1:42">
      <c r="A732" s="30">
        <f t="shared" si="375"/>
        <v>29859</v>
      </c>
      <c r="B732" s="31">
        <f t="shared" si="352"/>
        <v>0</v>
      </c>
      <c r="C732" s="33" t="str">
        <f t="shared" si="353"/>
        <v/>
      </c>
      <c r="D732" s="31">
        <f t="shared" si="354"/>
        <v>0</v>
      </c>
      <c r="E732" s="33" t="str">
        <f t="shared" si="355"/>
        <v/>
      </c>
      <c r="F732" s="31">
        <f t="shared" si="356"/>
        <v>0</v>
      </c>
      <c r="G732" s="32">
        <f t="shared" si="357"/>
        <v>10708.342381228209</v>
      </c>
      <c r="H732" s="32">
        <f t="shared" si="358"/>
        <v>10545.219766764214</v>
      </c>
      <c r="I732" s="32">
        <f t="shared" si="359"/>
        <v>10708.342381228209</v>
      </c>
      <c r="J732" s="37" t="str">
        <f t="shared" si="376"/>
        <v/>
      </c>
      <c r="K732" s="31">
        <f t="shared" si="360"/>
        <v>0</v>
      </c>
      <c r="L732" s="33" t="str">
        <f t="shared" si="361"/>
        <v/>
      </c>
      <c r="M732" s="34">
        <f t="shared" si="377"/>
        <v>14561.523220411565</v>
      </c>
      <c r="N732" s="33" t="str">
        <f t="shared" si="378"/>
        <v>EI</v>
      </c>
      <c r="O732" s="35" t="str">
        <f t="shared" si="362"/>
        <v/>
      </c>
      <c r="P732" s="48" t="str">
        <f t="shared" si="363"/>
        <v>EI</v>
      </c>
      <c r="Q732" s="35"/>
      <c r="R732" s="58">
        <f>Data!AW732</f>
        <v>0</v>
      </c>
      <c r="S732" s="58">
        <f>Data!BB732</f>
        <v>0</v>
      </c>
      <c r="T732" s="58">
        <f>Data!BM732</f>
        <v>0</v>
      </c>
      <c r="U732" s="59">
        <f>Data!BN732</f>
        <v>1306.72412109375</v>
      </c>
      <c r="V732" s="59">
        <f>Data!BO732</f>
        <v>1143.6015625</v>
      </c>
      <c r="W732" s="58">
        <f>Data!BT732</f>
        <v>0</v>
      </c>
      <c r="X732" s="56">
        <f t="shared" si="364"/>
        <v>1306.72412109375</v>
      </c>
      <c r="Y732" s="64">
        <f t="shared" si="365"/>
        <v>3000</v>
      </c>
      <c r="Z732" s="65">
        <f t="shared" si="366"/>
        <v>352.99801635742187</v>
      </c>
      <c r="AA732" s="66">
        <f t="shared" si="367"/>
        <v>3352.9980163574219</v>
      </c>
      <c r="AB732" s="71">
        <f t="shared" si="379"/>
        <v>2046.2738952636719</v>
      </c>
      <c r="AC732" s="71">
        <f t="shared" si="368"/>
        <v>352.99801635742187</v>
      </c>
      <c r="AD732" s="71">
        <f t="shared" si="380"/>
        <v>7.5120195106137544E-4</v>
      </c>
      <c r="AE732" s="71">
        <f t="shared" si="381"/>
        <v>0</v>
      </c>
      <c r="AF732" s="57">
        <f t="shared" si="382"/>
        <v>7.5120195106137544E-4</v>
      </c>
      <c r="AG732" s="55"/>
      <c r="AI732" s="35" t="str">
        <f t="shared" si="369"/>
        <v/>
      </c>
      <c r="AJ732" s="125" t="str">
        <f t="shared" si="370"/>
        <v/>
      </c>
      <c r="AK732" s="125" t="str">
        <f t="shared" si="371"/>
        <v/>
      </c>
      <c r="AL732" s="125" t="str">
        <f t="shared" si="372"/>
        <v/>
      </c>
      <c r="AM732" s="125" t="str">
        <f t="shared" si="373"/>
        <v/>
      </c>
      <c r="AN732" s="125" t="s">
        <v>218</v>
      </c>
      <c r="AO732" s="125" t="str">
        <f t="shared" si="374"/>
        <v/>
      </c>
      <c r="AP732" s="125" t="str">
        <f t="shared" si="383"/>
        <v/>
      </c>
    </row>
    <row r="733" spans="1:42">
      <c r="A733" s="30">
        <f t="shared" si="375"/>
        <v>29890</v>
      </c>
      <c r="B733" s="31">
        <f t="shared" si="352"/>
        <v>0</v>
      </c>
      <c r="C733" s="33" t="str">
        <f t="shared" si="353"/>
        <v/>
      </c>
      <c r="D733" s="31">
        <f t="shared" si="354"/>
        <v>0</v>
      </c>
      <c r="E733" s="33" t="str">
        <f t="shared" si="355"/>
        <v/>
      </c>
      <c r="F733" s="31">
        <f t="shared" si="356"/>
        <v>0</v>
      </c>
      <c r="G733" s="32">
        <f t="shared" si="357"/>
        <v>10196.95723295781</v>
      </c>
      <c r="H733" s="32">
        <f t="shared" si="358"/>
        <v>10295.741614941711</v>
      </c>
      <c r="I733" s="32">
        <f t="shared" si="359"/>
        <v>10295.741614941711</v>
      </c>
      <c r="J733" s="37" t="str">
        <f t="shared" si="376"/>
        <v/>
      </c>
      <c r="K733" s="31">
        <f t="shared" si="360"/>
        <v>0</v>
      </c>
      <c r="L733" s="33" t="str">
        <f t="shared" si="361"/>
        <v/>
      </c>
      <c r="M733" s="34">
        <f t="shared" si="377"/>
        <v>13501.037905070889</v>
      </c>
      <c r="N733" s="33" t="str">
        <f t="shared" si="378"/>
        <v/>
      </c>
      <c r="O733" s="35" t="str">
        <f t="shared" si="362"/>
        <v>MRDO</v>
      </c>
      <c r="P733" s="48" t="str">
        <f t="shared" si="363"/>
        <v>MRDO</v>
      </c>
      <c r="Q733" s="35"/>
      <c r="R733" s="58">
        <f>Data!AW733</f>
        <v>0</v>
      </c>
      <c r="S733" s="58">
        <f>Data!BB733</f>
        <v>0</v>
      </c>
      <c r="T733" s="58">
        <f>Data!BM733</f>
        <v>0</v>
      </c>
      <c r="U733" s="59">
        <f>Data!BN733</f>
        <v>3164.263427734375</v>
      </c>
      <c r="V733" s="59">
        <f>Data!BO733</f>
        <v>3263.04736328125</v>
      </c>
      <c r="W733" s="58">
        <f>Data!BT733</f>
        <v>0</v>
      </c>
      <c r="X733" s="56">
        <f t="shared" si="364"/>
        <v>3263.04736328125</v>
      </c>
      <c r="Y733" s="64">
        <f t="shared" si="365"/>
        <v>4000</v>
      </c>
      <c r="Z733" s="65">
        <f t="shared" si="366"/>
        <v>1.5187964891083539E-5</v>
      </c>
      <c r="AA733" s="66">
        <f t="shared" si="367"/>
        <v>4000.0000151879649</v>
      </c>
      <c r="AB733" s="71">
        <f t="shared" si="379"/>
        <v>736.95265190671489</v>
      </c>
      <c r="AC733" s="71">
        <f t="shared" si="368"/>
        <v>1.5187964891083539E-5</v>
      </c>
      <c r="AD733" s="71">
        <f t="shared" si="380"/>
        <v>240.24264703320114</v>
      </c>
      <c r="AE733" s="71">
        <f t="shared" si="381"/>
        <v>1.5187964891083539E-5</v>
      </c>
      <c r="AF733" s="57">
        <f t="shared" si="382"/>
        <v>1.5187964891083539E-5</v>
      </c>
      <c r="AG733" s="55"/>
      <c r="AI733" s="35" t="str">
        <f t="shared" si="369"/>
        <v/>
      </c>
      <c r="AJ733" s="125" t="str">
        <f t="shared" si="370"/>
        <v/>
      </c>
      <c r="AK733" s="125" t="str">
        <f t="shared" si="371"/>
        <v/>
      </c>
      <c r="AL733" s="125" t="str">
        <f t="shared" si="372"/>
        <v/>
      </c>
      <c r="AM733" s="125" t="str">
        <f t="shared" si="373"/>
        <v/>
      </c>
      <c r="AN733" s="125" t="s">
        <v>218</v>
      </c>
      <c r="AO733" s="125" t="str">
        <f t="shared" si="374"/>
        <v/>
      </c>
      <c r="AP733" s="125" t="str">
        <f t="shared" si="383"/>
        <v/>
      </c>
    </row>
    <row r="734" spans="1:42">
      <c r="A734" s="30">
        <f t="shared" si="375"/>
        <v>29920</v>
      </c>
      <c r="B734" s="31">
        <f t="shared" si="352"/>
        <v>0</v>
      </c>
      <c r="C734" s="33" t="str">
        <f t="shared" si="353"/>
        <v/>
      </c>
      <c r="D734" s="31">
        <f t="shared" si="354"/>
        <v>0</v>
      </c>
      <c r="E734" s="33" t="str">
        <f t="shared" si="355"/>
        <v/>
      </c>
      <c r="F734" s="31">
        <f t="shared" si="356"/>
        <v>0</v>
      </c>
      <c r="G734" s="32">
        <f t="shared" si="357"/>
        <v>13502.284522348709</v>
      </c>
      <c r="H734" s="32">
        <f t="shared" si="358"/>
        <v>12928.640660540135</v>
      </c>
      <c r="I734" s="32">
        <f t="shared" si="359"/>
        <v>13502.284522348709</v>
      </c>
      <c r="J734" s="37" t="str">
        <f t="shared" si="376"/>
        <v/>
      </c>
      <c r="K734" s="31">
        <f t="shared" si="360"/>
        <v>0</v>
      </c>
      <c r="L734" s="33" t="str">
        <f t="shared" si="361"/>
        <v/>
      </c>
      <c r="M734" s="34">
        <f t="shared" si="377"/>
        <v>16779.695627494799</v>
      </c>
      <c r="N734" s="33" t="str">
        <f t="shared" si="378"/>
        <v/>
      </c>
      <c r="O734" s="35" t="str">
        <f t="shared" si="362"/>
        <v/>
      </c>
      <c r="P734" s="48" t="str">
        <f t="shared" si="363"/>
        <v/>
      </c>
      <c r="Q734" s="35"/>
      <c r="R734" s="58">
        <f>Data!AW734</f>
        <v>0</v>
      </c>
      <c r="S734" s="58">
        <f>Data!BB734</f>
        <v>0</v>
      </c>
      <c r="T734" s="58">
        <f>Data!BM734</f>
        <v>0</v>
      </c>
      <c r="U734" s="59">
        <f>Data!BN734</f>
        <v>9624.17578125</v>
      </c>
      <c r="V734" s="59">
        <f>Data!BO734</f>
        <v>9068.96484375</v>
      </c>
      <c r="W734" s="58">
        <f>Data!BT734</f>
        <v>0</v>
      </c>
      <c r="X734" s="56">
        <f t="shared" si="364"/>
        <v>9624.17578125</v>
      </c>
      <c r="Y734" s="64">
        <f t="shared" si="365"/>
        <v>4500</v>
      </c>
      <c r="Z734" s="65">
        <f t="shared" si="366"/>
        <v>24111.17578125</v>
      </c>
      <c r="AA734" s="66">
        <f t="shared" si="367"/>
        <v>28611.17578125</v>
      </c>
      <c r="AB734" s="71">
        <f t="shared" si="379"/>
        <v>18987</v>
      </c>
      <c r="AC734" s="71">
        <f t="shared" si="368"/>
        <v>24111.17578125</v>
      </c>
      <c r="AD734" s="71">
        <f t="shared" si="380"/>
        <v>22270.678401018227</v>
      </c>
      <c r="AE734" s="71">
        <f t="shared" si="381"/>
        <v>24111.17578125</v>
      </c>
      <c r="AF734" s="57">
        <f t="shared" si="382"/>
        <v>18987</v>
      </c>
      <c r="AG734" s="55"/>
      <c r="AI734" s="35" t="str">
        <f t="shared" si="369"/>
        <v/>
      </c>
      <c r="AJ734" s="125" t="str">
        <f t="shared" si="370"/>
        <v/>
      </c>
      <c r="AK734" s="125" t="str">
        <f t="shared" si="371"/>
        <v/>
      </c>
      <c r="AL734" s="125" t="str">
        <f t="shared" si="372"/>
        <v/>
      </c>
      <c r="AM734" s="125" t="str">
        <f t="shared" si="373"/>
        <v/>
      </c>
      <c r="AN734" s="125" t="s">
        <v>218</v>
      </c>
      <c r="AO734" s="125" t="str">
        <f t="shared" si="374"/>
        <v/>
      </c>
      <c r="AP734" s="125" t="str">
        <f t="shared" si="383"/>
        <v/>
      </c>
    </row>
    <row r="735" spans="1:42">
      <c r="A735" s="30">
        <f t="shared" si="375"/>
        <v>29951</v>
      </c>
      <c r="B735" s="31">
        <f t="shared" si="352"/>
        <v>0</v>
      </c>
      <c r="C735" s="33" t="str">
        <f t="shared" si="353"/>
        <v/>
      </c>
      <c r="D735" s="31">
        <f t="shared" si="354"/>
        <v>0</v>
      </c>
      <c r="E735" s="33" t="str">
        <f t="shared" si="355"/>
        <v/>
      </c>
      <c r="F735" s="31">
        <f t="shared" si="356"/>
        <v>0</v>
      </c>
      <c r="G735" s="32">
        <f t="shared" si="357"/>
        <v>0</v>
      </c>
      <c r="H735" s="32">
        <f t="shared" si="358"/>
        <v>0</v>
      </c>
      <c r="I735" s="32">
        <f t="shared" si="359"/>
        <v>0</v>
      </c>
      <c r="J735" s="37" t="str">
        <f t="shared" si="376"/>
        <v/>
      </c>
      <c r="K735" s="31">
        <f t="shared" si="360"/>
        <v>0</v>
      </c>
      <c r="L735" s="33" t="str">
        <f t="shared" si="361"/>
        <v/>
      </c>
      <c r="M735" s="34">
        <f t="shared" si="377"/>
        <v>11344.844166126404</v>
      </c>
      <c r="N735" s="33" t="str">
        <f t="shared" si="378"/>
        <v/>
      </c>
      <c r="O735" s="35" t="str">
        <f t="shared" si="362"/>
        <v/>
      </c>
      <c r="P735" s="48" t="str">
        <f t="shared" si="363"/>
        <v/>
      </c>
      <c r="Q735" s="35"/>
      <c r="R735" s="58">
        <f>Data!AW735</f>
        <v>0</v>
      </c>
      <c r="S735" s="58">
        <f>Data!BB735</f>
        <v>0</v>
      </c>
      <c r="T735" s="58">
        <f>Data!BM735</f>
        <v>0</v>
      </c>
      <c r="U735" s="59">
        <f>Data!BN735</f>
        <v>0</v>
      </c>
      <c r="V735" s="59">
        <f>Data!BO735</f>
        <v>0</v>
      </c>
      <c r="W735" s="58">
        <f>Data!BT735</f>
        <v>0</v>
      </c>
      <c r="X735" s="56">
        <f t="shared" si="364"/>
        <v>0</v>
      </c>
      <c r="Y735" s="64">
        <f t="shared" si="365"/>
        <v>4500</v>
      </c>
      <c r="Z735" s="65">
        <f t="shared" si="366"/>
        <v>79607.8671875</v>
      </c>
      <c r="AA735" s="66">
        <f t="shared" si="367"/>
        <v>84107.8671875</v>
      </c>
      <c r="AB735" s="71">
        <f t="shared" si="379"/>
        <v>84107.8671875</v>
      </c>
      <c r="AC735" s="71">
        <f t="shared" si="368"/>
        <v>79607.8671875</v>
      </c>
      <c r="AD735" s="71">
        <f t="shared" si="380"/>
        <v>79926.132739365377</v>
      </c>
      <c r="AE735" s="71">
        <f t="shared" si="381"/>
        <v>79607.8671875</v>
      </c>
      <c r="AF735" s="57">
        <f t="shared" si="382"/>
        <v>79607.8671875</v>
      </c>
      <c r="AG735" s="55"/>
      <c r="AI735" s="35" t="str">
        <f t="shared" si="369"/>
        <v/>
      </c>
      <c r="AJ735" s="125" t="str">
        <f t="shared" si="370"/>
        <v/>
      </c>
      <c r="AK735" s="125" t="str">
        <f t="shared" si="371"/>
        <v/>
      </c>
      <c r="AL735" s="125" t="str">
        <f t="shared" si="372"/>
        <v/>
      </c>
      <c r="AM735" s="125" t="str">
        <f t="shared" si="373"/>
        <v/>
      </c>
      <c r="AN735" s="125" t="s">
        <v>218</v>
      </c>
      <c r="AO735" s="125" t="str">
        <f t="shared" si="374"/>
        <v/>
      </c>
      <c r="AP735" s="125" t="str">
        <f t="shared" si="383"/>
        <v/>
      </c>
    </row>
    <row r="736" spans="1:42">
      <c r="A736" s="30">
        <f t="shared" si="375"/>
        <v>29982</v>
      </c>
      <c r="B736" s="31">
        <f t="shared" si="352"/>
        <v>0</v>
      </c>
      <c r="C736" s="33" t="str">
        <f t="shared" si="353"/>
        <v/>
      </c>
      <c r="D736" s="31">
        <f t="shared" si="354"/>
        <v>0</v>
      </c>
      <c r="E736" s="33" t="str">
        <f t="shared" si="355"/>
        <v/>
      </c>
      <c r="F736" s="31">
        <f t="shared" si="356"/>
        <v>0</v>
      </c>
      <c r="G736" s="32">
        <f t="shared" si="357"/>
        <v>0</v>
      </c>
      <c r="H736" s="32">
        <f t="shared" si="358"/>
        <v>0</v>
      </c>
      <c r="I736" s="32">
        <f t="shared" si="359"/>
        <v>0</v>
      </c>
      <c r="J736" s="37" t="str">
        <f t="shared" si="376"/>
        <v/>
      </c>
      <c r="K736" s="31">
        <f t="shared" si="360"/>
        <v>0</v>
      </c>
      <c r="L736" s="33" t="str">
        <f t="shared" si="361"/>
        <v/>
      </c>
      <c r="M736" s="34">
        <f t="shared" si="377"/>
        <v>11678.661035341887</v>
      </c>
      <c r="N736" s="33" t="str">
        <f t="shared" si="378"/>
        <v/>
      </c>
      <c r="O736" s="35" t="str">
        <f t="shared" si="362"/>
        <v/>
      </c>
      <c r="P736" s="48" t="str">
        <f t="shared" si="363"/>
        <v/>
      </c>
      <c r="Q736" s="35"/>
      <c r="R736" s="58">
        <f>Data!AW736</f>
        <v>0</v>
      </c>
      <c r="S736" s="58">
        <f>Data!BB736</f>
        <v>0</v>
      </c>
      <c r="T736" s="58">
        <f>Data!BM736</f>
        <v>0</v>
      </c>
      <c r="U736" s="59">
        <f>Data!BN736</f>
        <v>0</v>
      </c>
      <c r="V736" s="59">
        <f>Data!BO736</f>
        <v>0</v>
      </c>
      <c r="W736" s="58">
        <f>Data!BT736</f>
        <v>0</v>
      </c>
      <c r="X736" s="56">
        <f t="shared" si="364"/>
        <v>0</v>
      </c>
      <c r="Y736" s="64">
        <f t="shared" si="365"/>
        <v>6000</v>
      </c>
      <c r="Z736" s="65">
        <f t="shared" si="366"/>
        <v>71445.296875</v>
      </c>
      <c r="AA736" s="66">
        <f t="shared" si="367"/>
        <v>77445.296875</v>
      </c>
      <c r="AB736" s="71">
        <f t="shared" si="379"/>
        <v>77445.296875</v>
      </c>
      <c r="AC736" s="71">
        <f t="shared" si="368"/>
        <v>71445.296875</v>
      </c>
      <c r="AD736" s="71">
        <f t="shared" si="380"/>
        <v>68143.09069057944</v>
      </c>
      <c r="AE736" s="71">
        <f t="shared" si="381"/>
        <v>71445.296875</v>
      </c>
      <c r="AF736" s="57">
        <f t="shared" si="382"/>
        <v>68143.09069057944</v>
      </c>
      <c r="AG736" s="55"/>
      <c r="AI736" s="35" t="str">
        <f t="shared" si="369"/>
        <v/>
      </c>
      <c r="AJ736" s="125" t="str">
        <f t="shared" si="370"/>
        <v/>
      </c>
      <c r="AK736" s="125" t="str">
        <f t="shared" si="371"/>
        <v/>
      </c>
      <c r="AL736" s="125" t="str">
        <f t="shared" si="372"/>
        <v/>
      </c>
      <c r="AM736" s="125" t="str">
        <f t="shared" si="373"/>
        <v/>
      </c>
      <c r="AN736" s="125" t="s">
        <v>218</v>
      </c>
      <c r="AO736" s="125" t="str">
        <f t="shared" si="374"/>
        <v/>
      </c>
      <c r="AP736" s="125" t="str">
        <f t="shared" si="383"/>
        <v/>
      </c>
    </row>
    <row r="737" spans="1:42">
      <c r="A737" s="30">
        <f t="shared" si="375"/>
        <v>30010</v>
      </c>
      <c r="B737" s="31">
        <f t="shared" si="352"/>
        <v>0</v>
      </c>
      <c r="C737" s="33" t="str">
        <f t="shared" si="353"/>
        <v/>
      </c>
      <c r="D737" s="31">
        <f t="shared" si="354"/>
        <v>0</v>
      </c>
      <c r="E737" s="33" t="str">
        <f t="shared" si="355"/>
        <v/>
      </c>
      <c r="F737" s="31">
        <f t="shared" si="356"/>
        <v>0</v>
      </c>
      <c r="G737" s="32">
        <f t="shared" si="357"/>
        <v>0</v>
      </c>
      <c r="H737" s="32">
        <f t="shared" si="358"/>
        <v>0</v>
      </c>
      <c r="I737" s="32">
        <f t="shared" si="359"/>
        <v>0</v>
      </c>
      <c r="J737" s="37" t="str">
        <f t="shared" si="376"/>
        <v/>
      </c>
      <c r="K737" s="31">
        <f t="shared" si="360"/>
        <v>0</v>
      </c>
      <c r="L737" s="33" t="str">
        <f t="shared" si="361"/>
        <v/>
      </c>
      <c r="M737" s="34">
        <f t="shared" si="377"/>
        <v>36370.993922965761</v>
      </c>
      <c r="N737" s="33" t="str">
        <f t="shared" si="378"/>
        <v/>
      </c>
      <c r="O737" s="35" t="str">
        <f t="shared" si="362"/>
        <v/>
      </c>
      <c r="P737" s="48" t="str">
        <f t="shared" si="363"/>
        <v/>
      </c>
      <c r="Q737" s="35"/>
      <c r="R737" s="58">
        <f>Data!AW737</f>
        <v>0</v>
      </c>
      <c r="S737" s="58">
        <f>Data!BB737</f>
        <v>0</v>
      </c>
      <c r="T737" s="58">
        <f>Data!BM737</f>
        <v>0</v>
      </c>
      <c r="U737" s="59">
        <f>Data!BN737</f>
        <v>0</v>
      </c>
      <c r="V737" s="59">
        <f>Data!BO737</f>
        <v>0</v>
      </c>
      <c r="W737" s="58">
        <f>Data!BT737</f>
        <v>0</v>
      </c>
      <c r="X737" s="56">
        <f t="shared" si="364"/>
        <v>0</v>
      </c>
      <c r="Y737" s="64">
        <f t="shared" si="365"/>
        <v>16611.607421875</v>
      </c>
      <c r="Z737" s="65">
        <f t="shared" si="366"/>
        <v>84769.921875</v>
      </c>
      <c r="AA737" s="66">
        <f t="shared" si="367"/>
        <v>101381.529296875</v>
      </c>
      <c r="AB737" s="71">
        <f t="shared" si="379"/>
        <v>101381.529296875</v>
      </c>
      <c r="AC737" s="71">
        <f t="shared" si="368"/>
        <v>84769.921875</v>
      </c>
      <c r="AD737" s="71">
        <f t="shared" si="380"/>
        <v>77289.197744798628</v>
      </c>
      <c r="AE737" s="71">
        <f t="shared" si="381"/>
        <v>84769.921875</v>
      </c>
      <c r="AF737" s="57">
        <f t="shared" si="382"/>
        <v>77289.197744798628</v>
      </c>
      <c r="AG737" s="55"/>
      <c r="AI737" s="35" t="str">
        <f t="shared" si="369"/>
        <v/>
      </c>
      <c r="AJ737" s="125" t="str">
        <f t="shared" si="370"/>
        <v/>
      </c>
      <c r="AK737" s="125" t="str">
        <f t="shared" si="371"/>
        <v/>
      </c>
      <c r="AL737" s="125" t="str">
        <f t="shared" si="372"/>
        <v/>
      </c>
      <c r="AM737" s="125" t="str">
        <f t="shared" si="373"/>
        <v/>
      </c>
      <c r="AN737" s="125" t="s">
        <v>218</v>
      </c>
      <c r="AO737" s="125" t="str">
        <f t="shared" si="374"/>
        <v/>
      </c>
      <c r="AP737" s="125" t="str">
        <f t="shared" si="383"/>
        <v/>
      </c>
    </row>
    <row r="738" spans="1:42">
      <c r="A738" s="30">
        <f t="shared" si="375"/>
        <v>30041</v>
      </c>
      <c r="B738" s="31">
        <f t="shared" si="352"/>
        <v>0</v>
      </c>
      <c r="C738" s="33" t="str">
        <f t="shared" si="353"/>
        <v/>
      </c>
      <c r="D738" s="31">
        <f t="shared" si="354"/>
        <v>0</v>
      </c>
      <c r="E738" s="33" t="str">
        <f t="shared" si="355"/>
        <v/>
      </c>
      <c r="F738" s="31">
        <f t="shared" si="356"/>
        <v>0</v>
      </c>
      <c r="G738" s="32">
        <f t="shared" si="357"/>
        <v>0</v>
      </c>
      <c r="H738" s="32">
        <f t="shared" si="358"/>
        <v>0</v>
      </c>
      <c r="I738" s="32">
        <f t="shared" si="359"/>
        <v>0</v>
      </c>
      <c r="J738" s="37" t="str">
        <f t="shared" si="376"/>
        <v/>
      </c>
      <c r="K738" s="31">
        <f t="shared" si="360"/>
        <v>0</v>
      </c>
      <c r="L738" s="33" t="str">
        <f t="shared" si="361"/>
        <v/>
      </c>
      <c r="M738" s="34">
        <f t="shared" si="377"/>
        <v>27572.344219554223</v>
      </c>
      <c r="N738" s="33" t="str">
        <f t="shared" si="378"/>
        <v/>
      </c>
      <c r="O738" s="35" t="str">
        <f t="shared" si="362"/>
        <v/>
      </c>
      <c r="P738" s="48" t="str">
        <f t="shared" si="363"/>
        <v/>
      </c>
      <c r="Q738" s="35"/>
      <c r="R738" s="58">
        <f>Data!AW738</f>
        <v>0</v>
      </c>
      <c r="S738" s="58">
        <f>Data!BB738</f>
        <v>0</v>
      </c>
      <c r="T738" s="58">
        <f>Data!BM738</f>
        <v>0</v>
      </c>
      <c r="U738" s="59">
        <f>Data!BN738</f>
        <v>0</v>
      </c>
      <c r="V738" s="59">
        <f>Data!BO738</f>
        <v>0</v>
      </c>
      <c r="W738" s="58">
        <f>Data!BT738</f>
        <v>0</v>
      </c>
      <c r="X738" s="56">
        <f t="shared" si="364"/>
        <v>0</v>
      </c>
      <c r="Y738" s="64">
        <f t="shared" si="365"/>
        <v>12828.62890625</v>
      </c>
      <c r="Z738" s="65">
        <f t="shared" si="366"/>
        <v>73032.921875</v>
      </c>
      <c r="AA738" s="66">
        <f t="shared" si="367"/>
        <v>85861.55078125</v>
      </c>
      <c r="AB738" s="71">
        <f t="shared" si="379"/>
        <v>85861.55078125</v>
      </c>
      <c r="AC738" s="71">
        <f t="shared" si="368"/>
        <v>73032.921875</v>
      </c>
      <c r="AD738" s="71">
        <f t="shared" si="380"/>
        <v>64888.064721108582</v>
      </c>
      <c r="AE738" s="71">
        <f t="shared" si="381"/>
        <v>73032.921875</v>
      </c>
      <c r="AF738" s="57">
        <f t="shared" si="382"/>
        <v>64888.064721108582</v>
      </c>
      <c r="AG738" s="55"/>
      <c r="AI738" s="35" t="str">
        <f t="shared" si="369"/>
        <v/>
      </c>
      <c r="AJ738" s="125" t="str">
        <f t="shared" si="370"/>
        <v/>
      </c>
      <c r="AK738" s="125" t="str">
        <f t="shared" si="371"/>
        <v/>
      </c>
      <c r="AL738" s="125" t="str">
        <f t="shared" si="372"/>
        <v/>
      </c>
      <c r="AM738" s="125" t="str">
        <f t="shared" si="373"/>
        <v/>
      </c>
      <c r="AN738" s="125" t="s">
        <v>218</v>
      </c>
      <c r="AO738" s="125" t="str">
        <f t="shared" si="374"/>
        <v/>
      </c>
      <c r="AP738" s="125" t="str">
        <f t="shared" si="383"/>
        <v/>
      </c>
    </row>
    <row r="739" spans="1:42">
      <c r="A739" s="30">
        <f t="shared" si="375"/>
        <v>30071</v>
      </c>
      <c r="B739" s="31">
        <f t="shared" si="352"/>
        <v>0</v>
      </c>
      <c r="C739" s="33" t="str">
        <f t="shared" si="353"/>
        <v/>
      </c>
      <c r="D739" s="31">
        <f t="shared" si="354"/>
        <v>0</v>
      </c>
      <c r="E739" s="33" t="str">
        <f t="shared" si="355"/>
        <v/>
      </c>
      <c r="F739" s="31">
        <f t="shared" si="356"/>
        <v>0</v>
      </c>
      <c r="G739" s="32">
        <f t="shared" si="357"/>
        <v>0</v>
      </c>
      <c r="H739" s="32">
        <f t="shared" si="358"/>
        <v>0</v>
      </c>
      <c r="I739" s="32">
        <f t="shared" si="359"/>
        <v>0</v>
      </c>
      <c r="J739" s="37" t="str">
        <f t="shared" si="376"/>
        <v/>
      </c>
      <c r="K739" s="31">
        <f t="shared" si="360"/>
        <v>0</v>
      </c>
      <c r="L739" s="33" t="str">
        <f t="shared" si="361"/>
        <v/>
      </c>
      <c r="M739" s="34">
        <f t="shared" si="377"/>
        <v>25316.184164390976</v>
      </c>
      <c r="N739" s="33" t="str">
        <f t="shared" si="378"/>
        <v/>
      </c>
      <c r="O739" s="35" t="str">
        <f t="shared" si="362"/>
        <v/>
      </c>
      <c r="P739" s="48" t="str">
        <f t="shared" si="363"/>
        <v/>
      </c>
      <c r="Q739" s="35"/>
      <c r="R739" s="58">
        <f>Data!AW739</f>
        <v>0</v>
      </c>
      <c r="S739" s="58">
        <f>Data!BB739</f>
        <v>0</v>
      </c>
      <c r="T739" s="58">
        <f>Data!BM739</f>
        <v>0</v>
      </c>
      <c r="U739" s="59">
        <f>Data!BN739</f>
        <v>0</v>
      </c>
      <c r="V739" s="59">
        <f>Data!BO739</f>
        <v>0</v>
      </c>
      <c r="W739" s="58">
        <f>Data!BT739</f>
        <v>0</v>
      </c>
      <c r="X739" s="56">
        <f t="shared" si="364"/>
        <v>0</v>
      </c>
      <c r="Y739" s="64">
        <f t="shared" si="365"/>
        <v>10750</v>
      </c>
      <c r="Z739" s="65">
        <f t="shared" si="366"/>
        <v>117053.1171875</v>
      </c>
      <c r="AA739" s="66">
        <f t="shared" si="367"/>
        <v>127803.1171875</v>
      </c>
      <c r="AB739" s="71">
        <f t="shared" si="379"/>
        <v>127803.1171875</v>
      </c>
      <c r="AC739" s="71">
        <f t="shared" si="368"/>
        <v>117053.1171875</v>
      </c>
      <c r="AD739" s="71">
        <f t="shared" si="380"/>
        <v>111249.74450059865</v>
      </c>
      <c r="AE739" s="71">
        <f t="shared" si="381"/>
        <v>117053.1171875</v>
      </c>
      <c r="AF739" s="57">
        <f t="shared" si="382"/>
        <v>111249.74450059865</v>
      </c>
      <c r="AG739" s="55"/>
      <c r="AI739" s="35" t="str">
        <f t="shared" si="369"/>
        <v/>
      </c>
      <c r="AJ739" s="125" t="str">
        <f t="shared" si="370"/>
        <v/>
      </c>
      <c r="AK739" s="125" t="str">
        <f t="shared" si="371"/>
        <v/>
      </c>
      <c r="AL739" s="125" t="str">
        <f t="shared" si="372"/>
        <v/>
      </c>
      <c r="AM739" s="125" t="str">
        <f t="shared" si="373"/>
        <v/>
      </c>
      <c r="AN739" s="125" t="s">
        <v>218</v>
      </c>
      <c r="AO739" s="125" t="str">
        <f t="shared" si="374"/>
        <v/>
      </c>
      <c r="AP739" s="125" t="str">
        <f t="shared" si="383"/>
        <v/>
      </c>
    </row>
    <row r="740" spans="1:42">
      <c r="A740" s="30">
        <f t="shared" si="375"/>
        <v>30102</v>
      </c>
      <c r="B740" s="31">
        <f t="shared" si="352"/>
        <v>0</v>
      </c>
      <c r="C740" s="33" t="str">
        <f t="shared" si="353"/>
        <v/>
      </c>
      <c r="D740" s="31">
        <f t="shared" si="354"/>
        <v>0</v>
      </c>
      <c r="E740" s="33" t="str">
        <f t="shared" si="355"/>
        <v/>
      </c>
      <c r="F740" s="31">
        <f t="shared" si="356"/>
        <v>0</v>
      </c>
      <c r="G740" s="32">
        <f t="shared" si="357"/>
        <v>0</v>
      </c>
      <c r="H740" s="32">
        <f t="shared" si="358"/>
        <v>0</v>
      </c>
      <c r="I740" s="32">
        <f t="shared" si="359"/>
        <v>0</v>
      </c>
      <c r="J740" s="37" t="str">
        <f t="shared" si="376"/>
        <v/>
      </c>
      <c r="K740" s="31">
        <f t="shared" si="360"/>
        <v>0</v>
      </c>
      <c r="L740" s="33" t="str">
        <f t="shared" si="361"/>
        <v/>
      </c>
      <c r="M740" s="34">
        <f t="shared" si="377"/>
        <v>13592.306314064883</v>
      </c>
      <c r="N740" s="33" t="str">
        <f t="shared" si="378"/>
        <v/>
      </c>
      <c r="O740" s="35" t="str">
        <f t="shared" si="362"/>
        <v/>
      </c>
      <c r="P740" s="48" t="str">
        <f t="shared" si="363"/>
        <v/>
      </c>
      <c r="Q740" s="35"/>
      <c r="R740" s="58">
        <f>Data!AW740</f>
        <v>0</v>
      </c>
      <c r="S740" s="58">
        <f>Data!BB740</f>
        <v>0</v>
      </c>
      <c r="T740" s="58">
        <f>Data!BM740</f>
        <v>0</v>
      </c>
      <c r="U740" s="59">
        <f>Data!BN740</f>
        <v>0</v>
      </c>
      <c r="V740" s="59">
        <f>Data!BO740</f>
        <v>0</v>
      </c>
      <c r="W740" s="58">
        <f>Data!BT740</f>
        <v>0</v>
      </c>
      <c r="X740" s="56">
        <f t="shared" si="364"/>
        <v>0</v>
      </c>
      <c r="Y740" s="64">
        <f t="shared" si="365"/>
        <v>6875</v>
      </c>
      <c r="Z740" s="65">
        <f t="shared" si="366"/>
        <v>44208.796875</v>
      </c>
      <c r="AA740" s="66">
        <f t="shared" si="367"/>
        <v>51083.796875</v>
      </c>
      <c r="AB740" s="71">
        <f t="shared" si="379"/>
        <v>51083.796875</v>
      </c>
      <c r="AC740" s="71">
        <f t="shared" si="368"/>
        <v>44208.796875</v>
      </c>
      <c r="AD740" s="71">
        <f t="shared" si="380"/>
        <v>44845.936868632467</v>
      </c>
      <c r="AE740" s="71">
        <f t="shared" si="381"/>
        <v>44208.796875</v>
      </c>
      <c r="AF740" s="57">
        <f t="shared" si="382"/>
        <v>44208.796875</v>
      </c>
      <c r="AG740" s="55"/>
      <c r="AI740" s="35" t="str">
        <f t="shared" si="369"/>
        <v/>
      </c>
      <c r="AJ740" s="125" t="str">
        <f t="shared" si="370"/>
        <v/>
      </c>
      <c r="AK740" s="125" t="str">
        <f t="shared" si="371"/>
        <v/>
      </c>
      <c r="AL740" s="125" t="str">
        <f t="shared" si="372"/>
        <v/>
      </c>
      <c r="AM740" s="125" t="str">
        <f t="shared" si="373"/>
        <v/>
      </c>
      <c r="AN740" s="125" t="s">
        <v>218</v>
      </c>
      <c r="AO740" s="125" t="str">
        <f t="shared" si="374"/>
        <v/>
      </c>
      <c r="AP740" s="125" t="str">
        <f t="shared" si="383"/>
        <v/>
      </c>
    </row>
    <row r="741" spans="1:42">
      <c r="A741" s="30">
        <f t="shared" si="375"/>
        <v>30132</v>
      </c>
      <c r="B741" s="31">
        <f t="shared" si="352"/>
        <v>0</v>
      </c>
      <c r="C741" s="33" t="str">
        <f t="shared" si="353"/>
        <v/>
      </c>
      <c r="D741" s="31">
        <f t="shared" si="354"/>
        <v>0</v>
      </c>
      <c r="E741" s="33" t="str">
        <f t="shared" si="355"/>
        <v/>
      </c>
      <c r="F741" s="31">
        <f t="shared" si="356"/>
        <v>0</v>
      </c>
      <c r="G741" s="32">
        <f t="shared" si="357"/>
        <v>0</v>
      </c>
      <c r="H741" s="32">
        <f t="shared" si="358"/>
        <v>0</v>
      </c>
      <c r="I741" s="32">
        <f t="shared" si="359"/>
        <v>0</v>
      </c>
      <c r="J741" s="37" t="str">
        <f t="shared" si="376"/>
        <v/>
      </c>
      <c r="K741" s="31">
        <f t="shared" si="360"/>
        <v>0</v>
      </c>
      <c r="L741" s="33" t="str">
        <f t="shared" si="361"/>
        <v/>
      </c>
      <c r="M741" s="34">
        <f t="shared" si="377"/>
        <v>26477.119591527658</v>
      </c>
      <c r="N741" s="33" t="str">
        <f t="shared" si="378"/>
        <v/>
      </c>
      <c r="O741" s="35" t="str">
        <f t="shared" si="362"/>
        <v/>
      </c>
      <c r="P741" s="48" t="str">
        <f t="shared" si="363"/>
        <v/>
      </c>
      <c r="Q741" s="35"/>
      <c r="R741" s="58">
        <f>Data!AW741</f>
        <v>0</v>
      </c>
      <c r="S741" s="58">
        <f>Data!BB741</f>
        <v>0</v>
      </c>
      <c r="T741" s="58">
        <f>Data!BM741</f>
        <v>0</v>
      </c>
      <c r="U741" s="59">
        <f>Data!BN741</f>
        <v>0</v>
      </c>
      <c r="V741" s="59">
        <f>Data!BO741</f>
        <v>0</v>
      </c>
      <c r="W741" s="58">
        <f>Data!BT741</f>
        <v>0</v>
      </c>
      <c r="X741" s="56">
        <f t="shared" si="364"/>
        <v>0</v>
      </c>
      <c r="Y741" s="64">
        <f t="shared" si="365"/>
        <v>6625</v>
      </c>
      <c r="Z741" s="65">
        <f t="shared" si="366"/>
        <v>14335.5634765625</v>
      </c>
      <c r="AA741" s="66">
        <f t="shared" si="367"/>
        <v>20960.5634765625</v>
      </c>
      <c r="AB741" s="71">
        <f t="shared" si="379"/>
        <v>20960.5634765625</v>
      </c>
      <c r="AC741" s="71">
        <f t="shared" si="368"/>
        <v>14335.5634765625</v>
      </c>
      <c r="AD741" s="71">
        <f t="shared" si="380"/>
        <v>7699.4127985309351</v>
      </c>
      <c r="AE741" s="71">
        <f t="shared" si="381"/>
        <v>14335.5634765625</v>
      </c>
      <c r="AF741" s="57">
        <f t="shared" si="382"/>
        <v>7699.4127985309351</v>
      </c>
      <c r="AG741" s="55"/>
      <c r="AI741" s="35" t="str">
        <f t="shared" si="369"/>
        <v/>
      </c>
      <c r="AJ741" s="125" t="str">
        <f t="shared" si="370"/>
        <v/>
      </c>
      <c r="AK741" s="125" t="str">
        <f t="shared" si="371"/>
        <v/>
      </c>
      <c r="AL741" s="125" t="str">
        <f t="shared" si="372"/>
        <v/>
      </c>
      <c r="AM741" s="125" t="str">
        <f t="shared" si="373"/>
        <v/>
      </c>
      <c r="AN741" s="125" t="s">
        <v>218</v>
      </c>
      <c r="AO741" s="125" t="str">
        <f t="shared" si="374"/>
        <v/>
      </c>
      <c r="AP741" s="125" t="str">
        <f t="shared" si="383"/>
        <v/>
      </c>
    </row>
    <row r="742" spans="1:42">
      <c r="A742" s="30">
        <f t="shared" si="375"/>
        <v>30163</v>
      </c>
      <c r="B742" s="31">
        <f t="shared" si="352"/>
        <v>9006.5764745297147</v>
      </c>
      <c r="C742" s="33" t="str">
        <f t="shared" si="353"/>
        <v/>
      </c>
      <c r="D742" s="31">
        <f t="shared" si="354"/>
        <v>5888.7540668648044</v>
      </c>
      <c r="E742" s="33" t="str">
        <f t="shared" si="355"/>
        <v/>
      </c>
      <c r="F742" s="31">
        <f t="shared" si="356"/>
        <v>0</v>
      </c>
      <c r="G742" s="32">
        <f t="shared" si="357"/>
        <v>0</v>
      </c>
      <c r="H742" s="32">
        <f t="shared" si="358"/>
        <v>0</v>
      </c>
      <c r="I742" s="32">
        <f t="shared" si="359"/>
        <v>0</v>
      </c>
      <c r="J742" s="37" t="str">
        <f t="shared" si="376"/>
        <v/>
      </c>
      <c r="K742" s="31">
        <f t="shared" si="360"/>
        <v>0</v>
      </c>
      <c r="L742" s="33" t="str">
        <f t="shared" si="361"/>
        <v/>
      </c>
      <c r="M742" s="34">
        <f t="shared" si="377"/>
        <v>17353.84679038146</v>
      </c>
      <c r="N742" s="33" t="str">
        <f t="shared" si="378"/>
        <v/>
      </c>
      <c r="O742" s="35" t="str">
        <f t="shared" si="362"/>
        <v>MRDO</v>
      </c>
      <c r="P742" s="48" t="str">
        <f t="shared" si="363"/>
        <v>MRDO</v>
      </c>
      <c r="Q742" s="35"/>
      <c r="R742" s="58">
        <f>Data!AW742</f>
        <v>3200.9501953125</v>
      </c>
      <c r="S742" s="58">
        <f>Data!BB742</f>
        <v>83.127731323242188</v>
      </c>
      <c r="T742" s="58">
        <f>Data!BM742</f>
        <v>0</v>
      </c>
      <c r="U742" s="59">
        <f>Data!BN742</f>
        <v>0</v>
      </c>
      <c r="V742" s="59">
        <f>Data!BO742</f>
        <v>0</v>
      </c>
      <c r="W742" s="58">
        <f>Data!BT742</f>
        <v>0</v>
      </c>
      <c r="X742" s="56">
        <f t="shared" si="364"/>
        <v>3200.9501953125</v>
      </c>
      <c r="Y742" s="64">
        <f t="shared" si="365"/>
        <v>8000</v>
      </c>
      <c r="Z742" s="65">
        <f t="shared" si="366"/>
        <v>0</v>
      </c>
      <c r="AA742" s="66">
        <f t="shared" si="367"/>
        <v>8000</v>
      </c>
      <c r="AB742" s="71">
        <f t="shared" si="379"/>
        <v>4799.0498046875</v>
      </c>
      <c r="AC742" s="71">
        <f t="shared" si="368"/>
        <v>0</v>
      </c>
      <c r="AD742" s="71">
        <f t="shared" si="380"/>
        <v>6323.9831045584724</v>
      </c>
      <c r="AE742" s="71">
        <f t="shared" si="381"/>
        <v>0</v>
      </c>
      <c r="AF742" s="57">
        <f t="shared" si="382"/>
        <v>0</v>
      </c>
      <c r="AG742" s="55"/>
      <c r="AI742" s="35" t="str">
        <f t="shared" si="369"/>
        <v/>
      </c>
      <c r="AJ742" s="125" t="str">
        <f t="shared" si="370"/>
        <v/>
      </c>
      <c r="AK742" s="125" t="str">
        <f t="shared" si="371"/>
        <v/>
      </c>
      <c r="AL742" s="125" t="str">
        <f t="shared" si="372"/>
        <v/>
      </c>
      <c r="AM742" s="125" t="str">
        <f t="shared" si="373"/>
        <v/>
      </c>
      <c r="AN742" s="125" t="s">
        <v>218</v>
      </c>
      <c r="AO742" s="125" t="str">
        <f t="shared" si="374"/>
        <v/>
      </c>
      <c r="AP742" s="125" t="str">
        <f t="shared" si="383"/>
        <v/>
      </c>
    </row>
    <row r="743" spans="1:42">
      <c r="A743" s="30">
        <f t="shared" si="375"/>
        <v>30194</v>
      </c>
      <c r="B743" s="31">
        <f t="shared" si="352"/>
        <v>10051.489197223582</v>
      </c>
      <c r="C743" s="33" t="str">
        <f t="shared" si="353"/>
        <v/>
      </c>
      <c r="D743" s="31">
        <f t="shared" si="354"/>
        <v>8490.1059539727521</v>
      </c>
      <c r="E743" s="33" t="str">
        <f t="shared" si="355"/>
        <v/>
      </c>
      <c r="F743" s="31">
        <f t="shared" si="356"/>
        <v>0</v>
      </c>
      <c r="G743" s="32">
        <f t="shared" si="357"/>
        <v>0</v>
      </c>
      <c r="H743" s="32">
        <f t="shared" si="358"/>
        <v>3670.9824198453757</v>
      </c>
      <c r="I743" s="32">
        <f t="shared" si="359"/>
        <v>3670.9824198453757</v>
      </c>
      <c r="J743" s="37" t="str">
        <f t="shared" si="376"/>
        <v/>
      </c>
      <c r="K743" s="31">
        <f t="shared" si="360"/>
        <v>0</v>
      </c>
      <c r="L743" s="33" t="str">
        <f t="shared" si="361"/>
        <v/>
      </c>
      <c r="M743" s="34">
        <f t="shared" si="377"/>
        <v>17309.552918564463</v>
      </c>
      <c r="N743" s="33" t="str">
        <f t="shared" si="378"/>
        <v/>
      </c>
      <c r="O743" s="35" t="str">
        <f t="shared" si="362"/>
        <v/>
      </c>
      <c r="P743" s="48" t="str">
        <f t="shared" si="363"/>
        <v/>
      </c>
      <c r="Q743" s="35"/>
      <c r="R743" s="58">
        <f>Data!AW743</f>
        <v>1633.35107421875</v>
      </c>
      <c r="S743" s="58">
        <f>Data!BB743</f>
        <v>71.967643737792969</v>
      </c>
      <c r="T743" s="58">
        <f>Data!BM743</f>
        <v>0</v>
      </c>
      <c r="U743" s="59">
        <f>Data!BN743</f>
        <v>0</v>
      </c>
      <c r="V743" s="59">
        <f>Data!BO743</f>
        <v>-4747.15625</v>
      </c>
      <c r="W743" s="58">
        <f>Data!BT743</f>
        <v>0</v>
      </c>
      <c r="X743" s="56">
        <f t="shared" si="364"/>
        <v>1633.35107421875</v>
      </c>
      <c r="Y743" s="64">
        <f t="shared" si="365"/>
        <v>4000</v>
      </c>
      <c r="Z743" s="65">
        <f t="shared" si="366"/>
        <v>2621.0732421875</v>
      </c>
      <c r="AA743" s="66">
        <f t="shared" si="367"/>
        <v>6621.0732421875</v>
      </c>
      <c r="AB743" s="71">
        <f t="shared" si="379"/>
        <v>4987.72216796875</v>
      </c>
      <c r="AC743" s="71">
        <f t="shared" si="368"/>
        <v>2621.0732421875</v>
      </c>
      <c r="AD743" s="71">
        <f t="shared" si="380"/>
        <v>3594.4021751111177</v>
      </c>
      <c r="AE743" s="71">
        <f t="shared" si="381"/>
        <v>2621.0732421875</v>
      </c>
      <c r="AF743" s="57">
        <f t="shared" si="382"/>
        <v>2621.0732421875</v>
      </c>
      <c r="AG743" s="55"/>
      <c r="AI743" s="35" t="str">
        <f t="shared" si="369"/>
        <v/>
      </c>
      <c r="AJ743" s="125" t="str">
        <f t="shared" si="370"/>
        <v/>
      </c>
      <c r="AK743" s="125" t="str">
        <f t="shared" si="371"/>
        <v/>
      </c>
      <c r="AL743" s="125" t="str">
        <f t="shared" si="372"/>
        <v/>
      </c>
      <c r="AM743" s="125" t="str">
        <f t="shared" si="373"/>
        <v/>
      </c>
      <c r="AN743" s="125" t="s">
        <v>218</v>
      </c>
      <c r="AO743" s="125" t="str">
        <f t="shared" si="374"/>
        <v/>
      </c>
      <c r="AP743" s="125" t="str">
        <f t="shared" si="383"/>
        <v/>
      </c>
    </row>
    <row r="744" spans="1:42">
      <c r="A744" s="30">
        <f t="shared" si="375"/>
        <v>30224</v>
      </c>
      <c r="B744" s="31">
        <f t="shared" si="352"/>
        <v>0</v>
      </c>
      <c r="C744" s="33" t="str">
        <f t="shared" si="353"/>
        <v/>
      </c>
      <c r="D744" s="31">
        <f t="shared" si="354"/>
        <v>0</v>
      </c>
      <c r="E744" s="33" t="str">
        <f t="shared" si="355"/>
        <v/>
      </c>
      <c r="F744" s="31">
        <f t="shared" si="356"/>
        <v>0</v>
      </c>
      <c r="G744" s="32">
        <f t="shared" si="357"/>
        <v>0</v>
      </c>
      <c r="H744" s="32">
        <f t="shared" si="358"/>
        <v>0</v>
      </c>
      <c r="I744" s="32">
        <f t="shared" si="359"/>
        <v>0</v>
      </c>
      <c r="J744" s="37" t="str">
        <f t="shared" si="376"/>
        <v/>
      </c>
      <c r="K744" s="31">
        <f t="shared" si="360"/>
        <v>0</v>
      </c>
      <c r="L744" s="33" t="str">
        <f t="shared" si="361"/>
        <v/>
      </c>
      <c r="M744" s="34">
        <f t="shared" si="377"/>
        <v>17185.052463276661</v>
      </c>
      <c r="N744" s="33" t="str">
        <f t="shared" si="378"/>
        <v/>
      </c>
      <c r="O744" s="35" t="str">
        <f t="shared" si="362"/>
        <v/>
      </c>
      <c r="P744" s="48" t="str">
        <f t="shared" si="363"/>
        <v/>
      </c>
      <c r="Q744" s="35"/>
      <c r="R744" s="58">
        <f>Data!AW744</f>
        <v>0</v>
      </c>
      <c r="S744" s="58">
        <f>Data!BB744</f>
        <v>0</v>
      </c>
      <c r="T744" s="58">
        <f>Data!BM744</f>
        <v>0</v>
      </c>
      <c r="U744" s="59">
        <f>Data!BN744</f>
        <v>0</v>
      </c>
      <c r="V744" s="59">
        <f>Data!BO744</f>
        <v>0</v>
      </c>
      <c r="W744" s="58">
        <f>Data!BT744</f>
        <v>0</v>
      </c>
      <c r="X744" s="56">
        <f t="shared" si="364"/>
        <v>0</v>
      </c>
      <c r="Y744" s="64">
        <f t="shared" si="365"/>
        <v>17343.75</v>
      </c>
      <c r="Z744" s="65">
        <f t="shared" si="366"/>
        <v>2970.071533203125</v>
      </c>
      <c r="AA744" s="66">
        <f t="shared" si="367"/>
        <v>20313.821533203125</v>
      </c>
      <c r="AB744" s="71">
        <f t="shared" si="379"/>
        <v>20313.821533203125</v>
      </c>
      <c r="AC744" s="71">
        <f t="shared" si="368"/>
        <v>2970.071533203125</v>
      </c>
      <c r="AD744" s="71">
        <f t="shared" si="380"/>
        <v>15465.405465104228</v>
      </c>
      <c r="AE744" s="71">
        <f t="shared" si="381"/>
        <v>2970.071533203125</v>
      </c>
      <c r="AF744" s="57">
        <f t="shared" si="382"/>
        <v>2970.071533203125</v>
      </c>
      <c r="AG744" s="55"/>
      <c r="AI744" s="35" t="str">
        <f t="shared" si="369"/>
        <v/>
      </c>
      <c r="AJ744" s="125" t="str">
        <f t="shared" si="370"/>
        <v/>
      </c>
      <c r="AK744" s="125" t="str">
        <f t="shared" si="371"/>
        <v/>
      </c>
      <c r="AL744" s="125" t="str">
        <f t="shared" si="372"/>
        <v/>
      </c>
      <c r="AM744" s="125" t="str">
        <f t="shared" si="373"/>
        <v/>
      </c>
      <c r="AN744" s="125" t="s">
        <v>218</v>
      </c>
      <c r="AO744" s="125" t="str">
        <f t="shared" si="374"/>
        <v/>
      </c>
      <c r="AP744" s="125" t="str">
        <f t="shared" si="383"/>
        <v/>
      </c>
    </row>
    <row r="745" spans="1:42">
      <c r="A745" s="30">
        <f t="shared" si="375"/>
        <v>30255</v>
      </c>
      <c r="B745" s="31">
        <f t="shared" si="352"/>
        <v>0</v>
      </c>
      <c r="C745" s="33" t="str">
        <f t="shared" si="353"/>
        <v/>
      </c>
      <c r="D745" s="31">
        <f t="shared" si="354"/>
        <v>0</v>
      </c>
      <c r="E745" s="33" t="str">
        <f t="shared" si="355"/>
        <v/>
      </c>
      <c r="F745" s="31">
        <f t="shared" si="356"/>
        <v>0</v>
      </c>
      <c r="G745" s="32">
        <f t="shared" si="357"/>
        <v>0</v>
      </c>
      <c r="H745" s="32">
        <f t="shared" si="358"/>
        <v>0</v>
      </c>
      <c r="I745" s="32">
        <f t="shared" si="359"/>
        <v>0</v>
      </c>
      <c r="J745" s="37" t="str">
        <f t="shared" si="376"/>
        <v/>
      </c>
      <c r="K745" s="31">
        <f t="shared" si="360"/>
        <v>0</v>
      </c>
      <c r="L745" s="33" t="str">
        <f t="shared" si="361"/>
        <v/>
      </c>
      <c r="M745" s="34">
        <f t="shared" si="377"/>
        <v>17026.27165817377</v>
      </c>
      <c r="N745" s="33" t="str">
        <f t="shared" si="378"/>
        <v/>
      </c>
      <c r="O745" s="35" t="str">
        <f t="shared" si="362"/>
        <v/>
      </c>
      <c r="P745" s="48" t="str">
        <f t="shared" si="363"/>
        <v/>
      </c>
      <c r="Q745" s="35"/>
      <c r="R745" s="58">
        <f>Data!AW745</f>
        <v>0</v>
      </c>
      <c r="S745" s="58">
        <f>Data!BB745</f>
        <v>0</v>
      </c>
      <c r="T745" s="58">
        <f>Data!BM745</f>
        <v>0</v>
      </c>
      <c r="U745" s="59">
        <f>Data!BN745</f>
        <v>0</v>
      </c>
      <c r="V745" s="59">
        <f>Data!BO745</f>
        <v>0</v>
      </c>
      <c r="W745" s="58">
        <f>Data!BT745</f>
        <v>0</v>
      </c>
      <c r="X745" s="56">
        <f t="shared" si="364"/>
        <v>0</v>
      </c>
      <c r="Y745" s="64">
        <f t="shared" si="365"/>
        <v>8437.5</v>
      </c>
      <c r="Z745" s="65">
        <f t="shared" si="366"/>
        <v>11389.9912109375</v>
      </c>
      <c r="AA745" s="66">
        <f t="shared" si="367"/>
        <v>19827.4912109375</v>
      </c>
      <c r="AB745" s="71">
        <f t="shared" si="379"/>
        <v>19827.4912109375</v>
      </c>
      <c r="AC745" s="71">
        <f t="shared" si="368"/>
        <v>11389.9912109375</v>
      </c>
      <c r="AD745" s="71">
        <f t="shared" si="380"/>
        <v>14697.02878427611</v>
      </c>
      <c r="AE745" s="71">
        <f t="shared" si="381"/>
        <v>11389.9912109375</v>
      </c>
      <c r="AF745" s="57">
        <f t="shared" si="382"/>
        <v>11389.9912109375</v>
      </c>
      <c r="AG745" s="55"/>
      <c r="AI745" s="35" t="str">
        <f t="shared" si="369"/>
        <v/>
      </c>
      <c r="AJ745" s="125" t="str">
        <f t="shared" si="370"/>
        <v/>
      </c>
      <c r="AK745" s="125" t="str">
        <f t="shared" si="371"/>
        <v/>
      </c>
      <c r="AL745" s="125" t="str">
        <f t="shared" si="372"/>
        <v/>
      </c>
      <c r="AM745" s="125" t="str">
        <f t="shared" si="373"/>
        <v/>
      </c>
      <c r="AN745" s="125" t="s">
        <v>218</v>
      </c>
      <c r="AO745" s="125" t="str">
        <f t="shared" si="374"/>
        <v/>
      </c>
      <c r="AP745" s="125" t="str">
        <f t="shared" si="383"/>
        <v/>
      </c>
    </row>
    <row r="746" spans="1:42">
      <c r="A746" s="30">
        <f t="shared" si="375"/>
        <v>30285</v>
      </c>
      <c r="B746" s="31">
        <f t="shared" si="352"/>
        <v>0</v>
      </c>
      <c r="C746" s="33" t="str">
        <f t="shared" si="353"/>
        <v/>
      </c>
      <c r="D746" s="31">
        <f t="shared" si="354"/>
        <v>0</v>
      </c>
      <c r="E746" s="33" t="str">
        <f t="shared" si="355"/>
        <v/>
      </c>
      <c r="F746" s="31">
        <f t="shared" si="356"/>
        <v>0</v>
      </c>
      <c r="G746" s="32">
        <f t="shared" si="357"/>
        <v>0</v>
      </c>
      <c r="H746" s="32">
        <f t="shared" si="358"/>
        <v>0</v>
      </c>
      <c r="I746" s="32">
        <f t="shared" si="359"/>
        <v>0</v>
      </c>
      <c r="J746" s="37" t="str">
        <f t="shared" si="376"/>
        <v/>
      </c>
      <c r="K746" s="31">
        <f t="shared" si="360"/>
        <v>0</v>
      </c>
      <c r="L746" s="33" t="str">
        <f t="shared" si="361"/>
        <v/>
      </c>
      <c r="M746" s="34">
        <f t="shared" si="377"/>
        <v>15323.251763976601</v>
      </c>
      <c r="N746" s="33" t="str">
        <f t="shared" si="378"/>
        <v/>
      </c>
      <c r="O746" s="35" t="str">
        <f t="shared" si="362"/>
        <v/>
      </c>
      <c r="P746" s="48" t="str">
        <f t="shared" si="363"/>
        <v/>
      </c>
      <c r="Q746" s="35"/>
      <c r="R746" s="58">
        <f>Data!AW746</f>
        <v>0</v>
      </c>
      <c r="S746" s="58">
        <f>Data!BB746</f>
        <v>0</v>
      </c>
      <c r="T746" s="58">
        <f>Data!BM746</f>
        <v>0</v>
      </c>
      <c r="U746" s="59">
        <f>Data!BN746</f>
        <v>0</v>
      </c>
      <c r="V746" s="59">
        <f>Data!BO746</f>
        <v>0</v>
      </c>
      <c r="W746" s="58">
        <f>Data!BT746</f>
        <v>0</v>
      </c>
      <c r="X746" s="56">
        <f t="shared" si="364"/>
        <v>0</v>
      </c>
      <c r="Y746" s="64">
        <f t="shared" si="365"/>
        <v>9843.75</v>
      </c>
      <c r="Z746" s="65">
        <f t="shared" si="366"/>
        <v>33852.36328125</v>
      </c>
      <c r="AA746" s="66">
        <f t="shared" si="367"/>
        <v>43696.11328125</v>
      </c>
      <c r="AB746" s="71">
        <f t="shared" si="379"/>
        <v>43696.11328125</v>
      </c>
      <c r="AC746" s="71">
        <f t="shared" si="368"/>
        <v>33852.36328125</v>
      </c>
      <c r="AD746" s="71">
        <f t="shared" si="380"/>
        <v>37020.085492504026</v>
      </c>
      <c r="AE746" s="71">
        <f t="shared" si="381"/>
        <v>33852.36328125</v>
      </c>
      <c r="AF746" s="57">
        <f t="shared" si="382"/>
        <v>33852.36328125</v>
      </c>
      <c r="AG746" s="55"/>
      <c r="AI746" s="35" t="str">
        <f t="shared" si="369"/>
        <v/>
      </c>
      <c r="AJ746" s="125" t="str">
        <f t="shared" si="370"/>
        <v/>
      </c>
      <c r="AK746" s="125" t="str">
        <f t="shared" si="371"/>
        <v/>
      </c>
      <c r="AL746" s="125" t="str">
        <f t="shared" si="372"/>
        <v/>
      </c>
      <c r="AM746" s="125" t="str">
        <f t="shared" si="373"/>
        <v/>
      </c>
      <c r="AN746" s="125" t="s">
        <v>218</v>
      </c>
      <c r="AO746" s="125" t="str">
        <f t="shared" si="374"/>
        <v/>
      </c>
      <c r="AP746" s="125" t="str">
        <f t="shared" si="383"/>
        <v/>
      </c>
    </row>
    <row r="747" spans="1:42">
      <c r="A747" s="30">
        <f t="shared" si="375"/>
        <v>30316</v>
      </c>
      <c r="B747" s="31">
        <f t="shared" si="352"/>
        <v>0</v>
      </c>
      <c r="C747" s="33" t="str">
        <f t="shared" si="353"/>
        <v/>
      </c>
      <c r="D747" s="31">
        <f t="shared" si="354"/>
        <v>0</v>
      </c>
      <c r="E747" s="33" t="str">
        <f t="shared" si="355"/>
        <v/>
      </c>
      <c r="F747" s="31">
        <f t="shared" si="356"/>
        <v>0</v>
      </c>
      <c r="G747" s="32">
        <f t="shared" si="357"/>
        <v>0</v>
      </c>
      <c r="H747" s="32">
        <f t="shared" si="358"/>
        <v>0</v>
      </c>
      <c r="I747" s="32">
        <f t="shared" si="359"/>
        <v>0</v>
      </c>
      <c r="J747" s="37" t="str">
        <f t="shared" si="376"/>
        <v/>
      </c>
      <c r="K747" s="31">
        <f t="shared" si="360"/>
        <v>0</v>
      </c>
      <c r="L747" s="33" t="str">
        <f t="shared" si="361"/>
        <v/>
      </c>
      <c r="M747" s="34">
        <f t="shared" si="377"/>
        <v>13598.985625009744</v>
      </c>
      <c r="N747" s="33" t="str">
        <f t="shared" si="378"/>
        <v/>
      </c>
      <c r="O747" s="35" t="str">
        <f t="shared" si="362"/>
        <v/>
      </c>
      <c r="P747" s="48" t="str">
        <f t="shared" si="363"/>
        <v/>
      </c>
      <c r="Q747" s="35"/>
      <c r="R747" s="58">
        <f>Data!AW747</f>
        <v>0</v>
      </c>
      <c r="S747" s="58">
        <f>Data!BB747</f>
        <v>0</v>
      </c>
      <c r="T747" s="58">
        <f>Data!BM747</f>
        <v>0</v>
      </c>
      <c r="U747" s="59">
        <f>Data!BN747</f>
        <v>0</v>
      </c>
      <c r="V747" s="59">
        <f>Data!BO747</f>
        <v>0</v>
      </c>
      <c r="W747" s="58">
        <f>Data!BT747</f>
        <v>0</v>
      </c>
      <c r="X747" s="56">
        <f t="shared" si="364"/>
        <v>0</v>
      </c>
      <c r="Y747" s="64">
        <f t="shared" si="365"/>
        <v>4500</v>
      </c>
      <c r="Z747" s="65">
        <f t="shared" si="366"/>
        <v>78047.0703125</v>
      </c>
      <c r="AA747" s="66">
        <f t="shared" si="367"/>
        <v>82547.0703125</v>
      </c>
      <c r="AB747" s="71">
        <f t="shared" si="379"/>
        <v>82547.0703125</v>
      </c>
      <c r="AC747" s="71">
        <f t="shared" si="368"/>
        <v>78047.0703125</v>
      </c>
      <c r="AD747" s="71">
        <f t="shared" si="380"/>
        <v>76937.796542013471</v>
      </c>
      <c r="AE747" s="71">
        <f t="shared" si="381"/>
        <v>78047.0703125</v>
      </c>
      <c r="AF747" s="57">
        <f t="shared" si="382"/>
        <v>76937.796542013471</v>
      </c>
      <c r="AG747" s="55"/>
      <c r="AI747" s="35" t="str">
        <f t="shared" si="369"/>
        <v/>
      </c>
      <c r="AJ747" s="125" t="str">
        <f t="shared" si="370"/>
        <v/>
      </c>
      <c r="AK747" s="125" t="str">
        <f t="shared" si="371"/>
        <v/>
      </c>
      <c r="AL747" s="125" t="str">
        <f t="shared" si="372"/>
        <v/>
      </c>
      <c r="AM747" s="125" t="str">
        <f t="shared" si="373"/>
        <v/>
      </c>
      <c r="AN747" s="125" t="s">
        <v>218</v>
      </c>
      <c r="AO747" s="125" t="str">
        <f t="shared" si="374"/>
        <v/>
      </c>
      <c r="AP747" s="125" t="str">
        <f t="shared" si="383"/>
        <v/>
      </c>
    </row>
    <row r="748" spans="1:42">
      <c r="A748" s="30">
        <f t="shared" si="375"/>
        <v>30347</v>
      </c>
      <c r="B748" s="31">
        <f t="shared" si="352"/>
        <v>0</v>
      </c>
      <c r="C748" s="33" t="str">
        <f t="shared" si="353"/>
        <v/>
      </c>
      <c r="D748" s="31">
        <f t="shared" si="354"/>
        <v>0</v>
      </c>
      <c r="E748" s="33" t="str">
        <f t="shared" si="355"/>
        <v/>
      </c>
      <c r="F748" s="31">
        <f t="shared" si="356"/>
        <v>0</v>
      </c>
      <c r="G748" s="32">
        <f t="shared" si="357"/>
        <v>0</v>
      </c>
      <c r="H748" s="32">
        <f t="shared" si="358"/>
        <v>0</v>
      </c>
      <c r="I748" s="32">
        <f t="shared" si="359"/>
        <v>0</v>
      </c>
      <c r="J748" s="37" t="str">
        <f t="shared" si="376"/>
        <v/>
      </c>
      <c r="K748" s="31">
        <f t="shared" si="360"/>
        <v>0</v>
      </c>
      <c r="L748" s="33" t="str">
        <f t="shared" si="361"/>
        <v/>
      </c>
      <c r="M748" s="34">
        <f t="shared" si="377"/>
        <v>12754.074987047452</v>
      </c>
      <c r="N748" s="33" t="str">
        <f t="shared" si="378"/>
        <v/>
      </c>
      <c r="O748" s="35" t="str">
        <f t="shared" si="362"/>
        <v/>
      </c>
      <c r="P748" s="48" t="str">
        <f t="shared" si="363"/>
        <v/>
      </c>
      <c r="Q748" s="35"/>
      <c r="R748" s="58">
        <f>Data!AW748</f>
        <v>0</v>
      </c>
      <c r="S748" s="58">
        <f>Data!BB748</f>
        <v>0</v>
      </c>
      <c r="T748" s="58">
        <f>Data!BM748</f>
        <v>0</v>
      </c>
      <c r="U748" s="59">
        <f>Data!BN748</f>
        <v>0</v>
      </c>
      <c r="V748" s="59">
        <f>Data!BO748</f>
        <v>0</v>
      </c>
      <c r="W748" s="58">
        <f>Data!BT748</f>
        <v>0</v>
      </c>
      <c r="X748" s="56">
        <f t="shared" si="364"/>
        <v>0</v>
      </c>
      <c r="Y748" s="64">
        <f t="shared" si="365"/>
        <v>6000</v>
      </c>
      <c r="Z748" s="65">
        <f t="shared" si="366"/>
        <v>104082.71875</v>
      </c>
      <c r="AA748" s="66">
        <f t="shared" si="367"/>
        <v>110082.71875</v>
      </c>
      <c r="AB748" s="71">
        <f t="shared" si="379"/>
        <v>110082.71875</v>
      </c>
      <c r="AC748" s="71">
        <f t="shared" si="368"/>
        <v>104082.71875</v>
      </c>
      <c r="AD748" s="71">
        <f t="shared" si="380"/>
        <v>99501.578168926906</v>
      </c>
      <c r="AE748" s="71">
        <f t="shared" si="381"/>
        <v>104082.71875</v>
      </c>
      <c r="AF748" s="57">
        <f t="shared" si="382"/>
        <v>99501.578168926906</v>
      </c>
      <c r="AG748" s="55"/>
      <c r="AI748" s="35" t="str">
        <f t="shared" si="369"/>
        <v/>
      </c>
      <c r="AJ748" s="125" t="str">
        <f t="shared" si="370"/>
        <v/>
      </c>
      <c r="AK748" s="125" t="str">
        <f t="shared" si="371"/>
        <v/>
      </c>
      <c r="AL748" s="125" t="str">
        <f t="shared" si="372"/>
        <v/>
      </c>
      <c r="AM748" s="125" t="str">
        <f t="shared" si="373"/>
        <v/>
      </c>
      <c r="AN748" s="125" t="s">
        <v>218</v>
      </c>
      <c r="AO748" s="125" t="str">
        <f t="shared" si="374"/>
        <v/>
      </c>
      <c r="AP748" s="125" t="str">
        <f t="shared" si="383"/>
        <v/>
      </c>
    </row>
    <row r="749" spans="1:42">
      <c r="A749" s="30">
        <f t="shared" si="375"/>
        <v>30375</v>
      </c>
      <c r="B749" s="31">
        <f t="shared" si="352"/>
        <v>0</v>
      </c>
      <c r="C749" s="33" t="str">
        <f t="shared" si="353"/>
        <v/>
      </c>
      <c r="D749" s="31">
        <f t="shared" si="354"/>
        <v>0</v>
      </c>
      <c r="E749" s="33" t="str">
        <f t="shared" si="355"/>
        <v/>
      </c>
      <c r="F749" s="31">
        <f t="shared" si="356"/>
        <v>0</v>
      </c>
      <c r="G749" s="32">
        <f t="shared" si="357"/>
        <v>0</v>
      </c>
      <c r="H749" s="32">
        <f t="shared" si="358"/>
        <v>0</v>
      </c>
      <c r="I749" s="32">
        <f t="shared" si="359"/>
        <v>0</v>
      </c>
      <c r="J749" s="37" t="str">
        <f t="shared" si="376"/>
        <v/>
      </c>
      <c r="K749" s="31">
        <f t="shared" si="360"/>
        <v>0</v>
      </c>
      <c r="L749" s="33" t="str">
        <f t="shared" si="361"/>
        <v/>
      </c>
      <c r="M749" s="34">
        <f t="shared" si="377"/>
        <v>22846.647989522524</v>
      </c>
      <c r="N749" s="33" t="str">
        <f t="shared" si="378"/>
        <v/>
      </c>
      <c r="O749" s="35" t="str">
        <f t="shared" si="362"/>
        <v/>
      </c>
      <c r="P749" s="48" t="str">
        <f t="shared" si="363"/>
        <v/>
      </c>
      <c r="Q749" s="35"/>
      <c r="R749" s="58">
        <f>Data!AW749</f>
        <v>0</v>
      </c>
      <c r="S749" s="58">
        <f>Data!BB749</f>
        <v>0</v>
      </c>
      <c r="T749" s="58">
        <f>Data!BM749</f>
        <v>0</v>
      </c>
      <c r="U749" s="59">
        <f>Data!BN749</f>
        <v>0</v>
      </c>
      <c r="V749" s="59">
        <f>Data!BO749</f>
        <v>0</v>
      </c>
      <c r="W749" s="58">
        <f>Data!BT749</f>
        <v>0</v>
      </c>
      <c r="X749" s="56">
        <f t="shared" si="364"/>
        <v>0</v>
      </c>
      <c r="Y749" s="64">
        <f t="shared" si="365"/>
        <v>12131.25</v>
      </c>
      <c r="Z749" s="65">
        <f t="shared" si="366"/>
        <v>171676.515625</v>
      </c>
      <c r="AA749" s="66">
        <f t="shared" si="367"/>
        <v>183807.765625</v>
      </c>
      <c r="AB749" s="71">
        <f t="shared" si="379"/>
        <v>183807.765625</v>
      </c>
      <c r="AC749" s="71">
        <f t="shared" si="368"/>
        <v>171676.515625</v>
      </c>
      <c r="AD749" s="71">
        <f t="shared" si="380"/>
        <v>165149.00253345291</v>
      </c>
      <c r="AE749" s="71">
        <f t="shared" si="381"/>
        <v>171676.515625</v>
      </c>
      <c r="AF749" s="57">
        <f t="shared" si="382"/>
        <v>165149.00253345291</v>
      </c>
      <c r="AG749" s="55"/>
      <c r="AI749" s="35" t="str">
        <f t="shared" si="369"/>
        <v/>
      </c>
      <c r="AJ749" s="125" t="str">
        <f t="shared" si="370"/>
        <v/>
      </c>
      <c r="AK749" s="125" t="str">
        <f t="shared" si="371"/>
        <v/>
      </c>
      <c r="AL749" s="125" t="str">
        <f t="shared" si="372"/>
        <v/>
      </c>
      <c r="AM749" s="125" t="str">
        <f t="shared" si="373"/>
        <v/>
      </c>
      <c r="AN749" s="125" t="s">
        <v>218</v>
      </c>
      <c r="AO749" s="125" t="str">
        <f t="shared" si="374"/>
        <v/>
      </c>
      <c r="AP749" s="125" t="str">
        <f t="shared" si="383"/>
        <v/>
      </c>
    </row>
    <row r="750" spans="1:42">
      <c r="A750" s="30">
        <f t="shared" si="375"/>
        <v>30406</v>
      </c>
      <c r="B750" s="31">
        <f t="shared" si="352"/>
        <v>0</v>
      </c>
      <c r="C750" s="33" t="str">
        <f t="shared" si="353"/>
        <v/>
      </c>
      <c r="D750" s="31">
        <f t="shared" si="354"/>
        <v>0</v>
      </c>
      <c r="E750" s="33" t="str">
        <f t="shared" si="355"/>
        <v/>
      </c>
      <c r="F750" s="31">
        <f t="shared" si="356"/>
        <v>0</v>
      </c>
      <c r="G750" s="32">
        <f t="shared" si="357"/>
        <v>0</v>
      </c>
      <c r="H750" s="32">
        <f t="shared" si="358"/>
        <v>0</v>
      </c>
      <c r="I750" s="32">
        <f t="shared" si="359"/>
        <v>0</v>
      </c>
      <c r="J750" s="37" t="str">
        <f t="shared" si="376"/>
        <v/>
      </c>
      <c r="K750" s="31">
        <f t="shared" si="360"/>
        <v>0</v>
      </c>
      <c r="L750" s="33" t="str">
        <f t="shared" si="361"/>
        <v/>
      </c>
      <c r="M750" s="34">
        <f t="shared" si="377"/>
        <v>15559.182045105219</v>
      </c>
      <c r="N750" s="33" t="str">
        <f t="shared" si="378"/>
        <v/>
      </c>
      <c r="O750" s="35" t="str">
        <f t="shared" si="362"/>
        <v/>
      </c>
      <c r="P750" s="48" t="str">
        <f t="shared" si="363"/>
        <v/>
      </c>
      <c r="Q750" s="35"/>
      <c r="R750" s="58">
        <f>Data!AW750</f>
        <v>0</v>
      </c>
      <c r="S750" s="58">
        <f>Data!BB750</f>
        <v>0</v>
      </c>
      <c r="T750" s="58">
        <f>Data!BM750</f>
        <v>0</v>
      </c>
      <c r="U750" s="59">
        <f>Data!BN750</f>
        <v>0</v>
      </c>
      <c r="V750" s="59">
        <f>Data!BO750</f>
        <v>0</v>
      </c>
      <c r="W750" s="58">
        <f>Data!BT750</f>
        <v>0</v>
      </c>
      <c r="X750" s="56">
        <f t="shared" si="364"/>
        <v>0</v>
      </c>
      <c r="Y750" s="64">
        <f t="shared" si="365"/>
        <v>4904.0322265625</v>
      </c>
      <c r="Z750" s="65">
        <f t="shared" si="366"/>
        <v>265484.25</v>
      </c>
      <c r="AA750" s="66">
        <f t="shared" si="367"/>
        <v>270388.2822265625</v>
      </c>
      <c r="AB750" s="71">
        <f t="shared" si="379"/>
        <v>270388.2822265625</v>
      </c>
      <c r="AC750" s="71">
        <f t="shared" si="368"/>
        <v>265484.25</v>
      </c>
      <c r="AD750" s="71">
        <f t="shared" si="380"/>
        <v>254805.5770234649</v>
      </c>
      <c r="AE750" s="71">
        <f t="shared" si="381"/>
        <v>265484.25</v>
      </c>
      <c r="AF750" s="57">
        <f t="shared" si="382"/>
        <v>254805.5770234649</v>
      </c>
      <c r="AG750" s="55"/>
      <c r="AI750" s="35" t="str">
        <f t="shared" si="369"/>
        <v/>
      </c>
      <c r="AJ750" s="125" t="str">
        <f t="shared" si="370"/>
        <v/>
      </c>
      <c r="AK750" s="125" t="str">
        <f t="shared" si="371"/>
        <v/>
      </c>
      <c r="AL750" s="125" t="str">
        <f t="shared" si="372"/>
        <v/>
      </c>
      <c r="AM750" s="125" t="str">
        <f t="shared" si="373"/>
        <v/>
      </c>
      <c r="AN750" s="125" t="s">
        <v>218</v>
      </c>
      <c r="AO750" s="125" t="str">
        <f t="shared" si="374"/>
        <v/>
      </c>
      <c r="AP750" s="125" t="str">
        <f t="shared" si="383"/>
        <v/>
      </c>
    </row>
    <row r="751" spans="1:42">
      <c r="A751" s="30">
        <f t="shared" si="375"/>
        <v>30436</v>
      </c>
      <c r="B751" s="31">
        <f t="shared" si="352"/>
        <v>0</v>
      </c>
      <c r="C751" s="33" t="str">
        <f t="shared" si="353"/>
        <v/>
      </c>
      <c r="D751" s="31">
        <f t="shared" si="354"/>
        <v>0</v>
      </c>
      <c r="E751" s="33" t="str">
        <f t="shared" si="355"/>
        <v/>
      </c>
      <c r="F751" s="31">
        <f t="shared" si="356"/>
        <v>0</v>
      </c>
      <c r="G751" s="32">
        <f t="shared" si="357"/>
        <v>0</v>
      </c>
      <c r="H751" s="32">
        <f t="shared" si="358"/>
        <v>0</v>
      </c>
      <c r="I751" s="32">
        <f t="shared" si="359"/>
        <v>0</v>
      </c>
      <c r="J751" s="37" t="str">
        <f t="shared" si="376"/>
        <v/>
      </c>
      <c r="K751" s="31">
        <f t="shared" si="360"/>
        <v>0</v>
      </c>
      <c r="L751" s="33" t="str">
        <f t="shared" si="361"/>
        <v/>
      </c>
      <c r="M751" s="34">
        <f t="shared" si="377"/>
        <v>14361.333949929203</v>
      </c>
      <c r="N751" s="33" t="str">
        <f t="shared" si="378"/>
        <v/>
      </c>
      <c r="O751" s="35" t="str">
        <f t="shared" si="362"/>
        <v/>
      </c>
      <c r="P751" s="48" t="str">
        <f t="shared" si="363"/>
        <v/>
      </c>
      <c r="Q751" s="35"/>
      <c r="R751" s="58">
        <f>Data!AW751</f>
        <v>0</v>
      </c>
      <c r="S751" s="58">
        <f>Data!BB751</f>
        <v>0</v>
      </c>
      <c r="T751" s="58">
        <f>Data!BM751</f>
        <v>0</v>
      </c>
      <c r="U751" s="59">
        <f>Data!BN751</f>
        <v>0</v>
      </c>
      <c r="V751" s="59">
        <f>Data!BO751</f>
        <v>0</v>
      </c>
      <c r="W751" s="58">
        <f>Data!BT751</f>
        <v>0</v>
      </c>
      <c r="X751" s="56">
        <f t="shared" si="364"/>
        <v>0</v>
      </c>
      <c r="Y751" s="64">
        <f t="shared" si="365"/>
        <v>7812.5</v>
      </c>
      <c r="Z751" s="65">
        <f t="shared" si="366"/>
        <v>80928.6171875</v>
      </c>
      <c r="AA751" s="66">
        <f t="shared" si="367"/>
        <v>88741.1171875</v>
      </c>
      <c r="AB751" s="71">
        <f t="shared" si="379"/>
        <v>88741.1171875</v>
      </c>
      <c r="AC751" s="71">
        <f t="shared" si="368"/>
        <v>80928.6171875</v>
      </c>
      <c r="AD751" s="71">
        <f t="shared" si="380"/>
        <v>79238.29934049162</v>
      </c>
      <c r="AE751" s="71">
        <f t="shared" si="381"/>
        <v>80928.6171875</v>
      </c>
      <c r="AF751" s="57">
        <f t="shared" si="382"/>
        <v>79238.29934049162</v>
      </c>
      <c r="AG751" s="55"/>
      <c r="AI751" s="35" t="str">
        <f t="shared" si="369"/>
        <v/>
      </c>
      <c r="AJ751" s="125" t="str">
        <f t="shared" si="370"/>
        <v/>
      </c>
      <c r="AK751" s="125" t="str">
        <f t="shared" si="371"/>
        <v/>
      </c>
      <c r="AL751" s="125" t="str">
        <f t="shared" si="372"/>
        <v/>
      </c>
      <c r="AM751" s="125" t="str">
        <f t="shared" si="373"/>
        <v/>
      </c>
      <c r="AN751" s="125" t="s">
        <v>218</v>
      </c>
      <c r="AO751" s="125" t="str">
        <f t="shared" si="374"/>
        <v/>
      </c>
      <c r="AP751" s="125" t="str">
        <f t="shared" si="383"/>
        <v/>
      </c>
    </row>
    <row r="752" spans="1:42">
      <c r="A752" s="30">
        <f t="shared" si="375"/>
        <v>30467</v>
      </c>
      <c r="B752" s="31">
        <f t="shared" si="352"/>
        <v>0</v>
      </c>
      <c r="C752" s="33" t="str">
        <f t="shared" si="353"/>
        <v/>
      </c>
      <c r="D752" s="31">
        <f t="shared" si="354"/>
        <v>0</v>
      </c>
      <c r="E752" s="33" t="str">
        <f t="shared" si="355"/>
        <v/>
      </c>
      <c r="F752" s="31">
        <f t="shared" si="356"/>
        <v>0</v>
      </c>
      <c r="G752" s="32">
        <f t="shared" si="357"/>
        <v>0</v>
      </c>
      <c r="H752" s="32">
        <f t="shared" si="358"/>
        <v>0</v>
      </c>
      <c r="I752" s="32">
        <f t="shared" si="359"/>
        <v>0</v>
      </c>
      <c r="J752" s="37" t="str">
        <f t="shared" si="376"/>
        <v/>
      </c>
      <c r="K752" s="31">
        <f t="shared" si="360"/>
        <v>0</v>
      </c>
      <c r="L752" s="33" t="str">
        <f t="shared" si="361"/>
        <v/>
      </c>
      <c r="M752" s="34">
        <f t="shared" si="377"/>
        <v>17103.337693611855</v>
      </c>
      <c r="N752" s="33" t="str">
        <f t="shared" si="378"/>
        <v/>
      </c>
      <c r="O752" s="35" t="str">
        <f t="shared" si="362"/>
        <v/>
      </c>
      <c r="P752" s="48" t="str">
        <f t="shared" si="363"/>
        <v/>
      </c>
      <c r="Q752" s="35"/>
      <c r="R752" s="58">
        <f>Data!AW752</f>
        <v>0</v>
      </c>
      <c r="S752" s="58">
        <f>Data!BB752</f>
        <v>0</v>
      </c>
      <c r="T752" s="58">
        <f>Data!BM752</f>
        <v>0</v>
      </c>
      <c r="U752" s="59">
        <f>Data!BN752</f>
        <v>0</v>
      </c>
      <c r="V752" s="59">
        <f>Data!BO752</f>
        <v>0</v>
      </c>
      <c r="W752" s="58">
        <f>Data!BT752</f>
        <v>0</v>
      </c>
      <c r="X752" s="56">
        <f t="shared" si="364"/>
        <v>0</v>
      </c>
      <c r="Y752" s="64">
        <f t="shared" si="365"/>
        <v>8766.12890625</v>
      </c>
      <c r="Z752" s="65">
        <f t="shared" si="366"/>
        <v>68598.0859375</v>
      </c>
      <c r="AA752" s="66">
        <f t="shared" si="367"/>
        <v>77364.21484375</v>
      </c>
      <c r="AB752" s="71">
        <f t="shared" si="379"/>
        <v>77364.21484375</v>
      </c>
      <c r="AC752" s="71">
        <f t="shared" si="368"/>
        <v>68598.0859375</v>
      </c>
      <c r="AD752" s="71">
        <f t="shared" si="380"/>
        <v>68425.542111150571</v>
      </c>
      <c r="AE752" s="71">
        <f t="shared" si="381"/>
        <v>68598.0859375</v>
      </c>
      <c r="AF752" s="57">
        <f t="shared" si="382"/>
        <v>68425.542111150571</v>
      </c>
      <c r="AG752" s="55"/>
      <c r="AI752" s="35" t="str">
        <f t="shared" si="369"/>
        <v/>
      </c>
      <c r="AJ752" s="125" t="str">
        <f t="shared" si="370"/>
        <v/>
      </c>
      <c r="AK752" s="125" t="str">
        <f t="shared" si="371"/>
        <v/>
      </c>
      <c r="AL752" s="125" t="str">
        <f t="shared" si="372"/>
        <v/>
      </c>
      <c r="AM752" s="125" t="str">
        <f t="shared" si="373"/>
        <v/>
      </c>
      <c r="AN752" s="125" t="s">
        <v>218</v>
      </c>
      <c r="AO752" s="125" t="str">
        <f t="shared" si="374"/>
        <v/>
      </c>
      <c r="AP752" s="125" t="str">
        <f t="shared" si="383"/>
        <v/>
      </c>
    </row>
    <row r="753" spans="1:42">
      <c r="A753" s="30">
        <f t="shared" si="375"/>
        <v>30497</v>
      </c>
      <c r="B753" s="31">
        <f t="shared" si="352"/>
        <v>0</v>
      </c>
      <c r="C753" s="33" t="str">
        <f t="shared" si="353"/>
        <v/>
      </c>
      <c r="D753" s="31">
        <f t="shared" si="354"/>
        <v>0</v>
      </c>
      <c r="E753" s="33" t="str">
        <f t="shared" si="355"/>
        <v/>
      </c>
      <c r="F753" s="31">
        <f t="shared" si="356"/>
        <v>0</v>
      </c>
      <c r="G753" s="32">
        <f t="shared" si="357"/>
        <v>0</v>
      </c>
      <c r="H753" s="32">
        <f t="shared" si="358"/>
        <v>0</v>
      </c>
      <c r="I753" s="32">
        <f t="shared" si="359"/>
        <v>0</v>
      </c>
      <c r="J753" s="37" t="str">
        <f t="shared" si="376"/>
        <v/>
      </c>
      <c r="K753" s="31">
        <f t="shared" si="360"/>
        <v>0</v>
      </c>
      <c r="L753" s="33" t="str">
        <f t="shared" si="361"/>
        <v/>
      </c>
      <c r="M753" s="34">
        <f t="shared" si="377"/>
        <v>22282.896584832612</v>
      </c>
      <c r="N753" s="33" t="str">
        <f t="shared" si="378"/>
        <v/>
      </c>
      <c r="O753" s="35" t="str">
        <f t="shared" si="362"/>
        <v/>
      </c>
      <c r="P753" s="48" t="str">
        <f t="shared" si="363"/>
        <v/>
      </c>
      <c r="Q753" s="35"/>
      <c r="R753" s="58">
        <f>Data!AW753</f>
        <v>0</v>
      </c>
      <c r="S753" s="58">
        <f>Data!BB753</f>
        <v>0</v>
      </c>
      <c r="T753" s="58">
        <f>Data!BM753</f>
        <v>0</v>
      </c>
      <c r="U753" s="59">
        <f>Data!BN753</f>
        <v>0</v>
      </c>
      <c r="V753" s="59">
        <f>Data!BO753</f>
        <v>0</v>
      </c>
      <c r="W753" s="58">
        <f>Data!BT753</f>
        <v>0</v>
      </c>
      <c r="X753" s="56">
        <f t="shared" si="364"/>
        <v>0</v>
      </c>
      <c r="Y753" s="64">
        <f t="shared" si="365"/>
        <v>18950</v>
      </c>
      <c r="Z753" s="65">
        <f t="shared" si="366"/>
        <v>54736.9140625</v>
      </c>
      <c r="AA753" s="66">
        <f t="shared" si="367"/>
        <v>73686.9140625</v>
      </c>
      <c r="AB753" s="71">
        <f t="shared" si="379"/>
        <v>73686.9140625</v>
      </c>
      <c r="AC753" s="71">
        <f t="shared" si="368"/>
        <v>54736.9140625</v>
      </c>
      <c r="AD753" s="71">
        <f t="shared" si="380"/>
        <v>63563.818046771084</v>
      </c>
      <c r="AE753" s="71">
        <f t="shared" si="381"/>
        <v>54736.9140625</v>
      </c>
      <c r="AF753" s="57">
        <f t="shared" si="382"/>
        <v>54736.9140625</v>
      </c>
      <c r="AG753" s="55"/>
      <c r="AI753" s="35" t="str">
        <f t="shared" si="369"/>
        <v/>
      </c>
      <c r="AJ753" s="125" t="str">
        <f t="shared" si="370"/>
        <v/>
      </c>
      <c r="AK753" s="125" t="str">
        <f t="shared" si="371"/>
        <v/>
      </c>
      <c r="AL753" s="125" t="str">
        <f t="shared" si="372"/>
        <v/>
      </c>
      <c r="AM753" s="125" t="str">
        <f t="shared" si="373"/>
        <v/>
      </c>
      <c r="AN753" s="125" t="s">
        <v>218</v>
      </c>
      <c r="AO753" s="125" t="str">
        <f t="shared" si="374"/>
        <v/>
      </c>
      <c r="AP753" s="125" t="str">
        <f t="shared" si="383"/>
        <v/>
      </c>
    </row>
    <row r="754" spans="1:42">
      <c r="A754" s="30">
        <f t="shared" si="375"/>
        <v>30528</v>
      </c>
      <c r="B754" s="31">
        <f t="shared" si="352"/>
        <v>0</v>
      </c>
      <c r="C754" s="33" t="str">
        <f t="shared" si="353"/>
        <v/>
      </c>
      <c r="D754" s="31">
        <f t="shared" si="354"/>
        <v>0</v>
      </c>
      <c r="E754" s="33" t="str">
        <f t="shared" si="355"/>
        <v/>
      </c>
      <c r="F754" s="31">
        <f t="shared" si="356"/>
        <v>0</v>
      </c>
      <c r="G754" s="32">
        <f t="shared" si="357"/>
        <v>0</v>
      </c>
      <c r="H754" s="32">
        <f t="shared" si="358"/>
        <v>0</v>
      </c>
      <c r="I754" s="32">
        <f t="shared" si="359"/>
        <v>0</v>
      </c>
      <c r="J754" s="37" t="str">
        <f t="shared" si="376"/>
        <v/>
      </c>
      <c r="K754" s="31">
        <f t="shared" si="360"/>
        <v>0</v>
      </c>
      <c r="L754" s="33" t="str">
        <f t="shared" si="361"/>
        <v/>
      </c>
      <c r="M754" s="34">
        <f t="shared" si="377"/>
        <v>12234.294318943548</v>
      </c>
      <c r="N754" s="33" t="str">
        <f t="shared" si="378"/>
        <v/>
      </c>
      <c r="O754" s="35" t="str">
        <f t="shared" si="362"/>
        <v/>
      </c>
      <c r="P754" s="48" t="str">
        <f t="shared" si="363"/>
        <v/>
      </c>
      <c r="Q754" s="35"/>
      <c r="R754" s="58">
        <f>Data!AW754</f>
        <v>0</v>
      </c>
      <c r="S754" s="58">
        <f>Data!BB754</f>
        <v>0</v>
      </c>
      <c r="T754" s="58">
        <f>Data!BM754</f>
        <v>0</v>
      </c>
      <c r="U754" s="59">
        <f>Data!BN754</f>
        <v>0</v>
      </c>
      <c r="V754" s="59">
        <f>Data!BO754</f>
        <v>0</v>
      </c>
      <c r="W754" s="58">
        <f>Data!BT754</f>
        <v>0</v>
      </c>
      <c r="X754" s="56">
        <f t="shared" si="364"/>
        <v>0</v>
      </c>
      <c r="Y754" s="64">
        <f t="shared" si="365"/>
        <v>8000</v>
      </c>
      <c r="Z754" s="65">
        <f t="shared" si="366"/>
        <v>34190.9921875</v>
      </c>
      <c r="AA754" s="66">
        <f t="shared" si="367"/>
        <v>42190.9921875</v>
      </c>
      <c r="AB754" s="71">
        <f t="shared" si="379"/>
        <v>42190.9921875</v>
      </c>
      <c r="AC754" s="71">
        <f t="shared" si="368"/>
        <v>34190.9921875</v>
      </c>
      <c r="AD754" s="71">
        <f t="shared" si="380"/>
        <v>42101.681231780465</v>
      </c>
      <c r="AE754" s="71">
        <f t="shared" si="381"/>
        <v>34190.9921875</v>
      </c>
      <c r="AF754" s="57">
        <f t="shared" si="382"/>
        <v>34190.9921875</v>
      </c>
      <c r="AG754" s="55"/>
      <c r="AI754" s="35" t="str">
        <f t="shared" si="369"/>
        <v/>
      </c>
      <c r="AJ754" s="125" t="str">
        <f t="shared" si="370"/>
        <v/>
      </c>
      <c r="AK754" s="125" t="str">
        <f t="shared" si="371"/>
        <v/>
      </c>
      <c r="AL754" s="125" t="str">
        <f t="shared" si="372"/>
        <v/>
      </c>
      <c r="AM754" s="125" t="str">
        <f t="shared" si="373"/>
        <v/>
      </c>
      <c r="AN754" s="125" t="s">
        <v>218</v>
      </c>
      <c r="AO754" s="125" t="str">
        <f t="shared" si="374"/>
        <v/>
      </c>
      <c r="AP754" s="125" t="str">
        <f t="shared" si="383"/>
        <v/>
      </c>
    </row>
    <row r="755" spans="1:42">
      <c r="A755" s="30">
        <f t="shared" si="375"/>
        <v>30559</v>
      </c>
      <c r="B755" s="31">
        <f t="shared" si="352"/>
        <v>0</v>
      </c>
      <c r="C755" s="33" t="str">
        <f t="shared" si="353"/>
        <v/>
      </c>
      <c r="D755" s="31">
        <f t="shared" si="354"/>
        <v>0</v>
      </c>
      <c r="E755" s="33" t="str">
        <f t="shared" si="355"/>
        <v/>
      </c>
      <c r="F755" s="31">
        <f t="shared" si="356"/>
        <v>0</v>
      </c>
      <c r="G755" s="32">
        <f t="shared" si="357"/>
        <v>0</v>
      </c>
      <c r="H755" s="32">
        <f t="shared" si="358"/>
        <v>0</v>
      </c>
      <c r="I755" s="32">
        <f t="shared" si="359"/>
        <v>0</v>
      </c>
      <c r="J755" s="37" t="str">
        <f t="shared" si="376"/>
        <v/>
      </c>
      <c r="K755" s="31">
        <f t="shared" si="360"/>
        <v>0</v>
      </c>
      <c r="L755" s="33" t="str">
        <f t="shared" si="361"/>
        <v/>
      </c>
      <c r="M755" s="34">
        <f t="shared" si="377"/>
        <v>15901.443642155707</v>
      </c>
      <c r="N755" s="33" t="str">
        <f t="shared" si="378"/>
        <v/>
      </c>
      <c r="O755" s="35" t="str">
        <f t="shared" si="362"/>
        <v/>
      </c>
      <c r="P755" s="48" t="str">
        <f t="shared" si="363"/>
        <v/>
      </c>
      <c r="Q755" s="35"/>
      <c r="R755" s="58">
        <f>Data!AW755</f>
        <v>0</v>
      </c>
      <c r="S755" s="58">
        <f>Data!BB755</f>
        <v>0</v>
      </c>
      <c r="T755" s="58">
        <f>Data!BM755</f>
        <v>0</v>
      </c>
      <c r="U755" s="59">
        <f>Data!BN755</f>
        <v>0</v>
      </c>
      <c r="V755" s="59">
        <f>Data!BO755</f>
        <v>0</v>
      </c>
      <c r="W755" s="58">
        <f>Data!BT755</f>
        <v>0</v>
      </c>
      <c r="X755" s="56">
        <f t="shared" si="364"/>
        <v>0</v>
      </c>
      <c r="Y755" s="64">
        <f t="shared" si="365"/>
        <v>4000</v>
      </c>
      <c r="Z755" s="65">
        <f t="shared" si="366"/>
        <v>17531.873046875</v>
      </c>
      <c r="AA755" s="66">
        <f t="shared" si="367"/>
        <v>21531.873046875</v>
      </c>
      <c r="AB755" s="71">
        <f t="shared" si="379"/>
        <v>21531.873046875</v>
      </c>
      <c r="AC755" s="71">
        <f t="shared" si="368"/>
        <v>17531.873046875</v>
      </c>
      <c r="AD755" s="71">
        <f t="shared" si="380"/>
        <v>18939.377948298014</v>
      </c>
      <c r="AE755" s="71">
        <f t="shared" si="381"/>
        <v>17531.873046875</v>
      </c>
      <c r="AF755" s="57">
        <f t="shared" si="382"/>
        <v>17531.873046875</v>
      </c>
      <c r="AG755" s="55"/>
      <c r="AI755" s="35" t="str">
        <f t="shared" si="369"/>
        <v/>
      </c>
      <c r="AJ755" s="125" t="str">
        <f t="shared" si="370"/>
        <v/>
      </c>
      <c r="AK755" s="125" t="str">
        <f t="shared" si="371"/>
        <v/>
      </c>
      <c r="AL755" s="125" t="str">
        <f t="shared" si="372"/>
        <v/>
      </c>
      <c r="AM755" s="125" t="str">
        <f t="shared" si="373"/>
        <v/>
      </c>
      <c r="AN755" s="125" t="s">
        <v>218</v>
      </c>
      <c r="AO755" s="125" t="str">
        <f t="shared" si="374"/>
        <v/>
      </c>
      <c r="AP755" s="125" t="str">
        <f t="shared" si="383"/>
        <v/>
      </c>
    </row>
    <row r="756" spans="1:42">
      <c r="A756" s="30">
        <f t="shared" si="375"/>
        <v>30589</v>
      </c>
      <c r="B756" s="31">
        <f t="shared" si="352"/>
        <v>0</v>
      </c>
      <c r="C756" s="33" t="str">
        <f t="shared" si="353"/>
        <v/>
      </c>
      <c r="D756" s="31">
        <f t="shared" si="354"/>
        <v>0</v>
      </c>
      <c r="E756" s="33" t="str">
        <f t="shared" si="355"/>
        <v/>
      </c>
      <c r="F756" s="31">
        <f t="shared" si="356"/>
        <v>0</v>
      </c>
      <c r="G756" s="32">
        <f t="shared" si="357"/>
        <v>0</v>
      </c>
      <c r="H756" s="32">
        <f t="shared" si="358"/>
        <v>0</v>
      </c>
      <c r="I756" s="32">
        <f t="shared" si="359"/>
        <v>0</v>
      </c>
      <c r="J756" s="37" t="str">
        <f t="shared" si="376"/>
        <v/>
      </c>
      <c r="K756" s="31">
        <f t="shared" si="360"/>
        <v>0</v>
      </c>
      <c r="L756" s="33" t="str">
        <f t="shared" si="361"/>
        <v/>
      </c>
      <c r="M756" s="34">
        <f t="shared" si="377"/>
        <v>14721.753094077223</v>
      </c>
      <c r="N756" s="33" t="str">
        <f t="shared" si="378"/>
        <v/>
      </c>
      <c r="O756" s="35" t="str">
        <f t="shared" si="362"/>
        <v/>
      </c>
      <c r="P756" s="48" t="str">
        <f t="shared" si="363"/>
        <v/>
      </c>
      <c r="Q756" s="35"/>
      <c r="R756" s="58">
        <f>Data!AW756</f>
        <v>0</v>
      </c>
      <c r="S756" s="58">
        <f>Data!BB756</f>
        <v>0</v>
      </c>
      <c r="T756" s="58">
        <f>Data!BM756</f>
        <v>0</v>
      </c>
      <c r="U756" s="59">
        <f>Data!BN756</f>
        <v>0</v>
      </c>
      <c r="V756" s="59">
        <f>Data!BO756</f>
        <v>0</v>
      </c>
      <c r="W756" s="58">
        <f>Data!BT756</f>
        <v>0</v>
      </c>
      <c r="X756" s="56">
        <f t="shared" si="364"/>
        <v>0</v>
      </c>
      <c r="Y756" s="64">
        <f t="shared" si="365"/>
        <v>8906.25</v>
      </c>
      <c r="Z756" s="65">
        <f t="shared" si="366"/>
        <v>19751.19140625</v>
      </c>
      <c r="AA756" s="66">
        <f t="shared" si="367"/>
        <v>28657.44140625</v>
      </c>
      <c r="AB756" s="71">
        <f t="shared" si="379"/>
        <v>28657.44140625</v>
      </c>
      <c r="AC756" s="71">
        <f t="shared" si="368"/>
        <v>19751.19140625</v>
      </c>
      <c r="AD756" s="71">
        <f t="shared" si="380"/>
        <v>25208.503779209717</v>
      </c>
      <c r="AE756" s="71">
        <f t="shared" si="381"/>
        <v>19703.989051818848</v>
      </c>
      <c r="AF756" s="57">
        <f t="shared" si="382"/>
        <v>19751.19140625</v>
      </c>
      <c r="AG756" s="55"/>
      <c r="AI756" s="35" t="str">
        <f t="shared" si="369"/>
        <v/>
      </c>
      <c r="AJ756" s="125" t="str">
        <f t="shared" si="370"/>
        <v/>
      </c>
      <c r="AK756" s="125" t="str">
        <f t="shared" si="371"/>
        <v/>
      </c>
      <c r="AL756" s="125" t="str">
        <f t="shared" si="372"/>
        <v/>
      </c>
      <c r="AM756" s="125" t="str">
        <f t="shared" si="373"/>
        <v/>
      </c>
      <c r="AN756" s="125" t="s">
        <v>218</v>
      </c>
      <c r="AO756" s="125" t="str">
        <f t="shared" si="374"/>
        <v/>
      </c>
      <c r="AP756" s="125" t="str">
        <f t="shared" si="383"/>
        <v/>
      </c>
    </row>
    <row r="757" spans="1:42">
      <c r="A757" s="30">
        <f t="shared" si="375"/>
        <v>30620</v>
      </c>
      <c r="B757" s="31">
        <f t="shared" si="352"/>
        <v>0</v>
      </c>
      <c r="C757" s="33" t="str">
        <f t="shared" si="353"/>
        <v/>
      </c>
      <c r="D757" s="31">
        <f t="shared" si="354"/>
        <v>0</v>
      </c>
      <c r="E757" s="33" t="str">
        <f t="shared" si="355"/>
        <v/>
      </c>
      <c r="F757" s="31">
        <f t="shared" si="356"/>
        <v>0</v>
      </c>
      <c r="G757" s="32">
        <f t="shared" si="357"/>
        <v>0</v>
      </c>
      <c r="H757" s="32">
        <f t="shared" si="358"/>
        <v>0</v>
      </c>
      <c r="I757" s="32">
        <f t="shared" si="359"/>
        <v>0</v>
      </c>
      <c r="J757" s="37" t="str">
        <f t="shared" si="376"/>
        <v/>
      </c>
      <c r="K757" s="31">
        <f t="shared" si="360"/>
        <v>0</v>
      </c>
      <c r="L757" s="33" t="str">
        <f t="shared" si="361"/>
        <v/>
      </c>
      <c r="M757" s="34">
        <f t="shared" si="377"/>
        <v>16666.559355316138</v>
      </c>
      <c r="N757" s="33" t="str">
        <f t="shared" si="378"/>
        <v/>
      </c>
      <c r="O757" s="35" t="str">
        <f t="shared" si="362"/>
        <v/>
      </c>
      <c r="P757" s="48" t="str">
        <f t="shared" si="363"/>
        <v/>
      </c>
      <c r="Q757" s="35"/>
      <c r="R757" s="58">
        <f>Data!AW757</f>
        <v>0</v>
      </c>
      <c r="S757" s="58">
        <f>Data!BB757</f>
        <v>0</v>
      </c>
      <c r="T757" s="58">
        <f>Data!BM757</f>
        <v>0</v>
      </c>
      <c r="U757" s="59">
        <f>Data!BN757</f>
        <v>0</v>
      </c>
      <c r="V757" s="59">
        <f>Data!BO757</f>
        <v>0</v>
      </c>
      <c r="W757" s="58">
        <f>Data!BT757</f>
        <v>0</v>
      </c>
      <c r="X757" s="56">
        <f t="shared" si="364"/>
        <v>0</v>
      </c>
      <c r="Y757" s="64">
        <f t="shared" si="365"/>
        <v>6093.75</v>
      </c>
      <c r="Z757" s="65">
        <f t="shared" si="366"/>
        <v>5953.126953125</v>
      </c>
      <c r="AA757" s="66">
        <f t="shared" si="367"/>
        <v>12046.876953125</v>
      </c>
      <c r="AB757" s="71">
        <f t="shared" si="379"/>
        <v>12046.876953125</v>
      </c>
      <c r="AC757" s="71">
        <f t="shared" si="368"/>
        <v>5953.126953125</v>
      </c>
      <c r="AD757" s="71">
        <f t="shared" si="380"/>
        <v>7630.4968243561088</v>
      </c>
      <c r="AE757" s="71">
        <f t="shared" si="381"/>
        <v>5953.126953125</v>
      </c>
      <c r="AF757" s="57">
        <f t="shared" si="382"/>
        <v>5953.126953125</v>
      </c>
      <c r="AG757" s="55"/>
      <c r="AI757" s="35" t="str">
        <f t="shared" si="369"/>
        <v/>
      </c>
      <c r="AJ757" s="125" t="str">
        <f t="shared" si="370"/>
        <v/>
      </c>
      <c r="AK757" s="125" t="str">
        <f t="shared" si="371"/>
        <v/>
      </c>
      <c r="AL757" s="125" t="str">
        <f t="shared" si="372"/>
        <v/>
      </c>
      <c r="AM757" s="125" t="str">
        <f t="shared" si="373"/>
        <v/>
      </c>
      <c r="AN757" s="125" t="s">
        <v>218</v>
      </c>
      <c r="AO757" s="125" t="str">
        <f t="shared" si="374"/>
        <v/>
      </c>
      <c r="AP757" s="125" t="str">
        <f t="shared" si="383"/>
        <v/>
      </c>
    </row>
    <row r="758" spans="1:42">
      <c r="A758" s="30">
        <f t="shared" si="375"/>
        <v>30650</v>
      </c>
      <c r="B758" s="31">
        <f t="shared" si="352"/>
        <v>0</v>
      </c>
      <c r="C758" s="33" t="str">
        <f t="shared" si="353"/>
        <v/>
      </c>
      <c r="D758" s="31">
        <f t="shared" si="354"/>
        <v>0</v>
      </c>
      <c r="E758" s="33" t="str">
        <f t="shared" si="355"/>
        <v/>
      </c>
      <c r="F758" s="31">
        <f t="shared" si="356"/>
        <v>0</v>
      </c>
      <c r="G758" s="32">
        <f t="shared" si="357"/>
        <v>0</v>
      </c>
      <c r="H758" s="32">
        <f t="shared" si="358"/>
        <v>0</v>
      </c>
      <c r="I758" s="32">
        <f t="shared" si="359"/>
        <v>0</v>
      </c>
      <c r="J758" s="37" t="str">
        <f t="shared" si="376"/>
        <v/>
      </c>
      <c r="K758" s="31">
        <f t="shared" si="360"/>
        <v>0</v>
      </c>
      <c r="L758" s="33" t="str">
        <f t="shared" si="361"/>
        <v/>
      </c>
      <c r="M758" s="34">
        <f t="shared" si="377"/>
        <v>15935.75328884687</v>
      </c>
      <c r="N758" s="33" t="str">
        <f t="shared" si="378"/>
        <v/>
      </c>
      <c r="O758" s="35" t="str">
        <f t="shared" si="362"/>
        <v/>
      </c>
      <c r="P758" s="48" t="str">
        <f t="shared" si="363"/>
        <v/>
      </c>
      <c r="Q758" s="35"/>
      <c r="R758" s="58">
        <f>Data!AW758</f>
        <v>0</v>
      </c>
      <c r="S758" s="58">
        <f>Data!BB758</f>
        <v>0</v>
      </c>
      <c r="T758" s="58">
        <f>Data!BM758</f>
        <v>0</v>
      </c>
      <c r="U758" s="59">
        <f>Data!BN758</f>
        <v>0</v>
      </c>
      <c r="V758" s="59">
        <f>Data!BO758</f>
        <v>0</v>
      </c>
      <c r="W758" s="58">
        <f>Data!BT758</f>
        <v>0</v>
      </c>
      <c r="X758" s="56">
        <f t="shared" si="364"/>
        <v>0</v>
      </c>
      <c r="Y758" s="64">
        <f t="shared" si="365"/>
        <v>12187.5</v>
      </c>
      <c r="Z758" s="65">
        <f t="shared" si="366"/>
        <v>63795.2578125</v>
      </c>
      <c r="AA758" s="66">
        <f t="shared" si="367"/>
        <v>75982.7578125</v>
      </c>
      <c r="AB758" s="71">
        <f t="shared" si="379"/>
        <v>75982.7578125</v>
      </c>
      <c r="AC758" s="71">
        <f t="shared" si="368"/>
        <v>63795.2578125</v>
      </c>
      <c r="AD758" s="71">
        <f t="shared" si="380"/>
        <v>70066.93015417429</v>
      </c>
      <c r="AE758" s="71">
        <f t="shared" si="381"/>
        <v>63795.2578125</v>
      </c>
      <c r="AF758" s="57">
        <f t="shared" si="382"/>
        <v>63795.2578125</v>
      </c>
      <c r="AG758" s="55"/>
      <c r="AI758" s="35" t="str">
        <f t="shared" si="369"/>
        <v/>
      </c>
      <c r="AJ758" s="125" t="str">
        <f t="shared" si="370"/>
        <v/>
      </c>
      <c r="AK758" s="125" t="str">
        <f t="shared" si="371"/>
        <v/>
      </c>
      <c r="AL758" s="125" t="str">
        <f t="shared" si="372"/>
        <v/>
      </c>
      <c r="AM758" s="125" t="str">
        <f t="shared" si="373"/>
        <v/>
      </c>
      <c r="AN758" s="125" t="s">
        <v>218</v>
      </c>
      <c r="AO758" s="125" t="str">
        <f t="shared" si="374"/>
        <v/>
      </c>
      <c r="AP758" s="125" t="str">
        <f t="shared" si="383"/>
        <v/>
      </c>
    </row>
    <row r="759" spans="1:42">
      <c r="A759" s="30">
        <f t="shared" si="375"/>
        <v>30681</v>
      </c>
      <c r="B759" s="31">
        <f t="shared" si="352"/>
        <v>0</v>
      </c>
      <c r="C759" s="33" t="str">
        <f t="shared" si="353"/>
        <v/>
      </c>
      <c r="D759" s="31">
        <f t="shared" si="354"/>
        <v>0</v>
      </c>
      <c r="E759" s="33" t="str">
        <f t="shared" si="355"/>
        <v/>
      </c>
      <c r="F759" s="31">
        <f t="shared" si="356"/>
        <v>0</v>
      </c>
      <c r="G759" s="32">
        <f t="shared" si="357"/>
        <v>0</v>
      </c>
      <c r="H759" s="32">
        <f t="shared" si="358"/>
        <v>0</v>
      </c>
      <c r="I759" s="32">
        <f t="shared" si="359"/>
        <v>0</v>
      </c>
      <c r="J759" s="37" t="str">
        <f t="shared" si="376"/>
        <v/>
      </c>
      <c r="K759" s="31">
        <f t="shared" si="360"/>
        <v>0</v>
      </c>
      <c r="L759" s="33" t="str">
        <f t="shared" si="361"/>
        <v/>
      </c>
      <c r="M759" s="34">
        <f t="shared" si="377"/>
        <v>13276.585523039947</v>
      </c>
      <c r="N759" s="33" t="str">
        <f t="shared" si="378"/>
        <v/>
      </c>
      <c r="O759" s="35" t="str">
        <f t="shared" si="362"/>
        <v/>
      </c>
      <c r="P759" s="48" t="str">
        <f t="shared" si="363"/>
        <v/>
      </c>
      <c r="Q759" s="35"/>
      <c r="R759" s="58">
        <f>Data!AW759</f>
        <v>0</v>
      </c>
      <c r="S759" s="58">
        <f>Data!BB759</f>
        <v>0</v>
      </c>
      <c r="T759" s="58">
        <f>Data!BM759</f>
        <v>0</v>
      </c>
      <c r="U759" s="59">
        <f>Data!BN759</f>
        <v>0</v>
      </c>
      <c r="V759" s="59">
        <f>Data!BO759</f>
        <v>0</v>
      </c>
      <c r="W759" s="58">
        <f>Data!BT759</f>
        <v>0</v>
      </c>
      <c r="X759" s="56">
        <f t="shared" si="364"/>
        <v>0</v>
      </c>
      <c r="Y759" s="64">
        <f t="shared" si="365"/>
        <v>4500</v>
      </c>
      <c r="Z759" s="65">
        <f t="shared" si="366"/>
        <v>156178.71875</v>
      </c>
      <c r="AA759" s="66">
        <f t="shared" si="367"/>
        <v>160678.71875</v>
      </c>
      <c r="AB759" s="71">
        <f t="shared" si="379"/>
        <v>160678.71875</v>
      </c>
      <c r="AC759" s="71">
        <f t="shared" si="368"/>
        <v>156178.71875</v>
      </c>
      <c r="AD759" s="71">
        <f t="shared" si="380"/>
        <v>153546.83405754509</v>
      </c>
      <c r="AE759" s="71">
        <f t="shared" si="381"/>
        <v>156178.71875</v>
      </c>
      <c r="AF759" s="57">
        <f t="shared" si="382"/>
        <v>153546.83405754509</v>
      </c>
      <c r="AG759" s="55"/>
      <c r="AI759" s="35" t="str">
        <f t="shared" si="369"/>
        <v/>
      </c>
      <c r="AJ759" s="125" t="str">
        <f t="shared" si="370"/>
        <v/>
      </c>
      <c r="AK759" s="125" t="str">
        <f t="shared" si="371"/>
        <v/>
      </c>
      <c r="AL759" s="125" t="str">
        <f t="shared" si="372"/>
        <v/>
      </c>
      <c r="AM759" s="125" t="str">
        <f t="shared" si="373"/>
        <v/>
      </c>
      <c r="AN759" s="125" t="s">
        <v>218</v>
      </c>
      <c r="AO759" s="125" t="str">
        <f t="shared" si="374"/>
        <v/>
      </c>
      <c r="AP759" s="125" t="str">
        <f t="shared" si="383"/>
        <v/>
      </c>
    </row>
    <row r="760" spans="1:42">
      <c r="A760" s="30">
        <f t="shared" si="375"/>
        <v>30712</v>
      </c>
      <c r="B760" s="31">
        <f t="shared" si="352"/>
        <v>0</v>
      </c>
      <c r="C760" s="33" t="str">
        <f t="shared" si="353"/>
        <v/>
      </c>
      <c r="D760" s="31">
        <f t="shared" si="354"/>
        <v>0</v>
      </c>
      <c r="E760" s="33" t="str">
        <f t="shared" si="355"/>
        <v/>
      </c>
      <c r="F760" s="31">
        <f t="shared" si="356"/>
        <v>0</v>
      </c>
      <c r="G760" s="32">
        <f t="shared" si="357"/>
        <v>0</v>
      </c>
      <c r="H760" s="32">
        <f t="shared" si="358"/>
        <v>0</v>
      </c>
      <c r="I760" s="32">
        <f t="shared" si="359"/>
        <v>0</v>
      </c>
      <c r="J760" s="37" t="str">
        <f t="shared" si="376"/>
        <v/>
      </c>
      <c r="K760" s="31">
        <f t="shared" si="360"/>
        <v>0</v>
      </c>
      <c r="L760" s="33" t="str">
        <f t="shared" si="361"/>
        <v/>
      </c>
      <c r="M760" s="34">
        <f t="shared" si="377"/>
        <v>13383.1044572355</v>
      </c>
      <c r="N760" s="33" t="str">
        <f t="shared" si="378"/>
        <v/>
      </c>
      <c r="O760" s="35" t="str">
        <f t="shared" si="362"/>
        <v/>
      </c>
      <c r="P760" s="48" t="str">
        <f t="shared" si="363"/>
        <v/>
      </c>
      <c r="Q760" s="35"/>
      <c r="R760" s="58">
        <f>Data!AW760</f>
        <v>0</v>
      </c>
      <c r="S760" s="58">
        <f>Data!BB760</f>
        <v>0</v>
      </c>
      <c r="T760" s="58">
        <f>Data!BM760</f>
        <v>0</v>
      </c>
      <c r="U760" s="59">
        <f>Data!BN760</f>
        <v>0</v>
      </c>
      <c r="V760" s="59">
        <f>Data!BO760</f>
        <v>0</v>
      </c>
      <c r="W760" s="58">
        <f>Data!BT760</f>
        <v>0</v>
      </c>
      <c r="X760" s="56">
        <f t="shared" si="364"/>
        <v>0</v>
      </c>
      <c r="Y760" s="64">
        <f t="shared" si="365"/>
        <v>6000</v>
      </c>
      <c r="Z760" s="65">
        <f t="shared" si="366"/>
        <v>54974.12109375</v>
      </c>
      <c r="AA760" s="66">
        <f t="shared" si="367"/>
        <v>60974.12109375</v>
      </c>
      <c r="AB760" s="71">
        <f t="shared" si="379"/>
        <v>60974.12109375</v>
      </c>
      <c r="AC760" s="71">
        <f t="shared" si="368"/>
        <v>54974.12109375</v>
      </c>
      <c r="AD760" s="71">
        <f t="shared" si="380"/>
        <v>56391.982236714815</v>
      </c>
      <c r="AE760" s="71">
        <f t="shared" si="381"/>
        <v>54974.12109375</v>
      </c>
      <c r="AF760" s="57">
        <f t="shared" si="382"/>
        <v>54974.12109375</v>
      </c>
      <c r="AG760" s="55"/>
      <c r="AI760" s="35" t="str">
        <f t="shared" si="369"/>
        <v/>
      </c>
      <c r="AJ760" s="125" t="str">
        <f t="shared" si="370"/>
        <v/>
      </c>
      <c r="AK760" s="125" t="str">
        <f t="shared" si="371"/>
        <v/>
      </c>
      <c r="AL760" s="125" t="str">
        <f t="shared" si="372"/>
        <v/>
      </c>
      <c r="AM760" s="125" t="str">
        <f t="shared" si="373"/>
        <v/>
      </c>
      <c r="AN760" s="125" t="s">
        <v>218</v>
      </c>
      <c r="AO760" s="125" t="str">
        <f t="shared" si="374"/>
        <v/>
      </c>
      <c r="AP760" s="125" t="str">
        <f t="shared" si="383"/>
        <v/>
      </c>
    </row>
    <row r="761" spans="1:42">
      <c r="A761" s="30">
        <f t="shared" si="375"/>
        <v>30741</v>
      </c>
      <c r="B761" s="31">
        <f t="shared" si="352"/>
        <v>0</v>
      </c>
      <c r="C761" s="33" t="str">
        <f t="shared" si="353"/>
        <v/>
      </c>
      <c r="D761" s="31">
        <f t="shared" si="354"/>
        <v>0</v>
      </c>
      <c r="E761" s="33" t="str">
        <f t="shared" si="355"/>
        <v/>
      </c>
      <c r="F761" s="31">
        <f t="shared" si="356"/>
        <v>0</v>
      </c>
      <c r="G761" s="32">
        <f t="shared" si="357"/>
        <v>0</v>
      </c>
      <c r="H761" s="32">
        <f t="shared" si="358"/>
        <v>0</v>
      </c>
      <c r="I761" s="32">
        <f t="shared" si="359"/>
        <v>0</v>
      </c>
      <c r="J761" s="37" t="str">
        <f t="shared" si="376"/>
        <v/>
      </c>
      <c r="K761" s="31">
        <f t="shared" si="360"/>
        <v>0</v>
      </c>
      <c r="L761" s="33" t="str">
        <f t="shared" si="361"/>
        <v/>
      </c>
      <c r="M761" s="34">
        <f t="shared" si="377"/>
        <v>27253.795106986508</v>
      </c>
      <c r="N761" s="33" t="str">
        <f t="shared" si="378"/>
        <v/>
      </c>
      <c r="O761" s="35" t="str">
        <f t="shared" si="362"/>
        <v/>
      </c>
      <c r="P761" s="48" t="str">
        <f t="shared" si="363"/>
        <v/>
      </c>
      <c r="Q761" s="35"/>
      <c r="R761" s="58">
        <f>Data!AW761</f>
        <v>0</v>
      </c>
      <c r="S761" s="58">
        <f>Data!BB761</f>
        <v>0</v>
      </c>
      <c r="T761" s="58">
        <f>Data!BM761</f>
        <v>0</v>
      </c>
      <c r="U761" s="59">
        <f>Data!BN761</f>
        <v>0</v>
      </c>
      <c r="V761" s="59">
        <f>Data!BO761</f>
        <v>0</v>
      </c>
      <c r="W761" s="58">
        <f>Data!BT761</f>
        <v>0</v>
      </c>
      <c r="X761" s="56">
        <f t="shared" si="364"/>
        <v>0</v>
      </c>
      <c r="Y761" s="64">
        <f t="shared" si="365"/>
        <v>12068.9658203125</v>
      </c>
      <c r="Z761" s="65">
        <f t="shared" si="366"/>
        <v>24037.7421875</v>
      </c>
      <c r="AA761" s="66">
        <f t="shared" si="367"/>
        <v>36106.7080078125</v>
      </c>
      <c r="AB761" s="71">
        <f t="shared" si="379"/>
        <v>36106.7080078125</v>
      </c>
      <c r="AC761" s="71">
        <f t="shared" si="368"/>
        <v>24037.7421875</v>
      </c>
      <c r="AD761" s="71">
        <f t="shared" si="380"/>
        <v>18398.501987431766</v>
      </c>
      <c r="AE761" s="71">
        <f t="shared" si="381"/>
        <v>24037.7421875</v>
      </c>
      <c r="AF761" s="57">
        <f t="shared" si="382"/>
        <v>18398.501987431766</v>
      </c>
      <c r="AG761" s="55"/>
      <c r="AI761" s="35" t="str">
        <f t="shared" si="369"/>
        <v/>
      </c>
      <c r="AJ761" s="125" t="str">
        <f t="shared" si="370"/>
        <v/>
      </c>
      <c r="AK761" s="125" t="str">
        <f t="shared" si="371"/>
        <v/>
      </c>
      <c r="AL761" s="125" t="str">
        <f t="shared" si="372"/>
        <v/>
      </c>
      <c r="AM761" s="125" t="str">
        <f t="shared" si="373"/>
        <v/>
      </c>
      <c r="AN761" s="125" t="s">
        <v>218</v>
      </c>
      <c r="AO761" s="125" t="str">
        <f t="shared" si="374"/>
        <v/>
      </c>
      <c r="AP761" s="125" t="str">
        <f t="shared" si="383"/>
        <v/>
      </c>
    </row>
    <row r="762" spans="1:42">
      <c r="A762" s="30">
        <f t="shared" si="375"/>
        <v>30772</v>
      </c>
      <c r="B762" s="31">
        <f t="shared" si="352"/>
        <v>0</v>
      </c>
      <c r="C762" s="33" t="str">
        <f t="shared" si="353"/>
        <v/>
      </c>
      <c r="D762" s="31">
        <f t="shared" si="354"/>
        <v>0</v>
      </c>
      <c r="E762" s="33" t="str">
        <f t="shared" si="355"/>
        <v/>
      </c>
      <c r="F762" s="31">
        <f t="shared" si="356"/>
        <v>0</v>
      </c>
      <c r="G762" s="32">
        <f t="shared" si="357"/>
        <v>0</v>
      </c>
      <c r="H762" s="32">
        <f t="shared" si="358"/>
        <v>0</v>
      </c>
      <c r="I762" s="32">
        <f t="shared" si="359"/>
        <v>0</v>
      </c>
      <c r="J762" s="37" t="str">
        <f t="shared" si="376"/>
        <v/>
      </c>
      <c r="K762" s="31">
        <f t="shared" si="360"/>
        <v>0</v>
      </c>
      <c r="L762" s="33" t="str">
        <f t="shared" si="361"/>
        <v/>
      </c>
      <c r="M762" s="34">
        <f t="shared" si="377"/>
        <v>25849.148738199452</v>
      </c>
      <c r="N762" s="33" t="str">
        <f t="shared" si="378"/>
        <v/>
      </c>
      <c r="O762" s="35" t="str">
        <f t="shared" si="362"/>
        <v/>
      </c>
      <c r="P762" s="48" t="str">
        <f t="shared" si="363"/>
        <v/>
      </c>
      <c r="Q762" s="35"/>
      <c r="R762" s="58">
        <f>Data!AW762</f>
        <v>0</v>
      </c>
      <c r="S762" s="58">
        <f>Data!BB762</f>
        <v>0</v>
      </c>
      <c r="T762" s="58">
        <f>Data!BM762</f>
        <v>0</v>
      </c>
      <c r="U762" s="59">
        <f>Data!BN762</f>
        <v>0</v>
      </c>
      <c r="V762" s="59">
        <f>Data!BO762</f>
        <v>0</v>
      </c>
      <c r="W762" s="58">
        <f>Data!BT762</f>
        <v>0</v>
      </c>
      <c r="X762" s="56">
        <f t="shared" si="364"/>
        <v>0</v>
      </c>
      <c r="Y762" s="64">
        <f t="shared" si="365"/>
        <v>12860.0810546875</v>
      </c>
      <c r="Z762" s="65">
        <f t="shared" si="366"/>
        <v>20380.052734375</v>
      </c>
      <c r="AA762" s="66">
        <f t="shared" si="367"/>
        <v>33240.1337890625</v>
      </c>
      <c r="AB762" s="71">
        <f t="shared" si="379"/>
        <v>33240.1337890625</v>
      </c>
      <c r="AC762" s="71">
        <f t="shared" si="368"/>
        <v>20380.052734375</v>
      </c>
      <c r="AD762" s="71">
        <f t="shared" si="380"/>
        <v>17261.71974150998</v>
      </c>
      <c r="AE762" s="71">
        <f t="shared" si="381"/>
        <v>20380.052734375</v>
      </c>
      <c r="AF762" s="57">
        <f t="shared" si="382"/>
        <v>17261.71974150998</v>
      </c>
      <c r="AG762" s="55"/>
      <c r="AI762" s="35" t="str">
        <f t="shared" si="369"/>
        <v/>
      </c>
      <c r="AJ762" s="125" t="str">
        <f t="shared" si="370"/>
        <v/>
      </c>
      <c r="AK762" s="125" t="str">
        <f t="shared" si="371"/>
        <v/>
      </c>
      <c r="AL762" s="125" t="str">
        <f t="shared" si="372"/>
        <v/>
      </c>
      <c r="AM762" s="125" t="str">
        <f t="shared" si="373"/>
        <v/>
      </c>
      <c r="AN762" s="125" t="s">
        <v>218</v>
      </c>
      <c r="AO762" s="125" t="str">
        <f t="shared" si="374"/>
        <v/>
      </c>
      <c r="AP762" s="125" t="str">
        <f t="shared" si="383"/>
        <v/>
      </c>
    </row>
    <row r="763" spans="1:42">
      <c r="A763" s="30">
        <f t="shared" si="375"/>
        <v>30802</v>
      </c>
      <c r="B763" s="31">
        <f t="shared" si="352"/>
        <v>-6913.3026566910166</v>
      </c>
      <c r="C763" s="33" t="str">
        <f t="shared" si="353"/>
        <v/>
      </c>
      <c r="D763" s="31">
        <f t="shared" si="354"/>
        <v>0</v>
      </c>
      <c r="E763" s="33" t="str">
        <f t="shared" si="355"/>
        <v/>
      </c>
      <c r="F763" s="31">
        <f t="shared" si="356"/>
        <v>0</v>
      </c>
      <c r="G763" s="32">
        <f t="shared" si="357"/>
        <v>0</v>
      </c>
      <c r="H763" s="32">
        <f t="shared" si="358"/>
        <v>0</v>
      </c>
      <c r="I763" s="32">
        <f t="shared" si="359"/>
        <v>0</v>
      </c>
      <c r="J763" s="37" t="str">
        <f t="shared" si="376"/>
        <v/>
      </c>
      <c r="K763" s="31">
        <f t="shared" si="360"/>
        <v>0</v>
      </c>
      <c r="L763" s="33" t="str">
        <f t="shared" si="361"/>
        <v/>
      </c>
      <c r="M763" s="34">
        <f t="shared" si="377"/>
        <v>4517.6092426710338</v>
      </c>
      <c r="N763" s="33" t="str">
        <f t="shared" si="378"/>
        <v/>
      </c>
      <c r="O763" s="35" t="str">
        <f t="shared" si="362"/>
        <v/>
      </c>
      <c r="P763" s="48" t="str">
        <f t="shared" si="363"/>
        <v/>
      </c>
      <c r="Q763" s="35"/>
      <c r="R763" s="58">
        <f>Data!AW763</f>
        <v>-2220.006591796875</v>
      </c>
      <c r="S763" s="58">
        <f>Data!BB763</f>
        <v>0</v>
      </c>
      <c r="T763" s="58">
        <f>Data!BM763</f>
        <v>0</v>
      </c>
      <c r="U763" s="59">
        <f>Data!BN763</f>
        <v>0</v>
      </c>
      <c r="V763" s="59">
        <f>Data!BO763</f>
        <v>0</v>
      </c>
      <c r="W763" s="58">
        <f>Data!BT763</f>
        <v>0</v>
      </c>
      <c r="X763" s="56">
        <f t="shared" si="364"/>
        <v>0</v>
      </c>
      <c r="Y763" s="64">
        <f t="shared" si="365"/>
        <v>9755.2080078125</v>
      </c>
      <c r="Z763" s="65">
        <f t="shared" si="366"/>
        <v>9946.7119140625</v>
      </c>
      <c r="AA763" s="66">
        <f t="shared" si="367"/>
        <v>19701.919921875</v>
      </c>
      <c r="AB763" s="71">
        <f t="shared" si="379"/>
        <v>19701.919921875</v>
      </c>
      <c r="AC763" s="71">
        <f t="shared" si="368"/>
        <v>9946.7119140625</v>
      </c>
      <c r="AD763" s="71">
        <f t="shared" si="380"/>
        <v>18496.983783193718</v>
      </c>
      <c r="AE763" s="71">
        <f t="shared" si="381"/>
        <v>9946.7119140625</v>
      </c>
      <c r="AF763" s="57">
        <f t="shared" si="382"/>
        <v>9946.7119140625</v>
      </c>
      <c r="AG763" s="55"/>
      <c r="AI763" s="35" t="str">
        <f t="shared" si="369"/>
        <v/>
      </c>
      <c r="AJ763" s="125" t="str">
        <f t="shared" si="370"/>
        <v>B2-3</v>
      </c>
      <c r="AK763" s="125" t="str">
        <f t="shared" si="371"/>
        <v/>
      </c>
      <c r="AL763" s="125" t="str">
        <f t="shared" si="372"/>
        <v/>
      </c>
      <c r="AM763" s="125" t="str">
        <f t="shared" si="373"/>
        <v/>
      </c>
      <c r="AN763" s="125" t="s">
        <v>218</v>
      </c>
      <c r="AO763" s="125" t="str">
        <f t="shared" si="374"/>
        <v/>
      </c>
      <c r="AP763" s="125" t="str">
        <f t="shared" si="383"/>
        <v>B2-3</v>
      </c>
    </row>
    <row r="764" spans="1:42">
      <c r="A764" s="30">
        <f t="shared" si="375"/>
        <v>30833</v>
      </c>
      <c r="B764" s="31">
        <f t="shared" si="352"/>
        <v>-2644.7734879636901</v>
      </c>
      <c r="C764" s="33" t="str">
        <f t="shared" si="353"/>
        <v/>
      </c>
      <c r="D764" s="31">
        <f t="shared" si="354"/>
        <v>0</v>
      </c>
      <c r="E764" s="33" t="str">
        <f t="shared" si="355"/>
        <v/>
      </c>
      <c r="F764" s="31">
        <f t="shared" si="356"/>
        <v>0</v>
      </c>
      <c r="G764" s="32">
        <f t="shared" si="357"/>
        <v>0</v>
      </c>
      <c r="H764" s="32">
        <f t="shared" si="358"/>
        <v>0</v>
      </c>
      <c r="I764" s="32">
        <f t="shared" si="359"/>
        <v>0</v>
      </c>
      <c r="J764" s="37" t="str">
        <f t="shared" si="376"/>
        <v/>
      </c>
      <c r="K764" s="31">
        <f t="shared" si="360"/>
        <v>0</v>
      </c>
      <c r="L764" s="33" t="str">
        <f t="shared" si="361"/>
        <v/>
      </c>
      <c r="M764" s="34">
        <f t="shared" si="377"/>
        <v>4285.7143586995662</v>
      </c>
      <c r="N764" s="33" t="str">
        <f t="shared" si="378"/>
        <v/>
      </c>
      <c r="O764" s="35" t="str">
        <f t="shared" si="362"/>
        <v/>
      </c>
      <c r="P764" s="48" t="str">
        <f t="shared" si="363"/>
        <v/>
      </c>
      <c r="Q764" s="35"/>
      <c r="R764" s="58">
        <f>Data!AW764</f>
        <v>-95.746788024902344</v>
      </c>
      <c r="S764" s="58">
        <f>Data!BB764</f>
        <v>0</v>
      </c>
      <c r="T764" s="58">
        <f>Data!BM764</f>
        <v>0</v>
      </c>
      <c r="U764" s="59">
        <f>Data!BN764</f>
        <v>0</v>
      </c>
      <c r="V764" s="59">
        <f>Data!BO764</f>
        <v>0</v>
      </c>
      <c r="W764" s="58">
        <f>Data!BT764</f>
        <v>0</v>
      </c>
      <c r="X764" s="56">
        <f t="shared" si="364"/>
        <v>0</v>
      </c>
      <c r="Y764" s="64">
        <f t="shared" si="365"/>
        <v>6466.12890625</v>
      </c>
      <c r="Z764" s="65">
        <f t="shared" si="366"/>
        <v>8547.40234375</v>
      </c>
      <c r="AA764" s="66">
        <f t="shared" si="367"/>
        <v>15013.53125</v>
      </c>
      <c r="AB764" s="71">
        <f t="shared" si="379"/>
        <v>15013.53125</v>
      </c>
      <c r="AC764" s="71">
        <f t="shared" si="368"/>
        <v>8547.40234375</v>
      </c>
      <c r="AD764" s="71">
        <f t="shared" si="380"/>
        <v>15182.381675965134</v>
      </c>
      <c r="AE764" s="71">
        <f t="shared" si="381"/>
        <v>8547.40234375</v>
      </c>
      <c r="AF764" s="57">
        <f t="shared" si="382"/>
        <v>8547.40234375</v>
      </c>
      <c r="AG764" s="55"/>
      <c r="AI764" s="35" t="str">
        <f t="shared" si="369"/>
        <v/>
      </c>
      <c r="AJ764" s="125" t="str">
        <f t="shared" si="370"/>
        <v/>
      </c>
      <c r="AK764" s="125" t="str">
        <f t="shared" si="371"/>
        <v/>
      </c>
      <c r="AL764" s="125" t="str">
        <f t="shared" si="372"/>
        <v/>
      </c>
      <c r="AM764" s="125" t="str">
        <f t="shared" si="373"/>
        <v/>
      </c>
      <c r="AN764" s="125" t="s">
        <v>218</v>
      </c>
      <c r="AO764" s="125" t="str">
        <f t="shared" si="374"/>
        <v/>
      </c>
      <c r="AP764" s="125" t="str">
        <f t="shared" si="383"/>
        <v/>
      </c>
    </row>
    <row r="765" spans="1:42">
      <c r="A765" s="30">
        <f t="shared" si="375"/>
        <v>30863</v>
      </c>
      <c r="B765" s="31">
        <f t="shared" si="352"/>
        <v>8962.3366337781626</v>
      </c>
      <c r="C765" s="33" t="str">
        <f t="shared" si="353"/>
        <v/>
      </c>
      <c r="D765" s="31">
        <f t="shared" si="354"/>
        <v>9871.313944955049</v>
      </c>
      <c r="E765" s="33" t="str">
        <f t="shared" si="355"/>
        <v/>
      </c>
      <c r="F765" s="31">
        <f t="shared" si="356"/>
        <v>0</v>
      </c>
      <c r="G765" s="32">
        <f t="shared" si="357"/>
        <v>0</v>
      </c>
      <c r="H765" s="32">
        <f t="shared" si="358"/>
        <v>-11481.488356271666</v>
      </c>
      <c r="I765" s="32">
        <f t="shared" si="359"/>
        <v>0</v>
      </c>
      <c r="J765" s="37" t="str">
        <f t="shared" si="376"/>
        <v/>
      </c>
      <c r="K765" s="31">
        <f t="shared" si="360"/>
        <v>0</v>
      </c>
      <c r="L765" s="33" t="str">
        <f t="shared" si="361"/>
        <v/>
      </c>
      <c r="M765" s="34">
        <f t="shared" si="377"/>
        <v>16232.448658133382</v>
      </c>
      <c r="N765" s="33" t="str">
        <f t="shared" si="378"/>
        <v/>
      </c>
      <c r="O765" s="35" t="str">
        <f t="shared" si="362"/>
        <v>MRDO</v>
      </c>
      <c r="P765" s="48" t="str">
        <f t="shared" si="363"/>
        <v>MRDO</v>
      </c>
      <c r="Q765" s="35"/>
      <c r="R765" s="58">
        <f>Data!AW765</f>
        <v>3174.0615234375</v>
      </c>
      <c r="S765" s="58">
        <f>Data!BB765</f>
        <v>4083.038818359375</v>
      </c>
      <c r="T765" s="58">
        <f>Data!BM765</f>
        <v>0</v>
      </c>
      <c r="U765" s="59">
        <f>Data!BN765</f>
        <v>0</v>
      </c>
      <c r="V765" s="59">
        <f>Data!BO765</f>
        <v>-17269.763671875</v>
      </c>
      <c r="W765" s="58">
        <f>Data!BT765</f>
        <v>0</v>
      </c>
      <c r="X765" s="56">
        <f t="shared" si="364"/>
        <v>4083.038818359375</v>
      </c>
      <c r="Y765" s="64">
        <f t="shared" si="365"/>
        <v>6875</v>
      </c>
      <c r="Z765" s="65">
        <f t="shared" si="366"/>
        <v>0</v>
      </c>
      <c r="AA765" s="66">
        <f t="shared" si="367"/>
        <v>6875</v>
      </c>
      <c r="AB765" s="71">
        <f t="shared" si="379"/>
        <v>2791.961181640625</v>
      </c>
      <c r="AC765" s="71">
        <f t="shared" si="368"/>
        <v>0</v>
      </c>
      <c r="AD765" s="71">
        <f t="shared" si="380"/>
        <v>743.39984524930878</v>
      </c>
      <c r="AE765" s="71">
        <f t="shared" si="381"/>
        <v>0</v>
      </c>
      <c r="AF765" s="57">
        <f t="shared" si="382"/>
        <v>0</v>
      </c>
      <c r="AG765" s="55"/>
      <c r="AI765" s="35" t="str">
        <f t="shared" si="369"/>
        <v/>
      </c>
      <c r="AJ765" s="125" t="str">
        <f t="shared" si="370"/>
        <v/>
      </c>
      <c r="AK765" s="125" t="str">
        <f t="shared" si="371"/>
        <v/>
      </c>
      <c r="AL765" s="125" t="str">
        <f t="shared" si="372"/>
        <v/>
      </c>
      <c r="AM765" s="125" t="str">
        <f t="shared" si="373"/>
        <v/>
      </c>
      <c r="AN765" s="125" t="s">
        <v>218</v>
      </c>
      <c r="AO765" s="125" t="str">
        <f t="shared" si="374"/>
        <v/>
      </c>
      <c r="AP765" s="125" t="str">
        <f t="shared" si="383"/>
        <v/>
      </c>
    </row>
    <row r="766" spans="1:42">
      <c r="A766" s="30">
        <f t="shared" si="375"/>
        <v>30894</v>
      </c>
      <c r="B766" s="31">
        <f t="shared" si="352"/>
        <v>22837.219271809208</v>
      </c>
      <c r="C766" s="33" t="str">
        <f t="shared" si="353"/>
        <v>JP</v>
      </c>
      <c r="D766" s="31">
        <f t="shared" si="354"/>
        <v>19967.41125470999</v>
      </c>
      <c r="E766" s="33" t="str">
        <f t="shared" si="355"/>
        <v/>
      </c>
      <c r="F766" s="31">
        <f t="shared" si="356"/>
        <v>0</v>
      </c>
      <c r="G766" s="32">
        <f t="shared" si="357"/>
        <v>11670.904570884026</v>
      </c>
      <c r="H766" s="32">
        <f t="shared" si="358"/>
        <v>11599.062176170064</v>
      </c>
      <c r="I766" s="32">
        <f t="shared" si="359"/>
        <v>11670.904570884026</v>
      </c>
      <c r="J766" s="37" t="str">
        <f t="shared" si="376"/>
        <v/>
      </c>
      <c r="K766" s="31">
        <f t="shared" si="360"/>
        <v>0</v>
      </c>
      <c r="L766" s="33" t="str">
        <f t="shared" si="361"/>
        <v/>
      </c>
      <c r="M766" s="34">
        <f t="shared" si="377"/>
        <v>15291.430473746905</v>
      </c>
      <c r="N766" s="33" t="str">
        <f t="shared" si="378"/>
        <v/>
      </c>
      <c r="O766" s="35" t="str">
        <f t="shared" si="362"/>
        <v/>
      </c>
      <c r="P766" s="48" t="str">
        <f t="shared" si="363"/>
        <v>JP</v>
      </c>
      <c r="Q766" s="35"/>
      <c r="R766" s="58">
        <f>Data!AW766</f>
        <v>11177.125</v>
      </c>
      <c r="S766" s="58">
        <f>Data!BB766</f>
        <v>8307.31640625</v>
      </c>
      <c r="T766" s="58">
        <f>Data!BM766</f>
        <v>0</v>
      </c>
      <c r="U766" s="59">
        <f>Data!BN766</f>
        <v>10.809781074523926</v>
      </c>
      <c r="V766" s="59">
        <f>Data!BO766</f>
        <v>-61.032585144042969</v>
      </c>
      <c r="W766" s="58">
        <f>Data!BT766</f>
        <v>0</v>
      </c>
      <c r="X766" s="56">
        <f t="shared" si="364"/>
        <v>11177.125</v>
      </c>
      <c r="Y766" s="64">
        <f t="shared" si="365"/>
        <v>8000</v>
      </c>
      <c r="Z766" s="65">
        <f t="shared" si="366"/>
        <v>3177.125</v>
      </c>
      <c r="AA766" s="66">
        <f t="shared" si="367"/>
        <v>11177.125</v>
      </c>
      <c r="AB766" s="71">
        <f t="shared" si="379"/>
        <v>0</v>
      </c>
      <c r="AC766" s="71">
        <f t="shared" si="368"/>
        <v>3177.125</v>
      </c>
      <c r="AD766" s="71">
        <f t="shared" si="380"/>
        <v>10264.177434781051</v>
      </c>
      <c r="AE766" s="71">
        <f t="shared" si="381"/>
        <v>3177.125</v>
      </c>
      <c r="AF766" s="57">
        <f t="shared" si="382"/>
        <v>0</v>
      </c>
      <c r="AG766" s="55"/>
      <c r="AI766" s="35" t="str">
        <f t="shared" si="369"/>
        <v/>
      </c>
      <c r="AJ766" s="125" t="str">
        <f t="shared" si="370"/>
        <v/>
      </c>
      <c r="AK766" s="125" t="str">
        <f t="shared" si="371"/>
        <v/>
      </c>
      <c r="AL766" s="125" t="str">
        <f t="shared" si="372"/>
        <v/>
      </c>
      <c r="AM766" s="125" t="str">
        <f t="shared" si="373"/>
        <v/>
      </c>
      <c r="AN766" s="125" t="s">
        <v>218</v>
      </c>
      <c r="AO766" s="125" t="str">
        <f t="shared" si="374"/>
        <v/>
      </c>
      <c r="AP766" s="125" t="str">
        <f t="shared" si="383"/>
        <v/>
      </c>
    </row>
    <row r="767" spans="1:42">
      <c r="A767" s="30">
        <f t="shared" si="375"/>
        <v>30925</v>
      </c>
      <c r="B767" s="31">
        <f t="shared" si="352"/>
        <v>12824.496636457725</v>
      </c>
      <c r="C767" s="33" t="str">
        <f t="shared" si="353"/>
        <v/>
      </c>
      <c r="D767" s="31">
        <f t="shared" si="354"/>
        <v>10924.070556288087</v>
      </c>
      <c r="E767" s="33" t="str">
        <f t="shared" si="355"/>
        <v/>
      </c>
      <c r="F767" s="31">
        <f t="shared" si="356"/>
        <v>0</v>
      </c>
      <c r="G767" s="32">
        <f t="shared" si="357"/>
        <v>0</v>
      </c>
      <c r="H767" s="32">
        <f t="shared" si="358"/>
        <v>9457.8296378196446</v>
      </c>
      <c r="I767" s="32">
        <f t="shared" si="359"/>
        <v>9457.8296378196446</v>
      </c>
      <c r="J767" s="37" t="str">
        <f t="shared" si="376"/>
        <v/>
      </c>
      <c r="K767" s="31">
        <f t="shared" si="360"/>
        <v>0</v>
      </c>
      <c r="L767" s="33" t="str">
        <f t="shared" si="361"/>
        <v/>
      </c>
      <c r="M767" s="34">
        <f t="shared" si="377"/>
        <v>17206.907932828315</v>
      </c>
      <c r="N767" s="33" t="str">
        <f t="shared" si="378"/>
        <v/>
      </c>
      <c r="O767" s="35" t="str">
        <f t="shared" si="362"/>
        <v>MRDO</v>
      </c>
      <c r="P767" s="48" t="str">
        <f t="shared" si="363"/>
        <v>MRDO</v>
      </c>
      <c r="Q767" s="35"/>
      <c r="R767" s="58">
        <f>Data!AW767</f>
        <v>1635.1092529296875</v>
      </c>
      <c r="S767" s="58">
        <f>Data!BB767</f>
        <v>-265.31671142578125</v>
      </c>
      <c r="T767" s="58">
        <f>Data!BM767</f>
        <v>0</v>
      </c>
      <c r="U767" s="59">
        <f>Data!BN767</f>
        <v>0</v>
      </c>
      <c r="V767" s="59">
        <f>Data!BO767</f>
        <v>-1731.557373046875</v>
      </c>
      <c r="W767" s="58">
        <f>Data!BT767</f>
        <v>0</v>
      </c>
      <c r="X767" s="56">
        <f t="shared" si="364"/>
        <v>1635.1092529296875</v>
      </c>
      <c r="Y767" s="64">
        <f t="shared" si="365"/>
        <v>4000</v>
      </c>
      <c r="Z767" s="65">
        <f t="shared" si="366"/>
        <v>0</v>
      </c>
      <c r="AA767" s="66">
        <f t="shared" si="367"/>
        <v>4000</v>
      </c>
      <c r="AB767" s="71">
        <f t="shared" si="379"/>
        <v>2364.8907470703125</v>
      </c>
      <c r="AC767" s="71">
        <f t="shared" si="368"/>
        <v>0</v>
      </c>
      <c r="AD767" s="71">
        <f t="shared" si="380"/>
        <v>985.25619599474885</v>
      </c>
      <c r="AE767" s="71">
        <f t="shared" si="381"/>
        <v>0</v>
      </c>
      <c r="AF767" s="57">
        <f t="shared" si="382"/>
        <v>0</v>
      </c>
      <c r="AG767" s="55"/>
      <c r="AI767" s="35" t="str">
        <f t="shared" si="369"/>
        <v/>
      </c>
      <c r="AJ767" s="125" t="str">
        <f t="shared" si="370"/>
        <v/>
      </c>
      <c r="AK767" s="125" t="str">
        <f t="shared" si="371"/>
        <v/>
      </c>
      <c r="AL767" s="125" t="str">
        <f t="shared" si="372"/>
        <v/>
      </c>
      <c r="AM767" s="125" t="str">
        <f t="shared" si="373"/>
        <v/>
      </c>
      <c r="AN767" s="125" t="s">
        <v>218</v>
      </c>
      <c r="AO767" s="125" t="str">
        <f t="shared" si="374"/>
        <v/>
      </c>
      <c r="AP767" s="125" t="str">
        <f t="shared" si="383"/>
        <v/>
      </c>
    </row>
    <row r="768" spans="1:42">
      <c r="A768" s="30">
        <f t="shared" si="375"/>
        <v>30955</v>
      </c>
      <c r="B768" s="31">
        <f t="shared" si="352"/>
        <v>0</v>
      </c>
      <c r="C768" s="33" t="str">
        <f t="shared" si="353"/>
        <v/>
      </c>
      <c r="D768" s="31">
        <f t="shared" si="354"/>
        <v>0</v>
      </c>
      <c r="E768" s="33" t="str">
        <f t="shared" si="355"/>
        <v/>
      </c>
      <c r="F768" s="31">
        <f t="shared" si="356"/>
        <v>0</v>
      </c>
      <c r="G768" s="32">
        <f t="shared" si="357"/>
        <v>0</v>
      </c>
      <c r="H768" s="32">
        <f t="shared" si="358"/>
        <v>9456.0136257023678</v>
      </c>
      <c r="I768" s="32">
        <f t="shared" si="359"/>
        <v>9456.0136257023678</v>
      </c>
      <c r="J768" s="37" t="str">
        <f t="shared" si="376"/>
        <v/>
      </c>
      <c r="K768" s="31">
        <f t="shared" si="360"/>
        <v>0</v>
      </c>
      <c r="L768" s="33" t="str">
        <f t="shared" si="361"/>
        <v/>
      </c>
      <c r="M768" s="34">
        <f t="shared" si="377"/>
        <v>16836.000467300433</v>
      </c>
      <c r="N768" s="33" t="str">
        <f t="shared" si="378"/>
        <v/>
      </c>
      <c r="O768" s="35" t="str">
        <f t="shared" si="362"/>
        <v>MRDO</v>
      </c>
      <c r="P768" s="48" t="str">
        <f t="shared" si="363"/>
        <v>MRDO</v>
      </c>
      <c r="Q768" s="35"/>
      <c r="R768" s="58">
        <f>Data!AW768</f>
        <v>0</v>
      </c>
      <c r="S768" s="58">
        <f>Data!BB768</f>
        <v>0</v>
      </c>
      <c r="T768" s="58">
        <f>Data!BM768</f>
        <v>0</v>
      </c>
      <c r="U768" s="59">
        <f>Data!BN768</f>
        <v>0</v>
      </c>
      <c r="V768" s="59">
        <f>Data!BO768</f>
        <v>278.52120971679687</v>
      </c>
      <c r="W768" s="58">
        <f>Data!BT768</f>
        <v>0</v>
      </c>
      <c r="X768" s="56">
        <f t="shared" si="364"/>
        <v>278.52120971679687</v>
      </c>
      <c r="Y768" s="64">
        <f t="shared" si="365"/>
        <v>19062.5</v>
      </c>
      <c r="Z768" s="65">
        <f t="shared" si="366"/>
        <v>0</v>
      </c>
      <c r="AA768" s="66">
        <f t="shared" si="367"/>
        <v>19062.5</v>
      </c>
      <c r="AB768" s="71">
        <f t="shared" si="379"/>
        <v>18783.978790283203</v>
      </c>
      <c r="AC768" s="71">
        <f t="shared" si="368"/>
        <v>0</v>
      </c>
      <c r="AD768" s="71">
        <f t="shared" si="380"/>
        <v>15163.138326613291</v>
      </c>
      <c r="AE768" s="71">
        <f t="shared" si="381"/>
        <v>0</v>
      </c>
      <c r="AF768" s="57">
        <f t="shared" si="382"/>
        <v>0</v>
      </c>
      <c r="AG768" s="55"/>
      <c r="AI768" s="35" t="str">
        <f t="shared" si="369"/>
        <v/>
      </c>
      <c r="AJ768" s="125" t="str">
        <f t="shared" si="370"/>
        <v/>
      </c>
      <c r="AK768" s="125" t="str">
        <f t="shared" si="371"/>
        <v/>
      </c>
      <c r="AL768" s="125" t="str">
        <f t="shared" si="372"/>
        <v/>
      </c>
      <c r="AM768" s="125" t="str">
        <f t="shared" si="373"/>
        <v/>
      </c>
      <c r="AN768" s="125" t="s">
        <v>218</v>
      </c>
      <c r="AO768" s="125" t="str">
        <f t="shared" si="374"/>
        <v/>
      </c>
      <c r="AP768" s="125" t="str">
        <f t="shared" si="383"/>
        <v/>
      </c>
    </row>
    <row r="769" spans="1:42">
      <c r="A769" s="30">
        <f t="shared" si="375"/>
        <v>30986</v>
      </c>
      <c r="B769" s="31">
        <f t="shared" si="352"/>
        <v>0</v>
      </c>
      <c r="C769" s="33" t="str">
        <f t="shared" si="353"/>
        <v/>
      </c>
      <c r="D769" s="31">
        <f t="shared" si="354"/>
        <v>0</v>
      </c>
      <c r="E769" s="33" t="str">
        <f t="shared" si="355"/>
        <v/>
      </c>
      <c r="F769" s="31">
        <f t="shared" si="356"/>
        <v>0</v>
      </c>
      <c r="G769" s="32">
        <f t="shared" si="357"/>
        <v>0</v>
      </c>
      <c r="H769" s="32">
        <f t="shared" si="358"/>
        <v>0</v>
      </c>
      <c r="I769" s="32">
        <f t="shared" si="359"/>
        <v>0</v>
      </c>
      <c r="J769" s="37" t="str">
        <f t="shared" si="376"/>
        <v/>
      </c>
      <c r="K769" s="31">
        <f t="shared" si="360"/>
        <v>0</v>
      </c>
      <c r="L769" s="33" t="str">
        <f t="shared" si="361"/>
        <v/>
      </c>
      <c r="M769" s="34">
        <f t="shared" si="377"/>
        <v>12310.913161898143</v>
      </c>
      <c r="N769" s="33" t="str">
        <f t="shared" si="378"/>
        <v/>
      </c>
      <c r="O769" s="35" t="str">
        <f t="shared" si="362"/>
        <v>MRDO</v>
      </c>
      <c r="P769" s="48" t="str">
        <f t="shared" si="363"/>
        <v>MRDO</v>
      </c>
      <c r="Q769" s="35"/>
      <c r="R769" s="58">
        <f>Data!AW769</f>
        <v>0</v>
      </c>
      <c r="S769" s="58">
        <f>Data!BB769</f>
        <v>0</v>
      </c>
      <c r="T769" s="58">
        <f>Data!BM769</f>
        <v>0</v>
      </c>
      <c r="U769" s="59">
        <f>Data!BN769</f>
        <v>0</v>
      </c>
      <c r="V769" s="59">
        <f>Data!BO769</f>
        <v>0</v>
      </c>
      <c r="W769" s="58">
        <f>Data!BT769</f>
        <v>0</v>
      </c>
      <c r="X769" s="56">
        <f t="shared" si="364"/>
        <v>0</v>
      </c>
      <c r="Y769" s="64">
        <f t="shared" si="365"/>
        <v>9062.5</v>
      </c>
      <c r="Z769" s="65">
        <f t="shared" si="366"/>
        <v>0</v>
      </c>
      <c r="AA769" s="66">
        <f t="shared" si="367"/>
        <v>9062.5</v>
      </c>
      <c r="AB769" s="71">
        <f t="shared" si="379"/>
        <v>9062.5</v>
      </c>
      <c r="AC769" s="71">
        <f t="shared" si="368"/>
        <v>0</v>
      </c>
      <c r="AD769" s="71">
        <f t="shared" si="380"/>
        <v>5742.4724161614777</v>
      </c>
      <c r="AE769" s="71">
        <f t="shared" si="381"/>
        <v>0</v>
      </c>
      <c r="AF769" s="57">
        <f t="shared" si="382"/>
        <v>0</v>
      </c>
      <c r="AG769" s="55"/>
      <c r="AI769" s="35" t="str">
        <f t="shared" si="369"/>
        <v/>
      </c>
      <c r="AJ769" s="125" t="str">
        <f t="shared" si="370"/>
        <v/>
      </c>
      <c r="AK769" s="125" t="str">
        <f t="shared" si="371"/>
        <v/>
      </c>
      <c r="AL769" s="125" t="str">
        <f t="shared" si="372"/>
        <v/>
      </c>
      <c r="AM769" s="125" t="str">
        <f t="shared" si="373"/>
        <v/>
      </c>
      <c r="AN769" s="125" t="s">
        <v>218</v>
      </c>
      <c r="AO769" s="125" t="str">
        <f t="shared" si="374"/>
        <v/>
      </c>
      <c r="AP769" s="125" t="str">
        <f t="shared" si="383"/>
        <v/>
      </c>
    </row>
    <row r="770" spans="1:42">
      <c r="A770" s="30">
        <f t="shared" si="375"/>
        <v>31016</v>
      </c>
      <c r="B770" s="31">
        <f t="shared" si="352"/>
        <v>0</v>
      </c>
      <c r="C770" s="33" t="str">
        <f t="shared" si="353"/>
        <v/>
      </c>
      <c r="D770" s="31">
        <f t="shared" si="354"/>
        <v>0</v>
      </c>
      <c r="E770" s="33" t="str">
        <f t="shared" si="355"/>
        <v/>
      </c>
      <c r="F770" s="31">
        <f t="shared" si="356"/>
        <v>0</v>
      </c>
      <c r="G770" s="32">
        <f t="shared" si="357"/>
        <v>0</v>
      </c>
      <c r="H770" s="32">
        <f t="shared" si="358"/>
        <v>0</v>
      </c>
      <c r="I770" s="32">
        <f t="shared" si="359"/>
        <v>0</v>
      </c>
      <c r="J770" s="37" t="str">
        <f t="shared" si="376"/>
        <v/>
      </c>
      <c r="K770" s="31">
        <f t="shared" si="360"/>
        <v>0</v>
      </c>
      <c r="L770" s="33" t="str">
        <f t="shared" si="361"/>
        <v/>
      </c>
      <c r="M770" s="34">
        <f t="shared" si="377"/>
        <v>16803.387785815743</v>
      </c>
      <c r="N770" s="33" t="str">
        <f t="shared" si="378"/>
        <v/>
      </c>
      <c r="O770" s="35" t="str">
        <f t="shared" si="362"/>
        <v/>
      </c>
      <c r="P770" s="48" t="str">
        <f t="shared" si="363"/>
        <v/>
      </c>
      <c r="Q770" s="35"/>
      <c r="R770" s="58">
        <f>Data!AW770</f>
        <v>0</v>
      </c>
      <c r="S770" s="58">
        <f>Data!BB770</f>
        <v>0</v>
      </c>
      <c r="T770" s="58">
        <f>Data!BM770</f>
        <v>0</v>
      </c>
      <c r="U770" s="59">
        <f>Data!BN770</f>
        <v>0</v>
      </c>
      <c r="V770" s="59">
        <f>Data!BO770</f>
        <v>0</v>
      </c>
      <c r="W770" s="58">
        <f>Data!BT770</f>
        <v>0</v>
      </c>
      <c r="X770" s="56">
        <f t="shared" si="364"/>
        <v>0</v>
      </c>
      <c r="Y770" s="64">
        <f t="shared" si="365"/>
        <v>15312.5</v>
      </c>
      <c r="Z770" s="65">
        <f t="shared" si="366"/>
        <v>7784.70556640625</v>
      </c>
      <c r="AA770" s="66">
        <f t="shared" si="367"/>
        <v>23097.20556640625</v>
      </c>
      <c r="AB770" s="71">
        <f t="shared" si="379"/>
        <v>23097.20556640625</v>
      </c>
      <c r="AC770" s="71">
        <f t="shared" si="368"/>
        <v>7784.70556640625</v>
      </c>
      <c r="AD770" s="71">
        <f t="shared" si="380"/>
        <v>16744.335800476656</v>
      </c>
      <c r="AE770" s="71">
        <f t="shared" si="381"/>
        <v>7784.70556640625</v>
      </c>
      <c r="AF770" s="57">
        <f t="shared" si="382"/>
        <v>7784.70556640625</v>
      </c>
      <c r="AG770" s="55"/>
      <c r="AI770" s="35" t="str">
        <f t="shared" si="369"/>
        <v/>
      </c>
      <c r="AJ770" s="125" t="str">
        <f t="shared" si="370"/>
        <v/>
      </c>
      <c r="AK770" s="125" t="str">
        <f t="shared" si="371"/>
        <v/>
      </c>
      <c r="AL770" s="125" t="str">
        <f t="shared" si="372"/>
        <v/>
      </c>
      <c r="AM770" s="125" t="str">
        <f t="shared" si="373"/>
        <v/>
      </c>
      <c r="AN770" s="125" t="s">
        <v>218</v>
      </c>
      <c r="AO770" s="125" t="str">
        <f t="shared" si="374"/>
        <v/>
      </c>
      <c r="AP770" s="125" t="str">
        <f t="shared" si="383"/>
        <v/>
      </c>
    </row>
    <row r="771" spans="1:42">
      <c r="A771" s="30">
        <f t="shared" si="375"/>
        <v>31047</v>
      </c>
      <c r="B771" s="31">
        <f t="shared" si="352"/>
        <v>0</v>
      </c>
      <c r="C771" s="33" t="str">
        <f t="shared" si="353"/>
        <v/>
      </c>
      <c r="D771" s="31">
        <f t="shared" si="354"/>
        <v>0</v>
      </c>
      <c r="E771" s="33" t="str">
        <f t="shared" si="355"/>
        <v/>
      </c>
      <c r="F771" s="31">
        <f t="shared" si="356"/>
        <v>0</v>
      </c>
      <c r="G771" s="32">
        <f t="shared" si="357"/>
        <v>0</v>
      </c>
      <c r="H771" s="32">
        <f t="shared" si="358"/>
        <v>0</v>
      </c>
      <c r="I771" s="32">
        <f t="shared" si="359"/>
        <v>0</v>
      </c>
      <c r="J771" s="37" t="str">
        <f t="shared" si="376"/>
        <v/>
      </c>
      <c r="K771" s="31">
        <f t="shared" si="360"/>
        <v>0</v>
      </c>
      <c r="L771" s="33" t="str">
        <f t="shared" si="361"/>
        <v/>
      </c>
      <c r="M771" s="34">
        <f t="shared" si="377"/>
        <v>17340.170407668276</v>
      </c>
      <c r="N771" s="33" t="str">
        <f t="shared" si="378"/>
        <v/>
      </c>
      <c r="O771" s="35" t="str">
        <f t="shared" si="362"/>
        <v/>
      </c>
      <c r="P771" s="48" t="str">
        <f t="shared" si="363"/>
        <v/>
      </c>
      <c r="Q771" s="35"/>
      <c r="R771" s="58">
        <f>Data!AW771</f>
        <v>0</v>
      </c>
      <c r="S771" s="58">
        <f>Data!BB771</f>
        <v>0</v>
      </c>
      <c r="T771" s="58">
        <f>Data!BM771</f>
        <v>0</v>
      </c>
      <c r="U771" s="59">
        <f>Data!BN771</f>
        <v>0</v>
      </c>
      <c r="V771" s="59">
        <f>Data!BO771</f>
        <v>0</v>
      </c>
      <c r="W771" s="58">
        <f>Data!BT771</f>
        <v>0</v>
      </c>
      <c r="X771" s="56">
        <f t="shared" si="364"/>
        <v>0</v>
      </c>
      <c r="Y771" s="64">
        <f t="shared" si="365"/>
        <v>4500</v>
      </c>
      <c r="Z771" s="65">
        <f t="shared" si="366"/>
        <v>11280.0615234375</v>
      </c>
      <c r="AA771" s="66">
        <f t="shared" si="367"/>
        <v>15780.0615234375</v>
      </c>
      <c r="AB771" s="71">
        <f t="shared" si="379"/>
        <v>15780.0615234375</v>
      </c>
      <c r="AC771" s="71">
        <f t="shared" si="368"/>
        <v>11280.0615234375</v>
      </c>
      <c r="AD771" s="71">
        <f t="shared" si="380"/>
        <v>9991.7326381291823</v>
      </c>
      <c r="AE771" s="71">
        <f t="shared" si="381"/>
        <v>11280.0615234375</v>
      </c>
      <c r="AF771" s="57">
        <f t="shared" si="382"/>
        <v>9991.7326381291823</v>
      </c>
      <c r="AG771" s="55"/>
      <c r="AI771" s="35" t="str">
        <f t="shared" si="369"/>
        <v/>
      </c>
      <c r="AJ771" s="125" t="str">
        <f t="shared" si="370"/>
        <v/>
      </c>
      <c r="AK771" s="125" t="str">
        <f t="shared" si="371"/>
        <v/>
      </c>
      <c r="AL771" s="125" t="str">
        <f t="shared" si="372"/>
        <v/>
      </c>
      <c r="AM771" s="125" t="str">
        <f t="shared" si="373"/>
        <v/>
      </c>
      <c r="AN771" s="125" t="s">
        <v>218</v>
      </c>
      <c r="AO771" s="125" t="str">
        <f t="shared" si="374"/>
        <v/>
      </c>
      <c r="AP771" s="125" t="str">
        <f t="shared" si="383"/>
        <v/>
      </c>
    </row>
    <row r="772" spans="1:42">
      <c r="A772" s="30">
        <f t="shared" si="375"/>
        <v>31078</v>
      </c>
      <c r="B772" s="31">
        <f t="shared" si="352"/>
        <v>0</v>
      </c>
      <c r="C772" s="33" t="str">
        <f t="shared" si="353"/>
        <v/>
      </c>
      <c r="D772" s="31">
        <f t="shared" si="354"/>
        <v>0</v>
      </c>
      <c r="E772" s="33" t="str">
        <f t="shared" si="355"/>
        <v/>
      </c>
      <c r="F772" s="31">
        <f t="shared" si="356"/>
        <v>0</v>
      </c>
      <c r="G772" s="32">
        <f t="shared" si="357"/>
        <v>0</v>
      </c>
      <c r="H772" s="32">
        <f t="shared" si="358"/>
        <v>0</v>
      </c>
      <c r="I772" s="32">
        <f t="shared" si="359"/>
        <v>0</v>
      </c>
      <c r="J772" s="37" t="str">
        <f t="shared" si="376"/>
        <v/>
      </c>
      <c r="K772" s="31">
        <f t="shared" si="360"/>
        <v>0</v>
      </c>
      <c r="L772" s="33" t="str">
        <f t="shared" si="361"/>
        <v/>
      </c>
      <c r="M772" s="34">
        <f t="shared" si="377"/>
        <v>10582.745279999706</v>
      </c>
      <c r="N772" s="33" t="str">
        <f t="shared" si="378"/>
        <v/>
      </c>
      <c r="O772" s="35" t="str">
        <f t="shared" si="362"/>
        <v/>
      </c>
      <c r="P772" s="48" t="str">
        <f t="shared" si="363"/>
        <v/>
      </c>
      <c r="Q772" s="35"/>
      <c r="R772" s="58">
        <f>Data!AW772</f>
        <v>0</v>
      </c>
      <c r="S772" s="58">
        <f>Data!BB772</f>
        <v>0</v>
      </c>
      <c r="T772" s="58">
        <f>Data!BM772</f>
        <v>0</v>
      </c>
      <c r="U772" s="59">
        <f>Data!BN772</f>
        <v>0</v>
      </c>
      <c r="V772" s="59">
        <f>Data!BO772</f>
        <v>0</v>
      </c>
      <c r="W772" s="58">
        <f>Data!BT772</f>
        <v>0</v>
      </c>
      <c r="X772" s="56">
        <f t="shared" si="364"/>
        <v>0</v>
      </c>
      <c r="Y772" s="64">
        <f t="shared" si="365"/>
        <v>6000</v>
      </c>
      <c r="Z772" s="65">
        <f t="shared" si="366"/>
        <v>5156.13330078125</v>
      </c>
      <c r="AA772" s="66">
        <f t="shared" si="367"/>
        <v>11156.13330078125</v>
      </c>
      <c r="AB772" s="71">
        <f t="shared" si="379"/>
        <v>11156.13330078125</v>
      </c>
      <c r="AC772" s="71">
        <f t="shared" si="368"/>
        <v>5156.13330078125</v>
      </c>
      <c r="AD772" s="71">
        <f t="shared" si="380"/>
        <v>7165.2586762816591</v>
      </c>
      <c r="AE772" s="71">
        <f t="shared" si="381"/>
        <v>5156.13330078125</v>
      </c>
      <c r="AF772" s="57">
        <f t="shared" si="382"/>
        <v>5156.13330078125</v>
      </c>
      <c r="AG772" s="55"/>
      <c r="AI772" s="35" t="str">
        <f t="shared" si="369"/>
        <v/>
      </c>
      <c r="AJ772" s="125" t="str">
        <f t="shared" si="370"/>
        <v/>
      </c>
      <c r="AK772" s="125" t="str">
        <f t="shared" si="371"/>
        <v/>
      </c>
      <c r="AL772" s="125" t="str">
        <f t="shared" si="372"/>
        <v/>
      </c>
      <c r="AM772" s="125" t="str">
        <f t="shared" si="373"/>
        <v/>
      </c>
      <c r="AN772" s="125" t="s">
        <v>218</v>
      </c>
      <c r="AO772" s="125" t="str">
        <f t="shared" si="374"/>
        <v/>
      </c>
      <c r="AP772" s="125" t="str">
        <f t="shared" si="383"/>
        <v/>
      </c>
    </row>
    <row r="773" spans="1:42">
      <c r="A773" s="30">
        <f t="shared" si="375"/>
        <v>31106</v>
      </c>
      <c r="B773" s="31">
        <f t="shared" si="352"/>
        <v>0</v>
      </c>
      <c r="C773" s="33" t="str">
        <f t="shared" si="353"/>
        <v/>
      </c>
      <c r="D773" s="31">
        <f t="shared" si="354"/>
        <v>0</v>
      </c>
      <c r="E773" s="33" t="str">
        <f t="shared" si="355"/>
        <v/>
      </c>
      <c r="F773" s="31">
        <f t="shared" si="356"/>
        <v>0</v>
      </c>
      <c r="G773" s="32">
        <f t="shared" si="357"/>
        <v>0</v>
      </c>
      <c r="H773" s="32">
        <f t="shared" si="358"/>
        <v>0</v>
      </c>
      <c r="I773" s="32">
        <f t="shared" si="359"/>
        <v>0</v>
      </c>
      <c r="J773" s="37" t="str">
        <f t="shared" si="376"/>
        <v/>
      </c>
      <c r="K773" s="31">
        <f t="shared" si="360"/>
        <v>0</v>
      </c>
      <c r="L773" s="33" t="str">
        <f t="shared" si="361"/>
        <v/>
      </c>
      <c r="M773" s="34">
        <f t="shared" si="377"/>
        <v>15713.693992659622</v>
      </c>
      <c r="N773" s="33" t="str">
        <f t="shared" si="378"/>
        <v/>
      </c>
      <c r="O773" s="35" t="str">
        <f t="shared" si="362"/>
        <v/>
      </c>
      <c r="P773" s="48" t="str">
        <f t="shared" si="363"/>
        <v/>
      </c>
      <c r="Q773" s="35"/>
      <c r="R773" s="58">
        <f>Data!AW773</f>
        <v>0</v>
      </c>
      <c r="S773" s="58">
        <f>Data!BB773</f>
        <v>0</v>
      </c>
      <c r="T773" s="58">
        <f>Data!BM773</f>
        <v>0</v>
      </c>
      <c r="U773" s="59">
        <f>Data!BN773</f>
        <v>0</v>
      </c>
      <c r="V773" s="59">
        <f>Data!BO773</f>
        <v>0</v>
      </c>
      <c r="W773" s="58">
        <f>Data!BT773</f>
        <v>0</v>
      </c>
      <c r="X773" s="56">
        <f t="shared" si="364"/>
        <v>0</v>
      </c>
      <c r="Y773" s="64">
        <f t="shared" si="365"/>
        <v>6683.03564453125</v>
      </c>
      <c r="Z773" s="65">
        <f t="shared" si="366"/>
        <v>6034.423828125</v>
      </c>
      <c r="AA773" s="66">
        <f t="shared" si="367"/>
        <v>12717.45947265625</v>
      </c>
      <c r="AB773" s="71">
        <f t="shared" si="379"/>
        <v>12717.45947265625</v>
      </c>
      <c r="AC773" s="71">
        <f t="shared" si="368"/>
        <v>6034.423828125</v>
      </c>
      <c r="AD773" s="71">
        <f t="shared" si="380"/>
        <v>4285.9723357617131</v>
      </c>
      <c r="AE773" s="71">
        <f t="shared" si="381"/>
        <v>6034.423828125</v>
      </c>
      <c r="AF773" s="57">
        <f t="shared" si="382"/>
        <v>4285.9723357617131</v>
      </c>
      <c r="AG773" s="55"/>
      <c r="AI773" s="35" t="str">
        <f t="shared" si="369"/>
        <v/>
      </c>
      <c r="AJ773" s="125" t="str">
        <f t="shared" si="370"/>
        <v/>
      </c>
      <c r="AK773" s="125" t="str">
        <f t="shared" si="371"/>
        <v/>
      </c>
      <c r="AL773" s="125" t="str">
        <f t="shared" si="372"/>
        <v/>
      </c>
      <c r="AM773" s="125" t="str">
        <f t="shared" si="373"/>
        <v/>
      </c>
      <c r="AN773" s="125" t="s">
        <v>218</v>
      </c>
      <c r="AO773" s="125" t="str">
        <f t="shared" si="374"/>
        <v/>
      </c>
      <c r="AP773" s="125" t="str">
        <f t="shared" si="383"/>
        <v/>
      </c>
    </row>
    <row r="774" spans="1:42">
      <c r="A774" s="30">
        <f t="shared" si="375"/>
        <v>31137</v>
      </c>
      <c r="B774" s="31">
        <f t="shared" si="352"/>
        <v>0</v>
      </c>
      <c r="C774" s="33" t="str">
        <f t="shared" si="353"/>
        <v/>
      </c>
      <c r="D774" s="31">
        <f t="shared" si="354"/>
        <v>0</v>
      </c>
      <c r="E774" s="33" t="str">
        <f t="shared" si="355"/>
        <v/>
      </c>
      <c r="F774" s="31">
        <f t="shared" si="356"/>
        <v>0</v>
      </c>
      <c r="G774" s="32">
        <f t="shared" si="357"/>
        <v>0</v>
      </c>
      <c r="H774" s="32">
        <f t="shared" si="358"/>
        <v>0</v>
      </c>
      <c r="I774" s="32">
        <f t="shared" si="359"/>
        <v>0</v>
      </c>
      <c r="J774" s="37" t="str">
        <f t="shared" si="376"/>
        <v/>
      </c>
      <c r="K774" s="31">
        <f t="shared" si="360"/>
        <v>0</v>
      </c>
      <c r="L774" s="33" t="str">
        <f t="shared" si="361"/>
        <v/>
      </c>
      <c r="M774" s="34">
        <f t="shared" si="377"/>
        <v>15594.283189676204</v>
      </c>
      <c r="N774" s="33" t="str">
        <f t="shared" si="378"/>
        <v/>
      </c>
      <c r="O774" s="35" t="str">
        <f t="shared" si="362"/>
        <v/>
      </c>
      <c r="P774" s="48" t="str">
        <f t="shared" si="363"/>
        <v/>
      </c>
      <c r="Q774" s="35"/>
      <c r="R774" s="58">
        <f>Data!AW774</f>
        <v>0</v>
      </c>
      <c r="S774" s="58">
        <f>Data!BB774</f>
        <v>0</v>
      </c>
      <c r="T774" s="58">
        <f>Data!BM774</f>
        <v>0</v>
      </c>
      <c r="U774" s="59">
        <f>Data!BN774</f>
        <v>0</v>
      </c>
      <c r="V774" s="59">
        <f>Data!BO774</f>
        <v>0</v>
      </c>
      <c r="W774" s="58">
        <f>Data!BT774</f>
        <v>0</v>
      </c>
      <c r="X774" s="56">
        <f t="shared" si="364"/>
        <v>0</v>
      </c>
      <c r="Y774" s="64">
        <f t="shared" si="365"/>
        <v>10683.87109375</v>
      </c>
      <c r="Z774" s="65">
        <f t="shared" si="366"/>
        <v>1863.9371337890625</v>
      </c>
      <c r="AA774" s="66">
        <f t="shared" si="367"/>
        <v>12547.808227539063</v>
      </c>
      <c r="AB774" s="71">
        <f t="shared" si="379"/>
        <v>12547.808227539063</v>
      </c>
      <c r="AC774" s="71">
        <f t="shared" si="368"/>
        <v>1863.9371337890625</v>
      </c>
      <c r="AD774" s="71">
        <f t="shared" si="380"/>
        <v>2350.9319596789901</v>
      </c>
      <c r="AE774" s="71">
        <f t="shared" si="381"/>
        <v>1863.9371337890625</v>
      </c>
      <c r="AF774" s="57">
        <f t="shared" si="382"/>
        <v>1863.9371337890625</v>
      </c>
      <c r="AG774" s="55"/>
      <c r="AI774" s="35" t="str">
        <f t="shared" si="369"/>
        <v/>
      </c>
      <c r="AJ774" s="125" t="str">
        <f t="shared" si="370"/>
        <v/>
      </c>
      <c r="AK774" s="125" t="str">
        <f t="shared" si="371"/>
        <v/>
      </c>
      <c r="AL774" s="125" t="str">
        <f t="shared" si="372"/>
        <v/>
      </c>
      <c r="AM774" s="125" t="str">
        <f t="shared" si="373"/>
        <v/>
      </c>
      <c r="AN774" s="125" t="s">
        <v>218</v>
      </c>
      <c r="AO774" s="125" t="str">
        <f t="shared" si="374"/>
        <v/>
      </c>
      <c r="AP774" s="125" t="str">
        <f t="shared" si="383"/>
        <v/>
      </c>
    </row>
    <row r="775" spans="1:42">
      <c r="A775" s="30">
        <f t="shared" si="375"/>
        <v>31167</v>
      </c>
      <c r="B775" s="31">
        <f t="shared" si="352"/>
        <v>1549.3290732559051</v>
      </c>
      <c r="C775" s="33" t="str">
        <f t="shared" si="353"/>
        <v/>
      </c>
      <c r="D775" s="31">
        <f t="shared" si="354"/>
        <v>5767.9347230716758</v>
      </c>
      <c r="E775" s="33" t="str">
        <f t="shared" si="355"/>
        <v/>
      </c>
      <c r="F775" s="31">
        <f t="shared" si="356"/>
        <v>0</v>
      </c>
      <c r="G775" s="32">
        <f t="shared" si="357"/>
        <v>0</v>
      </c>
      <c r="H775" s="32">
        <f t="shared" si="358"/>
        <v>0</v>
      </c>
      <c r="I775" s="32">
        <f t="shared" si="359"/>
        <v>0</v>
      </c>
      <c r="J775" s="37" t="str">
        <f t="shared" si="376"/>
        <v/>
      </c>
      <c r="K775" s="31">
        <f t="shared" si="360"/>
        <v>0</v>
      </c>
      <c r="L775" s="33" t="str">
        <f t="shared" si="361"/>
        <v/>
      </c>
      <c r="M775" s="34">
        <f t="shared" si="377"/>
        <v>5449.8822077662981</v>
      </c>
      <c r="N775" s="33" t="str">
        <f t="shared" si="378"/>
        <v/>
      </c>
      <c r="O775" s="35" t="str">
        <f t="shared" si="362"/>
        <v/>
      </c>
      <c r="P775" s="48" t="str">
        <f t="shared" si="363"/>
        <v/>
      </c>
      <c r="Q775" s="35"/>
      <c r="R775" s="58">
        <f>Data!AW775</f>
        <v>2608.59619140625</v>
      </c>
      <c r="S775" s="58">
        <f>Data!BB775</f>
        <v>6827.2021484375</v>
      </c>
      <c r="T775" s="58">
        <f>Data!BM775</f>
        <v>0</v>
      </c>
      <c r="U775" s="59">
        <f>Data!BN775</f>
        <v>0</v>
      </c>
      <c r="V775" s="59">
        <f>Data!BO775</f>
        <v>0</v>
      </c>
      <c r="W775" s="58">
        <f>Data!BT775</f>
        <v>0</v>
      </c>
      <c r="X775" s="56">
        <f t="shared" si="364"/>
        <v>6827.2021484375</v>
      </c>
      <c r="Y775" s="64">
        <f t="shared" si="365"/>
        <v>7946.66650390625</v>
      </c>
      <c r="Z775" s="65">
        <f t="shared" si="366"/>
        <v>3059.536865234375</v>
      </c>
      <c r="AA775" s="66">
        <f t="shared" si="367"/>
        <v>11006.203369140625</v>
      </c>
      <c r="AB775" s="71">
        <f t="shared" si="379"/>
        <v>4179.001220703125</v>
      </c>
      <c r="AC775" s="71">
        <f t="shared" si="368"/>
        <v>3059.536865234375</v>
      </c>
      <c r="AD775" s="71">
        <f t="shared" si="380"/>
        <v>9363.0170400315874</v>
      </c>
      <c r="AE775" s="71">
        <f t="shared" si="381"/>
        <v>3058.3905115127563</v>
      </c>
      <c r="AF775" s="57">
        <f t="shared" si="382"/>
        <v>3059.536865234375</v>
      </c>
      <c r="AG775" s="55"/>
      <c r="AI775" s="35" t="str">
        <f t="shared" si="369"/>
        <v/>
      </c>
      <c r="AJ775" s="125" t="str">
        <f t="shared" si="370"/>
        <v/>
      </c>
      <c r="AK775" s="125" t="str">
        <f t="shared" si="371"/>
        <v/>
      </c>
      <c r="AL775" s="125" t="str">
        <f t="shared" si="372"/>
        <v/>
      </c>
      <c r="AM775" s="125" t="str">
        <f t="shared" si="373"/>
        <v/>
      </c>
      <c r="AN775" s="125" t="s">
        <v>218</v>
      </c>
      <c r="AO775" s="125" t="str">
        <f t="shared" si="374"/>
        <v/>
      </c>
      <c r="AP775" s="125" t="str">
        <f t="shared" si="383"/>
        <v/>
      </c>
    </row>
    <row r="776" spans="1:42">
      <c r="A776" s="30">
        <f t="shared" si="375"/>
        <v>31198</v>
      </c>
      <c r="B776" s="31">
        <f t="shared" si="352"/>
        <v>4609.634992271599</v>
      </c>
      <c r="C776" s="33" t="str">
        <f t="shared" si="353"/>
        <v/>
      </c>
      <c r="D776" s="31">
        <f t="shared" si="354"/>
        <v>8660.6347515919642</v>
      </c>
      <c r="E776" s="33" t="str">
        <f t="shared" si="355"/>
        <v/>
      </c>
      <c r="F776" s="31">
        <f t="shared" si="356"/>
        <v>0</v>
      </c>
      <c r="G776" s="32">
        <f t="shared" si="357"/>
        <v>0</v>
      </c>
      <c r="H776" s="32">
        <f t="shared" si="358"/>
        <v>-19661.279482123031</v>
      </c>
      <c r="I776" s="32">
        <f t="shared" si="359"/>
        <v>0</v>
      </c>
      <c r="J776" s="37" t="str">
        <f t="shared" si="376"/>
        <v/>
      </c>
      <c r="K776" s="31">
        <f t="shared" si="360"/>
        <v>0</v>
      </c>
      <c r="L776" s="33" t="str">
        <f t="shared" si="361"/>
        <v/>
      </c>
      <c r="M776" s="34">
        <f t="shared" si="377"/>
        <v>5083.8868053280767</v>
      </c>
      <c r="N776" s="33" t="str">
        <f t="shared" si="378"/>
        <v/>
      </c>
      <c r="O776" s="35" t="str">
        <f t="shared" si="362"/>
        <v/>
      </c>
      <c r="P776" s="48" t="str">
        <f t="shared" si="363"/>
        <v/>
      </c>
      <c r="Q776" s="35"/>
      <c r="R776" s="58">
        <f>Data!AW776</f>
        <v>3887.783203125</v>
      </c>
      <c r="S776" s="58">
        <f>Data!BB776</f>
        <v>7938.783203125</v>
      </c>
      <c r="T776" s="58">
        <f>Data!BM776</f>
        <v>0</v>
      </c>
      <c r="U776" s="59">
        <f>Data!BN776</f>
        <v>0</v>
      </c>
      <c r="V776" s="59">
        <f>Data!BO776</f>
        <v>-20383.130859375</v>
      </c>
      <c r="W776" s="58">
        <f>Data!BT776</f>
        <v>0</v>
      </c>
      <c r="X776" s="56">
        <f t="shared" si="364"/>
        <v>7938.783203125</v>
      </c>
      <c r="Y776" s="64">
        <f t="shared" si="365"/>
        <v>9012.9033203125</v>
      </c>
      <c r="Z776" s="65">
        <f t="shared" si="366"/>
        <v>656.3392333984375</v>
      </c>
      <c r="AA776" s="66">
        <f t="shared" si="367"/>
        <v>9669.2425537109375</v>
      </c>
      <c r="AB776" s="71">
        <f t="shared" si="379"/>
        <v>1730.4593505859375</v>
      </c>
      <c r="AC776" s="71">
        <f t="shared" si="368"/>
        <v>656.3392333984375</v>
      </c>
      <c r="AD776" s="71">
        <f t="shared" si="380"/>
        <v>9465.5302951255908</v>
      </c>
      <c r="AE776" s="71">
        <f t="shared" si="381"/>
        <v>656.3392333984375</v>
      </c>
      <c r="AF776" s="57">
        <f t="shared" si="382"/>
        <v>656.3392333984375</v>
      </c>
      <c r="AG776" s="55"/>
      <c r="AI776" s="35" t="str">
        <f t="shared" si="369"/>
        <v/>
      </c>
      <c r="AJ776" s="125" t="str">
        <f t="shared" si="370"/>
        <v/>
      </c>
      <c r="AK776" s="125" t="str">
        <f t="shared" si="371"/>
        <v/>
      </c>
      <c r="AL776" s="125" t="str">
        <f t="shared" si="372"/>
        <v/>
      </c>
      <c r="AM776" s="125" t="str">
        <f t="shared" si="373"/>
        <v/>
      </c>
      <c r="AN776" s="125" t="s">
        <v>218</v>
      </c>
      <c r="AO776" s="125" t="str">
        <f t="shared" si="374"/>
        <v/>
      </c>
      <c r="AP776" s="125" t="str">
        <f t="shared" si="383"/>
        <v/>
      </c>
    </row>
    <row r="777" spans="1:42">
      <c r="A777" s="30">
        <f t="shared" si="375"/>
        <v>31228</v>
      </c>
      <c r="B777" s="31">
        <f t="shared" si="352"/>
        <v>5313.9534540812356</v>
      </c>
      <c r="C777" s="33" t="str">
        <f t="shared" si="353"/>
        <v/>
      </c>
      <c r="D777" s="31">
        <f t="shared" si="354"/>
        <v>7516.7675592809564</v>
      </c>
      <c r="E777" s="33" t="str">
        <f t="shared" si="355"/>
        <v/>
      </c>
      <c r="F777" s="31">
        <f t="shared" si="356"/>
        <v>0</v>
      </c>
      <c r="G777" s="32">
        <f t="shared" si="357"/>
        <v>-7002.3408305892463</v>
      </c>
      <c r="H777" s="32">
        <f t="shared" si="358"/>
        <v>-6127.508627111305</v>
      </c>
      <c r="I777" s="32">
        <f t="shared" si="359"/>
        <v>0</v>
      </c>
      <c r="J777" s="37" t="str">
        <f t="shared" si="376"/>
        <v/>
      </c>
      <c r="K777" s="31">
        <f t="shared" si="360"/>
        <v>0</v>
      </c>
      <c r="L777" s="33" t="str">
        <f t="shared" si="361"/>
        <v/>
      </c>
      <c r="M777" s="34">
        <f t="shared" si="377"/>
        <v>3567.2673424187274</v>
      </c>
      <c r="N777" s="33" t="str">
        <f t="shared" si="378"/>
        <v/>
      </c>
      <c r="O777" s="35" t="str">
        <f t="shared" si="362"/>
        <v/>
      </c>
      <c r="P777" s="48" t="str">
        <f t="shared" si="363"/>
        <v/>
      </c>
      <c r="Q777" s="35"/>
      <c r="R777" s="58">
        <f>Data!AW777</f>
        <v>1417.513427734375</v>
      </c>
      <c r="S777" s="58">
        <f>Data!BB777</f>
        <v>3620.326904296875</v>
      </c>
      <c r="T777" s="58">
        <f>Data!BM777</f>
        <v>0</v>
      </c>
      <c r="U777" s="59">
        <f>Data!BN777</f>
        <v>-10898.78125</v>
      </c>
      <c r="V777" s="59">
        <f>Data!BO777</f>
        <v>-10023.9482421875</v>
      </c>
      <c r="W777" s="58">
        <f>Data!BT777</f>
        <v>0</v>
      </c>
      <c r="X777" s="56">
        <f t="shared" si="364"/>
        <v>3620.326904296875</v>
      </c>
      <c r="Y777" s="64">
        <f t="shared" si="365"/>
        <v>6875</v>
      </c>
      <c r="Z777" s="65">
        <f t="shared" si="366"/>
        <v>179.33338928222656</v>
      </c>
      <c r="AA777" s="66">
        <f t="shared" si="367"/>
        <v>7054.3333892822266</v>
      </c>
      <c r="AB777" s="71">
        <f t="shared" si="379"/>
        <v>3434.0064849853516</v>
      </c>
      <c r="AC777" s="71">
        <f t="shared" si="368"/>
        <v>179.33338928222656</v>
      </c>
      <c r="AD777" s="71">
        <f t="shared" si="380"/>
        <v>9271.3949855973897</v>
      </c>
      <c r="AE777" s="71">
        <f t="shared" si="381"/>
        <v>179.33338928222656</v>
      </c>
      <c r="AF777" s="57">
        <f t="shared" si="382"/>
        <v>179.33338928222656</v>
      </c>
      <c r="AG777" s="55"/>
      <c r="AI777" s="35" t="str">
        <f t="shared" si="369"/>
        <v/>
      </c>
      <c r="AJ777" s="125" t="str">
        <f t="shared" si="370"/>
        <v/>
      </c>
      <c r="AK777" s="125" t="str">
        <f t="shared" si="371"/>
        <v/>
      </c>
      <c r="AL777" s="125" t="str">
        <f t="shared" si="372"/>
        <v/>
      </c>
      <c r="AM777" s="125" t="str">
        <f t="shared" si="373"/>
        <v/>
      </c>
      <c r="AN777" s="125" t="s">
        <v>218</v>
      </c>
      <c r="AO777" s="125" t="str">
        <f t="shared" si="374"/>
        <v/>
      </c>
      <c r="AP777" s="125" t="str">
        <f t="shared" si="383"/>
        <v/>
      </c>
    </row>
    <row r="778" spans="1:42">
      <c r="A778" s="30">
        <f t="shared" si="375"/>
        <v>31259</v>
      </c>
      <c r="B778" s="31">
        <f t="shared" si="352"/>
        <v>18364.897623019519</v>
      </c>
      <c r="C778" s="33" t="str">
        <f t="shared" si="353"/>
        <v/>
      </c>
      <c r="D778" s="31">
        <f t="shared" si="354"/>
        <v>15123.070476529185</v>
      </c>
      <c r="E778" s="33" t="str">
        <f t="shared" si="355"/>
        <v/>
      </c>
      <c r="F778" s="31">
        <f t="shared" si="356"/>
        <v>0</v>
      </c>
      <c r="G778" s="32">
        <f t="shared" si="357"/>
        <v>15562.961718955874</v>
      </c>
      <c r="H778" s="32">
        <f t="shared" si="358"/>
        <v>15322.14006380138</v>
      </c>
      <c r="I778" s="32">
        <f t="shared" si="359"/>
        <v>15562.961718955874</v>
      </c>
      <c r="J778" s="37" t="str">
        <f t="shared" si="376"/>
        <v/>
      </c>
      <c r="K778" s="31">
        <f t="shared" si="360"/>
        <v>0</v>
      </c>
      <c r="L778" s="33" t="str">
        <f t="shared" si="361"/>
        <v/>
      </c>
      <c r="M778" s="34">
        <f t="shared" si="377"/>
        <v>17190.627884154241</v>
      </c>
      <c r="N778" s="33" t="str">
        <f t="shared" si="378"/>
        <v/>
      </c>
      <c r="O778" s="35" t="str">
        <f t="shared" si="362"/>
        <v/>
      </c>
      <c r="P778" s="48" t="str">
        <f t="shared" si="363"/>
        <v/>
      </c>
      <c r="Q778" s="35"/>
      <c r="R778" s="58">
        <f>Data!AW778</f>
        <v>4308.46337890625</v>
      </c>
      <c r="S778" s="58">
        <f>Data!BB778</f>
        <v>1066.6357421875</v>
      </c>
      <c r="T778" s="58">
        <f>Data!BM778</f>
        <v>0</v>
      </c>
      <c r="U778" s="59">
        <f>Data!BN778</f>
        <v>1506.527099609375</v>
      </c>
      <c r="V778" s="59">
        <f>Data!BO778</f>
        <v>1265.7054443359375</v>
      </c>
      <c r="W778" s="58">
        <f>Data!BT778</f>
        <v>0</v>
      </c>
      <c r="X778" s="56">
        <f t="shared" si="364"/>
        <v>4308.46337890625</v>
      </c>
      <c r="Y778" s="64">
        <f t="shared" si="365"/>
        <v>5000</v>
      </c>
      <c r="Z778" s="65">
        <f t="shared" si="366"/>
        <v>5.4033980369567871</v>
      </c>
      <c r="AA778" s="66">
        <f t="shared" si="367"/>
        <v>5005.4033980369568</v>
      </c>
      <c r="AB778" s="71">
        <f t="shared" si="379"/>
        <v>696.94001913070679</v>
      </c>
      <c r="AC778" s="71">
        <f t="shared" si="368"/>
        <v>5.4033980369567871</v>
      </c>
      <c r="AD778" s="71">
        <f t="shared" si="380"/>
        <v>3597.3266043049225</v>
      </c>
      <c r="AE778" s="71">
        <f t="shared" si="381"/>
        <v>5.4033980369567871</v>
      </c>
      <c r="AF778" s="57">
        <f t="shared" si="382"/>
        <v>5.4033980369567871</v>
      </c>
      <c r="AG778" s="55"/>
      <c r="AI778" s="35" t="str">
        <f t="shared" si="369"/>
        <v/>
      </c>
      <c r="AJ778" s="125" t="str">
        <f t="shared" si="370"/>
        <v/>
      </c>
      <c r="AK778" s="125" t="str">
        <f t="shared" si="371"/>
        <v/>
      </c>
      <c r="AL778" s="125" t="str">
        <f t="shared" si="372"/>
        <v/>
      </c>
      <c r="AM778" s="125" t="str">
        <f t="shared" si="373"/>
        <v/>
      </c>
      <c r="AN778" s="125" t="s">
        <v>218</v>
      </c>
      <c r="AO778" s="125" t="str">
        <f t="shared" si="374"/>
        <v/>
      </c>
      <c r="AP778" s="125" t="str">
        <f t="shared" si="383"/>
        <v/>
      </c>
    </row>
    <row r="779" spans="1:42">
      <c r="A779" s="30">
        <f t="shared" si="375"/>
        <v>31290</v>
      </c>
      <c r="B779" s="31">
        <f t="shared" si="352"/>
        <v>17015.460027841182</v>
      </c>
      <c r="C779" s="33" t="str">
        <f t="shared" si="353"/>
        <v>JP</v>
      </c>
      <c r="D779" s="31">
        <f t="shared" si="354"/>
        <v>13728.635673698562</v>
      </c>
      <c r="E779" s="33" t="str">
        <f t="shared" si="355"/>
        <v/>
      </c>
      <c r="F779" s="31">
        <f t="shared" si="356"/>
        <v>0</v>
      </c>
      <c r="G779" s="32">
        <f t="shared" si="357"/>
        <v>14414.001039196117</v>
      </c>
      <c r="H779" s="32">
        <f t="shared" si="358"/>
        <v>13826.872441617756</v>
      </c>
      <c r="I779" s="32">
        <f t="shared" si="359"/>
        <v>14414.001039196117</v>
      </c>
      <c r="J779" s="37" t="str">
        <f t="shared" si="376"/>
        <v/>
      </c>
      <c r="K779" s="31">
        <f t="shared" si="360"/>
        <v>0</v>
      </c>
      <c r="L779" s="33" t="str">
        <f t="shared" si="361"/>
        <v/>
      </c>
      <c r="M779" s="34">
        <f t="shared" si="377"/>
        <v>17155.805166530798</v>
      </c>
      <c r="N779" s="33" t="str">
        <f t="shared" si="378"/>
        <v/>
      </c>
      <c r="O779" s="35" t="str">
        <f t="shared" si="362"/>
        <v/>
      </c>
      <c r="P779" s="48" t="str">
        <f t="shared" si="363"/>
        <v>JP</v>
      </c>
      <c r="Q779" s="35"/>
      <c r="R779" s="58">
        <f>Data!AW779</f>
        <v>4849.27880859375</v>
      </c>
      <c r="S779" s="58">
        <f>Data!BB779</f>
        <v>1562.454833984375</v>
      </c>
      <c r="T779" s="58">
        <f>Data!BM779</f>
        <v>0</v>
      </c>
      <c r="U779" s="59">
        <f>Data!BN779</f>
        <v>2247.81982421875</v>
      </c>
      <c r="V779" s="59">
        <f>Data!BO779</f>
        <v>1660.6920166015625</v>
      </c>
      <c r="W779" s="58">
        <f>Data!BT779</f>
        <v>0</v>
      </c>
      <c r="X779" s="56">
        <f t="shared" si="364"/>
        <v>4849.27880859375</v>
      </c>
      <c r="Y779" s="64">
        <f t="shared" si="365"/>
        <v>3500</v>
      </c>
      <c r="Z779" s="65">
        <f t="shared" si="366"/>
        <v>1349.43115234375</v>
      </c>
      <c r="AA779" s="66">
        <f t="shared" si="367"/>
        <v>4849.43115234375</v>
      </c>
      <c r="AB779" s="71">
        <f t="shared" si="379"/>
        <v>0.15234375</v>
      </c>
      <c r="AC779" s="71">
        <f t="shared" si="368"/>
        <v>1349.43115234375</v>
      </c>
      <c r="AD779" s="71">
        <f t="shared" si="380"/>
        <v>1584.9963021277035</v>
      </c>
      <c r="AE779" s="71">
        <f t="shared" si="381"/>
        <v>1349.43115234375</v>
      </c>
      <c r="AF779" s="57">
        <f t="shared" si="382"/>
        <v>0.15234375</v>
      </c>
      <c r="AG779" s="55"/>
      <c r="AI779" s="35" t="str">
        <f t="shared" si="369"/>
        <v/>
      </c>
      <c r="AJ779" s="125" t="str">
        <f t="shared" si="370"/>
        <v/>
      </c>
      <c r="AK779" s="125" t="str">
        <f t="shared" si="371"/>
        <v/>
      </c>
      <c r="AL779" s="125" t="str">
        <f t="shared" si="372"/>
        <v/>
      </c>
      <c r="AM779" s="125" t="str">
        <f t="shared" si="373"/>
        <v/>
      </c>
      <c r="AN779" s="125" t="s">
        <v>218</v>
      </c>
      <c r="AO779" s="125" t="str">
        <f t="shared" si="374"/>
        <v/>
      </c>
      <c r="AP779" s="125" t="str">
        <f t="shared" si="383"/>
        <v/>
      </c>
    </row>
    <row r="780" spans="1:42">
      <c r="A780" s="30">
        <f t="shared" si="375"/>
        <v>31320</v>
      </c>
      <c r="B780" s="31">
        <f t="shared" si="352"/>
        <v>0</v>
      </c>
      <c r="C780" s="33" t="str">
        <f t="shared" si="353"/>
        <v/>
      </c>
      <c r="D780" s="31">
        <f t="shared" si="354"/>
        <v>0</v>
      </c>
      <c r="E780" s="33" t="str">
        <f t="shared" si="355"/>
        <v/>
      </c>
      <c r="F780" s="31">
        <f t="shared" si="356"/>
        <v>0</v>
      </c>
      <c r="G780" s="32">
        <f t="shared" si="357"/>
        <v>10341.778139167498</v>
      </c>
      <c r="H780" s="32">
        <f t="shared" si="358"/>
        <v>10166.176743637086</v>
      </c>
      <c r="I780" s="32">
        <f t="shared" si="359"/>
        <v>10341.778139167498</v>
      </c>
      <c r="J780" s="37" t="str">
        <f t="shared" si="376"/>
        <v/>
      </c>
      <c r="K780" s="31">
        <f t="shared" si="360"/>
        <v>0</v>
      </c>
      <c r="L780" s="33" t="str">
        <f t="shared" si="361"/>
        <v/>
      </c>
      <c r="M780" s="34">
        <f t="shared" si="377"/>
        <v>14780.699911143227</v>
      </c>
      <c r="N780" s="33" t="str">
        <f t="shared" si="378"/>
        <v>EI</v>
      </c>
      <c r="O780" s="35" t="str">
        <f t="shared" si="362"/>
        <v/>
      </c>
      <c r="P780" s="48" t="str">
        <f t="shared" si="363"/>
        <v>EI</v>
      </c>
      <c r="Q780" s="35"/>
      <c r="R780" s="58">
        <f>Data!AW780</f>
        <v>0</v>
      </c>
      <c r="S780" s="58">
        <f>Data!BB780</f>
        <v>0</v>
      </c>
      <c r="T780" s="58">
        <f>Data!BM780</f>
        <v>0</v>
      </c>
      <c r="U780" s="59">
        <f>Data!BN780</f>
        <v>1372.5245361328125</v>
      </c>
      <c r="V780" s="59">
        <f>Data!BO780</f>
        <v>1196.9234619140625</v>
      </c>
      <c r="W780" s="58">
        <f>Data!BT780</f>
        <v>0</v>
      </c>
      <c r="X780" s="56">
        <f t="shared" si="364"/>
        <v>1372.5245361328125</v>
      </c>
      <c r="Y780" s="64">
        <f t="shared" si="365"/>
        <v>3000</v>
      </c>
      <c r="Z780" s="65">
        <f t="shared" si="366"/>
        <v>635.68548583984375</v>
      </c>
      <c r="AA780" s="66">
        <f t="shared" si="367"/>
        <v>3635.6854858398437</v>
      </c>
      <c r="AB780" s="71">
        <f t="shared" si="379"/>
        <v>2263.1609497070312</v>
      </c>
      <c r="AC780" s="71">
        <f t="shared" si="368"/>
        <v>635.68548583984375</v>
      </c>
      <c r="AD780" s="71">
        <f t="shared" si="380"/>
        <v>-7.5120195106137544E-4</v>
      </c>
      <c r="AE780" s="71">
        <f t="shared" si="381"/>
        <v>184.97640991210937</v>
      </c>
      <c r="AF780" s="57">
        <f t="shared" si="382"/>
        <v>-7.5120195106137544E-4</v>
      </c>
      <c r="AG780" s="55"/>
      <c r="AI780" s="35" t="str">
        <f t="shared" si="369"/>
        <v/>
      </c>
      <c r="AJ780" s="125" t="str">
        <f t="shared" si="370"/>
        <v/>
      </c>
      <c r="AK780" s="125" t="str">
        <f t="shared" si="371"/>
        <v/>
      </c>
      <c r="AL780" s="125" t="str">
        <f t="shared" si="372"/>
        <v/>
      </c>
      <c r="AM780" s="125" t="str">
        <f t="shared" si="373"/>
        <v/>
      </c>
      <c r="AN780" s="125" t="s">
        <v>218</v>
      </c>
      <c r="AO780" s="125" t="str">
        <f t="shared" si="374"/>
        <v/>
      </c>
      <c r="AP780" s="125" t="str">
        <f t="shared" si="383"/>
        <v/>
      </c>
    </row>
    <row r="781" spans="1:42">
      <c r="A781" s="30">
        <f t="shared" si="375"/>
        <v>31351</v>
      </c>
      <c r="B781" s="31">
        <f t="shared" ref="B781:B844" si="384">IF(AND(JPSLOPE_1DV&gt;0.01,JPSLOPE_1DV&lt;1),(Banks+Tracy-JPINTCPT_1DV)/JPSLOPE_1DV,0)</f>
        <v>0</v>
      </c>
      <c r="C781" s="33" t="str">
        <f t="shared" ref="C781:C844" si="385">IF(Sac-B781&lt;25,"JP","")</f>
        <v/>
      </c>
      <c r="D781" s="31">
        <f t="shared" ref="D781:D844" si="386">IF(AND(EMSLOPE_1DV&gt;0.01,EMSLOPE_1DV&lt;1000),(Banks+Tracy-EMINTCPT_1DV)/EMSLOPE_1DV,0)</f>
        <v>0</v>
      </c>
      <c r="E781" s="33" t="str">
        <f t="shared" ref="E781:E844" si="387">IF(Sac-D781&lt;25,"EM","")</f>
        <v/>
      </c>
      <c r="F781" s="31">
        <f t="shared" ref="F781:F844" si="388">IF(AND(CCCSLOPE_1ADV&gt;0.01,CCCSLOPE_1ADV&lt;1000),(Banks+Tracy-CCCINTCPT_1ADV)/CCCSLOPE_1ADV,0)</f>
        <v>0</v>
      </c>
      <c r="G781" s="32">
        <f t="shared" ref="G781:G844" si="389">IF(AND(CCCSLOPE_2ADV&gt;0.01,CCCSLOPE_2ADV&lt;1),(Banks+Tracy-CCCINTCPT_2ADV)/CCCSLOPE_2ADV,0)</f>
        <v>10885.151418550598</v>
      </c>
      <c r="H781" s="32">
        <f t="shared" ref="H781:H844" si="390">IF(AND(CCCSLOPE_3ADV&gt;0.01,CCCSLOPE_3ADV&lt;1),(Banks+Tracy-CCCINTCPT_3ADV)/CCCSLOPE_3ADV,0)</f>
        <v>10743.978228674896</v>
      </c>
      <c r="I781" s="32">
        <f t="shared" ref="I781:I844" si="391">MAX(F781:H781)</f>
        <v>10885.151418550598</v>
      </c>
      <c r="J781" s="37" t="str">
        <f t="shared" si="376"/>
        <v/>
      </c>
      <c r="K781" s="31">
        <f t="shared" ref="K781:K844" si="392">IF(AND(COSLOPE_1DV&gt;0.01,COSLOPE_1DV&lt;1),(Banks+Tracy-COINTCPT_1DV)/COSLOPE_1DV,0)</f>
        <v>0</v>
      </c>
      <c r="L781" s="33" t="str">
        <f t="shared" ref="L781:L844" si="393">IF(Sac-K781&lt;25,"CO","")</f>
        <v/>
      </c>
      <c r="M781" s="34">
        <f t="shared" si="377"/>
        <v>14500.78628909721</v>
      </c>
      <c r="N781" s="33" t="str">
        <f t="shared" si="378"/>
        <v/>
      </c>
      <c r="O781" s="35" t="str">
        <f t="shared" ref="O781:O844" si="394">IF(DO&lt;err,"MRDO","")</f>
        <v>MRDO</v>
      </c>
      <c r="P781" s="48" t="str">
        <f t="shared" ref="P781:P844" si="395">CONCATENATE(C781,E781,J781,L781,N781,O781)</f>
        <v>MRDO</v>
      </c>
      <c r="Q781" s="35"/>
      <c r="R781" s="58">
        <f>Data!AW781</f>
        <v>0</v>
      </c>
      <c r="S781" s="58">
        <f>Data!BB781</f>
        <v>0</v>
      </c>
      <c r="T781" s="58">
        <f>Data!BM781</f>
        <v>0</v>
      </c>
      <c r="U781" s="59">
        <f>Data!BN781</f>
        <v>3022.4619140625</v>
      </c>
      <c r="V781" s="59">
        <f>Data!BO781</f>
        <v>2881.289306640625</v>
      </c>
      <c r="W781" s="58">
        <f>Data!BT781</f>
        <v>0</v>
      </c>
      <c r="X781" s="56">
        <f t="shared" ref="X781:X844" si="396">MAX(R781:W781,0)</f>
        <v>3022.4619140625</v>
      </c>
      <c r="Y781" s="64">
        <f t="shared" ref="Y781:Y844" si="397">MRDO</f>
        <v>4000</v>
      </c>
      <c r="Z781" s="65">
        <f t="shared" ref="Z781:Z844" si="398">DO</f>
        <v>3.9998689317144454E-5</v>
      </c>
      <c r="AA781" s="66">
        <f t="shared" ref="AA781:AA844" si="399">MRDO+DO</f>
        <v>4000.0000399986893</v>
      </c>
      <c r="AB781" s="71">
        <f t="shared" si="379"/>
        <v>977.53812593618932</v>
      </c>
      <c r="AC781" s="71">
        <f t="shared" ref="AC781:AC844" si="400">DO</f>
        <v>3.9998689317144454E-5</v>
      </c>
      <c r="AD781" s="71">
        <f t="shared" si="380"/>
        <v>159.77915249527905</v>
      </c>
      <c r="AE781" s="71">
        <f t="shared" si="381"/>
        <v>3.9998689317144454E-5</v>
      </c>
      <c r="AF781" s="57">
        <f t="shared" si="382"/>
        <v>3.9998689317144454E-5</v>
      </c>
      <c r="AG781" s="55"/>
      <c r="AI781" s="35" t="str">
        <f t="shared" ref="AI781:AI844" si="401">IF(ABS(Tracy-B2_2CAP)&lt;err,"B2-2","")</f>
        <v/>
      </c>
      <c r="AJ781" s="125" t="str">
        <f t="shared" ref="AJ781:AJ844" si="402">IF(ABS(Tracy-B2_3CAP)&lt;err,"B2-3","")</f>
        <v/>
      </c>
      <c r="AK781" s="125" t="str">
        <f t="shared" ref="AK781:AK844" si="403">IF(ABS(Tracy-B2_4CAP)&lt;err,"B2-4","")</f>
        <v/>
      </c>
      <c r="AL781" s="125" t="str">
        <f t="shared" ref="AL781:AL844" si="404">IF(ABS(Tracy-B2_5ACAP)&lt;err,"B2-5","")</f>
        <v/>
      </c>
      <c r="AM781" s="125" t="str">
        <f t="shared" ref="AM781:AM844" si="405">IF(ABS(Tracy-B2_5BCAP)&lt;err,"B2-5","")</f>
        <v/>
      </c>
      <c r="AN781" s="125" t="s">
        <v>218</v>
      </c>
      <c r="AO781" s="125" t="str">
        <f t="shared" ref="AO781:AO844" si="406">IF(ABS(Tracy-B2_7CAP)&lt;err,"B2-7","")</f>
        <v/>
      </c>
      <c r="AP781" s="125" t="str">
        <f t="shared" si="383"/>
        <v/>
      </c>
    </row>
    <row r="782" spans="1:42">
      <c r="A782" s="30">
        <f t="shared" ref="A782:A845" si="407">Date</f>
        <v>31381</v>
      </c>
      <c r="B782" s="31">
        <f t="shared" si="384"/>
        <v>0</v>
      </c>
      <c r="C782" s="33" t="str">
        <f t="shared" si="385"/>
        <v/>
      </c>
      <c r="D782" s="31">
        <f t="shared" si="386"/>
        <v>0</v>
      </c>
      <c r="E782" s="33" t="str">
        <f t="shared" si="387"/>
        <v/>
      </c>
      <c r="F782" s="31">
        <f t="shared" si="388"/>
        <v>0</v>
      </c>
      <c r="G782" s="32">
        <f t="shared" si="389"/>
        <v>12273.278483770693</v>
      </c>
      <c r="H782" s="32">
        <f t="shared" si="390"/>
        <v>12156.621304522338</v>
      </c>
      <c r="I782" s="32">
        <f t="shared" si="391"/>
        <v>12273.278483770693</v>
      </c>
      <c r="J782" s="37" t="str">
        <f t="shared" ref="J782:J845" si="408">IF(Sac-I782&lt;25,"RS","")</f>
        <v>RS</v>
      </c>
      <c r="K782" s="31">
        <f t="shared" si="392"/>
        <v>0</v>
      </c>
      <c r="L782" s="33" t="str">
        <f t="shared" si="393"/>
        <v/>
      </c>
      <c r="M782" s="34">
        <f t="shared" ref="M782:M845" si="409">(Banks+Tracy)/EI</f>
        <v>14514.806722303783</v>
      </c>
      <c r="N782" s="33" t="str">
        <f t="shared" ref="N782:N845" si="410">IF(ABS(EIExp-Banks-Tracy)&lt;err,"EI","")</f>
        <v/>
      </c>
      <c r="O782" s="35" t="str">
        <f t="shared" si="394"/>
        <v/>
      </c>
      <c r="P782" s="48" t="str">
        <f t="shared" si="395"/>
        <v>RS</v>
      </c>
      <c r="Q782" s="35"/>
      <c r="R782" s="58">
        <f>Data!AW782</f>
        <v>0</v>
      </c>
      <c r="S782" s="58">
        <f>Data!BB782</f>
        <v>0</v>
      </c>
      <c r="T782" s="58">
        <f>Data!BM782</f>
        <v>0</v>
      </c>
      <c r="U782" s="59">
        <f>Data!BN782</f>
        <v>5285.67822265625</v>
      </c>
      <c r="V782" s="59">
        <f>Data!BO782</f>
        <v>5169.02099609375</v>
      </c>
      <c r="W782" s="58">
        <f>Data!BT782</f>
        <v>0</v>
      </c>
      <c r="X782" s="56">
        <f t="shared" si="396"/>
        <v>5285.67822265625</v>
      </c>
      <c r="Y782" s="64">
        <f t="shared" si="397"/>
        <v>4500</v>
      </c>
      <c r="Z782" s="65">
        <f t="shared" si="398"/>
        <v>786.55438232421875</v>
      </c>
      <c r="AA782" s="66">
        <f t="shared" si="399"/>
        <v>5286.5543823242187</v>
      </c>
      <c r="AB782" s="71">
        <f t="shared" ref="AB782:AB845" si="411">AA782-X782</f>
        <v>0.87615966796875</v>
      </c>
      <c r="AC782" s="71">
        <f t="shared" si="400"/>
        <v>786.55438232421875</v>
      </c>
      <c r="AD782" s="71">
        <f t="shared" ref="AD782:AD845" si="412">EIExp/EI-M782</f>
        <v>574.31041770019692</v>
      </c>
      <c r="AE782" s="71">
        <f t="shared" ref="AE782:AE845" si="413">DO-DO_WHL</f>
        <v>786.55438232421875</v>
      </c>
      <c r="AF782" s="57">
        <f t="shared" ref="AF782:AF845" si="414">MIN(AB782:AD782)</f>
        <v>0.87615966796875</v>
      </c>
      <c r="AG782" s="55"/>
      <c r="AI782" s="35" t="str">
        <f t="shared" si="401"/>
        <v/>
      </c>
      <c r="AJ782" s="125" t="str">
        <f t="shared" si="402"/>
        <v/>
      </c>
      <c r="AK782" s="125" t="str">
        <f t="shared" si="403"/>
        <v/>
      </c>
      <c r="AL782" s="125" t="str">
        <f t="shared" si="404"/>
        <v/>
      </c>
      <c r="AM782" s="125" t="str">
        <f t="shared" si="405"/>
        <v/>
      </c>
      <c r="AN782" s="125" t="s">
        <v>218</v>
      </c>
      <c r="AO782" s="125" t="str">
        <f t="shared" si="406"/>
        <v/>
      </c>
      <c r="AP782" s="125" t="str">
        <f t="shared" ref="AP782:AP845" si="415">CONCATENATE(AI782,AJ782,AK782,AL782,AN782,AO782)</f>
        <v/>
      </c>
    </row>
    <row r="783" spans="1:42">
      <c r="A783" s="30">
        <f t="shared" si="407"/>
        <v>31412</v>
      </c>
      <c r="B783" s="31">
        <f t="shared" si="384"/>
        <v>0</v>
      </c>
      <c r="C783" s="33" t="str">
        <f t="shared" si="385"/>
        <v/>
      </c>
      <c r="D783" s="31">
        <f t="shared" si="386"/>
        <v>0</v>
      </c>
      <c r="E783" s="33" t="str">
        <f t="shared" si="387"/>
        <v/>
      </c>
      <c r="F783" s="31">
        <f t="shared" si="388"/>
        <v>0</v>
      </c>
      <c r="G783" s="32">
        <f t="shared" si="389"/>
        <v>12159.608973503176</v>
      </c>
      <c r="H783" s="32">
        <f t="shared" si="390"/>
        <v>12370.827643446219</v>
      </c>
      <c r="I783" s="32">
        <f t="shared" si="391"/>
        <v>12370.827643446219</v>
      </c>
      <c r="J783" s="37" t="str">
        <f t="shared" si="408"/>
        <v/>
      </c>
      <c r="K783" s="31">
        <f t="shared" si="392"/>
        <v>0</v>
      </c>
      <c r="L783" s="33" t="str">
        <f t="shared" si="393"/>
        <v/>
      </c>
      <c r="M783" s="34">
        <f t="shared" si="409"/>
        <v>13046.757539850292</v>
      </c>
      <c r="N783" s="33" t="str">
        <f t="shared" si="410"/>
        <v/>
      </c>
      <c r="O783" s="35" t="str">
        <f t="shared" si="394"/>
        <v/>
      </c>
      <c r="P783" s="48" t="str">
        <f t="shared" si="395"/>
        <v/>
      </c>
      <c r="Q783" s="35"/>
      <c r="R783" s="58">
        <f>Data!AW783</f>
        <v>0</v>
      </c>
      <c r="S783" s="58">
        <f>Data!BB783</f>
        <v>0</v>
      </c>
      <c r="T783" s="58">
        <f>Data!BM783</f>
        <v>0</v>
      </c>
      <c r="U783" s="59">
        <f>Data!BN783</f>
        <v>6303.919921875</v>
      </c>
      <c r="V783" s="59">
        <f>Data!BO783</f>
        <v>6580.8798828125</v>
      </c>
      <c r="W783" s="58">
        <f>Data!BT783</f>
        <v>0</v>
      </c>
      <c r="X783" s="56">
        <f t="shared" si="396"/>
        <v>6580.8798828125</v>
      </c>
      <c r="Y783" s="64">
        <f t="shared" si="397"/>
        <v>4500</v>
      </c>
      <c r="Z783" s="65">
        <f t="shared" si="398"/>
        <v>6676.328125</v>
      </c>
      <c r="AA783" s="66">
        <f t="shared" si="399"/>
        <v>11176.328125</v>
      </c>
      <c r="AB783" s="71">
        <f t="shared" si="411"/>
        <v>4595.4482421875</v>
      </c>
      <c r="AC783" s="71">
        <f t="shared" si="400"/>
        <v>6676.328125</v>
      </c>
      <c r="AD783" s="71">
        <f t="shared" si="412"/>
        <v>6615.9535179121121</v>
      </c>
      <c r="AE783" s="71">
        <f t="shared" si="413"/>
        <v>6676.328125</v>
      </c>
      <c r="AF783" s="57">
        <f t="shared" si="414"/>
        <v>4595.4482421875</v>
      </c>
      <c r="AG783" s="55"/>
      <c r="AI783" s="35" t="str">
        <f t="shared" si="401"/>
        <v/>
      </c>
      <c r="AJ783" s="125" t="str">
        <f t="shared" si="402"/>
        <v/>
      </c>
      <c r="AK783" s="125" t="str">
        <f t="shared" si="403"/>
        <v/>
      </c>
      <c r="AL783" s="125" t="str">
        <f t="shared" si="404"/>
        <v/>
      </c>
      <c r="AM783" s="125" t="str">
        <f t="shared" si="405"/>
        <v/>
      </c>
      <c r="AN783" s="125" t="s">
        <v>218</v>
      </c>
      <c r="AO783" s="125" t="str">
        <f t="shared" si="406"/>
        <v/>
      </c>
      <c r="AP783" s="125" t="str">
        <f t="shared" si="415"/>
        <v/>
      </c>
    </row>
    <row r="784" spans="1:42">
      <c r="A784" s="30">
        <f t="shared" si="407"/>
        <v>31443</v>
      </c>
      <c r="B784" s="31">
        <f t="shared" si="384"/>
        <v>0</v>
      </c>
      <c r="C784" s="33" t="str">
        <f t="shared" si="385"/>
        <v/>
      </c>
      <c r="D784" s="31">
        <f t="shared" si="386"/>
        <v>0</v>
      </c>
      <c r="E784" s="33" t="str">
        <f t="shared" si="387"/>
        <v/>
      </c>
      <c r="F784" s="31">
        <f t="shared" si="388"/>
        <v>-4455.6142317701206</v>
      </c>
      <c r="G784" s="32">
        <f t="shared" si="389"/>
        <v>-4246.782817787047</v>
      </c>
      <c r="H784" s="32">
        <f t="shared" si="390"/>
        <v>-3701.3865170587737</v>
      </c>
      <c r="I784" s="32">
        <f t="shared" si="391"/>
        <v>-3701.3865170587737</v>
      </c>
      <c r="J784" s="37" t="str">
        <f t="shared" si="408"/>
        <v/>
      </c>
      <c r="K784" s="31">
        <f t="shared" si="392"/>
        <v>0</v>
      </c>
      <c r="L784" s="33" t="str">
        <f t="shared" si="393"/>
        <v/>
      </c>
      <c r="M784" s="34">
        <f t="shared" si="409"/>
        <v>6538.510606417678</v>
      </c>
      <c r="N784" s="33" t="str">
        <f t="shared" si="410"/>
        <v/>
      </c>
      <c r="O784" s="35" t="str">
        <f t="shared" si="394"/>
        <v/>
      </c>
      <c r="P784" s="48" t="str">
        <f t="shared" si="395"/>
        <v/>
      </c>
      <c r="Q784" s="35"/>
      <c r="R784" s="58">
        <f>Data!AW784</f>
        <v>0</v>
      </c>
      <c r="S784" s="58">
        <f>Data!BB784</f>
        <v>0</v>
      </c>
      <c r="T784" s="58">
        <f>Data!BM784</f>
        <v>-4543.29052734375</v>
      </c>
      <c r="U784" s="59">
        <f>Data!BN784</f>
        <v>-4902.00439453125</v>
      </c>
      <c r="V784" s="59">
        <f>Data!BO784</f>
        <v>-4242.4697265625</v>
      </c>
      <c r="W784" s="58">
        <f>Data!BT784</f>
        <v>0</v>
      </c>
      <c r="X784" s="56">
        <f t="shared" si="396"/>
        <v>0</v>
      </c>
      <c r="Y784" s="64">
        <f t="shared" si="397"/>
        <v>6000</v>
      </c>
      <c r="Z784" s="65">
        <f t="shared" si="398"/>
        <v>18262.978515625</v>
      </c>
      <c r="AA784" s="66">
        <f t="shared" si="399"/>
        <v>24262.978515625</v>
      </c>
      <c r="AB784" s="71">
        <f t="shared" si="411"/>
        <v>24262.978515625</v>
      </c>
      <c r="AC784" s="71">
        <f t="shared" si="400"/>
        <v>18262.978515625</v>
      </c>
      <c r="AD784" s="71">
        <f t="shared" si="412"/>
        <v>20682.085343950908</v>
      </c>
      <c r="AE784" s="71">
        <f t="shared" si="413"/>
        <v>18262.978515625</v>
      </c>
      <c r="AF784" s="57">
        <f t="shared" si="414"/>
        <v>18262.978515625</v>
      </c>
      <c r="AG784" s="55"/>
      <c r="AI784" s="35" t="str">
        <f t="shared" si="401"/>
        <v/>
      </c>
      <c r="AJ784" s="125" t="str">
        <f t="shared" si="402"/>
        <v/>
      </c>
      <c r="AK784" s="125" t="str">
        <f t="shared" si="403"/>
        <v/>
      </c>
      <c r="AL784" s="125" t="str">
        <f t="shared" si="404"/>
        <v/>
      </c>
      <c r="AM784" s="125" t="str">
        <f t="shared" si="405"/>
        <v/>
      </c>
      <c r="AN784" s="125" t="s">
        <v>218</v>
      </c>
      <c r="AO784" s="125" t="str">
        <f t="shared" si="406"/>
        <v/>
      </c>
      <c r="AP784" s="125" t="str">
        <f t="shared" si="415"/>
        <v/>
      </c>
    </row>
    <row r="785" spans="1:42">
      <c r="A785" s="30">
        <f t="shared" si="407"/>
        <v>31471</v>
      </c>
      <c r="B785" s="31">
        <f t="shared" si="384"/>
        <v>0</v>
      </c>
      <c r="C785" s="33" t="str">
        <f t="shared" si="385"/>
        <v/>
      </c>
      <c r="D785" s="31">
        <f t="shared" si="386"/>
        <v>0</v>
      </c>
      <c r="E785" s="33" t="str">
        <f t="shared" si="387"/>
        <v/>
      </c>
      <c r="F785" s="31">
        <f t="shared" si="388"/>
        <v>0</v>
      </c>
      <c r="G785" s="32">
        <f t="shared" si="389"/>
        <v>0</v>
      </c>
      <c r="H785" s="32">
        <f t="shared" si="390"/>
        <v>0</v>
      </c>
      <c r="I785" s="32">
        <f t="shared" si="391"/>
        <v>0</v>
      </c>
      <c r="J785" s="37" t="str">
        <f t="shared" si="408"/>
        <v/>
      </c>
      <c r="K785" s="31">
        <f t="shared" si="392"/>
        <v>0</v>
      </c>
      <c r="L785" s="33" t="str">
        <f t="shared" si="393"/>
        <v/>
      </c>
      <c r="M785" s="34">
        <f t="shared" si="409"/>
        <v>36379.409101680503</v>
      </c>
      <c r="N785" s="33" t="str">
        <f t="shared" si="410"/>
        <v/>
      </c>
      <c r="O785" s="35" t="str">
        <f t="shared" si="394"/>
        <v/>
      </c>
      <c r="P785" s="48" t="str">
        <f t="shared" si="395"/>
        <v/>
      </c>
      <c r="Q785" s="35"/>
      <c r="R785" s="58">
        <f>Data!AW785</f>
        <v>0</v>
      </c>
      <c r="S785" s="58">
        <f>Data!BB785</f>
        <v>0</v>
      </c>
      <c r="T785" s="58">
        <f>Data!BM785</f>
        <v>0</v>
      </c>
      <c r="U785" s="59">
        <f>Data!BN785</f>
        <v>0</v>
      </c>
      <c r="V785" s="59">
        <f>Data!BO785</f>
        <v>0</v>
      </c>
      <c r="W785" s="58">
        <f>Data!BT785</f>
        <v>0</v>
      </c>
      <c r="X785" s="56">
        <f t="shared" si="396"/>
        <v>0</v>
      </c>
      <c r="Y785" s="64">
        <f t="shared" si="397"/>
        <v>7343.75</v>
      </c>
      <c r="Z785" s="65">
        <f t="shared" si="398"/>
        <v>210510.140625</v>
      </c>
      <c r="AA785" s="66">
        <f t="shared" si="399"/>
        <v>217853.890625</v>
      </c>
      <c r="AB785" s="71">
        <f t="shared" si="411"/>
        <v>217853.890625</v>
      </c>
      <c r="AC785" s="71">
        <f t="shared" si="400"/>
        <v>210510.140625</v>
      </c>
      <c r="AD785" s="71">
        <f t="shared" si="412"/>
        <v>186401.04112081937</v>
      </c>
      <c r="AE785" s="71">
        <f t="shared" si="413"/>
        <v>210510.140625</v>
      </c>
      <c r="AF785" s="57">
        <f t="shared" si="414"/>
        <v>186401.04112081937</v>
      </c>
      <c r="AG785" s="55"/>
      <c r="AI785" s="35" t="str">
        <f t="shared" si="401"/>
        <v/>
      </c>
      <c r="AJ785" s="125" t="str">
        <f t="shared" si="402"/>
        <v/>
      </c>
      <c r="AK785" s="125" t="str">
        <f t="shared" si="403"/>
        <v/>
      </c>
      <c r="AL785" s="125" t="str">
        <f t="shared" si="404"/>
        <v/>
      </c>
      <c r="AM785" s="125" t="str">
        <f t="shared" si="405"/>
        <v/>
      </c>
      <c r="AN785" s="125" t="s">
        <v>218</v>
      </c>
      <c r="AO785" s="125" t="str">
        <f t="shared" si="406"/>
        <v/>
      </c>
      <c r="AP785" s="125" t="str">
        <f t="shared" si="415"/>
        <v/>
      </c>
    </row>
    <row r="786" spans="1:42">
      <c r="A786" s="30">
        <f t="shared" si="407"/>
        <v>31502</v>
      </c>
      <c r="B786" s="31">
        <f t="shared" si="384"/>
        <v>0</v>
      </c>
      <c r="C786" s="33" t="str">
        <f t="shared" si="385"/>
        <v/>
      </c>
      <c r="D786" s="31">
        <f t="shared" si="386"/>
        <v>0</v>
      </c>
      <c r="E786" s="33" t="str">
        <f t="shared" si="387"/>
        <v/>
      </c>
      <c r="F786" s="31">
        <f t="shared" si="388"/>
        <v>0</v>
      </c>
      <c r="G786" s="32">
        <f t="shared" si="389"/>
        <v>0</v>
      </c>
      <c r="H786" s="32">
        <f t="shared" si="390"/>
        <v>0</v>
      </c>
      <c r="I786" s="32">
        <f t="shared" si="391"/>
        <v>0</v>
      </c>
      <c r="J786" s="37" t="str">
        <f t="shared" si="408"/>
        <v/>
      </c>
      <c r="K786" s="31">
        <f t="shared" si="392"/>
        <v>0</v>
      </c>
      <c r="L786" s="33" t="str">
        <f t="shared" si="393"/>
        <v/>
      </c>
      <c r="M786" s="34">
        <f t="shared" si="409"/>
        <v>27905.766379250228</v>
      </c>
      <c r="N786" s="33" t="str">
        <f t="shared" si="410"/>
        <v/>
      </c>
      <c r="O786" s="35" t="str">
        <f t="shared" si="394"/>
        <v/>
      </c>
      <c r="P786" s="48" t="str">
        <f t="shared" si="395"/>
        <v/>
      </c>
      <c r="Q786" s="35"/>
      <c r="R786" s="58">
        <f>Data!AW786</f>
        <v>0</v>
      </c>
      <c r="S786" s="58">
        <f>Data!BB786</f>
        <v>0</v>
      </c>
      <c r="T786" s="58">
        <f>Data!BM786</f>
        <v>0</v>
      </c>
      <c r="U786" s="59">
        <f>Data!BN786</f>
        <v>0</v>
      </c>
      <c r="V786" s="59">
        <f>Data!BO786</f>
        <v>0</v>
      </c>
      <c r="W786" s="58">
        <f>Data!BT786</f>
        <v>0</v>
      </c>
      <c r="X786" s="56">
        <f t="shared" si="396"/>
        <v>0</v>
      </c>
      <c r="Y786" s="64">
        <f t="shared" si="397"/>
        <v>17500</v>
      </c>
      <c r="Z786" s="65">
        <f t="shared" si="398"/>
        <v>129471.453125</v>
      </c>
      <c r="AA786" s="66">
        <f t="shared" si="399"/>
        <v>146971.453125</v>
      </c>
      <c r="AB786" s="71">
        <f t="shared" si="411"/>
        <v>146971.453125</v>
      </c>
      <c r="AC786" s="71">
        <f t="shared" si="400"/>
        <v>129471.453125</v>
      </c>
      <c r="AD786" s="71">
        <f t="shared" si="412"/>
        <v>127438.95724839751</v>
      </c>
      <c r="AE786" s="71">
        <f t="shared" si="413"/>
        <v>129471.453125</v>
      </c>
      <c r="AF786" s="57">
        <f t="shared" si="414"/>
        <v>127438.95724839751</v>
      </c>
      <c r="AG786" s="55"/>
      <c r="AI786" s="35" t="str">
        <f t="shared" si="401"/>
        <v/>
      </c>
      <c r="AJ786" s="125" t="str">
        <f t="shared" si="402"/>
        <v/>
      </c>
      <c r="AK786" s="125" t="str">
        <f t="shared" si="403"/>
        <v/>
      </c>
      <c r="AL786" s="125" t="str">
        <f t="shared" si="404"/>
        <v/>
      </c>
      <c r="AM786" s="125" t="str">
        <f t="shared" si="405"/>
        <v/>
      </c>
      <c r="AN786" s="125" t="s">
        <v>218</v>
      </c>
      <c r="AO786" s="125" t="str">
        <f t="shared" si="406"/>
        <v/>
      </c>
      <c r="AP786" s="125" t="str">
        <f t="shared" si="415"/>
        <v/>
      </c>
    </row>
    <row r="787" spans="1:42">
      <c r="A787" s="30">
        <f t="shared" si="407"/>
        <v>31532</v>
      </c>
      <c r="B787" s="31">
        <f t="shared" si="384"/>
        <v>0</v>
      </c>
      <c r="C787" s="33" t="str">
        <f t="shared" si="385"/>
        <v/>
      </c>
      <c r="D787" s="31">
        <f t="shared" si="386"/>
        <v>0</v>
      </c>
      <c r="E787" s="33" t="str">
        <f t="shared" si="387"/>
        <v/>
      </c>
      <c r="F787" s="31">
        <f t="shared" si="388"/>
        <v>0</v>
      </c>
      <c r="G787" s="32">
        <f t="shared" si="389"/>
        <v>0</v>
      </c>
      <c r="H787" s="32">
        <f t="shared" si="390"/>
        <v>0</v>
      </c>
      <c r="I787" s="32">
        <f t="shared" si="391"/>
        <v>0</v>
      </c>
      <c r="J787" s="37" t="str">
        <f t="shared" si="408"/>
        <v/>
      </c>
      <c r="K787" s="31">
        <f t="shared" si="392"/>
        <v>0</v>
      </c>
      <c r="L787" s="33" t="str">
        <f t="shared" si="393"/>
        <v/>
      </c>
      <c r="M787" s="34">
        <f t="shared" si="409"/>
        <v>8746.0478609978782</v>
      </c>
      <c r="N787" s="33" t="str">
        <f t="shared" si="410"/>
        <v/>
      </c>
      <c r="O787" s="35" t="str">
        <f t="shared" si="394"/>
        <v/>
      </c>
      <c r="P787" s="48" t="str">
        <f t="shared" si="395"/>
        <v/>
      </c>
      <c r="Q787" s="35"/>
      <c r="R787" s="58">
        <f>Data!AW787</f>
        <v>0</v>
      </c>
      <c r="S787" s="58">
        <f>Data!BB787</f>
        <v>0</v>
      </c>
      <c r="T787" s="58">
        <f>Data!BM787</f>
        <v>0</v>
      </c>
      <c r="U787" s="59">
        <f>Data!BN787</f>
        <v>0</v>
      </c>
      <c r="V787" s="59">
        <f>Data!BO787</f>
        <v>0</v>
      </c>
      <c r="W787" s="58">
        <f>Data!BT787</f>
        <v>0</v>
      </c>
      <c r="X787" s="56">
        <f t="shared" si="396"/>
        <v>0</v>
      </c>
      <c r="Y787" s="64">
        <f t="shared" si="397"/>
        <v>13391.6669921875</v>
      </c>
      <c r="Z787" s="65">
        <f t="shared" si="398"/>
        <v>19697.416015625</v>
      </c>
      <c r="AA787" s="66">
        <f t="shared" si="399"/>
        <v>33089.0830078125</v>
      </c>
      <c r="AB787" s="71">
        <f t="shared" si="411"/>
        <v>33089.0830078125</v>
      </c>
      <c r="AC787" s="71">
        <f t="shared" si="400"/>
        <v>19697.416015625</v>
      </c>
      <c r="AD787" s="71">
        <f t="shared" si="412"/>
        <v>28865.654788454169</v>
      </c>
      <c r="AE787" s="71">
        <f t="shared" si="413"/>
        <v>19697.416015625</v>
      </c>
      <c r="AF787" s="57">
        <f t="shared" si="414"/>
        <v>19697.416015625</v>
      </c>
      <c r="AG787" s="55"/>
      <c r="AI787" s="35" t="str">
        <f t="shared" si="401"/>
        <v/>
      </c>
      <c r="AJ787" s="125" t="str">
        <f t="shared" si="402"/>
        <v/>
      </c>
      <c r="AK787" s="125" t="str">
        <f t="shared" si="403"/>
        <v/>
      </c>
      <c r="AL787" s="125" t="str">
        <f t="shared" si="404"/>
        <v/>
      </c>
      <c r="AM787" s="125" t="str">
        <f t="shared" si="405"/>
        <v/>
      </c>
      <c r="AN787" s="125" t="s">
        <v>218</v>
      </c>
      <c r="AO787" s="125" t="str">
        <f t="shared" si="406"/>
        <v/>
      </c>
      <c r="AP787" s="125" t="str">
        <f t="shared" si="415"/>
        <v/>
      </c>
    </row>
    <row r="788" spans="1:42">
      <c r="A788" s="30">
        <f t="shared" si="407"/>
        <v>31563</v>
      </c>
      <c r="B788" s="31">
        <f t="shared" si="384"/>
        <v>0</v>
      </c>
      <c r="C788" s="33" t="str">
        <f t="shared" si="385"/>
        <v/>
      </c>
      <c r="D788" s="31">
        <f t="shared" si="386"/>
        <v>0</v>
      </c>
      <c r="E788" s="33" t="str">
        <f t="shared" si="387"/>
        <v/>
      </c>
      <c r="F788" s="31">
        <f t="shared" si="388"/>
        <v>0</v>
      </c>
      <c r="G788" s="32">
        <f t="shared" si="389"/>
        <v>0</v>
      </c>
      <c r="H788" s="32">
        <f t="shared" si="390"/>
        <v>0</v>
      </c>
      <c r="I788" s="32">
        <f t="shared" si="391"/>
        <v>0</v>
      </c>
      <c r="J788" s="37" t="str">
        <f t="shared" si="408"/>
        <v/>
      </c>
      <c r="K788" s="31">
        <f t="shared" si="392"/>
        <v>0</v>
      </c>
      <c r="L788" s="33" t="str">
        <f t="shared" si="393"/>
        <v/>
      </c>
      <c r="M788" s="34">
        <f t="shared" si="409"/>
        <v>8146.2968742216808</v>
      </c>
      <c r="N788" s="33" t="str">
        <f t="shared" si="410"/>
        <v/>
      </c>
      <c r="O788" s="35" t="str">
        <f t="shared" si="394"/>
        <v/>
      </c>
      <c r="P788" s="48" t="str">
        <f t="shared" si="395"/>
        <v/>
      </c>
      <c r="Q788" s="35"/>
      <c r="R788" s="58">
        <f>Data!AW788</f>
        <v>0</v>
      </c>
      <c r="S788" s="58">
        <f>Data!BB788</f>
        <v>0</v>
      </c>
      <c r="T788" s="58">
        <f>Data!BM788</f>
        <v>0</v>
      </c>
      <c r="U788" s="59">
        <f>Data!BN788</f>
        <v>0</v>
      </c>
      <c r="V788" s="59">
        <f>Data!BO788</f>
        <v>0</v>
      </c>
      <c r="W788" s="58">
        <f>Data!BT788</f>
        <v>0</v>
      </c>
      <c r="X788" s="56">
        <f t="shared" si="396"/>
        <v>0</v>
      </c>
      <c r="Y788" s="64">
        <f t="shared" si="397"/>
        <v>7987.9033203125</v>
      </c>
      <c r="Z788" s="65">
        <f t="shared" si="398"/>
        <v>13881.78125</v>
      </c>
      <c r="AA788" s="66">
        <f t="shared" si="399"/>
        <v>21869.6845703125</v>
      </c>
      <c r="AB788" s="71">
        <f t="shared" si="411"/>
        <v>21869.6845703125</v>
      </c>
      <c r="AC788" s="71">
        <f t="shared" si="400"/>
        <v>13881.78125</v>
      </c>
      <c r="AD788" s="71">
        <f t="shared" si="412"/>
        <v>19064.32858917251</v>
      </c>
      <c r="AE788" s="71">
        <f t="shared" si="413"/>
        <v>13881.78125</v>
      </c>
      <c r="AF788" s="57">
        <f t="shared" si="414"/>
        <v>13881.78125</v>
      </c>
      <c r="AG788" s="55"/>
      <c r="AI788" s="35" t="str">
        <f t="shared" si="401"/>
        <v/>
      </c>
      <c r="AJ788" s="125" t="str">
        <f t="shared" si="402"/>
        <v/>
      </c>
      <c r="AK788" s="125" t="str">
        <f t="shared" si="403"/>
        <v/>
      </c>
      <c r="AL788" s="125" t="str">
        <f t="shared" si="404"/>
        <v/>
      </c>
      <c r="AM788" s="125" t="str">
        <f t="shared" si="405"/>
        <v/>
      </c>
      <c r="AN788" s="125" t="s">
        <v>218</v>
      </c>
      <c r="AO788" s="125" t="str">
        <f t="shared" si="406"/>
        <v/>
      </c>
      <c r="AP788" s="125" t="str">
        <f t="shared" si="415"/>
        <v/>
      </c>
    </row>
    <row r="789" spans="1:42">
      <c r="A789" s="30">
        <f t="shared" si="407"/>
        <v>31593</v>
      </c>
      <c r="B789" s="31">
        <f t="shared" si="384"/>
        <v>4454.1118342313603</v>
      </c>
      <c r="C789" s="33" t="str">
        <f t="shared" si="385"/>
        <v/>
      </c>
      <c r="D789" s="31">
        <f t="shared" si="386"/>
        <v>0</v>
      </c>
      <c r="E789" s="33" t="str">
        <f t="shared" si="387"/>
        <v/>
      </c>
      <c r="F789" s="31">
        <f t="shared" si="388"/>
        <v>0</v>
      </c>
      <c r="G789" s="32">
        <f t="shared" si="389"/>
        <v>0</v>
      </c>
      <c r="H789" s="32">
        <f t="shared" si="390"/>
        <v>0</v>
      </c>
      <c r="I789" s="32">
        <f t="shared" si="391"/>
        <v>0</v>
      </c>
      <c r="J789" s="37" t="str">
        <f t="shared" si="408"/>
        <v/>
      </c>
      <c r="K789" s="31">
        <f t="shared" si="392"/>
        <v>0</v>
      </c>
      <c r="L789" s="33" t="str">
        <f t="shared" si="393"/>
        <v/>
      </c>
      <c r="M789" s="34">
        <f t="shared" si="409"/>
        <v>22072.148813386455</v>
      </c>
      <c r="N789" s="33" t="str">
        <f t="shared" si="410"/>
        <v>EI</v>
      </c>
      <c r="O789" s="35" t="str">
        <f t="shared" si="394"/>
        <v/>
      </c>
      <c r="P789" s="48" t="str">
        <f t="shared" si="395"/>
        <v>EI</v>
      </c>
      <c r="Q789" s="35"/>
      <c r="R789" s="58">
        <f>Data!AW789</f>
        <v>2353.0361328125</v>
      </c>
      <c r="S789" s="58">
        <f>Data!BB789</f>
        <v>0</v>
      </c>
      <c r="T789" s="58">
        <f>Data!BM789</f>
        <v>0</v>
      </c>
      <c r="U789" s="59">
        <f>Data!BN789</f>
        <v>0</v>
      </c>
      <c r="V789" s="59">
        <f>Data!BO789</f>
        <v>0</v>
      </c>
      <c r="W789" s="58">
        <f>Data!BT789</f>
        <v>0</v>
      </c>
      <c r="X789" s="56">
        <f t="shared" si="396"/>
        <v>2353.0361328125</v>
      </c>
      <c r="Y789" s="64">
        <f t="shared" si="397"/>
        <v>5653.33349609375</v>
      </c>
      <c r="Z789" s="65">
        <f t="shared" si="398"/>
        <v>4249.25244140625</v>
      </c>
      <c r="AA789" s="66">
        <f t="shared" si="399"/>
        <v>9902.5859375</v>
      </c>
      <c r="AB789" s="71">
        <f t="shared" si="411"/>
        <v>7549.5498046875</v>
      </c>
      <c r="AC789" s="71">
        <f t="shared" si="400"/>
        <v>4249.25244140625</v>
      </c>
      <c r="AD789" s="71">
        <f t="shared" si="412"/>
        <v>0</v>
      </c>
      <c r="AE789" s="71">
        <f t="shared" si="413"/>
        <v>4249.25244140625</v>
      </c>
      <c r="AF789" s="57">
        <f t="shared" si="414"/>
        <v>0</v>
      </c>
      <c r="AG789" s="55"/>
      <c r="AI789" s="35" t="str">
        <f t="shared" si="401"/>
        <v/>
      </c>
      <c r="AJ789" s="125" t="str">
        <f t="shared" si="402"/>
        <v/>
      </c>
      <c r="AK789" s="125" t="str">
        <f t="shared" si="403"/>
        <v/>
      </c>
      <c r="AL789" s="125" t="str">
        <f t="shared" si="404"/>
        <v/>
      </c>
      <c r="AM789" s="125" t="str">
        <f t="shared" si="405"/>
        <v/>
      </c>
      <c r="AN789" s="125" t="s">
        <v>218</v>
      </c>
      <c r="AO789" s="125" t="str">
        <f t="shared" si="406"/>
        <v/>
      </c>
      <c r="AP789" s="125" t="str">
        <f t="shared" si="415"/>
        <v/>
      </c>
    </row>
    <row r="790" spans="1:42">
      <c r="A790" s="30">
        <f t="shared" si="407"/>
        <v>31624</v>
      </c>
      <c r="B790" s="31">
        <f t="shared" si="384"/>
        <v>20180.648433680151</v>
      </c>
      <c r="C790" s="33" t="str">
        <f t="shared" si="385"/>
        <v>JP</v>
      </c>
      <c r="D790" s="31">
        <f t="shared" si="386"/>
        <v>17810.793190096578</v>
      </c>
      <c r="E790" s="33" t="str">
        <f t="shared" si="387"/>
        <v/>
      </c>
      <c r="F790" s="31">
        <f t="shared" si="388"/>
        <v>0</v>
      </c>
      <c r="G790" s="32">
        <f t="shared" si="389"/>
        <v>0</v>
      </c>
      <c r="H790" s="32">
        <f t="shared" si="390"/>
        <v>8923.5018215980563</v>
      </c>
      <c r="I790" s="32">
        <f t="shared" si="391"/>
        <v>8923.5018215980563</v>
      </c>
      <c r="J790" s="37" t="str">
        <f t="shared" si="408"/>
        <v/>
      </c>
      <c r="K790" s="31">
        <f t="shared" si="392"/>
        <v>0</v>
      </c>
      <c r="L790" s="33" t="str">
        <f t="shared" si="393"/>
        <v/>
      </c>
      <c r="M790" s="34">
        <f t="shared" si="409"/>
        <v>17353.84679038146</v>
      </c>
      <c r="N790" s="33" t="str">
        <f t="shared" si="410"/>
        <v/>
      </c>
      <c r="O790" s="35" t="str">
        <f t="shared" si="394"/>
        <v/>
      </c>
      <c r="P790" s="48" t="str">
        <f t="shared" si="395"/>
        <v>JP</v>
      </c>
      <c r="Q790" s="35"/>
      <c r="R790" s="58">
        <f>Data!AW790</f>
        <v>8182.5537109375</v>
      </c>
      <c r="S790" s="58">
        <f>Data!BB790</f>
        <v>5812.69873046875</v>
      </c>
      <c r="T790" s="58">
        <f>Data!BM790</f>
        <v>0</v>
      </c>
      <c r="U790" s="59">
        <f>Data!BN790</f>
        <v>0</v>
      </c>
      <c r="V790" s="59">
        <f>Data!BO790</f>
        <v>-3074.5927734375</v>
      </c>
      <c r="W790" s="58">
        <f>Data!BT790</f>
        <v>0</v>
      </c>
      <c r="X790" s="56">
        <f t="shared" si="396"/>
        <v>8182.5537109375</v>
      </c>
      <c r="Y790" s="64">
        <f t="shared" si="397"/>
        <v>8000</v>
      </c>
      <c r="Z790" s="65">
        <f t="shared" si="398"/>
        <v>182.5537109375</v>
      </c>
      <c r="AA790" s="66">
        <f t="shared" si="399"/>
        <v>8182.5537109375</v>
      </c>
      <c r="AB790" s="71">
        <f t="shared" si="411"/>
        <v>0</v>
      </c>
      <c r="AC790" s="71">
        <f t="shared" si="400"/>
        <v>182.5537109375</v>
      </c>
      <c r="AD790" s="71">
        <f t="shared" si="412"/>
        <v>6537.0074513144682</v>
      </c>
      <c r="AE790" s="71">
        <f t="shared" si="413"/>
        <v>182.5537109375</v>
      </c>
      <c r="AF790" s="57">
        <f t="shared" si="414"/>
        <v>0</v>
      </c>
      <c r="AG790" s="55"/>
      <c r="AI790" s="35" t="str">
        <f t="shared" si="401"/>
        <v/>
      </c>
      <c r="AJ790" s="125" t="str">
        <f t="shared" si="402"/>
        <v/>
      </c>
      <c r="AK790" s="125" t="str">
        <f t="shared" si="403"/>
        <v/>
      </c>
      <c r="AL790" s="125" t="str">
        <f t="shared" si="404"/>
        <v/>
      </c>
      <c r="AM790" s="125" t="str">
        <f t="shared" si="405"/>
        <v/>
      </c>
      <c r="AN790" s="125" t="s">
        <v>218</v>
      </c>
      <c r="AO790" s="125" t="str">
        <f t="shared" si="406"/>
        <v/>
      </c>
      <c r="AP790" s="125" t="str">
        <f t="shared" si="415"/>
        <v/>
      </c>
    </row>
    <row r="791" spans="1:42">
      <c r="A791" s="30">
        <f t="shared" si="407"/>
        <v>31655</v>
      </c>
      <c r="B791" s="31">
        <f t="shared" si="384"/>
        <v>13598.029820881649</v>
      </c>
      <c r="C791" s="33" t="str">
        <f t="shared" si="385"/>
        <v/>
      </c>
      <c r="D791" s="31">
        <f t="shared" si="386"/>
        <v>11297.745870334675</v>
      </c>
      <c r="E791" s="33" t="str">
        <f t="shared" si="387"/>
        <v/>
      </c>
      <c r="F791" s="31">
        <f t="shared" si="388"/>
        <v>0</v>
      </c>
      <c r="G791" s="32">
        <f t="shared" si="389"/>
        <v>0</v>
      </c>
      <c r="H791" s="32">
        <f t="shared" si="390"/>
        <v>10484.256648838516</v>
      </c>
      <c r="I791" s="32">
        <f t="shared" si="391"/>
        <v>10484.256648838516</v>
      </c>
      <c r="J791" s="37" t="str">
        <f t="shared" si="408"/>
        <v/>
      </c>
      <c r="K791" s="31">
        <f t="shared" si="392"/>
        <v>0</v>
      </c>
      <c r="L791" s="33" t="str">
        <f t="shared" si="393"/>
        <v/>
      </c>
      <c r="M791" s="34">
        <f t="shared" si="409"/>
        <v>17292.270766488251</v>
      </c>
      <c r="N791" s="33" t="str">
        <f t="shared" si="410"/>
        <v/>
      </c>
      <c r="O791" s="35" t="str">
        <f t="shared" si="394"/>
        <v>MRDO</v>
      </c>
      <c r="P791" s="48" t="str">
        <f t="shared" si="395"/>
        <v>MRDO</v>
      </c>
      <c r="Q791" s="35"/>
      <c r="R791" s="58">
        <f>Data!AW791</f>
        <v>2783.1884765625</v>
      </c>
      <c r="S791" s="58">
        <f>Data!BB791</f>
        <v>482.90435791015625</v>
      </c>
      <c r="T791" s="58">
        <f>Data!BM791</f>
        <v>0</v>
      </c>
      <c r="U791" s="59">
        <f>Data!BN791</f>
        <v>0</v>
      </c>
      <c r="V791" s="59">
        <f>Data!BO791</f>
        <v>-330.58502197265625</v>
      </c>
      <c r="W791" s="58">
        <f>Data!BT791</f>
        <v>0</v>
      </c>
      <c r="X791" s="56">
        <f t="shared" si="396"/>
        <v>2783.1884765625</v>
      </c>
      <c r="Y791" s="64">
        <f t="shared" si="397"/>
        <v>4000</v>
      </c>
      <c r="Z791" s="65">
        <f t="shared" si="398"/>
        <v>0</v>
      </c>
      <c r="AA791" s="66">
        <f t="shared" si="399"/>
        <v>4000</v>
      </c>
      <c r="AB791" s="71">
        <f t="shared" si="411"/>
        <v>1216.8115234375</v>
      </c>
      <c r="AC791" s="71">
        <f t="shared" si="400"/>
        <v>0</v>
      </c>
      <c r="AD791" s="71">
        <f t="shared" si="412"/>
        <v>1155.87143662788</v>
      </c>
      <c r="AE791" s="71">
        <f t="shared" si="413"/>
        <v>0</v>
      </c>
      <c r="AF791" s="57">
        <f t="shared" si="414"/>
        <v>0</v>
      </c>
      <c r="AG791" s="55"/>
      <c r="AI791" s="35" t="str">
        <f t="shared" si="401"/>
        <v/>
      </c>
      <c r="AJ791" s="125" t="str">
        <f t="shared" si="402"/>
        <v/>
      </c>
      <c r="AK791" s="125" t="str">
        <f t="shared" si="403"/>
        <v/>
      </c>
      <c r="AL791" s="125" t="str">
        <f t="shared" si="404"/>
        <v/>
      </c>
      <c r="AM791" s="125" t="str">
        <f t="shared" si="405"/>
        <v/>
      </c>
      <c r="AN791" s="125" t="s">
        <v>218</v>
      </c>
      <c r="AO791" s="125" t="str">
        <f t="shared" si="406"/>
        <v/>
      </c>
      <c r="AP791" s="125" t="str">
        <f t="shared" si="415"/>
        <v/>
      </c>
    </row>
    <row r="792" spans="1:42">
      <c r="A792" s="30">
        <f t="shared" si="407"/>
        <v>31685</v>
      </c>
      <c r="B792" s="31">
        <f t="shared" si="384"/>
        <v>0</v>
      </c>
      <c r="C792" s="33" t="str">
        <f t="shared" si="385"/>
        <v/>
      </c>
      <c r="D792" s="31">
        <f t="shared" si="386"/>
        <v>0</v>
      </c>
      <c r="E792" s="33" t="str">
        <f t="shared" si="387"/>
        <v/>
      </c>
      <c r="F792" s="31">
        <f t="shared" si="388"/>
        <v>0</v>
      </c>
      <c r="G792" s="32">
        <f t="shared" si="389"/>
        <v>0</v>
      </c>
      <c r="H792" s="32">
        <f t="shared" si="390"/>
        <v>8015.0201746849898</v>
      </c>
      <c r="I792" s="32">
        <f t="shared" si="391"/>
        <v>8015.0201746849898</v>
      </c>
      <c r="J792" s="37" t="str">
        <f t="shared" si="408"/>
        <v/>
      </c>
      <c r="K792" s="31">
        <f t="shared" si="392"/>
        <v>0</v>
      </c>
      <c r="L792" s="33" t="str">
        <f t="shared" si="393"/>
        <v/>
      </c>
      <c r="M792" s="34">
        <f t="shared" si="409"/>
        <v>15770.427261148132</v>
      </c>
      <c r="N792" s="33" t="str">
        <f t="shared" si="410"/>
        <v/>
      </c>
      <c r="O792" s="35" t="str">
        <f t="shared" si="394"/>
        <v/>
      </c>
      <c r="P792" s="48" t="str">
        <f t="shared" si="395"/>
        <v/>
      </c>
      <c r="Q792" s="35"/>
      <c r="R792" s="58">
        <f>Data!AW792</f>
        <v>0</v>
      </c>
      <c r="S792" s="58">
        <f>Data!BB792</f>
        <v>0</v>
      </c>
      <c r="T792" s="58">
        <f>Data!BM792</f>
        <v>0</v>
      </c>
      <c r="U792" s="59">
        <f>Data!BN792</f>
        <v>0</v>
      </c>
      <c r="V792" s="59">
        <f>Data!BO792</f>
        <v>400.23550415039062</v>
      </c>
      <c r="W792" s="58">
        <f>Data!BT792</f>
        <v>0</v>
      </c>
      <c r="X792" s="56">
        <f t="shared" si="396"/>
        <v>400.23550415039062</v>
      </c>
      <c r="Y792" s="64">
        <f t="shared" si="397"/>
        <v>20156.25</v>
      </c>
      <c r="Z792" s="65">
        <f t="shared" si="398"/>
        <v>0.24503916501998901</v>
      </c>
      <c r="AA792" s="66">
        <f t="shared" si="399"/>
        <v>20156.49503916502</v>
      </c>
      <c r="AB792" s="71">
        <f t="shared" si="411"/>
        <v>19756.259535014629</v>
      </c>
      <c r="AC792" s="71">
        <f t="shared" si="400"/>
        <v>0.24503916501998901</v>
      </c>
      <c r="AD792" s="71">
        <f t="shared" si="412"/>
        <v>16084.513811130299</v>
      </c>
      <c r="AE792" s="71">
        <f t="shared" si="413"/>
        <v>0.24503916501998901</v>
      </c>
      <c r="AF792" s="57">
        <f t="shared" si="414"/>
        <v>0.24503916501998901</v>
      </c>
      <c r="AG792" s="55"/>
      <c r="AI792" s="35" t="str">
        <f t="shared" si="401"/>
        <v/>
      </c>
      <c r="AJ792" s="125" t="str">
        <f t="shared" si="402"/>
        <v/>
      </c>
      <c r="AK792" s="125" t="str">
        <f t="shared" si="403"/>
        <v/>
      </c>
      <c r="AL792" s="125" t="str">
        <f t="shared" si="404"/>
        <v/>
      </c>
      <c r="AM792" s="125" t="str">
        <f t="shared" si="405"/>
        <v/>
      </c>
      <c r="AN792" s="125" t="s">
        <v>218</v>
      </c>
      <c r="AO792" s="125" t="str">
        <f t="shared" si="406"/>
        <v/>
      </c>
      <c r="AP792" s="125" t="str">
        <f t="shared" si="415"/>
        <v/>
      </c>
    </row>
    <row r="793" spans="1:42">
      <c r="A793" s="30">
        <f t="shared" si="407"/>
        <v>31716</v>
      </c>
      <c r="B793" s="31">
        <f t="shared" si="384"/>
        <v>0</v>
      </c>
      <c r="C793" s="33" t="str">
        <f t="shared" si="385"/>
        <v/>
      </c>
      <c r="D793" s="31">
        <f t="shared" si="386"/>
        <v>0</v>
      </c>
      <c r="E793" s="33" t="str">
        <f t="shared" si="387"/>
        <v/>
      </c>
      <c r="F793" s="31">
        <f t="shared" si="388"/>
        <v>0</v>
      </c>
      <c r="G793" s="32">
        <f t="shared" si="389"/>
        <v>0</v>
      </c>
      <c r="H793" s="32">
        <f t="shared" si="390"/>
        <v>0</v>
      </c>
      <c r="I793" s="32">
        <f t="shared" si="391"/>
        <v>0</v>
      </c>
      <c r="J793" s="37" t="str">
        <f t="shared" si="408"/>
        <v/>
      </c>
      <c r="K793" s="31">
        <f t="shared" si="392"/>
        <v>0</v>
      </c>
      <c r="L793" s="33" t="str">
        <f t="shared" si="393"/>
        <v/>
      </c>
      <c r="M793" s="34">
        <f t="shared" si="409"/>
        <v>11970.327211905524</v>
      </c>
      <c r="N793" s="33" t="str">
        <f t="shared" si="410"/>
        <v/>
      </c>
      <c r="O793" s="35" t="str">
        <f t="shared" si="394"/>
        <v>MRDO</v>
      </c>
      <c r="P793" s="48" t="str">
        <f t="shared" si="395"/>
        <v>MRDO</v>
      </c>
      <c r="Q793" s="35"/>
      <c r="R793" s="58">
        <f>Data!AW793</f>
        <v>0</v>
      </c>
      <c r="S793" s="58">
        <f>Data!BB793</f>
        <v>0</v>
      </c>
      <c r="T793" s="58">
        <f>Data!BM793</f>
        <v>0</v>
      </c>
      <c r="U793" s="59">
        <f>Data!BN793</f>
        <v>0</v>
      </c>
      <c r="V793" s="59">
        <f>Data!BO793</f>
        <v>0</v>
      </c>
      <c r="W793" s="58">
        <f>Data!BT793</f>
        <v>0</v>
      </c>
      <c r="X793" s="56">
        <f t="shared" si="396"/>
        <v>0</v>
      </c>
      <c r="Y793" s="64">
        <f t="shared" si="397"/>
        <v>8437.5</v>
      </c>
      <c r="Z793" s="65">
        <f t="shared" si="398"/>
        <v>0</v>
      </c>
      <c r="AA793" s="66">
        <f t="shared" si="399"/>
        <v>8437.5</v>
      </c>
      <c r="AB793" s="71">
        <f t="shared" si="411"/>
        <v>8437.5</v>
      </c>
      <c r="AC793" s="71">
        <f t="shared" si="400"/>
        <v>0</v>
      </c>
      <c r="AD793" s="71">
        <f t="shared" si="412"/>
        <v>5774.170133670299</v>
      </c>
      <c r="AE793" s="71">
        <f t="shared" si="413"/>
        <v>0</v>
      </c>
      <c r="AF793" s="57">
        <f t="shared" si="414"/>
        <v>0</v>
      </c>
      <c r="AG793" s="55"/>
      <c r="AI793" s="35" t="str">
        <f t="shared" si="401"/>
        <v/>
      </c>
      <c r="AJ793" s="125" t="str">
        <f t="shared" si="402"/>
        <v/>
      </c>
      <c r="AK793" s="125" t="str">
        <f t="shared" si="403"/>
        <v/>
      </c>
      <c r="AL793" s="125" t="str">
        <f t="shared" si="404"/>
        <v/>
      </c>
      <c r="AM793" s="125" t="str">
        <f t="shared" si="405"/>
        <v/>
      </c>
      <c r="AN793" s="125" t="s">
        <v>218</v>
      </c>
      <c r="AO793" s="125" t="str">
        <f t="shared" si="406"/>
        <v/>
      </c>
      <c r="AP793" s="125" t="str">
        <f t="shared" si="415"/>
        <v/>
      </c>
    </row>
    <row r="794" spans="1:42">
      <c r="A794" s="30">
        <f t="shared" si="407"/>
        <v>31746</v>
      </c>
      <c r="B794" s="31">
        <f t="shared" si="384"/>
        <v>0</v>
      </c>
      <c r="C794" s="33" t="str">
        <f t="shared" si="385"/>
        <v/>
      </c>
      <c r="D794" s="31">
        <f t="shared" si="386"/>
        <v>0</v>
      </c>
      <c r="E794" s="33" t="str">
        <f t="shared" si="387"/>
        <v/>
      </c>
      <c r="F794" s="31">
        <f t="shared" si="388"/>
        <v>-13177.543613869422</v>
      </c>
      <c r="G794" s="32">
        <f t="shared" si="389"/>
        <v>-13192.540866884472</v>
      </c>
      <c r="H794" s="32">
        <f t="shared" si="390"/>
        <v>-13141.026034851224</v>
      </c>
      <c r="I794" s="32">
        <f t="shared" si="391"/>
        <v>-13141.026034851224</v>
      </c>
      <c r="J794" s="37" t="str">
        <f t="shared" si="408"/>
        <v/>
      </c>
      <c r="K794" s="31">
        <f t="shared" si="392"/>
        <v>0</v>
      </c>
      <c r="L794" s="33" t="str">
        <f t="shared" si="393"/>
        <v/>
      </c>
      <c r="M794" s="34">
        <f t="shared" si="409"/>
        <v>7552.3485342300319</v>
      </c>
      <c r="N794" s="33" t="str">
        <f t="shared" si="410"/>
        <v/>
      </c>
      <c r="O794" s="35" t="str">
        <f t="shared" si="394"/>
        <v>MRDO</v>
      </c>
      <c r="P794" s="48" t="str">
        <f t="shared" si="395"/>
        <v>MRDO</v>
      </c>
      <c r="Q794" s="35"/>
      <c r="R794" s="58">
        <f>Data!AW794</f>
        <v>0</v>
      </c>
      <c r="S794" s="58">
        <f>Data!BB794</f>
        <v>0</v>
      </c>
      <c r="T794" s="58">
        <f>Data!BM794</f>
        <v>-15557.099609375</v>
      </c>
      <c r="U794" s="59">
        <f>Data!BN794</f>
        <v>-15620.125</v>
      </c>
      <c r="V794" s="59">
        <f>Data!BO794</f>
        <v>-15568.6123046875</v>
      </c>
      <c r="W794" s="58">
        <f>Data!BT794</f>
        <v>0</v>
      </c>
      <c r="X794" s="56">
        <f t="shared" si="396"/>
        <v>0</v>
      </c>
      <c r="Y794" s="64">
        <f t="shared" si="397"/>
        <v>11984.2490234375</v>
      </c>
      <c r="Z794" s="65">
        <f t="shared" si="398"/>
        <v>0</v>
      </c>
      <c r="AA794" s="66">
        <f t="shared" si="399"/>
        <v>11984.2490234375</v>
      </c>
      <c r="AB794" s="71">
        <f t="shared" si="411"/>
        <v>11984.2490234375</v>
      </c>
      <c r="AC794" s="71">
        <f t="shared" si="400"/>
        <v>0</v>
      </c>
      <c r="AD794" s="71">
        <f t="shared" si="412"/>
        <v>10328.266604800099</v>
      </c>
      <c r="AE794" s="71">
        <f t="shared" si="413"/>
        <v>0</v>
      </c>
      <c r="AF794" s="57">
        <f t="shared" si="414"/>
        <v>0</v>
      </c>
      <c r="AG794" s="55"/>
      <c r="AI794" s="35" t="str">
        <f t="shared" si="401"/>
        <v/>
      </c>
      <c r="AJ794" s="125" t="str">
        <f t="shared" si="402"/>
        <v/>
      </c>
      <c r="AK794" s="125" t="str">
        <f t="shared" si="403"/>
        <v/>
      </c>
      <c r="AL794" s="125" t="str">
        <f t="shared" si="404"/>
        <v/>
      </c>
      <c r="AM794" s="125" t="str">
        <f t="shared" si="405"/>
        <v/>
      </c>
      <c r="AN794" s="125" t="s">
        <v>218</v>
      </c>
      <c r="AO794" s="125" t="str">
        <f t="shared" si="406"/>
        <v/>
      </c>
      <c r="AP794" s="125" t="str">
        <f t="shared" si="415"/>
        <v/>
      </c>
    </row>
    <row r="795" spans="1:42">
      <c r="A795" s="30">
        <f t="shared" si="407"/>
        <v>31777</v>
      </c>
      <c r="B795" s="31">
        <f t="shared" si="384"/>
        <v>0</v>
      </c>
      <c r="C795" s="33" t="str">
        <f t="shared" si="385"/>
        <v/>
      </c>
      <c r="D795" s="31">
        <f t="shared" si="386"/>
        <v>0</v>
      </c>
      <c r="E795" s="33" t="str">
        <f t="shared" si="387"/>
        <v/>
      </c>
      <c r="F795" s="31">
        <f t="shared" si="388"/>
        <v>0</v>
      </c>
      <c r="G795" s="32">
        <f t="shared" si="389"/>
        <v>0</v>
      </c>
      <c r="H795" s="32">
        <f t="shared" si="390"/>
        <v>758.76047128804476</v>
      </c>
      <c r="I795" s="32">
        <f t="shared" si="391"/>
        <v>758.76047128804476</v>
      </c>
      <c r="J795" s="37" t="str">
        <f t="shared" si="408"/>
        <v/>
      </c>
      <c r="K795" s="31">
        <f t="shared" si="392"/>
        <v>0</v>
      </c>
      <c r="L795" s="33" t="str">
        <f t="shared" si="393"/>
        <v/>
      </c>
      <c r="M795" s="34">
        <f t="shared" si="409"/>
        <v>15652.867160682208</v>
      </c>
      <c r="N795" s="33" t="str">
        <f t="shared" si="410"/>
        <v>EI</v>
      </c>
      <c r="O795" s="35" t="str">
        <f t="shared" si="394"/>
        <v>MRDO</v>
      </c>
      <c r="P795" s="48" t="str">
        <f t="shared" si="395"/>
        <v>EIMRDO</v>
      </c>
      <c r="Q795" s="35"/>
      <c r="R795" s="58">
        <f>Data!AW795</f>
        <v>0</v>
      </c>
      <c r="S795" s="58">
        <f>Data!BB795</f>
        <v>0</v>
      </c>
      <c r="T795" s="58">
        <f>Data!BM795</f>
        <v>0</v>
      </c>
      <c r="U795" s="59">
        <f>Data!BN795</f>
        <v>0</v>
      </c>
      <c r="V795" s="59">
        <f>Data!BO795</f>
        <v>-7852.9248046875</v>
      </c>
      <c r="W795" s="58">
        <f>Data!BT795</f>
        <v>0</v>
      </c>
      <c r="X795" s="56">
        <f t="shared" si="396"/>
        <v>0</v>
      </c>
      <c r="Y795" s="64">
        <f t="shared" si="397"/>
        <v>4500</v>
      </c>
      <c r="Z795" s="65">
        <f t="shared" si="398"/>
        <v>0</v>
      </c>
      <c r="AA795" s="66">
        <f t="shared" si="399"/>
        <v>4500</v>
      </c>
      <c r="AB795" s="71">
        <f t="shared" si="411"/>
        <v>4500</v>
      </c>
      <c r="AC795" s="71">
        <f t="shared" si="400"/>
        <v>0</v>
      </c>
      <c r="AD795" s="71">
        <f t="shared" si="412"/>
        <v>0</v>
      </c>
      <c r="AE795" s="71">
        <f t="shared" si="413"/>
        <v>0</v>
      </c>
      <c r="AF795" s="57">
        <f t="shared" si="414"/>
        <v>0</v>
      </c>
      <c r="AG795" s="55"/>
      <c r="AI795" s="35" t="str">
        <f t="shared" si="401"/>
        <v/>
      </c>
      <c r="AJ795" s="125" t="str">
        <f t="shared" si="402"/>
        <v/>
      </c>
      <c r="AK795" s="125" t="str">
        <f t="shared" si="403"/>
        <v/>
      </c>
      <c r="AL795" s="125" t="str">
        <f t="shared" si="404"/>
        <v/>
      </c>
      <c r="AM795" s="125" t="str">
        <f t="shared" si="405"/>
        <v/>
      </c>
      <c r="AN795" s="125" t="s">
        <v>218</v>
      </c>
      <c r="AO795" s="125" t="str">
        <f t="shared" si="406"/>
        <v/>
      </c>
      <c r="AP795" s="125" t="str">
        <f t="shared" si="415"/>
        <v/>
      </c>
    </row>
    <row r="796" spans="1:42">
      <c r="A796" s="30">
        <f t="shared" si="407"/>
        <v>31808</v>
      </c>
      <c r="B796" s="31">
        <f t="shared" si="384"/>
        <v>0</v>
      </c>
      <c r="C796" s="33" t="str">
        <f t="shared" si="385"/>
        <v/>
      </c>
      <c r="D796" s="31">
        <f t="shared" si="386"/>
        <v>0</v>
      </c>
      <c r="E796" s="33" t="str">
        <f t="shared" si="387"/>
        <v/>
      </c>
      <c r="F796" s="31">
        <f t="shared" si="388"/>
        <v>4566.2715782213045</v>
      </c>
      <c r="G796" s="32">
        <f t="shared" si="389"/>
        <v>4530.1094790973666</v>
      </c>
      <c r="H796" s="32">
        <f t="shared" si="390"/>
        <v>4480.1461474479547</v>
      </c>
      <c r="I796" s="32">
        <f t="shared" si="391"/>
        <v>4566.2715782213045</v>
      </c>
      <c r="J796" s="37" t="str">
        <f t="shared" si="408"/>
        <v/>
      </c>
      <c r="K796" s="31">
        <f t="shared" si="392"/>
        <v>0</v>
      </c>
      <c r="L796" s="33" t="str">
        <f t="shared" si="393"/>
        <v/>
      </c>
      <c r="M796" s="34">
        <f t="shared" si="409"/>
        <v>10160.518702012529</v>
      </c>
      <c r="N796" s="33" t="str">
        <f t="shared" si="410"/>
        <v/>
      </c>
      <c r="O796" s="35" t="str">
        <f t="shared" si="394"/>
        <v/>
      </c>
      <c r="P796" s="48" t="str">
        <f t="shared" si="395"/>
        <v/>
      </c>
      <c r="Q796" s="35"/>
      <c r="R796" s="58">
        <f>Data!AW796</f>
        <v>0</v>
      </c>
      <c r="S796" s="58">
        <f>Data!BB796</f>
        <v>0</v>
      </c>
      <c r="T796" s="58">
        <f>Data!BM796</f>
        <v>498.06533813476562</v>
      </c>
      <c r="U796" s="59">
        <f>Data!BN796</f>
        <v>490.52667236328125</v>
      </c>
      <c r="V796" s="59">
        <f>Data!BO796</f>
        <v>440.56320190429688</v>
      </c>
      <c r="W796" s="58">
        <f>Data!BT796</f>
        <v>0</v>
      </c>
      <c r="X796" s="56">
        <f t="shared" si="396"/>
        <v>498.06533813476562</v>
      </c>
      <c r="Y796" s="64">
        <f t="shared" si="397"/>
        <v>4500</v>
      </c>
      <c r="Z796" s="65">
        <f t="shared" si="398"/>
        <v>5244.29345703125</v>
      </c>
      <c r="AA796" s="66">
        <f t="shared" si="399"/>
        <v>9744.29345703125</v>
      </c>
      <c r="AB796" s="71">
        <f t="shared" si="411"/>
        <v>9246.2281188964844</v>
      </c>
      <c r="AC796" s="71">
        <f t="shared" si="400"/>
        <v>5244.29345703125</v>
      </c>
      <c r="AD796" s="71">
        <f t="shared" si="412"/>
        <v>6154.9852017250487</v>
      </c>
      <c r="AE796" s="71">
        <f t="shared" si="413"/>
        <v>5244.29345703125</v>
      </c>
      <c r="AF796" s="57">
        <f t="shared" si="414"/>
        <v>5244.29345703125</v>
      </c>
      <c r="AG796" s="55"/>
      <c r="AI796" s="35" t="str">
        <f t="shared" si="401"/>
        <v/>
      </c>
      <c r="AJ796" s="125" t="str">
        <f t="shared" si="402"/>
        <v/>
      </c>
      <c r="AK796" s="125" t="str">
        <f t="shared" si="403"/>
        <v/>
      </c>
      <c r="AL796" s="125" t="str">
        <f t="shared" si="404"/>
        <v/>
      </c>
      <c r="AM796" s="125" t="str">
        <f t="shared" si="405"/>
        <v/>
      </c>
      <c r="AN796" s="125" t="s">
        <v>218</v>
      </c>
      <c r="AO796" s="125" t="str">
        <f t="shared" si="406"/>
        <v/>
      </c>
      <c r="AP796" s="125" t="str">
        <f t="shared" si="415"/>
        <v/>
      </c>
    </row>
    <row r="797" spans="1:42">
      <c r="A797" s="30">
        <f t="shared" si="407"/>
        <v>31836</v>
      </c>
      <c r="B797" s="31">
        <f t="shared" si="384"/>
        <v>0</v>
      </c>
      <c r="C797" s="33" t="str">
        <f t="shared" si="385"/>
        <v/>
      </c>
      <c r="D797" s="31">
        <f t="shared" si="386"/>
        <v>0</v>
      </c>
      <c r="E797" s="33" t="str">
        <f t="shared" si="387"/>
        <v/>
      </c>
      <c r="F797" s="31">
        <f t="shared" si="388"/>
        <v>0</v>
      </c>
      <c r="G797" s="32">
        <f t="shared" si="389"/>
        <v>0</v>
      </c>
      <c r="H797" s="32">
        <f t="shared" si="390"/>
        <v>-4277.7342810609152</v>
      </c>
      <c r="I797" s="32">
        <f t="shared" si="391"/>
        <v>0</v>
      </c>
      <c r="J797" s="37" t="str">
        <f t="shared" si="408"/>
        <v/>
      </c>
      <c r="K797" s="31">
        <f t="shared" si="392"/>
        <v>0</v>
      </c>
      <c r="L797" s="33" t="str">
        <f t="shared" si="393"/>
        <v/>
      </c>
      <c r="M797" s="34">
        <f t="shared" si="409"/>
        <v>15096.660556174929</v>
      </c>
      <c r="N797" s="33" t="str">
        <f t="shared" si="410"/>
        <v/>
      </c>
      <c r="O797" s="35" t="str">
        <f t="shared" si="394"/>
        <v/>
      </c>
      <c r="P797" s="48" t="str">
        <f t="shared" si="395"/>
        <v/>
      </c>
      <c r="Q797" s="35"/>
      <c r="R797" s="58">
        <f>Data!AW797</f>
        <v>0</v>
      </c>
      <c r="S797" s="58">
        <f>Data!BB797</f>
        <v>0</v>
      </c>
      <c r="T797" s="58">
        <f>Data!BM797</f>
        <v>0</v>
      </c>
      <c r="U797" s="59">
        <f>Data!BN797</f>
        <v>0</v>
      </c>
      <c r="V797" s="59">
        <f>Data!BO797</f>
        <v>-8087.58642578125</v>
      </c>
      <c r="W797" s="58">
        <f>Data!BT797</f>
        <v>0</v>
      </c>
      <c r="X797" s="56">
        <f t="shared" si="396"/>
        <v>0</v>
      </c>
      <c r="Y797" s="64">
        <f t="shared" si="397"/>
        <v>7905.35693359375</v>
      </c>
      <c r="Z797" s="65">
        <f t="shared" si="398"/>
        <v>8175.82958984375</v>
      </c>
      <c r="AA797" s="66">
        <f t="shared" si="399"/>
        <v>16081.1865234375</v>
      </c>
      <c r="AB797" s="71">
        <f t="shared" si="411"/>
        <v>16081.1865234375</v>
      </c>
      <c r="AC797" s="71">
        <f t="shared" si="400"/>
        <v>8175.82958984375</v>
      </c>
      <c r="AD797" s="71">
        <f t="shared" si="412"/>
        <v>7144.6442864906585</v>
      </c>
      <c r="AE797" s="71">
        <f t="shared" si="413"/>
        <v>8175.82958984375</v>
      </c>
      <c r="AF797" s="57">
        <f t="shared" si="414"/>
        <v>7144.6442864906585</v>
      </c>
      <c r="AG797" s="55"/>
      <c r="AI797" s="35" t="str">
        <f t="shared" si="401"/>
        <v/>
      </c>
      <c r="AJ797" s="125" t="str">
        <f t="shared" si="402"/>
        <v/>
      </c>
      <c r="AK797" s="125" t="str">
        <f t="shared" si="403"/>
        <v/>
      </c>
      <c r="AL797" s="125" t="str">
        <f t="shared" si="404"/>
        <v/>
      </c>
      <c r="AM797" s="125" t="str">
        <f t="shared" si="405"/>
        <v/>
      </c>
      <c r="AN797" s="125" t="s">
        <v>218</v>
      </c>
      <c r="AO797" s="125" t="str">
        <f t="shared" si="406"/>
        <v/>
      </c>
      <c r="AP797" s="125" t="str">
        <f t="shared" si="415"/>
        <v/>
      </c>
    </row>
    <row r="798" spans="1:42">
      <c r="A798" s="30">
        <f t="shared" si="407"/>
        <v>31867</v>
      </c>
      <c r="B798" s="31">
        <f t="shared" si="384"/>
        <v>0</v>
      </c>
      <c r="C798" s="33" t="str">
        <f t="shared" si="385"/>
        <v/>
      </c>
      <c r="D798" s="31">
        <f t="shared" si="386"/>
        <v>0</v>
      </c>
      <c r="E798" s="33" t="str">
        <f t="shared" si="387"/>
        <v/>
      </c>
      <c r="F798" s="31">
        <f t="shared" si="388"/>
        <v>0</v>
      </c>
      <c r="G798" s="32">
        <f t="shared" si="389"/>
        <v>0</v>
      </c>
      <c r="H798" s="32">
        <f t="shared" si="390"/>
        <v>0</v>
      </c>
      <c r="I798" s="32">
        <f t="shared" si="391"/>
        <v>0</v>
      </c>
      <c r="J798" s="37" t="str">
        <f t="shared" si="408"/>
        <v/>
      </c>
      <c r="K798" s="31">
        <f t="shared" si="392"/>
        <v>0</v>
      </c>
      <c r="L798" s="33" t="str">
        <f t="shared" si="393"/>
        <v/>
      </c>
      <c r="M798" s="34">
        <f t="shared" si="409"/>
        <v>12117.024480905269</v>
      </c>
      <c r="N798" s="33" t="str">
        <f t="shared" si="410"/>
        <v/>
      </c>
      <c r="O798" s="35" t="str">
        <f t="shared" si="394"/>
        <v/>
      </c>
      <c r="P798" s="48" t="str">
        <f t="shared" si="395"/>
        <v/>
      </c>
      <c r="Q798" s="35"/>
      <c r="R798" s="58">
        <f>Data!AW798</f>
        <v>0</v>
      </c>
      <c r="S798" s="58">
        <f>Data!BB798</f>
        <v>0</v>
      </c>
      <c r="T798" s="58">
        <f>Data!BM798</f>
        <v>0</v>
      </c>
      <c r="U798" s="59">
        <f>Data!BN798</f>
        <v>0</v>
      </c>
      <c r="V798" s="59">
        <f>Data!BO798</f>
        <v>0</v>
      </c>
      <c r="W798" s="58">
        <f>Data!BT798</f>
        <v>0</v>
      </c>
      <c r="X798" s="56">
        <f t="shared" si="396"/>
        <v>0</v>
      </c>
      <c r="Y798" s="64">
        <f t="shared" si="397"/>
        <v>11250</v>
      </c>
      <c r="Z798" s="65">
        <f t="shared" si="398"/>
        <v>11217.6240234375</v>
      </c>
      <c r="AA798" s="66">
        <f t="shared" si="399"/>
        <v>22467.6240234375</v>
      </c>
      <c r="AB798" s="71">
        <f t="shared" si="411"/>
        <v>22467.6240234375</v>
      </c>
      <c r="AC798" s="71">
        <f t="shared" si="400"/>
        <v>11217.6240234375</v>
      </c>
      <c r="AD798" s="71">
        <f t="shared" si="412"/>
        <v>14546.240482095998</v>
      </c>
      <c r="AE798" s="71">
        <f t="shared" si="413"/>
        <v>11217.6240234375</v>
      </c>
      <c r="AF798" s="57">
        <f t="shared" si="414"/>
        <v>11217.6240234375</v>
      </c>
      <c r="AG798" s="55"/>
      <c r="AI798" s="35" t="str">
        <f t="shared" si="401"/>
        <v/>
      </c>
      <c r="AJ798" s="125" t="str">
        <f t="shared" si="402"/>
        <v/>
      </c>
      <c r="AK798" s="125" t="str">
        <f t="shared" si="403"/>
        <v/>
      </c>
      <c r="AL798" s="125" t="str">
        <f t="shared" si="404"/>
        <v/>
      </c>
      <c r="AM798" s="125" t="str">
        <f t="shared" si="405"/>
        <v/>
      </c>
      <c r="AN798" s="125" t="s">
        <v>218</v>
      </c>
      <c r="AO798" s="125" t="str">
        <f t="shared" si="406"/>
        <v/>
      </c>
      <c r="AP798" s="125" t="str">
        <f t="shared" si="415"/>
        <v/>
      </c>
    </row>
    <row r="799" spans="1:42">
      <c r="A799" s="30">
        <f t="shared" si="407"/>
        <v>31897</v>
      </c>
      <c r="B799" s="31">
        <f t="shared" si="384"/>
        <v>2186.3685332197924</v>
      </c>
      <c r="C799" s="33" t="str">
        <f t="shared" si="385"/>
        <v/>
      </c>
      <c r="D799" s="31">
        <f t="shared" si="386"/>
        <v>3886.9120596700313</v>
      </c>
      <c r="E799" s="33" t="str">
        <f t="shared" si="387"/>
        <v/>
      </c>
      <c r="F799" s="31">
        <f t="shared" si="388"/>
        <v>0</v>
      </c>
      <c r="G799" s="32">
        <f t="shared" si="389"/>
        <v>0</v>
      </c>
      <c r="H799" s="32">
        <f t="shared" si="390"/>
        <v>0</v>
      </c>
      <c r="I799" s="32">
        <f t="shared" si="391"/>
        <v>0</v>
      </c>
      <c r="J799" s="37" t="str">
        <f t="shared" si="408"/>
        <v/>
      </c>
      <c r="K799" s="31">
        <f t="shared" si="392"/>
        <v>0</v>
      </c>
      <c r="L799" s="33" t="str">
        <f t="shared" si="393"/>
        <v/>
      </c>
      <c r="M799" s="34">
        <f t="shared" si="409"/>
        <v>4550.5807834111074</v>
      </c>
      <c r="N799" s="33" t="str">
        <f t="shared" si="410"/>
        <v/>
      </c>
      <c r="O799" s="35" t="str">
        <f t="shared" si="394"/>
        <v/>
      </c>
      <c r="P799" s="48" t="str">
        <f t="shared" si="395"/>
        <v/>
      </c>
      <c r="Q799" s="35"/>
      <c r="R799" s="58">
        <f>Data!AW799</f>
        <v>1145.588134765625</v>
      </c>
      <c r="S799" s="58">
        <f>Data!BB799</f>
        <v>2846.131591796875</v>
      </c>
      <c r="T799" s="58">
        <f>Data!BM799</f>
        <v>0</v>
      </c>
      <c r="U799" s="59">
        <f>Data!BN799</f>
        <v>0</v>
      </c>
      <c r="V799" s="59">
        <f>Data!BO799</f>
        <v>0</v>
      </c>
      <c r="W799" s="58">
        <f>Data!BT799</f>
        <v>0</v>
      </c>
      <c r="X799" s="56">
        <f t="shared" si="396"/>
        <v>2846.131591796875</v>
      </c>
      <c r="Y799" s="64">
        <f t="shared" si="397"/>
        <v>9669.7919921875</v>
      </c>
      <c r="Z799" s="65">
        <f t="shared" si="398"/>
        <v>46.075717926025391</v>
      </c>
      <c r="AA799" s="66">
        <f t="shared" si="399"/>
        <v>9715.8677101135254</v>
      </c>
      <c r="AB799" s="71">
        <f t="shared" si="411"/>
        <v>6869.7361183166504</v>
      </c>
      <c r="AC799" s="71">
        <f t="shared" si="400"/>
        <v>46.075717926025391</v>
      </c>
      <c r="AD799" s="71">
        <f t="shared" si="412"/>
        <v>9035.3778742956747</v>
      </c>
      <c r="AE799" s="71">
        <f t="shared" si="413"/>
        <v>46.075717926025391</v>
      </c>
      <c r="AF799" s="57">
        <f t="shared" si="414"/>
        <v>46.075717926025391</v>
      </c>
      <c r="AG799" s="55"/>
      <c r="AI799" s="35" t="str">
        <f t="shared" si="401"/>
        <v/>
      </c>
      <c r="AJ799" s="125" t="str">
        <f t="shared" si="402"/>
        <v>B2-3</v>
      </c>
      <c r="AK799" s="125" t="str">
        <f t="shared" si="403"/>
        <v/>
      </c>
      <c r="AL799" s="125" t="str">
        <f t="shared" si="404"/>
        <v/>
      </c>
      <c r="AM799" s="125" t="str">
        <f t="shared" si="405"/>
        <v/>
      </c>
      <c r="AN799" s="125" t="s">
        <v>218</v>
      </c>
      <c r="AO799" s="125" t="str">
        <f t="shared" si="406"/>
        <v/>
      </c>
      <c r="AP799" s="125" t="str">
        <f t="shared" si="415"/>
        <v>B2-3</v>
      </c>
    </row>
    <row r="800" spans="1:42">
      <c r="A800" s="30">
        <f t="shared" si="407"/>
        <v>31928</v>
      </c>
      <c r="B800" s="31">
        <f t="shared" si="384"/>
        <v>8243.7983491948889</v>
      </c>
      <c r="C800" s="33" t="str">
        <f t="shared" si="385"/>
        <v/>
      </c>
      <c r="D800" s="31">
        <f t="shared" si="386"/>
        <v>10697.560947821239</v>
      </c>
      <c r="E800" s="33" t="str">
        <f t="shared" si="387"/>
        <v>EM</v>
      </c>
      <c r="F800" s="31">
        <f t="shared" si="388"/>
        <v>-14832.533370303083</v>
      </c>
      <c r="G800" s="32">
        <f t="shared" si="389"/>
        <v>-14692.639825303806</v>
      </c>
      <c r="H800" s="32">
        <f t="shared" si="390"/>
        <v>-14453.969350704496</v>
      </c>
      <c r="I800" s="32">
        <f t="shared" si="391"/>
        <v>-14453.969350704496</v>
      </c>
      <c r="J800" s="37" t="str">
        <f t="shared" si="408"/>
        <v/>
      </c>
      <c r="K800" s="31">
        <f t="shared" si="392"/>
        <v>0</v>
      </c>
      <c r="L800" s="33" t="str">
        <f t="shared" si="393"/>
        <v/>
      </c>
      <c r="M800" s="34">
        <f t="shared" si="409"/>
        <v>6665.3635342693933</v>
      </c>
      <c r="N800" s="33" t="str">
        <f t="shared" si="410"/>
        <v/>
      </c>
      <c r="O800" s="35" t="str">
        <f t="shared" si="394"/>
        <v/>
      </c>
      <c r="P800" s="48" t="str">
        <f t="shared" si="395"/>
        <v>EM</v>
      </c>
      <c r="Q800" s="35"/>
      <c r="R800" s="58">
        <f>Data!AW800</f>
        <v>5368.7783203125</v>
      </c>
      <c r="S800" s="58">
        <f>Data!BB800</f>
        <v>7822.54052734375</v>
      </c>
      <c r="T800" s="58">
        <f>Data!BM800</f>
        <v>-17707.5546875</v>
      </c>
      <c r="U800" s="59">
        <f>Data!BN800</f>
        <v>-17567.66015625</v>
      </c>
      <c r="V800" s="59">
        <f>Data!BO800</f>
        <v>-17328.990234375</v>
      </c>
      <c r="W800" s="58">
        <f>Data!BT800</f>
        <v>0</v>
      </c>
      <c r="X800" s="56">
        <f t="shared" si="396"/>
        <v>7822.54052734375</v>
      </c>
      <c r="Y800" s="64">
        <f t="shared" si="397"/>
        <v>5781.25</v>
      </c>
      <c r="Z800" s="65">
        <f t="shared" si="398"/>
        <v>2041.2906494140625</v>
      </c>
      <c r="AA800" s="66">
        <f t="shared" si="399"/>
        <v>7822.5406494140625</v>
      </c>
      <c r="AB800" s="71">
        <f t="shared" si="411"/>
        <v>1.220703125E-4</v>
      </c>
      <c r="AC800" s="71">
        <f t="shared" si="400"/>
        <v>2041.2906494140625</v>
      </c>
      <c r="AD800" s="71">
        <f t="shared" si="412"/>
        <v>6637.6445047794832</v>
      </c>
      <c r="AE800" s="71">
        <f t="shared" si="413"/>
        <v>2041.2906494140625</v>
      </c>
      <c r="AF800" s="57">
        <f t="shared" si="414"/>
        <v>1.220703125E-4</v>
      </c>
      <c r="AG800" s="55"/>
      <c r="AI800" s="35" t="str">
        <f t="shared" si="401"/>
        <v/>
      </c>
      <c r="AJ800" s="125" t="str">
        <f t="shared" si="402"/>
        <v/>
      </c>
      <c r="AK800" s="125" t="str">
        <f t="shared" si="403"/>
        <v/>
      </c>
      <c r="AL800" s="125" t="str">
        <f t="shared" si="404"/>
        <v/>
      </c>
      <c r="AM800" s="125" t="str">
        <f t="shared" si="405"/>
        <v/>
      </c>
      <c r="AN800" s="125" t="s">
        <v>218</v>
      </c>
      <c r="AO800" s="125" t="str">
        <f t="shared" si="406"/>
        <v/>
      </c>
      <c r="AP800" s="125" t="str">
        <f t="shared" si="415"/>
        <v/>
      </c>
    </row>
    <row r="801" spans="1:42">
      <c r="A801" s="30">
        <f t="shared" si="407"/>
        <v>31958</v>
      </c>
      <c r="B801" s="31">
        <f t="shared" si="384"/>
        <v>9256.5470051679349</v>
      </c>
      <c r="C801" s="33" t="str">
        <f t="shared" si="385"/>
        <v/>
      </c>
      <c r="D801" s="31">
        <f t="shared" si="386"/>
        <v>10288.610468367473</v>
      </c>
      <c r="E801" s="33" t="str">
        <f t="shared" si="387"/>
        <v/>
      </c>
      <c r="F801" s="31">
        <f t="shared" si="388"/>
        <v>0</v>
      </c>
      <c r="G801" s="32">
        <f t="shared" si="389"/>
        <v>-2440.5441244825852</v>
      </c>
      <c r="H801" s="32">
        <f t="shared" si="390"/>
        <v>-1498.6211766621873</v>
      </c>
      <c r="I801" s="32">
        <f t="shared" si="391"/>
        <v>0</v>
      </c>
      <c r="J801" s="37" t="str">
        <f t="shared" si="408"/>
        <v/>
      </c>
      <c r="K801" s="31">
        <f t="shared" si="392"/>
        <v>0</v>
      </c>
      <c r="L801" s="33" t="str">
        <f t="shared" si="393"/>
        <v/>
      </c>
      <c r="M801" s="34">
        <f t="shared" si="409"/>
        <v>8588.8261786329094</v>
      </c>
      <c r="N801" s="33" t="str">
        <f t="shared" si="410"/>
        <v/>
      </c>
      <c r="O801" s="35" t="str">
        <f t="shared" si="394"/>
        <v/>
      </c>
      <c r="P801" s="48" t="str">
        <f t="shared" si="395"/>
        <v/>
      </c>
      <c r="Q801" s="35"/>
      <c r="R801" s="58">
        <f>Data!AW801</f>
        <v>3129.3134765625</v>
      </c>
      <c r="S801" s="58">
        <f>Data!BB801</f>
        <v>4161.376953125</v>
      </c>
      <c r="T801" s="58">
        <f>Data!BM801</f>
        <v>0</v>
      </c>
      <c r="U801" s="59">
        <f>Data!BN801</f>
        <v>-8567.77734375</v>
      </c>
      <c r="V801" s="59">
        <f>Data!BO801</f>
        <v>-7625.8544921875</v>
      </c>
      <c r="W801" s="58">
        <f>Data!BT801</f>
        <v>0</v>
      </c>
      <c r="X801" s="56">
        <f t="shared" si="396"/>
        <v>4161.376953125</v>
      </c>
      <c r="Y801" s="64">
        <f t="shared" si="397"/>
        <v>7100</v>
      </c>
      <c r="Z801" s="65">
        <f t="shared" si="398"/>
        <v>93.183113098144531</v>
      </c>
      <c r="AA801" s="66">
        <f t="shared" si="399"/>
        <v>7193.1831130981445</v>
      </c>
      <c r="AB801" s="71">
        <f t="shared" si="411"/>
        <v>3031.8061599731445</v>
      </c>
      <c r="AC801" s="71">
        <f t="shared" si="400"/>
        <v>93.183113098144531</v>
      </c>
      <c r="AD801" s="71">
        <f t="shared" si="412"/>
        <v>6177.9053786466011</v>
      </c>
      <c r="AE801" s="71">
        <f t="shared" si="413"/>
        <v>93.183113098144531</v>
      </c>
      <c r="AF801" s="57">
        <f t="shared" si="414"/>
        <v>93.183113098144531</v>
      </c>
      <c r="AG801" s="55"/>
      <c r="AI801" s="35" t="str">
        <f t="shared" si="401"/>
        <v/>
      </c>
      <c r="AJ801" s="125" t="str">
        <f t="shared" si="402"/>
        <v/>
      </c>
      <c r="AK801" s="125" t="str">
        <f t="shared" si="403"/>
        <v/>
      </c>
      <c r="AL801" s="125" t="str">
        <f t="shared" si="404"/>
        <v/>
      </c>
      <c r="AM801" s="125" t="str">
        <f t="shared" si="405"/>
        <v/>
      </c>
      <c r="AN801" s="125" t="s">
        <v>218</v>
      </c>
      <c r="AO801" s="125" t="str">
        <f t="shared" si="406"/>
        <v/>
      </c>
      <c r="AP801" s="125" t="str">
        <f t="shared" si="415"/>
        <v/>
      </c>
    </row>
    <row r="802" spans="1:42">
      <c r="A802" s="30">
        <f t="shared" si="407"/>
        <v>31989</v>
      </c>
      <c r="B802" s="31">
        <f t="shared" si="384"/>
        <v>19204.70504251798</v>
      </c>
      <c r="C802" s="33" t="str">
        <f t="shared" si="385"/>
        <v/>
      </c>
      <c r="D802" s="31">
        <f t="shared" si="386"/>
        <v>15489.129310892424</v>
      </c>
      <c r="E802" s="33" t="str">
        <f t="shared" si="387"/>
        <v/>
      </c>
      <c r="F802" s="31">
        <f t="shared" si="388"/>
        <v>0</v>
      </c>
      <c r="G802" s="32">
        <f t="shared" si="389"/>
        <v>16816.133867378889</v>
      </c>
      <c r="H802" s="32">
        <f t="shared" si="390"/>
        <v>16479.987038164189</v>
      </c>
      <c r="I802" s="32">
        <f t="shared" si="391"/>
        <v>16816.133867378889</v>
      </c>
      <c r="J802" s="37" t="str">
        <f t="shared" si="408"/>
        <v/>
      </c>
      <c r="K802" s="31">
        <f t="shared" si="392"/>
        <v>0</v>
      </c>
      <c r="L802" s="33" t="str">
        <f t="shared" si="393"/>
        <v/>
      </c>
      <c r="M802" s="34">
        <f t="shared" si="409"/>
        <v>17136.149216290592</v>
      </c>
      <c r="N802" s="33" t="str">
        <f t="shared" si="410"/>
        <v/>
      </c>
      <c r="O802" s="35" t="str">
        <f t="shared" si="394"/>
        <v/>
      </c>
      <c r="P802" s="48" t="str">
        <f t="shared" si="395"/>
        <v/>
      </c>
      <c r="Q802" s="35"/>
      <c r="R802" s="58">
        <f>Data!AW802</f>
        <v>4975.92333984375</v>
      </c>
      <c r="S802" s="58">
        <f>Data!BB802</f>
        <v>1260.346435546875</v>
      </c>
      <c r="T802" s="58">
        <f>Data!BM802</f>
        <v>0</v>
      </c>
      <c r="U802" s="59">
        <f>Data!BN802</f>
        <v>2587.351806640625</v>
      </c>
      <c r="V802" s="59">
        <f>Data!BO802</f>
        <v>2251.203857421875</v>
      </c>
      <c r="W802" s="58">
        <f>Data!BT802</f>
        <v>0</v>
      </c>
      <c r="X802" s="56">
        <f t="shared" si="396"/>
        <v>4975.92333984375</v>
      </c>
      <c r="Y802" s="64">
        <f t="shared" si="397"/>
        <v>5000</v>
      </c>
      <c r="Z802" s="65">
        <f t="shared" si="398"/>
        <v>118.11460113525391</v>
      </c>
      <c r="AA802" s="66">
        <f t="shared" si="399"/>
        <v>5118.1146011352539</v>
      </c>
      <c r="AB802" s="71">
        <f t="shared" si="411"/>
        <v>142.19126129150391</v>
      </c>
      <c r="AC802" s="71">
        <f t="shared" si="400"/>
        <v>118.11460113525391</v>
      </c>
      <c r="AD802" s="71">
        <f t="shared" si="412"/>
        <v>3469.0032822903595</v>
      </c>
      <c r="AE802" s="71">
        <f t="shared" si="413"/>
        <v>118.11460113525391</v>
      </c>
      <c r="AF802" s="57">
        <f t="shared" si="414"/>
        <v>118.11460113525391</v>
      </c>
      <c r="AG802" s="55"/>
      <c r="AI802" s="35" t="str">
        <f t="shared" si="401"/>
        <v/>
      </c>
      <c r="AJ802" s="125" t="str">
        <f t="shared" si="402"/>
        <v/>
      </c>
      <c r="AK802" s="125" t="str">
        <f t="shared" si="403"/>
        <v/>
      </c>
      <c r="AL802" s="125" t="str">
        <f t="shared" si="404"/>
        <v/>
      </c>
      <c r="AM802" s="125" t="str">
        <f t="shared" si="405"/>
        <v/>
      </c>
      <c r="AN802" s="125" t="s">
        <v>218</v>
      </c>
      <c r="AO802" s="125" t="str">
        <f t="shared" si="406"/>
        <v/>
      </c>
      <c r="AP802" s="125" t="str">
        <f t="shared" si="415"/>
        <v/>
      </c>
    </row>
    <row r="803" spans="1:42">
      <c r="A803" s="30">
        <f t="shared" si="407"/>
        <v>32020</v>
      </c>
      <c r="B803" s="31">
        <f t="shared" si="384"/>
        <v>10340.045958049681</v>
      </c>
      <c r="C803" s="33" t="str">
        <f t="shared" si="385"/>
        <v/>
      </c>
      <c r="D803" s="31">
        <f t="shared" si="386"/>
        <v>9808.1713771921914</v>
      </c>
      <c r="E803" s="33" t="str">
        <f t="shared" si="387"/>
        <v/>
      </c>
      <c r="F803" s="31">
        <f t="shared" si="388"/>
        <v>0</v>
      </c>
      <c r="G803" s="32">
        <f t="shared" si="389"/>
        <v>6043.3609308200848</v>
      </c>
      <c r="H803" s="32">
        <f t="shared" si="390"/>
        <v>7058.4082988135597</v>
      </c>
      <c r="I803" s="32">
        <f t="shared" si="391"/>
        <v>7058.4082988135597</v>
      </c>
      <c r="J803" s="37" t="str">
        <f t="shared" si="408"/>
        <v/>
      </c>
      <c r="K803" s="31">
        <f t="shared" si="392"/>
        <v>0</v>
      </c>
      <c r="L803" s="33" t="str">
        <f t="shared" si="393"/>
        <v/>
      </c>
      <c r="M803" s="34">
        <f t="shared" si="409"/>
        <v>8410.9043800245563</v>
      </c>
      <c r="N803" s="33" t="str">
        <f t="shared" si="410"/>
        <v/>
      </c>
      <c r="O803" s="35" t="str">
        <f t="shared" si="394"/>
        <v/>
      </c>
      <c r="P803" s="48" t="str">
        <f t="shared" si="395"/>
        <v/>
      </c>
      <c r="Q803" s="35"/>
      <c r="R803" s="58">
        <f>Data!AW803</f>
        <v>3301.755859375</v>
      </c>
      <c r="S803" s="58">
        <f>Data!BB803</f>
        <v>2769.8818359375</v>
      </c>
      <c r="T803" s="58">
        <f>Data!BM803</f>
        <v>0</v>
      </c>
      <c r="U803" s="59">
        <f>Data!BN803</f>
        <v>-994.9290771484375</v>
      </c>
      <c r="V803" s="59">
        <f>Data!BO803</f>
        <v>20.118318557739258</v>
      </c>
      <c r="W803" s="58">
        <f>Data!BT803</f>
        <v>0</v>
      </c>
      <c r="X803" s="56">
        <f t="shared" si="396"/>
        <v>3301.755859375</v>
      </c>
      <c r="Y803" s="64">
        <f t="shared" si="397"/>
        <v>3500</v>
      </c>
      <c r="Z803" s="65">
        <f t="shared" si="398"/>
        <v>109.71931457519531</v>
      </c>
      <c r="AA803" s="66">
        <f t="shared" si="399"/>
        <v>3609.7193145751953</v>
      </c>
      <c r="AB803" s="71">
        <f t="shared" si="411"/>
        <v>307.96345520019531</v>
      </c>
      <c r="AC803" s="71">
        <f t="shared" si="400"/>
        <v>109.71931457519531</v>
      </c>
      <c r="AD803" s="71">
        <f t="shared" si="412"/>
        <v>3639.3717530827071</v>
      </c>
      <c r="AE803" s="71">
        <f t="shared" si="413"/>
        <v>109.71931457519531</v>
      </c>
      <c r="AF803" s="57">
        <f t="shared" si="414"/>
        <v>109.71931457519531</v>
      </c>
      <c r="AG803" s="55"/>
      <c r="AI803" s="35" t="str">
        <f t="shared" si="401"/>
        <v/>
      </c>
      <c r="AJ803" s="125" t="str">
        <f t="shared" si="402"/>
        <v/>
      </c>
      <c r="AK803" s="125" t="str">
        <f t="shared" si="403"/>
        <v/>
      </c>
      <c r="AL803" s="125" t="str">
        <f t="shared" si="404"/>
        <v/>
      </c>
      <c r="AM803" s="125" t="str">
        <f t="shared" si="405"/>
        <v/>
      </c>
      <c r="AN803" s="125" t="s">
        <v>218</v>
      </c>
      <c r="AO803" s="125" t="str">
        <f t="shared" si="406"/>
        <v/>
      </c>
      <c r="AP803" s="125" t="str">
        <f t="shared" si="415"/>
        <v/>
      </c>
    </row>
    <row r="804" spans="1:42">
      <c r="A804" s="30">
        <f t="shared" si="407"/>
        <v>32050</v>
      </c>
      <c r="B804" s="31">
        <f t="shared" si="384"/>
        <v>0</v>
      </c>
      <c r="C804" s="33" t="str">
        <f t="shared" si="385"/>
        <v/>
      </c>
      <c r="D804" s="31">
        <f t="shared" si="386"/>
        <v>0</v>
      </c>
      <c r="E804" s="33" t="str">
        <f t="shared" si="387"/>
        <v/>
      </c>
      <c r="F804" s="31">
        <f t="shared" si="388"/>
        <v>0</v>
      </c>
      <c r="G804" s="32">
        <f t="shared" si="389"/>
        <v>4175.8641059594056</v>
      </c>
      <c r="H804" s="32">
        <f t="shared" si="390"/>
        <v>5194.2572134301299</v>
      </c>
      <c r="I804" s="32">
        <f t="shared" si="391"/>
        <v>5194.2572134301299</v>
      </c>
      <c r="J804" s="37" t="str">
        <f t="shared" si="408"/>
        <v/>
      </c>
      <c r="K804" s="31">
        <f t="shared" si="392"/>
        <v>0</v>
      </c>
      <c r="L804" s="33" t="str">
        <f t="shared" si="393"/>
        <v/>
      </c>
      <c r="M804" s="34">
        <f t="shared" si="409"/>
        <v>7914.3818633146238</v>
      </c>
      <c r="N804" s="33" t="str">
        <f t="shared" si="410"/>
        <v/>
      </c>
      <c r="O804" s="35" t="str">
        <f t="shared" si="394"/>
        <v/>
      </c>
      <c r="P804" s="48" t="str">
        <f t="shared" si="395"/>
        <v/>
      </c>
      <c r="Q804" s="35"/>
      <c r="R804" s="58">
        <f>Data!AW804</f>
        <v>0</v>
      </c>
      <c r="S804" s="58">
        <f>Data!BB804</f>
        <v>0</v>
      </c>
      <c r="T804" s="58">
        <f>Data!BM804</f>
        <v>0</v>
      </c>
      <c r="U804" s="59">
        <f>Data!BN804</f>
        <v>-1258.238037109375</v>
      </c>
      <c r="V804" s="59">
        <f>Data!BO804</f>
        <v>-239.84498596191406</v>
      </c>
      <c r="W804" s="58">
        <f>Data!BT804</f>
        <v>0</v>
      </c>
      <c r="X804" s="56">
        <f t="shared" si="396"/>
        <v>0</v>
      </c>
      <c r="Y804" s="64">
        <f t="shared" si="397"/>
        <v>3000</v>
      </c>
      <c r="Z804" s="65">
        <f t="shared" si="398"/>
        <v>36.147769927978516</v>
      </c>
      <c r="AA804" s="66">
        <f t="shared" si="399"/>
        <v>3036.1477699279785</v>
      </c>
      <c r="AB804" s="71">
        <f t="shared" si="411"/>
        <v>3036.1477699279785</v>
      </c>
      <c r="AC804" s="71">
        <f t="shared" si="400"/>
        <v>36.147769927978516</v>
      </c>
      <c r="AD804" s="71">
        <f t="shared" si="412"/>
        <v>2298.9651158760189</v>
      </c>
      <c r="AE804" s="71">
        <f t="shared" si="413"/>
        <v>36.147769927978516</v>
      </c>
      <c r="AF804" s="57">
        <f t="shared" si="414"/>
        <v>36.147769927978516</v>
      </c>
      <c r="AG804" s="55"/>
      <c r="AI804" s="35" t="str">
        <f t="shared" si="401"/>
        <v/>
      </c>
      <c r="AJ804" s="125" t="str">
        <f t="shared" si="402"/>
        <v/>
      </c>
      <c r="AK804" s="125" t="str">
        <f t="shared" si="403"/>
        <v/>
      </c>
      <c r="AL804" s="125" t="str">
        <f t="shared" si="404"/>
        <v/>
      </c>
      <c r="AM804" s="125" t="str">
        <f t="shared" si="405"/>
        <v/>
      </c>
      <c r="AN804" s="125" t="s">
        <v>218</v>
      </c>
      <c r="AO804" s="125" t="str">
        <f t="shared" si="406"/>
        <v/>
      </c>
      <c r="AP804" s="125" t="str">
        <f t="shared" si="415"/>
        <v/>
      </c>
    </row>
    <row r="805" spans="1:42">
      <c r="A805" s="30">
        <f t="shared" si="407"/>
        <v>32081</v>
      </c>
      <c r="B805" s="31">
        <f t="shared" si="384"/>
        <v>0</v>
      </c>
      <c r="C805" s="33" t="str">
        <f t="shared" si="385"/>
        <v/>
      </c>
      <c r="D805" s="31">
        <f t="shared" si="386"/>
        <v>0</v>
      </c>
      <c r="E805" s="33" t="str">
        <f t="shared" si="387"/>
        <v/>
      </c>
      <c r="F805" s="31">
        <f t="shared" si="388"/>
        <v>0</v>
      </c>
      <c r="G805" s="32">
        <f t="shared" si="389"/>
        <v>5533.5979008381901</v>
      </c>
      <c r="H805" s="32">
        <f t="shared" si="390"/>
        <v>6704.4336312569012</v>
      </c>
      <c r="I805" s="32">
        <f t="shared" si="391"/>
        <v>6704.4336312569012</v>
      </c>
      <c r="J805" s="37" t="str">
        <f t="shared" si="408"/>
        <v/>
      </c>
      <c r="K805" s="31">
        <f t="shared" si="392"/>
        <v>0</v>
      </c>
      <c r="L805" s="33" t="str">
        <f t="shared" si="393"/>
        <v/>
      </c>
      <c r="M805" s="34">
        <f t="shared" si="409"/>
        <v>8832.5266160424526</v>
      </c>
      <c r="N805" s="33" t="str">
        <f t="shared" si="410"/>
        <v/>
      </c>
      <c r="O805" s="35" t="str">
        <f t="shared" si="394"/>
        <v/>
      </c>
      <c r="P805" s="48" t="str">
        <f t="shared" si="395"/>
        <v/>
      </c>
      <c r="Q805" s="35"/>
      <c r="R805" s="58">
        <f>Data!AW805</f>
        <v>0</v>
      </c>
      <c r="S805" s="58">
        <f>Data!BB805</f>
        <v>0</v>
      </c>
      <c r="T805" s="58">
        <f>Data!BM805</f>
        <v>0</v>
      </c>
      <c r="U805" s="59">
        <f>Data!BN805</f>
        <v>790.5860595703125</v>
      </c>
      <c r="V805" s="59">
        <f>Data!BO805</f>
        <v>1961.4215087890625</v>
      </c>
      <c r="W805" s="58">
        <f>Data!BT805</f>
        <v>0</v>
      </c>
      <c r="X805" s="56">
        <f t="shared" si="396"/>
        <v>1961.4215087890625</v>
      </c>
      <c r="Y805" s="64">
        <f t="shared" si="397"/>
        <v>4000</v>
      </c>
      <c r="Z805" s="65">
        <f t="shared" si="398"/>
        <v>1.1873499155044556</v>
      </c>
      <c r="AA805" s="66">
        <f t="shared" si="399"/>
        <v>4001.1873499155045</v>
      </c>
      <c r="AB805" s="71">
        <f t="shared" si="411"/>
        <v>2039.765841126442</v>
      </c>
      <c r="AC805" s="71">
        <f t="shared" si="400"/>
        <v>1.1873499155044556</v>
      </c>
      <c r="AD805" s="71">
        <f t="shared" si="412"/>
        <v>2209.4539572442118</v>
      </c>
      <c r="AE805" s="71">
        <f t="shared" si="413"/>
        <v>1.1873499155044556</v>
      </c>
      <c r="AF805" s="57">
        <f t="shared" si="414"/>
        <v>1.1873499155044556</v>
      </c>
      <c r="AG805" s="55"/>
      <c r="AI805" s="35" t="str">
        <f t="shared" si="401"/>
        <v/>
      </c>
      <c r="AJ805" s="125" t="str">
        <f t="shared" si="402"/>
        <v/>
      </c>
      <c r="AK805" s="125" t="str">
        <f t="shared" si="403"/>
        <v/>
      </c>
      <c r="AL805" s="125" t="str">
        <f t="shared" si="404"/>
        <v/>
      </c>
      <c r="AM805" s="125" t="str">
        <f t="shared" si="405"/>
        <v/>
      </c>
      <c r="AN805" s="125" t="s">
        <v>218</v>
      </c>
      <c r="AO805" s="125" t="str">
        <f t="shared" si="406"/>
        <v/>
      </c>
      <c r="AP805" s="125" t="str">
        <f t="shared" si="415"/>
        <v/>
      </c>
    </row>
    <row r="806" spans="1:42">
      <c r="A806" s="30">
        <f t="shared" si="407"/>
        <v>32111</v>
      </c>
      <c r="B806" s="31">
        <f t="shared" si="384"/>
        <v>0</v>
      </c>
      <c r="C806" s="33" t="str">
        <f t="shared" si="385"/>
        <v/>
      </c>
      <c r="D806" s="31">
        <f t="shared" si="386"/>
        <v>0</v>
      </c>
      <c r="E806" s="33" t="str">
        <f t="shared" si="387"/>
        <v/>
      </c>
      <c r="F806" s="31">
        <f t="shared" si="388"/>
        <v>0</v>
      </c>
      <c r="G806" s="32">
        <f t="shared" si="389"/>
        <v>4144.8482699816859</v>
      </c>
      <c r="H806" s="32">
        <f t="shared" si="390"/>
        <v>5327.8509681353053</v>
      </c>
      <c r="I806" s="32">
        <f t="shared" si="391"/>
        <v>5327.8509681353053</v>
      </c>
      <c r="J806" s="37" t="str">
        <f t="shared" si="408"/>
        <v/>
      </c>
      <c r="K806" s="31">
        <f t="shared" si="392"/>
        <v>0</v>
      </c>
      <c r="L806" s="33" t="str">
        <f t="shared" si="393"/>
        <v/>
      </c>
      <c r="M806" s="34">
        <f t="shared" si="409"/>
        <v>7802.9095034566108</v>
      </c>
      <c r="N806" s="33" t="str">
        <f t="shared" si="410"/>
        <v/>
      </c>
      <c r="O806" s="35" t="str">
        <f t="shared" si="394"/>
        <v>MRDO</v>
      </c>
      <c r="P806" s="48" t="str">
        <f t="shared" si="395"/>
        <v>MRDO</v>
      </c>
      <c r="Q806" s="35"/>
      <c r="R806" s="58">
        <f>Data!AW806</f>
        <v>0</v>
      </c>
      <c r="S806" s="58">
        <f>Data!BB806</f>
        <v>0</v>
      </c>
      <c r="T806" s="58">
        <f>Data!BM806</f>
        <v>0</v>
      </c>
      <c r="U806" s="59">
        <f>Data!BN806</f>
        <v>415.20074462890625</v>
      </c>
      <c r="V806" s="59">
        <f>Data!BO806</f>
        <v>1598.2032470703125</v>
      </c>
      <c r="W806" s="58">
        <f>Data!BT806</f>
        <v>0</v>
      </c>
      <c r="X806" s="56">
        <f t="shared" si="396"/>
        <v>1598.2032470703125</v>
      </c>
      <c r="Y806" s="64">
        <f t="shared" si="397"/>
        <v>4500</v>
      </c>
      <c r="Z806" s="65">
        <f t="shared" si="398"/>
        <v>0</v>
      </c>
      <c r="AA806" s="66">
        <f t="shared" si="399"/>
        <v>4500</v>
      </c>
      <c r="AB806" s="71">
        <f t="shared" si="411"/>
        <v>2901.7967529296875</v>
      </c>
      <c r="AC806" s="71">
        <f t="shared" si="400"/>
        <v>0</v>
      </c>
      <c r="AD806" s="71">
        <f t="shared" si="412"/>
        <v>2477.6182173808993</v>
      </c>
      <c r="AE806" s="71">
        <f t="shared" si="413"/>
        <v>0</v>
      </c>
      <c r="AF806" s="57">
        <f t="shared" si="414"/>
        <v>0</v>
      </c>
      <c r="AG806" s="55"/>
      <c r="AI806" s="35" t="str">
        <f t="shared" si="401"/>
        <v/>
      </c>
      <c r="AJ806" s="125" t="str">
        <f t="shared" si="402"/>
        <v/>
      </c>
      <c r="AK806" s="125" t="str">
        <f t="shared" si="403"/>
        <v/>
      </c>
      <c r="AL806" s="125" t="str">
        <f t="shared" si="404"/>
        <v/>
      </c>
      <c r="AM806" s="125" t="str">
        <f t="shared" si="405"/>
        <v/>
      </c>
      <c r="AN806" s="125" t="s">
        <v>218</v>
      </c>
      <c r="AO806" s="125" t="str">
        <f t="shared" si="406"/>
        <v/>
      </c>
      <c r="AP806" s="125" t="str">
        <f t="shared" si="415"/>
        <v/>
      </c>
    </row>
    <row r="807" spans="1:42">
      <c r="A807" s="30">
        <f t="shared" si="407"/>
        <v>32142</v>
      </c>
      <c r="B807" s="31">
        <f t="shared" si="384"/>
        <v>0</v>
      </c>
      <c r="C807" s="33" t="str">
        <f t="shared" si="385"/>
        <v/>
      </c>
      <c r="D807" s="31">
        <f t="shared" si="386"/>
        <v>0</v>
      </c>
      <c r="E807" s="33" t="str">
        <f t="shared" si="387"/>
        <v/>
      </c>
      <c r="F807" s="31">
        <f t="shared" si="388"/>
        <v>0</v>
      </c>
      <c r="G807" s="32">
        <f t="shared" si="389"/>
        <v>8831.3103124976806</v>
      </c>
      <c r="H807" s="32">
        <f t="shared" si="390"/>
        <v>9526.4623538990818</v>
      </c>
      <c r="I807" s="32">
        <f t="shared" si="391"/>
        <v>9526.4623538990818</v>
      </c>
      <c r="J807" s="37" t="str">
        <f t="shared" si="408"/>
        <v/>
      </c>
      <c r="K807" s="31">
        <f t="shared" si="392"/>
        <v>0</v>
      </c>
      <c r="L807" s="33" t="str">
        <f t="shared" si="393"/>
        <v/>
      </c>
      <c r="M807" s="34">
        <f t="shared" si="409"/>
        <v>10835.774886636547</v>
      </c>
      <c r="N807" s="33" t="str">
        <f t="shared" si="410"/>
        <v/>
      </c>
      <c r="O807" s="35" t="str">
        <f t="shared" si="394"/>
        <v/>
      </c>
      <c r="P807" s="48" t="str">
        <f t="shared" si="395"/>
        <v/>
      </c>
      <c r="Q807" s="35"/>
      <c r="R807" s="58">
        <f>Data!AW807</f>
        <v>0</v>
      </c>
      <c r="S807" s="58">
        <f>Data!BB807</f>
        <v>0</v>
      </c>
      <c r="T807" s="58">
        <f>Data!BM807</f>
        <v>0</v>
      </c>
      <c r="U807" s="59">
        <f>Data!BN807</f>
        <v>3679.63818359375</v>
      </c>
      <c r="V807" s="59">
        <f>Data!BO807</f>
        <v>4376.93701171875</v>
      </c>
      <c r="W807" s="58">
        <f>Data!BT807</f>
        <v>0</v>
      </c>
      <c r="X807" s="56">
        <f t="shared" si="396"/>
        <v>4376.93701171875</v>
      </c>
      <c r="Y807" s="64">
        <f t="shared" si="397"/>
        <v>4500</v>
      </c>
      <c r="Z807" s="65">
        <f t="shared" si="398"/>
        <v>7982.0390625</v>
      </c>
      <c r="AA807" s="66">
        <f t="shared" si="399"/>
        <v>12482.0390625</v>
      </c>
      <c r="AB807" s="71">
        <f t="shared" si="411"/>
        <v>8105.10205078125</v>
      </c>
      <c r="AC807" s="71">
        <f t="shared" si="400"/>
        <v>7982.0390625</v>
      </c>
      <c r="AD807" s="71">
        <f t="shared" si="412"/>
        <v>8916.9316672153327</v>
      </c>
      <c r="AE807" s="71">
        <f t="shared" si="413"/>
        <v>7982.0390625</v>
      </c>
      <c r="AF807" s="57">
        <f t="shared" si="414"/>
        <v>7982.0390625</v>
      </c>
      <c r="AG807" s="55"/>
      <c r="AI807" s="35" t="str">
        <f t="shared" si="401"/>
        <v/>
      </c>
      <c r="AJ807" s="125" t="str">
        <f t="shared" si="402"/>
        <v/>
      </c>
      <c r="AK807" s="125" t="str">
        <f t="shared" si="403"/>
        <v/>
      </c>
      <c r="AL807" s="125" t="str">
        <f t="shared" si="404"/>
        <v/>
      </c>
      <c r="AM807" s="125" t="str">
        <f t="shared" si="405"/>
        <v/>
      </c>
      <c r="AN807" s="125" t="s">
        <v>218</v>
      </c>
      <c r="AO807" s="125" t="str">
        <f t="shared" si="406"/>
        <v/>
      </c>
      <c r="AP807" s="125" t="str">
        <f t="shared" si="415"/>
        <v/>
      </c>
    </row>
    <row r="808" spans="1:42">
      <c r="A808" s="30">
        <f t="shared" si="407"/>
        <v>32173</v>
      </c>
      <c r="B808" s="31">
        <f t="shared" si="384"/>
        <v>0</v>
      </c>
      <c r="C808" s="33" t="str">
        <f t="shared" si="385"/>
        <v/>
      </c>
      <c r="D808" s="31">
        <f t="shared" si="386"/>
        <v>0</v>
      </c>
      <c r="E808" s="33" t="str">
        <f t="shared" si="387"/>
        <v/>
      </c>
      <c r="F808" s="31">
        <f t="shared" si="388"/>
        <v>0</v>
      </c>
      <c r="G808" s="32">
        <f t="shared" si="389"/>
        <v>0</v>
      </c>
      <c r="H808" s="32">
        <f t="shared" si="390"/>
        <v>-7586.7844528302576</v>
      </c>
      <c r="I808" s="32">
        <f t="shared" si="391"/>
        <v>0</v>
      </c>
      <c r="J808" s="37" t="str">
        <f t="shared" si="408"/>
        <v/>
      </c>
      <c r="K808" s="31">
        <f t="shared" si="392"/>
        <v>0</v>
      </c>
      <c r="L808" s="33" t="str">
        <f t="shared" si="393"/>
        <v/>
      </c>
      <c r="M808" s="34">
        <f t="shared" si="409"/>
        <v>6055.9726530211765</v>
      </c>
      <c r="N808" s="33" t="str">
        <f t="shared" si="410"/>
        <v/>
      </c>
      <c r="O808" s="35" t="str">
        <f t="shared" si="394"/>
        <v/>
      </c>
      <c r="P808" s="48" t="str">
        <f t="shared" si="395"/>
        <v/>
      </c>
      <c r="Q808" s="35"/>
      <c r="R808" s="58">
        <f>Data!AW808</f>
        <v>0</v>
      </c>
      <c r="S808" s="58">
        <f>Data!BB808</f>
        <v>0</v>
      </c>
      <c r="T808" s="58">
        <f>Data!BM808</f>
        <v>0</v>
      </c>
      <c r="U808" s="59">
        <f>Data!BN808</f>
        <v>0</v>
      </c>
      <c r="V808" s="59">
        <f>Data!BO808</f>
        <v>-5721.32421875</v>
      </c>
      <c r="W808" s="58">
        <f>Data!BT808</f>
        <v>0</v>
      </c>
      <c r="X808" s="56">
        <f t="shared" si="396"/>
        <v>0</v>
      </c>
      <c r="Y808" s="64">
        <f t="shared" si="397"/>
        <v>6000</v>
      </c>
      <c r="Z808" s="65">
        <f t="shared" si="398"/>
        <v>21348.23828125</v>
      </c>
      <c r="AA808" s="66">
        <f t="shared" si="399"/>
        <v>27348.23828125</v>
      </c>
      <c r="AB808" s="71">
        <f t="shared" si="411"/>
        <v>27348.23828125</v>
      </c>
      <c r="AC808" s="71">
        <f t="shared" si="400"/>
        <v>21348.23828125</v>
      </c>
      <c r="AD808" s="71">
        <f t="shared" si="412"/>
        <v>23835.461736659334</v>
      </c>
      <c r="AE808" s="71">
        <f t="shared" si="413"/>
        <v>21348.23828125</v>
      </c>
      <c r="AF808" s="57">
        <f t="shared" si="414"/>
        <v>21348.23828125</v>
      </c>
      <c r="AG808" s="55"/>
      <c r="AI808" s="35" t="str">
        <f t="shared" si="401"/>
        <v/>
      </c>
      <c r="AJ808" s="125" t="str">
        <f t="shared" si="402"/>
        <v/>
      </c>
      <c r="AK808" s="125" t="str">
        <f t="shared" si="403"/>
        <v/>
      </c>
      <c r="AL808" s="125" t="str">
        <f t="shared" si="404"/>
        <v/>
      </c>
      <c r="AM808" s="125" t="str">
        <f t="shared" si="405"/>
        <v/>
      </c>
      <c r="AN808" s="125" t="s">
        <v>218</v>
      </c>
      <c r="AO808" s="125" t="str">
        <f t="shared" si="406"/>
        <v/>
      </c>
      <c r="AP808" s="125" t="str">
        <f t="shared" si="415"/>
        <v/>
      </c>
    </row>
    <row r="809" spans="1:42">
      <c r="A809" s="30">
        <f t="shared" si="407"/>
        <v>32202</v>
      </c>
      <c r="B809" s="31">
        <f t="shared" si="384"/>
        <v>0</v>
      </c>
      <c r="C809" s="33" t="str">
        <f t="shared" si="385"/>
        <v/>
      </c>
      <c r="D809" s="31">
        <f t="shared" si="386"/>
        <v>0</v>
      </c>
      <c r="E809" s="33" t="str">
        <f t="shared" si="387"/>
        <v/>
      </c>
      <c r="F809" s="31">
        <f t="shared" si="388"/>
        <v>0</v>
      </c>
      <c r="G809" s="32">
        <f t="shared" si="389"/>
        <v>0</v>
      </c>
      <c r="H809" s="32">
        <f t="shared" si="390"/>
        <v>0</v>
      </c>
      <c r="I809" s="32">
        <f t="shared" si="391"/>
        <v>0</v>
      </c>
      <c r="J809" s="37" t="str">
        <f t="shared" si="408"/>
        <v/>
      </c>
      <c r="K809" s="31">
        <f t="shared" si="392"/>
        <v>0</v>
      </c>
      <c r="L809" s="33" t="str">
        <f t="shared" si="393"/>
        <v/>
      </c>
      <c r="M809" s="34">
        <f t="shared" si="409"/>
        <v>3142.8571963796821</v>
      </c>
      <c r="N809" s="33" t="str">
        <f t="shared" si="410"/>
        <v/>
      </c>
      <c r="O809" s="35" t="str">
        <f t="shared" si="394"/>
        <v>MRDO</v>
      </c>
      <c r="P809" s="48" t="str">
        <f t="shared" si="395"/>
        <v>MRDO</v>
      </c>
      <c r="Q809" s="35"/>
      <c r="R809" s="58">
        <f>Data!AW809</f>
        <v>0</v>
      </c>
      <c r="S809" s="58">
        <f>Data!BB809</f>
        <v>0</v>
      </c>
      <c r="T809" s="58">
        <f>Data!BM809</f>
        <v>0</v>
      </c>
      <c r="U809" s="59">
        <f>Data!BN809</f>
        <v>0</v>
      </c>
      <c r="V809" s="59">
        <f>Data!BO809</f>
        <v>0</v>
      </c>
      <c r="W809" s="58">
        <f>Data!BT809</f>
        <v>0</v>
      </c>
      <c r="X809" s="56">
        <f t="shared" si="396"/>
        <v>0</v>
      </c>
      <c r="Y809" s="64">
        <f t="shared" si="397"/>
        <v>14603.4482421875</v>
      </c>
      <c r="Z809" s="65">
        <f t="shared" si="398"/>
        <v>0</v>
      </c>
      <c r="AA809" s="66">
        <f t="shared" si="399"/>
        <v>14603.4482421875</v>
      </c>
      <c r="AB809" s="71">
        <f t="shared" si="411"/>
        <v>14603.4482421875</v>
      </c>
      <c r="AC809" s="71">
        <f t="shared" si="400"/>
        <v>0</v>
      </c>
      <c r="AD809" s="71">
        <f t="shared" si="412"/>
        <v>12863.358198972399</v>
      </c>
      <c r="AE809" s="71">
        <f t="shared" si="413"/>
        <v>0</v>
      </c>
      <c r="AF809" s="57">
        <f t="shared" si="414"/>
        <v>0</v>
      </c>
      <c r="AG809" s="55"/>
      <c r="AI809" s="35" t="str">
        <f t="shared" si="401"/>
        <v/>
      </c>
      <c r="AJ809" s="125" t="str">
        <f t="shared" si="402"/>
        <v/>
      </c>
      <c r="AK809" s="125" t="str">
        <f t="shared" si="403"/>
        <v/>
      </c>
      <c r="AL809" s="125" t="str">
        <f t="shared" si="404"/>
        <v/>
      </c>
      <c r="AM809" s="125" t="str">
        <f t="shared" si="405"/>
        <v/>
      </c>
      <c r="AN809" s="125" t="s">
        <v>218</v>
      </c>
      <c r="AO809" s="125" t="str">
        <f t="shared" si="406"/>
        <v/>
      </c>
      <c r="AP809" s="125" t="str">
        <f t="shared" si="415"/>
        <v/>
      </c>
    </row>
    <row r="810" spans="1:42">
      <c r="A810" s="30">
        <f t="shared" si="407"/>
        <v>32233</v>
      </c>
      <c r="B810" s="31">
        <f t="shared" si="384"/>
        <v>0</v>
      </c>
      <c r="C810" s="33" t="str">
        <f t="shared" si="385"/>
        <v/>
      </c>
      <c r="D810" s="31">
        <f t="shared" si="386"/>
        <v>0</v>
      </c>
      <c r="E810" s="33" t="str">
        <f t="shared" si="387"/>
        <v/>
      </c>
      <c r="F810" s="31">
        <f t="shared" si="388"/>
        <v>0</v>
      </c>
      <c r="G810" s="32">
        <f t="shared" si="389"/>
        <v>0</v>
      </c>
      <c r="H810" s="32">
        <f t="shared" si="390"/>
        <v>0</v>
      </c>
      <c r="I810" s="32">
        <f t="shared" si="391"/>
        <v>0</v>
      </c>
      <c r="J810" s="37" t="str">
        <f t="shared" si="408"/>
        <v/>
      </c>
      <c r="K810" s="31">
        <f t="shared" si="392"/>
        <v>0</v>
      </c>
      <c r="L810" s="33" t="str">
        <f t="shared" si="393"/>
        <v/>
      </c>
      <c r="M810" s="34">
        <f t="shared" si="409"/>
        <v>7373.6791504055973</v>
      </c>
      <c r="N810" s="33" t="str">
        <f t="shared" si="410"/>
        <v/>
      </c>
      <c r="O810" s="35" t="str">
        <f t="shared" si="394"/>
        <v>MRDO</v>
      </c>
      <c r="P810" s="48" t="str">
        <f t="shared" si="395"/>
        <v>MRDO</v>
      </c>
      <c r="Q810" s="35"/>
      <c r="R810" s="58">
        <f>Data!AW810</f>
        <v>0</v>
      </c>
      <c r="S810" s="58">
        <f>Data!BB810</f>
        <v>0</v>
      </c>
      <c r="T810" s="58">
        <f>Data!BM810</f>
        <v>0</v>
      </c>
      <c r="U810" s="59">
        <f>Data!BN810</f>
        <v>0</v>
      </c>
      <c r="V810" s="59">
        <f>Data!BO810</f>
        <v>0</v>
      </c>
      <c r="W810" s="58">
        <f>Data!BT810</f>
        <v>0</v>
      </c>
      <c r="X810" s="56">
        <f t="shared" si="396"/>
        <v>0</v>
      </c>
      <c r="Y810" s="64">
        <f t="shared" si="397"/>
        <v>6350.4033203125</v>
      </c>
      <c r="Z810" s="65">
        <f t="shared" si="398"/>
        <v>0</v>
      </c>
      <c r="AA810" s="66">
        <f t="shared" si="399"/>
        <v>6350.4033203125</v>
      </c>
      <c r="AB810" s="71">
        <f t="shared" si="411"/>
        <v>6350.4033203125</v>
      </c>
      <c r="AC810" s="71">
        <f t="shared" si="400"/>
        <v>0</v>
      </c>
      <c r="AD810" s="71">
        <f t="shared" si="412"/>
        <v>2728.3006533265225</v>
      </c>
      <c r="AE810" s="71">
        <f t="shared" si="413"/>
        <v>0</v>
      </c>
      <c r="AF810" s="57">
        <f t="shared" si="414"/>
        <v>0</v>
      </c>
      <c r="AG810" s="55"/>
      <c r="AI810" s="35" t="str">
        <f t="shared" si="401"/>
        <v/>
      </c>
      <c r="AJ810" s="125" t="str">
        <f t="shared" si="402"/>
        <v/>
      </c>
      <c r="AK810" s="125" t="str">
        <f t="shared" si="403"/>
        <v/>
      </c>
      <c r="AL810" s="125" t="str">
        <f t="shared" si="404"/>
        <v/>
      </c>
      <c r="AM810" s="125" t="str">
        <f t="shared" si="405"/>
        <v/>
      </c>
      <c r="AN810" s="125" t="s">
        <v>218</v>
      </c>
      <c r="AO810" s="125" t="str">
        <f t="shared" si="406"/>
        <v/>
      </c>
      <c r="AP810" s="125" t="str">
        <f t="shared" si="415"/>
        <v/>
      </c>
    </row>
    <row r="811" spans="1:42">
      <c r="A811" s="30">
        <f t="shared" si="407"/>
        <v>32263</v>
      </c>
      <c r="B811" s="31">
        <f t="shared" si="384"/>
        <v>-1429.5112627817209</v>
      </c>
      <c r="C811" s="33" t="str">
        <f t="shared" si="385"/>
        <v/>
      </c>
      <c r="D811" s="31">
        <f t="shared" si="386"/>
        <v>1026.2758594829879</v>
      </c>
      <c r="E811" s="33" t="str">
        <f t="shared" si="387"/>
        <v/>
      </c>
      <c r="F811" s="31">
        <f t="shared" si="388"/>
        <v>0</v>
      </c>
      <c r="G811" s="32">
        <f t="shared" si="389"/>
        <v>0</v>
      </c>
      <c r="H811" s="32">
        <f t="shared" si="390"/>
        <v>-18438.438399174556</v>
      </c>
      <c r="I811" s="32">
        <f t="shared" si="391"/>
        <v>0</v>
      </c>
      <c r="J811" s="37" t="str">
        <f t="shared" si="408"/>
        <v/>
      </c>
      <c r="K811" s="31">
        <f t="shared" si="392"/>
        <v>0</v>
      </c>
      <c r="L811" s="33" t="str">
        <f t="shared" si="393"/>
        <v/>
      </c>
      <c r="M811" s="34">
        <f t="shared" si="409"/>
        <v>4833.7169489471735</v>
      </c>
      <c r="N811" s="33" t="str">
        <f t="shared" si="410"/>
        <v/>
      </c>
      <c r="O811" s="35" t="str">
        <f t="shared" si="394"/>
        <v/>
      </c>
      <c r="P811" s="48" t="str">
        <f t="shared" si="395"/>
        <v/>
      </c>
      <c r="Q811" s="35"/>
      <c r="R811" s="58">
        <f>Data!AW811</f>
        <v>-1947.7230224609375</v>
      </c>
      <c r="S811" s="58">
        <f>Data!BB811</f>
        <v>508.06405639648437</v>
      </c>
      <c r="T811" s="58">
        <f>Data!BM811</f>
        <v>0</v>
      </c>
      <c r="U811" s="59">
        <f>Data!BN811</f>
        <v>0</v>
      </c>
      <c r="V811" s="59">
        <f>Data!BO811</f>
        <v>-18956.650390625</v>
      </c>
      <c r="W811" s="58">
        <f>Data!BT811</f>
        <v>0</v>
      </c>
      <c r="X811" s="56">
        <f t="shared" si="396"/>
        <v>508.06405639648437</v>
      </c>
      <c r="Y811" s="64">
        <f t="shared" si="397"/>
        <v>7960</v>
      </c>
      <c r="Z811" s="65">
        <f t="shared" si="398"/>
        <v>26.309328079223633</v>
      </c>
      <c r="AA811" s="66">
        <f t="shared" si="399"/>
        <v>7986.3093280792236</v>
      </c>
      <c r="AB811" s="71">
        <f t="shared" si="411"/>
        <v>7478.2452716827393</v>
      </c>
      <c r="AC811" s="71">
        <f t="shared" si="400"/>
        <v>26.309328079223633</v>
      </c>
      <c r="AD811" s="71">
        <f t="shared" si="412"/>
        <v>6593.1470849368752</v>
      </c>
      <c r="AE811" s="71">
        <f t="shared" si="413"/>
        <v>0</v>
      </c>
      <c r="AF811" s="57">
        <f t="shared" si="414"/>
        <v>26.309328079223633</v>
      </c>
      <c r="AG811" s="55"/>
      <c r="AI811" s="35" t="str">
        <f t="shared" si="401"/>
        <v/>
      </c>
      <c r="AJ811" s="125" t="str">
        <f t="shared" si="402"/>
        <v/>
      </c>
      <c r="AK811" s="125" t="str">
        <f t="shared" si="403"/>
        <v/>
      </c>
      <c r="AL811" s="125" t="str">
        <f t="shared" si="404"/>
        <v/>
      </c>
      <c r="AM811" s="125" t="str">
        <f t="shared" si="405"/>
        <v/>
      </c>
      <c r="AN811" s="125" t="s">
        <v>218</v>
      </c>
      <c r="AO811" s="125" t="str">
        <f t="shared" si="406"/>
        <v/>
      </c>
      <c r="AP811" s="125" t="str">
        <f t="shared" si="415"/>
        <v/>
      </c>
    </row>
    <row r="812" spans="1:42">
      <c r="A812" s="30">
        <f t="shared" si="407"/>
        <v>32294</v>
      </c>
      <c r="B812" s="31">
        <f t="shared" si="384"/>
        <v>-480.81606729622877</v>
      </c>
      <c r="C812" s="33" t="str">
        <f t="shared" si="385"/>
        <v/>
      </c>
      <c r="D812" s="31">
        <f t="shared" si="386"/>
        <v>1933.3170004415699</v>
      </c>
      <c r="E812" s="33" t="str">
        <f t="shared" si="387"/>
        <v/>
      </c>
      <c r="F812" s="31">
        <f t="shared" si="388"/>
        <v>0</v>
      </c>
      <c r="G812" s="32">
        <f t="shared" si="389"/>
        <v>0</v>
      </c>
      <c r="H812" s="32">
        <f t="shared" si="390"/>
        <v>-16290.643203253969</v>
      </c>
      <c r="I812" s="32">
        <f t="shared" si="391"/>
        <v>0</v>
      </c>
      <c r="J812" s="37" t="str">
        <f t="shared" si="408"/>
        <v/>
      </c>
      <c r="K812" s="31">
        <f t="shared" si="392"/>
        <v>0</v>
      </c>
      <c r="L812" s="33" t="str">
        <f t="shared" si="393"/>
        <v/>
      </c>
      <c r="M812" s="34">
        <f t="shared" si="409"/>
        <v>3189.8858313881642</v>
      </c>
      <c r="N812" s="33" t="str">
        <f t="shared" si="410"/>
        <v/>
      </c>
      <c r="O812" s="35" t="str">
        <f t="shared" si="394"/>
        <v>MRDO</v>
      </c>
      <c r="P812" s="48" t="str">
        <f t="shared" si="395"/>
        <v>MRDO</v>
      </c>
      <c r="Q812" s="35"/>
      <c r="R812" s="58">
        <f>Data!AW812</f>
        <v>-1494.181884765625</v>
      </c>
      <c r="S812" s="58">
        <f>Data!BB812</f>
        <v>919.951171875</v>
      </c>
      <c r="T812" s="58">
        <f>Data!BM812</f>
        <v>0</v>
      </c>
      <c r="U812" s="59">
        <f>Data!BN812</f>
        <v>0</v>
      </c>
      <c r="V812" s="59">
        <f>Data!BO812</f>
        <v>-17304.009765625</v>
      </c>
      <c r="W812" s="58">
        <f>Data!BT812</f>
        <v>0</v>
      </c>
      <c r="X812" s="56">
        <f t="shared" si="396"/>
        <v>919.951171875</v>
      </c>
      <c r="Y812" s="64">
        <f t="shared" si="397"/>
        <v>7100</v>
      </c>
      <c r="Z812" s="65">
        <f t="shared" si="398"/>
        <v>0</v>
      </c>
      <c r="AA812" s="66">
        <f t="shared" si="399"/>
        <v>7100</v>
      </c>
      <c r="AB812" s="71">
        <f t="shared" si="411"/>
        <v>6180.048828125</v>
      </c>
      <c r="AC812" s="71">
        <f t="shared" si="400"/>
        <v>0</v>
      </c>
      <c r="AD812" s="71">
        <f t="shared" si="412"/>
        <v>7647.8438453647723</v>
      </c>
      <c r="AE812" s="71">
        <f t="shared" si="413"/>
        <v>0</v>
      </c>
      <c r="AF812" s="57">
        <f t="shared" si="414"/>
        <v>0</v>
      </c>
      <c r="AG812" s="55"/>
      <c r="AI812" s="35" t="str">
        <f t="shared" si="401"/>
        <v/>
      </c>
      <c r="AJ812" s="125" t="str">
        <f t="shared" si="402"/>
        <v/>
      </c>
      <c r="AK812" s="125" t="str">
        <f t="shared" si="403"/>
        <v/>
      </c>
      <c r="AL812" s="125" t="str">
        <f t="shared" si="404"/>
        <v/>
      </c>
      <c r="AM812" s="125" t="str">
        <f t="shared" si="405"/>
        <v/>
      </c>
      <c r="AN812" s="125" t="s">
        <v>218</v>
      </c>
      <c r="AO812" s="125" t="str">
        <f t="shared" si="406"/>
        <v/>
      </c>
      <c r="AP812" s="125" t="str">
        <f t="shared" si="415"/>
        <v/>
      </c>
    </row>
    <row r="813" spans="1:42">
      <c r="A813" s="30">
        <f t="shared" si="407"/>
        <v>32324</v>
      </c>
      <c r="B813" s="31">
        <f t="shared" si="384"/>
        <v>3691.2675088900032</v>
      </c>
      <c r="C813" s="33" t="str">
        <f t="shared" si="385"/>
        <v/>
      </c>
      <c r="D813" s="31">
        <f t="shared" si="386"/>
        <v>5463.8148502960448</v>
      </c>
      <c r="E813" s="33" t="str">
        <f t="shared" si="387"/>
        <v/>
      </c>
      <c r="F813" s="31">
        <f t="shared" si="388"/>
        <v>0</v>
      </c>
      <c r="G813" s="32">
        <f t="shared" si="389"/>
        <v>-4503.5217793210486</v>
      </c>
      <c r="H813" s="32">
        <f t="shared" si="390"/>
        <v>-3351.1688958419104</v>
      </c>
      <c r="I813" s="32">
        <f t="shared" si="391"/>
        <v>0</v>
      </c>
      <c r="J813" s="37" t="str">
        <f t="shared" si="408"/>
        <v/>
      </c>
      <c r="K813" s="31">
        <f t="shared" si="392"/>
        <v>0</v>
      </c>
      <c r="L813" s="33" t="str">
        <f t="shared" si="393"/>
        <v/>
      </c>
      <c r="M813" s="34">
        <f t="shared" si="409"/>
        <v>4088.0858327335263</v>
      </c>
      <c r="N813" s="33" t="str">
        <f t="shared" si="410"/>
        <v/>
      </c>
      <c r="O813" s="35" t="str">
        <f t="shared" si="394"/>
        <v/>
      </c>
      <c r="P813" s="48" t="str">
        <f t="shared" si="395"/>
        <v/>
      </c>
      <c r="Q813" s="35"/>
      <c r="R813" s="58">
        <f>Data!AW813</f>
        <v>-574.1824951171875</v>
      </c>
      <c r="S813" s="58">
        <f>Data!BB813</f>
        <v>1198.3646240234375</v>
      </c>
      <c r="T813" s="58">
        <f>Data!BM813</f>
        <v>0</v>
      </c>
      <c r="U813" s="59">
        <f>Data!BN813</f>
        <v>-8768.9716796875</v>
      </c>
      <c r="V813" s="59">
        <f>Data!BO813</f>
        <v>-7616.619140625</v>
      </c>
      <c r="W813" s="58">
        <f>Data!BT813</f>
        <v>0</v>
      </c>
      <c r="X813" s="56">
        <f t="shared" si="396"/>
        <v>1198.3646240234375</v>
      </c>
      <c r="Y813" s="64">
        <f t="shared" si="397"/>
        <v>7100</v>
      </c>
      <c r="Z813" s="65">
        <f t="shared" si="398"/>
        <v>71.9637451171875</v>
      </c>
      <c r="AA813" s="66">
        <f t="shared" si="399"/>
        <v>7171.9637451171875</v>
      </c>
      <c r="AB813" s="71">
        <f t="shared" si="411"/>
        <v>5973.59912109375</v>
      </c>
      <c r="AC813" s="71">
        <f t="shared" si="400"/>
        <v>71.9637451171875</v>
      </c>
      <c r="AD813" s="71">
        <f t="shared" si="412"/>
        <v>8639.9891608100133</v>
      </c>
      <c r="AE813" s="71">
        <f t="shared" si="413"/>
        <v>71.9637451171875</v>
      </c>
      <c r="AF813" s="57">
        <f t="shared" si="414"/>
        <v>71.9637451171875</v>
      </c>
      <c r="AG813" s="55"/>
      <c r="AI813" s="35" t="str">
        <f t="shared" si="401"/>
        <v/>
      </c>
      <c r="AJ813" s="125" t="str">
        <f t="shared" si="402"/>
        <v/>
      </c>
      <c r="AK813" s="125" t="str">
        <f t="shared" si="403"/>
        <v/>
      </c>
      <c r="AL813" s="125" t="str">
        <f t="shared" si="404"/>
        <v/>
      </c>
      <c r="AM813" s="125" t="str">
        <f t="shared" si="405"/>
        <v/>
      </c>
      <c r="AN813" s="125" t="s">
        <v>218</v>
      </c>
      <c r="AO813" s="125" t="str">
        <f t="shared" si="406"/>
        <v/>
      </c>
      <c r="AP813" s="125" t="str">
        <f t="shared" si="415"/>
        <v/>
      </c>
    </row>
    <row r="814" spans="1:42">
      <c r="A814" s="30">
        <f t="shared" si="407"/>
        <v>32355</v>
      </c>
      <c r="B814" s="31">
        <f t="shared" si="384"/>
        <v>14753.487825057857</v>
      </c>
      <c r="C814" s="33" t="str">
        <f t="shared" si="385"/>
        <v/>
      </c>
      <c r="D814" s="31">
        <f t="shared" si="386"/>
        <v>12189.905027564904</v>
      </c>
      <c r="E814" s="33" t="str">
        <f t="shared" si="387"/>
        <v/>
      </c>
      <c r="F814" s="31">
        <f t="shared" si="388"/>
        <v>0</v>
      </c>
      <c r="G814" s="32">
        <f t="shared" si="389"/>
        <v>12399.435007218563</v>
      </c>
      <c r="H814" s="32">
        <f t="shared" si="390"/>
        <v>12458.88273932706</v>
      </c>
      <c r="I814" s="32">
        <f t="shared" si="391"/>
        <v>12458.88273932706</v>
      </c>
      <c r="J814" s="37" t="str">
        <f t="shared" si="408"/>
        <v/>
      </c>
      <c r="K814" s="31">
        <f t="shared" si="392"/>
        <v>0</v>
      </c>
      <c r="L814" s="33" t="str">
        <f t="shared" si="393"/>
        <v/>
      </c>
      <c r="M814" s="34">
        <f t="shared" si="409"/>
        <v>13468.972849808211</v>
      </c>
      <c r="N814" s="33" t="str">
        <f t="shared" si="410"/>
        <v/>
      </c>
      <c r="O814" s="35" t="str">
        <f t="shared" si="394"/>
        <v/>
      </c>
      <c r="P814" s="48" t="str">
        <f t="shared" si="395"/>
        <v/>
      </c>
      <c r="Q814" s="35"/>
      <c r="R814" s="58">
        <f>Data!AW814</f>
        <v>1776.0286865234375</v>
      </c>
      <c r="S814" s="58">
        <f>Data!BB814</f>
        <v>-787.5540771484375</v>
      </c>
      <c r="T814" s="58">
        <f>Data!BM814</f>
        <v>0</v>
      </c>
      <c r="U814" s="59">
        <f>Data!BN814</f>
        <v>-578.02423095703125</v>
      </c>
      <c r="V814" s="59">
        <f>Data!BO814</f>
        <v>-518.5767822265625</v>
      </c>
      <c r="W814" s="58">
        <f>Data!BT814</f>
        <v>0</v>
      </c>
      <c r="X814" s="56">
        <f t="shared" si="396"/>
        <v>1776.0286865234375</v>
      </c>
      <c r="Y814" s="64">
        <f t="shared" si="397"/>
        <v>4000</v>
      </c>
      <c r="Z814" s="65">
        <f t="shared" si="398"/>
        <v>128.39036560058594</v>
      </c>
      <c r="AA814" s="66">
        <f t="shared" si="399"/>
        <v>4128.3903656005859</v>
      </c>
      <c r="AB814" s="71">
        <f t="shared" si="411"/>
        <v>2352.3616790771484</v>
      </c>
      <c r="AC814" s="71">
        <f t="shared" si="400"/>
        <v>128.39036560058594</v>
      </c>
      <c r="AD814" s="71">
        <f t="shared" si="412"/>
        <v>4555.4493858428868</v>
      </c>
      <c r="AE814" s="71">
        <f t="shared" si="413"/>
        <v>128.39036560058594</v>
      </c>
      <c r="AF814" s="57">
        <f t="shared" si="414"/>
        <v>128.39036560058594</v>
      </c>
      <c r="AG814" s="55"/>
      <c r="AI814" s="35" t="str">
        <f t="shared" si="401"/>
        <v/>
      </c>
      <c r="AJ814" s="125" t="str">
        <f t="shared" si="402"/>
        <v/>
      </c>
      <c r="AK814" s="125" t="str">
        <f t="shared" si="403"/>
        <v/>
      </c>
      <c r="AL814" s="125" t="str">
        <f t="shared" si="404"/>
        <v/>
      </c>
      <c r="AM814" s="125" t="str">
        <f t="shared" si="405"/>
        <v/>
      </c>
      <c r="AN814" s="125" t="s">
        <v>218</v>
      </c>
      <c r="AO814" s="125" t="str">
        <f t="shared" si="406"/>
        <v/>
      </c>
      <c r="AP814" s="125" t="str">
        <f t="shared" si="415"/>
        <v/>
      </c>
    </row>
    <row r="815" spans="1:42">
      <c r="A815" s="30">
        <f t="shared" si="407"/>
        <v>32386</v>
      </c>
      <c r="B815" s="31">
        <f t="shared" si="384"/>
        <v>8833.2176946560448</v>
      </c>
      <c r="C815" s="33" t="str">
        <f t="shared" si="385"/>
        <v/>
      </c>
      <c r="D815" s="31">
        <f t="shared" si="386"/>
        <v>8717.8112776327253</v>
      </c>
      <c r="E815" s="33" t="str">
        <f t="shared" si="387"/>
        <v/>
      </c>
      <c r="F815" s="31">
        <f t="shared" si="388"/>
        <v>5597.3530270636256</v>
      </c>
      <c r="G815" s="32">
        <f t="shared" si="389"/>
        <v>5853.6198148642843</v>
      </c>
      <c r="H815" s="32">
        <f t="shared" si="390"/>
        <v>7268.8272256791952</v>
      </c>
      <c r="I815" s="32">
        <f t="shared" si="391"/>
        <v>7268.8272256791952</v>
      </c>
      <c r="J815" s="37" t="str">
        <f t="shared" si="408"/>
        <v/>
      </c>
      <c r="K815" s="31">
        <f t="shared" si="392"/>
        <v>0</v>
      </c>
      <c r="L815" s="33" t="str">
        <f t="shared" si="393"/>
        <v/>
      </c>
      <c r="M815" s="34">
        <f t="shared" si="409"/>
        <v>6334.1269600988153</v>
      </c>
      <c r="N815" s="33" t="str">
        <f t="shared" si="410"/>
        <v/>
      </c>
      <c r="O815" s="35" t="str">
        <f t="shared" si="394"/>
        <v/>
      </c>
      <c r="P815" s="48" t="str">
        <f t="shared" si="395"/>
        <v/>
      </c>
      <c r="Q815" s="35"/>
      <c r="R815" s="58">
        <f>Data!AW815</f>
        <v>2817.20703125</v>
      </c>
      <c r="S815" s="58">
        <f>Data!BB815</f>
        <v>2701.80029296875</v>
      </c>
      <c r="T815" s="58">
        <f>Data!BM815</f>
        <v>-418.65771484375</v>
      </c>
      <c r="U815" s="59">
        <f>Data!BN815</f>
        <v>-162.39093017578125</v>
      </c>
      <c r="V815" s="59">
        <f>Data!BO815</f>
        <v>1252.81640625</v>
      </c>
      <c r="W815" s="58">
        <f>Data!BT815</f>
        <v>0</v>
      </c>
      <c r="X815" s="56">
        <f t="shared" si="396"/>
        <v>2817.20703125</v>
      </c>
      <c r="Y815" s="64">
        <f t="shared" si="397"/>
        <v>3000</v>
      </c>
      <c r="Z815" s="65">
        <f t="shared" si="398"/>
        <v>84.683547973632812</v>
      </c>
      <c r="AA815" s="66">
        <f t="shared" si="399"/>
        <v>3084.6835479736328</v>
      </c>
      <c r="AB815" s="71">
        <f t="shared" si="411"/>
        <v>267.47651672363281</v>
      </c>
      <c r="AC815" s="71">
        <f t="shared" si="400"/>
        <v>84.683547973632812</v>
      </c>
      <c r="AD815" s="71">
        <f t="shared" si="412"/>
        <v>3851.9243450137046</v>
      </c>
      <c r="AE815" s="71">
        <f t="shared" si="413"/>
        <v>84.683547973632812</v>
      </c>
      <c r="AF815" s="57">
        <f t="shared" si="414"/>
        <v>84.683547973632812</v>
      </c>
      <c r="AG815" s="55"/>
      <c r="AI815" s="35" t="str">
        <f t="shared" si="401"/>
        <v/>
      </c>
      <c r="AJ815" s="125" t="str">
        <f t="shared" si="402"/>
        <v/>
      </c>
      <c r="AK815" s="125" t="str">
        <f t="shared" si="403"/>
        <v/>
      </c>
      <c r="AL815" s="125" t="str">
        <f t="shared" si="404"/>
        <v/>
      </c>
      <c r="AM815" s="125" t="str">
        <f t="shared" si="405"/>
        <v/>
      </c>
      <c r="AN815" s="125" t="s">
        <v>218</v>
      </c>
      <c r="AO815" s="125" t="str">
        <f t="shared" si="406"/>
        <v/>
      </c>
      <c r="AP815" s="125" t="str">
        <f t="shared" si="415"/>
        <v/>
      </c>
    </row>
    <row r="816" spans="1:42">
      <c r="A816" s="30">
        <f t="shared" si="407"/>
        <v>32416</v>
      </c>
      <c r="B816" s="31">
        <f t="shared" si="384"/>
        <v>0</v>
      </c>
      <c r="C816" s="33" t="str">
        <f t="shared" si="385"/>
        <v/>
      </c>
      <c r="D816" s="31">
        <f t="shared" si="386"/>
        <v>0</v>
      </c>
      <c r="E816" s="33" t="str">
        <f t="shared" si="387"/>
        <v/>
      </c>
      <c r="F816" s="31">
        <f t="shared" si="388"/>
        <v>0</v>
      </c>
      <c r="G816" s="32">
        <f t="shared" si="389"/>
        <v>5258.2988758842803</v>
      </c>
      <c r="H816" s="32">
        <f t="shared" si="390"/>
        <v>6714.9896293510565</v>
      </c>
      <c r="I816" s="32">
        <f t="shared" si="391"/>
        <v>6714.9896293510565</v>
      </c>
      <c r="J816" s="37" t="str">
        <f t="shared" si="408"/>
        <v/>
      </c>
      <c r="K816" s="31">
        <f t="shared" si="392"/>
        <v>0</v>
      </c>
      <c r="L816" s="33" t="str">
        <f t="shared" si="393"/>
        <v/>
      </c>
      <c r="M816" s="34">
        <f t="shared" si="409"/>
        <v>6805.1437291784923</v>
      </c>
      <c r="N816" s="33" t="str">
        <f t="shared" si="410"/>
        <v/>
      </c>
      <c r="O816" s="35" t="str">
        <f t="shared" si="394"/>
        <v/>
      </c>
      <c r="P816" s="48" t="str">
        <f t="shared" si="395"/>
        <v/>
      </c>
      <c r="Q816" s="35"/>
      <c r="R816" s="58">
        <f>Data!AW816</f>
        <v>0</v>
      </c>
      <c r="S816" s="58">
        <f>Data!BB816</f>
        <v>0</v>
      </c>
      <c r="T816" s="58">
        <f>Data!BM816</f>
        <v>0</v>
      </c>
      <c r="U816" s="59">
        <f>Data!BN816</f>
        <v>339.701904296875</v>
      </c>
      <c r="V816" s="59">
        <f>Data!BO816</f>
        <v>1796.392333984375</v>
      </c>
      <c r="W816" s="58">
        <f>Data!BT816</f>
        <v>0</v>
      </c>
      <c r="X816" s="56">
        <f t="shared" si="396"/>
        <v>1796.392333984375</v>
      </c>
      <c r="Y816" s="64">
        <f t="shared" si="397"/>
        <v>3000</v>
      </c>
      <c r="Z816" s="65">
        <f t="shared" si="398"/>
        <v>18.3519287109375</v>
      </c>
      <c r="AA816" s="66">
        <f t="shared" si="399"/>
        <v>3018.3519287109375</v>
      </c>
      <c r="AB816" s="71">
        <f t="shared" si="411"/>
        <v>1221.9595947265625</v>
      </c>
      <c r="AC816" s="71">
        <f t="shared" si="400"/>
        <v>18.3519287109375</v>
      </c>
      <c r="AD816" s="71">
        <f t="shared" si="412"/>
        <v>2642.3250668718292</v>
      </c>
      <c r="AE816" s="71">
        <f t="shared" si="413"/>
        <v>18.3519287109375</v>
      </c>
      <c r="AF816" s="57">
        <f t="shared" si="414"/>
        <v>18.3519287109375</v>
      </c>
      <c r="AG816" s="55"/>
      <c r="AI816" s="35" t="str">
        <f t="shared" si="401"/>
        <v/>
      </c>
      <c r="AJ816" s="125" t="str">
        <f t="shared" si="402"/>
        <v/>
      </c>
      <c r="AK816" s="125" t="str">
        <f t="shared" si="403"/>
        <v/>
      </c>
      <c r="AL816" s="125" t="str">
        <f t="shared" si="404"/>
        <v/>
      </c>
      <c r="AM816" s="125" t="str">
        <f t="shared" si="405"/>
        <v/>
      </c>
      <c r="AN816" s="125" t="s">
        <v>218</v>
      </c>
      <c r="AO816" s="125" t="str">
        <f t="shared" si="406"/>
        <v/>
      </c>
      <c r="AP816" s="125" t="str">
        <f t="shared" si="415"/>
        <v/>
      </c>
    </row>
    <row r="817" spans="1:42">
      <c r="A817" s="30">
        <f t="shared" si="407"/>
        <v>32447</v>
      </c>
      <c r="B817" s="31">
        <f t="shared" si="384"/>
        <v>0</v>
      </c>
      <c r="C817" s="33" t="str">
        <f t="shared" si="385"/>
        <v/>
      </c>
      <c r="D817" s="31">
        <f t="shared" si="386"/>
        <v>0</v>
      </c>
      <c r="E817" s="33" t="str">
        <f t="shared" si="387"/>
        <v/>
      </c>
      <c r="F817" s="31">
        <f t="shared" si="388"/>
        <v>0</v>
      </c>
      <c r="G817" s="32">
        <f t="shared" si="389"/>
        <v>6046.4470799424635</v>
      </c>
      <c r="H817" s="32">
        <f t="shared" si="390"/>
        <v>7448.4922713429196</v>
      </c>
      <c r="I817" s="32">
        <f t="shared" si="391"/>
        <v>7448.4922713429196</v>
      </c>
      <c r="J817" s="37" t="str">
        <f t="shared" si="408"/>
        <v/>
      </c>
      <c r="K817" s="31">
        <f t="shared" si="392"/>
        <v>0</v>
      </c>
      <c r="L817" s="33" t="str">
        <f t="shared" si="393"/>
        <v/>
      </c>
      <c r="M817" s="34">
        <f t="shared" si="409"/>
        <v>7393.5701705334795</v>
      </c>
      <c r="N817" s="33" t="str">
        <f t="shared" si="410"/>
        <v/>
      </c>
      <c r="O817" s="35" t="str">
        <f t="shared" si="394"/>
        <v>MRDO</v>
      </c>
      <c r="P817" s="48" t="str">
        <f t="shared" si="395"/>
        <v>MRDO</v>
      </c>
      <c r="Q817" s="35"/>
      <c r="R817" s="58">
        <f>Data!AW817</f>
        <v>0</v>
      </c>
      <c r="S817" s="58">
        <f>Data!BB817</f>
        <v>0</v>
      </c>
      <c r="T817" s="58">
        <f>Data!BM817</f>
        <v>0</v>
      </c>
      <c r="U817" s="59">
        <f>Data!BN817</f>
        <v>1428.003173828125</v>
      </c>
      <c r="V817" s="59">
        <f>Data!BO817</f>
        <v>2830.04833984375</v>
      </c>
      <c r="W817" s="58">
        <f>Data!BT817</f>
        <v>0</v>
      </c>
      <c r="X817" s="56">
        <f t="shared" si="396"/>
        <v>2830.04833984375</v>
      </c>
      <c r="Y817" s="64">
        <f t="shared" si="397"/>
        <v>3000</v>
      </c>
      <c r="Z817" s="65">
        <f t="shared" si="398"/>
        <v>0</v>
      </c>
      <c r="AA817" s="66">
        <f t="shared" si="399"/>
        <v>3000</v>
      </c>
      <c r="AB817" s="71">
        <f t="shared" si="411"/>
        <v>169.95166015625</v>
      </c>
      <c r="AC817" s="71">
        <f t="shared" si="400"/>
        <v>0</v>
      </c>
      <c r="AD817" s="71">
        <f t="shared" si="412"/>
        <v>1780.4303162072374</v>
      </c>
      <c r="AE817" s="71">
        <f t="shared" si="413"/>
        <v>0</v>
      </c>
      <c r="AF817" s="57">
        <f t="shared" si="414"/>
        <v>0</v>
      </c>
      <c r="AG817" s="55"/>
      <c r="AI817" s="35" t="str">
        <f t="shared" si="401"/>
        <v/>
      </c>
      <c r="AJ817" s="125" t="str">
        <f t="shared" si="402"/>
        <v/>
      </c>
      <c r="AK817" s="125" t="str">
        <f t="shared" si="403"/>
        <v/>
      </c>
      <c r="AL817" s="125" t="str">
        <f t="shared" si="404"/>
        <v/>
      </c>
      <c r="AM817" s="125" t="str">
        <f t="shared" si="405"/>
        <v/>
      </c>
      <c r="AN817" s="125" t="s">
        <v>218</v>
      </c>
      <c r="AO817" s="125" t="str">
        <f t="shared" si="406"/>
        <v/>
      </c>
      <c r="AP817" s="125" t="str">
        <f t="shared" si="415"/>
        <v/>
      </c>
    </row>
    <row r="818" spans="1:42">
      <c r="A818" s="30">
        <f t="shared" si="407"/>
        <v>32477</v>
      </c>
      <c r="B818" s="31">
        <f t="shared" si="384"/>
        <v>0</v>
      </c>
      <c r="C818" s="33" t="str">
        <f t="shared" si="385"/>
        <v/>
      </c>
      <c r="D818" s="31">
        <f t="shared" si="386"/>
        <v>0</v>
      </c>
      <c r="E818" s="33" t="str">
        <f t="shared" si="387"/>
        <v/>
      </c>
      <c r="F818" s="31">
        <f t="shared" si="388"/>
        <v>9841.4323996615112</v>
      </c>
      <c r="G818" s="32">
        <f t="shared" si="389"/>
        <v>9612.4487967313362</v>
      </c>
      <c r="H818" s="32">
        <f t="shared" si="390"/>
        <v>10305.642041718178</v>
      </c>
      <c r="I818" s="32">
        <f t="shared" si="391"/>
        <v>10305.642041718178</v>
      </c>
      <c r="J818" s="37" t="str">
        <f t="shared" si="408"/>
        <v>RS</v>
      </c>
      <c r="K818" s="31">
        <f t="shared" si="392"/>
        <v>0</v>
      </c>
      <c r="L818" s="33" t="str">
        <f t="shared" si="393"/>
        <v/>
      </c>
      <c r="M818" s="34">
        <f t="shared" si="409"/>
        <v>10209.25330416068</v>
      </c>
      <c r="N818" s="33" t="str">
        <f t="shared" si="410"/>
        <v/>
      </c>
      <c r="O818" s="35" t="str">
        <f t="shared" si="394"/>
        <v/>
      </c>
      <c r="P818" s="48" t="str">
        <f t="shared" si="395"/>
        <v>RS</v>
      </c>
      <c r="Q818" s="35"/>
      <c r="R818" s="58">
        <f>Data!AW818</f>
        <v>0</v>
      </c>
      <c r="S818" s="58">
        <f>Data!BB818</f>
        <v>0</v>
      </c>
      <c r="T818" s="58">
        <f>Data!BM818</f>
        <v>4064.012451171875</v>
      </c>
      <c r="U818" s="59">
        <f>Data!BN818</f>
        <v>3846.340576171875</v>
      </c>
      <c r="V818" s="59">
        <f>Data!BO818</f>
        <v>4539.5341796875</v>
      </c>
      <c r="W818" s="58">
        <f>Data!BT818</f>
        <v>0</v>
      </c>
      <c r="X818" s="56">
        <f t="shared" si="396"/>
        <v>4539.5341796875</v>
      </c>
      <c r="Y818" s="64">
        <f t="shared" si="397"/>
        <v>3500</v>
      </c>
      <c r="Z818" s="65">
        <f t="shared" si="398"/>
        <v>1039.533935546875</v>
      </c>
      <c r="AA818" s="66">
        <f t="shared" si="399"/>
        <v>4539.533935546875</v>
      </c>
      <c r="AB818" s="71">
        <f t="shared" si="411"/>
        <v>-2.44140625E-4</v>
      </c>
      <c r="AC818" s="71">
        <f t="shared" si="400"/>
        <v>1039.533935546875</v>
      </c>
      <c r="AD818" s="71">
        <f t="shared" si="412"/>
        <v>1856.9145062121788</v>
      </c>
      <c r="AE818" s="71">
        <f t="shared" si="413"/>
        <v>1039.533935546875</v>
      </c>
      <c r="AF818" s="57">
        <f t="shared" si="414"/>
        <v>-2.44140625E-4</v>
      </c>
      <c r="AG818" s="55"/>
      <c r="AI818" s="35" t="str">
        <f t="shared" si="401"/>
        <v/>
      </c>
      <c r="AJ818" s="125" t="str">
        <f t="shared" si="402"/>
        <v/>
      </c>
      <c r="AK818" s="125" t="str">
        <f t="shared" si="403"/>
        <v/>
      </c>
      <c r="AL818" s="125" t="str">
        <f t="shared" si="404"/>
        <v/>
      </c>
      <c r="AM818" s="125" t="str">
        <f t="shared" si="405"/>
        <v/>
      </c>
      <c r="AN818" s="125" t="s">
        <v>218</v>
      </c>
      <c r="AO818" s="125" t="str">
        <f t="shared" si="406"/>
        <v/>
      </c>
      <c r="AP818" s="125" t="str">
        <f t="shared" si="415"/>
        <v/>
      </c>
    </row>
    <row r="819" spans="1:42">
      <c r="A819" s="30">
        <f t="shared" si="407"/>
        <v>32508</v>
      </c>
      <c r="B819" s="31">
        <f t="shared" si="384"/>
        <v>0</v>
      </c>
      <c r="C819" s="33" t="str">
        <f t="shared" si="385"/>
        <v/>
      </c>
      <c r="D819" s="31">
        <f t="shared" si="386"/>
        <v>0</v>
      </c>
      <c r="E819" s="33" t="str">
        <f t="shared" si="387"/>
        <v/>
      </c>
      <c r="F819" s="31">
        <f t="shared" si="388"/>
        <v>7978.7194309850038</v>
      </c>
      <c r="G819" s="32">
        <f t="shared" si="389"/>
        <v>8096.8289863821292</v>
      </c>
      <c r="H819" s="32">
        <f t="shared" si="390"/>
        <v>9984.5497234284248</v>
      </c>
      <c r="I819" s="32">
        <f t="shared" si="391"/>
        <v>9984.5497234284248</v>
      </c>
      <c r="J819" s="37" t="str">
        <f t="shared" si="408"/>
        <v/>
      </c>
      <c r="K819" s="31">
        <f t="shared" si="392"/>
        <v>0</v>
      </c>
      <c r="L819" s="33" t="str">
        <f t="shared" si="393"/>
        <v/>
      </c>
      <c r="M819" s="34">
        <f t="shared" si="409"/>
        <v>7407.5971767571218</v>
      </c>
      <c r="N819" s="33" t="str">
        <f t="shared" si="410"/>
        <v/>
      </c>
      <c r="O819" s="35" t="str">
        <f t="shared" si="394"/>
        <v/>
      </c>
      <c r="P819" s="48" t="str">
        <f t="shared" si="395"/>
        <v/>
      </c>
      <c r="Q819" s="35"/>
      <c r="R819" s="58">
        <f>Data!AW819</f>
        <v>0</v>
      </c>
      <c r="S819" s="58">
        <f>Data!BB819</f>
        <v>0</v>
      </c>
      <c r="T819" s="58">
        <f>Data!BM819</f>
        <v>4596.26904296875</v>
      </c>
      <c r="U819" s="59">
        <f>Data!BN819</f>
        <v>4807.4306640625</v>
      </c>
      <c r="V819" s="59">
        <f>Data!BO819</f>
        <v>6713.95751953125</v>
      </c>
      <c r="W819" s="58">
        <f>Data!BT819</f>
        <v>0</v>
      </c>
      <c r="X819" s="56">
        <f t="shared" si="396"/>
        <v>6713.95751953125</v>
      </c>
      <c r="Y819" s="64">
        <f t="shared" si="397"/>
        <v>3500</v>
      </c>
      <c r="Z819" s="65">
        <f t="shared" si="398"/>
        <v>3213.95751953125</v>
      </c>
      <c r="AA819" s="66">
        <f t="shared" si="399"/>
        <v>6713.95751953125</v>
      </c>
      <c r="AB819" s="71">
        <f t="shared" si="411"/>
        <v>0</v>
      </c>
      <c r="AC819" s="71">
        <f t="shared" si="400"/>
        <v>3213.95751953125</v>
      </c>
      <c r="AD819" s="71">
        <f t="shared" si="412"/>
        <v>4732.0577156381505</v>
      </c>
      <c r="AE819" s="71">
        <f t="shared" si="413"/>
        <v>3213.95751953125</v>
      </c>
      <c r="AF819" s="57">
        <f t="shared" si="414"/>
        <v>0</v>
      </c>
      <c r="AG819" s="55"/>
      <c r="AI819" s="35" t="str">
        <f t="shared" si="401"/>
        <v/>
      </c>
      <c r="AJ819" s="125" t="str">
        <f t="shared" si="402"/>
        <v/>
      </c>
      <c r="AK819" s="125" t="str">
        <f t="shared" si="403"/>
        <v/>
      </c>
      <c r="AL819" s="125" t="str">
        <f t="shared" si="404"/>
        <v/>
      </c>
      <c r="AM819" s="125" t="str">
        <f t="shared" si="405"/>
        <v/>
      </c>
      <c r="AN819" s="125" t="s">
        <v>218</v>
      </c>
      <c r="AO819" s="125" t="str">
        <f t="shared" si="406"/>
        <v/>
      </c>
      <c r="AP819" s="125" t="str">
        <f t="shared" si="415"/>
        <v/>
      </c>
    </row>
    <row r="820" spans="1:42">
      <c r="A820" s="30">
        <f t="shared" si="407"/>
        <v>32539</v>
      </c>
      <c r="B820" s="31">
        <f t="shared" si="384"/>
        <v>0</v>
      </c>
      <c r="C820" s="33" t="str">
        <f t="shared" si="385"/>
        <v/>
      </c>
      <c r="D820" s="31">
        <f t="shared" si="386"/>
        <v>0</v>
      </c>
      <c r="E820" s="33" t="str">
        <f t="shared" si="387"/>
        <v/>
      </c>
      <c r="F820" s="31">
        <f t="shared" si="388"/>
        <v>6371.0973290538459</v>
      </c>
      <c r="G820" s="32">
        <f t="shared" si="389"/>
        <v>6376.2624393336091</v>
      </c>
      <c r="H820" s="32">
        <f t="shared" si="390"/>
        <v>6936.3218003900374</v>
      </c>
      <c r="I820" s="32">
        <f t="shared" si="391"/>
        <v>6936.3218003900374</v>
      </c>
      <c r="J820" s="37" t="str">
        <f t="shared" si="408"/>
        <v/>
      </c>
      <c r="K820" s="31">
        <f t="shared" si="392"/>
        <v>0</v>
      </c>
      <c r="L820" s="33" t="str">
        <f t="shared" si="393"/>
        <v/>
      </c>
      <c r="M820" s="34">
        <f t="shared" si="409"/>
        <v>9502.0977043040966</v>
      </c>
      <c r="N820" s="33" t="str">
        <f t="shared" si="410"/>
        <v/>
      </c>
      <c r="O820" s="35" t="str">
        <f t="shared" si="394"/>
        <v/>
      </c>
      <c r="P820" s="48" t="str">
        <f t="shared" si="395"/>
        <v/>
      </c>
      <c r="Q820" s="35"/>
      <c r="R820" s="58">
        <f>Data!AW820</f>
        <v>0</v>
      </c>
      <c r="S820" s="58">
        <f>Data!BB820</f>
        <v>0</v>
      </c>
      <c r="T820" s="58">
        <f>Data!BM820</f>
        <v>1800.1715087890625</v>
      </c>
      <c r="U820" s="59">
        <f>Data!BN820</f>
        <v>1856.7060546875</v>
      </c>
      <c r="V820" s="59">
        <f>Data!BO820</f>
        <v>2416.765625</v>
      </c>
      <c r="W820" s="58">
        <f>Data!BT820</f>
        <v>0</v>
      </c>
      <c r="X820" s="56">
        <f t="shared" si="396"/>
        <v>2416.765625</v>
      </c>
      <c r="Y820" s="64">
        <f t="shared" si="397"/>
        <v>4500</v>
      </c>
      <c r="Z820" s="65">
        <f t="shared" si="398"/>
        <v>2157.981201171875</v>
      </c>
      <c r="AA820" s="66">
        <f t="shared" si="399"/>
        <v>6657.981201171875</v>
      </c>
      <c r="AB820" s="71">
        <f t="shared" si="411"/>
        <v>4241.215576171875</v>
      </c>
      <c r="AC820" s="71">
        <f t="shared" si="400"/>
        <v>2157.981201171875</v>
      </c>
      <c r="AD820" s="71">
        <f t="shared" si="412"/>
        <v>3444.2053546980842</v>
      </c>
      <c r="AE820" s="71">
        <f t="shared" si="413"/>
        <v>2157.981201171875</v>
      </c>
      <c r="AF820" s="57">
        <f t="shared" si="414"/>
        <v>2157.981201171875</v>
      </c>
      <c r="AG820" s="55"/>
      <c r="AI820" s="35" t="str">
        <f t="shared" si="401"/>
        <v/>
      </c>
      <c r="AJ820" s="125" t="str">
        <f t="shared" si="402"/>
        <v/>
      </c>
      <c r="AK820" s="125" t="str">
        <f t="shared" si="403"/>
        <v/>
      </c>
      <c r="AL820" s="125" t="str">
        <f t="shared" si="404"/>
        <v/>
      </c>
      <c r="AM820" s="125" t="str">
        <f t="shared" si="405"/>
        <v/>
      </c>
      <c r="AN820" s="125" t="s">
        <v>218</v>
      </c>
      <c r="AO820" s="125" t="str">
        <f t="shared" si="406"/>
        <v/>
      </c>
      <c r="AP820" s="125" t="str">
        <f t="shared" si="415"/>
        <v/>
      </c>
    </row>
    <row r="821" spans="1:42">
      <c r="A821" s="30">
        <f t="shared" si="407"/>
        <v>32567</v>
      </c>
      <c r="B821" s="31">
        <f t="shared" si="384"/>
        <v>0</v>
      </c>
      <c r="C821" s="33" t="str">
        <f t="shared" si="385"/>
        <v/>
      </c>
      <c r="D821" s="31">
        <f t="shared" si="386"/>
        <v>0</v>
      </c>
      <c r="E821" s="33" t="str">
        <f t="shared" si="387"/>
        <v/>
      </c>
      <c r="F821" s="31">
        <f t="shared" si="388"/>
        <v>6989.5918698839096</v>
      </c>
      <c r="G821" s="32">
        <f t="shared" si="389"/>
        <v>3054.978263770065</v>
      </c>
      <c r="H821" s="32">
        <f t="shared" si="390"/>
        <v>-592.56026139816424</v>
      </c>
      <c r="I821" s="32">
        <f t="shared" si="391"/>
        <v>6989.5918698839096</v>
      </c>
      <c r="J821" s="37" t="str">
        <f t="shared" si="408"/>
        <v/>
      </c>
      <c r="K821" s="31">
        <f t="shared" si="392"/>
        <v>0</v>
      </c>
      <c r="L821" s="33" t="str">
        <f t="shared" si="393"/>
        <v/>
      </c>
      <c r="M821" s="34">
        <f t="shared" si="409"/>
        <v>7041.8201192702218</v>
      </c>
      <c r="N821" s="33" t="str">
        <f t="shared" si="410"/>
        <v/>
      </c>
      <c r="O821" s="35" t="str">
        <f t="shared" si="394"/>
        <v>MRDO</v>
      </c>
      <c r="P821" s="48" t="str">
        <f t="shared" si="395"/>
        <v>MRDO</v>
      </c>
      <c r="Q821" s="35"/>
      <c r="R821" s="58">
        <f>Data!AW821</f>
        <v>0</v>
      </c>
      <c r="S821" s="58">
        <f>Data!BB821</f>
        <v>0</v>
      </c>
      <c r="T821" s="58">
        <f>Data!BM821</f>
        <v>5872.02685546875</v>
      </c>
      <c r="U821" s="59">
        <f>Data!BN821</f>
        <v>1951.443115234375</v>
      </c>
      <c r="V821" s="59">
        <f>Data!BO821</f>
        <v>-1696.095458984375</v>
      </c>
      <c r="W821" s="58">
        <f>Data!BT821</f>
        <v>0</v>
      </c>
      <c r="X821" s="56">
        <f t="shared" si="396"/>
        <v>5872.02685546875</v>
      </c>
      <c r="Y821" s="64">
        <f t="shared" si="397"/>
        <v>8635.7138671875</v>
      </c>
      <c r="Z821" s="65">
        <f t="shared" si="398"/>
        <v>0</v>
      </c>
      <c r="AA821" s="66">
        <f t="shared" si="399"/>
        <v>8635.7138671875</v>
      </c>
      <c r="AB821" s="71">
        <f t="shared" si="411"/>
        <v>2763.68701171875</v>
      </c>
      <c r="AC821" s="71">
        <f t="shared" si="400"/>
        <v>0</v>
      </c>
      <c r="AD821" s="71">
        <f t="shared" si="412"/>
        <v>5087.3175718338643</v>
      </c>
      <c r="AE821" s="71">
        <f t="shared" si="413"/>
        <v>0</v>
      </c>
      <c r="AF821" s="57">
        <f t="shared" si="414"/>
        <v>0</v>
      </c>
      <c r="AG821" s="55"/>
      <c r="AI821" s="35" t="str">
        <f t="shared" si="401"/>
        <v/>
      </c>
      <c r="AJ821" s="125" t="str">
        <f t="shared" si="402"/>
        <v/>
      </c>
      <c r="AK821" s="125" t="str">
        <f t="shared" si="403"/>
        <v/>
      </c>
      <c r="AL821" s="125" t="str">
        <f t="shared" si="404"/>
        <v/>
      </c>
      <c r="AM821" s="125" t="str">
        <f t="shared" si="405"/>
        <v/>
      </c>
      <c r="AN821" s="125" t="s">
        <v>218</v>
      </c>
      <c r="AO821" s="125" t="str">
        <f t="shared" si="406"/>
        <v/>
      </c>
      <c r="AP821" s="125" t="str">
        <f t="shared" si="415"/>
        <v/>
      </c>
    </row>
    <row r="822" spans="1:42">
      <c r="A822" s="30">
        <f t="shared" si="407"/>
        <v>32598</v>
      </c>
      <c r="B822" s="31">
        <f t="shared" si="384"/>
        <v>0</v>
      </c>
      <c r="C822" s="33" t="str">
        <f t="shared" si="385"/>
        <v/>
      </c>
      <c r="D822" s="31">
        <f t="shared" si="386"/>
        <v>0</v>
      </c>
      <c r="E822" s="33" t="str">
        <f t="shared" si="387"/>
        <v/>
      </c>
      <c r="F822" s="31">
        <f t="shared" si="388"/>
        <v>-17952.640105385984</v>
      </c>
      <c r="G822" s="32">
        <f t="shared" si="389"/>
        <v>-18089.146934492066</v>
      </c>
      <c r="H822" s="32">
        <f t="shared" si="390"/>
        <v>-18262.700257625958</v>
      </c>
      <c r="I822" s="32">
        <f t="shared" si="391"/>
        <v>-17952.640105385984</v>
      </c>
      <c r="J822" s="37" t="str">
        <f t="shared" si="408"/>
        <v/>
      </c>
      <c r="K822" s="31">
        <f t="shared" si="392"/>
        <v>0</v>
      </c>
      <c r="L822" s="33" t="str">
        <f t="shared" si="393"/>
        <v/>
      </c>
      <c r="M822" s="34">
        <f t="shared" si="409"/>
        <v>4509.9343332211347</v>
      </c>
      <c r="N822" s="33" t="str">
        <f t="shared" si="410"/>
        <v/>
      </c>
      <c r="O822" s="35" t="str">
        <f t="shared" si="394"/>
        <v/>
      </c>
      <c r="P822" s="48" t="str">
        <f t="shared" si="395"/>
        <v/>
      </c>
      <c r="Q822" s="35"/>
      <c r="R822" s="58">
        <f>Data!AW822</f>
        <v>0</v>
      </c>
      <c r="S822" s="58">
        <f>Data!BB822</f>
        <v>0</v>
      </c>
      <c r="T822" s="58">
        <f>Data!BM822</f>
        <v>-15551.1201171875</v>
      </c>
      <c r="U822" s="59">
        <f>Data!BN822</f>
        <v>-16083.2119140625</v>
      </c>
      <c r="V822" s="59">
        <f>Data!BO822</f>
        <v>-16213.3134765625</v>
      </c>
      <c r="W822" s="58">
        <f>Data!BT822</f>
        <v>0</v>
      </c>
      <c r="X822" s="56">
        <f t="shared" si="396"/>
        <v>0</v>
      </c>
      <c r="Y822" s="64">
        <f t="shared" si="397"/>
        <v>8625.806640625</v>
      </c>
      <c r="Z822" s="65">
        <f t="shared" si="398"/>
        <v>40647.7109375</v>
      </c>
      <c r="AA822" s="66">
        <f t="shared" si="399"/>
        <v>49273.517578125</v>
      </c>
      <c r="AB822" s="71">
        <f t="shared" si="411"/>
        <v>49273.517578125</v>
      </c>
      <c r="AC822" s="71">
        <f t="shared" si="400"/>
        <v>40647.7109375</v>
      </c>
      <c r="AD822" s="71">
        <f t="shared" si="412"/>
        <v>46682.566538581959</v>
      </c>
      <c r="AE822" s="71">
        <f t="shared" si="413"/>
        <v>40647.7109375</v>
      </c>
      <c r="AF822" s="57">
        <f t="shared" si="414"/>
        <v>40647.7109375</v>
      </c>
      <c r="AG822" s="55"/>
      <c r="AI822" s="35" t="str">
        <f t="shared" si="401"/>
        <v/>
      </c>
      <c r="AJ822" s="125" t="str">
        <f t="shared" si="402"/>
        <v/>
      </c>
      <c r="AK822" s="125" t="str">
        <f t="shared" si="403"/>
        <v/>
      </c>
      <c r="AL822" s="125" t="str">
        <f t="shared" si="404"/>
        <v/>
      </c>
      <c r="AM822" s="125" t="str">
        <f t="shared" si="405"/>
        <v/>
      </c>
      <c r="AN822" s="125" t="s">
        <v>218</v>
      </c>
      <c r="AO822" s="125" t="str">
        <f t="shared" si="406"/>
        <v/>
      </c>
      <c r="AP822" s="125" t="str">
        <f t="shared" si="415"/>
        <v/>
      </c>
    </row>
    <row r="823" spans="1:42">
      <c r="A823" s="30">
        <f t="shared" si="407"/>
        <v>32628</v>
      </c>
      <c r="B823" s="31">
        <f t="shared" si="384"/>
        <v>0</v>
      </c>
      <c r="C823" s="33" t="str">
        <f t="shared" si="385"/>
        <v/>
      </c>
      <c r="D823" s="31">
        <f t="shared" si="386"/>
        <v>0</v>
      </c>
      <c r="E823" s="33" t="str">
        <f t="shared" si="387"/>
        <v/>
      </c>
      <c r="F823" s="31">
        <f t="shared" si="388"/>
        <v>0</v>
      </c>
      <c r="G823" s="32">
        <f t="shared" si="389"/>
        <v>0</v>
      </c>
      <c r="H823" s="32">
        <f t="shared" si="390"/>
        <v>0</v>
      </c>
      <c r="I823" s="32">
        <f t="shared" si="391"/>
        <v>0</v>
      </c>
      <c r="J823" s="37" t="str">
        <f t="shared" si="408"/>
        <v/>
      </c>
      <c r="K823" s="31">
        <f t="shared" si="392"/>
        <v>0</v>
      </c>
      <c r="L823" s="33" t="str">
        <f t="shared" si="393"/>
        <v/>
      </c>
      <c r="M823" s="34">
        <f t="shared" si="409"/>
        <v>5723.0183731320649</v>
      </c>
      <c r="N823" s="33" t="str">
        <f t="shared" si="410"/>
        <v/>
      </c>
      <c r="O823" s="35" t="str">
        <f t="shared" si="394"/>
        <v/>
      </c>
      <c r="P823" s="48" t="str">
        <f t="shared" si="395"/>
        <v/>
      </c>
      <c r="Q823" s="35"/>
      <c r="R823" s="58">
        <f>Data!AW823</f>
        <v>0</v>
      </c>
      <c r="S823" s="58">
        <f>Data!BB823</f>
        <v>0</v>
      </c>
      <c r="T823" s="58">
        <f>Data!BM823</f>
        <v>0</v>
      </c>
      <c r="U823" s="59">
        <f>Data!BN823</f>
        <v>0</v>
      </c>
      <c r="V823" s="59">
        <f>Data!BO823</f>
        <v>0</v>
      </c>
      <c r="W823" s="58">
        <f>Data!BT823</f>
        <v>0</v>
      </c>
      <c r="X823" s="56">
        <f t="shared" si="396"/>
        <v>0</v>
      </c>
      <c r="Y823" s="64">
        <f t="shared" si="397"/>
        <v>11650</v>
      </c>
      <c r="Z823" s="65">
        <f t="shared" si="398"/>
        <v>5627.28759765625</v>
      </c>
      <c r="AA823" s="66">
        <f t="shared" si="399"/>
        <v>17277.28759765625</v>
      </c>
      <c r="AB823" s="71">
        <f t="shared" si="411"/>
        <v>17277.28759765625</v>
      </c>
      <c r="AC823" s="71">
        <f t="shared" si="400"/>
        <v>5627.28759765625</v>
      </c>
      <c r="AD823" s="71">
        <f t="shared" si="412"/>
        <v>15821.945721455057</v>
      </c>
      <c r="AE823" s="71">
        <f t="shared" si="413"/>
        <v>5627.28759765625</v>
      </c>
      <c r="AF823" s="57">
        <f t="shared" si="414"/>
        <v>5627.28759765625</v>
      </c>
      <c r="AG823" s="55"/>
      <c r="AI823" s="35" t="str">
        <f t="shared" si="401"/>
        <v/>
      </c>
      <c r="AJ823" s="125" t="str">
        <f t="shared" si="402"/>
        <v/>
      </c>
      <c r="AK823" s="125" t="str">
        <f t="shared" si="403"/>
        <v/>
      </c>
      <c r="AL823" s="125" t="str">
        <f t="shared" si="404"/>
        <v/>
      </c>
      <c r="AM823" s="125" t="str">
        <f t="shared" si="405"/>
        <v/>
      </c>
      <c r="AN823" s="125" t="s">
        <v>218</v>
      </c>
      <c r="AO823" s="125" t="str">
        <f t="shared" si="406"/>
        <v/>
      </c>
      <c r="AP823" s="125" t="str">
        <f t="shared" si="415"/>
        <v/>
      </c>
    </row>
    <row r="824" spans="1:42">
      <c r="A824" s="30">
        <f t="shared" si="407"/>
        <v>32659</v>
      </c>
      <c r="B824" s="31">
        <f t="shared" si="384"/>
        <v>0</v>
      </c>
      <c r="C824" s="33" t="str">
        <f t="shared" si="385"/>
        <v/>
      </c>
      <c r="D824" s="31">
        <f t="shared" si="386"/>
        <v>5907.0588997767472</v>
      </c>
      <c r="E824" s="33" t="str">
        <f t="shared" si="387"/>
        <v/>
      </c>
      <c r="F824" s="31">
        <f t="shared" si="388"/>
        <v>0</v>
      </c>
      <c r="G824" s="32">
        <f t="shared" si="389"/>
        <v>0</v>
      </c>
      <c r="H824" s="32">
        <f t="shared" si="390"/>
        <v>0</v>
      </c>
      <c r="I824" s="32">
        <f t="shared" si="391"/>
        <v>0</v>
      </c>
      <c r="J824" s="37" t="str">
        <f t="shared" si="408"/>
        <v/>
      </c>
      <c r="K824" s="31">
        <f t="shared" si="392"/>
        <v>0</v>
      </c>
      <c r="L824" s="33" t="str">
        <f t="shared" si="393"/>
        <v/>
      </c>
      <c r="M824" s="34">
        <f t="shared" si="409"/>
        <v>4442.8483248242028</v>
      </c>
      <c r="N824" s="33" t="str">
        <f t="shared" si="410"/>
        <v/>
      </c>
      <c r="O824" s="35" t="str">
        <f t="shared" si="394"/>
        <v/>
      </c>
      <c r="P824" s="48" t="str">
        <f t="shared" si="395"/>
        <v/>
      </c>
      <c r="Q824" s="35"/>
      <c r="R824" s="58">
        <f>Data!AW824</f>
        <v>0</v>
      </c>
      <c r="S824" s="58">
        <f>Data!BB824</f>
        <v>3532.83935546875</v>
      </c>
      <c r="T824" s="58">
        <f>Data!BM824</f>
        <v>0</v>
      </c>
      <c r="U824" s="59">
        <f>Data!BN824</f>
        <v>0</v>
      </c>
      <c r="V824" s="59">
        <f>Data!BO824</f>
        <v>0</v>
      </c>
      <c r="W824" s="58">
        <f>Data!BT824</f>
        <v>0</v>
      </c>
      <c r="X824" s="56">
        <f t="shared" si="396"/>
        <v>3532.83935546875</v>
      </c>
      <c r="Y824" s="64">
        <f t="shared" si="397"/>
        <v>11216.935546875</v>
      </c>
      <c r="Z824" s="65">
        <f t="shared" si="398"/>
        <v>41.734893798828125</v>
      </c>
      <c r="AA824" s="66">
        <f t="shared" si="399"/>
        <v>11258.670440673828</v>
      </c>
      <c r="AB824" s="71">
        <f t="shared" si="411"/>
        <v>7725.8310852050781</v>
      </c>
      <c r="AC824" s="71">
        <f t="shared" si="400"/>
        <v>41.734893798828125</v>
      </c>
      <c r="AD824" s="71">
        <f t="shared" si="412"/>
        <v>11370.786152069673</v>
      </c>
      <c r="AE824" s="71">
        <f t="shared" si="413"/>
        <v>40.187118768692017</v>
      </c>
      <c r="AF824" s="57">
        <f t="shared" si="414"/>
        <v>41.734893798828125</v>
      </c>
      <c r="AG824" s="55"/>
      <c r="AI824" s="35" t="str">
        <f t="shared" si="401"/>
        <v/>
      </c>
      <c r="AJ824" s="125" t="str">
        <f t="shared" si="402"/>
        <v/>
      </c>
      <c r="AK824" s="125" t="str">
        <f t="shared" si="403"/>
        <v/>
      </c>
      <c r="AL824" s="125" t="str">
        <f t="shared" si="404"/>
        <v/>
      </c>
      <c r="AM824" s="125" t="str">
        <f t="shared" si="405"/>
        <v/>
      </c>
      <c r="AN824" s="125" t="s">
        <v>218</v>
      </c>
      <c r="AO824" s="125" t="str">
        <f t="shared" si="406"/>
        <v/>
      </c>
      <c r="AP824" s="125" t="str">
        <f t="shared" si="415"/>
        <v/>
      </c>
    </row>
    <row r="825" spans="1:42">
      <c r="A825" s="30">
        <f t="shared" si="407"/>
        <v>32689</v>
      </c>
      <c r="B825" s="31">
        <f t="shared" si="384"/>
        <v>9375.9937820285868</v>
      </c>
      <c r="C825" s="33" t="str">
        <f t="shared" si="385"/>
        <v/>
      </c>
      <c r="D825" s="31">
        <f t="shared" si="386"/>
        <v>8437.2437202977508</v>
      </c>
      <c r="E825" s="33" t="str">
        <f t="shared" si="387"/>
        <v/>
      </c>
      <c r="F825" s="31">
        <f t="shared" si="388"/>
        <v>0</v>
      </c>
      <c r="G825" s="32">
        <f t="shared" si="389"/>
        <v>0</v>
      </c>
      <c r="H825" s="32">
        <f t="shared" si="390"/>
        <v>-3687.6919561286481</v>
      </c>
      <c r="I825" s="32">
        <f t="shared" si="391"/>
        <v>0</v>
      </c>
      <c r="J825" s="37" t="str">
        <f t="shared" si="408"/>
        <v/>
      </c>
      <c r="K825" s="31">
        <f t="shared" si="392"/>
        <v>0</v>
      </c>
      <c r="L825" s="33" t="str">
        <f t="shared" si="393"/>
        <v/>
      </c>
      <c r="M825" s="34">
        <f t="shared" si="409"/>
        <v>12717.808531315131</v>
      </c>
      <c r="N825" s="33" t="str">
        <f t="shared" si="410"/>
        <v/>
      </c>
      <c r="O825" s="35" t="str">
        <f t="shared" si="394"/>
        <v/>
      </c>
      <c r="P825" s="48" t="str">
        <f t="shared" si="395"/>
        <v/>
      </c>
      <c r="Q825" s="35"/>
      <c r="R825" s="58">
        <f>Data!AW825</f>
        <v>1859.6719970703125</v>
      </c>
      <c r="S825" s="58">
        <f>Data!BB825</f>
        <v>920.92218017578125</v>
      </c>
      <c r="T825" s="58">
        <f>Data!BM825</f>
        <v>0</v>
      </c>
      <c r="U825" s="59">
        <f>Data!BN825</f>
        <v>0</v>
      </c>
      <c r="V825" s="59">
        <f>Data!BO825</f>
        <v>-11204.013671875</v>
      </c>
      <c r="W825" s="58">
        <f>Data!BT825</f>
        <v>0</v>
      </c>
      <c r="X825" s="56">
        <f t="shared" si="396"/>
        <v>1859.6719970703125</v>
      </c>
      <c r="Y825" s="64">
        <f t="shared" si="397"/>
        <v>5625</v>
      </c>
      <c r="Z825" s="65">
        <f t="shared" si="398"/>
        <v>35.802417755126953</v>
      </c>
      <c r="AA825" s="66">
        <f t="shared" si="399"/>
        <v>5660.802417755127</v>
      </c>
      <c r="AB825" s="71">
        <f t="shared" si="411"/>
        <v>3801.1304206848145</v>
      </c>
      <c r="AC825" s="71">
        <f t="shared" si="400"/>
        <v>35.802417755126953</v>
      </c>
      <c r="AD825" s="71">
        <f t="shared" si="412"/>
        <v>1772.85856813803</v>
      </c>
      <c r="AE825" s="71">
        <f t="shared" si="413"/>
        <v>33.526787757873535</v>
      </c>
      <c r="AF825" s="57">
        <f t="shared" si="414"/>
        <v>35.802417755126953</v>
      </c>
      <c r="AG825" s="55"/>
      <c r="AI825" s="35" t="str">
        <f t="shared" si="401"/>
        <v/>
      </c>
      <c r="AJ825" s="125" t="str">
        <f t="shared" si="402"/>
        <v/>
      </c>
      <c r="AK825" s="125" t="str">
        <f t="shared" si="403"/>
        <v/>
      </c>
      <c r="AL825" s="125" t="str">
        <f t="shared" si="404"/>
        <v/>
      </c>
      <c r="AM825" s="125" t="str">
        <f t="shared" si="405"/>
        <v/>
      </c>
      <c r="AN825" s="125" t="s">
        <v>218</v>
      </c>
      <c r="AO825" s="125" t="str">
        <f t="shared" si="406"/>
        <v/>
      </c>
      <c r="AP825" s="125" t="str">
        <f t="shared" si="415"/>
        <v/>
      </c>
    </row>
    <row r="826" spans="1:42">
      <c r="A826" s="30">
        <f t="shared" si="407"/>
        <v>32720</v>
      </c>
      <c r="B826" s="31">
        <f t="shared" si="384"/>
        <v>20706.960806024385</v>
      </c>
      <c r="C826" s="33" t="str">
        <f t="shared" si="385"/>
        <v>JP</v>
      </c>
      <c r="D826" s="31">
        <f t="shared" si="386"/>
        <v>16748.840595256326</v>
      </c>
      <c r="E826" s="33" t="str">
        <f t="shared" si="387"/>
        <v/>
      </c>
      <c r="F826" s="31">
        <f t="shared" si="388"/>
        <v>18614.72969659849</v>
      </c>
      <c r="G826" s="32">
        <f t="shared" si="389"/>
        <v>18480.93753674582</v>
      </c>
      <c r="H826" s="32">
        <f t="shared" si="390"/>
        <v>18302.765646378393</v>
      </c>
      <c r="I826" s="32">
        <f t="shared" si="391"/>
        <v>18614.72969659849</v>
      </c>
      <c r="J826" s="37" t="str">
        <f t="shared" si="408"/>
        <v/>
      </c>
      <c r="K826" s="31">
        <f t="shared" si="392"/>
        <v>0</v>
      </c>
      <c r="L826" s="33" t="str">
        <f t="shared" si="393"/>
        <v/>
      </c>
      <c r="M826" s="34">
        <f t="shared" si="409"/>
        <v>17105.977189943504</v>
      </c>
      <c r="N826" s="33" t="str">
        <f t="shared" si="410"/>
        <v/>
      </c>
      <c r="O826" s="35" t="str">
        <f t="shared" si="394"/>
        <v/>
      </c>
      <c r="P826" s="48" t="str">
        <f t="shared" si="395"/>
        <v>JP</v>
      </c>
      <c r="Q826" s="35"/>
      <c r="R826" s="58">
        <f>Data!AW826</f>
        <v>5671.205078125</v>
      </c>
      <c r="S826" s="58">
        <f>Data!BB826</f>
        <v>1713.084716796875</v>
      </c>
      <c r="T826" s="58">
        <f>Data!BM826</f>
        <v>3578.974365234375</v>
      </c>
      <c r="U826" s="59">
        <f>Data!BN826</f>
        <v>3445.181640625</v>
      </c>
      <c r="V826" s="59">
        <f>Data!BO826</f>
        <v>3267.00927734375</v>
      </c>
      <c r="W826" s="58">
        <f>Data!BT826</f>
        <v>0</v>
      </c>
      <c r="X826" s="56">
        <f t="shared" si="396"/>
        <v>5671.205078125</v>
      </c>
      <c r="Y826" s="64">
        <f t="shared" si="397"/>
        <v>5000</v>
      </c>
      <c r="Z826" s="65">
        <f t="shared" si="398"/>
        <v>682.8939208984375</v>
      </c>
      <c r="AA826" s="66">
        <f t="shared" si="399"/>
        <v>5682.8939208984375</v>
      </c>
      <c r="AB826" s="71">
        <f t="shared" si="411"/>
        <v>11.6888427734375</v>
      </c>
      <c r="AC826" s="71">
        <f t="shared" si="400"/>
        <v>682.8939208984375</v>
      </c>
      <c r="AD826" s="71">
        <f t="shared" si="412"/>
        <v>4581.0954204374248</v>
      </c>
      <c r="AE826" s="71">
        <f t="shared" si="413"/>
        <v>682.8939208984375</v>
      </c>
      <c r="AF826" s="57">
        <f t="shared" si="414"/>
        <v>11.6888427734375</v>
      </c>
      <c r="AG826" s="55"/>
      <c r="AI826" s="35" t="str">
        <f t="shared" si="401"/>
        <v/>
      </c>
      <c r="AJ826" s="125" t="str">
        <f t="shared" si="402"/>
        <v/>
      </c>
      <c r="AK826" s="125" t="str">
        <f t="shared" si="403"/>
        <v/>
      </c>
      <c r="AL826" s="125" t="str">
        <f t="shared" si="404"/>
        <v/>
      </c>
      <c r="AM826" s="125" t="str">
        <f t="shared" si="405"/>
        <v/>
      </c>
      <c r="AN826" s="125" t="s">
        <v>218</v>
      </c>
      <c r="AO826" s="125" t="str">
        <f t="shared" si="406"/>
        <v/>
      </c>
      <c r="AP826" s="125" t="str">
        <f t="shared" si="415"/>
        <v/>
      </c>
    </row>
    <row r="827" spans="1:42">
      <c r="A827" s="30">
        <f t="shared" si="407"/>
        <v>32751</v>
      </c>
      <c r="B827" s="31">
        <f t="shared" si="384"/>
        <v>17655.74047554531</v>
      </c>
      <c r="C827" s="33" t="str">
        <f t="shared" si="385"/>
        <v>JP</v>
      </c>
      <c r="D827" s="31">
        <f t="shared" si="386"/>
        <v>14141.566507600435</v>
      </c>
      <c r="E827" s="33" t="str">
        <f t="shared" si="387"/>
        <v/>
      </c>
      <c r="F827" s="31">
        <f t="shared" si="388"/>
        <v>0</v>
      </c>
      <c r="G827" s="32">
        <f t="shared" si="389"/>
        <v>15209.291754268164</v>
      </c>
      <c r="H827" s="32">
        <f t="shared" si="390"/>
        <v>14637.440456563532</v>
      </c>
      <c r="I827" s="32">
        <f t="shared" si="391"/>
        <v>15209.291754268164</v>
      </c>
      <c r="J827" s="37" t="str">
        <f t="shared" si="408"/>
        <v/>
      </c>
      <c r="K827" s="31">
        <f t="shared" si="392"/>
        <v>0</v>
      </c>
      <c r="L827" s="33" t="str">
        <f t="shared" si="393"/>
        <v/>
      </c>
      <c r="M827" s="34">
        <f t="shared" si="409"/>
        <v>17022.884488578373</v>
      </c>
      <c r="N827" s="33" t="str">
        <f t="shared" si="410"/>
        <v/>
      </c>
      <c r="O827" s="35" t="str">
        <f t="shared" si="394"/>
        <v/>
      </c>
      <c r="P827" s="48" t="str">
        <f t="shared" si="395"/>
        <v>JP</v>
      </c>
      <c r="Q827" s="35"/>
      <c r="R827" s="58">
        <f>Data!AW827</f>
        <v>4725.04736328125</v>
      </c>
      <c r="S827" s="58">
        <f>Data!BB827</f>
        <v>1210.873291015625</v>
      </c>
      <c r="T827" s="58">
        <f>Data!BM827</f>
        <v>0</v>
      </c>
      <c r="U827" s="59">
        <f>Data!BN827</f>
        <v>2278.5986328125</v>
      </c>
      <c r="V827" s="59">
        <f>Data!BO827</f>
        <v>1706.7476806640625</v>
      </c>
      <c r="W827" s="58">
        <f>Data!BT827</f>
        <v>0</v>
      </c>
      <c r="X827" s="56">
        <f t="shared" si="396"/>
        <v>4725.04736328125</v>
      </c>
      <c r="Y827" s="64">
        <f t="shared" si="397"/>
        <v>3500</v>
      </c>
      <c r="Z827" s="65">
        <f t="shared" si="398"/>
        <v>1225.199951171875</v>
      </c>
      <c r="AA827" s="66">
        <f t="shared" si="399"/>
        <v>4725.199951171875</v>
      </c>
      <c r="AB827" s="71">
        <f t="shared" si="411"/>
        <v>0.152587890625</v>
      </c>
      <c r="AC827" s="71">
        <f t="shared" si="400"/>
        <v>1225.199951171875</v>
      </c>
      <c r="AD827" s="71">
        <f t="shared" si="412"/>
        <v>1714.8039991967125</v>
      </c>
      <c r="AE827" s="71">
        <f t="shared" si="413"/>
        <v>1225.199951171875</v>
      </c>
      <c r="AF827" s="57">
        <f t="shared" si="414"/>
        <v>0.152587890625</v>
      </c>
      <c r="AG827" s="55"/>
      <c r="AI827" s="35" t="str">
        <f t="shared" si="401"/>
        <v/>
      </c>
      <c r="AJ827" s="125" t="str">
        <f t="shared" si="402"/>
        <v/>
      </c>
      <c r="AK827" s="125" t="str">
        <f t="shared" si="403"/>
        <v/>
      </c>
      <c r="AL827" s="125" t="str">
        <f t="shared" si="404"/>
        <v/>
      </c>
      <c r="AM827" s="125" t="str">
        <f t="shared" si="405"/>
        <v/>
      </c>
      <c r="AN827" s="125" t="s">
        <v>218</v>
      </c>
      <c r="AO827" s="125" t="str">
        <f t="shared" si="406"/>
        <v/>
      </c>
      <c r="AP827" s="125" t="str">
        <f t="shared" si="415"/>
        <v/>
      </c>
    </row>
    <row r="828" spans="1:42">
      <c r="A828" s="30">
        <f t="shared" si="407"/>
        <v>32781</v>
      </c>
      <c r="B828" s="31">
        <f t="shared" si="384"/>
        <v>0</v>
      </c>
      <c r="C828" s="33" t="str">
        <f t="shared" si="385"/>
        <v/>
      </c>
      <c r="D828" s="31">
        <f t="shared" si="386"/>
        <v>0</v>
      </c>
      <c r="E828" s="33" t="str">
        <f t="shared" si="387"/>
        <v/>
      </c>
      <c r="F828" s="31">
        <f t="shared" si="388"/>
        <v>0</v>
      </c>
      <c r="G828" s="32">
        <f t="shared" si="389"/>
        <v>11021.171348220099</v>
      </c>
      <c r="H828" s="32">
        <f t="shared" si="390"/>
        <v>10793.506424843274</v>
      </c>
      <c r="I828" s="32">
        <f t="shared" si="391"/>
        <v>11021.171348220099</v>
      </c>
      <c r="J828" s="37" t="str">
        <f t="shared" si="408"/>
        <v/>
      </c>
      <c r="K828" s="31">
        <f t="shared" si="392"/>
        <v>0</v>
      </c>
      <c r="L828" s="33" t="str">
        <f t="shared" si="393"/>
        <v/>
      </c>
      <c r="M828" s="34">
        <f t="shared" si="409"/>
        <v>14864.97650678255</v>
      </c>
      <c r="N828" s="33" t="str">
        <f t="shared" si="410"/>
        <v>EI</v>
      </c>
      <c r="O828" s="35" t="str">
        <f t="shared" si="394"/>
        <v/>
      </c>
      <c r="P828" s="48" t="str">
        <f t="shared" si="395"/>
        <v>EI</v>
      </c>
      <c r="Q828" s="35"/>
      <c r="R828" s="58">
        <f>Data!AW828</f>
        <v>0</v>
      </c>
      <c r="S828" s="58">
        <f>Data!BB828</f>
        <v>0</v>
      </c>
      <c r="T828" s="58">
        <f>Data!BM828</f>
        <v>0</v>
      </c>
      <c r="U828" s="59">
        <f>Data!BN828</f>
        <v>2089.606201171875</v>
      </c>
      <c r="V828" s="59">
        <f>Data!BO828</f>
        <v>1861.9415283203125</v>
      </c>
      <c r="W828" s="58">
        <f>Data!BT828</f>
        <v>0</v>
      </c>
      <c r="X828" s="56">
        <f t="shared" si="396"/>
        <v>2089.606201171875</v>
      </c>
      <c r="Y828" s="64">
        <f t="shared" si="397"/>
        <v>3000</v>
      </c>
      <c r="Z828" s="65">
        <f t="shared" si="398"/>
        <v>1030.2559814453125</v>
      </c>
      <c r="AA828" s="66">
        <f t="shared" si="399"/>
        <v>4030.2559814453125</v>
      </c>
      <c r="AB828" s="71">
        <f t="shared" si="411"/>
        <v>1940.6497802734375</v>
      </c>
      <c r="AC828" s="71">
        <f t="shared" si="400"/>
        <v>1030.2559814453125</v>
      </c>
      <c r="AD828" s="71">
        <f t="shared" si="412"/>
        <v>0</v>
      </c>
      <c r="AE828" s="71">
        <f t="shared" si="413"/>
        <v>1030.2559814453125</v>
      </c>
      <c r="AF828" s="57">
        <f t="shared" si="414"/>
        <v>0</v>
      </c>
      <c r="AG828" s="55"/>
      <c r="AI828" s="35" t="str">
        <f t="shared" si="401"/>
        <v/>
      </c>
      <c r="AJ828" s="125" t="str">
        <f t="shared" si="402"/>
        <v/>
      </c>
      <c r="AK828" s="125" t="str">
        <f t="shared" si="403"/>
        <v/>
      </c>
      <c r="AL828" s="125" t="str">
        <f t="shared" si="404"/>
        <v/>
      </c>
      <c r="AM828" s="125" t="str">
        <f t="shared" si="405"/>
        <v/>
      </c>
      <c r="AN828" s="125" t="s">
        <v>218</v>
      </c>
      <c r="AO828" s="125" t="str">
        <f t="shared" si="406"/>
        <v/>
      </c>
      <c r="AP828" s="125" t="str">
        <f t="shared" si="415"/>
        <v/>
      </c>
    </row>
    <row r="829" spans="1:42">
      <c r="A829" s="30">
        <f t="shared" si="407"/>
        <v>32812</v>
      </c>
      <c r="B829" s="31">
        <f t="shared" si="384"/>
        <v>0</v>
      </c>
      <c r="C829" s="33" t="str">
        <f t="shared" si="385"/>
        <v/>
      </c>
      <c r="D829" s="31">
        <f t="shared" si="386"/>
        <v>0</v>
      </c>
      <c r="E829" s="33" t="str">
        <f t="shared" si="387"/>
        <v/>
      </c>
      <c r="F829" s="31">
        <f t="shared" si="388"/>
        <v>0</v>
      </c>
      <c r="G829" s="32">
        <f t="shared" si="389"/>
        <v>9335.122431223992</v>
      </c>
      <c r="H829" s="32">
        <f t="shared" si="390"/>
        <v>9625.2913648207523</v>
      </c>
      <c r="I829" s="32">
        <f t="shared" si="391"/>
        <v>9625.2913648207523</v>
      </c>
      <c r="J829" s="37" t="str">
        <f t="shared" si="408"/>
        <v/>
      </c>
      <c r="K829" s="31">
        <f t="shared" si="392"/>
        <v>0</v>
      </c>
      <c r="L829" s="33" t="str">
        <f t="shared" si="393"/>
        <v/>
      </c>
      <c r="M829" s="34">
        <f t="shared" si="409"/>
        <v>12494.396116344604</v>
      </c>
      <c r="N829" s="33" t="str">
        <f t="shared" si="410"/>
        <v/>
      </c>
      <c r="O829" s="35" t="str">
        <f t="shared" si="394"/>
        <v>MRDO</v>
      </c>
      <c r="P829" s="48" t="str">
        <f t="shared" si="395"/>
        <v>MRDO</v>
      </c>
      <c r="Q829" s="35"/>
      <c r="R829" s="58">
        <f>Data!AW829</f>
        <v>0</v>
      </c>
      <c r="S829" s="58">
        <f>Data!BB829</f>
        <v>0</v>
      </c>
      <c r="T829" s="58">
        <f>Data!BM829</f>
        <v>0</v>
      </c>
      <c r="U829" s="59">
        <f>Data!BN829</f>
        <v>1979.0126953125</v>
      </c>
      <c r="V829" s="59">
        <f>Data!BO829</f>
        <v>2269.181396484375</v>
      </c>
      <c r="W829" s="58">
        <f>Data!BT829</f>
        <v>0</v>
      </c>
      <c r="X829" s="56">
        <f t="shared" si="396"/>
        <v>2269.181396484375</v>
      </c>
      <c r="Y829" s="64">
        <f t="shared" si="397"/>
        <v>4000</v>
      </c>
      <c r="Z829" s="65">
        <f t="shared" si="398"/>
        <v>0</v>
      </c>
      <c r="AA829" s="66">
        <f t="shared" si="399"/>
        <v>4000</v>
      </c>
      <c r="AB829" s="71">
        <f t="shared" si="411"/>
        <v>1730.818603515625</v>
      </c>
      <c r="AC829" s="71">
        <f t="shared" si="400"/>
        <v>0</v>
      </c>
      <c r="AD829" s="71">
        <f t="shared" si="412"/>
        <v>771.67257938651164</v>
      </c>
      <c r="AE829" s="71">
        <f t="shared" si="413"/>
        <v>0</v>
      </c>
      <c r="AF829" s="57">
        <f t="shared" si="414"/>
        <v>0</v>
      </c>
      <c r="AG829" s="55"/>
      <c r="AI829" s="35" t="str">
        <f t="shared" si="401"/>
        <v/>
      </c>
      <c r="AJ829" s="125" t="str">
        <f t="shared" si="402"/>
        <v/>
      </c>
      <c r="AK829" s="125" t="str">
        <f t="shared" si="403"/>
        <v/>
      </c>
      <c r="AL829" s="125" t="str">
        <f t="shared" si="404"/>
        <v/>
      </c>
      <c r="AM829" s="125" t="str">
        <f t="shared" si="405"/>
        <v/>
      </c>
      <c r="AN829" s="125" t="s">
        <v>218</v>
      </c>
      <c r="AO829" s="125" t="str">
        <f t="shared" si="406"/>
        <v/>
      </c>
      <c r="AP829" s="125" t="str">
        <f t="shared" si="415"/>
        <v/>
      </c>
    </row>
    <row r="830" spans="1:42">
      <c r="A830" s="30">
        <f t="shared" si="407"/>
        <v>32842</v>
      </c>
      <c r="B830" s="31">
        <f t="shared" si="384"/>
        <v>0</v>
      </c>
      <c r="C830" s="33" t="str">
        <f t="shared" si="385"/>
        <v/>
      </c>
      <c r="D830" s="31">
        <f t="shared" si="386"/>
        <v>0</v>
      </c>
      <c r="E830" s="33" t="str">
        <f t="shared" si="387"/>
        <v/>
      </c>
      <c r="F830" s="31">
        <f t="shared" si="388"/>
        <v>0</v>
      </c>
      <c r="G830" s="32">
        <f t="shared" si="389"/>
        <v>7295.2523409435653</v>
      </c>
      <c r="H830" s="32">
        <f t="shared" si="390"/>
        <v>7919.4414657094985</v>
      </c>
      <c r="I830" s="32">
        <f t="shared" si="391"/>
        <v>7919.4414657094985</v>
      </c>
      <c r="J830" s="37" t="str">
        <f t="shared" si="408"/>
        <v/>
      </c>
      <c r="K830" s="31">
        <f t="shared" si="392"/>
        <v>0</v>
      </c>
      <c r="L830" s="33" t="str">
        <f t="shared" si="393"/>
        <v/>
      </c>
      <c r="M830" s="34">
        <f t="shared" si="409"/>
        <v>9600.7346520326555</v>
      </c>
      <c r="N830" s="33" t="str">
        <f t="shared" si="410"/>
        <v/>
      </c>
      <c r="O830" s="35" t="str">
        <f t="shared" si="394"/>
        <v>MRDO</v>
      </c>
      <c r="P830" s="48" t="str">
        <f t="shared" si="395"/>
        <v>MRDO</v>
      </c>
      <c r="Q830" s="35"/>
      <c r="R830" s="58">
        <f>Data!AW830</f>
        <v>0</v>
      </c>
      <c r="S830" s="58">
        <f>Data!BB830</f>
        <v>0</v>
      </c>
      <c r="T830" s="58">
        <f>Data!BM830</f>
        <v>0</v>
      </c>
      <c r="U830" s="59">
        <f>Data!BN830</f>
        <v>1876.1644287109375</v>
      </c>
      <c r="V830" s="59">
        <f>Data!BO830</f>
        <v>2500.353515625</v>
      </c>
      <c r="W830" s="58">
        <f>Data!BT830</f>
        <v>0</v>
      </c>
      <c r="X830" s="56">
        <f t="shared" si="396"/>
        <v>2500.353515625</v>
      </c>
      <c r="Y830" s="64">
        <f t="shared" si="397"/>
        <v>4500</v>
      </c>
      <c r="Z830" s="65">
        <f t="shared" si="398"/>
        <v>0</v>
      </c>
      <c r="AA830" s="66">
        <f t="shared" si="399"/>
        <v>4500</v>
      </c>
      <c r="AB830" s="71">
        <f t="shared" si="411"/>
        <v>1999.646484375</v>
      </c>
      <c r="AC830" s="71">
        <f t="shared" si="400"/>
        <v>0</v>
      </c>
      <c r="AD830" s="71">
        <f t="shared" si="412"/>
        <v>2088.7947731309596</v>
      </c>
      <c r="AE830" s="71">
        <f t="shared" si="413"/>
        <v>0</v>
      </c>
      <c r="AF830" s="57">
        <f t="shared" si="414"/>
        <v>0</v>
      </c>
      <c r="AG830" s="55"/>
      <c r="AI830" s="35" t="str">
        <f t="shared" si="401"/>
        <v/>
      </c>
      <c r="AJ830" s="125" t="str">
        <f t="shared" si="402"/>
        <v/>
      </c>
      <c r="AK830" s="125" t="str">
        <f t="shared" si="403"/>
        <v/>
      </c>
      <c r="AL830" s="125" t="str">
        <f t="shared" si="404"/>
        <v/>
      </c>
      <c r="AM830" s="125" t="str">
        <f t="shared" si="405"/>
        <v/>
      </c>
      <c r="AN830" s="125" t="s">
        <v>218</v>
      </c>
      <c r="AO830" s="125" t="str">
        <f t="shared" si="406"/>
        <v/>
      </c>
      <c r="AP830" s="125" t="str">
        <f t="shared" si="415"/>
        <v/>
      </c>
    </row>
    <row r="831" spans="1:42">
      <c r="A831" s="30">
        <f t="shared" si="407"/>
        <v>32873</v>
      </c>
      <c r="B831" s="31">
        <f t="shared" si="384"/>
        <v>0</v>
      </c>
      <c r="C831" s="33" t="str">
        <f t="shared" si="385"/>
        <v/>
      </c>
      <c r="D831" s="31">
        <f t="shared" si="386"/>
        <v>0</v>
      </c>
      <c r="E831" s="33" t="str">
        <f t="shared" si="387"/>
        <v/>
      </c>
      <c r="F831" s="31">
        <f t="shared" si="388"/>
        <v>0</v>
      </c>
      <c r="G831" s="32">
        <f t="shared" si="389"/>
        <v>7775.2758787285838</v>
      </c>
      <c r="H831" s="32">
        <f t="shared" si="390"/>
        <v>8586.759910772882</v>
      </c>
      <c r="I831" s="32">
        <f t="shared" si="391"/>
        <v>8586.759910772882</v>
      </c>
      <c r="J831" s="37" t="str">
        <f t="shared" si="408"/>
        <v/>
      </c>
      <c r="K831" s="31">
        <f t="shared" si="392"/>
        <v>0</v>
      </c>
      <c r="L831" s="33" t="str">
        <f t="shared" si="393"/>
        <v/>
      </c>
      <c r="M831" s="34">
        <f t="shared" si="409"/>
        <v>8598.3910530673929</v>
      </c>
      <c r="N831" s="33" t="str">
        <f t="shared" si="410"/>
        <v/>
      </c>
      <c r="O831" s="35" t="str">
        <f t="shared" si="394"/>
        <v>MRDO</v>
      </c>
      <c r="P831" s="48" t="str">
        <f t="shared" si="395"/>
        <v>MRDO</v>
      </c>
      <c r="Q831" s="35"/>
      <c r="R831" s="58">
        <f>Data!AW831</f>
        <v>0</v>
      </c>
      <c r="S831" s="58">
        <f>Data!BB831</f>
        <v>0</v>
      </c>
      <c r="T831" s="58">
        <f>Data!BM831</f>
        <v>0</v>
      </c>
      <c r="U831" s="59">
        <f>Data!BN831</f>
        <v>2730.3671875</v>
      </c>
      <c r="V831" s="59">
        <f>Data!BO831</f>
        <v>3541.851318359375</v>
      </c>
      <c r="W831" s="58">
        <f>Data!BT831</f>
        <v>0</v>
      </c>
      <c r="X831" s="56">
        <f t="shared" si="396"/>
        <v>3541.851318359375</v>
      </c>
      <c r="Y831" s="64">
        <f t="shared" si="397"/>
        <v>4500</v>
      </c>
      <c r="Z831" s="65">
        <f t="shared" si="398"/>
        <v>0</v>
      </c>
      <c r="AA831" s="66">
        <f t="shared" si="399"/>
        <v>4500</v>
      </c>
      <c r="AB831" s="71">
        <f t="shared" si="411"/>
        <v>958.148681640625</v>
      </c>
      <c r="AC831" s="71">
        <f t="shared" si="400"/>
        <v>0</v>
      </c>
      <c r="AD831" s="71">
        <f t="shared" si="412"/>
        <v>2491.208963071711</v>
      </c>
      <c r="AE831" s="71">
        <f t="shared" si="413"/>
        <v>0</v>
      </c>
      <c r="AF831" s="57">
        <f t="shared" si="414"/>
        <v>0</v>
      </c>
      <c r="AG831" s="55"/>
      <c r="AI831" s="35" t="str">
        <f t="shared" si="401"/>
        <v/>
      </c>
      <c r="AJ831" s="125" t="str">
        <f t="shared" si="402"/>
        <v/>
      </c>
      <c r="AK831" s="125" t="str">
        <f t="shared" si="403"/>
        <v/>
      </c>
      <c r="AL831" s="125" t="str">
        <f t="shared" si="404"/>
        <v/>
      </c>
      <c r="AM831" s="125" t="str">
        <f t="shared" si="405"/>
        <v/>
      </c>
      <c r="AN831" s="125" t="s">
        <v>218</v>
      </c>
      <c r="AO831" s="125" t="str">
        <f t="shared" si="406"/>
        <v/>
      </c>
      <c r="AP831" s="125" t="str">
        <f t="shared" si="415"/>
        <v/>
      </c>
    </row>
    <row r="832" spans="1:42">
      <c r="A832" s="30">
        <f t="shared" si="407"/>
        <v>32904</v>
      </c>
      <c r="B832" s="31">
        <f t="shared" si="384"/>
        <v>0</v>
      </c>
      <c r="C832" s="33" t="str">
        <f t="shared" si="385"/>
        <v/>
      </c>
      <c r="D832" s="31">
        <f t="shared" si="386"/>
        <v>0</v>
      </c>
      <c r="E832" s="33" t="str">
        <f t="shared" si="387"/>
        <v/>
      </c>
      <c r="F832" s="31">
        <f t="shared" si="388"/>
        <v>14654.035799714629</v>
      </c>
      <c r="G832" s="32">
        <f t="shared" si="389"/>
        <v>15068.445498760262</v>
      </c>
      <c r="H832" s="32">
        <f t="shared" si="390"/>
        <v>15659.082586926012</v>
      </c>
      <c r="I832" s="32">
        <f t="shared" si="391"/>
        <v>15659.082586926012</v>
      </c>
      <c r="J832" s="37" t="str">
        <f t="shared" si="408"/>
        <v/>
      </c>
      <c r="K832" s="31">
        <f t="shared" si="392"/>
        <v>0</v>
      </c>
      <c r="L832" s="33" t="str">
        <f t="shared" si="393"/>
        <v/>
      </c>
      <c r="M832" s="34">
        <f t="shared" si="409"/>
        <v>8895.3601520010197</v>
      </c>
      <c r="N832" s="33" t="str">
        <f t="shared" si="410"/>
        <v/>
      </c>
      <c r="O832" s="35" t="str">
        <f t="shared" si="394"/>
        <v/>
      </c>
      <c r="P832" s="48" t="str">
        <f t="shared" si="395"/>
        <v/>
      </c>
      <c r="Q832" s="35"/>
      <c r="R832" s="58">
        <f>Data!AW832</f>
        <v>0</v>
      </c>
      <c r="S832" s="58">
        <f>Data!BB832</f>
        <v>0</v>
      </c>
      <c r="T832" s="58">
        <f>Data!BM832</f>
        <v>10991.9033203125</v>
      </c>
      <c r="U832" s="59">
        <f>Data!BN832</f>
        <v>11331.876953125</v>
      </c>
      <c r="V832" s="59">
        <f>Data!BO832</f>
        <v>11922.513671875</v>
      </c>
      <c r="W832" s="58">
        <f>Data!BT832</f>
        <v>0</v>
      </c>
      <c r="X832" s="56">
        <f t="shared" si="396"/>
        <v>11922.513671875</v>
      </c>
      <c r="Y832" s="64">
        <f t="shared" si="397"/>
        <v>4500</v>
      </c>
      <c r="Z832" s="65">
        <f t="shared" si="398"/>
        <v>10525.8828125</v>
      </c>
      <c r="AA832" s="66">
        <f t="shared" si="399"/>
        <v>15025.8828125</v>
      </c>
      <c r="AB832" s="71">
        <f t="shared" si="411"/>
        <v>3103.369140625</v>
      </c>
      <c r="AC832" s="71">
        <f t="shared" si="400"/>
        <v>10525.8828125</v>
      </c>
      <c r="AD832" s="71">
        <f t="shared" si="412"/>
        <v>11608.812775568331</v>
      </c>
      <c r="AE832" s="71">
        <f t="shared" si="413"/>
        <v>10525.8828125</v>
      </c>
      <c r="AF832" s="57">
        <f t="shared" si="414"/>
        <v>3103.369140625</v>
      </c>
      <c r="AG832" s="55"/>
      <c r="AI832" s="35" t="str">
        <f t="shared" si="401"/>
        <v/>
      </c>
      <c r="AJ832" s="125" t="str">
        <f t="shared" si="402"/>
        <v/>
      </c>
      <c r="AK832" s="125" t="str">
        <f t="shared" si="403"/>
        <v/>
      </c>
      <c r="AL832" s="125" t="str">
        <f t="shared" si="404"/>
        <v/>
      </c>
      <c r="AM832" s="125" t="str">
        <f t="shared" si="405"/>
        <v/>
      </c>
      <c r="AN832" s="125" t="s">
        <v>218</v>
      </c>
      <c r="AO832" s="125" t="str">
        <f t="shared" si="406"/>
        <v/>
      </c>
      <c r="AP832" s="125" t="str">
        <f t="shared" si="415"/>
        <v/>
      </c>
    </row>
    <row r="833" spans="1:42">
      <c r="A833" s="30">
        <f t="shared" si="407"/>
        <v>32932</v>
      </c>
      <c r="B833" s="31">
        <f t="shared" si="384"/>
        <v>0</v>
      </c>
      <c r="C833" s="33" t="str">
        <f t="shared" si="385"/>
        <v/>
      </c>
      <c r="D833" s="31">
        <f t="shared" si="386"/>
        <v>0</v>
      </c>
      <c r="E833" s="33" t="str">
        <f t="shared" si="387"/>
        <v/>
      </c>
      <c r="F833" s="31">
        <f t="shared" si="388"/>
        <v>0</v>
      </c>
      <c r="G833" s="32">
        <f t="shared" si="389"/>
        <v>0</v>
      </c>
      <c r="H833" s="32">
        <f t="shared" si="390"/>
        <v>-11581.782278049819</v>
      </c>
      <c r="I833" s="32">
        <f t="shared" si="391"/>
        <v>0</v>
      </c>
      <c r="J833" s="37" t="str">
        <f t="shared" si="408"/>
        <v/>
      </c>
      <c r="K833" s="31">
        <f t="shared" si="392"/>
        <v>0</v>
      </c>
      <c r="L833" s="33" t="str">
        <f t="shared" si="393"/>
        <v/>
      </c>
      <c r="M833" s="34">
        <f t="shared" si="409"/>
        <v>12413.003355070899</v>
      </c>
      <c r="N833" s="33" t="str">
        <f t="shared" si="410"/>
        <v/>
      </c>
      <c r="O833" s="35" t="str">
        <f t="shared" si="394"/>
        <v>MRDO</v>
      </c>
      <c r="P833" s="48" t="str">
        <f t="shared" si="395"/>
        <v>MRDO</v>
      </c>
      <c r="Q833" s="35"/>
      <c r="R833" s="58">
        <f>Data!AW833</f>
        <v>0</v>
      </c>
      <c r="S833" s="58">
        <f>Data!BB833</f>
        <v>0</v>
      </c>
      <c r="T833" s="58">
        <f>Data!BM833</f>
        <v>0</v>
      </c>
      <c r="U833" s="59">
        <f>Data!BN833</f>
        <v>0</v>
      </c>
      <c r="V833" s="59">
        <f>Data!BO833</f>
        <v>-14113.6201171875</v>
      </c>
      <c r="W833" s="58">
        <f>Data!BT833</f>
        <v>0</v>
      </c>
      <c r="X833" s="56">
        <f t="shared" si="396"/>
        <v>0</v>
      </c>
      <c r="Y833" s="64">
        <f t="shared" si="397"/>
        <v>11400</v>
      </c>
      <c r="Z833" s="65">
        <f t="shared" si="398"/>
        <v>0</v>
      </c>
      <c r="AA833" s="66">
        <f t="shared" si="399"/>
        <v>11400</v>
      </c>
      <c r="AB833" s="71">
        <f t="shared" si="411"/>
        <v>11400</v>
      </c>
      <c r="AC833" s="71">
        <f t="shared" si="400"/>
        <v>0</v>
      </c>
      <c r="AD833" s="71">
        <f t="shared" si="412"/>
        <v>3929.9627099936788</v>
      </c>
      <c r="AE833" s="71">
        <f t="shared" si="413"/>
        <v>0</v>
      </c>
      <c r="AF833" s="57">
        <f t="shared" si="414"/>
        <v>0</v>
      </c>
      <c r="AG833" s="55"/>
      <c r="AI833" s="35" t="str">
        <f t="shared" si="401"/>
        <v/>
      </c>
      <c r="AJ833" s="125" t="str">
        <f t="shared" si="402"/>
        <v/>
      </c>
      <c r="AK833" s="125" t="str">
        <f t="shared" si="403"/>
        <v/>
      </c>
      <c r="AL833" s="125" t="str">
        <f t="shared" si="404"/>
        <v/>
      </c>
      <c r="AM833" s="125" t="str">
        <f t="shared" si="405"/>
        <v/>
      </c>
      <c r="AN833" s="125" t="s">
        <v>218</v>
      </c>
      <c r="AO833" s="125" t="str">
        <f t="shared" si="406"/>
        <v/>
      </c>
      <c r="AP833" s="125" t="str">
        <f t="shared" si="415"/>
        <v/>
      </c>
    </row>
    <row r="834" spans="1:42">
      <c r="A834" s="30">
        <f t="shared" si="407"/>
        <v>32963</v>
      </c>
      <c r="B834" s="31">
        <f t="shared" si="384"/>
        <v>0</v>
      </c>
      <c r="C834" s="33" t="str">
        <f t="shared" si="385"/>
        <v/>
      </c>
      <c r="D834" s="31">
        <f t="shared" si="386"/>
        <v>0</v>
      </c>
      <c r="E834" s="33" t="str">
        <f t="shared" si="387"/>
        <v/>
      </c>
      <c r="F834" s="31">
        <f t="shared" si="388"/>
        <v>0</v>
      </c>
      <c r="G834" s="32">
        <f t="shared" si="389"/>
        <v>0</v>
      </c>
      <c r="H834" s="32">
        <f t="shared" si="390"/>
        <v>-15770.678331004998</v>
      </c>
      <c r="I834" s="32">
        <f t="shared" si="391"/>
        <v>0</v>
      </c>
      <c r="J834" s="37" t="str">
        <f t="shared" si="408"/>
        <v/>
      </c>
      <c r="K834" s="31">
        <f t="shared" si="392"/>
        <v>0</v>
      </c>
      <c r="L834" s="33" t="str">
        <f t="shared" si="393"/>
        <v/>
      </c>
      <c r="M834" s="34">
        <f t="shared" si="409"/>
        <v>5279.8281451604735</v>
      </c>
      <c r="N834" s="33" t="str">
        <f t="shared" si="410"/>
        <v/>
      </c>
      <c r="O834" s="35" t="str">
        <f t="shared" si="394"/>
        <v/>
      </c>
      <c r="P834" s="48" t="str">
        <f t="shared" si="395"/>
        <v/>
      </c>
      <c r="Q834" s="35"/>
      <c r="R834" s="58">
        <f>Data!AW834</f>
        <v>0</v>
      </c>
      <c r="S834" s="58">
        <f>Data!BB834</f>
        <v>0</v>
      </c>
      <c r="T834" s="58">
        <f>Data!BM834</f>
        <v>0</v>
      </c>
      <c r="U834" s="59">
        <f>Data!BN834</f>
        <v>0</v>
      </c>
      <c r="V834" s="59">
        <f>Data!BO834</f>
        <v>-16732.595703125</v>
      </c>
      <c r="W834" s="58">
        <f>Data!BT834</f>
        <v>0</v>
      </c>
      <c r="X834" s="56">
        <f t="shared" si="396"/>
        <v>0</v>
      </c>
      <c r="Y834" s="64">
        <f t="shared" si="397"/>
        <v>7170.9677734375</v>
      </c>
      <c r="Z834" s="65">
        <f t="shared" si="398"/>
        <v>2590.250244140625</v>
      </c>
      <c r="AA834" s="66">
        <f t="shared" si="399"/>
        <v>9761.218017578125</v>
      </c>
      <c r="AB834" s="71">
        <f t="shared" si="411"/>
        <v>9761.218017578125</v>
      </c>
      <c r="AC834" s="71">
        <f t="shared" si="400"/>
        <v>2590.250244140625</v>
      </c>
      <c r="AD834" s="71">
        <f t="shared" si="412"/>
        <v>7657.3093519433796</v>
      </c>
      <c r="AE834" s="71">
        <f t="shared" si="413"/>
        <v>2590.250244140625</v>
      </c>
      <c r="AF834" s="57">
        <f t="shared" si="414"/>
        <v>2590.250244140625</v>
      </c>
      <c r="AG834" s="55"/>
      <c r="AI834" s="35" t="str">
        <f t="shared" si="401"/>
        <v/>
      </c>
      <c r="AJ834" s="125" t="str">
        <f t="shared" si="402"/>
        <v/>
      </c>
      <c r="AK834" s="125" t="str">
        <f t="shared" si="403"/>
        <v/>
      </c>
      <c r="AL834" s="125" t="str">
        <f t="shared" si="404"/>
        <v/>
      </c>
      <c r="AM834" s="125" t="str">
        <f t="shared" si="405"/>
        <v/>
      </c>
      <c r="AN834" s="125" t="s">
        <v>218</v>
      </c>
      <c r="AO834" s="125" t="str">
        <f t="shared" si="406"/>
        <v/>
      </c>
      <c r="AP834" s="125" t="str">
        <f t="shared" si="415"/>
        <v/>
      </c>
    </row>
    <row r="835" spans="1:42">
      <c r="A835" s="30">
        <f t="shared" si="407"/>
        <v>32993</v>
      </c>
      <c r="B835" s="31">
        <f t="shared" si="384"/>
        <v>-1450.233288160214</v>
      </c>
      <c r="C835" s="33" t="str">
        <f t="shared" si="385"/>
        <v/>
      </c>
      <c r="D835" s="31">
        <f t="shared" si="386"/>
        <v>1115.6849727061949</v>
      </c>
      <c r="E835" s="33" t="str">
        <f t="shared" si="387"/>
        <v/>
      </c>
      <c r="F835" s="31">
        <f t="shared" si="388"/>
        <v>-15780.487049103585</v>
      </c>
      <c r="G835" s="32">
        <f t="shared" si="389"/>
        <v>-15687.123124118059</v>
      </c>
      <c r="H835" s="32">
        <f t="shared" si="390"/>
        <v>-15517.182555859987</v>
      </c>
      <c r="I835" s="32">
        <f t="shared" si="391"/>
        <v>-15517.182555859987</v>
      </c>
      <c r="J835" s="37" t="str">
        <f t="shared" si="408"/>
        <v/>
      </c>
      <c r="K835" s="31">
        <f t="shared" si="392"/>
        <v>0</v>
      </c>
      <c r="L835" s="33" t="str">
        <f t="shared" si="393"/>
        <v/>
      </c>
      <c r="M835" s="34">
        <f t="shared" si="409"/>
        <v>3142.8571963796821</v>
      </c>
      <c r="N835" s="33" t="str">
        <f t="shared" si="410"/>
        <v/>
      </c>
      <c r="O835" s="35" t="str">
        <f t="shared" si="394"/>
        <v/>
      </c>
      <c r="P835" s="48" t="str">
        <f t="shared" si="395"/>
        <v/>
      </c>
      <c r="Q835" s="35"/>
      <c r="R835" s="58">
        <f>Data!AW835</f>
        <v>-2998.040283203125</v>
      </c>
      <c r="S835" s="58">
        <f>Data!BB835</f>
        <v>-432.12188720703125</v>
      </c>
      <c r="T835" s="58">
        <f>Data!BM835</f>
        <v>-17328.29296875</v>
      </c>
      <c r="U835" s="59">
        <f>Data!BN835</f>
        <v>-17234.9296875</v>
      </c>
      <c r="V835" s="59">
        <f>Data!BO835</f>
        <v>-17064.98828125</v>
      </c>
      <c r="W835" s="58">
        <f>Data!BT835</f>
        <v>0</v>
      </c>
      <c r="X835" s="56">
        <f t="shared" si="396"/>
        <v>0</v>
      </c>
      <c r="Y835" s="64">
        <f t="shared" si="397"/>
        <v>9426.6669921875</v>
      </c>
      <c r="Z835" s="65">
        <f t="shared" si="398"/>
        <v>112.97645568847656</v>
      </c>
      <c r="AA835" s="66">
        <f t="shared" si="399"/>
        <v>9539.6434478759766</v>
      </c>
      <c r="AB835" s="71">
        <f t="shared" si="411"/>
        <v>9539.6434478759766</v>
      </c>
      <c r="AC835" s="71">
        <f t="shared" si="400"/>
        <v>112.97645568847656</v>
      </c>
      <c r="AD835" s="71">
        <f t="shared" si="412"/>
        <v>9716.4998864531499</v>
      </c>
      <c r="AE835" s="71">
        <f t="shared" si="413"/>
        <v>112.35677999258041</v>
      </c>
      <c r="AF835" s="57">
        <f t="shared" si="414"/>
        <v>112.97645568847656</v>
      </c>
      <c r="AG835" s="55"/>
      <c r="AI835" s="35" t="str">
        <f t="shared" si="401"/>
        <v/>
      </c>
      <c r="AJ835" s="125" t="str">
        <f t="shared" si="402"/>
        <v>B2-3</v>
      </c>
      <c r="AK835" s="125" t="str">
        <f t="shared" si="403"/>
        <v/>
      </c>
      <c r="AL835" s="125" t="str">
        <f t="shared" si="404"/>
        <v/>
      </c>
      <c r="AM835" s="125" t="str">
        <f t="shared" si="405"/>
        <v/>
      </c>
      <c r="AN835" s="125" t="s">
        <v>218</v>
      </c>
      <c r="AO835" s="125" t="str">
        <f t="shared" si="406"/>
        <v/>
      </c>
      <c r="AP835" s="125" t="str">
        <f t="shared" si="415"/>
        <v>B2-3</v>
      </c>
    </row>
    <row r="836" spans="1:42">
      <c r="A836" s="30">
        <f t="shared" si="407"/>
        <v>33024</v>
      </c>
      <c r="B836" s="31">
        <f t="shared" si="384"/>
        <v>-361.4486103317854</v>
      </c>
      <c r="C836" s="33" t="str">
        <f t="shared" si="385"/>
        <v/>
      </c>
      <c r="D836" s="31">
        <f t="shared" si="386"/>
        <v>1737.0460333271753</v>
      </c>
      <c r="E836" s="33" t="str">
        <f t="shared" si="387"/>
        <v/>
      </c>
      <c r="F836" s="31">
        <f t="shared" si="388"/>
        <v>-15260.267317526323</v>
      </c>
      <c r="G836" s="32">
        <f t="shared" si="389"/>
        <v>-15063.267073773644</v>
      </c>
      <c r="H836" s="32">
        <f t="shared" si="390"/>
        <v>-14710.57769909058</v>
      </c>
      <c r="I836" s="32">
        <f t="shared" si="391"/>
        <v>-14710.57769909058</v>
      </c>
      <c r="J836" s="37" t="str">
        <f t="shared" si="408"/>
        <v/>
      </c>
      <c r="K836" s="31">
        <f t="shared" si="392"/>
        <v>0</v>
      </c>
      <c r="L836" s="33" t="str">
        <f t="shared" si="393"/>
        <v/>
      </c>
      <c r="M836" s="34">
        <f t="shared" si="409"/>
        <v>4821.6762818894431</v>
      </c>
      <c r="N836" s="33" t="str">
        <f t="shared" si="410"/>
        <v/>
      </c>
      <c r="O836" s="35" t="str">
        <f t="shared" si="394"/>
        <v/>
      </c>
      <c r="P836" s="48" t="str">
        <f t="shared" si="395"/>
        <v/>
      </c>
      <c r="Q836" s="35"/>
      <c r="R836" s="58">
        <f>Data!AW836</f>
        <v>-1751.5804443359375</v>
      </c>
      <c r="S836" s="58">
        <f>Data!BB836</f>
        <v>346.91424560546875</v>
      </c>
      <c r="T836" s="58">
        <f>Data!BM836</f>
        <v>-16650.400390625</v>
      </c>
      <c r="U836" s="59">
        <f>Data!BN836</f>
        <v>-16453.3984375</v>
      </c>
      <c r="V836" s="59">
        <f>Data!BO836</f>
        <v>-16100.7099609375</v>
      </c>
      <c r="W836" s="58">
        <f>Data!BT836</f>
        <v>0</v>
      </c>
      <c r="X836" s="56">
        <f t="shared" si="396"/>
        <v>346.91424560546875</v>
      </c>
      <c r="Y836" s="64">
        <f t="shared" si="397"/>
        <v>4000</v>
      </c>
      <c r="Z836" s="65">
        <f t="shared" si="398"/>
        <v>4227.04833984375</v>
      </c>
      <c r="AA836" s="66">
        <f t="shared" si="399"/>
        <v>8227.04833984375</v>
      </c>
      <c r="AB836" s="71">
        <f t="shared" si="411"/>
        <v>7880.1340942382812</v>
      </c>
      <c r="AC836" s="71">
        <f t="shared" si="400"/>
        <v>4227.04833984375</v>
      </c>
      <c r="AD836" s="71">
        <f t="shared" si="412"/>
        <v>6929.5306704645618</v>
      </c>
      <c r="AE836" s="71">
        <f t="shared" si="413"/>
        <v>4226.9779705926776</v>
      </c>
      <c r="AF836" s="57">
        <f t="shared" si="414"/>
        <v>4227.04833984375</v>
      </c>
      <c r="AG836" s="55"/>
      <c r="AI836" s="35" t="str">
        <f t="shared" si="401"/>
        <v/>
      </c>
      <c r="AJ836" s="125" t="str">
        <f t="shared" si="402"/>
        <v/>
      </c>
      <c r="AK836" s="125" t="str">
        <f t="shared" si="403"/>
        <v/>
      </c>
      <c r="AL836" s="125" t="str">
        <f t="shared" si="404"/>
        <v/>
      </c>
      <c r="AM836" s="125" t="str">
        <f t="shared" si="405"/>
        <v/>
      </c>
      <c r="AN836" s="125" t="s">
        <v>218</v>
      </c>
      <c r="AO836" s="125" t="str">
        <f t="shared" si="406"/>
        <v/>
      </c>
      <c r="AP836" s="125" t="str">
        <f t="shared" si="415"/>
        <v/>
      </c>
    </row>
    <row r="837" spans="1:42">
      <c r="A837" s="30">
        <f t="shared" si="407"/>
        <v>33054</v>
      </c>
      <c r="B837" s="31">
        <f t="shared" si="384"/>
        <v>3838.9248027108893</v>
      </c>
      <c r="C837" s="33" t="str">
        <f t="shared" si="385"/>
        <v/>
      </c>
      <c r="D837" s="31">
        <f t="shared" si="386"/>
        <v>4879.472283524743</v>
      </c>
      <c r="E837" s="33" t="str">
        <f t="shared" si="387"/>
        <v/>
      </c>
      <c r="F837" s="31">
        <f t="shared" si="388"/>
        <v>0</v>
      </c>
      <c r="G837" s="32">
        <f t="shared" si="389"/>
        <v>-4581.1462013161045</v>
      </c>
      <c r="H837" s="32">
        <f t="shared" si="390"/>
        <v>-3561.0544932981893</v>
      </c>
      <c r="I837" s="32">
        <f t="shared" si="391"/>
        <v>0</v>
      </c>
      <c r="J837" s="37" t="str">
        <f t="shared" si="408"/>
        <v/>
      </c>
      <c r="K837" s="31">
        <f t="shared" si="392"/>
        <v>0</v>
      </c>
      <c r="L837" s="33" t="str">
        <f t="shared" si="393"/>
        <v/>
      </c>
      <c r="M837" s="34">
        <f t="shared" si="409"/>
        <v>3334.9686672852495</v>
      </c>
      <c r="N837" s="33" t="str">
        <f t="shared" si="410"/>
        <v/>
      </c>
      <c r="O837" s="35" t="str">
        <f t="shared" si="394"/>
        <v/>
      </c>
      <c r="P837" s="48" t="str">
        <f t="shared" si="395"/>
        <v/>
      </c>
      <c r="Q837" s="35"/>
      <c r="R837" s="58">
        <f>Data!AW837</f>
        <v>-749.71490478515625</v>
      </c>
      <c r="S837" s="58">
        <f>Data!BB837</f>
        <v>290.83255004882812</v>
      </c>
      <c r="T837" s="58">
        <f>Data!BM837</f>
        <v>0</v>
      </c>
      <c r="U837" s="59">
        <f>Data!BN837</f>
        <v>-9169.7861328125</v>
      </c>
      <c r="V837" s="59">
        <f>Data!BO837</f>
        <v>-8149.6943359375</v>
      </c>
      <c r="W837" s="58">
        <f>Data!BT837</f>
        <v>0</v>
      </c>
      <c r="X837" s="56">
        <f t="shared" si="396"/>
        <v>290.83255004882812</v>
      </c>
      <c r="Y837" s="64">
        <f t="shared" si="397"/>
        <v>4000</v>
      </c>
      <c r="Z837" s="65">
        <f t="shared" si="398"/>
        <v>325.37167358398437</v>
      </c>
      <c r="AA837" s="66">
        <f t="shared" si="399"/>
        <v>4325.3716735839844</v>
      </c>
      <c r="AB837" s="71">
        <f t="shared" si="411"/>
        <v>4034.5391235351562</v>
      </c>
      <c r="AC837" s="71">
        <f t="shared" si="400"/>
        <v>325.37167358398437</v>
      </c>
      <c r="AD837" s="71">
        <f t="shared" si="412"/>
        <v>6747.9667722832601</v>
      </c>
      <c r="AE837" s="71">
        <f t="shared" si="413"/>
        <v>325.37167358398437</v>
      </c>
      <c r="AF837" s="57">
        <f t="shared" si="414"/>
        <v>325.37167358398437</v>
      </c>
      <c r="AG837" s="55"/>
      <c r="AI837" s="35" t="str">
        <f t="shared" si="401"/>
        <v/>
      </c>
      <c r="AJ837" s="125" t="str">
        <f t="shared" si="402"/>
        <v/>
      </c>
      <c r="AK837" s="125" t="str">
        <f t="shared" si="403"/>
        <v/>
      </c>
      <c r="AL837" s="125" t="str">
        <f t="shared" si="404"/>
        <v/>
      </c>
      <c r="AM837" s="125" t="str">
        <f t="shared" si="405"/>
        <v/>
      </c>
      <c r="AN837" s="125" t="s">
        <v>218</v>
      </c>
      <c r="AO837" s="125" t="str">
        <f t="shared" si="406"/>
        <v/>
      </c>
      <c r="AP837" s="125" t="str">
        <f t="shared" si="415"/>
        <v/>
      </c>
    </row>
    <row r="838" spans="1:42">
      <c r="A838" s="30">
        <f t="shared" si="407"/>
        <v>33085</v>
      </c>
      <c r="B838" s="31">
        <f t="shared" si="384"/>
        <v>18422.268109199977</v>
      </c>
      <c r="C838" s="33" t="str">
        <f t="shared" si="385"/>
        <v/>
      </c>
      <c r="D838" s="31">
        <f t="shared" si="386"/>
        <v>15048.080027196665</v>
      </c>
      <c r="E838" s="33" t="str">
        <f t="shared" si="387"/>
        <v/>
      </c>
      <c r="F838" s="31">
        <f t="shared" si="388"/>
        <v>18166.373840966186</v>
      </c>
      <c r="G838" s="32">
        <f t="shared" si="389"/>
        <v>17810.063164252351</v>
      </c>
      <c r="H838" s="32">
        <f t="shared" si="390"/>
        <v>17578.337730868232</v>
      </c>
      <c r="I838" s="32">
        <f t="shared" si="391"/>
        <v>18166.373840966186</v>
      </c>
      <c r="J838" s="37" t="str">
        <f t="shared" si="408"/>
        <v/>
      </c>
      <c r="K838" s="31">
        <f t="shared" si="392"/>
        <v>0</v>
      </c>
      <c r="L838" s="33" t="str">
        <f t="shared" si="393"/>
        <v/>
      </c>
      <c r="M838" s="34">
        <f t="shared" si="409"/>
        <v>16136.38806183111</v>
      </c>
      <c r="N838" s="33" t="str">
        <f t="shared" si="410"/>
        <v/>
      </c>
      <c r="O838" s="35" t="str">
        <f t="shared" si="394"/>
        <v/>
      </c>
      <c r="P838" s="48" t="str">
        <f t="shared" si="395"/>
        <v/>
      </c>
      <c r="Q838" s="35"/>
      <c r="R838" s="58">
        <f>Data!AW838</f>
        <v>4100</v>
      </c>
      <c r="S838" s="58">
        <f>Data!BB838</f>
        <v>725.8125</v>
      </c>
      <c r="T838" s="58">
        <f>Data!BM838</f>
        <v>3844.10595703125</v>
      </c>
      <c r="U838" s="59">
        <f>Data!BN838</f>
        <v>3487.795166015625</v>
      </c>
      <c r="V838" s="59">
        <f>Data!BO838</f>
        <v>3256.06982421875</v>
      </c>
      <c r="W838" s="58">
        <f>Data!BT838</f>
        <v>0</v>
      </c>
      <c r="X838" s="56">
        <f t="shared" si="396"/>
        <v>4100</v>
      </c>
      <c r="Y838" s="64">
        <f t="shared" si="397"/>
        <v>4000</v>
      </c>
      <c r="Z838" s="65">
        <f t="shared" si="398"/>
        <v>163.80792236328125</v>
      </c>
      <c r="AA838" s="66">
        <f t="shared" si="399"/>
        <v>4163.8079223632812</v>
      </c>
      <c r="AB838" s="71">
        <f t="shared" si="411"/>
        <v>63.80792236328125</v>
      </c>
      <c r="AC838" s="71">
        <f t="shared" si="400"/>
        <v>163.80792236328125</v>
      </c>
      <c r="AD838" s="71">
        <f t="shared" si="412"/>
        <v>3182.2169135980203</v>
      </c>
      <c r="AE838" s="71">
        <f t="shared" si="413"/>
        <v>163.80792236328125</v>
      </c>
      <c r="AF838" s="57">
        <f t="shared" si="414"/>
        <v>63.80792236328125</v>
      </c>
      <c r="AG838" s="55"/>
      <c r="AI838" s="35" t="str">
        <f t="shared" si="401"/>
        <v/>
      </c>
      <c r="AJ838" s="125" t="str">
        <f t="shared" si="402"/>
        <v/>
      </c>
      <c r="AK838" s="125" t="str">
        <f t="shared" si="403"/>
        <v/>
      </c>
      <c r="AL838" s="125" t="str">
        <f t="shared" si="404"/>
        <v/>
      </c>
      <c r="AM838" s="125" t="str">
        <f t="shared" si="405"/>
        <v/>
      </c>
      <c r="AN838" s="125" t="s">
        <v>218</v>
      </c>
      <c r="AO838" s="125" t="str">
        <f t="shared" si="406"/>
        <v/>
      </c>
      <c r="AP838" s="125" t="str">
        <f t="shared" si="415"/>
        <v/>
      </c>
    </row>
    <row r="839" spans="1:42">
      <c r="A839" s="30">
        <f t="shared" si="407"/>
        <v>33116</v>
      </c>
      <c r="B839" s="31">
        <f t="shared" si="384"/>
        <v>6057.81752889975</v>
      </c>
      <c r="C839" s="33" t="str">
        <f t="shared" si="385"/>
        <v/>
      </c>
      <c r="D839" s="31">
        <f t="shared" si="386"/>
        <v>7002.263798881032</v>
      </c>
      <c r="E839" s="33" t="str">
        <f t="shared" si="387"/>
        <v/>
      </c>
      <c r="F839" s="31">
        <f t="shared" si="388"/>
        <v>3726.0795594959332</v>
      </c>
      <c r="G839" s="32">
        <f t="shared" si="389"/>
        <v>5122.7025290683996</v>
      </c>
      <c r="H839" s="32">
        <f t="shared" si="390"/>
        <v>7699.9243666705197</v>
      </c>
      <c r="I839" s="32">
        <f t="shared" si="391"/>
        <v>7699.9243666705197</v>
      </c>
      <c r="J839" s="37" t="str">
        <f t="shared" si="408"/>
        <v>RS</v>
      </c>
      <c r="K839" s="31">
        <f t="shared" si="392"/>
        <v>0</v>
      </c>
      <c r="L839" s="33" t="str">
        <f t="shared" si="393"/>
        <v/>
      </c>
      <c r="M839" s="34">
        <f t="shared" si="409"/>
        <v>1692.3077543811708</v>
      </c>
      <c r="N839" s="33" t="str">
        <f t="shared" si="410"/>
        <v/>
      </c>
      <c r="O839" s="35" t="str">
        <f t="shared" si="394"/>
        <v/>
      </c>
      <c r="P839" s="48" t="str">
        <f t="shared" si="395"/>
        <v>RS</v>
      </c>
      <c r="Q839" s="35"/>
      <c r="R839" s="58">
        <f>Data!AW839</f>
        <v>2844.234375</v>
      </c>
      <c r="S839" s="58">
        <f>Data!BB839</f>
        <v>3788.680419921875</v>
      </c>
      <c r="T839" s="58">
        <f>Data!BM839</f>
        <v>512.49658203125</v>
      </c>
      <c r="U839" s="59">
        <f>Data!BN839</f>
        <v>1909.1192626953125</v>
      </c>
      <c r="V839" s="59">
        <f>Data!BO839</f>
        <v>4486.34130859375</v>
      </c>
      <c r="W839" s="58">
        <f>Data!BT839</f>
        <v>0</v>
      </c>
      <c r="X839" s="56">
        <f t="shared" si="396"/>
        <v>4486.34130859375</v>
      </c>
      <c r="Y839" s="64">
        <f t="shared" si="397"/>
        <v>3000</v>
      </c>
      <c r="Z839" s="65">
        <f t="shared" si="398"/>
        <v>1519.9605712890625</v>
      </c>
      <c r="AA839" s="66">
        <f t="shared" si="399"/>
        <v>4519.9605712890625</v>
      </c>
      <c r="AB839" s="71">
        <f t="shared" si="411"/>
        <v>33.6192626953125</v>
      </c>
      <c r="AC839" s="71">
        <f t="shared" si="400"/>
        <v>1519.9605712890625</v>
      </c>
      <c r="AD839" s="71">
        <f t="shared" si="412"/>
        <v>7025.8956904006263</v>
      </c>
      <c r="AE839" s="71">
        <f t="shared" si="413"/>
        <v>1519.9605712890625</v>
      </c>
      <c r="AF839" s="57">
        <f t="shared" si="414"/>
        <v>33.6192626953125</v>
      </c>
      <c r="AG839" s="55"/>
      <c r="AI839" s="35" t="str">
        <f t="shared" si="401"/>
        <v/>
      </c>
      <c r="AJ839" s="125" t="str">
        <f t="shared" si="402"/>
        <v/>
      </c>
      <c r="AK839" s="125" t="str">
        <f t="shared" si="403"/>
        <v/>
      </c>
      <c r="AL839" s="125" t="str">
        <f t="shared" si="404"/>
        <v/>
      </c>
      <c r="AM839" s="125" t="str">
        <f t="shared" si="405"/>
        <v/>
      </c>
      <c r="AN839" s="125" t="s">
        <v>218</v>
      </c>
      <c r="AO839" s="125" t="str">
        <f t="shared" si="406"/>
        <v/>
      </c>
      <c r="AP839" s="125" t="str">
        <f t="shared" si="415"/>
        <v/>
      </c>
    </row>
    <row r="840" spans="1:42">
      <c r="A840" s="30">
        <f t="shared" si="407"/>
        <v>33146</v>
      </c>
      <c r="B840" s="31">
        <f t="shared" si="384"/>
        <v>0</v>
      </c>
      <c r="C840" s="33" t="str">
        <f t="shared" si="385"/>
        <v/>
      </c>
      <c r="D840" s="31">
        <f t="shared" si="386"/>
        <v>0</v>
      </c>
      <c r="E840" s="33" t="str">
        <f t="shared" si="387"/>
        <v/>
      </c>
      <c r="F840" s="31">
        <f t="shared" si="388"/>
        <v>0</v>
      </c>
      <c r="G840" s="32">
        <f t="shared" si="389"/>
        <v>371.48803252529257</v>
      </c>
      <c r="H840" s="32">
        <f t="shared" si="390"/>
        <v>1531.6966232283235</v>
      </c>
      <c r="I840" s="32">
        <f t="shared" si="391"/>
        <v>1531.6966232283235</v>
      </c>
      <c r="J840" s="37" t="str">
        <f t="shared" si="408"/>
        <v/>
      </c>
      <c r="K840" s="31">
        <f t="shared" si="392"/>
        <v>0</v>
      </c>
      <c r="L840" s="33" t="str">
        <f t="shared" si="393"/>
        <v/>
      </c>
      <c r="M840" s="34">
        <f t="shared" si="409"/>
        <v>6559.4099836866662</v>
      </c>
      <c r="N840" s="33" t="str">
        <f t="shared" si="410"/>
        <v/>
      </c>
      <c r="O840" s="35" t="str">
        <f t="shared" si="394"/>
        <v/>
      </c>
      <c r="P840" s="48" t="str">
        <f t="shared" si="395"/>
        <v/>
      </c>
      <c r="Q840" s="35"/>
      <c r="R840" s="58">
        <f>Data!AW840</f>
        <v>0</v>
      </c>
      <c r="S840" s="58">
        <f>Data!BB840</f>
        <v>0</v>
      </c>
      <c r="T840" s="58">
        <f>Data!BM840</f>
        <v>0</v>
      </c>
      <c r="U840" s="59">
        <f>Data!BN840</f>
        <v>-4641.88427734375</v>
      </c>
      <c r="V840" s="59">
        <f>Data!BO840</f>
        <v>-3481.67578125</v>
      </c>
      <c r="W840" s="58">
        <f>Data!BT840</f>
        <v>0</v>
      </c>
      <c r="X840" s="56">
        <f t="shared" si="396"/>
        <v>0</v>
      </c>
      <c r="Y840" s="64">
        <f t="shared" si="397"/>
        <v>3000</v>
      </c>
      <c r="Z840" s="65">
        <f t="shared" si="398"/>
        <v>47.069904327392578</v>
      </c>
      <c r="AA840" s="66">
        <f t="shared" si="399"/>
        <v>3047.0699043273926</v>
      </c>
      <c r="AB840" s="71">
        <f t="shared" si="411"/>
        <v>3047.0699043273926</v>
      </c>
      <c r="AC840" s="71">
        <f t="shared" si="400"/>
        <v>47.069904327392578</v>
      </c>
      <c r="AD840" s="71">
        <f t="shared" si="412"/>
        <v>2902.3376590412463</v>
      </c>
      <c r="AE840" s="71">
        <f t="shared" si="413"/>
        <v>47.069904327392578</v>
      </c>
      <c r="AF840" s="57">
        <f t="shared" si="414"/>
        <v>47.069904327392578</v>
      </c>
      <c r="AG840" s="55"/>
      <c r="AI840" s="35" t="str">
        <f t="shared" si="401"/>
        <v/>
      </c>
      <c r="AJ840" s="125" t="str">
        <f t="shared" si="402"/>
        <v/>
      </c>
      <c r="AK840" s="125" t="str">
        <f t="shared" si="403"/>
        <v/>
      </c>
      <c r="AL840" s="125" t="str">
        <f t="shared" si="404"/>
        <v/>
      </c>
      <c r="AM840" s="125" t="str">
        <f t="shared" si="405"/>
        <v/>
      </c>
      <c r="AN840" s="125" t="s">
        <v>218</v>
      </c>
      <c r="AO840" s="125" t="str">
        <f t="shared" si="406"/>
        <v/>
      </c>
      <c r="AP840" s="125" t="str">
        <f t="shared" si="415"/>
        <v/>
      </c>
    </row>
    <row r="841" spans="1:42">
      <c r="A841" s="30">
        <f t="shared" si="407"/>
        <v>33177</v>
      </c>
      <c r="B841" s="31">
        <f t="shared" si="384"/>
        <v>0</v>
      </c>
      <c r="C841" s="33" t="str">
        <f t="shared" si="385"/>
        <v/>
      </c>
      <c r="D841" s="31">
        <f t="shared" si="386"/>
        <v>0</v>
      </c>
      <c r="E841" s="33" t="str">
        <f t="shared" si="387"/>
        <v/>
      </c>
      <c r="F841" s="31">
        <f t="shared" si="388"/>
        <v>0</v>
      </c>
      <c r="G841" s="32">
        <f t="shared" si="389"/>
        <v>4041.3568119609886</v>
      </c>
      <c r="H841" s="32">
        <f t="shared" si="390"/>
        <v>5480.9456211417382</v>
      </c>
      <c r="I841" s="32">
        <f t="shared" si="391"/>
        <v>5480.9456211417382</v>
      </c>
      <c r="J841" s="37" t="str">
        <f t="shared" si="408"/>
        <v/>
      </c>
      <c r="K841" s="31">
        <f t="shared" si="392"/>
        <v>0</v>
      </c>
      <c r="L841" s="33" t="str">
        <f t="shared" si="393"/>
        <v/>
      </c>
      <c r="M841" s="34">
        <f t="shared" si="409"/>
        <v>6983.0315436961664</v>
      </c>
      <c r="N841" s="33" t="str">
        <f t="shared" si="410"/>
        <v/>
      </c>
      <c r="O841" s="35" t="str">
        <f t="shared" si="394"/>
        <v>MRDO</v>
      </c>
      <c r="P841" s="48" t="str">
        <f t="shared" si="395"/>
        <v>MRDO</v>
      </c>
      <c r="Q841" s="35"/>
      <c r="R841" s="58">
        <f>Data!AW841</f>
        <v>0</v>
      </c>
      <c r="S841" s="58">
        <f>Data!BB841</f>
        <v>0</v>
      </c>
      <c r="T841" s="58">
        <f>Data!BM841</f>
        <v>0</v>
      </c>
      <c r="U841" s="59">
        <f>Data!BN841</f>
        <v>-538.52667236328125</v>
      </c>
      <c r="V841" s="59">
        <f>Data!BO841</f>
        <v>901.06201171875</v>
      </c>
      <c r="W841" s="58">
        <f>Data!BT841</f>
        <v>0</v>
      </c>
      <c r="X841" s="56">
        <f t="shared" si="396"/>
        <v>901.06201171875</v>
      </c>
      <c r="Y841" s="64">
        <f t="shared" si="397"/>
        <v>3000</v>
      </c>
      <c r="Z841" s="65">
        <f t="shared" si="398"/>
        <v>0</v>
      </c>
      <c r="AA841" s="66">
        <f t="shared" si="399"/>
        <v>3000</v>
      </c>
      <c r="AB841" s="71">
        <f t="shared" si="411"/>
        <v>2098.93798828125</v>
      </c>
      <c r="AC841" s="71">
        <f t="shared" si="400"/>
        <v>0</v>
      </c>
      <c r="AD841" s="71">
        <f t="shared" si="412"/>
        <v>1879.341828248751</v>
      </c>
      <c r="AE841" s="71">
        <f t="shared" si="413"/>
        <v>0</v>
      </c>
      <c r="AF841" s="57">
        <f t="shared" si="414"/>
        <v>0</v>
      </c>
      <c r="AG841" s="55"/>
      <c r="AI841" s="35" t="str">
        <f t="shared" si="401"/>
        <v/>
      </c>
      <c r="AJ841" s="125" t="str">
        <f t="shared" si="402"/>
        <v/>
      </c>
      <c r="AK841" s="125" t="str">
        <f t="shared" si="403"/>
        <v/>
      </c>
      <c r="AL841" s="125" t="str">
        <f t="shared" si="404"/>
        <v/>
      </c>
      <c r="AM841" s="125" t="str">
        <f t="shared" si="405"/>
        <v/>
      </c>
      <c r="AN841" s="125" t="s">
        <v>218</v>
      </c>
      <c r="AO841" s="125" t="str">
        <f t="shared" si="406"/>
        <v/>
      </c>
      <c r="AP841" s="125" t="str">
        <f t="shared" si="415"/>
        <v/>
      </c>
    </row>
    <row r="842" spans="1:42">
      <c r="A842" s="30">
        <f t="shared" si="407"/>
        <v>33207</v>
      </c>
      <c r="B842" s="31">
        <f t="shared" si="384"/>
        <v>0</v>
      </c>
      <c r="C842" s="33" t="str">
        <f t="shared" si="385"/>
        <v/>
      </c>
      <c r="D842" s="31">
        <f t="shared" si="386"/>
        <v>0</v>
      </c>
      <c r="E842" s="33" t="str">
        <f t="shared" si="387"/>
        <v/>
      </c>
      <c r="F842" s="31">
        <f t="shared" si="388"/>
        <v>4142.9618545490775</v>
      </c>
      <c r="G842" s="32">
        <f t="shared" si="389"/>
        <v>4693.9183520526994</v>
      </c>
      <c r="H842" s="32">
        <f t="shared" si="390"/>
        <v>6941.8796980751422</v>
      </c>
      <c r="I842" s="32">
        <f t="shared" si="391"/>
        <v>6941.8796980751422</v>
      </c>
      <c r="J842" s="37" t="str">
        <f t="shared" si="408"/>
        <v>RS</v>
      </c>
      <c r="K842" s="31">
        <f t="shared" si="392"/>
        <v>0</v>
      </c>
      <c r="L842" s="33" t="str">
        <f t="shared" si="393"/>
        <v/>
      </c>
      <c r="M842" s="34">
        <f t="shared" si="409"/>
        <v>5089.7983011758624</v>
      </c>
      <c r="N842" s="33" t="str">
        <f t="shared" si="410"/>
        <v/>
      </c>
      <c r="O842" s="35" t="str">
        <f t="shared" si="394"/>
        <v/>
      </c>
      <c r="P842" s="48" t="str">
        <f t="shared" si="395"/>
        <v>RS</v>
      </c>
      <c r="Q842" s="35"/>
      <c r="R842" s="58">
        <f>Data!AW842</f>
        <v>0</v>
      </c>
      <c r="S842" s="58">
        <f>Data!BB842</f>
        <v>0</v>
      </c>
      <c r="T842" s="58">
        <f>Data!BM842</f>
        <v>1569.8529052734375</v>
      </c>
      <c r="U842" s="59">
        <f>Data!BN842</f>
        <v>2162.290771484375</v>
      </c>
      <c r="V842" s="59">
        <f>Data!BO842</f>
        <v>4410.251953125</v>
      </c>
      <c r="W842" s="58">
        <f>Data!BT842</f>
        <v>0</v>
      </c>
      <c r="X842" s="56">
        <f t="shared" si="396"/>
        <v>4410.251953125</v>
      </c>
      <c r="Y842" s="64">
        <f t="shared" si="397"/>
        <v>3500</v>
      </c>
      <c r="Z842" s="65">
        <f t="shared" si="398"/>
        <v>1013.4299926757812</v>
      </c>
      <c r="AA842" s="66">
        <f t="shared" si="399"/>
        <v>4513.4299926757812</v>
      </c>
      <c r="AB842" s="71">
        <f t="shared" si="411"/>
        <v>103.17803955078125</v>
      </c>
      <c r="AC842" s="71">
        <f t="shared" si="400"/>
        <v>1013.4299926757812</v>
      </c>
      <c r="AD842" s="71">
        <f t="shared" si="412"/>
        <v>3635.501748433544</v>
      </c>
      <c r="AE842" s="71">
        <f t="shared" si="413"/>
        <v>1013.4299926757812</v>
      </c>
      <c r="AF842" s="57">
        <f t="shared" si="414"/>
        <v>103.17803955078125</v>
      </c>
      <c r="AG842" s="55"/>
      <c r="AI842" s="35" t="str">
        <f t="shared" si="401"/>
        <v/>
      </c>
      <c r="AJ842" s="125" t="str">
        <f t="shared" si="402"/>
        <v/>
      </c>
      <c r="AK842" s="125" t="str">
        <f t="shared" si="403"/>
        <v/>
      </c>
      <c r="AL842" s="125" t="str">
        <f t="shared" si="404"/>
        <v/>
      </c>
      <c r="AM842" s="125" t="str">
        <f t="shared" si="405"/>
        <v/>
      </c>
      <c r="AN842" s="125" t="s">
        <v>218</v>
      </c>
      <c r="AO842" s="125" t="str">
        <f t="shared" si="406"/>
        <v/>
      </c>
      <c r="AP842" s="125" t="str">
        <f t="shared" si="415"/>
        <v/>
      </c>
    </row>
    <row r="843" spans="1:42">
      <c r="A843" s="30">
        <f t="shared" si="407"/>
        <v>33238</v>
      </c>
      <c r="B843" s="31">
        <f t="shared" si="384"/>
        <v>0</v>
      </c>
      <c r="C843" s="33" t="str">
        <f t="shared" si="385"/>
        <v/>
      </c>
      <c r="D843" s="31">
        <f t="shared" si="386"/>
        <v>0</v>
      </c>
      <c r="E843" s="33" t="str">
        <f t="shared" si="387"/>
        <v/>
      </c>
      <c r="F843" s="31">
        <f t="shared" si="388"/>
        <v>0</v>
      </c>
      <c r="G843" s="32">
        <f t="shared" si="389"/>
        <v>5018.6204867903725</v>
      </c>
      <c r="H843" s="32">
        <f t="shared" si="390"/>
        <v>7302.3881387904239</v>
      </c>
      <c r="I843" s="32">
        <f t="shared" si="391"/>
        <v>7302.3881387904239</v>
      </c>
      <c r="J843" s="37" t="str">
        <f t="shared" si="408"/>
        <v>RS</v>
      </c>
      <c r="K843" s="31">
        <f t="shared" si="392"/>
        <v>0</v>
      </c>
      <c r="L843" s="33" t="str">
        <f t="shared" si="393"/>
        <v/>
      </c>
      <c r="M843" s="34">
        <f t="shared" si="409"/>
        <v>6200.0883058433647</v>
      </c>
      <c r="N843" s="33" t="str">
        <f t="shared" si="410"/>
        <v/>
      </c>
      <c r="O843" s="35" t="str">
        <f t="shared" si="394"/>
        <v/>
      </c>
      <c r="P843" s="48" t="str">
        <f t="shared" si="395"/>
        <v>RS</v>
      </c>
      <c r="Q843" s="35"/>
      <c r="R843" s="58">
        <f>Data!AW843</f>
        <v>0</v>
      </c>
      <c r="S843" s="58">
        <f>Data!BB843</f>
        <v>0</v>
      </c>
      <c r="T843" s="58">
        <f>Data!BM843</f>
        <v>0</v>
      </c>
      <c r="U843" s="59">
        <f>Data!BN843</f>
        <v>1579.965576171875</v>
      </c>
      <c r="V843" s="59">
        <f>Data!BO843</f>
        <v>3863.73291015625</v>
      </c>
      <c r="W843" s="58">
        <f>Data!BT843</f>
        <v>0</v>
      </c>
      <c r="X843" s="56">
        <f t="shared" si="396"/>
        <v>3863.73291015625</v>
      </c>
      <c r="Y843" s="64">
        <f t="shared" si="397"/>
        <v>3500</v>
      </c>
      <c r="Z843" s="65">
        <f t="shared" si="398"/>
        <v>447.93426513671875</v>
      </c>
      <c r="AA843" s="66">
        <f t="shared" si="399"/>
        <v>3947.9342651367187</v>
      </c>
      <c r="AB843" s="71">
        <f t="shared" si="411"/>
        <v>84.20135498046875</v>
      </c>
      <c r="AC843" s="71">
        <f t="shared" si="400"/>
        <v>447.93426513671875</v>
      </c>
      <c r="AD843" s="71">
        <f t="shared" si="412"/>
        <v>2624.8211224196912</v>
      </c>
      <c r="AE843" s="71">
        <f t="shared" si="413"/>
        <v>447.93426513671875</v>
      </c>
      <c r="AF843" s="57">
        <f t="shared" si="414"/>
        <v>84.20135498046875</v>
      </c>
      <c r="AG843" s="55"/>
      <c r="AI843" s="35" t="str">
        <f t="shared" si="401"/>
        <v/>
      </c>
      <c r="AJ843" s="125" t="str">
        <f t="shared" si="402"/>
        <v/>
      </c>
      <c r="AK843" s="125" t="str">
        <f t="shared" si="403"/>
        <v/>
      </c>
      <c r="AL843" s="125" t="str">
        <f t="shared" si="404"/>
        <v/>
      </c>
      <c r="AM843" s="125" t="str">
        <f t="shared" si="405"/>
        <v/>
      </c>
      <c r="AN843" s="125" t="s">
        <v>218</v>
      </c>
      <c r="AO843" s="125" t="str">
        <f t="shared" si="406"/>
        <v/>
      </c>
      <c r="AP843" s="125" t="str">
        <f t="shared" si="415"/>
        <v/>
      </c>
    </row>
    <row r="844" spans="1:42">
      <c r="A844" s="30">
        <f t="shared" si="407"/>
        <v>33269</v>
      </c>
      <c r="B844" s="31">
        <f t="shared" si="384"/>
        <v>0</v>
      </c>
      <c r="C844" s="33" t="str">
        <f t="shared" si="385"/>
        <v/>
      </c>
      <c r="D844" s="31">
        <f t="shared" si="386"/>
        <v>0</v>
      </c>
      <c r="E844" s="33" t="str">
        <f t="shared" si="387"/>
        <v/>
      </c>
      <c r="F844" s="31">
        <f t="shared" si="388"/>
        <v>17486.907094877341</v>
      </c>
      <c r="G844" s="32">
        <f t="shared" si="389"/>
        <v>14524.241741450964</v>
      </c>
      <c r="H844" s="32">
        <f t="shared" si="390"/>
        <v>0</v>
      </c>
      <c r="I844" s="32">
        <f t="shared" si="391"/>
        <v>17486.907094877341</v>
      </c>
      <c r="J844" s="37" t="str">
        <f t="shared" si="408"/>
        <v>RS</v>
      </c>
      <c r="K844" s="31">
        <f t="shared" si="392"/>
        <v>0</v>
      </c>
      <c r="L844" s="33" t="str">
        <f t="shared" si="393"/>
        <v/>
      </c>
      <c r="M844" s="34">
        <f t="shared" si="409"/>
        <v>2307.69239233796</v>
      </c>
      <c r="N844" s="33" t="str">
        <f t="shared" si="410"/>
        <v/>
      </c>
      <c r="O844" s="35" t="str">
        <f t="shared" si="394"/>
        <v/>
      </c>
      <c r="P844" s="48" t="str">
        <f t="shared" si="395"/>
        <v>RS</v>
      </c>
      <c r="Q844" s="35"/>
      <c r="R844" s="58">
        <f>Data!AW844</f>
        <v>0</v>
      </c>
      <c r="S844" s="58">
        <f>Data!BB844</f>
        <v>0</v>
      </c>
      <c r="T844" s="58">
        <f>Data!BM844</f>
        <v>0</v>
      </c>
      <c r="U844" s="59">
        <f>Data!BN844</f>
        <v>0</v>
      </c>
      <c r="V844" s="59">
        <f>Data!BO844</f>
        <v>0</v>
      </c>
      <c r="W844" s="58">
        <f>Data!BT844</f>
        <v>0</v>
      </c>
      <c r="X844" s="56">
        <f t="shared" si="396"/>
        <v>0</v>
      </c>
      <c r="Y844" s="64">
        <f t="shared" si="397"/>
        <v>4500</v>
      </c>
      <c r="Z844" s="65">
        <f t="shared" si="398"/>
        <v>2274.635009765625</v>
      </c>
      <c r="AA844" s="66">
        <f t="shared" si="399"/>
        <v>6774.635009765625</v>
      </c>
      <c r="AB844" s="71">
        <f t="shared" si="411"/>
        <v>6774.635009765625</v>
      </c>
      <c r="AC844" s="71">
        <f t="shared" si="400"/>
        <v>2274.635009765625</v>
      </c>
      <c r="AD844" s="71">
        <f t="shared" si="412"/>
        <v>6082.5648264725332</v>
      </c>
      <c r="AE844" s="71">
        <f t="shared" si="413"/>
        <v>2274.635009765625</v>
      </c>
      <c r="AF844" s="57">
        <f t="shared" si="414"/>
        <v>2274.635009765625</v>
      </c>
      <c r="AG844" s="55"/>
      <c r="AI844" s="35" t="str">
        <f t="shared" si="401"/>
        <v/>
      </c>
      <c r="AJ844" s="125" t="str">
        <f t="shared" si="402"/>
        <v/>
      </c>
      <c r="AK844" s="125" t="str">
        <f t="shared" si="403"/>
        <v/>
      </c>
      <c r="AL844" s="125" t="str">
        <f t="shared" si="404"/>
        <v/>
      </c>
      <c r="AM844" s="125" t="str">
        <f t="shared" si="405"/>
        <v/>
      </c>
      <c r="AN844" s="125" t="s">
        <v>218</v>
      </c>
      <c r="AO844" s="125" t="str">
        <f t="shared" si="406"/>
        <v/>
      </c>
      <c r="AP844" s="125" t="str">
        <f t="shared" si="415"/>
        <v/>
      </c>
    </row>
    <row r="845" spans="1:42">
      <c r="A845" s="30">
        <f t="shared" si="407"/>
        <v>33297</v>
      </c>
      <c r="B845" s="31">
        <f t="shared" ref="B845:B908" si="416">IF(AND(JPSLOPE_1DV&gt;0.01,JPSLOPE_1DV&lt;1),(Banks+Tracy-JPINTCPT_1DV)/JPSLOPE_1DV,0)</f>
        <v>0</v>
      </c>
      <c r="C845" s="33" t="str">
        <f t="shared" ref="C845:C908" si="417">IF(Sac-B845&lt;25,"JP","")</f>
        <v/>
      </c>
      <c r="D845" s="31">
        <f t="shared" ref="D845:D908" si="418">IF(AND(EMSLOPE_1DV&gt;0.01,EMSLOPE_1DV&lt;1000),(Banks+Tracy-EMINTCPT_1DV)/EMSLOPE_1DV,0)</f>
        <v>0</v>
      </c>
      <c r="E845" s="33" t="str">
        <f t="shared" ref="E845:E908" si="419">IF(Sac-D845&lt;25,"EM","")</f>
        <v/>
      </c>
      <c r="F845" s="31">
        <f t="shared" ref="F845:F908" si="420">IF(AND(CCCSLOPE_1ADV&gt;0.01,CCCSLOPE_1ADV&lt;1000),(Banks+Tracy-CCCINTCPT_1ADV)/CCCSLOPE_1ADV,0)</f>
        <v>7815.3250349730315</v>
      </c>
      <c r="G845" s="32">
        <f t="shared" ref="G845:G908" si="421">IF(AND(CCCSLOPE_2ADV&gt;0.01,CCCSLOPE_2ADV&lt;1),(Banks+Tracy-CCCINTCPT_2ADV)/CCCSLOPE_2ADV,0)</f>
        <v>2769.5198587979239</v>
      </c>
      <c r="H845" s="32">
        <f t="shared" ref="H845:H908" si="422">IF(AND(CCCSLOPE_3ADV&gt;0.01,CCCSLOPE_3ADV&lt;1),(Banks+Tracy-CCCINTCPT_3ADV)/CCCSLOPE_3ADV,0)</f>
        <v>-1335.2758172100846</v>
      </c>
      <c r="I845" s="32">
        <f t="shared" ref="I845:I888" si="423">MAX(F845:H845)</f>
        <v>7815.3250349730315</v>
      </c>
      <c r="J845" s="37" t="str">
        <f t="shared" si="408"/>
        <v/>
      </c>
      <c r="K845" s="31">
        <f t="shared" ref="K845:K908" si="424">IF(AND(COSLOPE_1DV&gt;0.01,COSLOPE_1DV&lt;1),(Banks+Tracy-COINTCPT_1DV)/COSLOPE_1DV,0)</f>
        <v>0</v>
      </c>
      <c r="L845" s="33" t="str">
        <f t="shared" ref="L845:L908" si="425">IF(Sac-K845&lt;25,"CO","")</f>
        <v/>
      </c>
      <c r="M845" s="34">
        <f t="shared" si="409"/>
        <v>6853.4713187077659</v>
      </c>
      <c r="N845" s="33" t="str">
        <f t="shared" si="410"/>
        <v/>
      </c>
      <c r="O845" s="35" t="str">
        <f t="shared" ref="O845:O908" si="426">IF(DO&lt;err,"MRDO","")</f>
        <v>MRDO</v>
      </c>
      <c r="P845" s="48" t="str">
        <f t="shared" ref="P845:P888" si="427">CONCATENATE(C845,E845,J845,L845,N845,O845)</f>
        <v>MRDO</v>
      </c>
      <c r="Q845" s="35"/>
      <c r="R845" s="58">
        <f>Data!AW845</f>
        <v>0</v>
      </c>
      <c r="S845" s="58">
        <f>Data!BB845</f>
        <v>0</v>
      </c>
      <c r="T845" s="58">
        <f>Data!BM845</f>
        <v>0</v>
      </c>
      <c r="U845" s="59">
        <f>Data!BN845</f>
        <v>1476.481201171875</v>
      </c>
      <c r="V845" s="59">
        <f>Data!BO845</f>
        <v>-2602.716796875</v>
      </c>
      <c r="W845" s="58">
        <f>Data!BT845</f>
        <v>0</v>
      </c>
      <c r="X845" s="56">
        <f t="shared" ref="X845:X888" si="428">MAX(R845:W845,0)</f>
        <v>1476.481201171875</v>
      </c>
      <c r="Y845" s="64">
        <f t="shared" ref="Y845:Y908" si="429">MRDO</f>
        <v>7407.14306640625</v>
      </c>
      <c r="Z845" s="65">
        <f t="shared" ref="Z845:Z908" si="430">DO</f>
        <v>0</v>
      </c>
      <c r="AA845" s="66">
        <f t="shared" ref="AA845:AA908" si="431">MRDO+DO</f>
        <v>7407.14306640625</v>
      </c>
      <c r="AB845" s="71">
        <f t="shared" si="411"/>
        <v>5930.661865234375</v>
      </c>
      <c r="AC845" s="71">
        <f t="shared" ref="AC845:AC908" si="432">DO</f>
        <v>0</v>
      </c>
      <c r="AD845" s="71">
        <f t="shared" si="412"/>
        <v>3989.3848713076086</v>
      </c>
      <c r="AE845" s="71">
        <f t="shared" si="413"/>
        <v>0</v>
      </c>
      <c r="AF845" s="57">
        <f t="shared" si="414"/>
        <v>0</v>
      </c>
      <c r="AG845" s="55"/>
      <c r="AI845" s="35" t="str">
        <f t="shared" ref="AI845:AI908" si="433">IF(ABS(Tracy-B2_2CAP)&lt;err,"B2-2","")</f>
        <v/>
      </c>
      <c r="AJ845" s="125" t="str">
        <f t="shared" ref="AJ845:AJ908" si="434">IF(ABS(Tracy-B2_3CAP)&lt;err,"B2-3","")</f>
        <v/>
      </c>
      <c r="AK845" s="125" t="str">
        <f t="shared" ref="AK845:AK908" si="435">IF(ABS(Tracy-B2_4CAP)&lt;err,"B2-4","")</f>
        <v/>
      </c>
      <c r="AL845" s="125" t="str">
        <f t="shared" ref="AL845:AL908" si="436">IF(ABS(Tracy-B2_5ACAP)&lt;err,"B2-5","")</f>
        <v/>
      </c>
      <c r="AM845" s="125" t="str">
        <f t="shared" ref="AM845:AM908" si="437">IF(ABS(Tracy-B2_5BCAP)&lt;err,"B2-5","")</f>
        <v/>
      </c>
      <c r="AN845" s="125" t="s">
        <v>218</v>
      </c>
      <c r="AO845" s="125" t="str">
        <f t="shared" ref="AO845:AO908" si="438">IF(ABS(Tracy-B2_7CAP)&lt;err,"B2-7","")</f>
        <v/>
      </c>
      <c r="AP845" s="125" t="str">
        <f t="shared" si="415"/>
        <v/>
      </c>
    </row>
    <row r="846" spans="1:42">
      <c r="A846" s="30">
        <f t="shared" ref="A846:A909" si="439">Date</f>
        <v>33328</v>
      </c>
      <c r="B846" s="31">
        <f t="shared" si="416"/>
        <v>0</v>
      </c>
      <c r="C846" s="33" t="str">
        <f t="shared" si="417"/>
        <v/>
      </c>
      <c r="D846" s="31">
        <f t="shared" si="418"/>
        <v>0</v>
      </c>
      <c r="E846" s="33" t="str">
        <f t="shared" si="419"/>
        <v/>
      </c>
      <c r="F846" s="31">
        <f t="shared" si="420"/>
        <v>-16682.62377311325</v>
      </c>
      <c r="G846" s="32">
        <f t="shared" si="421"/>
        <v>-17217.827773790603</v>
      </c>
      <c r="H846" s="32">
        <f t="shared" si="422"/>
        <v>-17964.353442032665</v>
      </c>
      <c r="I846" s="32">
        <f t="shared" si="423"/>
        <v>-16682.62377311325</v>
      </c>
      <c r="J846" s="37" t="str">
        <f t="shared" ref="J846:J909" si="440">IF(Sac-I846&lt;25,"RS","")</f>
        <v/>
      </c>
      <c r="K846" s="31">
        <f t="shared" si="424"/>
        <v>0</v>
      </c>
      <c r="L846" s="33" t="str">
        <f t="shared" si="425"/>
        <v/>
      </c>
      <c r="M846" s="34">
        <f t="shared" ref="M846:M909" si="441">(Banks+Tracy)/EI</f>
        <v>4595.2504967834357</v>
      </c>
      <c r="N846" s="33" t="str">
        <f t="shared" ref="N846:N909" si="442">IF(ABS(EIExp-Banks-Tracy)&lt;err,"EI","")</f>
        <v/>
      </c>
      <c r="O846" s="35" t="str">
        <f t="shared" si="426"/>
        <v/>
      </c>
      <c r="P846" s="48" t="str">
        <f t="shared" si="427"/>
        <v/>
      </c>
      <c r="Q846" s="35"/>
      <c r="R846" s="58">
        <f>Data!AW846</f>
        <v>0</v>
      </c>
      <c r="S846" s="58">
        <f>Data!BB846</f>
        <v>0</v>
      </c>
      <c r="T846" s="58">
        <f>Data!BM846</f>
        <v>-11870.986328125</v>
      </c>
      <c r="U846" s="59">
        <f>Data!BN846</f>
        <v>-12557.68359375</v>
      </c>
      <c r="V846" s="59">
        <f>Data!BO846</f>
        <v>-13209.9296875</v>
      </c>
      <c r="W846" s="58">
        <f>Data!BT846</f>
        <v>0</v>
      </c>
      <c r="X846" s="56">
        <f t="shared" si="428"/>
        <v>0</v>
      </c>
      <c r="Y846" s="64">
        <f t="shared" si="429"/>
        <v>7238.70947265625</v>
      </c>
      <c r="Z846" s="65">
        <f t="shared" si="430"/>
        <v>27879.951171875</v>
      </c>
      <c r="AA846" s="66">
        <f t="shared" si="431"/>
        <v>35118.66064453125</v>
      </c>
      <c r="AB846" s="71">
        <f t="shared" ref="AB846:AB888" si="443">AA846-X846</f>
        <v>35118.66064453125</v>
      </c>
      <c r="AC846" s="71">
        <f t="shared" si="432"/>
        <v>27879.951171875</v>
      </c>
      <c r="AD846" s="71">
        <f t="shared" ref="AD846:AD888" si="444">EIExp/EI-M846</f>
        <v>31338.991186601623</v>
      </c>
      <c r="AE846" s="71">
        <f t="shared" ref="AE846:AE909" si="445">DO-DO_WHL</f>
        <v>27879.951171875</v>
      </c>
      <c r="AF846" s="57">
        <f t="shared" ref="AF846:AF909" si="446">MIN(AB846:AD846)</f>
        <v>27879.951171875</v>
      </c>
      <c r="AG846" s="55"/>
      <c r="AI846" s="35" t="str">
        <f t="shared" si="433"/>
        <v/>
      </c>
      <c r="AJ846" s="125" t="str">
        <f t="shared" si="434"/>
        <v/>
      </c>
      <c r="AK846" s="125" t="str">
        <f t="shared" si="435"/>
        <v/>
      </c>
      <c r="AL846" s="125" t="str">
        <f t="shared" si="436"/>
        <v/>
      </c>
      <c r="AM846" s="125" t="str">
        <f t="shared" si="437"/>
        <v/>
      </c>
      <c r="AN846" s="125" t="s">
        <v>218</v>
      </c>
      <c r="AO846" s="125" t="str">
        <f t="shared" si="438"/>
        <v/>
      </c>
      <c r="AP846" s="125" t="str">
        <f t="shared" ref="AP846:AP909" si="447">CONCATENATE(AI846,AJ846,AK846,AL846,AN846,AO846)</f>
        <v/>
      </c>
    </row>
    <row r="847" spans="1:42">
      <c r="A847" s="30">
        <f t="shared" si="439"/>
        <v>33358</v>
      </c>
      <c r="B847" s="31">
        <f t="shared" si="416"/>
        <v>0</v>
      </c>
      <c r="C847" s="33" t="str">
        <f t="shared" si="417"/>
        <v/>
      </c>
      <c r="D847" s="31">
        <f t="shared" si="418"/>
        <v>0</v>
      </c>
      <c r="E847" s="33" t="str">
        <f t="shared" si="419"/>
        <v/>
      </c>
      <c r="F847" s="31">
        <f t="shared" si="420"/>
        <v>0</v>
      </c>
      <c r="G847" s="32">
        <f t="shared" si="421"/>
        <v>0</v>
      </c>
      <c r="H847" s="32">
        <f t="shared" si="422"/>
        <v>0</v>
      </c>
      <c r="I847" s="32">
        <f t="shared" si="423"/>
        <v>0</v>
      </c>
      <c r="J847" s="37" t="str">
        <f t="shared" si="440"/>
        <v/>
      </c>
      <c r="K847" s="31">
        <f t="shared" si="424"/>
        <v>0</v>
      </c>
      <c r="L847" s="33" t="str">
        <f t="shared" si="425"/>
        <v/>
      </c>
      <c r="M847" s="34">
        <f t="shared" si="441"/>
        <v>4285.7143586995662</v>
      </c>
      <c r="N847" s="33" t="str">
        <f t="shared" si="442"/>
        <v/>
      </c>
      <c r="O847" s="35" t="str">
        <f t="shared" si="426"/>
        <v/>
      </c>
      <c r="P847" s="48" t="str">
        <f t="shared" si="427"/>
        <v/>
      </c>
      <c r="Q847" s="35"/>
      <c r="R847" s="58">
        <f>Data!AW847</f>
        <v>0</v>
      </c>
      <c r="S847" s="58">
        <f>Data!BB847</f>
        <v>0</v>
      </c>
      <c r="T847" s="58">
        <f>Data!BM847</f>
        <v>0</v>
      </c>
      <c r="U847" s="59">
        <f>Data!BN847</f>
        <v>0</v>
      </c>
      <c r="V847" s="59">
        <f>Data!BO847</f>
        <v>0</v>
      </c>
      <c r="W847" s="58">
        <f>Data!BT847</f>
        <v>0</v>
      </c>
      <c r="X847" s="56">
        <f t="shared" si="428"/>
        <v>0</v>
      </c>
      <c r="Y847" s="64">
        <f t="shared" si="429"/>
        <v>6425</v>
      </c>
      <c r="Z847" s="65">
        <f t="shared" si="430"/>
        <v>2088.39306640625</v>
      </c>
      <c r="AA847" s="66">
        <f t="shared" si="431"/>
        <v>8513.39306640625</v>
      </c>
      <c r="AB847" s="71">
        <f t="shared" si="443"/>
        <v>8513.39306640625</v>
      </c>
      <c r="AC847" s="71">
        <f t="shared" si="432"/>
        <v>2088.39306640625</v>
      </c>
      <c r="AD847" s="71">
        <f t="shared" si="444"/>
        <v>7590.3949395315121</v>
      </c>
      <c r="AE847" s="71">
        <f t="shared" si="445"/>
        <v>2088.39306640625</v>
      </c>
      <c r="AF847" s="57">
        <f t="shared" si="446"/>
        <v>2088.39306640625</v>
      </c>
      <c r="AG847" s="55"/>
      <c r="AI847" s="35" t="str">
        <f t="shared" si="433"/>
        <v/>
      </c>
      <c r="AJ847" s="125" t="str">
        <f t="shared" si="434"/>
        <v>B2-3</v>
      </c>
      <c r="AK847" s="125" t="str">
        <f t="shared" si="435"/>
        <v/>
      </c>
      <c r="AL847" s="125" t="str">
        <f t="shared" si="436"/>
        <v/>
      </c>
      <c r="AM847" s="125" t="str">
        <f t="shared" si="437"/>
        <v/>
      </c>
      <c r="AN847" s="125" t="s">
        <v>218</v>
      </c>
      <c r="AO847" s="125" t="str">
        <f t="shared" si="438"/>
        <v/>
      </c>
      <c r="AP847" s="125" t="str">
        <f t="shared" si="447"/>
        <v>B2-3</v>
      </c>
    </row>
    <row r="848" spans="1:42">
      <c r="A848" s="30">
        <f t="shared" si="439"/>
        <v>33389</v>
      </c>
      <c r="B848" s="31">
        <f t="shared" si="416"/>
        <v>0</v>
      </c>
      <c r="C848" s="33" t="str">
        <f t="shared" si="417"/>
        <v/>
      </c>
      <c r="D848" s="31">
        <f t="shared" si="418"/>
        <v>1035.5507301611813</v>
      </c>
      <c r="E848" s="33" t="str">
        <f t="shared" si="419"/>
        <v/>
      </c>
      <c r="F848" s="31">
        <f t="shared" si="420"/>
        <v>-18879.13309328731</v>
      </c>
      <c r="G848" s="32">
        <f t="shared" si="421"/>
        <v>-18741.597775488757</v>
      </c>
      <c r="H848" s="32">
        <f t="shared" si="422"/>
        <v>-18517.708083783269</v>
      </c>
      <c r="I848" s="32">
        <f t="shared" si="423"/>
        <v>-18517.708083783269</v>
      </c>
      <c r="J848" s="37" t="str">
        <f t="shared" si="440"/>
        <v/>
      </c>
      <c r="K848" s="31">
        <f t="shared" si="424"/>
        <v>0</v>
      </c>
      <c r="L848" s="33" t="str">
        <f t="shared" si="425"/>
        <v/>
      </c>
      <c r="M848" s="34">
        <f t="shared" si="441"/>
        <v>4359.7086749708424</v>
      </c>
      <c r="N848" s="33" t="str">
        <f t="shared" si="442"/>
        <v/>
      </c>
      <c r="O848" s="35" t="str">
        <f t="shared" si="426"/>
        <v/>
      </c>
      <c r="P848" s="48" t="str">
        <f t="shared" si="427"/>
        <v/>
      </c>
      <c r="Q848" s="35"/>
      <c r="R848" s="58">
        <f>Data!AW848</f>
        <v>0</v>
      </c>
      <c r="S848" s="58">
        <f>Data!BB848</f>
        <v>-844.43353271484375</v>
      </c>
      <c r="T848" s="58">
        <f>Data!BM848</f>
        <v>-20759.1171875</v>
      </c>
      <c r="U848" s="59">
        <f>Data!BN848</f>
        <v>-20621.58203125</v>
      </c>
      <c r="V848" s="59">
        <f>Data!BO848</f>
        <v>-20397.69140625</v>
      </c>
      <c r="W848" s="58">
        <f>Data!BT848</f>
        <v>0</v>
      </c>
      <c r="X848" s="56">
        <f t="shared" si="428"/>
        <v>0</v>
      </c>
      <c r="Y848" s="64">
        <f t="shared" si="429"/>
        <v>4000</v>
      </c>
      <c r="Z848" s="65">
        <f t="shared" si="430"/>
        <v>1173.1219482421875</v>
      </c>
      <c r="AA848" s="66">
        <f t="shared" si="431"/>
        <v>5173.1219482421875</v>
      </c>
      <c r="AB848" s="71">
        <f t="shared" si="443"/>
        <v>5173.1219482421875</v>
      </c>
      <c r="AC848" s="71">
        <f t="shared" si="432"/>
        <v>1173.1219482421875</v>
      </c>
      <c r="AD848" s="71">
        <f t="shared" si="444"/>
        <v>4750.4574957993636</v>
      </c>
      <c r="AE848" s="71">
        <f t="shared" si="445"/>
        <v>1171.7932591438293</v>
      </c>
      <c r="AF848" s="57">
        <f t="shared" si="446"/>
        <v>1173.1219482421875</v>
      </c>
      <c r="AG848" s="55"/>
      <c r="AI848" s="35" t="str">
        <f t="shared" si="433"/>
        <v/>
      </c>
      <c r="AJ848" s="125" t="str">
        <f t="shared" si="434"/>
        <v/>
      </c>
      <c r="AK848" s="125" t="str">
        <f t="shared" si="435"/>
        <v/>
      </c>
      <c r="AL848" s="125" t="str">
        <f t="shared" si="436"/>
        <v/>
      </c>
      <c r="AM848" s="125" t="str">
        <f t="shared" si="437"/>
        <v/>
      </c>
      <c r="AN848" s="125" t="s">
        <v>218</v>
      </c>
      <c r="AO848" s="125" t="str">
        <f t="shared" si="438"/>
        <v/>
      </c>
      <c r="AP848" s="125" t="str">
        <f t="shared" si="447"/>
        <v/>
      </c>
    </row>
    <row r="849" spans="1:42">
      <c r="A849" s="30">
        <f t="shared" si="439"/>
        <v>33419</v>
      </c>
      <c r="B849" s="31">
        <f t="shared" si="416"/>
        <v>5785.3728988585835</v>
      </c>
      <c r="C849" s="33" t="str">
        <f t="shared" si="417"/>
        <v/>
      </c>
      <c r="D849" s="31">
        <f t="shared" si="418"/>
        <v>6853.6811847935724</v>
      </c>
      <c r="E849" s="33" t="str">
        <f t="shared" si="419"/>
        <v/>
      </c>
      <c r="F849" s="31">
        <f t="shared" si="420"/>
        <v>0</v>
      </c>
      <c r="G849" s="32">
        <f t="shared" si="421"/>
        <v>827.10602049559725</v>
      </c>
      <c r="H849" s="32">
        <f t="shared" si="422"/>
        <v>1872.0871018609603</v>
      </c>
      <c r="I849" s="32">
        <f t="shared" si="423"/>
        <v>1872.0871018609603</v>
      </c>
      <c r="J849" s="37" t="str">
        <f t="shared" si="440"/>
        <v/>
      </c>
      <c r="K849" s="31">
        <f t="shared" si="424"/>
        <v>0</v>
      </c>
      <c r="L849" s="33" t="str">
        <f t="shared" si="425"/>
        <v/>
      </c>
      <c r="M849" s="34">
        <f t="shared" si="441"/>
        <v>8533.5555303702276</v>
      </c>
      <c r="N849" s="33" t="str">
        <f t="shared" si="442"/>
        <v/>
      </c>
      <c r="O849" s="35" t="str">
        <f t="shared" si="426"/>
        <v/>
      </c>
      <c r="P849" s="48" t="str">
        <f t="shared" si="427"/>
        <v/>
      </c>
      <c r="Q849" s="35"/>
      <c r="R849" s="58">
        <f>Data!AW849</f>
        <v>408.08258056640625</v>
      </c>
      <c r="S849" s="58">
        <f>Data!BB849</f>
        <v>1476.390625</v>
      </c>
      <c r="T849" s="58">
        <f>Data!BM849</f>
        <v>0</v>
      </c>
      <c r="U849" s="59">
        <f>Data!BN849</f>
        <v>-4550.1845703125</v>
      </c>
      <c r="V849" s="59">
        <f>Data!BO849</f>
        <v>-3505.203369140625</v>
      </c>
      <c r="W849" s="58">
        <f>Data!BT849</f>
        <v>0</v>
      </c>
      <c r="X849" s="56">
        <f t="shared" si="428"/>
        <v>1476.390625</v>
      </c>
      <c r="Y849" s="64">
        <f t="shared" si="429"/>
        <v>4000</v>
      </c>
      <c r="Z849" s="65">
        <f t="shared" si="430"/>
        <v>79.45257568359375</v>
      </c>
      <c r="AA849" s="66">
        <f t="shared" si="431"/>
        <v>4079.4525756835937</v>
      </c>
      <c r="AB849" s="71">
        <f t="shared" si="443"/>
        <v>2603.0619506835937</v>
      </c>
      <c r="AC849" s="71">
        <f t="shared" si="432"/>
        <v>79.45257568359375</v>
      </c>
      <c r="AD849" s="71">
        <f t="shared" si="444"/>
        <v>2100.8628985006962</v>
      </c>
      <c r="AE849" s="71">
        <f t="shared" si="445"/>
        <v>79.45257568359375</v>
      </c>
      <c r="AF849" s="57">
        <f t="shared" si="446"/>
        <v>79.45257568359375</v>
      </c>
      <c r="AG849" s="55"/>
      <c r="AI849" s="35" t="str">
        <f t="shared" si="433"/>
        <v/>
      </c>
      <c r="AJ849" s="125" t="str">
        <f t="shared" si="434"/>
        <v/>
      </c>
      <c r="AK849" s="125" t="str">
        <f t="shared" si="435"/>
        <v/>
      </c>
      <c r="AL849" s="125" t="str">
        <f t="shared" si="436"/>
        <v/>
      </c>
      <c r="AM849" s="125" t="str">
        <f t="shared" si="437"/>
        <v/>
      </c>
      <c r="AN849" s="125" t="s">
        <v>218</v>
      </c>
      <c r="AO849" s="125" t="str">
        <f t="shared" si="438"/>
        <v/>
      </c>
      <c r="AP849" s="125" t="str">
        <f t="shared" si="447"/>
        <v/>
      </c>
    </row>
    <row r="850" spans="1:42">
      <c r="A850" s="30">
        <f t="shared" si="439"/>
        <v>33450</v>
      </c>
      <c r="B850" s="31">
        <f t="shared" si="416"/>
        <v>9874.0792170268051</v>
      </c>
      <c r="C850" s="33" t="str">
        <f t="shared" si="417"/>
        <v/>
      </c>
      <c r="D850" s="31">
        <f t="shared" si="418"/>
        <v>10055.833157037834</v>
      </c>
      <c r="E850" s="33" t="str">
        <f t="shared" si="419"/>
        <v/>
      </c>
      <c r="F850" s="31">
        <f t="shared" si="420"/>
        <v>7062.2375236241978</v>
      </c>
      <c r="G850" s="32">
        <f t="shared" si="421"/>
        <v>7160.3033951311381</v>
      </c>
      <c r="H850" s="32">
        <f t="shared" si="422"/>
        <v>7848.3808841033315</v>
      </c>
      <c r="I850" s="32">
        <f t="shared" si="423"/>
        <v>7848.3808841033315</v>
      </c>
      <c r="J850" s="37" t="str">
        <f t="shared" si="440"/>
        <v/>
      </c>
      <c r="K850" s="31">
        <f t="shared" si="424"/>
        <v>0</v>
      </c>
      <c r="L850" s="33" t="str">
        <f t="shared" si="425"/>
        <v/>
      </c>
      <c r="M850" s="34">
        <f t="shared" si="441"/>
        <v>5230.5506350645883</v>
      </c>
      <c r="N850" s="33" t="str">
        <f t="shared" si="442"/>
        <v/>
      </c>
      <c r="O850" s="35" t="str">
        <f t="shared" si="426"/>
        <v/>
      </c>
      <c r="P850" s="48" t="str">
        <f t="shared" si="427"/>
        <v/>
      </c>
      <c r="Q850" s="35"/>
      <c r="R850" s="58">
        <f>Data!AW850</f>
        <v>2738.233154296875</v>
      </c>
      <c r="S850" s="58">
        <f>Data!BB850</f>
        <v>2919.987060546875</v>
      </c>
      <c r="T850" s="58">
        <f>Data!BM850</f>
        <v>-73.608467102050781</v>
      </c>
      <c r="U850" s="59">
        <f>Data!BN850</f>
        <v>24.457725524902344</v>
      </c>
      <c r="V850" s="59">
        <f>Data!BO850</f>
        <v>712.53466796875</v>
      </c>
      <c r="W850" s="58">
        <f>Data!BT850</f>
        <v>0</v>
      </c>
      <c r="X850" s="56">
        <f t="shared" si="428"/>
        <v>2919.987060546875</v>
      </c>
      <c r="Y850" s="64">
        <f t="shared" si="429"/>
        <v>4000</v>
      </c>
      <c r="Z850" s="65">
        <f t="shared" si="430"/>
        <v>77.238273620605469</v>
      </c>
      <c r="AA850" s="66">
        <f t="shared" si="431"/>
        <v>4077.2382736206055</v>
      </c>
      <c r="AB850" s="71">
        <f t="shared" si="443"/>
        <v>1157.2512130737305</v>
      </c>
      <c r="AC850" s="71">
        <f t="shared" si="432"/>
        <v>77.238273620605469</v>
      </c>
      <c r="AD850" s="71">
        <f t="shared" si="444"/>
        <v>6881.288000300774</v>
      </c>
      <c r="AE850" s="71">
        <f t="shared" si="445"/>
        <v>77.238273620605469</v>
      </c>
      <c r="AF850" s="57">
        <f t="shared" si="446"/>
        <v>77.238273620605469</v>
      </c>
      <c r="AG850" s="55"/>
      <c r="AI850" s="35" t="str">
        <f t="shared" si="433"/>
        <v/>
      </c>
      <c r="AJ850" s="125" t="str">
        <f t="shared" si="434"/>
        <v/>
      </c>
      <c r="AK850" s="125" t="str">
        <f t="shared" si="435"/>
        <v/>
      </c>
      <c r="AL850" s="125" t="str">
        <f t="shared" si="436"/>
        <v/>
      </c>
      <c r="AM850" s="125" t="str">
        <f t="shared" si="437"/>
        <v/>
      </c>
      <c r="AN850" s="125" t="s">
        <v>218</v>
      </c>
      <c r="AO850" s="125" t="str">
        <f t="shared" si="438"/>
        <v/>
      </c>
      <c r="AP850" s="125" t="str">
        <f t="shared" si="447"/>
        <v/>
      </c>
    </row>
    <row r="851" spans="1:42">
      <c r="A851" s="30">
        <f t="shared" si="439"/>
        <v>33481</v>
      </c>
      <c r="B851" s="31">
        <f t="shared" si="416"/>
        <v>8096.9552559261019</v>
      </c>
      <c r="C851" s="33" t="str">
        <f t="shared" si="417"/>
        <v/>
      </c>
      <c r="D851" s="31">
        <f t="shared" si="418"/>
        <v>8816.8457838302584</v>
      </c>
      <c r="E851" s="33" t="str">
        <f t="shared" si="419"/>
        <v/>
      </c>
      <c r="F851" s="31">
        <f t="shared" si="420"/>
        <v>0</v>
      </c>
      <c r="G851" s="32">
        <f t="shared" si="421"/>
        <v>4294.0205787829036</v>
      </c>
      <c r="H851" s="32">
        <f t="shared" si="422"/>
        <v>5841.7495693161227</v>
      </c>
      <c r="I851" s="32">
        <f t="shared" si="423"/>
        <v>5841.7495693161227</v>
      </c>
      <c r="J851" s="37" t="str">
        <f t="shared" si="440"/>
        <v/>
      </c>
      <c r="K851" s="31">
        <f t="shared" si="424"/>
        <v>0</v>
      </c>
      <c r="L851" s="33" t="str">
        <f t="shared" si="425"/>
        <v/>
      </c>
      <c r="M851" s="34">
        <f t="shared" si="441"/>
        <v>5474.7594405966338</v>
      </c>
      <c r="N851" s="33" t="str">
        <f t="shared" si="442"/>
        <v/>
      </c>
      <c r="O851" s="35" t="str">
        <f t="shared" si="426"/>
        <v/>
      </c>
      <c r="P851" s="48" t="str">
        <f t="shared" si="427"/>
        <v/>
      </c>
      <c r="Q851" s="35"/>
      <c r="R851" s="58">
        <f>Data!AW851</f>
        <v>2417.56494140625</v>
      </c>
      <c r="S851" s="58">
        <f>Data!BB851</f>
        <v>3137.455810546875</v>
      </c>
      <c r="T851" s="58">
        <f>Data!BM851</f>
        <v>0</v>
      </c>
      <c r="U851" s="59">
        <f>Data!BN851</f>
        <v>-1385.36962890625</v>
      </c>
      <c r="V851" s="59">
        <f>Data!BO851</f>
        <v>162.35932922363281</v>
      </c>
      <c r="W851" s="58">
        <f>Data!BT851</f>
        <v>0</v>
      </c>
      <c r="X851" s="56">
        <f t="shared" si="428"/>
        <v>3137.455810546875</v>
      </c>
      <c r="Y851" s="64">
        <f t="shared" si="429"/>
        <v>3000</v>
      </c>
      <c r="Z851" s="65">
        <f t="shared" si="430"/>
        <v>155.51907348632812</v>
      </c>
      <c r="AA851" s="66">
        <f t="shared" si="431"/>
        <v>3155.5190734863281</v>
      </c>
      <c r="AB851" s="71">
        <f t="shared" si="443"/>
        <v>18.063262939453125</v>
      </c>
      <c r="AC851" s="71">
        <f t="shared" si="432"/>
        <v>155.51907348632812</v>
      </c>
      <c r="AD851" s="71">
        <f t="shared" si="444"/>
        <v>4251.2986084607419</v>
      </c>
      <c r="AE851" s="71">
        <f t="shared" si="445"/>
        <v>155.51907348632812</v>
      </c>
      <c r="AF851" s="57">
        <f t="shared" si="446"/>
        <v>18.063262939453125</v>
      </c>
      <c r="AG851" s="55"/>
      <c r="AI851" s="35" t="str">
        <f t="shared" si="433"/>
        <v/>
      </c>
      <c r="AJ851" s="125" t="str">
        <f t="shared" si="434"/>
        <v/>
      </c>
      <c r="AK851" s="125" t="str">
        <f t="shared" si="435"/>
        <v/>
      </c>
      <c r="AL851" s="125" t="str">
        <f t="shared" si="436"/>
        <v/>
      </c>
      <c r="AM851" s="125" t="str">
        <f t="shared" si="437"/>
        <v/>
      </c>
      <c r="AN851" s="125" t="s">
        <v>218</v>
      </c>
      <c r="AO851" s="125" t="str">
        <f t="shared" si="438"/>
        <v/>
      </c>
      <c r="AP851" s="125" t="str">
        <f t="shared" si="447"/>
        <v/>
      </c>
    </row>
    <row r="852" spans="1:42">
      <c r="A852" s="30">
        <f t="shared" si="439"/>
        <v>33511</v>
      </c>
      <c r="B852" s="31">
        <f t="shared" si="416"/>
        <v>0</v>
      </c>
      <c r="C852" s="33" t="str">
        <f t="shared" si="417"/>
        <v/>
      </c>
      <c r="D852" s="31">
        <f t="shared" si="418"/>
        <v>0</v>
      </c>
      <c r="E852" s="33" t="str">
        <f t="shared" si="419"/>
        <v/>
      </c>
      <c r="F852" s="31">
        <f t="shared" si="420"/>
        <v>0</v>
      </c>
      <c r="G852" s="32">
        <f t="shared" si="421"/>
        <v>3687.250406947051</v>
      </c>
      <c r="H852" s="32">
        <f t="shared" si="422"/>
        <v>5231.2345690166994</v>
      </c>
      <c r="I852" s="32">
        <f t="shared" si="423"/>
        <v>5231.2345690166994</v>
      </c>
      <c r="J852" s="37" t="str">
        <f t="shared" si="440"/>
        <v/>
      </c>
      <c r="K852" s="31">
        <f t="shared" si="424"/>
        <v>0</v>
      </c>
      <c r="L852" s="33" t="str">
        <f t="shared" si="425"/>
        <v/>
      </c>
      <c r="M852" s="34">
        <f t="shared" si="441"/>
        <v>6063.0365805639331</v>
      </c>
      <c r="N852" s="33" t="str">
        <f t="shared" si="442"/>
        <v/>
      </c>
      <c r="O852" s="35" t="str">
        <f t="shared" si="426"/>
        <v/>
      </c>
      <c r="P852" s="48" t="str">
        <f t="shared" si="427"/>
        <v/>
      </c>
      <c r="Q852" s="35"/>
      <c r="R852" s="58">
        <f>Data!AW852</f>
        <v>0</v>
      </c>
      <c r="S852" s="58">
        <f>Data!BB852</f>
        <v>0</v>
      </c>
      <c r="T852" s="58">
        <f>Data!BM852</f>
        <v>0</v>
      </c>
      <c r="U852" s="59">
        <f>Data!BN852</f>
        <v>-1311.072998046875</v>
      </c>
      <c r="V852" s="59">
        <f>Data!BO852</f>
        <v>232.91123962402344</v>
      </c>
      <c r="W852" s="58">
        <f>Data!BT852</f>
        <v>0</v>
      </c>
      <c r="X852" s="56">
        <f t="shared" si="428"/>
        <v>232.91123962402344</v>
      </c>
      <c r="Y852" s="64">
        <f t="shared" si="429"/>
        <v>3000</v>
      </c>
      <c r="Z852" s="65">
        <f t="shared" si="430"/>
        <v>10.519160270690918</v>
      </c>
      <c r="AA852" s="66">
        <f t="shared" si="431"/>
        <v>3010.5191602706909</v>
      </c>
      <c r="AB852" s="71">
        <f t="shared" si="443"/>
        <v>2777.6079206466675</v>
      </c>
      <c r="AC852" s="71">
        <f t="shared" si="432"/>
        <v>10.519160270690918</v>
      </c>
      <c r="AD852" s="71">
        <f t="shared" si="444"/>
        <v>3098.1055823878351</v>
      </c>
      <c r="AE852" s="71">
        <f t="shared" si="445"/>
        <v>10.519160270690918</v>
      </c>
      <c r="AF852" s="57">
        <f t="shared" si="446"/>
        <v>10.519160270690918</v>
      </c>
      <c r="AG852" s="55"/>
      <c r="AI852" s="35" t="str">
        <f t="shared" si="433"/>
        <v/>
      </c>
      <c r="AJ852" s="125" t="str">
        <f t="shared" si="434"/>
        <v/>
      </c>
      <c r="AK852" s="125" t="str">
        <f t="shared" si="435"/>
        <v/>
      </c>
      <c r="AL852" s="125" t="str">
        <f t="shared" si="436"/>
        <v/>
      </c>
      <c r="AM852" s="125" t="str">
        <f t="shared" si="437"/>
        <v/>
      </c>
      <c r="AN852" s="125" t="s">
        <v>218</v>
      </c>
      <c r="AO852" s="125" t="str">
        <f t="shared" si="438"/>
        <v/>
      </c>
      <c r="AP852" s="125" t="str">
        <f t="shared" si="447"/>
        <v/>
      </c>
    </row>
    <row r="853" spans="1:42">
      <c r="A853" s="30">
        <f t="shared" si="439"/>
        <v>33542</v>
      </c>
      <c r="B853" s="31">
        <f t="shared" si="416"/>
        <v>0</v>
      </c>
      <c r="C853" s="33" t="str">
        <f t="shared" si="417"/>
        <v/>
      </c>
      <c r="D853" s="31">
        <f t="shared" si="418"/>
        <v>0</v>
      </c>
      <c r="E853" s="33" t="str">
        <f t="shared" si="419"/>
        <v/>
      </c>
      <c r="F853" s="31">
        <f t="shared" si="420"/>
        <v>0</v>
      </c>
      <c r="G853" s="32">
        <f t="shared" si="421"/>
        <v>5868.0367701365103</v>
      </c>
      <c r="H853" s="32">
        <f t="shared" si="422"/>
        <v>7346.4553638974767</v>
      </c>
      <c r="I853" s="32">
        <f t="shared" si="423"/>
        <v>7346.4553638974767</v>
      </c>
      <c r="J853" s="37" t="str">
        <f t="shared" si="440"/>
        <v/>
      </c>
      <c r="K853" s="31">
        <f t="shared" si="424"/>
        <v>0</v>
      </c>
      <c r="L853" s="33" t="str">
        <f t="shared" si="425"/>
        <v/>
      </c>
      <c r="M853" s="34">
        <f t="shared" si="441"/>
        <v>7206.0744830672365</v>
      </c>
      <c r="N853" s="33" t="str">
        <f t="shared" si="442"/>
        <v/>
      </c>
      <c r="O853" s="35" t="str">
        <f t="shared" si="426"/>
        <v>MRDO</v>
      </c>
      <c r="P853" s="48" t="str">
        <f t="shared" si="427"/>
        <v>MRDO</v>
      </c>
      <c r="Q853" s="35"/>
      <c r="R853" s="58">
        <f>Data!AW853</f>
        <v>0</v>
      </c>
      <c r="S853" s="58">
        <f>Data!BB853</f>
        <v>0</v>
      </c>
      <c r="T853" s="58">
        <f>Data!BM853</f>
        <v>0</v>
      </c>
      <c r="U853" s="59">
        <f>Data!BN853</f>
        <v>1290.3709716796875</v>
      </c>
      <c r="V853" s="59">
        <f>Data!BO853</f>
        <v>2768.78955078125</v>
      </c>
      <c r="W853" s="58">
        <f>Data!BT853</f>
        <v>0</v>
      </c>
      <c r="X853" s="56">
        <f t="shared" si="428"/>
        <v>2768.78955078125</v>
      </c>
      <c r="Y853" s="64">
        <f t="shared" si="429"/>
        <v>3000</v>
      </c>
      <c r="Z853" s="65">
        <f t="shared" si="430"/>
        <v>0</v>
      </c>
      <c r="AA853" s="66">
        <f t="shared" si="431"/>
        <v>3000</v>
      </c>
      <c r="AB853" s="71">
        <f t="shared" si="443"/>
        <v>231.21044921875</v>
      </c>
      <c r="AC853" s="71">
        <f t="shared" si="432"/>
        <v>0</v>
      </c>
      <c r="AD853" s="71">
        <f t="shared" si="444"/>
        <v>1640.1360277079084</v>
      </c>
      <c r="AE853" s="71">
        <f t="shared" si="445"/>
        <v>0</v>
      </c>
      <c r="AF853" s="57">
        <f t="shared" si="446"/>
        <v>0</v>
      </c>
      <c r="AG853" s="55"/>
      <c r="AI853" s="35" t="str">
        <f t="shared" si="433"/>
        <v/>
      </c>
      <c r="AJ853" s="125" t="str">
        <f t="shared" si="434"/>
        <v/>
      </c>
      <c r="AK853" s="125" t="str">
        <f t="shared" si="435"/>
        <v/>
      </c>
      <c r="AL853" s="125" t="str">
        <f t="shared" si="436"/>
        <v/>
      </c>
      <c r="AM853" s="125" t="str">
        <f t="shared" si="437"/>
        <v/>
      </c>
      <c r="AN853" s="125" t="s">
        <v>218</v>
      </c>
      <c r="AO853" s="125" t="str">
        <f t="shared" si="438"/>
        <v/>
      </c>
      <c r="AP853" s="125" t="str">
        <f t="shared" si="447"/>
        <v/>
      </c>
    </row>
    <row r="854" spans="1:42">
      <c r="A854" s="30">
        <f t="shared" si="439"/>
        <v>33572</v>
      </c>
      <c r="B854" s="31">
        <f t="shared" si="416"/>
        <v>0</v>
      </c>
      <c r="C854" s="33" t="str">
        <f t="shared" si="417"/>
        <v/>
      </c>
      <c r="D854" s="31">
        <f t="shared" si="418"/>
        <v>0</v>
      </c>
      <c r="E854" s="33" t="str">
        <f t="shared" si="419"/>
        <v/>
      </c>
      <c r="F854" s="31">
        <f t="shared" si="420"/>
        <v>5125.0633739507866</v>
      </c>
      <c r="G854" s="32">
        <f t="shared" si="421"/>
        <v>8014.0263113298879</v>
      </c>
      <c r="H854" s="32">
        <f t="shared" si="422"/>
        <v>0</v>
      </c>
      <c r="I854" s="32">
        <f t="shared" si="423"/>
        <v>8014.0263113298879</v>
      </c>
      <c r="J854" s="37" t="str">
        <f t="shared" si="440"/>
        <v>RS</v>
      </c>
      <c r="K854" s="31">
        <f t="shared" si="424"/>
        <v>0</v>
      </c>
      <c r="L854" s="33" t="str">
        <f t="shared" si="425"/>
        <v/>
      </c>
      <c r="M854" s="34">
        <f t="shared" si="441"/>
        <v>1384.615435402776</v>
      </c>
      <c r="N854" s="33" t="str">
        <f t="shared" si="442"/>
        <v/>
      </c>
      <c r="O854" s="35" t="str">
        <f t="shared" si="426"/>
        <v/>
      </c>
      <c r="P854" s="48" t="str">
        <f t="shared" si="427"/>
        <v>RS</v>
      </c>
      <c r="Q854" s="35"/>
      <c r="R854" s="58">
        <f>Data!AW854</f>
        <v>0</v>
      </c>
      <c r="S854" s="58">
        <f>Data!BB854</f>
        <v>0</v>
      </c>
      <c r="T854" s="58">
        <f>Data!BM854</f>
        <v>4762.99951171875</v>
      </c>
      <c r="U854" s="59">
        <f>Data!BN854</f>
        <v>7679.57763671875</v>
      </c>
      <c r="V854" s="59">
        <f>Data!BO854</f>
        <v>0</v>
      </c>
      <c r="W854" s="58">
        <f>Data!BT854</f>
        <v>0</v>
      </c>
      <c r="X854" s="56">
        <f t="shared" si="428"/>
        <v>7679.57763671875</v>
      </c>
      <c r="Y854" s="64">
        <f t="shared" si="429"/>
        <v>3500</v>
      </c>
      <c r="Z854" s="65">
        <f t="shared" si="430"/>
        <v>4179.57763671875</v>
      </c>
      <c r="AA854" s="66">
        <f t="shared" si="431"/>
        <v>7679.57763671875</v>
      </c>
      <c r="AB854" s="71">
        <f t="shared" si="443"/>
        <v>0</v>
      </c>
      <c r="AC854" s="71">
        <f t="shared" si="432"/>
        <v>4179.57763671875</v>
      </c>
      <c r="AD854" s="71">
        <f t="shared" si="444"/>
        <v>8244.0274958987411</v>
      </c>
      <c r="AE854" s="71">
        <f t="shared" si="445"/>
        <v>4179.57763671875</v>
      </c>
      <c r="AF854" s="57">
        <f t="shared" si="446"/>
        <v>0</v>
      </c>
      <c r="AG854" s="55"/>
      <c r="AI854" s="35" t="str">
        <f t="shared" si="433"/>
        <v/>
      </c>
      <c r="AJ854" s="125" t="str">
        <f t="shared" si="434"/>
        <v/>
      </c>
      <c r="AK854" s="125" t="str">
        <f t="shared" si="435"/>
        <v/>
      </c>
      <c r="AL854" s="125" t="str">
        <f t="shared" si="436"/>
        <v/>
      </c>
      <c r="AM854" s="125" t="str">
        <f t="shared" si="437"/>
        <v/>
      </c>
      <c r="AN854" s="125" t="s">
        <v>218</v>
      </c>
      <c r="AO854" s="125" t="str">
        <f t="shared" si="438"/>
        <v/>
      </c>
      <c r="AP854" s="125" t="str">
        <f t="shared" si="447"/>
        <v/>
      </c>
    </row>
    <row r="855" spans="1:42">
      <c r="A855" s="30">
        <f t="shared" si="439"/>
        <v>33603</v>
      </c>
      <c r="B855" s="31">
        <f t="shared" si="416"/>
        <v>0</v>
      </c>
      <c r="C855" s="33" t="str">
        <f t="shared" si="417"/>
        <v/>
      </c>
      <c r="D855" s="31">
        <f t="shared" si="418"/>
        <v>0</v>
      </c>
      <c r="E855" s="33" t="str">
        <f t="shared" si="419"/>
        <v/>
      </c>
      <c r="F855" s="31">
        <f t="shared" si="420"/>
        <v>0</v>
      </c>
      <c r="G855" s="32">
        <f t="shared" si="421"/>
        <v>1479.3475022317921</v>
      </c>
      <c r="H855" s="32">
        <f t="shared" si="422"/>
        <v>2533.0735802775407</v>
      </c>
      <c r="I855" s="32">
        <f t="shared" si="423"/>
        <v>2533.0735802775407</v>
      </c>
      <c r="J855" s="37" t="str">
        <f t="shared" si="440"/>
        <v/>
      </c>
      <c r="K855" s="31">
        <f t="shared" si="424"/>
        <v>0</v>
      </c>
      <c r="L855" s="33" t="str">
        <f t="shared" si="425"/>
        <v/>
      </c>
      <c r="M855" s="34">
        <f t="shared" si="441"/>
        <v>7184.2407983721514</v>
      </c>
      <c r="N855" s="33" t="str">
        <f t="shared" si="442"/>
        <v/>
      </c>
      <c r="O855" s="35" t="str">
        <f t="shared" si="426"/>
        <v>MRDO</v>
      </c>
      <c r="P855" s="48" t="str">
        <f t="shared" si="427"/>
        <v>MRDO</v>
      </c>
      <c r="Q855" s="35"/>
      <c r="R855" s="58">
        <f>Data!AW855</f>
        <v>0</v>
      </c>
      <c r="S855" s="58">
        <f>Data!BB855</f>
        <v>0</v>
      </c>
      <c r="T855" s="58">
        <f>Data!BM855</f>
        <v>0</v>
      </c>
      <c r="U855" s="59">
        <f>Data!BN855</f>
        <v>-2607.46142578125</v>
      </c>
      <c r="V855" s="59">
        <f>Data!BO855</f>
        <v>-1553.735595703125</v>
      </c>
      <c r="W855" s="58">
        <f>Data!BT855</f>
        <v>0</v>
      </c>
      <c r="X855" s="56">
        <f t="shared" si="428"/>
        <v>0</v>
      </c>
      <c r="Y855" s="64">
        <f t="shared" si="429"/>
        <v>3500</v>
      </c>
      <c r="Z855" s="65">
        <f t="shared" si="430"/>
        <v>0</v>
      </c>
      <c r="AA855" s="66">
        <f t="shared" si="431"/>
        <v>3500</v>
      </c>
      <c r="AB855" s="71">
        <f t="shared" si="443"/>
        <v>3500</v>
      </c>
      <c r="AC855" s="71">
        <f t="shared" si="432"/>
        <v>0</v>
      </c>
      <c r="AD855" s="71">
        <f t="shared" si="444"/>
        <v>1935.2795181010133</v>
      </c>
      <c r="AE855" s="71">
        <f t="shared" si="445"/>
        <v>0</v>
      </c>
      <c r="AF855" s="57">
        <f t="shared" si="446"/>
        <v>0</v>
      </c>
      <c r="AG855" s="55"/>
      <c r="AI855" s="35" t="str">
        <f t="shared" si="433"/>
        <v/>
      </c>
      <c r="AJ855" s="125" t="str">
        <f t="shared" si="434"/>
        <v/>
      </c>
      <c r="AK855" s="125" t="str">
        <f t="shared" si="435"/>
        <v/>
      </c>
      <c r="AL855" s="125" t="str">
        <f t="shared" si="436"/>
        <v/>
      </c>
      <c r="AM855" s="125" t="str">
        <f t="shared" si="437"/>
        <v/>
      </c>
      <c r="AN855" s="125" t="s">
        <v>218</v>
      </c>
      <c r="AO855" s="125" t="str">
        <f t="shared" si="438"/>
        <v/>
      </c>
      <c r="AP855" s="125" t="str">
        <f t="shared" si="447"/>
        <v/>
      </c>
    </row>
    <row r="856" spans="1:42">
      <c r="A856" s="30">
        <f t="shared" si="439"/>
        <v>33634</v>
      </c>
      <c r="B856" s="31">
        <f t="shared" si="416"/>
        <v>0</v>
      </c>
      <c r="C856" s="33" t="str">
        <f t="shared" si="417"/>
        <v/>
      </c>
      <c r="D856" s="31">
        <f t="shared" si="418"/>
        <v>0</v>
      </c>
      <c r="E856" s="33" t="str">
        <f t="shared" si="419"/>
        <v/>
      </c>
      <c r="F856" s="31">
        <f t="shared" si="420"/>
        <v>9932.9452110092207</v>
      </c>
      <c r="G856" s="32">
        <f t="shared" si="421"/>
        <v>9568.1032233993774</v>
      </c>
      <c r="H856" s="32">
        <f t="shared" si="422"/>
        <v>9948.1104882305772</v>
      </c>
      <c r="I856" s="32">
        <f t="shared" si="423"/>
        <v>9948.1104882305772</v>
      </c>
      <c r="J856" s="37" t="str">
        <f t="shared" si="440"/>
        <v>RS</v>
      </c>
      <c r="K856" s="31">
        <f t="shared" si="424"/>
        <v>0</v>
      </c>
      <c r="L856" s="33" t="str">
        <f t="shared" si="425"/>
        <v/>
      </c>
      <c r="M856" s="34">
        <f t="shared" si="441"/>
        <v>5610.6757241276864</v>
      </c>
      <c r="N856" s="33" t="str">
        <f t="shared" si="442"/>
        <v/>
      </c>
      <c r="O856" s="35" t="str">
        <f t="shared" si="426"/>
        <v/>
      </c>
      <c r="P856" s="48" t="str">
        <f t="shared" si="427"/>
        <v>RS</v>
      </c>
      <c r="Q856" s="35"/>
      <c r="R856" s="58">
        <f>Data!AW856</f>
        <v>0</v>
      </c>
      <c r="S856" s="58">
        <f>Data!BB856</f>
        <v>0</v>
      </c>
      <c r="T856" s="58">
        <f>Data!BM856</f>
        <v>7538.5986328125</v>
      </c>
      <c r="U856" s="59">
        <f>Data!BN856</f>
        <v>7065.96435546875</v>
      </c>
      <c r="V856" s="59">
        <f>Data!BO856</f>
        <v>7445.9716796875</v>
      </c>
      <c r="W856" s="58">
        <f>Data!BT856</f>
        <v>0</v>
      </c>
      <c r="X856" s="56">
        <f t="shared" si="428"/>
        <v>7538.5986328125</v>
      </c>
      <c r="Y856" s="64">
        <f t="shared" si="429"/>
        <v>4500</v>
      </c>
      <c r="Z856" s="65">
        <f t="shared" si="430"/>
        <v>3178.8818359375</v>
      </c>
      <c r="AA856" s="66">
        <f t="shared" si="431"/>
        <v>7678.8818359375</v>
      </c>
      <c r="AB856" s="71">
        <f t="shared" si="443"/>
        <v>140.283203125</v>
      </c>
      <c r="AC856" s="71">
        <f t="shared" si="432"/>
        <v>3178.8818359375</v>
      </c>
      <c r="AD856" s="71">
        <f t="shared" si="444"/>
        <v>5569.7814167382676</v>
      </c>
      <c r="AE856" s="71">
        <f t="shared" si="445"/>
        <v>3178.8818359375</v>
      </c>
      <c r="AF856" s="57">
        <f t="shared" si="446"/>
        <v>140.283203125</v>
      </c>
      <c r="AG856" s="55"/>
      <c r="AI856" s="35" t="str">
        <f t="shared" si="433"/>
        <v/>
      </c>
      <c r="AJ856" s="125" t="str">
        <f t="shared" si="434"/>
        <v/>
      </c>
      <c r="AK856" s="125" t="str">
        <f t="shared" si="435"/>
        <v/>
      </c>
      <c r="AL856" s="125" t="str">
        <f t="shared" si="436"/>
        <v/>
      </c>
      <c r="AM856" s="125" t="str">
        <f t="shared" si="437"/>
        <v/>
      </c>
      <c r="AN856" s="125" t="s">
        <v>218</v>
      </c>
      <c r="AO856" s="125" t="str">
        <f t="shared" si="438"/>
        <v/>
      </c>
      <c r="AP856" s="125" t="str">
        <f t="shared" si="447"/>
        <v/>
      </c>
    </row>
    <row r="857" spans="1:42">
      <c r="A857" s="30">
        <f t="shared" si="439"/>
        <v>33663</v>
      </c>
      <c r="B857" s="31">
        <f t="shared" si="416"/>
        <v>0</v>
      </c>
      <c r="C857" s="33" t="str">
        <f t="shared" si="417"/>
        <v/>
      </c>
      <c r="D857" s="31">
        <f t="shared" si="418"/>
        <v>0</v>
      </c>
      <c r="E857" s="33" t="str">
        <f t="shared" si="419"/>
        <v/>
      </c>
      <c r="F857" s="31">
        <f t="shared" si="420"/>
        <v>13199.479229618517</v>
      </c>
      <c r="G857" s="32">
        <f t="shared" si="421"/>
        <v>6957.5038641506299</v>
      </c>
      <c r="H857" s="32">
        <f t="shared" si="422"/>
        <v>3106.7125847805373</v>
      </c>
      <c r="I857" s="32">
        <f t="shared" si="423"/>
        <v>13199.479229618517</v>
      </c>
      <c r="J857" s="37" t="str">
        <f t="shared" si="440"/>
        <v/>
      </c>
      <c r="K857" s="31">
        <f t="shared" si="424"/>
        <v>0</v>
      </c>
      <c r="L857" s="33" t="str">
        <f t="shared" si="425"/>
        <v/>
      </c>
      <c r="M857" s="34">
        <f t="shared" si="441"/>
        <v>7602.7823194605062</v>
      </c>
      <c r="N857" s="33" t="str">
        <f t="shared" si="442"/>
        <v/>
      </c>
      <c r="O857" s="35" t="str">
        <f t="shared" si="426"/>
        <v/>
      </c>
      <c r="P857" s="48" t="str">
        <f t="shared" si="427"/>
        <v/>
      </c>
      <c r="Q857" s="35"/>
      <c r="R857" s="58">
        <f>Data!AW857</f>
        <v>0</v>
      </c>
      <c r="S857" s="58">
        <f>Data!BB857</f>
        <v>0</v>
      </c>
      <c r="T857" s="58">
        <f>Data!BM857</f>
        <v>0</v>
      </c>
      <c r="U857" s="59">
        <f>Data!BN857</f>
        <v>11618.70703125</v>
      </c>
      <c r="V857" s="59">
        <f>Data!BO857</f>
        <v>7908.68310546875</v>
      </c>
      <c r="W857" s="58">
        <f>Data!BT857</f>
        <v>0</v>
      </c>
      <c r="X857" s="56">
        <f t="shared" si="428"/>
        <v>11618.70703125</v>
      </c>
      <c r="Y857" s="64">
        <f t="shared" si="429"/>
        <v>7841.37939453125</v>
      </c>
      <c r="Z857" s="65">
        <f t="shared" si="430"/>
        <v>26126.203125</v>
      </c>
      <c r="AA857" s="66">
        <f t="shared" si="431"/>
        <v>33967.58251953125</v>
      </c>
      <c r="AB857" s="71">
        <f t="shared" si="443"/>
        <v>22348.87548828125</v>
      </c>
      <c r="AC857" s="71">
        <f t="shared" si="432"/>
        <v>26126.203125</v>
      </c>
      <c r="AD857" s="71">
        <f t="shared" si="444"/>
        <v>27208.006363127133</v>
      </c>
      <c r="AE857" s="71">
        <f t="shared" si="445"/>
        <v>26126.203125</v>
      </c>
      <c r="AF857" s="57">
        <f t="shared" si="446"/>
        <v>22348.87548828125</v>
      </c>
      <c r="AG857" s="55"/>
      <c r="AI857" s="35" t="str">
        <f t="shared" si="433"/>
        <v/>
      </c>
      <c r="AJ857" s="125" t="str">
        <f t="shared" si="434"/>
        <v/>
      </c>
      <c r="AK857" s="125" t="str">
        <f t="shared" si="435"/>
        <v/>
      </c>
      <c r="AL857" s="125" t="str">
        <f t="shared" si="436"/>
        <v/>
      </c>
      <c r="AM857" s="125" t="str">
        <f t="shared" si="437"/>
        <v/>
      </c>
      <c r="AN857" s="125" t="s">
        <v>218</v>
      </c>
      <c r="AO857" s="125" t="str">
        <f t="shared" si="438"/>
        <v/>
      </c>
      <c r="AP857" s="125" t="str">
        <f t="shared" si="447"/>
        <v/>
      </c>
    </row>
    <row r="858" spans="1:42">
      <c r="A858" s="30">
        <f t="shared" si="439"/>
        <v>33694</v>
      </c>
      <c r="B858" s="31">
        <f t="shared" si="416"/>
        <v>0</v>
      </c>
      <c r="C858" s="33" t="str">
        <f t="shared" si="417"/>
        <v/>
      </c>
      <c r="D858" s="31">
        <f t="shared" si="418"/>
        <v>0</v>
      </c>
      <c r="E858" s="33" t="str">
        <f t="shared" si="419"/>
        <v/>
      </c>
      <c r="F858" s="31">
        <f t="shared" si="420"/>
        <v>0</v>
      </c>
      <c r="G858" s="32">
        <f t="shared" si="421"/>
        <v>0</v>
      </c>
      <c r="H858" s="32">
        <f t="shared" si="422"/>
        <v>0</v>
      </c>
      <c r="I858" s="32">
        <f t="shared" si="423"/>
        <v>0</v>
      </c>
      <c r="J858" s="37" t="str">
        <f t="shared" si="440"/>
        <v/>
      </c>
      <c r="K858" s="31">
        <f t="shared" si="424"/>
        <v>0</v>
      </c>
      <c r="L858" s="33" t="str">
        <f t="shared" si="425"/>
        <v/>
      </c>
      <c r="M858" s="34">
        <f t="shared" si="441"/>
        <v>12362.695523035451</v>
      </c>
      <c r="N858" s="33" t="str">
        <f t="shared" si="442"/>
        <v/>
      </c>
      <c r="O858" s="35" t="str">
        <f t="shared" si="426"/>
        <v/>
      </c>
      <c r="P858" s="48" t="str">
        <f t="shared" si="427"/>
        <v/>
      </c>
      <c r="Q858" s="35"/>
      <c r="R858" s="58">
        <f>Data!AW858</f>
        <v>0</v>
      </c>
      <c r="S858" s="58">
        <f>Data!BB858</f>
        <v>0</v>
      </c>
      <c r="T858" s="58">
        <f>Data!BM858</f>
        <v>0</v>
      </c>
      <c r="U858" s="59">
        <f>Data!BN858</f>
        <v>0</v>
      </c>
      <c r="V858" s="59">
        <f>Data!BO858</f>
        <v>0</v>
      </c>
      <c r="W858" s="58">
        <f>Data!BT858</f>
        <v>0</v>
      </c>
      <c r="X858" s="56">
        <f t="shared" si="428"/>
        <v>0</v>
      </c>
      <c r="Y858" s="64">
        <f t="shared" si="429"/>
        <v>10024.193359375</v>
      </c>
      <c r="Z858" s="65">
        <f t="shared" si="430"/>
        <v>8349.63671875</v>
      </c>
      <c r="AA858" s="66">
        <f t="shared" si="431"/>
        <v>18373.830078125</v>
      </c>
      <c r="AB858" s="71">
        <f t="shared" si="443"/>
        <v>18373.830078125</v>
      </c>
      <c r="AC858" s="71">
        <f t="shared" si="432"/>
        <v>8349.63671875</v>
      </c>
      <c r="AD858" s="71">
        <f t="shared" si="444"/>
        <v>10493.852020227092</v>
      </c>
      <c r="AE858" s="71">
        <f t="shared" si="445"/>
        <v>8349.63671875</v>
      </c>
      <c r="AF858" s="57">
        <f t="shared" si="446"/>
        <v>8349.63671875</v>
      </c>
      <c r="AG858" s="55"/>
      <c r="AI858" s="35" t="str">
        <f t="shared" si="433"/>
        <v/>
      </c>
      <c r="AJ858" s="125" t="str">
        <f t="shared" si="434"/>
        <v/>
      </c>
      <c r="AK858" s="125" t="str">
        <f t="shared" si="435"/>
        <v/>
      </c>
      <c r="AL858" s="125" t="str">
        <f t="shared" si="436"/>
        <v/>
      </c>
      <c r="AM858" s="125" t="str">
        <f t="shared" si="437"/>
        <v/>
      </c>
      <c r="AN858" s="125" t="s">
        <v>218</v>
      </c>
      <c r="AO858" s="125" t="str">
        <f t="shared" si="438"/>
        <v/>
      </c>
      <c r="AP858" s="125" t="str">
        <f t="shared" si="447"/>
        <v/>
      </c>
    </row>
    <row r="859" spans="1:42">
      <c r="A859" s="30">
        <f t="shared" si="439"/>
        <v>33724</v>
      </c>
      <c r="B859" s="31">
        <f t="shared" si="416"/>
        <v>-5933.5691978810664</v>
      </c>
      <c r="C859" s="33" t="str">
        <f t="shared" si="417"/>
        <v/>
      </c>
      <c r="D859" s="31">
        <f t="shared" si="418"/>
        <v>0</v>
      </c>
      <c r="E859" s="33" t="str">
        <f t="shared" si="419"/>
        <v/>
      </c>
      <c r="F859" s="31">
        <f t="shared" si="420"/>
        <v>0</v>
      </c>
      <c r="G859" s="32">
        <f t="shared" si="421"/>
        <v>0</v>
      </c>
      <c r="H859" s="32">
        <f t="shared" si="422"/>
        <v>0</v>
      </c>
      <c r="I859" s="32">
        <f t="shared" si="423"/>
        <v>0</v>
      </c>
      <c r="J859" s="37" t="str">
        <f t="shared" si="440"/>
        <v/>
      </c>
      <c r="K859" s="31">
        <f t="shared" si="424"/>
        <v>0</v>
      </c>
      <c r="L859" s="33" t="str">
        <f t="shared" si="425"/>
        <v/>
      </c>
      <c r="M859" s="34">
        <f t="shared" si="441"/>
        <v>4285.7143586995662</v>
      </c>
      <c r="N859" s="33" t="str">
        <f t="shared" si="442"/>
        <v/>
      </c>
      <c r="O859" s="35" t="str">
        <f t="shared" si="426"/>
        <v/>
      </c>
      <c r="P859" s="48" t="str">
        <f t="shared" si="427"/>
        <v/>
      </c>
      <c r="Q859" s="35"/>
      <c r="R859" s="58">
        <f>Data!AW859</f>
        <v>-7713.44287109375</v>
      </c>
      <c r="S859" s="58">
        <f>Data!BB859</f>
        <v>0</v>
      </c>
      <c r="T859" s="58">
        <f>Data!BM859</f>
        <v>0</v>
      </c>
      <c r="U859" s="59">
        <f>Data!BN859</f>
        <v>0</v>
      </c>
      <c r="V859" s="59">
        <f>Data!BO859</f>
        <v>0</v>
      </c>
      <c r="W859" s="58">
        <f>Data!BT859</f>
        <v>0</v>
      </c>
      <c r="X859" s="56">
        <f t="shared" si="428"/>
        <v>0</v>
      </c>
      <c r="Y859" s="64">
        <f t="shared" si="429"/>
        <v>10146.6669921875</v>
      </c>
      <c r="Z859" s="65">
        <f t="shared" si="430"/>
        <v>56.095252990722656</v>
      </c>
      <c r="AA859" s="66">
        <f t="shared" si="431"/>
        <v>10202.762245178223</v>
      </c>
      <c r="AB859" s="71">
        <f t="shared" si="443"/>
        <v>10202.762245178223</v>
      </c>
      <c r="AC859" s="71">
        <f t="shared" si="432"/>
        <v>56.095252990722656</v>
      </c>
      <c r="AD859" s="71">
        <f t="shared" si="444"/>
        <v>9307.652223240515</v>
      </c>
      <c r="AE859" s="71">
        <f t="shared" si="445"/>
        <v>56.095252990722656</v>
      </c>
      <c r="AF859" s="57">
        <f t="shared" si="446"/>
        <v>56.095252990722656</v>
      </c>
      <c r="AG859" s="55"/>
      <c r="AI859" s="35" t="str">
        <f t="shared" si="433"/>
        <v/>
      </c>
      <c r="AJ859" s="125" t="str">
        <f t="shared" si="434"/>
        <v>B2-3</v>
      </c>
      <c r="AK859" s="125" t="str">
        <f t="shared" si="435"/>
        <v/>
      </c>
      <c r="AL859" s="125" t="str">
        <f t="shared" si="436"/>
        <v/>
      </c>
      <c r="AM859" s="125" t="str">
        <f t="shared" si="437"/>
        <v/>
      </c>
      <c r="AN859" s="125" t="s">
        <v>218</v>
      </c>
      <c r="AO859" s="125" t="str">
        <f t="shared" si="438"/>
        <v/>
      </c>
      <c r="AP859" s="125" t="str">
        <f t="shared" si="447"/>
        <v>B2-3</v>
      </c>
    </row>
    <row r="860" spans="1:42">
      <c r="A860" s="30">
        <f t="shared" si="439"/>
        <v>33755</v>
      </c>
      <c r="B860" s="31">
        <f t="shared" si="416"/>
        <v>398.71641357407225</v>
      </c>
      <c r="C860" s="33" t="str">
        <f t="shared" si="417"/>
        <v/>
      </c>
      <c r="D860" s="31">
        <f t="shared" si="418"/>
        <v>1464.9299782132141</v>
      </c>
      <c r="E860" s="33" t="str">
        <f t="shared" si="419"/>
        <v/>
      </c>
      <c r="F860" s="31">
        <f t="shared" si="420"/>
        <v>-10847.107592006862</v>
      </c>
      <c r="G860" s="32">
        <f t="shared" si="421"/>
        <v>-10545.56518555687</v>
      </c>
      <c r="H860" s="32">
        <f t="shared" si="422"/>
        <v>-9932.6743559511106</v>
      </c>
      <c r="I860" s="32">
        <f t="shared" si="423"/>
        <v>-9932.6743559511106</v>
      </c>
      <c r="J860" s="37" t="str">
        <f t="shared" si="440"/>
        <v/>
      </c>
      <c r="K860" s="31">
        <f t="shared" si="424"/>
        <v>0</v>
      </c>
      <c r="L860" s="33" t="str">
        <f t="shared" si="425"/>
        <v/>
      </c>
      <c r="M860" s="34">
        <f t="shared" si="441"/>
        <v>4285.7143586995662</v>
      </c>
      <c r="N860" s="33" t="str">
        <f t="shared" si="442"/>
        <v/>
      </c>
      <c r="O860" s="35" t="str">
        <f t="shared" si="426"/>
        <v/>
      </c>
      <c r="P860" s="48" t="str">
        <f t="shared" si="427"/>
        <v/>
      </c>
      <c r="Q860" s="35"/>
      <c r="R860" s="58">
        <f>Data!AW860</f>
        <v>-2779.5751953125</v>
      </c>
      <c r="S860" s="58">
        <f>Data!BB860</f>
        <v>-1713.3616943359375</v>
      </c>
      <c r="T860" s="58">
        <f>Data!BM860</f>
        <v>-14025.3994140625</v>
      </c>
      <c r="U860" s="59">
        <f>Data!BN860</f>
        <v>-13723.8564453125</v>
      </c>
      <c r="V860" s="59">
        <f>Data!BO860</f>
        <v>-13110.9658203125</v>
      </c>
      <c r="W860" s="58">
        <f>Data!BT860</f>
        <v>0</v>
      </c>
      <c r="X860" s="56">
        <f t="shared" si="428"/>
        <v>0</v>
      </c>
      <c r="Y860" s="64">
        <f t="shared" si="429"/>
        <v>5520.1611328125</v>
      </c>
      <c r="Z860" s="65">
        <f t="shared" si="430"/>
        <v>78.779685974121094</v>
      </c>
      <c r="AA860" s="66">
        <f t="shared" si="431"/>
        <v>5598.9408187866211</v>
      </c>
      <c r="AB860" s="71">
        <f t="shared" si="443"/>
        <v>5598.9408187866211</v>
      </c>
      <c r="AC860" s="71">
        <f t="shared" si="432"/>
        <v>78.779685974121094</v>
      </c>
      <c r="AD860" s="71">
        <f t="shared" si="444"/>
        <v>5853.8589166549082</v>
      </c>
      <c r="AE860" s="71">
        <f t="shared" si="445"/>
        <v>78.779685974121094</v>
      </c>
      <c r="AF860" s="57">
        <f t="shared" si="446"/>
        <v>78.779685974121094</v>
      </c>
      <c r="AG860" s="55"/>
      <c r="AI860" s="35" t="str">
        <f t="shared" si="433"/>
        <v/>
      </c>
      <c r="AJ860" s="125" t="str">
        <f t="shared" si="434"/>
        <v/>
      </c>
      <c r="AK860" s="125" t="str">
        <f t="shared" si="435"/>
        <v/>
      </c>
      <c r="AL860" s="125" t="str">
        <f t="shared" si="436"/>
        <v/>
      </c>
      <c r="AM860" s="125" t="str">
        <f t="shared" si="437"/>
        <v/>
      </c>
      <c r="AN860" s="125" t="s">
        <v>218</v>
      </c>
      <c r="AO860" s="125" t="str">
        <f t="shared" si="438"/>
        <v/>
      </c>
      <c r="AP860" s="125" t="str">
        <f t="shared" si="447"/>
        <v/>
      </c>
    </row>
    <row r="861" spans="1:42">
      <c r="A861" s="30">
        <f t="shared" si="439"/>
        <v>33785</v>
      </c>
      <c r="B861" s="31">
        <f t="shared" si="416"/>
        <v>6248.6555567583064</v>
      </c>
      <c r="C861" s="33" t="str">
        <f t="shared" si="417"/>
        <v/>
      </c>
      <c r="D861" s="31">
        <f t="shared" si="418"/>
        <v>6946.7247467779662</v>
      </c>
      <c r="E861" s="33" t="str">
        <f t="shared" si="419"/>
        <v/>
      </c>
      <c r="F861" s="31">
        <f t="shared" si="420"/>
        <v>0</v>
      </c>
      <c r="G861" s="32">
        <f t="shared" si="421"/>
        <v>613.9907879306096</v>
      </c>
      <c r="H861" s="32">
        <f t="shared" si="422"/>
        <v>1750.8818432885607</v>
      </c>
      <c r="I861" s="32">
        <f t="shared" si="423"/>
        <v>1750.8818432885607</v>
      </c>
      <c r="J861" s="37" t="str">
        <f t="shared" si="440"/>
        <v/>
      </c>
      <c r="K861" s="31">
        <f t="shared" si="424"/>
        <v>0</v>
      </c>
      <c r="L861" s="33" t="str">
        <f t="shared" si="425"/>
        <v/>
      </c>
      <c r="M861" s="34">
        <f t="shared" si="441"/>
        <v>7677.5559343194273</v>
      </c>
      <c r="N861" s="33" t="str">
        <f t="shared" si="442"/>
        <v/>
      </c>
      <c r="O861" s="35" t="str">
        <f t="shared" si="426"/>
        <v/>
      </c>
      <c r="P861" s="48" t="str">
        <f t="shared" si="427"/>
        <v/>
      </c>
      <c r="Q861" s="35"/>
      <c r="R861" s="58">
        <f>Data!AW861</f>
        <v>-60.711635589599609</v>
      </c>
      <c r="S861" s="58">
        <f>Data!BB861</f>
        <v>637.3572998046875</v>
      </c>
      <c r="T861" s="58">
        <f>Data!BM861</f>
        <v>0</v>
      </c>
      <c r="U861" s="59">
        <f>Data!BN861</f>
        <v>-5695.37646484375</v>
      </c>
      <c r="V861" s="59">
        <f>Data!BO861</f>
        <v>-4558.4853515625</v>
      </c>
      <c r="W861" s="58">
        <f>Data!BT861</f>
        <v>0</v>
      </c>
      <c r="X861" s="56">
        <f t="shared" si="428"/>
        <v>637.3572998046875</v>
      </c>
      <c r="Y861" s="64">
        <f t="shared" si="429"/>
        <v>7100</v>
      </c>
      <c r="Z861" s="65">
        <f t="shared" si="430"/>
        <v>47.873783111572266</v>
      </c>
      <c r="AA861" s="66">
        <f t="shared" si="431"/>
        <v>7147.8737831115723</v>
      </c>
      <c r="AB861" s="71">
        <f t="shared" si="443"/>
        <v>6510.5164833068848</v>
      </c>
      <c r="AC861" s="71">
        <f t="shared" si="432"/>
        <v>47.873783111572266</v>
      </c>
      <c r="AD861" s="71">
        <f t="shared" si="444"/>
        <v>6529.3723210159769</v>
      </c>
      <c r="AE861" s="71">
        <f t="shared" si="445"/>
        <v>47.873783111572266</v>
      </c>
      <c r="AF861" s="57">
        <f t="shared" si="446"/>
        <v>47.873783111572266</v>
      </c>
      <c r="AG861" s="55"/>
      <c r="AI861" s="35" t="str">
        <f t="shared" si="433"/>
        <v/>
      </c>
      <c r="AJ861" s="125" t="str">
        <f t="shared" si="434"/>
        <v/>
      </c>
      <c r="AK861" s="125" t="str">
        <f t="shared" si="435"/>
        <v/>
      </c>
      <c r="AL861" s="125" t="str">
        <f t="shared" si="436"/>
        <v/>
      </c>
      <c r="AM861" s="125" t="str">
        <f t="shared" si="437"/>
        <v/>
      </c>
      <c r="AN861" s="125" t="s">
        <v>218</v>
      </c>
      <c r="AO861" s="125" t="str">
        <f t="shared" si="438"/>
        <v/>
      </c>
      <c r="AP861" s="125" t="str">
        <f t="shared" si="447"/>
        <v/>
      </c>
    </row>
    <row r="862" spans="1:42">
      <c r="A862" s="30">
        <f t="shared" si="439"/>
        <v>33816</v>
      </c>
      <c r="B862" s="31">
        <f t="shared" si="416"/>
        <v>8933.7554137003117</v>
      </c>
      <c r="C862" s="33" t="str">
        <f t="shared" si="417"/>
        <v/>
      </c>
      <c r="D862" s="31">
        <f t="shared" si="418"/>
        <v>8605.4801411095341</v>
      </c>
      <c r="E862" s="33" t="str">
        <f t="shared" si="419"/>
        <v/>
      </c>
      <c r="F862" s="31">
        <f t="shared" si="420"/>
        <v>0</v>
      </c>
      <c r="G862" s="32">
        <f t="shared" si="421"/>
        <v>4522.9087195187421</v>
      </c>
      <c r="H862" s="32">
        <f t="shared" si="422"/>
        <v>5559.7777933054658</v>
      </c>
      <c r="I862" s="32">
        <f t="shared" si="423"/>
        <v>5559.7777933054658</v>
      </c>
      <c r="J862" s="37" t="str">
        <f t="shared" si="440"/>
        <v/>
      </c>
      <c r="K862" s="31">
        <f t="shared" si="424"/>
        <v>0</v>
      </c>
      <c r="L862" s="33" t="str">
        <f t="shared" si="425"/>
        <v/>
      </c>
      <c r="M862" s="34">
        <f t="shared" si="441"/>
        <v>6211.3779321589082</v>
      </c>
      <c r="N862" s="33" t="str">
        <f t="shared" si="442"/>
        <v/>
      </c>
      <c r="O862" s="35" t="str">
        <f t="shared" si="426"/>
        <v/>
      </c>
      <c r="P862" s="48" t="str">
        <f t="shared" si="427"/>
        <v/>
      </c>
      <c r="Q862" s="35"/>
      <c r="R862" s="58">
        <f>Data!AW862</f>
        <v>937.68212890625</v>
      </c>
      <c r="S862" s="58">
        <f>Data!BB862</f>
        <v>609.40716552734375</v>
      </c>
      <c r="T862" s="58">
        <f>Data!BM862</f>
        <v>0</v>
      </c>
      <c r="U862" s="59">
        <f>Data!BN862</f>
        <v>-3473.164306640625</v>
      </c>
      <c r="V862" s="59">
        <f>Data!BO862</f>
        <v>-2436.29541015625</v>
      </c>
      <c r="W862" s="58">
        <f>Data!BT862</f>
        <v>0</v>
      </c>
      <c r="X862" s="56">
        <f t="shared" si="428"/>
        <v>937.68212890625</v>
      </c>
      <c r="Y862" s="64">
        <f t="shared" si="429"/>
        <v>4000</v>
      </c>
      <c r="Z862" s="65">
        <f t="shared" si="430"/>
        <v>3.6496737003326416</v>
      </c>
      <c r="AA862" s="66">
        <f t="shared" si="431"/>
        <v>4003.6496737003326</v>
      </c>
      <c r="AB862" s="71">
        <f t="shared" si="443"/>
        <v>3065.9675447940826</v>
      </c>
      <c r="AC862" s="71">
        <f t="shared" si="432"/>
        <v>3.6496737003326416</v>
      </c>
      <c r="AD862" s="71">
        <f t="shared" si="444"/>
        <v>6489.9761995893696</v>
      </c>
      <c r="AE862" s="71">
        <f t="shared" si="445"/>
        <v>3.6496737003326416</v>
      </c>
      <c r="AF862" s="57">
        <f t="shared" si="446"/>
        <v>3.6496737003326416</v>
      </c>
      <c r="AG862" s="55"/>
      <c r="AI862" s="35" t="str">
        <f t="shared" si="433"/>
        <v/>
      </c>
      <c r="AJ862" s="125" t="str">
        <f t="shared" si="434"/>
        <v/>
      </c>
      <c r="AK862" s="125" t="str">
        <f t="shared" si="435"/>
        <v/>
      </c>
      <c r="AL862" s="125" t="str">
        <f t="shared" si="436"/>
        <v/>
      </c>
      <c r="AM862" s="125" t="str">
        <f t="shared" si="437"/>
        <v/>
      </c>
      <c r="AN862" s="125" t="s">
        <v>218</v>
      </c>
      <c r="AO862" s="125" t="str">
        <f t="shared" si="438"/>
        <v/>
      </c>
      <c r="AP862" s="125" t="str">
        <f t="shared" si="447"/>
        <v/>
      </c>
    </row>
    <row r="863" spans="1:42">
      <c r="A863" s="30">
        <f t="shared" si="439"/>
        <v>33847</v>
      </c>
      <c r="B863" s="31">
        <f t="shared" si="416"/>
        <v>9898.4991686764733</v>
      </c>
      <c r="C863" s="33" t="str">
        <f t="shared" si="417"/>
        <v>JP</v>
      </c>
      <c r="D863" s="31">
        <f t="shared" si="418"/>
        <v>9725.6216605243117</v>
      </c>
      <c r="E863" s="33" t="str">
        <f t="shared" si="419"/>
        <v/>
      </c>
      <c r="F863" s="31">
        <f t="shared" si="420"/>
        <v>6561.1218172081626</v>
      </c>
      <c r="G863" s="32">
        <f t="shared" si="421"/>
        <v>6766.1751667926228</v>
      </c>
      <c r="H863" s="32">
        <f t="shared" si="422"/>
        <v>7957.6668398950596</v>
      </c>
      <c r="I863" s="32">
        <f t="shared" si="423"/>
        <v>7957.6668398950596</v>
      </c>
      <c r="J863" s="37" t="str">
        <f t="shared" si="440"/>
        <v/>
      </c>
      <c r="K863" s="31">
        <f t="shared" si="424"/>
        <v>0</v>
      </c>
      <c r="L863" s="33" t="str">
        <f t="shared" si="425"/>
        <v/>
      </c>
      <c r="M863" s="34">
        <f t="shared" si="441"/>
        <v>6296.0444016106094</v>
      </c>
      <c r="N863" s="33" t="str">
        <f t="shared" si="442"/>
        <v/>
      </c>
      <c r="O863" s="35" t="str">
        <f t="shared" si="426"/>
        <v/>
      </c>
      <c r="P863" s="48" t="str">
        <f t="shared" si="427"/>
        <v>JP</v>
      </c>
      <c r="Q863" s="35"/>
      <c r="R863" s="58">
        <f>Data!AW863</f>
        <v>3191.40380859375</v>
      </c>
      <c r="S863" s="58">
        <f>Data!BB863</f>
        <v>3018.526611328125</v>
      </c>
      <c r="T863" s="58">
        <f>Data!BM863</f>
        <v>-145.97370910644531</v>
      </c>
      <c r="U863" s="59">
        <f>Data!BN863</f>
        <v>59.0802001953125</v>
      </c>
      <c r="V863" s="59">
        <f>Data!BO863</f>
        <v>1250.5716552734375</v>
      </c>
      <c r="W863" s="58">
        <f>Data!BT863</f>
        <v>0</v>
      </c>
      <c r="X863" s="56">
        <f t="shared" si="428"/>
        <v>3191.40380859375</v>
      </c>
      <c r="Y863" s="64">
        <f t="shared" si="429"/>
        <v>3000</v>
      </c>
      <c r="Z863" s="65">
        <f t="shared" si="430"/>
        <v>191.40383911132812</v>
      </c>
      <c r="AA863" s="66">
        <f t="shared" si="431"/>
        <v>3191.4038391113281</v>
      </c>
      <c r="AB863" s="71">
        <f t="shared" si="443"/>
        <v>3.0517578125E-5</v>
      </c>
      <c r="AC863" s="71">
        <f t="shared" si="432"/>
        <v>191.40383911132812</v>
      </c>
      <c r="AD863" s="71">
        <f t="shared" si="444"/>
        <v>3987.0404106668475</v>
      </c>
      <c r="AE863" s="71">
        <f t="shared" si="445"/>
        <v>191.40383911132812</v>
      </c>
      <c r="AF863" s="57">
        <f t="shared" si="446"/>
        <v>3.0517578125E-5</v>
      </c>
      <c r="AG863" s="55"/>
      <c r="AI863" s="35" t="str">
        <f t="shared" si="433"/>
        <v/>
      </c>
      <c r="AJ863" s="125" t="str">
        <f t="shared" si="434"/>
        <v/>
      </c>
      <c r="AK863" s="125" t="str">
        <f t="shared" si="435"/>
        <v/>
      </c>
      <c r="AL863" s="125" t="str">
        <f t="shared" si="436"/>
        <v/>
      </c>
      <c r="AM863" s="125" t="str">
        <f t="shared" si="437"/>
        <v/>
      </c>
      <c r="AN863" s="125" t="s">
        <v>218</v>
      </c>
      <c r="AO863" s="125" t="str">
        <f t="shared" si="438"/>
        <v/>
      </c>
      <c r="AP863" s="125" t="str">
        <f t="shared" si="447"/>
        <v/>
      </c>
    </row>
    <row r="864" spans="1:42">
      <c r="A864" s="30">
        <f t="shared" si="439"/>
        <v>33877</v>
      </c>
      <c r="B864" s="31">
        <f t="shared" si="416"/>
        <v>0</v>
      </c>
      <c r="C864" s="33" t="str">
        <f t="shared" si="417"/>
        <v/>
      </c>
      <c r="D864" s="31">
        <f t="shared" si="418"/>
        <v>0</v>
      </c>
      <c r="E864" s="33" t="str">
        <f t="shared" si="419"/>
        <v/>
      </c>
      <c r="F864" s="31">
        <f t="shared" si="420"/>
        <v>6065.6103943979433</v>
      </c>
      <c r="G864" s="32">
        <f t="shared" si="421"/>
        <v>6564.0212986836723</v>
      </c>
      <c r="H864" s="32">
        <f t="shared" si="422"/>
        <v>8246.4985152943627</v>
      </c>
      <c r="I864" s="32">
        <f t="shared" si="423"/>
        <v>8246.4985152943627</v>
      </c>
      <c r="J864" s="37" t="str">
        <f t="shared" si="440"/>
        <v>RS</v>
      </c>
      <c r="K864" s="31">
        <f t="shared" si="424"/>
        <v>0</v>
      </c>
      <c r="L864" s="33" t="str">
        <f t="shared" si="425"/>
        <v/>
      </c>
      <c r="M864" s="34">
        <f t="shared" si="441"/>
        <v>6089.5855599031283</v>
      </c>
      <c r="N864" s="33" t="str">
        <f t="shared" si="442"/>
        <v/>
      </c>
      <c r="O864" s="35" t="str">
        <f t="shared" si="426"/>
        <v/>
      </c>
      <c r="P864" s="48" t="str">
        <f t="shared" si="427"/>
        <v>RS</v>
      </c>
      <c r="Q864" s="35"/>
      <c r="R864" s="58">
        <f>Data!AW864</f>
        <v>0</v>
      </c>
      <c r="S864" s="58">
        <f>Data!BB864</f>
        <v>0</v>
      </c>
      <c r="T864" s="58">
        <f>Data!BM864</f>
        <v>863.9544677734375</v>
      </c>
      <c r="U864" s="59">
        <f>Data!BN864</f>
        <v>1362.3653564453125</v>
      </c>
      <c r="V864" s="59">
        <f>Data!BO864</f>
        <v>3044.842529296875</v>
      </c>
      <c r="W864" s="58">
        <f>Data!BT864</f>
        <v>0</v>
      </c>
      <c r="X864" s="56">
        <f t="shared" si="428"/>
        <v>3044.842529296875</v>
      </c>
      <c r="Y864" s="64">
        <f t="shared" si="429"/>
        <v>3000</v>
      </c>
      <c r="Z864" s="65">
        <f t="shared" si="430"/>
        <v>44.842552185058594</v>
      </c>
      <c r="AA864" s="66">
        <f t="shared" si="431"/>
        <v>3044.8425521850586</v>
      </c>
      <c r="AB864" s="71">
        <f t="shared" si="443"/>
        <v>2.288818359375E-5</v>
      </c>
      <c r="AC864" s="71">
        <f t="shared" si="432"/>
        <v>44.842552185058594</v>
      </c>
      <c r="AD864" s="71">
        <f t="shared" si="444"/>
        <v>2926.2884186336969</v>
      </c>
      <c r="AE864" s="71">
        <f t="shared" si="445"/>
        <v>44.842552185058594</v>
      </c>
      <c r="AF864" s="57">
        <f t="shared" si="446"/>
        <v>2.288818359375E-5</v>
      </c>
      <c r="AG864" s="55"/>
      <c r="AI864" s="35" t="str">
        <f t="shared" si="433"/>
        <v/>
      </c>
      <c r="AJ864" s="125" t="str">
        <f t="shared" si="434"/>
        <v/>
      </c>
      <c r="AK864" s="125" t="str">
        <f t="shared" si="435"/>
        <v/>
      </c>
      <c r="AL864" s="125" t="str">
        <f t="shared" si="436"/>
        <v/>
      </c>
      <c r="AM864" s="125" t="str">
        <f t="shared" si="437"/>
        <v/>
      </c>
      <c r="AN864" s="125" t="s">
        <v>218</v>
      </c>
      <c r="AO864" s="125" t="str">
        <f t="shared" si="438"/>
        <v/>
      </c>
      <c r="AP864" s="125" t="str">
        <f t="shared" si="447"/>
        <v/>
      </c>
    </row>
    <row r="865" spans="1:42">
      <c r="A865" s="30">
        <f t="shared" si="439"/>
        <v>33908</v>
      </c>
      <c r="B865" s="31">
        <f t="shared" si="416"/>
        <v>0</v>
      </c>
      <c r="C865" s="33" t="str">
        <f t="shared" si="417"/>
        <v/>
      </c>
      <c r="D865" s="31">
        <f t="shared" si="418"/>
        <v>0</v>
      </c>
      <c r="E865" s="33" t="str">
        <f t="shared" si="419"/>
        <v/>
      </c>
      <c r="F865" s="31">
        <f t="shared" si="420"/>
        <v>0</v>
      </c>
      <c r="G865" s="32">
        <f t="shared" si="421"/>
        <v>0</v>
      </c>
      <c r="H865" s="32">
        <f t="shared" si="422"/>
        <v>0</v>
      </c>
      <c r="I865" s="32">
        <f t="shared" si="423"/>
        <v>0</v>
      </c>
      <c r="J865" s="37" t="str">
        <f t="shared" si="440"/>
        <v/>
      </c>
      <c r="K865" s="31">
        <f t="shared" si="424"/>
        <v>0</v>
      </c>
      <c r="L865" s="33" t="str">
        <f t="shared" si="425"/>
        <v/>
      </c>
      <c r="M865" s="34">
        <f t="shared" si="441"/>
        <v>2307.69239233796</v>
      </c>
      <c r="N865" s="33" t="str">
        <f t="shared" si="442"/>
        <v/>
      </c>
      <c r="O865" s="35" t="str">
        <f t="shared" si="426"/>
        <v/>
      </c>
      <c r="P865" s="48" t="str">
        <f t="shared" si="427"/>
        <v/>
      </c>
      <c r="Q865" s="35"/>
      <c r="R865" s="58">
        <f>Data!AW865</f>
        <v>0</v>
      </c>
      <c r="S865" s="58">
        <f>Data!BB865</f>
        <v>0</v>
      </c>
      <c r="T865" s="58">
        <f>Data!BM865</f>
        <v>0</v>
      </c>
      <c r="U865" s="59">
        <f>Data!BN865</f>
        <v>0</v>
      </c>
      <c r="V865" s="59">
        <f>Data!BO865</f>
        <v>0</v>
      </c>
      <c r="W865" s="58">
        <f>Data!BT865</f>
        <v>0</v>
      </c>
      <c r="X865" s="56">
        <f t="shared" si="428"/>
        <v>0</v>
      </c>
      <c r="Y865" s="64">
        <f t="shared" si="429"/>
        <v>3000</v>
      </c>
      <c r="Z865" s="65">
        <f t="shared" si="430"/>
        <v>2274.2333984375</v>
      </c>
      <c r="AA865" s="66">
        <f t="shared" si="431"/>
        <v>5274.2333984375</v>
      </c>
      <c r="AB865" s="71">
        <f t="shared" si="443"/>
        <v>5274.2333984375</v>
      </c>
      <c r="AC865" s="71">
        <f t="shared" si="432"/>
        <v>2274.2333984375</v>
      </c>
      <c r="AD865" s="71">
        <f t="shared" si="444"/>
        <v>5692.5009600016137</v>
      </c>
      <c r="AE865" s="71">
        <f t="shared" si="445"/>
        <v>2274.2333984375</v>
      </c>
      <c r="AF865" s="57">
        <f t="shared" si="446"/>
        <v>2274.2333984375</v>
      </c>
      <c r="AG865" s="55"/>
      <c r="AI865" s="35" t="str">
        <f t="shared" si="433"/>
        <v/>
      </c>
      <c r="AJ865" s="125" t="str">
        <f t="shared" si="434"/>
        <v/>
      </c>
      <c r="AK865" s="125" t="str">
        <f t="shared" si="435"/>
        <v/>
      </c>
      <c r="AL865" s="125" t="str">
        <f t="shared" si="436"/>
        <v/>
      </c>
      <c r="AM865" s="125" t="str">
        <f t="shared" si="437"/>
        <v/>
      </c>
      <c r="AN865" s="125" t="s">
        <v>218</v>
      </c>
      <c r="AO865" s="125" t="str">
        <f t="shared" si="438"/>
        <v/>
      </c>
      <c r="AP865" s="125" t="str">
        <f t="shared" si="447"/>
        <v/>
      </c>
    </row>
    <row r="866" spans="1:42">
      <c r="A866" s="30">
        <f t="shared" si="439"/>
        <v>33938</v>
      </c>
      <c r="B866" s="31">
        <f t="shared" si="416"/>
        <v>0</v>
      </c>
      <c r="C866" s="33" t="str">
        <f t="shared" si="417"/>
        <v/>
      </c>
      <c r="D866" s="31">
        <f t="shared" si="418"/>
        <v>0</v>
      </c>
      <c r="E866" s="33" t="str">
        <f t="shared" si="419"/>
        <v/>
      </c>
      <c r="F866" s="31">
        <f t="shared" si="420"/>
        <v>0</v>
      </c>
      <c r="G866" s="32">
        <f t="shared" si="421"/>
        <v>1821.6208736099222</v>
      </c>
      <c r="H866" s="32">
        <f t="shared" si="422"/>
        <v>3606.1225631689399</v>
      </c>
      <c r="I866" s="32">
        <f t="shared" si="423"/>
        <v>3606.1225631689399</v>
      </c>
      <c r="J866" s="37" t="str">
        <f t="shared" si="440"/>
        <v/>
      </c>
      <c r="K866" s="31">
        <f t="shared" si="424"/>
        <v>0</v>
      </c>
      <c r="L866" s="33" t="str">
        <f t="shared" si="425"/>
        <v/>
      </c>
      <c r="M866" s="34">
        <f t="shared" si="441"/>
        <v>3872.4398580859206</v>
      </c>
      <c r="N866" s="33" t="str">
        <f t="shared" si="442"/>
        <v/>
      </c>
      <c r="O866" s="35" t="str">
        <f t="shared" si="426"/>
        <v>MRDO</v>
      </c>
      <c r="P866" s="48" t="str">
        <f t="shared" si="427"/>
        <v>MRDO</v>
      </c>
      <c r="Q866" s="35"/>
      <c r="R866" s="58">
        <f>Data!AW866</f>
        <v>0</v>
      </c>
      <c r="S866" s="58">
        <f>Data!BB866</f>
        <v>0</v>
      </c>
      <c r="T866" s="58">
        <f>Data!BM866</f>
        <v>0</v>
      </c>
      <c r="U866" s="59">
        <f>Data!BN866</f>
        <v>-377.82223510742187</v>
      </c>
      <c r="V866" s="59">
        <f>Data!BO866</f>
        <v>1406.679443359375</v>
      </c>
      <c r="W866" s="58">
        <f>Data!BT866</f>
        <v>0</v>
      </c>
      <c r="X866" s="56">
        <f t="shared" si="428"/>
        <v>1406.679443359375</v>
      </c>
      <c r="Y866" s="64">
        <f t="shared" si="429"/>
        <v>3500</v>
      </c>
      <c r="Z866" s="65">
        <f t="shared" si="430"/>
        <v>0</v>
      </c>
      <c r="AA866" s="66">
        <f t="shared" si="431"/>
        <v>3500</v>
      </c>
      <c r="AB866" s="71">
        <f t="shared" si="443"/>
        <v>2093.320556640625</v>
      </c>
      <c r="AC866" s="71">
        <f t="shared" si="432"/>
        <v>0</v>
      </c>
      <c r="AD866" s="71">
        <f t="shared" si="444"/>
        <v>3167.7542102430125</v>
      </c>
      <c r="AE866" s="71">
        <f t="shared" si="445"/>
        <v>0</v>
      </c>
      <c r="AF866" s="57">
        <f t="shared" si="446"/>
        <v>0</v>
      </c>
      <c r="AG866" s="55"/>
      <c r="AI866" s="35" t="str">
        <f t="shared" si="433"/>
        <v/>
      </c>
      <c r="AJ866" s="125" t="str">
        <f t="shared" si="434"/>
        <v/>
      </c>
      <c r="AK866" s="125" t="str">
        <f t="shared" si="435"/>
        <v/>
      </c>
      <c r="AL866" s="125" t="str">
        <f t="shared" si="436"/>
        <v/>
      </c>
      <c r="AM866" s="125" t="str">
        <f t="shared" si="437"/>
        <v/>
      </c>
      <c r="AN866" s="125" t="s">
        <v>218</v>
      </c>
      <c r="AO866" s="125" t="str">
        <f t="shared" si="438"/>
        <v/>
      </c>
      <c r="AP866" s="125" t="str">
        <f t="shared" si="447"/>
        <v/>
      </c>
    </row>
    <row r="867" spans="1:42">
      <c r="A867" s="30">
        <f t="shared" si="439"/>
        <v>33969</v>
      </c>
      <c r="B867" s="31">
        <f t="shared" si="416"/>
        <v>0</v>
      </c>
      <c r="C867" s="33" t="str">
        <f t="shared" si="417"/>
        <v/>
      </c>
      <c r="D867" s="31">
        <f t="shared" si="418"/>
        <v>0</v>
      </c>
      <c r="E867" s="33" t="str">
        <f t="shared" si="419"/>
        <v/>
      </c>
      <c r="F867" s="31">
        <f t="shared" si="420"/>
        <v>0</v>
      </c>
      <c r="G867" s="32">
        <f t="shared" si="421"/>
        <v>11299.462952917384</v>
      </c>
      <c r="H867" s="32">
        <f t="shared" si="422"/>
        <v>12071.988130089811</v>
      </c>
      <c r="I867" s="32">
        <f t="shared" si="423"/>
        <v>12071.988130089811</v>
      </c>
      <c r="J867" s="37" t="str">
        <f t="shared" si="440"/>
        <v/>
      </c>
      <c r="K867" s="31">
        <f t="shared" si="424"/>
        <v>0</v>
      </c>
      <c r="L867" s="33" t="str">
        <f t="shared" si="425"/>
        <v/>
      </c>
      <c r="M867" s="34">
        <f t="shared" si="441"/>
        <v>11749.516656931241</v>
      </c>
      <c r="N867" s="33" t="str">
        <f t="shared" si="442"/>
        <v/>
      </c>
      <c r="O867" s="35" t="str">
        <f t="shared" si="426"/>
        <v/>
      </c>
      <c r="P867" s="48" t="str">
        <f t="shared" si="427"/>
        <v/>
      </c>
      <c r="Q867" s="35"/>
      <c r="R867" s="58">
        <f>Data!AW867</f>
        <v>0</v>
      </c>
      <c r="S867" s="58">
        <f>Data!BB867</f>
        <v>0</v>
      </c>
      <c r="T867" s="58">
        <f>Data!BM867</f>
        <v>0</v>
      </c>
      <c r="U867" s="59">
        <f>Data!BN867</f>
        <v>6374.02197265625</v>
      </c>
      <c r="V867" s="59">
        <f>Data!BO867</f>
        <v>7172.30810546875</v>
      </c>
      <c r="W867" s="58">
        <f>Data!BT867</f>
        <v>0</v>
      </c>
      <c r="X867" s="56">
        <f t="shared" si="428"/>
        <v>7172.30810546875</v>
      </c>
      <c r="Y867" s="64">
        <f t="shared" si="429"/>
        <v>3500</v>
      </c>
      <c r="Z867" s="65">
        <f t="shared" si="430"/>
        <v>6377.57080078125</v>
      </c>
      <c r="AA867" s="66">
        <f t="shared" si="431"/>
        <v>9877.57080078125</v>
      </c>
      <c r="AB867" s="71">
        <f t="shared" si="443"/>
        <v>2705.2626953125</v>
      </c>
      <c r="AC867" s="71">
        <f t="shared" si="432"/>
        <v>6377.57080078125</v>
      </c>
      <c r="AD867" s="71">
        <f t="shared" si="444"/>
        <v>5163.0245283209206</v>
      </c>
      <c r="AE867" s="71">
        <f t="shared" si="445"/>
        <v>6377.57080078125</v>
      </c>
      <c r="AF867" s="57">
        <f t="shared" si="446"/>
        <v>2705.2626953125</v>
      </c>
      <c r="AG867" s="55"/>
      <c r="AI867" s="35" t="str">
        <f t="shared" si="433"/>
        <v/>
      </c>
      <c r="AJ867" s="125" t="str">
        <f t="shared" si="434"/>
        <v/>
      </c>
      <c r="AK867" s="125" t="str">
        <f t="shared" si="435"/>
        <v/>
      </c>
      <c r="AL867" s="125" t="str">
        <f t="shared" si="436"/>
        <v/>
      </c>
      <c r="AM867" s="125" t="str">
        <f t="shared" si="437"/>
        <v/>
      </c>
      <c r="AN867" s="125" t="s">
        <v>218</v>
      </c>
      <c r="AO867" s="125" t="str">
        <f t="shared" si="438"/>
        <v/>
      </c>
      <c r="AP867" s="125" t="str">
        <f t="shared" si="447"/>
        <v/>
      </c>
    </row>
    <row r="868" spans="1:42">
      <c r="A868" s="30">
        <f t="shared" si="439"/>
        <v>34000</v>
      </c>
      <c r="B868" s="31">
        <f t="shared" si="416"/>
        <v>0</v>
      </c>
      <c r="C868" s="33" t="str">
        <f t="shared" si="417"/>
        <v/>
      </c>
      <c r="D868" s="31">
        <f t="shared" si="418"/>
        <v>0</v>
      </c>
      <c r="E868" s="33" t="str">
        <f t="shared" si="419"/>
        <v/>
      </c>
      <c r="F868" s="31">
        <f t="shared" si="420"/>
        <v>0</v>
      </c>
      <c r="G868" s="32">
        <f t="shared" si="421"/>
        <v>0</v>
      </c>
      <c r="H868" s="32">
        <f t="shared" si="422"/>
        <v>0</v>
      </c>
      <c r="I868" s="32">
        <f t="shared" si="423"/>
        <v>0</v>
      </c>
      <c r="J868" s="37" t="str">
        <f t="shared" si="440"/>
        <v/>
      </c>
      <c r="K868" s="31">
        <f t="shared" si="424"/>
        <v>0</v>
      </c>
      <c r="L868" s="33" t="str">
        <f t="shared" si="425"/>
        <v/>
      </c>
      <c r="M868" s="34">
        <f t="shared" si="441"/>
        <v>9994.2957391847376</v>
      </c>
      <c r="N868" s="33" t="str">
        <f t="shared" si="442"/>
        <v/>
      </c>
      <c r="O868" s="35" t="str">
        <f t="shared" si="426"/>
        <v/>
      </c>
      <c r="P868" s="48" t="str">
        <f t="shared" si="427"/>
        <v/>
      </c>
      <c r="Q868" s="35"/>
      <c r="R868" s="58">
        <f>Data!AW868</f>
        <v>0</v>
      </c>
      <c r="S868" s="58">
        <f>Data!BB868</f>
        <v>0</v>
      </c>
      <c r="T868" s="58">
        <f>Data!BM868</f>
        <v>0</v>
      </c>
      <c r="U868" s="59">
        <f>Data!BN868</f>
        <v>0</v>
      </c>
      <c r="V868" s="59">
        <f>Data!BO868</f>
        <v>0</v>
      </c>
      <c r="W868" s="58">
        <f>Data!BT868</f>
        <v>0</v>
      </c>
      <c r="X868" s="56">
        <f t="shared" si="428"/>
        <v>0</v>
      </c>
      <c r="Y868" s="64">
        <f t="shared" si="429"/>
        <v>6000</v>
      </c>
      <c r="Z868" s="65">
        <f t="shared" si="430"/>
        <v>60185.5078125</v>
      </c>
      <c r="AA868" s="66">
        <f t="shared" si="431"/>
        <v>66185.5078125</v>
      </c>
      <c r="AB868" s="71">
        <f t="shared" si="443"/>
        <v>66185.5078125</v>
      </c>
      <c r="AC868" s="71">
        <f t="shared" si="432"/>
        <v>60185.5078125</v>
      </c>
      <c r="AD868" s="71">
        <f t="shared" si="444"/>
        <v>54753.3328376672</v>
      </c>
      <c r="AE868" s="71">
        <f t="shared" si="445"/>
        <v>60185.5078125</v>
      </c>
      <c r="AF868" s="57">
        <f t="shared" si="446"/>
        <v>54753.3328376672</v>
      </c>
      <c r="AG868" s="55"/>
      <c r="AI868" s="35" t="str">
        <f t="shared" si="433"/>
        <v/>
      </c>
      <c r="AJ868" s="125" t="str">
        <f t="shared" si="434"/>
        <v/>
      </c>
      <c r="AK868" s="125" t="str">
        <f t="shared" si="435"/>
        <v/>
      </c>
      <c r="AL868" s="125" t="str">
        <f t="shared" si="436"/>
        <v/>
      </c>
      <c r="AM868" s="125" t="str">
        <f t="shared" si="437"/>
        <v/>
      </c>
      <c r="AN868" s="125" t="s">
        <v>218</v>
      </c>
      <c r="AO868" s="125" t="str">
        <f t="shared" si="438"/>
        <v/>
      </c>
      <c r="AP868" s="125" t="str">
        <f t="shared" si="447"/>
        <v/>
      </c>
    </row>
    <row r="869" spans="1:42">
      <c r="A869" s="30">
        <f t="shared" si="439"/>
        <v>34028</v>
      </c>
      <c r="B869" s="31">
        <f t="shared" si="416"/>
        <v>0</v>
      </c>
      <c r="C869" s="33" t="str">
        <f t="shared" si="417"/>
        <v/>
      </c>
      <c r="D869" s="31">
        <f t="shared" si="418"/>
        <v>0</v>
      </c>
      <c r="E869" s="33" t="str">
        <f t="shared" si="419"/>
        <v/>
      </c>
      <c r="F869" s="31">
        <f t="shared" si="420"/>
        <v>0</v>
      </c>
      <c r="G869" s="32">
        <f t="shared" si="421"/>
        <v>0</v>
      </c>
      <c r="H869" s="32">
        <f t="shared" si="422"/>
        <v>0</v>
      </c>
      <c r="I869" s="32">
        <f t="shared" si="423"/>
        <v>0</v>
      </c>
      <c r="J869" s="37" t="str">
        <f t="shared" si="440"/>
        <v/>
      </c>
      <c r="K869" s="31">
        <f t="shared" si="424"/>
        <v>0</v>
      </c>
      <c r="L869" s="33" t="str">
        <f t="shared" si="425"/>
        <v/>
      </c>
      <c r="M869" s="34">
        <f t="shared" si="441"/>
        <v>24167.532149851868</v>
      </c>
      <c r="N869" s="33" t="str">
        <f t="shared" si="442"/>
        <v/>
      </c>
      <c r="O869" s="35" t="str">
        <f t="shared" si="426"/>
        <v/>
      </c>
      <c r="P869" s="48" t="str">
        <f t="shared" si="427"/>
        <v/>
      </c>
      <c r="Q869" s="35"/>
      <c r="R869" s="58">
        <f>Data!AW869</f>
        <v>0</v>
      </c>
      <c r="S869" s="58">
        <f>Data!BB869</f>
        <v>0</v>
      </c>
      <c r="T869" s="58">
        <f>Data!BM869</f>
        <v>0</v>
      </c>
      <c r="U869" s="59">
        <f>Data!BN869</f>
        <v>0</v>
      </c>
      <c r="V869" s="59">
        <f>Data!BO869</f>
        <v>0</v>
      </c>
      <c r="W869" s="58">
        <f>Data!BT869</f>
        <v>0</v>
      </c>
      <c r="X869" s="56">
        <f t="shared" si="428"/>
        <v>0</v>
      </c>
      <c r="Y869" s="64">
        <f t="shared" si="429"/>
        <v>14794.642578125</v>
      </c>
      <c r="Z869" s="65">
        <f t="shared" si="430"/>
        <v>43107.296875</v>
      </c>
      <c r="AA869" s="66">
        <f t="shared" si="431"/>
        <v>57901.939453125</v>
      </c>
      <c r="AB869" s="71">
        <f t="shared" si="443"/>
        <v>57901.939453125</v>
      </c>
      <c r="AC869" s="71">
        <f t="shared" si="432"/>
        <v>43107.296875</v>
      </c>
      <c r="AD869" s="71">
        <f t="shared" si="444"/>
        <v>37963.032524296774</v>
      </c>
      <c r="AE869" s="71">
        <f t="shared" si="445"/>
        <v>43107.296875</v>
      </c>
      <c r="AF869" s="57">
        <f t="shared" si="446"/>
        <v>37963.032524296774</v>
      </c>
      <c r="AG869" s="55"/>
      <c r="AI869" s="35" t="str">
        <f t="shared" si="433"/>
        <v/>
      </c>
      <c r="AJ869" s="125" t="str">
        <f t="shared" si="434"/>
        <v/>
      </c>
      <c r="AK869" s="125" t="str">
        <f t="shared" si="435"/>
        <v/>
      </c>
      <c r="AL869" s="125" t="str">
        <f t="shared" si="436"/>
        <v/>
      </c>
      <c r="AM869" s="125" t="str">
        <f t="shared" si="437"/>
        <v/>
      </c>
      <c r="AN869" s="125" t="s">
        <v>218</v>
      </c>
      <c r="AO869" s="125" t="str">
        <f t="shared" si="438"/>
        <v/>
      </c>
      <c r="AP869" s="125" t="str">
        <f t="shared" si="447"/>
        <v/>
      </c>
    </row>
    <row r="870" spans="1:42">
      <c r="A870" s="30">
        <f t="shared" si="439"/>
        <v>34059</v>
      </c>
      <c r="B870" s="31">
        <f t="shared" si="416"/>
        <v>0</v>
      </c>
      <c r="C870" s="33" t="str">
        <f t="shared" si="417"/>
        <v/>
      </c>
      <c r="D870" s="31">
        <f t="shared" si="418"/>
        <v>0</v>
      </c>
      <c r="E870" s="33" t="str">
        <f t="shared" si="419"/>
        <v/>
      </c>
      <c r="F870" s="31">
        <f t="shared" si="420"/>
        <v>0</v>
      </c>
      <c r="G870" s="32">
        <f t="shared" si="421"/>
        <v>0</v>
      </c>
      <c r="H870" s="32">
        <f t="shared" si="422"/>
        <v>0</v>
      </c>
      <c r="I870" s="32">
        <f t="shared" si="423"/>
        <v>0</v>
      </c>
      <c r="J870" s="37" t="str">
        <f t="shared" si="440"/>
        <v/>
      </c>
      <c r="K870" s="31">
        <f t="shared" si="424"/>
        <v>0</v>
      </c>
      <c r="L870" s="33" t="str">
        <f t="shared" si="425"/>
        <v/>
      </c>
      <c r="M870" s="34">
        <f t="shared" si="441"/>
        <v>21099.764589237562</v>
      </c>
      <c r="N870" s="33" t="str">
        <f t="shared" si="442"/>
        <v/>
      </c>
      <c r="O870" s="35" t="str">
        <f t="shared" si="426"/>
        <v/>
      </c>
      <c r="P870" s="48" t="str">
        <f t="shared" si="427"/>
        <v/>
      </c>
      <c r="Q870" s="35"/>
      <c r="R870" s="58">
        <f>Data!AW870</f>
        <v>0</v>
      </c>
      <c r="S870" s="58">
        <f>Data!BB870</f>
        <v>0</v>
      </c>
      <c r="T870" s="58">
        <f>Data!BM870</f>
        <v>0</v>
      </c>
      <c r="U870" s="59">
        <f>Data!BN870</f>
        <v>0</v>
      </c>
      <c r="V870" s="59">
        <f>Data!BO870</f>
        <v>0</v>
      </c>
      <c r="W870" s="58">
        <f>Data!BT870</f>
        <v>0</v>
      </c>
      <c r="X870" s="56">
        <f t="shared" si="428"/>
        <v>0</v>
      </c>
      <c r="Y870" s="64">
        <f t="shared" si="429"/>
        <v>20741.935546875</v>
      </c>
      <c r="Z870" s="65">
        <f t="shared" si="430"/>
        <v>18064.923828125</v>
      </c>
      <c r="AA870" s="66">
        <f t="shared" si="431"/>
        <v>38806.859375</v>
      </c>
      <c r="AB870" s="71">
        <f t="shared" si="443"/>
        <v>38806.859375</v>
      </c>
      <c r="AC870" s="71">
        <f t="shared" si="432"/>
        <v>18064.923828125</v>
      </c>
      <c r="AD870" s="71">
        <f t="shared" si="444"/>
        <v>22686.207138575952</v>
      </c>
      <c r="AE870" s="71">
        <f t="shared" si="445"/>
        <v>18064.923828125</v>
      </c>
      <c r="AF870" s="57">
        <f t="shared" si="446"/>
        <v>18064.923828125</v>
      </c>
      <c r="AG870" s="55"/>
      <c r="AI870" s="35" t="str">
        <f t="shared" si="433"/>
        <v/>
      </c>
      <c r="AJ870" s="125" t="str">
        <f t="shared" si="434"/>
        <v/>
      </c>
      <c r="AK870" s="125" t="str">
        <f t="shared" si="435"/>
        <v/>
      </c>
      <c r="AL870" s="125" t="str">
        <f t="shared" si="436"/>
        <v/>
      </c>
      <c r="AM870" s="125" t="str">
        <f t="shared" si="437"/>
        <v/>
      </c>
      <c r="AN870" s="125" t="s">
        <v>218</v>
      </c>
      <c r="AO870" s="125" t="str">
        <f t="shared" si="438"/>
        <v/>
      </c>
      <c r="AP870" s="125" t="str">
        <f t="shared" si="447"/>
        <v/>
      </c>
    </row>
    <row r="871" spans="1:42">
      <c r="A871" s="30">
        <f t="shared" si="439"/>
        <v>34089</v>
      </c>
      <c r="B871" s="31">
        <f t="shared" si="416"/>
        <v>0</v>
      </c>
      <c r="C871" s="33" t="str">
        <f t="shared" si="417"/>
        <v/>
      </c>
      <c r="D871" s="31">
        <f t="shared" si="418"/>
        <v>0</v>
      </c>
      <c r="E871" s="33" t="str">
        <f t="shared" si="419"/>
        <v/>
      </c>
      <c r="F871" s="31">
        <f t="shared" si="420"/>
        <v>0</v>
      </c>
      <c r="G871" s="32">
        <f t="shared" si="421"/>
        <v>0</v>
      </c>
      <c r="H871" s="32">
        <f t="shared" si="422"/>
        <v>0</v>
      </c>
      <c r="I871" s="32">
        <f t="shared" si="423"/>
        <v>0</v>
      </c>
      <c r="J871" s="37" t="str">
        <f t="shared" si="440"/>
        <v/>
      </c>
      <c r="K871" s="31">
        <f t="shared" si="424"/>
        <v>0</v>
      </c>
      <c r="L871" s="33" t="str">
        <f t="shared" si="425"/>
        <v/>
      </c>
      <c r="M871" s="34">
        <f t="shared" si="441"/>
        <v>4285.7143586995662</v>
      </c>
      <c r="N871" s="33" t="str">
        <f t="shared" si="442"/>
        <v/>
      </c>
      <c r="O871" s="35" t="str">
        <f t="shared" si="426"/>
        <v/>
      </c>
      <c r="P871" s="48" t="str">
        <f t="shared" si="427"/>
        <v/>
      </c>
      <c r="Q871" s="35"/>
      <c r="R871" s="58">
        <f>Data!AW871</f>
        <v>0</v>
      </c>
      <c r="S871" s="58">
        <f>Data!BB871</f>
        <v>0</v>
      </c>
      <c r="T871" s="58">
        <f>Data!BM871</f>
        <v>0</v>
      </c>
      <c r="U871" s="59">
        <f>Data!BN871</f>
        <v>0</v>
      </c>
      <c r="V871" s="59">
        <f>Data!BO871</f>
        <v>0</v>
      </c>
      <c r="W871" s="58">
        <f>Data!BT871</f>
        <v>0</v>
      </c>
      <c r="X871" s="56">
        <f t="shared" si="428"/>
        <v>0</v>
      </c>
      <c r="Y871" s="64">
        <f t="shared" si="429"/>
        <v>13337.5</v>
      </c>
      <c r="Z871" s="65">
        <f t="shared" si="430"/>
        <v>16409.3515625</v>
      </c>
      <c r="AA871" s="66">
        <f t="shared" si="431"/>
        <v>29746.8515625</v>
      </c>
      <c r="AB871" s="71">
        <f t="shared" si="443"/>
        <v>29746.8515625</v>
      </c>
      <c r="AC871" s="71">
        <f t="shared" si="432"/>
        <v>16409.3515625</v>
      </c>
      <c r="AD871" s="71">
        <f t="shared" si="444"/>
        <v>29298.742128418889</v>
      </c>
      <c r="AE871" s="71">
        <f t="shared" si="445"/>
        <v>16409.3515625</v>
      </c>
      <c r="AF871" s="57">
        <f t="shared" si="446"/>
        <v>16409.3515625</v>
      </c>
      <c r="AG871" s="55"/>
      <c r="AI871" s="35" t="str">
        <f t="shared" si="433"/>
        <v/>
      </c>
      <c r="AJ871" s="125" t="str">
        <f t="shared" si="434"/>
        <v/>
      </c>
      <c r="AK871" s="125" t="str">
        <f t="shared" si="435"/>
        <v/>
      </c>
      <c r="AL871" s="125" t="str">
        <f t="shared" si="436"/>
        <v/>
      </c>
      <c r="AM871" s="125" t="str">
        <f t="shared" si="437"/>
        <v/>
      </c>
      <c r="AN871" s="125" t="s">
        <v>218</v>
      </c>
      <c r="AO871" s="125" t="str">
        <f t="shared" si="438"/>
        <v/>
      </c>
      <c r="AP871" s="125" t="str">
        <f t="shared" si="447"/>
        <v/>
      </c>
    </row>
    <row r="872" spans="1:42">
      <c r="A872" s="30">
        <f t="shared" si="439"/>
        <v>34120</v>
      </c>
      <c r="B872" s="31">
        <f t="shared" si="416"/>
        <v>0</v>
      </c>
      <c r="C872" s="33" t="str">
        <f t="shared" si="417"/>
        <v/>
      </c>
      <c r="D872" s="31">
        <f t="shared" si="418"/>
        <v>0</v>
      </c>
      <c r="E872" s="33" t="str">
        <f t="shared" si="419"/>
        <v/>
      </c>
      <c r="F872" s="31">
        <f t="shared" si="420"/>
        <v>0</v>
      </c>
      <c r="G872" s="32">
        <f t="shared" si="421"/>
        <v>0</v>
      </c>
      <c r="H872" s="32">
        <f t="shared" si="422"/>
        <v>0</v>
      </c>
      <c r="I872" s="32">
        <f t="shared" si="423"/>
        <v>0</v>
      </c>
      <c r="J872" s="37" t="str">
        <f t="shared" si="440"/>
        <v/>
      </c>
      <c r="K872" s="31">
        <f t="shared" si="424"/>
        <v>0</v>
      </c>
      <c r="L872" s="33" t="str">
        <f t="shared" si="425"/>
        <v/>
      </c>
      <c r="M872" s="34">
        <f t="shared" si="441"/>
        <v>4285.7143586995662</v>
      </c>
      <c r="N872" s="33" t="str">
        <f t="shared" si="442"/>
        <v/>
      </c>
      <c r="O872" s="35" t="str">
        <f t="shared" si="426"/>
        <v/>
      </c>
      <c r="P872" s="48" t="str">
        <f t="shared" si="427"/>
        <v/>
      </c>
      <c r="Q872" s="35"/>
      <c r="R872" s="58">
        <f>Data!AW872</f>
        <v>0</v>
      </c>
      <c r="S872" s="58">
        <f>Data!BB872</f>
        <v>0</v>
      </c>
      <c r="T872" s="58">
        <f>Data!BM872</f>
        <v>0</v>
      </c>
      <c r="U872" s="59">
        <f>Data!BN872</f>
        <v>0</v>
      </c>
      <c r="V872" s="59">
        <f>Data!BO872</f>
        <v>0</v>
      </c>
      <c r="W872" s="58">
        <f>Data!BT872</f>
        <v>0</v>
      </c>
      <c r="X872" s="56">
        <f t="shared" si="428"/>
        <v>0</v>
      </c>
      <c r="Y872" s="64">
        <f t="shared" si="429"/>
        <v>9979.8388671875</v>
      </c>
      <c r="Z872" s="65">
        <f t="shared" si="430"/>
        <v>14783.9638671875</v>
      </c>
      <c r="AA872" s="66">
        <f t="shared" si="431"/>
        <v>24763.802734375</v>
      </c>
      <c r="AB872" s="71">
        <f t="shared" si="443"/>
        <v>24763.802734375</v>
      </c>
      <c r="AC872" s="71">
        <f t="shared" si="432"/>
        <v>14783.9638671875</v>
      </c>
      <c r="AD872" s="71">
        <f t="shared" si="444"/>
        <v>24534.30566335245</v>
      </c>
      <c r="AE872" s="71">
        <f t="shared" si="445"/>
        <v>14783.9638671875</v>
      </c>
      <c r="AF872" s="57">
        <f t="shared" si="446"/>
        <v>14783.9638671875</v>
      </c>
      <c r="AG872" s="55"/>
      <c r="AI872" s="35" t="str">
        <f t="shared" si="433"/>
        <v/>
      </c>
      <c r="AJ872" s="125" t="str">
        <f t="shared" si="434"/>
        <v/>
      </c>
      <c r="AK872" s="125" t="str">
        <f t="shared" si="435"/>
        <v/>
      </c>
      <c r="AL872" s="125" t="str">
        <f t="shared" si="436"/>
        <v/>
      </c>
      <c r="AM872" s="125" t="str">
        <f t="shared" si="437"/>
        <v/>
      </c>
      <c r="AN872" s="125" t="s">
        <v>218</v>
      </c>
      <c r="AO872" s="125" t="str">
        <f t="shared" si="438"/>
        <v/>
      </c>
      <c r="AP872" s="125" t="str">
        <f t="shared" si="447"/>
        <v/>
      </c>
    </row>
    <row r="873" spans="1:42">
      <c r="A873" s="30">
        <f t="shared" si="439"/>
        <v>34150</v>
      </c>
      <c r="B873" s="31">
        <f t="shared" si="416"/>
        <v>0</v>
      </c>
      <c r="C873" s="33" t="str">
        <f t="shared" si="417"/>
        <v/>
      </c>
      <c r="D873" s="31">
        <f t="shared" si="418"/>
        <v>4095.7944068483953</v>
      </c>
      <c r="E873" s="33" t="str">
        <f t="shared" si="419"/>
        <v/>
      </c>
      <c r="F873" s="31">
        <f t="shared" si="420"/>
        <v>0</v>
      </c>
      <c r="G873" s="32">
        <f t="shared" si="421"/>
        <v>0</v>
      </c>
      <c r="H873" s="32">
        <f t="shared" si="422"/>
        <v>0</v>
      </c>
      <c r="I873" s="32">
        <f t="shared" si="423"/>
        <v>0</v>
      </c>
      <c r="J873" s="37" t="str">
        <f t="shared" si="440"/>
        <v/>
      </c>
      <c r="K873" s="31">
        <f t="shared" si="424"/>
        <v>0</v>
      </c>
      <c r="L873" s="33" t="str">
        <f t="shared" si="425"/>
        <v/>
      </c>
      <c r="M873" s="34">
        <f t="shared" si="441"/>
        <v>20684.099124569537</v>
      </c>
      <c r="N873" s="33" t="str">
        <f t="shared" si="442"/>
        <v/>
      </c>
      <c r="O873" s="35" t="str">
        <f t="shared" si="426"/>
        <v/>
      </c>
      <c r="P873" s="48" t="str">
        <f t="shared" si="427"/>
        <v/>
      </c>
      <c r="Q873" s="35"/>
      <c r="R873" s="58">
        <f>Data!AW873</f>
        <v>0</v>
      </c>
      <c r="S873" s="58">
        <f>Data!BB873</f>
        <v>552.35552978515625</v>
      </c>
      <c r="T873" s="58">
        <f>Data!BM873</f>
        <v>0</v>
      </c>
      <c r="U873" s="59">
        <f>Data!BN873</f>
        <v>0</v>
      </c>
      <c r="V873" s="59">
        <f>Data!BO873</f>
        <v>0</v>
      </c>
      <c r="W873" s="58">
        <f>Data!BT873</f>
        <v>0</v>
      </c>
      <c r="X873" s="56">
        <f t="shared" si="428"/>
        <v>552.35552978515625</v>
      </c>
      <c r="Y873" s="64">
        <f t="shared" si="429"/>
        <v>7195</v>
      </c>
      <c r="Z873" s="65">
        <f t="shared" si="430"/>
        <v>12517.654296875</v>
      </c>
      <c r="AA873" s="66">
        <f t="shared" si="431"/>
        <v>19712.654296875</v>
      </c>
      <c r="AB873" s="71">
        <f t="shared" si="443"/>
        <v>19160.298767089844</v>
      </c>
      <c r="AC873" s="71">
        <f t="shared" si="432"/>
        <v>12517.654296875</v>
      </c>
      <c r="AD873" s="71">
        <f t="shared" si="444"/>
        <v>10605.594488647912</v>
      </c>
      <c r="AE873" s="71">
        <f t="shared" si="445"/>
        <v>11914.510864257813</v>
      </c>
      <c r="AF873" s="57">
        <f t="shared" si="446"/>
        <v>10605.594488647912</v>
      </c>
      <c r="AG873" s="55"/>
      <c r="AI873" s="35" t="str">
        <f t="shared" si="433"/>
        <v/>
      </c>
      <c r="AJ873" s="125" t="str">
        <f t="shared" si="434"/>
        <v/>
      </c>
      <c r="AK873" s="125" t="str">
        <f t="shared" si="435"/>
        <v/>
      </c>
      <c r="AL873" s="125" t="str">
        <f t="shared" si="436"/>
        <v/>
      </c>
      <c r="AM873" s="125" t="str">
        <f t="shared" si="437"/>
        <v/>
      </c>
      <c r="AN873" s="125" t="s">
        <v>218</v>
      </c>
      <c r="AO873" s="125" t="str">
        <f t="shared" si="438"/>
        <v/>
      </c>
      <c r="AP873" s="125" t="str">
        <f t="shared" si="447"/>
        <v/>
      </c>
    </row>
    <row r="874" spans="1:42">
      <c r="A874" s="30">
        <f t="shared" si="439"/>
        <v>34181</v>
      </c>
      <c r="B874" s="31">
        <f t="shared" si="416"/>
        <v>14019.320393704314</v>
      </c>
      <c r="C874" s="33" t="str">
        <f t="shared" si="417"/>
        <v/>
      </c>
      <c r="D874" s="31">
        <f t="shared" si="418"/>
        <v>11713.318047960278</v>
      </c>
      <c r="E874" s="33" t="str">
        <f t="shared" si="419"/>
        <v/>
      </c>
      <c r="F874" s="31">
        <f t="shared" si="420"/>
        <v>-263.32453660222967</v>
      </c>
      <c r="G874" s="32">
        <f t="shared" si="421"/>
        <v>-244.9369852305031</v>
      </c>
      <c r="H874" s="32">
        <f t="shared" si="422"/>
        <v>-235.70248763628274</v>
      </c>
      <c r="I874" s="32">
        <f t="shared" si="423"/>
        <v>-235.70248763628274</v>
      </c>
      <c r="J874" s="37" t="str">
        <f t="shared" si="440"/>
        <v/>
      </c>
      <c r="K874" s="31">
        <f t="shared" si="424"/>
        <v>0</v>
      </c>
      <c r="L874" s="33" t="str">
        <f t="shared" si="425"/>
        <v/>
      </c>
      <c r="M874" s="34">
        <f t="shared" si="441"/>
        <v>17224.552164244731</v>
      </c>
      <c r="N874" s="33" t="str">
        <f t="shared" si="442"/>
        <v/>
      </c>
      <c r="O874" s="35" t="str">
        <f t="shared" si="426"/>
        <v>MRDO</v>
      </c>
      <c r="P874" s="48" t="str">
        <f t="shared" si="427"/>
        <v>MRDO</v>
      </c>
      <c r="Q874" s="35"/>
      <c r="R874" s="58">
        <f>Data!AW874</f>
        <v>2744.42626953125</v>
      </c>
      <c r="S874" s="58">
        <f>Data!BB874</f>
        <v>438.42413330078125</v>
      </c>
      <c r="T874" s="58">
        <f>Data!BM874</f>
        <v>-11538.21875</v>
      </c>
      <c r="U874" s="59">
        <f>Data!BN874</f>
        <v>-11519.830078125</v>
      </c>
      <c r="V874" s="59">
        <f>Data!BO874</f>
        <v>-11510.5966796875</v>
      </c>
      <c r="W874" s="58">
        <f>Data!BT874</f>
        <v>0</v>
      </c>
      <c r="X874" s="56">
        <f t="shared" si="428"/>
        <v>2744.42626953125</v>
      </c>
      <c r="Y874" s="64">
        <f t="shared" si="429"/>
        <v>8000</v>
      </c>
      <c r="Z874" s="65">
        <f t="shared" si="430"/>
        <v>0</v>
      </c>
      <c r="AA874" s="66">
        <f t="shared" si="431"/>
        <v>8000</v>
      </c>
      <c r="AB874" s="71">
        <f t="shared" si="443"/>
        <v>5255.57373046875</v>
      </c>
      <c r="AC874" s="71">
        <f t="shared" si="432"/>
        <v>0</v>
      </c>
      <c r="AD874" s="71">
        <f t="shared" si="444"/>
        <v>6794.1160845432314</v>
      </c>
      <c r="AE874" s="71">
        <f t="shared" si="445"/>
        <v>0</v>
      </c>
      <c r="AF874" s="57">
        <f t="shared" si="446"/>
        <v>0</v>
      </c>
      <c r="AG874" s="55"/>
      <c r="AI874" s="35" t="str">
        <f t="shared" si="433"/>
        <v/>
      </c>
      <c r="AJ874" s="125" t="str">
        <f t="shared" si="434"/>
        <v/>
      </c>
      <c r="AK874" s="125" t="str">
        <f t="shared" si="435"/>
        <v/>
      </c>
      <c r="AL874" s="125" t="str">
        <f t="shared" si="436"/>
        <v/>
      </c>
      <c r="AM874" s="125" t="str">
        <f t="shared" si="437"/>
        <v/>
      </c>
      <c r="AN874" s="125" t="s">
        <v>218</v>
      </c>
      <c r="AO874" s="125" t="str">
        <f t="shared" si="438"/>
        <v/>
      </c>
      <c r="AP874" s="125" t="str">
        <f t="shared" si="447"/>
        <v/>
      </c>
    </row>
    <row r="875" spans="1:42">
      <c r="A875" s="30">
        <f t="shared" si="439"/>
        <v>34212</v>
      </c>
      <c r="B875" s="31">
        <f t="shared" si="416"/>
        <v>13319.330154116611</v>
      </c>
      <c r="C875" s="33" t="str">
        <f t="shared" si="417"/>
        <v/>
      </c>
      <c r="D875" s="31">
        <f t="shared" si="418"/>
        <v>11470.897125985088</v>
      </c>
      <c r="E875" s="33" t="str">
        <f t="shared" si="419"/>
        <v/>
      </c>
      <c r="F875" s="31">
        <f t="shared" si="420"/>
        <v>0</v>
      </c>
      <c r="G875" s="32">
        <f t="shared" si="421"/>
        <v>0</v>
      </c>
      <c r="H875" s="32">
        <f t="shared" si="422"/>
        <v>9471.0956371989851</v>
      </c>
      <c r="I875" s="32">
        <f t="shared" si="423"/>
        <v>9471.0956371989851</v>
      </c>
      <c r="J875" s="37" t="str">
        <f t="shared" si="440"/>
        <v/>
      </c>
      <c r="K875" s="31">
        <f t="shared" si="424"/>
        <v>0</v>
      </c>
      <c r="L875" s="33" t="str">
        <f t="shared" si="425"/>
        <v/>
      </c>
      <c r="M875" s="34">
        <f t="shared" si="441"/>
        <v>17181.552613388671</v>
      </c>
      <c r="N875" s="33" t="str">
        <f t="shared" si="442"/>
        <v/>
      </c>
      <c r="O875" s="35" t="str">
        <f t="shared" si="426"/>
        <v/>
      </c>
      <c r="P875" s="48" t="str">
        <f t="shared" si="427"/>
        <v/>
      </c>
      <c r="Q875" s="35"/>
      <c r="R875" s="58">
        <f>Data!AW875</f>
        <v>1462.28076171875</v>
      </c>
      <c r="S875" s="58">
        <f>Data!BB875</f>
        <v>-386.15225219726562</v>
      </c>
      <c r="T875" s="58">
        <f>Data!BM875</f>
        <v>0</v>
      </c>
      <c r="U875" s="59">
        <f>Data!BN875</f>
        <v>0</v>
      </c>
      <c r="V875" s="59">
        <f>Data!BO875</f>
        <v>-2385.9541015625</v>
      </c>
      <c r="W875" s="58">
        <f>Data!BT875</f>
        <v>0</v>
      </c>
      <c r="X875" s="56">
        <f t="shared" si="428"/>
        <v>1462.28076171875</v>
      </c>
      <c r="Y875" s="64">
        <f t="shared" si="429"/>
        <v>4000</v>
      </c>
      <c r="Z875" s="65">
        <f t="shared" si="430"/>
        <v>26.745569229125977</v>
      </c>
      <c r="AA875" s="66">
        <f t="shared" si="431"/>
        <v>4026.745569229126</v>
      </c>
      <c r="AB875" s="71">
        <f t="shared" si="443"/>
        <v>2564.464807510376</v>
      </c>
      <c r="AC875" s="71">
        <f t="shared" si="432"/>
        <v>26.745569229125977</v>
      </c>
      <c r="AD875" s="71">
        <f t="shared" si="444"/>
        <v>1476.3867729035446</v>
      </c>
      <c r="AE875" s="71">
        <f t="shared" si="445"/>
        <v>0</v>
      </c>
      <c r="AF875" s="57">
        <f t="shared" si="446"/>
        <v>26.745569229125977</v>
      </c>
      <c r="AG875" s="55"/>
      <c r="AI875" s="35" t="str">
        <f t="shared" si="433"/>
        <v/>
      </c>
      <c r="AJ875" s="125" t="str">
        <f t="shared" si="434"/>
        <v/>
      </c>
      <c r="AK875" s="125" t="str">
        <f t="shared" si="435"/>
        <v/>
      </c>
      <c r="AL875" s="125" t="str">
        <f t="shared" si="436"/>
        <v/>
      </c>
      <c r="AM875" s="125" t="str">
        <f t="shared" si="437"/>
        <v/>
      </c>
      <c r="AN875" s="125" t="s">
        <v>218</v>
      </c>
      <c r="AO875" s="125" t="str">
        <f t="shared" si="438"/>
        <v/>
      </c>
      <c r="AP875" s="125" t="str">
        <f t="shared" si="447"/>
        <v/>
      </c>
    </row>
    <row r="876" spans="1:42">
      <c r="A876" s="30">
        <f t="shared" si="439"/>
        <v>34242</v>
      </c>
      <c r="B876" s="31">
        <f t="shared" si="416"/>
        <v>0</v>
      </c>
      <c r="C876" s="33" t="str">
        <f t="shared" si="417"/>
        <v/>
      </c>
      <c r="D876" s="31">
        <f t="shared" si="418"/>
        <v>0</v>
      </c>
      <c r="E876" s="33" t="str">
        <f t="shared" si="419"/>
        <v/>
      </c>
      <c r="F876" s="31">
        <f t="shared" si="420"/>
        <v>0</v>
      </c>
      <c r="G876" s="32">
        <f t="shared" si="421"/>
        <v>12237.813373402661</v>
      </c>
      <c r="H876" s="32">
        <f t="shared" si="422"/>
        <v>11963.966795525741</v>
      </c>
      <c r="I876" s="32">
        <f t="shared" si="423"/>
        <v>12237.813373402661</v>
      </c>
      <c r="J876" s="37" t="str">
        <f t="shared" si="440"/>
        <v/>
      </c>
      <c r="K876" s="31">
        <f t="shared" si="424"/>
        <v>0</v>
      </c>
      <c r="L876" s="33" t="str">
        <f t="shared" si="425"/>
        <v/>
      </c>
      <c r="M876" s="34">
        <f t="shared" si="441"/>
        <v>17073.381034901729</v>
      </c>
      <c r="N876" s="33" t="str">
        <f t="shared" si="442"/>
        <v/>
      </c>
      <c r="O876" s="35" t="str">
        <f t="shared" si="426"/>
        <v/>
      </c>
      <c r="P876" s="48" t="str">
        <f t="shared" si="427"/>
        <v/>
      </c>
      <c r="Q876" s="35"/>
      <c r="R876" s="58">
        <f>Data!AW876</f>
        <v>0</v>
      </c>
      <c r="S876" s="58">
        <f>Data!BB876</f>
        <v>0</v>
      </c>
      <c r="T876" s="58">
        <f>Data!BM876</f>
        <v>0</v>
      </c>
      <c r="U876" s="59">
        <f>Data!BN876</f>
        <v>1838.3341064453125</v>
      </c>
      <c r="V876" s="59">
        <f>Data!BO876</f>
        <v>1564.4869384765625</v>
      </c>
      <c r="W876" s="58">
        <f>Data!BT876</f>
        <v>0</v>
      </c>
      <c r="X876" s="56">
        <f t="shared" si="428"/>
        <v>1838.3341064453125</v>
      </c>
      <c r="Y876" s="64">
        <f t="shared" si="429"/>
        <v>10937.5</v>
      </c>
      <c r="Z876" s="65">
        <f t="shared" si="430"/>
        <v>2.6465246677398682</v>
      </c>
      <c r="AA876" s="66">
        <f t="shared" si="431"/>
        <v>10940.14652466774</v>
      </c>
      <c r="AB876" s="71">
        <f t="shared" si="443"/>
        <v>9101.8124182224274</v>
      </c>
      <c r="AC876" s="71">
        <f t="shared" si="432"/>
        <v>2.6465246677398682</v>
      </c>
      <c r="AD876" s="71">
        <f t="shared" si="444"/>
        <v>7291.9563972750584</v>
      </c>
      <c r="AE876" s="71">
        <f t="shared" si="445"/>
        <v>2.6465246677398682</v>
      </c>
      <c r="AF876" s="57">
        <f t="shared" si="446"/>
        <v>2.6465246677398682</v>
      </c>
      <c r="AG876" s="55"/>
      <c r="AI876" s="35" t="str">
        <f t="shared" si="433"/>
        <v/>
      </c>
      <c r="AJ876" s="125" t="str">
        <f t="shared" si="434"/>
        <v/>
      </c>
      <c r="AK876" s="125" t="str">
        <f t="shared" si="435"/>
        <v/>
      </c>
      <c r="AL876" s="125" t="str">
        <f t="shared" si="436"/>
        <v/>
      </c>
      <c r="AM876" s="125" t="str">
        <f t="shared" si="437"/>
        <v/>
      </c>
      <c r="AN876" s="125" t="s">
        <v>218</v>
      </c>
      <c r="AO876" s="125" t="str">
        <f t="shared" si="438"/>
        <v/>
      </c>
      <c r="AP876" s="125" t="str">
        <f t="shared" si="447"/>
        <v/>
      </c>
    </row>
    <row r="877" spans="1:42">
      <c r="A877" s="30">
        <f t="shared" si="439"/>
        <v>34273</v>
      </c>
      <c r="B877" s="31">
        <f t="shared" si="416"/>
        <v>0</v>
      </c>
      <c r="C877" s="33" t="str">
        <f t="shared" si="417"/>
        <v/>
      </c>
      <c r="D877" s="31">
        <f t="shared" si="418"/>
        <v>0</v>
      </c>
      <c r="E877" s="33" t="str">
        <f t="shared" si="419"/>
        <v/>
      </c>
      <c r="F877" s="31">
        <f t="shared" si="420"/>
        <v>0</v>
      </c>
      <c r="G877" s="32">
        <f t="shared" si="421"/>
        <v>0</v>
      </c>
      <c r="H877" s="32">
        <f t="shared" si="422"/>
        <v>608.68788536541604</v>
      </c>
      <c r="I877" s="32">
        <f t="shared" si="423"/>
        <v>608.68788536541604</v>
      </c>
      <c r="J877" s="37" t="str">
        <f t="shared" si="440"/>
        <v/>
      </c>
      <c r="K877" s="31">
        <f t="shared" si="424"/>
        <v>0</v>
      </c>
      <c r="L877" s="33" t="str">
        <f t="shared" si="425"/>
        <v/>
      </c>
      <c r="M877" s="34">
        <f t="shared" si="441"/>
        <v>11847.162393685941</v>
      </c>
      <c r="N877" s="33" t="str">
        <f t="shared" si="442"/>
        <v/>
      </c>
      <c r="O877" s="35" t="str">
        <f t="shared" si="426"/>
        <v>MRDO</v>
      </c>
      <c r="P877" s="48" t="str">
        <f t="shared" si="427"/>
        <v>MRDO</v>
      </c>
      <c r="Q877" s="35"/>
      <c r="R877" s="58">
        <f>Data!AW877</f>
        <v>0</v>
      </c>
      <c r="S877" s="58">
        <f>Data!BB877</f>
        <v>0</v>
      </c>
      <c r="T877" s="58">
        <f>Data!BM877</f>
        <v>0</v>
      </c>
      <c r="U877" s="59">
        <f>Data!BN877</f>
        <v>0</v>
      </c>
      <c r="V877" s="59">
        <f>Data!BO877</f>
        <v>-6316.3759765625</v>
      </c>
      <c r="W877" s="58">
        <f>Data!BT877</f>
        <v>0</v>
      </c>
      <c r="X877" s="56">
        <f t="shared" si="428"/>
        <v>0</v>
      </c>
      <c r="Y877" s="64">
        <f t="shared" si="429"/>
        <v>6718.75</v>
      </c>
      <c r="Z877" s="65">
        <f t="shared" si="430"/>
        <v>0</v>
      </c>
      <c r="AA877" s="66">
        <f t="shared" si="431"/>
        <v>6718.75</v>
      </c>
      <c r="AB877" s="71">
        <f t="shared" si="443"/>
        <v>6718.75</v>
      </c>
      <c r="AC877" s="71">
        <f t="shared" si="432"/>
        <v>0</v>
      </c>
      <c r="AD877" s="71">
        <f t="shared" si="444"/>
        <v>4179.0972085768335</v>
      </c>
      <c r="AE877" s="71">
        <f t="shared" si="445"/>
        <v>0</v>
      </c>
      <c r="AF877" s="57">
        <f t="shared" si="446"/>
        <v>0</v>
      </c>
      <c r="AG877" s="55"/>
      <c r="AI877" s="35" t="str">
        <f t="shared" si="433"/>
        <v/>
      </c>
      <c r="AJ877" s="125" t="str">
        <f t="shared" si="434"/>
        <v/>
      </c>
      <c r="AK877" s="125" t="str">
        <f t="shared" si="435"/>
        <v/>
      </c>
      <c r="AL877" s="125" t="str">
        <f t="shared" si="436"/>
        <v/>
      </c>
      <c r="AM877" s="125" t="str">
        <f t="shared" si="437"/>
        <v/>
      </c>
      <c r="AN877" s="125" t="s">
        <v>218</v>
      </c>
      <c r="AO877" s="125" t="str">
        <f t="shared" si="438"/>
        <v/>
      </c>
      <c r="AP877" s="125" t="str">
        <f t="shared" si="447"/>
        <v/>
      </c>
    </row>
    <row r="878" spans="1:42">
      <c r="A878" s="30">
        <f t="shared" si="439"/>
        <v>34303</v>
      </c>
      <c r="B878" s="31">
        <f t="shared" si="416"/>
        <v>0</v>
      </c>
      <c r="C878" s="33" t="str">
        <f t="shared" si="417"/>
        <v/>
      </c>
      <c r="D878" s="31">
        <f t="shared" si="418"/>
        <v>0</v>
      </c>
      <c r="E878" s="33" t="str">
        <f t="shared" si="419"/>
        <v/>
      </c>
      <c r="F878" s="31">
        <f t="shared" si="420"/>
        <v>0</v>
      </c>
      <c r="G878" s="32">
        <f t="shared" si="421"/>
        <v>0</v>
      </c>
      <c r="H878" s="32">
        <f t="shared" si="422"/>
        <v>-5360.024385827247</v>
      </c>
      <c r="I878" s="32">
        <f t="shared" si="423"/>
        <v>0</v>
      </c>
      <c r="J878" s="37" t="str">
        <f t="shared" si="440"/>
        <v/>
      </c>
      <c r="K878" s="31">
        <f t="shared" si="424"/>
        <v>0</v>
      </c>
      <c r="L878" s="33" t="str">
        <f t="shared" si="425"/>
        <v/>
      </c>
      <c r="M878" s="34">
        <f t="shared" si="441"/>
        <v>7450.787345108155</v>
      </c>
      <c r="N878" s="33" t="str">
        <f t="shared" si="442"/>
        <v/>
      </c>
      <c r="O878" s="35" t="str">
        <f t="shared" si="426"/>
        <v>MRDO</v>
      </c>
      <c r="P878" s="48" t="str">
        <f t="shared" si="427"/>
        <v>MRDO</v>
      </c>
      <c r="Q878" s="35"/>
      <c r="R878" s="58">
        <f>Data!AW878</f>
        <v>0</v>
      </c>
      <c r="S878" s="58">
        <f>Data!BB878</f>
        <v>0</v>
      </c>
      <c r="T878" s="58">
        <f>Data!BM878</f>
        <v>0</v>
      </c>
      <c r="U878" s="59">
        <f>Data!BN878</f>
        <v>0</v>
      </c>
      <c r="V878" s="59">
        <f>Data!BO878</f>
        <v>-8677.423828125</v>
      </c>
      <c r="W878" s="58">
        <f>Data!BT878</f>
        <v>0</v>
      </c>
      <c r="X878" s="56">
        <f t="shared" si="428"/>
        <v>0</v>
      </c>
      <c r="Y878" s="64">
        <f t="shared" si="429"/>
        <v>10468.75</v>
      </c>
      <c r="Z878" s="65">
        <f t="shared" si="430"/>
        <v>0</v>
      </c>
      <c r="AA878" s="66">
        <f t="shared" si="431"/>
        <v>10468.75</v>
      </c>
      <c r="AB878" s="71">
        <f t="shared" si="443"/>
        <v>10468.75</v>
      </c>
      <c r="AC878" s="71">
        <f t="shared" si="432"/>
        <v>0</v>
      </c>
      <c r="AD878" s="71">
        <f t="shared" si="444"/>
        <v>8770.838850859087</v>
      </c>
      <c r="AE878" s="71">
        <f t="shared" si="445"/>
        <v>0</v>
      </c>
      <c r="AF878" s="57">
        <f t="shared" si="446"/>
        <v>0</v>
      </c>
      <c r="AG878" s="55"/>
      <c r="AI878" s="35" t="str">
        <f t="shared" si="433"/>
        <v/>
      </c>
      <c r="AJ878" s="125" t="str">
        <f t="shared" si="434"/>
        <v/>
      </c>
      <c r="AK878" s="125" t="str">
        <f t="shared" si="435"/>
        <v/>
      </c>
      <c r="AL878" s="125" t="str">
        <f t="shared" si="436"/>
        <v/>
      </c>
      <c r="AM878" s="125" t="str">
        <f t="shared" si="437"/>
        <v/>
      </c>
      <c r="AN878" s="125" t="s">
        <v>218</v>
      </c>
      <c r="AO878" s="125" t="str">
        <f t="shared" si="438"/>
        <v/>
      </c>
      <c r="AP878" s="125" t="str">
        <f t="shared" si="447"/>
        <v/>
      </c>
    </row>
    <row r="879" spans="1:42">
      <c r="A879" s="30">
        <f t="shared" si="439"/>
        <v>34334</v>
      </c>
      <c r="B879" s="31">
        <f t="shared" si="416"/>
        <v>0</v>
      </c>
      <c r="C879" s="33" t="str">
        <f t="shared" si="417"/>
        <v/>
      </c>
      <c r="D879" s="31">
        <f t="shared" si="418"/>
        <v>0</v>
      </c>
      <c r="E879" s="33" t="str">
        <f t="shared" si="419"/>
        <v/>
      </c>
      <c r="F879" s="31">
        <f t="shared" si="420"/>
        <v>0</v>
      </c>
      <c r="G879" s="32">
        <f t="shared" si="421"/>
        <v>0</v>
      </c>
      <c r="H879" s="32">
        <f t="shared" si="422"/>
        <v>7940.2856110847652</v>
      </c>
      <c r="I879" s="32">
        <f t="shared" si="423"/>
        <v>7940.2856110847652</v>
      </c>
      <c r="J879" s="37" t="str">
        <f t="shared" si="440"/>
        <v/>
      </c>
      <c r="K879" s="31">
        <f t="shared" si="424"/>
        <v>0</v>
      </c>
      <c r="L879" s="33" t="str">
        <f t="shared" si="425"/>
        <v/>
      </c>
      <c r="M879" s="34">
        <f t="shared" si="441"/>
        <v>17234.245674215672</v>
      </c>
      <c r="N879" s="33" t="str">
        <f t="shared" si="442"/>
        <v>EI</v>
      </c>
      <c r="O879" s="35" t="str">
        <f t="shared" si="426"/>
        <v/>
      </c>
      <c r="P879" s="48" t="str">
        <f t="shared" si="427"/>
        <v>EI</v>
      </c>
      <c r="Q879" s="35"/>
      <c r="R879" s="58">
        <f>Data!AW879</f>
        <v>0</v>
      </c>
      <c r="S879" s="58">
        <f>Data!BB879</f>
        <v>0</v>
      </c>
      <c r="T879" s="58">
        <f>Data!BM879</f>
        <v>0</v>
      </c>
      <c r="U879" s="59">
        <f>Data!BN879</f>
        <v>0</v>
      </c>
      <c r="V879" s="59">
        <f>Data!BO879</f>
        <v>-2708.311279296875</v>
      </c>
      <c r="W879" s="58">
        <f>Data!BT879</f>
        <v>0</v>
      </c>
      <c r="X879" s="56">
        <f t="shared" si="428"/>
        <v>0</v>
      </c>
      <c r="Y879" s="64">
        <f t="shared" si="429"/>
        <v>4500</v>
      </c>
      <c r="Z879" s="65">
        <f t="shared" si="430"/>
        <v>855.649658203125</v>
      </c>
      <c r="AA879" s="66">
        <f t="shared" si="431"/>
        <v>5355.649658203125</v>
      </c>
      <c r="AB879" s="71">
        <f t="shared" si="443"/>
        <v>5355.649658203125</v>
      </c>
      <c r="AC879" s="71">
        <f t="shared" si="432"/>
        <v>855.649658203125</v>
      </c>
      <c r="AD879" s="71">
        <f t="shared" si="444"/>
        <v>7.5120195106137544E-4</v>
      </c>
      <c r="AE879" s="71">
        <f t="shared" si="445"/>
        <v>855.649658203125</v>
      </c>
      <c r="AF879" s="57">
        <f t="shared" si="446"/>
        <v>7.5120195106137544E-4</v>
      </c>
      <c r="AG879" s="55"/>
      <c r="AI879" s="35" t="str">
        <f t="shared" si="433"/>
        <v/>
      </c>
      <c r="AJ879" s="125" t="str">
        <f t="shared" si="434"/>
        <v/>
      </c>
      <c r="AK879" s="125" t="str">
        <f t="shared" si="435"/>
        <v/>
      </c>
      <c r="AL879" s="125" t="str">
        <f t="shared" si="436"/>
        <v/>
      </c>
      <c r="AM879" s="125" t="str">
        <f t="shared" si="437"/>
        <v/>
      </c>
      <c r="AN879" s="125" t="s">
        <v>218</v>
      </c>
      <c r="AO879" s="125" t="str">
        <f t="shared" si="438"/>
        <v/>
      </c>
      <c r="AP879" s="125" t="str">
        <f t="shared" si="447"/>
        <v/>
      </c>
    </row>
    <row r="880" spans="1:42">
      <c r="A880" s="30">
        <f t="shared" si="439"/>
        <v>34365</v>
      </c>
      <c r="B880" s="31">
        <f t="shared" si="416"/>
        <v>0</v>
      </c>
      <c r="C880" s="33" t="str">
        <f t="shared" si="417"/>
        <v/>
      </c>
      <c r="D880" s="31">
        <f t="shared" si="418"/>
        <v>0</v>
      </c>
      <c r="E880" s="33" t="str">
        <f t="shared" si="419"/>
        <v/>
      </c>
      <c r="F880" s="31">
        <f t="shared" si="420"/>
        <v>10943.344556573915</v>
      </c>
      <c r="G880" s="32">
        <f t="shared" si="421"/>
        <v>11393.773244496875</v>
      </c>
      <c r="H880" s="32">
        <f t="shared" si="422"/>
        <v>11697.996046158751</v>
      </c>
      <c r="I880" s="32">
        <f t="shared" si="423"/>
        <v>11697.996046158751</v>
      </c>
      <c r="J880" s="37" t="str">
        <f t="shared" si="440"/>
        <v/>
      </c>
      <c r="K880" s="31">
        <f t="shared" si="424"/>
        <v>0</v>
      </c>
      <c r="L880" s="33" t="str">
        <f t="shared" si="425"/>
        <v/>
      </c>
      <c r="M880" s="34">
        <f t="shared" si="441"/>
        <v>9804.9530339223802</v>
      </c>
      <c r="N880" s="33" t="str">
        <f t="shared" si="442"/>
        <v/>
      </c>
      <c r="O880" s="35" t="str">
        <f t="shared" si="426"/>
        <v/>
      </c>
      <c r="P880" s="48" t="str">
        <f t="shared" si="427"/>
        <v/>
      </c>
      <c r="Q880" s="35"/>
      <c r="R880" s="58">
        <f>Data!AW880</f>
        <v>0</v>
      </c>
      <c r="S880" s="58">
        <f>Data!BB880</f>
        <v>0</v>
      </c>
      <c r="T880" s="58">
        <f>Data!BM880</f>
        <v>6775.27880859375</v>
      </c>
      <c r="U880" s="59">
        <f>Data!BN880</f>
        <v>7242.359375</v>
      </c>
      <c r="V880" s="59">
        <f>Data!BO880</f>
        <v>7546.58251953125</v>
      </c>
      <c r="W880" s="58">
        <f>Data!BT880</f>
        <v>0</v>
      </c>
      <c r="X880" s="56">
        <f t="shared" si="428"/>
        <v>7546.58251953125</v>
      </c>
      <c r="Y880" s="64">
        <f t="shared" si="429"/>
        <v>4500</v>
      </c>
      <c r="Z880" s="65">
        <f t="shared" si="430"/>
        <v>3338.548828125</v>
      </c>
      <c r="AA880" s="66">
        <f t="shared" si="431"/>
        <v>7838.548828125</v>
      </c>
      <c r="AB880" s="71">
        <f t="shared" si="443"/>
        <v>291.96630859375</v>
      </c>
      <c r="AC880" s="71">
        <f t="shared" si="432"/>
        <v>3338.548828125</v>
      </c>
      <c r="AD880" s="71">
        <f t="shared" si="444"/>
        <v>4184.8025873918741</v>
      </c>
      <c r="AE880" s="71">
        <f t="shared" si="445"/>
        <v>3338.548828125</v>
      </c>
      <c r="AF880" s="57">
        <f t="shared" si="446"/>
        <v>291.96630859375</v>
      </c>
      <c r="AG880" s="55"/>
      <c r="AI880" s="35" t="str">
        <f t="shared" si="433"/>
        <v/>
      </c>
      <c r="AJ880" s="125" t="str">
        <f t="shared" si="434"/>
        <v/>
      </c>
      <c r="AK880" s="125" t="str">
        <f t="shared" si="435"/>
        <v/>
      </c>
      <c r="AL880" s="125" t="str">
        <f t="shared" si="436"/>
        <v/>
      </c>
      <c r="AM880" s="125" t="str">
        <f t="shared" si="437"/>
        <v/>
      </c>
      <c r="AN880" s="125" t="s">
        <v>218</v>
      </c>
      <c r="AO880" s="125" t="str">
        <f t="shared" si="438"/>
        <v/>
      </c>
      <c r="AP880" s="125" t="str">
        <f t="shared" si="447"/>
        <v/>
      </c>
    </row>
    <row r="881" spans="1:42">
      <c r="A881" s="30">
        <f t="shared" si="439"/>
        <v>34393</v>
      </c>
      <c r="B881" s="31">
        <f t="shared" si="416"/>
        <v>0</v>
      </c>
      <c r="C881" s="33" t="str">
        <f t="shared" si="417"/>
        <v/>
      </c>
      <c r="D881" s="31">
        <f t="shared" si="418"/>
        <v>0</v>
      </c>
      <c r="E881" s="33" t="str">
        <f t="shared" si="419"/>
        <v/>
      </c>
      <c r="F881" s="31">
        <f t="shared" si="420"/>
        <v>5129.203813338916</v>
      </c>
      <c r="G881" s="32">
        <f t="shared" si="421"/>
        <v>-486.15132064147105</v>
      </c>
      <c r="H881" s="32">
        <f t="shared" si="422"/>
        <v>-889.82177480483278</v>
      </c>
      <c r="I881" s="32">
        <f t="shared" si="423"/>
        <v>5129.203813338916</v>
      </c>
      <c r="J881" s="37" t="str">
        <f t="shared" si="440"/>
        <v/>
      </c>
      <c r="K881" s="31">
        <f t="shared" si="424"/>
        <v>0</v>
      </c>
      <c r="L881" s="33" t="str">
        <f t="shared" si="425"/>
        <v/>
      </c>
      <c r="M881" s="34">
        <f t="shared" si="441"/>
        <v>14718.596310048535</v>
      </c>
      <c r="N881" s="33" t="str">
        <f t="shared" si="442"/>
        <v/>
      </c>
      <c r="O881" s="35" t="str">
        <f t="shared" si="426"/>
        <v/>
      </c>
      <c r="P881" s="48" t="str">
        <f t="shared" si="427"/>
        <v/>
      </c>
      <c r="Q881" s="35"/>
      <c r="R881" s="58">
        <f>Data!AW881</f>
        <v>0</v>
      </c>
      <c r="S881" s="58">
        <f>Data!BB881</f>
        <v>0</v>
      </c>
      <c r="T881" s="58">
        <f>Data!BM881</f>
        <v>0</v>
      </c>
      <c r="U881" s="59">
        <f>Data!BN881</f>
        <v>-3998.319580078125</v>
      </c>
      <c r="V881" s="59">
        <f>Data!BO881</f>
        <v>-4335.8447265625</v>
      </c>
      <c r="W881" s="58">
        <f>Data!BT881</f>
        <v>0</v>
      </c>
      <c r="X881" s="56">
        <f t="shared" si="428"/>
        <v>0</v>
      </c>
      <c r="Y881" s="64">
        <f t="shared" si="429"/>
        <v>7944.64306640625</v>
      </c>
      <c r="Z881" s="65">
        <f t="shared" si="430"/>
        <v>10535.8369140625</v>
      </c>
      <c r="AA881" s="66">
        <f t="shared" si="431"/>
        <v>18480.47998046875</v>
      </c>
      <c r="AB881" s="71">
        <f t="shared" si="443"/>
        <v>18480.47998046875</v>
      </c>
      <c r="AC881" s="71">
        <f t="shared" si="432"/>
        <v>10535.8369140625</v>
      </c>
      <c r="AD881" s="71">
        <f t="shared" si="444"/>
        <v>9801.2459193665709</v>
      </c>
      <c r="AE881" s="71">
        <f t="shared" si="445"/>
        <v>10535.254104971886</v>
      </c>
      <c r="AF881" s="57">
        <f t="shared" si="446"/>
        <v>9801.2459193665709</v>
      </c>
      <c r="AG881" s="55"/>
      <c r="AI881" s="35" t="str">
        <f t="shared" si="433"/>
        <v/>
      </c>
      <c r="AJ881" s="125" t="str">
        <f t="shared" si="434"/>
        <v/>
      </c>
      <c r="AK881" s="125" t="str">
        <f t="shared" si="435"/>
        <v/>
      </c>
      <c r="AL881" s="125" t="str">
        <f t="shared" si="436"/>
        <v/>
      </c>
      <c r="AM881" s="125" t="str">
        <f t="shared" si="437"/>
        <v/>
      </c>
      <c r="AN881" s="125" t="s">
        <v>218</v>
      </c>
      <c r="AO881" s="125" t="str">
        <f t="shared" si="438"/>
        <v/>
      </c>
      <c r="AP881" s="125" t="str">
        <f t="shared" si="447"/>
        <v/>
      </c>
    </row>
    <row r="882" spans="1:42">
      <c r="A882" s="30">
        <f t="shared" si="439"/>
        <v>34424</v>
      </c>
      <c r="B882" s="31">
        <f t="shared" si="416"/>
        <v>0</v>
      </c>
      <c r="C882" s="33" t="str">
        <f t="shared" si="417"/>
        <v/>
      </c>
      <c r="D882" s="31">
        <f t="shared" si="418"/>
        <v>0</v>
      </c>
      <c r="E882" s="33" t="str">
        <f t="shared" si="419"/>
        <v/>
      </c>
      <c r="F882" s="31">
        <f t="shared" si="420"/>
        <v>-12372.019791079198</v>
      </c>
      <c r="G882" s="32">
        <f t="shared" si="421"/>
        <v>-12393.31372008554</v>
      </c>
      <c r="H882" s="32">
        <f t="shared" si="422"/>
        <v>-12399.845034036938</v>
      </c>
      <c r="I882" s="32">
        <f t="shared" si="423"/>
        <v>-12372.019791079198</v>
      </c>
      <c r="J882" s="37" t="str">
        <f t="shared" si="440"/>
        <v/>
      </c>
      <c r="K882" s="31">
        <f t="shared" si="424"/>
        <v>0</v>
      </c>
      <c r="L882" s="33" t="str">
        <f t="shared" si="425"/>
        <v/>
      </c>
      <c r="M882" s="34">
        <f t="shared" si="441"/>
        <v>9696.5323219389975</v>
      </c>
      <c r="N882" s="33" t="str">
        <f t="shared" si="442"/>
        <v/>
      </c>
      <c r="O882" s="35" t="str">
        <f t="shared" si="426"/>
        <v>MRDO</v>
      </c>
      <c r="P882" s="48" t="str">
        <f t="shared" si="427"/>
        <v>MRDO</v>
      </c>
      <c r="Q882" s="35"/>
      <c r="R882" s="58">
        <f>Data!AW882</f>
        <v>0</v>
      </c>
      <c r="S882" s="58">
        <f>Data!BB882</f>
        <v>0</v>
      </c>
      <c r="T882" s="58">
        <f>Data!BM882</f>
        <v>-14936.2568359375</v>
      </c>
      <c r="U882" s="59">
        <f>Data!BN882</f>
        <v>-14965.4677734375</v>
      </c>
      <c r="V882" s="59">
        <f>Data!BO882</f>
        <v>-14972</v>
      </c>
      <c r="W882" s="58">
        <f>Data!BT882</f>
        <v>0</v>
      </c>
      <c r="X882" s="56">
        <f t="shared" si="428"/>
        <v>0</v>
      </c>
      <c r="Y882" s="64">
        <f t="shared" si="429"/>
        <v>8882.056640625</v>
      </c>
      <c r="Z882" s="65">
        <f t="shared" si="430"/>
        <v>0</v>
      </c>
      <c r="AA882" s="66">
        <f t="shared" si="431"/>
        <v>8882.056640625</v>
      </c>
      <c r="AB882" s="71">
        <f t="shared" si="443"/>
        <v>8882.056640625</v>
      </c>
      <c r="AC882" s="71">
        <f t="shared" si="432"/>
        <v>0</v>
      </c>
      <c r="AD882" s="71">
        <f t="shared" si="444"/>
        <v>3814.6146715473224</v>
      </c>
      <c r="AE882" s="71">
        <f t="shared" si="445"/>
        <v>0</v>
      </c>
      <c r="AF882" s="57">
        <f t="shared" si="446"/>
        <v>0</v>
      </c>
      <c r="AG882" s="55"/>
      <c r="AI882" s="35" t="str">
        <f t="shared" si="433"/>
        <v/>
      </c>
      <c r="AJ882" s="125" t="str">
        <f t="shared" si="434"/>
        <v/>
      </c>
      <c r="AK882" s="125" t="str">
        <f t="shared" si="435"/>
        <v/>
      </c>
      <c r="AL882" s="125" t="str">
        <f t="shared" si="436"/>
        <v/>
      </c>
      <c r="AM882" s="125" t="str">
        <f t="shared" si="437"/>
        <v/>
      </c>
      <c r="AN882" s="125" t="s">
        <v>218</v>
      </c>
      <c r="AO882" s="125" t="str">
        <f t="shared" si="438"/>
        <v/>
      </c>
      <c r="AP882" s="125" t="str">
        <f t="shared" si="447"/>
        <v/>
      </c>
    </row>
    <row r="883" spans="1:42">
      <c r="A883" s="30">
        <f t="shared" si="439"/>
        <v>34454</v>
      </c>
      <c r="B883" s="31">
        <f t="shared" si="416"/>
        <v>-3378.6843165804617</v>
      </c>
      <c r="C883" s="33" t="str">
        <f t="shared" si="417"/>
        <v/>
      </c>
      <c r="D883" s="31">
        <f t="shared" si="418"/>
        <v>792.00806591852972</v>
      </c>
      <c r="E883" s="33" t="str">
        <f t="shared" si="419"/>
        <v/>
      </c>
      <c r="F883" s="31">
        <f t="shared" si="420"/>
        <v>-18133.094186066315</v>
      </c>
      <c r="G883" s="32">
        <f t="shared" si="421"/>
        <v>-18046.358360161277</v>
      </c>
      <c r="H883" s="32">
        <f t="shared" si="422"/>
        <v>-17915.154006658697</v>
      </c>
      <c r="I883" s="32">
        <f t="shared" si="423"/>
        <v>-17915.154006658697</v>
      </c>
      <c r="J883" s="37" t="str">
        <f t="shared" si="440"/>
        <v/>
      </c>
      <c r="K883" s="31">
        <f t="shared" si="424"/>
        <v>0</v>
      </c>
      <c r="L883" s="33" t="str">
        <f t="shared" si="425"/>
        <v/>
      </c>
      <c r="M883" s="34">
        <f t="shared" si="441"/>
        <v>3178.2513097056544</v>
      </c>
      <c r="N883" s="33" t="str">
        <f t="shared" si="442"/>
        <v/>
      </c>
      <c r="O883" s="35" t="str">
        <f t="shared" si="426"/>
        <v/>
      </c>
      <c r="P883" s="48" t="str">
        <f t="shared" si="427"/>
        <v/>
      </c>
      <c r="Q883" s="35"/>
      <c r="R883" s="58">
        <f>Data!AW883</f>
        <v>-4322.9677734375</v>
      </c>
      <c r="S883" s="58">
        <f>Data!BB883</f>
        <v>-152.27508544921875</v>
      </c>
      <c r="T883" s="58">
        <f>Data!BM883</f>
        <v>-19077.37890625</v>
      </c>
      <c r="U883" s="59">
        <f>Data!BN883</f>
        <v>-18990.642578125</v>
      </c>
      <c r="V883" s="59">
        <f>Data!BO883</f>
        <v>-18859.4375</v>
      </c>
      <c r="W883" s="58">
        <f>Data!BT883</f>
        <v>0</v>
      </c>
      <c r="X883" s="56">
        <f t="shared" si="428"/>
        <v>0</v>
      </c>
      <c r="Y883" s="64">
        <f t="shared" si="429"/>
        <v>7596.25</v>
      </c>
      <c r="Z883" s="65">
        <f t="shared" si="430"/>
        <v>131.10015869140625</v>
      </c>
      <c r="AA883" s="66">
        <f t="shared" si="431"/>
        <v>7727.3501586914062</v>
      </c>
      <c r="AB883" s="71">
        <f t="shared" si="443"/>
        <v>7727.3501586914062</v>
      </c>
      <c r="AC883" s="71">
        <f t="shared" si="432"/>
        <v>131.10015869140625</v>
      </c>
      <c r="AD883" s="71">
        <f t="shared" si="444"/>
        <v>7491.3094188708819</v>
      </c>
      <c r="AE883" s="71">
        <f t="shared" si="445"/>
        <v>129.94856953620911</v>
      </c>
      <c r="AF883" s="57">
        <f t="shared" si="446"/>
        <v>131.10015869140625</v>
      </c>
      <c r="AG883" s="55"/>
      <c r="AI883" s="35" t="str">
        <f t="shared" si="433"/>
        <v/>
      </c>
      <c r="AJ883" s="125" t="str">
        <f t="shared" si="434"/>
        <v>B2-3</v>
      </c>
      <c r="AK883" s="125" t="str">
        <f t="shared" si="435"/>
        <v/>
      </c>
      <c r="AL883" s="125" t="str">
        <f t="shared" si="436"/>
        <v/>
      </c>
      <c r="AM883" s="125" t="str">
        <f t="shared" si="437"/>
        <v/>
      </c>
      <c r="AN883" s="125" t="s">
        <v>218</v>
      </c>
      <c r="AO883" s="125" t="str">
        <f t="shared" si="438"/>
        <v/>
      </c>
      <c r="AP883" s="125" t="str">
        <f t="shared" si="447"/>
        <v>B2-3</v>
      </c>
    </row>
    <row r="884" spans="1:42">
      <c r="A884" s="30">
        <f t="shared" si="439"/>
        <v>34485</v>
      </c>
      <c r="B884" s="31">
        <f t="shared" si="416"/>
        <v>771.52819842689701</v>
      </c>
      <c r="C884" s="33" t="str">
        <f t="shared" si="417"/>
        <v/>
      </c>
      <c r="D884" s="31">
        <f t="shared" si="418"/>
        <v>2614.6051465318515</v>
      </c>
      <c r="E884" s="33" t="str">
        <f t="shared" si="419"/>
        <v/>
      </c>
      <c r="F884" s="31">
        <f t="shared" si="420"/>
        <v>-11902.365539787606</v>
      </c>
      <c r="G884" s="32">
        <f t="shared" si="421"/>
        <v>-11715.074813656951</v>
      </c>
      <c r="H884" s="32">
        <f t="shared" si="422"/>
        <v>-11304.590747189293</v>
      </c>
      <c r="I884" s="32">
        <f t="shared" si="423"/>
        <v>-11304.590747189293</v>
      </c>
      <c r="J884" s="37" t="str">
        <f t="shared" si="440"/>
        <v/>
      </c>
      <c r="K884" s="31">
        <f t="shared" si="424"/>
        <v>0</v>
      </c>
      <c r="L884" s="33" t="str">
        <f t="shared" si="425"/>
        <v/>
      </c>
      <c r="M884" s="34">
        <f t="shared" si="441"/>
        <v>5451.998907021095</v>
      </c>
      <c r="N884" s="33" t="str">
        <f t="shared" si="442"/>
        <v/>
      </c>
      <c r="O884" s="35" t="str">
        <f t="shared" si="426"/>
        <v/>
      </c>
      <c r="P884" s="48" t="str">
        <f t="shared" si="427"/>
        <v/>
      </c>
      <c r="Q884" s="35"/>
      <c r="R884" s="58">
        <f>Data!AW884</f>
        <v>-1089.2529296875</v>
      </c>
      <c r="S884" s="58">
        <f>Data!BB884</f>
        <v>753.8240966796875</v>
      </c>
      <c r="T884" s="58">
        <f>Data!BM884</f>
        <v>-13763.146484375</v>
      </c>
      <c r="U884" s="59">
        <f>Data!BN884</f>
        <v>-13575.85546875</v>
      </c>
      <c r="V884" s="59">
        <f>Data!BO884</f>
        <v>-13165.3720703125</v>
      </c>
      <c r="W884" s="58">
        <f>Data!BT884</f>
        <v>0</v>
      </c>
      <c r="X884" s="56">
        <f t="shared" si="428"/>
        <v>753.8240966796875</v>
      </c>
      <c r="Y884" s="64">
        <f t="shared" si="429"/>
        <v>4000</v>
      </c>
      <c r="Z884" s="65">
        <f t="shared" si="430"/>
        <v>2969.819091796875</v>
      </c>
      <c r="AA884" s="66">
        <f t="shared" si="431"/>
        <v>6969.819091796875</v>
      </c>
      <c r="AB884" s="71">
        <f t="shared" si="443"/>
        <v>6215.9949951171875</v>
      </c>
      <c r="AC884" s="71">
        <f t="shared" si="432"/>
        <v>2969.819091796875</v>
      </c>
      <c r="AD884" s="71">
        <f t="shared" si="444"/>
        <v>5632.2130562954817</v>
      </c>
      <c r="AE884" s="71">
        <f t="shared" si="445"/>
        <v>2969.819091796875</v>
      </c>
      <c r="AF884" s="57">
        <f t="shared" si="446"/>
        <v>2969.819091796875</v>
      </c>
      <c r="AG884" s="55"/>
      <c r="AI884" s="35" t="str">
        <f t="shared" si="433"/>
        <v/>
      </c>
      <c r="AJ884" s="125" t="str">
        <f t="shared" si="434"/>
        <v/>
      </c>
      <c r="AK884" s="125" t="str">
        <f t="shared" si="435"/>
        <v/>
      </c>
      <c r="AL884" s="125" t="str">
        <f t="shared" si="436"/>
        <v/>
      </c>
      <c r="AM884" s="125" t="str">
        <f t="shared" si="437"/>
        <v/>
      </c>
      <c r="AN884" s="125" t="s">
        <v>218</v>
      </c>
      <c r="AO884" s="125" t="str">
        <f t="shared" si="438"/>
        <v/>
      </c>
      <c r="AP884" s="125" t="str">
        <f t="shared" si="447"/>
        <v/>
      </c>
    </row>
    <row r="885" spans="1:42">
      <c r="A885" s="30">
        <f t="shared" si="439"/>
        <v>34515</v>
      </c>
      <c r="B885" s="31">
        <f t="shared" si="416"/>
        <v>4648.4718435336044</v>
      </c>
      <c r="C885" s="33" t="str">
        <f t="shared" si="417"/>
        <v/>
      </c>
      <c r="D885" s="31">
        <f t="shared" si="418"/>
        <v>5989.5832382227636</v>
      </c>
      <c r="E885" s="33" t="str">
        <f t="shared" si="419"/>
        <v/>
      </c>
      <c r="F885" s="31">
        <f t="shared" si="420"/>
        <v>0</v>
      </c>
      <c r="G885" s="32">
        <f t="shared" si="421"/>
        <v>-2268.680861607359</v>
      </c>
      <c r="H885" s="32">
        <f t="shared" si="422"/>
        <v>-1259.129244187317</v>
      </c>
      <c r="I885" s="32">
        <f t="shared" si="423"/>
        <v>0</v>
      </c>
      <c r="J885" s="37" t="str">
        <f t="shared" si="440"/>
        <v/>
      </c>
      <c r="K885" s="31">
        <f t="shared" si="424"/>
        <v>0</v>
      </c>
      <c r="L885" s="33" t="str">
        <f t="shared" si="425"/>
        <v/>
      </c>
      <c r="M885" s="34">
        <f t="shared" si="441"/>
        <v>4167.8755243825153</v>
      </c>
      <c r="N885" s="33" t="str">
        <f t="shared" si="442"/>
        <v/>
      </c>
      <c r="O885" s="35" t="str">
        <f t="shared" si="426"/>
        <v>MRDO</v>
      </c>
      <c r="P885" s="48" t="str">
        <f t="shared" si="427"/>
        <v>MRDO</v>
      </c>
      <c r="Q885" s="35"/>
      <c r="R885" s="58">
        <f>Data!AW885</f>
        <v>-182.679443359375</v>
      </c>
      <c r="S885" s="58">
        <f>Data!BB885</f>
        <v>1158.43212890625</v>
      </c>
      <c r="T885" s="58">
        <f>Data!BM885</f>
        <v>0</v>
      </c>
      <c r="U885" s="59">
        <f>Data!BN885</f>
        <v>-7099.83203125</v>
      </c>
      <c r="V885" s="59">
        <f>Data!BO885</f>
        <v>-6090.28076171875</v>
      </c>
      <c r="W885" s="58">
        <f>Data!BT885</f>
        <v>0</v>
      </c>
      <c r="X885" s="56">
        <f t="shared" si="428"/>
        <v>1158.43212890625</v>
      </c>
      <c r="Y885" s="64">
        <f t="shared" si="429"/>
        <v>4000</v>
      </c>
      <c r="Z885" s="65">
        <f t="shared" si="430"/>
        <v>0</v>
      </c>
      <c r="AA885" s="66">
        <f t="shared" si="431"/>
        <v>4000</v>
      </c>
      <c r="AB885" s="71">
        <f t="shared" si="443"/>
        <v>2841.56787109375</v>
      </c>
      <c r="AC885" s="71">
        <f t="shared" si="432"/>
        <v>0</v>
      </c>
      <c r="AD885" s="71">
        <f t="shared" si="444"/>
        <v>5790.6242266829386</v>
      </c>
      <c r="AE885" s="71">
        <f t="shared" si="445"/>
        <v>0</v>
      </c>
      <c r="AF885" s="57">
        <f t="shared" si="446"/>
        <v>0</v>
      </c>
      <c r="AG885" s="55"/>
      <c r="AI885" s="35" t="str">
        <f t="shared" si="433"/>
        <v/>
      </c>
      <c r="AJ885" s="125" t="str">
        <f t="shared" si="434"/>
        <v/>
      </c>
      <c r="AK885" s="125" t="str">
        <f t="shared" si="435"/>
        <v/>
      </c>
      <c r="AL885" s="125" t="str">
        <f t="shared" si="436"/>
        <v/>
      </c>
      <c r="AM885" s="125" t="str">
        <f t="shared" si="437"/>
        <v/>
      </c>
      <c r="AN885" s="125" t="s">
        <v>218</v>
      </c>
      <c r="AO885" s="125" t="str">
        <f t="shared" si="438"/>
        <v/>
      </c>
      <c r="AP885" s="125" t="str">
        <f t="shared" si="447"/>
        <v/>
      </c>
    </row>
    <row r="886" spans="1:42">
      <c r="A886" s="30">
        <f t="shared" si="439"/>
        <v>34546</v>
      </c>
      <c r="B886" s="31">
        <f t="shared" si="416"/>
        <v>19988.186648437906</v>
      </c>
      <c r="C886" s="33" t="str">
        <f t="shared" si="417"/>
        <v/>
      </c>
      <c r="D886" s="31">
        <f t="shared" si="418"/>
        <v>15782.46269812321</v>
      </c>
      <c r="E886" s="33" t="str">
        <f t="shared" si="419"/>
        <v/>
      </c>
      <c r="F886" s="31">
        <f t="shared" si="420"/>
        <v>20320.080925272694</v>
      </c>
      <c r="G886" s="32">
        <f t="shared" si="421"/>
        <v>20024.866570906066</v>
      </c>
      <c r="H886" s="32">
        <f t="shared" si="422"/>
        <v>19693.150993084339</v>
      </c>
      <c r="I886" s="32">
        <f t="shared" si="423"/>
        <v>20320.080925272694</v>
      </c>
      <c r="J886" s="37" t="str">
        <f t="shared" si="440"/>
        <v>RS</v>
      </c>
      <c r="K886" s="31">
        <f t="shared" si="424"/>
        <v>0</v>
      </c>
      <c r="L886" s="33" t="str">
        <f t="shared" si="425"/>
        <v/>
      </c>
      <c r="M886" s="34">
        <f t="shared" si="441"/>
        <v>17184.649819031121</v>
      </c>
      <c r="N886" s="33" t="str">
        <f t="shared" si="442"/>
        <v/>
      </c>
      <c r="O886" s="35" t="str">
        <f t="shared" si="426"/>
        <v/>
      </c>
      <c r="P886" s="48" t="str">
        <f t="shared" si="427"/>
        <v>RS</v>
      </c>
      <c r="Q886" s="35"/>
      <c r="R886" s="58">
        <f>Data!AW886</f>
        <v>5243.8076171875</v>
      </c>
      <c r="S886" s="58">
        <f>Data!BB886</f>
        <v>1038.083984375</v>
      </c>
      <c r="T886" s="58">
        <f>Data!BM886</f>
        <v>5575.701171875</v>
      </c>
      <c r="U886" s="59">
        <f>Data!BN886</f>
        <v>5280.48681640625</v>
      </c>
      <c r="V886" s="59">
        <f>Data!BO886</f>
        <v>4948.771484375</v>
      </c>
      <c r="W886" s="58">
        <f>Data!BT886</f>
        <v>0</v>
      </c>
      <c r="X886" s="56">
        <f t="shared" si="428"/>
        <v>5575.701171875</v>
      </c>
      <c r="Y886" s="64">
        <f t="shared" si="429"/>
        <v>4000</v>
      </c>
      <c r="Z886" s="65">
        <f t="shared" si="430"/>
        <v>1576.2828369140625</v>
      </c>
      <c r="AA886" s="66">
        <f t="shared" si="431"/>
        <v>5576.2828369140625</v>
      </c>
      <c r="AB886" s="71">
        <f t="shared" si="443"/>
        <v>0.5816650390625</v>
      </c>
      <c r="AC886" s="71">
        <f t="shared" si="432"/>
        <v>1576.2828369140625</v>
      </c>
      <c r="AD886" s="71">
        <f t="shared" si="444"/>
        <v>3988.3617748980068</v>
      </c>
      <c r="AE886" s="71">
        <f t="shared" si="445"/>
        <v>1576.2828369140625</v>
      </c>
      <c r="AF886" s="57">
        <f t="shared" si="446"/>
        <v>0.5816650390625</v>
      </c>
      <c r="AG886" s="55"/>
      <c r="AI886" s="35" t="str">
        <f t="shared" si="433"/>
        <v/>
      </c>
      <c r="AJ886" s="125" t="str">
        <f t="shared" si="434"/>
        <v/>
      </c>
      <c r="AK886" s="125" t="str">
        <f t="shared" si="435"/>
        <v/>
      </c>
      <c r="AL886" s="125" t="str">
        <f t="shared" si="436"/>
        <v/>
      </c>
      <c r="AM886" s="125" t="str">
        <f t="shared" si="437"/>
        <v/>
      </c>
      <c r="AN886" s="125" t="s">
        <v>218</v>
      </c>
      <c r="AO886" s="125" t="str">
        <f t="shared" si="438"/>
        <v/>
      </c>
      <c r="AP886" s="125" t="str">
        <f t="shared" si="447"/>
        <v/>
      </c>
    </row>
    <row r="887" spans="1:42">
      <c r="A887" s="30">
        <f t="shared" si="439"/>
        <v>34577</v>
      </c>
      <c r="B887" s="31">
        <f t="shared" si="416"/>
        <v>17582.696285852591</v>
      </c>
      <c r="C887" s="33" t="str">
        <f t="shared" si="417"/>
        <v/>
      </c>
      <c r="D887" s="31">
        <f t="shared" si="418"/>
        <v>13890.505029956192</v>
      </c>
      <c r="E887" s="33" t="str">
        <f t="shared" si="419"/>
        <v/>
      </c>
      <c r="F887" s="31">
        <f t="shared" si="420"/>
        <v>18649.137026381417</v>
      </c>
      <c r="G887" s="32">
        <f t="shared" si="421"/>
        <v>17053.753280125082</v>
      </c>
      <c r="H887" s="32">
        <f t="shared" si="422"/>
        <v>16342.411620757441</v>
      </c>
      <c r="I887" s="32">
        <f t="shared" si="423"/>
        <v>18649.137026381417</v>
      </c>
      <c r="J887" s="37" t="str">
        <f t="shared" si="440"/>
        <v>RS</v>
      </c>
      <c r="K887" s="31">
        <f t="shared" si="424"/>
        <v>0</v>
      </c>
      <c r="L887" s="33" t="str">
        <f t="shared" si="425"/>
        <v/>
      </c>
      <c r="M887" s="34">
        <f t="shared" si="441"/>
        <v>17149.282479993471</v>
      </c>
      <c r="N887" s="33" t="str">
        <f t="shared" si="442"/>
        <v/>
      </c>
      <c r="O887" s="35" t="str">
        <f t="shared" si="426"/>
        <v/>
      </c>
      <c r="P887" s="48" t="str">
        <f t="shared" si="427"/>
        <v>RS</v>
      </c>
      <c r="Q887" s="35"/>
      <c r="R887" s="58">
        <f>Data!AW887</f>
        <v>4286.9638671875</v>
      </c>
      <c r="S887" s="58">
        <f>Data!BB887</f>
        <v>594.77239990234375</v>
      </c>
      <c r="T887" s="58">
        <f>Data!BM887</f>
        <v>5353.40380859375</v>
      </c>
      <c r="U887" s="59">
        <f>Data!BN887</f>
        <v>3758.02099609375</v>
      </c>
      <c r="V887" s="59">
        <f>Data!BO887</f>
        <v>3046.6796875</v>
      </c>
      <c r="W887" s="58">
        <f>Data!BT887</f>
        <v>0</v>
      </c>
      <c r="X887" s="56">
        <f t="shared" si="428"/>
        <v>5353.40380859375</v>
      </c>
      <c r="Y887" s="64">
        <f t="shared" si="429"/>
        <v>3000</v>
      </c>
      <c r="Z887" s="65">
        <f t="shared" si="430"/>
        <v>2353.421142578125</v>
      </c>
      <c r="AA887" s="66">
        <f t="shared" si="431"/>
        <v>5353.421142578125</v>
      </c>
      <c r="AB887" s="71">
        <f t="shared" si="443"/>
        <v>1.7333984375E-2</v>
      </c>
      <c r="AC887" s="71">
        <f t="shared" si="432"/>
        <v>2353.421142578125</v>
      </c>
      <c r="AD887" s="71">
        <f t="shared" si="444"/>
        <v>2368.4931758181192</v>
      </c>
      <c r="AE887" s="71">
        <f t="shared" si="445"/>
        <v>2353.421142578125</v>
      </c>
      <c r="AF887" s="57">
        <f t="shared" si="446"/>
        <v>1.7333984375E-2</v>
      </c>
      <c r="AG887" s="55"/>
      <c r="AI887" s="35" t="str">
        <f t="shared" si="433"/>
        <v/>
      </c>
      <c r="AJ887" s="125" t="str">
        <f t="shared" si="434"/>
        <v/>
      </c>
      <c r="AK887" s="125" t="str">
        <f t="shared" si="435"/>
        <v/>
      </c>
      <c r="AL887" s="125" t="str">
        <f t="shared" si="436"/>
        <v/>
      </c>
      <c r="AM887" s="125" t="str">
        <f t="shared" si="437"/>
        <v/>
      </c>
      <c r="AN887" s="125" t="s">
        <v>218</v>
      </c>
      <c r="AO887" s="125" t="str">
        <f t="shared" si="438"/>
        <v/>
      </c>
      <c r="AP887" s="125" t="str">
        <f t="shared" si="447"/>
        <v/>
      </c>
    </row>
    <row r="888" spans="1:42">
      <c r="A888" s="30">
        <f t="shared" si="439"/>
        <v>34607</v>
      </c>
      <c r="B888" s="31">
        <f t="shared" si="416"/>
        <v>0</v>
      </c>
      <c r="C888" s="33" t="str">
        <f t="shared" si="417"/>
        <v/>
      </c>
      <c r="D888" s="31">
        <f t="shared" si="418"/>
        <v>0</v>
      </c>
      <c r="E888" s="33" t="str">
        <f t="shared" si="419"/>
        <v/>
      </c>
      <c r="F888" s="31">
        <f t="shared" si="420"/>
        <v>0</v>
      </c>
      <c r="G888" s="32">
        <f t="shared" si="421"/>
        <v>7489.3406742630141</v>
      </c>
      <c r="H888" s="32">
        <f t="shared" si="422"/>
        <v>8057.2128942343516</v>
      </c>
      <c r="I888" s="32">
        <f t="shared" si="423"/>
        <v>8057.2128942343516</v>
      </c>
      <c r="J888" s="37" t="str">
        <f t="shared" si="440"/>
        <v/>
      </c>
      <c r="K888" s="31">
        <f t="shared" si="424"/>
        <v>0</v>
      </c>
      <c r="L888" s="33" t="str">
        <f t="shared" si="425"/>
        <v/>
      </c>
      <c r="M888" s="34">
        <f t="shared" si="441"/>
        <v>10296.090371648728</v>
      </c>
      <c r="N888" s="33" t="str">
        <f t="shared" si="442"/>
        <v/>
      </c>
      <c r="O888" s="35" t="str">
        <f t="shared" si="426"/>
        <v>MRDO</v>
      </c>
      <c r="P888" s="48" t="str">
        <f t="shared" si="427"/>
        <v>MRDO</v>
      </c>
      <c r="Q888" s="35"/>
      <c r="R888" s="58">
        <f>Data!AW888</f>
        <v>0</v>
      </c>
      <c r="S888" s="58">
        <f>Data!BB888</f>
        <v>0</v>
      </c>
      <c r="T888" s="58">
        <f>Data!BM888</f>
        <v>0</v>
      </c>
      <c r="U888" s="59">
        <f>Data!BN888</f>
        <v>87.933486938476562</v>
      </c>
      <c r="V888" s="59">
        <f>Data!BO888</f>
        <v>655.80572509765625</v>
      </c>
      <c r="W888" s="58">
        <f>Data!BT888</f>
        <v>0</v>
      </c>
      <c r="X888" s="56">
        <f t="shared" si="428"/>
        <v>655.80572509765625</v>
      </c>
      <c r="Y888" s="64">
        <f t="shared" si="429"/>
        <v>3000</v>
      </c>
      <c r="Z888" s="65">
        <f t="shared" si="430"/>
        <v>0</v>
      </c>
      <c r="AA888" s="66">
        <f t="shared" si="431"/>
        <v>3000</v>
      </c>
      <c r="AB888" s="71">
        <f t="shared" si="443"/>
        <v>2344.1942749023437</v>
      </c>
      <c r="AC888" s="71">
        <f t="shared" si="432"/>
        <v>0</v>
      </c>
      <c r="AD888" s="71">
        <f t="shared" si="444"/>
        <v>1316.8187081563919</v>
      </c>
      <c r="AE888" s="71">
        <f t="shared" si="445"/>
        <v>0</v>
      </c>
      <c r="AF888" s="57">
        <f t="shared" si="446"/>
        <v>0</v>
      </c>
      <c r="AG888" s="55"/>
      <c r="AI888" s="35" t="str">
        <f t="shared" si="433"/>
        <v/>
      </c>
      <c r="AJ888" s="125" t="str">
        <f t="shared" si="434"/>
        <v/>
      </c>
      <c r="AK888" s="125" t="str">
        <f t="shared" si="435"/>
        <v/>
      </c>
      <c r="AL888" s="125" t="str">
        <f t="shared" si="436"/>
        <v/>
      </c>
      <c r="AM888" s="125" t="str">
        <f t="shared" si="437"/>
        <v/>
      </c>
      <c r="AN888" s="125" t="s">
        <v>218</v>
      </c>
      <c r="AO888" s="125" t="str">
        <f t="shared" si="438"/>
        <v/>
      </c>
      <c r="AP888" s="125" t="str">
        <f t="shared" si="447"/>
        <v/>
      </c>
    </row>
    <row r="889" spans="1:42">
      <c r="A889" s="30">
        <f t="shared" si="439"/>
        <v>34638</v>
      </c>
      <c r="B889" s="31">
        <f t="shared" si="416"/>
        <v>0</v>
      </c>
      <c r="C889" s="33" t="str">
        <f t="shared" si="417"/>
        <v/>
      </c>
      <c r="D889" s="31">
        <f t="shared" si="418"/>
        <v>0</v>
      </c>
      <c r="E889" s="33" t="str">
        <f t="shared" si="419"/>
        <v/>
      </c>
      <c r="F889" s="31">
        <f t="shared" si="420"/>
        <v>6720.7417634664407</v>
      </c>
      <c r="G889" s="32">
        <f t="shared" si="421"/>
        <v>6952.8770073192591</v>
      </c>
      <c r="H889" s="32">
        <f t="shared" si="422"/>
        <v>8634.2468285525065</v>
      </c>
      <c r="I889" s="32">
        <f t="shared" ref="I889:I904" si="448">MAX(F889:H889)</f>
        <v>8634.2468285525065</v>
      </c>
      <c r="J889" s="37" t="str">
        <f t="shared" si="440"/>
        <v>RS</v>
      </c>
      <c r="K889" s="31">
        <f t="shared" si="424"/>
        <v>0</v>
      </c>
      <c r="L889" s="33" t="str">
        <f t="shared" si="425"/>
        <v/>
      </c>
      <c r="M889" s="34">
        <f t="shared" si="441"/>
        <v>7196.5533739439661</v>
      </c>
      <c r="N889" s="33" t="str">
        <f t="shared" si="442"/>
        <v/>
      </c>
      <c r="O889" s="35" t="str">
        <f t="shared" si="426"/>
        <v/>
      </c>
      <c r="P889" s="48" t="str">
        <f t="shared" ref="P889:P904" si="449">CONCATENATE(C889,E889,J889,L889,N889,O889)</f>
        <v>RS</v>
      </c>
      <c r="Q889" s="35"/>
      <c r="R889" s="58">
        <f>Data!AW889</f>
        <v>0</v>
      </c>
      <c r="S889" s="58">
        <f>Data!BB889</f>
        <v>0</v>
      </c>
      <c r="T889" s="58">
        <f>Data!BM889</f>
        <v>2021.4847412109375</v>
      </c>
      <c r="U889" s="59">
        <f>Data!BN889</f>
        <v>2253.620361328125</v>
      </c>
      <c r="V889" s="59">
        <f>Data!BO889</f>
        <v>3934.990234375</v>
      </c>
      <c r="W889" s="58">
        <f>Data!BT889</f>
        <v>0</v>
      </c>
      <c r="X889" s="56">
        <f t="shared" ref="X889:X904" si="450">MAX(R889:W889,0)</f>
        <v>3934.990234375</v>
      </c>
      <c r="Y889" s="64">
        <f t="shared" si="429"/>
        <v>3000</v>
      </c>
      <c r="Z889" s="65">
        <f t="shared" si="430"/>
        <v>934.99029541015625</v>
      </c>
      <c r="AA889" s="66">
        <f t="shared" si="431"/>
        <v>3934.9902954101562</v>
      </c>
      <c r="AB889" s="71">
        <f t="shared" ref="AB889:AB904" si="451">AA889-X889</f>
        <v>6.103515625E-5</v>
      </c>
      <c r="AC889" s="71">
        <f t="shared" si="432"/>
        <v>934.99029541015625</v>
      </c>
      <c r="AD889" s="71">
        <f t="shared" ref="AD889:AD904" si="452">EIExp/EI-M889</f>
        <v>2663.1299804955261</v>
      </c>
      <c r="AE889" s="71">
        <f t="shared" si="445"/>
        <v>934.99029541015625</v>
      </c>
      <c r="AF889" s="57">
        <f t="shared" si="446"/>
        <v>6.103515625E-5</v>
      </c>
      <c r="AI889" s="35" t="str">
        <f t="shared" si="433"/>
        <v/>
      </c>
      <c r="AJ889" s="125" t="str">
        <f t="shared" si="434"/>
        <v/>
      </c>
      <c r="AK889" s="125" t="str">
        <f t="shared" si="435"/>
        <v/>
      </c>
      <c r="AL889" s="125" t="str">
        <f t="shared" si="436"/>
        <v/>
      </c>
      <c r="AM889" s="125" t="str">
        <f t="shared" si="437"/>
        <v/>
      </c>
      <c r="AN889" s="125" t="s">
        <v>218</v>
      </c>
      <c r="AO889" s="125" t="str">
        <f t="shared" si="438"/>
        <v/>
      </c>
      <c r="AP889" s="125" t="str">
        <f t="shared" si="447"/>
        <v/>
      </c>
    </row>
    <row r="890" spans="1:42">
      <c r="A890" s="30">
        <f t="shared" si="439"/>
        <v>34668</v>
      </c>
      <c r="B890" s="31">
        <f t="shared" si="416"/>
        <v>0</v>
      </c>
      <c r="C890" s="33" t="str">
        <f t="shared" si="417"/>
        <v/>
      </c>
      <c r="D890" s="31">
        <f t="shared" si="418"/>
        <v>0</v>
      </c>
      <c r="E890" s="33" t="str">
        <f t="shared" si="419"/>
        <v/>
      </c>
      <c r="F890" s="31">
        <f t="shared" si="420"/>
        <v>0</v>
      </c>
      <c r="G890" s="32">
        <f t="shared" si="421"/>
        <v>8268.9260129391168</v>
      </c>
      <c r="H890" s="32">
        <f t="shared" si="422"/>
        <v>8831.7461855321253</v>
      </c>
      <c r="I890" s="32">
        <f t="shared" si="448"/>
        <v>8831.7461855321253</v>
      </c>
      <c r="J890" s="37" t="str">
        <f t="shared" si="440"/>
        <v/>
      </c>
      <c r="K890" s="31">
        <f t="shared" si="424"/>
        <v>0</v>
      </c>
      <c r="L890" s="33" t="str">
        <f t="shared" si="425"/>
        <v/>
      </c>
      <c r="M890" s="34">
        <f t="shared" si="441"/>
        <v>11559.174853074544</v>
      </c>
      <c r="N890" s="33" t="str">
        <f t="shared" si="442"/>
        <v/>
      </c>
      <c r="O890" s="35" t="str">
        <f t="shared" si="426"/>
        <v>MRDO</v>
      </c>
      <c r="P890" s="48" t="str">
        <f t="shared" si="449"/>
        <v>MRDO</v>
      </c>
      <c r="Q890" s="35"/>
      <c r="R890" s="58">
        <f>Data!AW890</f>
        <v>0</v>
      </c>
      <c r="S890" s="58">
        <f>Data!BB890</f>
        <v>0</v>
      </c>
      <c r="T890" s="58">
        <f>Data!BM890</f>
        <v>0</v>
      </c>
      <c r="U890" s="59">
        <f>Data!BN890</f>
        <v>2032.9862060546875</v>
      </c>
      <c r="V890" s="59">
        <f>Data!BO890</f>
        <v>2595.80615234375</v>
      </c>
      <c r="W890" s="58">
        <f>Data!BT890</f>
        <v>0</v>
      </c>
      <c r="X890" s="56">
        <f t="shared" si="450"/>
        <v>2595.80615234375</v>
      </c>
      <c r="Y890" s="64">
        <f t="shared" si="429"/>
        <v>3500</v>
      </c>
      <c r="Z890" s="65">
        <f t="shared" si="430"/>
        <v>0</v>
      </c>
      <c r="AA890" s="66">
        <f t="shared" si="431"/>
        <v>3500</v>
      </c>
      <c r="AB890" s="71">
        <f t="shared" si="451"/>
        <v>904.19384765625</v>
      </c>
      <c r="AC890" s="71">
        <f t="shared" si="432"/>
        <v>0</v>
      </c>
      <c r="AD890" s="71">
        <f t="shared" si="452"/>
        <v>179.56280706709367</v>
      </c>
      <c r="AE890" s="71">
        <f t="shared" si="445"/>
        <v>0</v>
      </c>
      <c r="AF890" s="57">
        <f t="shared" si="446"/>
        <v>0</v>
      </c>
      <c r="AI890" s="35" t="str">
        <f t="shared" si="433"/>
        <v/>
      </c>
      <c r="AJ890" s="125" t="str">
        <f t="shared" si="434"/>
        <v/>
      </c>
      <c r="AK890" s="125" t="str">
        <f t="shared" si="435"/>
        <v/>
      </c>
      <c r="AL890" s="125" t="str">
        <f t="shared" si="436"/>
        <v/>
      </c>
      <c r="AM890" s="125" t="str">
        <f t="shared" si="437"/>
        <v/>
      </c>
      <c r="AN890" s="125" t="s">
        <v>218</v>
      </c>
      <c r="AO890" s="125" t="str">
        <f t="shared" si="438"/>
        <v/>
      </c>
      <c r="AP890" s="125" t="str">
        <f t="shared" si="447"/>
        <v/>
      </c>
    </row>
    <row r="891" spans="1:42">
      <c r="A891" s="30">
        <f t="shared" si="439"/>
        <v>34699</v>
      </c>
      <c r="B891" s="31">
        <f t="shared" si="416"/>
        <v>0</v>
      </c>
      <c r="C891" s="33" t="str">
        <f t="shared" si="417"/>
        <v/>
      </c>
      <c r="D891" s="31">
        <f t="shared" si="418"/>
        <v>0</v>
      </c>
      <c r="E891" s="33" t="str">
        <f t="shared" si="419"/>
        <v/>
      </c>
      <c r="F891" s="31">
        <f t="shared" si="420"/>
        <v>13850.465449619211</v>
      </c>
      <c r="G891" s="32">
        <f t="shared" si="421"/>
        <v>13910.22627089177</v>
      </c>
      <c r="H891" s="32">
        <f t="shared" si="422"/>
        <v>0</v>
      </c>
      <c r="I891" s="32">
        <f t="shared" si="448"/>
        <v>13910.22627089177</v>
      </c>
      <c r="J891" s="37" t="str">
        <f t="shared" si="440"/>
        <v/>
      </c>
      <c r="K891" s="31">
        <f t="shared" si="424"/>
        <v>0</v>
      </c>
      <c r="L891" s="33" t="str">
        <f t="shared" si="425"/>
        <v/>
      </c>
      <c r="M891" s="34">
        <f t="shared" si="441"/>
        <v>5056.9765977484112</v>
      </c>
      <c r="N891" s="33" t="str">
        <f t="shared" si="442"/>
        <v/>
      </c>
      <c r="O891" s="35" t="str">
        <f t="shared" si="426"/>
        <v/>
      </c>
      <c r="P891" s="48" t="str">
        <f t="shared" si="449"/>
        <v/>
      </c>
      <c r="Q891" s="35"/>
      <c r="R891" s="58">
        <f>Data!AW891</f>
        <v>0</v>
      </c>
      <c r="S891" s="58">
        <f>Data!BB891</f>
        <v>0</v>
      </c>
      <c r="T891" s="58">
        <f>Data!BM891</f>
        <v>11822.4208984375</v>
      </c>
      <c r="U891" s="59">
        <f>Data!BN891</f>
        <v>11907.3720703125</v>
      </c>
      <c r="V891" s="59">
        <f>Data!BO891</f>
        <v>0</v>
      </c>
      <c r="W891" s="58">
        <f>Data!BT891</f>
        <v>0</v>
      </c>
      <c r="X891" s="56">
        <f t="shared" si="450"/>
        <v>11907.3720703125</v>
      </c>
      <c r="Y891" s="64">
        <f t="shared" si="429"/>
        <v>3500</v>
      </c>
      <c r="Z891" s="65">
        <f t="shared" si="430"/>
        <v>10335.3193359375</v>
      </c>
      <c r="AA891" s="66">
        <f t="shared" si="431"/>
        <v>13835.3193359375</v>
      </c>
      <c r="AB891" s="71">
        <f t="shared" si="451"/>
        <v>1927.947265625</v>
      </c>
      <c r="AC891" s="71">
        <f t="shared" si="432"/>
        <v>10335.3193359375</v>
      </c>
      <c r="AD891" s="71">
        <f t="shared" si="452"/>
        <v>12688.055603616262</v>
      </c>
      <c r="AE891" s="71">
        <f t="shared" si="445"/>
        <v>10335.3193359375</v>
      </c>
      <c r="AF891" s="57">
        <f t="shared" si="446"/>
        <v>1927.947265625</v>
      </c>
      <c r="AI891" s="35" t="str">
        <f t="shared" si="433"/>
        <v/>
      </c>
      <c r="AJ891" s="125" t="str">
        <f t="shared" si="434"/>
        <v/>
      </c>
      <c r="AK891" s="125" t="str">
        <f t="shared" si="435"/>
        <v/>
      </c>
      <c r="AL891" s="125" t="str">
        <f t="shared" si="436"/>
        <v/>
      </c>
      <c r="AM891" s="125" t="str">
        <f t="shared" si="437"/>
        <v/>
      </c>
      <c r="AN891" s="125" t="s">
        <v>218</v>
      </c>
      <c r="AO891" s="125" t="str">
        <f t="shared" si="438"/>
        <v/>
      </c>
      <c r="AP891" s="125" t="str">
        <f t="shared" si="447"/>
        <v/>
      </c>
    </row>
    <row r="892" spans="1:42">
      <c r="A892" s="30">
        <f t="shared" si="439"/>
        <v>34730</v>
      </c>
      <c r="B892" s="31">
        <f t="shared" si="416"/>
        <v>0</v>
      </c>
      <c r="C892" s="33" t="str">
        <f t="shared" si="417"/>
        <v/>
      </c>
      <c r="D892" s="31">
        <f t="shared" si="418"/>
        <v>0</v>
      </c>
      <c r="E892" s="33" t="str">
        <f t="shared" si="419"/>
        <v/>
      </c>
      <c r="F892" s="31">
        <f t="shared" si="420"/>
        <v>0</v>
      </c>
      <c r="G892" s="32">
        <f t="shared" si="421"/>
        <v>0</v>
      </c>
      <c r="H892" s="32">
        <f t="shared" si="422"/>
        <v>0</v>
      </c>
      <c r="I892" s="32">
        <f t="shared" si="448"/>
        <v>0</v>
      </c>
      <c r="J892" s="37" t="str">
        <f t="shared" si="440"/>
        <v/>
      </c>
      <c r="K892" s="31">
        <f t="shared" si="424"/>
        <v>0</v>
      </c>
      <c r="L892" s="33" t="str">
        <f t="shared" si="425"/>
        <v/>
      </c>
      <c r="M892" s="34">
        <f t="shared" si="441"/>
        <v>8911.7468713520811</v>
      </c>
      <c r="N892" s="33" t="str">
        <f t="shared" si="442"/>
        <v/>
      </c>
      <c r="O892" s="35" t="str">
        <f t="shared" si="426"/>
        <v/>
      </c>
      <c r="P892" s="48" t="str">
        <f t="shared" si="449"/>
        <v/>
      </c>
      <c r="Q892" s="35"/>
      <c r="R892" s="58">
        <f>Data!AW892</f>
        <v>0</v>
      </c>
      <c r="S892" s="58">
        <f>Data!BB892</f>
        <v>0</v>
      </c>
      <c r="T892" s="58">
        <f>Data!BM892</f>
        <v>0</v>
      </c>
      <c r="U892" s="59">
        <f>Data!BN892</f>
        <v>0</v>
      </c>
      <c r="V892" s="59">
        <f>Data!BO892</f>
        <v>0</v>
      </c>
      <c r="W892" s="58">
        <f>Data!BT892</f>
        <v>0</v>
      </c>
      <c r="X892" s="56">
        <f t="shared" si="450"/>
        <v>0</v>
      </c>
      <c r="Y892" s="64">
        <f t="shared" si="429"/>
        <v>6000</v>
      </c>
      <c r="Z892" s="65">
        <f t="shared" si="430"/>
        <v>112757.3046875</v>
      </c>
      <c r="AA892" s="66">
        <f t="shared" si="431"/>
        <v>118757.3046875</v>
      </c>
      <c r="AB892" s="71">
        <f t="shared" si="451"/>
        <v>118757.3046875</v>
      </c>
      <c r="AC892" s="71">
        <f t="shared" si="432"/>
        <v>112757.3046875</v>
      </c>
      <c r="AD892" s="71">
        <f t="shared" si="452"/>
        <v>106523.88236280157</v>
      </c>
      <c r="AE892" s="71">
        <f t="shared" si="445"/>
        <v>112757.3046875</v>
      </c>
      <c r="AF892" s="57">
        <f t="shared" si="446"/>
        <v>106523.88236280157</v>
      </c>
      <c r="AI892" s="35" t="str">
        <f t="shared" si="433"/>
        <v/>
      </c>
      <c r="AJ892" s="125" t="str">
        <f t="shared" si="434"/>
        <v/>
      </c>
      <c r="AK892" s="125" t="str">
        <f t="shared" si="435"/>
        <v/>
      </c>
      <c r="AL892" s="125" t="str">
        <f t="shared" si="436"/>
        <v/>
      </c>
      <c r="AM892" s="125" t="str">
        <f t="shared" si="437"/>
        <v/>
      </c>
      <c r="AN892" s="125" t="s">
        <v>218</v>
      </c>
      <c r="AO892" s="125" t="str">
        <f t="shared" si="438"/>
        <v/>
      </c>
      <c r="AP892" s="125" t="str">
        <f t="shared" si="447"/>
        <v/>
      </c>
    </row>
    <row r="893" spans="1:42">
      <c r="A893" s="30">
        <f t="shared" si="439"/>
        <v>34758</v>
      </c>
      <c r="B893" s="31">
        <f t="shared" si="416"/>
        <v>0</v>
      </c>
      <c r="C893" s="33" t="str">
        <f t="shared" si="417"/>
        <v/>
      </c>
      <c r="D893" s="31">
        <f t="shared" si="418"/>
        <v>0</v>
      </c>
      <c r="E893" s="33" t="str">
        <f t="shared" si="419"/>
        <v/>
      </c>
      <c r="F893" s="31">
        <f t="shared" si="420"/>
        <v>0</v>
      </c>
      <c r="G893" s="32">
        <f t="shared" si="421"/>
        <v>0</v>
      </c>
      <c r="H893" s="32">
        <f t="shared" si="422"/>
        <v>0</v>
      </c>
      <c r="I893" s="32">
        <f t="shared" si="448"/>
        <v>0</v>
      </c>
      <c r="J893" s="37" t="str">
        <f t="shared" si="440"/>
        <v/>
      </c>
      <c r="K893" s="31">
        <f t="shared" si="424"/>
        <v>0</v>
      </c>
      <c r="L893" s="33" t="str">
        <f t="shared" si="425"/>
        <v/>
      </c>
      <c r="M893" s="34">
        <f t="shared" si="441"/>
        <v>22086.624260061541</v>
      </c>
      <c r="N893" s="33" t="str">
        <f t="shared" si="442"/>
        <v/>
      </c>
      <c r="O893" s="35" t="str">
        <f t="shared" si="426"/>
        <v/>
      </c>
      <c r="P893" s="48" t="str">
        <f t="shared" si="449"/>
        <v/>
      </c>
      <c r="Q893" s="35"/>
      <c r="R893" s="58">
        <f>Data!AW893</f>
        <v>0</v>
      </c>
      <c r="S893" s="58">
        <f>Data!BB893</f>
        <v>0</v>
      </c>
      <c r="T893" s="58">
        <f>Data!BM893</f>
        <v>0</v>
      </c>
      <c r="U893" s="59">
        <f>Data!BN893</f>
        <v>0</v>
      </c>
      <c r="V893" s="59">
        <f>Data!BO893</f>
        <v>0</v>
      </c>
      <c r="W893" s="58">
        <f>Data!BT893</f>
        <v>0</v>
      </c>
      <c r="X893" s="56">
        <f t="shared" si="450"/>
        <v>0</v>
      </c>
      <c r="Y893" s="64">
        <f t="shared" si="429"/>
        <v>20633.927734375</v>
      </c>
      <c r="Z893" s="65">
        <f t="shared" si="430"/>
        <v>27187.681640625</v>
      </c>
      <c r="AA893" s="66">
        <f t="shared" si="431"/>
        <v>47821.609375</v>
      </c>
      <c r="AB893" s="71">
        <f t="shared" si="451"/>
        <v>47821.609375</v>
      </c>
      <c r="AC893" s="71">
        <f t="shared" si="432"/>
        <v>27187.681640625</v>
      </c>
      <c r="AD893" s="71">
        <f t="shared" si="452"/>
        <v>34055.82647282441</v>
      </c>
      <c r="AE893" s="71">
        <f t="shared" si="445"/>
        <v>27187.681640625</v>
      </c>
      <c r="AF893" s="57">
        <f t="shared" si="446"/>
        <v>27187.681640625</v>
      </c>
      <c r="AI893" s="35" t="str">
        <f t="shared" si="433"/>
        <v/>
      </c>
      <c r="AJ893" s="125" t="str">
        <f t="shared" si="434"/>
        <v/>
      </c>
      <c r="AK893" s="125" t="str">
        <f t="shared" si="435"/>
        <v/>
      </c>
      <c r="AL893" s="125" t="str">
        <f t="shared" si="436"/>
        <v/>
      </c>
      <c r="AM893" s="125" t="str">
        <f t="shared" si="437"/>
        <v/>
      </c>
      <c r="AN893" s="125" t="s">
        <v>218</v>
      </c>
      <c r="AO893" s="125" t="str">
        <f t="shared" si="438"/>
        <v/>
      </c>
      <c r="AP893" s="125" t="str">
        <f t="shared" si="447"/>
        <v/>
      </c>
    </row>
    <row r="894" spans="1:42">
      <c r="A894" s="30">
        <f t="shared" si="439"/>
        <v>34789</v>
      </c>
      <c r="B894" s="31">
        <f t="shared" si="416"/>
        <v>0</v>
      </c>
      <c r="C894" s="33" t="str">
        <f t="shared" si="417"/>
        <v/>
      </c>
      <c r="D894" s="31">
        <f t="shared" si="418"/>
        <v>0</v>
      </c>
      <c r="E894" s="33" t="str">
        <f t="shared" si="419"/>
        <v/>
      </c>
      <c r="F894" s="31">
        <f t="shared" si="420"/>
        <v>0</v>
      </c>
      <c r="G894" s="32">
        <f t="shared" si="421"/>
        <v>0</v>
      </c>
      <c r="H894" s="32">
        <f t="shared" si="422"/>
        <v>0</v>
      </c>
      <c r="I894" s="32">
        <f t="shared" si="448"/>
        <v>0</v>
      </c>
      <c r="J894" s="37" t="str">
        <f t="shared" si="440"/>
        <v/>
      </c>
      <c r="K894" s="31">
        <f t="shared" si="424"/>
        <v>0</v>
      </c>
      <c r="L894" s="33" t="str">
        <f t="shared" si="425"/>
        <v/>
      </c>
      <c r="M894" s="34">
        <f t="shared" si="441"/>
        <v>33861.208723974378</v>
      </c>
      <c r="N894" s="33" t="str">
        <f t="shared" si="442"/>
        <v/>
      </c>
      <c r="O894" s="35" t="str">
        <f t="shared" si="426"/>
        <v/>
      </c>
      <c r="P894" s="48" t="str">
        <f t="shared" si="449"/>
        <v/>
      </c>
      <c r="Q894" s="35"/>
      <c r="R894" s="58">
        <f>Data!AW894</f>
        <v>0</v>
      </c>
      <c r="S894" s="58">
        <f>Data!BB894</f>
        <v>0</v>
      </c>
      <c r="T894" s="58">
        <f>Data!BM894</f>
        <v>0</v>
      </c>
      <c r="U894" s="59">
        <f>Data!BN894</f>
        <v>0</v>
      </c>
      <c r="V894" s="59">
        <f>Data!BO894</f>
        <v>0</v>
      </c>
      <c r="W894" s="58">
        <f>Data!BT894</f>
        <v>0</v>
      </c>
      <c r="X894" s="56">
        <f t="shared" si="450"/>
        <v>0</v>
      </c>
      <c r="Y894" s="64">
        <f t="shared" si="429"/>
        <v>17378.0234375</v>
      </c>
      <c r="Z894" s="65">
        <f t="shared" si="430"/>
        <v>187089.375</v>
      </c>
      <c r="AA894" s="66">
        <f t="shared" si="431"/>
        <v>204467.3984375</v>
      </c>
      <c r="AB894" s="71">
        <f t="shared" si="451"/>
        <v>204467.3984375</v>
      </c>
      <c r="AC894" s="71">
        <f t="shared" si="432"/>
        <v>187089.375</v>
      </c>
      <c r="AD894" s="71">
        <f t="shared" si="452"/>
        <v>178578.01364384402</v>
      </c>
      <c r="AE894" s="71">
        <f t="shared" si="445"/>
        <v>187089.375</v>
      </c>
      <c r="AF894" s="57">
        <f t="shared" si="446"/>
        <v>178578.01364384402</v>
      </c>
      <c r="AI894" s="35" t="str">
        <f t="shared" si="433"/>
        <v/>
      </c>
      <c r="AJ894" s="125" t="str">
        <f t="shared" si="434"/>
        <v/>
      </c>
      <c r="AK894" s="125" t="str">
        <f t="shared" si="435"/>
        <v/>
      </c>
      <c r="AL894" s="125" t="str">
        <f t="shared" si="436"/>
        <v/>
      </c>
      <c r="AM894" s="125" t="str">
        <f t="shared" si="437"/>
        <v/>
      </c>
      <c r="AN894" s="125" t="s">
        <v>218</v>
      </c>
      <c r="AO894" s="125" t="str">
        <f t="shared" si="438"/>
        <v/>
      </c>
      <c r="AP894" s="125" t="str">
        <f t="shared" si="447"/>
        <v/>
      </c>
    </row>
    <row r="895" spans="1:42">
      <c r="A895" s="30">
        <f t="shared" si="439"/>
        <v>34819</v>
      </c>
      <c r="B895" s="31">
        <f t="shared" si="416"/>
        <v>0</v>
      </c>
      <c r="C895" s="33" t="str">
        <f t="shared" si="417"/>
        <v/>
      </c>
      <c r="D895" s="31">
        <f t="shared" si="418"/>
        <v>0</v>
      </c>
      <c r="E895" s="33" t="str">
        <f t="shared" si="419"/>
        <v/>
      </c>
      <c r="F895" s="31">
        <f t="shared" si="420"/>
        <v>0</v>
      </c>
      <c r="G895" s="32">
        <f t="shared" si="421"/>
        <v>0</v>
      </c>
      <c r="H895" s="32">
        <f t="shared" si="422"/>
        <v>0</v>
      </c>
      <c r="I895" s="32">
        <f t="shared" si="448"/>
        <v>0</v>
      </c>
      <c r="J895" s="37" t="str">
        <f t="shared" si="440"/>
        <v/>
      </c>
      <c r="K895" s="31">
        <f t="shared" si="424"/>
        <v>0</v>
      </c>
      <c r="L895" s="33" t="str">
        <f t="shared" si="425"/>
        <v/>
      </c>
      <c r="M895" s="34">
        <f t="shared" si="441"/>
        <v>9556.8626069488291</v>
      </c>
      <c r="N895" s="33" t="str">
        <f t="shared" si="442"/>
        <v/>
      </c>
      <c r="O895" s="35" t="str">
        <f t="shared" si="426"/>
        <v/>
      </c>
      <c r="P895" s="48" t="str">
        <f t="shared" si="449"/>
        <v/>
      </c>
      <c r="Q895" s="35"/>
      <c r="R895" s="58">
        <f>Data!AW895</f>
        <v>0</v>
      </c>
      <c r="S895" s="58">
        <f>Data!BB895</f>
        <v>0</v>
      </c>
      <c r="T895" s="58">
        <f>Data!BM895</f>
        <v>0</v>
      </c>
      <c r="U895" s="59">
        <f>Data!BN895</f>
        <v>0</v>
      </c>
      <c r="V895" s="59">
        <f>Data!BO895</f>
        <v>0</v>
      </c>
      <c r="W895" s="58">
        <f>Data!BT895</f>
        <v>0</v>
      </c>
      <c r="X895" s="56">
        <f t="shared" si="450"/>
        <v>0</v>
      </c>
      <c r="Y895" s="64">
        <f t="shared" si="429"/>
        <v>13437.5</v>
      </c>
      <c r="Z895" s="65">
        <f t="shared" si="430"/>
        <v>56497.69921875</v>
      </c>
      <c r="AA895" s="66">
        <f t="shared" si="431"/>
        <v>69935.19921875</v>
      </c>
      <c r="AB895" s="71">
        <f t="shared" si="451"/>
        <v>69935.19921875</v>
      </c>
      <c r="AC895" s="71">
        <f t="shared" si="432"/>
        <v>56497.69921875</v>
      </c>
      <c r="AD895" s="71">
        <f t="shared" si="452"/>
        <v>65150.82281710118</v>
      </c>
      <c r="AE895" s="71">
        <f t="shared" si="445"/>
        <v>56497.69921875</v>
      </c>
      <c r="AF895" s="57">
        <f t="shared" si="446"/>
        <v>56497.69921875</v>
      </c>
      <c r="AI895" s="35" t="str">
        <f t="shared" si="433"/>
        <v/>
      </c>
      <c r="AJ895" s="125" t="str">
        <f t="shared" si="434"/>
        <v/>
      </c>
      <c r="AK895" s="125" t="str">
        <f t="shared" si="435"/>
        <v/>
      </c>
      <c r="AL895" s="125" t="str">
        <f t="shared" si="436"/>
        <v/>
      </c>
      <c r="AM895" s="125" t="str">
        <f t="shared" si="437"/>
        <v/>
      </c>
      <c r="AN895" s="125" t="s">
        <v>218</v>
      </c>
      <c r="AO895" s="125" t="str">
        <f t="shared" si="438"/>
        <v/>
      </c>
      <c r="AP895" s="125" t="str">
        <f t="shared" si="447"/>
        <v/>
      </c>
    </row>
    <row r="896" spans="1:42">
      <c r="A896" s="30">
        <f t="shared" si="439"/>
        <v>34850</v>
      </c>
      <c r="B896" s="31">
        <f t="shared" si="416"/>
        <v>0</v>
      </c>
      <c r="C896" s="33" t="str">
        <f t="shared" si="417"/>
        <v/>
      </c>
      <c r="D896" s="31">
        <f t="shared" si="418"/>
        <v>0</v>
      </c>
      <c r="E896" s="33" t="str">
        <f t="shared" si="419"/>
        <v/>
      </c>
      <c r="F896" s="31">
        <f t="shared" si="420"/>
        <v>0</v>
      </c>
      <c r="G896" s="32">
        <f t="shared" si="421"/>
        <v>0</v>
      </c>
      <c r="H896" s="32">
        <f t="shared" si="422"/>
        <v>0</v>
      </c>
      <c r="I896" s="32">
        <f t="shared" si="448"/>
        <v>0</v>
      </c>
      <c r="J896" s="37" t="str">
        <f t="shared" si="440"/>
        <v/>
      </c>
      <c r="K896" s="31">
        <f t="shared" si="424"/>
        <v>0</v>
      </c>
      <c r="L896" s="33" t="str">
        <f t="shared" si="425"/>
        <v/>
      </c>
      <c r="M896" s="34">
        <f t="shared" si="441"/>
        <v>30079.660110467845</v>
      </c>
      <c r="N896" s="33" t="str">
        <f t="shared" si="442"/>
        <v/>
      </c>
      <c r="O896" s="35" t="str">
        <f t="shared" si="426"/>
        <v/>
      </c>
      <c r="P896" s="48" t="str">
        <f t="shared" si="449"/>
        <v/>
      </c>
      <c r="Q896" s="35"/>
      <c r="R896" s="58">
        <f>Data!AW896</f>
        <v>0</v>
      </c>
      <c r="S896" s="58">
        <f>Data!BB896</f>
        <v>0</v>
      </c>
      <c r="T896" s="58">
        <f>Data!BM896</f>
        <v>0</v>
      </c>
      <c r="U896" s="59">
        <f>Data!BN896</f>
        <v>0</v>
      </c>
      <c r="V896" s="59">
        <f>Data!BO896</f>
        <v>0</v>
      </c>
      <c r="W896" s="58">
        <f>Data!BT896</f>
        <v>0</v>
      </c>
      <c r="X896" s="56">
        <f t="shared" si="450"/>
        <v>0</v>
      </c>
      <c r="Y896" s="64">
        <f t="shared" si="429"/>
        <v>8854.8388671875</v>
      </c>
      <c r="Z896" s="65">
        <f t="shared" si="430"/>
        <v>73607.8125</v>
      </c>
      <c r="AA896" s="66">
        <f t="shared" si="431"/>
        <v>82462.6513671875</v>
      </c>
      <c r="AB896" s="71">
        <f t="shared" si="451"/>
        <v>82462.6513671875</v>
      </c>
      <c r="AC896" s="71">
        <f t="shared" si="432"/>
        <v>73607.8125</v>
      </c>
      <c r="AD896" s="71">
        <f t="shared" si="452"/>
        <v>64806.758916152525</v>
      </c>
      <c r="AE896" s="71">
        <f t="shared" si="445"/>
        <v>73607.8125</v>
      </c>
      <c r="AF896" s="57">
        <f t="shared" si="446"/>
        <v>64806.758916152525</v>
      </c>
      <c r="AI896" s="35" t="str">
        <f t="shared" si="433"/>
        <v/>
      </c>
      <c r="AJ896" s="125" t="str">
        <f t="shared" si="434"/>
        <v/>
      </c>
      <c r="AK896" s="125" t="str">
        <f t="shared" si="435"/>
        <v/>
      </c>
      <c r="AL896" s="125" t="str">
        <f t="shared" si="436"/>
        <v/>
      </c>
      <c r="AM896" s="125" t="str">
        <f t="shared" si="437"/>
        <v/>
      </c>
      <c r="AN896" s="125" t="s">
        <v>218</v>
      </c>
      <c r="AO896" s="125" t="str">
        <f t="shared" si="438"/>
        <v/>
      </c>
      <c r="AP896" s="125" t="str">
        <f t="shared" si="447"/>
        <v/>
      </c>
    </row>
    <row r="897" spans="1:42">
      <c r="A897" s="30">
        <f t="shared" si="439"/>
        <v>34880</v>
      </c>
      <c r="B897" s="31">
        <f t="shared" si="416"/>
        <v>0</v>
      </c>
      <c r="C897" s="33" t="str">
        <f t="shared" si="417"/>
        <v/>
      </c>
      <c r="D897" s="31">
        <f t="shared" si="418"/>
        <v>0</v>
      </c>
      <c r="E897" s="33" t="str">
        <f t="shared" si="419"/>
        <v/>
      </c>
      <c r="F897" s="31">
        <f t="shared" si="420"/>
        <v>0</v>
      </c>
      <c r="G897" s="32">
        <f t="shared" si="421"/>
        <v>0</v>
      </c>
      <c r="H897" s="32">
        <f t="shared" si="422"/>
        <v>0</v>
      </c>
      <c r="I897" s="32">
        <f t="shared" si="448"/>
        <v>0</v>
      </c>
      <c r="J897" s="37" t="str">
        <f t="shared" si="440"/>
        <v/>
      </c>
      <c r="K897" s="31">
        <f t="shared" si="424"/>
        <v>0</v>
      </c>
      <c r="L897" s="33" t="str">
        <f t="shared" si="425"/>
        <v/>
      </c>
      <c r="M897" s="34">
        <f t="shared" si="441"/>
        <v>31135.000530225898</v>
      </c>
      <c r="N897" s="33" t="str">
        <f t="shared" si="442"/>
        <v/>
      </c>
      <c r="O897" s="35" t="str">
        <f t="shared" si="426"/>
        <v/>
      </c>
      <c r="P897" s="48" t="str">
        <f t="shared" si="449"/>
        <v/>
      </c>
      <c r="Q897" s="35"/>
      <c r="R897" s="58">
        <f>Data!AW897</f>
        <v>0</v>
      </c>
      <c r="S897" s="58">
        <f>Data!BB897</f>
        <v>0</v>
      </c>
      <c r="T897" s="58">
        <f>Data!BM897</f>
        <v>0</v>
      </c>
      <c r="U897" s="59">
        <f>Data!BN897</f>
        <v>0</v>
      </c>
      <c r="V897" s="59">
        <f>Data!BO897</f>
        <v>0</v>
      </c>
      <c r="W897" s="58">
        <f>Data!BT897</f>
        <v>0</v>
      </c>
      <c r="X897" s="56">
        <f t="shared" si="450"/>
        <v>0</v>
      </c>
      <c r="Y897" s="64">
        <f t="shared" si="429"/>
        <v>16431.25</v>
      </c>
      <c r="Z897" s="65">
        <f t="shared" si="430"/>
        <v>28348.58203125</v>
      </c>
      <c r="AA897" s="66">
        <f t="shared" si="431"/>
        <v>44779.83203125</v>
      </c>
      <c r="AB897" s="71">
        <f t="shared" si="451"/>
        <v>44779.83203125</v>
      </c>
      <c r="AC897" s="71">
        <f t="shared" si="432"/>
        <v>28348.58203125</v>
      </c>
      <c r="AD897" s="71">
        <f t="shared" si="452"/>
        <v>28325.03954487255</v>
      </c>
      <c r="AE897" s="71">
        <f t="shared" si="445"/>
        <v>28348.58203125</v>
      </c>
      <c r="AF897" s="57">
        <f t="shared" si="446"/>
        <v>28325.03954487255</v>
      </c>
      <c r="AI897" s="35" t="str">
        <f t="shared" si="433"/>
        <v/>
      </c>
      <c r="AJ897" s="125" t="str">
        <f t="shared" si="434"/>
        <v/>
      </c>
      <c r="AK897" s="125" t="str">
        <f t="shared" si="435"/>
        <v/>
      </c>
      <c r="AL897" s="125" t="str">
        <f t="shared" si="436"/>
        <v/>
      </c>
      <c r="AM897" s="125" t="str">
        <f t="shared" si="437"/>
        <v/>
      </c>
      <c r="AN897" s="125" t="s">
        <v>218</v>
      </c>
      <c r="AO897" s="125" t="str">
        <f t="shared" si="438"/>
        <v/>
      </c>
      <c r="AP897" s="125" t="str">
        <f t="shared" si="447"/>
        <v/>
      </c>
    </row>
    <row r="898" spans="1:42">
      <c r="A898" s="30">
        <f t="shared" si="439"/>
        <v>34911</v>
      </c>
      <c r="B898" s="31">
        <f t="shared" si="416"/>
        <v>0</v>
      </c>
      <c r="C898" s="33" t="str">
        <f t="shared" si="417"/>
        <v/>
      </c>
      <c r="D898" s="31">
        <f t="shared" si="418"/>
        <v>0</v>
      </c>
      <c r="E898" s="33" t="str">
        <f t="shared" si="419"/>
        <v/>
      </c>
      <c r="F898" s="31">
        <f t="shared" si="420"/>
        <v>0</v>
      </c>
      <c r="G898" s="32">
        <f t="shared" si="421"/>
        <v>0</v>
      </c>
      <c r="H898" s="32">
        <f t="shared" si="422"/>
        <v>0</v>
      </c>
      <c r="I898" s="32">
        <f t="shared" si="448"/>
        <v>0</v>
      </c>
      <c r="J898" s="37" t="str">
        <f t="shared" si="440"/>
        <v/>
      </c>
      <c r="K898" s="31">
        <f t="shared" si="424"/>
        <v>0</v>
      </c>
      <c r="L898" s="33" t="str">
        <f t="shared" si="425"/>
        <v/>
      </c>
      <c r="M898" s="34">
        <f t="shared" si="441"/>
        <v>17332.965629759776</v>
      </c>
      <c r="N898" s="33" t="str">
        <f t="shared" si="442"/>
        <v/>
      </c>
      <c r="O898" s="35" t="str">
        <f t="shared" si="426"/>
        <v/>
      </c>
      <c r="P898" s="48" t="str">
        <f t="shared" si="449"/>
        <v/>
      </c>
      <c r="Q898" s="35"/>
      <c r="R898" s="58">
        <f>Data!AW898</f>
        <v>0</v>
      </c>
      <c r="S898" s="58">
        <f>Data!BB898</f>
        <v>0</v>
      </c>
      <c r="T898" s="58">
        <f>Data!BM898</f>
        <v>0</v>
      </c>
      <c r="U898" s="59">
        <f>Data!BN898</f>
        <v>0</v>
      </c>
      <c r="V898" s="59">
        <f>Data!BO898</f>
        <v>0</v>
      </c>
      <c r="W898" s="58">
        <f>Data!BT898</f>
        <v>0</v>
      </c>
      <c r="X898" s="56">
        <f t="shared" si="450"/>
        <v>0</v>
      </c>
      <c r="Y898" s="64">
        <f t="shared" si="429"/>
        <v>8000</v>
      </c>
      <c r="Z898" s="65">
        <f t="shared" si="430"/>
        <v>17545.751953125</v>
      </c>
      <c r="AA898" s="66">
        <f t="shared" si="431"/>
        <v>25545.751953125</v>
      </c>
      <c r="AB898" s="71">
        <f t="shared" si="451"/>
        <v>25545.751953125</v>
      </c>
      <c r="AC898" s="71">
        <f t="shared" si="432"/>
        <v>17545.751953125</v>
      </c>
      <c r="AD898" s="71">
        <f t="shared" si="452"/>
        <v>23785.211960176763</v>
      </c>
      <c r="AE898" s="71">
        <f t="shared" si="445"/>
        <v>17545.751953125</v>
      </c>
      <c r="AF898" s="57">
        <f t="shared" si="446"/>
        <v>17545.751953125</v>
      </c>
      <c r="AI898" s="35" t="str">
        <f t="shared" si="433"/>
        <v/>
      </c>
      <c r="AJ898" s="125" t="str">
        <f t="shared" si="434"/>
        <v/>
      </c>
      <c r="AK898" s="125" t="str">
        <f t="shared" si="435"/>
        <v/>
      </c>
      <c r="AL898" s="125" t="str">
        <f t="shared" si="436"/>
        <v/>
      </c>
      <c r="AM898" s="125" t="str">
        <f t="shared" si="437"/>
        <v/>
      </c>
      <c r="AN898" s="125" t="s">
        <v>218</v>
      </c>
      <c r="AO898" s="125" t="str">
        <f t="shared" si="438"/>
        <v/>
      </c>
      <c r="AP898" s="125" t="str">
        <f t="shared" si="447"/>
        <v/>
      </c>
    </row>
    <row r="899" spans="1:42">
      <c r="A899" s="30">
        <f t="shared" si="439"/>
        <v>34942</v>
      </c>
      <c r="B899" s="31">
        <f t="shared" si="416"/>
        <v>0</v>
      </c>
      <c r="C899" s="33" t="str">
        <f t="shared" si="417"/>
        <v/>
      </c>
      <c r="D899" s="31">
        <f t="shared" si="418"/>
        <v>0</v>
      </c>
      <c r="E899" s="33" t="str">
        <f t="shared" si="419"/>
        <v/>
      </c>
      <c r="F899" s="31">
        <f t="shared" si="420"/>
        <v>0</v>
      </c>
      <c r="G899" s="32">
        <f t="shared" si="421"/>
        <v>0</v>
      </c>
      <c r="H899" s="32">
        <f t="shared" si="422"/>
        <v>0</v>
      </c>
      <c r="I899" s="32">
        <f t="shared" si="448"/>
        <v>0</v>
      </c>
      <c r="J899" s="37" t="str">
        <f t="shared" si="440"/>
        <v/>
      </c>
      <c r="K899" s="31">
        <f t="shared" si="424"/>
        <v>0</v>
      </c>
      <c r="L899" s="33" t="str">
        <f t="shared" si="425"/>
        <v/>
      </c>
      <c r="M899" s="34">
        <f t="shared" si="441"/>
        <v>17263.834767849072</v>
      </c>
      <c r="N899" s="33" t="str">
        <f t="shared" si="442"/>
        <v/>
      </c>
      <c r="O899" s="35" t="str">
        <f t="shared" si="426"/>
        <v/>
      </c>
      <c r="P899" s="48" t="str">
        <f t="shared" si="449"/>
        <v/>
      </c>
      <c r="Q899" s="35"/>
      <c r="R899" s="58">
        <f>Data!AW899</f>
        <v>0</v>
      </c>
      <c r="S899" s="58">
        <f>Data!BB899</f>
        <v>0</v>
      </c>
      <c r="T899" s="58">
        <f>Data!BM899</f>
        <v>0</v>
      </c>
      <c r="U899" s="59">
        <f>Data!BN899</f>
        <v>0</v>
      </c>
      <c r="V899" s="59">
        <f>Data!BO899</f>
        <v>0</v>
      </c>
      <c r="W899" s="58">
        <f>Data!BT899</f>
        <v>0</v>
      </c>
      <c r="X899" s="56">
        <f t="shared" si="450"/>
        <v>0</v>
      </c>
      <c r="Y899" s="64">
        <f t="shared" si="429"/>
        <v>4000</v>
      </c>
      <c r="Z899" s="65">
        <f t="shared" si="430"/>
        <v>4670.94189453125</v>
      </c>
      <c r="AA899" s="66">
        <f t="shared" si="431"/>
        <v>8670.94189453125</v>
      </c>
      <c r="AB899" s="71">
        <f t="shared" si="451"/>
        <v>8670.94189453125</v>
      </c>
      <c r="AC899" s="71">
        <f t="shared" si="432"/>
        <v>4670.94189453125</v>
      </c>
      <c r="AD899" s="71">
        <f t="shared" si="452"/>
        <v>5806.1465471027986</v>
      </c>
      <c r="AE899" s="71">
        <f t="shared" si="445"/>
        <v>4670.94189453125</v>
      </c>
      <c r="AF899" s="57">
        <f t="shared" si="446"/>
        <v>4670.94189453125</v>
      </c>
      <c r="AI899" s="35" t="str">
        <f t="shared" si="433"/>
        <v/>
      </c>
      <c r="AJ899" s="125" t="str">
        <f t="shared" si="434"/>
        <v/>
      </c>
      <c r="AK899" s="125" t="str">
        <f t="shared" si="435"/>
        <v/>
      </c>
      <c r="AL899" s="125" t="str">
        <f t="shared" si="436"/>
        <v/>
      </c>
      <c r="AM899" s="125" t="str">
        <f t="shared" si="437"/>
        <v/>
      </c>
      <c r="AN899" s="125" t="s">
        <v>218</v>
      </c>
      <c r="AO899" s="125" t="str">
        <f t="shared" si="438"/>
        <v/>
      </c>
      <c r="AP899" s="125" t="str">
        <f t="shared" si="447"/>
        <v/>
      </c>
    </row>
    <row r="900" spans="1:42">
      <c r="A900" s="30">
        <f t="shared" si="439"/>
        <v>34972</v>
      </c>
      <c r="B900" s="31">
        <f t="shared" si="416"/>
        <v>0</v>
      </c>
      <c r="C900" s="33" t="str">
        <f t="shared" si="417"/>
        <v/>
      </c>
      <c r="D900" s="31">
        <f t="shared" si="418"/>
        <v>0</v>
      </c>
      <c r="E900" s="33" t="str">
        <f t="shared" si="419"/>
        <v/>
      </c>
      <c r="F900" s="31">
        <f t="shared" si="420"/>
        <v>0</v>
      </c>
      <c r="G900" s="32">
        <f t="shared" si="421"/>
        <v>0</v>
      </c>
      <c r="H900" s="32">
        <f t="shared" si="422"/>
        <v>0</v>
      </c>
      <c r="I900" s="32">
        <f t="shared" si="448"/>
        <v>0</v>
      </c>
      <c r="J900" s="37" t="str">
        <f t="shared" si="440"/>
        <v/>
      </c>
      <c r="K900" s="31">
        <f t="shared" si="424"/>
        <v>0</v>
      </c>
      <c r="L900" s="33" t="str">
        <f t="shared" si="425"/>
        <v/>
      </c>
      <c r="M900" s="34">
        <f t="shared" si="441"/>
        <v>17160.944139075065</v>
      </c>
      <c r="N900" s="33" t="str">
        <f t="shared" si="442"/>
        <v/>
      </c>
      <c r="O900" s="35" t="str">
        <f t="shared" si="426"/>
        <v>MRDO</v>
      </c>
      <c r="P900" s="48" t="str">
        <f t="shared" si="449"/>
        <v>MRDO</v>
      </c>
      <c r="Q900" s="35"/>
      <c r="R900" s="58">
        <f>Data!AW900</f>
        <v>0</v>
      </c>
      <c r="S900" s="58">
        <f>Data!BB900</f>
        <v>0</v>
      </c>
      <c r="T900" s="58">
        <f>Data!BM900</f>
        <v>0</v>
      </c>
      <c r="U900" s="59">
        <f>Data!BN900</f>
        <v>0</v>
      </c>
      <c r="V900" s="59">
        <f>Data!BO900</f>
        <v>0</v>
      </c>
      <c r="W900" s="58">
        <f>Data!BT900</f>
        <v>0</v>
      </c>
      <c r="X900" s="56">
        <f t="shared" si="450"/>
        <v>0</v>
      </c>
      <c r="Y900" s="64">
        <f t="shared" si="429"/>
        <v>14375</v>
      </c>
      <c r="Z900" s="65">
        <f t="shared" si="430"/>
        <v>0</v>
      </c>
      <c r="AA900" s="66">
        <f t="shared" si="431"/>
        <v>14375</v>
      </c>
      <c r="AB900" s="71">
        <f t="shared" si="451"/>
        <v>14375</v>
      </c>
      <c r="AC900" s="71">
        <f t="shared" si="432"/>
        <v>0</v>
      </c>
      <c r="AD900" s="71">
        <f t="shared" si="452"/>
        <v>10426.644012254714</v>
      </c>
      <c r="AE900" s="71">
        <f t="shared" si="445"/>
        <v>0</v>
      </c>
      <c r="AF900" s="57">
        <f t="shared" si="446"/>
        <v>0</v>
      </c>
      <c r="AI900" s="35" t="str">
        <f t="shared" si="433"/>
        <v/>
      </c>
      <c r="AJ900" s="125" t="str">
        <f t="shared" si="434"/>
        <v/>
      </c>
      <c r="AK900" s="125" t="str">
        <f t="shared" si="435"/>
        <v/>
      </c>
      <c r="AL900" s="125" t="str">
        <f t="shared" si="436"/>
        <v/>
      </c>
      <c r="AM900" s="125" t="str">
        <f t="shared" si="437"/>
        <v/>
      </c>
      <c r="AN900" s="125" t="s">
        <v>218</v>
      </c>
      <c r="AO900" s="125" t="str">
        <f t="shared" si="438"/>
        <v/>
      </c>
      <c r="AP900" s="125" t="str">
        <f t="shared" si="447"/>
        <v/>
      </c>
    </row>
    <row r="901" spans="1:42">
      <c r="A901" s="30">
        <f t="shared" si="439"/>
        <v>35003</v>
      </c>
      <c r="B901" s="31">
        <f t="shared" si="416"/>
        <v>0</v>
      </c>
      <c r="C901" s="33" t="str">
        <f t="shared" si="417"/>
        <v/>
      </c>
      <c r="D901" s="31">
        <f t="shared" si="418"/>
        <v>0</v>
      </c>
      <c r="E901" s="33" t="str">
        <f t="shared" si="419"/>
        <v/>
      </c>
      <c r="F901" s="31">
        <f t="shared" si="420"/>
        <v>0</v>
      </c>
      <c r="G901" s="32">
        <f t="shared" si="421"/>
        <v>0</v>
      </c>
      <c r="H901" s="32">
        <f t="shared" si="422"/>
        <v>0</v>
      </c>
      <c r="I901" s="32">
        <f t="shared" si="448"/>
        <v>0</v>
      </c>
      <c r="J901" s="37" t="str">
        <f t="shared" si="440"/>
        <v/>
      </c>
      <c r="K901" s="31">
        <f t="shared" si="424"/>
        <v>0</v>
      </c>
      <c r="L901" s="33" t="str">
        <f t="shared" si="425"/>
        <v/>
      </c>
      <c r="M901" s="34">
        <f t="shared" si="441"/>
        <v>8325.0476310820814</v>
      </c>
      <c r="N901" s="33" t="str">
        <f t="shared" si="442"/>
        <v/>
      </c>
      <c r="O901" s="35" t="str">
        <f t="shared" si="426"/>
        <v>MRDO</v>
      </c>
      <c r="P901" s="48" t="str">
        <f t="shared" si="449"/>
        <v>MRDO</v>
      </c>
      <c r="Q901" s="35"/>
      <c r="R901" s="58">
        <f>Data!AW901</f>
        <v>0</v>
      </c>
      <c r="S901" s="58">
        <f>Data!BB901</f>
        <v>0</v>
      </c>
      <c r="T901" s="58">
        <f>Data!BM901</f>
        <v>0</v>
      </c>
      <c r="U901" s="59">
        <f>Data!BN901</f>
        <v>0</v>
      </c>
      <c r="V901" s="59">
        <f>Data!BO901</f>
        <v>0</v>
      </c>
      <c r="W901" s="58">
        <f>Data!BT901</f>
        <v>0</v>
      </c>
      <c r="X901" s="56">
        <f t="shared" si="450"/>
        <v>0</v>
      </c>
      <c r="Y901" s="64">
        <f t="shared" si="429"/>
        <v>11875</v>
      </c>
      <c r="Z901" s="65">
        <f t="shared" si="430"/>
        <v>0</v>
      </c>
      <c r="AA901" s="66">
        <f t="shared" si="431"/>
        <v>11875</v>
      </c>
      <c r="AB901" s="71">
        <f t="shared" si="451"/>
        <v>11875</v>
      </c>
      <c r="AC901" s="71">
        <f t="shared" si="432"/>
        <v>0</v>
      </c>
      <c r="AD901" s="71">
        <f t="shared" si="452"/>
        <v>10623.971994252279</v>
      </c>
      <c r="AE901" s="71">
        <f t="shared" si="445"/>
        <v>0</v>
      </c>
      <c r="AF901" s="57">
        <f t="shared" si="446"/>
        <v>0</v>
      </c>
      <c r="AI901" s="35" t="str">
        <f t="shared" si="433"/>
        <v/>
      </c>
      <c r="AJ901" s="125" t="str">
        <f t="shared" si="434"/>
        <v/>
      </c>
      <c r="AK901" s="125" t="str">
        <f t="shared" si="435"/>
        <v/>
      </c>
      <c r="AL901" s="125" t="str">
        <f t="shared" si="436"/>
        <v/>
      </c>
      <c r="AM901" s="125" t="str">
        <f t="shared" si="437"/>
        <v/>
      </c>
      <c r="AN901" s="125" t="s">
        <v>218</v>
      </c>
      <c r="AO901" s="125" t="str">
        <f t="shared" si="438"/>
        <v/>
      </c>
      <c r="AP901" s="125" t="str">
        <f t="shared" si="447"/>
        <v/>
      </c>
    </row>
    <row r="902" spans="1:42">
      <c r="A902" s="30">
        <f t="shared" si="439"/>
        <v>35033</v>
      </c>
      <c r="B902" s="31">
        <f t="shared" si="416"/>
        <v>0</v>
      </c>
      <c r="C902" s="33" t="str">
        <f t="shared" si="417"/>
        <v/>
      </c>
      <c r="D902" s="31">
        <f t="shared" si="418"/>
        <v>0</v>
      </c>
      <c r="E902" s="33" t="str">
        <f t="shared" si="419"/>
        <v/>
      </c>
      <c r="F902" s="31">
        <f t="shared" si="420"/>
        <v>0</v>
      </c>
      <c r="G902" s="32">
        <f t="shared" si="421"/>
        <v>0</v>
      </c>
      <c r="H902" s="32">
        <f t="shared" si="422"/>
        <v>0</v>
      </c>
      <c r="I902" s="32">
        <f t="shared" si="448"/>
        <v>0</v>
      </c>
      <c r="J902" s="37" t="str">
        <f t="shared" si="440"/>
        <v/>
      </c>
      <c r="K902" s="31">
        <f t="shared" si="424"/>
        <v>0</v>
      </c>
      <c r="L902" s="33" t="str">
        <f t="shared" si="425"/>
        <v/>
      </c>
      <c r="M902" s="34">
        <f t="shared" si="441"/>
        <v>5964.0749257922143</v>
      </c>
      <c r="N902" s="33" t="str">
        <f t="shared" si="442"/>
        <v/>
      </c>
      <c r="O902" s="35" t="str">
        <f t="shared" si="426"/>
        <v>MRDO</v>
      </c>
      <c r="P902" s="48" t="str">
        <f t="shared" si="449"/>
        <v>MRDO</v>
      </c>
      <c r="Q902" s="35"/>
      <c r="R902" s="58">
        <f>Data!AW902</f>
        <v>0</v>
      </c>
      <c r="S902" s="58">
        <f>Data!BB902</f>
        <v>0</v>
      </c>
      <c r="T902" s="58">
        <f>Data!BM902</f>
        <v>0</v>
      </c>
      <c r="U902" s="59">
        <f>Data!BN902</f>
        <v>0</v>
      </c>
      <c r="V902" s="59">
        <f>Data!BO902</f>
        <v>0</v>
      </c>
      <c r="W902" s="58">
        <f>Data!BT902</f>
        <v>0</v>
      </c>
      <c r="X902" s="56">
        <f t="shared" si="450"/>
        <v>0</v>
      </c>
      <c r="Y902" s="64">
        <f t="shared" si="429"/>
        <v>12017.4990234375</v>
      </c>
      <c r="Z902" s="65">
        <f t="shared" si="430"/>
        <v>0</v>
      </c>
      <c r="AA902" s="66">
        <f t="shared" si="431"/>
        <v>12017.4990234375</v>
      </c>
      <c r="AB902" s="71">
        <f t="shared" si="451"/>
        <v>12017.4990234375</v>
      </c>
      <c r="AC902" s="71">
        <f t="shared" si="432"/>
        <v>0</v>
      </c>
      <c r="AD902" s="71">
        <f t="shared" si="452"/>
        <v>11036.221671332642</v>
      </c>
      <c r="AE902" s="71">
        <f t="shared" si="445"/>
        <v>0</v>
      </c>
      <c r="AF902" s="57">
        <f t="shared" si="446"/>
        <v>0</v>
      </c>
      <c r="AI902" s="35" t="str">
        <f t="shared" si="433"/>
        <v/>
      </c>
      <c r="AJ902" s="125" t="str">
        <f t="shared" si="434"/>
        <v/>
      </c>
      <c r="AK902" s="125" t="str">
        <f t="shared" si="435"/>
        <v/>
      </c>
      <c r="AL902" s="125" t="str">
        <f t="shared" si="436"/>
        <v/>
      </c>
      <c r="AM902" s="125" t="str">
        <f t="shared" si="437"/>
        <v/>
      </c>
      <c r="AN902" s="125" t="s">
        <v>218</v>
      </c>
      <c r="AO902" s="125" t="str">
        <f t="shared" si="438"/>
        <v/>
      </c>
      <c r="AP902" s="125" t="str">
        <f t="shared" si="447"/>
        <v/>
      </c>
    </row>
    <row r="903" spans="1:42">
      <c r="A903" s="30">
        <f t="shared" si="439"/>
        <v>35064</v>
      </c>
      <c r="B903" s="31">
        <f t="shared" si="416"/>
        <v>0</v>
      </c>
      <c r="C903" s="33" t="str">
        <f t="shared" si="417"/>
        <v/>
      </c>
      <c r="D903" s="31">
        <f t="shared" si="418"/>
        <v>0</v>
      </c>
      <c r="E903" s="33" t="str">
        <f t="shared" si="419"/>
        <v/>
      </c>
      <c r="F903" s="31">
        <f t="shared" si="420"/>
        <v>0</v>
      </c>
      <c r="G903" s="32">
        <f t="shared" si="421"/>
        <v>0</v>
      </c>
      <c r="H903" s="32">
        <f t="shared" si="422"/>
        <v>-6218.9028550288876</v>
      </c>
      <c r="I903" s="32">
        <f t="shared" si="448"/>
        <v>0</v>
      </c>
      <c r="J903" s="37" t="str">
        <f t="shared" si="440"/>
        <v/>
      </c>
      <c r="K903" s="31">
        <f t="shared" si="424"/>
        <v>0</v>
      </c>
      <c r="L903" s="33" t="str">
        <f t="shared" si="425"/>
        <v/>
      </c>
      <c r="M903" s="34">
        <f t="shared" si="441"/>
        <v>11696.798806439869</v>
      </c>
      <c r="N903" s="33" t="str">
        <f t="shared" si="442"/>
        <v/>
      </c>
      <c r="O903" s="35" t="str">
        <f t="shared" si="426"/>
        <v/>
      </c>
      <c r="P903" s="48" t="str">
        <f t="shared" si="449"/>
        <v/>
      </c>
      <c r="Q903" s="35"/>
      <c r="R903" s="58">
        <f>Data!AW903</f>
        <v>0</v>
      </c>
      <c r="S903" s="58">
        <f>Data!BB903</f>
        <v>0</v>
      </c>
      <c r="T903" s="58">
        <f>Data!BM903</f>
        <v>0</v>
      </c>
      <c r="U903" s="59">
        <f>Data!BN903</f>
        <v>0</v>
      </c>
      <c r="V903" s="59">
        <f>Data!BO903</f>
        <v>-9748.341796875</v>
      </c>
      <c r="W903" s="58">
        <f>Data!BT903</f>
        <v>0</v>
      </c>
      <c r="X903" s="56">
        <f t="shared" si="450"/>
        <v>0</v>
      </c>
      <c r="Y903" s="64">
        <f t="shared" si="429"/>
        <v>4500</v>
      </c>
      <c r="Z903" s="65">
        <f t="shared" si="430"/>
        <v>14003.427734375</v>
      </c>
      <c r="AA903" s="66">
        <f t="shared" si="431"/>
        <v>18503.427734375</v>
      </c>
      <c r="AB903" s="71">
        <f t="shared" si="451"/>
        <v>18503.427734375</v>
      </c>
      <c r="AC903" s="71">
        <f t="shared" si="432"/>
        <v>14003.427734375</v>
      </c>
      <c r="AD903" s="71">
        <f t="shared" si="452"/>
        <v>13992.904659891299</v>
      </c>
      <c r="AE903" s="71">
        <f t="shared" si="445"/>
        <v>14003.427734375</v>
      </c>
      <c r="AF903" s="57">
        <f t="shared" si="446"/>
        <v>13992.904659891299</v>
      </c>
      <c r="AI903" s="35" t="str">
        <f t="shared" si="433"/>
        <v/>
      </c>
      <c r="AJ903" s="125" t="str">
        <f t="shared" si="434"/>
        <v/>
      </c>
      <c r="AK903" s="125" t="str">
        <f t="shared" si="435"/>
        <v/>
      </c>
      <c r="AL903" s="125" t="str">
        <f t="shared" si="436"/>
        <v/>
      </c>
      <c r="AM903" s="125" t="str">
        <f t="shared" si="437"/>
        <v/>
      </c>
      <c r="AN903" s="125" t="s">
        <v>218</v>
      </c>
      <c r="AO903" s="125" t="str">
        <f t="shared" si="438"/>
        <v/>
      </c>
      <c r="AP903" s="125" t="str">
        <f t="shared" si="447"/>
        <v/>
      </c>
    </row>
    <row r="904" spans="1:42">
      <c r="A904" s="30">
        <f t="shared" si="439"/>
        <v>35095</v>
      </c>
      <c r="B904" s="31">
        <f t="shared" si="416"/>
        <v>0</v>
      </c>
      <c r="C904" s="33" t="str">
        <f t="shared" si="417"/>
        <v/>
      </c>
      <c r="D904" s="31">
        <f t="shared" si="418"/>
        <v>0</v>
      </c>
      <c r="E904" s="33" t="str">
        <f t="shared" si="419"/>
        <v/>
      </c>
      <c r="F904" s="31">
        <f t="shared" si="420"/>
        <v>0</v>
      </c>
      <c r="G904" s="32">
        <f t="shared" si="421"/>
        <v>0</v>
      </c>
      <c r="H904" s="32">
        <f t="shared" si="422"/>
        <v>0</v>
      </c>
      <c r="I904" s="32">
        <f t="shared" si="448"/>
        <v>0</v>
      </c>
      <c r="J904" s="37" t="str">
        <f t="shared" si="440"/>
        <v/>
      </c>
      <c r="K904" s="31">
        <f t="shared" si="424"/>
        <v>0</v>
      </c>
      <c r="L904" s="33" t="str">
        <f t="shared" si="425"/>
        <v/>
      </c>
      <c r="M904" s="34">
        <f t="shared" si="441"/>
        <v>8801.3314526386057</v>
      </c>
      <c r="N904" s="33" t="str">
        <f t="shared" si="442"/>
        <v/>
      </c>
      <c r="O904" s="35" t="str">
        <f t="shared" si="426"/>
        <v/>
      </c>
      <c r="P904" s="48" t="str">
        <f t="shared" si="449"/>
        <v/>
      </c>
      <c r="Q904" s="35"/>
      <c r="R904" s="58">
        <f>Data!AW904</f>
        <v>0</v>
      </c>
      <c r="S904" s="58">
        <f>Data!BB904</f>
        <v>0</v>
      </c>
      <c r="T904" s="58">
        <f>Data!BM904</f>
        <v>0</v>
      </c>
      <c r="U904" s="59">
        <f>Data!BN904</f>
        <v>0</v>
      </c>
      <c r="V904" s="59">
        <f>Data!BO904</f>
        <v>0</v>
      </c>
      <c r="W904" s="58">
        <f>Data!BT904</f>
        <v>0</v>
      </c>
      <c r="X904" s="56">
        <f t="shared" si="450"/>
        <v>0</v>
      </c>
      <c r="Y904" s="64">
        <f t="shared" si="429"/>
        <v>6000</v>
      </c>
      <c r="Z904" s="65">
        <f t="shared" si="430"/>
        <v>39403.40625</v>
      </c>
      <c r="AA904" s="66">
        <f t="shared" si="431"/>
        <v>45403.40625</v>
      </c>
      <c r="AB904" s="71">
        <f t="shared" si="451"/>
        <v>45403.40625</v>
      </c>
      <c r="AC904" s="71">
        <f t="shared" si="432"/>
        <v>39403.40625</v>
      </c>
      <c r="AD904" s="71">
        <f t="shared" si="452"/>
        <v>39382.119833950623</v>
      </c>
      <c r="AE904" s="71">
        <f t="shared" si="445"/>
        <v>39403.40625</v>
      </c>
      <c r="AF904" s="57">
        <f t="shared" si="446"/>
        <v>39382.119833950623</v>
      </c>
      <c r="AI904" s="35" t="str">
        <f t="shared" si="433"/>
        <v/>
      </c>
      <c r="AJ904" s="125" t="str">
        <f t="shared" si="434"/>
        <v/>
      </c>
      <c r="AK904" s="125" t="str">
        <f t="shared" si="435"/>
        <v/>
      </c>
      <c r="AL904" s="125" t="str">
        <f t="shared" si="436"/>
        <v/>
      </c>
      <c r="AM904" s="125" t="str">
        <f t="shared" si="437"/>
        <v/>
      </c>
      <c r="AN904" s="125" t="s">
        <v>218</v>
      </c>
      <c r="AO904" s="125" t="str">
        <f t="shared" si="438"/>
        <v/>
      </c>
      <c r="AP904" s="125" t="str">
        <f t="shared" si="447"/>
        <v/>
      </c>
    </row>
    <row r="905" spans="1:42">
      <c r="A905" s="30">
        <f t="shared" si="439"/>
        <v>35124</v>
      </c>
      <c r="B905" s="31">
        <f t="shared" si="416"/>
        <v>0</v>
      </c>
      <c r="C905" s="33" t="str">
        <f t="shared" si="417"/>
        <v/>
      </c>
      <c r="D905" s="31">
        <f t="shared" si="418"/>
        <v>0</v>
      </c>
      <c r="E905" s="33" t="str">
        <f t="shared" si="419"/>
        <v/>
      </c>
      <c r="F905" s="31">
        <f t="shared" si="420"/>
        <v>0</v>
      </c>
      <c r="G905" s="32">
        <f t="shared" si="421"/>
        <v>0</v>
      </c>
      <c r="H905" s="32">
        <f t="shared" si="422"/>
        <v>0</v>
      </c>
      <c r="I905" s="32">
        <f t="shared" ref="I905:I968" si="453">MAX(F905:H905)</f>
        <v>0</v>
      </c>
      <c r="J905" s="37" t="str">
        <f t="shared" si="440"/>
        <v/>
      </c>
      <c r="K905" s="31">
        <f t="shared" si="424"/>
        <v>0</v>
      </c>
      <c r="L905" s="33" t="str">
        <f t="shared" si="425"/>
        <v/>
      </c>
      <c r="M905" s="34">
        <f t="shared" si="441"/>
        <v>34790.968784450954</v>
      </c>
      <c r="N905" s="33" t="str">
        <f t="shared" si="442"/>
        <v/>
      </c>
      <c r="O905" s="35" t="str">
        <f t="shared" si="426"/>
        <v/>
      </c>
      <c r="P905" s="48" t="str">
        <f t="shared" ref="P905:P968" si="454">CONCATENATE(C905,E905,J905,L905,N905,O905)</f>
        <v/>
      </c>
      <c r="Q905" s="35"/>
      <c r="R905" s="58">
        <f>Data!AW905</f>
        <v>0</v>
      </c>
      <c r="S905" s="58">
        <f>Data!BB905</f>
        <v>0</v>
      </c>
      <c r="T905" s="58">
        <f>Data!BM905</f>
        <v>0</v>
      </c>
      <c r="U905" s="59">
        <f>Data!BN905</f>
        <v>0</v>
      </c>
      <c r="V905" s="59">
        <f>Data!BO905</f>
        <v>0</v>
      </c>
      <c r="W905" s="58">
        <f>Data!BT905</f>
        <v>0</v>
      </c>
      <c r="X905" s="56">
        <f t="shared" ref="X905:X968" si="455">MAX(R905:W905,0)</f>
        <v>0</v>
      </c>
      <c r="Y905" s="64">
        <f t="shared" si="429"/>
        <v>12724.1376953125</v>
      </c>
      <c r="Z905" s="65">
        <f t="shared" si="430"/>
        <v>112432.78125</v>
      </c>
      <c r="AA905" s="66">
        <f t="shared" si="431"/>
        <v>125156.9189453125</v>
      </c>
      <c r="AB905" s="71">
        <f t="shared" ref="AB905:AB968" si="456">AA905-X905</f>
        <v>125156.9189453125</v>
      </c>
      <c r="AC905" s="71">
        <f t="shared" si="432"/>
        <v>112432.78125</v>
      </c>
      <c r="AD905" s="71">
        <f t="shared" ref="AD905:AD968" si="457">EIExp/EI-M905</f>
        <v>98388.464287152688</v>
      </c>
      <c r="AE905" s="71">
        <f t="shared" si="445"/>
        <v>112432.78125</v>
      </c>
      <c r="AF905" s="57">
        <f t="shared" si="446"/>
        <v>98388.464287152688</v>
      </c>
      <c r="AI905" s="35" t="str">
        <f t="shared" si="433"/>
        <v/>
      </c>
      <c r="AJ905" s="125" t="str">
        <f t="shared" si="434"/>
        <v/>
      </c>
      <c r="AK905" s="125" t="str">
        <f t="shared" si="435"/>
        <v/>
      </c>
      <c r="AL905" s="125" t="str">
        <f t="shared" si="436"/>
        <v/>
      </c>
      <c r="AM905" s="125" t="str">
        <f t="shared" si="437"/>
        <v/>
      </c>
      <c r="AN905" s="125" t="s">
        <v>218</v>
      </c>
      <c r="AO905" s="125" t="str">
        <f t="shared" si="438"/>
        <v/>
      </c>
      <c r="AP905" s="125" t="str">
        <f t="shared" si="447"/>
        <v/>
      </c>
    </row>
    <row r="906" spans="1:42">
      <c r="A906" s="30">
        <f t="shared" si="439"/>
        <v>35155</v>
      </c>
      <c r="B906" s="31">
        <f t="shared" si="416"/>
        <v>0</v>
      </c>
      <c r="C906" s="33" t="str">
        <f t="shared" si="417"/>
        <v/>
      </c>
      <c r="D906" s="31">
        <f t="shared" si="418"/>
        <v>0</v>
      </c>
      <c r="E906" s="33" t="str">
        <f t="shared" si="419"/>
        <v/>
      </c>
      <c r="F906" s="31">
        <f t="shared" si="420"/>
        <v>0</v>
      </c>
      <c r="G906" s="32">
        <f t="shared" si="421"/>
        <v>0</v>
      </c>
      <c r="H906" s="32">
        <f t="shared" si="422"/>
        <v>0</v>
      </c>
      <c r="I906" s="32">
        <f t="shared" si="453"/>
        <v>0</v>
      </c>
      <c r="J906" s="37" t="str">
        <f t="shared" si="440"/>
        <v/>
      </c>
      <c r="K906" s="31">
        <f t="shared" si="424"/>
        <v>0</v>
      </c>
      <c r="L906" s="33" t="str">
        <f t="shared" si="425"/>
        <v/>
      </c>
      <c r="M906" s="34">
        <f t="shared" si="441"/>
        <v>31440.495792124882</v>
      </c>
      <c r="N906" s="33" t="str">
        <f t="shared" si="442"/>
        <v/>
      </c>
      <c r="O906" s="35" t="str">
        <f t="shared" si="426"/>
        <v/>
      </c>
      <c r="P906" s="48" t="str">
        <f t="shared" si="454"/>
        <v/>
      </c>
      <c r="Q906" s="35"/>
      <c r="R906" s="58">
        <f>Data!AW906</f>
        <v>0</v>
      </c>
      <c r="S906" s="58">
        <f>Data!BB906</f>
        <v>0</v>
      </c>
      <c r="T906" s="58">
        <f>Data!BM906</f>
        <v>0</v>
      </c>
      <c r="U906" s="59">
        <f>Data!BN906</f>
        <v>0</v>
      </c>
      <c r="V906" s="59">
        <f>Data!BO906</f>
        <v>0</v>
      </c>
      <c r="W906" s="58">
        <f>Data!BT906</f>
        <v>0</v>
      </c>
      <c r="X906" s="56">
        <f t="shared" si="455"/>
        <v>0</v>
      </c>
      <c r="Y906" s="64">
        <f t="shared" si="429"/>
        <v>13435.4833984375</v>
      </c>
      <c r="Z906" s="65">
        <f t="shared" si="430"/>
        <v>52194.0625</v>
      </c>
      <c r="AA906" s="66">
        <f t="shared" si="431"/>
        <v>65629.5458984375</v>
      </c>
      <c r="AB906" s="71">
        <f t="shared" si="456"/>
        <v>65629.5458984375</v>
      </c>
      <c r="AC906" s="71">
        <f t="shared" si="432"/>
        <v>52194.0625</v>
      </c>
      <c r="AD906" s="71">
        <f t="shared" si="457"/>
        <v>45618.439671966684</v>
      </c>
      <c r="AE906" s="71">
        <f t="shared" si="445"/>
        <v>52194.0625</v>
      </c>
      <c r="AF906" s="57">
        <f t="shared" si="446"/>
        <v>45618.439671966684</v>
      </c>
      <c r="AI906" s="35" t="str">
        <f t="shared" si="433"/>
        <v/>
      </c>
      <c r="AJ906" s="125" t="str">
        <f t="shared" si="434"/>
        <v/>
      </c>
      <c r="AK906" s="125" t="str">
        <f t="shared" si="435"/>
        <v/>
      </c>
      <c r="AL906" s="125" t="str">
        <f t="shared" si="436"/>
        <v/>
      </c>
      <c r="AM906" s="125" t="str">
        <f t="shared" si="437"/>
        <v/>
      </c>
      <c r="AN906" s="125" t="s">
        <v>218</v>
      </c>
      <c r="AO906" s="125" t="str">
        <f t="shared" si="438"/>
        <v/>
      </c>
      <c r="AP906" s="125" t="str">
        <f t="shared" si="447"/>
        <v/>
      </c>
    </row>
    <row r="907" spans="1:42">
      <c r="A907" s="30">
        <f t="shared" si="439"/>
        <v>35185</v>
      </c>
      <c r="B907" s="31">
        <f t="shared" si="416"/>
        <v>0</v>
      </c>
      <c r="C907" s="33" t="str">
        <f t="shared" si="417"/>
        <v/>
      </c>
      <c r="D907" s="31">
        <f t="shared" si="418"/>
        <v>0</v>
      </c>
      <c r="E907" s="33" t="str">
        <f t="shared" si="419"/>
        <v/>
      </c>
      <c r="F907" s="31">
        <f t="shared" si="420"/>
        <v>0</v>
      </c>
      <c r="G907" s="32">
        <f t="shared" si="421"/>
        <v>0</v>
      </c>
      <c r="H907" s="32">
        <f t="shared" si="422"/>
        <v>0</v>
      </c>
      <c r="I907" s="32">
        <f t="shared" si="453"/>
        <v>0</v>
      </c>
      <c r="J907" s="37" t="str">
        <f t="shared" si="440"/>
        <v/>
      </c>
      <c r="K907" s="31">
        <f t="shared" si="424"/>
        <v>0</v>
      </c>
      <c r="L907" s="33" t="str">
        <f t="shared" si="425"/>
        <v/>
      </c>
      <c r="M907" s="34">
        <f t="shared" si="441"/>
        <v>5244.1567578342429</v>
      </c>
      <c r="N907" s="33" t="str">
        <f t="shared" si="442"/>
        <v/>
      </c>
      <c r="O907" s="35" t="str">
        <f t="shared" si="426"/>
        <v/>
      </c>
      <c r="P907" s="48" t="str">
        <f t="shared" si="454"/>
        <v/>
      </c>
      <c r="Q907" s="35"/>
      <c r="R907" s="58">
        <f>Data!AW907</f>
        <v>0</v>
      </c>
      <c r="S907" s="58">
        <f>Data!BB907</f>
        <v>0</v>
      </c>
      <c r="T907" s="58">
        <f>Data!BM907</f>
        <v>0</v>
      </c>
      <c r="U907" s="59">
        <f>Data!BN907</f>
        <v>0</v>
      </c>
      <c r="V907" s="59">
        <f>Data!BO907</f>
        <v>0</v>
      </c>
      <c r="W907" s="58">
        <f>Data!BT907</f>
        <v>0</v>
      </c>
      <c r="X907" s="56">
        <f t="shared" si="455"/>
        <v>0</v>
      </c>
      <c r="Y907" s="64">
        <f t="shared" si="429"/>
        <v>12793.75</v>
      </c>
      <c r="Z907" s="65">
        <f t="shared" si="430"/>
        <v>28818.45703125</v>
      </c>
      <c r="AA907" s="66">
        <f t="shared" si="431"/>
        <v>41612.20703125</v>
      </c>
      <c r="AB907" s="71">
        <f t="shared" si="456"/>
        <v>41612.20703125</v>
      </c>
      <c r="AC907" s="71">
        <f t="shared" si="432"/>
        <v>28818.45703125</v>
      </c>
      <c r="AD907" s="71">
        <f t="shared" si="457"/>
        <v>39540.564986987876</v>
      </c>
      <c r="AE907" s="71">
        <f t="shared" si="445"/>
        <v>28818.45703125</v>
      </c>
      <c r="AF907" s="57">
        <f t="shared" si="446"/>
        <v>28818.45703125</v>
      </c>
      <c r="AI907" s="35" t="str">
        <f t="shared" si="433"/>
        <v/>
      </c>
      <c r="AJ907" s="125" t="str">
        <f t="shared" si="434"/>
        <v>B2-3</v>
      </c>
      <c r="AK907" s="125" t="str">
        <f t="shared" si="435"/>
        <v/>
      </c>
      <c r="AL907" s="125" t="str">
        <f t="shared" si="436"/>
        <v/>
      </c>
      <c r="AM907" s="125" t="str">
        <f t="shared" si="437"/>
        <v/>
      </c>
      <c r="AN907" s="125" t="s">
        <v>218</v>
      </c>
      <c r="AO907" s="125" t="str">
        <f t="shared" si="438"/>
        <v/>
      </c>
      <c r="AP907" s="125" t="str">
        <f t="shared" si="447"/>
        <v>B2-3</v>
      </c>
    </row>
    <row r="908" spans="1:42">
      <c r="A908" s="30">
        <f t="shared" si="439"/>
        <v>35216</v>
      </c>
      <c r="B908" s="31">
        <f t="shared" si="416"/>
        <v>0</v>
      </c>
      <c r="C908" s="33" t="str">
        <f t="shared" si="417"/>
        <v/>
      </c>
      <c r="D908" s="31">
        <f t="shared" si="418"/>
        <v>0</v>
      </c>
      <c r="E908" s="33" t="str">
        <f t="shared" si="419"/>
        <v/>
      </c>
      <c r="F908" s="31">
        <f t="shared" si="420"/>
        <v>0</v>
      </c>
      <c r="G908" s="32">
        <f t="shared" si="421"/>
        <v>0</v>
      </c>
      <c r="H908" s="32">
        <f t="shared" si="422"/>
        <v>0</v>
      </c>
      <c r="I908" s="32">
        <f t="shared" si="453"/>
        <v>0</v>
      </c>
      <c r="J908" s="37" t="str">
        <f t="shared" si="440"/>
        <v/>
      </c>
      <c r="K908" s="31">
        <f t="shared" si="424"/>
        <v>0</v>
      </c>
      <c r="L908" s="33" t="str">
        <f t="shared" si="425"/>
        <v/>
      </c>
      <c r="M908" s="34">
        <f t="shared" si="441"/>
        <v>6023.639890528405</v>
      </c>
      <c r="N908" s="33" t="str">
        <f t="shared" si="442"/>
        <v/>
      </c>
      <c r="O908" s="35" t="str">
        <f t="shared" si="426"/>
        <v/>
      </c>
      <c r="P908" s="48" t="str">
        <f t="shared" si="454"/>
        <v/>
      </c>
      <c r="Q908" s="35"/>
      <c r="R908" s="58">
        <f>Data!AW908</f>
        <v>0</v>
      </c>
      <c r="S908" s="58">
        <f>Data!BB908</f>
        <v>0</v>
      </c>
      <c r="T908" s="58">
        <f>Data!BM908</f>
        <v>0</v>
      </c>
      <c r="U908" s="59">
        <f>Data!BN908</f>
        <v>0</v>
      </c>
      <c r="V908" s="59">
        <f>Data!BO908</f>
        <v>0</v>
      </c>
      <c r="W908" s="58">
        <f>Data!BT908</f>
        <v>0</v>
      </c>
      <c r="X908" s="56">
        <f t="shared" si="455"/>
        <v>0</v>
      </c>
      <c r="Y908" s="64">
        <f t="shared" si="429"/>
        <v>6903.2255859375</v>
      </c>
      <c r="Z908" s="65">
        <f t="shared" si="430"/>
        <v>44641.9921875</v>
      </c>
      <c r="AA908" s="66">
        <f t="shared" si="431"/>
        <v>51545.2177734375</v>
      </c>
      <c r="AB908" s="71">
        <f t="shared" si="456"/>
        <v>51545.2177734375</v>
      </c>
      <c r="AC908" s="71">
        <f t="shared" si="432"/>
        <v>44641.9921875</v>
      </c>
      <c r="AD908" s="71">
        <f t="shared" si="457"/>
        <v>49285.618863882657</v>
      </c>
      <c r="AE908" s="71">
        <f t="shared" si="445"/>
        <v>44641.9921875</v>
      </c>
      <c r="AF908" s="57">
        <f t="shared" si="446"/>
        <v>44641.9921875</v>
      </c>
      <c r="AI908" s="35" t="str">
        <f t="shared" si="433"/>
        <v/>
      </c>
      <c r="AJ908" s="125" t="str">
        <f t="shared" si="434"/>
        <v/>
      </c>
      <c r="AK908" s="125" t="str">
        <f t="shared" si="435"/>
        <v/>
      </c>
      <c r="AL908" s="125" t="str">
        <f t="shared" si="436"/>
        <v/>
      </c>
      <c r="AM908" s="125" t="str">
        <f t="shared" si="437"/>
        <v/>
      </c>
      <c r="AN908" s="125" t="s">
        <v>218</v>
      </c>
      <c r="AO908" s="125" t="str">
        <f t="shared" si="438"/>
        <v/>
      </c>
      <c r="AP908" s="125" t="str">
        <f t="shared" si="447"/>
        <v/>
      </c>
    </row>
    <row r="909" spans="1:42">
      <c r="A909" s="30">
        <f t="shared" si="439"/>
        <v>35246</v>
      </c>
      <c r="B909" s="31">
        <f t="shared" ref="B909:B972" si="458">IF(AND(JPSLOPE_1DV&gt;0.01,JPSLOPE_1DV&lt;1),(Banks+Tracy-JPINTCPT_1DV)/JPSLOPE_1DV,0)</f>
        <v>0</v>
      </c>
      <c r="C909" s="33" t="str">
        <f t="shared" ref="C909:C972" si="459">IF(Sac-B909&lt;25,"JP","")</f>
        <v/>
      </c>
      <c r="D909" s="31">
        <f t="shared" ref="D909:D972" si="460">IF(AND(EMSLOPE_1DV&gt;0.01,EMSLOPE_1DV&lt;1000),(Banks+Tracy-EMINTCPT_1DV)/EMSLOPE_1DV,0)</f>
        <v>0</v>
      </c>
      <c r="E909" s="33" t="str">
        <f t="shared" ref="E909:E972" si="461">IF(Sac-D909&lt;25,"EM","")</f>
        <v/>
      </c>
      <c r="F909" s="31">
        <f t="shared" ref="F909:F972" si="462">IF(AND(CCCSLOPE_1ADV&gt;0.01,CCCSLOPE_1ADV&lt;1000),(Banks+Tracy-CCCINTCPT_1ADV)/CCCSLOPE_1ADV,0)</f>
        <v>0</v>
      </c>
      <c r="G909" s="32">
        <f t="shared" ref="G909:G972" si="463">IF(AND(CCCSLOPE_2ADV&gt;0.01,CCCSLOPE_2ADV&lt;1),(Banks+Tracy-CCCINTCPT_2ADV)/CCCSLOPE_2ADV,0)</f>
        <v>0</v>
      </c>
      <c r="H909" s="32">
        <f t="shared" ref="H909:H972" si="464">IF(AND(CCCSLOPE_3ADV&gt;0.01,CCCSLOPE_3ADV&lt;1),(Banks+Tracy-CCCINTCPT_3ADV)/CCCSLOPE_3ADV,0)</f>
        <v>0</v>
      </c>
      <c r="I909" s="32">
        <f t="shared" si="453"/>
        <v>0</v>
      </c>
      <c r="J909" s="37" t="str">
        <f t="shared" si="440"/>
        <v/>
      </c>
      <c r="K909" s="31">
        <f t="shared" ref="K909:K972" si="465">IF(AND(COSLOPE_1DV&gt;0.01,COSLOPE_1DV&lt;1),(Banks+Tracy-COINTCPT_1DV)/COSLOPE_1DV,0)</f>
        <v>0</v>
      </c>
      <c r="L909" s="33" t="str">
        <f t="shared" ref="L909:L972" si="466">IF(Sac-K909&lt;25,"CO","")</f>
        <v/>
      </c>
      <c r="M909" s="34">
        <f t="shared" si="441"/>
        <v>19133.376441910888</v>
      </c>
      <c r="N909" s="33" t="str">
        <f t="shared" si="442"/>
        <v/>
      </c>
      <c r="O909" s="35" t="str">
        <f t="shared" ref="O909:O972" si="467">IF(DO&lt;err,"MRDO","")</f>
        <v/>
      </c>
      <c r="P909" s="48" t="str">
        <f t="shared" si="454"/>
        <v/>
      </c>
      <c r="Q909" s="35"/>
      <c r="R909" s="58">
        <f>Data!AW909</f>
        <v>0</v>
      </c>
      <c r="S909" s="58">
        <f>Data!BB909</f>
        <v>0</v>
      </c>
      <c r="T909" s="58">
        <f>Data!BM909</f>
        <v>0</v>
      </c>
      <c r="U909" s="59">
        <f>Data!BN909</f>
        <v>0</v>
      </c>
      <c r="V909" s="59">
        <f>Data!BO909</f>
        <v>0</v>
      </c>
      <c r="W909" s="58">
        <f>Data!BT909</f>
        <v>0</v>
      </c>
      <c r="X909" s="56">
        <f t="shared" si="455"/>
        <v>0</v>
      </c>
      <c r="Y909" s="64">
        <f t="shared" ref="Y909:Y972" si="468">MRDO</f>
        <v>6062.5</v>
      </c>
      <c r="Z909" s="65">
        <f t="shared" ref="Z909:Z972" si="469">DO</f>
        <v>6597.54931640625</v>
      </c>
      <c r="AA909" s="66">
        <f t="shared" ref="AA909:AA972" si="470">MRDO+DO</f>
        <v>12660.04931640625</v>
      </c>
      <c r="AB909" s="71">
        <f t="shared" si="456"/>
        <v>12660.04931640625</v>
      </c>
      <c r="AC909" s="71">
        <f t="shared" ref="AC909:AC972" si="471">DO</f>
        <v>6597.54931640625</v>
      </c>
      <c r="AD909" s="71">
        <f t="shared" si="457"/>
        <v>4608.2115740130903</v>
      </c>
      <c r="AE909" s="71">
        <f t="shared" si="445"/>
        <v>6597.54931640625</v>
      </c>
      <c r="AF909" s="57">
        <f t="shared" si="446"/>
        <v>4608.2115740130903</v>
      </c>
      <c r="AI909" s="35" t="str">
        <f t="shared" ref="AI909:AI972" si="472">IF(ABS(Tracy-B2_2CAP)&lt;err,"B2-2","")</f>
        <v/>
      </c>
      <c r="AJ909" s="125" t="str">
        <f t="shared" ref="AJ909:AJ972" si="473">IF(ABS(Tracy-B2_3CAP)&lt;err,"B2-3","")</f>
        <v/>
      </c>
      <c r="AK909" s="125" t="str">
        <f t="shared" ref="AK909:AK972" si="474">IF(ABS(Tracy-B2_4CAP)&lt;err,"B2-4","")</f>
        <v/>
      </c>
      <c r="AL909" s="125" t="str">
        <f t="shared" ref="AL909:AL972" si="475">IF(ABS(Tracy-B2_5ACAP)&lt;err,"B2-5","")</f>
        <v/>
      </c>
      <c r="AM909" s="125" t="str">
        <f t="shared" ref="AM909:AM972" si="476">IF(ABS(Tracy-B2_5BCAP)&lt;err,"B2-5","")</f>
        <v/>
      </c>
      <c r="AN909" s="125" t="s">
        <v>218</v>
      </c>
      <c r="AO909" s="125" t="str">
        <f t="shared" ref="AO909:AO972" si="477">IF(ABS(Tracy-B2_7CAP)&lt;err,"B2-7","")</f>
        <v/>
      </c>
      <c r="AP909" s="125" t="str">
        <f t="shared" si="447"/>
        <v/>
      </c>
    </row>
    <row r="910" spans="1:42">
      <c r="A910" s="30">
        <f t="shared" ref="A910:A973" si="478">Date</f>
        <v>35277</v>
      </c>
      <c r="B910" s="31">
        <f t="shared" si="458"/>
        <v>0</v>
      </c>
      <c r="C910" s="33" t="str">
        <f t="shared" si="459"/>
        <v/>
      </c>
      <c r="D910" s="31">
        <f t="shared" si="460"/>
        <v>15277.939638053478</v>
      </c>
      <c r="E910" s="33" t="str">
        <f t="shared" si="461"/>
        <v/>
      </c>
      <c r="F910" s="31">
        <f t="shared" si="462"/>
        <v>0</v>
      </c>
      <c r="G910" s="32">
        <f t="shared" si="463"/>
        <v>0</v>
      </c>
      <c r="H910" s="32">
        <f t="shared" si="464"/>
        <v>2428.4102753946568</v>
      </c>
      <c r="I910" s="32">
        <f t="shared" si="453"/>
        <v>2428.4102753946568</v>
      </c>
      <c r="J910" s="37" t="str">
        <f t="shared" ref="J910:J973" si="479">IF(Sac-I910&lt;25,"RS","")</f>
        <v/>
      </c>
      <c r="K910" s="31">
        <f t="shared" si="465"/>
        <v>0</v>
      </c>
      <c r="L910" s="33" t="str">
        <f t="shared" si="466"/>
        <v/>
      </c>
      <c r="M910" s="34">
        <f t="shared" ref="M910:M973" si="480">(Banks+Tracy)/EI</f>
        <v>17293.776175197316</v>
      </c>
      <c r="N910" s="33" t="str">
        <f t="shared" ref="N910:N973" si="481">IF(ABS(EIExp-Banks-Tracy)&lt;err,"EI","")</f>
        <v/>
      </c>
      <c r="O910" s="35" t="str">
        <f t="shared" si="467"/>
        <v>MRDO</v>
      </c>
      <c r="P910" s="48" t="str">
        <f t="shared" si="454"/>
        <v>MRDO</v>
      </c>
      <c r="Q910" s="35"/>
      <c r="R910" s="58">
        <f>Data!AW910</f>
        <v>0</v>
      </c>
      <c r="S910" s="58">
        <f>Data!BB910</f>
        <v>2655.5107421875</v>
      </c>
      <c r="T910" s="58">
        <f>Data!BM910</f>
        <v>0</v>
      </c>
      <c r="U910" s="59">
        <f>Data!BN910</f>
        <v>0</v>
      </c>
      <c r="V910" s="59">
        <f>Data!BO910</f>
        <v>-10194.01953125</v>
      </c>
      <c r="W910" s="58">
        <f>Data!BT910</f>
        <v>0</v>
      </c>
      <c r="X910" s="56">
        <f t="shared" si="455"/>
        <v>2655.5107421875</v>
      </c>
      <c r="Y910" s="64">
        <f t="shared" si="468"/>
        <v>8000</v>
      </c>
      <c r="Z910" s="65">
        <f t="shared" si="469"/>
        <v>0</v>
      </c>
      <c r="AA910" s="66">
        <f t="shared" si="470"/>
        <v>8000</v>
      </c>
      <c r="AB910" s="71">
        <f t="shared" si="456"/>
        <v>5344.4892578125</v>
      </c>
      <c r="AC910" s="71">
        <f t="shared" si="471"/>
        <v>0</v>
      </c>
      <c r="AD910" s="71">
        <f t="shared" si="457"/>
        <v>6583.4437510946591</v>
      </c>
      <c r="AE910" s="71">
        <f t="shared" ref="AE910:AE973" si="482">DO-DO_WHL</f>
        <v>0</v>
      </c>
      <c r="AF910" s="57">
        <f t="shared" ref="AF910:AF973" si="483">MIN(AB910:AD910)</f>
        <v>0</v>
      </c>
      <c r="AI910" s="35" t="str">
        <f t="shared" si="472"/>
        <v/>
      </c>
      <c r="AJ910" s="125" t="str">
        <f t="shared" si="473"/>
        <v/>
      </c>
      <c r="AK910" s="125" t="str">
        <f t="shared" si="474"/>
        <v/>
      </c>
      <c r="AL910" s="125" t="str">
        <f t="shared" si="475"/>
        <v/>
      </c>
      <c r="AM910" s="125" t="str">
        <f t="shared" si="476"/>
        <v/>
      </c>
      <c r="AN910" s="125" t="s">
        <v>218</v>
      </c>
      <c r="AO910" s="125" t="str">
        <f t="shared" si="477"/>
        <v/>
      </c>
      <c r="AP910" s="125" t="str">
        <f t="shared" ref="AP910:AP973" si="484">CONCATENATE(AI910,AJ910,AK910,AL910,AN910,AO910)</f>
        <v/>
      </c>
    </row>
    <row r="911" spans="1:42">
      <c r="A911" s="30">
        <f t="shared" si="478"/>
        <v>35308</v>
      </c>
      <c r="B911" s="31">
        <f t="shared" si="458"/>
        <v>13663.550787514052</v>
      </c>
      <c r="C911" s="33" t="str">
        <f t="shared" si="459"/>
        <v/>
      </c>
      <c r="D911" s="31">
        <f t="shared" si="460"/>
        <v>11197.064924235507</v>
      </c>
      <c r="E911" s="33" t="str">
        <f t="shared" si="461"/>
        <v/>
      </c>
      <c r="F911" s="31">
        <f t="shared" si="462"/>
        <v>0</v>
      </c>
      <c r="G911" s="32">
        <f t="shared" si="463"/>
        <v>0</v>
      </c>
      <c r="H911" s="32">
        <f t="shared" si="464"/>
        <v>11204.976433983968</v>
      </c>
      <c r="I911" s="32">
        <f t="shared" si="453"/>
        <v>11204.976433983968</v>
      </c>
      <c r="J911" s="37" t="str">
        <f t="shared" si="479"/>
        <v/>
      </c>
      <c r="K911" s="31">
        <f t="shared" si="465"/>
        <v>0</v>
      </c>
      <c r="L911" s="33" t="str">
        <f t="shared" si="466"/>
        <v/>
      </c>
      <c r="M911" s="34">
        <f t="shared" si="480"/>
        <v>17234.091677815792</v>
      </c>
      <c r="N911" s="33" t="str">
        <f t="shared" si="481"/>
        <v/>
      </c>
      <c r="O911" s="35" t="str">
        <f t="shared" si="467"/>
        <v>MRDO</v>
      </c>
      <c r="P911" s="48" t="str">
        <f t="shared" si="454"/>
        <v>MRDO</v>
      </c>
      <c r="Q911" s="35"/>
      <c r="R911" s="58">
        <f>Data!AW911</f>
        <v>2436.639404296875</v>
      </c>
      <c r="S911" s="58">
        <f>Data!BB911</f>
        <v>-29.846357345581055</v>
      </c>
      <c r="T911" s="58">
        <f>Data!BM911</f>
        <v>0</v>
      </c>
      <c r="U911" s="59">
        <f>Data!BN911</f>
        <v>0</v>
      </c>
      <c r="V911" s="59">
        <f>Data!BO911</f>
        <v>-21.934295654296875</v>
      </c>
      <c r="W911" s="58">
        <f>Data!BT911</f>
        <v>0</v>
      </c>
      <c r="X911" s="56">
        <f t="shared" si="455"/>
        <v>2436.639404296875</v>
      </c>
      <c r="Y911" s="64">
        <f t="shared" si="468"/>
        <v>4000</v>
      </c>
      <c r="Z911" s="65">
        <f t="shared" si="469"/>
        <v>0</v>
      </c>
      <c r="AA911" s="66">
        <f t="shared" si="470"/>
        <v>4000</v>
      </c>
      <c r="AB911" s="71">
        <f t="shared" si="456"/>
        <v>1563.360595703125</v>
      </c>
      <c r="AC911" s="71">
        <f t="shared" si="471"/>
        <v>0</v>
      </c>
      <c r="AD911" s="71">
        <f t="shared" si="457"/>
        <v>1225.4417516797039</v>
      </c>
      <c r="AE911" s="71">
        <f t="shared" si="482"/>
        <v>0</v>
      </c>
      <c r="AF911" s="57">
        <f t="shared" si="483"/>
        <v>0</v>
      </c>
      <c r="AI911" s="35" t="str">
        <f t="shared" si="472"/>
        <v/>
      </c>
      <c r="AJ911" s="125" t="str">
        <f t="shared" si="473"/>
        <v/>
      </c>
      <c r="AK911" s="125" t="str">
        <f t="shared" si="474"/>
        <v/>
      </c>
      <c r="AL911" s="125" t="str">
        <f t="shared" si="475"/>
        <v/>
      </c>
      <c r="AM911" s="125" t="str">
        <f t="shared" si="476"/>
        <v/>
      </c>
      <c r="AN911" s="125" t="s">
        <v>218</v>
      </c>
      <c r="AO911" s="125" t="str">
        <f t="shared" si="477"/>
        <v/>
      </c>
      <c r="AP911" s="125" t="str">
        <f t="shared" si="484"/>
        <v/>
      </c>
    </row>
    <row r="912" spans="1:42">
      <c r="A912" s="30">
        <f t="shared" si="478"/>
        <v>35338</v>
      </c>
      <c r="B912" s="31">
        <f t="shared" si="458"/>
        <v>0</v>
      </c>
      <c r="C912" s="33" t="str">
        <f t="shared" si="459"/>
        <v/>
      </c>
      <c r="D912" s="31">
        <f t="shared" si="460"/>
        <v>0</v>
      </c>
      <c r="E912" s="33" t="str">
        <f t="shared" si="461"/>
        <v/>
      </c>
      <c r="F912" s="31">
        <f t="shared" si="462"/>
        <v>0</v>
      </c>
      <c r="G912" s="32">
        <f t="shared" si="463"/>
        <v>9922.5094279907589</v>
      </c>
      <c r="H912" s="32">
        <f t="shared" si="464"/>
        <v>9721.0209828313727</v>
      </c>
      <c r="I912" s="32">
        <f t="shared" si="453"/>
        <v>9922.5094279907589</v>
      </c>
      <c r="J912" s="37" t="str">
        <f t="shared" si="479"/>
        <v/>
      </c>
      <c r="K912" s="31">
        <f t="shared" si="465"/>
        <v>0</v>
      </c>
      <c r="L912" s="33" t="str">
        <f t="shared" si="466"/>
        <v/>
      </c>
      <c r="M912" s="34">
        <f t="shared" si="480"/>
        <v>16091.525530137485</v>
      </c>
      <c r="N912" s="33" t="str">
        <f t="shared" si="481"/>
        <v/>
      </c>
      <c r="O912" s="35" t="str">
        <f t="shared" si="467"/>
        <v>MRDO</v>
      </c>
      <c r="P912" s="48" t="str">
        <f t="shared" si="454"/>
        <v>MRDO</v>
      </c>
      <c r="Q912" s="35"/>
      <c r="R912" s="58">
        <f>Data!AW912</f>
        <v>0</v>
      </c>
      <c r="S912" s="58">
        <f>Data!BB912</f>
        <v>0</v>
      </c>
      <c r="T912" s="58">
        <f>Data!BM912</f>
        <v>0</v>
      </c>
      <c r="U912" s="59">
        <f>Data!BN912</f>
        <v>948.9771728515625</v>
      </c>
      <c r="V912" s="59">
        <f>Data!BO912</f>
        <v>747.48876953125</v>
      </c>
      <c r="W912" s="58">
        <f>Data!BT912</f>
        <v>0</v>
      </c>
      <c r="X912" s="56">
        <f t="shared" si="455"/>
        <v>948.9771728515625</v>
      </c>
      <c r="Y912" s="64">
        <f t="shared" si="468"/>
        <v>19687.5</v>
      </c>
      <c r="Z912" s="65">
        <f t="shared" si="469"/>
        <v>6.6144168376922607E-2</v>
      </c>
      <c r="AA912" s="66">
        <f t="shared" si="470"/>
        <v>19687.566144168377</v>
      </c>
      <c r="AB912" s="71">
        <f t="shared" si="456"/>
        <v>18738.588971316814</v>
      </c>
      <c r="AC912" s="71">
        <f t="shared" si="471"/>
        <v>6.6144168376922607E-2</v>
      </c>
      <c r="AD912" s="71">
        <f t="shared" si="457"/>
        <v>15844.112660485513</v>
      </c>
      <c r="AE912" s="71">
        <f t="shared" si="482"/>
        <v>6.6144168376922607E-2</v>
      </c>
      <c r="AF912" s="57">
        <f t="shared" si="483"/>
        <v>6.6144168376922607E-2</v>
      </c>
      <c r="AI912" s="35" t="str">
        <f t="shared" si="472"/>
        <v/>
      </c>
      <c r="AJ912" s="125" t="str">
        <f t="shared" si="473"/>
        <v/>
      </c>
      <c r="AK912" s="125" t="str">
        <f t="shared" si="474"/>
        <v/>
      </c>
      <c r="AL912" s="125" t="str">
        <f t="shared" si="475"/>
        <v/>
      </c>
      <c r="AM912" s="125" t="str">
        <f t="shared" si="476"/>
        <v/>
      </c>
      <c r="AN912" s="125" t="s">
        <v>218</v>
      </c>
      <c r="AO912" s="125" t="str">
        <f t="shared" si="477"/>
        <v/>
      </c>
      <c r="AP912" s="125" t="str">
        <f t="shared" si="484"/>
        <v/>
      </c>
    </row>
    <row r="913" spans="1:42">
      <c r="A913" s="30">
        <f t="shared" si="478"/>
        <v>35369</v>
      </c>
      <c r="B913" s="31">
        <f t="shared" si="458"/>
        <v>0</v>
      </c>
      <c r="C913" s="33" t="str">
        <f t="shared" si="459"/>
        <v/>
      </c>
      <c r="D913" s="31">
        <f t="shared" si="460"/>
        <v>0</v>
      </c>
      <c r="E913" s="33" t="str">
        <f t="shared" si="461"/>
        <v/>
      </c>
      <c r="F913" s="31">
        <f t="shared" si="462"/>
        <v>0</v>
      </c>
      <c r="G913" s="32">
        <f t="shared" si="463"/>
        <v>0</v>
      </c>
      <c r="H913" s="32">
        <f t="shared" si="464"/>
        <v>0</v>
      </c>
      <c r="I913" s="32">
        <f t="shared" si="453"/>
        <v>0</v>
      </c>
      <c r="J913" s="37" t="str">
        <f t="shared" si="479"/>
        <v/>
      </c>
      <c r="K913" s="31">
        <f t="shared" si="465"/>
        <v>0</v>
      </c>
      <c r="L913" s="33" t="str">
        <f t="shared" si="466"/>
        <v/>
      </c>
      <c r="M913" s="34">
        <f t="shared" si="480"/>
        <v>12926.286531825672</v>
      </c>
      <c r="N913" s="33" t="str">
        <f t="shared" si="481"/>
        <v/>
      </c>
      <c r="O913" s="35" t="str">
        <f t="shared" si="467"/>
        <v>MRDO</v>
      </c>
      <c r="P913" s="48" t="str">
        <f t="shared" si="454"/>
        <v>MRDO</v>
      </c>
      <c r="Q913" s="35"/>
      <c r="R913" s="58">
        <f>Data!AW913</f>
        <v>0</v>
      </c>
      <c r="S913" s="58">
        <f>Data!BB913</f>
        <v>0</v>
      </c>
      <c r="T913" s="58">
        <f>Data!BM913</f>
        <v>0</v>
      </c>
      <c r="U913" s="59">
        <f>Data!BN913</f>
        <v>0</v>
      </c>
      <c r="V913" s="59">
        <f>Data!BO913</f>
        <v>0</v>
      </c>
      <c r="W913" s="58">
        <f>Data!BT913</f>
        <v>0</v>
      </c>
      <c r="X913" s="56">
        <f t="shared" si="455"/>
        <v>0</v>
      </c>
      <c r="Y913" s="64">
        <f t="shared" si="468"/>
        <v>8906.25</v>
      </c>
      <c r="Z913" s="65">
        <f t="shared" si="469"/>
        <v>0</v>
      </c>
      <c r="AA913" s="66">
        <f t="shared" si="470"/>
        <v>8906.25</v>
      </c>
      <c r="AB913" s="71">
        <f t="shared" si="456"/>
        <v>8906.25</v>
      </c>
      <c r="AC913" s="71">
        <f t="shared" si="471"/>
        <v>0</v>
      </c>
      <c r="AD913" s="71">
        <f t="shared" si="457"/>
        <v>5493.3054899547842</v>
      </c>
      <c r="AE913" s="71">
        <f t="shared" si="482"/>
        <v>0</v>
      </c>
      <c r="AF913" s="57">
        <f t="shared" si="483"/>
        <v>0</v>
      </c>
      <c r="AI913" s="35" t="str">
        <f t="shared" si="472"/>
        <v/>
      </c>
      <c r="AJ913" s="125" t="str">
        <f t="shared" si="473"/>
        <v/>
      </c>
      <c r="AK913" s="125" t="str">
        <f t="shared" si="474"/>
        <v/>
      </c>
      <c r="AL913" s="125" t="str">
        <f t="shared" si="475"/>
        <v/>
      </c>
      <c r="AM913" s="125" t="str">
        <f t="shared" si="476"/>
        <v/>
      </c>
      <c r="AN913" s="125" t="s">
        <v>218</v>
      </c>
      <c r="AO913" s="125" t="str">
        <f t="shared" si="477"/>
        <v/>
      </c>
      <c r="AP913" s="125" t="str">
        <f t="shared" si="484"/>
        <v/>
      </c>
    </row>
    <row r="914" spans="1:42">
      <c r="A914" s="30">
        <f t="shared" si="478"/>
        <v>35399</v>
      </c>
      <c r="B914" s="31">
        <f t="shared" si="458"/>
        <v>0</v>
      </c>
      <c r="C914" s="33" t="str">
        <f t="shared" si="459"/>
        <v/>
      </c>
      <c r="D914" s="31">
        <f t="shared" si="460"/>
        <v>0</v>
      </c>
      <c r="E914" s="33" t="str">
        <f t="shared" si="461"/>
        <v/>
      </c>
      <c r="F914" s="31">
        <f t="shared" si="462"/>
        <v>0</v>
      </c>
      <c r="G914" s="32">
        <f t="shared" si="463"/>
        <v>0</v>
      </c>
      <c r="H914" s="32">
        <f t="shared" si="464"/>
        <v>0</v>
      </c>
      <c r="I914" s="32">
        <f t="shared" si="453"/>
        <v>0</v>
      </c>
      <c r="J914" s="37" t="str">
        <f t="shared" si="479"/>
        <v/>
      </c>
      <c r="K914" s="31">
        <f t="shared" si="465"/>
        <v>0</v>
      </c>
      <c r="L914" s="33" t="str">
        <f t="shared" si="466"/>
        <v/>
      </c>
      <c r="M914" s="34">
        <f t="shared" si="480"/>
        <v>10156.727010166718</v>
      </c>
      <c r="N914" s="33" t="str">
        <f t="shared" si="481"/>
        <v/>
      </c>
      <c r="O914" s="35" t="str">
        <f t="shared" si="467"/>
        <v>MRDO</v>
      </c>
      <c r="P914" s="48" t="str">
        <f t="shared" si="454"/>
        <v>MRDO</v>
      </c>
      <c r="Q914" s="35"/>
      <c r="R914" s="58">
        <f>Data!AW914</f>
        <v>0</v>
      </c>
      <c r="S914" s="58">
        <f>Data!BB914</f>
        <v>0</v>
      </c>
      <c r="T914" s="58">
        <f>Data!BM914</f>
        <v>0</v>
      </c>
      <c r="U914" s="59">
        <f>Data!BN914</f>
        <v>0</v>
      </c>
      <c r="V914" s="59">
        <f>Data!BO914</f>
        <v>0</v>
      </c>
      <c r="W914" s="58">
        <f>Data!BT914</f>
        <v>0</v>
      </c>
      <c r="X914" s="56">
        <f t="shared" si="455"/>
        <v>0</v>
      </c>
      <c r="Y914" s="64">
        <f t="shared" si="468"/>
        <v>16875</v>
      </c>
      <c r="Z914" s="65">
        <f t="shared" si="469"/>
        <v>0</v>
      </c>
      <c r="AA914" s="66">
        <f t="shared" si="470"/>
        <v>16875</v>
      </c>
      <c r="AB914" s="71">
        <f t="shared" si="456"/>
        <v>16875</v>
      </c>
      <c r="AC914" s="71">
        <f t="shared" si="471"/>
        <v>0</v>
      </c>
      <c r="AD914" s="71">
        <f t="shared" si="457"/>
        <v>14027.944850479451</v>
      </c>
      <c r="AE914" s="71">
        <f t="shared" si="482"/>
        <v>0</v>
      </c>
      <c r="AF914" s="57">
        <f t="shared" si="483"/>
        <v>0</v>
      </c>
      <c r="AI914" s="35" t="str">
        <f t="shared" si="472"/>
        <v/>
      </c>
      <c r="AJ914" s="125" t="str">
        <f t="shared" si="473"/>
        <v/>
      </c>
      <c r="AK914" s="125" t="str">
        <f t="shared" si="474"/>
        <v/>
      </c>
      <c r="AL914" s="125" t="str">
        <f t="shared" si="475"/>
        <v/>
      </c>
      <c r="AM914" s="125" t="str">
        <f t="shared" si="476"/>
        <v/>
      </c>
      <c r="AN914" s="125" t="s">
        <v>218</v>
      </c>
      <c r="AO914" s="125" t="str">
        <f t="shared" si="477"/>
        <v/>
      </c>
      <c r="AP914" s="125" t="str">
        <f t="shared" si="484"/>
        <v/>
      </c>
    </row>
    <row r="915" spans="1:42">
      <c r="A915" s="30">
        <f t="shared" si="478"/>
        <v>35430</v>
      </c>
      <c r="B915" s="31">
        <f t="shared" si="458"/>
        <v>0</v>
      </c>
      <c r="C915" s="33" t="str">
        <f t="shared" si="459"/>
        <v/>
      </c>
      <c r="D915" s="31">
        <f t="shared" si="460"/>
        <v>0</v>
      </c>
      <c r="E915" s="33" t="str">
        <f t="shared" si="461"/>
        <v/>
      </c>
      <c r="F915" s="31">
        <f t="shared" si="462"/>
        <v>0</v>
      </c>
      <c r="G915" s="32">
        <f t="shared" si="463"/>
        <v>0</v>
      </c>
      <c r="H915" s="32">
        <f t="shared" si="464"/>
        <v>0</v>
      </c>
      <c r="I915" s="32">
        <f t="shared" si="453"/>
        <v>0</v>
      </c>
      <c r="J915" s="37" t="str">
        <f t="shared" si="479"/>
        <v/>
      </c>
      <c r="K915" s="31">
        <f t="shared" si="465"/>
        <v>0</v>
      </c>
      <c r="L915" s="33" t="str">
        <f t="shared" si="466"/>
        <v/>
      </c>
      <c r="M915" s="34">
        <f t="shared" si="480"/>
        <v>18306.79379047958</v>
      </c>
      <c r="N915" s="33" t="str">
        <f t="shared" si="481"/>
        <v/>
      </c>
      <c r="O915" s="35" t="str">
        <f t="shared" si="467"/>
        <v/>
      </c>
      <c r="P915" s="48" t="str">
        <f t="shared" si="454"/>
        <v/>
      </c>
      <c r="Q915" s="35"/>
      <c r="R915" s="58">
        <f>Data!AW915</f>
        <v>0</v>
      </c>
      <c r="S915" s="58">
        <f>Data!BB915</f>
        <v>0</v>
      </c>
      <c r="T915" s="58">
        <f>Data!BM915</f>
        <v>0</v>
      </c>
      <c r="U915" s="59">
        <f>Data!BN915</f>
        <v>0</v>
      </c>
      <c r="V915" s="59">
        <f>Data!BO915</f>
        <v>0</v>
      </c>
      <c r="W915" s="58">
        <f>Data!BT915</f>
        <v>0</v>
      </c>
      <c r="X915" s="56">
        <f t="shared" si="455"/>
        <v>0</v>
      </c>
      <c r="Y915" s="64">
        <f t="shared" si="468"/>
        <v>4500</v>
      </c>
      <c r="Z915" s="65">
        <f t="shared" si="469"/>
        <v>82947.8046875</v>
      </c>
      <c r="AA915" s="66">
        <f t="shared" si="470"/>
        <v>87447.8046875</v>
      </c>
      <c r="AB915" s="71">
        <f t="shared" si="456"/>
        <v>87447.8046875</v>
      </c>
      <c r="AC915" s="71">
        <f t="shared" si="471"/>
        <v>82947.8046875</v>
      </c>
      <c r="AD915" s="71">
        <f t="shared" si="457"/>
        <v>79685.265092309259</v>
      </c>
      <c r="AE915" s="71">
        <f t="shared" si="482"/>
        <v>82947.8046875</v>
      </c>
      <c r="AF915" s="57">
        <f t="shared" si="483"/>
        <v>79685.265092309259</v>
      </c>
      <c r="AI915" s="35" t="str">
        <f t="shared" si="472"/>
        <v/>
      </c>
      <c r="AJ915" s="125" t="str">
        <f t="shared" si="473"/>
        <v/>
      </c>
      <c r="AK915" s="125" t="str">
        <f t="shared" si="474"/>
        <v/>
      </c>
      <c r="AL915" s="125" t="str">
        <f t="shared" si="475"/>
        <v/>
      </c>
      <c r="AM915" s="125" t="str">
        <f t="shared" si="476"/>
        <v/>
      </c>
      <c r="AN915" s="125" t="s">
        <v>218</v>
      </c>
      <c r="AO915" s="125" t="str">
        <f t="shared" si="477"/>
        <v/>
      </c>
      <c r="AP915" s="125" t="str">
        <f t="shared" si="484"/>
        <v/>
      </c>
    </row>
    <row r="916" spans="1:42">
      <c r="A916" s="30">
        <f t="shared" si="478"/>
        <v>35461</v>
      </c>
      <c r="B916" s="31">
        <f t="shared" si="458"/>
        <v>0</v>
      </c>
      <c r="C916" s="33" t="str">
        <f t="shared" si="459"/>
        <v/>
      </c>
      <c r="D916" s="31">
        <f t="shared" si="460"/>
        <v>0</v>
      </c>
      <c r="E916" s="33" t="str">
        <f t="shared" si="461"/>
        <v/>
      </c>
      <c r="F916" s="31">
        <f t="shared" si="462"/>
        <v>0</v>
      </c>
      <c r="G916" s="32">
        <f t="shared" si="463"/>
        <v>0</v>
      </c>
      <c r="H916" s="32">
        <f t="shared" si="464"/>
        <v>0</v>
      </c>
      <c r="I916" s="32">
        <f t="shared" si="453"/>
        <v>0</v>
      </c>
      <c r="J916" s="37" t="str">
        <f t="shared" si="479"/>
        <v/>
      </c>
      <c r="K916" s="31">
        <f t="shared" si="465"/>
        <v>0</v>
      </c>
      <c r="L916" s="33" t="str">
        <f t="shared" si="466"/>
        <v/>
      </c>
      <c r="M916" s="34">
        <f t="shared" si="480"/>
        <v>19577.710303442673</v>
      </c>
      <c r="N916" s="33" t="str">
        <f t="shared" si="481"/>
        <v/>
      </c>
      <c r="O916" s="35" t="str">
        <f t="shared" si="467"/>
        <v/>
      </c>
      <c r="P916" s="48" t="str">
        <f t="shared" si="454"/>
        <v/>
      </c>
      <c r="Q916" s="35"/>
      <c r="R916" s="58">
        <f>Data!AW916</f>
        <v>0</v>
      </c>
      <c r="S916" s="58">
        <f>Data!BB916</f>
        <v>0</v>
      </c>
      <c r="T916" s="58">
        <f>Data!BM916</f>
        <v>0</v>
      </c>
      <c r="U916" s="59">
        <f>Data!BN916</f>
        <v>0</v>
      </c>
      <c r="V916" s="59">
        <f>Data!BO916</f>
        <v>0</v>
      </c>
      <c r="W916" s="58">
        <f>Data!BT916</f>
        <v>0</v>
      </c>
      <c r="X916" s="56">
        <f t="shared" si="455"/>
        <v>0</v>
      </c>
      <c r="Y916" s="64">
        <f t="shared" si="468"/>
        <v>6000</v>
      </c>
      <c r="Z916" s="65">
        <f t="shared" si="469"/>
        <v>270893.9375</v>
      </c>
      <c r="AA916" s="66">
        <f t="shared" si="470"/>
        <v>276893.9375</v>
      </c>
      <c r="AB916" s="71">
        <f t="shared" si="456"/>
        <v>276893.9375</v>
      </c>
      <c r="AC916" s="71">
        <f t="shared" si="471"/>
        <v>270893.9375</v>
      </c>
      <c r="AD916" s="71">
        <f t="shared" si="457"/>
        <v>263498.910656669</v>
      </c>
      <c r="AE916" s="71">
        <f t="shared" si="482"/>
        <v>270893.9375</v>
      </c>
      <c r="AF916" s="57">
        <f t="shared" si="483"/>
        <v>263498.910656669</v>
      </c>
      <c r="AI916" s="35" t="str">
        <f t="shared" si="472"/>
        <v/>
      </c>
      <c r="AJ916" s="125" t="str">
        <f t="shared" si="473"/>
        <v/>
      </c>
      <c r="AK916" s="125" t="str">
        <f t="shared" si="474"/>
        <v/>
      </c>
      <c r="AL916" s="125" t="str">
        <f t="shared" si="475"/>
        <v/>
      </c>
      <c r="AM916" s="125" t="str">
        <f t="shared" si="476"/>
        <v/>
      </c>
      <c r="AN916" s="125" t="s">
        <v>218</v>
      </c>
      <c r="AO916" s="125" t="str">
        <f t="shared" si="477"/>
        <v/>
      </c>
      <c r="AP916" s="125" t="str">
        <f t="shared" si="484"/>
        <v/>
      </c>
    </row>
    <row r="917" spans="1:42">
      <c r="A917" s="30">
        <f t="shared" si="478"/>
        <v>35489</v>
      </c>
      <c r="B917" s="31">
        <f t="shared" si="458"/>
        <v>0</v>
      </c>
      <c r="C917" s="33" t="str">
        <f t="shared" si="459"/>
        <v/>
      </c>
      <c r="D917" s="31">
        <f t="shared" si="460"/>
        <v>0</v>
      </c>
      <c r="E917" s="33" t="str">
        <f t="shared" si="461"/>
        <v/>
      </c>
      <c r="F917" s="31">
        <f t="shared" si="462"/>
        <v>0</v>
      </c>
      <c r="G917" s="32">
        <f t="shared" si="463"/>
        <v>0</v>
      </c>
      <c r="H917" s="32">
        <f t="shared" si="464"/>
        <v>0</v>
      </c>
      <c r="I917" s="32">
        <f t="shared" si="453"/>
        <v>0</v>
      </c>
      <c r="J917" s="37" t="str">
        <f t="shared" si="479"/>
        <v/>
      </c>
      <c r="K917" s="31">
        <f t="shared" si="465"/>
        <v>0</v>
      </c>
      <c r="L917" s="33" t="str">
        <f t="shared" si="466"/>
        <v/>
      </c>
      <c r="M917" s="34">
        <f t="shared" si="480"/>
        <v>36409.185887901884</v>
      </c>
      <c r="N917" s="33" t="str">
        <f t="shared" si="481"/>
        <v/>
      </c>
      <c r="O917" s="35" t="str">
        <f t="shared" si="467"/>
        <v/>
      </c>
      <c r="P917" s="48" t="str">
        <f t="shared" si="454"/>
        <v/>
      </c>
      <c r="Q917" s="35"/>
      <c r="R917" s="58">
        <f>Data!AW917</f>
        <v>0</v>
      </c>
      <c r="S917" s="58">
        <f>Data!BB917</f>
        <v>0</v>
      </c>
      <c r="T917" s="58">
        <f>Data!BM917</f>
        <v>0</v>
      </c>
      <c r="U917" s="59">
        <f>Data!BN917</f>
        <v>0</v>
      </c>
      <c r="V917" s="59">
        <f>Data!BO917</f>
        <v>0</v>
      </c>
      <c r="W917" s="58">
        <f>Data!BT917</f>
        <v>0</v>
      </c>
      <c r="X917" s="56">
        <f t="shared" si="455"/>
        <v>0</v>
      </c>
      <c r="Y917" s="64">
        <f t="shared" si="468"/>
        <v>13750</v>
      </c>
      <c r="Z917" s="65">
        <f t="shared" si="469"/>
        <v>59215.08984375</v>
      </c>
      <c r="AA917" s="66">
        <f t="shared" si="470"/>
        <v>72965.08984375</v>
      </c>
      <c r="AB917" s="71">
        <f t="shared" si="456"/>
        <v>72965.08984375</v>
      </c>
      <c r="AC917" s="71">
        <f t="shared" si="471"/>
        <v>59215.08984375</v>
      </c>
      <c r="AD917" s="71">
        <f t="shared" si="457"/>
        <v>49818.52205376151</v>
      </c>
      <c r="AE917" s="71">
        <f t="shared" si="482"/>
        <v>59215.08984375</v>
      </c>
      <c r="AF917" s="57">
        <f t="shared" si="483"/>
        <v>49818.52205376151</v>
      </c>
      <c r="AI917" s="35" t="str">
        <f t="shared" si="472"/>
        <v/>
      </c>
      <c r="AJ917" s="125" t="str">
        <f t="shared" si="473"/>
        <v/>
      </c>
      <c r="AK917" s="125" t="str">
        <f t="shared" si="474"/>
        <v/>
      </c>
      <c r="AL917" s="125" t="str">
        <f t="shared" si="475"/>
        <v/>
      </c>
      <c r="AM917" s="125" t="str">
        <f t="shared" si="476"/>
        <v/>
      </c>
      <c r="AN917" s="125" t="s">
        <v>218</v>
      </c>
      <c r="AO917" s="125" t="str">
        <f t="shared" si="477"/>
        <v/>
      </c>
      <c r="AP917" s="125" t="str">
        <f t="shared" si="484"/>
        <v/>
      </c>
    </row>
    <row r="918" spans="1:42">
      <c r="A918" s="30">
        <f t="shared" si="478"/>
        <v>35520</v>
      </c>
      <c r="B918" s="31">
        <f t="shared" si="458"/>
        <v>0</v>
      </c>
      <c r="C918" s="33" t="str">
        <f t="shared" si="459"/>
        <v/>
      </c>
      <c r="D918" s="31">
        <f t="shared" si="460"/>
        <v>0</v>
      </c>
      <c r="E918" s="33" t="str">
        <f t="shared" si="461"/>
        <v/>
      </c>
      <c r="F918" s="31">
        <f t="shared" si="462"/>
        <v>0</v>
      </c>
      <c r="G918" s="32">
        <f t="shared" si="463"/>
        <v>0</v>
      </c>
      <c r="H918" s="32">
        <f t="shared" si="464"/>
        <v>0</v>
      </c>
      <c r="I918" s="32">
        <f t="shared" si="453"/>
        <v>0</v>
      </c>
      <c r="J918" s="37" t="str">
        <f t="shared" si="479"/>
        <v/>
      </c>
      <c r="K918" s="31">
        <f t="shared" si="465"/>
        <v>0</v>
      </c>
      <c r="L918" s="33" t="str">
        <f t="shared" si="466"/>
        <v/>
      </c>
      <c r="M918" s="34">
        <f t="shared" si="480"/>
        <v>29353.696091408321</v>
      </c>
      <c r="N918" s="33" t="str">
        <f t="shared" si="481"/>
        <v/>
      </c>
      <c r="O918" s="35" t="str">
        <f t="shared" si="467"/>
        <v/>
      </c>
      <c r="P918" s="48" t="str">
        <f t="shared" si="454"/>
        <v/>
      </c>
      <c r="Q918" s="35"/>
      <c r="R918" s="58">
        <f>Data!AW918</f>
        <v>0</v>
      </c>
      <c r="S918" s="58">
        <f>Data!BB918</f>
        <v>0</v>
      </c>
      <c r="T918" s="58">
        <f>Data!BM918</f>
        <v>0</v>
      </c>
      <c r="U918" s="59">
        <f>Data!BN918</f>
        <v>0</v>
      </c>
      <c r="V918" s="59">
        <f>Data!BO918</f>
        <v>0</v>
      </c>
      <c r="W918" s="58">
        <f>Data!BT918</f>
        <v>0</v>
      </c>
      <c r="X918" s="56">
        <f t="shared" si="455"/>
        <v>0</v>
      </c>
      <c r="Y918" s="64">
        <f t="shared" si="468"/>
        <v>11663.306640625</v>
      </c>
      <c r="Z918" s="65">
        <f t="shared" si="469"/>
        <v>10913.9580078125</v>
      </c>
      <c r="AA918" s="66">
        <f t="shared" si="470"/>
        <v>22577.2646484375</v>
      </c>
      <c r="AB918" s="71">
        <f t="shared" si="456"/>
        <v>22577.2646484375</v>
      </c>
      <c r="AC918" s="71">
        <f t="shared" si="471"/>
        <v>10913.9580078125</v>
      </c>
      <c r="AD918" s="71">
        <f t="shared" si="457"/>
        <v>4123.8686528183498</v>
      </c>
      <c r="AE918" s="71">
        <f t="shared" si="482"/>
        <v>10913.9580078125</v>
      </c>
      <c r="AF918" s="57">
        <f t="shared" si="483"/>
        <v>4123.8686528183498</v>
      </c>
      <c r="AI918" s="35" t="str">
        <f t="shared" si="472"/>
        <v/>
      </c>
      <c r="AJ918" s="125" t="str">
        <f t="shared" si="473"/>
        <v/>
      </c>
      <c r="AK918" s="125" t="str">
        <f t="shared" si="474"/>
        <v/>
      </c>
      <c r="AL918" s="125" t="str">
        <f t="shared" si="475"/>
        <v/>
      </c>
      <c r="AM918" s="125" t="str">
        <f t="shared" si="476"/>
        <v/>
      </c>
      <c r="AN918" s="125" t="s">
        <v>218</v>
      </c>
      <c r="AO918" s="125" t="str">
        <f t="shared" si="477"/>
        <v/>
      </c>
      <c r="AP918" s="125" t="str">
        <f t="shared" si="484"/>
        <v/>
      </c>
    </row>
    <row r="919" spans="1:42">
      <c r="A919" s="30">
        <f t="shared" si="478"/>
        <v>35550</v>
      </c>
      <c r="B919" s="31">
        <f t="shared" si="458"/>
        <v>-6711.1662427746787</v>
      </c>
      <c r="C919" s="33" t="str">
        <f t="shared" si="459"/>
        <v/>
      </c>
      <c r="D919" s="31">
        <f t="shared" si="460"/>
        <v>0</v>
      </c>
      <c r="E919" s="33" t="str">
        <f t="shared" si="461"/>
        <v/>
      </c>
      <c r="F919" s="31">
        <f t="shared" si="462"/>
        <v>0</v>
      </c>
      <c r="G919" s="32">
        <f t="shared" si="463"/>
        <v>0</v>
      </c>
      <c r="H919" s="32">
        <f t="shared" si="464"/>
        <v>0</v>
      </c>
      <c r="I919" s="32">
        <f t="shared" si="453"/>
        <v>0</v>
      </c>
      <c r="J919" s="37" t="str">
        <f t="shared" si="479"/>
        <v/>
      </c>
      <c r="K919" s="31">
        <f t="shared" si="465"/>
        <v>0</v>
      </c>
      <c r="L919" s="33" t="str">
        <f t="shared" si="466"/>
        <v/>
      </c>
      <c r="M919" s="34">
        <f t="shared" si="480"/>
        <v>4285.7143586995662</v>
      </c>
      <c r="N919" s="33" t="str">
        <f t="shared" si="481"/>
        <v/>
      </c>
      <c r="O919" s="35" t="str">
        <f t="shared" si="467"/>
        <v/>
      </c>
      <c r="P919" s="48" t="str">
        <f t="shared" si="454"/>
        <v/>
      </c>
      <c r="Q919" s="35"/>
      <c r="R919" s="58">
        <f>Data!AW919</f>
        <v>-4159.5078125</v>
      </c>
      <c r="S919" s="58">
        <f>Data!BB919</f>
        <v>0</v>
      </c>
      <c r="T919" s="58">
        <f>Data!BM919</f>
        <v>0</v>
      </c>
      <c r="U919" s="59">
        <f>Data!BN919</f>
        <v>0</v>
      </c>
      <c r="V919" s="59">
        <f>Data!BO919</f>
        <v>0</v>
      </c>
      <c r="W919" s="58">
        <f>Data!BT919</f>
        <v>0</v>
      </c>
      <c r="X919" s="56">
        <f t="shared" si="455"/>
        <v>0</v>
      </c>
      <c r="Y919" s="64">
        <f t="shared" si="468"/>
        <v>10081.25</v>
      </c>
      <c r="Z919" s="65">
        <f t="shared" si="469"/>
        <v>4744.7138671875</v>
      </c>
      <c r="AA919" s="66">
        <f t="shared" si="470"/>
        <v>14825.9638671875</v>
      </c>
      <c r="AB919" s="71">
        <f t="shared" si="456"/>
        <v>14825.9638671875</v>
      </c>
      <c r="AC919" s="71">
        <f t="shared" si="471"/>
        <v>4744.7138671875</v>
      </c>
      <c r="AD919" s="71">
        <f t="shared" si="457"/>
        <v>14427.606272486384</v>
      </c>
      <c r="AE919" s="71">
        <f t="shared" si="482"/>
        <v>4744.7138671875</v>
      </c>
      <c r="AF919" s="57">
        <f t="shared" si="483"/>
        <v>4744.7138671875</v>
      </c>
      <c r="AI919" s="35" t="str">
        <f t="shared" si="472"/>
        <v/>
      </c>
      <c r="AJ919" s="125" t="str">
        <f t="shared" si="473"/>
        <v/>
      </c>
      <c r="AK919" s="125" t="str">
        <f t="shared" si="474"/>
        <v/>
      </c>
      <c r="AL919" s="125" t="str">
        <f t="shared" si="475"/>
        <v/>
      </c>
      <c r="AM919" s="125" t="str">
        <f t="shared" si="476"/>
        <v/>
      </c>
      <c r="AN919" s="125" t="s">
        <v>218</v>
      </c>
      <c r="AO919" s="125" t="str">
        <f t="shared" si="477"/>
        <v/>
      </c>
      <c r="AP919" s="125" t="str">
        <f t="shared" si="484"/>
        <v/>
      </c>
    </row>
    <row r="920" spans="1:42">
      <c r="A920" s="30">
        <f t="shared" si="478"/>
        <v>35581</v>
      </c>
      <c r="B920" s="31">
        <f t="shared" si="458"/>
        <v>-861.84867243395422</v>
      </c>
      <c r="C920" s="33" t="str">
        <f t="shared" si="459"/>
        <v/>
      </c>
      <c r="D920" s="31">
        <f t="shared" si="460"/>
        <v>0</v>
      </c>
      <c r="E920" s="33" t="str">
        <f t="shared" si="461"/>
        <v/>
      </c>
      <c r="F920" s="31">
        <f t="shared" si="462"/>
        <v>0</v>
      </c>
      <c r="G920" s="32">
        <f t="shared" si="463"/>
        <v>0</v>
      </c>
      <c r="H920" s="32">
        <f t="shared" si="464"/>
        <v>0</v>
      </c>
      <c r="I920" s="32">
        <f t="shared" si="453"/>
        <v>0</v>
      </c>
      <c r="J920" s="37" t="str">
        <f t="shared" si="479"/>
        <v/>
      </c>
      <c r="K920" s="31">
        <f t="shared" si="465"/>
        <v>0</v>
      </c>
      <c r="L920" s="33" t="str">
        <f t="shared" si="466"/>
        <v/>
      </c>
      <c r="M920" s="34">
        <f t="shared" si="480"/>
        <v>4285.7143586995662</v>
      </c>
      <c r="N920" s="33" t="str">
        <f t="shared" si="481"/>
        <v/>
      </c>
      <c r="O920" s="35" t="str">
        <f t="shared" si="467"/>
        <v/>
      </c>
      <c r="P920" s="48" t="str">
        <f t="shared" si="454"/>
        <v/>
      </c>
      <c r="Q920" s="35"/>
      <c r="R920" s="58">
        <f>Data!AW920</f>
        <v>826.06329345703125</v>
      </c>
      <c r="S920" s="58">
        <f>Data!BB920</f>
        <v>0</v>
      </c>
      <c r="T920" s="58">
        <f>Data!BM920</f>
        <v>0</v>
      </c>
      <c r="U920" s="59">
        <f>Data!BN920</f>
        <v>0</v>
      </c>
      <c r="V920" s="59">
        <f>Data!BO920</f>
        <v>0</v>
      </c>
      <c r="W920" s="58">
        <f>Data!BT920</f>
        <v>0</v>
      </c>
      <c r="X920" s="56">
        <f t="shared" si="455"/>
        <v>826.06329345703125</v>
      </c>
      <c r="Y920" s="64">
        <f t="shared" si="468"/>
        <v>8296.7744140625</v>
      </c>
      <c r="Z920" s="65">
        <f t="shared" si="469"/>
        <v>4503.89111328125</v>
      </c>
      <c r="AA920" s="66">
        <f t="shared" si="470"/>
        <v>12800.66552734375</v>
      </c>
      <c r="AB920" s="71">
        <f t="shared" si="456"/>
        <v>11974.602233886719</v>
      </c>
      <c r="AC920" s="71">
        <f t="shared" si="471"/>
        <v>4503.89111328125</v>
      </c>
      <c r="AD920" s="71">
        <f t="shared" si="457"/>
        <v>13098.783705213813</v>
      </c>
      <c r="AE920" s="71">
        <f t="shared" si="482"/>
        <v>4503.89111328125</v>
      </c>
      <c r="AF920" s="57">
        <f t="shared" si="483"/>
        <v>4503.89111328125</v>
      </c>
      <c r="AI920" s="35" t="str">
        <f t="shared" si="472"/>
        <v/>
      </c>
      <c r="AJ920" s="125" t="str">
        <f t="shared" si="473"/>
        <v/>
      </c>
      <c r="AK920" s="125" t="str">
        <f t="shared" si="474"/>
        <v/>
      </c>
      <c r="AL920" s="125" t="str">
        <f t="shared" si="475"/>
        <v/>
      </c>
      <c r="AM920" s="125" t="str">
        <f t="shared" si="476"/>
        <v/>
      </c>
      <c r="AN920" s="125" t="s">
        <v>218</v>
      </c>
      <c r="AO920" s="125" t="str">
        <f t="shared" si="477"/>
        <v/>
      </c>
      <c r="AP920" s="125" t="str">
        <f t="shared" si="484"/>
        <v/>
      </c>
    </row>
    <row r="921" spans="1:42">
      <c r="A921" s="30">
        <f t="shared" si="478"/>
        <v>35611</v>
      </c>
      <c r="B921" s="31">
        <f t="shared" si="458"/>
        <v>7732.4134638901305</v>
      </c>
      <c r="C921" s="33" t="str">
        <f t="shared" si="459"/>
        <v/>
      </c>
      <c r="D921" s="31">
        <f t="shared" si="460"/>
        <v>11052.14070195545</v>
      </c>
      <c r="E921" s="33" t="str">
        <f t="shared" si="461"/>
        <v>EM</v>
      </c>
      <c r="F921" s="31">
        <f t="shared" si="462"/>
        <v>-11221.233797642424</v>
      </c>
      <c r="G921" s="32">
        <f t="shared" si="463"/>
        <v>-11041.257011279758</v>
      </c>
      <c r="H921" s="32">
        <f t="shared" si="464"/>
        <v>-10762.836999087209</v>
      </c>
      <c r="I921" s="32">
        <f t="shared" si="453"/>
        <v>-10762.836999087209</v>
      </c>
      <c r="J921" s="37" t="str">
        <f t="shared" si="479"/>
        <v/>
      </c>
      <c r="K921" s="31">
        <f t="shared" si="465"/>
        <v>0</v>
      </c>
      <c r="L921" s="33" t="str">
        <f t="shared" si="466"/>
        <v/>
      </c>
      <c r="M921" s="34">
        <f t="shared" si="480"/>
        <v>11090.203871900761</v>
      </c>
      <c r="N921" s="33" t="str">
        <f t="shared" si="481"/>
        <v/>
      </c>
      <c r="O921" s="35" t="str">
        <f t="shared" si="467"/>
        <v/>
      </c>
      <c r="P921" s="48" t="str">
        <f t="shared" si="454"/>
        <v>EM</v>
      </c>
      <c r="Q921" s="35"/>
      <c r="R921" s="58">
        <f>Data!AW921</f>
        <v>2845.945068359375</v>
      </c>
      <c r="S921" s="58">
        <f>Data!BB921</f>
        <v>6165.671875</v>
      </c>
      <c r="T921" s="58">
        <f>Data!BM921</f>
        <v>-16107.7021484375</v>
      </c>
      <c r="U921" s="59">
        <f>Data!BN921</f>
        <v>-15927.724609375</v>
      </c>
      <c r="V921" s="59">
        <f>Data!BO921</f>
        <v>-15649.3046875</v>
      </c>
      <c r="W921" s="58">
        <f>Data!BT921</f>
        <v>0</v>
      </c>
      <c r="X921" s="56">
        <f t="shared" si="455"/>
        <v>6165.671875</v>
      </c>
      <c r="Y921" s="64">
        <f t="shared" si="468"/>
        <v>5020.83349609375</v>
      </c>
      <c r="Z921" s="65">
        <f t="shared" si="469"/>
        <v>1144.838134765625</v>
      </c>
      <c r="AA921" s="66">
        <f t="shared" si="470"/>
        <v>6165.671630859375</v>
      </c>
      <c r="AB921" s="71">
        <f t="shared" si="456"/>
        <v>-2.44140625E-4</v>
      </c>
      <c r="AC921" s="71">
        <f t="shared" si="471"/>
        <v>1144.838134765625</v>
      </c>
      <c r="AD921" s="71">
        <f t="shared" si="457"/>
        <v>3302.8558040151547</v>
      </c>
      <c r="AE921" s="71">
        <f t="shared" si="482"/>
        <v>1144.838134765625</v>
      </c>
      <c r="AF921" s="57">
        <f t="shared" si="483"/>
        <v>-2.44140625E-4</v>
      </c>
      <c r="AI921" s="35" t="str">
        <f t="shared" si="472"/>
        <v/>
      </c>
      <c r="AJ921" s="125" t="str">
        <f t="shared" si="473"/>
        <v/>
      </c>
      <c r="AK921" s="125" t="str">
        <f t="shared" si="474"/>
        <v/>
      </c>
      <c r="AL921" s="125" t="str">
        <f t="shared" si="475"/>
        <v/>
      </c>
      <c r="AM921" s="125" t="str">
        <f t="shared" si="476"/>
        <v/>
      </c>
      <c r="AN921" s="125" t="s">
        <v>218</v>
      </c>
      <c r="AO921" s="125" t="str">
        <f t="shared" si="477"/>
        <v/>
      </c>
      <c r="AP921" s="125" t="str">
        <f t="shared" si="484"/>
        <v/>
      </c>
    </row>
    <row r="922" spans="1:42">
      <c r="A922" s="30">
        <f t="shared" si="478"/>
        <v>35642</v>
      </c>
      <c r="B922" s="31">
        <f t="shared" si="458"/>
        <v>22817.26899674887</v>
      </c>
      <c r="C922" s="33" t="str">
        <f t="shared" si="459"/>
        <v>JP</v>
      </c>
      <c r="D922" s="31">
        <f t="shared" si="460"/>
        <v>20780.877502554256</v>
      </c>
      <c r="E922" s="33" t="str">
        <f t="shared" si="461"/>
        <v/>
      </c>
      <c r="F922" s="31">
        <f t="shared" si="462"/>
        <v>0</v>
      </c>
      <c r="G922" s="32">
        <f t="shared" si="463"/>
        <v>10726.975866065815</v>
      </c>
      <c r="H922" s="32">
        <f t="shared" si="464"/>
        <v>10767.598879822059</v>
      </c>
      <c r="I922" s="32">
        <f t="shared" si="453"/>
        <v>10767.598879822059</v>
      </c>
      <c r="J922" s="37" t="str">
        <f t="shared" si="479"/>
        <v/>
      </c>
      <c r="K922" s="31">
        <f t="shared" si="465"/>
        <v>0</v>
      </c>
      <c r="L922" s="33" t="str">
        <f t="shared" si="466"/>
        <v/>
      </c>
      <c r="M922" s="34">
        <f t="shared" si="480"/>
        <v>13470.582675588412</v>
      </c>
      <c r="N922" s="33" t="str">
        <f t="shared" si="481"/>
        <v/>
      </c>
      <c r="O922" s="35" t="str">
        <f t="shared" si="467"/>
        <v/>
      </c>
      <c r="P922" s="48" t="str">
        <f t="shared" si="454"/>
        <v>JP</v>
      </c>
      <c r="Q922" s="35"/>
      <c r="R922" s="58">
        <f>Data!AW922</f>
        <v>11706.28125</v>
      </c>
      <c r="S922" s="58">
        <f>Data!BB922</f>
        <v>9669.8896484375</v>
      </c>
      <c r="T922" s="58">
        <f>Data!BM922</f>
        <v>0</v>
      </c>
      <c r="U922" s="59">
        <f>Data!BN922</f>
        <v>-384.011962890625</v>
      </c>
      <c r="V922" s="59">
        <f>Data!BO922</f>
        <v>-343.38882446289062</v>
      </c>
      <c r="W922" s="58">
        <f>Data!BT922</f>
        <v>0</v>
      </c>
      <c r="X922" s="56">
        <f t="shared" si="455"/>
        <v>11706.28125</v>
      </c>
      <c r="Y922" s="64">
        <f t="shared" si="468"/>
        <v>8000</v>
      </c>
      <c r="Z922" s="65">
        <f t="shared" si="469"/>
        <v>3706.281005859375</v>
      </c>
      <c r="AA922" s="66">
        <f t="shared" si="470"/>
        <v>11706.281005859375</v>
      </c>
      <c r="AB922" s="71">
        <f t="shared" si="456"/>
        <v>-2.44140625E-4</v>
      </c>
      <c r="AC922" s="71">
        <f t="shared" si="471"/>
        <v>3706.281005859375</v>
      </c>
      <c r="AD922" s="71">
        <f t="shared" si="457"/>
        <v>11443.587408930976</v>
      </c>
      <c r="AE922" s="71">
        <f t="shared" si="482"/>
        <v>3706.281005859375</v>
      </c>
      <c r="AF922" s="57">
        <f t="shared" si="483"/>
        <v>-2.44140625E-4</v>
      </c>
      <c r="AI922" s="35" t="str">
        <f t="shared" si="472"/>
        <v/>
      </c>
      <c r="AJ922" s="125" t="str">
        <f t="shared" si="473"/>
        <v/>
      </c>
      <c r="AK922" s="125" t="str">
        <f t="shared" si="474"/>
        <v/>
      </c>
      <c r="AL922" s="125" t="str">
        <f t="shared" si="475"/>
        <v/>
      </c>
      <c r="AM922" s="125" t="str">
        <f t="shared" si="476"/>
        <v/>
      </c>
      <c r="AN922" s="125" t="s">
        <v>218</v>
      </c>
      <c r="AO922" s="125" t="str">
        <f t="shared" si="477"/>
        <v/>
      </c>
      <c r="AP922" s="125" t="str">
        <f t="shared" si="484"/>
        <v/>
      </c>
    </row>
    <row r="923" spans="1:42">
      <c r="A923" s="30">
        <f t="shared" si="478"/>
        <v>35673</v>
      </c>
      <c r="B923" s="31">
        <f t="shared" si="458"/>
        <v>13654.466736251616</v>
      </c>
      <c r="C923" s="33" t="str">
        <f t="shared" si="459"/>
        <v/>
      </c>
      <c r="D923" s="31">
        <f t="shared" si="460"/>
        <v>11384.283103566497</v>
      </c>
      <c r="E923" s="33" t="str">
        <f t="shared" si="461"/>
        <v/>
      </c>
      <c r="F923" s="31">
        <f t="shared" si="462"/>
        <v>9605.6793065017519</v>
      </c>
      <c r="G923" s="32">
        <f t="shared" si="463"/>
        <v>9461.9977157601879</v>
      </c>
      <c r="H923" s="32">
        <f t="shared" si="464"/>
        <v>9460.2323974708834</v>
      </c>
      <c r="I923" s="32">
        <f t="shared" si="453"/>
        <v>9605.6793065017519</v>
      </c>
      <c r="J923" s="37" t="str">
        <f t="shared" si="479"/>
        <v/>
      </c>
      <c r="K923" s="31">
        <f t="shared" si="465"/>
        <v>0</v>
      </c>
      <c r="L923" s="33" t="str">
        <f t="shared" si="466"/>
        <v/>
      </c>
      <c r="M923" s="34">
        <f t="shared" si="480"/>
        <v>17246.156732344873</v>
      </c>
      <c r="N923" s="33" t="str">
        <f t="shared" si="481"/>
        <v/>
      </c>
      <c r="O923" s="35" t="str">
        <f t="shared" si="467"/>
        <v>MRDO</v>
      </c>
      <c r="P923" s="48" t="str">
        <f t="shared" si="454"/>
        <v>MRDO</v>
      </c>
      <c r="Q923" s="35"/>
      <c r="R923" s="58">
        <f>Data!AW923</f>
        <v>1833.3935546875</v>
      </c>
      <c r="S923" s="58">
        <f>Data!BB923</f>
        <v>-436.79025268554687</v>
      </c>
      <c r="T923" s="58">
        <f>Data!BM923</f>
        <v>-2215.39501953125</v>
      </c>
      <c r="U923" s="59">
        <f>Data!BN923</f>
        <v>-2359.07568359375</v>
      </c>
      <c r="V923" s="59">
        <f>Data!BO923</f>
        <v>-2360.841064453125</v>
      </c>
      <c r="W923" s="58">
        <f>Data!BT923</f>
        <v>0</v>
      </c>
      <c r="X923" s="56">
        <f t="shared" si="455"/>
        <v>1833.3935546875</v>
      </c>
      <c r="Y923" s="64">
        <f t="shared" si="468"/>
        <v>4000</v>
      </c>
      <c r="Z923" s="65">
        <f t="shared" si="469"/>
        <v>0</v>
      </c>
      <c r="AA923" s="66">
        <f t="shared" si="470"/>
        <v>4000</v>
      </c>
      <c r="AB923" s="71">
        <f t="shared" si="456"/>
        <v>2166.6064453125</v>
      </c>
      <c r="AC923" s="71">
        <f t="shared" si="471"/>
        <v>0</v>
      </c>
      <c r="AD923" s="71">
        <f t="shared" si="457"/>
        <v>812.71111755045422</v>
      </c>
      <c r="AE923" s="71">
        <f t="shared" si="482"/>
        <v>0</v>
      </c>
      <c r="AF923" s="57">
        <f t="shared" si="483"/>
        <v>0</v>
      </c>
      <c r="AI923" s="35" t="str">
        <f t="shared" si="472"/>
        <v/>
      </c>
      <c r="AJ923" s="125" t="str">
        <f t="shared" si="473"/>
        <v/>
      </c>
      <c r="AK923" s="125" t="str">
        <f t="shared" si="474"/>
        <v/>
      </c>
      <c r="AL923" s="125" t="str">
        <f t="shared" si="475"/>
        <v/>
      </c>
      <c r="AM923" s="125" t="str">
        <f t="shared" si="476"/>
        <v/>
      </c>
      <c r="AN923" s="125" t="s">
        <v>218</v>
      </c>
      <c r="AO923" s="125" t="str">
        <f t="shared" si="477"/>
        <v/>
      </c>
      <c r="AP923" s="125" t="str">
        <f t="shared" si="484"/>
        <v/>
      </c>
    </row>
    <row r="924" spans="1:42">
      <c r="A924" s="30">
        <f t="shared" si="478"/>
        <v>35703</v>
      </c>
      <c r="B924" s="31">
        <f t="shared" si="458"/>
        <v>0</v>
      </c>
      <c r="C924" s="33" t="str">
        <f t="shared" si="459"/>
        <v/>
      </c>
      <c r="D924" s="31">
        <f t="shared" si="460"/>
        <v>0</v>
      </c>
      <c r="E924" s="33" t="str">
        <f t="shared" si="461"/>
        <v/>
      </c>
      <c r="F924" s="31">
        <f t="shared" si="462"/>
        <v>0</v>
      </c>
      <c r="G924" s="32">
        <f t="shared" si="463"/>
        <v>10779.528518917448</v>
      </c>
      <c r="H924" s="32">
        <f t="shared" si="464"/>
        <v>10471.751699291344</v>
      </c>
      <c r="I924" s="32">
        <f t="shared" si="453"/>
        <v>10779.528518917448</v>
      </c>
      <c r="J924" s="37" t="str">
        <f t="shared" si="479"/>
        <v/>
      </c>
      <c r="K924" s="31">
        <f t="shared" si="465"/>
        <v>0</v>
      </c>
      <c r="L924" s="33" t="str">
        <f t="shared" si="466"/>
        <v/>
      </c>
      <c r="M924" s="34">
        <f t="shared" si="480"/>
        <v>16744.262933887443</v>
      </c>
      <c r="N924" s="33" t="str">
        <f t="shared" si="481"/>
        <v/>
      </c>
      <c r="O924" s="35" t="str">
        <f t="shared" si="467"/>
        <v>MRDO</v>
      </c>
      <c r="P924" s="48" t="str">
        <f t="shared" si="454"/>
        <v>MRDO</v>
      </c>
      <c r="Q924" s="35"/>
      <c r="R924" s="58">
        <f>Data!AW924</f>
        <v>0</v>
      </c>
      <c r="S924" s="58">
        <f>Data!BB924</f>
        <v>0</v>
      </c>
      <c r="T924" s="58">
        <f>Data!BM924</f>
        <v>0</v>
      </c>
      <c r="U924" s="59">
        <f>Data!BN924</f>
        <v>612.84259033203125</v>
      </c>
      <c r="V924" s="59">
        <f>Data!BO924</f>
        <v>305.06564331054687</v>
      </c>
      <c r="W924" s="58">
        <f>Data!BT924</f>
        <v>0</v>
      </c>
      <c r="X924" s="56">
        <f t="shared" si="455"/>
        <v>612.84259033203125</v>
      </c>
      <c r="Y924" s="64">
        <f t="shared" si="468"/>
        <v>18906.25</v>
      </c>
      <c r="Z924" s="65">
        <f t="shared" si="469"/>
        <v>0</v>
      </c>
      <c r="AA924" s="66">
        <f t="shared" si="470"/>
        <v>18906.25</v>
      </c>
      <c r="AB924" s="71">
        <f t="shared" si="456"/>
        <v>18293.407409667969</v>
      </c>
      <c r="AC924" s="71">
        <f t="shared" si="471"/>
        <v>0</v>
      </c>
      <c r="AD924" s="71">
        <f t="shared" si="457"/>
        <v>14968.445561058543</v>
      </c>
      <c r="AE924" s="71">
        <f t="shared" si="482"/>
        <v>0</v>
      </c>
      <c r="AF924" s="57">
        <f t="shared" si="483"/>
        <v>0</v>
      </c>
      <c r="AI924" s="35" t="str">
        <f t="shared" si="472"/>
        <v/>
      </c>
      <c r="AJ924" s="125" t="str">
        <f t="shared" si="473"/>
        <v/>
      </c>
      <c r="AK924" s="125" t="str">
        <f t="shared" si="474"/>
        <v/>
      </c>
      <c r="AL924" s="125" t="str">
        <f t="shared" si="475"/>
        <v/>
      </c>
      <c r="AM924" s="125" t="str">
        <f t="shared" si="476"/>
        <v/>
      </c>
      <c r="AN924" s="125" t="s">
        <v>218</v>
      </c>
      <c r="AO924" s="125" t="str">
        <f t="shared" si="477"/>
        <v/>
      </c>
      <c r="AP924" s="125" t="str">
        <f t="shared" si="484"/>
        <v/>
      </c>
    </row>
    <row r="925" spans="1:42">
      <c r="A925" s="30">
        <f t="shared" si="478"/>
        <v>35734</v>
      </c>
      <c r="B925" s="31">
        <f t="shared" si="458"/>
        <v>0</v>
      </c>
      <c r="C925" s="33" t="str">
        <f t="shared" si="459"/>
        <v/>
      </c>
      <c r="D925" s="31">
        <f t="shared" si="460"/>
        <v>0</v>
      </c>
      <c r="E925" s="33" t="str">
        <f t="shared" si="461"/>
        <v/>
      </c>
      <c r="F925" s="31">
        <f t="shared" si="462"/>
        <v>0</v>
      </c>
      <c r="G925" s="32">
        <f t="shared" si="463"/>
        <v>0</v>
      </c>
      <c r="H925" s="32">
        <f t="shared" si="464"/>
        <v>0</v>
      </c>
      <c r="I925" s="32">
        <f t="shared" si="453"/>
        <v>0</v>
      </c>
      <c r="J925" s="37" t="str">
        <f t="shared" si="479"/>
        <v/>
      </c>
      <c r="K925" s="31">
        <f t="shared" si="465"/>
        <v>0</v>
      </c>
      <c r="L925" s="33" t="str">
        <f t="shared" si="466"/>
        <v/>
      </c>
      <c r="M925" s="34">
        <f t="shared" si="480"/>
        <v>10804.944807380705</v>
      </c>
      <c r="N925" s="33" t="str">
        <f t="shared" si="481"/>
        <v/>
      </c>
      <c r="O925" s="35" t="str">
        <f t="shared" si="467"/>
        <v>MRDO</v>
      </c>
      <c r="P925" s="48" t="str">
        <f t="shared" si="454"/>
        <v>MRDO</v>
      </c>
      <c r="Q925" s="35"/>
      <c r="R925" s="58">
        <f>Data!AW925</f>
        <v>0</v>
      </c>
      <c r="S925" s="58">
        <f>Data!BB925</f>
        <v>0</v>
      </c>
      <c r="T925" s="58">
        <f>Data!BM925</f>
        <v>0</v>
      </c>
      <c r="U925" s="59">
        <f>Data!BN925</f>
        <v>0</v>
      </c>
      <c r="V925" s="59">
        <f>Data!BO925</f>
        <v>0</v>
      </c>
      <c r="W925" s="58">
        <f>Data!BT925</f>
        <v>0</v>
      </c>
      <c r="X925" s="56">
        <f t="shared" si="455"/>
        <v>0</v>
      </c>
      <c r="Y925" s="64">
        <f t="shared" si="468"/>
        <v>8750</v>
      </c>
      <c r="Z925" s="65">
        <f t="shared" si="469"/>
        <v>0</v>
      </c>
      <c r="AA925" s="66">
        <f t="shared" si="470"/>
        <v>8750</v>
      </c>
      <c r="AB925" s="71">
        <f t="shared" si="456"/>
        <v>8750</v>
      </c>
      <c r="AC925" s="71">
        <f t="shared" si="471"/>
        <v>0</v>
      </c>
      <c r="AD925" s="71">
        <f t="shared" si="457"/>
        <v>6344.6561822398344</v>
      </c>
      <c r="AE925" s="71">
        <f t="shared" si="482"/>
        <v>0</v>
      </c>
      <c r="AF925" s="57">
        <f t="shared" si="483"/>
        <v>0</v>
      </c>
      <c r="AI925" s="35" t="str">
        <f t="shared" si="472"/>
        <v/>
      </c>
      <c r="AJ925" s="125" t="str">
        <f t="shared" si="473"/>
        <v/>
      </c>
      <c r="AK925" s="125" t="str">
        <f t="shared" si="474"/>
        <v/>
      </c>
      <c r="AL925" s="125" t="str">
        <f t="shared" si="475"/>
        <v/>
      </c>
      <c r="AM925" s="125" t="str">
        <f t="shared" si="476"/>
        <v/>
      </c>
      <c r="AN925" s="125" t="s">
        <v>218</v>
      </c>
      <c r="AO925" s="125" t="str">
        <f t="shared" si="477"/>
        <v/>
      </c>
      <c r="AP925" s="125" t="str">
        <f t="shared" si="484"/>
        <v/>
      </c>
    </row>
    <row r="926" spans="1:42">
      <c r="A926" s="30">
        <f t="shared" si="478"/>
        <v>35764</v>
      </c>
      <c r="B926" s="31">
        <f t="shared" si="458"/>
        <v>0</v>
      </c>
      <c r="C926" s="33" t="str">
        <f t="shared" si="459"/>
        <v/>
      </c>
      <c r="D926" s="31">
        <f t="shared" si="460"/>
        <v>0</v>
      </c>
      <c r="E926" s="33" t="str">
        <f t="shared" si="461"/>
        <v/>
      </c>
      <c r="F926" s="31">
        <f t="shared" si="462"/>
        <v>0</v>
      </c>
      <c r="G926" s="32">
        <f t="shared" si="463"/>
        <v>0</v>
      </c>
      <c r="H926" s="32">
        <f t="shared" si="464"/>
        <v>-14252.014165776009</v>
      </c>
      <c r="I926" s="32">
        <f t="shared" si="453"/>
        <v>0</v>
      </c>
      <c r="J926" s="37" t="str">
        <f t="shared" si="479"/>
        <v/>
      </c>
      <c r="K926" s="31">
        <f t="shared" si="465"/>
        <v>0</v>
      </c>
      <c r="L926" s="33" t="str">
        <f t="shared" si="466"/>
        <v/>
      </c>
      <c r="M926" s="34">
        <f t="shared" si="480"/>
        <v>7878.4314037627955</v>
      </c>
      <c r="N926" s="33" t="str">
        <f t="shared" si="481"/>
        <v/>
      </c>
      <c r="O926" s="35" t="str">
        <f t="shared" si="467"/>
        <v>MRDO</v>
      </c>
      <c r="P926" s="48" t="str">
        <f t="shared" si="454"/>
        <v>MRDO</v>
      </c>
      <c r="Q926" s="35"/>
      <c r="R926" s="58">
        <f>Data!AW926</f>
        <v>0</v>
      </c>
      <c r="S926" s="58">
        <f>Data!BB926</f>
        <v>0</v>
      </c>
      <c r="T926" s="58">
        <f>Data!BM926</f>
        <v>0</v>
      </c>
      <c r="U926" s="59">
        <f>Data!BN926</f>
        <v>0</v>
      </c>
      <c r="V926" s="59">
        <f>Data!BO926</f>
        <v>-16549.650390625</v>
      </c>
      <c r="W926" s="58">
        <f>Data!BT926</f>
        <v>0</v>
      </c>
      <c r="X926" s="56">
        <f t="shared" si="455"/>
        <v>0</v>
      </c>
      <c r="Y926" s="64">
        <f t="shared" si="468"/>
        <v>16562.5</v>
      </c>
      <c r="Z926" s="65">
        <f t="shared" si="469"/>
        <v>0</v>
      </c>
      <c r="AA926" s="66">
        <f t="shared" si="470"/>
        <v>16562.5</v>
      </c>
      <c r="AB926" s="71">
        <f t="shared" si="456"/>
        <v>16562.5</v>
      </c>
      <c r="AC926" s="71">
        <f t="shared" si="471"/>
        <v>0</v>
      </c>
      <c r="AD926" s="71">
        <f t="shared" si="457"/>
        <v>13811.703105768906</v>
      </c>
      <c r="AE926" s="71">
        <f t="shared" si="482"/>
        <v>0</v>
      </c>
      <c r="AF926" s="57">
        <f t="shared" si="483"/>
        <v>0</v>
      </c>
      <c r="AI926" s="35" t="str">
        <f t="shared" si="472"/>
        <v/>
      </c>
      <c r="AJ926" s="125" t="str">
        <f t="shared" si="473"/>
        <v/>
      </c>
      <c r="AK926" s="125" t="str">
        <f t="shared" si="474"/>
        <v/>
      </c>
      <c r="AL926" s="125" t="str">
        <f t="shared" si="475"/>
        <v/>
      </c>
      <c r="AM926" s="125" t="str">
        <f t="shared" si="476"/>
        <v/>
      </c>
      <c r="AN926" s="125" t="s">
        <v>218</v>
      </c>
      <c r="AO926" s="125" t="str">
        <f t="shared" si="477"/>
        <v/>
      </c>
      <c r="AP926" s="125" t="str">
        <f t="shared" si="484"/>
        <v/>
      </c>
    </row>
    <row r="927" spans="1:42">
      <c r="A927" s="30">
        <f t="shared" si="478"/>
        <v>35795</v>
      </c>
      <c r="B927" s="31">
        <f t="shared" si="458"/>
        <v>0</v>
      </c>
      <c r="C927" s="33" t="str">
        <f t="shared" si="459"/>
        <v/>
      </c>
      <c r="D927" s="31">
        <f t="shared" si="460"/>
        <v>0</v>
      </c>
      <c r="E927" s="33" t="str">
        <f t="shared" si="461"/>
        <v/>
      </c>
      <c r="F927" s="31">
        <f t="shared" si="462"/>
        <v>0</v>
      </c>
      <c r="G927" s="32">
        <f t="shared" si="463"/>
        <v>0</v>
      </c>
      <c r="H927" s="32">
        <f t="shared" si="464"/>
        <v>0</v>
      </c>
      <c r="I927" s="32">
        <f t="shared" si="453"/>
        <v>0</v>
      </c>
      <c r="J927" s="37" t="str">
        <f t="shared" si="479"/>
        <v/>
      </c>
      <c r="K927" s="31">
        <f t="shared" si="465"/>
        <v>0</v>
      </c>
      <c r="L927" s="33" t="str">
        <f t="shared" si="466"/>
        <v/>
      </c>
      <c r="M927" s="34">
        <f t="shared" si="480"/>
        <v>17339.169806670034</v>
      </c>
      <c r="N927" s="33" t="str">
        <f t="shared" si="481"/>
        <v/>
      </c>
      <c r="O927" s="35" t="str">
        <f t="shared" si="467"/>
        <v/>
      </c>
      <c r="P927" s="48" t="str">
        <f t="shared" si="454"/>
        <v/>
      </c>
      <c r="Q927" s="35"/>
      <c r="R927" s="58">
        <f>Data!AW927</f>
        <v>0</v>
      </c>
      <c r="S927" s="58">
        <f>Data!BB927</f>
        <v>0</v>
      </c>
      <c r="T927" s="58">
        <f>Data!BM927</f>
        <v>0</v>
      </c>
      <c r="U927" s="59">
        <f>Data!BN927</f>
        <v>0</v>
      </c>
      <c r="V927" s="59">
        <f>Data!BO927</f>
        <v>0</v>
      </c>
      <c r="W927" s="58">
        <f>Data!BT927</f>
        <v>0</v>
      </c>
      <c r="X927" s="56">
        <f t="shared" si="455"/>
        <v>0</v>
      </c>
      <c r="Y927" s="64">
        <f t="shared" si="468"/>
        <v>4500</v>
      </c>
      <c r="Z927" s="65">
        <f t="shared" si="469"/>
        <v>7402.3388671875</v>
      </c>
      <c r="AA927" s="66">
        <f t="shared" si="470"/>
        <v>11902.3388671875</v>
      </c>
      <c r="AB927" s="71">
        <f t="shared" si="456"/>
        <v>11902.3388671875</v>
      </c>
      <c r="AC927" s="71">
        <f t="shared" si="471"/>
        <v>7402.3388671875</v>
      </c>
      <c r="AD927" s="71">
        <f t="shared" si="457"/>
        <v>5964.106288473653</v>
      </c>
      <c r="AE927" s="71">
        <f t="shared" si="482"/>
        <v>7402.3388671875</v>
      </c>
      <c r="AF927" s="57">
        <f t="shared" si="483"/>
        <v>5964.106288473653</v>
      </c>
      <c r="AI927" s="35" t="str">
        <f t="shared" si="472"/>
        <v/>
      </c>
      <c r="AJ927" s="125" t="str">
        <f t="shared" si="473"/>
        <v/>
      </c>
      <c r="AK927" s="125" t="str">
        <f t="shared" si="474"/>
        <v/>
      </c>
      <c r="AL927" s="125" t="str">
        <f t="shared" si="475"/>
        <v/>
      </c>
      <c r="AM927" s="125" t="str">
        <f t="shared" si="476"/>
        <v/>
      </c>
      <c r="AN927" s="125" t="s">
        <v>218</v>
      </c>
      <c r="AO927" s="125" t="str">
        <f t="shared" si="477"/>
        <v/>
      </c>
      <c r="AP927" s="125" t="str">
        <f t="shared" si="484"/>
        <v/>
      </c>
    </row>
    <row r="928" spans="1:42">
      <c r="A928" s="30">
        <f t="shared" si="478"/>
        <v>35826</v>
      </c>
      <c r="B928" s="31">
        <f t="shared" si="458"/>
        <v>0</v>
      </c>
      <c r="C928" s="33" t="str">
        <f t="shared" si="459"/>
        <v/>
      </c>
      <c r="D928" s="31">
        <f t="shared" si="460"/>
        <v>0</v>
      </c>
      <c r="E928" s="33" t="str">
        <f t="shared" si="461"/>
        <v/>
      </c>
      <c r="F928" s="31">
        <f t="shared" si="462"/>
        <v>0</v>
      </c>
      <c r="G928" s="32">
        <f t="shared" si="463"/>
        <v>0</v>
      </c>
      <c r="H928" s="32">
        <f t="shared" si="464"/>
        <v>-9493.2026489860382</v>
      </c>
      <c r="I928" s="32">
        <f t="shared" si="453"/>
        <v>0</v>
      </c>
      <c r="J928" s="37" t="str">
        <f t="shared" si="479"/>
        <v/>
      </c>
      <c r="K928" s="31">
        <f t="shared" si="465"/>
        <v>0</v>
      </c>
      <c r="L928" s="33" t="str">
        <f t="shared" si="466"/>
        <v/>
      </c>
      <c r="M928" s="34">
        <f t="shared" si="480"/>
        <v>9174.7006069587042</v>
      </c>
      <c r="N928" s="33" t="str">
        <f t="shared" si="481"/>
        <v/>
      </c>
      <c r="O928" s="35" t="str">
        <f t="shared" si="467"/>
        <v/>
      </c>
      <c r="P928" s="48" t="str">
        <f t="shared" si="454"/>
        <v/>
      </c>
      <c r="Q928" s="35"/>
      <c r="R928" s="58">
        <f>Data!AW928</f>
        <v>0</v>
      </c>
      <c r="S928" s="58">
        <f>Data!BB928</f>
        <v>0</v>
      </c>
      <c r="T928" s="58">
        <f>Data!BM928</f>
        <v>0</v>
      </c>
      <c r="U928" s="59">
        <f>Data!BN928</f>
        <v>0</v>
      </c>
      <c r="V928" s="59">
        <f>Data!BO928</f>
        <v>-14103.41015625</v>
      </c>
      <c r="W928" s="58">
        <f>Data!BT928</f>
        <v>0</v>
      </c>
      <c r="X928" s="56">
        <f t="shared" si="455"/>
        <v>0</v>
      </c>
      <c r="Y928" s="64">
        <f t="shared" si="468"/>
        <v>6000</v>
      </c>
      <c r="Z928" s="65">
        <f t="shared" si="469"/>
        <v>58283.74609375</v>
      </c>
      <c r="AA928" s="66">
        <f t="shared" si="470"/>
        <v>64283.74609375</v>
      </c>
      <c r="AB928" s="71">
        <f t="shared" si="456"/>
        <v>64283.74609375</v>
      </c>
      <c r="AC928" s="71">
        <f t="shared" si="471"/>
        <v>58283.74609375</v>
      </c>
      <c r="AD928" s="71">
        <f t="shared" si="457"/>
        <v>57497.20688662921</v>
      </c>
      <c r="AE928" s="71">
        <f t="shared" si="482"/>
        <v>58283.74609375</v>
      </c>
      <c r="AF928" s="57">
        <f t="shared" si="483"/>
        <v>57497.20688662921</v>
      </c>
      <c r="AI928" s="35" t="str">
        <f t="shared" si="472"/>
        <v/>
      </c>
      <c r="AJ928" s="125" t="str">
        <f t="shared" si="473"/>
        <v/>
      </c>
      <c r="AK928" s="125" t="str">
        <f t="shared" si="474"/>
        <v/>
      </c>
      <c r="AL928" s="125" t="str">
        <f t="shared" si="475"/>
        <v/>
      </c>
      <c r="AM928" s="125" t="str">
        <f t="shared" si="476"/>
        <v/>
      </c>
      <c r="AN928" s="125" t="s">
        <v>218</v>
      </c>
      <c r="AO928" s="125" t="str">
        <f t="shared" si="477"/>
        <v/>
      </c>
      <c r="AP928" s="125" t="str">
        <f t="shared" si="484"/>
        <v/>
      </c>
    </row>
    <row r="929" spans="1:42">
      <c r="A929" s="30">
        <f t="shared" si="478"/>
        <v>35854</v>
      </c>
      <c r="B929" s="31">
        <f t="shared" si="458"/>
        <v>0</v>
      </c>
      <c r="C929" s="33" t="str">
        <f t="shared" si="459"/>
        <v/>
      </c>
      <c r="D929" s="31">
        <f t="shared" si="460"/>
        <v>0</v>
      </c>
      <c r="E929" s="33" t="str">
        <f t="shared" si="461"/>
        <v/>
      </c>
      <c r="F929" s="31">
        <f t="shared" si="462"/>
        <v>0</v>
      </c>
      <c r="G929" s="32">
        <f t="shared" si="463"/>
        <v>0</v>
      </c>
      <c r="H929" s="32">
        <f t="shared" si="464"/>
        <v>0</v>
      </c>
      <c r="I929" s="32">
        <f t="shared" si="453"/>
        <v>0</v>
      </c>
      <c r="J929" s="37" t="str">
        <f t="shared" si="479"/>
        <v/>
      </c>
      <c r="K929" s="31">
        <f t="shared" si="465"/>
        <v>0</v>
      </c>
      <c r="L929" s="33" t="str">
        <f t="shared" si="466"/>
        <v/>
      </c>
      <c r="M929" s="34">
        <f t="shared" si="480"/>
        <v>36413.775731730049</v>
      </c>
      <c r="N929" s="33" t="str">
        <f t="shared" si="481"/>
        <v/>
      </c>
      <c r="O929" s="35" t="str">
        <f t="shared" si="467"/>
        <v/>
      </c>
      <c r="P929" s="48" t="str">
        <f t="shared" si="454"/>
        <v/>
      </c>
      <c r="Q929" s="35"/>
      <c r="R929" s="58">
        <f>Data!AW929</f>
        <v>0</v>
      </c>
      <c r="S929" s="58">
        <f>Data!BB929</f>
        <v>0</v>
      </c>
      <c r="T929" s="58">
        <f>Data!BM929</f>
        <v>0</v>
      </c>
      <c r="U929" s="59">
        <f>Data!BN929</f>
        <v>0</v>
      </c>
      <c r="V929" s="59">
        <f>Data!BO929</f>
        <v>0</v>
      </c>
      <c r="W929" s="58">
        <f>Data!BT929</f>
        <v>0</v>
      </c>
      <c r="X929" s="56">
        <f t="shared" si="455"/>
        <v>0</v>
      </c>
      <c r="Y929" s="64">
        <f t="shared" si="468"/>
        <v>14607.142578125</v>
      </c>
      <c r="Z929" s="65">
        <f t="shared" si="469"/>
        <v>215972.796875</v>
      </c>
      <c r="AA929" s="66">
        <f t="shared" si="470"/>
        <v>230579.939453125</v>
      </c>
      <c r="AB929" s="71">
        <f t="shared" si="456"/>
        <v>230579.939453125</v>
      </c>
      <c r="AC929" s="71">
        <f t="shared" si="471"/>
        <v>215972.796875</v>
      </c>
      <c r="AD929" s="71">
        <f t="shared" si="457"/>
        <v>195177.79071225083</v>
      </c>
      <c r="AE929" s="71">
        <f t="shared" si="482"/>
        <v>215972.796875</v>
      </c>
      <c r="AF929" s="57">
        <f t="shared" si="483"/>
        <v>195177.79071225083</v>
      </c>
      <c r="AI929" s="35" t="str">
        <f t="shared" si="472"/>
        <v/>
      </c>
      <c r="AJ929" s="125" t="str">
        <f t="shared" si="473"/>
        <v/>
      </c>
      <c r="AK929" s="125" t="str">
        <f t="shared" si="474"/>
        <v/>
      </c>
      <c r="AL929" s="125" t="str">
        <f t="shared" si="475"/>
        <v/>
      </c>
      <c r="AM929" s="125" t="str">
        <f t="shared" si="476"/>
        <v/>
      </c>
      <c r="AN929" s="125" t="s">
        <v>218</v>
      </c>
      <c r="AO929" s="125" t="str">
        <f t="shared" si="477"/>
        <v/>
      </c>
      <c r="AP929" s="125" t="str">
        <f t="shared" si="484"/>
        <v/>
      </c>
    </row>
    <row r="930" spans="1:42">
      <c r="A930" s="30">
        <f t="shared" si="478"/>
        <v>35885</v>
      </c>
      <c r="B930" s="31">
        <f t="shared" si="458"/>
        <v>0</v>
      </c>
      <c r="C930" s="33" t="str">
        <f t="shared" si="459"/>
        <v/>
      </c>
      <c r="D930" s="31">
        <f t="shared" si="460"/>
        <v>0</v>
      </c>
      <c r="E930" s="33" t="str">
        <f t="shared" si="461"/>
        <v/>
      </c>
      <c r="F930" s="31">
        <f t="shared" si="462"/>
        <v>0</v>
      </c>
      <c r="G930" s="32">
        <f t="shared" si="463"/>
        <v>0</v>
      </c>
      <c r="H930" s="32">
        <f t="shared" si="464"/>
        <v>0</v>
      </c>
      <c r="I930" s="32">
        <f t="shared" si="453"/>
        <v>0</v>
      </c>
      <c r="J930" s="37" t="str">
        <f t="shared" si="479"/>
        <v/>
      </c>
      <c r="K930" s="31">
        <f t="shared" si="465"/>
        <v>0</v>
      </c>
      <c r="L930" s="33" t="str">
        <f t="shared" si="466"/>
        <v/>
      </c>
      <c r="M930" s="34">
        <f t="shared" si="480"/>
        <v>31810.099593062052</v>
      </c>
      <c r="N930" s="33" t="str">
        <f t="shared" si="481"/>
        <v/>
      </c>
      <c r="O930" s="35" t="str">
        <f t="shared" si="467"/>
        <v/>
      </c>
      <c r="P930" s="48" t="str">
        <f t="shared" si="454"/>
        <v/>
      </c>
      <c r="Q930" s="35"/>
      <c r="R930" s="58">
        <f>Data!AW930</f>
        <v>0</v>
      </c>
      <c r="S930" s="58">
        <f>Data!BB930</f>
        <v>0</v>
      </c>
      <c r="T930" s="58">
        <f>Data!BM930</f>
        <v>0</v>
      </c>
      <c r="U930" s="59">
        <f>Data!BN930</f>
        <v>0</v>
      </c>
      <c r="V930" s="59">
        <f>Data!BO930</f>
        <v>0</v>
      </c>
      <c r="W930" s="58">
        <f>Data!BT930</f>
        <v>0</v>
      </c>
      <c r="X930" s="56">
        <f t="shared" si="455"/>
        <v>0</v>
      </c>
      <c r="Y930" s="64">
        <f t="shared" si="468"/>
        <v>9806.451171875</v>
      </c>
      <c r="Z930" s="65">
        <f t="shared" si="469"/>
        <v>73762.0546875</v>
      </c>
      <c r="AA930" s="66">
        <f t="shared" si="470"/>
        <v>83568.505859375</v>
      </c>
      <c r="AB930" s="71">
        <f t="shared" si="456"/>
        <v>83568.505859375</v>
      </c>
      <c r="AC930" s="71">
        <f t="shared" si="471"/>
        <v>73762.0546875</v>
      </c>
      <c r="AD930" s="71">
        <f t="shared" si="457"/>
        <v>63296.743544454977</v>
      </c>
      <c r="AE930" s="71">
        <f t="shared" si="482"/>
        <v>73762.0546875</v>
      </c>
      <c r="AF930" s="57">
        <f t="shared" si="483"/>
        <v>63296.743544454977</v>
      </c>
      <c r="AI930" s="35" t="str">
        <f t="shared" si="472"/>
        <v/>
      </c>
      <c r="AJ930" s="125" t="str">
        <f t="shared" si="473"/>
        <v/>
      </c>
      <c r="AK930" s="125" t="str">
        <f t="shared" si="474"/>
        <v/>
      </c>
      <c r="AL930" s="125" t="str">
        <f t="shared" si="475"/>
        <v/>
      </c>
      <c r="AM930" s="125" t="str">
        <f t="shared" si="476"/>
        <v/>
      </c>
      <c r="AN930" s="125" t="s">
        <v>218</v>
      </c>
      <c r="AO930" s="125" t="str">
        <f t="shared" si="477"/>
        <v/>
      </c>
      <c r="AP930" s="125" t="str">
        <f t="shared" si="484"/>
        <v/>
      </c>
    </row>
    <row r="931" spans="1:42">
      <c r="A931" s="30">
        <f t="shared" si="478"/>
        <v>35915</v>
      </c>
      <c r="B931" s="31">
        <f t="shared" si="458"/>
        <v>0</v>
      </c>
      <c r="C931" s="33" t="str">
        <f t="shared" si="459"/>
        <v/>
      </c>
      <c r="D931" s="31">
        <f t="shared" si="460"/>
        <v>0</v>
      </c>
      <c r="E931" s="33" t="str">
        <f t="shared" si="461"/>
        <v/>
      </c>
      <c r="F931" s="31">
        <f t="shared" si="462"/>
        <v>0</v>
      </c>
      <c r="G931" s="32">
        <f t="shared" si="463"/>
        <v>0</v>
      </c>
      <c r="H931" s="32">
        <f t="shared" si="464"/>
        <v>0</v>
      </c>
      <c r="I931" s="32">
        <f t="shared" si="453"/>
        <v>0</v>
      </c>
      <c r="J931" s="37" t="str">
        <f t="shared" si="479"/>
        <v/>
      </c>
      <c r="K931" s="31">
        <f t="shared" si="465"/>
        <v>0</v>
      </c>
      <c r="L931" s="33" t="str">
        <f t="shared" si="466"/>
        <v/>
      </c>
      <c r="M931" s="34">
        <f t="shared" si="480"/>
        <v>10607.880342481483</v>
      </c>
      <c r="N931" s="33" t="str">
        <f t="shared" si="481"/>
        <v/>
      </c>
      <c r="O931" s="35" t="str">
        <f t="shared" si="467"/>
        <v/>
      </c>
      <c r="P931" s="48" t="str">
        <f t="shared" si="454"/>
        <v/>
      </c>
      <c r="Q931" s="35"/>
      <c r="R931" s="58">
        <f>Data!AW931</f>
        <v>0</v>
      </c>
      <c r="S931" s="58">
        <f>Data!BB931</f>
        <v>0</v>
      </c>
      <c r="T931" s="58">
        <f>Data!BM931</f>
        <v>0</v>
      </c>
      <c r="U931" s="59">
        <f>Data!BN931</f>
        <v>0</v>
      </c>
      <c r="V931" s="59">
        <f>Data!BO931</f>
        <v>0</v>
      </c>
      <c r="W931" s="58">
        <f>Data!BT931</f>
        <v>0</v>
      </c>
      <c r="X931" s="56">
        <f t="shared" si="455"/>
        <v>0</v>
      </c>
      <c r="Y931" s="64">
        <f t="shared" si="468"/>
        <v>10822.9169921875</v>
      </c>
      <c r="Z931" s="65">
        <f t="shared" si="469"/>
        <v>44825.23828125</v>
      </c>
      <c r="AA931" s="66">
        <f t="shared" si="470"/>
        <v>55648.1552734375</v>
      </c>
      <c r="AB931" s="71">
        <f t="shared" si="456"/>
        <v>55648.1552734375</v>
      </c>
      <c r="AC931" s="71">
        <f t="shared" si="471"/>
        <v>44825.23828125</v>
      </c>
      <c r="AD931" s="71">
        <f t="shared" si="457"/>
        <v>49825.798142055071</v>
      </c>
      <c r="AE931" s="71">
        <f t="shared" si="482"/>
        <v>44825.23828125</v>
      </c>
      <c r="AF931" s="57">
        <f t="shared" si="483"/>
        <v>44825.23828125</v>
      </c>
      <c r="AI931" s="35" t="str">
        <f t="shared" si="472"/>
        <v/>
      </c>
      <c r="AJ931" s="125" t="str">
        <f t="shared" si="473"/>
        <v/>
      </c>
      <c r="AK931" s="125" t="str">
        <f t="shared" si="474"/>
        <v/>
      </c>
      <c r="AL931" s="125" t="str">
        <f t="shared" si="475"/>
        <v/>
      </c>
      <c r="AM931" s="125" t="str">
        <f t="shared" si="476"/>
        <v/>
      </c>
      <c r="AN931" s="125" t="s">
        <v>218</v>
      </c>
      <c r="AO931" s="125" t="str">
        <f t="shared" si="477"/>
        <v/>
      </c>
      <c r="AP931" s="125" t="str">
        <f t="shared" si="484"/>
        <v/>
      </c>
    </row>
    <row r="932" spans="1:42">
      <c r="A932" s="30">
        <f t="shared" si="478"/>
        <v>35946</v>
      </c>
      <c r="B932" s="31">
        <f t="shared" si="458"/>
        <v>0</v>
      </c>
      <c r="C932" s="33" t="str">
        <f t="shared" si="459"/>
        <v/>
      </c>
      <c r="D932" s="31">
        <f t="shared" si="460"/>
        <v>0</v>
      </c>
      <c r="E932" s="33" t="str">
        <f t="shared" si="461"/>
        <v/>
      </c>
      <c r="F932" s="31">
        <f t="shared" si="462"/>
        <v>0</v>
      </c>
      <c r="G932" s="32">
        <f t="shared" si="463"/>
        <v>0</v>
      </c>
      <c r="H932" s="32">
        <f t="shared" si="464"/>
        <v>0</v>
      </c>
      <c r="I932" s="32">
        <f t="shared" si="453"/>
        <v>0</v>
      </c>
      <c r="J932" s="37" t="str">
        <f t="shared" si="479"/>
        <v/>
      </c>
      <c r="K932" s="31">
        <f t="shared" si="465"/>
        <v>0</v>
      </c>
      <c r="L932" s="33" t="str">
        <f t="shared" si="466"/>
        <v/>
      </c>
      <c r="M932" s="34">
        <f t="shared" si="480"/>
        <v>12073.860417670188</v>
      </c>
      <c r="N932" s="33" t="str">
        <f t="shared" si="481"/>
        <v/>
      </c>
      <c r="O932" s="35" t="str">
        <f t="shared" si="467"/>
        <v/>
      </c>
      <c r="P932" s="48" t="str">
        <f t="shared" si="454"/>
        <v/>
      </c>
      <c r="Q932" s="35"/>
      <c r="R932" s="58">
        <f>Data!AW932</f>
        <v>0</v>
      </c>
      <c r="S932" s="58">
        <f>Data!BB932</f>
        <v>0</v>
      </c>
      <c r="T932" s="58">
        <f>Data!BM932</f>
        <v>0</v>
      </c>
      <c r="U932" s="59">
        <f>Data!BN932</f>
        <v>0</v>
      </c>
      <c r="V932" s="59">
        <f>Data!BO932</f>
        <v>0</v>
      </c>
      <c r="W932" s="58">
        <f>Data!BT932</f>
        <v>0</v>
      </c>
      <c r="X932" s="56">
        <f t="shared" si="455"/>
        <v>0</v>
      </c>
      <c r="Y932" s="64">
        <f t="shared" si="468"/>
        <v>10937.5</v>
      </c>
      <c r="Z932" s="65">
        <f t="shared" si="469"/>
        <v>60196.1875</v>
      </c>
      <c r="AA932" s="66">
        <f t="shared" si="470"/>
        <v>71133.6875</v>
      </c>
      <c r="AB932" s="71">
        <f t="shared" si="456"/>
        <v>71133.6875</v>
      </c>
      <c r="AC932" s="71">
        <f t="shared" si="471"/>
        <v>60196.1875</v>
      </c>
      <c r="AD932" s="71">
        <f t="shared" si="457"/>
        <v>63886.40873306834</v>
      </c>
      <c r="AE932" s="71">
        <f t="shared" si="482"/>
        <v>60196.1875</v>
      </c>
      <c r="AF932" s="57">
        <f t="shared" si="483"/>
        <v>60196.1875</v>
      </c>
      <c r="AI932" s="35" t="str">
        <f t="shared" si="472"/>
        <v/>
      </c>
      <c r="AJ932" s="125" t="str">
        <f t="shared" si="473"/>
        <v/>
      </c>
      <c r="AK932" s="125" t="str">
        <f t="shared" si="474"/>
        <v/>
      </c>
      <c r="AL932" s="125" t="str">
        <f t="shared" si="475"/>
        <v/>
      </c>
      <c r="AM932" s="125" t="str">
        <f t="shared" si="476"/>
        <v/>
      </c>
      <c r="AN932" s="125" t="s">
        <v>218</v>
      </c>
      <c r="AO932" s="125" t="str">
        <f t="shared" si="477"/>
        <v/>
      </c>
      <c r="AP932" s="125" t="str">
        <f t="shared" si="484"/>
        <v/>
      </c>
    </row>
    <row r="933" spans="1:42">
      <c r="A933" s="30">
        <f t="shared" si="478"/>
        <v>35976</v>
      </c>
      <c r="B933" s="31">
        <f t="shared" si="458"/>
        <v>0</v>
      </c>
      <c r="C933" s="33" t="str">
        <f t="shared" si="459"/>
        <v/>
      </c>
      <c r="D933" s="31">
        <f t="shared" si="460"/>
        <v>0</v>
      </c>
      <c r="E933" s="33" t="str">
        <f t="shared" si="461"/>
        <v/>
      </c>
      <c r="F933" s="31">
        <f t="shared" si="462"/>
        <v>0</v>
      </c>
      <c r="G933" s="32">
        <f t="shared" si="463"/>
        <v>0</v>
      </c>
      <c r="H933" s="32">
        <f t="shared" si="464"/>
        <v>0</v>
      </c>
      <c r="I933" s="32">
        <f t="shared" si="453"/>
        <v>0</v>
      </c>
      <c r="J933" s="37" t="str">
        <f t="shared" si="479"/>
        <v/>
      </c>
      <c r="K933" s="31">
        <f t="shared" si="465"/>
        <v>0</v>
      </c>
      <c r="L933" s="33" t="str">
        <f t="shared" si="466"/>
        <v/>
      </c>
      <c r="M933" s="34">
        <f t="shared" si="480"/>
        <v>32115.237712097809</v>
      </c>
      <c r="N933" s="33" t="str">
        <f t="shared" si="481"/>
        <v/>
      </c>
      <c r="O933" s="35" t="str">
        <f t="shared" si="467"/>
        <v/>
      </c>
      <c r="P933" s="48" t="str">
        <f t="shared" si="454"/>
        <v/>
      </c>
      <c r="Q933" s="35"/>
      <c r="R933" s="58">
        <f>Data!AW933</f>
        <v>0</v>
      </c>
      <c r="S933" s="58">
        <f>Data!BB933</f>
        <v>0</v>
      </c>
      <c r="T933" s="58">
        <f>Data!BM933</f>
        <v>0</v>
      </c>
      <c r="U933" s="59">
        <f>Data!BN933</f>
        <v>0</v>
      </c>
      <c r="V933" s="59">
        <f>Data!BO933</f>
        <v>0</v>
      </c>
      <c r="W933" s="58">
        <f>Data!BT933</f>
        <v>0</v>
      </c>
      <c r="X933" s="56">
        <f t="shared" si="455"/>
        <v>0</v>
      </c>
      <c r="Y933" s="64">
        <f t="shared" si="468"/>
        <v>8281.25</v>
      </c>
      <c r="Z933" s="65">
        <f t="shared" si="469"/>
        <v>56889.3046875</v>
      </c>
      <c r="AA933" s="66">
        <f t="shared" si="470"/>
        <v>65170.5546875</v>
      </c>
      <c r="AB933" s="71">
        <f t="shared" si="456"/>
        <v>65170.5546875</v>
      </c>
      <c r="AC933" s="71">
        <f t="shared" si="471"/>
        <v>56889.3046875</v>
      </c>
      <c r="AD933" s="71">
        <f t="shared" si="457"/>
        <v>47781.828380683975</v>
      </c>
      <c r="AE933" s="71">
        <f t="shared" si="482"/>
        <v>56889.3046875</v>
      </c>
      <c r="AF933" s="57">
        <f t="shared" si="483"/>
        <v>47781.828380683975</v>
      </c>
      <c r="AI933" s="35" t="str">
        <f t="shared" si="472"/>
        <v/>
      </c>
      <c r="AJ933" s="125" t="str">
        <f t="shared" si="473"/>
        <v/>
      </c>
      <c r="AK933" s="125" t="str">
        <f t="shared" si="474"/>
        <v/>
      </c>
      <c r="AL933" s="125" t="str">
        <f t="shared" si="475"/>
        <v/>
      </c>
      <c r="AM933" s="125" t="str">
        <f t="shared" si="476"/>
        <v/>
      </c>
      <c r="AN933" s="125" t="s">
        <v>218</v>
      </c>
      <c r="AO933" s="125" t="str">
        <f t="shared" si="477"/>
        <v/>
      </c>
      <c r="AP933" s="125" t="str">
        <f t="shared" si="484"/>
        <v/>
      </c>
    </row>
    <row r="934" spans="1:42">
      <c r="A934" s="30">
        <f t="shared" si="478"/>
        <v>36007</v>
      </c>
      <c r="B934" s="31">
        <f t="shared" si="458"/>
        <v>0</v>
      </c>
      <c r="C934" s="33" t="str">
        <f t="shared" si="459"/>
        <v/>
      </c>
      <c r="D934" s="31">
        <f t="shared" si="460"/>
        <v>0</v>
      </c>
      <c r="E934" s="33" t="str">
        <f t="shared" si="461"/>
        <v/>
      </c>
      <c r="F934" s="31">
        <f t="shared" si="462"/>
        <v>0</v>
      </c>
      <c r="G934" s="32">
        <f t="shared" si="463"/>
        <v>0</v>
      </c>
      <c r="H934" s="32">
        <f t="shared" si="464"/>
        <v>0</v>
      </c>
      <c r="I934" s="32">
        <f t="shared" si="453"/>
        <v>0</v>
      </c>
      <c r="J934" s="37" t="str">
        <f t="shared" si="479"/>
        <v/>
      </c>
      <c r="K934" s="31">
        <f t="shared" si="465"/>
        <v>0</v>
      </c>
      <c r="L934" s="33" t="str">
        <f t="shared" si="466"/>
        <v/>
      </c>
      <c r="M934" s="34">
        <f t="shared" si="480"/>
        <v>17353.84679038146</v>
      </c>
      <c r="N934" s="33" t="str">
        <f t="shared" si="481"/>
        <v/>
      </c>
      <c r="O934" s="35" t="str">
        <f t="shared" si="467"/>
        <v/>
      </c>
      <c r="P934" s="48" t="str">
        <f t="shared" si="454"/>
        <v/>
      </c>
      <c r="Q934" s="35"/>
      <c r="R934" s="58">
        <f>Data!AW934</f>
        <v>0</v>
      </c>
      <c r="S934" s="58">
        <f>Data!BB934</f>
        <v>0</v>
      </c>
      <c r="T934" s="58">
        <f>Data!BM934</f>
        <v>0</v>
      </c>
      <c r="U934" s="59">
        <f>Data!BN934</f>
        <v>0</v>
      </c>
      <c r="V934" s="59">
        <f>Data!BO934</f>
        <v>0</v>
      </c>
      <c r="W934" s="58">
        <f>Data!BT934</f>
        <v>0</v>
      </c>
      <c r="X934" s="56">
        <f t="shared" si="455"/>
        <v>0</v>
      </c>
      <c r="Y934" s="64">
        <f t="shared" si="468"/>
        <v>8000</v>
      </c>
      <c r="Z934" s="65">
        <f t="shared" si="469"/>
        <v>25320.34765625</v>
      </c>
      <c r="AA934" s="66">
        <f t="shared" si="470"/>
        <v>33320.34765625</v>
      </c>
      <c r="AB934" s="71">
        <f t="shared" si="456"/>
        <v>33320.34765625</v>
      </c>
      <c r="AC934" s="71">
        <f t="shared" si="471"/>
        <v>25320.34765625</v>
      </c>
      <c r="AD934" s="71">
        <f t="shared" si="457"/>
        <v>31690.758373948549</v>
      </c>
      <c r="AE934" s="71">
        <f t="shared" si="482"/>
        <v>25320.34765625</v>
      </c>
      <c r="AF934" s="57">
        <f t="shared" si="483"/>
        <v>25320.34765625</v>
      </c>
      <c r="AI934" s="35" t="str">
        <f t="shared" si="472"/>
        <v/>
      </c>
      <c r="AJ934" s="125" t="str">
        <f t="shared" si="473"/>
        <v/>
      </c>
      <c r="AK934" s="125" t="str">
        <f t="shared" si="474"/>
        <v/>
      </c>
      <c r="AL934" s="125" t="str">
        <f t="shared" si="475"/>
        <v/>
      </c>
      <c r="AM934" s="125" t="str">
        <f t="shared" si="476"/>
        <v/>
      </c>
      <c r="AN934" s="125" t="s">
        <v>218</v>
      </c>
      <c r="AO934" s="125" t="str">
        <f t="shared" si="477"/>
        <v/>
      </c>
      <c r="AP934" s="125" t="str">
        <f t="shared" si="484"/>
        <v/>
      </c>
    </row>
    <row r="935" spans="1:42">
      <c r="A935" s="30">
        <f t="shared" si="478"/>
        <v>36038</v>
      </c>
      <c r="B935" s="31">
        <f t="shared" si="458"/>
        <v>0</v>
      </c>
      <c r="C935" s="33" t="str">
        <f t="shared" si="459"/>
        <v/>
      </c>
      <c r="D935" s="31">
        <f t="shared" si="460"/>
        <v>0</v>
      </c>
      <c r="E935" s="33" t="str">
        <f t="shared" si="461"/>
        <v/>
      </c>
      <c r="F935" s="31">
        <f t="shared" si="462"/>
        <v>0</v>
      </c>
      <c r="G935" s="32">
        <f t="shared" si="463"/>
        <v>0</v>
      </c>
      <c r="H935" s="32">
        <f t="shared" si="464"/>
        <v>0</v>
      </c>
      <c r="I935" s="32">
        <f t="shared" si="453"/>
        <v>0</v>
      </c>
      <c r="J935" s="37" t="str">
        <f t="shared" si="479"/>
        <v/>
      </c>
      <c r="K935" s="31">
        <f t="shared" si="465"/>
        <v>0</v>
      </c>
      <c r="L935" s="33" t="str">
        <f t="shared" si="466"/>
        <v/>
      </c>
      <c r="M935" s="34">
        <f t="shared" si="480"/>
        <v>17303.842281335768</v>
      </c>
      <c r="N935" s="33" t="str">
        <f t="shared" si="481"/>
        <v/>
      </c>
      <c r="O935" s="35" t="str">
        <f t="shared" si="467"/>
        <v/>
      </c>
      <c r="P935" s="48" t="str">
        <f t="shared" si="454"/>
        <v/>
      </c>
      <c r="Q935" s="35"/>
      <c r="R935" s="58">
        <f>Data!AW935</f>
        <v>0</v>
      </c>
      <c r="S935" s="58">
        <f>Data!BB935</f>
        <v>0</v>
      </c>
      <c r="T935" s="58">
        <f>Data!BM935</f>
        <v>0</v>
      </c>
      <c r="U935" s="59">
        <f>Data!BN935</f>
        <v>0</v>
      </c>
      <c r="V935" s="59">
        <f>Data!BO935</f>
        <v>0</v>
      </c>
      <c r="W935" s="58">
        <f>Data!BT935</f>
        <v>0</v>
      </c>
      <c r="X935" s="56">
        <f t="shared" si="455"/>
        <v>0</v>
      </c>
      <c r="Y935" s="64">
        <f t="shared" si="468"/>
        <v>4000</v>
      </c>
      <c r="Z935" s="65">
        <f t="shared" si="469"/>
        <v>10040.76171875</v>
      </c>
      <c r="AA935" s="66">
        <f t="shared" si="470"/>
        <v>14040.76171875</v>
      </c>
      <c r="AB935" s="71">
        <f t="shared" si="456"/>
        <v>14040.76171875</v>
      </c>
      <c r="AC935" s="71">
        <f t="shared" si="471"/>
        <v>10040.76171875</v>
      </c>
      <c r="AD935" s="71">
        <f t="shared" si="457"/>
        <v>11106.336044397209</v>
      </c>
      <c r="AE935" s="71">
        <f t="shared" si="482"/>
        <v>10040.76171875</v>
      </c>
      <c r="AF935" s="57">
        <f t="shared" si="483"/>
        <v>10040.76171875</v>
      </c>
      <c r="AI935" s="35" t="str">
        <f t="shared" si="472"/>
        <v/>
      </c>
      <c r="AJ935" s="125" t="str">
        <f t="shared" si="473"/>
        <v/>
      </c>
      <c r="AK935" s="125" t="str">
        <f t="shared" si="474"/>
        <v/>
      </c>
      <c r="AL935" s="125" t="str">
        <f t="shared" si="475"/>
        <v/>
      </c>
      <c r="AM935" s="125" t="str">
        <f t="shared" si="476"/>
        <v/>
      </c>
      <c r="AN935" s="125" t="s">
        <v>218</v>
      </c>
      <c r="AO935" s="125" t="str">
        <f t="shared" si="477"/>
        <v/>
      </c>
      <c r="AP935" s="125" t="str">
        <f t="shared" si="484"/>
        <v/>
      </c>
    </row>
    <row r="936" spans="1:42">
      <c r="A936" s="30">
        <f t="shared" si="478"/>
        <v>36068</v>
      </c>
      <c r="B936" s="31">
        <f t="shared" si="458"/>
        <v>0</v>
      </c>
      <c r="C936" s="33" t="str">
        <f t="shared" si="459"/>
        <v/>
      </c>
      <c r="D936" s="31">
        <f t="shared" si="460"/>
        <v>0</v>
      </c>
      <c r="E936" s="33" t="str">
        <f t="shared" si="461"/>
        <v/>
      </c>
      <c r="F936" s="31">
        <f t="shared" si="462"/>
        <v>0</v>
      </c>
      <c r="G936" s="32">
        <f t="shared" si="463"/>
        <v>0</v>
      </c>
      <c r="H936" s="32">
        <f t="shared" si="464"/>
        <v>0</v>
      </c>
      <c r="I936" s="32">
        <f t="shared" si="453"/>
        <v>0</v>
      </c>
      <c r="J936" s="37" t="str">
        <f t="shared" si="479"/>
        <v/>
      </c>
      <c r="K936" s="31">
        <f t="shared" si="465"/>
        <v>0</v>
      </c>
      <c r="L936" s="33" t="str">
        <f t="shared" si="466"/>
        <v/>
      </c>
      <c r="M936" s="34">
        <f t="shared" si="480"/>
        <v>17182.04089465658</v>
      </c>
      <c r="N936" s="33" t="str">
        <f t="shared" si="481"/>
        <v/>
      </c>
      <c r="O936" s="35" t="str">
        <f t="shared" si="467"/>
        <v/>
      </c>
      <c r="P936" s="48" t="str">
        <f t="shared" si="454"/>
        <v/>
      </c>
      <c r="Q936" s="35"/>
      <c r="R936" s="58">
        <f>Data!AW936</f>
        <v>0</v>
      </c>
      <c r="S936" s="58">
        <f>Data!BB936</f>
        <v>0</v>
      </c>
      <c r="T936" s="58">
        <f>Data!BM936</f>
        <v>0</v>
      </c>
      <c r="U936" s="59">
        <f>Data!BN936</f>
        <v>0</v>
      </c>
      <c r="V936" s="59">
        <f>Data!BO936</f>
        <v>0</v>
      </c>
      <c r="W936" s="58">
        <f>Data!BT936</f>
        <v>0</v>
      </c>
      <c r="X936" s="56">
        <f t="shared" si="455"/>
        <v>0</v>
      </c>
      <c r="Y936" s="64">
        <f t="shared" si="468"/>
        <v>10937.5</v>
      </c>
      <c r="Z936" s="65">
        <f t="shared" si="469"/>
        <v>9350.728515625</v>
      </c>
      <c r="AA936" s="66">
        <f t="shared" si="470"/>
        <v>20288.228515625</v>
      </c>
      <c r="AB936" s="71">
        <f t="shared" si="456"/>
        <v>20288.228515625</v>
      </c>
      <c r="AC936" s="71">
        <f t="shared" si="471"/>
        <v>9350.728515625</v>
      </c>
      <c r="AD936" s="71">
        <f t="shared" si="457"/>
        <v>15984.306475723948</v>
      </c>
      <c r="AE936" s="71">
        <f t="shared" si="482"/>
        <v>9350.728515625</v>
      </c>
      <c r="AF936" s="57">
        <f t="shared" si="483"/>
        <v>9350.728515625</v>
      </c>
      <c r="AI936" s="35" t="str">
        <f t="shared" si="472"/>
        <v/>
      </c>
      <c r="AJ936" s="125" t="str">
        <f t="shared" si="473"/>
        <v/>
      </c>
      <c r="AK936" s="125" t="str">
        <f t="shared" si="474"/>
        <v/>
      </c>
      <c r="AL936" s="125" t="str">
        <f t="shared" si="475"/>
        <v/>
      </c>
      <c r="AM936" s="125" t="str">
        <f t="shared" si="476"/>
        <v/>
      </c>
      <c r="AN936" s="125" t="s">
        <v>218</v>
      </c>
      <c r="AO936" s="125" t="str">
        <f t="shared" si="477"/>
        <v/>
      </c>
      <c r="AP936" s="125" t="str">
        <f t="shared" si="484"/>
        <v/>
      </c>
    </row>
    <row r="937" spans="1:42">
      <c r="A937" s="30">
        <f t="shared" si="478"/>
        <v>36099</v>
      </c>
      <c r="B937" s="31">
        <f t="shared" si="458"/>
        <v>0</v>
      </c>
      <c r="C937" s="33" t="str">
        <f t="shared" si="459"/>
        <v/>
      </c>
      <c r="D937" s="31">
        <f t="shared" si="460"/>
        <v>0</v>
      </c>
      <c r="E937" s="33" t="str">
        <f t="shared" si="461"/>
        <v/>
      </c>
      <c r="F937" s="31">
        <f t="shared" si="462"/>
        <v>0</v>
      </c>
      <c r="G937" s="32">
        <f t="shared" si="463"/>
        <v>0</v>
      </c>
      <c r="H937" s="32">
        <f t="shared" si="464"/>
        <v>0</v>
      </c>
      <c r="I937" s="32">
        <f t="shared" si="453"/>
        <v>0</v>
      </c>
      <c r="J937" s="37" t="str">
        <f t="shared" si="479"/>
        <v/>
      </c>
      <c r="K937" s="31">
        <f t="shared" si="465"/>
        <v>0</v>
      </c>
      <c r="L937" s="33" t="str">
        <f t="shared" si="466"/>
        <v/>
      </c>
      <c r="M937" s="34">
        <f t="shared" si="480"/>
        <v>17020.412282958849</v>
      </c>
      <c r="N937" s="33" t="str">
        <f t="shared" si="481"/>
        <v/>
      </c>
      <c r="O937" s="35" t="str">
        <f t="shared" si="467"/>
        <v/>
      </c>
      <c r="P937" s="48" t="str">
        <f t="shared" si="454"/>
        <v/>
      </c>
      <c r="Q937" s="35"/>
      <c r="R937" s="58">
        <f>Data!AW937</f>
        <v>0</v>
      </c>
      <c r="S937" s="58">
        <f>Data!BB937</f>
        <v>0</v>
      </c>
      <c r="T937" s="58">
        <f>Data!BM937</f>
        <v>0</v>
      </c>
      <c r="U937" s="59">
        <f>Data!BN937</f>
        <v>0</v>
      </c>
      <c r="V937" s="59">
        <f>Data!BO937</f>
        <v>0</v>
      </c>
      <c r="W937" s="58">
        <f>Data!BT937</f>
        <v>0</v>
      </c>
      <c r="X937" s="56">
        <f t="shared" si="455"/>
        <v>0</v>
      </c>
      <c r="Y937" s="64">
        <f t="shared" si="468"/>
        <v>8437.5</v>
      </c>
      <c r="Z937" s="65">
        <f t="shared" si="469"/>
        <v>3415.667724609375</v>
      </c>
      <c r="AA937" s="66">
        <f t="shared" si="470"/>
        <v>11853.167724609375</v>
      </c>
      <c r="AB937" s="71">
        <f t="shared" si="456"/>
        <v>11853.167724609375</v>
      </c>
      <c r="AC937" s="71">
        <f t="shared" si="471"/>
        <v>3415.667724609375</v>
      </c>
      <c r="AD937" s="71">
        <f t="shared" si="457"/>
        <v>7081.2742982011296</v>
      </c>
      <c r="AE937" s="71">
        <f t="shared" si="482"/>
        <v>3415.667724609375</v>
      </c>
      <c r="AF937" s="57">
        <f t="shared" si="483"/>
        <v>3415.667724609375</v>
      </c>
      <c r="AI937" s="35" t="str">
        <f t="shared" si="472"/>
        <v/>
      </c>
      <c r="AJ937" s="125" t="str">
        <f t="shared" si="473"/>
        <v/>
      </c>
      <c r="AK937" s="125" t="str">
        <f t="shared" si="474"/>
        <v/>
      </c>
      <c r="AL937" s="125" t="str">
        <f t="shared" si="475"/>
        <v/>
      </c>
      <c r="AM937" s="125" t="str">
        <f t="shared" si="476"/>
        <v/>
      </c>
      <c r="AN937" s="125" t="s">
        <v>218</v>
      </c>
      <c r="AO937" s="125" t="str">
        <f t="shared" si="477"/>
        <v/>
      </c>
      <c r="AP937" s="125" t="str">
        <f t="shared" si="484"/>
        <v/>
      </c>
    </row>
    <row r="938" spans="1:42">
      <c r="A938" s="30">
        <f t="shared" si="478"/>
        <v>36129</v>
      </c>
      <c r="B938" s="31">
        <f t="shared" si="458"/>
        <v>0</v>
      </c>
      <c r="C938" s="33" t="str">
        <f t="shared" si="459"/>
        <v/>
      </c>
      <c r="D938" s="31">
        <f t="shared" si="460"/>
        <v>0</v>
      </c>
      <c r="E938" s="33" t="str">
        <f t="shared" si="461"/>
        <v/>
      </c>
      <c r="F938" s="31">
        <f t="shared" si="462"/>
        <v>0</v>
      </c>
      <c r="G938" s="32">
        <f t="shared" si="463"/>
        <v>0</v>
      </c>
      <c r="H938" s="32">
        <f t="shared" si="464"/>
        <v>0</v>
      </c>
      <c r="I938" s="32">
        <f t="shared" si="453"/>
        <v>0</v>
      </c>
      <c r="J938" s="37" t="str">
        <f t="shared" si="479"/>
        <v/>
      </c>
      <c r="K938" s="31">
        <f t="shared" si="465"/>
        <v>0</v>
      </c>
      <c r="L938" s="33" t="str">
        <f t="shared" si="466"/>
        <v/>
      </c>
      <c r="M938" s="34">
        <f t="shared" si="480"/>
        <v>16834.750467254584</v>
      </c>
      <c r="N938" s="33" t="str">
        <f t="shared" si="481"/>
        <v/>
      </c>
      <c r="O938" s="35" t="str">
        <f t="shared" si="467"/>
        <v/>
      </c>
      <c r="P938" s="48" t="str">
        <f t="shared" si="454"/>
        <v/>
      </c>
      <c r="Q938" s="35"/>
      <c r="R938" s="58">
        <f>Data!AW938</f>
        <v>0</v>
      </c>
      <c r="S938" s="58">
        <f>Data!BB938</f>
        <v>0</v>
      </c>
      <c r="T938" s="58">
        <f>Data!BM938</f>
        <v>0</v>
      </c>
      <c r="U938" s="59">
        <f>Data!BN938</f>
        <v>0</v>
      </c>
      <c r="V938" s="59">
        <f>Data!BO938</f>
        <v>0</v>
      </c>
      <c r="W938" s="58">
        <f>Data!BT938</f>
        <v>0</v>
      </c>
      <c r="X938" s="56">
        <f t="shared" si="455"/>
        <v>0</v>
      </c>
      <c r="Y938" s="64">
        <f t="shared" si="468"/>
        <v>14062.5</v>
      </c>
      <c r="Z938" s="65">
        <f t="shared" si="469"/>
        <v>6034.9501953125</v>
      </c>
      <c r="AA938" s="66">
        <f t="shared" si="470"/>
        <v>20097.4501953125</v>
      </c>
      <c r="AB938" s="71">
        <f t="shared" si="456"/>
        <v>20097.4501953125</v>
      </c>
      <c r="AC938" s="71">
        <f t="shared" si="471"/>
        <v>6034.9501953125</v>
      </c>
      <c r="AD938" s="71">
        <f t="shared" si="457"/>
        <v>15039.241086491842</v>
      </c>
      <c r="AE938" s="71">
        <f t="shared" si="482"/>
        <v>6034.9501953125</v>
      </c>
      <c r="AF938" s="57">
        <f t="shared" si="483"/>
        <v>6034.9501953125</v>
      </c>
      <c r="AI938" s="35" t="str">
        <f t="shared" si="472"/>
        <v/>
      </c>
      <c r="AJ938" s="125" t="str">
        <f t="shared" si="473"/>
        <v/>
      </c>
      <c r="AK938" s="125" t="str">
        <f t="shared" si="474"/>
        <v/>
      </c>
      <c r="AL938" s="125" t="str">
        <f t="shared" si="475"/>
        <v/>
      </c>
      <c r="AM938" s="125" t="str">
        <f t="shared" si="476"/>
        <v/>
      </c>
      <c r="AN938" s="125" t="s">
        <v>218</v>
      </c>
      <c r="AO938" s="125" t="str">
        <f t="shared" si="477"/>
        <v/>
      </c>
      <c r="AP938" s="125" t="str">
        <f t="shared" si="484"/>
        <v/>
      </c>
    </row>
    <row r="939" spans="1:42">
      <c r="A939" s="30">
        <f t="shared" si="478"/>
        <v>36160</v>
      </c>
      <c r="B939" s="31">
        <f t="shared" si="458"/>
        <v>0</v>
      </c>
      <c r="C939" s="33" t="str">
        <f t="shared" si="459"/>
        <v/>
      </c>
      <c r="D939" s="31">
        <f t="shared" si="460"/>
        <v>0</v>
      </c>
      <c r="E939" s="33" t="str">
        <f t="shared" si="461"/>
        <v/>
      </c>
      <c r="F939" s="31">
        <f t="shared" si="462"/>
        <v>0</v>
      </c>
      <c r="G939" s="32">
        <f t="shared" si="463"/>
        <v>0</v>
      </c>
      <c r="H939" s="32">
        <f t="shared" si="464"/>
        <v>0</v>
      </c>
      <c r="I939" s="32">
        <f t="shared" si="453"/>
        <v>0</v>
      </c>
      <c r="J939" s="37" t="str">
        <f t="shared" si="479"/>
        <v/>
      </c>
      <c r="K939" s="31">
        <f t="shared" si="465"/>
        <v>0</v>
      </c>
      <c r="L939" s="33" t="str">
        <f t="shared" si="466"/>
        <v/>
      </c>
      <c r="M939" s="34">
        <f t="shared" si="480"/>
        <v>12472.121100503522</v>
      </c>
      <c r="N939" s="33" t="str">
        <f t="shared" si="481"/>
        <v/>
      </c>
      <c r="O939" s="35" t="str">
        <f t="shared" si="467"/>
        <v/>
      </c>
      <c r="P939" s="48" t="str">
        <f t="shared" si="454"/>
        <v/>
      </c>
      <c r="Q939" s="35"/>
      <c r="R939" s="58">
        <f>Data!AW939</f>
        <v>0</v>
      </c>
      <c r="S939" s="58">
        <f>Data!BB939</f>
        <v>0</v>
      </c>
      <c r="T939" s="58">
        <f>Data!BM939</f>
        <v>0</v>
      </c>
      <c r="U939" s="59">
        <f>Data!BN939</f>
        <v>0</v>
      </c>
      <c r="V939" s="59">
        <f>Data!BO939</f>
        <v>0</v>
      </c>
      <c r="W939" s="58">
        <f>Data!BT939</f>
        <v>0</v>
      </c>
      <c r="X939" s="56">
        <f t="shared" si="455"/>
        <v>0</v>
      </c>
      <c r="Y939" s="64">
        <f t="shared" si="468"/>
        <v>4500</v>
      </c>
      <c r="Z939" s="65">
        <f t="shared" si="469"/>
        <v>25583.146484375</v>
      </c>
      <c r="AA939" s="66">
        <f t="shared" si="470"/>
        <v>30083.146484375</v>
      </c>
      <c r="AB939" s="71">
        <f t="shared" si="456"/>
        <v>30083.146484375</v>
      </c>
      <c r="AC939" s="71">
        <f t="shared" si="471"/>
        <v>25583.146484375</v>
      </c>
      <c r="AD939" s="71">
        <f t="shared" si="457"/>
        <v>26660.996320467595</v>
      </c>
      <c r="AE939" s="71">
        <f t="shared" si="482"/>
        <v>25583.146484375</v>
      </c>
      <c r="AF939" s="57">
        <f t="shared" si="483"/>
        <v>25583.146484375</v>
      </c>
      <c r="AI939" s="35" t="str">
        <f t="shared" si="472"/>
        <v/>
      </c>
      <c r="AJ939" s="125" t="str">
        <f t="shared" si="473"/>
        <v/>
      </c>
      <c r="AK939" s="125" t="str">
        <f t="shared" si="474"/>
        <v/>
      </c>
      <c r="AL939" s="125" t="str">
        <f t="shared" si="475"/>
        <v/>
      </c>
      <c r="AM939" s="125" t="str">
        <f t="shared" si="476"/>
        <v/>
      </c>
      <c r="AN939" s="125" t="s">
        <v>218</v>
      </c>
      <c r="AO939" s="125" t="str">
        <f t="shared" si="477"/>
        <v/>
      </c>
      <c r="AP939" s="125" t="str">
        <f t="shared" si="484"/>
        <v/>
      </c>
    </row>
    <row r="940" spans="1:42">
      <c r="A940" s="30">
        <f t="shared" si="478"/>
        <v>36191</v>
      </c>
      <c r="B940" s="31">
        <f t="shared" si="458"/>
        <v>0</v>
      </c>
      <c r="C940" s="33" t="str">
        <f t="shared" si="459"/>
        <v/>
      </c>
      <c r="D940" s="31">
        <f t="shared" si="460"/>
        <v>0</v>
      </c>
      <c r="E940" s="33" t="str">
        <f t="shared" si="461"/>
        <v/>
      </c>
      <c r="F940" s="31">
        <f t="shared" si="462"/>
        <v>0</v>
      </c>
      <c r="G940" s="32">
        <f t="shared" si="463"/>
        <v>0</v>
      </c>
      <c r="H940" s="32">
        <f t="shared" si="464"/>
        <v>0</v>
      </c>
      <c r="I940" s="32">
        <f t="shared" si="453"/>
        <v>0</v>
      </c>
      <c r="J940" s="37" t="str">
        <f t="shared" si="479"/>
        <v/>
      </c>
      <c r="K940" s="31">
        <f t="shared" si="465"/>
        <v>0</v>
      </c>
      <c r="L940" s="33" t="str">
        <f t="shared" si="466"/>
        <v/>
      </c>
      <c r="M940" s="34">
        <f t="shared" si="480"/>
        <v>12469.578281900636</v>
      </c>
      <c r="N940" s="33" t="str">
        <f t="shared" si="481"/>
        <v/>
      </c>
      <c r="O940" s="35" t="str">
        <f t="shared" si="467"/>
        <v/>
      </c>
      <c r="P940" s="48" t="str">
        <f t="shared" si="454"/>
        <v/>
      </c>
      <c r="Q940" s="35"/>
      <c r="R940" s="58">
        <f>Data!AW940</f>
        <v>0</v>
      </c>
      <c r="S940" s="58">
        <f>Data!BB940</f>
        <v>0</v>
      </c>
      <c r="T940" s="58">
        <f>Data!BM940</f>
        <v>0</v>
      </c>
      <c r="U940" s="59">
        <f>Data!BN940</f>
        <v>0</v>
      </c>
      <c r="V940" s="59">
        <f>Data!BO940</f>
        <v>0</v>
      </c>
      <c r="W940" s="58">
        <f>Data!BT940</f>
        <v>0</v>
      </c>
      <c r="X940" s="56">
        <f t="shared" si="455"/>
        <v>0</v>
      </c>
      <c r="Y940" s="64">
        <f t="shared" si="468"/>
        <v>6000</v>
      </c>
      <c r="Z940" s="65">
        <f t="shared" si="469"/>
        <v>32967.23046875</v>
      </c>
      <c r="AA940" s="66">
        <f t="shared" si="470"/>
        <v>38967.23046875</v>
      </c>
      <c r="AB940" s="71">
        <f t="shared" si="456"/>
        <v>38967.23046875</v>
      </c>
      <c r="AC940" s="71">
        <f t="shared" si="471"/>
        <v>32967.23046875</v>
      </c>
      <c r="AD940" s="71">
        <f t="shared" si="457"/>
        <v>34204.338694511513</v>
      </c>
      <c r="AE940" s="71">
        <f t="shared" si="482"/>
        <v>32967.23046875</v>
      </c>
      <c r="AF940" s="57">
        <f t="shared" si="483"/>
        <v>32967.23046875</v>
      </c>
      <c r="AI940" s="35" t="str">
        <f t="shared" si="472"/>
        <v/>
      </c>
      <c r="AJ940" s="125" t="str">
        <f t="shared" si="473"/>
        <v/>
      </c>
      <c r="AK940" s="125" t="str">
        <f t="shared" si="474"/>
        <v/>
      </c>
      <c r="AL940" s="125" t="str">
        <f t="shared" si="475"/>
        <v/>
      </c>
      <c r="AM940" s="125" t="str">
        <f t="shared" si="476"/>
        <v/>
      </c>
      <c r="AN940" s="125" t="s">
        <v>218</v>
      </c>
      <c r="AO940" s="125" t="str">
        <f t="shared" si="477"/>
        <v/>
      </c>
      <c r="AP940" s="125" t="str">
        <f t="shared" si="484"/>
        <v/>
      </c>
    </row>
    <row r="941" spans="1:42">
      <c r="A941" s="30">
        <f t="shared" si="478"/>
        <v>36219</v>
      </c>
      <c r="B941" s="31">
        <f t="shared" si="458"/>
        <v>0</v>
      </c>
      <c r="C941" s="33" t="str">
        <f t="shared" si="459"/>
        <v/>
      </c>
      <c r="D941" s="31">
        <f t="shared" si="460"/>
        <v>0</v>
      </c>
      <c r="E941" s="33" t="str">
        <f t="shared" si="461"/>
        <v/>
      </c>
      <c r="F941" s="31">
        <f t="shared" si="462"/>
        <v>0</v>
      </c>
      <c r="G941" s="32">
        <f t="shared" si="463"/>
        <v>0</v>
      </c>
      <c r="H941" s="32">
        <f t="shared" si="464"/>
        <v>0</v>
      </c>
      <c r="I941" s="32">
        <f t="shared" si="453"/>
        <v>0</v>
      </c>
      <c r="J941" s="37" t="str">
        <f t="shared" si="479"/>
        <v/>
      </c>
      <c r="K941" s="31">
        <f t="shared" si="465"/>
        <v>0</v>
      </c>
      <c r="L941" s="33" t="str">
        <f t="shared" si="466"/>
        <v/>
      </c>
      <c r="M941" s="34">
        <f t="shared" si="480"/>
        <v>33294.056091547965</v>
      </c>
      <c r="N941" s="33" t="str">
        <f t="shared" si="481"/>
        <v/>
      </c>
      <c r="O941" s="35" t="str">
        <f t="shared" si="467"/>
        <v/>
      </c>
      <c r="P941" s="48" t="str">
        <f t="shared" si="454"/>
        <v/>
      </c>
      <c r="Q941" s="35"/>
      <c r="R941" s="58">
        <f>Data!AW941</f>
        <v>0</v>
      </c>
      <c r="S941" s="58">
        <f>Data!BB941</f>
        <v>0</v>
      </c>
      <c r="T941" s="58">
        <f>Data!BM941</f>
        <v>0</v>
      </c>
      <c r="U941" s="59">
        <f>Data!BN941</f>
        <v>0</v>
      </c>
      <c r="V941" s="59">
        <f>Data!BO941</f>
        <v>0</v>
      </c>
      <c r="W941" s="58">
        <f>Data!BT941</f>
        <v>0</v>
      </c>
      <c r="X941" s="56">
        <f t="shared" si="455"/>
        <v>0</v>
      </c>
      <c r="Y941" s="64">
        <f t="shared" si="468"/>
        <v>13805.8037109375</v>
      </c>
      <c r="Z941" s="65">
        <f t="shared" si="469"/>
        <v>80127.5546875</v>
      </c>
      <c r="AA941" s="66">
        <f t="shared" si="470"/>
        <v>93933.3583984375</v>
      </c>
      <c r="AB941" s="71">
        <f t="shared" si="456"/>
        <v>93933.3583984375</v>
      </c>
      <c r="AC941" s="71">
        <f t="shared" si="471"/>
        <v>80127.5546875</v>
      </c>
      <c r="AD941" s="71">
        <f t="shared" si="457"/>
        <v>71214.572920366249</v>
      </c>
      <c r="AE941" s="71">
        <f t="shared" si="482"/>
        <v>80127.5546875</v>
      </c>
      <c r="AF941" s="57">
        <f t="shared" si="483"/>
        <v>71214.572920366249</v>
      </c>
      <c r="AI941" s="35" t="str">
        <f t="shared" si="472"/>
        <v/>
      </c>
      <c r="AJ941" s="125" t="str">
        <f t="shared" si="473"/>
        <v/>
      </c>
      <c r="AK941" s="125" t="str">
        <f t="shared" si="474"/>
        <v/>
      </c>
      <c r="AL941" s="125" t="str">
        <f t="shared" si="475"/>
        <v/>
      </c>
      <c r="AM941" s="125" t="str">
        <f t="shared" si="476"/>
        <v/>
      </c>
      <c r="AN941" s="125" t="s">
        <v>218</v>
      </c>
      <c r="AO941" s="125" t="str">
        <f t="shared" si="477"/>
        <v/>
      </c>
      <c r="AP941" s="125" t="str">
        <f t="shared" si="484"/>
        <v/>
      </c>
    </row>
    <row r="942" spans="1:42">
      <c r="A942" s="30">
        <f t="shared" si="478"/>
        <v>36250</v>
      </c>
      <c r="B942" s="31">
        <f t="shared" si="458"/>
        <v>0</v>
      </c>
      <c r="C942" s="33" t="str">
        <f t="shared" si="459"/>
        <v/>
      </c>
      <c r="D942" s="31">
        <f t="shared" si="460"/>
        <v>0</v>
      </c>
      <c r="E942" s="33" t="str">
        <f t="shared" si="461"/>
        <v/>
      </c>
      <c r="F942" s="31">
        <f t="shared" si="462"/>
        <v>0</v>
      </c>
      <c r="G942" s="32">
        <f t="shared" si="463"/>
        <v>0</v>
      </c>
      <c r="H942" s="32">
        <f t="shared" si="464"/>
        <v>0</v>
      </c>
      <c r="I942" s="32">
        <f t="shared" si="453"/>
        <v>0</v>
      </c>
      <c r="J942" s="37" t="str">
        <f t="shared" si="479"/>
        <v/>
      </c>
      <c r="K942" s="31">
        <f t="shared" si="465"/>
        <v>0</v>
      </c>
      <c r="L942" s="33" t="str">
        <f t="shared" si="466"/>
        <v/>
      </c>
      <c r="M942" s="34">
        <f t="shared" si="480"/>
        <v>26387.094478387397</v>
      </c>
      <c r="N942" s="33" t="str">
        <f t="shared" si="481"/>
        <v/>
      </c>
      <c r="O942" s="35" t="str">
        <f t="shared" si="467"/>
        <v/>
      </c>
      <c r="P942" s="48" t="str">
        <f t="shared" si="454"/>
        <v/>
      </c>
      <c r="Q942" s="35"/>
      <c r="R942" s="58">
        <f>Data!AW942</f>
        <v>0</v>
      </c>
      <c r="S942" s="58">
        <f>Data!BB942</f>
        <v>0</v>
      </c>
      <c r="T942" s="58">
        <f>Data!BM942</f>
        <v>0</v>
      </c>
      <c r="U942" s="59">
        <f>Data!BN942</f>
        <v>0</v>
      </c>
      <c r="V942" s="59">
        <f>Data!BO942</f>
        <v>0</v>
      </c>
      <c r="W942" s="58">
        <f>Data!BT942</f>
        <v>0</v>
      </c>
      <c r="X942" s="56">
        <f t="shared" si="455"/>
        <v>0</v>
      </c>
      <c r="Y942" s="64">
        <f t="shared" si="468"/>
        <v>16486.291015625</v>
      </c>
      <c r="Z942" s="65">
        <f t="shared" si="469"/>
        <v>43802.52734375</v>
      </c>
      <c r="AA942" s="66">
        <f t="shared" si="470"/>
        <v>60288.818359375</v>
      </c>
      <c r="AB942" s="71">
        <f t="shared" si="456"/>
        <v>60288.818359375</v>
      </c>
      <c r="AC942" s="71">
        <f t="shared" si="471"/>
        <v>43802.52734375</v>
      </c>
      <c r="AD942" s="71">
        <f t="shared" si="457"/>
        <v>43602.716981389123</v>
      </c>
      <c r="AE942" s="71">
        <f t="shared" si="482"/>
        <v>43602.52734375</v>
      </c>
      <c r="AF942" s="57">
        <f t="shared" si="483"/>
        <v>43602.716981389123</v>
      </c>
      <c r="AI942" s="35" t="str">
        <f t="shared" si="472"/>
        <v/>
      </c>
      <c r="AJ942" s="125" t="str">
        <f t="shared" si="473"/>
        <v/>
      </c>
      <c r="AK942" s="125" t="str">
        <f t="shared" si="474"/>
        <v/>
      </c>
      <c r="AL942" s="125" t="str">
        <f t="shared" si="475"/>
        <v/>
      </c>
      <c r="AM942" s="125" t="str">
        <f t="shared" si="476"/>
        <v/>
      </c>
      <c r="AN942" s="125" t="s">
        <v>218</v>
      </c>
      <c r="AO942" s="125" t="str">
        <f t="shared" si="477"/>
        <v/>
      </c>
      <c r="AP942" s="125" t="str">
        <f t="shared" si="484"/>
        <v/>
      </c>
    </row>
    <row r="943" spans="1:42">
      <c r="A943" s="30">
        <f t="shared" si="478"/>
        <v>36280</v>
      </c>
      <c r="B943" s="31">
        <f t="shared" si="458"/>
        <v>0</v>
      </c>
      <c r="C943" s="33" t="str">
        <f t="shared" si="459"/>
        <v/>
      </c>
      <c r="D943" s="31">
        <f t="shared" si="460"/>
        <v>0</v>
      </c>
      <c r="E943" s="33" t="str">
        <f t="shared" si="461"/>
        <v/>
      </c>
      <c r="F943" s="31">
        <f t="shared" si="462"/>
        <v>0</v>
      </c>
      <c r="G943" s="32">
        <f t="shared" si="463"/>
        <v>0</v>
      </c>
      <c r="H943" s="32">
        <f t="shared" si="464"/>
        <v>0</v>
      </c>
      <c r="I943" s="32">
        <f t="shared" si="453"/>
        <v>0</v>
      </c>
      <c r="J943" s="37" t="str">
        <f t="shared" si="479"/>
        <v/>
      </c>
      <c r="K943" s="31">
        <f t="shared" si="465"/>
        <v>0</v>
      </c>
      <c r="L943" s="33" t="str">
        <f t="shared" si="466"/>
        <v/>
      </c>
      <c r="M943" s="34">
        <f t="shared" si="480"/>
        <v>4681.1151048305219</v>
      </c>
      <c r="N943" s="33" t="str">
        <f t="shared" si="481"/>
        <v/>
      </c>
      <c r="O943" s="35" t="str">
        <f t="shared" si="467"/>
        <v/>
      </c>
      <c r="P943" s="48" t="str">
        <f t="shared" si="454"/>
        <v/>
      </c>
      <c r="Q943" s="35"/>
      <c r="R943" s="58">
        <f>Data!AW943</f>
        <v>0</v>
      </c>
      <c r="S943" s="58">
        <f>Data!BB943</f>
        <v>0</v>
      </c>
      <c r="T943" s="58">
        <f>Data!BM943</f>
        <v>0</v>
      </c>
      <c r="U943" s="59">
        <f>Data!BN943</f>
        <v>0</v>
      </c>
      <c r="V943" s="59">
        <f>Data!BO943</f>
        <v>0</v>
      </c>
      <c r="W943" s="58">
        <f>Data!BT943</f>
        <v>0</v>
      </c>
      <c r="X943" s="56">
        <f t="shared" si="455"/>
        <v>0</v>
      </c>
      <c r="Y943" s="64">
        <f t="shared" si="468"/>
        <v>11583.3330078125</v>
      </c>
      <c r="Z943" s="65">
        <f t="shared" si="469"/>
        <v>17822.658203125</v>
      </c>
      <c r="AA943" s="66">
        <f t="shared" si="470"/>
        <v>29405.9912109375</v>
      </c>
      <c r="AB943" s="71">
        <f t="shared" si="456"/>
        <v>29405.9912109375</v>
      </c>
      <c r="AC943" s="71">
        <f t="shared" si="471"/>
        <v>17822.658203125</v>
      </c>
      <c r="AD943" s="71">
        <f t="shared" si="457"/>
        <v>27752.521050189582</v>
      </c>
      <c r="AE943" s="71">
        <f t="shared" si="482"/>
        <v>17822.658203125</v>
      </c>
      <c r="AF943" s="57">
        <f t="shared" si="483"/>
        <v>17822.658203125</v>
      </c>
      <c r="AI943" s="35" t="str">
        <f t="shared" si="472"/>
        <v/>
      </c>
      <c r="AJ943" s="125" t="str">
        <f t="shared" si="473"/>
        <v/>
      </c>
      <c r="AK943" s="125" t="str">
        <f t="shared" si="474"/>
        <v/>
      </c>
      <c r="AL943" s="125" t="str">
        <f t="shared" si="475"/>
        <v/>
      </c>
      <c r="AM943" s="125" t="str">
        <f t="shared" si="476"/>
        <v/>
      </c>
      <c r="AN943" s="125" t="s">
        <v>218</v>
      </c>
      <c r="AO943" s="125" t="str">
        <f t="shared" si="477"/>
        <v/>
      </c>
      <c r="AP943" s="125" t="str">
        <f t="shared" si="484"/>
        <v/>
      </c>
    </row>
    <row r="944" spans="1:42">
      <c r="A944" s="30">
        <f t="shared" si="478"/>
        <v>36311</v>
      </c>
      <c r="B944" s="31">
        <f t="shared" si="458"/>
        <v>-3553.5986301361154</v>
      </c>
      <c r="C944" s="33" t="str">
        <f t="shared" si="459"/>
        <v/>
      </c>
      <c r="D944" s="31">
        <f t="shared" si="460"/>
        <v>0</v>
      </c>
      <c r="E944" s="33" t="str">
        <f t="shared" si="461"/>
        <v/>
      </c>
      <c r="F944" s="31">
        <f t="shared" si="462"/>
        <v>0</v>
      </c>
      <c r="G944" s="32">
        <f t="shared" si="463"/>
        <v>0</v>
      </c>
      <c r="H944" s="32">
        <f t="shared" si="464"/>
        <v>0</v>
      </c>
      <c r="I944" s="32">
        <f t="shared" si="453"/>
        <v>0</v>
      </c>
      <c r="J944" s="37" t="str">
        <f t="shared" si="479"/>
        <v/>
      </c>
      <c r="K944" s="31">
        <f t="shared" si="465"/>
        <v>0</v>
      </c>
      <c r="L944" s="33" t="str">
        <f t="shared" si="466"/>
        <v/>
      </c>
      <c r="M944" s="34">
        <f t="shared" si="480"/>
        <v>4285.7143586995662</v>
      </c>
      <c r="N944" s="33" t="str">
        <f t="shared" si="481"/>
        <v/>
      </c>
      <c r="O944" s="35" t="str">
        <f t="shared" si="467"/>
        <v/>
      </c>
      <c r="P944" s="48" t="str">
        <f t="shared" si="454"/>
        <v/>
      </c>
      <c r="Q944" s="35"/>
      <c r="R944" s="58">
        <f>Data!AW944</f>
        <v>129.71858215332031</v>
      </c>
      <c r="S944" s="58">
        <f>Data!BB944</f>
        <v>0</v>
      </c>
      <c r="T944" s="58">
        <f>Data!BM944</f>
        <v>0</v>
      </c>
      <c r="U944" s="59">
        <f>Data!BN944</f>
        <v>0</v>
      </c>
      <c r="V944" s="59">
        <f>Data!BO944</f>
        <v>0</v>
      </c>
      <c r="W944" s="58">
        <f>Data!BT944</f>
        <v>0</v>
      </c>
      <c r="X944" s="56">
        <f t="shared" si="455"/>
        <v>129.71858215332031</v>
      </c>
      <c r="Y944" s="64">
        <f t="shared" si="468"/>
        <v>6364.91943359375</v>
      </c>
      <c r="Z944" s="65">
        <f t="shared" si="469"/>
        <v>15698.224609375</v>
      </c>
      <c r="AA944" s="66">
        <f t="shared" si="470"/>
        <v>22063.14404296875</v>
      </c>
      <c r="AB944" s="71">
        <f t="shared" si="456"/>
        <v>21933.42546081543</v>
      </c>
      <c r="AC944" s="71">
        <f t="shared" si="471"/>
        <v>15698.224609375</v>
      </c>
      <c r="AD944" s="71">
        <f t="shared" si="457"/>
        <v>21647.561752584352</v>
      </c>
      <c r="AE944" s="71">
        <f t="shared" si="482"/>
        <v>15698.224609375</v>
      </c>
      <c r="AF944" s="57">
        <f t="shared" si="483"/>
        <v>15698.224609375</v>
      </c>
      <c r="AI944" s="35" t="str">
        <f t="shared" si="472"/>
        <v/>
      </c>
      <c r="AJ944" s="125" t="str">
        <f t="shared" si="473"/>
        <v/>
      </c>
      <c r="AK944" s="125" t="str">
        <f t="shared" si="474"/>
        <v/>
      </c>
      <c r="AL944" s="125" t="str">
        <f t="shared" si="475"/>
        <v/>
      </c>
      <c r="AM944" s="125" t="str">
        <f t="shared" si="476"/>
        <v/>
      </c>
      <c r="AN944" s="125" t="s">
        <v>218</v>
      </c>
      <c r="AO944" s="125" t="str">
        <f t="shared" si="477"/>
        <v/>
      </c>
      <c r="AP944" s="125" t="str">
        <f t="shared" si="484"/>
        <v/>
      </c>
    </row>
    <row r="945" spans="1:42">
      <c r="A945" s="30">
        <f t="shared" si="478"/>
        <v>36341</v>
      </c>
      <c r="B945" s="31">
        <f t="shared" si="458"/>
        <v>7058.8649755542356</v>
      </c>
      <c r="C945" s="33" t="str">
        <f t="shared" si="459"/>
        <v/>
      </c>
      <c r="D945" s="31">
        <f t="shared" si="460"/>
        <v>6647.3478111589129</v>
      </c>
      <c r="E945" s="33" t="str">
        <f t="shared" si="461"/>
        <v/>
      </c>
      <c r="F945" s="31">
        <f t="shared" si="462"/>
        <v>0</v>
      </c>
      <c r="G945" s="32">
        <f t="shared" si="463"/>
        <v>0</v>
      </c>
      <c r="H945" s="32">
        <f t="shared" si="464"/>
        <v>0</v>
      </c>
      <c r="I945" s="32">
        <f t="shared" si="453"/>
        <v>0</v>
      </c>
      <c r="J945" s="37" t="str">
        <f t="shared" si="479"/>
        <v/>
      </c>
      <c r="K945" s="31">
        <f t="shared" si="465"/>
        <v>0</v>
      </c>
      <c r="L945" s="33" t="str">
        <f t="shared" si="466"/>
        <v/>
      </c>
      <c r="M945" s="34">
        <f t="shared" si="480"/>
        <v>16126.046591589222</v>
      </c>
      <c r="N945" s="33" t="str">
        <f t="shared" si="481"/>
        <v/>
      </c>
      <c r="O945" s="35" t="str">
        <f t="shared" si="467"/>
        <v/>
      </c>
      <c r="P945" s="48" t="str">
        <f t="shared" si="454"/>
        <v/>
      </c>
      <c r="Q945" s="35"/>
      <c r="R945" s="58">
        <f>Data!AW945</f>
        <v>1690.5152587890625</v>
      </c>
      <c r="S945" s="58">
        <f>Data!BB945</f>
        <v>1278.9981689453125</v>
      </c>
      <c r="T945" s="58">
        <f>Data!BM945</f>
        <v>0</v>
      </c>
      <c r="U945" s="59">
        <f>Data!BN945</f>
        <v>0</v>
      </c>
      <c r="V945" s="59">
        <f>Data!BO945</f>
        <v>0</v>
      </c>
      <c r="W945" s="58">
        <f>Data!BT945</f>
        <v>0</v>
      </c>
      <c r="X945" s="56">
        <f t="shared" si="455"/>
        <v>1690.5152587890625</v>
      </c>
      <c r="Y945" s="64">
        <f t="shared" si="468"/>
        <v>5356.66650390625</v>
      </c>
      <c r="Z945" s="65">
        <f t="shared" si="469"/>
        <v>4804.49267578125</v>
      </c>
      <c r="AA945" s="66">
        <f t="shared" si="470"/>
        <v>10161.1591796875</v>
      </c>
      <c r="AB945" s="71">
        <f t="shared" si="456"/>
        <v>8470.6439208984375</v>
      </c>
      <c r="AC945" s="71">
        <f t="shared" si="471"/>
        <v>4804.49267578125</v>
      </c>
      <c r="AD945" s="71">
        <f t="shared" si="457"/>
        <v>4047.2112854414536</v>
      </c>
      <c r="AE945" s="71">
        <f t="shared" si="482"/>
        <v>4592.6764678955078</v>
      </c>
      <c r="AF945" s="57">
        <f t="shared" si="483"/>
        <v>4047.2112854414536</v>
      </c>
      <c r="AI945" s="35" t="str">
        <f t="shared" si="472"/>
        <v/>
      </c>
      <c r="AJ945" s="125" t="str">
        <f t="shared" si="473"/>
        <v/>
      </c>
      <c r="AK945" s="125" t="str">
        <f t="shared" si="474"/>
        <v/>
      </c>
      <c r="AL945" s="125" t="str">
        <f t="shared" si="475"/>
        <v/>
      </c>
      <c r="AM945" s="125" t="str">
        <f t="shared" si="476"/>
        <v/>
      </c>
      <c r="AN945" s="125" t="s">
        <v>218</v>
      </c>
      <c r="AO945" s="125" t="str">
        <f t="shared" si="477"/>
        <v/>
      </c>
      <c r="AP945" s="125" t="str">
        <f t="shared" si="484"/>
        <v/>
      </c>
    </row>
    <row r="946" spans="1:42">
      <c r="A946" s="30">
        <f t="shared" si="478"/>
        <v>36372</v>
      </c>
      <c r="B946" s="31">
        <f t="shared" si="458"/>
        <v>20470.45653644123</v>
      </c>
      <c r="C946" s="33" t="str">
        <f t="shared" si="459"/>
        <v/>
      </c>
      <c r="D946" s="31">
        <f t="shared" si="460"/>
        <v>18278.231786223259</v>
      </c>
      <c r="E946" s="33" t="str">
        <f t="shared" si="461"/>
        <v/>
      </c>
      <c r="F946" s="31">
        <f t="shared" si="462"/>
        <v>0</v>
      </c>
      <c r="G946" s="32">
        <f t="shared" si="463"/>
        <v>0</v>
      </c>
      <c r="H946" s="32">
        <f t="shared" si="464"/>
        <v>10203.516846481007</v>
      </c>
      <c r="I946" s="32">
        <f t="shared" si="453"/>
        <v>10203.516846481007</v>
      </c>
      <c r="J946" s="37" t="str">
        <f t="shared" si="479"/>
        <v/>
      </c>
      <c r="K946" s="31">
        <f t="shared" si="465"/>
        <v>0</v>
      </c>
      <c r="L946" s="33" t="str">
        <f t="shared" si="466"/>
        <v/>
      </c>
      <c r="M946" s="34">
        <f t="shared" si="480"/>
        <v>17203.469681500275</v>
      </c>
      <c r="N946" s="33" t="str">
        <f t="shared" si="481"/>
        <v/>
      </c>
      <c r="O946" s="35" t="str">
        <f t="shared" si="467"/>
        <v>MRDO</v>
      </c>
      <c r="P946" s="48" t="str">
        <f t="shared" si="454"/>
        <v>MRDO</v>
      </c>
      <c r="Q946" s="35"/>
      <c r="R946" s="58">
        <f>Data!AW946</f>
        <v>7795.9091796875</v>
      </c>
      <c r="S946" s="58">
        <f>Data!BB946</f>
        <v>5603.6845703125</v>
      </c>
      <c r="T946" s="58">
        <f>Data!BM946</f>
        <v>0</v>
      </c>
      <c r="U946" s="59">
        <f>Data!BN946</f>
        <v>0</v>
      </c>
      <c r="V946" s="59">
        <f>Data!BO946</f>
        <v>-2471.031005859375</v>
      </c>
      <c r="W946" s="58">
        <f>Data!BT946</f>
        <v>0</v>
      </c>
      <c r="X946" s="56">
        <f t="shared" si="455"/>
        <v>7795.9091796875</v>
      </c>
      <c r="Y946" s="64">
        <f t="shared" si="468"/>
        <v>8000</v>
      </c>
      <c r="Z946" s="65">
        <f t="shared" si="469"/>
        <v>0</v>
      </c>
      <c r="AA946" s="66">
        <f t="shared" si="470"/>
        <v>8000</v>
      </c>
      <c r="AB946" s="71">
        <f t="shared" si="456"/>
        <v>204.0908203125</v>
      </c>
      <c r="AC946" s="71">
        <f t="shared" si="471"/>
        <v>0</v>
      </c>
      <c r="AD946" s="71">
        <f t="shared" si="457"/>
        <v>6195.2225830086427</v>
      </c>
      <c r="AE946" s="71">
        <f t="shared" si="482"/>
        <v>0</v>
      </c>
      <c r="AF946" s="57">
        <f t="shared" si="483"/>
        <v>0</v>
      </c>
      <c r="AI946" s="35" t="str">
        <f t="shared" si="472"/>
        <v/>
      </c>
      <c r="AJ946" s="125" t="str">
        <f t="shared" si="473"/>
        <v/>
      </c>
      <c r="AK946" s="125" t="str">
        <f t="shared" si="474"/>
        <v/>
      </c>
      <c r="AL946" s="125" t="str">
        <f t="shared" si="475"/>
        <v/>
      </c>
      <c r="AM946" s="125" t="str">
        <f t="shared" si="476"/>
        <v/>
      </c>
      <c r="AN946" s="125" t="s">
        <v>218</v>
      </c>
      <c r="AO946" s="125" t="str">
        <f t="shared" si="477"/>
        <v/>
      </c>
      <c r="AP946" s="125" t="str">
        <f t="shared" si="484"/>
        <v/>
      </c>
    </row>
    <row r="947" spans="1:42">
      <c r="A947" s="30">
        <f t="shared" si="478"/>
        <v>36403</v>
      </c>
      <c r="B947" s="31">
        <f t="shared" si="458"/>
        <v>14790.996274774816</v>
      </c>
      <c r="C947" s="33" t="str">
        <f t="shared" si="459"/>
        <v/>
      </c>
      <c r="D947" s="31">
        <f t="shared" si="460"/>
        <v>11848.416082362392</v>
      </c>
      <c r="E947" s="33" t="str">
        <f t="shared" si="461"/>
        <v/>
      </c>
      <c r="F947" s="31">
        <f t="shared" si="462"/>
        <v>0</v>
      </c>
      <c r="G947" s="32">
        <f t="shared" si="463"/>
        <v>12504.97742237025</v>
      </c>
      <c r="H947" s="32">
        <f t="shared" si="464"/>
        <v>12206.571001082115</v>
      </c>
      <c r="I947" s="32">
        <f t="shared" si="453"/>
        <v>12504.97742237025</v>
      </c>
      <c r="J947" s="37" t="str">
        <f t="shared" si="479"/>
        <v/>
      </c>
      <c r="K947" s="31">
        <f t="shared" si="465"/>
        <v>0</v>
      </c>
      <c r="L947" s="33" t="str">
        <f t="shared" si="466"/>
        <v/>
      </c>
      <c r="M947" s="34">
        <f t="shared" si="480"/>
        <v>17165.551260638284</v>
      </c>
      <c r="N947" s="33" t="str">
        <f t="shared" si="481"/>
        <v/>
      </c>
      <c r="O947" s="35" t="str">
        <f t="shared" si="467"/>
        <v>MRDO</v>
      </c>
      <c r="P947" s="48" t="str">
        <f t="shared" si="454"/>
        <v>MRDO</v>
      </c>
      <c r="Q947" s="35"/>
      <c r="R947" s="58">
        <f>Data!AW947</f>
        <v>3570.9482421875</v>
      </c>
      <c r="S947" s="58">
        <f>Data!BB947</f>
        <v>628.36798095703125</v>
      </c>
      <c r="T947" s="58">
        <f>Data!BM947</f>
        <v>0</v>
      </c>
      <c r="U947" s="59">
        <f>Data!BN947</f>
        <v>1284.9293212890625</v>
      </c>
      <c r="V947" s="59">
        <f>Data!BO947</f>
        <v>986.52288818359375</v>
      </c>
      <c r="W947" s="58">
        <f>Data!BT947</f>
        <v>0</v>
      </c>
      <c r="X947" s="56">
        <f t="shared" si="455"/>
        <v>3570.9482421875</v>
      </c>
      <c r="Y947" s="64">
        <f t="shared" si="468"/>
        <v>4000</v>
      </c>
      <c r="Z947" s="65">
        <f t="shared" si="469"/>
        <v>0</v>
      </c>
      <c r="AA947" s="66">
        <f t="shared" si="470"/>
        <v>4000</v>
      </c>
      <c r="AB947" s="71">
        <f t="shared" si="456"/>
        <v>429.0517578125</v>
      </c>
      <c r="AC947" s="71">
        <f t="shared" si="471"/>
        <v>0</v>
      </c>
      <c r="AD947" s="71">
        <f t="shared" si="457"/>
        <v>882.66905280880019</v>
      </c>
      <c r="AE947" s="71">
        <f t="shared" si="482"/>
        <v>0</v>
      </c>
      <c r="AF947" s="57">
        <f t="shared" si="483"/>
        <v>0</v>
      </c>
      <c r="AI947" s="35" t="str">
        <f t="shared" si="472"/>
        <v/>
      </c>
      <c r="AJ947" s="125" t="str">
        <f t="shared" si="473"/>
        <v/>
      </c>
      <c r="AK947" s="125" t="str">
        <f t="shared" si="474"/>
        <v/>
      </c>
      <c r="AL947" s="125" t="str">
        <f t="shared" si="475"/>
        <v/>
      </c>
      <c r="AM947" s="125" t="str">
        <f t="shared" si="476"/>
        <v/>
      </c>
      <c r="AN947" s="125" t="s">
        <v>218</v>
      </c>
      <c r="AO947" s="125" t="str">
        <f t="shared" si="477"/>
        <v/>
      </c>
      <c r="AP947" s="125" t="str">
        <f t="shared" si="484"/>
        <v/>
      </c>
    </row>
    <row r="948" spans="1:42">
      <c r="A948" s="30">
        <f t="shared" si="478"/>
        <v>36433</v>
      </c>
      <c r="B948" s="31">
        <f t="shared" si="458"/>
        <v>0</v>
      </c>
      <c r="C948" s="33" t="str">
        <f t="shared" si="459"/>
        <v/>
      </c>
      <c r="D948" s="31">
        <f t="shared" si="460"/>
        <v>0</v>
      </c>
      <c r="E948" s="33" t="str">
        <f t="shared" si="461"/>
        <v/>
      </c>
      <c r="F948" s="31">
        <f t="shared" si="462"/>
        <v>0</v>
      </c>
      <c r="G948" s="32">
        <f t="shared" si="463"/>
        <v>12021.480347697838</v>
      </c>
      <c r="H948" s="32">
        <f t="shared" si="464"/>
        <v>11583.628099803016</v>
      </c>
      <c r="I948" s="32">
        <f t="shared" si="453"/>
        <v>12021.480347697838</v>
      </c>
      <c r="J948" s="37" t="str">
        <f t="shared" si="479"/>
        <v/>
      </c>
      <c r="K948" s="31">
        <f t="shared" si="465"/>
        <v>0</v>
      </c>
      <c r="L948" s="33" t="str">
        <f t="shared" si="466"/>
        <v/>
      </c>
      <c r="M948" s="34">
        <f t="shared" si="480"/>
        <v>16992.019854032806</v>
      </c>
      <c r="N948" s="33" t="str">
        <f t="shared" si="481"/>
        <v/>
      </c>
      <c r="O948" s="35" t="str">
        <f t="shared" si="467"/>
        <v>MRDO</v>
      </c>
      <c r="P948" s="48" t="str">
        <f t="shared" si="454"/>
        <v>MRDO</v>
      </c>
      <c r="Q948" s="35"/>
      <c r="R948" s="58">
        <f>Data!AW948</f>
        <v>0</v>
      </c>
      <c r="S948" s="58">
        <f>Data!BB948</f>
        <v>0</v>
      </c>
      <c r="T948" s="58">
        <f>Data!BM948</f>
        <v>0</v>
      </c>
      <c r="U948" s="59">
        <f>Data!BN948</f>
        <v>2326.685791015625</v>
      </c>
      <c r="V948" s="59">
        <f>Data!BO948</f>
        <v>1888.833740234375</v>
      </c>
      <c r="W948" s="58">
        <f>Data!BT948</f>
        <v>0</v>
      </c>
      <c r="X948" s="56">
        <f t="shared" si="455"/>
        <v>2326.685791015625</v>
      </c>
      <c r="Y948" s="64">
        <f t="shared" si="468"/>
        <v>19375</v>
      </c>
      <c r="Z948" s="65">
        <f t="shared" si="469"/>
        <v>0</v>
      </c>
      <c r="AA948" s="66">
        <f t="shared" si="470"/>
        <v>19375</v>
      </c>
      <c r="AB948" s="71">
        <f t="shared" si="456"/>
        <v>17048.314208984375</v>
      </c>
      <c r="AC948" s="71">
        <f t="shared" si="471"/>
        <v>0</v>
      </c>
      <c r="AD948" s="71">
        <f t="shared" si="457"/>
        <v>15152.70488272098</v>
      </c>
      <c r="AE948" s="71">
        <f t="shared" si="482"/>
        <v>0</v>
      </c>
      <c r="AF948" s="57">
        <f t="shared" si="483"/>
        <v>0</v>
      </c>
      <c r="AI948" s="35" t="str">
        <f t="shared" si="472"/>
        <v/>
      </c>
      <c r="AJ948" s="125" t="str">
        <f t="shared" si="473"/>
        <v/>
      </c>
      <c r="AK948" s="125" t="str">
        <f t="shared" si="474"/>
        <v/>
      </c>
      <c r="AL948" s="125" t="str">
        <f t="shared" si="475"/>
        <v/>
      </c>
      <c r="AM948" s="125" t="str">
        <f t="shared" si="476"/>
        <v/>
      </c>
      <c r="AN948" s="125" t="s">
        <v>218</v>
      </c>
      <c r="AO948" s="125" t="str">
        <f t="shared" si="477"/>
        <v/>
      </c>
      <c r="AP948" s="125" t="str">
        <f t="shared" si="484"/>
        <v/>
      </c>
    </row>
    <row r="949" spans="1:42">
      <c r="A949" s="30">
        <f t="shared" si="478"/>
        <v>36464</v>
      </c>
      <c r="B949" s="31">
        <f t="shared" si="458"/>
        <v>0</v>
      </c>
      <c r="C949" s="33" t="str">
        <f t="shared" si="459"/>
        <v/>
      </c>
      <c r="D949" s="31">
        <f t="shared" si="460"/>
        <v>0</v>
      </c>
      <c r="E949" s="33" t="str">
        <f t="shared" si="461"/>
        <v/>
      </c>
      <c r="F949" s="31">
        <f t="shared" si="462"/>
        <v>0</v>
      </c>
      <c r="G949" s="32">
        <f t="shared" si="463"/>
        <v>0</v>
      </c>
      <c r="H949" s="32">
        <f t="shared" si="464"/>
        <v>0</v>
      </c>
      <c r="I949" s="32">
        <f t="shared" si="453"/>
        <v>0</v>
      </c>
      <c r="J949" s="37" t="str">
        <f t="shared" si="479"/>
        <v/>
      </c>
      <c r="K949" s="31">
        <f t="shared" si="465"/>
        <v>0</v>
      </c>
      <c r="L949" s="33" t="str">
        <f t="shared" si="466"/>
        <v/>
      </c>
      <c r="M949" s="34">
        <f t="shared" si="480"/>
        <v>10715.433836549386</v>
      </c>
      <c r="N949" s="33" t="str">
        <f t="shared" si="481"/>
        <v/>
      </c>
      <c r="O949" s="35" t="str">
        <f t="shared" si="467"/>
        <v>MRDO</v>
      </c>
      <c r="P949" s="48" t="str">
        <f t="shared" si="454"/>
        <v>MRDO</v>
      </c>
      <c r="Q949" s="35"/>
      <c r="R949" s="58">
        <f>Data!AW949</f>
        <v>0</v>
      </c>
      <c r="S949" s="58">
        <f>Data!BB949</f>
        <v>0</v>
      </c>
      <c r="T949" s="58">
        <f>Data!BM949</f>
        <v>0</v>
      </c>
      <c r="U949" s="59">
        <f>Data!BN949</f>
        <v>0</v>
      </c>
      <c r="V949" s="59">
        <f>Data!BO949</f>
        <v>0</v>
      </c>
      <c r="W949" s="58">
        <f>Data!BT949</f>
        <v>0</v>
      </c>
      <c r="X949" s="56">
        <f t="shared" si="455"/>
        <v>0</v>
      </c>
      <c r="Y949" s="64">
        <f t="shared" si="468"/>
        <v>9062.5</v>
      </c>
      <c r="Z949" s="65">
        <f t="shared" si="469"/>
        <v>0</v>
      </c>
      <c r="AA949" s="66">
        <f t="shared" si="470"/>
        <v>9062.5</v>
      </c>
      <c r="AB949" s="71">
        <f t="shared" si="456"/>
        <v>9062.5</v>
      </c>
      <c r="AC949" s="71">
        <f t="shared" si="471"/>
        <v>0</v>
      </c>
      <c r="AD949" s="71">
        <f t="shared" si="457"/>
        <v>6815.0040059824714</v>
      </c>
      <c r="AE949" s="71">
        <f t="shared" si="482"/>
        <v>0</v>
      </c>
      <c r="AF949" s="57">
        <f t="shared" si="483"/>
        <v>0</v>
      </c>
      <c r="AI949" s="35" t="str">
        <f t="shared" si="472"/>
        <v/>
      </c>
      <c r="AJ949" s="125" t="str">
        <f t="shared" si="473"/>
        <v/>
      </c>
      <c r="AK949" s="125" t="str">
        <f t="shared" si="474"/>
        <v/>
      </c>
      <c r="AL949" s="125" t="str">
        <f t="shared" si="475"/>
        <v/>
      </c>
      <c r="AM949" s="125" t="str">
        <f t="shared" si="476"/>
        <v/>
      </c>
      <c r="AN949" s="125" t="s">
        <v>218</v>
      </c>
      <c r="AO949" s="125" t="str">
        <f t="shared" si="477"/>
        <v/>
      </c>
      <c r="AP949" s="125" t="str">
        <f t="shared" si="484"/>
        <v/>
      </c>
    </row>
    <row r="950" spans="1:42">
      <c r="A950" s="30">
        <f t="shared" si="478"/>
        <v>36494</v>
      </c>
      <c r="B950" s="31">
        <f t="shared" si="458"/>
        <v>0</v>
      </c>
      <c r="C950" s="33" t="str">
        <f t="shared" si="459"/>
        <v/>
      </c>
      <c r="D950" s="31">
        <f t="shared" si="460"/>
        <v>0</v>
      </c>
      <c r="E950" s="33" t="str">
        <f t="shared" si="461"/>
        <v/>
      </c>
      <c r="F950" s="31">
        <f t="shared" si="462"/>
        <v>0</v>
      </c>
      <c r="G950" s="32">
        <f t="shared" si="463"/>
        <v>0</v>
      </c>
      <c r="H950" s="32">
        <f t="shared" si="464"/>
        <v>0</v>
      </c>
      <c r="I950" s="32">
        <f t="shared" si="453"/>
        <v>0</v>
      </c>
      <c r="J950" s="37" t="str">
        <f t="shared" si="479"/>
        <v/>
      </c>
      <c r="K950" s="31">
        <f t="shared" si="465"/>
        <v>0</v>
      </c>
      <c r="L950" s="33" t="str">
        <f t="shared" si="466"/>
        <v/>
      </c>
      <c r="M950" s="34">
        <f t="shared" si="480"/>
        <v>6972.7706884520121</v>
      </c>
      <c r="N950" s="33" t="str">
        <f t="shared" si="481"/>
        <v/>
      </c>
      <c r="O950" s="35" t="str">
        <f t="shared" si="467"/>
        <v>MRDO</v>
      </c>
      <c r="P950" s="48" t="str">
        <f t="shared" si="454"/>
        <v>MRDO</v>
      </c>
      <c r="Q950" s="35"/>
      <c r="R950" s="58">
        <f>Data!AW950</f>
        <v>0</v>
      </c>
      <c r="S950" s="58">
        <f>Data!BB950</f>
        <v>0</v>
      </c>
      <c r="T950" s="58">
        <f>Data!BM950</f>
        <v>0</v>
      </c>
      <c r="U950" s="59">
        <f>Data!BN950</f>
        <v>0</v>
      </c>
      <c r="V950" s="59">
        <f>Data!BO950</f>
        <v>0</v>
      </c>
      <c r="W950" s="58">
        <f>Data!BT950</f>
        <v>0</v>
      </c>
      <c r="X950" s="56">
        <f t="shared" si="455"/>
        <v>0</v>
      </c>
      <c r="Y950" s="64">
        <f t="shared" si="468"/>
        <v>14735.373046875</v>
      </c>
      <c r="Z950" s="65">
        <f t="shared" si="469"/>
        <v>0</v>
      </c>
      <c r="AA950" s="66">
        <f t="shared" si="470"/>
        <v>14735.373046875</v>
      </c>
      <c r="AB950" s="71">
        <f t="shared" si="456"/>
        <v>14735.373046875</v>
      </c>
      <c r="AC950" s="71">
        <f t="shared" si="471"/>
        <v>0</v>
      </c>
      <c r="AD950" s="71">
        <f t="shared" si="457"/>
        <v>13127.094832460509</v>
      </c>
      <c r="AE950" s="71">
        <f t="shared" si="482"/>
        <v>0</v>
      </c>
      <c r="AF950" s="57">
        <f t="shared" si="483"/>
        <v>0</v>
      </c>
      <c r="AI950" s="35" t="str">
        <f t="shared" si="472"/>
        <v/>
      </c>
      <c r="AJ950" s="125" t="str">
        <f t="shared" si="473"/>
        <v/>
      </c>
      <c r="AK950" s="125" t="str">
        <f t="shared" si="474"/>
        <v/>
      </c>
      <c r="AL950" s="125" t="str">
        <f t="shared" si="475"/>
        <v/>
      </c>
      <c r="AM950" s="125" t="str">
        <f t="shared" si="476"/>
        <v/>
      </c>
      <c r="AN950" s="125" t="s">
        <v>218</v>
      </c>
      <c r="AO950" s="125" t="str">
        <f t="shared" si="477"/>
        <v/>
      </c>
      <c r="AP950" s="125" t="str">
        <f t="shared" si="484"/>
        <v/>
      </c>
    </row>
    <row r="951" spans="1:42">
      <c r="A951" s="30">
        <f t="shared" si="478"/>
        <v>36525</v>
      </c>
      <c r="B951" s="31">
        <f t="shared" si="458"/>
        <v>0</v>
      </c>
      <c r="C951" s="33" t="str">
        <f t="shared" si="459"/>
        <v/>
      </c>
      <c r="D951" s="31">
        <f t="shared" si="460"/>
        <v>0</v>
      </c>
      <c r="E951" s="33" t="str">
        <f t="shared" si="461"/>
        <v/>
      </c>
      <c r="F951" s="31">
        <f t="shared" si="462"/>
        <v>-2928.9400364702187</v>
      </c>
      <c r="G951" s="32">
        <f t="shared" si="463"/>
        <v>-2890.0442357065594</v>
      </c>
      <c r="H951" s="32">
        <f t="shared" si="464"/>
        <v>-2829.262001616913</v>
      </c>
      <c r="I951" s="32">
        <f t="shared" si="453"/>
        <v>-2829.262001616913</v>
      </c>
      <c r="J951" s="37" t="str">
        <f t="shared" si="479"/>
        <v/>
      </c>
      <c r="K951" s="31">
        <f t="shared" si="465"/>
        <v>0</v>
      </c>
      <c r="L951" s="33" t="str">
        <f t="shared" si="466"/>
        <v/>
      </c>
      <c r="M951" s="34">
        <f t="shared" si="480"/>
        <v>16002.520118218939</v>
      </c>
      <c r="N951" s="33" t="str">
        <f t="shared" si="481"/>
        <v>EI</v>
      </c>
      <c r="O951" s="35" t="str">
        <f t="shared" si="467"/>
        <v>MRDO</v>
      </c>
      <c r="P951" s="48" t="str">
        <f t="shared" si="454"/>
        <v>EIMRDO</v>
      </c>
      <c r="Q951" s="35"/>
      <c r="R951" s="58">
        <f>Data!AW951</f>
        <v>0</v>
      </c>
      <c r="S951" s="58">
        <f>Data!BB951</f>
        <v>0</v>
      </c>
      <c r="T951" s="58">
        <f>Data!BM951</f>
        <v>-12201.625</v>
      </c>
      <c r="U951" s="59">
        <f>Data!BN951</f>
        <v>-12128.8896484375</v>
      </c>
      <c r="V951" s="59">
        <f>Data!BO951</f>
        <v>-12052.3583984375</v>
      </c>
      <c r="W951" s="58">
        <f>Data!BT951</f>
        <v>0</v>
      </c>
      <c r="X951" s="56">
        <f t="shared" si="455"/>
        <v>0</v>
      </c>
      <c r="Y951" s="64">
        <f t="shared" si="468"/>
        <v>4500</v>
      </c>
      <c r="Z951" s="65">
        <f t="shared" si="469"/>
        <v>0</v>
      </c>
      <c r="AA951" s="66">
        <f t="shared" si="470"/>
        <v>4500</v>
      </c>
      <c r="AB951" s="71">
        <f t="shared" si="456"/>
        <v>4500</v>
      </c>
      <c r="AC951" s="71">
        <f t="shared" si="471"/>
        <v>0</v>
      </c>
      <c r="AD951" s="71">
        <f t="shared" si="457"/>
        <v>0</v>
      </c>
      <c r="AE951" s="71">
        <f t="shared" si="482"/>
        <v>0</v>
      </c>
      <c r="AF951" s="57">
        <f t="shared" si="483"/>
        <v>0</v>
      </c>
      <c r="AI951" s="35" t="str">
        <f t="shared" si="472"/>
        <v/>
      </c>
      <c r="AJ951" s="125" t="str">
        <f t="shared" si="473"/>
        <v/>
      </c>
      <c r="AK951" s="125" t="str">
        <f t="shared" si="474"/>
        <v/>
      </c>
      <c r="AL951" s="125" t="str">
        <f t="shared" si="475"/>
        <v/>
      </c>
      <c r="AM951" s="125" t="str">
        <f t="shared" si="476"/>
        <v/>
      </c>
      <c r="AN951" s="125" t="s">
        <v>218</v>
      </c>
      <c r="AO951" s="125" t="str">
        <f t="shared" si="477"/>
        <v/>
      </c>
      <c r="AP951" s="125" t="str">
        <f t="shared" si="484"/>
        <v/>
      </c>
    </row>
    <row r="952" spans="1:42">
      <c r="A952" s="30">
        <f t="shared" si="478"/>
        <v>36556</v>
      </c>
      <c r="B952" s="31">
        <f t="shared" si="458"/>
        <v>0</v>
      </c>
      <c r="C952" s="33" t="str">
        <f t="shared" si="459"/>
        <v/>
      </c>
      <c r="D952" s="31">
        <f t="shared" si="460"/>
        <v>0</v>
      </c>
      <c r="E952" s="33" t="str">
        <f t="shared" si="461"/>
        <v/>
      </c>
      <c r="F952" s="31">
        <f t="shared" si="462"/>
        <v>-8781.774405573673</v>
      </c>
      <c r="G952" s="32">
        <f t="shared" si="463"/>
        <v>-8661.0276584095263</v>
      </c>
      <c r="H952" s="32">
        <f t="shared" si="464"/>
        <v>-8411.3552500099177</v>
      </c>
      <c r="I952" s="32">
        <f t="shared" si="453"/>
        <v>-8411.3552500099177</v>
      </c>
      <c r="J952" s="37" t="str">
        <f t="shared" si="479"/>
        <v/>
      </c>
      <c r="K952" s="31">
        <f t="shared" si="465"/>
        <v>0</v>
      </c>
      <c r="L952" s="33" t="str">
        <f t="shared" si="466"/>
        <v/>
      </c>
      <c r="M952" s="34">
        <f t="shared" si="480"/>
        <v>6911.3253736982115</v>
      </c>
      <c r="N952" s="33" t="str">
        <f t="shared" si="481"/>
        <v/>
      </c>
      <c r="O952" s="35" t="str">
        <f t="shared" si="467"/>
        <v/>
      </c>
      <c r="P952" s="48" t="str">
        <f t="shared" si="454"/>
        <v/>
      </c>
      <c r="Q952" s="35"/>
      <c r="R952" s="58">
        <f>Data!AW952</f>
        <v>0</v>
      </c>
      <c r="S952" s="58">
        <f>Data!BB952</f>
        <v>0</v>
      </c>
      <c r="T952" s="58">
        <f>Data!BM952</f>
        <v>-8402.0029296875</v>
      </c>
      <c r="U952" s="59">
        <f>Data!BN952</f>
        <v>-8679.9248046875</v>
      </c>
      <c r="V952" s="59">
        <f>Data!BO952</f>
        <v>-8057.99462890625</v>
      </c>
      <c r="W952" s="58">
        <f>Data!BT952</f>
        <v>0</v>
      </c>
      <c r="X952" s="56">
        <f t="shared" si="455"/>
        <v>0</v>
      </c>
      <c r="Y952" s="64">
        <f t="shared" si="468"/>
        <v>4500</v>
      </c>
      <c r="Z952" s="65">
        <f t="shared" si="469"/>
        <v>22437.283203125</v>
      </c>
      <c r="AA952" s="66">
        <f t="shared" si="470"/>
        <v>26937.283203125</v>
      </c>
      <c r="AB952" s="71">
        <f t="shared" si="456"/>
        <v>26937.283203125</v>
      </c>
      <c r="AC952" s="71">
        <f t="shared" si="471"/>
        <v>22437.283203125</v>
      </c>
      <c r="AD952" s="71">
        <f t="shared" si="457"/>
        <v>23763.958203387563</v>
      </c>
      <c r="AE952" s="71">
        <f t="shared" si="482"/>
        <v>22437.283203125</v>
      </c>
      <c r="AF952" s="57">
        <f t="shared" si="483"/>
        <v>22437.283203125</v>
      </c>
      <c r="AI952" s="35" t="str">
        <f t="shared" si="472"/>
        <v/>
      </c>
      <c r="AJ952" s="125" t="str">
        <f t="shared" si="473"/>
        <v/>
      </c>
      <c r="AK952" s="125" t="str">
        <f t="shared" si="474"/>
        <v/>
      </c>
      <c r="AL952" s="125" t="str">
        <f t="shared" si="475"/>
        <v/>
      </c>
      <c r="AM952" s="125" t="str">
        <f t="shared" si="476"/>
        <v/>
      </c>
      <c r="AN952" s="125" t="s">
        <v>218</v>
      </c>
      <c r="AO952" s="125" t="str">
        <f t="shared" si="477"/>
        <v/>
      </c>
      <c r="AP952" s="125" t="str">
        <f t="shared" si="484"/>
        <v/>
      </c>
    </row>
    <row r="953" spans="1:42">
      <c r="A953" s="30">
        <f t="shared" si="478"/>
        <v>36585</v>
      </c>
      <c r="B953" s="31">
        <f t="shared" si="458"/>
        <v>0</v>
      </c>
      <c r="C953" s="33" t="str">
        <f t="shared" si="459"/>
        <v/>
      </c>
      <c r="D953" s="31">
        <f t="shared" si="460"/>
        <v>0</v>
      </c>
      <c r="E953" s="33" t="str">
        <f t="shared" si="461"/>
        <v/>
      </c>
      <c r="F953" s="31">
        <f t="shared" si="462"/>
        <v>0</v>
      </c>
      <c r="G953" s="32">
        <f t="shared" si="463"/>
        <v>0</v>
      </c>
      <c r="H953" s="32">
        <f t="shared" si="464"/>
        <v>0</v>
      </c>
      <c r="I953" s="32">
        <f t="shared" si="453"/>
        <v>0</v>
      </c>
      <c r="J953" s="37" t="str">
        <f t="shared" si="479"/>
        <v/>
      </c>
      <c r="K953" s="31">
        <f t="shared" si="465"/>
        <v>0</v>
      </c>
      <c r="L953" s="33" t="str">
        <f t="shared" si="466"/>
        <v/>
      </c>
      <c r="M953" s="34">
        <f t="shared" si="480"/>
        <v>26424.231755805555</v>
      </c>
      <c r="N953" s="33" t="str">
        <f t="shared" si="481"/>
        <v/>
      </c>
      <c r="O953" s="35" t="str">
        <f t="shared" si="467"/>
        <v/>
      </c>
      <c r="P953" s="48" t="str">
        <f t="shared" si="454"/>
        <v/>
      </c>
      <c r="Q953" s="35"/>
      <c r="R953" s="58">
        <f>Data!AW953</f>
        <v>0</v>
      </c>
      <c r="S953" s="58">
        <f>Data!BB953</f>
        <v>0</v>
      </c>
      <c r="T953" s="58">
        <f>Data!BM953</f>
        <v>0</v>
      </c>
      <c r="U953" s="59">
        <f>Data!BN953</f>
        <v>0</v>
      </c>
      <c r="V953" s="59">
        <f>Data!BO953</f>
        <v>0</v>
      </c>
      <c r="W953" s="58">
        <f>Data!BT953</f>
        <v>0</v>
      </c>
      <c r="X953" s="56">
        <f t="shared" si="455"/>
        <v>0</v>
      </c>
      <c r="Y953" s="64">
        <f t="shared" si="468"/>
        <v>5870.689453125</v>
      </c>
      <c r="Z953" s="65">
        <f t="shared" si="469"/>
        <v>98119.15625</v>
      </c>
      <c r="AA953" s="66">
        <f t="shared" si="470"/>
        <v>103989.845703125</v>
      </c>
      <c r="AB953" s="71">
        <f t="shared" si="456"/>
        <v>103989.845703125</v>
      </c>
      <c r="AC953" s="71">
        <f t="shared" si="471"/>
        <v>98119.15625</v>
      </c>
      <c r="AD953" s="71">
        <f t="shared" si="457"/>
        <v>82659.810280456048</v>
      </c>
      <c r="AE953" s="71">
        <f t="shared" si="482"/>
        <v>98119.15625</v>
      </c>
      <c r="AF953" s="57">
        <f t="shared" si="483"/>
        <v>82659.810280456048</v>
      </c>
      <c r="AI953" s="35" t="str">
        <f t="shared" si="472"/>
        <v/>
      </c>
      <c r="AJ953" s="125" t="str">
        <f t="shared" si="473"/>
        <v/>
      </c>
      <c r="AK953" s="125" t="str">
        <f t="shared" si="474"/>
        <v/>
      </c>
      <c r="AL953" s="125" t="str">
        <f t="shared" si="475"/>
        <v/>
      </c>
      <c r="AM953" s="125" t="str">
        <f t="shared" si="476"/>
        <v/>
      </c>
      <c r="AN953" s="125" t="s">
        <v>218</v>
      </c>
      <c r="AO953" s="125" t="str">
        <f t="shared" si="477"/>
        <v/>
      </c>
      <c r="AP953" s="125" t="str">
        <f t="shared" si="484"/>
        <v/>
      </c>
    </row>
    <row r="954" spans="1:42">
      <c r="A954" s="30">
        <f t="shared" si="478"/>
        <v>36616</v>
      </c>
      <c r="B954" s="31">
        <f t="shared" si="458"/>
        <v>0</v>
      </c>
      <c r="C954" s="33" t="str">
        <f t="shared" si="459"/>
        <v/>
      </c>
      <c r="D954" s="31">
        <f t="shared" si="460"/>
        <v>0</v>
      </c>
      <c r="E954" s="33" t="str">
        <f t="shared" si="461"/>
        <v/>
      </c>
      <c r="F954" s="31">
        <f t="shared" si="462"/>
        <v>0</v>
      </c>
      <c r="G954" s="32">
        <f t="shared" si="463"/>
        <v>0</v>
      </c>
      <c r="H954" s="32">
        <f t="shared" si="464"/>
        <v>0</v>
      </c>
      <c r="I954" s="32">
        <f t="shared" si="453"/>
        <v>0</v>
      </c>
      <c r="J954" s="37" t="str">
        <f t="shared" si="479"/>
        <v/>
      </c>
      <c r="K954" s="31">
        <f t="shared" si="465"/>
        <v>0</v>
      </c>
      <c r="L954" s="33" t="str">
        <f t="shared" si="466"/>
        <v/>
      </c>
      <c r="M954" s="34">
        <f t="shared" si="480"/>
        <v>27617.319108713</v>
      </c>
      <c r="N954" s="33" t="str">
        <f t="shared" si="481"/>
        <v/>
      </c>
      <c r="O954" s="35" t="str">
        <f t="shared" si="467"/>
        <v/>
      </c>
      <c r="P954" s="48" t="str">
        <f t="shared" si="454"/>
        <v/>
      </c>
      <c r="Q954" s="35"/>
      <c r="R954" s="58">
        <f>Data!AW954</f>
        <v>0</v>
      </c>
      <c r="S954" s="58">
        <f>Data!BB954</f>
        <v>0</v>
      </c>
      <c r="T954" s="58">
        <f>Data!BM954</f>
        <v>0</v>
      </c>
      <c r="U954" s="59">
        <f>Data!BN954</f>
        <v>0</v>
      </c>
      <c r="V954" s="59">
        <f>Data!BO954</f>
        <v>0</v>
      </c>
      <c r="W954" s="58">
        <f>Data!BT954</f>
        <v>0</v>
      </c>
      <c r="X954" s="56">
        <f t="shared" si="455"/>
        <v>0</v>
      </c>
      <c r="Y954" s="64">
        <f t="shared" si="468"/>
        <v>18383.064453125</v>
      </c>
      <c r="Z954" s="65">
        <f t="shared" si="469"/>
        <v>44683.14453125</v>
      </c>
      <c r="AA954" s="66">
        <f t="shared" si="470"/>
        <v>63066.208984375</v>
      </c>
      <c r="AB954" s="71">
        <f t="shared" si="456"/>
        <v>63066.208984375</v>
      </c>
      <c r="AC954" s="71">
        <f t="shared" si="471"/>
        <v>44683.14453125</v>
      </c>
      <c r="AD954" s="71">
        <f t="shared" si="457"/>
        <v>45950.784822715781</v>
      </c>
      <c r="AE954" s="71">
        <f t="shared" si="482"/>
        <v>44683.14453125</v>
      </c>
      <c r="AF954" s="57">
        <f t="shared" si="483"/>
        <v>44683.14453125</v>
      </c>
      <c r="AI954" s="35" t="str">
        <f t="shared" si="472"/>
        <v/>
      </c>
      <c r="AJ954" s="125" t="str">
        <f t="shared" si="473"/>
        <v/>
      </c>
      <c r="AK954" s="125" t="str">
        <f t="shared" si="474"/>
        <v/>
      </c>
      <c r="AL954" s="125" t="str">
        <f t="shared" si="475"/>
        <v/>
      </c>
      <c r="AM954" s="125" t="str">
        <f t="shared" si="476"/>
        <v/>
      </c>
      <c r="AN954" s="125" t="s">
        <v>218</v>
      </c>
      <c r="AO954" s="125" t="str">
        <f t="shared" si="477"/>
        <v/>
      </c>
      <c r="AP954" s="125" t="str">
        <f t="shared" si="484"/>
        <v/>
      </c>
    </row>
    <row r="955" spans="1:42">
      <c r="A955" s="30">
        <f t="shared" si="478"/>
        <v>36646</v>
      </c>
      <c r="B955" s="31">
        <f t="shared" si="458"/>
        <v>0</v>
      </c>
      <c r="C955" s="33" t="str">
        <f t="shared" si="459"/>
        <v/>
      </c>
      <c r="D955" s="31">
        <f t="shared" si="460"/>
        <v>0</v>
      </c>
      <c r="E955" s="33" t="str">
        <f t="shared" si="461"/>
        <v/>
      </c>
      <c r="F955" s="31">
        <f t="shared" si="462"/>
        <v>0</v>
      </c>
      <c r="G955" s="32">
        <f t="shared" si="463"/>
        <v>0</v>
      </c>
      <c r="H955" s="32">
        <f t="shared" si="464"/>
        <v>0</v>
      </c>
      <c r="I955" s="32">
        <f t="shared" si="453"/>
        <v>0</v>
      </c>
      <c r="J955" s="37" t="str">
        <f t="shared" si="479"/>
        <v/>
      </c>
      <c r="K955" s="31">
        <f t="shared" si="465"/>
        <v>0</v>
      </c>
      <c r="L955" s="33" t="str">
        <f t="shared" si="466"/>
        <v/>
      </c>
      <c r="M955" s="34">
        <f t="shared" si="480"/>
        <v>4285.7143586995662</v>
      </c>
      <c r="N955" s="33" t="str">
        <f t="shared" si="481"/>
        <v/>
      </c>
      <c r="O955" s="35" t="str">
        <f t="shared" si="467"/>
        <v/>
      </c>
      <c r="P955" s="48" t="str">
        <f t="shared" si="454"/>
        <v/>
      </c>
      <c r="Q955" s="35"/>
      <c r="R955" s="58">
        <f>Data!AW955</f>
        <v>0</v>
      </c>
      <c r="S955" s="58">
        <f>Data!BB955</f>
        <v>0</v>
      </c>
      <c r="T955" s="58">
        <f>Data!BM955</f>
        <v>0</v>
      </c>
      <c r="U955" s="59">
        <f>Data!BN955</f>
        <v>0</v>
      </c>
      <c r="V955" s="59">
        <f>Data!BO955</f>
        <v>0</v>
      </c>
      <c r="W955" s="58">
        <f>Data!BT955</f>
        <v>0</v>
      </c>
      <c r="X955" s="56">
        <f t="shared" si="455"/>
        <v>0</v>
      </c>
      <c r="Y955" s="64">
        <f t="shared" si="468"/>
        <v>15083.3330078125</v>
      </c>
      <c r="Z955" s="65">
        <f t="shared" si="469"/>
        <v>12544.9716796875</v>
      </c>
      <c r="AA955" s="66">
        <f t="shared" si="470"/>
        <v>27628.3046875</v>
      </c>
      <c r="AB955" s="71">
        <f t="shared" si="456"/>
        <v>27628.3046875</v>
      </c>
      <c r="AC955" s="71">
        <f t="shared" si="471"/>
        <v>12544.9716796875</v>
      </c>
      <c r="AD955" s="71">
        <f t="shared" si="457"/>
        <v>26399.752123692244</v>
      </c>
      <c r="AE955" s="71">
        <f t="shared" si="482"/>
        <v>12544.9716796875</v>
      </c>
      <c r="AF955" s="57">
        <f t="shared" si="483"/>
        <v>12544.9716796875</v>
      </c>
      <c r="AI955" s="35" t="str">
        <f t="shared" si="472"/>
        <v/>
      </c>
      <c r="AJ955" s="125" t="str">
        <f t="shared" si="473"/>
        <v/>
      </c>
      <c r="AK955" s="125" t="str">
        <f t="shared" si="474"/>
        <v/>
      </c>
      <c r="AL955" s="125" t="str">
        <f t="shared" si="475"/>
        <v/>
      </c>
      <c r="AM955" s="125" t="str">
        <f t="shared" si="476"/>
        <v/>
      </c>
      <c r="AN955" s="125" t="s">
        <v>218</v>
      </c>
      <c r="AO955" s="125" t="str">
        <f t="shared" si="477"/>
        <v/>
      </c>
      <c r="AP955" s="125" t="str">
        <f t="shared" si="484"/>
        <v/>
      </c>
    </row>
    <row r="956" spans="1:42">
      <c r="A956" s="30">
        <f t="shared" si="478"/>
        <v>36677</v>
      </c>
      <c r="B956" s="31">
        <f t="shared" si="458"/>
        <v>-2792.7618597223163</v>
      </c>
      <c r="C956" s="33" t="str">
        <f t="shared" si="459"/>
        <v/>
      </c>
      <c r="D956" s="31">
        <f t="shared" si="460"/>
        <v>0</v>
      </c>
      <c r="E956" s="33" t="str">
        <f t="shared" si="461"/>
        <v/>
      </c>
      <c r="F956" s="31">
        <f t="shared" si="462"/>
        <v>0</v>
      </c>
      <c r="G956" s="32">
        <f t="shared" si="463"/>
        <v>0</v>
      </c>
      <c r="H956" s="32">
        <f t="shared" si="464"/>
        <v>0</v>
      </c>
      <c r="I956" s="32">
        <f t="shared" si="453"/>
        <v>0</v>
      </c>
      <c r="J956" s="37" t="str">
        <f t="shared" si="479"/>
        <v/>
      </c>
      <c r="K956" s="31">
        <f t="shared" si="465"/>
        <v>0</v>
      </c>
      <c r="L956" s="33" t="str">
        <f t="shared" si="466"/>
        <v/>
      </c>
      <c r="M956" s="34">
        <f t="shared" si="480"/>
        <v>4285.7143586995662</v>
      </c>
      <c r="N956" s="33" t="str">
        <f t="shared" si="481"/>
        <v/>
      </c>
      <c r="O956" s="35" t="str">
        <f t="shared" si="467"/>
        <v/>
      </c>
      <c r="P956" s="48" t="str">
        <f t="shared" si="454"/>
        <v/>
      </c>
      <c r="Q956" s="35"/>
      <c r="R956" s="58">
        <f>Data!AW956</f>
        <v>69.146537780761719</v>
      </c>
      <c r="S956" s="58">
        <f>Data!BB956</f>
        <v>0</v>
      </c>
      <c r="T956" s="58">
        <f>Data!BM956</f>
        <v>0</v>
      </c>
      <c r="U956" s="59">
        <f>Data!BN956</f>
        <v>0</v>
      </c>
      <c r="V956" s="59">
        <f>Data!BO956</f>
        <v>0</v>
      </c>
      <c r="W956" s="58">
        <f>Data!BT956</f>
        <v>0</v>
      </c>
      <c r="X956" s="56">
        <f t="shared" si="455"/>
        <v>69.146537780761719</v>
      </c>
      <c r="Y956" s="64">
        <f t="shared" si="468"/>
        <v>6661.29052734375</v>
      </c>
      <c r="Z956" s="65">
        <f t="shared" si="469"/>
        <v>12467.9130859375</v>
      </c>
      <c r="AA956" s="66">
        <f t="shared" si="470"/>
        <v>19129.20361328125</v>
      </c>
      <c r="AB956" s="71">
        <f t="shared" si="456"/>
        <v>19060.057075500488</v>
      </c>
      <c r="AC956" s="71">
        <f t="shared" si="471"/>
        <v>12467.9130859375</v>
      </c>
      <c r="AD956" s="71">
        <f t="shared" si="457"/>
        <v>18744.354392875168</v>
      </c>
      <c r="AE956" s="71">
        <f t="shared" si="482"/>
        <v>12467.9130859375</v>
      </c>
      <c r="AF956" s="57">
        <f t="shared" si="483"/>
        <v>12467.9130859375</v>
      </c>
      <c r="AI956" s="35" t="str">
        <f t="shared" si="472"/>
        <v/>
      </c>
      <c r="AJ956" s="125" t="str">
        <f t="shared" si="473"/>
        <v/>
      </c>
      <c r="AK956" s="125" t="str">
        <f t="shared" si="474"/>
        <v/>
      </c>
      <c r="AL956" s="125" t="str">
        <f t="shared" si="475"/>
        <v/>
      </c>
      <c r="AM956" s="125" t="str">
        <f t="shared" si="476"/>
        <v/>
      </c>
      <c r="AN956" s="125" t="s">
        <v>218</v>
      </c>
      <c r="AO956" s="125" t="str">
        <f t="shared" si="477"/>
        <v/>
      </c>
      <c r="AP956" s="125" t="str">
        <f t="shared" si="484"/>
        <v/>
      </c>
    </row>
    <row r="957" spans="1:42">
      <c r="A957" s="30">
        <f t="shared" si="478"/>
        <v>36707</v>
      </c>
      <c r="B957" s="31">
        <f t="shared" si="458"/>
        <v>8357.1308863051363</v>
      </c>
      <c r="C957" s="33" t="str">
        <f t="shared" si="459"/>
        <v/>
      </c>
      <c r="D957" s="31">
        <f t="shared" si="460"/>
        <v>0</v>
      </c>
      <c r="E957" s="33" t="str">
        <f t="shared" si="461"/>
        <v/>
      </c>
      <c r="F957" s="31">
        <f t="shared" si="462"/>
        <v>0</v>
      </c>
      <c r="G957" s="32">
        <f t="shared" si="463"/>
        <v>0</v>
      </c>
      <c r="H957" s="32">
        <f t="shared" si="464"/>
        <v>0</v>
      </c>
      <c r="I957" s="32">
        <f t="shared" si="453"/>
        <v>0</v>
      </c>
      <c r="J957" s="37" t="str">
        <f t="shared" si="479"/>
        <v/>
      </c>
      <c r="K957" s="31">
        <f t="shared" si="465"/>
        <v>0</v>
      </c>
      <c r="L957" s="33" t="str">
        <f t="shared" si="466"/>
        <v/>
      </c>
      <c r="M957" s="34">
        <f t="shared" si="480"/>
        <v>16114.860765505871</v>
      </c>
      <c r="N957" s="33" t="str">
        <f t="shared" si="481"/>
        <v>EI</v>
      </c>
      <c r="O957" s="35" t="str">
        <f t="shared" si="467"/>
        <v/>
      </c>
      <c r="P957" s="48" t="str">
        <f t="shared" si="454"/>
        <v>EI</v>
      </c>
      <c r="Q957" s="35"/>
      <c r="R957" s="58">
        <f>Data!AW957</f>
        <v>2497.03173828125</v>
      </c>
      <c r="S957" s="58">
        <f>Data!BB957</f>
        <v>0</v>
      </c>
      <c r="T957" s="58">
        <f>Data!BM957</f>
        <v>0</v>
      </c>
      <c r="U957" s="59">
        <f>Data!BN957</f>
        <v>0</v>
      </c>
      <c r="V957" s="59">
        <f>Data!BO957</f>
        <v>0</v>
      </c>
      <c r="W957" s="58">
        <f>Data!BT957</f>
        <v>0</v>
      </c>
      <c r="X957" s="56">
        <f t="shared" si="455"/>
        <v>2497.03173828125</v>
      </c>
      <c r="Y957" s="64">
        <f t="shared" si="468"/>
        <v>5550</v>
      </c>
      <c r="Z957" s="65">
        <f t="shared" si="469"/>
        <v>253.91424560546875</v>
      </c>
      <c r="AA957" s="66">
        <f t="shared" si="470"/>
        <v>5803.9142456054687</v>
      </c>
      <c r="AB957" s="71">
        <f t="shared" si="456"/>
        <v>3306.8825073242187</v>
      </c>
      <c r="AC957" s="71">
        <f t="shared" si="471"/>
        <v>253.91424560546875</v>
      </c>
      <c r="AD957" s="71">
        <f t="shared" si="457"/>
        <v>0</v>
      </c>
      <c r="AE957" s="71">
        <f t="shared" si="482"/>
        <v>253.91424560546875</v>
      </c>
      <c r="AF957" s="57">
        <f t="shared" si="483"/>
        <v>0</v>
      </c>
      <c r="AI957" s="35" t="str">
        <f t="shared" si="472"/>
        <v/>
      </c>
      <c r="AJ957" s="125" t="str">
        <f t="shared" si="473"/>
        <v/>
      </c>
      <c r="AK957" s="125" t="str">
        <f t="shared" si="474"/>
        <v/>
      </c>
      <c r="AL957" s="125" t="str">
        <f t="shared" si="475"/>
        <v/>
      </c>
      <c r="AM957" s="125" t="str">
        <f t="shared" si="476"/>
        <v/>
      </c>
      <c r="AN957" s="125" t="s">
        <v>218</v>
      </c>
      <c r="AO957" s="125" t="str">
        <f t="shared" si="477"/>
        <v/>
      </c>
      <c r="AP957" s="125" t="str">
        <f>CONCATENATE(AI957,AJ957,AK957,AL957,AN957,AO957)</f>
        <v/>
      </c>
    </row>
    <row r="958" spans="1:42">
      <c r="A958" s="30">
        <f t="shared" si="478"/>
        <v>36738</v>
      </c>
      <c r="B958" s="31">
        <f t="shared" si="458"/>
        <v>23104.05942586025</v>
      </c>
      <c r="C958" s="33" t="str">
        <f t="shared" si="459"/>
        <v>JP</v>
      </c>
      <c r="D958" s="31">
        <f t="shared" si="460"/>
        <v>18254.203619755426</v>
      </c>
      <c r="E958" s="33" t="str">
        <f t="shared" si="461"/>
        <v/>
      </c>
      <c r="F958" s="31">
        <f t="shared" si="462"/>
        <v>0</v>
      </c>
      <c r="G958" s="32">
        <f t="shared" si="463"/>
        <v>12712.309048740592</v>
      </c>
      <c r="H958" s="32">
        <f t="shared" si="464"/>
        <v>12638.781738938353</v>
      </c>
      <c r="I958" s="32">
        <f t="shared" si="453"/>
        <v>12712.309048740592</v>
      </c>
      <c r="J958" s="37" t="str">
        <f t="shared" si="479"/>
        <v/>
      </c>
      <c r="K958" s="31">
        <f t="shared" si="465"/>
        <v>0</v>
      </c>
      <c r="L958" s="33" t="str">
        <f t="shared" si="466"/>
        <v/>
      </c>
      <c r="M958" s="34">
        <f t="shared" si="480"/>
        <v>15275.55306931837</v>
      </c>
      <c r="N958" s="33" t="str">
        <f t="shared" si="481"/>
        <v/>
      </c>
      <c r="O958" s="35" t="str">
        <f t="shared" si="467"/>
        <v/>
      </c>
      <c r="P958" s="48" t="str">
        <f t="shared" si="454"/>
        <v>JP</v>
      </c>
      <c r="Q958" s="35"/>
      <c r="R958" s="58">
        <f>Data!AW958</f>
        <v>10965.3720703125</v>
      </c>
      <c r="S958" s="58">
        <f>Data!BB958</f>
        <v>6115.51806640625</v>
      </c>
      <c r="T958" s="58">
        <f>Data!BM958</f>
        <v>0</v>
      </c>
      <c r="U958" s="59">
        <f>Data!BN958</f>
        <v>573.62286376953125</v>
      </c>
      <c r="V958" s="59">
        <f>Data!BO958</f>
        <v>500.09561157226563</v>
      </c>
      <c r="W958" s="58">
        <f>Data!BT958</f>
        <v>0</v>
      </c>
      <c r="X958" s="56">
        <f t="shared" si="455"/>
        <v>10965.3720703125</v>
      </c>
      <c r="Y958" s="64">
        <f t="shared" si="468"/>
        <v>8000</v>
      </c>
      <c r="Z958" s="65">
        <f t="shared" si="469"/>
        <v>2965.3720703125</v>
      </c>
      <c r="AA958" s="66">
        <f t="shared" si="470"/>
        <v>10965.3720703125</v>
      </c>
      <c r="AB958" s="71">
        <f t="shared" si="456"/>
        <v>0</v>
      </c>
      <c r="AC958" s="71">
        <f t="shared" si="471"/>
        <v>2965.3720703125</v>
      </c>
      <c r="AD958" s="71">
        <f t="shared" si="457"/>
        <v>9858.964078571762</v>
      </c>
      <c r="AE958" s="71">
        <f t="shared" si="482"/>
        <v>2965.3720703125</v>
      </c>
      <c r="AF958" s="57">
        <f t="shared" si="483"/>
        <v>0</v>
      </c>
      <c r="AI958" s="35" t="str">
        <f t="shared" si="472"/>
        <v/>
      </c>
      <c r="AJ958" s="125" t="str">
        <f t="shared" si="473"/>
        <v/>
      </c>
      <c r="AK958" s="125" t="str">
        <f t="shared" si="474"/>
        <v/>
      </c>
      <c r="AL958" s="125" t="str">
        <f t="shared" si="475"/>
        <v/>
      </c>
      <c r="AM958" s="125" t="str">
        <f t="shared" si="476"/>
        <v/>
      </c>
      <c r="AN958" s="125" t="s">
        <v>218</v>
      </c>
      <c r="AO958" s="125" t="str">
        <f t="shared" si="477"/>
        <v/>
      </c>
      <c r="AP958" s="125" t="str">
        <f t="shared" si="484"/>
        <v/>
      </c>
    </row>
    <row r="959" spans="1:42">
      <c r="A959" s="30">
        <f t="shared" si="478"/>
        <v>36769</v>
      </c>
      <c r="B959" s="31">
        <f t="shared" si="458"/>
        <v>14384.918290673764</v>
      </c>
      <c r="C959" s="33" t="str">
        <f t="shared" si="459"/>
        <v/>
      </c>
      <c r="D959" s="31">
        <f t="shared" si="460"/>
        <v>11661.564353466376</v>
      </c>
      <c r="E959" s="33" t="str">
        <f t="shared" si="461"/>
        <v/>
      </c>
      <c r="F959" s="31">
        <f t="shared" si="462"/>
        <v>0</v>
      </c>
      <c r="G959" s="32">
        <f t="shared" si="463"/>
        <v>0</v>
      </c>
      <c r="H959" s="32">
        <f t="shared" si="464"/>
        <v>10323.512916124921</v>
      </c>
      <c r="I959" s="32">
        <f t="shared" si="453"/>
        <v>10323.512916124921</v>
      </c>
      <c r="J959" s="37" t="str">
        <f t="shared" si="479"/>
        <v/>
      </c>
      <c r="K959" s="31">
        <f t="shared" si="465"/>
        <v>0</v>
      </c>
      <c r="L959" s="33" t="str">
        <f t="shared" si="466"/>
        <v/>
      </c>
      <c r="M959" s="34">
        <f t="shared" si="480"/>
        <v>17182.272264857376</v>
      </c>
      <c r="N959" s="33" t="str">
        <f t="shared" si="481"/>
        <v/>
      </c>
      <c r="O959" s="35" t="str">
        <f t="shared" si="467"/>
        <v>MRDO</v>
      </c>
      <c r="P959" s="48" t="str">
        <f t="shared" si="454"/>
        <v>MRDO</v>
      </c>
      <c r="Q959" s="35"/>
      <c r="R959" s="58">
        <f>Data!AW959</f>
        <v>2295.94482421875</v>
      </c>
      <c r="S959" s="58">
        <f>Data!BB959</f>
        <v>-427.40948486328125</v>
      </c>
      <c r="T959" s="58">
        <f>Data!BM959</f>
        <v>0</v>
      </c>
      <c r="U959" s="59">
        <f>Data!BN959</f>
        <v>0</v>
      </c>
      <c r="V959" s="59">
        <f>Data!BO959</f>
        <v>-1765.4605712890625</v>
      </c>
      <c r="W959" s="58">
        <f>Data!BT959</f>
        <v>0</v>
      </c>
      <c r="X959" s="56">
        <f t="shared" si="455"/>
        <v>2295.94482421875</v>
      </c>
      <c r="Y959" s="64">
        <f t="shared" si="468"/>
        <v>4000</v>
      </c>
      <c r="Z959" s="65">
        <f t="shared" si="469"/>
        <v>0</v>
      </c>
      <c r="AA959" s="66">
        <f t="shared" si="470"/>
        <v>4000</v>
      </c>
      <c r="AB959" s="71">
        <f t="shared" si="456"/>
        <v>1704.05517578125</v>
      </c>
      <c r="AC959" s="71">
        <f t="shared" si="471"/>
        <v>0</v>
      </c>
      <c r="AD959" s="71">
        <f t="shared" si="457"/>
        <v>1129.2293082468059</v>
      </c>
      <c r="AE959" s="71">
        <f t="shared" si="482"/>
        <v>0</v>
      </c>
      <c r="AF959" s="57">
        <f t="shared" si="483"/>
        <v>0</v>
      </c>
      <c r="AI959" s="35" t="str">
        <f t="shared" si="472"/>
        <v/>
      </c>
      <c r="AJ959" s="125" t="str">
        <f t="shared" si="473"/>
        <v/>
      </c>
      <c r="AK959" s="125" t="str">
        <f t="shared" si="474"/>
        <v/>
      </c>
      <c r="AL959" s="125" t="str">
        <f t="shared" si="475"/>
        <v/>
      </c>
      <c r="AM959" s="125" t="str">
        <f t="shared" si="476"/>
        <v/>
      </c>
      <c r="AN959" s="125" t="s">
        <v>218</v>
      </c>
      <c r="AO959" s="125" t="str">
        <f t="shared" si="477"/>
        <v/>
      </c>
      <c r="AP959" s="125" t="str">
        <f t="shared" si="484"/>
        <v/>
      </c>
    </row>
    <row r="960" spans="1:42">
      <c r="A960" s="30">
        <f t="shared" si="478"/>
        <v>36799</v>
      </c>
      <c r="B960" s="31">
        <f t="shared" si="458"/>
        <v>0</v>
      </c>
      <c r="C960" s="33" t="str">
        <f t="shared" si="459"/>
        <v/>
      </c>
      <c r="D960" s="31">
        <f t="shared" si="460"/>
        <v>0</v>
      </c>
      <c r="E960" s="33" t="str">
        <f t="shared" si="461"/>
        <v/>
      </c>
      <c r="F960" s="31">
        <f t="shared" si="462"/>
        <v>0</v>
      </c>
      <c r="G960" s="32">
        <f t="shared" si="463"/>
        <v>11140.918254241906</v>
      </c>
      <c r="H960" s="32">
        <f t="shared" si="464"/>
        <v>10788.664176825947</v>
      </c>
      <c r="I960" s="32">
        <f t="shared" si="453"/>
        <v>11140.918254241906</v>
      </c>
      <c r="J960" s="37" t="str">
        <f t="shared" si="479"/>
        <v/>
      </c>
      <c r="K960" s="31">
        <f t="shared" si="465"/>
        <v>0</v>
      </c>
      <c r="L960" s="33" t="str">
        <f t="shared" si="466"/>
        <v/>
      </c>
      <c r="M960" s="34">
        <f t="shared" si="480"/>
        <v>17075.008889528748</v>
      </c>
      <c r="N960" s="33" t="str">
        <f t="shared" si="481"/>
        <v/>
      </c>
      <c r="O960" s="35" t="str">
        <f t="shared" si="467"/>
        <v>MRDO</v>
      </c>
      <c r="P960" s="48" t="str">
        <f t="shared" si="454"/>
        <v>MRDO</v>
      </c>
      <c r="Q960" s="35"/>
      <c r="R960" s="58">
        <f>Data!AW960</f>
        <v>0</v>
      </c>
      <c r="S960" s="58">
        <f>Data!BB960</f>
        <v>0</v>
      </c>
      <c r="T960" s="58">
        <f>Data!BM960</f>
        <v>0</v>
      </c>
      <c r="U960" s="59">
        <f>Data!BN960</f>
        <v>976.1915283203125</v>
      </c>
      <c r="V960" s="59">
        <f>Data!BO960</f>
        <v>623.93658447265625</v>
      </c>
      <c r="W960" s="58">
        <f>Data!BT960</f>
        <v>0</v>
      </c>
      <c r="X960" s="56">
        <f t="shared" si="455"/>
        <v>976.1915283203125</v>
      </c>
      <c r="Y960" s="64">
        <f t="shared" si="468"/>
        <v>10781.25</v>
      </c>
      <c r="Z960" s="65">
        <f t="shared" si="469"/>
        <v>0</v>
      </c>
      <c r="AA960" s="66">
        <f t="shared" si="470"/>
        <v>10781.25</v>
      </c>
      <c r="AB960" s="71">
        <f t="shared" si="456"/>
        <v>9805.0584716796875</v>
      </c>
      <c r="AC960" s="71">
        <f t="shared" si="471"/>
        <v>0</v>
      </c>
      <c r="AD960" s="71">
        <f t="shared" si="457"/>
        <v>6650.7251538029122</v>
      </c>
      <c r="AE960" s="71">
        <f t="shared" si="482"/>
        <v>0</v>
      </c>
      <c r="AF960" s="57">
        <f t="shared" si="483"/>
        <v>0</v>
      </c>
      <c r="AI960" s="35" t="str">
        <f t="shared" si="472"/>
        <v/>
      </c>
      <c r="AJ960" s="125" t="str">
        <f t="shared" si="473"/>
        <v/>
      </c>
      <c r="AK960" s="125" t="str">
        <f t="shared" si="474"/>
        <v/>
      </c>
      <c r="AL960" s="125" t="str">
        <f t="shared" si="475"/>
        <v/>
      </c>
      <c r="AM960" s="125" t="str">
        <f t="shared" si="476"/>
        <v/>
      </c>
      <c r="AN960" s="125" t="s">
        <v>218</v>
      </c>
      <c r="AO960" s="125" t="str">
        <f t="shared" si="477"/>
        <v/>
      </c>
      <c r="AP960" s="125" t="str">
        <f t="shared" si="484"/>
        <v/>
      </c>
    </row>
    <row r="961" spans="1:42">
      <c r="A961" s="30">
        <f t="shared" si="478"/>
        <v>36830</v>
      </c>
      <c r="B961" s="31">
        <f t="shared" si="458"/>
        <v>0</v>
      </c>
      <c r="C961" s="33" t="str">
        <f t="shared" si="459"/>
        <v/>
      </c>
      <c r="D961" s="31">
        <f t="shared" si="460"/>
        <v>0</v>
      </c>
      <c r="E961" s="33" t="str">
        <f t="shared" si="461"/>
        <v/>
      </c>
      <c r="F961" s="31">
        <f t="shared" si="462"/>
        <v>0</v>
      </c>
      <c r="G961" s="32">
        <f t="shared" si="463"/>
        <v>0</v>
      </c>
      <c r="H961" s="32">
        <f t="shared" si="464"/>
        <v>2480.4257538228699</v>
      </c>
      <c r="I961" s="32">
        <f t="shared" si="453"/>
        <v>2480.4257538228699</v>
      </c>
      <c r="J961" s="37" t="str">
        <f t="shared" si="479"/>
        <v/>
      </c>
      <c r="K961" s="31">
        <f t="shared" si="465"/>
        <v>0</v>
      </c>
      <c r="L961" s="33" t="str">
        <f t="shared" si="466"/>
        <v/>
      </c>
      <c r="M961" s="34">
        <f t="shared" si="480"/>
        <v>15527.142246214875</v>
      </c>
      <c r="N961" s="33" t="str">
        <f t="shared" si="481"/>
        <v/>
      </c>
      <c r="O961" s="35" t="str">
        <f t="shared" si="467"/>
        <v>MRDO</v>
      </c>
      <c r="P961" s="48" t="str">
        <f t="shared" si="454"/>
        <v>MRDO</v>
      </c>
      <c r="Q961" s="35"/>
      <c r="R961" s="58">
        <f>Data!AW961</f>
        <v>0</v>
      </c>
      <c r="S961" s="58">
        <f>Data!BB961</f>
        <v>0</v>
      </c>
      <c r="T961" s="58">
        <f>Data!BM961</f>
        <v>0</v>
      </c>
      <c r="U961" s="59">
        <f>Data!BN961</f>
        <v>0</v>
      </c>
      <c r="V961" s="59">
        <f>Data!BO961</f>
        <v>-5176.0908203125</v>
      </c>
      <c r="W961" s="58">
        <f>Data!BT961</f>
        <v>0</v>
      </c>
      <c r="X961" s="56">
        <f t="shared" si="455"/>
        <v>0</v>
      </c>
      <c r="Y961" s="64">
        <f t="shared" si="468"/>
        <v>6718.75</v>
      </c>
      <c r="Z961" s="65">
        <f t="shared" si="469"/>
        <v>0</v>
      </c>
      <c r="AA961" s="66">
        <f t="shared" si="470"/>
        <v>6718.75</v>
      </c>
      <c r="AB961" s="71">
        <f t="shared" si="456"/>
        <v>6718.75</v>
      </c>
      <c r="AC961" s="71">
        <f t="shared" si="471"/>
        <v>0</v>
      </c>
      <c r="AD961" s="71">
        <f t="shared" si="457"/>
        <v>2208.8590052993113</v>
      </c>
      <c r="AE961" s="71">
        <f t="shared" si="482"/>
        <v>0</v>
      </c>
      <c r="AF961" s="57">
        <f t="shared" si="483"/>
        <v>0</v>
      </c>
      <c r="AI961" s="35" t="str">
        <f t="shared" si="472"/>
        <v/>
      </c>
      <c r="AJ961" s="125" t="str">
        <f t="shared" si="473"/>
        <v/>
      </c>
      <c r="AK961" s="125" t="str">
        <f t="shared" si="474"/>
        <v/>
      </c>
      <c r="AL961" s="125" t="str">
        <f t="shared" si="475"/>
        <v/>
      </c>
      <c r="AM961" s="125" t="str">
        <f t="shared" si="476"/>
        <v/>
      </c>
      <c r="AN961" s="125" t="s">
        <v>218</v>
      </c>
      <c r="AO961" s="125" t="str">
        <f t="shared" si="477"/>
        <v/>
      </c>
      <c r="AP961" s="125" t="str">
        <f t="shared" si="484"/>
        <v/>
      </c>
    </row>
    <row r="962" spans="1:42">
      <c r="A962" s="30">
        <f t="shared" si="478"/>
        <v>36860</v>
      </c>
      <c r="B962" s="31">
        <f t="shared" si="458"/>
        <v>0</v>
      </c>
      <c r="C962" s="33" t="str">
        <f t="shared" si="459"/>
        <v/>
      </c>
      <c r="D962" s="31">
        <f t="shared" si="460"/>
        <v>0</v>
      </c>
      <c r="E962" s="33" t="str">
        <f t="shared" si="461"/>
        <v/>
      </c>
      <c r="F962" s="31">
        <f t="shared" si="462"/>
        <v>-3291.6346456329979</v>
      </c>
      <c r="G962" s="32">
        <f t="shared" si="463"/>
        <v>-2894.2088883791757</v>
      </c>
      <c r="H962" s="32">
        <f t="shared" si="464"/>
        <v>-2076.5306408210145</v>
      </c>
      <c r="I962" s="32">
        <f t="shared" si="453"/>
        <v>-2076.5306408210145</v>
      </c>
      <c r="J962" s="37" t="str">
        <f t="shared" si="479"/>
        <v/>
      </c>
      <c r="K962" s="31">
        <f t="shared" si="465"/>
        <v>0</v>
      </c>
      <c r="L962" s="33" t="str">
        <f t="shared" si="466"/>
        <v/>
      </c>
      <c r="M962" s="34">
        <f t="shared" si="480"/>
        <v>9057.1791933932382</v>
      </c>
      <c r="N962" s="33" t="str">
        <f t="shared" si="481"/>
        <v/>
      </c>
      <c r="O962" s="35" t="str">
        <f t="shared" si="467"/>
        <v>MRDO</v>
      </c>
      <c r="P962" s="48" t="str">
        <f t="shared" si="454"/>
        <v>MRDO</v>
      </c>
      <c r="Q962" s="35"/>
      <c r="R962" s="58">
        <f>Data!AW962</f>
        <v>0</v>
      </c>
      <c r="S962" s="58">
        <f>Data!BB962</f>
        <v>0</v>
      </c>
      <c r="T962" s="58">
        <f>Data!BM962</f>
        <v>-7249.87451171875</v>
      </c>
      <c r="U962" s="59">
        <f>Data!BN962</f>
        <v>-6966.3935546875</v>
      </c>
      <c r="V962" s="59">
        <f>Data!BO962</f>
        <v>-6046.65673828125</v>
      </c>
      <c r="W962" s="58">
        <f>Data!BT962</f>
        <v>0</v>
      </c>
      <c r="X962" s="56">
        <f t="shared" si="455"/>
        <v>0</v>
      </c>
      <c r="Y962" s="64">
        <f t="shared" si="468"/>
        <v>10156.25</v>
      </c>
      <c r="Z962" s="65">
        <f t="shared" si="469"/>
        <v>0</v>
      </c>
      <c r="AA962" s="66">
        <f t="shared" si="470"/>
        <v>10156.25</v>
      </c>
      <c r="AB962" s="71">
        <f t="shared" si="456"/>
        <v>10156.25</v>
      </c>
      <c r="AC962" s="71">
        <f t="shared" si="471"/>
        <v>0</v>
      </c>
      <c r="AD962" s="71">
        <f t="shared" si="457"/>
        <v>7932.8169225845686</v>
      </c>
      <c r="AE962" s="71">
        <f t="shared" si="482"/>
        <v>0</v>
      </c>
      <c r="AF962" s="57">
        <f t="shared" si="483"/>
        <v>0</v>
      </c>
      <c r="AI962" s="35" t="str">
        <f t="shared" si="472"/>
        <v/>
      </c>
      <c r="AJ962" s="125" t="str">
        <f t="shared" si="473"/>
        <v/>
      </c>
      <c r="AK962" s="125" t="str">
        <f t="shared" si="474"/>
        <v/>
      </c>
      <c r="AL962" s="125" t="str">
        <f t="shared" si="475"/>
        <v/>
      </c>
      <c r="AM962" s="125" t="str">
        <f t="shared" si="476"/>
        <v/>
      </c>
      <c r="AN962" s="125" t="s">
        <v>218</v>
      </c>
      <c r="AO962" s="125" t="str">
        <f t="shared" si="477"/>
        <v/>
      </c>
      <c r="AP962" s="125" t="str">
        <f t="shared" si="484"/>
        <v/>
      </c>
    </row>
    <row r="963" spans="1:42">
      <c r="A963" s="30">
        <f t="shared" si="478"/>
        <v>36891</v>
      </c>
      <c r="B963" s="31">
        <f t="shared" si="458"/>
        <v>0</v>
      </c>
      <c r="C963" s="33" t="str">
        <f t="shared" si="459"/>
        <v/>
      </c>
      <c r="D963" s="31">
        <f t="shared" si="460"/>
        <v>0</v>
      </c>
      <c r="E963" s="33" t="str">
        <f t="shared" si="461"/>
        <v/>
      </c>
      <c r="F963" s="31">
        <f t="shared" si="462"/>
        <v>4364.210529887253</v>
      </c>
      <c r="G963" s="32">
        <f t="shared" si="463"/>
        <v>4414.0595907701527</v>
      </c>
      <c r="H963" s="32">
        <f t="shared" si="464"/>
        <v>4643.9538927993081</v>
      </c>
      <c r="I963" s="32">
        <f t="shared" si="453"/>
        <v>4643.9538927993081</v>
      </c>
      <c r="J963" s="37" t="str">
        <f t="shared" si="479"/>
        <v/>
      </c>
      <c r="K963" s="31">
        <f t="shared" si="465"/>
        <v>0</v>
      </c>
      <c r="L963" s="33" t="str">
        <f t="shared" si="466"/>
        <v/>
      </c>
      <c r="M963" s="34">
        <f t="shared" si="480"/>
        <v>15049.222306809877</v>
      </c>
      <c r="N963" s="33" t="str">
        <f t="shared" si="481"/>
        <v/>
      </c>
      <c r="O963" s="35" t="str">
        <f t="shared" si="467"/>
        <v>MRDO</v>
      </c>
      <c r="P963" s="48" t="str">
        <f t="shared" si="454"/>
        <v>MRDO</v>
      </c>
      <c r="Q963" s="35"/>
      <c r="R963" s="58">
        <f>Data!AW963</f>
        <v>0</v>
      </c>
      <c r="S963" s="58">
        <f>Data!BB963</f>
        <v>0</v>
      </c>
      <c r="T963" s="58">
        <f>Data!BM963</f>
        <v>-3898.3720703125</v>
      </c>
      <c r="U963" s="59">
        <f>Data!BN963</f>
        <v>-3797.93505859375</v>
      </c>
      <c r="V963" s="59">
        <f>Data!BO963</f>
        <v>-3552.21533203125</v>
      </c>
      <c r="W963" s="58">
        <f>Data!BT963</f>
        <v>0</v>
      </c>
      <c r="X963" s="56">
        <f t="shared" si="455"/>
        <v>0</v>
      </c>
      <c r="Y963" s="64">
        <f t="shared" si="468"/>
        <v>4500</v>
      </c>
      <c r="Z963" s="65">
        <f t="shared" si="469"/>
        <v>0</v>
      </c>
      <c r="AA963" s="66">
        <f t="shared" si="470"/>
        <v>4500</v>
      </c>
      <c r="AB963" s="71">
        <f t="shared" si="456"/>
        <v>4500</v>
      </c>
      <c r="AC963" s="71">
        <f t="shared" si="471"/>
        <v>0</v>
      </c>
      <c r="AD963" s="71">
        <f t="shared" si="457"/>
        <v>329.58685103148127</v>
      </c>
      <c r="AE963" s="71">
        <f t="shared" si="482"/>
        <v>0</v>
      </c>
      <c r="AF963" s="57">
        <f t="shared" si="483"/>
        <v>0</v>
      </c>
      <c r="AI963" s="35" t="str">
        <f t="shared" si="472"/>
        <v/>
      </c>
      <c r="AJ963" s="125" t="str">
        <f t="shared" si="473"/>
        <v/>
      </c>
      <c r="AK963" s="125" t="str">
        <f t="shared" si="474"/>
        <v/>
      </c>
      <c r="AL963" s="125" t="str">
        <f t="shared" si="475"/>
        <v/>
      </c>
      <c r="AM963" s="125" t="str">
        <f t="shared" si="476"/>
        <v/>
      </c>
      <c r="AN963" s="125" t="s">
        <v>218</v>
      </c>
      <c r="AO963" s="125" t="str">
        <f t="shared" si="477"/>
        <v/>
      </c>
      <c r="AP963" s="125" t="str">
        <f t="shared" si="484"/>
        <v/>
      </c>
    </row>
    <row r="964" spans="1:42">
      <c r="A964" s="30">
        <f t="shared" si="478"/>
        <v>36922</v>
      </c>
      <c r="B964" s="31">
        <f t="shared" si="458"/>
        <v>0</v>
      </c>
      <c r="C964" s="33" t="str">
        <f t="shared" si="459"/>
        <v/>
      </c>
      <c r="D964" s="31">
        <f t="shared" si="460"/>
        <v>0</v>
      </c>
      <c r="E964" s="33" t="str">
        <f t="shared" si="461"/>
        <v/>
      </c>
      <c r="F964" s="31">
        <f t="shared" si="462"/>
        <v>0</v>
      </c>
      <c r="G964" s="32">
        <f t="shared" si="463"/>
        <v>6199.4299388299951</v>
      </c>
      <c r="H964" s="32">
        <f t="shared" si="464"/>
        <v>6340.294427390736</v>
      </c>
      <c r="I964" s="32">
        <f t="shared" si="453"/>
        <v>6340.294427390736</v>
      </c>
      <c r="J964" s="37" t="str">
        <f t="shared" si="479"/>
        <v/>
      </c>
      <c r="K964" s="31">
        <f t="shared" si="465"/>
        <v>0</v>
      </c>
      <c r="L964" s="33" t="str">
        <f t="shared" si="466"/>
        <v/>
      </c>
      <c r="M964" s="34">
        <f t="shared" si="480"/>
        <v>10518.404832928174</v>
      </c>
      <c r="N964" s="33" t="str">
        <f t="shared" si="481"/>
        <v/>
      </c>
      <c r="O964" s="35" t="str">
        <f t="shared" si="467"/>
        <v/>
      </c>
      <c r="P964" s="48" t="str">
        <f t="shared" si="454"/>
        <v/>
      </c>
      <c r="Q964" s="35"/>
      <c r="R964" s="58">
        <f>Data!AW964</f>
        <v>0</v>
      </c>
      <c r="S964" s="58">
        <f>Data!BB964</f>
        <v>0</v>
      </c>
      <c r="T964" s="58">
        <f>Data!BM964</f>
        <v>0</v>
      </c>
      <c r="U964" s="59">
        <f>Data!BN964</f>
        <v>2919.458251953125</v>
      </c>
      <c r="V964" s="59">
        <f>Data!BO964</f>
        <v>3196.411865234375</v>
      </c>
      <c r="W964" s="58">
        <f>Data!BT964</f>
        <v>0</v>
      </c>
      <c r="X964" s="56">
        <f t="shared" si="455"/>
        <v>3196.411865234375</v>
      </c>
      <c r="Y964" s="64">
        <f t="shared" si="468"/>
        <v>4500</v>
      </c>
      <c r="Z964" s="65">
        <f t="shared" si="469"/>
        <v>10187.6650390625</v>
      </c>
      <c r="AA964" s="66">
        <f t="shared" si="470"/>
        <v>14687.6650390625</v>
      </c>
      <c r="AB964" s="71">
        <f t="shared" si="456"/>
        <v>11491.253173828125</v>
      </c>
      <c r="AC964" s="71">
        <f t="shared" si="471"/>
        <v>10187.6650390625</v>
      </c>
      <c r="AD964" s="71">
        <f t="shared" si="457"/>
        <v>10176.244363647036</v>
      </c>
      <c r="AE964" s="71">
        <f t="shared" si="482"/>
        <v>10187.6650390625</v>
      </c>
      <c r="AF964" s="57">
        <f t="shared" si="483"/>
        <v>10176.244363647036</v>
      </c>
      <c r="AI964" s="35" t="str">
        <f t="shared" si="472"/>
        <v/>
      </c>
      <c r="AJ964" s="125" t="str">
        <f t="shared" si="473"/>
        <v/>
      </c>
      <c r="AK964" s="125" t="str">
        <f t="shared" si="474"/>
        <v/>
      </c>
      <c r="AL964" s="125" t="str">
        <f t="shared" si="475"/>
        <v/>
      </c>
      <c r="AM964" s="125" t="str">
        <f t="shared" si="476"/>
        <v/>
      </c>
      <c r="AN964" s="125" t="s">
        <v>218</v>
      </c>
      <c r="AO964" s="125" t="str">
        <f t="shared" si="477"/>
        <v/>
      </c>
      <c r="AP964" s="125" t="str">
        <f t="shared" si="484"/>
        <v/>
      </c>
    </row>
    <row r="965" spans="1:42">
      <c r="A965" s="30">
        <f t="shared" si="478"/>
        <v>36950</v>
      </c>
      <c r="B965" s="31">
        <f t="shared" si="458"/>
        <v>0</v>
      </c>
      <c r="C965" s="33" t="str">
        <f t="shared" si="459"/>
        <v/>
      </c>
      <c r="D965" s="31">
        <f t="shared" si="460"/>
        <v>0</v>
      </c>
      <c r="E965" s="33" t="str">
        <f t="shared" si="461"/>
        <v/>
      </c>
      <c r="F965" s="31">
        <f t="shared" si="462"/>
        <v>0</v>
      </c>
      <c r="G965" s="32">
        <f t="shared" si="463"/>
        <v>0</v>
      </c>
      <c r="H965" s="32">
        <f t="shared" si="464"/>
        <v>0</v>
      </c>
      <c r="I965" s="32">
        <f t="shared" si="453"/>
        <v>0</v>
      </c>
      <c r="J965" s="37" t="str">
        <f t="shared" si="479"/>
        <v/>
      </c>
      <c r="K965" s="31">
        <f t="shared" si="465"/>
        <v>0</v>
      </c>
      <c r="L965" s="33" t="str">
        <f t="shared" si="466"/>
        <v/>
      </c>
      <c r="M965" s="34">
        <f t="shared" si="480"/>
        <v>12887.986452526158</v>
      </c>
      <c r="N965" s="33" t="str">
        <f t="shared" si="481"/>
        <v/>
      </c>
      <c r="O965" s="35" t="str">
        <f t="shared" si="467"/>
        <v/>
      </c>
      <c r="P965" s="48" t="str">
        <f t="shared" si="454"/>
        <v/>
      </c>
      <c r="Q965" s="35"/>
      <c r="R965" s="58">
        <f>Data!AW965</f>
        <v>0</v>
      </c>
      <c r="S965" s="58">
        <f>Data!BB965</f>
        <v>0</v>
      </c>
      <c r="T965" s="58">
        <f>Data!BM965</f>
        <v>0</v>
      </c>
      <c r="U965" s="59">
        <f>Data!BN965</f>
        <v>0</v>
      </c>
      <c r="V965" s="59">
        <f>Data!BO965</f>
        <v>0</v>
      </c>
      <c r="W965" s="58">
        <f>Data!BT965</f>
        <v>0</v>
      </c>
      <c r="X965" s="56">
        <f t="shared" si="455"/>
        <v>0</v>
      </c>
      <c r="Y965" s="64">
        <f t="shared" si="468"/>
        <v>7435.71435546875</v>
      </c>
      <c r="Z965" s="65">
        <f t="shared" si="469"/>
        <v>17584.923828125</v>
      </c>
      <c r="AA965" s="66">
        <f t="shared" si="470"/>
        <v>25020.63818359375</v>
      </c>
      <c r="AB965" s="71">
        <f t="shared" si="456"/>
        <v>25020.63818359375</v>
      </c>
      <c r="AC965" s="71">
        <f t="shared" si="471"/>
        <v>17584.923828125</v>
      </c>
      <c r="AD965" s="71">
        <f t="shared" si="457"/>
        <v>16603.032123857924</v>
      </c>
      <c r="AE965" s="71">
        <f t="shared" si="482"/>
        <v>17584.923828125</v>
      </c>
      <c r="AF965" s="57">
        <f t="shared" si="483"/>
        <v>16603.032123857924</v>
      </c>
      <c r="AI965" s="35" t="str">
        <f t="shared" si="472"/>
        <v/>
      </c>
      <c r="AJ965" s="125" t="str">
        <f t="shared" si="473"/>
        <v/>
      </c>
      <c r="AK965" s="125" t="str">
        <f t="shared" si="474"/>
        <v/>
      </c>
      <c r="AL965" s="125" t="str">
        <f t="shared" si="475"/>
        <v/>
      </c>
      <c r="AM965" s="125" t="str">
        <f t="shared" si="476"/>
        <v/>
      </c>
      <c r="AN965" s="125" t="s">
        <v>218</v>
      </c>
      <c r="AO965" s="125" t="str">
        <f t="shared" si="477"/>
        <v/>
      </c>
      <c r="AP965" s="125" t="str">
        <f t="shared" si="484"/>
        <v/>
      </c>
    </row>
    <row r="966" spans="1:42">
      <c r="A966" s="30">
        <f t="shared" si="478"/>
        <v>36981</v>
      </c>
      <c r="B966" s="31">
        <f t="shared" si="458"/>
        <v>0</v>
      </c>
      <c r="C966" s="33" t="str">
        <f t="shared" si="459"/>
        <v/>
      </c>
      <c r="D966" s="31">
        <f t="shared" si="460"/>
        <v>0</v>
      </c>
      <c r="E966" s="33" t="str">
        <f t="shared" si="461"/>
        <v/>
      </c>
      <c r="F966" s="31">
        <f t="shared" si="462"/>
        <v>0</v>
      </c>
      <c r="G966" s="32">
        <f t="shared" si="463"/>
        <v>0</v>
      </c>
      <c r="H966" s="32">
        <f t="shared" si="464"/>
        <v>0</v>
      </c>
      <c r="I966" s="32">
        <f t="shared" si="453"/>
        <v>0</v>
      </c>
      <c r="J966" s="37" t="str">
        <f t="shared" si="479"/>
        <v/>
      </c>
      <c r="K966" s="31">
        <f t="shared" si="465"/>
        <v>0</v>
      </c>
      <c r="L966" s="33" t="str">
        <f t="shared" si="466"/>
        <v/>
      </c>
      <c r="M966" s="34">
        <f t="shared" si="480"/>
        <v>15690.471807385713</v>
      </c>
      <c r="N966" s="33" t="str">
        <f t="shared" si="481"/>
        <v/>
      </c>
      <c r="O966" s="35" t="str">
        <f t="shared" si="467"/>
        <v/>
      </c>
      <c r="P966" s="48" t="str">
        <f t="shared" si="454"/>
        <v/>
      </c>
      <c r="Q966" s="35"/>
      <c r="R966" s="58">
        <f>Data!AW966</f>
        <v>0</v>
      </c>
      <c r="S966" s="58">
        <f>Data!BB966</f>
        <v>0</v>
      </c>
      <c r="T966" s="58">
        <f>Data!BM966</f>
        <v>0</v>
      </c>
      <c r="U966" s="59">
        <f>Data!BN966</f>
        <v>0</v>
      </c>
      <c r="V966" s="59">
        <f>Data!BO966</f>
        <v>0</v>
      </c>
      <c r="W966" s="58">
        <f>Data!BT966</f>
        <v>0</v>
      </c>
      <c r="X966" s="56">
        <f t="shared" si="455"/>
        <v>0</v>
      </c>
      <c r="Y966" s="64">
        <f t="shared" si="468"/>
        <v>10110.88671875</v>
      </c>
      <c r="Z966" s="65">
        <f t="shared" si="469"/>
        <v>12403.8427734375</v>
      </c>
      <c r="AA966" s="66">
        <f t="shared" si="470"/>
        <v>22514.7294921875</v>
      </c>
      <c r="AB966" s="71">
        <f t="shared" si="456"/>
        <v>22514.7294921875</v>
      </c>
      <c r="AC966" s="71">
        <f t="shared" si="471"/>
        <v>12403.8427734375</v>
      </c>
      <c r="AD966" s="71">
        <f t="shared" si="457"/>
        <v>12881.861268483934</v>
      </c>
      <c r="AE966" s="71">
        <f t="shared" si="482"/>
        <v>12403.8427734375</v>
      </c>
      <c r="AF966" s="57">
        <f t="shared" si="483"/>
        <v>12403.8427734375</v>
      </c>
      <c r="AI966" s="35" t="str">
        <f t="shared" si="472"/>
        <v/>
      </c>
      <c r="AJ966" s="125" t="str">
        <f t="shared" si="473"/>
        <v/>
      </c>
      <c r="AK966" s="125" t="str">
        <f t="shared" si="474"/>
        <v/>
      </c>
      <c r="AL966" s="125" t="str">
        <f t="shared" si="475"/>
        <v/>
      </c>
      <c r="AM966" s="125" t="str">
        <f t="shared" si="476"/>
        <v/>
      </c>
      <c r="AN966" s="125" t="s">
        <v>218</v>
      </c>
      <c r="AO966" s="125" t="str">
        <f t="shared" si="477"/>
        <v/>
      </c>
      <c r="AP966" s="125" t="str">
        <f t="shared" si="484"/>
        <v/>
      </c>
    </row>
    <row r="967" spans="1:42">
      <c r="A967" s="30">
        <f t="shared" si="478"/>
        <v>37011</v>
      </c>
      <c r="B967" s="31">
        <f t="shared" si="458"/>
        <v>-176.43477340392417</v>
      </c>
      <c r="C967" s="33" t="str">
        <f t="shared" si="459"/>
        <v/>
      </c>
      <c r="D967" s="31">
        <f t="shared" si="460"/>
        <v>1847.5518043784941</v>
      </c>
      <c r="E967" s="33" t="str">
        <f t="shared" si="461"/>
        <v/>
      </c>
      <c r="F967" s="31">
        <f t="shared" si="462"/>
        <v>0</v>
      </c>
      <c r="G967" s="32">
        <f t="shared" si="463"/>
        <v>0</v>
      </c>
      <c r="H967" s="32">
        <f t="shared" si="464"/>
        <v>0</v>
      </c>
      <c r="I967" s="32">
        <f t="shared" si="453"/>
        <v>0</v>
      </c>
      <c r="J967" s="37" t="str">
        <f t="shared" si="479"/>
        <v/>
      </c>
      <c r="K967" s="31">
        <f t="shared" si="465"/>
        <v>0</v>
      </c>
      <c r="L967" s="33" t="str">
        <f t="shared" si="466"/>
        <v/>
      </c>
      <c r="M967" s="34">
        <f t="shared" si="480"/>
        <v>4872.0093603135747</v>
      </c>
      <c r="N967" s="33" t="str">
        <f t="shared" si="481"/>
        <v/>
      </c>
      <c r="O967" s="35" t="str">
        <f t="shared" si="467"/>
        <v/>
      </c>
      <c r="P967" s="48" t="str">
        <f t="shared" si="454"/>
        <v/>
      </c>
      <c r="Q967" s="35"/>
      <c r="R967" s="58">
        <f>Data!AW967</f>
        <v>1048.607177734375</v>
      </c>
      <c r="S967" s="58">
        <f>Data!BB967</f>
        <v>3072.59375</v>
      </c>
      <c r="T967" s="58">
        <f>Data!BM967</f>
        <v>0</v>
      </c>
      <c r="U967" s="59">
        <f>Data!BN967</f>
        <v>0</v>
      </c>
      <c r="V967" s="59">
        <f>Data!BO967</f>
        <v>0</v>
      </c>
      <c r="W967" s="58">
        <f>Data!BT967</f>
        <v>0</v>
      </c>
      <c r="X967" s="56">
        <f t="shared" si="455"/>
        <v>3072.59375</v>
      </c>
      <c r="Y967" s="64">
        <f t="shared" si="468"/>
        <v>9563.5419921875</v>
      </c>
      <c r="Z967" s="65">
        <f t="shared" si="469"/>
        <v>1104.7127685546875</v>
      </c>
      <c r="AA967" s="66">
        <f t="shared" si="470"/>
        <v>10668.254760742188</v>
      </c>
      <c r="AB967" s="71">
        <f t="shared" si="456"/>
        <v>7595.6610107421875</v>
      </c>
      <c r="AC967" s="71">
        <f t="shared" si="471"/>
        <v>1104.7127685546875</v>
      </c>
      <c r="AD967" s="71">
        <f t="shared" si="457"/>
        <v>8864.2436637919927</v>
      </c>
      <c r="AE967" s="71">
        <f t="shared" si="482"/>
        <v>1070.975902557373</v>
      </c>
      <c r="AF967" s="57">
        <f t="shared" si="483"/>
        <v>1104.7127685546875</v>
      </c>
      <c r="AI967" s="35" t="str">
        <f t="shared" si="472"/>
        <v/>
      </c>
      <c r="AJ967" s="125" t="str">
        <f t="shared" si="473"/>
        <v>B2-3</v>
      </c>
      <c r="AK967" s="125" t="str">
        <f t="shared" si="474"/>
        <v/>
      </c>
      <c r="AL967" s="125" t="str">
        <f t="shared" si="475"/>
        <v/>
      </c>
      <c r="AM967" s="125" t="str">
        <f t="shared" si="476"/>
        <v/>
      </c>
      <c r="AN967" s="125" t="s">
        <v>218</v>
      </c>
      <c r="AO967" s="125" t="str">
        <f t="shared" si="477"/>
        <v/>
      </c>
      <c r="AP967" s="125" t="str">
        <f t="shared" si="484"/>
        <v>B2-3</v>
      </c>
    </row>
    <row r="968" spans="1:42">
      <c r="A968" s="30">
        <f t="shared" si="478"/>
        <v>37042</v>
      </c>
      <c r="B968" s="31">
        <f t="shared" si="458"/>
        <v>4615.8095629613936</v>
      </c>
      <c r="C968" s="33" t="str">
        <f t="shared" si="459"/>
        <v/>
      </c>
      <c r="D968" s="31">
        <f t="shared" si="460"/>
        <v>8061.3340221381577</v>
      </c>
      <c r="E968" s="33" t="str">
        <f t="shared" si="461"/>
        <v/>
      </c>
      <c r="F968" s="31">
        <f t="shared" si="462"/>
        <v>-17478.152914915794</v>
      </c>
      <c r="G968" s="32">
        <f t="shared" si="463"/>
        <v>-17403.142210836773</v>
      </c>
      <c r="H968" s="32">
        <f t="shared" si="464"/>
        <v>-17277.161744620222</v>
      </c>
      <c r="I968" s="32">
        <f t="shared" si="453"/>
        <v>-17277.161744620222</v>
      </c>
      <c r="J968" s="37" t="str">
        <f t="shared" si="479"/>
        <v/>
      </c>
      <c r="K968" s="31">
        <f t="shared" si="465"/>
        <v>0</v>
      </c>
      <c r="L968" s="33" t="str">
        <f t="shared" si="466"/>
        <v/>
      </c>
      <c r="M968" s="34">
        <f t="shared" si="480"/>
        <v>4498.075376545964</v>
      </c>
      <c r="N968" s="33" t="str">
        <f t="shared" si="481"/>
        <v/>
      </c>
      <c r="O968" s="35" t="str">
        <f t="shared" si="467"/>
        <v/>
      </c>
      <c r="P968" s="48" t="str">
        <f t="shared" si="454"/>
        <v/>
      </c>
      <c r="Q968" s="35"/>
      <c r="R968" s="58">
        <f>Data!AW968</f>
        <v>3716.832763671875</v>
      </c>
      <c r="S968" s="58">
        <f>Data!BB968</f>
        <v>7162.35693359375</v>
      </c>
      <c r="T968" s="58">
        <f>Data!BM968</f>
        <v>-18377.130859375</v>
      </c>
      <c r="U968" s="59">
        <f>Data!BN968</f>
        <v>-18302.119140625</v>
      </c>
      <c r="V968" s="59">
        <f>Data!BO968</f>
        <v>-18176.138671875</v>
      </c>
      <c r="W968" s="58">
        <f>Data!BT968</f>
        <v>0</v>
      </c>
      <c r="X968" s="56">
        <f t="shared" si="455"/>
        <v>7162.35693359375</v>
      </c>
      <c r="Y968" s="64">
        <f t="shared" si="468"/>
        <v>4531.25</v>
      </c>
      <c r="Z968" s="65">
        <f t="shared" si="469"/>
        <v>3803.855224609375</v>
      </c>
      <c r="AA968" s="66">
        <f t="shared" si="470"/>
        <v>8335.105224609375</v>
      </c>
      <c r="AB968" s="71">
        <f t="shared" si="456"/>
        <v>1172.748291015625</v>
      </c>
      <c r="AC968" s="71">
        <f t="shared" si="471"/>
        <v>3803.855224609375</v>
      </c>
      <c r="AD968" s="71">
        <f t="shared" si="457"/>
        <v>8497.1243425288267</v>
      </c>
      <c r="AE968" s="71">
        <f t="shared" si="482"/>
        <v>3803.855224609375</v>
      </c>
      <c r="AF968" s="57">
        <f t="shared" si="483"/>
        <v>1172.748291015625</v>
      </c>
      <c r="AI968" s="35" t="str">
        <f t="shared" si="472"/>
        <v/>
      </c>
      <c r="AJ968" s="125" t="str">
        <f t="shared" si="473"/>
        <v/>
      </c>
      <c r="AK968" s="125" t="str">
        <f t="shared" si="474"/>
        <v/>
      </c>
      <c r="AL968" s="125" t="str">
        <f t="shared" si="475"/>
        <v/>
      </c>
      <c r="AM968" s="125" t="str">
        <f t="shared" si="476"/>
        <v/>
      </c>
      <c r="AN968" s="125" t="s">
        <v>218</v>
      </c>
      <c r="AO968" s="125" t="str">
        <f t="shared" si="477"/>
        <v/>
      </c>
      <c r="AP968" s="125" t="str">
        <f t="shared" si="484"/>
        <v/>
      </c>
    </row>
    <row r="969" spans="1:42">
      <c r="A969" s="30">
        <f t="shared" si="478"/>
        <v>37072</v>
      </c>
      <c r="B969" s="31">
        <f t="shared" si="458"/>
        <v>8580.4439802264897</v>
      </c>
      <c r="C969" s="33" t="str">
        <f t="shared" si="459"/>
        <v/>
      </c>
      <c r="D969" s="31">
        <f t="shared" si="460"/>
        <v>9551.3383586336568</v>
      </c>
      <c r="E969" s="33" t="str">
        <f t="shared" si="461"/>
        <v/>
      </c>
      <c r="F969" s="31">
        <f t="shared" si="462"/>
        <v>0</v>
      </c>
      <c r="G969" s="32">
        <f t="shared" si="463"/>
        <v>-3351.2777483080154</v>
      </c>
      <c r="H969" s="32">
        <f t="shared" si="464"/>
        <v>-2610.9104186286909</v>
      </c>
      <c r="I969" s="32">
        <f t="shared" ref="I969:I996" si="485">MAX(F969:H969)</f>
        <v>0</v>
      </c>
      <c r="J969" s="37" t="str">
        <f t="shared" si="479"/>
        <v/>
      </c>
      <c r="K969" s="31">
        <f t="shared" si="465"/>
        <v>0</v>
      </c>
      <c r="L969" s="33" t="str">
        <f t="shared" si="466"/>
        <v/>
      </c>
      <c r="M969" s="34">
        <f t="shared" si="480"/>
        <v>8630.4298344753443</v>
      </c>
      <c r="N969" s="33" t="str">
        <f t="shared" si="481"/>
        <v/>
      </c>
      <c r="O969" s="35" t="str">
        <f t="shared" si="467"/>
        <v/>
      </c>
      <c r="P969" s="48" t="str">
        <f t="shared" ref="P969:P996" si="486">CONCATENATE(C969,E969,J969,L969,N969,O969)</f>
        <v/>
      </c>
      <c r="Q969" s="35"/>
      <c r="R969" s="58">
        <f>Data!AW969</f>
        <v>2594.05810546875</v>
      </c>
      <c r="S969" s="58">
        <f>Data!BB969</f>
        <v>3564.951904296875</v>
      </c>
      <c r="T969" s="58">
        <f>Data!BM969</f>
        <v>0</v>
      </c>
      <c r="U969" s="59">
        <f>Data!BN969</f>
        <v>-9337.6640625</v>
      </c>
      <c r="V969" s="59">
        <f>Data!BO969</f>
        <v>-8597.296875</v>
      </c>
      <c r="W969" s="58">
        <f>Data!BT969</f>
        <v>0</v>
      </c>
      <c r="X969" s="56">
        <f t="shared" ref="X969:X996" si="487">MAX(R969:W969,0)</f>
        <v>3564.951904296875</v>
      </c>
      <c r="Y969" s="64">
        <f t="shared" si="468"/>
        <v>7100</v>
      </c>
      <c r="Z969" s="65">
        <f t="shared" si="469"/>
        <v>9.4356069564819336</v>
      </c>
      <c r="AA969" s="66">
        <f t="shared" si="470"/>
        <v>7109.4356069564819</v>
      </c>
      <c r="AB969" s="71">
        <f t="shared" ref="AB969:AB996" si="488">AA969-X969</f>
        <v>3544.4837026596069</v>
      </c>
      <c r="AC969" s="71">
        <f t="shared" si="471"/>
        <v>9.4356069564819336</v>
      </c>
      <c r="AD969" s="71">
        <f t="shared" ref="AD969:AD996" si="489">EIExp/EI-M969</f>
        <v>6220.894358173342</v>
      </c>
      <c r="AE969" s="71">
        <f t="shared" si="482"/>
        <v>9.4356069564819336</v>
      </c>
      <c r="AF969" s="57">
        <f t="shared" si="483"/>
        <v>9.4356069564819336</v>
      </c>
      <c r="AI969" s="35" t="str">
        <f t="shared" si="472"/>
        <v/>
      </c>
      <c r="AJ969" s="125" t="str">
        <f t="shared" si="473"/>
        <v/>
      </c>
      <c r="AK969" s="125" t="str">
        <f t="shared" si="474"/>
        <v/>
      </c>
      <c r="AL969" s="125" t="str">
        <f t="shared" si="475"/>
        <v/>
      </c>
      <c r="AM969" s="125" t="str">
        <f t="shared" si="476"/>
        <v/>
      </c>
      <c r="AN969" s="125" t="s">
        <v>218</v>
      </c>
      <c r="AO969" s="125" t="str">
        <f t="shared" si="477"/>
        <v/>
      </c>
      <c r="AP969" s="125" t="str">
        <f t="shared" si="484"/>
        <v/>
      </c>
    </row>
    <row r="970" spans="1:42">
      <c r="A970" s="30">
        <f t="shared" si="478"/>
        <v>37103</v>
      </c>
      <c r="B970" s="31">
        <f t="shared" si="458"/>
        <v>18543.249361608978</v>
      </c>
      <c r="C970" s="33" t="str">
        <f t="shared" si="459"/>
        <v/>
      </c>
      <c r="D970" s="31">
        <f t="shared" si="460"/>
        <v>15240.242915378236</v>
      </c>
      <c r="E970" s="33" t="str">
        <f t="shared" si="461"/>
        <v/>
      </c>
      <c r="F970" s="31">
        <f t="shared" si="462"/>
        <v>0</v>
      </c>
      <c r="G970" s="32">
        <f t="shared" si="463"/>
        <v>16712.686717941706</v>
      </c>
      <c r="H970" s="32">
        <f t="shared" si="464"/>
        <v>16383.186702181734</v>
      </c>
      <c r="I970" s="32">
        <f t="shared" si="485"/>
        <v>16712.686717941706</v>
      </c>
      <c r="J970" s="37" t="str">
        <f t="shared" si="479"/>
        <v/>
      </c>
      <c r="K970" s="31">
        <f t="shared" si="465"/>
        <v>0</v>
      </c>
      <c r="L970" s="33" t="str">
        <f t="shared" si="466"/>
        <v/>
      </c>
      <c r="M970" s="34">
        <f t="shared" si="480"/>
        <v>17190.95916421447</v>
      </c>
      <c r="N970" s="33" t="str">
        <f t="shared" si="481"/>
        <v/>
      </c>
      <c r="O970" s="35" t="str">
        <f t="shared" si="467"/>
        <v/>
      </c>
      <c r="P970" s="48" t="str">
        <f t="shared" si="486"/>
        <v/>
      </c>
      <c r="Q970" s="35"/>
      <c r="R970" s="58">
        <f>Data!AW970</f>
        <v>4662.35546875</v>
      </c>
      <c r="S970" s="58">
        <f>Data!BB970</f>
        <v>1359.3482666015625</v>
      </c>
      <c r="T970" s="58">
        <f>Data!BM970</f>
        <v>0</v>
      </c>
      <c r="U970" s="59">
        <f>Data!BN970</f>
        <v>2831.792236328125</v>
      </c>
      <c r="V970" s="59">
        <f>Data!BO970</f>
        <v>2502.2919921875</v>
      </c>
      <c r="W970" s="58">
        <f>Data!BT970</f>
        <v>0</v>
      </c>
      <c r="X970" s="56">
        <f t="shared" si="487"/>
        <v>4662.35546875</v>
      </c>
      <c r="Y970" s="64">
        <f t="shared" si="468"/>
        <v>5000</v>
      </c>
      <c r="Z970" s="65">
        <f t="shared" si="469"/>
        <v>33.389286041259766</v>
      </c>
      <c r="AA970" s="66">
        <f t="shared" si="470"/>
        <v>5033.3892860412598</v>
      </c>
      <c r="AB970" s="71">
        <f t="shared" si="488"/>
        <v>371.03381729125977</v>
      </c>
      <c r="AC970" s="71">
        <f t="shared" si="471"/>
        <v>33.389286041259766</v>
      </c>
      <c r="AD970" s="71">
        <f t="shared" si="489"/>
        <v>3170.4703686960056</v>
      </c>
      <c r="AE970" s="71">
        <f t="shared" si="482"/>
        <v>33.389286041259766</v>
      </c>
      <c r="AF970" s="57">
        <f t="shared" si="483"/>
        <v>33.389286041259766</v>
      </c>
      <c r="AI970" s="35" t="str">
        <f t="shared" si="472"/>
        <v/>
      </c>
      <c r="AJ970" s="125" t="str">
        <f t="shared" si="473"/>
        <v/>
      </c>
      <c r="AK970" s="125" t="str">
        <f t="shared" si="474"/>
        <v/>
      </c>
      <c r="AL970" s="125" t="str">
        <f t="shared" si="475"/>
        <v/>
      </c>
      <c r="AM970" s="125" t="str">
        <f t="shared" si="476"/>
        <v/>
      </c>
      <c r="AN970" s="125" t="s">
        <v>218</v>
      </c>
      <c r="AO970" s="125" t="str">
        <f t="shared" si="477"/>
        <v/>
      </c>
      <c r="AP970" s="125" t="str">
        <f t="shared" si="484"/>
        <v/>
      </c>
    </row>
    <row r="971" spans="1:42">
      <c r="A971" s="30">
        <f t="shared" si="478"/>
        <v>37134</v>
      </c>
      <c r="B971" s="31">
        <f t="shared" si="458"/>
        <v>10456.802544983169</v>
      </c>
      <c r="C971" s="33" t="str">
        <f t="shared" si="459"/>
        <v>JP</v>
      </c>
      <c r="D971" s="31">
        <f t="shared" si="460"/>
        <v>9810.7209164991982</v>
      </c>
      <c r="E971" s="33" t="str">
        <f t="shared" si="461"/>
        <v/>
      </c>
      <c r="F971" s="31">
        <f t="shared" si="462"/>
        <v>0</v>
      </c>
      <c r="G971" s="32">
        <f t="shared" si="463"/>
        <v>5134.5164537484243</v>
      </c>
      <c r="H971" s="32">
        <f t="shared" si="464"/>
        <v>6260.3590262813686</v>
      </c>
      <c r="I971" s="32">
        <f t="shared" si="485"/>
        <v>6260.3590262813686</v>
      </c>
      <c r="J971" s="37" t="str">
        <f t="shared" si="479"/>
        <v/>
      </c>
      <c r="K971" s="31">
        <f t="shared" si="465"/>
        <v>0</v>
      </c>
      <c r="L971" s="33" t="str">
        <f t="shared" si="466"/>
        <v/>
      </c>
      <c r="M971" s="34">
        <f t="shared" si="480"/>
        <v>7999.593517581995</v>
      </c>
      <c r="N971" s="33" t="str">
        <f t="shared" si="481"/>
        <v/>
      </c>
      <c r="O971" s="35" t="str">
        <f t="shared" si="467"/>
        <v/>
      </c>
      <c r="P971" s="48" t="str">
        <f t="shared" si="486"/>
        <v>JP</v>
      </c>
      <c r="Q971" s="35"/>
      <c r="R971" s="58">
        <f>Data!AW971</f>
        <v>3659.6376953125</v>
      </c>
      <c r="S971" s="58">
        <f>Data!BB971</f>
        <v>3013.5556640625</v>
      </c>
      <c r="T971" s="58">
        <f>Data!BM971</f>
        <v>0</v>
      </c>
      <c r="U971" s="59">
        <f>Data!BN971</f>
        <v>-1662.6483154296875</v>
      </c>
      <c r="V971" s="59">
        <f>Data!BO971</f>
        <v>-536.8060302734375</v>
      </c>
      <c r="W971" s="58">
        <f>Data!BT971</f>
        <v>0</v>
      </c>
      <c r="X971" s="56">
        <f t="shared" si="487"/>
        <v>3659.6376953125</v>
      </c>
      <c r="Y971" s="64">
        <f t="shared" si="468"/>
        <v>3500</v>
      </c>
      <c r="Z971" s="65">
        <f t="shared" si="469"/>
        <v>159.63760375976562</v>
      </c>
      <c r="AA971" s="66">
        <f t="shared" si="470"/>
        <v>3659.6376037597656</v>
      </c>
      <c r="AB971" s="71">
        <f t="shared" si="488"/>
        <v>-9.1552734375E-5</v>
      </c>
      <c r="AC971" s="71">
        <f t="shared" si="471"/>
        <v>159.63760375976562</v>
      </c>
      <c r="AD971" s="71">
        <f t="shared" si="489"/>
        <v>3884.7623870835823</v>
      </c>
      <c r="AE971" s="71">
        <f t="shared" si="482"/>
        <v>159.63760375976562</v>
      </c>
      <c r="AF971" s="57">
        <f t="shared" si="483"/>
        <v>-9.1552734375E-5</v>
      </c>
      <c r="AI971" s="35" t="str">
        <f t="shared" si="472"/>
        <v/>
      </c>
      <c r="AJ971" s="125" t="str">
        <f t="shared" si="473"/>
        <v/>
      </c>
      <c r="AK971" s="125" t="str">
        <f t="shared" si="474"/>
        <v/>
      </c>
      <c r="AL971" s="125" t="str">
        <f t="shared" si="475"/>
        <v/>
      </c>
      <c r="AM971" s="125" t="str">
        <f t="shared" si="476"/>
        <v/>
      </c>
      <c r="AN971" s="125" t="s">
        <v>218</v>
      </c>
      <c r="AO971" s="125" t="str">
        <f t="shared" si="477"/>
        <v/>
      </c>
      <c r="AP971" s="125" t="str">
        <f t="shared" si="484"/>
        <v/>
      </c>
    </row>
    <row r="972" spans="1:42">
      <c r="A972" s="30">
        <f t="shared" si="478"/>
        <v>37164</v>
      </c>
      <c r="B972" s="31">
        <f t="shared" si="458"/>
        <v>0</v>
      </c>
      <c r="C972" s="33" t="str">
        <f t="shared" si="459"/>
        <v/>
      </c>
      <c r="D972" s="31">
        <f t="shared" si="460"/>
        <v>0</v>
      </c>
      <c r="E972" s="33" t="str">
        <f t="shared" si="461"/>
        <v/>
      </c>
      <c r="F972" s="31">
        <f t="shared" si="462"/>
        <v>0</v>
      </c>
      <c r="G972" s="32">
        <f t="shared" si="463"/>
        <v>6042.2870642677926</v>
      </c>
      <c r="H972" s="32">
        <f t="shared" si="464"/>
        <v>6704.9915855937725</v>
      </c>
      <c r="I972" s="32">
        <f t="shared" si="485"/>
        <v>6704.9915855937725</v>
      </c>
      <c r="J972" s="37" t="str">
        <f t="shared" si="479"/>
        <v/>
      </c>
      <c r="K972" s="31">
        <f t="shared" si="465"/>
        <v>0</v>
      </c>
      <c r="L972" s="33" t="str">
        <f t="shared" si="466"/>
        <v/>
      </c>
      <c r="M972" s="34">
        <f t="shared" si="480"/>
        <v>10208.481444156407</v>
      </c>
      <c r="N972" s="33" t="str">
        <f t="shared" si="481"/>
        <v/>
      </c>
      <c r="O972" s="35" t="str">
        <f t="shared" si="467"/>
        <v>MRDO</v>
      </c>
      <c r="P972" s="48" t="str">
        <f t="shared" si="486"/>
        <v>MRDO</v>
      </c>
      <c r="Q972" s="35"/>
      <c r="R972" s="58">
        <f>Data!AW972</f>
        <v>0</v>
      </c>
      <c r="S972" s="58">
        <f>Data!BB972</f>
        <v>0</v>
      </c>
      <c r="T972" s="58">
        <f>Data!BM972</f>
        <v>0</v>
      </c>
      <c r="U972" s="59">
        <f>Data!BN972</f>
        <v>-519.6353759765625</v>
      </c>
      <c r="V972" s="59">
        <f>Data!BO972</f>
        <v>143.06936645507812</v>
      </c>
      <c r="W972" s="58">
        <f>Data!BT972</f>
        <v>0</v>
      </c>
      <c r="X972" s="56">
        <f t="shared" si="487"/>
        <v>143.06936645507812</v>
      </c>
      <c r="Y972" s="64">
        <f t="shared" si="468"/>
        <v>3000</v>
      </c>
      <c r="Z972" s="65">
        <f t="shared" si="469"/>
        <v>0</v>
      </c>
      <c r="AA972" s="66">
        <f t="shared" si="470"/>
        <v>3000</v>
      </c>
      <c r="AB972" s="71">
        <f t="shared" si="488"/>
        <v>2856.9306335449219</v>
      </c>
      <c r="AC972" s="71">
        <f t="shared" si="471"/>
        <v>0</v>
      </c>
      <c r="AD972" s="71">
        <f t="shared" si="489"/>
        <v>1241.4919325568826</v>
      </c>
      <c r="AE972" s="71">
        <f t="shared" si="482"/>
        <v>0</v>
      </c>
      <c r="AF972" s="57">
        <f t="shared" si="483"/>
        <v>0</v>
      </c>
      <c r="AI972" s="35" t="str">
        <f t="shared" si="472"/>
        <v/>
      </c>
      <c r="AJ972" s="125" t="str">
        <f t="shared" si="473"/>
        <v/>
      </c>
      <c r="AK972" s="125" t="str">
        <f t="shared" si="474"/>
        <v/>
      </c>
      <c r="AL972" s="125" t="str">
        <f t="shared" si="475"/>
        <v/>
      </c>
      <c r="AM972" s="125" t="str">
        <f t="shared" si="476"/>
        <v/>
      </c>
      <c r="AN972" s="125" t="s">
        <v>218</v>
      </c>
      <c r="AO972" s="125" t="str">
        <f t="shared" si="477"/>
        <v/>
      </c>
      <c r="AP972" s="125" t="str">
        <f t="shared" si="484"/>
        <v/>
      </c>
    </row>
    <row r="973" spans="1:42">
      <c r="A973" s="30">
        <f t="shared" si="478"/>
        <v>37195</v>
      </c>
      <c r="B973" s="31">
        <f t="shared" ref="B973:B996" si="490">IF(AND(JPSLOPE_1DV&gt;0.01,JPSLOPE_1DV&lt;1),(Banks+Tracy-JPINTCPT_1DV)/JPSLOPE_1DV,0)</f>
        <v>0</v>
      </c>
      <c r="C973" s="33" t="str">
        <f t="shared" ref="C973:C996" si="491">IF(Sac-B973&lt;25,"JP","")</f>
        <v/>
      </c>
      <c r="D973" s="31">
        <f t="shared" ref="D973:D996" si="492">IF(AND(EMSLOPE_1DV&gt;0.01,EMSLOPE_1DV&lt;1000),(Banks+Tracy-EMINTCPT_1DV)/EMSLOPE_1DV,0)</f>
        <v>0</v>
      </c>
      <c r="E973" s="33" t="str">
        <f t="shared" ref="E973:E996" si="493">IF(Sac-D973&lt;25,"EM","")</f>
        <v/>
      </c>
      <c r="F973" s="31">
        <f t="shared" ref="F973:F996" si="494">IF(AND(CCCSLOPE_1ADV&gt;0.01,CCCSLOPE_1ADV&lt;1000),(Banks+Tracy-CCCINTCPT_1ADV)/CCCSLOPE_1ADV,0)</f>
        <v>0</v>
      </c>
      <c r="G973" s="32">
        <f t="shared" ref="G973:G996" si="495">IF(AND(CCCSLOPE_2ADV&gt;0.01,CCCSLOPE_2ADV&lt;1),(Banks+Tracy-CCCINTCPT_2ADV)/CCCSLOPE_2ADV,0)</f>
        <v>7253.950505589055</v>
      </c>
      <c r="H973" s="32">
        <f t="shared" ref="H973:H996" si="496">IF(AND(CCCSLOPE_3ADV&gt;0.01,CCCSLOPE_3ADV&lt;1),(Banks+Tracy-CCCINTCPT_3ADV)/CCCSLOPE_3ADV,0)</f>
        <v>8532.4887275363835</v>
      </c>
      <c r="I973" s="32">
        <f t="shared" si="485"/>
        <v>8532.4887275363835</v>
      </c>
      <c r="J973" s="37" t="str">
        <f t="shared" si="479"/>
        <v/>
      </c>
      <c r="K973" s="31">
        <f t="shared" ref="K973:K996" si="497">IF(AND(COSLOPE_1DV&gt;0.01,COSLOPE_1DV&lt;1),(Banks+Tracy-COINTCPT_1DV)/COSLOPE_1DV,0)</f>
        <v>0</v>
      </c>
      <c r="L973" s="33" t="str">
        <f t="shared" ref="L973:L996" si="498">IF(Sac-K973&lt;25,"CO","")</f>
        <v/>
      </c>
      <c r="M973" s="34">
        <f t="shared" si="480"/>
        <v>9087.3161010491331</v>
      </c>
      <c r="N973" s="33" t="str">
        <f t="shared" si="481"/>
        <v/>
      </c>
      <c r="O973" s="35" t="str">
        <f t="shared" ref="O973:O996" si="499">IF(DO&lt;err,"MRDO","")</f>
        <v>MRDO</v>
      </c>
      <c r="P973" s="48" t="str">
        <f t="shared" si="486"/>
        <v>MRDO</v>
      </c>
      <c r="Q973" s="35"/>
      <c r="R973" s="58">
        <f>Data!AW973</f>
        <v>0</v>
      </c>
      <c r="S973" s="58">
        <f>Data!BB973</f>
        <v>0</v>
      </c>
      <c r="T973" s="58">
        <f>Data!BM973</f>
        <v>0</v>
      </c>
      <c r="U973" s="59">
        <f>Data!BN973</f>
        <v>2164.297607421875</v>
      </c>
      <c r="V973" s="59">
        <f>Data!BO973</f>
        <v>3442.83544921875</v>
      </c>
      <c r="W973" s="58">
        <f>Data!BT973</f>
        <v>0</v>
      </c>
      <c r="X973" s="56">
        <f t="shared" si="487"/>
        <v>3442.83544921875</v>
      </c>
      <c r="Y973" s="64">
        <f t="shared" ref="Y973:Y996" si="500">MRDO</f>
        <v>4000</v>
      </c>
      <c r="Z973" s="65">
        <f t="shared" ref="Z973:Z996" si="501">DO</f>
        <v>0</v>
      </c>
      <c r="AA973" s="66">
        <f t="shared" ref="AA973:AA996" si="502">MRDO+DO</f>
        <v>4000</v>
      </c>
      <c r="AB973" s="71">
        <f t="shared" si="488"/>
        <v>557.16455078125</v>
      </c>
      <c r="AC973" s="71">
        <f t="shared" ref="AC973:AC996" si="503">DO</f>
        <v>0</v>
      </c>
      <c r="AD973" s="71">
        <f t="shared" si="489"/>
        <v>2300.4735293928861</v>
      </c>
      <c r="AE973" s="71">
        <f t="shared" si="482"/>
        <v>0</v>
      </c>
      <c r="AF973" s="57">
        <f t="shared" si="483"/>
        <v>0</v>
      </c>
      <c r="AI973" s="35" t="str">
        <f t="shared" ref="AI973:AI996" si="504">IF(ABS(Tracy-B2_2CAP)&lt;err,"B2-2","")</f>
        <v/>
      </c>
      <c r="AJ973" s="125" t="str">
        <f t="shared" ref="AJ973:AJ996" si="505">IF(ABS(Tracy-B2_3CAP)&lt;err,"B2-3","")</f>
        <v/>
      </c>
      <c r="AK973" s="125" t="str">
        <f t="shared" ref="AK973:AK996" si="506">IF(ABS(Tracy-B2_4CAP)&lt;err,"B2-4","")</f>
        <v/>
      </c>
      <c r="AL973" s="125" t="str">
        <f t="shared" ref="AL973:AL996" si="507">IF(ABS(Tracy-B2_5ACAP)&lt;err,"B2-5","")</f>
        <v/>
      </c>
      <c r="AM973" s="125" t="str">
        <f t="shared" ref="AM973:AM996" si="508">IF(ABS(Tracy-B2_5BCAP)&lt;err,"B2-5","")</f>
        <v/>
      </c>
      <c r="AN973" s="125" t="s">
        <v>218</v>
      </c>
      <c r="AO973" s="125" t="str">
        <f t="shared" ref="AO973:AO996" si="509">IF(ABS(Tracy-B2_7CAP)&lt;err,"B2-7","")</f>
        <v/>
      </c>
      <c r="AP973" s="125" t="str">
        <f t="shared" si="484"/>
        <v/>
      </c>
    </row>
    <row r="974" spans="1:42">
      <c r="A974" s="30">
        <f t="shared" ref="A974:A996" si="510">Date</f>
        <v>37225</v>
      </c>
      <c r="B974" s="31">
        <f t="shared" si="490"/>
        <v>0</v>
      </c>
      <c r="C974" s="33" t="str">
        <f t="shared" si="491"/>
        <v/>
      </c>
      <c r="D974" s="31">
        <f t="shared" si="492"/>
        <v>0</v>
      </c>
      <c r="E974" s="33" t="str">
        <f t="shared" si="493"/>
        <v/>
      </c>
      <c r="F974" s="31">
        <f t="shared" si="494"/>
        <v>0</v>
      </c>
      <c r="G974" s="32">
        <f t="shared" si="495"/>
        <v>11909.793017911179</v>
      </c>
      <c r="H974" s="32">
        <f t="shared" si="496"/>
        <v>11565.202010303685</v>
      </c>
      <c r="I974" s="32">
        <f t="shared" si="485"/>
        <v>11909.793017911179</v>
      </c>
      <c r="J974" s="37" t="str">
        <f t="shared" ref="J974:J996" si="511">IF(Sac-I974&lt;25,"RS","")</f>
        <v/>
      </c>
      <c r="K974" s="31">
        <f t="shared" si="497"/>
        <v>0</v>
      </c>
      <c r="L974" s="33" t="str">
        <f t="shared" si="498"/>
        <v/>
      </c>
      <c r="M974" s="34">
        <f t="shared" ref="M974:M996" si="512">(Banks+Tracy)/EI</f>
        <v>15893.498930325835</v>
      </c>
      <c r="N974" s="33" t="str">
        <f t="shared" ref="N974:N996" si="513">IF(ABS(EIExp-Banks-Tracy)&lt;err,"EI","")</f>
        <v>EI</v>
      </c>
      <c r="O974" s="35" t="str">
        <f t="shared" si="499"/>
        <v/>
      </c>
      <c r="P974" s="48" t="str">
        <f t="shared" si="486"/>
        <v>EI</v>
      </c>
      <c r="Q974" s="35"/>
      <c r="R974" s="58">
        <f>Data!AW974</f>
        <v>0</v>
      </c>
      <c r="S974" s="58">
        <f>Data!BB974</f>
        <v>0</v>
      </c>
      <c r="T974" s="58">
        <f>Data!BM974</f>
        <v>0</v>
      </c>
      <c r="U974" s="59">
        <f>Data!BN974</f>
        <v>3325.201171875</v>
      </c>
      <c r="V974" s="59">
        <f>Data!BO974</f>
        <v>3679.22607421875</v>
      </c>
      <c r="W974" s="58">
        <f>Data!BT974</f>
        <v>0</v>
      </c>
      <c r="X974" s="56">
        <f t="shared" si="487"/>
        <v>3679.22607421875</v>
      </c>
      <c r="Y974" s="64">
        <f t="shared" si="500"/>
        <v>4500</v>
      </c>
      <c r="Z974" s="65">
        <f t="shared" si="501"/>
        <v>486.04244995117187</v>
      </c>
      <c r="AA974" s="66">
        <f t="shared" si="502"/>
        <v>4986.0424499511719</v>
      </c>
      <c r="AB974" s="71">
        <f t="shared" si="488"/>
        <v>1306.8163757324219</v>
      </c>
      <c r="AC974" s="71">
        <f t="shared" si="503"/>
        <v>486.04244995117187</v>
      </c>
      <c r="AD974" s="71">
        <f t="shared" si="489"/>
        <v>7.5120195106137544E-4</v>
      </c>
      <c r="AE974" s="71">
        <f t="shared" ref="AE974:AE996" si="514">DO-DO_WHL</f>
        <v>486.04244995117187</v>
      </c>
      <c r="AF974" s="57">
        <f t="shared" ref="AF974:AF996" si="515">MIN(AB974:AD974)</f>
        <v>7.5120195106137544E-4</v>
      </c>
      <c r="AI974" s="35" t="str">
        <f t="shared" si="504"/>
        <v/>
      </c>
      <c r="AJ974" s="125" t="str">
        <f t="shared" si="505"/>
        <v/>
      </c>
      <c r="AK974" s="125" t="str">
        <f t="shared" si="506"/>
        <v/>
      </c>
      <c r="AL974" s="125" t="str">
        <f t="shared" si="507"/>
        <v/>
      </c>
      <c r="AM974" s="125" t="str">
        <f t="shared" si="508"/>
        <v/>
      </c>
      <c r="AN974" s="125" t="s">
        <v>218</v>
      </c>
      <c r="AO974" s="125" t="str">
        <f t="shared" si="509"/>
        <v/>
      </c>
      <c r="AP974" s="125" t="str">
        <f t="shared" ref="AP974:AP996" si="516">CONCATENATE(AI974,AJ974,AK974,AL974,AN974,AO974)</f>
        <v/>
      </c>
    </row>
    <row r="975" spans="1:42">
      <c r="A975" s="30">
        <f t="shared" si="510"/>
        <v>37256</v>
      </c>
      <c r="B975" s="31">
        <f t="shared" si="490"/>
        <v>0</v>
      </c>
      <c r="C975" s="33" t="str">
        <f t="shared" si="491"/>
        <v/>
      </c>
      <c r="D975" s="31">
        <f t="shared" si="492"/>
        <v>0</v>
      </c>
      <c r="E975" s="33" t="str">
        <f t="shared" si="493"/>
        <v/>
      </c>
      <c r="F975" s="31">
        <f t="shared" si="494"/>
        <v>0</v>
      </c>
      <c r="G975" s="32">
        <f t="shared" si="495"/>
        <v>8717.1575941759165</v>
      </c>
      <c r="H975" s="32">
        <f t="shared" si="496"/>
        <v>9621.3038073292428</v>
      </c>
      <c r="I975" s="32">
        <f t="shared" si="485"/>
        <v>9621.3038073292428</v>
      </c>
      <c r="J975" s="37" t="str">
        <f t="shared" si="511"/>
        <v/>
      </c>
      <c r="K975" s="31">
        <f t="shared" si="497"/>
        <v>0</v>
      </c>
      <c r="L975" s="33" t="str">
        <f t="shared" si="498"/>
        <v/>
      </c>
      <c r="M975" s="34">
        <f t="shared" si="512"/>
        <v>11879.124534281384</v>
      </c>
      <c r="N975" s="33" t="str">
        <f t="shared" si="513"/>
        <v/>
      </c>
      <c r="O975" s="35" t="str">
        <f t="shared" si="499"/>
        <v/>
      </c>
      <c r="P975" s="48" t="str">
        <f t="shared" si="486"/>
        <v/>
      </c>
      <c r="Q975" s="35"/>
      <c r="R975" s="58">
        <f>Data!AW975</f>
        <v>0</v>
      </c>
      <c r="S975" s="58">
        <f>Data!BB975</f>
        <v>0</v>
      </c>
      <c r="T975" s="58">
        <f>Data!BM975</f>
        <v>0</v>
      </c>
      <c r="U975" s="59">
        <f>Data!BN975</f>
        <v>8440.7744140625</v>
      </c>
      <c r="V975" s="59">
        <f>Data!BO975</f>
        <v>9432.060546875</v>
      </c>
      <c r="W975" s="58">
        <f>Data!BT975</f>
        <v>0</v>
      </c>
      <c r="X975" s="56">
        <f t="shared" si="487"/>
        <v>9432.060546875</v>
      </c>
      <c r="Y975" s="64">
        <f t="shared" si="500"/>
        <v>4500</v>
      </c>
      <c r="Z975" s="65">
        <f t="shared" si="501"/>
        <v>26152.287109375</v>
      </c>
      <c r="AA975" s="66">
        <f t="shared" si="502"/>
        <v>30652.287109375</v>
      </c>
      <c r="AB975" s="71">
        <f t="shared" si="488"/>
        <v>21220.2265625</v>
      </c>
      <c r="AC975" s="71">
        <f t="shared" si="503"/>
        <v>26152.287109375</v>
      </c>
      <c r="AD975" s="71">
        <f t="shared" si="489"/>
        <v>24711.829331905268</v>
      </c>
      <c r="AE975" s="71">
        <f t="shared" si="514"/>
        <v>26152.287109375</v>
      </c>
      <c r="AF975" s="57">
        <f t="shared" si="515"/>
        <v>21220.2265625</v>
      </c>
      <c r="AI975" s="35" t="str">
        <f t="shared" si="504"/>
        <v/>
      </c>
      <c r="AJ975" s="125" t="str">
        <f t="shared" si="505"/>
        <v/>
      </c>
      <c r="AK975" s="125" t="str">
        <f t="shared" si="506"/>
        <v/>
      </c>
      <c r="AL975" s="125" t="str">
        <f t="shared" si="507"/>
        <v/>
      </c>
      <c r="AM975" s="125" t="str">
        <f t="shared" si="508"/>
        <v/>
      </c>
      <c r="AN975" s="125" t="s">
        <v>218</v>
      </c>
      <c r="AO975" s="125" t="str">
        <f t="shared" si="509"/>
        <v/>
      </c>
      <c r="AP975" s="125" t="str">
        <f t="shared" si="516"/>
        <v/>
      </c>
    </row>
    <row r="976" spans="1:42">
      <c r="A976" s="30">
        <f t="shared" si="510"/>
        <v>37287</v>
      </c>
      <c r="B976" s="31">
        <f t="shared" si="490"/>
        <v>0</v>
      </c>
      <c r="C976" s="33" t="str">
        <f t="shared" si="491"/>
        <v/>
      </c>
      <c r="D976" s="31">
        <f t="shared" si="492"/>
        <v>0</v>
      </c>
      <c r="E976" s="33" t="str">
        <f t="shared" si="493"/>
        <v/>
      </c>
      <c r="F976" s="31">
        <f t="shared" si="494"/>
        <v>0</v>
      </c>
      <c r="G976" s="32">
        <f t="shared" si="495"/>
        <v>0</v>
      </c>
      <c r="H976" s="32">
        <f t="shared" si="496"/>
        <v>0</v>
      </c>
      <c r="I976" s="32">
        <f t="shared" si="485"/>
        <v>0</v>
      </c>
      <c r="J976" s="37" t="str">
        <f t="shared" si="511"/>
        <v/>
      </c>
      <c r="K976" s="31">
        <f t="shared" si="497"/>
        <v>0</v>
      </c>
      <c r="L976" s="33" t="str">
        <f t="shared" si="498"/>
        <v/>
      </c>
      <c r="M976" s="34">
        <f t="shared" si="512"/>
        <v>8043.688696483051</v>
      </c>
      <c r="N976" s="33" t="str">
        <f t="shared" si="513"/>
        <v/>
      </c>
      <c r="O976" s="35" t="str">
        <f t="shared" si="499"/>
        <v/>
      </c>
      <c r="P976" s="48" t="str">
        <f t="shared" si="486"/>
        <v/>
      </c>
      <c r="Q976" s="35"/>
      <c r="R976" s="58">
        <f>Data!AW976</f>
        <v>0</v>
      </c>
      <c r="S976" s="58">
        <f>Data!BB976</f>
        <v>0</v>
      </c>
      <c r="T976" s="58">
        <f>Data!BM976</f>
        <v>0</v>
      </c>
      <c r="U976" s="59">
        <f>Data!BN976</f>
        <v>0</v>
      </c>
      <c r="V976" s="59">
        <f>Data!BO976</f>
        <v>0</v>
      </c>
      <c r="W976" s="58">
        <f>Data!BT976</f>
        <v>0</v>
      </c>
      <c r="X976" s="56">
        <f t="shared" si="487"/>
        <v>0</v>
      </c>
      <c r="Y976" s="64">
        <f t="shared" si="500"/>
        <v>6000</v>
      </c>
      <c r="Z976" s="65">
        <f t="shared" si="501"/>
        <v>41502.71875</v>
      </c>
      <c r="AA976" s="66">
        <f t="shared" si="502"/>
        <v>47502.71875</v>
      </c>
      <c r="AB976" s="71">
        <f t="shared" si="488"/>
        <v>47502.71875</v>
      </c>
      <c r="AC976" s="71">
        <f t="shared" si="503"/>
        <v>41502.71875</v>
      </c>
      <c r="AD976" s="71">
        <f t="shared" si="489"/>
        <v>43111.295151024424</v>
      </c>
      <c r="AE976" s="71">
        <f t="shared" si="514"/>
        <v>41502.71875</v>
      </c>
      <c r="AF976" s="57">
        <f t="shared" si="515"/>
        <v>41502.71875</v>
      </c>
      <c r="AI976" s="35" t="str">
        <f t="shared" si="504"/>
        <v/>
      </c>
      <c r="AJ976" s="125" t="str">
        <f t="shared" si="505"/>
        <v/>
      </c>
      <c r="AK976" s="125" t="str">
        <f t="shared" si="506"/>
        <v/>
      </c>
      <c r="AL976" s="125" t="str">
        <f t="shared" si="507"/>
        <v/>
      </c>
      <c r="AM976" s="125" t="str">
        <f t="shared" si="508"/>
        <v/>
      </c>
      <c r="AN976" s="125" t="s">
        <v>218</v>
      </c>
      <c r="AO976" s="125" t="str">
        <f t="shared" si="509"/>
        <v/>
      </c>
      <c r="AP976" s="125" t="str">
        <f t="shared" si="516"/>
        <v/>
      </c>
    </row>
    <row r="977" spans="1:42">
      <c r="A977" s="30">
        <f t="shared" si="510"/>
        <v>37315</v>
      </c>
      <c r="B977" s="31">
        <f t="shared" si="490"/>
        <v>0</v>
      </c>
      <c r="C977" s="33" t="str">
        <f t="shared" si="491"/>
        <v/>
      </c>
      <c r="D977" s="31">
        <f t="shared" si="492"/>
        <v>0</v>
      </c>
      <c r="E977" s="33" t="str">
        <f t="shared" si="493"/>
        <v/>
      </c>
      <c r="F977" s="31">
        <f t="shared" si="494"/>
        <v>0</v>
      </c>
      <c r="G977" s="32">
        <f t="shared" si="495"/>
        <v>0</v>
      </c>
      <c r="H977" s="32">
        <f t="shared" si="496"/>
        <v>0</v>
      </c>
      <c r="I977" s="32">
        <f t="shared" si="485"/>
        <v>0</v>
      </c>
      <c r="J977" s="37" t="str">
        <f t="shared" si="511"/>
        <v/>
      </c>
      <c r="K977" s="31">
        <f t="shared" si="497"/>
        <v>0</v>
      </c>
      <c r="L977" s="33" t="str">
        <f t="shared" si="498"/>
        <v/>
      </c>
      <c r="M977" s="34">
        <f t="shared" si="512"/>
        <v>18701.501434556099</v>
      </c>
      <c r="N977" s="33" t="str">
        <f t="shared" si="513"/>
        <v/>
      </c>
      <c r="O977" s="35" t="str">
        <f t="shared" si="499"/>
        <v/>
      </c>
      <c r="P977" s="48" t="str">
        <f t="shared" si="486"/>
        <v/>
      </c>
      <c r="Q977" s="35"/>
      <c r="R977" s="58">
        <f>Data!AW977</f>
        <v>0</v>
      </c>
      <c r="S977" s="58">
        <f>Data!BB977</f>
        <v>0</v>
      </c>
      <c r="T977" s="58">
        <f>Data!BM977</f>
        <v>0</v>
      </c>
      <c r="U977" s="59">
        <f>Data!BN977</f>
        <v>0</v>
      </c>
      <c r="V977" s="59">
        <f>Data!BO977</f>
        <v>0</v>
      </c>
      <c r="W977" s="58">
        <f>Data!BT977</f>
        <v>0</v>
      </c>
      <c r="X977" s="56">
        <f t="shared" si="487"/>
        <v>0</v>
      </c>
      <c r="Y977" s="64">
        <f t="shared" si="500"/>
        <v>15303.5712890625</v>
      </c>
      <c r="Z977" s="65">
        <f t="shared" si="501"/>
        <v>2029.466796875</v>
      </c>
      <c r="AA977" s="66">
        <f t="shared" si="502"/>
        <v>17333.0380859375</v>
      </c>
      <c r="AB977" s="71">
        <f t="shared" si="488"/>
        <v>17333.0380859375</v>
      </c>
      <c r="AC977" s="71">
        <f t="shared" si="503"/>
        <v>2029.466796875</v>
      </c>
      <c r="AD977" s="71">
        <f t="shared" si="489"/>
        <v>5228.5547765417577</v>
      </c>
      <c r="AE977" s="71">
        <f t="shared" si="514"/>
        <v>2029.466796875</v>
      </c>
      <c r="AF977" s="57">
        <f t="shared" si="515"/>
        <v>2029.466796875</v>
      </c>
      <c r="AI977" s="35" t="str">
        <f t="shared" si="504"/>
        <v/>
      </c>
      <c r="AJ977" s="125" t="str">
        <f t="shared" si="505"/>
        <v/>
      </c>
      <c r="AK977" s="125" t="str">
        <f t="shared" si="506"/>
        <v/>
      </c>
      <c r="AL977" s="125" t="str">
        <f t="shared" si="507"/>
        <v/>
      </c>
      <c r="AM977" s="125" t="str">
        <f t="shared" si="508"/>
        <v/>
      </c>
      <c r="AN977" s="125" t="s">
        <v>218</v>
      </c>
      <c r="AO977" s="125" t="str">
        <f t="shared" si="509"/>
        <v/>
      </c>
      <c r="AP977" s="125" t="str">
        <f t="shared" si="516"/>
        <v/>
      </c>
    </row>
    <row r="978" spans="1:42">
      <c r="A978" s="30">
        <f t="shared" si="510"/>
        <v>37346</v>
      </c>
      <c r="B978" s="31">
        <f t="shared" si="490"/>
        <v>0</v>
      </c>
      <c r="C978" s="33" t="str">
        <f t="shared" si="491"/>
        <v/>
      </c>
      <c r="D978" s="31">
        <f t="shared" si="492"/>
        <v>0</v>
      </c>
      <c r="E978" s="33" t="str">
        <f t="shared" si="493"/>
        <v/>
      </c>
      <c r="F978" s="31">
        <f t="shared" si="494"/>
        <v>0</v>
      </c>
      <c r="G978" s="32">
        <f t="shared" si="495"/>
        <v>0</v>
      </c>
      <c r="H978" s="32">
        <f t="shared" si="496"/>
        <v>0</v>
      </c>
      <c r="I978" s="32">
        <f t="shared" si="485"/>
        <v>0</v>
      </c>
      <c r="J978" s="37" t="str">
        <f t="shared" si="511"/>
        <v/>
      </c>
      <c r="K978" s="31">
        <f t="shared" si="497"/>
        <v>0</v>
      </c>
      <c r="L978" s="33" t="str">
        <f t="shared" si="498"/>
        <v/>
      </c>
      <c r="M978" s="34">
        <f t="shared" si="512"/>
        <v>14139.421278739337</v>
      </c>
      <c r="N978" s="33" t="str">
        <f t="shared" si="513"/>
        <v/>
      </c>
      <c r="O978" s="35" t="str">
        <f t="shared" si="499"/>
        <v/>
      </c>
      <c r="P978" s="48" t="str">
        <f t="shared" si="486"/>
        <v/>
      </c>
      <c r="Q978" s="35"/>
      <c r="R978" s="58">
        <f>Data!AW978</f>
        <v>0</v>
      </c>
      <c r="S978" s="58">
        <f>Data!BB978</f>
        <v>0</v>
      </c>
      <c r="T978" s="58">
        <f>Data!BM978</f>
        <v>0</v>
      </c>
      <c r="U978" s="59">
        <f>Data!BN978</f>
        <v>0</v>
      </c>
      <c r="V978" s="59">
        <f>Data!BO978</f>
        <v>0</v>
      </c>
      <c r="W978" s="58">
        <f>Data!BT978</f>
        <v>0</v>
      </c>
      <c r="X978" s="56">
        <f t="shared" si="487"/>
        <v>0</v>
      </c>
      <c r="Y978" s="64">
        <f t="shared" si="500"/>
        <v>10846.7744140625</v>
      </c>
      <c r="Z978" s="65">
        <f t="shared" si="501"/>
        <v>7557.833984375</v>
      </c>
      <c r="AA978" s="66">
        <f t="shared" si="502"/>
        <v>18404.6083984375</v>
      </c>
      <c r="AB978" s="71">
        <f t="shared" si="488"/>
        <v>18404.6083984375</v>
      </c>
      <c r="AC978" s="71">
        <f t="shared" si="503"/>
        <v>7557.833984375</v>
      </c>
      <c r="AD978" s="71">
        <f t="shared" si="489"/>
        <v>9717.9535695136219</v>
      </c>
      <c r="AE978" s="71">
        <f t="shared" si="514"/>
        <v>7557.833984375</v>
      </c>
      <c r="AF978" s="57">
        <f t="shared" si="515"/>
        <v>7557.833984375</v>
      </c>
      <c r="AI978" s="35" t="str">
        <f t="shared" si="504"/>
        <v/>
      </c>
      <c r="AJ978" s="125" t="str">
        <f t="shared" si="505"/>
        <v/>
      </c>
      <c r="AK978" s="125" t="str">
        <f t="shared" si="506"/>
        <v/>
      </c>
      <c r="AL978" s="125" t="str">
        <f t="shared" si="507"/>
        <v/>
      </c>
      <c r="AM978" s="125" t="str">
        <f t="shared" si="508"/>
        <v/>
      </c>
      <c r="AN978" s="125" t="s">
        <v>218</v>
      </c>
      <c r="AO978" s="125" t="str">
        <f t="shared" si="509"/>
        <v/>
      </c>
      <c r="AP978" s="125" t="str">
        <f t="shared" si="516"/>
        <v/>
      </c>
    </row>
    <row r="979" spans="1:42">
      <c r="A979" s="30">
        <f t="shared" si="510"/>
        <v>37376</v>
      </c>
      <c r="B979" s="31">
        <f t="shared" si="490"/>
        <v>995.92711878742432</v>
      </c>
      <c r="C979" s="33" t="str">
        <f t="shared" si="491"/>
        <v/>
      </c>
      <c r="D979" s="31">
        <f t="shared" si="492"/>
        <v>4497.7764932851587</v>
      </c>
      <c r="E979" s="33" t="str">
        <f t="shared" si="493"/>
        <v/>
      </c>
      <c r="F979" s="31">
        <f t="shared" si="494"/>
        <v>0</v>
      </c>
      <c r="G979" s="32">
        <f t="shared" si="495"/>
        <v>0</v>
      </c>
      <c r="H979" s="32">
        <f t="shared" si="496"/>
        <v>0</v>
      </c>
      <c r="I979" s="32">
        <f t="shared" si="485"/>
        <v>0</v>
      </c>
      <c r="J979" s="37" t="str">
        <f t="shared" si="511"/>
        <v/>
      </c>
      <c r="K979" s="31">
        <f t="shared" si="497"/>
        <v>0</v>
      </c>
      <c r="L979" s="33" t="str">
        <f t="shared" si="498"/>
        <v/>
      </c>
      <c r="M979" s="34">
        <f t="shared" si="512"/>
        <v>4285.7143586995662</v>
      </c>
      <c r="N979" s="33" t="str">
        <f t="shared" si="513"/>
        <v/>
      </c>
      <c r="O979" s="35" t="str">
        <f t="shared" si="499"/>
        <v/>
      </c>
      <c r="P979" s="48" t="str">
        <f t="shared" si="486"/>
        <v/>
      </c>
      <c r="Q979" s="35"/>
      <c r="R979" s="58">
        <f>Data!AW979</f>
        <v>1216.6807861328125</v>
      </c>
      <c r="S979" s="58">
        <f>Data!BB979</f>
        <v>4718.5302734375</v>
      </c>
      <c r="T979" s="58">
        <f>Data!BM979</f>
        <v>0</v>
      </c>
      <c r="U979" s="59">
        <f>Data!BN979</f>
        <v>0</v>
      </c>
      <c r="V979" s="59">
        <f>Data!BO979</f>
        <v>0</v>
      </c>
      <c r="W979" s="58">
        <f>Data!BT979</f>
        <v>0</v>
      </c>
      <c r="X979" s="56">
        <f t="shared" si="487"/>
        <v>4718.5302734375</v>
      </c>
      <c r="Y979" s="64">
        <f t="shared" si="500"/>
        <v>9831.25</v>
      </c>
      <c r="Z979" s="65">
        <f t="shared" si="501"/>
        <v>2950.12744140625</v>
      </c>
      <c r="AA979" s="66">
        <f t="shared" si="502"/>
        <v>12781.37744140625</v>
      </c>
      <c r="AB979" s="71">
        <f t="shared" si="488"/>
        <v>8062.84716796875</v>
      </c>
      <c r="AC979" s="71">
        <f t="shared" si="503"/>
        <v>2950.12744140625</v>
      </c>
      <c r="AD979" s="71">
        <f t="shared" si="489"/>
        <v>12006.315773662767</v>
      </c>
      <c r="AE979" s="71">
        <f t="shared" si="514"/>
        <v>2927.2297916412354</v>
      </c>
      <c r="AF979" s="57">
        <f t="shared" si="515"/>
        <v>2950.12744140625</v>
      </c>
      <c r="AI979" s="35" t="str">
        <f t="shared" si="504"/>
        <v/>
      </c>
      <c r="AJ979" s="125" t="str">
        <f t="shared" si="505"/>
        <v/>
      </c>
      <c r="AK979" s="125" t="str">
        <f t="shared" si="506"/>
        <v/>
      </c>
      <c r="AL979" s="125" t="str">
        <f t="shared" si="507"/>
        <v/>
      </c>
      <c r="AM979" s="125" t="str">
        <f t="shared" si="508"/>
        <v/>
      </c>
      <c r="AN979" s="125" t="s">
        <v>218</v>
      </c>
      <c r="AO979" s="125" t="str">
        <f t="shared" si="509"/>
        <v/>
      </c>
      <c r="AP979" s="125" t="str">
        <f t="shared" si="516"/>
        <v/>
      </c>
    </row>
    <row r="980" spans="1:42">
      <c r="A980" s="30">
        <f t="shared" si="510"/>
        <v>37407</v>
      </c>
      <c r="B980" s="31">
        <f t="shared" si="490"/>
        <v>5418.6626408959273</v>
      </c>
      <c r="C980" s="33" t="str">
        <f t="shared" si="491"/>
        <v/>
      </c>
      <c r="D980" s="31">
        <f t="shared" si="492"/>
        <v>8491.8361320983913</v>
      </c>
      <c r="E980" s="33" t="str">
        <f t="shared" si="493"/>
        <v/>
      </c>
      <c r="F980" s="31">
        <f t="shared" si="494"/>
        <v>0</v>
      </c>
      <c r="G980" s="32">
        <f t="shared" si="495"/>
        <v>0</v>
      </c>
      <c r="H980" s="32">
        <f t="shared" si="496"/>
        <v>-20182.091012937482</v>
      </c>
      <c r="I980" s="32">
        <f t="shared" si="485"/>
        <v>0</v>
      </c>
      <c r="J980" s="37" t="str">
        <f t="shared" si="511"/>
        <v/>
      </c>
      <c r="K980" s="31">
        <f t="shared" si="497"/>
        <v>0</v>
      </c>
      <c r="L980" s="33" t="str">
        <f t="shared" si="498"/>
        <v/>
      </c>
      <c r="M980" s="34">
        <f t="shared" si="512"/>
        <v>4285.7143586995662</v>
      </c>
      <c r="N980" s="33" t="str">
        <f t="shared" si="513"/>
        <v/>
      </c>
      <c r="O980" s="35" t="str">
        <f t="shared" si="499"/>
        <v>MRDO</v>
      </c>
      <c r="P980" s="48" t="str">
        <f t="shared" si="486"/>
        <v>MRDO</v>
      </c>
      <c r="Q980" s="35"/>
      <c r="R980" s="58">
        <f>Data!AW980</f>
        <v>4435.44384765625</v>
      </c>
      <c r="S980" s="58">
        <f>Data!BB980</f>
        <v>7508.6171875</v>
      </c>
      <c r="T980" s="58">
        <f>Data!BM980</f>
        <v>0</v>
      </c>
      <c r="U980" s="59">
        <f>Data!BN980</f>
        <v>0</v>
      </c>
      <c r="V980" s="59">
        <f>Data!BO980</f>
        <v>-21165.310546875</v>
      </c>
      <c r="W980" s="58">
        <f>Data!BT980</f>
        <v>0</v>
      </c>
      <c r="X980" s="56">
        <f t="shared" si="487"/>
        <v>7508.6171875</v>
      </c>
      <c r="Y980" s="64">
        <f t="shared" si="500"/>
        <v>9145.1611328125</v>
      </c>
      <c r="Z980" s="65">
        <f t="shared" si="501"/>
        <v>0</v>
      </c>
      <c r="AA980" s="66">
        <f t="shared" si="502"/>
        <v>9145.1611328125</v>
      </c>
      <c r="AB980" s="71">
        <f t="shared" si="488"/>
        <v>1636.5439453125</v>
      </c>
      <c r="AC980" s="71">
        <f t="shared" si="503"/>
        <v>0</v>
      </c>
      <c r="AD980" s="71">
        <f t="shared" si="489"/>
        <v>9185.97811402556</v>
      </c>
      <c r="AE980" s="71">
        <f t="shared" si="514"/>
        <v>0</v>
      </c>
      <c r="AF980" s="57">
        <f t="shared" si="515"/>
        <v>0</v>
      </c>
      <c r="AI980" s="35" t="str">
        <f t="shared" si="504"/>
        <v/>
      </c>
      <c r="AJ980" s="125" t="str">
        <f t="shared" si="505"/>
        <v/>
      </c>
      <c r="AK980" s="125" t="str">
        <f t="shared" si="506"/>
        <v/>
      </c>
      <c r="AL980" s="125" t="str">
        <f t="shared" si="507"/>
        <v/>
      </c>
      <c r="AM980" s="125" t="str">
        <f t="shared" si="508"/>
        <v/>
      </c>
      <c r="AN980" s="125" t="s">
        <v>218</v>
      </c>
      <c r="AO980" s="125" t="str">
        <f t="shared" si="509"/>
        <v/>
      </c>
      <c r="AP980" s="125" t="str">
        <f t="shared" si="516"/>
        <v/>
      </c>
    </row>
    <row r="981" spans="1:42">
      <c r="A981" s="30">
        <f t="shared" si="510"/>
        <v>37437</v>
      </c>
      <c r="B981" s="31">
        <f t="shared" si="490"/>
        <v>7952.499739669729</v>
      </c>
      <c r="C981" s="33" t="str">
        <f t="shared" si="491"/>
        <v/>
      </c>
      <c r="D981" s="31">
        <f t="shared" si="492"/>
        <v>9056.2496711098065</v>
      </c>
      <c r="E981" s="33" t="str">
        <f t="shared" si="493"/>
        <v/>
      </c>
      <c r="F981" s="31">
        <f t="shared" si="494"/>
        <v>0</v>
      </c>
      <c r="G981" s="32">
        <f t="shared" si="495"/>
        <v>0</v>
      </c>
      <c r="H981" s="32">
        <f t="shared" si="496"/>
        <v>-4317.0751337341071</v>
      </c>
      <c r="I981" s="32">
        <f t="shared" si="485"/>
        <v>0</v>
      </c>
      <c r="J981" s="37" t="str">
        <f t="shared" si="511"/>
        <v/>
      </c>
      <c r="K981" s="31">
        <f t="shared" si="497"/>
        <v>0</v>
      </c>
      <c r="L981" s="33" t="str">
        <f t="shared" si="498"/>
        <v/>
      </c>
      <c r="M981" s="34">
        <f t="shared" si="512"/>
        <v>8636.0080990792703</v>
      </c>
      <c r="N981" s="33" t="str">
        <f t="shared" si="513"/>
        <v/>
      </c>
      <c r="O981" s="35" t="str">
        <f t="shared" si="499"/>
        <v>MRDO</v>
      </c>
      <c r="P981" s="48" t="str">
        <f t="shared" si="486"/>
        <v>MRDO</v>
      </c>
      <c r="Q981" s="35"/>
      <c r="R981" s="58">
        <f>Data!AW981</f>
        <v>2142.369140625</v>
      </c>
      <c r="S981" s="58">
        <f>Data!BB981</f>
        <v>3246.119384765625</v>
      </c>
      <c r="T981" s="58">
        <f>Data!BM981</f>
        <v>0</v>
      </c>
      <c r="U981" s="59">
        <f>Data!BN981</f>
        <v>0</v>
      </c>
      <c r="V981" s="59">
        <f>Data!BO981</f>
        <v>-10127.2060546875</v>
      </c>
      <c r="W981" s="58">
        <f>Data!BT981</f>
        <v>0</v>
      </c>
      <c r="X981" s="56">
        <f t="shared" si="487"/>
        <v>3246.119384765625</v>
      </c>
      <c r="Y981" s="64">
        <f t="shared" si="500"/>
        <v>7243.33349609375</v>
      </c>
      <c r="Z981" s="65">
        <f t="shared" si="501"/>
        <v>0</v>
      </c>
      <c r="AA981" s="66">
        <f t="shared" si="502"/>
        <v>7243.33349609375</v>
      </c>
      <c r="AB981" s="71">
        <f t="shared" si="488"/>
        <v>3997.214111328125</v>
      </c>
      <c r="AC981" s="71">
        <f t="shared" si="503"/>
        <v>0</v>
      </c>
      <c r="AD981" s="71">
        <f t="shared" si="489"/>
        <v>6301.0080593144557</v>
      </c>
      <c r="AE981" s="71">
        <f t="shared" si="514"/>
        <v>0</v>
      </c>
      <c r="AF981" s="57">
        <f t="shared" si="515"/>
        <v>0</v>
      </c>
      <c r="AI981" s="35" t="str">
        <f t="shared" si="504"/>
        <v/>
      </c>
      <c r="AJ981" s="125" t="str">
        <f t="shared" si="505"/>
        <v/>
      </c>
      <c r="AK981" s="125" t="str">
        <f t="shared" si="506"/>
        <v/>
      </c>
      <c r="AL981" s="125" t="str">
        <f t="shared" si="507"/>
        <v/>
      </c>
      <c r="AM981" s="125" t="str">
        <f t="shared" si="508"/>
        <v/>
      </c>
      <c r="AN981" s="125" t="s">
        <v>218</v>
      </c>
      <c r="AO981" s="125" t="str">
        <f t="shared" si="509"/>
        <v/>
      </c>
      <c r="AP981" s="125" t="str">
        <f t="shared" si="516"/>
        <v/>
      </c>
    </row>
    <row r="982" spans="1:42">
      <c r="A982" s="30">
        <f t="shared" si="510"/>
        <v>37468</v>
      </c>
      <c r="B982" s="31">
        <f t="shared" si="490"/>
        <v>18893.865568337169</v>
      </c>
      <c r="C982" s="33" t="str">
        <f t="shared" si="491"/>
        <v/>
      </c>
      <c r="D982" s="31">
        <f t="shared" si="492"/>
        <v>15400.43177096914</v>
      </c>
      <c r="E982" s="33" t="str">
        <f t="shared" si="493"/>
        <v/>
      </c>
      <c r="F982" s="31">
        <f t="shared" si="494"/>
        <v>0</v>
      </c>
      <c r="G982" s="32">
        <f t="shared" si="495"/>
        <v>16987.069353898019</v>
      </c>
      <c r="H982" s="32">
        <f t="shared" si="496"/>
        <v>16703.624096883144</v>
      </c>
      <c r="I982" s="32">
        <f t="shared" si="485"/>
        <v>16987.069353898019</v>
      </c>
      <c r="J982" s="37" t="str">
        <f t="shared" si="511"/>
        <v/>
      </c>
      <c r="K982" s="31">
        <f t="shared" si="497"/>
        <v>0</v>
      </c>
      <c r="L982" s="33" t="str">
        <f t="shared" si="498"/>
        <v/>
      </c>
      <c r="M982" s="34">
        <f t="shared" si="512"/>
        <v>17185.50318444704</v>
      </c>
      <c r="N982" s="33" t="str">
        <f t="shared" si="513"/>
        <v/>
      </c>
      <c r="O982" s="35" t="str">
        <f t="shared" si="499"/>
        <v>MRDO</v>
      </c>
      <c r="P982" s="48" t="str">
        <f t="shared" si="486"/>
        <v>MRDO</v>
      </c>
      <c r="Q982" s="35"/>
      <c r="R982" s="58">
        <f>Data!AW982</f>
        <v>4230.64990234375</v>
      </c>
      <c r="S982" s="58">
        <f>Data!BB982</f>
        <v>737.215576171875</v>
      </c>
      <c r="T982" s="58">
        <f>Data!BM982</f>
        <v>0</v>
      </c>
      <c r="U982" s="59">
        <f>Data!BN982</f>
        <v>2323.853515625</v>
      </c>
      <c r="V982" s="59">
        <f>Data!BO982</f>
        <v>2040.408203125</v>
      </c>
      <c r="W982" s="58">
        <f>Data!BT982</f>
        <v>0</v>
      </c>
      <c r="X982" s="56">
        <f t="shared" si="487"/>
        <v>4230.64990234375</v>
      </c>
      <c r="Y982" s="64">
        <f t="shared" si="500"/>
        <v>5000</v>
      </c>
      <c r="Z982" s="65">
        <f t="shared" si="501"/>
        <v>0</v>
      </c>
      <c r="AA982" s="66">
        <f t="shared" si="502"/>
        <v>5000</v>
      </c>
      <c r="AB982" s="71">
        <f t="shared" si="488"/>
        <v>769.35009765625</v>
      </c>
      <c r="AC982" s="71">
        <f t="shared" si="503"/>
        <v>0</v>
      </c>
      <c r="AD982" s="71">
        <f t="shared" si="489"/>
        <v>3785.3434381244151</v>
      </c>
      <c r="AE982" s="71">
        <f t="shared" si="514"/>
        <v>0</v>
      </c>
      <c r="AF982" s="57">
        <f t="shared" si="515"/>
        <v>0</v>
      </c>
      <c r="AI982" s="35" t="str">
        <f t="shared" si="504"/>
        <v/>
      </c>
      <c r="AJ982" s="125" t="str">
        <f t="shared" si="505"/>
        <v/>
      </c>
      <c r="AK982" s="125" t="str">
        <f t="shared" si="506"/>
        <v/>
      </c>
      <c r="AL982" s="125" t="str">
        <f t="shared" si="507"/>
        <v/>
      </c>
      <c r="AM982" s="125" t="str">
        <f t="shared" si="508"/>
        <v/>
      </c>
      <c r="AN982" s="125" t="s">
        <v>218</v>
      </c>
      <c r="AO982" s="125" t="str">
        <f t="shared" si="509"/>
        <v/>
      </c>
      <c r="AP982" s="125" t="str">
        <f t="shared" si="516"/>
        <v/>
      </c>
    </row>
    <row r="983" spans="1:42">
      <c r="A983" s="30">
        <f t="shared" si="510"/>
        <v>37499</v>
      </c>
      <c r="B983" s="31">
        <f t="shared" si="490"/>
        <v>17792.906355370909</v>
      </c>
      <c r="C983" s="33" t="str">
        <f t="shared" si="491"/>
        <v>JP</v>
      </c>
      <c r="D983" s="31">
        <f t="shared" si="492"/>
        <v>13998.977175860577</v>
      </c>
      <c r="E983" s="33" t="str">
        <f t="shared" si="493"/>
        <v/>
      </c>
      <c r="F983" s="31">
        <f t="shared" si="494"/>
        <v>0</v>
      </c>
      <c r="G983" s="32">
        <f t="shared" si="495"/>
        <v>15598.341569594817</v>
      </c>
      <c r="H983" s="32">
        <f t="shared" si="496"/>
        <v>14984.981626330322</v>
      </c>
      <c r="I983" s="32">
        <f t="shared" si="485"/>
        <v>15598.341569594817</v>
      </c>
      <c r="J983" s="37" t="str">
        <f t="shared" si="511"/>
        <v/>
      </c>
      <c r="K983" s="31">
        <f t="shared" si="497"/>
        <v>0</v>
      </c>
      <c r="L983" s="33" t="str">
        <f t="shared" si="498"/>
        <v/>
      </c>
      <c r="M983" s="34">
        <f t="shared" si="512"/>
        <v>17076.694586705962</v>
      </c>
      <c r="N983" s="33" t="str">
        <f t="shared" si="513"/>
        <v/>
      </c>
      <c r="O983" s="35" t="str">
        <f t="shared" si="499"/>
        <v/>
      </c>
      <c r="P983" s="48" t="str">
        <f t="shared" si="486"/>
        <v>JP</v>
      </c>
      <c r="Q983" s="35"/>
      <c r="R983" s="58">
        <f>Data!AW983</f>
        <v>5144.34033203125</v>
      </c>
      <c r="S983" s="58">
        <f>Data!BB983</f>
        <v>1350.411865234375</v>
      </c>
      <c r="T983" s="58">
        <f>Data!BM983</f>
        <v>0</v>
      </c>
      <c r="U983" s="59">
        <f>Data!BN983</f>
        <v>2949.776123046875</v>
      </c>
      <c r="V983" s="59">
        <f>Data!BO983</f>
        <v>2336.41552734375</v>
      </c>
      <c r="W983" s="58">
        <f>Data!BT983</f>
        <v>0</v>
      </c>
      <c r="X983" s="56">
        <f t="shared" si="487"/>
        <v>5144.34033203125</v>
      </c>
      <c r="Y983" s="64">
        <f t="shared" si="500"/>
        <v>3500</v>
      </c>
      <c r="Z983" s="65">
        <f t="shared" si="501"/>
        <v>1644.542236328125</v>
      </c>
      <c r="AA983" s="66">
        <f t="shared" si="502"/>
        <v>5144.542236328125</v>
      </c>
      <c r="AB983" s="71">
        <f t="shared" si="488"/>
        <v>0.201904296875</v>
      </c>
      <c r="AC983" s="71">
        <f t="shared" si="503"/>
        <v>1644.542236328125</v>
      </c>
      <c r="AD983" s="71">
        <f t="shared" si="489"/>
        <v>2073.6727022637861</v>
      </c>
      <c r="AE983" s="71">
        <f t="shared" si="514"/>
        <v>1644.542236328125</v>
      </c>
      <c r="AF983" s="57">
        <f t="shared" si="515"/>
        <v>0.201904296875</v>
      </c>
      <c r="AI983" s="35" t="str">
        <f t="shared" si="504"/>
        <v/>
      </c>
      <c r="AJ983" s="125" t="str">
        <f t="shared" si="505"/>
        <v/>
      </c>
      <c r="AK983" s="125" t="str">
        <f t="shared" si="506"/>
        <v/>
      </c>
      <c r="AL983" s="125" t="str">
        <f t="shared" si="507"/>
        <v/>
      </c>
      <c r="AM983" s="125" t="str">
        <f t="shared" si="508"/>
        <v/>
      </c>
      <c r="AN983" s="125" t="s">
        <v>218</v>
      </c>
      <c r="AO983" s="125" t="str">
        <f t="shared" si="509"/>
        <v/>
      </c>
      <c r="AP983" s="125" t="str">
        <f t="shared" si="516"/>
        <v/>
      </c>
    </row>
    <row r="984" spans="1:42">
      <c r="A984" s="30">
        <f t="shared" si="510"/>
        <v>37529</v>
      </c>
      <c r="B984" s="31">
        <f t="shared" si="490"/>
        <v>0</v>
      </c>
      <c r="C984" s="33" t="str">
        <f t="shared" si="491"/>
        <v/>
      </c>
      <c r="D984" s="31">
        <f t="shared" si="492"/>
        <v>0</v>
      </c>
      <c r="E984" s="33" t="str">
        <f t="shared" si="493"/>
        <v/>
      </c>
      <c r="F984" s="31">
        <f t="shared" si="494"/>
        <v>0</v>
      </c>
      <c r="G984" s="32">
        <f t="shared" si="495"/>
        <v>9346.5461603106669</v>
      </c>
      <c r="H984" s="32">
        <f t="shared" si="496"/>
        <v>9512.3034700872558</v>
      </c>
      <c r="I984" s="32">
        <f t="shared" si="485"/>
        <v>9512.3034700872558</v>
      </c>
      <c r="J984" s="37" t="str">
        <f t="shared" si="511"/>
        <v/>
      </c>
      <c r="K984" s="31">
        <f t="shared" si="497"/>
        <v>0</v>
      </c>
      <c r="L984" s="33" t="str">
        <f t="shared" si="498"/>
        <v/>
      </c>
      <c r="M984" s="34">
        <f t="shared" si="512"/>
        <v>12900.946987626992</v>
      </c>
      <c r="N984" s="33" t="str">
        <f t="shared" si="513"/>
        <v/>
      </c>
      <c r="O984" s="35" t="str">
        <f t="shared" si="499"/>
        <v>MRDO</v>
      </c>
      <c r="P984" s="48" t="str">
        <f t="shared" si="486"/>
        <v>MRDO</v>
      </c>
      <c r="Q984" s="35"/>
      <c r="R984" s="58">
        <f>Data!AW984</f>
        <v>0</v>
      </c>
      <c r="S984" s="58">
        <f>Data!BB984</f>
        <v>0</v>
      </c>
      <c r="T984" s="58">
        <f>Data!BM984</f>
        <v>0</v>
      </c>
      <c r="U984" s="59">
        <f>Data!BN984</f>
        <v>757.34613037109375</v>
      </c>
      <c r="V984" s="59">
        <f>Data!BO984</f>
        <v>923.10333251953125</v>
      </c>
      <c r="W984" s="58">
        <f>Data!BT984</f>
        <v>0</v>
      </c>
      <c r="X984" s="56">
        <f t="shared" si="487"/>
        <v>923.10333251953125</v>
      </c>
      <c r="Y984" s="64">
        <f t="shared" si="500"/>
        <v>3000</v>
      </c>
      <c r="Z984" s="65">
        <f t="shared" si="501"/>
        <v>0</v>
      </c>
      <c r="AA984" s="66">
        <f t="shared" si="502"/>
        <v>3000</v>
      </c>
      <c r="AB984" s="71">
        <f t="shared" si="488"/>
        <v>2076.8966674804687</v>
      </c>
      <c r="AC984" s="71">
        <f t="shared" si="503"/>
        <v>0</v>
      </c>
      <c r="AD984" s="71">
        <f t="shared" si="489"/>
        <v>447.38883852550862</v>
      </c>
      <c r="AE984" s="71">
        <f t="shared" si="514"/>
        <v>0</v>
      </c>
      <c r="AF984" s="57">
        <f t="shared" si="515"/>
        <v>0</v>
      </c>
      <c r="AI984" s="35" t="str">
        <f t="shared" si="504"/>
        <v/>
      </c>
      <c r="AJ984" s="125" t="str">
        <f t="shared" si="505"/>
        <v/>
      </c>
      <c r="AK984" s="125" t="str">
        <f t="shared" si="506"/>
        <v/>
      </c>
      <c r="AL984" s="125" t="str">
        <f t="shared" si="507"/>
        <v/>
      </c>
      <c r="AM984" s="125" t="str">
        <f t="shared" si="508"/>
        <v/>
      </c>
      <c r="AN984" s="125" t="s">
        <v>218</v>
      </c>
      <c r="AO984" s="125" t="str">
        <f t="shared" si="509"/>
        <v/>
      </c>
      <c r="AP984" s="125" t="str">
        <f t="shared" si="516"/>
        <v/>
      </c>
    </row>
    <row r="985" spans="1:42">
      <c r="A985" s="30">
        <f t="shared" si="510"/>
        <v>37560</v>
      </c>
      <c r="B985" s="31">
        <f t="shared" si="490"/>
        <v>0</v>
      </c>
      <c r="C985" s="33" t="str">
        <f t="shared" si="491"/>
        <v/>
      </c>
      <c r="D985" s="31">
        <f t="shared" si="492"/>
        <v>0</v>
      </c>
      <c r="E985" s="33" t="str">
        <f t="shared" si="493"/>
        <v/>
      </c>
      <c r="F985" s="31">
        <f t="shared" si="494"/>
        <v>0</v>
      </c>
      <c r="G985" s="32">
        <f t="shared" si="495"/>
        <v>4250.3584076331272</v>
      </c>
      <c r="H985" s="32">
        <f t="shared" si="496"/>
        <v>6111.8731331738009</v>
      </c>
      <c r="I985" s="32">
        <f t="shared" si="485"/>
        <v>6111.8731331738009</v>
      </c>
      <c r="J985" s="37" t="str">
        <f t="shared" si="511"/>
        <v/>
      </c>
      <c r="K985" s="31">
        <f t="shared" si="497"/>
        <v>0</v>
      </c>
      <c r="L985" s="33" t="str">
        <f t="shared" si="498"/>
        <v/>
      </c>
      <c r="M985" s="34">
        <f t="shared" si="512"/>
        <v>5803.2149814904642</v>
      </c>
      <c r="N985" s="33" t="str">
        <f t="shared" si="513"/>
        <v/>
      </c>
      <c r="O985" s="35" t="str">
        <f t="shared" si="499"/>
        <v/>
      </c>
      <c r="P985" s="48" t="str">
        <f t="shared" si="486"/>
        <v/>
      </c>
      <c r="Q985" s="35"/>
      <c r="R985" s="58">
        <f>Data!AW985</f>
        <v>0</v>
      </c>
      <c r="S985" s="58">
        <f>Data!BB985</f>
        <v>0</v>
      </c>
      <c r="T985" s="58">
        <f>Data!BM985</f>
        <v>0</v>
      </c>
      <c r="U985" s="59">
        <f>Data!BN985</f>
        <v>1054.7109375</v>
      </c>
      <c r="V985" s="59">
        <f>Data!BO985</f>
        <v>2916.2255859375</v>
      </c>
      <c r="W985" s="58">
        <f>Data!BT985</f>
        <v>0</v>
      </c>
      <c r="X985" s="56">
        <f t="shared" si="487"/>
        <v>2916.2255859375</v>
      </c>
      <c r="Y985" s="64">
        <f t="shared" si="500"/>
        <v>4000</v>
      </c>
      <c r="Z985" s="65">
        <f t="shared" si="501"/>
        <v>1979.822265625</v>
      </c>
      <c r="AA985" s="66">
        <f t="shared" si="502"/>
        <v>5979.822265625</v>
      </c>
      <c r="AB985" s="71">
        <f t="shared" si="488"/>
        <v>3063.5966796875</v>
      </c>
      <c r="AC985" s="71">
        <f t="shared" si="503"/>
        <v>1979.822265625</v>
      </c>
      <c r="AD985" s="71">
        <f t="shared" si="489"/>
        <v>5303.4808886410974</v>
      </c>
      <c r="AE985" s="71">
        <f t="shared" si="514"/>
        <v>1979.822265625</v>
      </c>
      <c r="AF985" s="57">
        <f t="shared" si="515"/>
        <v>1979.822265625</v>
      </c>
      <c r="AI985" s="35" t="str">
        <f t="shared" si="504"/>
        <v/>
      </c>
      <c r="AJ985" s="125" t="str">
        <f t="shared" si="505"/>
        <v/>
      </c>
      <c r="AK985" s="125" t="str">
        <f t="shared" si="506"/>
        <v/>
      </c>
      <c r="AL985" s="125" t="str">
        <f t="shared" si="507"/>
        <v/>
      </c>
      <c r="AM985" s="125" t="str">
        <f t="shared" si="508"/>
        <v/>
      </c>
      <c r="AN985" s="125" t="s">
        <v>218</v>
      </c>
      <c r="AO985" s="125" t="str">
        <f t="shared" si="509"/>
        <v/>
      </c>
      <c r="AP985" s="125" t="str">
        <f t="shared" si="516"/>
        <v/>
      </c>
    </row>
    <row r="986" spans="1:42">
      <c r="A986" s="30">
        <f t="shared" si="510"/>
        <v>37590</v>
      </c>
      <c r="B986" s="31">
        <f t="shared" si="490"/>
        <v>0</v>
      </c>
      <c r="C986" s="33" t="str">
        <f t="shared" si="491"/>
        <v/>
      </c>
      <c r="D986" s="31">
        <f t="shared" si="492"/>
        <v>0</v>
      </c>
      <c r="E986" s="33" t="str">
        <f t="shared" si="493"/>
        <v/>
      </c>
      <c r="F986" s="31">
        <f t="shared" si="494"/>
        <v>0</v>
      </c>
      <c r="G986" s="32">
        <f t="shared" si="495"/>
        <v>21032.449521905557</v>
      </c>
      <c r="H986" s="32">
        <f t="shared" si="496"/>
        <v>21032.450404835308</v>
      </c>
      <c r="I986" s="32">
        <f t="shared" si="485"/>
        <v>21032.450404835308</v>
      </c>
      <c r="J986" s="37" t="str">
        <f t="shared" si="511"/>
        <v>RS</v>
      </c>
      <c r="K986" s="31">
        <f t="shared" si="497"/>
        <v>0</v>
      </c>
      <c r="L986" s="33" t="str">
        <f t="shared" si="498"/>
        <v/>
      </c>
      <c r="M986" s="34">
        <f t="shared" si="512"/>
        <v>13770.859128910179</v>
      </c>
      <c r="N986" s="33" t="str">
        <f t="shared" si="513"/>
        <v/>
      </c>
      <c r="O986" s="35" t="str">
        <f t="shared" si="499"/>
        <v/>
      </c>
      <c r="P986" s="48" t="str">
        <f t="shared" si="486"/>
        <v>RS</v>
      </c>
      <c r="Q986" s="35"/>
      <c r="R986" s="58">
        <f>Data!AW986</f>
        <v>0</v>
      </c>
      <c r="S986" s="58">
        <f>Data!BB986</f>
        <v>0</v>
      </c>
      <c r="T986" s="58">
        <f>Data!BM986</f>
        <v>0</v>
      </c>
      <c r="U986" s="59">
        <f>Data!BN986</f>
        <v>13354.94921875</v>
      </c>
      <c r="V986" s="59">
        <f>Data!BO986</f>
        <v>13354.94921875</v>
      </c>
      <c r="W986" s="58">
        <f>Data!BT986</f>
        <v>0</v>
      </c>
      <c r="X986" s="56">
        <f t="shared" si="487"/>
        <v>13354.94921875</v>
      </c>
      <c r="Y986" s="64">
        <f t="shared" si="500"/>
        <v>4500</v>
      </c>
      <c r="Z986" s="65">
        <f t="shared" si="501"/>
        <v>8880.1865234375</v>
      </c>
      <c r="AA986" s="66">
        <f t="shared" si="502"/>
        <v>13380.1865234375</v>
      </c>
      <c r="AB986" s="71">
        <f t="shared" si="488"/>
        <v>25.2373046875</v>
      </c>
      <c r="AC986" s="71">
        <f t="shared" si="503"/>
        <v>8880.1865234375</v>
      </c>
      <c r="AD986" s="71">
        <f t="shared" si="489"/>
        <v>9252.648326163966</v>
      </c>
      <c r="AE986" s="71">
        <f t="shared" si="514"/>
        <v>8880.1865234375</v>
      </c>
      <c r="AF986" s="57">
        <f t="shared" si="515"/>
        <v>25.2373046875</v>
      </c>
      <c r="AI986" s="35" t="str">
        <f t="shared" si="504"/>
        <v/>
      </c>
      <c r="AJ986" s="125" t="str">
        <f t="shared" si="505"/>
        <v/>
      </c>
      <c r="AK986" s="125" t="str">
        <f t="shared" si="506"/>
        <v/>
      </c>
      <c r="AL986" s="125" t="str">
        <f t="shared" si="507"/>
        <v/>
      </c>
      <c r="AM986" s="125" t="str">
        <f t="shared" si="508"/>
        <v/>
      </c>
      <c r="AN986" s="125" t="s">
        <v>218</v>
      </c>
      <c r="AO986" s="125" t="str">
        <f t="shared" si="509"/>
        <v/>
      </c>
      <c r="AP986" s="125" t="str">
        <f t="shared" si="516"/>
        <v/>
      </c>
    </row>
    <row r="987" spans="1:42">
      <c r="A987" s="30">
        <f t="shared" si="510"/>
        <v>37621</v>
      </c>
      <c r="B987" s="31">
        <f t="shared" si="490"/>
        <v>0</v>
      </c>
      <c r="C987" s="33" t="str">
        <f t="shared" si="491"/>
        <v/>
      </c>
      <c r="D987" s="31">
        <f t="shared" si="492"/>
        <v>0</v>
      </c>
      <c r="E987" s="33" t="str">
        <f t="shared" si="493"/>
        <v/>
      </c>
      <c r="F987" s="31">
        <f t="shared" si="494"/>
        <v>0</v>
      </c>
      <c r="G987" s="32">
        <f t="shared" si="495"/>
        <v>0</v>
      </c>
      <c r="H987" s="32">
        <f t="shared" si="496"/>
        <v>0</v>
      </c>
      <c r="I987" s="32">
        <f t="shared" si="485"/>
        <v>0</v>
      </c>
      <c r="J987" s="37" t="str">
        <f t="shared" si="511"/>
        <v/>
      </c>
      <c r="K987" s="31">
        <f t="shared" si="497"/>
        <v>0</v>
      </c>
      <c r="L987" s="33" t="str">
        <f t="shared" si="498"/>
        <v/>
      </c>
      <c r="M987" s="34">
        <f t="shared" si="512"/>
        <v>12248.519830282645</v>
      </c>
      <c r="N987" s="33" t="str">
        <f t="shared" si="513"/>
        <v/>
      </c>
      <c r="O987" s="35" t="str">
        <f t="shared" si="499"/>
        <v/>
      </c>
      <c r="P987" s="48" t="str">
        <f t="shared" si="486"/>
        <v/>
      </c>
      <c r="Q987" s="35"/>
      <c r="R987" s="58">
        <f>Data!AW987</f>
        <v>0</v>
      </c>
      <c r="S987" s="58">
        <f>Data!BB987</f>
        <v>0</v>
      </c>
      <c r="T987" s="58">
        <f>Data!BM987</f>
        <v>0</v>
      </c>
      <c r="U987" s="59">
        <f>Data!BN987</f>
        <v>0</v>
      </c>
      <c r="V987" s="59">
        <f>Data!BO987</f>
        <v>0</v>
      </c>
      <c r="W987" s="58">
        <f>Data!BT987</f>
        <v>0</v>
      </c>
      <c r="X987" s="56">
        <f t="shared" si="487"/>
        <v>0</v>
      </c>
      <c r="Y987" s="64">
        <f t="shared" si="500"/>
        <v>4500</v>
      </c>
      <c r="Z987" s="65">
        <f t="shared" si="501"/>
        <v>32543.046875</v>
      </c>
      <c r="AA987" s="66">
        <f t="shared" si="502"/>
        <v>37043.046875</v>
      </c>
      <c r="AB987" s="71">
        <f t="shared" si="488"/>
        <v>37043.046875</v>
      </c>
      <c r="AC987" s="71">
        <f t="shared" si="503"/>
        <v>32543.046875</v>
      </c>
      <c r="AD987" s="71">
        <f t="shared" si="489"/>
        <v>29088.741301343674</v>
      </c>
      <c r="AE987" s="71">
        <f t="shared" si="514"/>
        <v>32543.046875</v>
      </c>
      <c r="AF987" s="57">
        <f t="shared" si="515"/>
        <v>29088.741301343674</v>
      </c>
      <c r="AI987" s="35" t="str">
        <f t="shared" si="504"/>
        <v/>
      </c>
      <c r="AJ987" s="125" t="str">
        <f t="shared" si="505"/>
        <v/>
      </c>
      <c r="AK987" s="125" t="str">
        <f t="shared" si="506"/>
        <v/>
      </c>
      <c r="AL987" s="125" t="str">
        <f t="shared" si="507"/>
        <v/>
      </c>
      <c r="AM987" s="125" t="str">
        <f t="shared" si="508"/>
        <v/>
      </c>
      <c r="AN987" s="125" t="s">
        <v>218</v>
      </c>
      <c r="AO987" s="125" t="str">
        <f t="shared" si="509"/>
        <v/>
      </c>
      <c r="AP987" s="125" t="str">
        <f t="shared" si="516"/>
        <v/>
      </c>
    </row>
    <row r="988" spans="1:42">
      <c r="A988" s="30">
        <f t="shared" si="510"/>
        <v>37652</v>
      </c>
      <c r="B988" s="31">
        <f t="shared" si="490"/>
        <v>0</v>
      </c>
      <c r="C988" s="33" t="str">
        <f t="shared" si="491"/>
        <v/>
      </c>
      <c r="D988" s="31">
        <f t="shared" si="492"/>
        <v>0</v>
      </c>
      <c r="E988" s="33" t="str">
        <f t="shared" si="493"/>
        <v/>
      </c>
      <c r="F988" s="31">
        <f t="shared" si="494"/>
        <v>0</v>
      </c>
      <c r="G988" s="32">
        <f t="shared" si="495"/>
        <v>0</v>
      </c>
      <c r="H988" s="32">
        <f t="shared" si="496"/>
        <v>0</v>
      </c>
      <c r="I988" s="32">
        <f t="shared" si="485"/>
        <v>0</v>
      </c>
      <c r="J988" s="37" t="str">
        <f t="shared" si="511"/>
        <v/>
      </c>
      <c r="K988" s="31">
        <f t="shared" si="497"/>
        <v>0</v>
      </c>
      <c r="L988" s="33" t="str">
        <f t="shared" si="498"/>
        <v/>
      </c>
      <c r="M988" s="34">
        <f t="shared" si="512"/>
        <v>9333.808936112071</v>
      </c>
      <c r="N988" s="33" t="str">
        <f t="shared" si="513"/>
        <v/>
      </c>
      <c r="O988" s="35" t="str">
        <f t="shared" si="499"/>
        <v/>
      </c>
      <c r="P988" s="48" t="str">
        <f t="shared" si="486"/>
        <v/>
      </c>
      <c r="Q988" s="35"/>
      <c r="R988" s="58">
        <f>Data!AW988</f>
        <v>0</v>
      </c>
      <c r="S988" s="58">
        <f>Data!BB988</f>
        <v>0</v>
      </c>
      <c r="T988" s="58">
        <f>Data!BM988</f>
        <v>0</v>
      </c>
      <c r="U988" s="59">
        <f>Data!BN988</f>
        <v>0</v>
      </c>
      <c r="V988" s="59">
        <f>Data!BO988</f>
        <v>0</v>
      </c>
      <c r="W988" s="58">
        <f>Data!BT988</f>
        <v>0</v>
      </c>
      <c r="X988" s="56">
        <f t="shared" si="487"/>
        <v>0</v>
      </c>
      <c r="Y988" s="64">
        <f t="shared" si="500"/>
        <v>6000</v>
      </c>
      <c r="Z988" s="65">
        <f t="shared" si="501"/>
        <v>51030.24609375</v>
      </c>
      <c r="AA988" s="66">
        <f t="shared" si="502"/>
        <v>57030.24609375</v>
      </c>
      <c r="AB988" s="71">
        <f t="shared" si="488"/>
        <v>57030.24609375</v>
      </c>
      <c r="AC988" s="71">
        <f t="shared" si="503"/>
        <v>51030.24609375</v>
      </c>
      <c r="AD988" s="71">
        <f t="shared" si="489"/>
        <v>53396.331585969616</v>
      </c>
      <c r="AE988" s="71">
        <f t="shared" si="514"/>
        <v>51030.24609375</v>
      </c>
      <c r="AF988" s="57">
        <f t="shared" si="515"/>
        <v>51030.24609375</v>
      </c>
      <c r="AI988" s="35" t="str">
        <f t="shared" si="504"/>
        <v/>
      </c>
      <c r="AJ988" s="125" t="str">
        <f t="shared" si="505"/>
        <v/>
      </c>
      <c r="AK988" s="125" t="str">
        <f t="shared" si="506"/>
        <v/>
      </c>
      <c r="AL988" s="125" t="str">
        <f t="shared" si="507"/>
        <v/>
      </c>
      <c r="AM988" s="125" t="str">
        <f t="shared" si="508"/>
        <v/>
      </c>
      <c r="AN988" s="125" t="s">
        <v>218</v>
      </c>
      <c r="AO988" s="125" t="str">
        <f t="shared" si="509"/>
        <v/>
      </c>
      <c r="AP988" s="125" t="str">
        <f t="shared" si="516"/>
        <v/>
      </c>
    </row>
    <row r="989" spans="1:42">
      <c r="A989" s="30">
        <f t="shared" si="510"/>
        <v>37680</v>
      </c>
      <c r="B989" s="31">
        <f t="shared" si="490"/>
        <v>0</v>
      </c>
      <c r="C989" s="33" t="str">
        <f t="shared" si="491"/>
        <v/>
      </c>
      <c r="D989" s="31">
        <f t="shared" si="492"/>
        <v>0</v>
      </c>
      <c r="E989" s="33" t="str">
        <f t="shared" si="493"/>
        <v/>
      </c>
      <c r="F989" s="31">
        <f t="shared" si="494"/>
        <v>0</v>
      </c>
      <c r="G989" s="32">
        <f t="shared" si="495"/>
        <v>0</v>
      </c>
      <c r="H989" s="32">
        <f t="shared" si="496"/>
        <v>0</v>
      </c>
      <c r="I989" s="32">
        <f t="shared" si="485"/>
        <v>0</v>
      </c>
      <c r="J989" s="37" t="str">
        <f t="shared" si="511"/>
        <v/>
      </c>
      <c r="K989" s="31">
        <f t="shared" si="497"/>
        <v>0</v>
      </c>
      <c r="L989" s="33" t="str">
        <f t="shared" si="498"/>
        <v/>
      </c>
      <c r="M989" s="34">
        <f t="shared" si="512"/>
        <v>18704.659916752746</v>
      </c>
      <c r="N989" s="33" t="str">
        <f t="shared" si="513"/>
        <v/>
      </c>
      <c r="O989" s="35" t="str">
        <f t="shared" si="499"/>
        <v/>
      </c>
      <c r="P989" s="48" t="str">
        <f t="shared" si="486"/>
        <v/>
      </c>
      <c r="Q989" s="35"/>
      <c r="R989" s="58">
        <f>Data!AW989</f>
        <v>0</v>
      </c>
      <c r="S989" s="58">
        <f>Data!BB989</f>
        <v>0</v>
      </c>
      <c r="T989" s="58">
        <f>Data!BM989</f>
        <v>0</v>
      </c>
      <c r="U989" s="59">
        <f>Data!BN989</f>
        <v>0</v>
      </c>
      <c r="V989" s="59">
        <f>Data!BO989</f>
        <v>0</v>
      </c>
      <c r="W989" s="58">
        <f>Data!BT989</f>
        <v>0</v>
      </c>
      <c r="X989" s="56">
        <f t="shared" si="487"/>
        <v>0</v>
      </c>
      <c r="Y989" s="64">
        <f t="shared" si="500"/>
        <v>15774.5537109375</v>
      </c>
      <c r="Z989" s="65">
        <f t="shared" si="501"/>
        <v>8906.744140625</v>
      </c>
      <c r="AA989" s="66">
        <f t="shared" si="502"/>
        <v>24681.2978515625</v>
      </c>
      <c r="AB989" s="71">
        <f t="shared" si="488"/>
        <v>24681.2978515625</v>
      </c>
      <c r="AC989" s="71">
        <f t="shared" si="503"/>
        <v>8906.744140625</v>
      </c>
      <c r="AD989" s="71">
        <f t="shared" si="489"/>
        <v>12773.479570209631</v>
      </c>
      <c r="AE989" s="71">
        <f t="shared" si="514"/>
        <v>8906.744140625</v>
      </c>
      <c r="AF989" s="57">
        <f t="shared" si="515"/>
        <v>8906.744140625</v>
      </c>
      <c r="AI989" s="35" t="str">
        <f t="shared" si="504"/>
        <v/>
      </c>
      <c r="AJ989" s="125" t="str">
        <f t="shared" si="505"/>
        <v/>
      </c>
      <c r="AK989" s="125" t="str">
        <f t="shared" si="506"/>
        <v/>
      </c>
      <c r="AL989" s="125" t="str">
        <f t="shared" si="507"/>
        <v/>
      </c>
      <c r="AM989" s="125" t="str">
        <f t="shared" si="508"/>
        <v/>
      </c>
      <c r="AN989" s="125" t="s">
        <v>218</v>
      </c>
      <c r="AO989" s="125" t="str">
        <f t="shared" si="509"/>
        <v/>
      </c>
      <c r="AP989" s="125" t="str">
        <f t="shared" si="516"/>
        <v/>
      </c>
    </row>
    <row r="990" spans="1:42">
      <c r="A990" s="30">
        <f t="shared" si="510"/>
        <v>37711</v>
      </c>
      <c r="B990" s="31">
        <f t="shared" si="490"/>
        <v>0</v>
      </c>
      <c r="C990" s="33" t="str">
        <f t="shared" si="491"/>
        <v/>
      </c>
      <c r="D990" s="31">
        <f t="shared" si="492"/>
        <v>0</v>
      </c>
      <c r="E990" s="33" t="str">
        <f t="shared" si="493"/>
        <v/>
      </c>
      <c r="F990" s="31">
        <f t="shared" si="494"/>
        <v>0</v>
      </c>
      <c r="G990" s="32">
        <f t="shared" si="495"/>
        <v>0</v>
      </c>
      <c r="H990" s="32">
        <f t="shared" si="496"/>
        <v>0</v>
      </c>
      <c r="I990" s="32">
        <f t="shared" si="485"/>
        <v>0</v>
      </c>
      <c r="J990" s="37" t="str">
        <f t="shared" si="511"/>
        <v/>
      </c>
      <c r="K990" s="31">
        <f t="shared" si="497"/>
        <v>0</v>
      </c>
      <c r="L990" s="33" t="str">
        <f t="shared" si="498"/>
        <v/>
      </c>
      <c r="M990" s="34">
        <f t="shared" si="512"/>
        <v>18400.039375850803</v>
      </c>
      <c r="N990" s="33" t="str">
        <f t="shared" si="513"/>
        <v/>
      </c>
      <c r="O990" s="35" t="str">
        <f t="shared" si="499"/>
        <v/>
      </c>
      <c r="P990" s="48" t="str">
        <f t="shared" si="486"/>
        <v/>
      </c>
      <c r="Q990" s="35"/>
      <c r="R990" s="58">
        <f>Data!AW990</f>
        <v>0</v>
      </c>
      <c r="S990" s="58">
        <f>Data!BB990</f>
        <v>0</v>
      </c>
      <c r="T990" s="58">
        <f>Data!BM990</f>
        <v>0</v>
      </c>
      <c r="U990" s="59">
        <f>Data!BN990</f>
        <v>0</v>
      </c>
      <c r="V990" s="59">
        <f>Data!BO990</f>
        <v>0</v>
      </c>
      <c r="W990" s="58">
        <f>Data!BT990</f>
        <v>0</v>
      </c>
      <c r="X990" s="56">
        <f t="shared" si="487"/>
        <v>0</v>
      </c>
      <c r="Y990" s="64">
        <f t="shared" si="500"/>
        <v>9616.935546875</v>
      </c>
      <c r="Z990" s="65">
        <f t="shared" si="501"/>
        <v>8214.1533203125</v>
      </c>
      <c r="AA990" s="66">
        <f t="shared" si="502"/>
        <v>17831.0888671875</v>
      </c>
      <c r="AB990" s="71">
        <f t="shared" si="488"/>
        <v>17831.0888671875</v>
      </c>
      <c r="AC990" s="71">
        <f t="shared" si="503"/>
        <v>8214.1533203125</v>
      </c>
      <c r="AD990" s="71">
        <f t="shared" si="489"/>
        <v>6189.2328062948618</v>
      </c>
      <c r="AE990" s="71">
        <f t="shared" si="514"/>
        <v>8214.1533203125</v>
      </c>
      <c r="AF990" s="57">
        <f t="shared" si="515"/>
        <v>6189.2328062948618</v>
      </c>
      <c r="AI990" s="35" t="str">
        <f t="shared" si="504"/>
        <v/>
      </c>
      <c r="AJ990" s="125" t="str">
        <f t="shared" si="505"/>
        <v/>
      </c>
      <c r="AK990" s="125" t="str">
        <f t="shared" si="506"/>
        <v/>
      </c>
      <c r="AL990" s="125" t="str">
        <f t="shared" si="507"/>
        <v/>
      </c>
      <c r="AM990" s="125" t="str">
        <f t="shared" si="508"/>
        <v/>
      </c>
      <c r="AN990" s="125" t="s">
        <v>218</v>
      </c>
      <c r="AO990" s="125" t="str">
        <f t="shared" si="509"/>
        <v/>
      </c>
      <c r="AP990" s="125" t="str">
        <f t="shared" si="516"/>
        <v/>
      </c>
    </row>
    <row r="991" spans="1:42">
      <c r="A991" s="30">
        <f t="shared" si="510"/>
        <v>37741</v>
      </c>
      <c r="B991" s="31">
        <f t="shared" si="490"/>
        <v>-2393.8779243245644</v>
      </c>
      <c r="C991" s="33" t="str">
        <f t="shared" si="491"/>
        <v/>
      </c>
      <c r="D991" s="31">
        <f t="shared" si="492"/>
        <v>2310.3949424666357</v>
      </c>
      <c r="E991" s="33" t="str">
        <f t="shared" si="493"/>
        <v/>
      </c>
      <c r="F991" s="31">
        <f t="shared" si="494"/>
        <v>0</v>
      </c>
      <c r="G991" s="32">
        <f t="shared" si="495"/>
        <v>0</v>
      </c>
      <c r="H991" s="32">
        <f t="shared" si="496"/>
        <v>0</v>
      </c>
      <c r="I991" s="32">
        <f t="shared" si="485"/>
        <v>0</v>
      </c>
      <c r="J991" s="37" t="str">
        <f t="shared" si="511"/>
        <v/>
      </c>
      <c r="K991" s="31">
        <f t="shared" si="497"/>
        <v>0</v>
      </c>
      <c r="L991" s="33" t="str">
        <f t="shared" si="498"/>
        <v/>
      </c>
      <c r="M991" s="34">
        <f t="shared" si="512"/>
        <v>4285.7143586995662</v>
      </c>
      <c r="N991" s="33" t="str">
        <f t="shared" si="513"/>
        <v/>
      </c>
      <c r="O991" s="35" t="str">
        <f t="shared" si="499"/>
        <v/>
      </c>
      <c r="P991" s="48" t="str">
        <f t="shared" si="486"/>
        <v/>
      </c>
      <c r="Q991" s="35"/>
      <c r="R991" s="58">
        <f>Data!AW991</f>
        <v>2646.7587890625</v>
      </c>
      <c r="S991" s="58">
        <f>Data!BB991</f>
        <v>7351.03173828125</v>
      </c>
      <c r="T991" s="58">
        <f>Data!BM991</f>
        <v>0</v>
      </c>
      <c r="U991" s="59">
        <f>Data!BN991</f>
        <v>0</v>
      </c>
      <c r="V991" s="59">
        <f>Data!BO991</f>
        <v>0</v>
      </c>
      <c r="W991" s="58">
        <f>Data!BT991</f>
        <v>0</v>
      </c>
      <c r="X991" s="56">
        <f t="shared" si="487"/>
        <v>7351.03173828125</v>
      </c>
      <c r="Y991" s="64">
        <f t="shared" si="500"/>
        <v>11523.3330078125</v>
      </c>
      <c r="Z991" s="65">
        <f t="shared" si="501"/>
        <v>21143.74609375</v>
      </c>
      <c r="AA991" s="66">
        <f t="shared" si="502"/>
        <v>32667.0791015625</v>
      </c>
      <c r="AB991" s="71">
        <f t="shared" si="488"/>
        <v>25316.04736328125</v>
      </c>
      <c r="AC991" s="71">
        <f t="shared" si="503"/>
        <v>21143.74609375</v>
      </c>
      <c r="AD991" s="71">
        <f t="shared" si="489"/>
        <v>30336.169601443318</v>
      </c>
      <c r="AE991" s="71">
        <f t="shared" si="514"/>
        <v>21122.016645431519</v>
      </c>
      <c r="AF991" s="57">
        <f t="shared" si="515"/>
        <v>21143.74609375</v>
      </c>
      <c r="AI991" s="35" t="str">
        <f t="shared" si="504"/>
        <v/>
      </c>
      <c r="AJ991" s="125" t="str">
        <f t="shared" si="505"/>
        <v/>
      </c>
      <c r="AK991" s="125" t="str">
        <f t="shared" si="506"/>
        <v/>
      </c>
      <c r="AL991" s="125" t="str">
        <f t="shared" si="507"/>
        <v/>
      </c>
      <c r="AM991" s="125" t="str">
        <f t="shared" si="508"/>
        <v/>
      </c>
      <c r="AN991" s="125" t="s">
        <v>218</v>
      </c>
      <c r="AO991" s="125" t="str">
        <f t="shared" si="509"/>
        <v/>
      </c>
      <c r="AP991" s="125" t="str">
        <f t="shared" si="516"/>
        <v/>
      </c>
    </row>
    <row r="992" spans="1:42">
      <c r="A992" s="30">
        <f t="shared" si="510"/>
        <v>37772</v>
      </c>
      <c r="B992" s="31">
        <f t="shared" si="490"/>
        <v>-225.80046078627564</v>
      </c>
      <c r="C992" s="33" t="str">
        <f t="shared" si="491"/>
        <v/>
      </c>
      <c r="D992" s="31">
        <f t="shared" si="492"/>
        <v>636.03369402023259</v>
      </c>
      <c r="E992" s="33" t="str">
        <f t="shared" si="493"/>
        <v/>
      </c>
      <c r="F992" s="31">
        <f t="shared" si="494"/>
        <v>0</v>
      </c>
      <c r="G992" s="32">
        <f t="shared" si="495"/>
        <v>0</v>
      </c>
      <c r="H992" s="32">
        <f t="shared" si="496"/>
        <v>0</v>
      </c>
      <c r="I992" s="32">
        <f t="shared" si="485"/>
        <v>0</v>
      </c>
      <c r="J992" s="37" t="str">
        <f t="shared" si="511"/>
        <v/>
      </c>
      <c r="K992" s="31">
        <f t="shared" si="497"/>
        <v>0</v>
      </c>
      <c r="L992" s="33" t="str">
        <f t="shared" si="498"/>
        <v/>
      </c>
      <c r="M992" s="34">
        <f t="shared" si="512"/>
        <v>4285.7143586995662</v>
      </c>
      <c r="N992" s="33" t="str">
        <f t="shared" si="513"/>
        <v/>
      </c>
      <c r="O992" s="35" t="str">
        <f t="shared" si="499"/>
        <v/>
      </c>
      <c r="P992" s="48" t="str">
        <f t="shared" si="486"/>
        <v/>
      </c>
      <c r="Q992" s="35"/>
      <c r="R992" s="58">
        <f>Data!AW992</f>
        <v>2596.589111328125</v>
      </c>
      <c r="S992" s="58">
        <f>Data!BB992</f>
        <v>3458.42333984375</v>
      </c>
      <c r="T992" s="58">
        <f>Data!BM992</f>
        <v>0</v>
      </c>
      <c r="U992" s="59">
        <f>Data!BN992</f>
        <v>0</v>
      </c>
      <c r="V992" s="59">
        <f>Data!BO992</f>
        <v>0</v>
      </c>
      <c r="W992" s="58">
        <f>Data!BT992</f>
        <v>0</v>
      </c>
      <c r="X992" s="56">
        <f t="shared" si="487"/>
        <v>3458.42333984375</v>
      </c>
      <c r="Y992" s="64">
        <f t="shared" si="500"/>
        <v>4973.79052734375</v>
      </c>
      <c r="Z992" s="65">
        <f t="shared" si="501"/>
        <v>28668.318359375</v>
      </c>
      <c r="AA992" s="66">
        <f t="shared" si="502"/>
        <v>33642.10888671875</v>
      </c>
      <c r="AB992" s="71">
        <f t="shared" si="488"/>
        <v>30183.685546875</v>
      </c>
      <c r="AC992" s="71">
        <f t="shared" si="503"/>
        <v>28668.318359375</v>
      </c>
      <c r="AD992" s="71">
        <f t="shared" si="489"/>
        <v>33026.270093684027</v>
      </c>
      <c r="AE992" s="71">
        <f t="shared" si="514"/>
        <v>28645.203750610352</v>
      </c>
      <c r="AF992" s="57">
        <f t="shared" si="515"/>
        <v>28668.318359375</v>
      </c>
      <c r="AI992" s="35" t="str">
        <f t="shared" si="504"/>
        <v/>
      </c>
      <c r="AJ992" s="125" t="str">
        <f t="shared" si="505"/>
        <v/>
      </c>
      <c r="AK992" s="125" t="str">
        <f t="shared" si="506"/>
        <v/>
      </c>
      <c r="AL992" s="125" t="str">
        <f t="shared" si="507"/>
        <v/>
      </c>
      <c r="AM992" s="125" t="str">
        <f t="shared" si="508"/>
        <v/>
      </c>
      <c r="AN992" s="125" t="s">
        <v>218</v>
      </c>
      <c r="AO992" s="125" t="str">
        <f t="shared" si="509"/>
        <v/>
      </c>
      <c r="AP992" s="125" t="str">
        <f t="shared" si="516"/>
        <v/>
      </c>
    </row>
    <row r="993" spans="1:42">
      <c r="A993" s="30">
        <f t="shared" si="510"/>
        <v>37802</v>
      </c>
      <c r="B993" s="31">
        <f t="shared" si="490"/>
        <v>0</v>
      </c>
      <c r="C993" s="33" t="str">
        <f t="shared" si="491"/>
        <v/>
      </c>
      <c r="D993" s="31">
        <f t="shared" si="492"/>
        <v>4843.4001916624329</v>
      </c>
      <c r="E993" s="33" t="str">
        <f t="shared" si="493"/>
        <v/>
      </c>
      <c r="F993" s="31">
        <f t="shared" si="494"/>
        <v>0</v>
      </c>
      <c r="G993" s="32">
        <f t="shared" si="495"/>
        <v>0</v>
      </c>
      <c r="H993" s="32">
        <f t="shared" si="496"/>
        <v>0</v>
      </c>
      <c r="I993" s="32">
        <f t="shared" si="485"/>
        <v>0</v>
      </c>
      <c r="J993" s="37" t="str">
        <f t="shared" si="511"/>
        <v/>
      </c>
      <c r="K993" s="31">
        <f t="shared" si="497"/>
        <v>0</v>
      </c>
      <c r="L993" s="33" t="str">
        <f t="shared" si="498"/>
        <v/>
      </c>
      <c r="M993" s="34">
        <f t="shared" si="512"/>
        <v>13121.800586186146</v>
      </c>
      <c r="N993" s="33" t="str">
        <f t="shared" si="513"/>
        <v/>
      </c>
      <c r="O993" s="35" t="str">
        <f t="shared" si="499"/>
        <v/>
      </c>
      <c r="P993" s="48" t="str">
        <f t="shared" si="486"/>
        <v/>
      </c>
      <c r="Q993" s="35"/>
      <c r="R993" s="58">
        <f>Data!AW993</f>
        <v>0</v>
      </c>
      <c r="S993" s="58">
        <f>Data!BB993</f>
        <v>-2301.399169921875</v>
      </c>
      <c r="T993" s="58">
        <f>Data!BM993</f>
        <v>0</v>
      </c>
      <c r="U993" s="59">
        <f>Data!BN993</f>
        <v>0</v>
      </c>
      <c r="V993" s="59">
        <f>Data!BO993</f>
        <v>0</v>
      </c>
      <c r="W993" s="58">
        <f>Data!BT993</f>
        <v>0</v>
      </c>
      <c r="X993" s="56">
        <f t="shared" si="487"/>
        <v>0</v>
      </c>
      <c r="Y993" s="64">
        <f t="shared" si="500"/>
        <v>5354.16650390625</v>
      </c>
      <c r="Z993" s="65">
        <f t="shared" si="501"/>
        <v>992.49798583984375</v>
      </c>
      <c r="AA993" s="66">
        <f t="shared" si="502"/>
        <v>6346.6644897460937</v>
      </c>
      <c r="AB993" s="71">
        <f t="shared" si="488"/>
        <v>6346.6644897460937</v>
      </c>
      <c r="AC993" s="71">
        <f t="shared" si="503"/>
        <v>992.49798583984375</v>
      </c>
      <c r="AD993" s="71">
        <f t="shared" si="489"/>
        <v>2484.7259072699871</v>
      </c>
      <c r="AE993" s="71">
        <f t="shared" si="514"/>
        <v>992.49798583984375</v>
      </c>
      <c r="AF993" s="57">
        <f t="shared" si="515"/>
        <v>992.49798583984375</v>
      </c>
      <c r="AI993" s="35" t="str">
        <f t="shared" si="504"/>
        <v/>
      </c>
      <c r="AJ993" s="125" t="str">
        <f t="shared" si="505"/>
        <v/>
      </c>
      <c r="AK993" s="125" t="str">
        <f t="shared" si="506"/>
        <v/>
      </c>
      <c r="AL993" s="125" t="str">
        <f t="shared" si="507"/>
        <v/>
      </c>
      <c r="AM993" s="125" t="str">
        <f t="shared" si="508"/>
        <v/>
      </c>
      <c r="AN993" s="125" t="s">
        <v>218</v>
      </c>
      <c r="AO993" s="125" t="str">
        <f t="shared" si="509"/>
        <v/>
      </c>
      <c r="AP993" s="125" t="str">
        <f t="shared" si="516"/>
        <v/>
      </c>
    </row>
    <row r="994" spans="1:42">
      <c r="A994" s="30">
        <f t="shared" si="510"/>
        <v>37833</v>
      </c>
      <c r="B994" s="31">
        <f t="shared" si="490"/>
        <v>23262.508654208516</v>
      </c>
      <c r="C994" s="33" t="str">
        <f t="shared" si="491"/>
        <v>JP</v>
      </c>
      <c r="D994" s="31">
        <f t="shared" si="492"/>
        <v>18181.585861454743</v>
      </c>
      <c r="E994" s="33" t="str">
        <f t="shared" si="493"/>
        <v/>
      </c>
      <c r="F994" s="31">
        <f t="shared" si="494"/>
        <v>0</v>
      </c>
      <c r="G994" s="32">
        <f t="shared" si="495"/>
        <v>14741.409538319975</v>
      </c>
      <c r="H994" s="32">
        <f t="shared" si="496"/>
        <v>14619.405776373404</v>
      </c>
      <c r="I994" s="32">
        <f t="shared" si="485"/>
        <v>14741.409538319975</v>
      </c>
      <c r="J994" s="37" t="str">
        <f t="shared" si="511"/>
        <v/>
      </c>
      <c r="K994" s="31">
        <f t="shared" si="497"/>
        <v>0</v>
      </c>
      <c r="L994" s="33" t="str">
        <f t="shared" si="498"/>
        <v/>
      </c>
      <c r="M994" s="34">
        <f t="shared" si="512"/>
        <v>17174.863160018303</v>
      </c>
      <c r="N994" s="33" t="str">
        <f t="shared" si="513"/>
        <v/>
      </c>
      <c r="O994" s="35" t="str">
        <f t="shared" si="499"/>
        <v/>
      </c>
      <c r="P994" s="48" t="str">
        <f t="shared" si="486"/>
        <v>JP</v>
      </c>
      <c r="Q994" s="35"/>
      <c r="R994" s="58">
        <f>Data!AW994</f>
        <v>8606.486328125</v>
      </c>
      <c r="S994" s="58">
        <f>Data!BB994</f>
        <v>3525.56396484375</v>
      </c>
      <c r="T994" s="58">
        <f>Data!BM994</f>
        <v>0</v>
      </c>
      <c r="U994" s="59">
        <f>Data!BN994</f>
        <v>85.387428283691406</v>
      </c>
      <c r="V994" s="59">
        <f>Data!BO994</f>
        <v>-36.616317749023438</v>
      </c>
      <c r="W994" s="58">
        <f>Data!BT994</f>
        <v>0</v>
      </c>
      <c r="X994" s="56">
        <f t="shared" si="487"/>
        <v>8606.486328125</v>
      </c>
      <c r="Y994" s="64">
        <f t="shared" si="500"/>
        <v>8000</v>
      </c>
      <c r="Z994" s="65">
        <f t="shared" si="501"/>
        <v>606.48651123046875</v>
      </c>
      <c r="AA994" s="66">
        <f t="shared" si="502"/>
        <v>8606.4865112304687</v>
      </c>
      <c r="AB994" s="71">
        <f t="shared" si="488"/>
        <v>1.8310546875E-4</v>
      </c>
      <c r="AC994" s="71">
        <f t="shared" si="503"/>
        <v>606.48651123046875</v>
      </c>
      <c r="AD994" s="71">
        <f t="shared" si="489"/>
        <v>7538.8096214738107</v>
      </c>
      <c r="AE994" s="71">
        <f t="shared" si="514"/>
        <v>606.48651123046875</v>
      </c>
      <c r="AF994" s="57">
        <f t="shared" si="515"/>
        <v>1.8310546875E-4</v>
      </c>
      <c r="AI994" s="35" t="str">
        <f t="shared" si="504"/>
        <v/>
      </c>
      <c r="AJ994" s="125" t="str">
        <f t="shared" si="505"/>
        <v/>
      </c>
      <c r="AK994" s="125" t="str">
        <f t="shared" si="506"/>
        <v/>
      </c>
      <c r="AL994" s="125" t="str">
        <f t="shared" si="507"/>
        <v/>
      </c>
      <c r="AM994" s="125" t="str">
        <f t="shared" si="508"/>
        <v/>
      </c>
      <c r="AN994" s="125" t="s">
        <v>218</v>
      </c>
      <c r="AO994" s="125" t="str">
        <f t="shared" si="509"/>
        <v/>
      </c>
      <c r="AP994" s="125" t="str">
        <f t="shared" si="516"/>
        <v/>
      </c>
    </row>
    <row r="995" spans="1:42">
      <c r="A995" s="30">
        <f t="shared" si="510"/>
        <v>37864</v>
      </c>
      <c r="B995" s="31">
        <f t="shared" si="490"/>
        <v>15701.789180191736</v>
      </c>
      <c r="C995" s="33" t="str">
        <f t="shared" si="491"/>
        <v/>
      </c>
      <c r="D995" s="31">
        <f t="shared" si="492"/>
        <v>12558.44764156766</v>
      </c>
      <c r="E995" s="33" t="str">
        <f t="shared" si="493"/>
        <v/>
      </c>
      <c r="F995" s="31">
        <f t="shared" si="494"/>
        <v>0</v>
      </c>
      <c r="G995" s="32">
        <f t="shared" si="495"/>
        <v>14999.262406176656</v>
      </c>
      <c r="H995" s="32">
        <f t="shared" si="496"/>
        <v>14516.099969385034</v>
      </c>
      <c r="I995" s="32">
        <f t="shared" si="485"/>
        <v>14999.262406176656</v>
      </c>
      <c r="J995" s="37" t="str">
        <f t="shared" si="511"/>
        <v/>
      </c>
      <c r="K995" s="31">
        <f t="shared" si="497"/>
        <v>0</v>
      </c>
      <c r="L995" s="33" t="str">
        <f t="shared" si="498"/>
        <v/>
      </c>
      <c r="M995" s="34">
        <f t="shared" si="512"/>
        <v>17143.840773063101</v>
      </c>
      <c r="N995" s="33" t="str">
        <f t="shared" si="513"/>
        <v/>
      </c>
      <c r="O995" s="35" t="str">
        <f t="shared" si="499"/>
        <v>MRDO</v>
      </c>
      <c r="P995" s="48" t="str">
        <f t="shared" si="486"/>
        <v>MRDO</v>
      </c>
      <c r="Q995" s="35"/>
      <c r="R995" s="58">
        <f>Data!AW995</f>
        <v>3215.8212890625</v>
      </c>
      <c r="S995" s="58">
        <f>Data!BB995</f>
        <v>72.479812622070313</v>
      </c>
      <c r="T995" s="58">
        <f>Data!BM995</f>
        <v>0</v>
      </c>
      <c r="U995" s="59">
        <f>Data!BN995</f>
        <v>2513.294921875</v>
      </c>
      <c r="V995" s="59">
        <f>Data!BO995</f>
        <v>2030.13232421875</v>
      </c>
      <c r="W995" s="58">
        <f>Data!BT995</f>
        <v>0</v>
      </c>
      <c r="X995" s="56">
        <f t="shared" si="487"/>
        <v>3215.8212890625</v>
      </c>
      <c r="Y995" s="64">
        <f t="shared" si="500"/>
        <v>4000</v>
      </c>
      <c r="Z995" s="65">
        <f t="shared" si="501"/>
        <v>1.269980426877737E-2</v>
      </c>
      <c r="AA995" s="66">
        <f t="shared" si="502"/>
        <v>4000.0126998042688</v>
      </c>
      <c r="AB995" s="71">
        <f t="shared" si="488"/>
        <v>784.19141074176878</v>
      </c>
      <c r="AC995" s="71">
        <f t="shared" si="503"/>
        <v>1.269980426877737E-2</v>
      </c>
      <c r="AD995" s="71">
        <f t="shared" si="489"/>
        <v>916.46487736573181</v>
      </c>
      <c r="AE995" s="71">
        <f t="shared" si="514"/>
        <v>1.269980426877737E-2</v>
      </c>
      <c r="AF995" s="57">
        <f t="shared" si="515"/>
        <v>1.269980426877737E-2</v>
      </c>
      <c r="AI995" s="35" t="str">
        <f t="shared" si="504"/>
        <v/>
      </c>
      <c r="AJ995" s="125" t="str">
        <f t="shared" si="505"/>
        <v/>
      </c>
      <c r="AK995" s="125" t="str">
        <f t="shared" si="506"/>
        <v/>
      </c>
      <c r="AL995" s="125" t="str">
        <f t="shared" si="507"/>
        <v/>
      </c>
      <c r="AM995" s="125" t="str">
        <f t="shared" si="508"/>
        <v/>
      </c>
      <c r="AN995" s="125" t="s">
        <v>218</v>
      </c>
      <c r="AO995" s="125" t="str">
        <f t="shared" si="509"/>
        <v/>
      </c>
      <c r="AP995" s="125" t="str">
        <f t="shared" si="516"/>
        <v/>
      </c>
    </row>
    <row r="996" spans="1:42">
      <c r="A996" s="30">
        <f t="shared" si="510"/>
        <v>37894</v>
      </c>
      <c r="B996" s="31">
        <f t="shared" si="490"/>
        <v>0</v>
      </c>
      <c r="C996" s="33" t="str">
        <f t="shared" si="491"/>
        <v/>
      </c>
      <c r="D996" s="31">
        <f t="shared" si="492"/>
        <v>0</v>
      </c>
      <c r="E996" s="33" t="str">
        <f t="shared" si="493"/>
        <v/>
      </c>
      <c r="F996" s="31">
        <f t="shared" si="494"/>
        <v>0</v>
      </c>
      <c r="G996" s="32">
        <f t="shared" si="495"/>
        <v>14788.539247336479</v>
      </c>
      <c r="H996" s="32">
        <f t="shared" si="496"/>
        <v>14215.780067008376</v>
      </c>
      <c r="I996" s="32">
        <f t="shared" si="485"/>
        <v>14788.539247336479</v>
      </c>
      <c r="J996" s="37" t="str">
        <f t="shared" si="511"/>
        <v/>
      </c>
      <c r="K996" s="31">
        <f t="shared" si="497"/>
        <v>0</v>
      </c>
      <c r="L996" s="33" t="str">
        <f t="shared" si="498"/>
        <v/>
      </c>
      <c r="M996" s="34">
        <f t="shared" si="512"/>
        <v>16988.090316629055</v>
      </c>
      <c r="N996" s="33" t="str">
        <f t="shared" si="513"/>
        <v/>
      </c>
      <c r="O996" s="35" t="str">
        <f t="shared" si="499"/>
        <v>MRDO</v>
      </c>
      <c r="P996" s="48" t="str">
        <f t="shared" si="486"/>
        <v>MRDO</v>
      </c>
      <c r="Q996" s="35"/>
      <c r="R996" s="58">
        <f>Data!AW996</f>
        <v>0</v>
      </c>
      <c r="S996" s="58">
        <f>Data!BB996</f>
        <v>0</v>
      </c>
      <c r="T996" s="58">
        <f>Data!BM996</f>
        <v>0</v>
      </c>
      <c r="U996" s="59">
        <f>Data!BN996</f>
        <v>3532.7177734375</v>
      </c>
      <c r="V996" s="59">
        <f>Data!BO996</f>
        <v>2959.958740234375</v>
      </c>
      <c r="W996" s="58">
        <f>Data!BT996</f>
        <v>0</v>
      </c>
      <c r="X996" s="56">
        <f t="shared" si="487"/>
        <v>3532.7177734375</v>
      </c>
      <c r="Y996" s="64">
        <f t="shared" si="500"/>
        <v>11250</v>
      </c>
      <c r="Z996" s="65">
        <f t="shared" si="501"/>
        <v>0</v>
      </c>
      <c r="AA996" s="66">
        <f t="shared" si="502"/>
        <v>11250</v>
      </c>
      <c r="AB996" s="71">
        <f t="shared" si="488"/>
        <v>7717.2822265625</v>
      </c>
      <c r="AC996" s="71">
        <f t="shared" si="503"/>
        <v>0</v>
      </c>
      <c r="AD996" s="71">
        <f t="shared" si="489"/>
        <v>7337.4529434150136</v>
      </c>
      <c r="AE996" s="71">
        <f t="shared" si="514"/>
        <v>0</v>
      </c>
      <c r="AF996" s="57">
        <f t="shared" si="515"/>
        <v>0</v>
      </c>
      <c r="AI996" s="35" t="str">
        <f t="shared" si="504"/>
        <v/>
      </c>
      <c r="AJ996" s="125" t="str">
        <f t="shared" si="505"/>
        <v/>
      </c>
      <c r="AK996" s="125" t="str">
        <f t="shared" si="506"/>
        <v/>
      </c>
      <c r="AL996" s="125" t="str">
        <f t="shared" si="507"/>
        <v/>
      </c>
      <c r="AM996" s="125" t="str">
        <f t="shared" si="508"/>
        <v/>
      </c>
      <c r="AN996" s="125" t="s">
        <v>218</v>
      </c>
      <c r="AO996" s="125" t="str">
        <f t="shared" si="509"/>
        <v/>
      </c>
      <c r="AP996" s="125" t="str">
        <f t="shared" si="516"/>
        <v/>
      </c>
    </row>
    <row r="997" spans="1:42">
      <c r="AF997" s="57"/>
    </row>
    <row r="998" spans="1:42">
      <c r="AF998" s="57">
        <f>IF(AC998&lt;0.1,0,IF(AD998&lt;0.1,0,AB998))</f>
        <v>0</v>
      </c>
    </row>
  </sheetData>
  <mergeCells count="1">
    <mergeCell ref="R10:W10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"/>
  <dimension ref="A2:AD998"/>
  <sheetViews>
    <sheetView zoomScale="75" workbookViewId="0">
      <pane xSplit="2" ySplit="12" topLeftCell="C13" activePane="bottomRight" state="frozenSplit"/>
      <selection activeCell="B1" sqref="B1"/>
      <selection pane="topRight" activeCell="C1" sqref="C1"/>
      <selection pane="bottomLeft" activeCell="B836" sqref="B836"/>
      <selection pane="bottomRight" activeCell="J6" sqref="J6"/>
    </sheetView>
  </sheetViews>
  <sheetFormatPr defaultColWidth="12.140625" defaultRowHeight="12.75"/>
  <cols>
    <col min="1" max="1" customWidth="true" style="77" width="10.0" collapsed="true"/>
    <col min="2" max="2" customWidth="true" style="77" width="12.140625" collapsed="true"/>
    <col min="3" max="3" customWidth="true" style="79" width="12.140625" collapsed="true"/>
    <col min="4" max="5" customWidth="true" style="77" width="12.140625" collapsed="true"/>
    <col min="6" max="9" customWidth="true" style="79" width="12.140625" collapsed="true"/>
    <col min="10" max="10" customWidth="true" style="77" width="12.140625" collapsed="true"/>
    <col min="11" max="11" customWidth="true" style="79" width="12.140625" collapsed="true"/>
    <col min="12" max="17" customWidth="true" style="77" width="12.140625" collapsed="true"/>
    <col min="18" max="21" customWidth="true" style="12" width="12.140625" collapsed="true"/>
    <col min="22" max="16384" style="77" width="12.140625" collapsed="true"/>
  </cols>
  <sheetData>
    <row r="2" spans="1:30">
      <c r="B2" s="78" t="s">
        <v>124</v>
      </c>
      <c r="D2" s="80"/>
      <c r="E2" s="80"/>
      <c r="F2" s="81" t="s">
        <v>125</v>
      </c>
      <c r="G2" s="81" t="s">
        <v>126</v>
      </c>
      <c r="I2" s="79" t="s">
        <v>127</v>
      </c>
      <c r="J2" s="82" t="s">
        <v>310</v>
      </c>
    </row>
    <row r="3" spans="1:30">
      <c r="B3" s="83">
        <v>0.1</v>
      </c>
      <c r="D3" s="84"/>
      <c r="E3" s="85" t="s">
        <v>128</v>
      </c>
      <c r="F3" s="81">
        <v>972</v>
      </c>
      <c r="G3" s="81">
        <v>1067</v>
      </c>
    </row>
    <row r="4" spans="1:30">
      <c r="D4" s="86"/>
      <c r="E4" s="85" t="s">
        <v>129</v>
      </c>
      <c r="F4" s="81">
        <v>800</v>
      </c>
      <c r="G4" s="81">
        <v>300</v>
      </c>
    </row>
    <row r="5" spans="1:30">
      <c r="F5" s="79">
        <v>600</v>
      </c>
    </row>
    <row r="7" spans="1:30" ht="13.5" thickBot="1"/>
    <row r="8" spans="1:30">
      <c r="V8" s="95"/>
      <c r="W8" s="96" t="s">
        <v>281</v>
      </c>
      <c r="X8" s="97">
        <f>COUNT(X13:X996)</f>
        <v>21</v>
      </c>
      <c r="Y8" s="97"/>
      <c r="Z8" s="97"/>
      <c r="AA8" s="97">
        <f>COUNT(AA13:AA996)</f>
        <v>50</v>
      </c>
      <c r="AB8" s="97"/>
      <c r="AC8" s="97"/>
      <c r="AD8" s="98">
        <f>COUNT(AD13:AD996)</f>
        <v>4</v>
      </c>
    </row>
    <row r="9" spans="1:30">
      <c r="V9" s="103"/>
      <c r="W9" s="102" t="s">
        <v>282</v>
      </c>
      <c r="X9" s="101">
        <f>AVERAGE(X13:X996)</f>
        <v>49.76420665922619</v>
      </c>
      <c r="Y9" s="101"/>
      <c r="Z9" s="101"/>
      <c r="AA9" s="101">
        <f>AVERAGE(AA13:AA996)</f>
        <v>31.47664306640625</v>
      </c>
      <c r="AB9" s="101"/>
      <c r="AC9" s="101"/>
      <c r="AD9" s="104">
        <f>AVERAGE(AD13:AD996)</f>
        <v>21.66094970703125</v>
      </c>
    </row>
    <row r="10" spans="1:30">
      <c r="V10" s="103"/>
      <c r="W10" s="102" t="s">
        <v>283</v>
      </c>
      <c r="X10" s="101">
        <f>MAX(X13:X996)</f>
        <v>208.4298095703125</v>
      </c>
      <c r="Y10" s="101"/>
      <c r="Z10" s="101"/>
      <c r="AA10" s="101">
        <f>MAX(AA13:AA996)</f>
        <v>148.514892578125</v>
      </c>
      <c r="AB10" s="101"/>
      <c r="AC10" s="101"/>
      <c r="AD10" s="104">
        <f>MAX(AD13:AD996)</f>
        <v>71.520751953125</v>
      </c>
    </row>
    <row r="11" spans="1:30" s="79" customFormat="1" ht="13.5" thickBot="1">
      <c r="B11" s="79">
        <v>2</v>
      </c>
      <c r="C11" s="79">
        <v>3</v>
      </c>
      <c r="D11" s="79">
        <v>4</v>
      </c>
      <c r="E11" s="79">
        <v>5</v>
      </c>
      <c r="F11" s="79">
        <v>6</v>
      </c>
      <c r="G11" s="79">
        <v>7</v>
      </c>
      <c r="H11" s="79">
        <v>8</v>
      </c>
      <c r="I11" s="79">
        <v>9</v>
      </c>
      <c r="J11" s="79">
        <v>10</v>
      </c>
      <c r="K11" s="79">
        <v>11</v>
      </c>
      <c r="L11" s="79">
        <v>12</v>
      </c>
      <c r="R11" s="203"/>
      <c r="S11" s="203"/>
      <c r="T11" s="203"/>
      <c r="U11" s="204"/>
      <c r="V11" s="105"/>
      <c r="W11" s="107" t="s">
        <v>284</v>
      </c>
      <c r="X11" s="99">
        <f>MEDIAN(X13:X996)</f>
        <v>20.77532958984375</v>
      </c>
      <c r="Y11" s="106"/>
      <c r="Z11" s="106"/>
      <c r="AA11" s="99">
        <f>MEDIAN(AA13:AA996)</f>
        <v>30.03662109375</v>
      </c>
      <c r="AB11" s="106"/>
      <c r="AC11" s="106"/>
      <c r="AD11" s="100">
        <f>MEDIAN(AD13:AD996)</f>
        <v>6.2420654296875</v>
      </c>
    </row>
    <row r="12" spans="1:30" s="87" customFormat="1" ht="38.25">
      <c r="B12" s="87" t="s">
        <v>118</v>
      </c>
      <c r="C12" s="87" t="s">
        <v>130</v>
      </c>
      <c r="D12" s="87" t="s">
        <v>131</v>
      </c>
      <c r="E12" s="87" t="s">
        <v>132</v>
      </c>
      <c r="F12" s="87" t="s">
        <v>133</v>
      </c>
      <c r="G12" s="87" t="s">
        <v>134</v>
      </c>
      <c r="H12" s="87" t="s">
        <v>135</v>
      </c>
      <c r="I12" s="87" t="s">
        <v>136</v>
      </c>
      <c r="J12" s="87" t="s">
        <v>137</v>
      </c>
      <c r="K12" s="87" t="s">
        <v>51</v>
      </c>
      <c r="L12" s="87" t="s">
        <v>138</v>
      </c>
      <c r="M12" s="87" t="s">
        <v>236</v>
      </c>
      <c r="N12" s="87" t="s">
        <v>237</v>
      </c>
      <c r="O12" s="87" t="s">
        <v>238</v>
      </c>
      <c r="P12" s="87" t="s">
        <v>239</v>
      </c>
      <c r="Q12" s="87" t="s">
        <v>221</v>
      </c>
      <c r="R12" s="123" t="s">
        <v>280</v>
      </c>
      <c r="S12" s="123" t="s">
        <v>286</v>
      </c>
      <c r="T12" s="123" t="s">
        <v>285</v>
      </c>
      <c r="U12" s="123" t="s">
        <v>287</v>
      </c>
      <c r="V12" s="87" t="s">
        <v>251</v>
      </c>
      <c r="W12" s="87" t="s">
        <v>252</v>
      </c>
      <c r="X12" s="87" t="s">
        <v>254</v>
      </c>
      <c r="Y12" s="87" t="s">
        <v>255</v>
      </c>
      <c r="Z12" s="87" t="s">
        <v>256</v>
      </c>
      <c r="AA12" s="87" t="s">
        <v>254</v>
      </c>
      <c r="AB12" s="87" t="s">
        <v>257</v>
      </c>
      <c r="AC12" s="87" t="s">
        <v>258</v>
      </c>
      <c r="AD12" s="87" t="s">
        <v>254</v>
      </c>
    </row>
    <row r="13" spans="1:30">
      <c r="A13" s="77">
        <v>192202</v>
      </c>
      <c r="B13" s="88">
        <f>Date</f>
        <v>0</v>
      </c>
      <c r="C13" s="79" t="str">
        <f>IF(NCP&lt;err,"NCP",IF(Kes&lt;err,"Keswick",IF(ABS(Shasta-ShastaFlood)&lt;err,"Flood",IF(ABS(Tracy-$F$4)&lt;err,"T. Min","--"))))</f>
        <v>Flood</v>
      </c>
      <c r="D13" s="79" t="str">
        <f>IF(Nimbus&lt;err,"Nimbus",IF(HSt&lt;err,"H St.",IF(ABS(Folsom-FolsomFlood)&lt;err,"Flood",IF(ABS(Tracy-$F$4)&lt;err,"T. Min","--"))))</f>
        <v>Flood</v>
      </c>
      <c r="E13" s="79" t="str">
        <f>IF(Therm&lt;err,"Therm.",IF(FMin&lt;err,"F. Min",IF(ABS(Oroville-OrovilleFlood)&lt;err,"Flood",IF(ABS(Banks-$G$4)&lt;err,"B. Min","--"))))</f>
        <v>Flood</v>
      </c>
      <c r="F13" s="89" t="str">
        <f t="shared" ref="F13:F76" si="0">IF(ABS(CVPSL-$F$3)&lt;err,"Storage",IF(ABS(CVPSL-CVPSLRC)&lt;err,"@RC",IF(CVPSL&gt;CVPSLRC,"&gt;RC","&lt;RC")))</f>
        <v>&lt;RC</v>
      </c>
      <c r="G13" s="89" t="str">
        <f t="shared" ref="G13:G76" si="1">IF(ABS(SWPSL-$G$3)&lt;err,"Storage",IF(ABS(SWPSL-SWPSLRC)&lt;err,"@RC",IF(SWPSL&gt;SWPSLRC,"&gt;RC","&lt;RC")))</f>
        <v>&lt;RC</v>
      </c>
      <c r="H13" s="89" t="str">
        <f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PulseCap1</v>
      </c>
      <c r="I13" s="89" t="str">
        <f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--</v>
      </c>
      <c r="J13" s="79" t="str">
        <f>IF(DeltaCalc!P13="","--",DeltaCalc!P13)</f>
        <v>MRDO</v>
      </c>
      <c r="K13" s="89" t="str">
        <f>IF(COA&gt;0.5,"UWFE","IBU")</f>
        <v>IBU</v>
      </c>
      <c r="L13" s="90">
        <f>DeltaCalc!AF13</f>
        <v>0</v>
      </c>
      <c r="M13" s="90">
        <f t="shared" ref="M13:M76" si="2">Sac</f>
        <v>15745.6474609375</v>
      </c>
      <c r="N13" s="90">
        <f t="shared" ref="N13:N76" si="3">Banks</f>
        <v>0</v>
      </c>
      <c r="O13" s="90">
        <f t="shared" ref="O13:O76" si="4">Tracy</f>
        <v>0</v>
      </c>
      <c r="P13" s="90">
        <f>N13+O13</f>
        <v>0</v>
      </c>
      <c r="Q13" s="90">
        <f t="shared" ref="Q13:Q76" si="5">DO</f>
        <v>0</v>
      </c>
      <c r="R13" s="92">
        <f>Data!CG13</f>
        <v>0</v>
      </c>
      <c r="S13" s="92">
        <f>Data!CH13</f>
        <v>4935.37158203125</v>
      </c>
      <c r="T13" s="92">
        <f>Data!CI13</f>
        <v>2472.29296875</v>
      </c>
      <c r="U13" s="92">
        <f>Data!CJ13</f>
        <v>7407.66455078125</v>
      </c>
      <c r="V13" s="90">
        <f>Data!CA14</f>
        <v>298.41415405273438</v>
      </c>
      <c r="W13" s="90">
        <f>Data!CC13</f>
        <v>964.91229248046875</v>
      </c>
      <c r="X13" s="90" t="str">
        <f>IF(V13&gt;W13,V13-W13,"")</f>
        <v/>
      </c>
      <c r="Y13" s="90">
        <f>Data!BU14</f>
        <v>292.06866455078125</v>
      </c>
      <c r="Z13" s="90">
        <f>Data!BW13</f>
        <v>99000</v>
      </c>
      <c r="AA13" s="90" t="str">
        <f>IF(Y13&gt;Z13,Y13-Z13,"")</f>
        <v/>
      </c>
      <c r="AB13" s="90">
        <f>Data!BX14</f>
        <v>290.68121337890625</v>
      </c>
      <c r="AC13" s="90">
        <f>Data!BZ13</f>
        <v>99000</v>
      </c>
      <c r="AD13" s="90" t="str">
        <f>IF(AB13&gt;AC13,AB13-AC13,"")</f>
        <v/>
      </c>
    </row>
    <row r="14" spans="1:30">
      <c r="A14" s="77">
        <v>192203</v>
      </c>
      <c r="B14" s="88">
        <f t="shared" ref="B14:B77" si="6">Date</f>
        <v>0</v>
      </c>
      <c r="C14" s="79" t="str">
        <f t="shared" ref="C14:C77" si="7">IF(NCP&lt;err,"NCP",IF(Kes&lt;err,"Keswick",IF(ABS(Shasta-ShastaFlood)&lt;err,"Flood",IF(ABS(Tracy-$F$4)&lt;err,"T. Min","--"))))</f>
        <v>Flood</v>
      </c>
      <c r="D14" s="79" t="str">
        <f>IF(Nimbus&lt;err,"Nimbus",IF(HSt&lt;err,"H St.",IF(ABS(Folsom-FolsomFlood)&lt;err,"Flood",IF(ABS(Tracy-$F$4)&lt;err,"T. Min","--"))))</f>
        <v>Nimbus</v>
      </c>
      <c r="E14" s="79" t="str">
        <f t="shared" ref="E14:E77" si="8">IF(Therm&lt;err,"Therm.",IF(FMin&lt;err,"F. Min",IF(ABS(Oroville-OrovilleFlood)&lt;err,"Flood",IF(ABS(Banks-$G$4)&lt;err,"B. Min","--"))))</f>
        <v>Flood</v>
      </c>
      <c r="F14" s="89" t="str">
        <f t="shared" si="0"/>
        <v>&lt;RC</v>
      </c>
      <c r="G14" s="89" t="str">
        <f t="shared" si="1"/>
        <v>&lt;RC</v>
      </c>
      <c r="H14" s="89" t="str">
        <f t="shared" ref="H14:H77" si="9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PulseCap1</v>
      </c>
      <c r="I14" s="89" t="str">
        <f t="shared" ref="I14:I77" si="10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--</v>
      </c>
      <c r="J14" s="79" t="str">
        <f>IF(DeltaCalc!P14="","--",DeltaCalc!P14)</f>
        <v>MRDO</v>
      </c>
      <c r="K14" s="89" t="str">
        <f t="shared" ref="K14:K77" si="11">IF(COA&gt;0.5,"UWFE","IBU")</f>
        <v>UWFE</v>
      </c>
      <c r="L14" s="90">
        <f>DeltaCalc!AF14</f>
        <v>0</v>
      </c>
      <c r="M14" s="90">
        <f t="shared" si="2"/>
        <v>14533.3134765625</v>
      </c>
      <c r="N14" s="90">
        <f t="shared" si="3"/>
        <v>0</v>
      </c>
      <c r="O14" s="90">
        <f t="shared" si="4"/>
        <v>0</v>
      </c>
      <c r="P14" s="90">
        <f t="shared" ref="P14:P77" si="12">N14+O14</f>
        <v>0</v>
      </c>
      <c r="Q14" s="90">
        <f t="shared" si="5"/>
        <v>0</v>
      </c>
      <c r="R14" s="92">
        <f>Data!CG14</f>
        <v>0</v>
      </c>
      <c r="S14" s="92">
        <f>Data!CH14</f>
        <v>6680</v>
      </c>
      <c r="T14" s="92">
        <f>Data!CI14</f>
        <v>2655.8525390625</v>
      </c>
      <c r="U14" s="92">
        <f>Data!CJ14</f>
        <v>9335.8525390625</v>
      </c>
      <c r="V14" s="90">
        <f>Data!CA15</f>
        <v>246.18637084960937</v>
      </c>
      <c r="W14" s="90">
        <f>Data!CC14</f>
        <v>964.91229248046875</v>
      </c>
      <c r="X14" s="90" t="str">
        <f t="shared" ref="X14:X77" si="13">IF(V14&gt;W14,V14-W14,"")</f>
        <v/>
      </c>
      <c r="Y14" s="90">
        <f>Data!BU15</f>
        <v>417.16082763671875</v>
      </c>
      <c r="Z14" s="90">
        <f>Data!BW14</f>
        <v>99000</v>
      </c>
      <c r="AA14" s="90" t="str">
        <f t="shared" ref="AA14:AA77" si="14">IF(Y14&gt;Z14,Y14-Z14,"")</f>
        <v/>
      </c>
      <c r="AB14" s="90">
        <f>Data!BX15</f>
        <v>343.27066040039062</v>
      </c>
      <c r="AC14" s="90">
        <f>Data!BZ14</f>
        <v>99000</v>
      </c>
      <c r="AD14" s="90" t="str">
        <f t="shared" ref="AD14:AD77" si="15">IF(AB14&gt;AC14,AB14-AC14,"")</f>
        <v/>
      </c>
    </row>
    <row r="15" spans="1:30">
      <c r="A15" s="77">
        <v>192204</v>
      </c>
      <c r="B15" s="88">
        <f t="shared" si="6"/>
        <v>0</v>
      </c>
      <c r="C15" s="79" t="str">
        <f t="shared" si="7"/>
        <v>Keswick</v>
      </c>
      <c r="D15" s="79" t="str">
        <f t="shared" ref="D15:D77" si="16">IF(Nimbus&lt;err,"Nimbus",IF(HSt&lt;err,"H St.",IF(ABS(Folsom-FolsomFlood)&lt;err,"Flood",IF(ABS(Tracy-$F$4)&lt;err,"T. Min","--"))))</f>
        <v>Nimbus</v>
      </c>
      <c r="E15" s="79" t="str">
        <f t="shared" si="8"/>
        <v>Therm.</v>
      </c>
      <c r="F15" s="89" t="str">
        <f t="shared" si="0"/>
        <v>&lt;RC</v>
      </c>
      <c r="G15" s="89" t="str">
        <f t="shared" si="1"/>
        <v>&lt;RC</v>
      </c>
      <c r="H15" s="89" t="str">
        <f t="shared" si="9"/>
        <v>PulseCap1</v>
      </c>
      <c r="I15" s="89" t="str">
        <f t="shared" si="10"/>
        <v>Banks</v>
      </c>
      <c r="J15" s="79" t="str">
        <f>IF(DeltaCalc!P15="","--",DeltaCalc!P15)</f>
        <v>--</v>
      </c>
      <c r="K15" s="89" t="str">
        <f t="shared" si="11"/>
        <v>UWFE</v>
      </c>
      <c r="L15" s="90">
        <f>DeltaCalc!AF15</f>
        <v>4496.0869140625</v>
      </c>
      <c r="M15" s="90">
        <f t="shared" si="2"/>
        <v>15907.3681640625</v>
      </c>
      <c r="N15" s="90">
        <f t="shared" si="3"/>
        <v>0</v>
      </c>
      <c r="O15" s="90">
        <f t="shared" si="4"/>
        <v>0</v>
      </c>
      <c r="P15" s="90">
        <f t="shared" si="12"/>
        <v>0</v>
      </c>
      <c r="Q15" s="90">
        <f t="shared" si="5"/>
        <v>4496.0869140625</v>
      </c>
      <c r="R15" s="92">
        <f>Data!CG15</f>
        <v>0</v>
      </c>
      <c r="S15" s="92">
        <f>Data!CH15</f>
        <v>4500</v>
      </c>
      <c r="T15" s="92">
        <f>Data!CI15</f>
        <v>3127.224853515625</v>
      </c>
      <c r="U15" s="92">
        <f>Data!CJ15</f>
        <v>7627.224609375</v>
      </c>
      <c r="V15" s="90">
        <f>Data!CA16</f>
        <v>348.84005737304687</v>
      </c>
      <c r="W15" s="90">
        <f>Data!CC15</f>
        <v>964.91229248046875</v>
      </c>
      <c r="X15" s="90" t="str">
        <f t="shared" si="13"/>
        <v/>
      </c>
      <c r="Y15" s="90">
        <f>Data!BU16</f>
        <v>839.7296142578125</v>
      </c>
      <c r="Z15" s="90">
        <f>Data!BW15</f>
        <v>99000</v>
      </c>
      <c r="AA15" s="90" t="str">
        <f t="shared" si="14"/>
        <v/>
      </c>
      <c r="AB15" s="90">
        <f>Data!BX16</f>
        <v>433.75360107421875</v>
      </c>
      <c r="AC15" s="90">
        <f>Data!BZ15</f>
        <v>99000</v>
      </c>
      <c r="AD15" s="90" t="str">
        <f t="shared" si="15"/>
        <v/>
      </c>
    </row>
    <row r="16" spans="1:30">
      <c r="A16" s="77">
        <v>192205</v>
      </c>
      <c r="B16" s="88">
        <f t="shared" si="6"/>
        <v>0</v>
      </c>
      <c r="C16" s="79" t="str">
        <f t="shared" si="7"/>
        <v>Keswick</v>
      </c>
      <c r="D16" s="79" t="str">
        <f t="shared" si="16"/>
        <v>Nimbus</v>
      </c>
      <c r="E16" s="79" t="str">
        <f t="shared" si="8"/>
        <v>Therm.</v>
      </c>
      <c r="F16" s="89" t="str">
        <f t="shared" si="0"/>
        <v>&lt;RC</v>
      </c>
      <c r="G16" s="89" t="str">
        <f t="shared" si="1"/>
        <v>&lt;RC</v>
      </c>
      <c r="H16" s="89" t="str">
        <f t="shared" si="9"/>
        <v>PulseCap1</v>
      </c>
      <c r="I16" s="89" t="str">
        <f t="shared" si="10"/>
        <v>--</v>
      </c>
      <c r="J16" s="79" t="str">
        <f>IF(DeltaCalc!P16="","--",DeltaCalc!P16)</f>
        <v>--</v>
      </c>
      <c r="K16" s="89" t="str">
        <f t="shared" si="11"/>
        <v>UWFE</v>
      </c>
      <c r="L16" s="90">
        <f>DeltaCalc!AF16</f>
        <v>7456.3681640625</v>
      </c>
      <c r="M16" s="90">
        <f t="shared" si="2"/>
        <v>15223.8291015625</v>
      </c>
      <c r="N16" s="90">
        <f t="shared" si="3"/>
        <v>0</v>
      </c>
      <c r="O16" s="90">
        <f t="shared" si="4"/>
        <v>0</v>
      </c>
      <c r="P16" s="90">
        <f t="shared" si="12"/>
        <v>0</v>
      </c>
      <c r="Q16" s="90">
        <f t="shared" si="5"/>
        <v>7456.3681640625</v>
      </c>
      <c r="R16" s="92">
        <f>Data!CG16</f>
        <v>0</v>
      </c>
      <c r="S16" s="92">
        <f>Data!CH16</f>
        <v>300</v>
      </c>
      <c r="T16" s="92">
        <f>Data!CI16</f>
        <v>3000</v>
      </c>
      <c r="U16" s="92">
        <f>Data!CJ16</f>
        <v>3300</v>
      </c>
      <c r="V16" s="90">
        <f>Data!CA17</f>
        <v>440.54116821289063</v>
      </c>
      <c r="W16" s="90">
        <f>Data!CC16</f>
        <v>964.91229248046875</v>
      </c>
      <c r="X16" s="90" t="str">
        <f t="shared" si="13"/>
        <v/>
      </c>
      <c r="Y16" s="90">
        <f>Data!BU17</f>
        <v>549.86138916015625</v>
      </c>
      <c r="Z16" s="90">
        <f>Data!BW16</f>
        <v>99000</v>
      </c>
      <c r="AA16" s="90" t="str">
        <f t="shared" si="14"/>
        <v/>
      </c>
      <c r="AB16" s="90">
        <f>Data!BX17</f>
        <v>348.522216796875</v>
      </c>
      <c r="AC16" s="90">
        <f>Data!BZ16</f>
        <v>99000</v>
      </c>
      <c r="AD16" s="90" t="str">
        <f t="shared" si="15"/>
        <v/>
      </c>
    </row>
    <row r="17" spans="1:30">
      <c r="A17" s="77">
        <v>192206</v>
      </c>
      <c r="B17" s="88">
        <f t="shared" si="6"/>
        <v>0</v>
      </c>
      <c r="C17" s="79" t="str">
        <f t="shared" si="7"/>
        <v>Keswick</v>
      </c>
      <c r="D17" s="79" t="str">
        <f t="shared" si="16"/>
        <v>Flood</v>
      </c>
      <c r="E17" s="79" t="str">
        <f t="shared" si="8"/>
        <v>Therm.</v>
      </c>
      <c r="F17" s="89" t="str">
        <f t="shared" si="0"/>
        <v>&lt;RC</v>
      </c>
      <c r="G17" s="89" t="str">
        <f t="shared" si="1"/>
        <v>&lt;RC</v>
      </c>
      <c r="H17" s="89" t="str">
        <f t="shared" si="9"/>
        <v>PulseCap1</v>
      </c>
      <c r="I17" s="89" t="str">
        <f t="shared" si="10"/>
        <v>--</v>
      </c>
      <c r="J17" s="79" t="str">
        <f>IF(DeltaCalc!P17="","--",DeltaCalc!P17)</f>
        <v>--</v>
      </c>
      <c r="K17" s="89" t="str">
        <f t="shared" si="11"/>
        <v>UWFE</v>
      </c>
      <c r="L17" s="90">
        <f>DeltaCalc!AF17</f>
        <v>26867.10546875</v>
      </c>
      <c r="M17" s="90">
        <f t="shared" si="2"/>
        <v>27112.720703125</v>
      </c>
      <c r="N17" s="90">
        <f t="shared" si="3"/>
        <v>0</v>
      </c>
      <c r="O17" s="90">
        <f t="shared" si="4"/>
        <v>0</v>
      </c>
      <c r="P17" s="90">
        <f t="shared" si="12"/>
        <v>0</v>
      </c>
      <c r="Q17" s="90">
        <f t="shared" si="5"/>
        <v>26867.10546875</v>
      </c>
      <c r="R17" s="92">
        <f>Data!CG17</f>
        <v>0</v>
      </c>
      <c r="S17" s="92">
        <f>Data!CH17</f>
        <v>300</v>
      </c>
      <c r="T17" s="92">
        <f>Data!CI17</f>
        <v>2500</v>
      </c>
      <c r="U17" s="92">
        <f>Data!CJ17</f>
        <v>2800</v>
      </c>
      <c r="V17" s="90">
        <f>Data!CA18</f>
        <v>434.62228393554687</v>
      </c>
      <c r="W17" s="90">
        <f>Data!CC17</f>
        <v>631.57891845703125</v>
      </c>
      <c r="X17" s="90" t="str">
        <f t="shared" si="13"/>
        <v/>
      </c>
      <c r="Y17" s="90">
        <f>Data!BU18</f>
        <v>288.31683349609375</v>
      </c>
      <c r="Z17" s="90">
        <f>Data!BW17</f>
        <v>99000</v>
      </c>
      <c r="AA17" s="90" t="str">
        <f t="shared" si="14"/>
        <v/>
      </c>
      <c r="AB17" s="90">
        <f>Data!BX18</f>
        <v>189.87545776367187</v>
      </c>
      <c r="AC17" s="90">
        <f>Data!BZ17</f>
        <v>99000</v>
      </c>
      <c r="AD17" s="90" t="str">
        <f t="shared" si="15"/>
        <v/>
      </c>
    </row>
    <row r="18" spans="1:30">
      <c r="A18" s="77">
        <v>192207</v>
      </c>
      <c r="B18" s="88">
        <f t="shared" si="6"/>
        <v>0</v>
      </c>
      <c r="C18" s="79" t="str">
        <f t="shared" si="7"/>
        <v>Keswick</v>
      </c>
      <c r="D18" s="79" t="str">
        <f t="shared" si="16"/>
        <v>Flood</v>
      </c>
      <c r="E18" s="79" t="str">
        <f t="shared" si="8"/>
        <v>Flood</v>
      </c>
      <c r="F18" s="89" t="str">
        <f t="shared" si="0"/>
        <v>&lt;RC</v>
      </c>
      <c r="G18" s="89" t="str">
        <f t="shared" si="1"/>
        <v>&lt;RC</v>
      </c>
      <c r="H18" s="89" t="str">
        <f t="shared" si="9"/>
        <v>PulseCap1</v>
      </c>
      <c r="I18" s="89" t="str">
        <f t="shared" si="10"/>
        <v>--</v>
      </c>
      <c r="J18" s="79" t="str">
        <f>IF(DeltaCalc!P18="","--",DeltaCalc!P18)</f>
        <v>--</v>
      </c>
      <c r="K18" s="89" t="str">
        <f t="shared" si="11"/>
        <v>UWFE</v>
      </c>
      <c r="L18" s="90">
        <f>DeltaCalc!AF18</f>
        <v>14262.7685546875</v>
      </c>
      <c r="M18" s="90">
        <f t="shared" si="2"/>
        <v>26903.265625</v>
      </c>
      <c r="N18" s="90">
        <f t="shared" si="3"/>
        <v>0</v>
      </c>
      <c r="O18" s="90">
        <f t="shared" si="4"/>
        <v>0</v>
      </c>
      <c r="P18" s="90">
        <f t="shared" si="12"/>
        <v>0</v>
      </c>
      <c r="Q18" s="90">
        <f t="shared" si="5"/>
        <v>14262.7685546875</v>
      </c>
      <c r="R18" s="92">
        <f>Data!CG18</f>
        <v>0</v>
      </c>
      <c r="S18" s="92">
        <f>Data!CH18</f>
        <v>4250</v>
      </c>
      <c r="T18" s="92">
        <f>Data!CI18</f>
        <v>2500</v>
      </c>
      <c r="U18" s="92">
        <f>Data!CJ18</f>
        <v>6750</v>
      </c>
      <c r="V18" s="90">
        <f>Data!CA19</f>
        <v>348.84420776367187</v>
      </c>
      <c r="W18" s="90">
        <f>Data!CC18</f>
        <v>631.57891845703125</v>
      </c>
      <c r="X18" s="90" t="str">
        <f t="shared" si="13"/>
        <v/>
      </c>
      <c r="Y18" s="90">
        <f>Data!BU19</f>
        <v>226.66647338867187</v>
      </c>
      <c r="Z18" s="90">
        <f>Data!BW18</f>
        <v>99000</v>
      </c>
      <c r="AA18" s="90" t="str">
        <f t="shared" si="14"/>
        <v/>
      </c>
      <c r="AB18" s="90">
        <f>Data!BX19</f>
        <v>176.09635925292969</v>
      </c>
      <c r="AC18" s="90">
        <f>Data!BZ18</f>
        <v>99000</v>
      </c>
      <c r="AD18" s="90" t="str">
        <f t="shared" si="15"/>
        <v/>
      </c>
    </row>
    <row r="19" spans="1:30">
      <c r="A19" s="77">
        <v>192208</v>
      </c>
      <c r="B19" s="88">
        <f t="shared" si="6"/>
        <v>0</v>
      </c>
      <c r="C19" s="79" t="str">
        <f t="shared" si="7"/>
        <v>Keswick</v>
      </c>
      <c r="D19" s="79" t="str">
        <f t="shared" si="16"/>
        <v>Flood</v>
      </c>
      <c r="E19" s="79" t="str">
        <f t="shared" si="8"/>
        <v>Flood</v>
      </c>
      <c r="F19" s="89" t="str">
        <f t="shared" si="0"/>
        <v>&lt;RC</v>
      </c>
      <c r="G19" s="89" t="str">
        <f t="shared" si="1"/>
        <v>&lt;RC</v>
      </c>
      <c r="H19" s="89" t="str">
        <f t="shared" si="9"/>
        <v>PulseCap2</v>
      </c>
      <c r="I19" s="89" t="str">
        <f t="shared" si="10"/>
        <v>PulseCap1</v>
      </c>
      <c r="J19" s="79" t="str">
        <f>IF(DeltaCalc!P19="","--",DeltaCalc!P19)</f>
        <v>--</v>
      </c>
      <c r="K19" s="89" t="str">
        <f t="shared" si="11"/>
        <v>UWFE</v>
      </c>
      <c r="L19" s="90">
        <f>DeltaCalc!AF19</f>
        <v>16750.548828125</v>
      </c>
      <c r="M19" s="90">
        <f t="shared" si="2"/>
        <v>20972.91015625</v>
      </c>
      <c r="N19" s="90">
        <f t="shared" si="3"/>
        <v>0</v>
      </c>
      <c r="O19" s="90">
        <f t="shared" si="4"/>
        <v>0</v>
      </c>
      <c r="P19" s="90">
        <f t="shared" si="12"/>
        <v>0</v>
      </c>
      <c r="Q19" s="90">
        <f t="shared" si="5"/>
        <v>16750.548828125</v>
      </c>
      <c r="R19" s="92">
        <f>Data!CG19</f>
        <v>0</v>
      </c>
      <c r="S19" s="92">
        <f>Data!CH19</f>
        <v>1000</v>
      </c>
      <c r="T19" s="92">
        <f>Data!CI19</f>
        <v>1000</v>
      </c>
      <c r="U19" s="92">
        <f>Data!CJ19</f>
        <v>2000</v>
      </c>
      <c r="V19" s="90">
        <f>Data!CA20</f>
        <v>420.57473754882812</v>
      </c>
      <c r="W19" s="90">
        <f>Data!CC19</f>
        <v>631.57891845703125</v>
      </c>
      <c r="X19" s="90" t="str">
        <f t="shared" si="13"/>
        <v/>
      </c>
      <c r="Y19" s="90">
        <f>Data!BU20</f>
        <v>242.42254638671875</v>
      </c>
      <c r="Z19" s="90">
        <f>Data!BW19</f>
        <v>450</v>
      </c>
      <c r="AA19" s="90" t="str">
        <f t="shared" si="14"/>
        <v/>
      </c>
      <c r="AB19" s="90">
        <f>Data!BX20</f>
        <v>197.89472961425781</v>
      </c>
      <c r="AC19" s="90">
        <f>Data!BZ19</f>
        <v>450</v>
      </c>
      <c r="AD19" s="90" t="str">
        <f t="shared" si="15"/>
        <v/>
      </c>
    </row>
    <row r="20" spans="1:30">
      <c r="A20" s="77">
        <v>192209</v>
      </c>
      <c r="B20" s="88">
        <f t="shared" si="6"/>
        <v>0</v>
      </c>
      <c r="C20" s="79" t="str">
        <f t="shared" si="7"/>
        <v>NCP</v>
      </c>
      <c r="D20" s="79" t="str">
        <f t="shared" si="16"/>
        <v>Flood</v>
      </c>
      <c r="E20" s="79" t="str">
        <f t="shared" si="8"/>
        <v>Flood</v>
      </c>
      <c r="F20" s="89" t="str">
        <f t="shared" si="0"/>
        <v>&lt;RC</v>
      </c>
      <c r="G20" s="89" t="str">
        <f t="shared" si="1"/>
        <v>&lt;RC</v>
      </c>
      <c r="H20" s="89" t="str">
        <f t="shared" si="9"/>
        <v>--</v>
      </c>
      <c r="I20" s="89" t="str">
        <f t="shared" si="10"/>
        <v>PulseCap1</v>
      </c>
      <c r="J20" s="79" t="str">
        <f>IF(DeltaCalc!P20="","--",DeltaCalc!P20)</f>
        <v>--</v>
      </c>
      <c r="K20" s="89" t="str">
        <f t="shared" si="11"/>
        <v>UWFE</v>
      </c>
      <c r="L20" s="90">
        <f>DeltaCalc!AF20</f>
        <v>41651.0078125</v>
      </c>
      <c r="M20" s="90">
        <f t="shared" si="2"/>
        <v>41601.0859375</v>
      </c>
      <c r="N20" s="90">
        <f t="shared" si="3"/>
        <v>0</v>
      </c>
      <c r="O20" s="90">
        <f t="shared" si="4"/>
        <v>0</v>
      </c>
      <c r="P20" s="90">
        <f t="shared" si="12"/>
        <v>0</v>
      </c>
      <c r="Q20" s="90">
        <f t="shared" si="5"/>
        <v>41651.0078125</v>
      </c>
      <c r="R20" s="92">
        <f>Data!CG20</f>
        <v>0</v>
      </c>
      <c r="S20" s="92">
        <f>Data!CH20</f>
        <v>1000</v>
      </c>
      <c r="T20" s="92">
        <f>Data!CI20</f>
        <v>1000</v>
      </c>
      <c r="U20" s="92">
        <f>Data!CJ20</f>
        <v>2000</v>
      </c>
      <c r="V20" s="90">
        <f>Data!CA21</f>
        <v>472.38882446289062</v>
      </c>
      <c r="W20" s="90">
        <f>Data!CC20</f>
        <v>631.57891845703125</v>
      </c>
      <c r="X20" s="90" t="str">
        <f t="shared" si="13"/>
        <v/>
      </c>
      <c r="Y20" s="90">
        <f>Data!BU21</f>
        <v>251.33302307128906</v>
      </c>
      <c r="Z20" s="90">
        <f>Data!BW20</f>
        <v>450</v>
      </c>
      <c r="AA20" s="90" t="str">
        <f t="shared" si="14"/>
        <v/>
      </c>
      <c r="AB20" s="90">
        <f>Data!BX21</f>
        <v>211.65585327148437</v>
      </c>
      <c r="AC20" s="90">
        <f>Data!BZ20</f>
        <v>450</v>
      </c>
      <c r="AD20" s="90" t="str">
        <f t="shared" si="15"/>
        <v/>
      </c>
    </row>
    <row r="21" spans="1:30">
      <c r="A21" s="77">
        <v>192210</v>
      </c>
      <c r="B21" s="88">
        <f t="shared" si="6"/>
        <v>0</v>
      </c>
      <c r="C21" s="79" t="str">
        <f t="shared" si="7"/>
        <v>NCP</v>
      </c>
      <c r="D21" s="79" t="str">
        <f t="shared" si="16"/>
        <v>Flood</v>
      </c>
      <c r="E21" s="79" t="str">
        <f t="shared" si="8"/>
        <v>Flood</v>
      </c>
      <c r="F21" s="89" t="str">
        <f t="shared" si="0"/>
        <v>&lt;RC</v>
      </c>
      <c r="G21" s="89" t="str">
        <f t="shared" si="1"/>
        <v>&lt;RC</v>
      </c>
      <c r="H21" s="89" t="str">
        <f t="shared" si="9"/>
        <v>PulseCap1</v>
      </c>
      <c r="I21" s="89" t="str">
        <f t="shared" si="10"/>
        <v>--</v>
      </c>
      <c r="J21" s="79" t="str">
        <f>IF(DeltaCalc!P21="","--",DeltaCalc!P21)</f>
        <v>--</v>
      </c>
      <c r="K21" s="89" t="str">
        <f t="shared" si="11"/>
        <v>UWFE</v>
      </c>
      <c r="L21" s="90">
        <f>DeltaCalc!AF21</f>
        <v>26052.84765625</v>
      </c>
      <c r="M21" s="90">
        <f t="shared" si="2"/>
        <v>33104.75</v>
      </c>
      <c r="N21" s="90">
        <f t="shared" si="3"/>
        <v>0</v>
      </c>
      <c r="O21" s="90">
        <f t="shared" si="4"/>
        <v>0</v>
      </c>
      <c r="P21" s="90">
        <f t="shared" si="12"/>
        <v>0</v>
      </c>
      <c r="Q21" s="90">
        <f t="shared" si="5"/>
        <v>26052.84765625</v>
      </c>
      <c r="R21" s="92">
        <f>Data!CG21</f>
        <v>0</v>
      </c>
      <c r="S21" s="92">
        <f>Data!CH21</f>
        <v>2500</v>
      </c>
      <c r="T21" s="92">
        <f>Data!CI21</f>
        <v>2000</v>
      </c>
      <c r="U21" s="92">
        <f>Data!CJ21</f>
        <v>4500</v>
      </c>
      <c r="V21" s="90">
        <f>Data!CA22</f>
        <v>434.20211791992187</v>
      </c>
      <c r="W21" s="90">
        <f>Data!CC21</f>
        <v>631.57891845703125</v>
      </c>
      <c r="X21" s="90" t="str">
        <f t="shared" si="13"/>
        <v/>
      </c>
      <c r="Y21" s="90">
        <f>Data!BU22</f>
        <v>218.27610778808594</v>
      </c>
      <c r="Z21" s="90">
        <f>Data!BW21</f>
        <v>450</v>
      </c>
      <c r="AA21" s="90" t="str">
        <f t="shared" si="14"/>
        <v/>
      </c>
      <c r="AB21" s="90">
        <f>Data!BX22</f>
        <v>189.06733703613281</v>
      </c>
      <c r="AC21" s="90">
        <f>Data!BZ21</f>
        <v>450</v>
      </c>
      <c r="AD21" s="90" t="str">
        <f t="shared" si="15"/>
        <v/>
      </c>
    </row>
    <row r="22" spans="1:30">
      <c r="A22" s="77">
        <v>192211</v>
      </c>
      <c r="B22" s="88">
        <f t="shared" si="6"/>
        <v>0</v>
      </c>
      <c r="C22" s="79" t="str">
        <f t="shared" si="7"/>
        <v>NCP</v>
      </c>
      <c r="D22" s="79" t="str">
        <f t="shared" si="16"/>
        <v>Flood</v>
      </c>
      <c r="E22" s="79" t="str">
        <f t="shared" si="8"/>
        <v>Flood</v>
      </c>
      <c r="F22" s="89" t="str">
        <f t="shared" si="0"/>
        <v>&lt;RC</v>
      </c>
      <c r="G22" s="89" t="str">
        <f t="shared" si="1"/>
        <v>&lt;RC</v>
      </c>
      <c r="H22" s="89" t="str">
        <f t="shared" si="9"/>
        <v>PulseCap1</v>
      </c>
      <c r="I22" s="89" t="str">
        <f t="shared" si="10"/>
        <v>Banks</v>
      </c>
      <c r="J22" s="79" t="str">
        <f>IF(DeltaCalc!P22="","--",DeltaCalc!P22)</f>
        <v>MRDO</v>
      </c>
      <c r="K22" s="89" t="str">
        <f t="shared" si="11"/>
        <v>IBU</v>
      </c>
      <c r="L22" s="90">
        <f>DeltaCalc!AF22</f>
        <v>0</v>
      </c>
      <c r="M22" s="90">
        <f t="shared" si="2"/>
        <v>17767.58203125</v>
      </c>
      <c r="N22" s="90">
        <f t="shared" si="3"/>
        <v>0</v>
      </c>
      <c r="O22" s="90">
        <f t="shared" si="4"/>
        <v>0</v>
      </c>
      <c r="P22" s="90">
        <f t="shared" si="12"/>
        <v>0</v>
      </c>
      <c r="Q22" s="90">
        <f t="shared" si="5"/>
        <v>0</v>
      </c>
      <c r="R22" s="92">
        <f>Data!CG22</f>
        <v>3552.742919921875</v>
      </c>
      <c r="S22" s="92">
        <f>Data!CH22</f>
        <v>6680</v>
      </c>
      <c r="T22" s="92">
        <f>Data!CI22</f>
        <v>4548.52734375</v>
      </c>
      <c r="U22" s="92">
        <f>Data!CJ22</f>
        <v>11228.52734375</v>
      </c>
      <c r="V22" s="90">
        <f>Data!CA23</f>
        <v>251.68939208984375</v>
      </c>
      <c r="W22" s="90">
        <f>Data!CC22</f>
        <v>631.57891845703125</v>
      </c>
      <c r="X22" s="90" t="str">
        <f t="shared" si="13"/>
        <v/>
      </c>
      <c r="Y22" s="90">
        <f>Data!BU23</f>
        <v>242.34968566894531</v>
      </c>
      <c r="Z22" s="90">
        <f>Data!BW22</f>
        <v>450</v>
      </c>
      <c r="AA22" s="90" t="str">
        <f t="shared" si="14"/>
        <v/>
      </c>
      <c r="AB22" s="90">
        <f>Data!BX23</f>
        <v>206.15467834472656</v>
      </c>
      <c r="AC22" s="90">
        <f>Data!BZ22</f>
        <v>630</v>
      </c>
      <c r="AD22" s="90" t="str">
        <f t="shared" si="15"/>
        <v/>
      </c>
    </row>
    <row r="23" spans="1:30">
      <c r="A23" s="77">
        <v>192212</v>
      </c>
      <c r="B23" s="88">
        <f t="shared" si="6"/>
        <v>0</v>
      </c>
      <c r="C23" s="79" t="str">
        <f t="shared" si="7"/>
        <v>NCP</v>
      </c>
      <c r="D23" s="79" t="str">
        <f t="shared" si="16"/>
        <v>Flood</v>
      </c>
      <c r="E23" s="79" t="str">
        <f t="shared" si="8"/>
        <v>Flood</v>
      </c>
      <c r="F23" s="89" t="str">
        <f t="shared" si="0"/>
        <v>&lt;RC</v>
      </c>
      <c r="G23" s="89" t="str">
        <f t="shared" si="1"/>
        <v>&lt;RC</v>
      </c>
      <c r="H23" s="89" t="str">
        <f t="shared" si="9"/>
        <v>PulseCap1</v>
      </c>
      <c r="I23" s="89" t="str">
        <f t="shared" si="10"/>
        <v>Banks</v>
      </c>
      <c r="J23" s="79" t="str">
        <f>IF(DeltaCalc!P23="","--",DeltaCalc!P23)</f>
        <v>MRDO</v>
      </c>
      <c r="K23" s="89" t="str">
        <f t="shared" si="11"/>
        <v>UWFE</v>
      </c>
      <c r="L23" s="90">
        <f>DeltaCalc!AF23</f>
        <v>0</v>
      </c>
      <c r="M23" s="90">
        <f t="shared" si="2"/>
        <v>14702.138671875</v>
      </c>
      <c r="N23" s="90">
        <f t="shared" si="3"/>
        <v>0</v>
      </c>
      <c r="O23" s="90">
        <f t="shared" si="4"/>
        <v>0</v>
      </c>
      <c r="P23" s="90">
        <f t="shared" si="12"/>
        <v>0</v>
      </c>
      <c r="Q23" s="90">
        <f t="shared" si="5"/>
        <v>0</v>
      </c>
      <c r="R23" s="92">
        <f>Data!CG23</f>
        <v>11640.0966796875</v>
      </c>
      <c r="S23" s="92">
        <f>Data!CH23</f>
        <v>6680</v>
      </c>
      <c r="T23" s="92">
        <f>Data!CI23</f>
        <v>4512.7275390625</v>
      </c>
      <c r="U23" s="92">
        <f>Data!CJ23</f>
        <v>11192.7275390625</v>
      </c>
      <c r="V23" s="90">
        <f>Data!CA24</f>
        <v>243.66816711425781</v>
      </c>
      <c r="W23" s="90">
        <f>Data!CC23</f>
        <v>705.26318359375</v>
      </c>
      <c r="X23" s="90" t="str">
        <f t="shared" si="13"/>
        <v/>
      </c>
      <c r="Y23" s="90">
        <f>Data!BU24</f>
        <v>791.53485107421875</v>
      </c>
      <c r="Z23" s="90">
        <f>Data!BW23</f>
        <v>1350</v>
      </c>
      <c r="AA23" s="90" t="str">
        <f t="shared" si="14"/>
        <v/>
      </c>
      <c r="AB23" s="90">
        <f>Data!BX24</f>
        <v>508.56784057617187</v>
      </c>
      <c r="AC23" s="90">
        <f>Data!BZ23</f>
        <v>1740</v>
      </c>
      <c r="AD23" s="90" t="str">
        <f t="shared" si="15"/>
        <v/>
      </c>
    </row>
    <row r="24" spans="1:30">
      <c r="A24" s="77">
        <v>192213</v>
      </c>
      <c r="B24" s="88">
        <f t="shared" si="6"/>
        <v>0</v>
      </c>
      <c r="C24" s="79" t="str">
        <f t="shared" si="7"/>
        <v>NCP</v>
      </c>
      <c r="D24" s="79" t="str">
        <f t="shared" si="16"/>
        <v>Flood</v>
      </c>
      <c r="E24" s="79" t="str">
        <f t="shared" si="8"/>
        <v>Flood</v>
      </c>
      <c r="F24" s="89" t="str">
        <f t="shared" si="0"/>
        <v>&lt;RC</v>
      </c>
      <c r="G24" s="89" t="str">
        <f t="shared" si="1"/>
        <v>&lt;RC</v>
      </c>
      <c r="H24" s="89" t="str">
        <f t="shared" si="9"/>
        <v>PulseCap1</v>
      </c>
      <c r="I24" s="89" t="str">
        <f t="shared" si="10"/>
        <v>Banks</v>
      </c>
      <c r="J24" s="79" t="str">
        <f>IF(DeltaCalc!P24="","--",DeltaCalc!P24)</f>
        <v>MRDO</v>
      </c>
      <c r="K24" s="89" t="str">
        <f t="shared" si="11"/>
        <v>IBU</v>
      </c>
      <c r="L24" s="90">
        <f>DeltaCalc!AF24</f>
        <v>0</v>
      </c>
      <c r="M24" s="90">
        <f t="shared" si="2"/>
        <v>20206.7578125</v>
      </c>
      <c r="N24" s="90">
        <f t="shared" si="3"/>
        <v>0</v>
      </c>
      <c r="O24" s="90">
        <f t="shared" si="4"/>
        <v>0</v>
      </c>
      <c r="P24" s="90">
        <f t="shared" si="12"/>
        <v>0</v>
      </c>
      <c r="Q24" s="90">
        <f t="shared" si="5"/>
        <v>0</v>
      </c>
      <c r="R24" s="92">
        <f>Data!CG24</f>
        <v>9627.2041015625</v>
      </c>
      <c r="S24" s="92">
        <f>Data!CH24</f>
        <v>6680</v>
      </c>
      <c r="T24" s="92">
        <f>Data!CI24</f>
        <v>4459.44482421875</v>
      </c>
      <c r="U24" s="92">
        <f>Data!CJ24</f>
        <v>11139.4443359375</v>
      </c>
      <c r="V24" s="90">
        <f>Data!CA25</f>
        <v>389.40206909179687</v>
      </c>
      <c r="W24" s="90">
        <f>Data!CC24</f>
        <v>964.91229248046875</v>
      </c>
      <c r="X24" s="90" t="str">
        <f t="shared" si="13"/>
        <v/>
      </c>
      <c r="Y24" s="90">
        <f>Data!BU25</f>
        <v>792.81939697265625</v>
      </c>
      <c r="Z24" s="90">
        <f>Data!BW24</f>
        <v>99000</v>
      </c>
      <c r="AA24" s="90" t="str">
        <f t="shared" si="14"/>
        <v/>
      </c>
      <c r="AB24" s="90">
        <f>Data!BX25</f>
        <v>484.18731689453125</v>
      </c>
      <c r="AC24" s="90">
        <f>Data!BZ24</f>
        <v>99000</v>
      </c>
      <c r="AD24" s="90" t="str">
        <f t="shared" si="15"/>
        <v/>
      </c>
    </row>
    <row r="25" spans="1:30">
      <c r="A25" s="77">
        <v>192302</v>
      </c>
      <c r="B25" s="88">
        <f t="shared" si="6"/>
        <v>0</v>
      </c>
      <c r="C25" s="79" t="str">
        <f t="shared" si="7"/>
        <v>Flood</v>
      </c>
      <c r="D25" s="79" t="str">
        <f t="shared" si="16"/>
        <v>Flood</v>
      </c>
      <c r="E25" s="79" t="str">
        <f t="shared" si="8"/>
        <v>Flood</v>
      </c>
      <c r="F25" s="89" t="str">
        <f t="shared" si="0"/>
        <v>&lt;RC</v>
      </c>
      <c r="G25" s="89" t="str">
        <f t="shared" si="1"/>
        <v>&lt;RC</v>
      </c>
      <c r="H25" s="89" t="str">
        <f t="shared" si="9"/>
        <v>PulseCap1</v>
      </c>
      <c r="I25" s="89" t="str">
        <f t="shared" si="10"/>
        <v>--</v>
      </c>
      <c r="J25" s="79" t="str">
        <f>IF(DeltaCalc!P25="","--",DeltaCalc!P25)</f>
        <v>MRDO</v>
      </c>
      <c r="K25" s="89" t="str">
        <f t="shared" si="11"/>
        <v>UWFE</v>
      </c>
      <c r="L25" s="90">
        <f>DeltaCalc!AF25</f>
        <v>0</v>
      </c>
      <c r="M25" s="90">
        <f t="shared" si="2"/>
        <v>13416.458984375</v>
      </c>
      <c r="N25" s="90">
        <f t="shared" si="3"/>
        <v>0</v>
      </c>
      <c r="O25" s="90">
        <f t="shared" si="4"/>
        <v>0</v>
      </c>
      <c r="P25" s="90">
        <f t="shared" si="12"/>
        <v>0</v>
      </c>
      <c r="Q25" s="90">
        <f t="shared" si="5"/>
        <v>0</v>
      </c>
      <c r="R25" s="92">
        <f>Data!CG25</f>
        <v>843.53973388671875</v>
      </c>
      <c r="S25" s="92">
        <f>Data!CH25</f>
        <v>5694.27392578125</v>
      </c>
      <c r="T25" s="92">
        <f>Data!CI25</f>
        <v>3323.152099609375</v>
      </c>
      <c r="U25" s="92">
        <f>Data!CJ25</f>
        <v>9017.42578125</v>
      </c>
      <c r="V25" s="90">
        <f>Data!CA26</f>
        <v>274.9620361328125</v>
      </c>
      <c r="W25" s="90">
        <f>Data!CC25</f>
        <v>964.91229248046875</v>
      </c>
      <c r="X25" s="90" t="str">
        <f t="shared" si="13"/>
        <v/>
      </c>
      <c r="Y25" s="90">
        <f>Data!BU26</f>
        <v>422.68161010742188</v>
      </c>
      <c r="Z25" s="90">
        <f>Data!BW25</f>
        <v>99000</v>
      </c>
      <c r="AA25" s="90" t="str">
        <f t="shared" si="14"/>
        <v/>
      </c>
      <c r="AB25" s="90">
        <f>Data!BX26</f>
        <v>473.22354125976562</v>
      </c>
      <c r="AC25" s="90">
        <f>Data!BZ25</f>
        <v>99000</v>
      </c>
      <c r="AD25" s="90" t="str">
        <f t="shared" si="15"/>
        <v/>
      </c>
    </row>
    <row r="26" spans="1:30">
      <c r="A26" s="77">
        <v>192303</v>
      </c>
      <c r="B26" s="88">
        <f t="shared" si="6"/>
        <v>0</v>
      </c>
      <c r="C26" s="79" t="str">
        <f t="shared" si="7"/>
        <v>Flood</v>
      </c>
      <c r="D26" s="79" t="str">
        <f t="shared" si="16"/>
        <v>Flood</v>
      </c>
      <c r="E26" s="79" t="str">
        <f t="shared" si="8"/>
        <v>Flood</v>
      </c>
      <c r="F26" s="89" t="str">
        <f t="shared" si="0"/>
        <v>&lt;RC</v>
      </c>
      <c r="G26" s="89" t="str">
        <f t="shared" si="1"/>
        <v>&lt;RC</v>
      </c>
      <c r="H26" s="89" t="str">
        <f t="shared" si="9"/>
        <v>PulseCap1</v>
      </c>
      <c r="I26" s="89" t="str">
        <f t="shared" si="10"/>
        <v>--</v>
      </c>
      <c r="J26" s="79" t="str">
        <f>IF(DeltaCalc!P26="","--",DeltaCalc!P26)</f>
        <v>MRDO</v>
      </c>
      <c r="K26" s="89" t="str">
        <f t="shared" si="11"/>
        <v>UWFE</v>
      </c>
      <c r="L26" s="90">
        <f>DeltaCalc!AF26</f>
        <v>0</v>
      </c>
      <c r="M26" s="90">
        <f t="shared" si="2"/>
        <v>14816.3251953125</v>
      </c>
      <c r="N26" s="90">
        <f t="shared" si="3"/>
        <v>0</v>
      </c>
      <c r="O26" s="90">
        <f t="shared" si="4"/>
        <v>0</v>
      </c>
      <c r="P26" s="90">
        <f t="shared" si="12"/>
        <v>0</v>
      </c>
      <c r="Q26" s="90">
        <f t="shared" si="5"/>
        <v>0</v>
      </c>
      <c r="R26" s="92">
        <f>Data!CG26</f>
        <v>4691.58544921875</v>
      </c>
      <c r="S26" s="92">
        <f>Data!CH26</f>
        <v>6680</v>
      </c>
      <c r="T26" s="92">
        <f>Data!CI26</f>
        <v>3844.5654296875</v>
      </c>
      <c r="U26" s="92">
        <f>Data!CJ26</f>
        <v>10524.5654296875</v>
      </c>
      <c r="V26" s="90">
        <f>Data!CA27</f>
        <v>273.03955078125</v>
      </c>
      <c r="W26" s="90">
        <f>Data!CC26</f>
        <v>964.91229248046875</v>
      </c>
      <c r="X26" s="90" t="str">
        <f t="shared" si="13"/>
        <v/>
      </c>
      <c r="Y26" s="90">
        <f>Data!BU27</f>
        <v>348.07546997070312</v>
      </c>
      <c r="Z26" s="90">
        <f>Data!BW26</f>
        <v>99000</v>
      </c>
      <c r="AA26" s="90" t="str">
        <f t="shared" si="14"/>
        <v/>
      </c>
      <c r="AB26" s="90">
        <f>Data!BX27</f>
        <v>413.42037963867187</v>
      </c>
      <c r="AC26" s="90">
        <f>Data!BZ26</f>
        <v>99000</v>
      </c>
      <c r="AD26" s="90" t="str">
        <f t="shared" si="15"/>
        <v/>
      </c>
    </row>
    <row r="27" spans="1:30">
      <c r="A27" s="77">
        <v>192304</v>
      </c>
      <c r="B27" s="88">
        <f t="shared" si="6"/>
        <v>0</v>
      </c>
      <c r="C27" s="79" t="str">
        <f t="shared" si="7"/>
        <v>Keswick</v>
      </c>
      <c r="D27" s="79" t="str">
        <f t="shared" si="16"/>
        <v>Flood</v>
      </c>
      <c r="E27" s="79" t="str">
        <f t="shared" si="8"/>
        <v>Therm.</v>
      </c>
      <c r="F27" s="89" t="str">
        <f t="shared" si="0"/>
        <v>&lt;RC</v>
      </c>
      <c r="G27" s="89" t="str">
        <f t="shared" si="1"/>
        <v>&lt;RC</v>
      </c>
      <c r="H27" s="89" t="str">
        <f t="shared" si="9"/>
        <v>PulseCap1</v>
      </c>
      <c r="I27" s="89" t="str">
        <f t="shared" si="10"/>
        <v>--</v>
      </c>
      <c r="J27" s="79" t="str">
        <f>IF(DeltaCalc!P27="","--",DeltaCalc!P27)</f>
        <v>--</v>
      </c>
      <c r="K27" s="89" t="str">
        <f t="shared" si="11"/>
        <v>UWFE</v>
      </c>
      <c r="L27" s="90">
        <f>DeltaCalc!AF27</f>
        <v>25623.205078125</v>
      </c>
      <c r="M27" s="90">
        <f t="shared" si="2"/>
        <v>26676.21484375</v>
      </c>
      <c r="N27" s="90">
        <f t="shared" si="3"/>
        <v>0</v>
      </c>
      <c r="O27" s="90">
        <f t="shared" si="4"/>
        <v>0</v>
      </c>
      <c r="P27" s="90">
        <f t="shared" si="12"/>
        <v>0</v>
      </c>
      <c r="Q27" s="90">
        <f t="shared" si="5"/>
        <v>25623.205078125</v>
      </c>
      <c r="R27" s="92">
        <f>Data!CG27</f>
        <v>0</v>
      </c>
      <c r="S27" s="92">
        <f>Data!CH27</f>
        <v>4500</v>
      </c>
      <c r="T27" s="92">
        <f>Data!CI27</f>
        <v>3750</v>
      </c>
      <c r="U27" s="92">
        <f>Data!CJ27</f>
        <v>8250</v>
      </c>
      <c r="V27" s="90">
        <f>Data!CA28</f>
        <v>290.59066772460937</v>
      </c>
      <c r="W27" s="90">
        <f>Data!CC27</f>
        <v>964.91229248046875</v>
      </c>
      <c r="X27" s="90" t="str">
        <f t="shared" si="13"/>
        <v/>
      </c>
      <c r="Y27" s="90">
        <f>Data!BU28</f>
        <v>385.8680419921875</v>
      </c>
      <c r="Z27" s="90">
        <f>Data!BW27</f>
        <v>99000</v>
      </c>
      <c r="AA27" s="90" t="str">
        <f t="shared" si="14"/>
        <v/>
      </c>
      <c r="AB27" s="90">
        <f>Data!BX28</f>
        <v>216.54066467285156</v>
      </c>
      <c r="AC27" s="90">
        <f>Data!BZ27</f>
        <v>99000</v>
      </c>
      <c r="AD27" s="90" t="str">
        <f t="shared" si="15"/>
        <v/>
      </c>
    </row>
    <row r="28" spans="1:30">
      <c r="A28" s="77">
        <v>192305</v>
      </c>
      <c r="B28" s="88">
        <f t="shared" si="6"/>
        <v>0</v>
      </c>
      <c r="C28" s="79" t="str">
        <f t="shared" si="7"/>
        <v>Keswick</v>
      </c>
      <c r="D28" s="79" t="str">
        <f t="shared" si="16"/>
        <v>Flood</v>
      </c>
      <c r="E28" s="79" t="str">
        <f t="shared" si="8"/>
        <v>Therm.</v>
      </c>
      <c r="F28" s="89" t="str">
        <f t="shared" si="0"/>
        <v>&lt;RC</v>
      </c>
      <c r="G28" s="89" t="str">
        <f t="shared" si="1"/>
        <v>&lt;RC</v>
      </c>
      <c r="H28" s="89" t="str">
        <f t="shared" si="9"/>
        <v>PulseCap1</v>
      </c>
      <c r="I28" s="89" t="str">
        <f t="shared" si="10"/>
        <v>--</v>
      </c>
      <c r="J28" s="79" t="str">
        <f>IF(DeltaCalc!P28="","--",DeltaCalc!P28)</f>
        <v>--</v>
      </c>
      <c r="K28" s="89" t="str">
        <f t="shared" si="11"/>
        <v>UWFE</v>
      </c>
      <c r="L28" s="90">
        <f>DeltaCalc!AF28</f>
        <v>24287.810546875</v>
      </c>
      <c r="M28" s="90">
        <f t="shared" si="2"/>
        <v>26948.919921875</v>
      </c>
      <c r="N28" s="90">
        <f t="shared" si="3"/>
        <v>0</v>
      </c>
      <c r="O28" s="90">
        <f t="shared" si="4"/>
        <v>0</v>
      </c>
      <c r="P28" s="90">
        <f t="shared" si="12"/>
        <v>0</v>
      </c>
      <c r="Q28" s="90">
        <f t="shared" si="5"/>
        <v>24287.810546875</v>
      </c>
      <c r="R28" s="92">
        <f>Data!CG28</f>
        <v>0</v>
      </c>
      <c r="S28" s="92">
        <f>Data!CH28</f>
        <v>3750</v>
      </c>
      <c r="T28" s="92">
        <f>Data!CI28</f>
        <v>3000</v>
      </c>
      <c r="U28" s="92">
        <f>Data!CJ28</f>
        <v>6750</v>
      </c>
      <c r="V28" s="90">
        <f>Data!CA29</f>
        <v>324.17498779296875</v>
      </c>
      <c r="W28" s="90">
        <f>Data!CC28</f>
        <v>964.91229248046875</v>
      </c>
      <c r="X28" s="90" t="str">
        <f t="shared" si="13"/>
        <v/>
      </c>
      <c r="Y28" s="90">
        <f>Data!BU29</f>
        <v>238.68696594238281</v>
      </c>
      <c r="Z28" s="90">
        <f>Data!BW28</f>
        <v>99000</v>
      </c>
      <c r="AA28" s="90" t="str">
        <f t="shared" si="14"/>
        <v/>
      </c>
      <c r="AB28" s="90">
        <f>Data!BX29</f>
        <v>190.32275390625</v>
      </c>
      <c r="AC28" s="90">
        <f>Data!BZ28</f>
        <v>99000</v>
      </c>
      <c r="AD28" s="90" t="str">
        <f t="shared" si="15"/>
        <v/>
      </c>
    </row>
    <row r="29" spans="1:30">
      <c r="A29" s="77">
        <v>192306</v>
      </c>
      <c r="B29" s="88">
        <f t="shared" si="6"/>
        <v>0</v>
      </c>
      <c r="C29" s="79" t="str">
        <f t="shared" si="7"/>
        <v>Keswick</v>
      </c>
      <c r="D29" s="79" t="str">
        <f t="shared" si="16"/>
        <v>Flood</v>
      </c>
      <c r="E29" s="79" t="str">
        <f t="shared" si="8"/>
        <v>Flood</v>
      </c>
      <c r="F29" s="89" t="str">
        <f t="shared" si="0"/>
        <v>&lt;RC</v>
      </c>
      <c r="G29" s="89" t="str">
        <f t="shared" si="1"/>
        <v>&lt;RC</v>
      </c>
      <c r="H29" s="89" t="str">
        <f t="shared" si="9"/>
        <v>PulseCap1</v>
      </c>
      <c r="I29" s="89" t="str">
        <f t="shared" si="10"/>
        <v>--</v>
      </c>
      <c r="J29" s="79" t="str">
        <f>IF(DeltaCalc!P29="","--",DeltaCalc!P29)</f>
        <v>MRDO</v>
      </c>
      <c r="K29" s="89" t="str">
        <f t="shared" si="11"/>
        <v>UWFE</v>
      </c>
      <c r="L29" s="90">
        <f>DeltaCalc!AF29</f>
        <v>0</v>
      </c>
      <c r="M29" s="90">
        <f t="shared" si="2"/>
        <v>17854.912109375</v>
      </c>
      <c r="N29" s="90">
        <f t="shared" si="3"/>
        <v>0</v>
      </c>
      <c r="O29" s="90">
        <f t="shared" si="4"/>
        <v>0</v>
      </c>
      <c r="P29" s="90">
        <f t="shared" si="12"/>
        <v>0</v>
      </c>
      <c r="Q29" s="90">
        <f t="shared" si="5"/>
        <v>0</v>
      </c>
      <c r="R29" s="92">
        <f>Data!CG29</f>
        <v>0</v>
      </c>
      <c r="S29" s="92">
        <f>Data!CH29</f>
        <v>4250</v>
      </c>
      <c r="T29" s="92">
        <f>Data!CI29</f>
        <v>2500</v>
      </c>
      <c r="U29" s="92">
        <f>Data!CJ29</f>
        <v>6750</v>
      </c>
      <c r="V29" s="90">
        <f>Data!CA30</f>
        <v>308.76101684570312</v>
      </c>
      <c r="W29" s="90">
        <f>Data!CC29</f>
        <v>631.57891845703125</v>
      </c>
      <c r="X29" s="90" t="str">
        <f t="shared" si="13"/>
        <v/>
      </c>
      <c r="Y29" s="90">
        <f>Data!BU30</f>
        <v>231.97474670410156</v>
      </c>
      <c r="Z29" s="90">
        <f>Data!BW29</f>
        <v>99000</v>
      </c>
      <c r="AA29" s="90" t="str">
        <f t="shared" si="14"/>
        <v/>
      </c>
      <c r="AB29" s="90">
        <f>Data!BX30</f>
        <v>186.43116760253906</v>
      </c>
      <c r="AC29" s="90">
        <f>Data!BZ29</f>
        <v>99000</v>
      </c>
      <c r="AD29" s="90" t="str">
        <f t="shared" si="15"/>
        <v/>
      </c>
    </row>
    <row r="30" spans="1:30">
      <c r="A30" s="77">
        <v>192307</v>
      </c>
      <c r="B30" s="88">
        <f t="shared" si="6"/>
        <v>0</v>
      </c>
      <c r="C30" s="79" t="str">
        <f t="shared" si="7"/>
        <v>Keswick</v>
      </c>
      <c r="D30" s="79" t="str">
        <f t="shared" si="16"/>
        <v>Nimbus</v>
      </c>
      <c r="E30" s="79" t="str">
        <f t="shared" si="8"/>
        <v>Therm.</v>
      </c>
      <c r="F30" s="89" t="str">
        <f t="shared" si="0"/>
        <v>&lt;RC</v>
      </c>
      <c r="G30" s="89" t="str">
        <f t="shared" si="1"/>
        <v>&lt;RC</v>
      </c>
      <c r="H30" s="89" t="str">
        <f t="shared" si="9"/>
        <v>PulseCap1</v>
      </c>
      <c r="I30" s="89" t="str">
        <f t="shared" si="10"/>
        <v>--</v>
      </c>
      <c r="J30" s="79" t="str">
        <f>IF(DeltaCalc!P30="","--",DeltaCalc!P30)</f>
        <v>--</v>
      </c>
      <c r="K30" s="89" t="str">
        <f t="shared" si="11"/>
        <v>UWFE</v>
      </c>
      <c r="L30" s="90">
        <f>DeltaCalc!AF30</f>
        <v>1402.9097900390625</v>
      </c>
      <c r="M30" s="90">
        <f t="shared" si="2"/>
        <v>13047.4150390625</v>
      </c>
      <c r="N30" s="90">
        <f t="shared" si="3"/>
        <v>0</v>
      </c>
      <c r="O30" s="90">
        <f t="shared" si="4"/>
        <v>0</v>
      </c>
      <c r="P30" s="90">
        <f t="shared" si="12"/>
        <v>0</v>
      </c>
      <c r="Q30" s="90">
        <f t="shared" si="5"/>
        <v>1402.9097900390625</v>
      </c>
      <c r="R30" s="92">
        <f>Data!CG30</f>
        <v>0</v>
      </c>
      <c r="S30" s="92">
        <f>Data!CH30</f>
        <v>2524.361572265625</v>
      </c>
      <c r="T30" s="92">
        <f>Data!CI30</f>
        <v>800</v>
      </c>
      <c r="U30" s="92">
        <f>Data!CJ30</f>
        <v>3324.361572265625</v>
      </c>
      <c r="V30" s="90">
        <f>Data!CA31</f>
        <v>249.18409729003906</v>
      </c>
      <c r="W30" s="90">
        <f>Data!CC30</f>
        <v>631.57891845703125</v>
      </c>
      <c r="X30" s="90" t="str">
        <f t="shared" si="13"/>
        <v/>
      </c>
      <c r="Y30" s="90">
        <f>Data!BU31</f>
        <v>246.46978759765625</v>
      </c>
      <c r="Z30" s="90">
        <f>Data!BW30</f>
        <v>99000</v>
      </c>
      <c r="AA30" s="90" t="str">
        <f t="shared" si="14"/>
        <v/>
      </c>
      <c r="AB30" s="90">
        <f>Data!BX31</f>
        <v>188.73738098144531</v>
      </c>
      <c r="AC30" s="90">
        <f>Data!BZ30</f>
        <v>99000</v>
      </c>
      <c r="AD30" s="90" t="str">
        <f t="shared" si="15"/>
        <v/>
      </c>
    </row>
    <row r="31" spans="1:30">
      <c r="A31" s="77">
        <v>192308</v>
      </c>
      <c r="B31" s="88">
        <f t="shared" si="6"/>
        <v>0</v>
      </c>
      <c r="C31" s="79" t="str">
        <f t="shared" si="7"/>
        <v>Keswick</v>
      </c>
      <c r="D31" s="79" t="str">
        <f t="shared" si="16"/>
        <v>Flood</v>
      </c>
      <c r="E31" s="79" t="str">
        <f t="shared" si="8"/>
        <v>Therm.</v>
      </c>
      <c r="F31" s="89" t="str">
        <f t="shared" si="0"/>
        <v>&lt;RC</v>
      </c>
      <c r="G31" s="89" t="str">
        <f t="shared" si="1"/>
        <v>&lt;RC</v>
      </c>
      <c r="H31" s="89" t="str">
        <f t="shared" si="9"/>
        <v>PulseCap2</v>
      </c>
      <c r="I31" s="89" t="str">
        <f t="shared" si="10"/>
        <v>PulseCap1</v>
      </c>
      <c r="J31" s="79" t="str">
        <f>IF(DeltaCalc!P31="","--",DeltaCalc!P31)</f>
        <v>--</v>
      </c>
      <c r="K31" s="89" t="str">
        <f t="shared" si="11"/>
        <v>UWFE</v>
      </c>
      <c r="L31" s="90">
        <f>DeltaCalc!AF31</f>
        <v>19140.92919921875</v>
      </c>
      <c r="M31" s="90">
        <f t="shared" si="2"/>
        <v>20518.845703125</v>
      </c>
      <c r="N31" s="90">
        <f t="shared" si="3"/>
        <v>0</v>
      </c>
      <c r="O31" s="90">
        <f t="shared" si="4"/>
        <v>0</v>
      </c>
      <c r="P31" s="90">
        <f t="shared" si="12"/>
        <v>0</v>
      </c>
      <c r="Q31" s="90">
        <f t="shared" si="5"/>
        <v>20443.646484375</v>
      </c>
      <c r="R31" s="92">
        <f>Data!CG31</f>
        <v>998.80419921875</v>
      </c>
      <c r="S31" s="92">
        <f>Data!CH31</f>
        <v>300</v>
      </c>
      <c r="T31" s="92">
        <f>Data!CI31</f>
        <v>800</v>
      </c>
      <c r="U31" s="92">
        <f>Data!CJ31</f>
        <v>1100</v>
      </c>
      <c r="V31" s="90">
        <f>Data!CA32</f>
        <v>406.7763671875</v>
      </c>
      <c r="W31" s="90">
        <f>Data!CC31</f>
        <v>631.57891845703125</v>
      </c>
      <c r="X31" s="90" t="str">
        <f t="shared" si="13"/>
        <v/>
      </c>
      <c r="Y31" s="90">
        <f>Data!BU32</f>
        <v>254.94535827636719</v>
      </c>
      <c r="Z31" s="90">
        <f>Data!BW31</f>
        <v>450</v>
      </c>
      <c r="AA31" s="90" t="str">
        <f t="shared" si="14"/>
        <v/>
      </c>
      <c r="AB31" s="90">
        <f>Data!BX32</f>
        <v>194.44166564941406</v>
      </c>
      <c r="AC31" s="90">
        <f>Data!BZ31</f>
        <v>450</v>
      </c>
      <c r="AD31" s="90" t="str">
        <f t="shared" si="15"/>
        <v/>
      </c>
    </row>
    <row r="32" spans="1:30">
      <c r="A32" s="77">
        <v>192309</v>
      </c>
      <c r="B32" s="88">
        <f t="shared" si="6"/>
        <v>0</v>
      </c>
      <c r="C32" s="79" t="str">
        <f t="shared" si="7"/>
        <v>NCP</v>
      </c>
      <c r="D32" s="79" t="str">
        <f t="shared" si="16"/>
        <v>Flood</v>
      </c>
      <c r="E32" s="79" t="str">
        <f t="shared" si="8"/>
        <v>Therm.</v>
      </c>
      <c r="F32" s="89" t="str">
        <f t="shared" si="0"/>
        <v>&lt;RC</v>
      </c>
      <c r="G32" s="89" t="str">
        <f t="shared" si="1"/>
        <v>&lt;RC</v>
      </c>
      <c r="H32" s="89" t="str">
        <f t="shared" si="9"/>
        <v>PulseCap2</v>
      </c>
      <c r="I32" s="89" t="str">
        <f t="shared" si="10"/>
        <v>PulseCap1</v>
      </c>
      <c r="J32" s="79" t="str">
        <f>IF(DeltaCalc!P32="","--",DeltaCalc!P32)</f>
        <v>--</v>
      </c>
      <c r="K32" s="89" t="str">
        <f t="shared" si="11"/>
        <v>UWFE</v>
      </c>
      <c r="L32" s="90">
        <f>DeltaCalc!AF32</f>
        <v>10514.3212890625</v>
      </c>
      <c r="M32" s="90">
        <f t="shared" si="2"/>
        <v>14932.4267578125</v>
      </c>
      <c r="N32" s="90">
        <f t="shared" si="3"/>
        <v>0</v>
      </c>
      <c r="O32" s="90">
        <f t="shared" si="4"/>
        <v>0</v>
      </c>
      <c r="P32" s="90">
        <f t="shared" si="12"/>
        <v>0</v>
      </c>
      <c r="Q32" s="90">
        <f t="shared" si="5"/>
        <v>10514.3212890625</v>
      </c>
      <c r="R32" s="92">
        <f>Data!CG32</f>
        <v>460.01995849609375</v>
      </c>
      <c r="S32" s="92">
        <f>Data!CH32</f>
        <v>1000</v>
      </c>
      <c r="T32" s="92">
        <f>Data!CI32</f>
        <v>991.22222900390625</v>
      </c>
      <c r="U32" s="92">
        <f>Data!CJ32</f>
        <v>1991.2222900390625</v>
      </c>
      <c r="V32" s="90">
        <f>Data!CA33</f>
        <v>454.70327758789062</v>
      </c>
      <c r="W32" s="90">
        <f>Data!CC32</f>
        <v>631.57891845703125</v>
      </c>
      <c r="X32" s="90" t="str">
        <f t="shared" si="13"/>
        <v/>
      </c>
      <c r="Y32" s="90">
        <f>Data!BU33</f>
        <v>237.56214904785156</v>
      </c>
      <c r="Z32" s="90">
        <f>Data!BW32</f>
        <v>450</v>
      </c>
      <c r="AA32" s="90" t="str">
        <f t="shared" si="14"/>
        <v/>
      </c>
      <c r="AB32" s="90">
        <f>Data!BX33</f>
        <v>200.47781372070312</v>
      </c>
      <c r="AC32" s="90">
        <f>Data!BZ32</f>
        <v>450</v>
      </c>
      <c r="AD32" s="90" t="str">
        <f t="shared" si="15"/>
        <v/>
      </c>
    </row>
    <row r="33" spans="1:30">
      <c r="A33" s="77">
        <v>192310</v>
      </c>
      <c r="B33" s="88">
        <f t="shared" si="6"/>
        <v>0</v>
      </c>
      <c r="C33" s="79" t="str">
        <f t="shared" si="7"/>
        <v>NCP</v>
      </c>
      <c r="D33" s="79" t="str">
        <f t="shared" si="16"/>
        <v>Flood</v>
      </c>
      <c r="E33" s="79" t="str">
        <f t="shared" si="8"/>
        <v>F. Min</v>
      </c>
      <c r="F33" s="89" t="str">
        <f t="shared" si="0"/>
        <v>&lt;RC</v>
      </c>
      <c r="G33" s="89" t="str">
        <f t="shared" si="1"/>
        <v>&lt;RC</v>
      </c>
      <c r="H33" s="89" t="str">
        <f t="shared" si="9"/>
        <v>PulseCap1</v>
      </c>
      <c r="I33" s="89" t="str">
        <f t="shared" si="10"/>
        <v>--</v>
      </c>
      <c r="J33" s="79" t="str">
        <f>IF(DeltaCalc!P33="","--",DeltaCalc!P33)</f>
        <v>--</v>
      </c>
      <c r="K33" s="89" t="str">
        <f t="shared" si="11"/>
        <v>UWFE</v>
      </c>
      <c r="L33" s="90">
        <f>DeltaCalc!AF33</f>
        <v>2448.44384765625</v>
      </c>
      <c r="M33" s="90">
        <f t="shared" si="2"/>
        <v>12431.8583984375</v>
      </c>
      <c r="N33" s="90">
        <f t="shared" si="3"/>
        <v>0</v>
      </c>
      <c r="O33" s="90">
        <f t="shared" si="4"/>
        <v>0</v>
      </c>
      <c r="P33" s="90">
        <f t="shared" si="12"/>
        <v>0</v>
      </c>
      <c r="Q33" s="90">
        <f t="shared" si="5"/>
        <v>2448.44384765625</v>
      </c>
      <c r="R33" s="92">
        <f>Data!CG33</f>
        <v>4937.08251953125</v>
      </c>
      <c r="S33" s="92">
        <f>Data!CH33</f>
        <v>2500</v>
      </c>
      <c r="T33" s="92">
        <f>Data!CI33</f>
        <v>2000</v>
      </c>
      <c r="U33" s="92">
        <f>Data!CJ33</f>
        <v>4500</v>
      </c>
      <c r="V33" s="90">
        <f>Data!CA34</f>
        <v>295.53292846679687</v>
      </c>
      <c r="W33" s="90">
        <f>Data!CC33</f>
        <v>631.57891845703125</v>
      </c>
      <c r="X33" s="90" t="str">
        <f t="shared" si="13"/>
        <v/>
      </c>
      <c r="Y33" s="90">
        <f>Data!BU34</f>
        <v>243.24583435058594</v>
      </c>
      <c r="Z33" s="90">
        <f>Data!BW33</f>
        <v>550</v>
      </c>
      <c r="AA33" s="90" t="str">
        <f t="shared" si="14"/>
        <v/>
      </c>
      <c r="AB33" s="90">
        <f>Data!BX34</f>
        <v>250.85380554199219</v>
      </c>
      <c r="AC33" s="90">
        <f>Data!BZ33</f>
        <v>680</v>
      </c>
      <c r="AD33" s="90" t="str">
        <f t="shared" si="15"/>
        <v/>
      </c>
    </row>
    <row r="34" spans="1:30">
      <c r="A34" s="77">
        <v>192311</v>
      </c>
      <c r="B34" s="88">
        <f t="shared" si="6"/>
        <v>0</v>
      </c>
      <c r="C34" s="79" t="str">
        <f t="shared" si="7"/>
        <v>Flood</v>
      </c>
      <c r="D34" s="79" t="str">
        <f t="shared" si="16"/>
        <v>Flood</v>
      </c>
      <c r="E34" s="79" t="str">
        <f t="shared" si="8"/>
        <v>Flood</v>
      </c>
      <c r="F34" s="89" t="str">
        <f t="shared" si="0"/>
        <v>&lt;RC</v>
      </c>
      <c r="G34" s="89" t="str">
        <f t="shared" si="1"/>
        <v>&lt;RC</v>
      </c>
      <c r="H34" s="89" t="str">
        <f t="shared" si="9"/>
        <v>PulseCap1</v>
      </c>
      <c r="I34" s="89" t="str">
        <f t="shared" si="10"/>
        <v>Banks</v>
      </c>
      <c r="J34" s="79" t="str">
        <f>IF(DeltaCalc!P34="","--",DeltaCalc!P34)</f>
        <v>--</v>
      </c>
      <c r="K34" s="89" t="str">
        <f t="shared" si="11"/>
        <v>IBU</v>
      </c>
      <c r="L34" s="90">
        <f>DeltaCalc!AF34</f>
        <v>3.0213267803192139</v>
      </c>
      <c r="M34" s="90">
        <f t="shared" si="2"/>
        <v>19367.677734375</v>
      </c>
      <c r="N34" s="90">
        <f t="shared" si="3"/>
        <v>0</v>
      </c>
      <c r="O34" s="90">
        <f t="shared" si="4"/>
        <v>0</v>
      </c>
      <c r="P34" s="90">
        <f t="shared" si="12"/>
        <v>0</v>
      </c>
      <c r="Q34" s="90">
        <f t="shared" si="5"/>
        <v>3.0213267803192139</v>
      </c>
      <c r="R34" s="92">
        <f>Data!CG34</f>
        <v>18441.06640625</v>
      </c>
      <c r="S34" s="92">
        <f>Data!CH34</f>
        <v>6680</v>
      </c>
      <c r="T34" s="92">
        <f>Data!CI34</f>
        <v>4501.08740234375</v>
      </c>
      <c r="U34" s="92">
        <f>Data!CJ34</f>
        <v>11181.0869140625</v>
      </c>
      <c r="V34" s="90">
        <f>Data!CA35</f>
        <v>284.39712524414062</v>
      </c>
      <c r="W34" s="90">
        <f>Data!CC34</f>
        <v>631.57891845703125</v>
      </c>
      <c r="X34" s="90" t="str">
        <f t="shared" si="13"/>
        <v/>
      </c>
      <c r="Y34" s="90">
        <f>Data!BU35</f>
        <v>662.89697265625</v>
      </c>
      <c r="Z34" s="90">
        <f>Data!BW34</f>
        <v>740</v>
      </c>
      <c r="AA34" s="90" t="str">
        <f t="shared" si="14"/>
        <v/>
      </c>
      <c r="AB34" s="90">
        <f>Data!BX35</f>
        <v>456.7362060546875</v>
      </c>
      <c r="AC34" s="90">
        <f>Data!BZ34</f>
        <v>1140</v>
      </c>
      <c r="AD34" s="90" t="str">
        <f t="shared" si="15"/>
        <v/>
      </c>
    </row>
    <row r="35" spans="1:30">
      <c r="A35" s="77">
        <v>192312</v>
      </c>
      <c r="B35" s="88">
        <f t="shared" si="6"/>
        <v>0</v>
      </c>
      <c r="C35" s="79" t="str">
        <f t="shared" si="7"/>
        <v>NCP</v>
      </c>
      <c r="D35" s="79" t="str">
        <f t="shared" si="16"/>
        <v>Nimbus</v>
      </c>
      <c r="E35" s="79" t="str">
        <f t="shared" si="8"/>
        <v>Flood</v>
      </c>
      <c r="F35" s="89" t="str">
        <f t="shared" si="0"/>
        <v>&lt;RC</v>
      </c>
      <c r="G35" s="89" t="str">
        <f t="shared" si="1"/>
        <v>&lt;RC</v>
      </c>
      <c r="H35" s="89" t="str">
        <f t="shared" si="9"/>
        <v>PulseCap1</v>
      </c>
      <c r="I35" s="89" t="str">
        <f t="shared" si="10"/>
        <v>Banks</v>
      </c>
      <c r="J35" s="79" t="str">
        <f>IF(DeltaCalc!P35="","--",DeltaCalc!P35)</f>
        <v>--</v>
      </c>
      <c r="K35" s="89" t="str">
        <f t="shared" si="11"/>
        <v>IBU</v>
      </c>
      <c r="L35" s="90">
        <f>DeltaCalc!AF35</f>
        <v>21.770828247070313</v>
      </c>
      <c r="M35" s="90">
        <f t="shared" si="2"/>
        <v>15120.2666015625</v>
      </c>
      <c r="N35" s="90">
        <f t="shared" si="3"/>
        <v>0</v>
      </c>
      <c r="O35" s="90">
        <f t="shared" si="4"/>
        <v>0</v>
      </c>
      <c r="P35" s="90">
        <f t="shared" si="12"/>
        <v>0</v>
      </c>
      <c r="Q35" s="90">
        <f t="shared" si="5"/>
        <v>21.770828247070313</v>
      </c>
      <c r="R35" s="92">
        <f>Data!CG35</f>
        <v>14712.44921875</v>
      </c>
      <c r="S35" s="92">
        <f>Data!CH35</f>
        <v>6680</v>
      </c>
      <c r="T35" s="92">
        <f>Data!CI35</f>
        <v>4242.865234375</v>
      </c>
      <c r="U35" s="92">
        <f>Data!CJ35</f>
        <v>10922.865234375</v>
      </c>
      <c r="V35" s="90">
        <f>Data!CA36</f>
        <v>551.01922607421875</v>
      </c>
      <c r="W35" s="90">
        <f>Data!CC35</f>
        <v>964.91229248046875</v>
      </c>
      <c r="X35" s="90" t="str">
        <f t="shared" si="13"/>
        <v/>
      </c>
      <c r="Y35" s="90">
        <f>Data!BU36</f>
        <v>1495.10205078125</v>
      </c>
      <c r="Z35" s="90">
        <f>Data!BW35</f>
        <v>1490</v>
      </c>
      <c r="AA35" s="90">
        <f t="shared" si="14"/>
        <v>5.10205078125</v>
      </c>
      <c r="AB35" s="90">
        <f>Data!BX36</f>
        <v>1040.893310546875</v>
      </c>
      <c r="AC35" s="90">
        <f>Data!BZ35</f>
        <v>1990</v>
      </c>
      <c r="AD35" s="90" t="str">
        <f t="shared" si="15"/>
        <v/>
      </c>
    </row>
    <row r="36" spans="1:30">
      <c r="A36" s="77">
        <v>192313</v>
      </c>
      <c r="B36" s="88">
        <f t="shared" si="6"/>
        <v>0</v>
      </c>
      <c r="C36" s="79" t="str">
        <f t="shared" si="7"/>
        <v>NCP</v>
      </c>
      <c r="D36" s="79" t="str">
        <f t="shared" si="16"/>
        <v>Flood</v>
      </c>
      <c r="E36" s="79" t="str">
        <f t="shared" si="8"/>
        <v>Flood</v>
      </c>
      <c r="F36" s="89" t="str">
        <f t="shared" si="0"/>
        <v>&lt;RC</v>
      </c>
      <c r="G36" s="89" t="str">
        <f t="shared" si="1"/>
        <v>&lt;RC</v>
      </c>
      <c r="H36" s="89" t="str">
        <f t="shared" si="9"/>
        <v>PulseCap1</v>
      </c>
      <c r="I36" s="89" t="str">
        <f t="shared" si="10"/>
        <v>PulseCap1</v>
      </c>
      <c r="J36" s="79" t="str">
        <f>IF(DeltaCalc!P36="","--",DeltaCalc!P36)</f>
        <v>--</v>
      </c>
      <c r="K36" s="89" t="str">
        <f t="shared" si="11"/>
        <v>UWFE</v>
      </c>
      <c r="L36" s="90">
        <f>DeltaCalc!AF36</f>
        <v>1257.539306640625</v>
      </c>
      <c r="M36" s="90">
        <f t="shared" si="2"/>
        <v>13843.486328125</v>
      </c>
      <c r="N36" s="90">
        <f t="shared" si="3"/>
        <v>0</v>
      </c>
      <c r="O36" s="90">
        <f t="shared" si="4"/>
        <v>0</v>
      </c>
      <c r="P36" s="90">
        <f t="shared" si="12"/>
        <v>0</v>
      </c>
      <c r="Q36" s="90">
        <f t="shared" si="5"/>
        <v>1475.092529296875</v>
      </c>
      <c r="R36" s="92">
        <f>Data!CG36</f>
        <v>10590.6318359375</v>
      </c>
      <c r="S36" s="92">
        <f>Data!CH36</f>
        <v>6680</v>
      </c>
      <c r="T36" s="92">
        <f>Data!CI36</f>
        <v>3298.804931640625</v>
      </c>
      <c r="U36" s="92">
        <f>Data!CJ36</f>
        <v>9978.8046875</v>
      </c>
      <c r="V36" s="90">
        <f>Data!CA37</f>
        <v>814.24517822265625</v>
      </c>
      <c r="W36" s="90">
        <f>Data!CC36</f>
        <v>964.91229248046875</v>
      </c>
      <c r="X36" s="90" t="str">
        <f t="shared" si="13"/>
        <v/>
      </c>
      <c r="Y36" s="90">
        <f>Data!BU37</f>
        <v>2151.6806640625</v>
      </c>
      <c r="Z36" s="90">
        <f>Data!BW36</f>
        <v>99000</v>
      </c>
      <c r="AA36" s="90" t="str">
        <f t="shared" si="14"/>
        <v/>
      </c>
      <c r="AB36" s="90">
        <f>Data!BX37</f>
        <v>1477.703857421875</v>
      </c>
      <c r="AC36" s="90">
        <f>Data!BZ36</f>
        <v>99000</v>
      </c>
      <c r="AD36" s="90" t="str">
        <f t="shared" si="15"/>
        <v/>
      </c>
    </row>
    <row r="37" spans="1:30">
      <c r="A37" s="77">
        <v>192402</v>
      </c>
      <c r="B37" s="88">
        <f t="shared" si="6"/>
        <v>0</v>
      </c>
      <c r="C37" s="79" t="str">
        <f t="shared" si="7"/>
        <v>NCP</v>
      </c>
      <c r="D37" s="79" t="str">
        <f t="shared" si="16"/>
        <v>Flood</v>
      </c>
      <c r="E37" s="79" t="str">
        <f t="shared" si="8"/>
        <v>Therm.</v>
      </c>
      <c r="F37" s="89" t="str">
        <f t="shared" si="0"/>
        <v>&lt;RC</v>
      </c>
      <c r="G37" s="89" t="str">
        <f t="shared" si="1"/>
        <v>&lt;RC</v>
      </c>
      <c r="H37" s="89" t="str">
        <f t="shared" si="9"/>
        <v>PulseCap1</v>
      </c>
      <c r="I37" s="89" t="str">
        <f t="shared" si="10"/>
        <v>PulseCap1</v>
      </c>
      <c r="J37" s="79" t="str">
        <f>IF(DeltaCalc!P37="","--",DeltaCalc!P37)</f>
        <v>MRDO</v>
      </c>
      <c r="K37" s="89" t="str">
        <f t="shared" si="11"/>
        <v>UWFE</v>
      </c>
      <c r="L37" s="90">
        <f>DeltaCalc!AF37</f>
        <v>0</v>
      </c>
      <c r="M37" s="90">
        <f t="shared" si="2"/>
        <v>10842.939453125</v>
      </c>
      <c r="N37" s="90">
        <f t="shared" si="3"/>
        <v>0</v>
      </c>
      <c r="O37" s="90">
        <f t="shared" si="4"/>
        <v>0</v>
      </c>
      <c r="P37" s="90">
        <f t="shared" si="12"/>
        <v>0</v>
      </c>
      <c r="Q37" s="90">
        <f t="shared" si="5"/>
        <v>0</v>
      </c>
      <c r="R37" s="92">
        <f>Data!CG37</f>
        <v>2175.36669921875</v>
      </c>
      <c r="S37" s="92">
        <f>Data!CH37</f>
        <v>3204.89599609375</v>
      </c>
      <c r="T37" s="92">
        <f>Data!CI37</f>
        <v>1942.0592041015625</v>
      </c>
      <c r="U37" s="92">
        <f>Data!CJ37</f>
        <v>5146.955078125</v>
      </c>
      <c r="V37" s="90">
        <f>Data!CA38</f>
        <v>758.9847412109375</v>
      </c>
      <c r="W37" s="90">
        <f>Data!CC37</f>
        <v>964.91229248046875</v>
      </c>
      <c r="X37" s="90" t="str">
        <f t="shared" si="13"/>
        <v/>
      </c>
      <c r="Y37" s="90">
        <f>Data!BU38</f>
        <v>2140.457763671875</v>
      </c>
      <c r="Z37" s="90">
        <f>Data!BW37</f>
        <v>99000</v>
      </c>
      <c r="AA37" s="90" t="str">
        <f t="shared" si="14"/>
        <v/>
      </c>
      <c r="AB37" s="90">
        <f>Data!BX38</f>
        <v>1993.2435302734375</v>
      </c>
      <c r="AC37" s="90">
        <f>Data!BZ37</f>
        <v>99000</v>
      </c>
      <c r="AD37" s="90" t="str">
        <f t="shared" si="15"/>
        <v/>
      </c>
    </row>
    <row r="38" spans="1:30">
      <c r="A38" s="77">
        <v>192403</v>
      </c>
      <c r="B38" s="88">
        <f t="shared" si="6"/>
        <v>8735</v>
      </c>
      <c r="C38" s="79" t="str">
        <f t="shared" si="7"/>
        <v>NCP</v>
      </c>
      <c r="D38" s="79" t="str">
        <f t="shared" si="16"/>
        <v>Nimbus</v>
      </c>
      <c r="E38" s="79" t="str">
        <f t="shared" si="8"/>
        <v>--</v>
      </c>
      <c r="F38" s="89" t="str">
        <f t="shared" si="0"/>
        <v>&lt;RC</v>
      </c>
      <c r="G38" s="89" t="str">
        <f t="shared" si="1"/>
        <v>&lt;RC</v>
      </c>
      <c r="H38" s="89" t="str">
        <f t="shared" si="9"/>
        <v>PulseCap1</v>
      </c>
      <c r="I38" s="89" t="str">
        <f t="shared" si="10"/>
        <v>PulseCap1</v>
      </c>
      <c r="J38" s="79" t="str">
        <f>IF(DeltaCalc!P38="","--",DeltaCalc!P38)</f>
        <v>MRDO</v>
      </c>
      <c r="K38" s="89" t="str">
        <f t="shared" si="11"/>
        <v>UWFE</v>
      </c>
      <c r="L38" s="90">
        <f>DeltaCalc!AF38</f>
        <v>5.8834776282310486E-2</v>
      </c>
      <c r="M38" s="90">
        <f t="shared" si="2"/>
        <v>10415.107421875</v>
      </c>
      <c r="N38" s="90">
        <f t="shared" si="3"/>
        <v>0</v>
      </c>
      <c r="O38" s="90">
        <f t="shared" si="4"/>
        <v>0</v>
      </c>
      <c r="P38" s="90">
        <f t="shared" si="12"/>
        <v>0</v>
      </c>
      <c r="Q38" s="90">
        <f t="shared" si="5"/>
        <v>5.8834776282310486E-2</v>
      </c>
      <c r="R38" s="92">
        <f>Data!CG38</f>
        <v>1025.0380859375</v>
      </c>
      <c r="S38" s="92">
        <f>Data!CH38</f>
        <v>2187.527587890625</v>
      </c>
      <c r="T38" s="92">
        <f>Data!CI38</f>
        <v>1573.0433349609375</v>
      </c>
      <c r="U38" s="92">
        <f>Data!CJ38</f>
        <v>3760.57080078125</v>
      </c>
      <c r="V38" s="90">
        <f>Data!CA39</f>
        <v>720.48602294921875</v>
      </c>
      <c r="W38" s="90">
        <f>Data!CC38</f>
        <v>964.91229248046875</v>
      </c>
      <c r="X38" s="90" t="str">
        <f t="shared" si="13"/>
        <v/>
      </c>
      <c r="Y38" s="90">
        <f>Data!BU39</f>
        <v>2257.631591796875</v>
      </c>
      <c r="Z38" s="90">
        <f>Data!BW38</f>
        <v>99000</v>
      </c>
      <c r="AA38" s="90" t="str">
        <f t="shared" si="14"/>
        <v/>
      </c>
      <c r="AB38" s="90">
        <f>Data!BX39</f>
        <v>2249.05908203125</v>
      </c>
      <c r="AC38" s="90">
        <f>Data!BZ38</f>
        <v>99000</v>
      </c>
      <c r="AD38" s="90" t="str">
        <f t="shared" si="15"/>
        <v/>
      </c>
    </row>
    <row r="39" spans="1:30">
      <c r="A39" s="77">
        <v>192404</v>
      </c>
      <c r="B39" s="88">
        <f t="shared" si="6"/>
        <v>8766</v>
      </c>
      <c r="C39" s="79" t="str">
        <f t="shared" si="7"/>
        <v>NCP</v>
      </c>
      <c r="D39" s="79" t="str">
        <f t="shared" si="16"/>
        <v>Nimbus</v>
      </c>
      <c r="E39" s="79" t="str">
        <f t="shared" si="8"/>
        <v>Therm.</v>
      </c>
      <c r="F39" s="89" t="str">
        <f t="shared" si="0"/>
        <v>&lt;RC</v>
      </c>
      <c r="G39" s="89" t="str">
        <f t="shared" si="1"/>
        <v>&lt;RC</v>
      </c>
      <c r="H39" s="89" t="str">
        <f t="shared" si="9"/>
        <v>PulseCap1</v>
      </c>
      <c r="I39" s="89" t="str">
        <f t="shared" si="10"/>
        <v>PulseCap1</v>
      </c>
      <c r="J39" s="79" t="str">
        <f>IF(DeltaCalc!P39="","--",DeltaCalc!P39)</f>
        <v>--</v>
      </c>
      <c r="K39" s="89" t="str">
        <f t="shared" si="11"/>
        <v>UWFE</v>
      </c>
      <c r="L39" s="90">
        <f>DeltaCalc!AF39</f>
        <v>1.0357495546340942</v>
      </c>
      <c r="M39" s="90">
        <f t="shared" si="2"/>
        <v>10033.953125</v>
      </c>
      <c r="N39" s="90">
        <f t="shared" si="3"/>
        <v>0</v>
      </c>
      <c r="O39" s="90">
        <f t="shared" si="4"/>
        <v>0</v>
      </c>
      <c r="P39" s="90">
        <f t="shared" si="12"/>
        <v>0</v>
      </c>
      <c r="Q39" s="90">
        <f t="shared" si="5"/>
        <v>1.0357495546340942</v>
      </c>
      <c r="R39" s="92">
        <f>Data!CG39</f>
        <v>568.8641357421875</v>
      </c>
      <c r="S39" s="92">
        <f>Data!CH39</f>
        <v>1133.9283447265625</v>
      </c>
      <c r="T39" s="92">
        <f>Data!CI39</f>
        <v>851.634765625</v>
      </c>
      <c r="U39" s="92">
        <f>Data!CJ39</f>
        <v>1985.56298828125</v>
      </c>
      <c r="V39" s="90">
        <f>Data!CA40</f>
        <v>883.73980712890625</v>
      </c>
      <c r="W39" s="90">
        <f>Data!CC39</f>
        <v>964.91229248046875</v>
      </c>
      <c r="X39" s="90" t="str">
        <f t="shared" si="13"/>
        <v/>
      </c>
      <c r="Y39" s="90">
        <f>Data!BU40</f>
        <v>2482.738525390625</v>
      </c>
      <c r="Z39" s="90">
        <f>Data!BW39</f>
        <v>99000</v>
      </c>
      <c r="AA39" s="90" t="str">
        <f t="shared" si="14"/>
        <v/>
      </c>
      <c r="AB39" s="90">
        <f>Data!BX40</f>
        <v>2228.82275390625</v>
      </c>
      <c r="AC39" s="90">
        <f>Data!BZ39</f>
        <v>99000</v>
      </c>
      <c r="AD39" s="90" t="str">
        <f t="shared" si="15"/>
        <v/>
      </c>
    </row>
    <row r="40" spans="1:30">
      <c r="A40" s="77">
        <v>192405</v>
      </c>
      <c r="B40" s="88">
        <f t="shared" si="6"/>
        <v>8797</v>
      </c>
      <c r="C40" s="79" t="str">
        <f t="shared" si="7"/>
        <v>Keswick</v>
      </c>
      <c r="D40" s="79" t="str">
        <f t="shared" si="16"/>
        <v>Nimbus</v>
      </c>
      <c r="E40" s="79" t="str">
        <f t="shared" si="8"/>
        <v>Therm.</v>
      </c>
      <c r="F40" s="89" t="str">
        <f t="shared" si="0"/>
        <v>&gt;RC</v>
      </c>
      <c r="G40" s="89" t="str">
        <f t="shared" si="1"/>
        <v>&gt;RC</v>
      </c>
      <c r="H40" s="89" t="str">
        <f t="shared" si="9"/>
        <v>--</v>
      </c>
      <c r="I40" s="89" t="str">
        <f t="shared" si="10"/>
        <v>--</v>
      </c>
      <c r="J40" s="79" t="str">
        <f>IF(DeltaCalc!P40="","--",DeltaCalc!P40)</f>
        <v>RS</v>
      </c>
      <c r="K40" s="89" t="str">
        <f t="shared" si="11"/>
        <v>UWFE</v>
      </c>
      <c r="L40" s="90">
        <f>DeltaCalc!AF40</f>
        <v>2.4619140625</v>
      </c>
      <c r="M40" s="90">
        <f t="shared" si="2"/>
        <v>13290.5244140625</v>
      </c>
      <c r="N40" s="90">
        <f t="shared" si="3"/>
        <v>1633.5303955078125</v>
      </c>
      <c r="O40" s="90">
        <f t="shared" si="4"/>
        <v>2915.765380859375</v>
      </c>
      <c r="P40" s="90">
        <f t="shared" si="12"/>
        <v>4549.2957763671875</v>
      </c>
      <c r="Q40" s="90">
        <f t="shared" si="5"/>
        <v>7101.322265625</v>
      </c>
      <c r="R40" s="92">
        <f>Data!CG40</f>
        <v>5299.4443359375</v>
      </c>
      <c r="S40" s="92">
        <f>Data!CH40</f>
        <v>300</v>
      </c>
      <c r="T40" s="92">
        <f>Data!CI40</f>
        <v>800</v>
      </c>
      <c r="U40" s="92">
        <f>Data!CJ40</f>
        <v>1100</v>
      </c>
      <c r="V40" s="90">
        <f>Data!CA41</f>
        <v>831.27392578125</v>
      </c>
      <c r="W40" s="90">
        <f>Data!CC40</f>
        <v>778.9473876953125</v>
      </c>
      <c r="X40" s="90">
        <f t="shared" si="13"/>
        <v>52.3265380859375</v>
      </c>
      <c r="Y40" s="90">
        <f>Data!BU41</f>
        <v>1262.022216796875</v>
      </c>
      <c r="Z40" s="90">
        <f>Data!BW40</f>
        <v>99000</v>
      </c>
      <c r="AA40" s="90" t="str">
        <f t="shared" si="14"/>
        <v/>
      </c>
      <c r="AB40" s="90">
        <f>Data!BX41</f>
        <v>808.22149658203125</v>
      </c>
      <c r="AC40" s="90">
        <f>Data!BZ40</f>
        <v>99000</v>
      </c>
      <c r="AD40" s="90" t="str">
        <f t="shared" si="15"/>
        <v/>
      </c>
    </row>
    <row r="41" spans="1:30">
      <c r="A41" s="77">
        <v>192406</v>
      </c>
      <c r="B41" s="88">
        <f t="shared" si="6"/>
        <v>8826</v>
      </c>
      <c r="C41" s="79" t="str">
        <f t="shared" si="7"/>
        <v>Keswick</v>
      </c>
      <c r="D41" s="79" t="str">
        <f t="shared" si="16"/>
        <v>Nimbus</v>
      </c>
      <c r="E41" s="79" t="str">
        <f t="shared" si="8"/>
        <v>Therm.</v>
      </c>
      <c r="F41" s="89" t="str">
        <f t="shared" si="0"/>
        <v>&gt;RC</v>
      </c>
      <c r="G41" s="89" t="str">
        <f t="shared" si="1"/>
        <v>&gt;RC</v>
      </c>
      <c r="H41" s="89" t="str">
        <f t="shared" si="9"/>
        <v>--</v>
      </c>
      <c r="I41" s="89" t="str">
        <f t="shared" si="10"/>
        <v>--</v>
      </c>
      <c r="J41" s="79" t="str">
        <f>IF(DeltaCalc!P41="","--",DeltaCalc!P41)</f>
        <v>--</v>
      </c>
      <c r="K41" s="89" t="str">
        <f t="shared" si="11"/>
        <v>UWFE</v>
      </c>
      <c r="L41" s="90">
        <f>DeltaCalc!AF41</f>
        <v>7904.05078125</v>
      </c>
      <c r="M41" s="90">
        <f t="shared" si="2"/>
        <v>15897.6376953125</v>
      </c>
      <c r="N41" s="90">
        <f t="shared" si="3"/>
        <v>2144.892578125</v>
      </c>
      <c r="O41" s="90">
        <f t="shared" si="4"/>
        <v>2144.892578125</v>
      </c>
      <c r="P41" s="90">
        <f t="shared" si="12"/>
        <v>4289.78515625</v>
      </c>
      <c r="Q41" s="90">
        <f t="shared" si="5"/>
        <v>7904.05078125</v>
      </c>
      <c r="R41" s="92">
        <f>Data!CG41</f>
        <v>0</v>
      </c>
      <c r="S41" s="92">
        <f>Data!CH41</f>
        <v>300</v>
      </c>
      <c r="T41" s="92">
        <f>Data!CI41</f>
        <v>1471.3099365234375</v>
      </c>
      <c r="U41" s="92">
        <f>Data!CJ41</f>
        <v>1771.3099365234375</v>
      </c>
      <c r="V41" s="90">
        <f>Data!CA42</f>
        <v>446.70407104492188</v>
      </c>
      <c r="W41" s="90">
        <f>Data!CC41</f>
        <v>631.57891845703125</v>
      </c>
      <c r="X41" s="90" t="str">
        <f t="shared" si="13"/>
        <v/>
      </c>
      <c r="Y41" s="90">
        <f>Data!BU42</f>
        <v>378.8883056640625</v>
      </c>
      <c r="Z41" s="90">
        <f>Data!BW41</f>
        <v>99000</v>
      </c>
      <c r="AA41" s="90" t="str">
        <f t="shared" si="14"/>
        <v/>
      </c>
      <c r="AB41" s="90">
        <f>Data!BX42</f>
        <v>312.26171875</v>
      </c>
      <c r="AC41" s="90">
        <f>Data!BZ41</f>
        <v>99000</v>
      </c>
      <c r="AD41" s="90" t="str">
        <f t="shared" si="15"/>
        <v/>
      </c>
    </row>
    <row r="42" spans="1:30">
      <c r="A42" s="77">
        <v>192407</v>
      </c>
      <c r="B42" s="88">
        <f t="shared" si="6"/>
        <v>8857</v>
      </c>
      <c r="C42" s="79" t="str">
        <f t="shared" si="7"/>
        <v>T. Min</v>
      </c>
      <c r="D42" s="79" t="str">
        <f t="shared" si="16"/>
        <v>T. Min</v>
      </c>
      <c r="E42" s="79" t="str">
        <f t="shared" si="8"/>
        <v>B. Min</v>
      </c>
      <c r="F42" s="89" t="str">
        <f t="shared" si="0"/>
        <v>&gt;RC</v>
      </c>
      <c r="G42" s="89" t="str">
        <f t="shared" si="1"/>
        <v>&gt;RC</v>
      </c>
      <c r="H42" s="89" t="str">
        <f t="shared" si="9"/>
        <v>T. Min</v>
      </c>
      <c r="I42" s="89" t="str">
        <f t="shared" si="10"/>
        <v>B. Min</v>
      </c>
      <c r="J42" s="79" t="str">
        <f>IF(DeltaCalc!P42="","--",DeltaCalc!P42)</f>
        <v>--</v>
      </c>
      <c r="K42" s="89" t="str">
        <f t="shared" si="11"/>
        <v>IBU</v>
      </c>
      <c r="L42" s="90">
        <f>DeltaCalc!AF42</f>
        <v>0.12122882157564163</v>
      </c>
      <c r="M42" s="90">
        <f t="shared" si="2"/>
        <v>8878.7548828125</v>
      </c>
      <c r="N42" s="90">
        <f t="shared" si="3"/>
        <v>300</v>
      </c>
      <c r="O42" s="90">
        <f t="shared" si="4"/>
        <v>800</v>
      </c>
      <c r="P42" s="90">
        <f t="shared" si="12"/>
        <v>1100</v>
      </c>
      <c r="Q42" s="90">
        <f t="shared" si="5"/>
        <v>0.12122882157564163</v>
      </c>
      <c r="R42" s="92">
        <f>Data!CG42</f>
        <v>0</v>
      </c>
      <c r="S42" s="92">
        <f>Data!CH42</f>
        <v>300</v>
      </c>
      <c r="T42" s="92">
        <f>Data!CI42</f>
        <v>800</v>
      </c>
      <c r="U42" s="92">
        <f>Data!CJ42</f>
        <v>1100</v>
      </c>
      <c r="V42" s="90">
        <f>Data!CA43</f>
        <v>456.04244995117187</v>
      </c>
      <c r="W42" s="90">
        <f>Data!CC42</f>
        <v>631.57891845703125</v>
      </c>
      <c r="X42" s="90" t="str">
        <f t="shared" si="13"/>
        <v/>
      </c>
      <c r="Y42" s="90">
        <f>Data!BU43</f>
        <v>291.97787475585937</v>
      </c>
      <c r="Z42" s="90">
        <f>Data!BW42</f>
        <v>99000</v>
      </c>
      <c r="AA42" s="90" t="str">
        <f t="shared" si="14"/>
        <v/>
      </c>
      <c r="AB42" s="90">
        <f>Data!BX43</f>
        <v>302.29241943359375</v>
      </c>
      <c r="AC42" s="90">
        <f>Data!BZ42</f>
        <v>99000</v>
      </c>
      <c r="AD42" s="90" t="str">
        <f t="shared" si="15"/>
        <v/>
      </c>
    </row>
    <row r="43" spans="1:30">
      <c r="A43" s="77">
        <v>192408</v>
      </c>
      <c r="B43" s="88">
        <f t="shared" si="6"/>
        <v>8887</v>
      </c>
      <c r="C43" s="79" t="str">
        <f t="shared" si="7"/>
        <v>--</v>
      </c>
      <c r="D43" s="79" t="str">
        <f t="shared" si="16"/>
        <v>H St.</v>
      </c>
      <c r="E43" s="79" t="str">
        <f t="shared" si="8"/>
        <v>B. Min</v>
      </c>
      <c r="F43" s="89" t="str">
        <f t="shared" si="0"/>
        <v>&gt;RC</v>
      </c>
      <c r="G43" s="89" t="str">
        <f t="shared" si="1"/>
        <v>&gt;RC</v>
      </c>
      <c r="H43" s="89" t="str">
        <f t="shared" si="9"/>
        <v>PulseCap1</v>
      </c>
      <c r="I43" s="89" t="str">
        <f t="shared" si="10"/>
        <v>PulseCap1</v>
      </c>
      <c r="J43" s="79" t="str">
        <f>IF(DeltaCalc!P43="","--",DeltaCalc!P43)</f>
        <v>--</v>
      </c>
      <c r="K43" s="89" t="str">
        <f t="shared" si="11"/>
        <v>UWFE</v>
      </c>
      <c r="L43" s="90">
        <f>DeltaCalc!AF43</f>
        <v>23.734209060668945</v>
      </c>
      <c r="M43" s="90">
        <f t="shared" si="2"/>
        <v>6853.92626953125</v>
      </c>
      <c r="N43" s="90">
        <f t="shared" si="3"/>
        <v>300</v>
      </c>
      <c r="O43" s="90">
        <f t="shared" si="4"/>
        <v>894.74237060546875</v>
      </c>
      <c r="P43" s="90">
        <f t="shared" si="12"/>
        <v>1194.7423706054687</v>
      </c>
      <c r="Q43" s="90">
        <f t="shared" si="5"/>
        <v>23.734209060668945</v>
      </c>
      <c r="R43" s="92">
        <f>Data!CG43</f>
        <v>208.70883178710937</v>
      </c>
      <c r="S43" s="92">
        <f>Data!CH43</f>
        <v>300</v>
      </c>
      <c r="T43" s="92">
        <f>Data!CI43</f>
        <v>800</v>
      </c>
      <c r="U43" s="92">
        <f>Data!CJ43</f>
        <v>1100</v>
      </c>
      <c r="V43" s="90">
        <f>Data!CA44</f>
        <v>449.12841796875</v>
      </c>
      <c r="W43" s="90">
        <f>Data!CC43</f>
        <v>631.57891845703125</v>
      </c>
      <c r="X43" s="90" t="str">
        <f t="shared" si="13"/>
        <v/>
      </c>
      <c r="Y43" s="90">
        <f>Data!BU44</f>
        <v>375.05902099609375</v>
      </c>
      <c r="Z43" s="90">
        <f>Data!BW43</f>
        <v>2200</v>
      </c>
      <c r="AA43" s="90" t="str">
        <f t="shared" si="14"/>
        <v/>
      </c>
      <c r="AB43" s="90">
        <f>Data!BX44</f>
        <v>540.4320068359375</v>
      </c>
      <c r="AC43" s="90">
        <f>Data!BZ43</f>
        <v>2780</v>
      </c>
      <c r="AD43" s="90" t="str">
        <f t="shared" si="15"/>
        <v/>
      </c>
    </row>
    <row r="44" spans="1:30">
      <c r="A44" s="77">
        <v>192409</v>
      </c>
      <c r="B44" s="88">
        <f t="shared" si="6"/>
        <v>8918</v>
      </c>
      <c r="C44" s="79" t="str">
        <f t="shared" si="7"/>
        <v>T. Min</v>
      </c>
      <c r="D44" s="79" t="str">
        <f t="shared" si="16"/>
        <v>H St.</v>
      </c>
      <c r="E44" s="79" t="str">
        <f t="shared" si="8"/>
        <v>--</v>
      </c>
      <c r="F44" s="89" t="str">
        <f t="shared" si="0"/>
        <v>&gt;RC</v>
      </c>
      <c r="G44" s="89" t="str">
        <f t="shared" si="1"/>
        <v>&lt;RC</v>
      </c>
      <c r="H44" s="89" t="str">
        <f t="shared" si="9"/>
        <v>PulseCap1</v>
      </c>
      <c r="I44" s="89" t="str">
        <f t="shared" si="10"/>
        <v>PulseCap1</v>
      </c>
      <c r="J44" s="79" t="str">
        <f>IF(DeltaCalc!P44="","--",DeltaCalc!P44)</f>
        <v>--</v>
      </c>
      <c r="K44" s="89" t="str">
        <f t="shared" si="11"/>
        <v>IBU</v>
      </c>
      <c r="L44" s="90">
        <f>DeltaCalc!AF44</f>
        <v>570.43963623046875</v>
      </c>
      <c r="M44" s="90">
        <f t="shared" si="2"/>
        <v>6971.56591796875</v>
      </c>
      <c r="N44" s="90">
        <f t="shared" si="3"/>
        <v>1030.146240234375</v>
      </c>
      <c r="O44" s="90">
        <f t="shared" si="4"/>
        <v>800</v>
      </c>
      <c r="P44" s="90">
        <f t="shared" si="12"/>
        <v>1830.146240234375</v>
      </c>
      <c r="Q44" s="90">
        <f t="shared" si="5"/>
        <v>570.43963623046875</v>
      </c>
      <c r="R44" s="92">
        <f>Data!CG44</f>
        <v>3360.57958984375</v>
      </c>
      <c r="S44" s="92">
        <f>Data!CH44</f>
        <v>1000</v>
      </c>
      <c r="T44" s="92">
        <f>Data!CI44</f>
        <v>800</v>
      </c>
      <c r="U44" s="92">
        <f>Data!CJ44</f>
        <v>1766.311279296875</v>
      </c>
      <c r="V44" s="90">
        <f>Data!CA45</f>
        <v>399.55734252929687</v>
      </c>
      <c r="W44" s="90">
        <f>Data!CC44</f>
        <v>631.57891845703125</v>
      </c>
      <c r="X44" s="90" t="str">
        <f t="shared" si="13"/>
        <v/>
      </c>
      <c r="Y44" s="90">
        <f>Data!BU45</f>
        <v>746.4864501953125</v>
      </c>
      <c r="Z44" s="90">
        <f>Data!BW44</f>
        <v>2200</v>
      </c>
      <c r="AA44" s="90" t="str">
        <f t="shared" si="14"/>
        <v/>
      </c>
      <c r="AB44" s="90">
        <f>Data!BX45</f>
        <v>1190.3995361328125</v>
      </c>
      <c r="AC44" s="90">
        <f>Data!BZ44</f>
        <v>2780</v>
      </c>
      <c r="AD44" s="90" t="str">
        <f t="shared" si="15"/>
        <v/>
      </c>
    </row>
    <row r="45" spans="1:30">
      <c r="A45" s="77">
        <v>192410</v>
      </c>
      <c r="B45" s="88">
        <f t="shared" si="6"/>
        <v>8948</v>
      </c>
      <c r="C45" s="79" t="str">
        <f t="shared" si="7"/>
        <v>T. Min</v>
      </c>
      <c r="D45" s="79" t="str">
        <f t="shared" si="16"/>
        <v>T. Min</v>
      </c>
      <c r="E45" s="79" t="str">
        <f t="shared" si="8"/>
        <v>--</v>
      </c>
      <c r="F45" s="89" t="str">
        <f t="shared" si="0"/>
        <v>&gt;RC</v>
      </c>
      <c r="G45" s="89" t="str">
        <f t="shared" si="1"/>
        <v>&lt;RC</v>
      </c>
      <c r="H45" s="89" t="str">
        <f t="shared" si="9"/>
        <v>T. Min</v>
      </c>
      <c r="I45" s="89" t="str">
        <f t="shared" si="10"/>
        <v>--</v>
      </c>
      <c r="J45" s="79" t="str">
        <f>IF(DeltaCalc!P45="","--",DeltaCalc!P45)</f>
        <v>--</v>
      </c>
      <c r="K45" s="89" t="str">
        <f t="shared" si="11"/>
        <v>IBU</v>
      </c>
      <c r="L45" s="90">
        <f>DeltaCalc!AF45</f>
        <v>147.7166748046875</v>
      </c>
      <c r="M45" s="90">
        <f t="shared" si="2"/>
        <v>8324.970703125</v>
      </c>
      <c r="N45" s="90">
        <f t="shared" si="3"/>
        <v>462.965087890625</v>
      </c>
      <c r="O45" s="90">
        <f t="shared" si="4"/>
        <v>800</v>
      </c>
      <c r="P45" s="90">
        <f t="shared" si="12"/>
        <v>1262.965087890625</v>
      </c>
      <c r="Q45" s="90">
        <f t="shared" si="5"/>
        <v>147.7166748046875</v>
      </c>
      <c r="R45" s="92">
        <f>Data!CG45</f>
        <v>8324.970703125</v>
      </c>
      <c r="S45" s="92">
        <f>Data!CH45</f>
        <v>2500</v>
      </c>
      <c r="T45" s="92">
        <f>Data!CI45</f>
        <v>800</v>
      </c>
      <c r="U45" s="92">
        <f>Data!CJ45</f>
        <v>3300</v>
      </c>
      <c r="V45" s="90">
        <f>Data!CA46</f>
        <v>469.25</v>
      </c>
      <c r="W45" s="90">
        <f>Data!CC45</f>
        <v>631.57891845703125</v>
      </c>
      <c r="X45" s="90" t="str">
        <f t="shared" si="13"/>
        <v/>
      </c>
      <c r="Y45" s="90">
        <f>Data!BU46</f>
        <v>1144.395263671875</v>
      </c>
      <c r="Z45" s="90">
        <f>Data!BW45</f>
        <v>2200</v>
      </c>
      <c r="AA45" s="90" t="str">
        <f t="shared" si="14"/>
        <v/>
      </c>
      <c r="AB45" s="90">
        <f>Data!BX46</f>
        <v>2071.051025390625</v>
      </c>
      <c r="AC45" s="90">
        <f>Data!BZ45</f>
        <v>2780</v>
      </c>
      <c r="AD45" s="90" t="str">
        <f t="shared" si="15"/>
        <v/>
      </c>
    </row>
    <row r="46" spans="1:30">
      <c r="A46" s="77">
        <v>192411</v>
      </c>
      <c r="B46" s="88">
        <f t="shared" si="6"/>
        <v>8979</v>
      </c>
      <c r="C46" s="79" t="str">
        <f t="shared" si="7"/>
        <v>--</v>
      </c>
      <c r="D46" s="79" t="str">
        <f t="shared" si="16"/>
        <v>--</v>
      </c>
      <c r="E46" s="79" t="str">
        <f t="shared" si="8"/>
        <v>--</v>
      </c>
      <c r="F46" s="89" t="str">
        <f t="shared" si="0"/>
        <v>&gt;RC</v>
      </c>
      <c r="G46" s="89" t="str">
        <f t="shared" si="1"/>
        <v>&lt;RC</v>
      </c>
      <c r="H46" s="89" t="str">
        <f t="shared" si="9"/>
        <v>--</v>
      </c>
      <c r="I46" s="89" t="str">
        <f t="shared" si="10"/>
        <v>--</v>
      </c>
      <c r="J46" s="79" t="str">
        <f>IF(DeltaCalc!P46="","--",DeltaCalc!P46)</f>
        <v>JP</v>
      </c>
      <c r="K46" s="89" t="str">
        <f t="shared" si="11"/>
        <v>IBU</v>
      </c>
      <c r="L46" s="90">
        <f>DeltaCalc!AF46</f>
        <v>2.13623046875E-4</v>
      </c>
      <c r="M46" s="90">
        <f t="shared" si="2"/>
        <v>15173.697265625</v>
      </c>
      <c r="N46" s="90">
        <f t="shared" si="3"/>
        <v>5508.02783203125</v>
      </c>
      <c r="O46" s="90">
        <f t="shared" si="4"/>
        <v>2302.26318359375</v>
      </c>
      <c r="P46" s="90">
        <f t="shared" si="12"/>
        <v>7810.291015625</v>
      </c>
      <c r="Q46" s="90">
        <f t="shared" si="5"/>
        <v>400.35275268554687</v>
      </c>
      <c r="R46" s="92">
        <f>Data!CG46</f>
        <v>14679.21875</v>
      </c>
      <c r="S46" s="92">
        <f>Data!CH46</f>
        <v>6680</v>
      </c>
      <c r="T46" s="92">
        <f>Data!CI46</f>
        <v>800</v>
      </c>
      <c r="U46" s="92">
        <f>Data!CJ46</f>
        <v>7480</v>
      </c>
      <c r="V46" s="90">
        <f>Data!CA47</f>
        <v>702.442138671875</v>
      </c>
      <c r="W46" s="90">
        <f>Data!CC46</f>
        <v>778.9473876953125</v>
      </c>
      <c r="X46" s="90" t="str">
        <f t="shared" si="13"/>
        <v/>
      </c>
      <c r="Y46" s="90">
        <f>Data!BU47</f>
        <v>2348.514892578125</v>
      </c>
      <c r="Z46" s="90">
        <f>Data!BW46</f>
        <v>2200</v>
      </c>
      <c r="AA46" s="90">
        <f t="shared" si="14"/>
        <v>148.514892578125</v>
      </c>
      <c r="AB46" s="90">
        <f>Data!BX47</f>
        <v>1906.490966796875</v>
      </c>
      <c r="AC46" s="90">
        <f>Data!BZ46</f>
        <v>2780</v>
      </c>
      <c r="AD46" s="90" t="str">
        <f t="shared" si="15"/>
        <v/>
      </c>
    </row>
    <row r="47" spans="1:30">
      <c r="A47" s="77">
        <v>192412</v>
      </c>
      <c r="B47" s="88">
        <f t="shared" si="6"/>
        <v>9010</v>
      </c>
      <c r="C47" s="79" t="str">
        <f t="shared" si="7"/>
        <v>--</v>
      </c>
      <c r="D47" s="79" t="str">
        <f t="shared" si="16"/>
        <v>--</v>
      </c>
      <c r="E47" s="79" t="str">
        <f t="shared" si="8"/>
        <v>--</v>
      </c>
      <c r="F47" s="89" t="str">
        <f t="shared" si="0"/>
        <v>@RC</v>
      </c>
      <c r="G47" s="89" t="str">
        <f t="shared" si="1"/>
        <v>&gt;RC</v>
      </c>
      <c r="H47" s="89" t="str">
        <f t="shared" si="9"/>
        <v>--</v>
      </c>
      <c r="I47" s="89" t="str">
        <f t="shared" si="10"/>
        <v>--</v>
      </c>
      <c r="J47" s="79" t="str">
        <f>IF(DeltaCalc!P47="","--",DeltaCalc!P47)</f>
        <v>JP</v>
      </c>
      <c r="K47" s="89" t="str">
        <f t="shared" si="11"/>
        <v>IBU</v>
      </c>
      <c r="L47" s="90">
        <f>DeltaCalc!AF47</f>
        <v>8.392333984375E-5</v>
      </c>
      <c r="M47" s="90">
        <f t="shared" si="2"/>
        <v>8801.2236328125</v>
      </c>
      <c r="N47" s="90">
        <f t="shared" si="3"/>
        <v>2063.347412109375</v>
      </c>
      <c r="O47" s="90">
        <f t="shared" si="4"/>
        <v>2109.6025390625</v>
      </c>
      <c r="P47" s="90">
        <f t="shared" si="12"/>
        <v>4172.949951171875</v>
      </c>
      <c r="Q47" s="90">
        <f t="shared" si="5"/>
        <v>66.607261657714844</v>
      </c>
      <c r="R47" s="92">
        <f>Data!CG47</f>
        <v>8407.10546875</v>
      </c>
      <c r="S47" s="92">
        <f>Data!CH47</f>
        <v>1687.072021484375</v>
      </c>
      <c r="T47" s="92">
        <f>Data!CI47</f>
        <v>2140.3642578125</v>
      </c>
      <c r="U47" s="92">
        <f>Data!CJ47</f>
        <v>3827.436279296875</v>
      </c>
      <c r="V47" s="90">
        <f>Data!CA48</f>
        <v>856.57354736328125</v>
      </c>
      <c r="W47" s="90">
        <f>Data!CC47</f>
        <v>964.91229248046875</v>
      </c>
      <c r="X47" s="90" t="str">
        <f t="shared" si="13"/>
        <v/>
      </c>
      <c r="Y47" s="90">
        <f>Data!BU48</f>
        <v>2178.537841796875</v>
      </c>
      <c r="Z47" s="90">
        <f>Data!BW47</f>
        <v>2200</v>
      </c>
      <c r="AA47" s="90" t="str">
        <f t="shared" si="14"/>
        <v/>
      </c>
      <c r="AB47" s="90">
        <f>Data!BX48</f>
        <v>2744.077392578125</v>
      </c>
      <c r="AC47" s="90">
        <f>Data!BZ47</f>
        <v>2780</v>
      </c>
      <c r="AD47" s="90" t="str">
        <f t="shared" si="15"/>
        <v/>
      </c>
    </row>
    <row r="48" spans="1:30">
      <c r="A48" s="77">
        <v>192413</v>
      </c>
      <c r="B48" s="88">
        <f t="shared" si="6"/>
        <v>9040</v>
      </c>
      <c r="C48" s="79" t="str">
        <f t="shared" si="7"/>
        <v>--</v>
      </c>
      <c r="D48" s="79" t="str">
        <f t="shared" si="16"/>
        <v>--</v>
      </c>
      <c r="E48" s="79" t="str">
        <f t="shared" si="8"/>
        <v>--</v>
      </c>
      <c r="F48" s="89" t="str">
        <f t="shared" si="0"/>
        <v>&gt;RC</v>
      </c>
      <c r="G48" s="89" t="str">
        <f t="shared" si="1"/>
        <v>&gt;RC</v>
      </c>
      <c r="H48" s="89" t="str">
        <f t="shared" si="9"/>
        <v>--</v>
      </c>
      <c r="I48" s="89" t="str">
        <f t="shared" si="10"/>
        <v>--</v>
      </c>
      <c r="J48" s="79" t="str">
        <f>IF(DeltaCalc!P48="","--",DeltaCalc!P48)</f>
        <v>--</v>
      </c>
      <c r="K48" s="89" t="str">
        <f t="shared" si="11"/>
        <v>UWFE</v>
      </c>
      <c r="L48" s="90">
        <f>DeltaCalc!AF48</f>
        <v>11.570393562316895</v>
      </c>
      <c r="M48" s="90">
        <f t="shared" si="2"/>
        <v>7882.35400390625</v>
      </c>
      <c r="N48" s="90">
        <f t="shared" si="3"/>
        <v>1497.066650390625</v>
      </c>
      <c r="O48" s="90">
        <f t="shared" si="4"/>
        <v>3085.522705078125</v>
      </c>
      <c r="P48" s="90">
        <f t="shared" si="12"/>
        <v>4582.58935546875</v>
      </c>
      <c r="Q48" s="90">
        <f t="shared" si="5"/>
        <v>11.570393562316895</v>
      </c>
      <c r="R48" s="92">
        <f>Data!CG48</f>
        <v>5170.53125</v>
      </c>
      <c r="S48" s="92">
        <f>Data!CH48</f>
        <v>300</v>
      </c>
      <c r="T48" s="92">
        <f>Data!CI48</f>
        <v>2700.918212890625</v>
      </c>
      <c r="U48" s="92">
        <f>Data!CJ48</f>
        <v>3000.918212890625</v>
      </c>
      <c r="V48" s="90">
        <f>Data!CA49</f>
        <v>867.712890625</v>
      </c>
      <c r="W48" s="90">
        <f>Data!CC48</f>
        <v>964.91229248046875</v>
      </c>
      <c r="X48" s="90" t="str">
        <f t="shared" si="13"/>
        <v/>
      </c>
      <c r="Y48" s="90">
        <f>Data!BU49</f>
        <v>2408.733154296875</v>
      </c>
      <c r="Z48" s="90">
        <f>Data!BW48</f>
        <v>99000</v>
      </c>
      <c r="AA48" s="90" t="str">
        <f t="shared" si="14"/>
        <v/>
      </c>
      <c r="AB48" s="90">
        <f>Data!BX49</f>
        <v>3261.908447265625</v>
      </c>
      <c r="AC48" s="90">
        <f>Data!BZ48</f>
        <v>99000</v>
      </c>
      <c r="AD48" s="90" t="str">
        <f t="shared" si="15"/>
        <v/>
      </c>
    </row>
    <row r="49" spans="1:30">
      <c r="A49" s="77">
        <v>192502</v>
      </c>
      <c r="B49" s="88">
        <f t="shared" si="6"/>
        <v>9071</v>
      </c>
      <c r="C49" s="79" t="str">
        <f t="shared" si="7"/>
        <v>NCP</v>
      </c>
      <c r="D49" s="79" t="str">
        <f t="shared" si="16"/>
        <v>Nimbus</v>
      </c>
      <c r="E49" s="79" t="str">
        <f t="shared" si="8"/>
        <v>Therm.</v>
      </c>
      <c r="F49" s="89" t="str">
        <f t="shared" si="0"/>
        <v>&gt;RC</v>
      </c>
      <c r="G49" s="89" t="str">
        <f t="shared" si="1"/>
        <v>&gt;RC</v>
      </c>
      <c r="H49" s="89" t="str">
        <f t="shared" si="9"/>
        <v>--</v>
      </c>
      <c r="I49" s="89" t="str">
        <f t="shared" si="10"/>
        <v>--</v>
      </c>
      <c r="J49" s="79" t="str">
        <f>IF(DeltaCalc!P49="","--",DeltaCalc!P49)</f>
        <v>RS</v>
      </c>
      <c r="K49" s="89" t="str">
        <f t="shared" si="11"/>
        <v>UWFE</v>
      </c>
      <c r="L49" s="90">
        <f>DeltaCalc!AF49</f>
        <v>1.220703125E-4</v>
      </c>
      <c r="M49" s="90">
        <f t="shared" si="2"/>
        <v>8476.2998046875</v>
      </c>
      <c r="N49" s="90">
        <f t="shared" si="3"/>
        <v>2082.253662109375</v>
      </c>
      <c r="O49" s="90">
        <f t="shared" si="4"/>
        <v>2707.670654296875</v>
      </c>
      <c r="P49" s="90">
        <f t="shared" si="12"/>
        <v>4789.92431640625</v>
      </c>
      <c r="Q49" s="90">
        <f t="shared" si="5"/>
        <v>1728.4473876953125</v>
      </c>
      <c r="R49" s="92">
        <f>Data!CG49</f>
        <v>6286.05322265625</v>
      </c>
      <c r="S49" s="92">
        <f>Data!CH49</f>
        <v>999.564453125</v>
      </c>
      <c r="T49" s="92">
        <f>Data!CI49</f>
        <v>1695.67529296875</v>
      </c>
      <c r="U49" s="92">
        <f>Data!CJ49</f>
        <v>2695.23974609375</v>
      </c>
      <c r="V49" s="90">
        <f>Data!CA50</f>
        <v>882.619873046875</v>
      </c>
      <c r="W49" s="90">
        <f>Data!CC49</f>
        <v>964.91229248046875</v>
      </c>
      <c r="X49" s="90" t="str">
        <f t="shared" si="13"/>
        <v/>
      </c>
      <c r="Y49" s="90">
        <f>Data!BU50</f>
        <v>2076.51611328125</v>
      </c>
      <c r="Z49" s="90">
        <f>Data!BW49</f>
        <v>99000</v>
      </c>
      <c r="AA49" s="90" t="str">
        <f t="shared" si="14"/>
        <v/>
      </c>
      <c r="AB49" s="90">
        <f>Data!BX50</f>
        <v>2848.046630859375</v>
      </c>
      <c r="AC49" s="90">
        <f>Data!BZ49</f>
        <v>99000</v>
      </c>
      <c r="AD49" s="90" t="str">
        <f t="shared" si="15"/>
        <v/>
      </c>
    </row>
    <row r="50" spans="1:30">
      <c r="A50" s="77">
        <v>192503</v>
      </c>
      <c r="B50" s="88">
        <f t="shared" si="6"/>
        <v>9101</v>
      </c>
      <c r="C50" s="79" t="str">
        <f t="shared" si="7"/>
        <v>NCP</v>
      </c>
      <c r="D50" s="79" t="str">
        <f t="shared" si="16"/>
        <v>Nimbus</v>
      </c>
      <c r="E50" s="79" t="str">
        <f t="shared" si="8"/>
        <v>Therm.</v>
      </c>
      <c r="F50" s="89" t="str">
        <f t="shared" si="0"/>
        <v>&gt;RC</v>
      </c>
      <c r="G50" s="89" t="str">
        <f t="shared" si="1"/>
        <v>&gt;RC</v>
      </c>
      <c r="H50" s="89" t="str">
        <f t="shared" si="9"/>
        <v>--</v>
      </c>
      <c r="I50" s="89" t="str">
        <f t="shared" si="10"/>
        <v>--</v>
      </c>
      <c r="J50" s="79" t="str">
        <f>IF(DeltaCalc!P50="","--",DeltaCalc!P50)</f>
        <v>MRDO</v>
      </c>
      <c r="K50" s="89" t="str">
        <f t="shared" si="11"/>
        <v>UWFE</v>
      </c>
      <c r="L50" s="90">
        <f>DeltaCalc!AF50</f>
        <v>0</v>
      </c>
      <c r="M50" s="90">
        <f t="shared" si="2"/>
        <v>8166.4150390625</v>
      </c>
      <c r="N50" s="90">
        <f t="shared" si="3"/>
        <v>4134.6513671875</v>
      </c>
      <c r="O50" s="90">
        <f t="shared" si="4"/>
        <v>1733.220703125</v>
      </c>
      <c r="P50" s="90">
        <f t="shared" si="12"/>
        <v>5867.8720703125</v>
      </c>
      <c r="Q50" s="90">
        <f t="shared" si="5"/>
        <v>0</v>
      </c>
      <c r="R50" s="92">
        <f>Data!CG50</f>
        <v>0</v>
      </c>
      <c r="S50" s="92">
        <f>Data!CH50</f>
        <v>300</v>
      </c>
      <c r="T50" s="92">
        <f>Data!CI50</f>
        <v>600</v>
      </c>
      <c r="U50" s="92">
        <f>Data!CJ50</f>
        <v>900</v>
      </c>
      <c r="V50" s="90">
        <f>Data!CA51</f>
        <v>740.73724365234375</v>
      </c>
      <c r="W50" s="90">
        <f>Data!CC50</f>
        <v>964.91229248046875</v>
      </c>
      <c r="X50" s="90" t="str">
        <f t="shared" si="13"/>
        <v/>
      </c>
      <c r="Y50" s="90">
        <f>Data!BU51</f>
        <v>2380.653076171875</v>
      </c>
      <c r="Z50" s="90">
        <f>Data!BW50</f>
        <v>99000</v>
      </c>
      <c r="AA50" s="90" t="str">
        <f t="shared" si="14"/>
        <v/>
      </c>
      <c r="AB50" s="90">
        <f>Data!BX51</f>
        <v>2875.081787109375</v>
      </c>
      <c r="AC50" s="90">
        <f>Data!BZ50</f>
        <v>99000</v>
      </c>
      <c r="AD50" s="90" t="str">
        <f t="shared" si="15"/>
        <v/>
      </c>
    </row>
    <row r="51" spans="1:30">
      <c r="A51" s="77">
        <v>192504</v>
      </c>
      <c r="B51" s="88">
        <f t="shared" si="6"/>
        <v>9132</v>
      </c>
      <c r="C51" s="79" t="str">
        <f t="shared" si="7"/>
        <v>Keswick</v>
      </c>
      <c r="D51" s="79" t="str">
        <f t="shared" si="16"/>
        <v>Nimbus</v>
      </c>
      <c r="E51" s="79" t="str">
        <f t="shared" si="8"/>
        <v>--</v>
      </c>
      <c r="F51" s="89" t="str">
        <f t="shared" si="0"/>
        <v>&gt;RC</v>
      </c>
      <c r="G51" s="89" t="str">
        <f t="shared" si="1"/>
        <v>&gt;RC</v>
      </c>
      <c r="H51" s="89" t="str">
        <f t="shared" si="9"/>
        <v>--</v>
      </c>
      <c r="I51" s="89" t="str">
        <f t="shared" si="10"/>
        <v>--</v>
      </c>
      <c r="J51" s="79" t="str">
        <f>IF(DeltaCalc!P51="","--",DeltaCalc!P51)</f>
        <v>--</v>
      </c>
      <c r="K51" s="89" t="str">
        <f t="shared" si="11"/>
        <v>UWFE</v>
      </c>
      <c r="L51" s="90">
        <f>DeltaCalc!AF51</f>
        <v>2.44140625E-4</v>
      </c>
      <c r="M51" s="90">
        <f t="shared" si="2"/>
        <v>10927.80078125</v>
      </c>
      <c r="N51" s="90">
        <f t="shared" si="3"/>
        <v>4228.443359375</v>
      </c>
      <c r="O51" s="90">
        <f t="shared" si="4"/>
        <v>2772.23046875</v>
      </c>
      <c r="P51" s="90">
        <f t="shared" si="12"/>
        <v>7000.673828125</v>
      </c>
      <c r="Q51" s="90">
        <f t="shared" si="5"/>
        <v>3025.940673828125</v>
      </c>
      <c r="R51" s="92">
        <f>Data!CG51</f>
        <v>764.8328857421875</v>
      </c>
      <c r="S51" s="92">
        <f>Data!CH51</f>
        <v>300</v>
      </c>
      <c r="T51" s="92">
        <f>Data!CI51</f>
        <v>600</v>
      </c>
      <c r="U51" s="92">
        <f>Data!CJ51</f>
        <v>900</v>
      </c>
      <c r="V51" s="90">
        <f>Data!CA52</f>
        <v>940.10723876953125</v>
      </c>
      <c r="W51" s="90">
        <f>Data!CC51</f>
        <v>964.91229248046875</v>
      </c>
      <c r="X51" s="90" t="str">
        <f t="shared" si="13"/>
        <v/>
      </c>
      <c r="Y51" s="90">
        <f>Data!BU52</f>
        <v>2354.5234375</v>
      </c>
      <c r="Z51" s="90">
        <f>Data!BW51</f>
        <v>99000</v>
      </c>
      <c r="AA51" s="90" t="str">
        <f t="shared" si="14"/>
        <v/>
      </c>
      <c r="AB51" s="90">
        <f>Data!BX52</f>
        <v>1978.9674072265625</v>
      </c>
      <c r="AC51" s="90">
        <f>Data!BZ51</f>
        <v>99000</v>
      </c>
      <c r="AD51" s="90" t="str">
        <f t="shared" si="15"/>
        <v/>
      </c>
    </row>
    <row r="52" spans="1:30">
      <c r="A52" s="77">
        <v>192505</v>
      </c>
      <c r="B52" s="88">
        <f t="shared" si="6"/>
        <v>9163</v>
      </c>
      <c r="C52" s="79" t="str">
        <f t="shared" si="7"/>
        <v>Keswick</v>
      </c>
      <c r="D52" s="79" t="str">
        <f t="shared" si="16"/>
        <v>Nimbus</v>
      </c>
      <c r="E52" s="79" t="str">
        <f t="shared" si="8"/>
        <v>Therm.</v>
      </c>
      <c r="F52" s="89" t="str">
        <f t="shared" si="0"/>
        <v>&gt;RC</v>
      </c>
      <c r="G52" s="89" t="str">
        <f t="shared" si="1"/>
        <v>Storage</v>
      </c>
      <c r="H52" s="89" t="str">
        <f t="shared" si="9"/>
        <v>--</v>
      </c>
      <c r="I52" s="89" t="str">
        <f t="shared" si="10"/>
        <v>Storage</v>
      </c>
      <c r="J52" s="79" t="str">
        <f>IF(DeltaCalc!P52="","--",DeltaCalc!P52)</f>
        <v>--</v>
      </c>
      <c r="K52" s="89" t="str">
        <f t="shared" si="11"/>
        <v>UWFE</v>
      </c>
      <c r="L52" s="90">
        <f>DeltaCalc!AF52</f>
        <v>2968.4443359375</v>
      </c>
      <c r="M52" s="90">
        <f t="shared" si="2"/>
        <v>12698.345703125</v>
      </c>
      <c r="N52" s="90">
        <f t="shared" si="3"/>
        <v>3196.072509765625</v>
      </c>
      <c r="O52" s="90">
        <f t="shared" si="4"/>
        <v>3196.072509765625</v>
      </c>
      <c r="P52" s="90">
        <f t="shared" si="12"/>
        <v>6392.14501953125</v>
      </c>
      <c r="Q52" s="90">
        <f t="shared" si="5"/>
        <v>2968.4443359375</v>
      </c>
      <c r="R52" s="92">
        <f>Data!CG52</f>
        <v>0</v>
      </c>
      <c r="S52" s="92">
        <f>Data!CH52</f>
        <v>300</v>
      </c>
      <c r="T52" s="92">
        <f>Data!CI52</f>
        <v>600</v>
      </c>
      <c r="U52" s="92">
        <f>Data!CJ52</f>
        <v>900</v>
      </c>
      <c r="V52" s="90">
        <f>Data!CA53</f>
        <v>728.61279296875</v>
      </c>
      <c r="W52" s="90">
        <f>Data!CC52</f>
        <v>778.9473876953125</v>
      </c>
      <c r="X52" s="90" t="str">
        <f t="shared" si="13"/>
        <v/>
      </c>
      <c r="Y52" s="90">
        <f>Data!BU53</f>
        <v>1336.9298095703125</v>
      </c>
      <c r="Z52" s="90">
        <f>Data!BW52</f>
        <v>99000</v>
      </c>
      <c r="AA52" s="90" t="str">
        <f t="shared" si="14"/>
        <v/>
      </c>
      <c r="AB52" s="90">
        <f>Data!BX53</f>
        <v>854.6024169921875</v>
      </c>
      <c r="AC52" s="90">
        <f>Data!BZ52</f>
        <v>99000</v>
      </c>
      <c r="AD52" s="90" t="str">
        <f t="shared" si="15"/>
        <v/>
      </c>
    </row>
    <row r="53" spans="1:30">
      <c r="A53" s="77">
        <v>192506</v>
      </c>
      <c r="B53" s="88">
        <f t="shared" si="6"/>
        <v>9191</v>
      </c>
      <c r="C53" s="79" t="str">
        <f t="shared" si="7"/>
        <v>Keswick</v>
      </c>
      <c r="D53" s="79" t="str">
        <f t="shared" si="16"/>
        <v>Flood</v>
      </c>
      <c r="E53" s="79" t="str">
        <f t="shared" si="8"/>
        <v>--</v>
      </c>
      <c r="F53" s="89" t="str">
        <f t="shared" si="0"/>
        <v>&gt;RC</v>
      </c>
      <c r="G53" s="89" t="str">
        <f t="shared" si="1"/>
        <v>Storage</v>
      </c>
      <c r="H53" s="89" t="str">
        <f t="shared" si="9"/>
        <v>--</v>
      </c>
      <c r="I53" s="89" t="str">
        <f t="shared" si="10"/>
        <v>Storage</v>
      </c>
      <c r="J53" s="79" t="str">
        <f>IF(DeltaCalc!P53="","--",DeltaCalc!P53)</f>
        <v>--</v>
      </c>
      <c r="K53" s="89" t="str">
        <f t="shared" si="11"/>
        <v>UWFE</v>
      </c>
      <c r="L53" s="90">
        <f>DeltaCalc!AF53</f>
        <v>46843.7822265625</v>
      </c>
      <c r="M53" s="90">
        <f t="shared" si="2"/>
        <v>51567.23046875</v>
      </c>
      <c r="N53" s="90">
        <f t="shared" si="3"/>
        <v>2355.509765625</v>
      </c>
      <c r="O53" s="90">
        <f t="shared" si="4"/>
        <v>2355.509765625</v>
      </c>
      <c r="P53" s="90">
        <f t="shared" si="12"/>
        <v>4711.01953125</v>
      </c>
      <c r="Q53" s="90">
        <f t="shared" si="5"/>
        <v>66386.078125</v>
      </c>
      <c r="R53" s="92">
        <f>Data!CG53</f>
        <v>4463.7216796875</v>
      </c>
      <c r="S53" s="92">
        <f>Data!CH53</f>
        <v>300</v>
      </c>
      <c r="T53" s="92">
        <f>Data!CI53</f>
        <v>600</v>
      </c>
      <c r="U53" s="92">
        <f>Data!CJ53</f>
        <v>900</v>
      </c>
      <c r="V53" s="90">
        <f>Data!CA54</f>
        <v>527.85516357421875</v>
      </c>
      <c r="W53" s="90">
        <f>Data!CC53</f>
        <v>659.64910888671875</v>
      </c>
      <c r="X53" s="90" t="str">
        <f t="shared" si="13"/>
        <v/>
      </c>
      <c r="Y53" s="90">
        <f>Data!BU54</f>
        <v>361.306396484375</v>
      </c>
      <c r="Z53" s="90">
        <f>Data!BW53</f>
        <v>99000</v>
      </c>
      <c r="AA53" s="90" t="str">
        <f t="shared" si="14"/>
        <v/>
      </c>
      <c r="AB53" s="90">
        <f>Data!BX54</f>
        <v>192.17607116699219</v>
      </c>
      <c r="AC53" s="90">
        <f>Data!BZ53</f>
        <v>99000</v>
      </c>
      <c r="AD53" s="90" t="str">
        <f t="shared" si="15"/>
        <v/>
      </c>
    </row>
    <row r="54" spans="1:30">
      <c r="A54" s="77">
        <v>192507</v>
      </c>
      <c r="B54" s="88">
        <f t="shared" si="6"/>
        <v>9222</v>
      </c>
      <c r="C54" s="79" t="str">
        <f t="shared" si="7"/>
        <v>Keswick</v>
      </c>
      <c r="D54" s="79" t="str">
        <f t="shared" si="16"/>
        <v>Flood</v>
      </c>
      <c r="E54" s="79" t="str">
        <f t="shared" si="8"/>
        <v>--</v>
      </c>
      <c r="F54" s="89" t="str">
        <f t="shared" si="0"/>
        <v>&gt;RC</v>
      </c>
      <c r="G54" s="89" t="str">
        <f t="shared" si="1"/>
        <v>Storage</v>
      </c>
      <c r="H54" s="89" t="str">
        <f t="shared" si="9"/>
        <v>--</v>
      </c>
      <c r="I54" s="89" t="str">
        <f t="shared" si="10"/>
        <v>Storage</v>
      </c>
      <c r="J54" s="79" t="str">
        <f>IF(DeltaCalc!P54="","--",DeltaCalc!P54)</f>
        <v>MRDO</v>
      </c>
      <c r="K54" s="89" t="str">
        <f t="shared" si="11"/>
        <v>UWFE</v>
      </c>
      <c r="L54" s="90">
        <f>DeltaCalc!AF54</f>
        <v>0</v>
      </c>
      <c r="M54" s="90">
        <f t="shared" si="2"/>
        <v>19027.70703125</v>
      </c>
      <c r="N54" s="90">
        <f t="shared" si="3"/>
        <v>3032.790283203125</v>
      </c>
      <c r="O54" s="90">
        <f t="shared" si="4"/>
        <v>1873.521484375</v>
      </c>
      <c r="P54" s="90">
        <f t="shared" si="12"/>
        <v>4906.311767578125</v>
      </c>
      <c r="Q54" s="90">
        <f t="shared" si="5"/>
        <v>0</v>
      </c>
      <c r="R54" s="92">
        <f>Data!CG54</f>
        <v>0</v>
      </c>
      <c r="S54" s="92">
        <f>Data!CH54</f>
        <v>300</v>
      </c>
      <c r="T54" s="92">
        <f>Data!CI54</f>
        <v>800</v>
      </c>
      <c r="U54" s="92">
        <f>Data!CJ54</f>
        <v>1100</v>
      </c>
      <c r="V54" s="90">
        <f>Data!CA55</f>
        <v>330.0478515625</v>
      </c>
      <c r="W54" s="90">
        <f>Data!CC54</f>
        <v>631.57891845703125</v>
      </c>
      <c r="X54" s="90" t="str">
        <f t="shared" si="13"/>
        <v/>
      </c>
      <c r="Y54" s="90">
        <f>Data!BU55</f>
        <v>240.36215209960937</v>
      </c>
      <c r="Z54" s="90">
        <f>Data!BW54</f>
        <v>99000</v>
      </c>
      <c r="AA54" s="90" t="str">
        <f t="shared" si="14"/>
        <v/>
      </c>
      <c r="AB54" s="90">
        <f>Data!BX55</f>
        <v>186.64891052246094</v>
      </c>
      <c r="AC54" s="90">
        <f>Data!BZ54</f>
        <v>99000</v>
      </c>
      <c r="AD54" s="90" t="str">
        <f t="shared" si="15"/>
        <v/>
      </c>
    </row>
    <row r="55" spans="1:30">
      <c r="A55" s="77">
        <v>192508</v>
      </c>
      <c r="B55" s="88">
        <f t="shared" si="6"/>
        <v>9252</v>
      </c>
      <c r="C55" s="79" t="str">
        <f t="shared" si="7"/>
        <v>Keswick</v>
      </c>
      <c r="D55" s="79" t="str">
        <f t="shared" si="16"/>
        <v>Flood</v>
      </c>
      <c r="E55" s="79" t="str">
        <f t="shared" si="8"/>
        <v>Therm.</v>
      </c>
      <c r="F55" s="89" t="str">
        <f t="shared" si="0"/>
        <v>&gt;RC</v>
      </c>
      <c r="G55" s="89" t="str">
        <f t="shared" si="1"/>
        <v>&gt;RC</v>
      </c>
      <c r="H55" s="89" t="str">
        <f t="shared" si="9"/>
        <v>PulseCap1</v>
      </c>
      <c r="I55" s="89" t="str">
        <f t="shared" si="10"/>
        <v>PulseCap1</v>
      </c>
      <c r="J55" s="79" t="str">
        <f>IF(DeltaCalc!P55="","--",DeltaCalc!P55)</f>
        <v>--</v>
      </c>
      <c r="K55" s="89" t="str">
        <f t="shared" si="11"/>
        <v>UWFE</v>
      </c>
      <c r="L55" s="90">
        <f>DeltaCalc!AF55</f>
        <v>20441.658203125</v>
      </c>
      <c r="M55" s="90">
        <f t="shared" si="2"/>
        <v>23458.287109375</v>
      </c>
      <c r="N55" s="90">
        <f t="shared" si="3"/>
        <v>895.91796875</v>
      </c>
      <c r="O55" s="90">
        <f t="shared" si="4"/>
        <v>895.91796875</v>
      </c>
      <c r="P55" s="90">
        <f t="shared" si="12"/>
        <v>1791.8359375</v>
      </c>
      <c r="Q55" s="90">
        <f t="shared" si="5"/>
        <v>20441.658203125</v>
      </c>
      <c r="R55" s="92">
        <f>Data!CG55</f>
        <v>0</v>
      </c>
      <c r="S55" s="92">
        <f>Data!CH55</f>
        <v>300</v>
      </c>
      <c r="T55" s="92">
        <f>Data!CI55</f>
        <v>800</v>
      </c>
      <c r="U55" s="92">
        <f>Data!CJ55</f>
        <v>1100</v>
      </c>
      <c r="V55" s="90">
        <f>Data!CA56</f>
        <v>566.02606201171875</v>
      </c>
      <c r="W55" s="90">
        <f>Data!CC55</f>
        <v>631.57891845703125</v>
      </c>
      <c r="X55" s="90" t="str">
        <f t="shared" si="13"/>
        <v/>
      </c>
      <c r="Y55" s="90">
        <f>Data!BU56</f>
        <v>242.93289184570312</v>
      </c>
      <c r="Z55" s="90">
        <f>Data!BW55</f>
        <v>450</v>
      </c>
      <c r="AA55" s="90" t="str">
        <f t="shared" si="14"/>
        <v/>
      </c>
      <c r="AB55" s="90">
        <f>Data!BX56</f>
        <v>204.6474609375</v>
      </c>
      <c r="AC55" s="90">
        <f>Data!BZ55</f>
        <v>450</v>
      </c>
      <c r="AD55" s="90" t="str">
        <f t="shared" si="15"/>
        <v/>
      </c>
    </row>
    <row r="56" spans="1:30">
      <c r="A56" s="77">
        <v>192509</v>
      </c>
      <c r="B56" s="88">
        <f t="shared" si="6"/>
        <v>9283</v>
      </c>
      <c r="C56" s="79" t="str">
        <f t="shared" si="7"/>
        <v>NCP</v>
      </c>
      <c r="D56" s="79" t="str">
        <f t="shared" si="16"/>
        <v>Flood</v>
      </c>
      <c r="E56" s="79" t="str">
        <f t="shared" si="8"/>
        <v>Therm.</v>
      </c>
      <c r="F56" s="89" t="str">
        <f t="shared" si="0"/>
        <v>&lt;RC</v>
      </c>
      <c r="G56" s="89" t="str">
        <f t="shared" si="1"/>
        <v>&lt;RC</v>
      </c>
      <c r="H56" s="89" t="str">
        <f t="shared" si="9"/>
        <v>PulseCap1</v>
      </c>
      <c r="I56" s="89" t="str">
        <f t="shared" si="10"/>
        <v>PulseCap1</v>
      </c>
      <c r="J56" s="79" t="str">
        <f>IF(DeltaCalc!P56="","--",DeltaCalc!P56)</f>
        <v>--</v>
      </c>
      <c r="K56" s="89" t="str">
        <f t="shared" si="11"/>
        <v>UWFE</v>
      </c>
      <c r="L56" s="90">
        <f>DeltaCalc!AF56</f>
        <v>9367.408203125</v>
      </c>
      <c r="M56" s="90">
        <f t="shared" si="2"/>
        <v>14260.08984375</v>
      </c>
      <c r="N56" s="90">
        <f t="shared" si="3"/>
        <v>887.40350341796875</v>
      </c>
      <c r="O56" s="90">
        <f t="shared" si="4"/>
        <v>887.40350341796875</v>
      </c>
      <c r="P56" s="90">
        <f t="shared" si="12"/>
        <v>1774.8070068359375</v>
      </c>
      <c r="Q56" s="90">
        <f t="shared" si="5"/>
        <v>9367.408203125</v>
      </c>
      <c r="R56" s="92">
        <f>Data!CG56</f>
        <v>0</v>
      </c>
      <c r="S56" s="92">
        <f>Data!CH56</f>
        <v>1000</v>
      </c>
      <c r="T56" s="92">
        <f>Data!CI56</f>
        <v>991.56817626953125</v>
      </c>
      <c r="U56" s="92">
        <f>Data!CJ56</f>
        <v>1991.5682373046875</v>
      </c>
      <c r="V56" s="90">
        <f>Data!CA57</f>
        <v>428.14248657226562</v>
      </c>
      <c r="W56" s="90">
        <f>Data!CC56</f>
        <v>631.57891845703125</v>
      </c>
      <c r="X56" s="90" t="str">
        <f t="shared" si="13"/>
        <v/>
      </c>
      <c r="Y56" s="90">
        <f>Data!BU57</f>
        <v>247.04008483886719</v>
      </c>
      <c r="Z56" s="90">
        <f>Data!BW56</f>
        <v>450</v>
      </c>
      <c r="AA56" s="90" t="str">
        <f t="shared" si="14"/>
        <v/>
      </c>
      <c r="AB56" s="90">
        <f>Data!BX57</f>
        <v>211.71446228027344</v>
      </c>
      <c r="AC56" s="90">
        <f>Data!BZ56</f>
        <v>450</v>
      </c>
      <c r="AD56" s="90" t="str">
        <f t="shared" si="15"/>
        <v/>
      </c>
    </row>
    <row r="57" spans="1:30">
      <c r="A57" s="77">
        <v>192510</v>
      </c>
      <c r="B57" s="88">
        <f t="shared" si="6"/>
        <v>9313</v>
      </c>
      <c r="C57" s="79" t="str">
        <f t="shared" si="7"/>
        <v>NCP</v>
      </c>
      <c r="D57" s="79" t="str">
        <f t="shared" si="16"/>
        <v>Flood</v>
      </c>
      <c r="E57" s="79" t="str">
        <f t="shared" si="8"/>
        <v>--</v>
      </c>
      <c r="F57" s="89" t="str">
        <f t="shared" si="0"/>
        <v>&lt;RC</v>
      </c>
      <c r="G57" s="89" t="str">
        <f t="shared" si="1"/>
        <v>&lt;RC</v>
      </c>
      <c r="H57" s="89" t="str">
        <f t="shared" si="9"/>
        <v>--</v>
      </c>
      <c r="I57" s="89" t="str">
        <f t="shared" si="10"/>
        <v>--</v>
      </c>
      <c r="J57" s="79" t="str">
        <f>IF(DeltaCalc!P57="","--",DeltaCalc!P57)</f>
        <v>--</v>
      </c>
      <c r="K57" s="89" t="str">
        <f t="shared" si="11"/>
        <v>IBU</v>
      </c>
      <c r="L57" s="90">
        <f>DeltaCalc!AF57</f>
        <v>59.575893871713561</v>
      </c>
      <c r="M57" s="90">
        <f t="shared" si="2"/>
        <v>12311.22265625</v>
      </c>
      <c r="N57" s="90">
        <f t="shared" si="3"/>
        <v>2655.990966796875</v>
      </c>
      <c r="O57" s="90">
        <f t="shared" si="4"/>
        <v>2655.990966796875</v>
      </c>
      <c r="P57" s="90">
        <f t="shared" si="12"/>
        <v>5311.98193359375</v>
      </c>
      <c r="Q57" s="90">
        <f t="shared" si="5"/>
        <v>734.62689208984375</v>
      </c>
      <c r="R57" s="92">
        <f>Data!CG57</f>
        <v>5143.65869140625</v>
      </c>
      <c r="S57" s="92">
        <f>Data!CH57</f>
        <v>2500</v>
      </c>
      <c r="T57" s="92">
        <f>Data!CI57</f>
        <v>2000</v>
      </c>
      <c r="U57" s="92">
        <f>Data!CJ57</f>
        <v>4500</v>
      </c>
      <c r="V57" s="90">
        <f>Data!CA58</f>
        <v>261.73992919921875</v>
      </c>
      <c r="W57" s="90">
        <f>Data!CC57</f>
        <v>631.57891845703125</v>
      </c>
      <c r="X57" s="90" t="str">
        <f t="shared" si="13"/>
        <v/>
      </c>
      <c r="Y57" s="90">
        <f>Data!BU58</f>
        <v>291.31826782226562</v>
      </c>
      <c r="Z57" s="90">
        <f>Data!BW57</f>
        <v>900</v>
      </c>
      <c r="AA57" s="90" t="str">
        <f t="shared" si="14"/>
        <v/>
      </c>
      <c r="AB57" s="90">
        <f>Data!BX58</f>
        <v>287.14593505859375</v>
      </c>
      <c r="AC57" s="90">
        <f>Data!BZ57</f>
        <v>1060</v>
      </c>
      <c r="AD57" s="90" t="str">
        <f t="shared" si="15"/>
        <v/>
      </c>
    </row>
    <row r="58" spans="1:30">
      <c r="A58" s="77">
        <v>192511</v>
      </c>
      <c r="B58" s="88">
        <f t="shared" si="6"/>
        <v>9344</v>
      </c>
      <c r="C58" s="79" t="str">
        <f t="shared" si="7"/>
        <v>--</v>
      </c>
      <c r="D58" s="79" t="str">
        <f t="shared" si="16"/>
        <v>--</v>
      </c>
      <c r="E58" s="79" t="str">
        <f t="shared" si="8"/>
        <v>--</v>
      </c>
      <c r="F58" s="89" t="str">
        <f t="shared" si="0"/>
        <v>&gt;RC</v>
      </c>
      <c r="G58" s="89" t="str">
        <f t="shared" si="1"/>
        <v>@RC</v>
      </c>
      <c r="H58" s="89" t="str">
        <f t="shared" si="9"/>
        <v>Tracy</v>
      </c>
      <c r="I58" s="89" t="str">
        <f t="shared" si="10"/>
        <v>--</v>
      </c>
      <c r="J58" s="79" t="str">
        <f>IF(DeltaCalc!P58="","--",DeltaCalc!P58)</f>
        <v>--</v>
      </c>
      <c r="K58" s="89" t="str">
        <f t="shared" si="11"/>
        <v>IBU</v>
      </c>
      <c r="L58" s="90">
        <f>DeltaCalc!AF58</f>
        <v>71.765594482421875</v>
      </c>
      <c r="M58" s="90">
        <f t="shared" si="2"/>
        <v>18309.283203125</v>
      </c>
      <c r="N58" s="90">
        <f t="shared" si="3"/>
        <v>6226.32861328125</v>
      </c>
      <c r="O58" s="90">
        <f t="shared" si="4"/>
        <v>4454.40966796875</v>
      </c>
      <c r="P58" s="90">
        <f t="shared" si="12"/>
        <v>10680.73828125</v>
      </c>
      <c r="Q58" s="90">
        <f t="shared" si="5"/>
        <v>71.765594482421875</v>
      </c>
      <c r="R58" s="92">
        <f>Data!CG58</f>
        <v>15449.708984375</v>
      </c>
      <c r="S58" s="92">
        <f>Data!CH58</f>
        <v>5574.52880859375</v>
      </c>
      <c r="T58" s="92">
        <f>Data!CI58</f>
        <v>3779.560791015625</v>
      </c>
      <c r="U58" s="92">
        <f>Data!CJ58</f>
        <v>9354.08984375</v>
      </c>
      <c r="V58" s="90">
        <f>Data!CA59</f>
        <v>416.21334838867187</v>
      </c>
      <c r="W58" s="90">
        <f>Data!CC58</f>
        <v>631.57891845703125</v>
      </c>
      <c r="X58" s="90" t="str">
        <f t="shared" si="13"/>
        <v/>
      </c>
      <c r="Y58" s="90">
        <f>Data!BU59</f>
        <v>1194.1561279296875</v>
      </c>
      <c r="Z58" s="90">
        <f>Data!BW58</f>
        <v>1350</v>
      </c>
      <c r="AA58" s="90" t="str">
        <f t="shared" si="14"/>
        <v/>
      </c>
      <c r="AB58" s="90">
        <f>Data!BX59</f>
        <v>710.31378173828125</v>
      </c>
      <c r="AC58" s="90">
        <f>Data!BZ58</f>
        <v>1670</v>
      </c>
      <c r="AD58" s="90" t="str">
        <f t="shared" si="15"/>
        <v/>
      </c>
    </row>
    <row r="59" spans="1:30">
      <c r="A59" s="77">
        <v>192512</v>
      </c>
      <c r="B59" s="88">
        <f>Date</f>
        <v>9375</v>
      </c>
      <c r="C59" s="79" t="str">
        <f t="shared" si="7"/>
        <v>NCP</v>
      </c>
      <c r="D59" s="79" t="str">
        <f t="shared" si="16"/>
        <v>--</v>
      </c>
      <c r="E59" s="79" t="str">
        <f t="shared" si="8"/>
        <v>--</v>
      </c>
      <c r="F59" s="89" t="str">
        <f t="shared" si="0"/>
        <v>&gt;RC</v>
      </c>
      <c r="G59" s="89" t="str">
        <f t="shared" si="1"/>
        <v>&lt;RC</v>
      </c>
      <c r="H59" s="89" t="str">
        <f t="shared" si="9"/>
        <v>--</v>
      </c>
      <c r="I59" s="89" t="str">
        <f t="shared" si="10"/>
        <v>--</v>
      </c>
      <c r="J59" s="79" t="str">
        <f>IF(DeltaCalc!P59="","--",DeltaCalc!P59)</f>
        <v>JP</v>
      </c>
      <c r="K59" s="89" t="str">
        <f t="shared" si="11"/>
        <v>IBU</v>
      </c>
      <c r="L59" s="90">
        <f>DeltaCalc!AF59</f>
        <v>0</v>
      </c>
      <c r="M59" s="90">
        <f t="shared" si="2"/>
        <v>14539.5615234375</v>
      </c>
      <c r="N59" s="90">
        <f t="shared" si="3"/>
        <v>5269.31298828125</v>
      </c>
      <c r="O59" s="90">
        <f t="shared" si="4"/>
        <v>3819.671142578125</v>
      </c>
      <c r="P59" s="90">
        <f t="shared" si="12"/>
        <v>9088.984130859375</v>
      </c>
      <c r="Q59" s="90">
        <f t="shared" si="5"/>
        <v>1266.87841796875</v>
      </c>
      <c r="R59" s="92">
        <f>Data!CG59</f>
        <v>14455.7294921875</v>
      </c>
      <c r="S59" s="92">
        <f>Data!CH59</f>
        <v>5478.73486328125</v>
      </c>
      <c r="T59" s="92">
        <f>Data!CI59</f>
        <v>3642.648193359375</v>
      </c>
      <c r="U59" s="92">
        <f>Data!CJ59</f>
        <v>9121.3837890625</v>
      </c>
      <c r="V59" s="90">
        <f>Data!CA60</f>
        <v>729.35888671875</v>
      </c>
      <c r="W59" s="90">
        <f>Data!CC59</f>
        <v>964.91229248046875</v>
      </c>
      <c r="X59" s="90" t="str">
        <f t="shared" si="13"/>
        <v/>
      </c>
      <c r="Y59" s="90">
        <f>Data!BU60</f>
        <v>1768.354248046875</v>
      </c>
      <c r="Z59" s="90">
        <f>Data!BW59</f>
        <v>1790</v>
      </c>
      <c r="AA59" s="90" t="str">
        <f t="shared" si="14"/>
        <v/>
      </c>
      <c r="AB59" s="90">
        <f>Data!BX60</f>
        <v>1280.3072509765625</v>
      </c>
      <c r="AC59" s="90">
        <f>Data!BZ59</f>
        <v>2240</v>
      </c>
      <c r="AD59" s="90" t="str">
        <f t="shared" si="15"/>
        <v/>
      </c>
    </row>
    <row r="60" spans="1:30">
      <c r="A60" s="77">
        <v>192513</v>
      </c>
      <c r="B60" s="88">
        <f t="shared" si="6"/>
        <v>9405</v>
      </c>
      <c r="C60" s="79" t="str">
        <f t="shared" si="7"/>
        <v>--</v>
      </c>
      <c r="D60" s="79" t="str">
        <f t="shared" si="16"/>
        <v>Flood</v>
      </c>
      <c r="E60" s="79" t="str">
        <f t="shared" si="8"/>
        <v>--</v>
      </c>
      <c r="F60" s="89" t="str">
        <f t="shared" si="0"/>
        <v>&gt;RC</v>
      </c>
      <c r="G60" s="89" t="str">
        <f t="shared" si="1"/>
        <v>&gt;RC</v>
      </c>
      <c r="H60" s="89" t="str">
        <f t="shared" si="9"/>
        <v>Tracy</v>
      </c>
      <c r="I60" s="89" t="str">
        <f t="shared" si="10"/>
        <v>--</v>
      </c>
      <c r="J60" s="79" t="str">
        <f>IF(DeltaCalc!P60="","--",DeltaCalc!P60)</f>
        <v>--</v>
      </c>
      <c r="K60" s="89" t="str">
        <f t="shared" si="11"/>
        <v>UWFE</v>
      </c>
      <c r="L60" s="90">
        <f>DeltaCalc!AF60</f>
        <v>12.61268075109183</v>
      </c>
      <c r="M60" s="90">
        <f t="shared" si="2"/>
        <v>11155.6015625</v>
      </c>
      <c r="N60" s="90">
        <f t="shared" si="3"/>
        <v>4312.048828125</v>
      </c>
      <c r="O60" s="90">
        <f t="shared" si="4"/>
        <v>4312.048828125</v>
      </c>
      <c r="P60" s="90">
        <f t="shared" si="12"/>
        <v>8624.09765625</v>
      </c>
      <c r="Q60" s="90">
        <f t="shared" si="5"/>
        <v>81.0299072265625</v>
      </c>
      <c r="R60" s="92">
        <f>Data!CG60</f>
        <v>6379.16015625</v>
      </c>
      <c r="S60" s="92">
        <f>Data!CH60</f>
        <v>3987.145751953125</v>
      </c>
      <c r="T60" s="92">
        <f>Data!CI60</f>
        <v>3071.55224609375</v>
      </c>
      <c r="U60" s="92">
        <f>Data!CJ60</f>
        <v>7058.69775390625</v>
      </c>
      <c r="V60" s="90">
        <f>Data!CA61</f>
        <v>754.83026123046875</v>
      </c>
      <c r="W60" s="90">
        <f>Data!CC60</f>
        <v>964.91229248046875</v>
      </c>
      <c r="X60" s="90" t="str">
        <f t="shared" si="13"/>
        <v/>
      </c>
      <c r="Y60" s="90">
        <f>Data!BU61</f>
        <v>2273.9453125</v>
      </c>
      <c r="Z60" s="90">
        <f>Data!BW60</f>
        <v>99000</v>
      </c>
      <c r="AA60" s="90" t="str">
        <f t="shared" si="14"/>
        <v/>
      </c>
      <c r="AB60" s="90">
        <f>Data!BX61</f>
        <v>2058.67822265625</v>
      </c>
      <c r="AC60" s="90">
        <f>Data!BZ60</f>
        <v>99000</v>
      </c>
      <c r="AD60" s="90" t="str">
        <f t="shared" si="15"/>
        <v/>
      </c>
    </row>
    <row r="61" spans="1:30">
      <c r="A61" s="77">
        <v>192602</v>
      </c>
      <c r="B61" s="88">
        <f t="shared" si="6"/>
        <v>9436</v>
      </c>
      <c r="C61" s="79" t="str">
        <f t="shared" si="7"/>
        <v>NCP</v>
      </c>
      <c r="D61" s="79" t="str">
        <f t="shared" si="16"/>
        <v>--</v>
      </c>
      <c r="E61" s="79" t="str">
        <f t="shared" si="8"/>
        <v>--</v>
      </c>
      <c r="F61" s="89" t="str">
        <f t="shared" si="0"/>
        <v>&gt;RC</v>
      </c>
      <c r="G61" s="89" t="str">
        <f t="shared" si="1"/>
        <v>@RC</v>
      </c>
      <c r="H61" s="89" t="str">
        <f t="shared" si="9"/>
        <v>--</v>
      </c>
      <c r="I61" s="89" t="str">
        <f t="shared" si="10"/>
        <v>--</v>
      </c>
      <c r="J61" s="79" t="str">
        <f>IF(DeltaCalc!P61="","--",DeltaCalc!P61)</f>
        <v>MRDO</v>
      </c>
      <c r="K61" s="89" t="str">
        <f t="shared" si="11"/>
        <v>UWFE</v>
      </c>
      <c r="L61" s="90">
        <f>DeltaCalc!AF61</f>
        <v>0</v>
      </c>
      <c r="M61" s="90">
        <f t="shared" si="2"/>
        <v>9123.6396484375</v>
      </c>
      <c r="N61" s="90">
        <f t="shared" si="3"/>
        <v>2761.630859375</v>
      </c>
      <c r="O61" s="90">
        <f t="shared" si="4"/>
        <v>3551.263427734375</v>
      </c>
      <c r="P61" s="90">
        <f t="shared" si="12"/>
        <v>6312.894287109375</v>
      </c>
      <c r="Q61" s="90">
        <f t="shared" si="5"/>
        <v>0</v>
      </c>
      <c r="R61" s="92">
        <f>Data!CG61</f>
        <v>7053.2021484375</v>
      </c>
      <c r="S61" s="92">
        <f>Data!CH61</f>
        <v>3082.607666015625</v>
      </c>
      <c r="T61" s="92">
        <f>Data!CI61</f>
        <v>2294.00341796875</v>
      </c>
      <c r="U61" s="92">
        <f>Data!CJ61</f>
        <v>5376.61083984375</v>
      </c>
      <c r="V61" s="90">
        <f>Data!CA62</f>
        <v>867.856201171875</v>
      </c>
      <c r="W61" s="90">
        <f>Data!CC61</f>
        <v>964.91229248046875</v>
      </c>
      <c r="X61" s="90" t="str">
        <f t="shared" si="13"/>
        <v/>
      </c>
      <c r="Y61" s="90">
        <f>Data!BU62</f>
        <v>2279.451171875</v>
      </c>
      <c r="Z61" s="90">
        <f>Data!BW61</f>
        <v>99000</v>
      </c>
      <c r="AA61" s="90" t="str">
        <f t="shared" si="14"/>
        <v/>
      </c>
      <c r="AB61" s="90">
        <f>Data!BX62</f>
        <v>2728.769287109375</v>
      </c>
      <c r="AC61" s="90">
        <f>Data!BZ61</f>
        <v>99000</v>
      </c>
      <c r="AD61" s="90" t="str">
        <f t="shared" si="15"/>
        <v/>
      </c>
    </row>
    <row r="62" spans="1:30">
      <c r="A62" s="77">
        <v>192603</v>
      </c>
      <c r="B62" s="88">
        <f t="shared" si="6"/>
        <v>9466</v>
      </c>
      <c r="C62" s="79" t="str">
        <f t="shared" si="7"/>
        <v>NCP</v>
      </c>
      <c r="D62" s="79" t="str">
        <f t="shared" si="16"/>
        <v>Nimbus</v>
      </c>
      <c r="E62" s="79" t="str">
        <f t="shared" si="8"/>
        <v>Therm.</v>
      </c>
      <c r="F62" s="89" t="str">
        <f t="shared" si="0"/>
        <v>&gt;RC</v>
      </c>
      <c r="G62" s="89" t="str">
        <f t="shared" si="1"/>
        <v>&gt;RC</v>
      </c>
      <c r="H62" s="89" t="str">
        <f t="shared" si="9"/>
        <v>--</v>
      </c>
      <c r="I62" s="89" t="str">
        <f t="shared" si="10"/>
        <v>--</v>
      </c>
      <c r="J62" s="79" t="str">
        <f>IF(DeltaCalc!P62="","--",DeltaCalc!P62)</f>
        <v>MRDO</v>
      </c>
      <c r="K62" s="89" t="str">
        <f t="shared" si="11"/>
        <v>UWFE</v>
      </c>
      <c r="L62" s="90">
        <f>DeltaCalc!AF62</f>
        <v>0</v>
      </c>
      <c r="M62" s="90">
        <f t="shared" si="2"/>
        <v>9014.9365234375</v>
      </c>
      <c r="N62" s="90">
        <f t="shared" si="3"/>
        <v>2498.687255859375</v>
      </c>
      <c r="O62" s="90">
        <f t="shared" si="4"/>
        <v>3743.326416015625</v>
      </c>
      <c r="P62" s="90">
        <f t="shared" si="12"/>
        <v>6242.013671875</v>
      </c>
      <c r="Q62" s="90">
        <f t="shared" si="5"/>
        <v>0</v>
      </c>
      <c r="R62" s="92">
        <f>Data!CG62</f>
        <v>4636.61279296875</v>
      </c>
      <c r="S62" s="92">
        <f>Data!CH62</f>
        <v>2785.675537109375</v>
      </c>
      <c r="T62" s="92">
        <f>Data!CI62</f>
        <v>2677.163330078125</v>
      </c>
      <c r="U62" s="92">
        <f>Data!CJ62</f>
        <v>5462.8388671875</v>
      </c>
      <c r="V62" s="90">
        <f>Data!CA63</f>
        <v>736.83087158203125</v>
      </c>
      <c r="W62" s="90">
        <f>Data!CC62</f>
        <v>964.91229248046875</v>
      </c>
      <c r="X62" s="90" t="str">
        <f t="shared" si="13"/>
        <v/>
      </c>
      <c r="Y62" s="90">
        <f>Data!BU63</f>
        <v>2189.18505859375</v>
      </c>
      <c r="Z62" s="90">
        <f>Data!BW62</f>
        <v>99000</v>
      </c>
      <c r="AA62" s="90" t="str">
        <f t="shared" si="14"/>
        <v/>
      </c>
      <c r="AB62" s="90">
        <f>Data!BX63</f>
        <v>2527.70458984375</v>
      </c>
      <c r="AC62" s="90">
        <f>Data!BZ62</f>
        <v>99000</v>
      </c>
      <c r="AD62" s="90" t="str">
        <f t="shared" si="15"/>
        <v/>
      </c>
    </row>
    <row r="63" spans="1:30">
      <c r="A63" s="77">
        <v>192604</v>
      </c>
      <c r="B63" s="88">
        <f t="shared" si="6"/>
        <v>9497</v>
      </c>
      <c r="C63" s="79" t="str">
        <f t="shared" si="7"/>
        <v>Keswick</v>
      </c>
      <c r="D63" s="79" t="str">
        <f t="shared" si="16"/>
        <v>Nimbus</v>
      </c>
      <c r="E63" s="79" t="str">
        <f t="shared" si="8"/>
        <v>Therm.</v>
      </c>
      <c r="F63" s="89" t="str">
        <f t="shared" si="0"/>
        <v>&gt;RC</v>
      </c>
      <c r="G63" s="89" t="str">
        <f t="shared" si="1"/>
        <v>&gt;RC</v>
      </c>
      <c r="H63" s="89" t="str">
        <f t="shared" si="9"/>
        <v>--</v>
      </c>
      <c r="I63" s="89" t="str">
        <f t="shared" si="10"/>
        <v>--</v>
      </c>
      <c r="J63" s="79" t="str">
        <f>IF(DeltaCalc!P63="","--",DeltaCalc!P63)</f>
        <v>MRDO</v>
      </c>
      <c r="K63" s="89" t="str">
        <f t="shared" si="11"/>
        <v>UWFE</v>
      </c>
      <c r="L63" s="90">
        <f>DeltaCalc!AF63</f>
        <v>0</v>
      </c>
      <c r="M63" s="90">
        <f t="shared" si="2"/>
        <v>9308.3828125</v>
      </c>
      <c r="N63" s="90">
        <f t="shared" si="3"/>
        <v>2697.40283203125</v>
      </c>
      <c r="O63" s="90">
        <f t="shared" si="4"/>
        <v>3509.96728515625</v>
      </c>
      <c r="P63" s="90">
        <f t="shared" si="12"/>
        <v>6207.3701171875</v>
      </c>
      <c r="Q63" s="90">
        <f t="shared" si="5"/>
        <v>0</v>
      </c>
      <c r="R63" s="92">
        <f>Data!CG63</f>
        <v>6063.177734375</v>
      </c>
      <c r="S63" s="92">
        <f>Data!CH63</f>
        <v>2328.82275390625</v>
      </c>
      <c r="T63" s="92">
        <f>Data!CI63</f>
        <v>2303.121826171875</v>
      </c>
      <c r="U63" s="92">
        <f>Data!CJ63</f>
        <v>4631.9443359375</v>
      </c>
      <c r="V63" s="90">
        <f>Data!CA64</f>
        <v>897.867919921875</v>
      </c>
      <c r="W63" s="90">
        <f>Data!CC63</f>
        <v>964.91229248046875</v>
      </c>
      <c r="X63" s="90" t="str">
        <f t="shared" si="13"/>
        <v/>
      </c>
      <c r="Y63" s="90">
        <f>Data!BU64</f>
        <v>2457.1669921875</v>
      </c>
      <c r="Z63" s="90">
        <f>Data!BW63</f>
        <v>99000</v>
      </c>
      <c r="AA63" s="90" t="str">
        <f t="shared" si="14"/>
        <v/>
      </c>
      <c r="AB63" s="90">
        <f>Data!BX64</f>
        <v>2384.341796875</v>
      </c>
      <c r="AC63" s="90">
        <f>Data!BZ63</f>
        <v>99000</v>
      </c>
      <c r="AD63" s="90" t="str">
        <f t="shared" si="15"/>
        <v/>
      </c>
    </row>
    <row r="64" spans="1:30">
      <c r="A64" s="77">
        <v>192605</v>
      </c>
      <c r="B64" s="88">
        <f t="shared" si="6"/>
        <v>9528</v>
      </c>
      <c r="C64" s="79" t="str">
        <f t="shared" si="7"/>
        <v>Keswick</v>
      </c>
      <c r="D64" s="79" t="str">
        <f t="shared" si="16"/>
        <v>Nimbus</v>
      </c>
      <c r="E64" s="79" t="str">
        <f t="shared" si="8"/>
        <v>B. Min</v>
      </c>
      <c r="F64" s="89" t="str">
        <f t="shared" si="0"/>
        <v>&lt;RC</v>
      </c>
      <c r="G64" s="89" t="str">
        <f t="shared" si="1"/>
        <v>&gt;RC</v>
      </c>
      <c r="H64" s="89" t="str">
        <f t="shared" si="9"/>
        <v>--</v>
      </c>
      <c r="I64" s="89" t="str">
        <f t="shared" si="10"/>
        <v>B. Min</v>
      </c>
      <c r="J64" s="79" t="str">
        <f>IF(DeltaCalc!P64="","--",DeltaCalc!P64)</f>
        <v>--</v>
      </c>
      <c r="K64" s="89" t="str">
        <f t="shared" si="11"/>
        <v>UWFE</v>
      </c>
      <c r="L64" s="90">
        <f>DeltaCalc!AF64</f>
        <v>14077.48046875</v>
      </c>
      <c r="M64" s="90">
        <f t="shared" si="2"/>
        <v>16169.0966796875</v>
      </c>
      <c r="N64" s="90">
        <f t="shared" si="3"/>
        <v>300</v>
      </c>
      <c r="O64" s="90">
        <f t="shared" si="4"/>
        <v>1200</v>
      </c>
      <c r="P64" s="90">
        <f t="shared" si="12"/>
        <v>1500</v>
      </c>
      <c r="Q64" s="90">
        <f t="shared" si="5"/>
        <v>14077.48046875</v>
      </c>
      <c r="R64" s="92">
        <f>Data!CG64</f>
        <v>0</v>
      </c>
      <c r="S64" s="92">
        <f>Data!CH64</f>
        <v>300</v>
      </c>
      <c r="T64" s="92">
        <f>Data!CI64</f>
        <v>2085.3955078125</v>
      </c>
      <c r="U64" s="92">
        <f>Data!CJ64</f>
        <v>1500</v>
      </c>
      <c r="V64" s="90">
        <f>Data!CA65</f>
        <v>793.0560302734375</v>
      </c>
      <c r="W64" s="90">
        <f>Data!CC64</f>
        <v>778.9473876953125</v>
      </c>
      <c r="X64" s="90">
        <f t="shared" si="13"/>
        <v>14.108642578125</v>
      </c>
      <c r="Y64" s="90">
        <f>Data!BU65</f>
        <v>803.2796630859375</v>
      </c>
      <c r="Z64" s="90">
        <f>Data!BW64</f>
        <v>99000</v>
      </c>
      <c r="AA64" s="90" t="str">
        <f t="shared" si="14"/>
        <v/>
      </c>
      <c r="AB64" s="90">
        <f>Data!BX65</f>
        <v>462.40524291992187</v>
      </c>
      <c r="AC64" s="90">
        <f>Data!BZ64</f>
        <v>99000</v>
      </c>
      <c r="AD64" s="90" t="str">
        <f t="shared" si="15"/>
        <v/>
      </c>
    </row>
    <row r="65" spans="1:30">
      <c r="A65" s="77">
        <v>192606</v>
      </c>
      <c r="B65" s="88">
        <f t="shared" si="6"/>
        <v>9556</v>
      </c>
      <c r="C65" s="79" t="str">
        <f t="shared" si="7"/>
        <v>Keswick</v>
      </c>
      <c r="D65" s="79" t="str">
        <f t="shared" si="16"/>
        <v>Flood</v>
      </c>
      <c r="E65" s="79" t="str">
        <f t="shared" si="8"/>
        <v>--</v>
      </c>
      <c r="F65" s="89" t="str">
        <f t="shared" si="0"/>
        <v>&lt;RC</v>
      </c>
      <c r="G65" s="89" t="str">
        <f t="shared" si="1"/>
        <v>&gt;RC</v>
      </c>
      <c r="H65" s="89" t="str">
        <f t="shared" si="9"/>
        <v>--</v>
      </c>
      <c r="I65" s="89" t="str">
        <f t="shared" si="10"/>
        <v>--</v>
      </c>
      <c r="J65" s="79" t="str">
        <f>IF(DeltaCalc!P65="","--",DeltaCalc!P65)</f>
        <v>--</v>
      </c>
      <c r="K65" s="89" t="str">
        <f t="shared" si="11"/>
        <v>UWFE</v>
      </c>
      <c r="L65" s="90">
        <f>DeltaCalc!AF65</f>
        <v>43044.014812151981</v>
      </c>
      <c r="M65" s="90">
        <f t="shared" si="2"/>
        <v>39281.57421875</v>
      </c>
      <c r="N65" s="90">
        <f t="shared" si="3"/>
        <v>1760.088134765625</v>
      </c>
      <c r="O65" s="90">
        <f t="shared" si="4"/>
        <v>1760.088134765625</v>
      </c>
      <c r="P65" s="90">
        <f t="shared" si="12"/>
        <v>3520.17626953125</v>
      </c>
      <c r="Q65" s="90">
        <f t="shared" si="5"/>
        <v>44086.7734375</v>
      </c>
      <c r="R65" s="92">
        <f>Data!CG65</f>
        <v>0</v>
      </c>
      <c r="S65" s="92">
        <f>Data!CH65</f>
        <v>300</v>
      </c>
      <c r="T65" s="92">
        <f>Data!CI65</f>
        <v>2500</v>
      </c>
      <c r="U65" s="92">
        <f>Data!CJ65</f>
        <v>2800</v>
      </c>
      <c r="V65" s="90">
        <f>Data!CA66</f>
        <v>466.75076293945313</v>
      </c>
      <c r="W65" s="90">
        <f>Data!CC65</f>
        <v>659.64910888671875</v>
      </c>
      <c r="X65" s="90" t="str">
        <f t="shared" si="13"/>
        <v/>
      </c>
      <c r="Y65" s="90">
        <f>Data!BU66</f>
        <v>276.65179443359375</v>
      </c>
      <c r="Z65" s="90">
        <f>Data!BW65</f>
        <v>99000</v>
      </c>
      <c r="AA65" s="90" t="str">
        <f t="shared" si="14"/>
        <v/>
      </c>
      <c r="AB65" s="90">
        <f>Data!BX66</f>
        <v>187.51075744628906</v>
      </c>
      <c r="AC65" s="90">
        <f>Data!BZ65</f>
        <v>99000</v>
      </c>
      <c r="AD65" s="90" t="str">
        <f t="shared" si="15"/>
        <v/>
      </c>
    </row>
    <row r="66" spans="1:30">
      <c r="A66" s="77">
        <v>192607</v>
      </c>
      <c r="B66" s="88">
        <f t="shared" si="6"/>
        <v>9587</v>
      </c>
      <c r="C66" s="79" t="str">
        <f t="shared" si="7"/>
        <v>Keswick</v>
      </c>
      <c r="D66" s="79" t="str">
        <f t="shared" si="16"/>
        <v>Nimbus</v>
      </c>
      <c r="E66" s="79" t="str">
        <f t="shared" si="8"/>
        <v>B. Min</v>
      </c>
      <c r="F66" s="89" t="str">
        <f t="shared" si="0"/>
        <v>&gt;RC</v>
      </c>
      <c r="G66" s="89" t="str">
        <f t="shared" si="1"/>
        <v>&gt;RC</v>
      </c>
      <c r="H66" s="89" t="str">
        <f t="shared" si="9"/>
        <v>--</v>
      </c>
      <c r="I66" s="89" t="str">
        <f t="shared" si="10"/>
        <v>B. Min</v>
      </c>
      <c r="J66" s="79" t="str">
        <f>IF(DeltaCalc!P66="","--",DeltaCalc!P66)</f>
        <v>MRDO</v>
      </c>
      <c r="K66" s="89" t="str">
        <f t="shared" si="11"/>
        <v>UWFE</v>
      </c>
      <c r="L66" s="90">
        <f>DeltaCalc!AF66</f>
        <v>0</v>
      </c>
      <c r="M66" s="90">
        <f t="shared" si="2"/>
        <v>12557.4375</v>
      </c>
      <c r="N66" s="90">
        <f t="shared" si="3"/>
        <v>300</v>
      </c>
      <c r="O66" s="90">
        <f t="shared" si="4"/>
        <v>917.3778076171875</v>
      </c>
      <c r="P66" s="90">
        <f t="shared" si="12"/>
        <v>1217.3778076171875</v>
      </c>
      <c r="Q66" s="90">
        <f t="shared" si="5"/>
        <v>0</v>
      </c>
      <c r="R66" s="92">
        <f>Data!CG66</f>
        <v>0</v>
      </c>
      <c r="S66" s="92">
        <f>Data!CH66</f>
        <v>300</v>
      </c>
      <c r="T66" s="92">
        <f>Data!CI66</f>
        <v>800</v>
      </c>
      <c r="U66" s="92">
        <f>Data!CJ66</f>
        <v>1100</v>
      </c>
      <c r="V66" s="90">
        <f>Data!CA67</f>
        <v>500.4019775390625</v>
      </c>
      <c r="W66" s="90">
        <f>Data!CC66</f>
        <v>631.57891845703125</v>
      </c>
      <c r="X66" s="90" t="str">
        <f t="shared" si="13"/>
        <v/>
      </c>
      <c r="Y66" s="90">
        <f>Data!BU67</f>
        <v>245.06503295898437</v>
      </c>
      <c r="Z66" s="90">
        <f>Data!BW66</f>
        <v>99000</v>
      </c>
      <c r="AA66" s="90" t="str">
        <f t="shared" si="14"/>
        <v/>
      </c>
      <c r="AB66" s="90">
        <f>Data!BX67</f>
        <v>193.42477416992187</v>
      </c>
      <c r="AC66" s="90">
        <f>Data!BZ66</f>
        <v>99000</v>
      </c>
      <c r="AD66" s="90" t="str">
        <f t="shared" si="15"/>
        <v/>
      </c>
    </row>
    <row r="67" spans="1:30">
      <c r="A67" s="77">
        <v>192608</v>
      </c>
      <c r="B67" s="88">
        <f t="shared" si="6"/>
        <v>9617</v>
      </c>
      <c r="C67" s="79" t="str">
        <f t="shared" si="7"/>
        <v>Keswick</v>
      </c>
      <c r="D67" s="79" t="str">
        <f t="shared" si="16"/>
        <v>Flood</v>
      </c>
      <c r="E67" s="79" t="str">
        <f t="shared" si="8"/>
        <v>--</v>
      </c>
      <c r="F67" s="89" t="str">
        <f t="shared" si="0"/>
        <v>&gt;RC</v>
      </c>
      <c r="G67" s="89" t="str">
        <f t="shared" si="1"/>
        <v>&gt;RC</v>
      </c>
      <c r="H67" s="89" t="str">
        <f t="shared" si="9"/>
        <v>PulseCap1</v>
      </c>
      <c r="I67" s="89" t="str">
        <f t="shared" si="10"/>
        <v>PulseCap1</v>
      </c>
      <c r="J67" s="79" t="str">
        <f>IF(DeltaCalc!P67="","--",DeltaCalc!P67)</f>
        <v>--</v>
      </c>
      <c r="K67" s="89" t="str">
        <f t="shared" si="11"/>
        <v>UWFE</v>
      </c>
      <c r="L67" s="90">
        <f>DeltaCalc!AF67</f>
        <v>20496.326171875</v>
      </c>
      <c r="M67" s="90">
        <f t="shared" si="2"/>
        <v>23504.314453125</v>
      </c>
      <c r="N67" s="90">
        <f t="shared" si="3"/>
        <v>1104.2833251953125</v>
      </c>
      <c r="O67" s="90">
        <f t="shared" si="4"/>
        <v>1104.2833251953125</v>
      </c>
      <c r="P67" s="90">
        <f t="shared" si="12"/>
        <v>2208.566650390625</v>
      </c>
      <c r="Q67" s="90">
        <f t="shared" si="5"/>
        <v>21946.9375</v>
      </c>
      <c r="R67" s="92">
        <f>Data!CG67</f>
        <v>2403.13623046875</v>
      </c>
      <c r="S67" s="92">
        <f>Data!CH67</f>
        <v>300</v>
      </c>
      <c r="T67" s="92">
        <f>Data!CI67</f>
        <v>800</v>
      </c>
      <c r="U67" s="92">
        <f>Data!CJ67</f>
        <v>1100</v>
      </c>
      <c r="V67" s="90">
        <f>Data!CA68</f>
        <v>509.7977294921875</v>
      </c>
      <c r="W67" s="90">
        <f>Data!CC67</f>
        <v>631.57891845703125</v>
      </c>
      <c r="X67" s="90" t="str">
        <f t="shared" si="13"/>
        <v/>
      </c>
      <c r="Y67" s="90">
        <f>Data!BU68</f>
        <v>242.440673828125</v>
      </c>
      <c r="Z67" s="90">
        <f>Data!BW67</f>
        <v>450</v>
      </c>
      <c r="AA67" s="90" t="str">
        <f t="shared" si="14"/>
        <v/>
      </c>
      <c r="AB67" s="90">
        <f>Data!BX68</f>
        <v>211.16407775878906</v>
      </c>
      <c r="AC67" s="90">
        <f>Data!BZ67</f>
        <v>450</v>
      </c>
      <c r="AD67" s="90" t="str">
        <f t="shared" si="15"/>
        <v/>
      </c>
    </row>
    <row r="68" spans="1:30">
      <c r="A68" s="77">
        <v>192609</v>
      </c>
      <c r="B68" s="88">
        <f t="shared" si="6"/>
        <v>9648</v>
      </c>
      <c r="C68" s="79" t="str">
        <f t="shared" si="7"/>
        <v>NCP</v>
      </c>
      <c r="D68" s="79" t="str">
        <f t="shared" si="16"/>
        <v>Nimbus</v>
      </c>
      <c r="E68" s="79" t="str">
        <f t="shared" si="8"/>
        <v>--</v>
      </c>
      <c r="F68" s="89" t="str">
        <f t="shared" si="0"/>
        <v>&gt;RC</v>
      </c>
      <c r="G68" s="89" t="str">
        <f t="shared" si="1"/>
        <v>&lt;RC</v>
      </c>
      <c r="H68" s="89" t="str">
        <f t="shared" si="9"/>
        <v>PulseCap1</v>
      </c>
      <c r="I68" s="89" t="str">
        <f t="shared" si="10"/>
        <v>PulseCap1</v>
      </c>
      <c r="J68" s="79" t="str">
        <f>IF(DeltaCalc!P68="","--",DeltaCalc!P68)</f>
        <v>--</v>
      </c>
      <c r="K68" s="89" t="str">
        <f t="shared" si="11"/>
        <v>UWFE</v>
      </c>
      <c r="L68" s="90">
        <f>DeltaCalc!AF68</f>
        <v>1371.4691162109375</v>
      </c>
      <c r="M68" s="90">
        <f t="shared" si="2"/>
        <v>10058.0478515625</v>
      </c>
      <c r="N68" s="90">
        <f t="shared" si="3"/>
        <v>981.269287109375</v>
      </c>
      <c r="O68" s="90">
        <f t="shared" si="4"/>
        <v>981.269287109375</v>
      </c>
      <c r="P68" s="90">
        <f t="shared" si="12"/>
        <v>1962.53857421875</v>
      </c>
      <c r="Q68" s="90">
        <f t="shared" si="5"/>
        <v>1371.4691162109375</v>
      </c>
      <c r="R68" s="92">
        <f>Data!CG68</f>
        <v>2284.0029296875</v>
      </c>
      <c r="S68" s="92">
        <f>Data!CH68</f>
        <v>1000</v>
      </c>
      <c r="T68" s="92">
        <f>Data!CI68</f>
        <v>937.24420166015625</v>
      </c>
      <c r="U68" s="92">
        <f>Data!CJ68</f>
        <v>1937.2442626953125</v>
      </c>
      <c r="V68" s="90">
        <f>Data!CA69</f>
        <v>401.72161865234375</v>
      </c>
      <c r="W68" s="90">
        <f>Data!CC68</f>
        <v>631.57891845703125</v>
      </c>
      <c r="X68" s="90" t="str">
        <f t="shared" si="13"/>
        <v/>
      </c>
      <c r="Y68" s="90">
        <f>Data!BU69</f>
        <v>237.42623901367187</v>
      </c>
      <c r="Z68" s="90">
        <f>Data!BW68</f>
        <v>450</v>
      </c>
      <c r="AA68" s="90" t="str">
        <f t="shared" si="14"/>
        <v/>
      </c>
      <c r="AB68" s="90">
        <f>Data!BX69</f>
        <v>217.67854309082031</v>
      </c>
      <c r="AC68" s="90">
        <f>Data!BZ68</f>
        <v>450</v>
      </c>
      <c r="AD68" s="90" t="str">
        <f t="shared" si="15"/>
        <v/>
      </c>
    </row>
    <row r="69" spans="1:30">
      <c r="A69" s="77">
        <v>192610</v>
      </c>
      <c r="B69" s="88">
        <f t="shared" si="6"/>
        <v>9678</v>
      </c>
      <c r="C69" s="79" t="str">
        <f t="shared" si="7"/>
        <v>NCP</v>
      </c>
      <c r="D69" s="79" t="str">
        <f t="shared" si="16"/>
        <v>--</v>
      </c>
      <c r="E69" s="79" t="str">
        <f t="shared" si="8"/>
        <v>--</v>
      </c>
      <c r="F69" s="89" t="str">
        <f t="shared" si="0"/>
        <v>&lt;RC</v>
      </c>
      <c r="G69" s="89" t="str">
        <f t="shared" si="1"/>
        <v>&lt;RC</v>
      </c>
      <c r="H69" s="89" t="str">
        <f t="shared" si="9"/>
        <v>--</v>
      </c>
      <c r="I69" s="89" t="str">
        <f t="shared" si="10"/>
        <v>--</v>
      </c>
      <c r="J69" s="79" t="str">
        <f>IF(DeltaCalc!P69="","--",DeltaCalc!P69)</f>
        <v>--</v>
      </c>
      <c r="K69" s="89" t="str">
        <f t="shared" si="11"/>
        <v>IBU</v>
      </c>
      <c r="L69" s="90">
        <f>DeltaCalc!AF69</f>
        <v>59.128692626953125</v>
      </c>
      <c r="M69" s="90">
        <f t="shared" si="2"/>
        <v>13582.62890625</v>
      </c>
      <c r="N69" s="90">
        <f t="shared" si="3"/>
        <v>2273.394287109375</v>
      </c>
      <c r="O69" s="90">
        <f t="shared" si="4"/>
        <v>2273.394287109375</v>
      </c>
      <c r="P69" s="90">
        <f t="shared" si="12"/>
        <v>4546.78857421875</v>
      </c>
      <c r="Q69" s="90">
        <f t="shared" si="5"/>
        <v>59.128692626953125</v>
      </c>
      <c r="R69" s="92">
        <f>Data!CG69</f>
        <v>9264.814453125</v>
      </c>
      <c r="S69" s="92">
        <f>Data!CH69</f>
        <v>2500</v>
      </c>
      <c r="T69" s="92">
        <f>Data!CI69</f>
        <v>2000</v>
      </c>
      <c r="U69" s="92">
        <f>Data!CJ69</f>
        <v>4500</v>
      </c>
      <c r="V69" s="90">
        <f>Data!CA70</f>
        <v>281.98806762695312</v>
      </c>
      <c r="W69" s="90">
        <f>Data!CC69</f>
        <v>631.57891845703125</v>
      </c>
      <c r="X69" s="90" t="str">
        <f t="shared" si="13"/>
        <v/>
      </c>
      <c r="Y69" s="90">
        <f>Data!BU70</f>
        <v>366.53366088867187</v>
      </c>
      <c r="Z69" s="90">
        <f>Data!BW69</f>
        <v>900</v>
      </c>
      <c r="AA69" s="90" t="str">
        <f t="shared" si="14"/>
        <v/>
      </c>
      <c r="AB69" s="90">
        <f>Data!BX70</f>
        <v>468.93313598632812</v>
      </c>
      <c r="AC69" s="90">
        <f>Data!BZ69</f>
        <v>1060</v>
      </c>
      <c r="AD69" s="90" t="str">
        <f t="shared" si="15"/>
        <v/>
      </c>
    </row>
    <row r="70" spans="1:30">
      <c r="A70" s="77">
        <v>192611</v>
      </c>
      <c r="B70" s="88">
        <f t="shared" si="6"/>
        <v>9709</v>
      </c>
      <c r="C70" s="79" t="str">
        <f t="shared" si="7"/>
        <v>--</v>
      </c>
      <c r="D70" s="79" t="str">
        <f t="shared" si="16"/>
        <v>--</v>
      </c>
      <c r="E70" s="79" t="str">
        <f t="shared" si="8"/>
        <v>--</v>
      </c>
      <c r="F70" s="89" t="str">
        <f t="shared" si="0"/>
        <v>@RC</v>
      </c>
      <c r="G70" s="89" t="str">
        <f t="shared" si="1"/>
        <v>&lt;RC</v>
      </c>
      <c r="H70" s="89" t="str">
        <f t="shared" si="9"/>
        <v>--</v>
      </c>
      <c r="I70" s="89" t="str">
        <f t="shared" si="10"/>
        <v>Banks</v>
      </c>
      <c r="J70" s="79" t="str">
        <f>IF(DeltaCalc!P70="","--",DeltaCalc!P70)</f>
        <v>--</v>
      </c>
      <c r="K70" s="89" t="str">
        <f t="shared" si="11"/>
        <v>IBU</v>
      </c>
      <c r="L70" s="90">
        <f>DeltaCalc!AF70</f>
        <v>71.532974243164063</v>
      </c>
      <c r="M70" s="90">
        <f t="shared" si="2"/>
        <v>19412.412109375</v>
      </c>
      <c r="N70" s="90">
        <f t="shared" si="3"/>
        <v>6680</v>
      </c>
      <c r="O70" s="90">
        <f t="shared" si="4"/>
        <v>4044.048583984375</v>
      </c>
      <c r="P70" s="90">
        <f t="shared" si="12"/>
        <v>10724.048583984375</v>
      </c>
      <c r="Q70" s="90">
        <f t="shared" si="5"/>
        <v>71.532974243164063</v>
      </c>
      <c r="R70" s="92">
        <f>Data!CG70</f>
        <v>19285.560546875</v>
      </c>
      <c r="S70" s="92">
        <f>Data!CH70</f>
        <v>6680</v>
      </c>
      <c r="T70" s="92">
        <f>Data!CI70</f>
        <v>4048.5244140625</v>
      </c>
      <c r="U70" s="92">
        <f>Data!CJ70</f>
        <v>10728.5244140625</v>
      </c>
      <c r="V70" s="90">
        <f>Data!CA71</f>
        <v>573.61236572265625</v>
      </c>
      <c r="W70" s="90">
        <f>Data!CC70</f>
        <v>631.57891845703125</v>
      </c>
      <c r="X70" s="90" t="str">
        <f t="shared" si="13"/>
        <v/>
      </c>
      <c r="Y70" s="90">
        <f>Data!BU71</f>
        <v>1378.2548828125</v>
      </c>
      <c r="Z70" s="90">
        <f>Data!BW70</f>
        <v>1350</v>
      </c>
      <c r="AA70" s="90">
        <f t="shared" si="14"/>
        <v>28.2548828125</v>
      </c>
      <c r="AB70" s="90">
        <f>Data!BX71</f>
        <v>861.3087158203125</v>
      </c>
      <c r="AC70" s="90">
        <f>Data!BZ70</f>
        <v>1670</v>
      </c>
      <c r="AD70" s="90" t="str">
        <f t="shared" si="15"/>
        <v/>
      </c>
    </row>
    <row r="71" spans="1:30">
      <c r="A71" s="77">
        <v>192612</v>
      </c>
      <c r="B71" s="88">
        <f t="shared" si="6"/>
        <v>9740</v>
      </c>
      <c r="C71" s="79" t="str">
        <f t="shared" si="7"/>
        <v>--</v>
      </c>
      <c r="D71" s="79" t="str">
        <f t="shared" si="16"/>
        <v>--</v>
      </c>
      <c r="E71" s="79" t="str">
        <f t="shared" si="8"/>
        <v>--</v>
      </c>
      <c r="F71" s="89" t="str">
        <f t="shared" si="0"/>
        <v>&gt;RC</v>
      </c>
      <c r="G71" s="89" t="str">
        <f t="shared" si="1"/>
        <v>&lt;RC</v>
      </c>
      <c r="H71" s="89" t="str">
        <f t="shared" si="9"/>
        <v>Tracy</v>
      </c>
      <c r="I71" s="89" t="str">
        <f t="shared" si="10"/>
        <v>Banks</v>
      </c>
      <c r="J71" s="79" t="str">
        <f>IF(DeltaCalc!P71="","--",DeltaCalc!P71)</f>
        <v>JP</v>
      </c>
      <c r="K71" s="89" t="str">
        <f t="shared" si="11"/>
        <v>IBU</v>
      </c>
      <c r="L71" s="90">
        <f>DeltaCalc!AF71</f>
        <v>5.2001953125E-2</v>
      </c>
      <c r="M71" s="90">
        <f t="shared" si="2"/>
        <v>17864.49609375</v>
      </c>
      <c r="N71" s="90">
        <f t="shared" si="3"/>
        <v>6680</v>
      </c>
      <c r="O71" s="90">
        <f t="shared" si="4"/>
        <v>4439.009765625</v>
      </c>
      <c r="P71" s="90">
        <f t="shared" si="12"/>
        <v>11119.009765625</v>
      </c>
      <c r="Q71" s="90">
        <f t="shared" si="5"/>
        <v>1924.709228515625</v>
      </c>
      <c r="R71" s="92">
        <f>Data!CG71</f>
        <v>17661.15234375</v>
      </c>
      <c r="S71" s="92">
        <f>Data!CH71</f>
        <v>6680</v>
      </c>
      <c r="T71" s="92">
        <f>Data!CI71</f>
        <v>4274.8427734375</v>
      </c>
      <c r="U71" s="92">
        <f>Data!CJ71</f>
        <v>10954.8427734375</v>
      </c>
      <c r="V71" s="90">
        <f>Data!CA72</f>
        <v>779.98553466796875</v>
      </c>
      <c r="W71" s="90">
        <f>Data!CC71</f>
        <v>964.91229248046875</v>
      </c>
      <c r="X71" s="90" t="str">
        <f t="shared" si="13"/>
        <v/>
      </c>
      <c r="Y71" s="90">
        <f>Data!BU72</f>
        <v>1781.4476318359375</v>
      </c>
      <c r="Z71" s="90">
        <f>Data!BW71</f>
        <v>1790</v>
      </c>
      <c r="AA71" s="90" t="str">
        <f t="shared" si="14"/>
        <v/>
      </c>
      <c r="AB71" s="90">
        <f>Data!BX72</f>
        <v>1071.6678466796875</v>
      </c>
      <c r="AC71" s="90">
        <f>Data!BZ71</f>
        <v>2240</v>
      </c>
      <c r="AD71" s="90" t="str">
        <f t="shared" si="15"/>
        <v/>
      </c>
    </row>
    <row r="72" spans="1:30">
      <c r="A72" s="77">
        <v>192613</v>
      </c>
      <c r="B72" s="88">
        <f t="shared" si="6"/>
        <v>9770</v>
      </c>
      <c r="C72" s="79" t="str">
        <f t="shared" si="7"/>
        <v>--</v>
      </c>
      <c r="D72" s="79" t="str">
        <f t="shared" si="16"/>
        <v>Nimbus</v>
      </c>
      <c r="E72" s="79" t="str">
        <f t="shared" si="8"/>
        <v>--</v>
      </c>
      <c r="F72" s="89" t="str">
        <f t="shared" si="0"/>
        <v>&gt;RC</v>
      </c>
      <c r="G72" s="89" t="str">
        <f t="shared" si="1"/>
        <v>&gt;RC</v>
      </c>
      <c r="H72" s="89" t="str">
        <f t="shared" si="9"/>
        <v>--</v>
      </c>
      <c r="I72" s="89" t="str">
        <f t="shared" si="10"/>
        <v>--</v>
      </c>
      <c r="J72" s="79" t="str">
        <f>IF(DeltaCalc!P72="","--",DeltaCalc!P72)</f>
        <v>MRDO</v>
      </c>
      <c r="K72" s="89" t="str">
        <f t="shared" si="11"/>
        <v>UWFE</v>
      </c>
      <c r="L72" s="90">
        <f>DeltaCalc!AF72</f>
        <v>0</v>
      </c>
      <c r="M72" s="90">
        <f t="shared" si="2"/>
        <v>11396.5595703125</v>
      </c>
      <c r="N72" s="90">
        <f t="shared" si="3"/>
        <v>4536.10009765625</v>
      </c>
      <c r="O72" s="90">
        <f t="shared" si="4"/>
        <v>3928.192138671875</v>
      </c>
      <c r="P72" s="90">
        <f t="shared" si="12"/>
        <v>8464.292236328125</v>
      </c>
      <c r="Q72" s="90">
        <f t="shared" si="5"/>
        <v>0</v>
      </c>
      <c r="R72" s="92">
        <f>Data!CG72</f>
        <v>3858.74658203125</v>
      </c>
      <c r="S72" s="92">
        <f>Data!CH72</f>
        <v>1696.63330078125</v>
      </c>
      <c r="T72" s="92">
        <f>Data!CI72</f>
        <v>3076.894775390625</v>
      </c>
      <c r="U72" s="92">
        <f>Data!CJ72</f>
        <v>4773.52783203125</v>
      </c>
      <c r="V72" s="90">
        <f>Data!CA73</f>
        <v>735.34442138671875</v>
      </c>
      <c r="W72" s="90">
        <f>Data!CC72</f>
        <v>964.91229248046875</v>
      </c>
      <c r="X72" s="90" t="str">
        <f t="shared" si="13"/>
        <v/>
      </c>
      <c r="Y72" s="90">
        <f>Data!BU73</f>
        <v>2104.7783203125</v>
      </c>
      <c r="Z72" s="90">
        <f>Data!BW72</f>
        <v>99000</v>
      </c>
      <c r="AA72" s="90" t="str">
        <f t="shared" si="14"/>
        <v/>
      </c>
      <c r="AB72" s="90">
        <f>Data!BX73</f>
        <v>1943.4930419921875</v>
      </c>
      <c r="AC72" s="90">
        <f>Data!BZ72</f>
        <v>99000</v>
      </c>
      <c r="AD72" s="90" t="str">
        <f t="shared" si="15"/>
        <v/>
      </c>
    </row>
    <row r="73" spans="1:30">
      <c r="A73" s="77">
        <v>192702</v>
      </c>
      <c r="B73" s="88">
        <f t="shared" si="6"/>
        <v>9801</v>
      </c>
      <c r="C73" s="79" t="str">
        <f t="shared" si="7"/>
        <v>NCP</v>
      </c>
      <c r="D73" s="79" t="str">
        <f t="shared" si="16"/>
        <v>Nimbus</v>
      </c>
      <c r="E73" s="79" t="str">
        <f t="shared" si="8"/>
        <v>Therm.</v>
      </c>
      <c r="F73" s="89" t="str">
        <f t="shared" si="0"/>
        <v>&gt;RC</v>
      </c>
      <c r="G73" s="89" t="str">
        <f t="shared" si="1"/>
        <v>@RC</v>
      </c>
      <c r="H73" s="89" t="str">
        <f t="shared" si="9"/>
        <v>--</v>
      </c>
      <c r="I73" s="89" t="str">
        <f t="shared" si="10"/>
        <v>--</v>
      </c>
      <c r="J73" s="79" t="str">
        <f>IF(DeltaCalc!P73="","--",DeltaCalc!P73)</f>
        <v>MRDO</v>
      </c>
      <c r="K73" s="89" t="str">
        <f t="shared" si="11"/>
        <v>UWFE</v>
      </c>
      <c r="L73" s="90">
        <f>DeltaCalc!AF73</f>
        <v>0</v>
      </c>
      <c r="M73" s="90">
        <f t="shared" si="2"/>
        <v>8945.88671875</v>
      </c>
      <c r="N73" s="90">
        <f t="shared" si="3"/>
        <v>2306.718017578125</v>
      </c>
      <c r="O73" s="90">
        <f t="shared" si="4"/>
        <v>3867.30712890625</v>
      </c>
      <c r="P73" s="90">
        <f t="shared" si="12"/>
        <v>6174.025146484375</v>
      </c>
      <c r="Q73" s="90">
        <f t="shared" si="5"/>
        <v>0</v>
      </c>
      <c r="R73" s="92">
        <f>Data!CG73</f>
        <v>4474.8125</v>
      </c>
      <c r="S73" s="92">
        <f>Data!CH73</f>
        <v>2602.461669921875</v>
      </c>
      <c r="T73" s="92">
        <f>Data!CI73</f>
        <v>1743.141845703125</v>
      </c>
      <c r="U73" s="92">
        <f>Data!CJ73</f>
        <v>4345.603515625</v>
      </c>
      <c r="V73" s="90">
        <f>Data!CA74</f>
        <v>777.5223388671875</v>
      </c>
      <c r="W73" s="90">
        <f>Data!CC73</f>
        <v>964.91229248046875</v>
      </c>
      <c r="X73" s="90" t="str">
        <f t="shared" si="13"/>
        <v/>
      </c>
      <c r="Y73" s="90">
        <f>Data!BU74</f>
        <v>2174.2548828125</v>
      </c>
      <c r="Z73" s="90">
        <f>Data!BW73</f>
        <v>99000</v>
      </c>
      <c r="AA73" s="90" t="str">
        <f t="shared" si="14"/>
        <v/>
      </c>
      <c r="AB73" s="90">
        <f>Data!BX74</f>
        <v>2696.274658203125</v>
      </c>
      <c r="AC73" s="90">
        <f>Data!BZ73</f>
        <v>99000</v>
      </c>
      <c r="AD73" s="90" t="str">
        <f t="shared" si="15"/>
        <v/>
      </c>
    </row>
    <row r="74" spans="1:30">
      <c r="A74" s="77">
        <v>192703</v>
      </c>
      <c r="B74" s="88">
        <f t="shared" si="6"/>
        <v>9831</v>
      </c>
      <c r="C74" s="79" t="str">
        <f t="shared" si="7"/>
        <v>Keswick</v>
      </c>
      <c r="D74" s="79" t="str">
        <f t="shared" si="16"/>
        <v>Nimbus</v>
      </c>
      <c r="E74" s="79" t="str">
        <f t="shared" si="8"/>
        <v>--</v>
      </c>
      <c r="F74" s="89" t="str">
        <f t="shared" si="0"/>
        <v>&gt;RC</v>
      </c>
      <c r="G74" s="89" t="str">
        <f t="shared" si="1"/>
        <v>&gt;RC</v>
      </c>
      <c r="H74" s="89" t="str">
        <f t="shared" si="9"/>
        <v>Tracy</v>
      </c>
      <c r="I74" s="89" t="str">
        <f t="shared" si="10"/>
        <v>Banks</v>
      </c>
      <c r="J74" s="79" t="str">
        <f>IF(DeltaCalc!P74="","--",DeltaCalc!P74)</f>
        <v>--</v>
      </c>
      <c r="K74" s="89" t="str">
        <f t="shared" si="11"/>
        <v>UWFE</v>
      </c>
      <c r="L74" s="90">
        <f>DeltaCalc!AF74</f>
        <v>10638.33497554834</v>
      </c>
      <c r="M74" s="90">
        <f t="shared" si="2"/>
        <v>23281.12890625</v>
      </c>
      <c r="N74" s="90">
        <f t="shared" si="3"/>
        <v>6680</v>
      </c>
      <c r="O74" s="90">
        <f t="shared" si="4"/>
        <v>4221.70751953125</v>
      </c>
      <c r="P74" s="90">
        <f t="shared" si="12"/>
        <v>10901.70751953125</v>
      </c>
      <c r="Q74" s="90">
        <f t="shared" si="5"/>
        <v>11905.6259765625</v>
      </c>
      <c r="R74" s="92">
        <f>Data!CG74</f>
        <v>0</v>
      </c>
      <c r="S74" s="92">
        <f>Data!CH74</f>
        <v>2337.76171875</v>
      </c>
      <c r="T74" s="92">
        <f>Data!CI74</f>
        <v>800</v>
      </c>
      <c r="U74" s="92">
        <f>Data!CJ74</f>
        <v>3137.76171875</v>
      </c>
      <c r="V74" s="90">
        <f>Data!CA75</f>
        <v>679.2718505859375</v>
      </c>
      <c r="W74" s="90">
        <f>Data!CC74</f>
        <v>964.91229248046875</v>
      </c>
      <c r="X74" s="90" t="str">
        <f t="shared" si="13"/>
        <v/>
      </c>
      <c r="Y74" s="90">
        <f>Data!BU75</f>
        <v>1345.62646484375</v>
      </c>
      <c r="Z74" s="90">
        <f>Data!BW74</f>
        <v>99000</v>
      </c>
      <c r="AA74" s="90" t="str">
        <f t="shared" si="14"/>
        <v/>
      </c>
      <c r="AB74" s="90">
        <f>Data!BX75</f>
        <v>453.3563232421875</v>
      </c>
      <c r="AC74" s="90">
        <f>Data!BZ74</f>
        <v>99000</v>
      </c>
      <c r="AD74" s="90" t="str">
        <f t="shared" si="15"/>
        <v/>
      </c>
    </row>
    <row r="75" spans="1:30">
      <c r="A75" s="77">
        <v>192704</v>
      </c>
      <c r="B75" s="88">
        <f t="shared" si="6"/>
        <v>9862</v>
      </c>
      <c r="C75" s="79" t="str">
        <f t="shared" si="7"/>
        <v>Keswick</v>
      </c>
      <c r="D75" s="79" t="str">
        <f t="shared" si="16"/>
        <v>Nimbus</v>
      </c>
      <c r="E75" s="79" t="str">
        <f t="shared" si="8"/>
        <v>Therm.</v>
      </c>
      <c r="F75" s="89" t="str">
        <f t="shared" si="0"/>
        <v>&gt;RC</v>
      </c>
      <c r="G75" s="89" t="str">
        <f t="shared" si="1"/>
        <v>&gt;RC</v>
      </c>
      <c r="H75" s="89" t="str">
        <f t="shared" si="9"/>
        <v>--</v>
      </c>
      <c r="I75" s="89" t="str">
        <f t="shared" si="10"/>
        <v>--</v>
      </c>
      <c r="J75" s="79" t="str">
        <f>IF(DeltaCalc!P75="","--",DeltaCalc!P75)</f>
        <v>--</v>
      </c>
      <c r="K75" s="89" t="str">
        <f t="shared" si="11"/>
        <v>UWFE</v>
      </c>
      <c r="L75" s="90">
        <f>DeltaCalc!AF75</f>
        <v>7667.2216796875</v>
      </c>
      <c r="M75" s="90">
        <f t="shared" si="2"/>
        <v>17231.0390625</v>
      </c>
      <c r="N75" s="90">
        <f t="shared" si="3"/>
        <v>3625.93994140625</v>
      </c>
      <c r="O75" s="90">
        <f t="shared" si="4"/>
        <v>3625.93994140625</v>
      </c>
      <c r="P75" s="90">
        <f t="shared" si="12"/>
        <v>7251.8798828125</v>
      </c>
      <c r="Q75" s="90">
        <f t="shared" si="5"/>
        <v>7667.2216796875</v>
      </c>
      <c r="R75" s="92">
        <f>Data!CG75</f>
        <v>0</v>
      </c>
      <c r="S75" s="92">
        <f>Data!CH75</f>
        <v>300</v>
      </c>
      <c r="T75" s="92">
        <f>Data!CI75</f>
        <v>800</v>
      </c>
      <c r="U75" s="92">
        <f>Data!CJ75</f>
        <v>1100</v>
      </c>
      <c r="V75" s="90">
        <f>Data!CA76</f>
        <v>345.88809204101562</v>
      </c>
      <c r="W75" s="90">
        <f>Data!CC75</f>
        <v>964.91229248046875</v>
      </c>
      <c r="X75" s="90" t="str">
        <f t="shared" si="13"/>
        <v/>
      </c>
      <c r="Y75" s="90">
        <f>Data!BU76</f>
        <v>426.5223388671875</v>
      </c>
      <c r="Z75" s="90">
        <f>Data!BW75</f>
        <v>99000</v>
      </c>
      <c r="AA75" s="90" t="str">
        <f t="shared" si="14"/>
        <v/>
      </c>
      <c r="AB75" s="90">
        <f>Data!BX76</f>
        <v>246.39115905761719</v>
      </c>
      <c r="AC75" s="90">
        <f>Data!BZ75</f>
        <v>99000</v>
      </c>
      <c r="AD75" s="90" t="str">
        <f t="shared" si="15"/>
        <v/>
      </c>
    </row>
    <row r="76" spans="1:30">
      <c r="A76" s="77">
        <v>192705</v>
      </c>
      <c r="B76" s="88">
        <f t="shared" si="6"/>
        <v>9893</v>
      </c>
      <c r="C76" s="79" t="str">
        <f t="shared" si="7"/>
        <v>Flood</v>
      </c>
      <c r="D76" s="79" t="str">
        <f t="shared" si="16"/>
        <v>Flood</v>
      </c>
      <c r="E76" s="79" t="str">
        <f t="shared" si="8"/>
        <v>--</v>
      </c>
      <c r="F76" s="89" t="str">
        <f t="shared" si="0"/>
        <v>&gt;RC</v>
      </c>
      <c r="G76" s="89" t="str">
        <f t="shared" si="1"/>
        <v>Storage</v>
      </c>
      <c r="H76" s="89" t="str">
        <f t="shared" si="9"/>
        <v>--</v>
      </c>
      <c r="I76" s="89" t="str">
        <f t="shared" si="10"/>
        <v>Storage</v>
      </c>
      <c r="J76" s="79" t="str">
        <f>IF(DeltaCalc!P76="","--",DeltaCalc!P76)</f>
        <v>--</v>
      </c>
      <c r="K76" s="89" t="str">
        <f t="shared" si="11"/>
        <v>UWFE</v>
      </c>
      <c r="L76" s="90">
        <f>DeltaCalc!AF76</f>
        <v>26633.791015625</v>
      </c>
      <c r="M76" s="90">
        <f t="shared" si="2"/>
        <v>32188.6796875</v>
      </c>
      <c r="N76" s="90">
        <f t="shared" si="3"/>
        <v>2341.5712890625</v>
      </c>
      <c r="O76" s="90">
        <f t="shared" si="4"/>
        <v>2341.5712890625</v>
      </c>
      <c r="P76" s="90">
        <f t="shared" si="12"/>
        <v>4683.142578125</v>
      </c>
      <c r="Q76" s="90">
        <f t="shared" si="5"/>
        <v>26633.791015625</v>
      </c>
      <c r="R76" s="92">
        <f>Data!CG76</f>
        <v>0</v>
      </c>
      <c r="S76" s="92">
        <f>Data!CH76</f>
        <v>300</v>
      </c>
      <c r="T76" s="92">
        <f>Data!CI76</f>
        <v>800</v>
      </c>
      <c r="U76" s="92">
        <f>Data!CJ76</f>
        <v>1100</v>
      </c>
      <c r="V76" s="90">
        <f>Data!CA77</f>
        <v>336.30975341796875</v>
      </c>
      <c r="W76" s="90">
        <f>Data!CC76</f>
        <v>631.57891845703125</v>
      </c>
      <c r="X76" s="90" t="str">
        <f t="shared" si="13"/>
        <v/>
      </c>
      <c r="Y76" s="90">
        <f>Data!BU77</f>
        <v>316.39822387695312</v>
      </c>
      <c r="Z76" s="90">
        <f>Data!BW76</f>
        <v>99000</v>
      </c>
      <c r="AA76" s="90" t="str">
        <f t="shared" si="14"/>
        <v/>
      </c>
      <c r="AB76" s="90">
        <f>Data!BX77</f>
        <v>200.19288635253906</v>
      </c>
      <c r="AC76" s="90">
        <f>Data!BZ76</f>
        <v>99000</v>
      </c>
      <c r="AD76" s="90" t="str">
        <f t="shared" si="15"/>
        <v/>
      </c>
    </row>
    <row r="77" spans="1:30">
      <c r="A77" s="77">
        <v>192706</v>
      </c>
      <c r="B77" s="88">
        <f t="shared" si="6"/>
        <v>9921</v>
      </c>
      <c r="C77" s="79" t="str">
        <f t="shared" si="7"/>
        <v>Flood</v>
      </c>
      <c r="D77" s="79" t="str">
        <f t="shared" si="16"/>
        <v>Flood</v>
      </c>
      <c r="E77" s="79" t="str">
        <f t="shared" si="8"/>
        <v>Flood</v>
      </c>
      <c r="F77" s="89" t="str">
        <f t="shared" ref="F77:F140" si="17">IF(ABS(CVPSL-$F$3)&lt;err,"Storage",IF(ABS(CVPSL-CVPSLRC)&lt;err,"@RC",IF(CVPSL&gt;CVPSLRC,"&gt;RC","&lt;RC")))</f>
        <v>&gt;RC</v>
      </c>
      <c r="G77" s="89" t="str">
        <f t="shared" ref="G77:G140" si="18">IF(ABS(SWPSL-$G$3)&lt;err,"Storage",IF(ABS(SWPSL-SWPSLRC)&lt;err,"@RC",IF(SWPSL&gt;SWPSLRC,"&gt;RC","&lt;RC")))</f>
        <v>Storage</v>
      </c>
      <c r="H77" s="89" t="str">
        <f t="shared" si="9"/>
        <v>--</v>
      </c>
      <c r="I77" s="89" t="str">
        <f t="shared" si="10"/>
        <v>Storage</v>
      </c>
      <c r="J77" s="79" t="str">
        <f>IF(DeltaCalc!P77="","--",DeltaCalc!P77)</f>
        <v>--</v>
      </c>
      <c r="K77" s="89" t="str">
        <f t="shared" si="11"/>
        <v>UWFE</v>
      </c>
      <c r="L77" s="90">
        <f>DeltaCalc!AF77</f>
        <v>111358.24826918752</v>
      </c>
      <c r="M77" s="90">
        <f t="shared" ref="M77:M140" si="19">Sac</f>
        <v>74942.3984375</v>
      </c>
      <c r="N77" s="90">
        <f t="shared" ref="N77:N140" si="20">Banks</f>
        <v>3854.797119140625</v>
      </c>
      <c r="O77" s="90">
        <f t="shared" ref="O77:O140" si="21">Tracy</f>
        <v>3854.797119140625</v>
      </c>
      <c r="P77" s="90">
        <f t="shared" si="12"/>
        <v>7709.59423828125</v>
      </c>
      <c r="Q77" s="90">
        <f t="shared" ref="Q77:Q140" si="22">DO</f>
        <v>113891.6328125</v>
      </c>
      <c r="R77" s="92">
        <f>Data!CG77</f>
        <v>0</v>
      </c>
      <c r="S77" s="92">
        <f>Data!CH77</f>
        <v>300</v>
      </c>
      <c r="T77" s="92">
        <f>Data!CI77</f>
        <v>800</v>
      </c>
      <c r="U77" s="92">
        <f>Data!CJ77</f>
        <v>1100</v>
      </c>
      <c r="V77" s="90">
        <f>Data!CA78</f>
        <v>333.20980834960937</v>
      </c>
      <c r="W77" s="90">
        <f>Data!CC77</f>
        <v>631.57891845703125</v>
      </c>
      <c r="X77" s="90" t="str">
        <f t="shared" si="13"/>
        <v/>
      </c>
      <c r="Y77" s="90">
        <f>Data!BU78</f>
        <v>245.659423828125</v>
      </c>
      <c r="Z77" s="90">
        <f>Data!BW77</f>
        <v>99000</v>
      </c>
      <c r="AA77" s="90" t="str">
        <f t="shared" si="14"/>
        <v/>
      </c>
      <c r="AB77" s="90">
        <f>Data!BX78</f>
        <v>159.18605041503906</v>
      </c>
      <c r="AC77" s="90">
        <f>Data!BZ77</f>
        <v>99000</v>
      </c>
      <c r="AD77" s="90" t="str">
        <f t="shared" si="15"/>
        <v/>
      </c>
    </row>
    <row r="78" spans="1:30">
      <c r="A78" s="77">
        <v>192707</v>
      </c>
      <c r="B78" s="88">
        <f t="shared" ref="B78:B141" si="23">Date</f>
        <v>9952</v>
      </c>
      <c r="C78" s="79" t="str">
        <f t="shared" ref="C78:C141" si="24">IF(NCP&lt;err,"NCP",IF(Kes&lt;err,"Keswick",IF(ABS(Shasta-ShastaFlood)&lt;err,"Flood",IF(ABS(Tracy-$F$4)&lt;err,"T. Min","--"))))</f>
        <v>Keswick</v>
      </c>
      <c r="D78" s="79" t="str">
        <f t="shared" ref="D78:D141" si="25">IF(Nimbus&lt;err,"Nimbus",IF(HSt&lt;err,"H St.",IF(ABS(Folsom-FolsomFlood)&lt;err,"Flood",IF(ABS(Tracy-$F$4)&lt;err,"T. Min","--"))))</f>
        <v>Flood</v>
      </c>
      <c r="E78" s="79" t="str">
        <f t="shared" ref="E78:E141" si="26">IF(Therm&lt;err,"Therm.",IF(FMin&lt;err,"F. Min",IF(ABS(Oroville-OrovilleFlood)&lt;err,"Flood",IF(ABS(Banks-$G$4)&lt;err,"B. Min","--"))))</f>
        <v>Flood</v>
      </c>
      <c r="F78" s="89" t="str">
        <f t="shared" si="17"/>
        <v>&gt;RC</v>
      </c>
      <c r="G78" s="89" t="str">
        <f t="shared" si="18"/>
        <v>Storage</v>
      </c>
      <c r="H78" s="89" t="str">
        <f t="shared" ref="H78:H141" si="27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--</v>
      </c>
      <c r="I78" s="89" t="str">
        <f t="shared" ref="I78:I141" si="28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Storage</v>
      </c>
      <c r="J78" s="79" t="str">
        <f>IF(DeltaCalc!P78="","--",DeltaCalc!P78)</f>
        <v>--</v>
      </c>
      <c r="K78" s="89" t="str">
        <f t="shared" ref="K78:K141" si="29">IF(COA&gt;0.5,"UWFE","IBU")</f>
        <v>UWFE</v>
      </c>
      <c r="L78" s="90">
        <f>DeltaCalc!AF78</f>
        <v>29354.306640625</v>
      </c>
      <c r="M78" s="90">
        <f t="shared" si="19"/>
        <v>44993.25390625</v>
      </c>
      <c r="N78" s="90">
        <f t="shared" si="20"/>
        <v>3555.42138671875</v>
      </c>
      <c r="O78" s="90">
        <f t="shared" si="21"/>
        <v>3555.42138671875</v>
      </c>
      <c r="P78" s="90">
        <f t="shared" ref="P78:P141" si="30">N78+O78</f>
        <v>7110.8427734375</v>
      </c>
      <c r="Q78" s="90">
        <f t="shared" si="22"/>
        <v>29354.306640625</v>
      </c>
      <c r="R78" s="92">
        <f>Data!CG78</f>
        <v>0</v>
      </c>
      <c r="S78" s="92">
        <f>Data!CH78</f>
        <v>1738.74853515625</v>
      </c>
      <c r="T78" s="92">
        <f>Data!CI78</f>
        <v>800</v>
      </c>
      <c r="U78" s="92">
        <f>Data!CJ78</f>
        <v>2538.74853515625</v>
      </c>
      <c r="V78" s="90">
        <f>Data!CA79</f>
        <v>289.311279296875</v>
      </c>
      <c r="W78" s="90">
        <f>Data!CC78</f>
        <v>631.57891845703125</v>
      </c>
      <c r="X78" s="90" t="str">
        <f t="shared" ref="X78:X141" si="31">IF(V78&gt;W78,V78-W78,"")</f>
        <v/>
      </c>
      <c r="Y78" s="90">
        <f>Data!BU79</f>
        <v>231.81808471679687</v>
      </c>
      <c r="Z78" s="90">
        <f>Data!BW78</f>
        <v>99000</v>
      </c>
      <c r="AA78" s="90" t="str">
        <f t="shared" ref="AA78:AA141" si="32">IF(Y78&gt;Z78,Y78-Z78,"")</f>
        <v/>
      </c>
      <c r="AB78" s="90">
        <f>Data!BX79</f>
        <v>175.37687683105469</v>
      </c>
      <c r="AC78" s="90">
        <f>Data!BZ78</f>
        <v>99000</v>
      </c>
      <c r="AD78" s="90" t="str">
        <f t="shared" ref="AD78:AD141" si="33">IF(AB78&gt;AC78,AB78-AC78,"")</f>
        <v/>
      </c>
    </row>
    <row r="79" spans="1:30">
      <c r="A79" s="77">
        <v>192708</v>
      </c>
      <c r="B79" s="88">
        <f t="shared" si="23"/>
        <v>9982</v>
      </c>
      <c r="C79" s="79" t="str">
        <f t="shared" si="24"/>
        <v>Flood</v>
      </c>
      <c r="D79" s="79" t="str">
        <f t="shared" si="25"/>
        <v>Flood</v>
      </c>
      <c r="E79" s="79" t="str">
        <f t="shared" si="26"/>
        <v>Flood</v>
      </c>
      <c r="F79" s="89" t="str">
        <f t="shared" si="17"/>
        <v>&gt;RC</v>
      </c>
      <c r="G79" s="89" t="str">
        <f t="shared" si="18"/>
        <v>&lt;RC</v>
      </c>
      <c r="H79" s="89" t="str">
        <f t="shared" si="27"/>
        <v>PulseCap1</v>
      </c>
      <c r="I79" s="89" t="str">
        <f t="shared" si="28"/>
        <v>PulseCap1</v>
      </c>
      <c r="J79" s="79" t="str">
        <f>IF(DeltaCalc!P79="","--",DeltaCalc!P79)</f>
        <v>--</v>
      </c>
      <c r="K79" s="89" t="str">
        <f t="shared" si="29"/>
        <v>UWFE</v>
      </c>
      <c r="L79" s="90">
        <f>DeltaCalc!AF79</f>
        <v>38701.875</v>
      </c>
      <c r="M79" s="90">
        <f t="shared" si="19"/>
        <v>41919.1328125</v>
      </c>
      <c r="N79" s="90">
        <f t="shared" si="20"/>
        <v>700</v>
      </c>
      <c r="O79" s="90">
        <f t="shared" si="21"/>
        <v>800</v>
      </c>
      <c r="P79" s="90">
        <f t="shared" si="30"/>
        <v>1500</v>
      </c>
      <c r="Q79" s="90">
        <f t="shared" si="22"/>
        <v>38701.875</v>
      </c>
      <c r="R79" s="92">
        <f>Data!CG79</f>
        <v>0</v>
      </c>
      <c r="S79" s="92">
        <f>Data!CH79</f>
        <v>866.83990478515625</v>
      </c>
      <c r="T79" s="92">
        <f>Data!CI79</f>
        <v>800</v>
      </c>
      <c r="U79" s="92">
        <f>Data!CJ79</f>
        <v>1666.83984375</v>
      </c>
      <c r="V79" s="90">
        <f>Data!CA80</f>
        <v>478.35391235351562</v>
      </c>
      <c r="W79" s="90">
        <f>Data!CC79</f>
        <v>631.57891845703125</v>
      </c>
      <c r="X79" s="90" t="str">
        <f t="shared" si="31"/>
        <v/>
      </c>
      <c r="Y79" s="90">
        <f>Data!BU80</f>
        <v>241.37550354003906</v>
      </c>
      <c r="Z79" s="90">
        <f>Data!BW79</f>
        <v>450</v>
      </c>
      <c r="AA79" s="90" t="str">
        <f t="shared" si="32"/>
        <v/>
      </c>
      <c r="AB79" s="90">
        <f>Data!BX80</f>
        <v>233.20445251464844</v>
      </c>
      <c r="AC79" s="90">
        <f>Data!BZ79</f>
        <v>450</v>
      </c>
      <c r="AD79" s="90" t="str">
        <f t="shared" si="33"/>
        <v/>
      </c>
    </row>
    <row r="80" spans="1:30">
      <c r="A80" s="77">
        <v>192709</v>
      </c>
      <c r="B80" s="88">
        <f t="shared" si="23"/>
        <v>10013</v>
      </c>
      <c r="C80" s="79" t="str">
        <f t="shared" si="24"/>
        <v>Flood</v>
      </c>
      <c r="D80" s="79" t="str">
        <f t="shared" si="25"/>
        <v>Flood</v>
      </c>
      <c r="E80" s="79" t="str">
        <f t="shared" si="26"/>
        <v>Flood</v>
      </c>
      <c r="F80" s="89" t="str">
        <f t="shared" si="17"/>
        <v>&lt;RC</v>
      </c>
      <c r="G80" s="89" t="str">
        <f t="shared" si="18"/>
        <v>&lt;RC</v>
      </c>
      <c r="H80" s="89" t="str">
        <f t="shared" si="27"/>
        <v>PulseCap1</v>
      </c>
      <c r="I80" s="89" t="str">
        <f t="shared" si="28"/>
        <v>PulseCap1</v>
      </c>
      <c r="J80" s="79" t="str">
        <f>IF(DeltaCalc!P80="","--",DeltaCalc!P80)</f>
        <v>--</v>
      </c>
      <c r="K80" s="89" t="str">
        <f t="shared" si="29"/>
        <v>UWFE</v>
      </c>
      <c r="L80" s="90">
        <f>DeltaCalc!AF80</f>
        <v>18736.138671875</v>
      </c>
      <c r="M80" s="90">
        <f t="shared" si="19"/>
        <v>25299.056640625</v>
      </c>
      <c r="N80" s="90">
        <f t="shared" si="20"/>
        <v>700</v>
      </c>
      <c r="O80" s="90">
        <f t="shared" si="21"/>
        <v>800</v>
      </c>
      <c r="P80" s="90">
        <f t="shared" si="30"/>
        <v>1500</v>
      </c>
      <c r="Q80" s="90">
        <f t="shared" si="22"/>
        <v>18736.138671875</v>
      </c>
      <c r="R80" s="92">
        <f>Data!CG80</f>
        <v>0</v>
      </c>
      <c r="S80" s="92">
        <f>Data!CH80</f>
        <v>1000</v>
      </c>
      <c r="T80" s="92">
        <f>Data!CI80</f>
        <v>989.7930908203125</v>
      </c>
      <c r="U80" s="92">
        <f>Data!CJ80</f>
        <v>1989.7930908203125</v>
      </c>
      <c r="V80" s="90">
        <f>Data!CA81</f>
        <v>383.60293579101562</v>
      </c>
      <c r="W80" s="90">
        <f>Data!CC80</f>
        <v>631.57891845703125</v>
      </c>
      <c r="X80" s="90" t="str">
        <f t="shared" si="31"/>
        <v/>
      </c>
      <c r="Y80" s="90">
        <f>Data!BU81</f>
        <v>242.87481689453125</v>
      </c>
      <c r="Z80" s="90">
        <f>Data!BW80</f>
        <v>450</v>
      </c>
      <c r="AA80" s="90" t="str">
        <f t="shared" si="32"/>
        <v/>
      </c>
      <c r="AB80" s="90">
        <f>Data!BX81</f>
        <v>211.76071166992187</v>
      </c>
      <c r="AC80" s="90">
        <f>Data!BZ80</f>
        <v>450</v>
      </c>
      <c r="AD80" s="90" t="str">
        <f t="shared" si="33"/>
        <v/>
      </c>
    </row>
    <row r="81" spans="1:30">
      <c r="A81" s="77">
        <v>192710</v>
      </c>
      <c r="B81" s="88">
        <f t="shared" si="23"/>
        <v>10043</v>
      </c>
      <c r="C81" s="79" t="str">
        <f t="shared" si="24"/>
        <v>NCP</v>
      </c>
      <c r="D81" s="79" t="str">
        <f t="shared" si="25"/>
        <v>Flood</v>
      </c>
      <c r="E81" s="79" t="str">
        <f t="shared" si="26"/>
        <v>Flood</v>
      </c>
      <c r="F81" s="89" t="str">
        <f t="shared" si="17"/>
        <v>&lt;RC</v>
      </c>
      <c r="G81" s="89" t="str">
        <f t="shared" si="18"/>
        <v>&lt;RC</v>
      </c>
      <c r="H81" s="89" t="str">
        <f t="shared" si="27"/>
        <v>--</v>
      </c>
      <c r="I81" s="89" t="str">
        <f t="shared" si="28"/>
        <v>--</v>
      </c>
      <c r="J81" s="79" t="str">
        <f>IF(DeltaCalc!P81="","--",DeltaCalc!P81)</f>
        <v>--</v>
      </c>
      <c r="K81" s="89" t="str">
        <f t="shared" si="29"/>
        <v>UWFE</v>
      </c>
      <c r="L81" s="90">
        <f>DeltaCalc!AF81</f>
        <v>9364.0012755394182</v>
      </c>
      <c r="M81" s="90">
        <f t="shared" si="19"/>
        <v>20420.8203125</v>
      </c>
      <c r="N81" s="90">
        <f t="shared" si="20"/>
        <v>2679.21533203125</v>
      </c>
      <c r="O81" s="90">
        <f t="shared" si="21"/>
        <v>2679.21533203125</v>
      </c>
      <c r="P81" s="90">
        <f t="shared" si="30"/>
        <v>5358.4306640625</v>
      </c>
      <c r="Q81" s="90">
        <f t="shared" si="22"/>
        <v>10743.7705078125</v>
      </c>
      <c r="R81" s="92">
        <f>Data!CG81</f>
        <v>4056.01806640625</v>
      </c>
      <c r="S81" s="92">
        <f>Data!CH81</f>
        <v>2500</v>
      </c>
      <c r="T81" s="92">
        <f>Data!CI81</f>
        <v>2000</v>
      </c>
      <c r="U81" s="92">
        <f>Data!CJ81</f>
        <v>4500</v>
      </c>
      <c r="V81" s="90">
        <f>Data!CA82</f>
        <v>241.19546508789062</v>
      </c>
      <c r="W81" s="90">
        <f>Data!CC81</f>
        <v>631.57891845703125</v>
      </c>
      <c r="X81" s="90" t="str">
        <f t="shared" si="31"/>
        <v/>
      </c>
      <c r="Y81" s="90">
        <f>Data!BU82</f>
        <v>183.98069763183594</v>
      </c>
      <c r="Z81" s="90">
        <f>Data!BW81</f>
        <v>450</v>
      </c>
      <c r="AA81" s="90" t="str">
        <f t="shared" si="32"/>
        <v/>
      </c>
      <c r="AB81" s="90">
        <f>Data!BX82</f>
        <v>225.48509216308594</v>
      </c>
      <c r="AC81" s="90">
        <f>Data!BZ81</f>
        <v>450</v>
      </c>
      <c r="AD81" s="90" t="str">
        <f t="shared" si="33"/>
        <v/>
      </c>
    </row>
    <row r="82" spans="1:30">
      <c r="A82" s="77">
        <v>192711</v>
      </c>
      <c r="B82" s="88">
        <f t="shared" si="23"/>
        <v>10074</v>
      </c>
      <c r="C82" s="79" t="str">
        <f t="shared" si="24"/>
        <v>--</v>
      </c>
      <c r="D82" s="79" t="str">
        <f t="shared" si="25"/>
        <v>--</v>
      </c>
      <c r="E82" s="79" t="str">
        <f t="shared" si="26"/>
        <v>--</v>
      </c>
      <c r="F82" s="89" t="str">
        <f t="shared" si="17"/>
        <v>&lt;RC</v>
      </c>
      <c r="G82" s="89" t="str">
        <f t="shared" si="18"/>
        <v>&lt;RC</v>
      </c>
      <c r="H82" s="89" t="str">
        <f t="shared" si="27"/>
        <v>Tracy</v>
      </c>
      <c r="I82" s="89" t="str">
        <f t="shared" si="28"/>
        <v>Banks</v>
      </c>
      <c r="J82" s="79" t="str">
        <f>IF(DeltaCalc!P82="","--",DeltaCalc!P82)</f>
        <v>MRDO</v>
      </c>
      <c r="K82" s="89" t="str">
        <f t="shared" si="29"/>
        <v>IBU</v>
      </c>
      <c r="L82" s="90">
        <f>DeltaCalc!AF82</f>
        <v>0</v>
      </c>
      <c r="M82" s="90">
        <f t="shared" si="19"/>
        <v>21275.099609375</v>
      </c>
      <c r="N82" s="90">
        <f t="shared" si="20"/>
        <v>6680</v>
      </c>
      <c r="O82" s="90">
        <f t="shared" si="21"/>
        <v>4518.10888671875</v>
      </c>
      <c r="P82" s="90">
        <f t="shared" si="30"/>
        <v>11198.10888671875</v>
      </c>
      <c r="Q82" s="90">
        <f t="shared" si="22"/>
        <v>0</v>
      </c>
      <c r="R82" s="92">
        <f>Data!CG82</f>
        <v>18979.763671875</v>
      </c>
      <c r="S82" s="92">
        <f>Data!CH82</f>
        <v>6680</v>
      </c>
      <c r="T82" s="92">
        <f>Data!CI82</f>
        <v>4518.10888671875</v>
      </c>
      <c r="U82" s="92">
        <f>Data!CJ82</f>
        <v>11198.1083984375</v>
      </c>
      <c r="V82" s="90">
        <f>Data!CA83</f>
        <v>218.24244689941406</v>
      </c>
      <c r="W82" s="90">
        <f>Data!CC82</f>
        <v>631.57891845703125</v>
      </c>
      <c r="X82" s="90" t="str">
        <f t="shared" si="31"/>
        <v/>
      </c>
      <c r="Y82" s="90">
        <f>Data!BU83</f>
        <v>333.83074951171875</v>
      </c>
      <c r="Z82" s="90">
        <f>Data!BW82</f>
        <v>450</v>
      </c>
      <c r="AA82" s="90" t="str">
        <f t="shared" si="32"/>
        <v/>
      </c>
      <c r="AB82" s="90">
        <f>Data!BX83</f>
        <v>276.78659057617187</v>
      </c>
      <c r="AC82" s="90">
        <f>Data!BZ82</f>
        <v>450</v>
      </c>
      <c r="AD82" s="90" t="str">
        <f t="shared" si="33"/>
        <v/>
      </c>
    </row>
    <row r="83" spans="1:30">
      <c r="A83" s="77">
        <v>192712</v>
      </c>
      <c r="B83" s="88">
        <f t="shared" si="23"/>
        <v>10105</v>
      </c>
      <c r="C83" s="79" t="str">
        <f t="shared" si="24"/>
        <v>NCP</v>
      </c>
      <c r="D83" s="79" t="str">
        <f t="shared" si="25"/>
        <v>Nimbus</v>
      </c>
      <c r="E83" s="79" t="str">
        <f t="shared" si="26"/>
        <v>--</v>
      </c>
      <c r="F83" s="89" t="str">
        <f t="shared" si="17"/>
        <v>&gt;RC</v>
      </c>
      <c r="G83" s="89" t="str">
        <f t="shared" si="18"/>
        <v>&lt;RC</v>
      </c>
      <c r="H83" s="89" t="str">
        <f t="shared" si="27"/>
        <v>Tracy</v>
      </c>
      <c r="I83" s="89" t="str">
        <f t="shared" si="28"/>
        <v>Banks</v>
      </c>
      <c r="J83" s="79" t="str">
        <f>IF(DeltaCalc!P83="","--",DeltaCalc!P83)</f>
        <v>MRDO</v>
      </c>
      <c r="K83" s="89" t="str">
        <f t="shared" si="29"/>
        <v>IBU</v>
      </c>
      <c r="L83" s="90">
        <f>DeltaCalc!AF83</f>
        <v>0</v>
      </c>
      <c r="M83" s="90">
        <f t="shared" si="19"/>
        <v>15762.8603515625</v>
      </c>
      <c r="N83" s="90">
        <f t="shared" si="20"/>
        <v>6680</v>
      </c>
      <c r="O83" s="90">
        <f t="shared" si="21"/>
        <v>4489.640625</v>
      </c>
      <c r="P83" s="90">
        <f t="shared" si="30"/>
        <v>11169.640625</v>
      </c>
      <c r="Q83" s="90">
        <f t="shared" si="22"/>
        <v>0</v>
      </c>
      <c r="R83" s="92">
        <f>Data!CG83</f>
        <v>14280.8330078125</v>
      </c>
      <c r="S83" s="92">
        <f>Data!CH83</f>
        <v>6680</v>
      </c>
      <c r="T83" s="92">
        <f>Data!CI83</f>
        <v>4489.640625</v>
      </c>
      <c r="U83" s="92">
        <f>Data!CJ83</f>
        <v>11169.640625</v>
      </c>
      <c r="V83" s="90">
        <f>Data!CA84</f>
        <v>422.71868896484375</v>
      </c>
      <c r="W83" s="90">
        <f>Data!CC83</f>
        <v>631.57891845703125</v>
      </c>
      <c r="X83" s="90" t="str">
        <f t="shared" si="31"/>
        <v/>
      </c>
      <c r="Y83" s="90">
        <f>Data!BU84</f>
        <v>1080.8272705078125</v>
      </c>
      <c r="Z83" s="90">
        <f>Data!BW83</f>
        <v>1350</v>
      </c>
      <c r="AA83" s="90" t="str">
        <f t="shared" si="32"/>
        <v/>
      </c>
      <c r="AB83" s="90">
        <f>Data!BX84</f>
        <v>757.6014404296875</v>
      </c>
      <c r="AC83" s="90">
        <f>Data!BZ83</f>
        <v>1650</v>
      </c>
      <c r="AD83" s="90" t="str">
        <f t="shared" si="33"/>
        <v/>
      </c>
    </row>
    <row r="84" spans="1:30">
      <c r="A84" s="77">
        <v>192713</v>
      </c>
      <c r="B84" s="88">
        <f t="shared" si="23"/>
        <v>10135</v>
      </c>
      <c r="C84" s="79" t="str">
        <f t="shared" si="24"/>
        <v>--</v>
      </c>
      <c r="D84" s="79" t="str">
        <f t="shared" si="25"/>
        <v>--</v>
      </c>
      <c r="E84" s="79" t="str">
        <f t="shared" si="26"/>
        <v>--</v>
      </c>
      <c r="F84" s="89" t="str">
        <f t="shared" si="17"/>
        <v>@RC</v>
      </c>
      <c r="G84" s="89" t="str">
        <f t="shared" si="18"/>
        <v>&lt;RC</v>
      </c>
      <c r="H84" s="89" t="str">
        <f t="shared" si="27"/>
        <v>--</v>
      </c>
      <c r="I84" s="89" t="str">
        <f t="shared" si="28"/>
        <v>--</v>
      </c>
      <c r="J84" s="79" t="str">
        <f>IF(DeltaCalc!P84="","--",DeltaCalc!P84)</f>
        <v>--</v>
      </c>
      <c r="K84" s="89" t="str">
        <f t="shared" si="29"/>
        <v>IBU</v>
      </c>
      <c r="L84" s="90">
        <f>DeltaCalc!AF84</f>
        <v>5.4631567001342773</v>
      </c>
      <c r="M84" s="90">
        <f t="shared" si="19"/>
        <v>27589.99609375</v>
      </c>
      <c r="N84" s="90">
        <f t="shared" si="20"/>
        <v>5508.36865234375</v>
      </c>
      <c r="O84" s="90">
        <f t="shared" si="21"/>
        <v>3595.732666015625</v>
      </c>
      <c r="P84" s="90">
        <f t="shared" si="30"/>
        <v>9104.101318359375</v>
      </c>
      <c r="Q84" s="90">
        <f t="shared" si="22"/>
        <v>5.4631567001342773</v>
      </c>
      <c r="R84" s="92">
        <f>Data!CG84</f>
        <v>12289.619140625</v>
      </c>
      <c r="S84" s="92">
        <f>Data!CH84</f>
        <v>6680</v>
      </c>
      <c r="T84" s="92">
        <f>Data!CI84</f>
        <v>3728.142578125</v>
      </c>
      <c r="U84" s="92">
        <f>Data!CJ84</f>
        <v>10408.142578125</v>
      </c>
      <c r="V84" s="90">
        <f>Data!CA85</f>
        <v>626.62896728515625</v>
      </c>
      <c r="W84" s="90">
        <f>Data!CC84</f>
        <v>964.91229248046875</v>
      </c>
      <c r="X84" s="90" t="str">
        <f t="shared" si="31"/>
        <v/>
      </c>
      <c r="Y84" s="90">
        <f>Data!BU85</f>
        <v>847.124267578125</v>
      </c>
      <c r="Z84" s="90">
        <f>Data!BW84</f>
        <v>99000</v>
      </c>
      <c r="AA84" s="90" t="str">
        <f t="shared" si="32"/>
        <v/>
      </c>
      <c r="AB84" s="90">
        <f>Data!BX85</f>
        <v>288.671875</v>
      </c>
      <c r="AC84" s="90">
        <f>Data!BZ84</f>
        <v>99000</v>
      </c>
      <c r="AD84" s="90" t="str">
        <f t="shared" si="33"/>
        <v/>
      </c>
    </row>
    <row r="85" spans="1:30">
      <c r="A85" s="77">
        <v>192802</v>
      </c>
      <c r="B85" s="88">
        <f t="shared" si="23"/>
        <v>10166</v>
      </c>
      <c r="C85" s="79" t="str">
        <f t="shared" si="24"/>
        <v>--</v>
      </c>
      <c r="D85" s="79" t="str">
        <f t="shared" si="25"/>
        <v>--</v>
      </c>
      <c r="E85" s="79" t="str">
        <f t="shared" si="26"/>
        <v>--</v>
      </c>
      <c r="F85" s="89" t="str">
        <f t="shared" si="17"/>
        <v>@RC</v>
      </c>
      <c r="G85" s="89" t="str">
        <f t="shared" si="18"/>
        <v>&lt;RC</v>
      </c>
      <c r="H85" s="89" t="str">
        <f t="shared" si="27"/>
        <v>--</v>
      </c>
      <c r="I85" s="89" t="str">
        <f t="shared" si="28"/>
        <v>--</v>
      </c>
      <c r="J85" s="79" t="str">
        <f>IF(DeltaCalc!P85="","--",DeltaCalc!P85)</f>
        <v>MRDO</v>
      </c>
      <c r="K85" s="89" t="str">
        <f t="shared" si="29"/>
        <v>UWFE</v>
      </c>
      <c r="L85" s="90">
        <f>DeltaCalc!AF85</f>
        <v>0</v>
      </c>
      <c r="M85" s="90">
        <f t="shared" si="19"/>
        <v>13639.310546875</v>
      </c>
      <c r="N85" s="90">
        <f t="shared" si="20"/>
        <v>3679.686767578125</v>
      </c>
      <c r="O85" s="90">
        <f t="shared" si="21"/>
        <v>3226.798828125</v>
      </c>
      <c r="P85" s="90">
        <f t="shared" si="30"/>
        <v>6906.485595703125</v>
      </c>
      <c r="Q85" s="90">
        <f t="shared" si="22"/>
        <v>0</v>
      </c>
      <c r="R85" s="92">
        <f>Data!CG85</f>
        <v>0</v>
      </c>
      <c r="S85" s="92">
        <f>Data!CH85</f>
        <v>6467.1455078125</v>
      </c>
      <c r="T85" s="92">
        <f>Data!CI85</f>
        <v>3290.83203125</v>
      </c>
      <c r="U85" s="92">
        <f>Data!CJ85</f>
        <v>9757.9775390625</v>
      </c>
      <c r="V85" s="90">
        <f>Data!CA86</f>
        <v>307.24160766601562</v>
      </c>
      <c r="W85" s="90">
        <f>Data!CC85</f>
        <v>964.91229248046875</v>
      </c>
      <c r="X85" s="90" t="str">
        <f t="shared" si="31"/>
        <v/>
      </c>
      <c r="Y85" s="90">
        <f>Data!BU86</f>
        <v>296.41815185546875</v>
      </c>
      <c r="Z85" s="90">
        <f>Data!BW85</f>
        <v>99000</v>
      </c>
      <c r="AA85" s="90" t="str">
        <f t="shared" si="32"/>
        <v/>
      </c>
      <c r="AB85" s="90">
        <f>Data!BX86</f>
        <v>256.04299926757812</v>
      </c>
      <c r="AC85" s="90">
        <f>Data!BZ85</f>
        <v>99000</v>
      </c>
      <c r="AD85" s="90" t="str">
        <f t="shared" si="33"/>
        <v/>
      </c>
    </row>
    <row r="86" spans="1:30">
      <c r="A86" s="77">
        <v>192803</v>
      </c>
      <c r="B86" s="88">
        <f t="shared" si="23"/>
        <v>10196</v>
      </c>
      <c r="C86" s="79" t="str">
        <f t="shared" si="24"/>
        <v>--</v>
      </c>
      <c r="D86" s="79" t="str">
        <f t="shared" si="25"/>
        <v>--</v>
      </c>
      <c r="E86" s="79" t="str">
        <f t="shared" si="26"/>
        <v>--</v>
      </c>
      <c r="F86" s="89" t="str">
        <f t="shared" si="17"/>
        <v>&lt;RC</v>
      </c>
      <c r="G86" s="89" t="str">
        <f t="shared" si="18"/>
        <v>&lt;RC</v>
      </c>
      <c r="H86" s="89" t="str">
        <f t="shared" si="27"/>
        <v>Tracy</v>
      </c>
      <c r="I86" s="89" t="str">
        <f t="shared" si="28"/>
        <v>--</v>
      </c>
      <c r="J86" s="79" t="str">
        <f>IF(DeltaCalc!P86="","--",DeltaCalc!P86)</f>
        <v>MRDO</v>
      </c>
      <c r="K86" s="89" t="str">
        <f t="shared" si="29"/>
        <v>UWFE</v>
      </c>
      <c r="L86" s="90">
        <f>DeltaCalc!AF86</f>
        <v>0</v>
      </c>
      <c r="M86" s="90">
        <f t="shared" si="19"/>
        <v>21323.71875</v>
      </c>
      <c r="N86" s="90">
        <f t="shared" si="20"/>
        <v>3892.2490234375</v>
      </c>
      <c r="O86" s="90">
        <f t="shared" si="21"/>
        <v>4237.3974609375</v>
      </c>
      <c r="P86" s="90">
        <f t="shared" si="30"/>
        <v>8129.646484375</v>
      </c>
      <c r="Q86" s="90">
        <f t="shared" si="22"/>
        <v>0</v>
      </c>
      <c r="R86" s="92">
        <f>Data!CG86</f>
        <v>1507.7086181640625</v>
      </c>
      <c r="S86" s="92">
        <f>Data!CH86</f>
        <v>6680</v>
      </c>
      <c r="T86" s="92">
        <f>Data!CI86</f>
        <v>4237.3974609375</v>
      </c>
      <c r="U86" s="92">
        <f>Data!CJ86</f>
        <v>10917.3974609375</v>
      </c>
      <c r="V86" s="90">
        <f>Data!CA87</f>
        <v>274.34884643554687</v>
      </c>
      <c r="W86" s="90">
        <f>Data!CC86</f>
        <v>964.91229248046875</v>
      </c>
      <c r="X86" s="90" t="str">
        <f t="shared" si="31"/>
        <v/>
      </c>
      <c r="Y86" s="90">
        <f>Data!BU87</f>
        <v>302.60440063476562</v>
      </c>
      <c r="Z86" s="90">
        <f>Data!BW86</f>
        <v>99000</v>
      </c>
      <c r="AA86" s="90" t="str">
        <f t="shared" si="32"/>
        <v/>
      </c>
      <c r="AB86" s="90">
        <f>Data!BX87</f>
        <v>236.18132019042969</v>
      </c>
      <c r="AC86" s="90">
        <f>Data!BZ86</f>
        <v>99000</v>
      </c>
      <c r="AD86" s="90" t="str">
        <f t="shared" si="33"/>
        <v/>
      </c>
    </row>
    <row r="87" spans="1:30">
      <c r="A87" s="77">
        <v>192804</v>
      </c>
      <c r="B87" s="88">
        <f t="shared" si="23"/>
        <v>10227</v>
      </c>
      <c r="C87" s="79" t="str">
        <f t="shared" si="24"/>
        <v>Keswick</v>
      </c>
      <c r="D87" s="79" t="str">
        <f t="shared" si="25"/>
        <v>Nimbus</v>
      </c>
      <c r="E87" s="79" t="str">
        <f t="shared" si="26"/>
        <v>Therm.</v>
      </c>
      <c r="F87" s="89" t="str">
        <f t="shared" si="17"/>
        <v>&gt;RC</v>
      </c>
      <c r="G87" s="89" t="str">
        <f t="shared" si="18"/>
        <v>&lt;RC</v>
      </c>
      <c r="H87" s="89" t="str">
        <f t="shared" si="27"/>
        <v>Tracy</v>
      </c>
      <c r="I87" s="89" t="str">
        <f t="shared" si="28"/>
        <v>--</v>
      </c>
      <c r="J87" s="79" t="str">
        <f>IF(DeltaCalc!P87="","--",DeltaCalc!P87)</f>
        <v>EI</v>
      </c>
      <c r="K87" s="89" t="str">
        <f t="shared" si="29"/>
        <v>UWFE</v>
      </c>
      <c r="L87" s="90">
        <f>DeltaCalc!AF87</f>
        <v>7.5120195106137544E-4</v>
      </c>
      <c r="M87" s="90">
        <f t="shared" si="19"/>
        <v>13341.359375</v>
      </c>
      <c r="N87" s="90">
        <f t="shared" si="20"/>
        <v>6616.43505859375</v>
      </c>
      <c r="O87" s="90">
        <f t="shared" si="21"/>
        <v>4217.953125</v>
      </c>
      <c r="P87" s="90">
        <f t="shared" si="30"/>
        <v>10834.38818359375</v>
      </c>
      <c r="Q87" s="90">
        <f t="shared" si="22"/>
        <v>1033.9520263671875</v>
      </c>
      <c r="R87" s="92">
        <f>Data!CG87</f>
        <v>0</v>
      </c>
      <c r="S87" s="92">
        <f>Data!CH87</f>
        <v>4500</v>
      </c>
      <c r="T87" s="92">
        <f>Data!CI87</f>
        <v>3750</v>
      </c>
      <c r="U87" s="92">
        <f>Data!CJ87</f>
        <v>8250</v>
      </c>
      <c r="V87" s="90">
        <f>Data!CA88</f>
        <v>287.37478637695312</v>
      </c>
      <c r="W87" s="90">
        <f>Data!CC87</f>
        <v>964.91229248046875</v>
      </c>
      <c r="X87" s="90" t="str">
        <f t="shared" si="31"/>
        <v/>
      </c>
      <c r="Y87" s="90">
        <f>Data!BU88</f>
        <v>564.30999755859375</v>
      </c>
      <c r="Z87" s="90">
        <f>Data!BW87</f>
        <v>99000</v>
      </c>
      <c r="AA87" s="90" t="str">
        <f t="shared" si="32"/>
        <v/>
      </c>
      <c r="AB87" s="90">
        <f>Data!BX88</f>
        <v>378.03829956054687</v>
      </c>
      <c r="AC87" s="90">
        <f>Data!BZ87</f>
        <v>99000</v>
      </c>
      <c r="AD87" s="90" t="str">
        <f t="shared" si="33"/>
        <v/>
      </c>
    </row>
    <row r="88" spans="1:30">
      <c r="A88" s="77">
        <v>192805</v>
      </c>
      <c r="B88" s="88">
        <f t="shared" si="23"/>
        <v>10258</v>
      </c>
      <c r="C88" s="79" t="str">
        <f t="shared" si="24"/>
        <v>Keswick</v>
      </c>
      <c r="D88" s="79" t="str">
        <f t="shared" si="25"/>
        <v>Nimbus</v>
      </c>
      <c r="E88" s="79" t="str">
        <f t="shared" si="26"/>
        <v>Therm.</v>
      </c>
      <c r="F88" s="89" t="str">
        <f t="shared" si="17"/>
        <v>&lt;RC</v>
      </c>
      <c r="G88" s="89" t="str">
        <f t="shared" si="18"/>
        <v>&gt;RC</v>
      </c>
      <c r="H88" s="89" t="str">
        <f t="shared" si="27"/>
        <v>--</v>
      </c>
      <c r="I88" s="89" t="str">
        <f t="shared" si="28"/>
        <v>--</v>
      </c>
      <c r="J88" s="79" t="str">
        <f>IF(DeltaCalc!P88="","--",DeltaCalc!P88)</f>
        <v>--</v>
      </c>
      <c r="K88" s="89" t="str">
        <f t="shared" si="29"/>
        <v>UWFE</v>
      </c>
      <c r="L88" s="90">
        <f>DeltaCalc!AF88</f>
        <v>13935.296875</v>
      </c>
      <c r="M88" s="90">
        <f t="shared" si="19"/>
        <v>23132.994140625</v>
      </c>
      <c r="N88" s="90">
        <f t="shared" si="20"/>
        <v>3445.2236328125</v>
      </c>
      <c r="O88" s="90">
        <f t="shared" si="21"/>
        <v>3445.2236328125</v>
      </c>
      <c r="P88" s="90">
        <f t="shared" si="30"/>
        <v>6890.447265625</v>
      </c>
      <c r="Q88" s="90">
        <f t="shared" si="22"/>
        <v>13935.296875</v>
      </c>
      <c r="R88" s="92">
        <f>Data!CG88</f>
        <v>0</v>
      </c>
      <c r="S88" s="92">
        <f>Data!CH88</f>
        <v>300</v>
      </c>
      <c r="T88" s="92">
        <f>Data!CI88</f>
        <v>3000</v>
      </c>
      <c r="U88" s="92">
        <f>Data!CJ88</f>
        <v>3300</v>
      </c>
      <c r="V88" s="90">
        <f>Data!CA89</f>
        <v>365.4803466796875</v>
      </c>
      <c r="W88" s="90">
        <f>Data!CC88</f>
        <v>964.91229248046875</v>
      </c>
      <c r="X88" s="90" t="str">
        <f t="shared" si="31"/>
        <v/>
      </c>
      <c r="Y88" s="90">
        <f>Data!BU89</f>
        <v>487.95303344726562</v>
      </c>
      <c r="Z88" s="90">
        <f>Data!BW88</f>
        <v>99000</v>
      </c>
      <c r="AA88" s="90" t="str">
        <f t="shared" si="32"/>
        <v/>
      </c>
      <c r="AB88" s="90">
        <f>Data!BX89</f>
        <v>272.10906982421875</v>
      </c>
      <c r="AC88" s="90">
        <f>Data!BZ88</f>
        <v>99000</v>
      </c>
      <c r="AD88" s="90" t="str">
        <f t="shared" si="33"/>
        <v/>
      </c>
    </row>
    <row r="89" spans="1:30">
      <c r="A89" s="77">
        <v>192806</v>
      </c>
      <c r="B89" s="88">
        <f t="shared" si="23"/>
        <v>10287</v>
      </c>
      <c r="C89" s="79" t="str">
        <f t="shared" si="24"/>
        <v>Keswick</v>
      </c>
      <c r="D89" s="79" t="str">
        <f t="shared" si="25"/>
        <v>Nimbus</v>
      </c>
      <c r="E89" s="79" t="str">
        <f t="shared" si="26"/>
        <v>Therm.</v>
      </c>
      <c r="F89" s="89" t="str">
        <f t="shared" si="17"/>
        <v>&lt;RC</v>
      </c>
      <c r="G89" s="89" t="str">
        <f t="shared" si="18"/>
        <v>&gt;RC</v>
      </c>
      <c r="H89" s="89" t="str">
        <f t="shared" si="27"/>
        <v>--</v>
      </c>
      <c r="I89" s="89" t="str">
        <f t="shared" si="28"/>
        <v>--</v>
      </c>
      <c r="J89" s="79" t="str">
        <f>IF(DeltaCalc!P89="","--",DeltaCalc!P89)</f>
        <v>--</v>
      </c>
      <c r="K89" s="89" t="str">
        <f t="shared" si="29"/>
        <v>UWFE</v>
      </c>
      <c r="L89" s="90">
        <f>DeltaCalc!AF89</f>
        <v>13960.404296875</v>
      </c>
      <c r="M89" s="90">
        <f t="shared" si="19"/>
        <v>20560.55078125</v>
      </c>
      <c r="N89" s="90">
        <f t="shared" si="20"/>
        <v>2186.452880859375</v>
      </c>
      <c r="O89" s="90">
        <f t="shared" si="21"/>
        <v>2186.452880859375</v>
      </c>
      <c r="P89" s="90">
        <f t="shared" si="30"/>
        <v>4372.90576171875</v>
      </c>
      <c r="Q89" s="90">
        <f t="shared" si="22"/>
        <v>13960.404296875</v>
      </c>
      <c r="R89" s="92">
        <f>Data!CG89</f>
        <v>0</v>
      </c>
      <c r="S89" s="92">
        <f>Data!CH89</f>
        <v>300</v>
      </c>
      <c r="T89" s="92">
        <f>Data!CI89</f>
        <v>2500</v>
      </c>
      <c r="U89" s="92">
        <f>Data!CJ89</f>
        <v>2800</v>
      </c>
      <c r="V89" s="90">
        <f>Data!CA90</f>
        <v>298.31085205078125</v>
      </c>
      <c r="W89" s="90">
        <f>Data!CC89</f>
        <v>631.57891845703125</v>
      </c>
      <c r="X89" s="90" t="str">
        <f t="shared" si="31"/>
        <v/>
      </c>
      <c r="Y89" s="90">
        <f>Data!BU90</f>
        <v>236.8350830078125</v>
      </c>
      <c r="Z89" s="90">
        <f>Data!BW89</f>
        <v>99000</v>
      </c>
      <c r="AA89" s="90" t="str">
        <f t="shared" si="32"/>
        <v/>
      </c>
      <c r="AB89" s="90">
        <f>Data!BX90</f>
        <v>185.4713134765625</v>
      </c>
      <c r="AC89" s="90">
        <f>Data!BZ89</f>
        <v>99000</v>
      </c>
      <c r="AD89" s="90" t="str">
        <f t="shared" si="33"/>
        <v/>
      </c>
    </row>
    <row r="90" spans="1:30">
      <c r="A90" s="77">
        <v>192807</v>
      </c>
      <c r="B90" s="88">
        <f t="shared" si="23"/>
        <v>10318</v>
      </c>
      <c r="C90" s="79" t="str">
        <f t="shared" si="24"/>
        <v>Flood</v>
      </c>
      <c r="D90" s="79" t="str">
        <f t="shared" si="25"/>
        <v>Flood</v>
      </c>
      <c r="E90" s="79" t="str">
        <f t="shared" si="26"/>
        <v>Flood</v>
      </c>
      <c r="F90" s="89" t="str">
        <f t="shared" si="17"/>
        <v>&gt;RC</v>
      </c>
      <c r="G90" s="89" t="str">
        <f t="shared" si="18"/>
        <v>&gt;RC</v>
      </c>
      <c r="H90" s="89" t="str">
        <f t="shared" si="27"/>
        <v>--</v>
      </c>
      <c r="I90" s="89" t="str">
        <f t="shared" si="28"/>
        <v>--</v>
      </c>
      <c r="J90" s="79" t="str">
        <f>IF(DeltaCalc!P90="","--",DeltaCalc!P90)</f>
        <v>--</v>
      </c>
      <c r="K90" s="89" t="str">
        <f t="shared" si="29"/>
        <v>UWFE</v>
      </c>
      <c r="L90" s="90">
        <f>DeltaCalc!AF90</f>
        <v>77449.296875</v>
      </c>
      <c r="M90" s="90">
        <f t="shared" si="19"/>
        <v>67734.1953125</v>
      </c>
      <c r="N90" s="90">
        <f t="shared" si="20"/>
        <v>3099.0068359375</v>
      </c>
      <c r="O90" s="90">
        <f t="shared" si="21"/>
        <v>3099.0068359375</v>
      </c>
      <c r="P90" s="90">
        <f t="shared" si="30"/>
        <v>6198.013671875</v>
      </c>
      <c r="Q90" s="90">
        <f t="shared" si="22"/>
        <v>77449.296875</v>
      </c>
      <c r="R90" s="92">
        <f>Data!CG90</f>
        <v>0</v>
      </c>
      <c r="S90" s="92">
        <f>Data!CH90</f>
        <v>300</v>
      </c>
      <c r="T90" s="92">
        <f>Data!CI90</f>
        <v>800</v>
      </c>
      <c r="U90" s="92">
        <f>Data!CJ90</f>
        <v>1100</v>
      </c>
      <c r="V90" s="90">
        <f>Data!CA91</f>
        <v>337.77371215820312</v>
      </c>
      <c r="W90" s="90">
        <f>Data!CC90</f>
        <v>631.57891845703125</v>
      </c>
      <c r="X90" s="90" t="str">
        <f t="shared" si="31"/>
        <v/>
      </c>
      <c r="Y90" s="90">
        <f>Data!BU91</f>
        <v>239.19976806640625</v>
      </c>
      <c r="Z90" s="90">
        <f>Data!BW90</f>
        <v>99000</v>
      </c>
      <c r="AA90" s="90" t="str">
        <f t="shared" si="32"/>
        <v/>
      </c>
      <c r="AB90" s="90">
        <f>Data!BX91</f>
        <v>180.0018310546875</v>
      </c>
      <c r="AC90" s="90">
        <f>Data!BZ90</f>
        <v>99000</v>
      </c>
      <c r="AD90" s="90" t="str">
        <f t="shared" si="33"/>
        <v/>
      </c>
    </row>
    <row r="91" spans="1:30">
      <c r="A91" s="77">
        <v>192808</v>
      </c>
      <c r="B91" s="88">
        <f t="shared" si="23"/>
        <v>10348</v>
      </c>
      <c r="C91" s="79" t="str">
        <f t="shared" si="24"/>
        <v>Flood</v>
      </c>
      <c r="D91" s="79" t="str">
        <f t="shared" si="25"/>
        <v>Flood</v>
      </c>
      <c r="E91" s="79" t="str">
        <f t="shared" si="26"/>
        <v>Therm.</v>
      </c>
      <c r="F91" s="89" t="str">
        <f t="shared" si="17"/>
        <v>&gt;RC</v>
      </c>
      <c r="G91" s="89" t="str">
        <f t="shared" si="18"/>
        <v>&gt;RC</v>
      </c>
      <c r="H91" s="89" t="str">
        <f t="shared" si="27"/>
        <v>PulseCap1</v>
      </c>
      <c r="I91" s="89" t="str">
        <f t="shared" si="28"/>
        <v>PulseCap1</v>
      </c>
      <c r="J91" s="79" t="str">
        <f>IF(DeltaCalc!P91="","--",DeltaCalc!P91)</f>
        <v>--</v>
      </c>
      <c r="K91" s="89" t="str">
        <f t="shared" si="29"/>
        <v>UWFE</v>
      </c>
      <c r="L91" s="90">
        <f>DeltaCalc!AF91</f>
        <v>12017.884765625</v>
      </c>
      <c r="M91" s="90">
        <f t="shared" si="19"/>
        <v>25127.490234375</v>
      </c>
      <c r="N91" s="90">
        <f t="shared" si="20"/>
        <v>949.84466552734375</v>
      </c>
      <c r="O91" s="90">
        <f t="shared" si="21"/>
        <v>949.84466552734375</v>
      </c>
      <c r="P91" s="90">
        <f t="shared" si="30"/>
        <v>1899.6893310546875</v>
      </c>
      <c r="Q91" s="90">
        <f t="shared" si="22"/>
        <v>12017.884765625</v>
      </c>
      <c r="R91" s="92">
        <f>Data!CG91</f>
        <v>0</v>
      </c>
      <c r="S91" s="92">
        <f>Data!CH91</f>
        <v>300</v>
      </c>
      <c r="T91" s="92">
        <f>Data!CI91</f>
        <v>800</v>
      </c>
      <c r="U91" s="92">
        <f>Data!CJ91</f>
        <v>1100</v>
      </c>
      <c r="V91" s="90">
        <f>Data!CA92</f>
        <v>472.35549926757812</v>
      </c>
      <c r="W91" s="90">
        <f>Data!CC91</f>
        <v>631.57891845703125</v>
      </c>
      <c r="X91" s="90" t="str">
        <f t="shared" si="31"/>
        <v/>
      </c>
      <c r="Y91" s="90">
        <f>Data!BU92</f>
        <v>247.95352172851562</v>
      </c>
      <c r="Z91" s="90">
        <f>Data!BW91</f>
        <v>450</v>
      </c>
      <c r="AA91" s="90" t="str">
        <f t="shared" si="32"/>
        <v/>
      </c>
      <c r="AB91" s="90">
        <f>Data!BX92</f>
        <v>199.72312927246094</v>
      </c>
      <c r="AC91" s="90">
        <f>Data!BZ91</f>
        <v>450</v>
      </c>
      <c r="AD91" s="90" t="str">
        <f t="shared" si="33"/>
        <v/>
      </c>
    </row>
    <row r="92" spans="1:30">
      <c r="A92" s="77">
        <v>192809</v>
      </c>
      <c r="B92" s="88">
        <f t="shared" si="23"/>
        <v>10379</v>
      </c>
      <c r="C92" s="79" t="str">
        <f t="shared" si="24"/>
        <v>NCP</v>
      </c>
      <c r="D92" s="79" t="str">
        <f t="shared" si="25"/>
        <v>Flood</v>
      </c>
      <c r="E92" s="79" t="str">
        <f t="shared" si="26"/>
        <v>F. Min</v>
      </c>
      <c r="F92" s="89" t="str">
        <f t="shared" si="17"/>
        <v>&lt;RC</v>
      </c>
      <c r="G92" s="89" t="str">
        <f t="shared" si="18"/>
        <v>&lt;RC</v>
      </c>
      <c r="H92" s="89" t="str">
        <f t="shared" si="27"/>
        <v>PulseCap1</v>
      </c>
      <c r="I92" s="89" t="str">
        <f t="shared" si="28"/>
        <v>PulseCap1</v>
      </c>
      <c r="J92" s="79" t="str">
        <f>IF(DeltaCalc!P92="","--",DeltaCalc!P92)</f>
        <v>--</v>
      </c>
      <c r="K92" s="89" t="str">
        <f t="shared" si="29"/>
        <v>UWFE</v>
      </c>
      <c r="L92" s="90">
        <f>DeltaCalc!AF92</f>
        <v>6521.20654296875</v>
      </c>
      <c r="M92" s="90">
        <f t="shared" si="19"/>
        <v>12882.984375</v>
      </c>
      <c r="N92" s="90">
        <f t="shared" si="20"/>
        <v>700</v>
      </c>
      <c r="O92" s="90">
        <f t="shared" si="21"/>
        <v>800</v>
      </c>
      <c r="P92" s="90">
        <f t="shared" si="30"/>
        <v>1500</v>
      </c>
      <c r="Q92" s="90">
        <f t="shared" si="22"/>
        <v>6521.20654296875</v>
      </c>
      <c r="R92" s="92">
        <f>Data!CG92</f>
        <v>0</v>
      </c>
      <c r="S92" s="92">
        <f>Data!CH92</f>
        <v>1000</v>
      </c>
      <c r="T92" s="92">
        <f>Data!CI92</f>
        <v>991.17767333984375</v>
      </c>
      <c r="U92" s="92">
        <f>Data!CJ92</f>
        <v>1991.1776123046875</v>
      </c>
      <c r="V92" s="90">
        <f>Data!CA93</f>
        <v>504.194091796875</v>
      </c>
      <c r="W92" s="90">
        <f>Data!CC92</f>
        <v>631.57891845703125</v>
      </c>
      <c r="X92" s="90" t="str">
        <f t="shared" si="31"/>
        <v/>
      </c>
      <c r="Y92" s="90">
        <f>Data!BU93</f>
        <v>238.51771545410156</v>
      </c>
      <c r="Z92" s="90">
        <f>Data!BW92</f>
        <v>450</v>
      </c>
      <c r="AA92" s="90" t="str">
        <f t="shared" si="32"/>
        <v/>
      </c>
      <c r="AB92" s="90">
        <f>Data!BX93</f>
        <v>215.23095703125</v>
      </c>
      <c r="AC92" s="90">
        <f>Data!BZ92</f>
        <v>450</v>
      </c>
      <c r="AD92" s="90" t="str">
        <f t="shared" si="33"/>
        <v/>
      </c>
    </row>
    <row r="93" spans="1:30">
      <c r="A93" s="77">
        <v>192810</v>
      </c>
      <c r="B93" s="88">
        <f t="shared" si="23"/>
        <v>10409</v>
      </c>
      <c r="C93" s="79" t="str">
        <f t="shared" si="24"/>
        <v>NCP</v>
      </c>
      <c r="D93" s="79" t="str">
        <f t="shared" si="25"/>
        <v>--</v>
      </c>
      <c r="E93" s="79" t="str">
        <f t="shared" si="26"/>
        <v>--</v>
      </c>
      <c r="F93" s="89" t="str">
        <f t="shared" si="17"/>
        <v>&lt;RC</v>
      </c>
      <c r="G93" s="89" t="str">
        <f t="shared" si="18"/>
        <v>&lt;RC</v>
      </c>
      <c r="H93" s="89" t="str">
        <f t="shared" si="27"/>
        <v>--</v>
      </c>
      <c r="I93" s="89" t="str">
        <f t="shared" si="28"/>
        <v>--</v>
      </c>
      <c r="J93" s="79" t="str">
        <f>IF(DeltaCalc!P93="","--",DeltaCalc!P93)</f>
        <v>--</v>
      </c>
      <c r="K93" s="89" t="str">
        <f t="shared" si="29"/>
        <v>IBU</v>
      </c>
      <c r="L93" s="90">
        <f>DeltaCalc!AF93</f>
        <v>11.453824043273926</v>
      </c>
      <c r="M93" s="90">
        <f t="shared" si="19"/>
        <v>12075.9228515625</v>
      </c>
      <c r="N93" s="90">
        <f t="shared" si="20"/>
        <v>2453.912841796875</v>
      </c>
      <c r="O93" s="90">
        <f t="shared" si="21"/>
        <v>2453.912841796875</v>
      </c>
      <c r="P93" s="90">
        <f t="shared" si="30"/>
        <v>4907.82568359375</v>
      </c>
      <c r="Q93" s="90">
        <f t="shared" si="22"/>
        <v>11.453824043273926</v>
      </c>
      <c r="R93" s="92">
        <f>Data!CG93</f>
        <v>11524.54296875</v>
      </c>
      <c r="S93" s="92">
        <f>Data!CH93</f>
        <v>2500</v>
      </c>
      <c r="T93" s="92">
        <f>Data!CI93</f>
        <v>2000</v>
      </c>
      <c r="U93" s="92">
        <f>Data!CJ93</f>
        <v>4500</v>
      </c>
      <c r="V93" s="90">
        <f>Data!CA94</f>
        <v>282.95550537109375</v>
      </c>
      <c r="W93" s="90">
        <f>Data!CC93</f>
        <v>631.57891845703125</v>
      </c>
      <c r="X93" s="90" t="str">
        <f t="shared" si="31"/>
        <v/>
      </c>
      <c r="Y93" s="90">
        <f>Data!BU94</f>
        <v>437.11697387695312</v>
      </c>
      <c r="Z93" s="90">
        <f>Data!BW93</f>
        <v>450</v>
      </c>
      <c r="AA93" s="90" t="str">
        <f t="shared" si="32"/>
        <v/>
      </c>
      <c r="AB93" s="90">
        <f>Data!BX94</f>
        <v>364.44863891601562</v>
      </c>
      <c r="AC93" s="90">
        <f>Data!BZ93</f>
        <v>450</v>
      </c>
      <c r="AD93" s="90" t="str">
        <f t="shared" si="33"/>
        <v/>
      </c>
    </row>
    <row r="94" spans="1:30">
      <c r="A94" s="77">
        <v>192811</v>
      </c>
      <c r="B94" s="88">
        <f t="shared" si="23"/>
        <v>10440</v>
      </c>
      <c r="C94" s="79" t="str">
        <f t="shared" si="24"/>
        <v>--</v>
      </c>
      <c r="D94" s="79" t="str">
        <f t="shared" si="25"/>
        <v>--</v>
      </c>
      <c r="E94" s="79" t="str">
        <f t="shared" si="26"/>
        <v>--</v>
      </c>
      <c r="F94" s="89" t="str">
        <f t="shared" si="17"/>
        <v>&lt;RC</v>
      </c>
      <c r="G94" s="89" t="str">
        <f t="shared" si="18"/>
        <v>&lt;RC</v>
      </c>
      <c r="H94" s="89" t="str">
        <f t="shared" si="27"/>
        <v>--</v>
      </c>
      <c r="I94" s="89" t="str">
        <f t="shared" si="28"/>
        <v>--</v>
      </c>
      <c r="J94" s="79" t="str">
        <f>IF(DeltaCalc!P94="","--",DeltaCalc!P94)</f>
        <v>JP</v>
      </c>
      <c r="K94" s="89" t="str">
        <f t="shared" si="29"/>
        <v>IBU</v>
      </c>
      <c r="L94" s="90">
        <f>DeltaCalc!AF94</f>
        <v>-4.8828125E-4</v>
      </c>
      <c r="M94" s="90">
        <f t="shared" si="19"/>
        <v>22509.91796875</v>
      </c>
      <c r="N94" s="90">
        <f t="shared" si="20"/>
        <v>6173.46435546875</v>
      </c>
      <c r="O94" s="90">
        <f t="shared" si="21"/>
        <v>2089.450927734375</v>
      </c>
      <c r="P94" s="90">
        <f t="shared" si="30"/>
        <v>8262.915283203125</v>
      </c>
      <c r="Q94" s="90">
        <f t="shared" si="22"/>
        <v>3424.57666015625</v>
      </c>
      <c r="R94" s="92">
        <f>Data!CG94</f>
        <v>22509.91796875</v>
      </c>
      <c r="S94" s="92">
        <f>Data!CH94</f>
        <v>6680</v>
      </c>
      <c r="T94" s="92">
        <f>Data!CI94</f>
        <v>4491.50634765625</v>
      </c>
      <c r="U94" s="92">
        <f>Data!CJ94</f>
        <v>11171.505859375</v>
      </c>
      <c r="V94" s="90">
        <f>Data!CA95</f>
        <v>277.969970703125</v>
      </c>
      <c r="W94" s="90">
        <f>Data!CC94</f>
        <v>631.57891845703125</v>
      </c>
      <c r="X94" s="90" t="str">
        <f t="shared" si="31"/>
        <v/>
      </c>
      <c r="Y94" s="90">
        <f>Data!BU95</f>
        <v>453.066162109375</v>
      </c>
      <c r="Z94" s="90">
        <f>Data!BW94</f>
        <v>450</v>
      </c>
      <c r="AA94" s="90">
        <f t="shared" si="32"/>
        <v>3.066162109375</v>
      </c>
      <c r="AB94" s="90">
        <f>Data!BX95</f>
        <v>411.35800170898437</v>
      </c>
      <c r="AC94" s="90">
        <f>Data!BZ94</f>
        <v>630</v>
      </c>
      <c r="AD94" s="90" t="str">
        <f t="shared" si="33"/>
        <v/>
      </c>
    </row>
    <row r="95" spans="1:30">
      <c r="A95" s="77">
        <v>192812</v>
      </c>
      <c r="B95" s="88">
        <f t="shared" si="23"/>
        <v>10471</v>
      </c>
      <c r="C95" s="79" t="str">
        <f t="shared" si="24"/>
        <v>--</v>
      </c>
      <c r="D95" s="79" t="str">
        <f t="shared" si="25"/>
        <v>--</v>
      </c>
      <c r="E95" s="79" t="str">
        <f t="shared" si="26"/>
        <v>--</v>
      </c>
      <c r="F95" s="89" t="str">
        <f t="shared" si="17"/>
        <v>&lt;RC</v>
      </c>
      <c r="G95" s="89" t="str">
        <f t="shared" si="18"/>
        <v>&lt;RC</v>
      </c>
      <c r="H95" s="89" t="str">
        <f t="shared" si="27"/>
        <v>Tracy</v>
      </c>
      <c r="I95" s="89" t="str">
        <f t="shared" si="28"/>
        <v>Banks</v>
      </c>
      <c r="J95" s="79" t="str">
        <f>IF(DeltaCalc!P95="","--",DeltaCalc!P95)</f>
        <v>--</v>
      </c>
      <c r="K95" s="89" t="str">
        <f t="shared" si="29"/>
        <v>IBU</v>
      </c>
      <c r="L95" s="90">
        <f>DeltaCalc!AF95</f>
        <v>39.52203369140625</v>
      </c>
      <c r="M95" s="90">
        <f t="shared" si="19"/>
        <v>16667.751953125</v>
      </c>
      <c r="N95" s="90">
        <f t="shared" si="20"/>
        <v>6680</v>
      </c>
      <c r="O95" s="90">
        <f t="shared" si="21"/>
        <v>4469.4501953125</v>
      </c>
      <c r="P95" s="90">
        <f t="shared" si="30"/>
        <v>11149.4501953125</v>
      </c>
      <c r="Q95" s="90">
        <f t="shared" si="22"/>
        <v>39.52203369140625</v>
      </c>
      <c r="R95" s="92">
        <f>Data!CG95</f>
        <v>14889.62109375</v>
      </c>
      <c r="S95" s="92">
        <f>Data!CH95</f>
        <v>6680</v>
      </c>
      <c r="T95" s="92">
        <f>Data!CI95</f>
        <v>4469.4501953125</v>
      </c>
      <c r="U95" s="92">
        <f>Data!CJ95</f>
        <v>11149.4501953125</v>
      </c>
      <c r="V95" s="90">
        <f>Data!CA96</f>
        <v>336.4576416015625</v>
      </c>
      <c r="W95" s="90">
        <f>Data!CC95</f>
        <v>705.26318359375</v>
      </c>
      <c r="X95" s="90" t="str">
        <f t="shared" si="31"/>
        <v/>
      </c>
      <c r="Y95" s="90">
        <f>Data!BU96</f>
        <v>1038.557373046875</v>
      </c>
      <c r="Z95" s="90">
        <f>Data!BW95</f>
        <v>1350</v>
      </c>
      <c r="AA95" s="90" t="str">
        <f t="shared" si="32"/>
        <v/>
      </c>
      <c r="AB95" s="90">
        <f>Data!BX96</f>
        <v>657.2420654296875</v>
      </c>
      <c r="AC95" s="90">
        <f>Data!BZ95</f>
        <v>1740</v>
      </c>
      <c r="AD95" s="90" t="str">
        <f t="shared" si="33"/>
        <v/>
      </c>
    </row>
    <row r="96" spans="1:30">
      <c r="A96" s="77">
        <v>192813</v>
      </c>
      <c r="B96" s="88">
        <f t="shared" si="23"/>
        <v>10501</v>
      </c>
      <c r="C96" s="79" t="str">
        <f t="shared" si="24"/>
        <v>--</v>
      </c>
      <c r="D96" s="79" t="str">
        <f t="shared" si="25"/>
        <v>--</v>
      </c>
      <c r="E96" s="79" t="str">
        <f t="shared" si="26"/>
        <v>--</v>
      </c>
      <c r="F96" s="89" t="str">
        <f t="shared" si="17"/>
        <v>&lt;RC</v>
      </c>
      <c r="G96" s="89" t="str">
        <f t="shared" si="18"/>
        <v>&lt;RC</v>
      </c>
      <c r="H96" s="89" t="str">
        <f t="shared" si="27"/>
        <v>Tracy</v>
      </c>
      <c r="I96" s="89" t="str">
        <f t="shared" si="28"/>
        <v>Banks</v>
      </c>
      <c r="J96" s="79" t="str">
        <f>IF(DeltaCalc!P96="","--",DeltaCalc!P96)</f>
        <v>MRDO</v>
      </c>
      <c r="K96" s="89" t="str">
        <f t="shared" si="29"/>
        <v>IBU</v>
      </c>
      <c r="L96" s="90">
        <f>DeltaCalc!AF96</f>
        <v>0</v>
      </c>
      <c r="M96" s="90">
        <f t="shared" si="19"/>
        <v>22184.00390625</v>
      </c>
      <c r="N96" s="90">
        <f t="shared" si="20"/>
        <v>6680</v>
      </c>
      <c r="O96" s="90">
        <f t="shared" si="21"/>
        <v>4375.724609375</v>
      </c>
      <c r="P96" s="90">
        <f t="shared" si="30"/>
        <v>11055.724609375</v>
      </c>
      <c r="Q96" s="90">
        <f t="shared" si="22"/>
        <v>0</v>
      </c>
      <c r="R96" s="92">
        <f>Data!CG96</f>
        <v>12250.740234375</v>
      </c>
      <c r="S96" s="92">
        <f>Data!CH96</f>
        <v>6680</v>
      </c>
      <c r="T96" s="92">
        <f>Data!CI96</f>
        <v>4375.724609375</v>
      </c>
      <c r="U96" s="92">
        <f>Data!CJ96</f>
        <v>11055.724609375</v>
      </c>
      <c r="V96" s="90">
        <f>Data!CA97</f>
        <v>486.29498291015625</v>
      </c>
      <c r="W96" s="90">
        <f>Data!CC96</f>
        <v>964.91229248046875</v>
      </c>
      <c r="X96" s="90" t="str">
        <f t="shared" si="31"/>
        <v/>
      </c>
      <c r="Y96" s="90">
        <f>Data!BU97</f>
        <v>943.4410400390625</v>
      </c>
      <c r="Z96" s="90">
        <f>Data!BW96</f>
        <v>99000</v>
      </c>
      <c r="AA96" s="90" t="str">
        <f t="shared" si="32"/>
        <v/>
      </c>
      <c r="AB96" s="90">
        <f>Data!BX97</f>
        <v>470.60528564453125</v>
      </c>
      <c r="AC96" s="90">
        <f>Data!BZ96</f>
        <v>99000</v>
      </c>
      <c r="AD96" s="90" t="str">
        <f t="shared" si="33"/>
        <v/>
      </c>
    </row>
    <row r="97" spans="1:30">
      <c r="A97" s="77">
        <v>192902</v>
      </c>
      <c r="B97" s="88">
        <f t="shared" si="23"/>
        <v>10532</v>
      </c>
      <c r="C97" s="79" t="str">
        <f t="shared" si="24"/>
        <v>--</v>
      </c>
      <c r="D97" s="79" t="str">
        <f t="shared" si="25"/>
        <v>Nimbus</v>
      </c>
      <c r="E97" s="79" t="str">
        <f t="shared" si="26"/>
        <v>--</v>
      </c>
      <c r="F97" s="89" t="str">
        <f t="shared" si="17"/>
        <v>@RC</v>
      </c>
      <c r="G97" s="89" t="str">
        <f t="shared" si="18"/>
        <v>&lt;RC</v>
      </c>
      <c r="H97" s="89" t="str">
        <f t="shared" si="27"/>
        <v>--</v>
      </c>
      <c r="I97" s="89" t="str">
        <f t="shared" si="28"/>
        <v>--</v>
      </c>
      <c r="J97" s="79" t="str">
        <f>IF(DeltaCalc!P97="","--",DeltaCalc!P97)</f>
        <v>MRDO</v>
      </c>
      <c r="K97" s="89" t="str">
        <f t="shared" si="29"/>
        <v>IBU</v>
      </c>
      <c r="L97" s="90">
        <f>DeltaCalc!AF97</f>
        <v>0</v>
      </c>
      <c r="M97" s="90">
        <f t="shared" si="19"/>
        <v>12507.3505859375</v>
      </c>
      <c r="N97" s="90">
        <f t="shared" si="20"/>
        <v>3691.5224609375</v>
      </c>
      <c r="O97" s="90">
        <f t="shared" si="21"/>
        <v>3521.8642578125</v>
      </c>
      <c r="P97" s="90">
        <f t="shared" si="30"/>
        <v>7213.38671875</v>
      </c>
      <c r="Q97" s="90">
        <f t="shared" si="22"/>
        <v>0</v>
      </c>
      <c r="R97" s="92">
        <f>Data!CG97</f>
        <v>0</v>
      </c>
      <c r="S97" s="92">
        <f>Data!CH97</f>
        <v>4191.78173828125</v>
      </c>
      <c r="T97" s="92">
        <f>Data!CI97</f>
        <v>3573.53173828125</v>
      </c>
      <c r="U97" s="92">
        <f>Data!CJ97</f>
        <v>7765.31298828125</v>
      </c>
      <c r="V97" s="90">
        <f>Data!CA98</f>
        <v>280.09359741210937</v>
      </c>
      <c r="W97" s="90">
        <f>Data!CC97</f>
        <v>964.91229248046875</v>
      </c>
      <c r="X97" s="90" t="str">
        <f t="shared" si="31"/>
        <v/>
      </c>
      <c r="Y97" s="90">
        <f>Data!BU98</f>
        <v>547.26751708984375</v>
      </c>
      <c r="Z97" s="90">
        <f>Data!BW97</f>
        <v>99000</v>
      </c>
      <c r="AA97" s="90" t="str">
        <f t="shared" si="32"/>
        <v/>
      </c>
      <c r="AB97" s="90">
        <f>Data!BX98</f>
        <v>507.3199462890625</v>
      </c>
      <c r="AC97" s="90">
        <f>Data!BZ97</f>
        <v>99000</v>
      </c>
      <c r="AD97" s="90" t="str">
        <f t="shared" si="33"/>
        <v/>
      </c>
    </row>
    <row r="98" spans="1:30">
      <c r="A98" s="77">
        <v>192903</v>
      </c>
      <c r="B98" s="88">
        <f t="shared" si="23"/>
        <v>10562</v>
      </c>
      <c r="C98" s="79" t="str">
        <f t="shared" si="24"/>
        <v>--</v>
      </c>
      <c r="D98" s="79" t="str">
        <f t="shared" si="25"/>
        <v>Nimbus</v>
      </c>
      <c r="E98" s="79" t="str">
        <f t="shared" si="26"/>
        <v>--</v>
      </c>
      <c r="F98" s="89" t="str">
        <f t="shared" si="17"/>
        <v>@RC</v>
      </c>
      <c r="G98" s="89" t="str">
        <f t="shared" si="18"/>
        <v>&lt;RC</v>
      </c>
      <c r="H98" s="89" t="str">
        <f t="shared" si="27"/>
        <v>--</v>
      </c>
      <c r="I98" s="89" t="str">
        <f t="shared" si="28"/>
        <v>--</v>
      </c>
      <c r="J98" s="79" t="str">
        <f>IF(DeltaCalc!P98="","--",DeltaCalc!P98)</f>
        <v>MRDO</v>
      </c>
      <c r="K98" s="89" t="str">
        <f t="shared" si="29"/>
        <v>UWFE</v>
      </c>
      <c r="L98" s="90">
        <f>DeltaCalc!AF98</f>
        <v>0</v>
      </c>
      <c r="M98" s="90">
        <f t="shared" si="19"/>
        <v>15840.0625</v>
      </c>
      <c r="N98" s="90">
        <f t="shared" si="20"/>
        <v>4321.51416015625</v>
      </c>
      <c r="O98" s="90">
        <f t="shared" si="21"/>
        <v>4056.97265625</v>
      </c>
      <c r="P98" s="90">
        <f t="shared" si="30"/>
        <v>8378.48681640625</v>
      </c>
      <c r="Q98" s="90">
        <f t="shared" si="22"/>
        <v>0</v>
      </c>
      <c r="R98" s="92">
        <f>Data!CG98</f>
        <v>2523.02783203125</v>
      </c>
      <c r="S98" s="92">
        <f>Data!CH98</f>
        <v>4058.59716796875</v>
      </c>
      <c r="T98" s="92">
        <f>Data!CI98</f>
        <v>4120.17822265625</v>
      </c>
      <c r="U98" s="92">
        <f>Data!CJ98</f>
        <v>8178.775390625</v>
      </c>
      <c r="V98" s="90">
        <f>Data!CA99</f>
        <v>302.04132080078125</v>
      </c>
      <c r="W98" s="90">
        <f>Data!CC98</f>
        <v>964.91229248046875</v>
      </c>
      <c r="X98" s="90" t="str">
        <f t="shared" si="31"/>
        <v/>
      </c>
      <c r="Y98" s="90">
        <f>Data!BU99</f>
        <v>592.3065185546875</v>
      </c>
      <c r="Z98" s="90">
        <f>Data!BW98</f>
        <v>99000</v>
      </c>
      <c r="AA98" s="90" t="str">
        <f t="shared" si="32"/>
        <v/>
      </c>
      <c r="AB98" s="90">
        <f>Data!BX99</f>
        <v>482.9852294921875</v>
      </c>
      <c r="AC98" s="90">
        <f>Data!BZ98</f>
        <v>99000</v>
      </c>
      <c r="AD98" s="90" t="str">
        <f t="shared" si="33"/>
        <v/>
      </c>
    </row>
    <row r="99" spans="1:30">
      <c r="A99" s="77">
        <v>192904</v>
      </c>
      <c r="B99" s="88">
        <f t="shared" si="23"/>
        <v>10593</v>
      </c>
      <c r="C99" s="79" t="str">
        <f t="shared" si="24"/>
        <v>NCP</v>
      </c>
      <c r="D99" s="79" t="str">
        <f t="shared" si="25"/>
        <v>Nimbus</v>
      </c>
      <c r="E99" s="79" t="str">
        <f t="shared" si="26"/>
        <v>Therm.</v>
      </c>
      <c r="F99" s="89" t="str">
        <f t="shared" si="17"/>
        <v>&gt;RC</v>
      </c>
      <c r="G99" s="89" t="str">
        <f t="shared" si="18"/>
        <v>&gt;RC</v>
      </c>
      <c r="H99" s="89" t="str">
        <f t="shared" si="27"/>
        <v>Tracy</v>
      </c>
      <c r="I99" s="89" t="str">
        <f t="shared" si="28"/>
        <v>--</v>
      </c>
      <c r="J99" s="79" t="str">
        <f>IF(DeltaCalc!P99="","--",DeltaCalc!P99)</f>
        <v>MRDO</v>
      </c>
      <c r="K99" s="89" t="str">
        <f t="shared" si="29"/>
        <v>UWFE</v>
      </c>
      <c r="L99" s="90">
        <f>DeltaCalc!AF99</f>
        <v>0</v>
      </c>
      <c r="M99" s="90">
        <f t="shared" si="19"/>
        <v>11461.6982421875</v>
      </c>
      <c r="N99" s="90">
        <f t="shared" si="20"/>
        <v>4732.9091796875</v>
      </c>
      <c r="O99" s="90">
        <f t="shared" si="21"/>
        <v>4215.84326171875</v>
      </c>
      <c r="P99" s="90">
        <f t="shared" si="30"/>
        <v>8948.75244140625</v>
      </c>
      <c r="Q99" s="90">
        <f t="shared" si="22"/>
        <v>0</v>
      </c>
      <c r="R99" s="92">
        <f>Data!CG99</f>
        <v>192.95347595214844</v>
      </c>
      <c r="S99" s="92">
        <f>Data!CH99</f>
        <v>3718.91552734375</v>
      </c>
      <c r="T99" s="92">
        <f>Data!CI99</f>
        <v>3540.611083984375</v>
      </c>
      <c r="U99" s="92">
        <f>Data!CJ99</f>
        <v>7259.5263671875</v>
      </c>
      <c r="V99" s="90">
        <f>Data!CA100</f>
        <v>425.69631958007812</v>
      </c>
      <c r="W99" s="90">
        <f>Data!CC99</f>
        <v>964.91229248046875</v>
      </c>
      <c r="X99" s="90" t="str">
        <f t="shared" si="31"/>
        <v/>
      </c>
      <c r="Y99" s="90">
        <f>Data!BU100</f>
        <v>1142.89990234375</v>
      </c>
      <c r="Z99" s="90">
        <f>Data!BW99</f>
        <v>99000</v>
      </c>
      <c r="AA99" s="90" t="str">
        <f t="shared" si="32"/>
        <v/>
      </c>
      <c r="AB99" s="90">
        <f>Data!BX100</f>
        <v>963.463134765625</v>
      </c>
      <c r="AC99" s="90">
        <f>Data!BZ99</f>
        <v>99000</v>
      </c>
      <c r="AD99" s="90" t="str">
        <f t="shared" si="33"/>
        <v/>
      </c>
    </row>
    <row r="100" spans="1:30">
      <c r="A100" s="77">
        <v>192905</v>
      </c>
      <c r="B100" s="88">
        <f t="shared" si="23"/>
        <v>10624</v>
      </c>
      <c r="C100" s="79" t="str">
        <f t="shared" si="24"/>
        <v>Keswick</v>
      </c>
      <c r="D100" s="79" t="str">
        <f t="shared" si="25"/>
        <v>Nimbus</v>
      </c>
      <c r="E100" s="79" t="str">
        <f t="shared" si="26"/>
        <v>Therm.</v>
      </c>
      <c r="F100" s="89" t="str">
        <f t="shared" si="17"/>
        <v>&gt;RC</v>
      </c>
      <c r="G100" s="89" t="str">
        <f t="shared" si="18"/>
        <v>&gt;RC</v>
      </c>
      <c r="H100" s="89" t="str">
        <f t="shared" si="27"/>
        <v>--</v>
      </c>
      <c r="I100" s="89" t="str">
        <f t="shared" si="28"/>
        <v>--</v>
      </c>
      <c r="J100" s="79" t="str">
        <f>IF(DeltaCalc!P100="","--",DeltaCalc!P100)</f>
        <v>--</v>
      </c>
      <c r="K100" s="89" t="str">
        <f t="shared" si="29"/>
        <v>UWFE</v>
      </c>
      <c r="L100" s="90">
        <f>DeltaCalc!AF100</f>
        <v>4120.9384765625</v>
      </c>
      <c r="M100" s="90">
        <f t="shared" si="19"/>
        <v>12688.212890625</v>
      </c>
      <c r="N100" s="90">
        <f t="shared" si="20"/>
        <v>3287.0478515625</v>
      </c>
      <c r="O100" s="90">
        <f t="shared" si="21"/>
        <v>3287.0478515625</v>
      </c>
      <c r="P100" s="90">
        <f t="shared" si="30"/>
        <v>6574.095703125</v>
      </c>
      <c r="Q100" s="90">
        <f t="shared" si="22"/>
        <v>4282.623046875</v>
      </c>
      <c r="R100" s="92">
        <f>Data!CG100</f>
        <v>1556.7822265625</v>
      </c>
      <c r="S100" s="92">
        <f>Data!CH100</f>
        <v>300</v>
      </c>
      <c r="T100" s="92">
        <f>Data!CI100</f>
        <v>2885.374267578125</v>
      </c>
      <c r="U100" s="92">
        <f>Data!CJ100</f>
        <v>3185.374267578125</v>
      </c>
      <c r="V100" s="90">
        <f>Data!CA101</f>
        <v>724.2459716796875</v>
      </c>
      <c r="W100" s="90">
        <f>Data!CC100</f>
        <v>778.9473876953125</v>
      </c>
      <c r="X100" s="90" t="str">
        <f t="shared" si="31"/>
        <v/>
      </c>
      <c r="Y100" s="90">
        <f>Data!BU101</f>
        <v>1273.741455078125</v>
      </c>
      <c r="Z100" s="90">
        <f>Data!BW100</f>
        <v>99000</v>
      </c>
      <c r="AA100" s="90" t="str">
        <f t="shared" si="32"/>
        <v/>
      </c>
      <c r="AB100" s="90">
        <f>Data!BX101</f>
        <v>863.0120849609375</v>
      </c>
      <c r="AC100" s="90">
        <f>Data!BZ100</f>
        <v>99000</v>
      </c>
      <c r="AD100" s="90" t="str">
        <f t="shared" si="33"/>
        <v/>
      </c>
    </row>
    <row r="101" spans="1:30">
      <c r="A101" s="77">
        <v>192906</v>
      </c>
      <c r="B101" s="88">
        <f t="shared" si="23"/>
        <v>10652</v>
      </c>
      <c r="C101" s="79" t="str">
        <f t="shared" si="24"/>
        <v>Keswick</v>
      </c>
      <c r="D101" s="79" t="str">
        <f t="shared" si="25"/>
        <v>Nimbus</v>
      </c>
      <c r="E101" s="79" t="str">
        <f t="shared" si="26"/>
        <v>Therm.</v>
      </c>
      <c r="F101" s="89" t="str">
        <f t="shared" si="17"/>
        <v>&lt;RC</v>
      </c>
      <c r="G101" s="89" t="str">
        <f t="shared" si="18"/>
        <v>&gt;RC</v>
      </c>
      <c r="H101" s="89" t="str">
        <f t="shared" si="27"/>
        <v>--</v>
      </c>
      <c r="I101" s="89" t="str">
        <f t="shared" si="28"/>
        <v>--</v>
      </c>
      <c r="J101" s="79" t="str">
        <f>IF(DeltaCalc!P101="","--",DeltaCalc!P101)</f>
        <v>--</v>
      </c>
      <c r="K101" s="89" t="str">
        <f t="shared" si="29"/>
        <v>UWFE</v>
      </c>
      <c r="L101" s="90">
        <f>DeltaCalc!AF101</f>
        <v>5631.8056640625</v>
      </c>
      <c r="M101" s="90">
        <f t="shared" si="19"/>
        <v>17107.12890625</v>
      </c>
      <c r="N101" s="90">
        <f t="shared" si="20"/>
        <v>3309.8642578125</v>
      </c>
      <c r="O101" s="90">
        <f t="shared" si="21"/>
        <v>3309.8642578125</v>
      </c>
      <c r="P101" s="90">
        <f t="shared" si="30"/>
        <v>6619.728515625</v>
      </c>
      <c r="Q101" s="90">
        <f t="shared" si="22"/>
        <v>5631.8056640625</v>
      </c>
      <c r="R101" s="92">
        <f>Data!CG101</f>
        <v>0</v>
      </c>
      <c r="S101" s="92">
        <f>Data!CH101</f>
        <v>300</v>
      </c>
      <c r="T101" s="92">
        <f>Data!CI101</f>
        <v>2500</v>
      </c>
      <c r="U101" s="92">
        <f>Data!CJ101</f>
        <v>2800</v>
      </c>
      <c r="V101" s="90">
        <f>Data!CA102</f>
        <v>479.59671020507812</v>
      </c>
      <c r="W101" s="90">
        <f>Data!CC101</f>
        <v>631.57891845703125</v>
      </c>
      <c r="X101" s="90" t="str">
        <f t="shared" si="31"/>
        <v/>
      </c>
      <c r="Y101" s="90">
        <f>Data!BU102</f>
        <v>595.03936767578125</v>
      </c>
      <c r="Z101" s="90">
        <f>Data!BW101</f>
        <v>99000</v>
      </c>
      <c r="AA101" s="90" t="str">
        <f t="shared" si="32"/>
        <v/>
      </c>
      <c r="AB101" s="90">
        <f>Data!BX102</f>
        <v>355.82192993164063</v>
      </c>
      <c r="AC101" s="90">
        <f>Data!BZ101</f>
        <v>99000</v>
      </c>
      <c r="AD101" s="90" t="str">
        <f t="shared" si="33"/>
        <v/>
      </c>
    </row>
    <row r="102" spans="1:30">
      <c r="A102" s="77">
        <v>192907</v>
      </c>
      <c r="B102" s="88">
        <f t="shared" si="23"/>
        <v>10683</v>
      </c>
      <c r="C102" s="79" t="str">
        <f t="shared" si="24"/>
        <v>--</v>
      </c>
      <c r="D102" s="79" t="str">
        <f t="shared" si="25"/>
        <v>Nimbus</v>
      </c>
      <c r="E102" s="79" t="str">
        <f t="shared" si="26"/>
        <v>Therm.</v>
      </c>
      <c r="F102" s="89" t="str">
        <f t="shared" si="17"/>
        <v>&gt;RC</v>
      </c>
      <c r="G102" s="89" t="str">
        <f t="shared" si="18"/>
        <v>&gt;RC</v>
      </c>
      <c r="H102" s="89" t="str">
        <f t="shared" si="27"/>
        <v>--</v>
      </c>
      <c r="I102" s="89" t="str">
        <f t="shared" si="28"/>
        <v>EI Split</v>
      </c>
      <c r="J102" s="79" t="str">
        <f>IF(DeltaCalc!P102="","--",DeltaCalc!P102)</f>
        <v>MRDO</v>
      </c>
      <c r="K102" s="89" t="str">
        <f t="shared" si="29"/>
        <v>UWFE</v>
      </c>
      <c r="L102" s="90">
        <f>DeltaCalc!AF102</f>
        <v>0</v>
      </c>
      <c r="M102" s="90">
        <f t="shared" si="19"/>
        <v>12373.4404296875</v>
      </c>
      <c r="N102" s="90">
        <f t="shared" si="20"/>
        <v>2621.728271484375</v>
      </c>
      <c r="O102" s="90">
        <f t="shared" si="21"/>
        <v>2476.927978515625</v>
      </c>
      <c r="P102" s="90">
        <f t="shared" si="30"/>
        <v>5098.65625</v>
      </c>
      <c r="Q102" s="90">
        <f t="shared" si="22"/>
        <v>0</v>
      </c>
      <c r="R102" s="92">
        <f>Data!CG102</f>
        <v>0</v>
      </c>
      <c r="S102" s="92">
        <f>Data!CH102</f>
        <v>300</v>
      </c>
      <c r="T102" s="92">
        <f>Data!CI102</f>
        <v>800</v>
      </c>
      <c r="U102" s="92">
        <f>Data!CJ102</f>
        <v>1100</v>
      </c>
      <c r="V102" s="90">
        <f>Data!CA103</f>
        <v>285.86126708984375</v>
      </c>
      <c r="W102" s="90">
        <f>Data!CC102</f>
        <v>631.57891845703125</v>
      </c>
      <c r="X102" s="90" t="str">
        <f t="shared" si="31"/>
        <v/>
      </c>
      <c r="Y102" s="90">
        <f>Data!BU103</f>
        <v>375.65469360351562</v>
      </c>
      <c r="Z102" s="90">
        <f>Data!BW102</f>
        <v>99000</v>
      </c>
      <c r="AA102" s="90" t="str">
        <f t="shared" si="32"/>
        <v/>
      </c>
      <c r="AB102" s="90">
        <f>Data!BX103</f>
        <v>314.162841796875</v>
      </c>
      <c r="AC102" s="90">
        <f>Data!BZ102</f>
        <v>99000</v>
      </c>
      <c r="AD102" s="90" t="str">
        <f t="shared" si="33"/>
        <v/>
      </c>
    </row>
    <row r="103" spans="1:30">
      <c r="A103" s="77">
        <v>192908</v>
      </c>
      <c r="B103" s="88">
        <f t="shared" si="23"/>
        <v>10713</v>
      </c>
      <c r="C103" s="79" t="str">
        <f t="shared" si="24"/>
        <v>--</v>
      </c>
      <c r="D103" s="79" t="str">
        <f t="shared" si="25"/>
        <v>Nimbus</v>
      </c>
      <c r="E103" s="79" t="str">
        <f t="shared" si="26"/>
        <v>F. Min</v>
      </c>
      <c r="F103" s="89" t="str">
        <f t="shared" si="17"/>
        <v>&gt;RC</v>
      </c>
      <c r="G103" s="89" t="str">
        <f t="shared" si="18"/>
        <v>&gt;RC</v>
      </c>
      <c r="H103" s="89" t="str">
        <f t="shared" si="27"/>
        <v>PulseCap1</v>
      </c>
      <c r="I103" s="89" t="str">
        <f t="shared" si="28"/>
        <v>PulseCap1</v>
      </c>
      <c r="J103" s="79" t="str">
        <f>IF(DeltaCalc!P103="","--",DeltaCalc!P103)</f>
        <v>--</v>
      </c>
      <c r="K103" s="89" t="str">
        <f t="shared" si="29"/>
        <v>UWFE</v>
      </c>
      <c r="L103" s="90">
        <f>DeltaCalc!AF103</f>
        <v>41.951007843017578</v>
      </c>
      <c r="M103" s="90">
        <f t="shared" si="19"/>
        <v>8480.02734375</v>
      </c>
      <c r="N103" s="90">
        <f t="shared" si="20"/>
        <v>1286.211181640625</v>
      </c>
      <c r="O103" s="90">
        <f t="shared" si="21"/>
        <v>972.4996337890625</v>
      </c>
      <c r="P103" s="90">
        <f t="shared" si="30"/>
        <v>2258.7108154296875</v>
      </c>
      <c r="Q103" s="90">
        <f t="shared" si="22"/>
        <v>41.951007843017578</v>
      </c>
      <c r="R103" s="92">
        <f>Data!CG103</f>
        <v>0</v>
      </c>
      <c r="S103" s="92">
        <f>Data!CH103</f>
        <v>300</v>
      </c>
      <c r="T103" s="92">
        <f>Data!CI103</f>
        <v>800</v>
      </c>
      <c r="U103" s="92">
        <f>Data!CJ103</f>
        <v>1100</v>
      </c>
      <c r="V103" s="90">
        <f>Data!CA104</f>
        <v>317.66012573242187</v>
      </c>
      <c r="W103" s="90">
        <f>Data!CC103</f>
        <v>631.57891845703125</v>
      </c>
      <c r="X103" s="90" t="str">
        <f t="shared" si="31"/>
        <v/>
      </c>
      <c r="Y103" s="90">
        <f>Data!BU104</f>
        <v>363.0069580078125</v>
      </c>
      <c r="Z103" s="90">
        <f>Data!BW103</f>
        <v>2200</v>
      </c>
      <c r="AA103" s="90" t="str">
        <f t="shared" si="32"/>
        <v/>
      </c>
      <c r="AB103" s="90">
        <f>Data!BX104</f>
        <v>438.56918334960937</v>
      </c>
      <c r="AC103" s="90">
        <f>Data!BZ103</f>
        <v>2780</v>
      </c>
      <c r="AD103" s="90" t="str">
        <f t="shared" si="33"/>
        <v/>
      </c>
    </row>
    <row r="104" spans="1:30">
      <c r="A104" s="77">
        <v>192909</v>
      </c>
      <c r="B104" s="88">
        <f t="shared" si="23"/>
        <v>10744</v>
      </c>
      <c r="C104" s="79" t="str">
        <f t="shared" si="24"/>
        <v>NCP</v>
      </c>
      <c r="D104" s="79" t="str">
        <f t="shared" si="25"/>
        <v>Nimbus</v>
      </c>
      <c r="E104" s="79" t="str">
        <f t="shared" si="26"/>
        <v>B. Min</v>
      </c>
      <c r="F104" s="89" t="str">
        <f t="shared" si="17"/>
        <v>&gt;RC</v>
      </c>
      <c r="G104" s="89" t="str">
        <f t="shared" si="18"/>
        <v>&gt;RC</v>
      </c>
      <c r="H104" s="89" t="str">
        <f t="shared" si="27"/>
        <v>PulseCap1</v>
      </c>
      <c r="I104" s="89" t="str">
        <f t="shared" si="28"/>
        <v>PulseCap1</v>
      </c>
      <c r="J104" s="79" t="str">
        <f>IF(DeltaCalc!P104="","--",DeltaCalc!P104)</f>
        <v>--</v>
      </c>
      <c r="K104" s="89" t="str">
        <f t="shared" si="29"/>
        <v>UWFE</v>
      </c>
      <c r="L104" s="90">
        <f>DeltaCalc!AF104</f>
        <v>194.71366882324219</v>
      </c>
      <c r="M104" s="90">
        <f t="shared" si="19"/>
        <v>8688.458984375</v>
      </c>
      <c r="N104" s="90">
        <f t="shared" si="20"/>
        <v>300</v>
      </c>
      <c r="O104" s="90">
        <f t="shared" si="21"/>
        <v>1200.207763671875</v>
      </c>
      <c r="P104" s="90">
        <f t="shared" si="30"/>
        <v>1500.207763671875</v>
      </c>
      <c r="Q104" s="90">
        <f t="shared" si="22"/>
        <v>194.71366882324219</v>
      </c>
      <c r="R104" s="92">
        <f>Data!CG104</f>
        <v>1718.9429931640625</v>
      </c>
      <c r="S104" s="92">
        <f>Data!CH104</f>
        <v>300</v>
      </c>
      <c r="T104" s="92">
        <f>Data!CI104</f>
        <v>800</v>
      </c>
      <c r="U104" s="92">
        <f>Data!CJ104</f>
        <v>1100</v>
      </c>
      <c r="V104" s="90">
        <f>Data!CA105</f>
        <v>365.50054931640625</v>
      </c>
      <c r="W104" s="90">
        <f>Data!CC104</f>
        <v>631.57891845703125</v>
      </c>
      <c r="X104" s="90" t="str">
        <f t="shared" si="31"/>
        <v/>
      </c>
      <c r="Y104" s="90">
        <f>Data!BU105</f>
        <v>442.058349609375</v>
      </c>
      <c r="Z104" s="90">
        <f>Data!BW104</f>
        <v>2200</v>
      </c>
      <c r="AA104" s="90" t="str">
        <f t="shared" si="32"/>
        <v/>
      </c>
      <c r="AB104" s="90">
        <f>Data!BX105</f>
        <v>598.0528564453125</v>
      </c>
      <c r="AC104" s="90">
        <f>Data!BZ104</f>
        <v>2780</v>
      </c>
      <c r="AD104" s="90" t="str">
        <f t="shared" si="33"/>
        <v/>
      </c>
    </row>
    <row r="105" spans="1:30">
      <c r="A105" s="77">
        <v>192910</v>
      </c>
      <c r="B105" s="88">
        <f t="shared" si="23"/>
        <v>10774</v>
      </c>
      <c r="C105" s="79" t="str">
        <f t="shared" si="24"/>
        <v>T. Min</v>
      </c>
      <c r="D105" s="79" t="str">
        <f t="shared" si="25"/>
        <v>T. Min</v>
      </c>
      <c r="E105" s="79" t="str">
        <f t="shared" si="26"/>
        <v>--</v>
      </c>
      <c r="F105" s="89" t="str">
        <f t="shared" si="17"/>
        <v>&lt;RC</v>
      </c>
      <c r="G105" s="89" t="str">
        <f t="shared" si="18"/>
        <v>&lt;RC</v>
      </c>
      <c r="H105" s="89" t="str">
        <f t="shared" si="27"/>
        <v>T. Min</v>
      </c>
      <c r="I105" s="89" t="str">
        <f t="shared" si="28"/>
        <v>--</v>
      </c>
      <c r="J105" s="79" t="str">
        <f>IF(DeltaCalc!P105="","--",DeltaCalc!P105)</f>
        <v>--</v>
      </c>
      <c r="K105" s="89" t="str">
        <f t="shared" si="29"/>
        <v>IBU</v>
      </c>
      <c r="L105" s="90">
        <f>DeltaCalc!AF105</f>
        <v>29.693168640136719</v>
      </c>
      <c r="M105" s="90">
        <f t="shared" si="19"/>
        <v>10549.3857421875</v>
      </c>
      <c r="N105" s="90">
        <f t="shared" si="20"/>
        <v>688.50042724609375</v>
      </c>
      <c r="O105" s="90">
        <f t="shared" si="21"/>
        <v>800</v>
      </c>
      <c r="P105" s="90">
        <f t="shared" si="30"/>
        <v>1488.5004272460937</v>
      </c>
      <c r="Q105" s="90">
        <f t="shared" si="22"/>
        <v>29.693168640136719</v>
      </c>
      <c r="R105" s="92">
        <f>Data!CG105</f>
        <v>6047.90673828125</v>
      </c>
      <c r="S105" s="92">
        <f>Data!CH105</f>
        <v>2158.15087890625</v>
      </c>
      <c r="T105" s="92">
        <f>Data!CI105</f>
        <v>1479.8134765625</v>
      </c>
      <c r="U105" s="92">
        <f>Data!CJ105</f>
        <v>3637.96435546875</v>
      </c>
      <c r="V105" s="90">
        <f>Data!CA106</f>
        <v>345.31964111328125</v>
      </c>
      <c r="W105" s="90">
        <f>Data!CC105</f>
        <v>631.57891845703125</v>
      </c>
      <c r="X105" s="90" t="str">
        <f t="shared" si="31"/>
        <v/>
      </c>
      <c r="Y105" s="90">
        <f>Data!BU106</f>
        <v>528.99822998046875</v>
      </c>
      <c r="Z105" s="90">
        <f>Data!BW105</f>
        <v>2200</v>
      </c>
      <c r="AA105" s="90" t="str">
        <f t="shared" si="32"/>
        <v/>
      </c>
      <c r="AB105" s="90">
        <f>Data!BX106</f>
        <v>739.38018798828125</v>
      </c>
      <c r="AC105" s="90">
        <f>Data!BZ105</f>
        <v>2780</v>
      </c>
      <c r="AD105" s="90" t="str">
        <f t="shared" si="33"/>
        <v/>
      </c>
    </row>
    <row r="106" spans="1:30">
      <c r="A106" s="77">
        <v>192911</v>
      </c>
      <c r="B106" s="88">
        <f t="shared" si="23"/>
        <v>10805</v>
      </c>
      <c r="C106" s="79" t="str">
        <f t="shared" si="24"/>
        <v>--</v>
      </c>
      <c r="D106" s="79" t="str">
        <f t="shared" si="25"/>
        <v>--</v>
      </c>
      <c r="E106" s="79" t="str">
        <f t="shared" si="26"/>
        <v>--</v>
      </c>
      <c r="F106" s="89" t="str">
        <f t="shared" si="17"/>
        <v>@RC</v>
      </c>
      <c r="G106" s="89" t="str">
        <f t="shared" si="18"/>
        <v>@RC</v>
      </c>
      <c r="H106" s="89" t="str">
        <f t="shared" si="27"/>
        <v>--</v>
      </c>
      <c r="I106" s="89" t="str">
        <f t="shared" si="28"/>
        <v>--</v>
      </c>
      <c r="J106" s="79" t="str">
        <f>IF(DeltaCalc!P106="","--",DeltaCalc!P106)</f>
        <v>--</v>
      </c>
      <c r="K106" s="89" t="str">
        <f t="shared" si="29"/>
        <v>IBU</v>
      </c>
      <c r="L106" s="90">
        <f>DeltaCalc!AF106</f>
        <v>125.24071502685547</v>
      </c>
      <c r="M106" s="90">
        <f t="shared" si="19"/>
        <v>14610.4130859375</v>
      </c>
      <c r="N106" s="90">
        <f t="shared" si="20"/>
        <v>3728.588623046875</v>
      </c>
      <c r="O106" s="90">
        <f t="shared" si="21"/>
        <v>3442.557861328125</v>
      </c>
      <c r="P106" s="90">
        <f t="shared" si="30"/>
        <v>7171.146484375</v>
      </c>
      <c r="Q106" s="90">
        <f t="shared" si="22"/>
        <v>125.24071502685547</v>
      </c>
      <c r="R106" s="92">
        <f>Data!CG106</f>
        <v>11226.6630859375</v>
      </c>
      <c r="S106" s="92">
        <f>Data!CH106</f>
        <v>3317.47216796875</v>
      </c>
      <c r="T106" s="92">
        <f>Data!CI106</f>
        <v>3389.212890625</v>
      </c>
      <c r="U106" s="92">
        <f>Data!CJ106</f>
        <v>6706.68505859375</v>
      </c>
      <c r="V106" s="90">
        <f>Data!CA107</f>
        <v>405.77963256835937</v>
      </c>
      <c r="W106" s="90">
        <f>Data!CC106</f>
        <v>778.9473876953125</v>
      </c>
      <c r="X106" s="90" t="str">
        <f t="shared" si="31"/>
        <v/>
      </c>
      <c r="Y106" s="90">
        <f>Data!BU107</f>
        <v>1365.4617919921875</v>
      </c>
      <c r="Z106" s="90">
        <f>Data!BW106</f>
        <v>2200</v>
      </c>
      <c r="AA106" s="90" t="str">
        <f t="shared" si="32"/>
        <v/>
      </c>
      <c r="AB106" s="90">
        <f>Data!BX107</f>
        <v>1182.6900634765625</v>
      </c>
      <c r="AC106" s="90">
        <f>Data!BZ106</f>
        <v>2780</v>
      </c>
      <c r="AD106" s="90" t="str">
        <f t="shared" si="33"/>
        <v/>
      </c>
    </row>
    <row r="107" spans="1:30">
      <c r="A107" s="77">
        <v>192912</v>
      </c>
      <c r="B107" s="88">
        <f t="shared" si="23"/>
        <v>10836</v>
      </c>
      <c r="C107" s="79" t="str">
        <f t="shared" si="24"/>
        <v>--</v>
      </c>
      <c r="D107" s="79" t="str">
        <f t="shared" si="25"/>
        <v>--</v>
      </c>
      <c r="E107" s="79" t="str">
        <f t="shared" si="26"/>
        <v>B. Min</v>
      </c>
      <c r="F107" s="89" t="str">
        <f t="shared" si="17"/>
        <v>&gt;RC</v>
      </c>
      <c r="G107" s="89" t="str">
        <f t="shared" si="18"/>
        <v>&gt;RC</v>
      </c>
      <c r="H107" s="89" t="str">
        <f t="shared" si="27"/>
        <v>--</v>
      </c>
      <c r="I107" s="89" t="str">
        <f t="shared" si="28"/>
        <v>PulseCap3</v>
      </c>
      <c r="J107" s="79" t="str">
        <f>IF(DeltaCalc!P107="","--",DeltaCalc!P107)</f>
        <v>EM</v>
      </c>
      <c r="K107" s="89" t="str">
        <f t="shared" si="29"/>
        <v>IBU</v>
      </c>
      <c r="L107" s="90">
        <f>DeltaCalc!AF107</f>
        <v>5.340576171875E-5</v>
      </c>
      <c r="M107" s="90">
        <f t="shared" si="19"/>
        <v>7905.7646484375</v>
      </c>
      <c r="N107" s="90">
        <f t="shared" si="20"/>
        <v>300</v>
      </c>
      <c r="O107" s="90">
        <f t="shared" si="21"/>
        <v>2983.850341796875</v>
      </c>
      <c r="P107" s="90">
        <f t="shared" si="30"/>
        <v>3283.850341796875</v>
      </c>
      <c r="Q107" s="90">
        <f t="shared" si="22"/>
        <v>62.226371765136719</v>
      </c>
      <c r="R107" s="92">
        <f>Data!CG107</f>
        <v>6231.53076171875</v>
      </c>
      <c r="S107" s="92">
        <f>Data!CH107</f>
        <v>300</v>
      </c>
      <c r="T107" s="92">
        <f>Data!CI107</f>
        <v>800</v>
      </c>
      <c r="U107" s="92">
        <f>Data!CJ107</f>
        <v>1100</v>
      </c>
      <c r="V107" s="90">
        <f>Data!CA108</f>
        <v>605.8529052734375</v>
      </c>
      <c r="W107" s="90">
        <f>Data!CC107</f>
        <v>964.91229248046875</v>
      </c>
      <c r="X107" s="90" t="str">
        <f t="shared" si="31"/>
        <v/>
      </c>
      <c r="Y107" s="90">
        <f>Data!BU108</f>
        <v>1773.633544921875</v>
      </c>
      <c r="Z107" s="90">
        <f>Data!BW107</f>
        <v>2200</v>
      </c>
      <c r="AA107" s="90" t="str">
        <f t="shared" si="32"/>
        <v/>
      </c>
      <c r="AB107" s="90">
        <f>Data!BX108</f>
        <v>2615.599609375</v>
      </c>
      <c r="AC107" s="90">
        <f>Data!BZ107</f>
        <v>2780</v>
      </c>
      <c r="AD107" s="90" t="str">
        <f t="shared" si="33"/>
        <v/>
      </c>
    </row>
    <row r="108" spans="1:30">
      <c r="A108" s="77">
        <v>192913</v>
      </c>
      <c r="B108" s="88">
        <f t="shared" si="23"/>
        <v>10866</v>
      </c>
      <c r="C108" s="79" t="str">
        <f t="shared" si="24"/>
        <v>--</v>
      </c>
      <c r="D108" s="79" t="str">
        <f t="shared" si="25"/>
        <v>Nimbus</v>
      </c>
      <c r="E108" s="79" t="str">
        <f t="shared" si="26"/>
        <v>--</v>
      </c>
      <c r="F108" s="89" t="str">
        <f t="shared" si="17"/>
        <v>&gt;RC</v>
      </c>
      <c r="G108" s="89" t="str">
        <f t="shared" si="18"/>
        <v>&gt;RC</v>
      </c>
      <c r="H108" s="89" t="str">
        <f t="shared" si="27"/>
        <v>--</v>
      </c>
      <c r="I108" s="89" t="str">
        <f t="shared" si="28"/>
        <v>--</v>
      </c>
      <c r="J108" s="79" t="str">
        <f>IF(DeltaCalc!P108="","--",DeltaCalc!P108)</f>
        <v>--</v>
      </c>
      <c r="K108" s="89" t="str">
        <f t="shared" si="29"/>
        <v>UWFE</v>
      </c>
      <c r="L108" s="90">
        <f>DeltaCalc!AF108</f>
        <v>40.857460021972656</v>
      </c>
      <c r="M108" s="90">
        <f t="shared" si="19"/>
        <v>7967.888671875</v>
      </c>
      <c r="N108" s="90">
        <f t="shared" si="20"/>
        <v>854.82037353515625</v>
      </c>
      <c r="O108" s="90">
        <f t="shared" si="21"/>
        <v>4078.320556640625</v>
      </c>
      <c r="P108" s="90">
        <f t="shared" si="30"/>
        <v>4933.1409301757812</v>
      </c>
      <c r="Q108" s="90">
        <f t="shared" si="22"/>
        <v>40.857460021972656</v>
      </c>
      <c r="R108" s="92">
        <f>Data!CG108</f>
        <v>0</v>
      </c>
      <c r="S108" s="92">
        <f>Data!CH108</f>
        <v>300</v>
      </c>
      <c r="T108" s="92">
        <f>Data!CI108</f>
        <v>800</v>
      </c>
      <c r="U108" s="92">
        <f>Data!CJ108</f>
        <v>1100</v>
      </c>
      <c r="V108" s="90">
        <f>Data!CA109</f>
        <v>716.3336181640625</v>
      </c>
      <c r="W108" s="90">
        <f>Data!CC108</f>
        <v>964.91229248046875</v>
      </c>
      <c r="X108" s="90" t="str">
        <f t="shared" si="31"/>
        <v/>
      </c>
      <c r="Y108" s="90">
        <f>Data!BU109</f>
        <v>2335.590087890625</v>
      </c>
      <c r="Z108" s="90">
        <f>Data!BW108</f>
        <v>99000</v>
      </c>
      <c r="AA108" s="90" t="str">
        <f t="shared" si="32"/>
        <v/>
      </c>
      <c r="AB108" s="90">
        <f>Data!BX109</f>
        <v>3247.113525390625</v>
      </c>
      <c r="AC108" s="90">
        <f>Data!BZ108</f>
        <v>99000</v>
      </c>
      <c r="AD108" s="90" t="str">
        <f t="shared" si="33"/>
        <v/>
      </c>
    </row>
    <row r="109" spans="1:30">
      <c r="A109" s="77">
        <v>193002</v>
      </c>
      <c r="B109" s="88">
        <f t="shared" si="23"/>
        <v>10897</v>
      </c>
      <c r="C109" s="79" t="str">
        <f t="shared" si="24"/>
        <v>--</v>
      </c>
      <c r="D109" s="79" t="str">
        <f t="shared" si="25"/>
        <v>Nimbus</v>
      </c>
      <c r="E109" s="79" t="str">
        <f t="shared" si="26"/>
        <v>F. Min</v>
      </c>
      <c r="F109" s="89" t="str">
        <f t="shared" si="17"/>
        <v>&gt;RC</v>
      </c>
      <c r="G109" s="89" t="str">
        <f t="shared" si="18"/>
        <v>&gt;RC</v>
      </c>
      <c r="H109" s="89" t="str">
        <f t="shared" si="27"/>
        <v>Tracy</v>
      </c>
      <c r="I109" s="89" t="str">
        <f t="shared" si="28"/>
        <v>--</v>
      </c>
      <c r="J109" s="79" t="str">
        <f>IF(DeltaCalc!P109="","--",DeltaCalc!P109)</f>
        <v>MRDO</v>
      </c>
      <c r="K109" s="89" t="str">
        <f t="shared" si="29"/>
        <v>UWFE</v>
      </c>
      <c r="L109" s="90">
        <f>DeltaCalc!AF109</f>
        <v>0</v>
      </c>
      <c r="M109" s="90">
        <f t="shared" si="19"/>
        <v>7670.1162109375</v>
      </c>
      <c r="N109" s="90">
        <f t="shared" si="20"/>
        <v>1302.1268310546875</v>
      </c>
      <c r="O109" s="90">
        <f t="shared" si="21"/>
        <v>4236.03515625</v>
      </c>
      <c r="P109" s="90">
        <f t="shared" si="30"/>
        <v>5538.1619873046875</v>
      </c>
      <c r="Q109" s="90">
        <f t="shared" si="22"/>
        <v>0</v>
      </c>
      <c r="R109" s="92">
        <f>Data!CG109</f>
        <v>3363.029541015625</v>
      </c>
      <c r="S109" s="92">
        <f>Data!CH109</f>
        <v>1544.29833984375</v>
      </c>
      <c r="T109" s="92">
        <f>Data!CI109</f>
        <v>800</v>
      </c>
      <c r="U109" s="92">
        <f>Data!CJ109</f>
        <v>2344.29833984375</v>
      </c>
      <c r="V109" s="90">
        <f>Data!CA110</f>
        <v>865.759765625</v>
      </c>
      <c r="W109" s="90">
        <f>Data!CC109</f>
        <v>964.91229248046875</v>
      </c>
      <c r="X109" s="90" t="str">
        <f t="shared" si="31"/>
        <v/>
      </c>
      <c r="Y109" s="90">
        <f>Data!BU110</f>
        <v>2585.39794921875</v>
      </c>
      <c r="Z109" s="90">
        <f>Data!BW109</f>
        <v>99000</v>
      </c>
      <c r="AA109" s="90" t="str">
        <f t="shared" si="32"/>
        <v/>
      </c>
      <c r="AB109" s="90">
        <f>Data!BX110</f>
        <v>3510.435302734375</v>
      </c>
      <c r="AC109" s="90">
        <f>Data!BZ109</f>
        <v>99000</v>
      </c>
      <c r="AD109" s="90" t="str">
        <f t="shared" si="33"/>
        <v/>
      </c>
    </row>
    <row r="110" spans="1:30">
      <c r="A110" s="77">
        <v>193003</v>
      </c>
      <c r="B110" s="88">
        <f t="shared" si="23"/>
        <v>10927</v>
      </c>
      <c r="C110" s="79" t="str">
        <f t="shared" si="24"/>
        <v>--</v>
      </c>
      <c r="D110" s="79" t="str">
        <f t="shared" si="25"/>
        <v>Nimbus</v>
      </c>
      <c r="E110" s="79" t="str">
        <f t="shared" si="26"/>
        <v>Therm.</v>
      </c>
      <c r="F110" s="89" t="str">
        <f t="shared" si="17"/>
        <v>&gt;RC</v>
      </c>
      <c r="G110" s="89" t="str">
        <f t="shared" si="18"/>
        <v>&gt;RC</v>
      </c>
      <c r="H110" s="89" t="str">
        <f t="shared" si="27"/>
        <v>--</v>
      </c>
      <c r="I110" s="89" t="str">
        <f t="shared" si="28"/>
        <v>--</v>
      </c>
      <c r="J110" s="79" t="str">
        <f>IF(DeltaCalc!P110="","--",DeltaCalc!P110)</f>
        <v>RS</v>
      </c>
      <c r="K110" s="89" t="str">
        <f t="shared" si="29"/>
        <v>IBU</v>
      </c>
      <c r="L110" s="90">
        <f>DeltaCalc!AF110</f>
        <v>-4.57763671875E-5</v>
      </c>
      <c r="M110" s="90">
        <f t="shared" si="19"/>
        <v>7137.982421875</v>
      </c>
      <c r="N110" s="90">
        <f t="shared" si="20"/>
        <v>1808.385986328125</v>
      </c>
      <c r="O110" s="90">
        <f t="shared" si="21"/>
        <v>2844.3291015625</v>
      </c>
      <c r="P110" s="90">
        <f t="shared" si="30"/>
        <v>4652.715087890625</v>
      </c>
      <c r="Q110" s="90">
        <f t="shared" si="22"/>
        <v>109.36225891113281</v>
      </c>
      <c r="R110" s="92">
        <f>Data!CG110</f>
        <v>3506.84716796875</v>
      </c>
      <c r="S110" s="92">
        <f>Data!CH110</f>
        <v>1154.7030029296875</v>
      </c>
      <c r="T110" s="92">
        <f>Data!CI110</f>
        <v>800</v>
      </c>
      <c r="U110" s="92">
        <f>Data!CJ110</f>
        <v>1954.7030029296875</v>
      </c>
      <c r="V110" s="90">
        <f>Data!CA111</f>
        <v>891.66741943359375</v>
      </c>
      <c r="W110" s="90">
        <f>Data!CC110</f>
        <v>964.91229248046875</v>
      </c>
      <c r="X110" s="90" t="str">
        <f t="shared" si="31"/>
        <v/>
      </c>
      <c r="Y110" s="90">
        <f>Data!BU111</f>
        <v>2704.20166015625</v>
      </c>
      <c r="Z110" s="90">
        <f>Data!BW110</f>
        <v>99000</v>
      </c>
      <c r="AA110" s="90" t="str">
        <f t="shared" si="32"/>
        <v/>
      </c>
      <c r="AB110" s="90">
        <f>Data!BX111</f>
        <v>3621.831298828125</v>
      </c>
      <c r="AC110" s="90">
        <f>Data!BZ110</f>
        <v>99000</v>
      </c>
      <c r="AD110" s="90" t="str">
        <f t="shared" si="33"/>
        <v/>
      </c>
    </row>
    <row r="111" spans="1:30">
      <c r="A111" s="77">
        <v>193004</v>
      </c>
      <c r="B111" s="88">
        <f t="shared" si="23"/>
        <v>10958</v>
      </c>
      <c r="C111" s="79" t="str">
        <f t="shared" si="24"/>
        <v>Keswick</v>
      </c>
      <c r="D111" s="79" t="str">
        <f t="shared" si="25"/>
        <v>Nimbus</v>
      </c>
      <c r="E111" s="79" t="str">
        <f t="shared" si="26"/>
        <v>--</v>
      </c>
      <c r="F111" s="89" t="str">
        <f t="shared" si="17"/>
        <v>&gt;RC</v>
      </c>
      <c r="G111" s="89" t="str">
        <f t="shared" si="18"/>
        <v>&gt;RC</v>
      </c>
      <c r="H111" s="89" t="str">
        <f t="shared" si="27"/>
        <v>--</v>
      </c>
      <c r="I111" s="89" t="str">
        <f t="shared" si="28"/>
        <v>--</v>
      </c>
      <c r="J111" s="79" t="str">
        <f>IF(DeltaCalc!P111="","--",DeltaCalc!P111)</f>
        <v>--</v>
      </c>
      <c r="K111" s="89" t="str">
        <f t="shared" si="29"/>
        <v>UWFE</v>
      </c>
      <c r="L111" s="90">
        <f>DeltaCalc!AF111</f>
        <v>4614.376953125</v>
      </c>
      <c r="M111" s="90">
        <f t="shared" si="19"/>
        <v>16596.57421875</v>
      </c>
      <c r="N111" s="90">
        <f t="shared" si="20"/>
        <v>2846.20361328125</v>
      </c>
      <c r="O111" s="90">
        <f t="shared" si="21"/>
        <v>2846.20361328125</v>
      </c>
      <c r="P111" s="90">
        <f t="shared" si="30"/>
        <v>5692.4072265625</v>
      </c>
      <c r="Q111" s="90">
        <f t="shared" si="22"/>
        <v>9900.994140625</v>
      </c>
      <c r="R111" s="92">
        <f>Data!CG111</f>
        <v>4781.10205078125</v>
      </c>
      <c r="S111" s="92">
        <f>Data!CH111</f>
        <v>300</v>
      </c>
      <c r="T111" s="92">
        <f>Data!CI111</f>
        <v>800</v>
      </c>
      <c r="U111" s="92">
        <f>Data!CJ111</f>
        <v>1100</v>
      </c>
      <c r="V111" s="90">
        <f>Data!CA112</f>
        <v>863.88165283203125</v>
      </c>
      <c r="W111" s="90">
        <f>Data!CC111</f>
        <v>964.91229248046875</v>
      </c>
      <c r="X111" s="90" t="str">
        <f t="shared" si="31"/>
        <v/>
      </c>
      <c r="Y111" s="90">
        <f>Data!BU112</f>
        <v>1440.5035400390625</v>
      </c>
      <c r="Z111" s="90">
        <f>Data!BW111</f>
        <v>99000</v>
      </c>
      <c r="AA111" s="90" t="str">
        <f t="shared" si="32"/>
        <v/>
      </c>
      <c r="AB111" s="90">
        <f>Data!BX112</f>
        <v>820.0311279296875</v>
      </c>
      <c r="AC111" s="90">
        <f>Data!BZ111</f>
        <v>99000</v>
      </c>
      <c r="AD111" s="90" t="str">
        <f t="shared" si="33"/>
        <v/>
      </c>
    </row>
    <row r="112" spans="1:30">
      <c r="A112" s="77">
        <v>193005</v>
      </c>
      <c r="B112" s="88">
        <f t="shared" si="23"/>
        <v>10989</v>
      </c>
      <c r="C112" s="79" t="str">
        <f t="shared" si="24"/>
        <v>Keswick</v>
      </c>
      <c r="D112" s="79" t="str">
        <f t="shared" si="25"/>
        <v>Nimbus</v>
      </c>
      <c r="E112" s="79" t="str">
        <f t="shared" si="26"/>
        <v>--</v>
      </c>
      <c r="F112" s="89" t="str">
        <f t="shared" si="17"/>
        <v>&gt;RC</v>
      </c>
      <c r="G112" s="89" t="str">
        <f t="shared" si="18"/>
        <v>&gt;RC</v>
      </c>
      <c r="H112" s="89" t="str">
        <f t="shared" si="27"/>
        <v>--</v>
      </c>
      <c r="I112" s="89" t="str">
        <f t="shared" si="28"/>
        <v>--</v>
      </c>
      <c r="J112" s="79" t="str">
        <f>IF(DeltaCalc!P112="","--",DeltaCalc!P112)</f>
        <v>--</v>
      </c>
      <c r="K112" s="89" t="str">
        <f t="shared" si="29"/>
        <v>UWFE</v>
      </c>
      <c r="L112" s="90">
        <f>DeltaCalc!AF112</f>
        <v>15304.8173828125</v>
      </c>
      <c r="M112" s="90">
        <f t="shared" si="19"/>
        <v>22433.26171875</v>
      </c>
      <c r="N112" s="90">
        <f t="shared" si="20"/>
        <v>2393.260009765625</v>
      </c>
      <c r="O112" s="90">
        <f t="shared" si="21"/>
        <v>2393.260009765625</v>
      </c>
      <c r="P112" s="90">
        <f t="shared" si="30"/>
        <v>4786.52001953125</v>
      </c>
      <c r="Q112" s="90">
        <f t="shared" si="22"/>
        <v>15304.8173828125</v>
      </c>
      <c r="R112" s="92">
        <f>Data!CG112</f>
        <v>0</v>
      </c>
      <c r="S112" s="92">
        <f>Data!CH112</f>
        <v>300</v>
      </c>
      <c r="T112" s="92">
        <f>Data!CI112</f>
        <v>800</v>
      </c>
      <c r="U112" s="92">
        <f>Data!CJ112</f>
        <v>1100</v>
      </c>
      <c r="V112" s="90">
        <f>Data!CA113</f>
        <v>402.27496337890625</v>
      </c>
      <c r="W112" s="90">
        <f>Data!CC112</f>
        <v>778.9473876953125</v>
      </c>
      <c r="X112" s="90" t="str">
        <f t="shared" si="31"/>
        <v/>
      </c>
      <c r="Y112" s="90">
        <f>Data!BU113</f>
        <v>361.09954833984375</v>
      </c>
      <c r="Z112" s="90">
        <f>Data!BW112</f>
        <v>99000</v>
      </c>
      <c r="AA112" s="90" t="str">
        <f t="shared" si="32"/>
        <v/>
      </c>
      <c r="AB112" s="90">
        <f>Data!BX113</f>
        <v>233.56234741210937</v>
      </c>
      <c r="AC112" s="90">
        <f>Data!BZ112</f>
        <v>99000</v>
      </c>
      <c r="AD112" s="90" t="str">
        <f t="shared" si="33"/>
        <v/>
      </c>
    </row>
    <row r="113" spans="1:30">
      <c r="A113" s="77">
        <v>193006</v>
      </c>
      <c r="B113" s="88">
        <f t="shared" si="23"/>
        <v>11017</v>
      </c>
      <c r="C113" s="79" t="str">
        <f t="shared" si="24"/>
        <v>Keswick</v>
      </c>
      <c r="D113" s="79" t="str">
        <f t="shared" si="25"/>
        <v>Nimbus</v>
      </c>
      <c r="E113" s="79" t="str">
        <f t="shared" si="26"/>
        <v>Therm.</v>
      </c>
      <c r="F113" s="89" t="str">
        <f t="shared" si="17"/>
        <v>&gt;RC</v>
      </c>
      <c r="G113" s="89" t="str">
        <f t="shared" si="18"/>
        <v>&gt;RC</v>
      </c>
      <c r="H113" s="89" t="str">
        <f t="shared" si="27"/>
        <v>--</v>
      </c>
      <c r="I113" s="89" t="str">
        <f t="shared" si="28"/>
        <v>--</v>
      </c>
      <c r="J113" s="79" t="str">
        <f>IF(DeltaCalc!P113="","--",DeltaCalc!P113)</f>
        <v>--</v>
      </c>
      <c r="K113" s="89" t="str">
        <f t="shared" si="29"/>
        <v>UWFE</v>
      </c>
      <c r="L113" s="90">
        <f>DeltaCalc!AF113</f>
        <v>6854.233442071536</v>
      </c>
      <c r="M113" s="90">
        <f t="shared" si="19"/>
        <v>16782.984375</v>
      </c>
      <c r="N113" s="90">
        <f t="shared" si="20"/>
        <v>2449.326171875</v>
      </c>
      <c r="O113" s="90">
        <f t="shared" si="21"/>
        <v>2449.326171875</v>
      </c>
      <c r="P113" s="90">
        <f t="shared" si="30"/>
        <v>4898.65234375</v>
      </c>
      <c r="Q113" s="90">
        <f t="shared" si="22"/>
        <v>7265.74560546875</v>
      </c>
      <c r="R113" s="92">
        <f>Data!CG113</f>
        <v>0</v>
      </c>
      <c r="S113" s="92">
        <f>Data!CH113</f>
        <v>300</v>
      </c>
      <c r="T113" s="92">
        <f>Data!CI113</f>
        <v>800</v>
      </c>
      <c r="U113" s="92">
        <f>Data!CJ113</f>
        <v>1100</v>
      </c>
      <c r="V113" s="90">
        <f>Data!CA114</f>
        <v>296.40008544921875</v>
      </c>
      <c r="W113" s="90">
        <f>Data!CC113</f>
        <v>659.64910888671875</v>
      </c>
      <c r="X113" s="90" t="str">
        <f t="shared" si="31"/>
        <v/>
      </c>
      <c r="Y113" s="90">
        <f>Data!BU114</f>
        <v>266.70907592773437</v>
      </c>
      <c r="Z113" s="90">
        <f>Data!BW113</f>
        <v>99000</v>
      </c>
      <c r="AA113" s="90" t="str">
        <f t="shared" si="32"/>
        <v/>
      </c>
      <c r="AB113" s="90">
        <f>Data!BX114</f>
        <v>209.71748352050781</v>
      </c>
      <c r="AC113" s="90">
        <f>Data!BZ113</f>
        <v>99000</v>
      </c>
      <c r="AD113" s="90" t="str">
        <f t="shared" si="33"/>
        <v/>
      </c>
    </row>
    <row r="114" spans="1:30">
      <c r="A114" s="77">
        <v>193007</v>
      </c>
      <c r="B114" s="88">
        <f t="shared" si="23"/>
        <v>11048</v>
      </c>
      <c r="C114" s="79" t="str">
        <f t="shared" si="24"/>
        <v>--</v>
      </c>
      <c r="D114" s="79" t="str">
        <f t="shared" si="25"/>
        <v>Nimbus</v>
      </c>
      <c r="E114" s="79" t="str">
        <f t="shared" si="26"/>
        <v>--</v>
      </c>
      <c r="F114" s="89" t="str">
        <f t="shared" si="17"/>
        <v>&gt;RC</v>
      </c>
      <c r="G114" s="89" t="str">
        <f t="shared" si="18"/>
        <v>&gt;RC</v>
      </c>
      <c r="H114" s="89" t="str">
        <f t="shared" si="27"/>
        <v>--</v>
      </c>
      <c r="I114" s="89" t="str">
        <f t="shared" si="28"/>
        <v>--</v>
      </c>
      <c r="J114" s="79" t="str">
        <f>IF(DeltaCalc!P114="","--",DeltaCalc!P114)</f>
        <v>--</v>
      </c>
      <c r="K114" s="89" t="str">
        <f t="shared" si="29"/>
        <v>UWFE</v>
      </c>
      <c r="L114" s="90">
        <f>DeltaCalc!AF114</f>
        <v>19609.314453125</v>
      </c>
      <c r="M114" s="90">
        <f t="shared" si="19"/>
        <v>28964.75</v>
      </c>
      <c r="N114" s="90">
        <f t="shared" si="20"/>
        <v>2331.433349609375</v>
      </c>
      <c r="O114" s="90">
        <f t="shared" si="21"/>
        <v>2331.433349609375</v>
      </c>
      <c r="P114" s="90">
        <f t="shared" si="30"/>
        <v>4662.86669921875</v>
      </c>
      <c r="Q114" s="90">
        <f t="shared" si="22"/>
        <v>19609.314453125</v>
      </c>
      <c r="R114" s="92">
        <f>Data!CG114</f>
        <v>0</v>
      </c>
      <c r="S114" s="92">
        <f>Data!CH114</f>
        <v>300</v>
      </c>
      <c r="T114" s="92">
        <f>Data!CI114</f>
        <v>800</v>
      </c>
      <c r="U114" s="92">
        <f>Data!CJ114</f>
        <v>1100</v>
      </c>
      <c r="V114" s="90">
        <f>Data!CA115</f>
        <v>261.42910766601562</v>
      </c>
      <c r="W114" s="90">
        <f>Data!CC114</f>
        <v>631.57891845703125</v>
      </c>
      <c r="X114" s="90" t="str">
        <f t="shared" si="31"/>
        <v/>
      </c>
      <c r="Y114" s="90">
        <f>Data!BU115</f>
        <v>232.37911987304688</v>
      </c>
      <c r="Z114" s="90">
        <f>Data!BW114</f>
        <v>99000</v>
      </c>
      <c r="AA114" s="90" t="str">
        <f t="shared" si="32"/>
        <v/>
      </c>
      <c r="AB114" s="90">
        <f>Data!BX115</f>
        <v>179.85293579101562</v>
      </c>
      <c r="AC114" s="90">
        <f>Data!BZ114</f>
        <v>99000</v>
      </c>
      <c r="AD114" s="90" t="str">
        <f t="shared" si="33"/>
        <v/>
      </c>
    </row>
    <row r="115" spans="1:30">
      <c r="A115" s="77">
        <v>193008</v>
      </c>
      <c r="B115" s="88">
        <f t="shared" si="23"/>
        <v>11078</v>
      </c>
      <c r="C115" s="79" t="str">
        <f t="shared" si="24"/>
        <v>Keswick</v>
      </c>
      <c r="D115" s="79" t="str">
        <f t="shared" si="25"/>
        <v>Nimbus</v>
      </c>
      <c r="E115" s="79" t="str">
        <f t="shared" si="26"/>
        <v>Therm.</v>
      </c>
      <c r="F115" s="89" t="str">
        <f t="shared" si="17"/>
        <v>&gt;RC</v>
      </c>
      <c r="G115" s="89" t="str">
        <f t="shared" si="18"/>
        <v>&gt;RC</v>
      </c>
      <c r="H115" s="89" t="str">
        <f t="shared" si="27"/>
        <v>PulseCap1</v>
      </c>
      <c r="I115" s="89" t="str">
        <f t="shared" si="28"/>
        <v>PulseCap1</v>
      </c>
      <c r="J115" s="79" t="str">
        <f>IF(DeltaCalc!P115="","--",DeltaCalc!P115)</f>
        <v>--</v>
      </c>
      <c r="K115" s="89" t="str">
        <f t="shared" si="29"/>
        <v>UWFE</v>
      </c>
      <c r="L115" s="90">
        <f>DeltaCalc!AF115</f>
        <v>3923.20947265625</v>
      </c>
      <c r="M115" s="90">
        <f t="shared" si="19"/>
        <v>12177.0517578125</v>
      </c>
      <c r="N115" s="90">
        <f t="shared" si="20"/>
        <v>1226.452880859375</v>
      </c>
      <c r="O115" s="90">
        <f t="shared" si="21"/>
        <v>1226.452880859375</v>
      </c>
      <c r="P115" s="90">
        <f t="shared" si="30"/>
        <v>2452.90576171875</v>
      </c>
      <c r="Q115" s="90">
        <f t="shared" si="22"/>
        <v>3923.20947265625</v>
      </c>
      <c r="R115" s="92">
        <f>Data!CG115</f>
        <v>0</v>
      </c>
      <c r="S115" s="92">
        <f>Data!CH115</f>
        <v>300</v>
      </c>
      <c r="T115" s="92">
        <f>Data!CI115</f>
        <v>800</v>
      </c>
      <c r="U115" s="92">
        <f>Data!CJ115</f>
        <v>1100</v>
      </c>
      <c r="V115" s="90">
        <f>Data!CA116</f>
        <v>305.48211669921875</v>
      </c>
      <c r="W115" s="90">
        <f>Data!CC115</f>
        <v>631.57891845703125</v>
      </c>
      <c r="X115" s="90" t="str">
        <f t="shared" si="31"/>
        <v/>
      </c>
      <c r="Y115" s="90">
        <f>Data!BU116</f>
        <v>237.29182434082031</v>
      </c>
      <c r="Z115" s="90">
        <f>Data!BW115</f>
        <v>450</v>
      </c>
      <c r="AA115" s="90" t="str">
        <f t="shared" si="32"/>
        <v/>
      </c>
      <c r="AB115" s="90">
        <f>Data!BX116</f>
        <v>197.19734191894531</v>
      </c>
      <c r="AC115" s="90">
        <f>Data!BZ115</f>
        <v>450</v>
      </c>
      <c r="AD115" s="90" t="str">
        <f t="shared" si="33"/>
        <v/>
      </c>
    </row>
    <row r="116" spans="1:30">
      <c r="A116" s="77">
        <v>193009</v>
      </c>
      <c r="B116" s="88">
        <f t="shared" si="23"/>
        <v>11109</v>
      </c>
      <c r="C116" s="79" t="str">
        <f t="shared" si="24"/>
        <v>NCP</v>
      </c>
      <c r="D116" s="79" t="str">
        <f t="shared" si="25"/>
        <v>Nimbus</v>
      </c>
      <c r="E116" s="79" t="str">
        <f t="shared" si="26"/>
        <v>--</v>
      </c>
      <c r="F116" s="89" t="str">
        <f t="shared" si="17"/>
        <v>&gt;RC</v>
      </c>
      <c r="G116" s="89" t="str">
        <f t="shared" si="18"/>
        <v>&lt;RC</v>
      </c>
      <c r="H116" s="89" t="str">
        <f t="shared" si="27"/>
        <v>PulseCap1</v>
      </c>
      <c r="I116" s="89" t="str">
        <f t="shared" si="28"/>
        <v>PulseCap1</v>
      </c>
      <c r="J116" s="79" t="str">
        <f>IF(DeltaCalc!P116="","--",DeltaCalc!P116)</f>
        <v>--</v>
      </c>
      <c r="K116" s="89" t="str">
        <f t="shared" si="29"/>
        <v>UWFE</v>
      </c>
      <c r="L116" s="90">
        <f>DeltaCalc!AF116</f>
        <v>581.5814208984375</v>
      </c>
      <c r="M116" s="90">
        <f t="shared" si="19"/>
        <v>9491.732421875</v>
      </c>
      <c r="N116" s="90">
        <f t="shared" si="20"/>
        <v>1194.2044677734375</v>
      </c>
      <c r="O116" s="90">
        <f t="shared" si="21"/>
        <v>1194.2044677734375</v>
      </c>
      <c r="P116" s="90">
        <f t="shared" si="30"/>
        <v>2388.408935546875</v>
      </c>
      <c r="Q116" s="90">
        <f t="shared" si="22"/>
        <v>581.5814208984375</v>
      </c>
      <c r="R116" s="92">
        <f>Data!CG116</f>
        <v>7678.77880859375</v>
      </c>
      <c r="S116" s="92">
        <f>Data!CH116</f>
        <v>1000</v>
      </c>
      <c r="T116" s="92">
        <f>Data!CI116</f>
        <v>800</v>
      </c>
      <c r="U116" s="92">
        <f>Data!CJ116</f>
        <v>1800</v>
      </c>
      <c r="V116" s="90">
        <f>Data!CA117</f>
        <v>309.74948120117187</v>
      </c>
      <c r="W116" s="90">
        <f>Data!CC116</f>
        <v>631.57891845703125</v>
      </c>
      <c r="X116" s="90" t="str">
        <f t="shared" si="31"/>
        <v/>
      </c>
      <c r="Y116" s="90">
        <f>Data!BU117</f>
        <v>296.93817138671875</v>
      </c>
      <c r="Z116" s="90">
        <f>Data!BW116</f>
        <v>450</v>
      </c>
      <c r="AA116" s="90" t="str">
        <f t="shared" si="32"/>
        <v/>
      </c>
      <c r="AB116" s="90">
        <f>Data!BX117</f>
        <v>326.09872436523437</v>
      </c>
      <c r="AC116" s="90">
        <f>Data!BZ116</f>
        <v>450</v>
      </c>
      <c r="AD116" s="90" t="str">
        <f t="shared" si="33"/>
        <v/>
      </c>
    </row>
    <row r="117" spans="1:30">
      <c r="A117" s="77">
        <v>193010</v>
      </c>
      <c r="B117" s="88">
        <f t="shared" si="23"/>
        <v>11139</v>
      </c>
      <c r="C117" s="79" t="str">
        <f t="shared" si="24"/>
        <v>--</v>
      </c>
      <c r="D117" s="79" t="str">
        <f t="shared" si="25"/>
        <v>--</v>
      </c>
      <c r="E117" s="79" t="str">
        <f t="shared" si="26"/>
        <v>--</v>
      </c>
      <c r="F117" s="89" t="str">
        <f t="shared" si="17"/>
        <v>&lt;RC</v>
      </c>
      <c r="G117" s="89" t="str">
        <f t="shared" si="18"/>
        <v>&lt;RC</v>
      </c>
      <c r="H117" s="89" t="str">
        <f t="shared" si="27"/>
        <v>--</v>
      </c>
      <c r="I117" s="89" t="str">
        <f t="shared" si="28"/>
        <v>--</v>
      </c>
      <c r="J117" s="79" t="str">
        <f>IF(DeltaCalc!P117="","--",DeltaCalc!P117)</f>
        <v>--</v>
      </c>
      <c r="K117" s="89" t="str">
        <f t="shared" si="29"/>
        <v>IBU</v>
      </c>
      <c r="L117" s="90">
        <f>DeltaCalc!AF117</f>
        <v>53.878414154052734</v>
      </c>
      <c r="M117" s="90">
        <f t="shared" si="19"/>
        <v>13042.1357421875</v>
      </c>
      <c r="N117" s="90">
        <f t="shared" si="20"/>
        <v>1502.0616455078125</v>
      </c>
      <c r="O117" s="90">
        <f t="shared" si="21"/>
        <v>1502.0616455078125</v>
      </c>
      <c r="P117" s="90">
        <f t="shared" si="30"/>
        <v>3004.123291015625</v>
      </c>
      <c r="Q117" s="90">
        <f t="shared" si="22"/>
        <v>53.878414154052734</v>
      </c>
      <c r="R117" s="92">
        <f>Data!CG117</f>
        <v>11091.5302734375</v>
      </c>
      <c r="S117" s="92">
        <f>Data!CH117</f>
        <v>2500</v>
      </c>
      <c r="T117" s="92">
        <f>Data!CI117</f>
        <v>2000</v>
      </c>
      <c r="U117" s="92">
        <f>Data!CJ117</f>
        <v>4500</v>
      </c>
      <c r="V117" s="90">
        <f>Data!CA118</f>
        <v>290.16091918945312</v>
      </c>
      <c r="W117" s="90">
        <f>Data!CC117</f>
        <v>631.57891845703125</v>
      </c>
      <c r="X117" s="90" t="str">
        <f t="shared" si="31"/>
        <v/>
      </c>
      <c r="Y117" s="90">
        <f>Data!BU118</f>
        <v>497.39297485351562</v>
      </c>
      <c r="Z117" s="90">
        <f>Data!BW117</f>
        <v>900</v>
      </c>
      <c r="AA117" s="90" t="str">
        <f t="shared" si="32"/>
        <v/>
      </c>
      <c r="AB117" s="90">
        <f>Data!BX118</f>
        <v>558.36431884765625</v>
      </c>
      <c r="AC117" s="90">
        <f>Data!BZ117</f>
        <v>1060</v>
      </c>
      <c r="AD117" s="90" t="str">
        <f t="shared" si="33"/>
        <v/>
      </c>
    </row>
    <row r="118" spans="1:30">
      <c r="A118" s="77">
        <v>193011</v>
      </c>
      <c r="B118" s="88">
        <f t="shared" si="23"/>
        <v>11170</v>
      </c>
      <c r="C118" s="79" t="str">
        <f t="shared" si="24"/>
        <v>--</v>
      </c>
      <c r="D118" s="79" t="str">
        <f t="shared" si="25"/>
        <v>--</v>
      </c>
      <c r="E118" s="79" t="str">
        <f t="shared" si="26"/>
        <v>--</v>
      </c>
      <c r="F118" s="89" t="str">
        <f t="shared" si="17"/>
        <v>&lt;RC</v>
      </c>
      <c r="G118" s="89" t="str">
        <f t="shared" si="18"/>
        <v>&lt;RC</v>
      </c>
      <c r="H118" s="89" t="str">
        <f t="shared" si="27"/>
        <v>Tracy</v>
      </c>
      <c r="I118" s="89" t="str">
        <f t="shared" si="28"/>
        <v>Banks</v>
      </c>
      <c r="J118" s="79" t="str">
        <f>IF(DeltaCalc!P118="","--",DeltaCalc!P118)</f>
        <v>--</v>
      </c>
      <c r="K118" s="89" t="str">
        <f t="shared" si="29"/>
        <v>IBU</v>
      </c>
      <c r="L118" s="90">
        <f>DeltaCalc!AF118</f>
        <v>102.89791870117187</v>
      </c>
      <c r="M118" s="90">
        <f t="shared" si="19"/>
        <v>19215.34375</v>
      </c>
      <c r="N118" s="90">
        <f t="shared" si="20"/>
        <v>6680</v>
      </c>
      <c r="O118" s="90">
        <f t="shared" si="21"/>
        <v>4475.8291015625</v>
      </c>
      <c r="P118" s="90">
        <f t="shared" si="30"/>
        <v>11155.8291015625</v>
      </c>
      <c r="Q118" s="90">
        <f t="shared" si="22"/>
        <v>102.89791870117187</v>
      </c>
      <c r="R118" s="92">
        <f>Data!CG118</f>
        <v>19022.734375</v>
      </c>
      <c r="S118" s="92">
        <f>Data!CH118</f>
        <v>6680</v>
      </c>
      <c r="T118" s="92">
        <f>Data!CI118</f>
        <v>4475.8291015625</v>
      </c>
      <c r="U118" s="92">
        <f>Data!CJ118</f>
        <v>11155.8291015625</v>
      </c>
      <c r="V118" s="90">
        <f>Data!CA119</f>
        <v>523.776123046875</v>
      </c>
      <c r="W118" s="90">
        <f>Data!CC118</f>
        <v>631.57891845703125</v>
      </c>
      <c r="X118" s="90" t="str">
        <f t="shared" si="31"/>
        <v/>
      </c>
      <c r="Y118" s="90">
        <f>Data!BU119</f>
        <v>1405.8790283203125</v>
      </c>
      <c r="Z118" s="90">
        <f>Data!BW118</f>
        <v>1350</v>
      </c>
      <c r="AA118" s="90">
        <f t="shared" si="32"/>
        <v>55.8790283203125</v>
      </c>
      <c r="AB118" s="90">
        <f>Data!BX119</f>
        <v>857.55487060546875</v>
      </c>
      <c r="AC118" s="90">
        <f>Data!BZ118</f>
        <v>1670</v>
      </c>
      <c r="AD118" s="90" t="str">
        <f t="shared" si="33"/>
        <v/>
      </c>
    </row>
    <row r="119" spans="1:30">
      <c r="A119" s="77">
        <v>193012</v>
      </c>
      <c r="B119" s="88">
        <f t="shared" si="23"/>
        <v>11201</v>
      </c>
      <c r="C119" s="79" t="str">
        <f t="shared" si="24"/>
        <v>--</v>
      </c>
      <c r="D119" s="79" t="str">
        <f t="shared" si="25"/>
        <v>--</v>
      </c>
      <c r="E119" s="79" t="str">
        <f t="shared" si="26"/>
        <v>--</v>
      </c>
      <c r="F119" s="89" t="str">
        <f t="shared" si="17"/>
        <v>&gt;RC</v>
      </c>
      <c r="G119" s="89" t="str">
        <f t="shared" si="18"/>
        <v>&lt;RC</v>
      </c>
      <c r="H119" s="89" t="str">
        <f t="shared" si="27"/>
        <v>--</v>
      </c>
      <c r="I119" s="89" t="str">
        <f t="shared" si="28"/>
        <v>--</v>
      </c>
      <c r="J119" s="79" t="str">
        <f>IF(DeltaCalc!P119="","--",DeltaCalc!P119)</f>
        <v>JP</v>
      </c>
      <c r="K119" s="89" t="str">
        <f t="shared" si="29"/>
        <v>IBU</v>
      </c>
      <c r="L119" s="90">
        <f>DeltaCalc!AF119</f>
        <v>4.095458984375E-2</v>
      </c>
      <c r="M119" s="90">
        <f t="shared" si="19"/>
        <v>13519.8427734375</v>
      </c>
      <c r="N119" s="90">
        <f t="shared" si="20"/>
        <v>5173.69140625</v>
      </c>
      <c r="O119" s="90">
        <f t="shared" si="21"/>
        <v>2861.6513671875</v>
      </c>
      <c r="P119" s="90">
        <f t="shared" si="30"/>
        <v>8035.3427734375</v>
      </c>
      <c r="Q119" s="90">
        <f t="shared" si="22"/>
        <v>881.45257568359375</v>
      </c>
      <c r="R119" s="92">
        <f>Data!CG119</f>
        <v>12811.6708984375</v>
      </c>
      <c r="S119" s="92">
        <f>Data!CH119</f>
        <v>6680</v>
      </c>
      <c r="T119" s="92">
        <f>Data!CI119</f>
        <v>800</v>
      </c>
      <c r="U119" s="92">
        <f>Data!CJ119</f>
        <v>7480</v>
      </c>
      <c r="V119" s="90">
        <f>Data!CA120</f>
        <v>740.7315673828125</v>
      </c>
      <c r="W119" s="90">
        <f>Data!CC119</f>
        <v>964.91229248046875</v>
      </c>
      <c r="X119" s="90" t="str">
        <f t="shared" si="31"/>
        <v/>
      </c>
      <c r="Y119" s="90">
        <f>Data!BU120</f>
        <v>1812.3525390625</v>
      </c>
      <c r="Z119" s="90">
        <f>Data!BW119</f>
        <v>1790</v>
      </c>
      <c r="AA119" s="90">
        <f t="shared" si="32"/>
        <v>22.3525390625</v>
      </c>
      <c r="AB119" s="90">
        <f>Data!BX120</f>
        <v>1485.4627685546875</v>
      </c>
      <c r="AC119" s="90">
        <f>Data!BZ119</f>
        <v>2240</v>
      </c>
      <c r="AD119" s="90" t="str">
        <f t="shared" si="33"/>
        <v/>
      </c>
    </row>
    <row r="120" spans="1:30">
      <c r="A120" s="77">
        <v>193013</v>
      </c>
      <c r="B120" s="88">
        <f t="shared" si="23"/>
        <v>11231</v>
      </c>
      <c r="C120" s="79" t="str">
        <f t="shared" si="24"/>
        <v>--</v>
      </c>
      <c r="D120" s="79" t="str">
        <f t="shared" si="25"/>
        <v>--</v>
      </c>
      <c r="E120" s="79" t="str">
        <f t="shared" si="26"/>
        <v>--</v>
      </c>
      <c r="F120" s="89" t="str">
        <f t="shared" si="17"/>
        <v>&gt;RC</v>
      </c>
      <c r="G120" s="89" t="str">
        <f t="shared" si="18"/>
        <v>&lt;RC</v>
      </c>
      <c r="H120" s="89" t="str">
        <f t="shared" si="27"/>
        <v>--</v>
      </c>
      <c r="I120" s="89" t="str">
        <f t="shared" si="28"/>
        <v>--</v>
      </c>
      <c r="J120" s="79" t="str">
        <f>IF(DeltaCalc!P120="","--",DeltaCalc!P120)</f>
        <v>EI</v>
      </c>
      <c r="K120" s="89" t="str">
        <f t="shared" si="29"/>
        <v>UWFE</v>
      </c>
      <c r="L120" s="90">
        <f>DeltaCalc!AF120</f>
        <v>-7.5120194924238604E-4</v>
      </c>
      <c r="M120" s="90">
        <f t="shared" si="19"/>
        <v>11253.220703125</v>
      </c>
      <c r="N120" s="90">
        <f t="shared" si="20"/>
        <v>4323.08251953125</v>
      </c>
      <c r="O120" s="90">
        <f t="shared" si="21"/>
        <v>4218.0009765625</v>
      </c>
      <c r="P120" s="90">
        <f t="shared" si="30"/>
        <v>8541.08349609375</v>
      </c>
      <c r="Q120" s="90">
        <f t="shared" si="22"/>
        <v>121.10848999023437</v>
      </c>
      <c r="R120" s="92">
        <f>Data!CG120</f>
        <v>8637.3857421875</v>
      </c>
      <c r="S120" s="92">
        <f>Data!CH120</f>
        <v>6680</v>
      </c>
      <c r="T120" s="92">
        <f>Data!CI120</f>
        <v>1216.145263671875</v>
      </c>
      <c r="U120" s="92">
        <f>Data!CJ120</f>
        <v>7896.1455078125</v>
      </c>
      <c r="V120" s="90">
        <f>Data!CA121</f>
        <v>793.67181396484375</v>
      </c>
      <c r="W120" s="90">
        <f>Data!CC120</f>
        <v>964.91229248046875</v>
      </c>
      <c r="X120" s="90" t="str">
        <f t="shared" si="31"/>
        <v/>
      </c>
      <c r="Y120" s="90">
        <f>Data!BU121</f>
        <v>2387.434814453125</v>
      </c>
      <c r="Z120" s="90">
        <f>Data!BW120</f>
        <v>99000</v>
      </c>
      <c r="AA120" s="90" t="str">
        <f t="shared" si="32"/>
        <v/>
      </c>
      <c r="AB120" s="90">
        <f>Data!BX121</f>
        <v>2255.14404296875</v>
      </c>
      <c r="AC120" s="90">
        <f>Data!BZ120</f>
        <v>99000</v>
      </c>
      <c r="AD120" s="90" t="str">
        <f t="shared" si="33"/>
        <v/>
      </c>
    </row>
    <row r="121" spans="1:30">
      <c r="A121" s="77">
        <v>193102</v>
      </c>
      <c r="B121" s="88">
        <f t="shared" si="23"/>
        <v>11262</v>
      </c>
      <c r="C121" s="79" t="str">
        <f t="shared" si="24"/>
        <v>--</v>
      </c>
      <c r="D121" s="79" t="str">
        <f t="shared" si="25"/>
        <v>Nimbus</v>
      </c>
      <c r="E121" s="79" t="str">
        <f t="shared" si="26"/>
        <v>--</v>
      </c>
      <c r="F121" s="89" t="str">
        <f t="shared" si="17"/>
        <v>&gt;RC</v>
      </c>
      <c r="G121" s="89" t="str">
        <f t="shared" si="18"/>
        <v>&gt;RC</v>
      </c>
      <c r="H121" s="89" t="str">
        <f t="shared" si="27"/>
        <v>--</v>
      </c>
      <c r="I121" s="89" t="str">
        <f t="shared" si="28"/>
        <v>--</v>
      </c>
      <c r="J121" s="79" t="str">
        <f>IF(DeltaCalc!P121="","--",DeltaCalc!P121)</f>
        <v>--</v>
      </c>
      <c r="K121" s="89" t="str">
        <f t="shared" si="29"/>
        <v>UWFE</v>
      </c>
      <c r="L121" s="90">
        <f>DeltaCalc!AF121</f>
        <v>1.0785033702850342</v>
      </c>
      <c r="M121" s="90">
        <f t="shared" si="19"/>
        <v>9009.65234375</v>
      </c>
      <c r="N121" s="90">
        <f t="shared" si="20"/>
        <v>2440.43603515625</v>
      </c>
      <c r="O121" s="90">
        <f t="shared" si="21"/>
        <v>3670.89697265625</v>
      </c>
      <c r="P121" s="90">
        <f t="shared" si="30"/>
        <v>6111.3330078125</v>
      </c>
      <c r="Q121" s="90">
        <f t="shared" si="22"/>
        <v>1.0785033702850342</v>
      </c>
      <c r="R121" s="92">
        <f>Data!CG121</f>
        <v>4246.00390625</v>
      </c>
      <c r="S121" s="92">
        <f>Data!CH121</f>
        <v>2376.35009765625</v>
      </c>
      <c r="T121" s="92">
        <f>Data!CI121</f>
        <v>800</v>
      </c>
      <c r="U121" s="92">
        <f>Data!CJ121</f>
        <v>3176.35009765625</v>
      </c>
      <c r="V121" s="90">
        <f>Data!CA122</f>
        <v>863.43194580078125</v>
      </c>
      <c r="W121" s="90">
        <f>Data!CC121</f>
        <v>964.91229248046875</v>
      </c>
      <c r="X121" s="90" t="str">
        <f t="shared" si="31"/>
        <v/>
      </c>
      <c r="Y121" s="90">
        <f>Data!BU122</f>
        <v>2266.744140625</v>
      </c>
      <c r="Z121" s="90">
        <f>Data!BW121</f>
        <v>99000</v>
      </c>
      <c r="AA121" s="90" t="str">
        <f t="shared" si="32"/>
        <v/>
      </c>
      <c r="AB121" s="90">
        <f>Data!BX122</f>
        <v>2752.707275390625</v>
      </c>
      <c r="AC121" s="90">
        <f>Data!BZ121</f>
        <v>99000</v>
      </c>
      <c r="AD121" s="90" t="str">
        <f t="shared" si="33"/>
        <v/>
      </c>
    </row>
    <row r="122" spans="1:30">
      <c r="A122" s="77">
        <v>193103</v>
      </c>
      <c r="B122" s="88">
        <f t="shared" si="23"/>
        <v>11292</v>
      </c>
      <c r="C122" s="79" t="str">
        <f t="shared" si="24"/>
        <v>NCP</v>
      </c>
      <c r="D122" s="79" t="str">
        <f t="shared" si="25"/>
        <v>Nimbus</v>
      </c>
      <c r="E122" s="79" t="str">
        <f t="shared" si="26"/>
        <v>Therm.</v>
      </c>
      <c r="F122" s="89" t="str">
        <f t="shared" si="17"/>
        <v>&gt;RC</v>
      </c>
      <c r="G122" s="89" t="str">
        <f t="shared" si="18"/>
        <v>&gt;RC</v>
      </c>
      <c r="H122" s="89" t="str">
        <f t="shared" si="27"/>
        <v>--</v>
      </c>
      <c r="I122" s="89" t="str">
        <f t="shared" si="28"/>
        <v>--</v>
      </c>
      <c r="J122" s="79" t="str">
        <f>IF(DeltaCalc!P122="","--",DeltaCalc!P122)</f>
        <v>MRDO</v>
      </c>
      <c r="K122" s="89" t="str">
        <f t="shared" si="29"/>
        <v>UWFE</v>
      </c>
      <c r="L122" s="90">
        <f>DeltaCalc!AF122</f>
        <v>0</v>
      </c>
      <c r="M122" s="90">
        <f t="shared" si="19"/>
        <v>8549.6708984375</v>
      </c>
      <c r="N122" s="90">
        <f t="shared" si="20"/>
        <v>1960.748779296875</v>
      </c>
      <c r="O122" s="90">
        <f t="shared" si="21"/>
        <v>3264.65771484375</v>
      </c>
      <c r="P122" s="90">
        <f t="shared" si="30"/>
        <v>5225.406494140625</v>
      </c>
      <c r="Q122" s="90">
        <f t="shared" si="22"/>
        <v>0</v>
      </c>
      <c r="R122" s="92">
        <f>Data!CG122</f>
        <v>622.46502685546875</v>
      </c>
      <c r="S122" s="92">
        <f>Data!CH122</f>
        <v>1773.9388427734375</v>
      </c>
      <c r="T122" s="92">
        <f>Data!CI122</f>
        <v>800</v>
      </c>
      <c r="U122" s="92">
        <f>Data!CJ122</f>
        <v>2573.93896484375</v>
      </c>
      <c r="V122" s="90">
        <f>Data!CA123</f>
        <v>691.7880859375</v>
      </c>
      <c r="W122" s="90">
        <f>Data!CC122</f>
        <v>964.91229248046875</v>
      </c>
      <c r="X122" s="90" t="str">
        <f t="shared" si="31"/>
        <v/>
      </c>
      <c r="Y122" s="90">
        <f>Data!BU123</f>
        <v>1915.384033203125</v>
      </c>
      <c r="Z122" s="90">
        <f>Data!BW122</f>
        <v>99000</v>
      </c>
      <c r="AA122" s="90" t="str">
        <f t="shared" si="32"/>
        <v/>
      </c>
      <c r="AB122" s="90">
        <f>Data!BX123</f>
        <v>2579.214599609375</v>
      </c>
      <c r="AC122" s="90">
        <f>Data!BZ122</f>
        <v>99000</v>
      </c>
      <c r="AD122" s="90" t="str">
        <f t="shared" si="33"/>
        <v/>
      </c>
    </row>
    <row r="123" spans="1:30">
      <c r="A123" s="77">
        <v>193104</v>
      </c>
      <c r="B123" s="88">
        <f t="shared" si="23"/>
        <v>11323</v>
      </c>
      <c r="C123" s="79" t="str">
        <f t="shared" si="24"/>
        <v>NCP</v>
      </c>
      <c r="D123" s="79" t="str">
        <f t="shared" si="25"/>
        <v>Nimbus</v>
      </c>
      <c r="E123" s="79" t="str">
        <f t="shared" si="26"/>
        <v>Therm.</v>
      </c>
      <c r="F123" s="89" t="str">
        <f t="shared" si="17"/>
        <v>&gt;RC</v>
      </c>
      <c r="G123" s="89" t="str">
        <f t="shared" si="18"/>
        <v>&gt;RC</v>
      </c>
      <c r="H123" s="89" t="str">
        <f t="shared" si="27"/>
        <v>--</v>
      </c>
      <c r="I123" s="89" t="str">
        <f t="shared" si="28"/>
        <v>--</v>
      </c>
      <c r="J123" s="79" t="str">
        <f>IF(DeltaCalc!P123="","--",DeltaCalc!P123)</f>
        <v>MRDO</v>
      </c>
      <c r="K123" s="89" t="str">
        <f t="shared" si="29"/>
        <v>UWFE</v>
      </c>
      <c r="L123" s="90">
        <f>DeltaCalc!AF123</f>
        <v>0</v>
      </c>
      <c r="M123" s="90">
        <f t="shared" si="19"/>
        <v>8245.6318359375</v>
      </c>
      <c r="N123" s="90">
        <f t="shared" si="20"/>
        <v>1765.330078125</v>
      </c>
      <c r="O123" s="90">
        <f t="shared" si="21"/>
        <v>2864.1123046875</v>
      </c>
      <c r="P123" s="90">
        <f t="shared" si="30"/>
        <v>4629.4423828125</v>
      </c>
      <c r="Q123" s="90">
        <f t="shared" si="22"/>
        <v>0</v>
      </c>
      <c r="R123" s="92">
        <f>Data!CG123</f>
        <v>1937.1553955078125</v>
      </c>
      <c r="S123" s="92">
        <f>Data!CH123</f>
        <v>1337.9244384765625</v>
      </c>
      <c r="T123" s="92">
        <f>Data!CI123</f>
        <v>800</v>
      </c>
      <c r="U123" s="92">
        <f>Data!CJ123</f>
        <v>2137.92431640625</v>
      </c>
      <c r="V123" s="90">
        <f>Data!CA124</f>
        <v>789.4334716796875</v>
      </c>
      <c r="W123" s="90">
        <f>Data!CC123</f>
        <v>964.91229248046875</v>
      </c>
      <c r="X123" s="90" t="str">
        <f t="shared" si="31"/>
        <v/>
      </c>
      <c r="Y123" s="90">
        <f>Data!BU124</f>
        <v>1973.1204833984375</v>
      </c>
      <c r="Z123" s="90">
        <f>Data!BW123</f>
        <v>99000</v>
      </c>
      <c r="AA123" s="90" t="str">
        <f t="shared" si="32"/>
        <v/>
      </c>
      <c r="AB123" s="90">
        <f>Data!BX124</f>
        <v>2451.355224609375</v>
      </c>
      <c r="AC123" s="90">
        <f>Data!BZ123</f>
        <v>99000</v>
      </c>
      <c r="AD123" s="90" t="str">
        <f t="shared" si="33"/>
        <v/>
      </c>
    </row>
    <row r="124" spans="1:30">
      <c r="A124" s="77">
        <v>193105</v>
      </c>
      <c r="B124" s="88">
        <f t="shared" si="23"/>
        <v>11354</v>
      </c>
      <c r="C124" s="79" t="str">
        <f t="shared" si="24"/>
        <v>Keswick</v>
      </c>
      <c r="D124" s="79" t="str">
        <f t="shared" si="25"/>
        <v>Nimbus</v>
      </c>
      <c r="E124" s="79" t="str">
        <f t="shared" si="26"/>
        <v>Therm.</v>
      </c>
      <c r="F124" s="89" t="str">
        <f t="shared" si="17"/>
        <v>&gt;RC</v>
      </c>
      <c r="G124" s="89" t="str">
        <f t="shared" si="18"/>
        <v>&gt;RC</v>
      </c>
      <c r="H124" s="89" t="str">
        <f t="shared" si="27"/>
        <v>--</v>
      </c>
      <c r="I124" s="89" t="str">
        <f t="shared" si="28"/>
        <v>--</v>
      </c>
      <c r="J124" s="79" t="str">
        <f>IF(DeltaCalc!P124="","--",DeltaCalc!P124)</f>
        <v>RS</v>
      </c>
      <c r="K124" s="89" t="str">
        <f t="shared" si="29"/>
        <v>UWFE</v>
      </c>
      <c r="L124" s="90">
        <f>DeltaCalc!AF124</f>
        <v>0</v>
      </c>
      <c r="M124" s="90">
        <f t="shared" si="19"/>
        <v>13129.396484375</v>
      </c>
      <c r="N124" s="90">
        <f t="shared" si="20"/>
        <v>2408.384765625</v>
      </c>
      <c r="O124" s="90">
        <f t="shared" si="21"/>
        <v>3555.011474609375</v>
      </c>
      <c r="P124" s="90">
        <f t="shared" si="30"/>
        <v>5963.396240234375</v>
      </c>
      <c r="Q124" s="90">
        <f t="shared" si="22"/>
        <v>5732.52734375</v>
      </c>
      <c r="R124" s="92">
        <f>Data!CG124</f>
        <v>3359.46435546875</v>
      </c>
      <c r="S124" s="92">
        <f>Data!CH124</f>
        <v>300</v>
      </c>
      <c r="T124" s="92">
        <f>Data!CI124</f>
        <v>800</v>
      </c>
      <c r="U124" s="92">
        <f>Data!CJ124</f>
        <v>1100</v>
      </c>
      <c r="V124" s="90">
        <f>Data!CA125</f>
        <v>816.44842529296875</v>
      </c>
      <c r="W124" s="90">
        <f>Data!CC124</f>
        <v>778.9473876953125</v>
      </c>
      <c r="X124" s="90">
        <f t="shared" si="31"/>
        <v>37.50103759765625</v>
      </c>
      <c r="Y124" s="90">
        <f>Data!BU125</f>
        <v>1459.7843017578125</v>
      </c>
      <c r="Z124" s="90">
        <f>Data!BW124</f>
        <v>99000</v>
      </c>
      <c r="AA124" s="90" t="str">
        <f t="shared" si="32"/>
        <v/>
      </c>
      <c r="AB124" s="90">
        <f>Data!BX125</f>
        <v>975.33953857421875</v>
      </c>
      <c r="AC124" s="90">
        <f>Data!BZ124</f>
        <v>99000</v>
      </c>
      <c r="AD124" s="90" t="str">
        <f t="shared" si="33"/>
        <v/>
      </c>
    </row>
    <row r="125" spans="1:30">
      <c r="A125" s="77">
        <v>193106</v>
      </c>
      <c r="B125" s="88">
        <f t="shared" si="23"/>
        <v>11382</v>
      </c>
      <c r="C125" s="79" t="str">
        <f t="shared" si="24"/>
        <v>Keswick</v>
      </c>
      <c r="D125" s="79" t="str">
        <f t="shared" si="25"/>
        <v>Nimbus</v>
      </c>
      <c r="E125" s="79" t="str">
        <f t="shared" si="26"/>
        <v>--</v>
      </c>
      <c r="F125" s="89" t="str">
        <f t="shared" si="17"/>
        <v>&gt;RC</v>
      </c>
      <c r="G125" s="89" t="str">
        <f t="shared" si="18"/>
        <v>&gt;RC</v>
      </c>
      <c r="H125" s="89" t="str">
        <f t="shared" si="27"/>
        <v>EI Split</v>
      </c>
      <c r="I125" s="89" t="str">
        <f t="shared" si="28"/>
        <v>--</v>
      </c>
      <c r="J125" s="79" t="str">
        <f>IF(DeltaCalc!P125="","--",DeltaCalc!P125)</f>
        <v>MRDO</v>
      </c>
      <c r="K125" s="89" t="str">
        <f t="shared" si="29"/>
        <v>UWFE</v>
      </c>
      <c r="L125" s="90">
        <f>DeltaCalc!AF125</f>
        <v>0</v>
      </c>
      <c r="M125" s="90">
        <f t="shared" si="19"/>
        <v>11808.7373046875</v>
      </c>
      <c r="N125" s="90">
        <f t="shared" si="20"/>
        <v>2481.43798828125</v>
      </c>
      <c r="O125" s="90">
        <f t="shared" si="21"/>
        <v>3218.58544921875</v>
      </c>
      <c r="P125" s="90">
        <f t="shared" si="30"/>
        <v>5700.0234375</v>
      </c>
      <c r="Q125" s="90">
        <f t="shared" si="22"/>
        <v>0</v>
      </c>
      <c r="R125" s="92">
        <f>Data!CG125</f>
        <v>0</v>
      </c>
      <c r="S125" s="92">
        <f>Data!CH125</f>
        <v>300</v>
      </c>
      <c r="T125" s="92">
        <f>Data!CI125</f>
        <v>800</v>
      </c>
      <c r="U125" s="92">
        <f>Data!CJ125</f>
        <v>1100</v>
      </c>
      <c r="V125" s="90">
        <f>Data!CA126</f>
        <v>485.493408203125</v>
      </c>
      <c r="W125" s="90">
        <f>Data!CC125</f>
        <v>631.57891845703125</v>
      </c>
      <c r="X125" s="90" t="str">
        <f t="shared" si="31"/>
        <v/>
      </c>
      <c r="Y125" s="90">
        <f>Data!BU126</f>
        <v>675.0987548828125</v>
      </c>
      <c r="Z125" s="90">
        <f>Data!BW125</f>
        <v>99000</v>
      </c>
      <c r="AA125" s="90" t="str">
        <f t="shared" si="32"/>
        <v/>
      </c>
      <c r="AB125" s="90">
        <f>Data!BX126</f>
        <v>551.02777099609375</v>
      </c>
      <c r="AC125" s="90">
        <f>Data!BZ125</f>
        <v>99000</v>
      </c>
      <c r="AD125" s="90" t="str">
        <f t="shared" si="33"/>
        <v/>
      </c>
    </row>
    <row r="126" spans="1:30">
      <c r="A126" s="77">
        <v>193107</v>
      </c>
      <c r="B126" s="88">
        <f t="shared" si="23"/>
        <v>11413</v>
      </c>
      <c r="C126" s="79" t="str">
        <f t="shared" si="24"/>
        <v>T. Min</v>
      </c>
      <c r="D126" s="79" t="str">
        <f t="shared" si="25"/>
        <v>Nimbus</v>
      </c>
      <c r="E126" s="79" t="str">
        <f t="shared" si="26"/>
        <v>--</v>
      </c>
      <c r="F126" s="89" t="str">
        <f t="shared" si="17"/>
        <v>&gt;RC</v>
      </c>
      <c r="G126" s="89" t="str">
        <f t="shared" si="18"/>
        <v>&gt;RC</v>
      </c>
      <c r="H126" s="89" t="str">
        <f t="shared" si="27"/>
        <v>T. Min</v>
      </c>
      <c r="I126" s="89" t="str">
        <f t="shared" si="28"/>
        <v>--</v>
      </c>
      <c r="J126" s="79" t="str">
        <f>IF(DeltaCalc!P126="","--",DeltaCalc!P126)</f>
        <v>MRDO</v>
      </c>
      <c r="K126" s="89" t="str">
        <f t="shared" si="29"/>
        <v>UWFE</v>
      </c>
      <c r="L126" s="90">
        <f>DeltaCalc!AF126</f>
        <v>0</v>
      </c>
      <c r="M126" s="90">
        <f t="shared" si="19"/>
        <v>7912.39013671875</v>
      </c>
      <c r="N126" s="90">
        <f t="shared" si="20"/>
        <v>716.18963623046875</v>
      </c>
      <c r="O126" s="90">
        <f t="shared" si="21"/>
        <v>800</v>
      </c>
      <c r="P126" s="90">
        <f t="shared" si="30"/>
        <v>1516.1896362304687</v>
      </c>
      <c r="Q126" s="90">
        <f t="shared" si="22"/>
        <v>0</v>
      </c>
      <c r="R126" s="92">
        <f>Data!CG126</f>
        <v>0</v>
      </c>
      <c r="S126" s="92">
        <f>Data!CH126</f>
        <v>300</v>
      </c>
      <c r="T126" s="92">
        <f>Data!CI126</f>
        <v>800</v>
      </c>
      <c r="U126" s="92">
        <f>Data!CJ126</f>
        <v>1100</v>
      </c>
      <c r="V126" s="90">
        <f>Data!CA127</f>
        <v>426.12591552734375</v>
      </c>
      <c r="W126" s="90">
        <f>Data!CC126</f>
        <v>631.57891845703125</v>
      </c>
      <c r="X126" s="90" t="str">
        <f t="shared" si="31"/>
        <v/>
      </c>
      <c r="Y126" s="90">
        <f>Data!BU127</f>
        <v>478.07156372070312</v>
      </c>
      <c r="Z126" s="90">
        <f>Data!BW126</f>
        <v>99000</v>
      </c>
      <c r="AA126" s="90" t="str">
        <f t="shared" si="32"/>
        <v/>
      </c>
      <c r="AB126" s="90">
        <f>Data!BX127</f>
        <v>638.29852294921875</v>
      </c>
      <c r="AC126" s="90">
        <f>Data!BZ126</f>
        <v>99000</v>
      </c>
      <c r="AD126" s="90" t="str">
        <f t="shared" si="33"/>
        <v/>
      </c>
    </row>
    <row r="127" spans="1:30">
      <c r="A127" s="77">
        <v>193108</v>
      </c>
      <c r="B127" s="88">
        <f t="shared" si="23"/>
        <v>11443</v>
      </c>
      <c r="C127" s="79" t="str">
        <f t="shared" si="24"/>
        <v>T. Min</v>
      </c>
      <c r="D127" s="79" t="str">
        <f t="shared" si="25"/>
        <v>Nimbus</v>
      </c>
      <c r="E127" s="79" t="str">
        <f t="shared" si="26"/>
        <v>B. Min</v>
      </c>
      <c r="F127" s="89" t="str">
        <f t="shared" si="17"/>
        <v>&gt;RC</v>
      </c>
      <c r="G127" s="89" t="str">
        <f t="shared" si="18"/>
        <v>&gt;RC</v>
      </c>
      <c r="H127" s="89" t="str">
        <f t="shared" si="27"/>
        <v>PulseCap1</v>
      </c>
      <c r="I127" s="89" t="str">
        <f t="shared" si="28"/>
        <v>PulseCap1</v>
      </c>
      <c r="J127" s="79" t="str">
        <f>IF(DeltaCalc!P127="","--",DeltaCalc!P127)</f>
        <v>--</v>
      </c>
      <c r="K127" s="89" t="str">
        <f t="shared" si="29"/>
        <v>IBU</v>
      </c>
      <c r="L127" s="90">
        <f>DeltaCalc!AF127</f>
        <v>52.247756958007813</v>
      </c>
      <c r="M127" s="90">
        <f t="shared" si="19"/>
        <v>9645.63671875</v>
      </c>
      <c r="N127" s="90">
        <f t="shared" si="20"/>
        <v>300</v>
      </c>
      <c r="O127" s="90">
        <f t="shared" si="21"/>
        <v>800</v>
      </c>
      <c r="P127" s="90">
        <f t="shared" si="30"/>
        <v>1100</v>
      </c>
      <c r="Q127" s="90">
        <f t="shared" si="22"/>
        <v>52.247756958007813</v>
      </c>
      <c r="R127" s="92">
        <f>Data!CG127</f>
        <v>2018.12109375</v>
      </c>
      <c r="S127" s="92">
        <f>Data!CH127</f>
        <v>300</v>
      </c>
      <c r="T127" s="92">
        <f>Data!CI127</f>
        <v>800</v>
      </c>
      <c r="U127" s="92">
        <f>Data!CJ127</f>
        <v>1100</v>
      </c>
      <c r="V127" s="90">
        <f>Data!CA128</f>
        <v>368.82406616210937</v>
      </c>
      <c r="W127" s="90">
        <f>Data!CC127</f>
        <v>631.57891845703125</v>
      </c>
      <c r="X127" s="90" t="str">
        <f t="shared" si="31"/>
        <v/>
      </c>
      <c r="Y127" s="90">
        <f>Data!BU128</f>
        <v>430.85455322265625</v>
      </c>
      <c r="Z127" s="90">
        <f>Data!BW127</f>
        <v>2200</v>
      </c>
      <c r="AA127" s="90" t="str">
        <f t="shared" si="32"/>
        <v/>
      </c>
      <c r="AB127" s="90">
        <f>Data!BX128</f>
        <v>576.7802734375</v>
      </c>
      <c r="AC127" s="90">
        <f>Data!BZ127</f>
        <v>2780</v>
      </c>
      <c r="AD127" s="90" t="str">
        <f t="shared" si="33"/>
        <v/>
      </c>
    </row>
    <row r="128" spans="1:30">
      <c r="A128" s="77">
        <v>193109</v>
      </c>
      <c r="B128" s="88">
        <f t="shared" si="23"/>
        <v>11474</v>
      </c>
      <c r="C128" s="79" t="str">
        <f t="shared" si="24"/>
        <v>T. Min</v>
      </c>
      <c r="D128" s="79" t="str">
        <f t="shared" si="25"/>
        <v>Nimbus</v>
      </c>
      <c r="E128" s="79" t="str">
        <f t="shared" si="26"/>
        <v>--</v>
      </c>
      <c r="F128" s="89" t="str">
        <f t="shared" si="17"/>
        <v>&gt;RC</v>
      </c>
      <c r="G128" s="89" t="str">
        <f t="shared" si="18"/>
        <v>&lt;RC</v>
      </c>
      <c r="H128" s="89" t="str">
        <f t="shared" si="27"/>
        <v>PulseCap1</v>
      </c>
      <c r="I128" s="89" t="str">
        <f t="shared" si="28"/>
        <v>PulseCap1</v>
      </c>
      <c r="J128" s="79" t="str">
        <f>IF(DeltaCalc!P128="","--",DeltaCalc!P128)</f>
        <v>--</v>
      </c>
      <c r="K128" s="89" t="str">
        <f t="shared" si="29"/>
        <v>IBU</v>
      </c>
      <c r="L128" s="90">
        <f>DeltaCalc!AF128</f>
        <v>1079.9388427734375</v>
      </c>
      <c r="M128" s="90">
        <f t="shared" si="19"/>
        <v>7514.23583984375</v>
      </c>
      <c r="N128" s="90">
        <f t="shared" si="20"/>
        <v>700</v>
      </c>
      <c r="O128" s="90">
        <f t="shared" si="21"/>
        <v>800</v>
      </c>
      <c r="P128" s="90">
        <f t="shared" si="30"/>
        <v>1500</v>
      </c>
      <c r="Q128" s="90">
        <f t="shared" si="22"/>
        <v>1079.9388427734375</v>
      </c>
      <c r="R128" s="92">
        <f>Data!CG128</f>
        <v>2801.885498046875</v>
      </c>
      <c r="S128" s="92">
        <f>Data!CH128</f>
        <v>551.88348388671875</v>
      </c>
      <c r="T128" s="92">
        <f>Data!CI128</f>
        <v>800</v>
      </c>
      <c r="U128" s="92">
        <f>Data!CJ128</f>
        <v>1351.8834228515625</v>
      </c>
      <c r="V128" s="90">
        <f>Data!CA129</f>
        <v>330.48263549804687</v>
      </c>
      <c r="W128" s="90">
        <f>Data!CC128</f>
        <v>631.57891845703125</v>
      </c>
      <c r="X128" s="90" t="str">
        <f t="shared" si="31"/>
        <v/>
      </c>
      <c r="Y128" s="90">
        <f>Data!BU129</f>
        <v>601.3900146484375</v>
      </c>
      <c r="Z128" s="90">
        <f>Data!BW128</f>
        <v>2200</v>
      </c>
      <c r="AA128" s="90" t="str">
        <f t="shared" si="32"/>
        <v/>
      </c>
      <c r="AB128" s="90">
        <f>Data!BX129</f>
        <v>929.67901611328125</v>
      </c>
      <c r="AC128" s="90">
        <f>Data!BZ128</f>
        <v>2780</v>
      </c>
      <c r="AD128" s="90" t="str">
        <f t="shared" si="33"/>
        <v/>
      </c>
    </row>
    <row r="129" spans="1:30">
      <c r="A129" s="77">
        <v>193110</v>
      </c>
      <c r="B129" s="88">
        <f t="shared" si="23"/>
        <v>11504</v>
      </c>
      <c r="C129" s="79" t="str">
        <f t="shared" si="24"/>
        <v>T. Min</v>
      </c>
      <c r="D129" s="79" t="str">
        <f t="shared" si="25"/>
        <v>T. Min</v>
      </c>
      <c r="E129" s="79" t="str">
        <f t="shared" si="26"/>
        <v>--</v>
      </c>
      <c r="F129" s="89" t="str">
        <f t="shared" si="17"/>
        <v>&gt;RC</v>
      </c>
      <c r="G129" s="89" t="str">
        <f t="shared" si="18"/>
        <v>&lt;RC</v>
      </c>
      <c r="H129" s="89" t="str">
        <f t="shared" si="27"/>
        <v>T. Min</v>
      </c>
      <c r="I129" s="89" t="str">
        <f t="shared" si="28"/>
        <v>--</v>
      </c>
      <c r="J129" s="79" t="str">
        <f>IF(DeltaCalc!P129="","--",DeltaCalc!P129)</f>
        <v>--</v>
      </c>
      <c r="K129" s="89" t="str">
        <f t="shared" si="29"/>
        <v>IBU</v>
      </c>
      <c r="L129" s="90">
        <f>DeltaCalc!AF129</f>
        <v>40.336971282958984</v>
      </c>
      <c r="M129" s="90">
        <f t="shared" si="19"/>
        <v>8130.7060546875</v>
      </c>
      <c r="N129" s="90">
        <f t="shared" si="20"/>
        <v>561.5809326171875</v>
      </c>
      <c r="O129" s="90">
        <f t="shared" si="21"/>
        <v>800</v>
      </c>
      <c r="P129" s="90">
        <f t="shared" si="30"/>
        <v>1361.5809326171875</v>
      </c>
      <c r="Q129" s="90">
        <f t="shared" si="22"/>
        <v>40.336971282958984</v>
      </c>
      <c r="R129" s="92">
        <f>Data!CG129</f>
        <v>7823.2255859375</v>
      </c>
      <c r="S129" s="92">
        <f>Data!CH129</f>
        <v>2500</v>
      </c>
      <c r="T129" s="92">
        <f>Data!CI129</f>
        <v>800</v>
      </c>
      <c r="U129" s="92">
        <f>Data!CJ129</f>
        <v>3300</v>
      </c>
      <c r="V129" s="90">
        <f>Data!CA130</f>
        <v>402.67037963867187</v>
      </c>
      <c r="W129" s="90">
        <f>Data!CC129</f>
        <v>631.57891845703125</v>
      </c>
      <c r="X129" s="90" t="str">
        <f t="shared" si="31"/>
        <v/>
      </c>
      <c r="Y129" s="90">
        <f>Data!BU130</f>
        <v>1122.83544921875</v>
      </c>
      <c r="Z129" s="90">
        <f>Data!BW129</f>
        <v>2200</v>
      </c>
      <c r="AA129" s="90" t="str">
        <f t="shared" si="32"/>
        <v/>
      </c>
      <c r="AB129" s="90">
        <f>Data!BX130</f>
        <v>1840.644775390625</v>
      </c>
      <c r="AC129" s="90">
        <f>Data!BZ129</f>
        <v>2780</v>
      </c>
      <c r="AD129" s="90" t="str">
        <f t="shared" si="33"/>
        <v/>
      </c>
    </row>
    <row r="130" spans="1:30">
      <c r="A130" s="77">
        <v>193111</v>
      </c>
      <c r="B130" s="88">
        <f t="shared" si="23"/>
        <v>11535</v>
      </c>
      <c r="C130" s="79" t="str">
        <f t="shared" si="24"/>
        <v>T. Min</v>
      </c>
      <c r="D130" s="79" t="str">
        <f t="shared" si="25"/>
        <v>T. Min</v>
      </c>
      <c r="E130" s="79" t="str">
        <f t="shared" si="26"/>
        <v>--</v>
      </c>
      <c r="F130" s="89" t="str">
        <f t="shared" si="17"/>
        <v>&gt;RC</v>
      </c>
      <c r="G130" s="89" t="str">
        <f t="shared" si="18"/>
        <v>@RC</v>
      </c>
      <c r="H130" s="89" t="str">
        <f t="shared" si="27"/>
        <v>T. Min</v>
      </c>
      <c r="I130" s="89" t="str">
        <f t="shared" si="28"/>
        <v>--</v>
      </c>
      <c r="J130" s="79" t="str">
        <f>IF(DeltaCalc!P130="","--",DeltaCalc!P130)</f>
        <v>--</v>
      </c>
      <c r="K130" s="89" t="str">
        <f t="shared" si="29"/>
        <v>IBU</v>
      </c>
      <c r="L130" s="90">
        <f>DeltaCalc!AF130</f>
        <v>79.478981018066406</v>
      </c>
      <c r="M130" s="90">
        <f t="shared" si="19"/>
        <v>14411.875</v>
      </c>
      <c r="N130" s="90">
        <f t="shared" si="20"/>
        <v>5698.57861328125</v>
      </c>
      <c r="O130" s="90">
        <f t="shared" si="21"/>
        <v>800</v>
      </c>
      <c r="P130" s="90">
        <f t="shared" si="30"/>
        <v>6498.57861328125</v>
      </c>
      <c r="Q130" s="90">
        <f t="shared" si="22"/>
        <v>79.478981018066406</v>
      </c>
      <c r="R130" s="92">
        <f>Data!CG130</f>
        <v>13484.736328125</v>
      </c>
      <c r="S130" s="92">
        <f>Data!CH130</f>
        <v>5126.68310546875</v>
      </c>
      <c r="T130" s="92">
        <f>Data!CI130</f>
        <v>800</v>
      </c>
      <c r="U130" s="92">
        <f>Data!CJ130</f>
        <v>5926.68310546875</v>
      </c>
      <c r="V130" s="90">
        <f>Data!CA131</f>
        <v>672.81732177734375</v>
      </c>
      <c r="W130" s="90">
        <f>Data!CC130</f>
        <v>778.9473876953125</v>
      </c>
      <c r="X130" s="90" t="str">
        <f t="shared" si="31"/>
        <v/>
      </c>
      <c r="Y130" s="90">
        <f>Data!BU131</f>
        <v>2236.5703125</v>
      </c>
      <c r="Z130" s="90">
        <f>Data!BW130</f>
        <v>2200</v>
      </c>
      <c r="AA130" s="90">
        <f t="shared" si="32"/>
        <v>36.5703125</v>
      </c>
      <c r="AB130" s="90">
        <f>Data!BX131</f>
        <v>1999.3841552734375</v>
      </c>
      <c r="AC130" s="90">
        <f>Data!BZ130</f>
        <v>2780</v>
      </c>
      <c r="AD130" s="90" t="str">
        <f t="shared" si="33"/>
        <v/>
      </c>
    </row>
    <row r="131" spans="1:30">
      <c r="A131" s="77">
        <v>193112</v>
      </c>
      <c r="B131" s="88">
        <f t="shared" si="23"/>
        <v>11566</v>
      </c>
      <c r="C131" s="79" t="str">
        <f t="shared" si="24"/>
        <v>--</v>
      </c>
      <c r="D131" s="79" t="str">
        <f t="shared" si="25"/>
        <v>--</v>
      </c>
      <c r="E131" s="79" t="str">
        <f t="shared" si="26"/>
        <v>B. Min</v>
      </c>
      <c r="F131" s="89" t="str">
        <f t="shared" si="17"/>
        <v>@RC</v>
      </c>
      <c r="G131" s="89" t="str">
        <f t="shared" si="18"/>
        <v>&gt;RC</v>
      </c>
      <c r="H131" s="89" t="str">
        <f t="shared" si="27"/>
        <v>--</v>
      </c>
      <c r="I131" s="89" t="str">
        <f t="shared" si="28"/>
        <v>PulseCap3</v>
      </c>
      <c r="J131" s="79" t="str">
        <f>IF(DeltaCalc!P131="","--",DeltaCalc!P131)</f>
        <v>EM</v>
      </c>
      <c r="K131" s="89" t="str">
        <f t="shared" si="29"/>
        <v>IBU</v>
      </c>
      <c r="L131" s="90">
        <f>DeltaCalc!AF131</f>
        <v>19.56890869140625</v>
      </c>
      <c r="M131" s="90">
        <f t="shared" si="19"/>
        <v>7836.6376953125</v>
      </c>
      <c r="N131" s="90">
        <f t="shared" si="20"/>
        <v>300</v>
      </c>
      <c r="O131" s="90">
        <f t="shared" si="21"/>
        <v>1597.4871826171875</v>
      </c>
      <c r="P131" s="90">
        <f t="shared" si="30"/>
        <v>1897.4871826171875</v>
      </c>
      <c r="Q131" s="90">
        <f t="shared" si="22"/>
        <v>901.22906494140625</v>
      </c>
      <c r="R131" s="92">
        <f>Data!CG131</f>
        <v>7836.6376953125</v>
      </c>
      <c r="S131" s="92">
        <f>Data!CH131</f>
        <v>300</v>
      </c>
      <c r="T131" s="92">
        <f>Data!CI131</f>
        <v>1605.2115478515625</v>
      </c>
      <c r="U131" s="92">
        <f>Data!CJ131</f>
        <v>1905.2115478515625</v>
      </c>
      <c r="V131" s="90">
        <f>Data!CA132</f>
        <v>786.45947265625</v>
      </c>
      <c r="W131" s="90">
        <f>Data!CC131</f>
        <v>964.91229248046875</v>
      </c>
      <c r="X131" s="90" t="str">
        <f t="shared" si="31"/>
        <v/>
      </c>
      <c r="Y131" s="90">
        <f>Data!BU132</f>
        <v>1684.9215087890625</v>
      </c>
      <c r="Z131" s="90">
        <f>Data!BW131</f>
        <v>2200</v>
      </c>
      <c r="AA131" s="90" t="str">
        <f t="shared" si="32"/>
        <v/>
      </c>
      <c r="AB131" s="90">
        <f>Data!BX132</f>
        <v>2782.638916015625</v>
      </c>
      <c r="AC131" s="90">
        <f>Data!BZ131</f>
        <v>2780</v>
      </c>
      <c r="AD131" s="90">
        <f t="shared" si="33"/>
        <v>2.638916015625</v>
      </c>
    </row>
    <row r="132" spans="1:30">
      <c r="A132" s="77">
        <v>193113</v>
      </c>
      <c r="B132" s="88">
        <f t="shared" si="23"/>
        <v>11596</v>
      </c>
      <c r="C132" s="79" t="str">
        <f t="shared" si="24"/>
        <v>--</v>
      </c>
      <c r="D132" s="79" t="str">
        <f t="shared" si="25"/>
        <v>--</v>
      </c>
      <c r="E132" s="79" t="str">
        <f t="shared" si="26"/>
        <v>--</v>
      </c>
      <c r="F132" s="89" t="str">
        <f t="shared" si="17"/>
        <v>&gt;RC</v>
      </c>
      <c r="G132" s="89" t="str">
        <f t="shared" si="18"/>
        <v>&gt;RC</v>
      </c>
      <c r="H132" s="89" t="str">
        <f t="shared" si="27"/>
        <v>--</v>
      </c>
      <c r="I132" s="89" t="str">
        <f t="shared" si="28"/>
        <v>--</v>
      </c>
      <c r="J132" s="79" t="str">
        <f>IF(DeltaCalc!P132="","--",DeltaCalc!P132)</f>
        <v>--</v>
      </c>
      <c r="K132" s="89" t="str">
        <f t="shared" si="29"/>
        <v>UWFE</v>
      </c>
      <c r="L132" s="90">
        <f>DeltaCalc!AF132</f>
        <v>11.666196823120117</v>
      </c>
      <c r="M132" s="90">
        <f t="shared" si="19"/>
        <v>7855.6806640625</v>
      </c>
      <c r="N132" s="90">
        <f t="shared" si="20"/>
        <v>1454.970703125</v>
      </c>
      <c r="O132" s="90">
        <f t="shared" si="21"/>
        <v>3083.821533203125</v>
      </c>
      <c r="P132" s="90">
        <f t="shared" si="30"/>
        <v>4538.792236328125</v>
      </c>
      <c r="Q132" s="90">
        <f t="shared" si="22"/>
        <v>11.666196823120117</v>
      </c>
      <c r="R132" s="92">
        <f>Data!CG132</f>
        <v>210.46745300292969</v>
      </c>
      <c r="S132" s="92">
        <f>Data!CH132</f>
        <v>300</v>
      </c>
      <c r="T132" s="92">
        <f>Data!CI132</f>
        <v>2606.314208984375</v>
      </c>
      <c r="U132" s="92">
        <f>Data!CJ132</f>
        <v>2906.314208984375</v>
      </c>
      <c r="V132" s="90">
        <f>Data!CA133</f>
        <v>666.43878173828125</v>
      </c>
      <c r="W132" s="90">
        <f>Data!CC132</f>
        <v>964.91229248046875</v>
      </c>
      <c r="X132" s="90" t="str">
        <f t="shared" si="31"/>
        <v/>
      </c>
      <c r="Y132" s="90">
        <f>Data!BU133</f>
        <v>2129.57861328125</v>
      </c>
      <c r="Z132" s="90">
        <f>Data!BW132</f>
        <v>99000</v>
      </c>
      <c r="AA132" s="90" t="str">
        <f t="shared" si="32"/>
        <v/>
      </c>
      <c r="AB132" s="90">
        <f>Data!BX133</f>
        <v>3004.60009765625</v>
      </c>
      <c r="AC132" s="90">
        <f>Data!BZ132</f>
        <v>99000</v>
      </c>
      <c r="AD132" s="90" t="str">
        <f t="shared" si="33"/>
        <v/>
      </c>
    </row>
    <row r="133" spans="1:30">
      <c r="A133" s="77">
        <v>193202</v>
      </c>
      <c r="B133" s="88">
        <f t="shared" si="23"/>
        <v>11627</v>
      </c>
      <c r="C133" s="79" t="str">
        <f t="shared" si="24"/>
        <v>NCP</v>
      </c>
      <c r="D133" s="79" t="str">
        <f t="shared" si="25"/>
        <v>--</v>
      </c>
      <c r="E133" s="79" t="str">
        <f t="shared" si="26"/>
        <v>Therm.</v>
      </c>
      <c r="F133" s="89" t="str">
        <f t="shared" si="17"/>
        <v>&gt;RC</v>
      </c>
      <c r="G133" s="89" t="str">
        <f t="shared" si="18"/>
        <v>&gt;RC</v>
      </c>
      <c r="H133" s="89" t="str">
        <f t="shared" si="27"/>
        <v>EI Split</v>
      </c>
      <c r="I133" s="89" t="str">
        <f t="shared" si="28"/>
        <v>--</v>
      </c>
      <c r="J133" s="79" t="str">
        <f>IF(DeltaCalc!P133="","--",DeltaCalc!P133)</f>
        <v>MRDO</v>
      </c>
      <c r="K133" s="89" t="str">
        <f t="shared" si="29"/>
        <v>UWFE</v>
      </c>
      <c r="L133" s="90">
        <f>DeltaCalc!AF133</f>
        <v>0</v>
      </c>
      <c r="M133" s="90">
        <f t="shared" si="19"/>
        <v>7586.37255859375</v>
      </c>
      <c r="N133" s="90">
        <f t="shared" si="20"/>
        <v>1769.1768798828125</v>
      </c>
      <c r="O133" s="90">
        <f t="shared" si="21"/>
        <v>2970.03564453125</v>
      </c>
      <c r="P133" s="90">
        <f t="shared" si="30"/>
        <v>4739.2125244140625</v>
      </c>
      <c r="Q133" s="90">
        <f t="shared" si="22"/>
        <v>0</v>
      </c>
      <c r="R133" s="92">
        <f>Data!CG133</f>
        <v>3686.977783203125</v>
      </c>
      <c r="S133" s="92">
        <f>Data!CH133</f>
        <v>1145.483154296875</v>
      </c>
      <c r="T133" s="92">
        <f>Data!CI133</f>
        <v>1553.6343994140625</v>
      </c>
      <c r="U133" s="92">
        <f>Data!CJ133</f>
        <v>2699.11767578125</v>
      </c>
      <c r="V133" s="90">
        <f>Data!CA134</f>
        <v>815.08233642578125</v>
      </c>
      <c r="W133" s="90">
        <f>Data!CC133</f>
        <v>964.91229248046875</v>
      </c>
      <c r="X133" s="90" t="str">
        <f t="shared" si="31"/>
        <v/>
      </c>
      <c r="Y133" s="90">
        <f>Data!BU134</f>
        <v>2600.1123046875</v>
      </c>
      <c r="Z133" s="90">
        <f>Data!BW133</f>
        <v>99000</v>
      </c>
      <c r="AA133" s="90" t="str">
        <f t="shared" si="32"/>
        <v/>
      </c>
      <c r="AB133" s="90">
        <f>Data!BX134</f>
        <v>3541.914794921875</v>
      </c>
      <c r="AC133" s="90">
        <f>Data!BZ133</f>
        <v>99000</v>
      </c>
      <c r="AD133" s="90" t="str">
        <f t="shared" si="33"/>
        <v/>
      </c>
    </row>
    <row r="134" spans="1:30">
      <c r="A134" s="77">
        <v>193203</v>
      </c>
      <c r="B134" s="88">
        <f t="shared" si="23"/>
        <v>11657</v>
      </c>
      <c r="C134" s="79" t="str">
        <f t="shared" si="24"/>
        <v>NCP</v>
      </c>
      <c r="D134" s="79" t="str">
        <f t="shared" si="25"/>
        <v>--</v>
      </c>
      <c r="E134" s="79" t="str">
        <f t="shared" si="26"/>
        <v>Therm.</v>
      </c>
      <c r="F134" s="89" t="str">
        <f t="shared" si="17"/>
        <v>&gt;RC</v>
      </c>
      <c r="G134" s="89" t="str">
        <f t="shared" si="18"/>
        <v>&gt;RC</v>
      </c>
      <c r="H134" s="89" t="str">
        <f t="shared" si="27"/>
        <v>--</v>
      </c>
      <c r="I134" s="89" t="str">
        <f t="shared" si="28"/>
        <v>--</v>
      </c>
      <c r="J134" s="79" t="str">
        <f>IF(DeltaCalc!P134="","--",DeltaCalc!P134)</f>
        <v>RS</v>
      </c>
      <c r="K134" s="89" t="str">
        <f t="shared" si="29"/>
        <v>UWFE</v>
      </c>
      <c r="L134" s="90">
        <f>DeltaCalc!AF134</f>
        <v>3.814697265625E-6</v>
      </c>
      <c r="M134" s="90">
        <f t="shared" si="19"/>
        <v>7098.58544921875</v>
      </c>
      <c r="N134" s="90">
        <f t="shared" si="20"/>
        <v>1647.1611328125</v>
      </c>
      <c r="O134" s="90">
        <f t="shared" si="21"/>
        <v>2827.556396484375</v>
      </c>
      <c r="P134" s="90">
        <f t="shared" si="30"/>
        <v>4474.717529296875</v>
      </c>
      <c r="Q134" s="90">
        <f t="shared" si="22"/>
        <v>36.183841705322266</v>
      </c>
      <c r="R134" s="92">
        <f>Data!CG134</f>
        <v>2609.85107421875</v>
      </c>
      <c r="S134" s="92">
        <f>Data!CH134</f>
        <v>300</v>
      </c>
      <c r="T134" s="92">
        <f>Data!CI134</f>
        <v>600</v>
      </c>
      <c r="U134" s="92">
        <f>Data!CJ134</f>
        <v>900</v>
      </c>
      <c r="V134" s="90">
        <f>Data!CA135</f>
        <v>885.27801513671875</v>
      </c>
      <c r="W134" s="90">
        <f>Data!CC134</f>
        <v>964.91229248046875</v>
      </c>
      <c r="X134" s="90" t="str">
        <f t="shared" si="31"/>
        <v/>
      </c>
      <c r="Y134" s="90">
        <f>Data!BU135</f>
        <v>2773.975341796875</v>
      </c>
      <c r="Z134" s="90">
        <f>Data!BW134</f>
        <v>99000</v>
      </c>
      <c r="AA134" s="90" t="str">
        <f t="shared" si="32"/>
        <v/>
      </c>
      <c r="AB134" s="90">
        <f>Data!BX135</f>
        <v>3680.885498046875</v>
      </c>
      <c r="AC134" s="90">
        <f>Data!BZ134</f>
        <v>99000</v>
      </c>
      <c r="AD134" s="90" t="str">
        <f t="shared" si="33"/>
        <v/>
      </c>
    </row>
    <row r="135" spans="1:30">
      <c r="A135" s="77">
        <v>193204</v>
      </c>
      <c r="B135" s="88">
        <f t="shared" si="23"/>
        <v>11688</v>
      </c>
      <c r="C135" s="79" t="str">
        <f t="shared" si="24"/>
        <v>Keswick</v>
      </c>
      <c r="D135" s="79" t="str">
        <f t="shared" si="25"/>
        <v>Nimbus</v>
      </c>
      <c r="E135" s="79" t="str">
        <f t="shared" si="26"/>
        <v>--</v>
      </c>
      <c r="F135" s="89" t="str">
        <f t="shared" si="17"/>
        <v>&gt;RC</v>
      </c>
      <c r="G135" s="89" t="str">
        <f t="shared" si="18"/>
        <v>&gt;RC</v>
      </c>
      <c r="H135" s="89" t="str">
        <f t="shared" si="27"/>
        <v>--</v>
      </c>
      <c r="I135" s="89" t="str">
        <f t="shared" si="28"/>
        <v>--</v>
      </c>
      <c r="J135" s="79" t="str">
        <f>IF(DeltaCalc!P135="","--",DeltaCalc!P135)</f>
        <v>--</v>
      </c>
      <c r="K135" s="89" t="str">
        <f t="shared" si="29"/>
        <v>UWFE</v>
      </c>
      <c r="L135" s="90">
        <f>DeltaCalc!AF135</f>
        <v>10259.787034980593</v>
      </c>
      <c r="M135" s="90">
        <f t="shared" si="19"/>
        <v>15132.6484375</v>
      </c>
      <c r="N135" s="90">
        <f t="shared" si="20"/>
        <v>3271.00146484375</v>
      </c>
      <c r="O135" s="90">
        <f t="shared" si="21"/>
        <v>3271.00146484375</v>
      </c>
      <c r="P135" s="90">
        <f t="shared" si="30"/>
        <v>6542.0029296875</v>
      </c>
      <c r="Q135" s="90">
        <f t="shared" si="22"/>
        <v>13019.1142578125</v>
      </c>
      <c r="R135" s="92">
        <f>Data!CG135</f>
        <v>0</v>
      </c>
      <c r="S135" s="92">
        <f>Data!CH135</f>
        <v>300</v>
      </c>
      <c r="T135" s="92">
        <f>Data!CI135</f>
        <v>600</v>
      </c>
      <c r="U135" s="92">
        <f>Data!CJ135</f>
        <v>900</v>
      </c>
      <c r="V135" s="90">
        <f>Data!CA136</f>
        <v>737.44683837890625</v>
      </c>
      <c r="W135" s="90">
        <f>Data!CC135</f>
        <v>964.91229248046875</v>
      </c>
      <c r="X135" s="90" t="str">
        <f t="shared" si="31"/>
        <v/>
      </c>
      <c r="Y135" s="90">
        <f>Data!BU136</f>
        <v>1301.3397216796875</v>
      </c>
      <c r="Z135" s="90">
        <f>Data!BW135</f>
        <v>99000</v>
      </c>
      <c r="AA135" s="90" t="str">
        <f t="shared" si="32"/>
        <v/>
      </c>
      <c r="AB135" s="90">
        <f>Data!BX136</f>
        <v>634.88067626953125</v>
      </c>
      <c r="AC135" s="90">
        <f>Data!BZ135</f>
        <v>99000</v>
      </c>
      <c r="AD135" s="90" t="str">
        <f t="shared" si="33"/>
        <v/>
      </c>
    </row>
    <row r="136" spans="1:30">
      <c r="A136" s="77">
        <v>193205</v>
      </c>
      <c r="B136" s="88">
        <f t="shared" si="23"/>
        <v>11719</v>
      </c>
      <c r="C136" s="79" t="str">
        <f t="shared" si="24"/>
        <v>Keswick</v>
      </c>
      <c r="D136" s="79" t="str">
        <f t="shared" si="25"/>
        <v>Nimbus</v>
      </c>
      <c r="E136" s="79" t="str">
        <f t="shared" si="26"/>
        <v>Therm.</v>
      </c>
      <c r="F136" s="89" t="str">
        <f t="shared" si="17"/>
        <v>&gt;RC</v>
      </c>
      <c r="G136" s="89" t="str">
        <f t="shared" si="18"/>
        <v>&gt;RC</v>
      </c>
      <c r="H136" s="89" t="str">
        <f t="shared" si="27"/>
        <v>--</v>
      </c>
      <c r="I136" s="89" t="str">
        <f t="shared" si="28"/>
        <v>--</v>
      </c>
      <c r="J136" s="79" t="str">
        <f>IF(DeltaCalc!P136="","--",DeltaCalc!P136)</f>
        <v>--</v>
      </c>
      <c r="K136" s="89" t="str">
        <f t="shared" si="29"/>
        <v>UWFE</v>
      </c>
      <c r="L136" s="90">
        <f>DeltaCalc!AF136</f>
        <v>11646.6806640625</v>
      </c>
      <c r="M136" s="90">
        <f t="shared" si="19"/>
        <v>20575.732421875</v>
      </c>
      <c r="N136" s="90">
        <f t="shared" si="20"/>
        <v>3432.58056640625</v>
      </c>
      <c r="O136" s="90">
        <f t="shared" si="21"/>
        <v>3432.58056640625</v>
      </c>
      <c r="P136" s="90">
        <f t="shared" si="30"/>
        <v>6865.1611328125</v>
      </c>
      <c r="Q136" s="90">
        <f t="shared" si="22"/>
        <v>11646.6806640625</v>
      </c>
      <c r="R136" s="92">
        <f>Data!CG136</f>
        <v>0</v>
      </c>
      <c r="S136" s="92">
        <f>Data!CH136</f>
        <v>300</v>
      </c>
      <c r="T136" s="92">
        <f>Data!CI136</f>
        <v>600</v>
      </c>
      <c r="U136" s="92">
        <f>Data!CJ136</f>
        <v>900</v>
      </c>
      <c r="V136" s="90">
        <f>Data!CA137</f>
        <v>338.970458984375</v>
      </c>
      <c r="W136" s="90">
        <f>Data!CC136</f>
        <v>778.9473876953125</v>
      </c>
      <c r="X136" s="90" t="str">
        <f t="shared" si="31"/>
        <v/>
      </c>
      <c r="Y136" s="90">
        <f>Data!BU137</f>
        <v>309.22210693359375</v>
      </c>
      <c r="Z136" s="90">
        <f>Data!BW136</f>
        <v>99000</v>
      </c>
      <c r="AA136" s="90" t="str">
        <f t="shared" si="32"/>
        <v/>
      </c>
      <c r="AB136" s="90">
        <f>Data!BX137</f>
        <v>230.24954223632812</v>
      </c>
      <c r="AC136" s="90">
        <f>Data!BZ136</f>
        <v>99000</v>
      </c>
      <c r="AD136" s="90" t="str">
        <f t="shared" si="33"/>
        <v/>
      </c>
    </row>
    <row r="137" spans="1:30">
      <c r="A137" s="77">
        <v>193206</v>
      </c>
      <c r="B137" s="88">
        <f t="shared" si="23"/>
        <v>11748</v>
      </c>
      <c r="C137" s="79" t="str">
        <f t="shared" si="24"/>
        <v>Keswick</v>
      </c>
      <c r="D137" s="79" t="str">
        <f t="shared" si="25"/>
        <v>Flood</v>
      </c>
      <c r="E137" s="79" t="str">
        <f t="shared" si="26"/>
        <v>Therm.</v>
      </c>
      <c r="F137" s="89" t="str">
        <f t="shared" si="17"/>
        <v>&gt;RC</v>
      </c>
      <c r="G137" s="89" t="str">
        <f t="shared" si="18"/>
        <v>&gt;RC</v>
      </c>
      <c r="H137" s="89" t="str">
        <f t="shared" si="27"/>
        <v>--</v>
      </c>
      <c r="I137" s="89" t="str">
        <f t="shared" si="28"/>
        <v>--</v>
      </c>
      <c r="J137" s="79" t="str">
        <f>IF(DeltaCalc!P137="","--",DeltaCalc!P137)</f>
        <v>--</v>
      </c>
      <c r="K137" s="89" t="str">
        <f t="shared" si="29"/>
        <v>UWFE</v>
      </c>
      <c r="L137" s="90">
        <f>DeltaCalc!AF137</f>
        <v>1964.5765049153451</v>
      </c>
      <c r="M137" s="90">
        <f t="shared" si="19"/>
        <v>17369.4609375</v>
      </c>
      <c r="N137" s="90">
        <f t="shared" si="20"/>
        <v>4165.3505859375</v>
      </c>
      <c r="O137" s="90">
        <f t="shared" si="21"/>
        <v>4165.3505859375</v>
      </c>
      <c r="P137" s="90">
        <f t="shared" si="30"/>
        <v>8330.701171875</v>
      </c>
      <c r="Q137" s="90">
        <f t="shared" si="22"/>
        <v>6940.56396484375</v>
      </c>
      <c r="R137" s="92">
        <f>Data!CG137</f>
        <v>0</v>
      </c>
      <c r="S137" s="92">
        <f>Data!CH137</f>
        <v>300</v>
      </c>
      <c r="T137" s="92">
        <f>Data!CI137</f>
        <v>600</v>
      </c>
      <c r="U137" s="92">
        <f>Data!CJ137</f>
        <v>900</v>
      </c>
      <c r="V137" s="90">
        <f>Data!CA138</f>
        <v>243.58160400390625</v>
      </c>
      <c r="W137" s="90">
        <f>Data!CC137</f>
        <v>659.64910888671875</v>
      </c>
      <c r="X137" s="90" t="str">
        <f t="shared" si="31"/>
        <v/>
      </c>
      <c r="Y137" s="90">
        <f>Data!BU138</f>
        <v>283.78347778320313</v>
      </c>
      <c r="Z137" s="90">
        <f>Data!BW137</f>
        <v>99000</v>
      </c>
      <c r="AA137" s="90" t="str">
        <f t="shared" si="32"/>
        <v/>
      </c>
      <c r="AB137" s="90">
        <f>Data!BX138</f>
        <v>206.49400329589844</v>
      </c>
      <c r="AC137" s="90">
        <f>Data!BZ137</f>
        <v>99000</v>
      </c>
      <c r="AD137" s="90" t="str">
        <f t="shared" si="33"/>
        <v/>
      </c>
    </row>
    <row r="138" spans="1:30">
      <c r="A138" s="77">
        <v>193207</v>
      </c>
      <c r="B138" s="88">
        <f t="shared" si="23"/>
        <v>11779</v>
      </c>
      <c r="C138" s="79" t="str">
        <f t="shared" si="24"/>
        <v>Keswick</v>
      </c>
      <c r="D138" s="79" t="str">
        <f t="shared" si="25"/>
        <v>Flood</v>
      </c>
      <c r="E138" s="79" t="str">
        <f t="shared" si="26"/>
        <v>--</v>
      </c>
      <c r="F138" s="89" t="str">
        <f t="shared" si="17"/>
        <v>&gt;RC</v>
      </c>
      <c r="G138" s="89" t="str">
        <f t="shared" si="18"/>
        <v>Storage</v>
      </c>
      <c r="H138" s="89" t="str">
        <f t="shared" si="27"/>
        <v>--</v>
      </c>
      <c r="I138" s="89" t="str">
        <f t="shared" si="28"/>
        <v>Storage</v>
      </c>
      <c r="J138" s="79" t="str">
        <f>IF(DeltaCalc!P138="","--",DeltaCalc!P138)</f>
        <v>MRDO</v>
      </c>
      <c r="K138" s="89" t="str">
        <f t="shared" si="29"/>
        <v>UWFE</v>
      </c>
      <c r="L138" s="90">
        <f>DeltaCalc!AF138</f>
        <v>0</v>
      </c>
      <c r="M138" s="90">
        <f t="shared" si="19"/>
        <v>10739.935546875</v>
      </c>
      <c r="N138" s="90">
        <f t="shared" si="20"/>
        <v>2257.287353515625</v>
      </c>
      <c r="O138" s="90">
        <f t="shared" si="21"/>
        <v>848.51190185546875</v>
      </c>
      <c r="P138" s="90">
        <f t="shared" si="30"/>
        <v>3105.7992553710937</v>
      </c>
      <c r="Q138" s="90">
        <f t="shared" si="22"/>
        <v>0</v>
      </c>
      <c r="R138" s="92">
        <f>Data!CG138</f>
        <v>0</v>
      </c>
      <c r="S138" s="92">
        <f>Data!CH138</f>
        <v>300</v>
      </c>
      <c r="T138" s="92">
        <f>Data!CI138</f>
        <v>600</v>
      </c>
      <c r="U138" s="92">
        <f>Data!CJ138</f>
        <v>900</v>
      </c>
      <c r="V138" s="90">
        <f>Data!CA139</f>
        <v>336.10061645507812</v>
      </c>
      <c r="W138" s="90">
        <f>Data!CC138</f>
        <v>631.57891845703125</v>
      </c>
      <c r="X138" s="90" t="str">
        <f t="shared" si="31"/>
        <v/>
      </c>
      <c r="Y138" s="90">
        <f>Data!BU139</f>
        <v>267.9783935546875</v>
      </c>
      <c r="Z138" s="90">
        <f>Data!BW138</f>
        <v>99000</v>
      </c>
      <c r="AA138" s="90" t="str">
        <f t="shared" si="32"/>
        <v/>
      </c>
      <c r="AB138" s="90">
        <f>Data!BX139</f>
        <v>214.70271301269531</v>
      </c>
      <c r="AC138" s="90">
        <f>Data!BZ138</f>
        <v>99000</v>
      </c>
      <c r="AD138" s="90" t="str">
        <f t="shared" si="33"/>
        <v/>
      </c>
    </row>
    <row r="139" spans="1:30">
      <c r="A139" s="77">
        <v>193208</v>
      </c>
      <c r="B139" s="88">
        <f t="shared" si="23"/>
        <v>11809</v>
      </c>
      <c r="C139" s="79" t="str">
        <f t="shared" si="24"/>
        <v>Keswick</v>
      </c>
      <c r="D139" s="79" t="str">
        <f t="shared" si="25"/>
        <v>Flood</v>
      </c>
      <c r="E139" s="79" t="str">
        <f t="shared" si="26"/>
        <v>B. Min</v>
      </c>
      <c r="F139" s="89" t="str">
        <f t="shared" si="17"/>
        <v>&gt;RC</v>
      </c>
      <c r="G139" s="89" t="str">
        <f t="shared" si="18"/>
        <v>&gt;RC</v>
      </c>
      <c r="H139" s="89" t="str">
        <f t="shared" si="27"/>
        <v>PulseCap1</v>
      </c>
      <c r="I139" s="89" t="str">
        <f t="shared" si="28"/>
        <v>PulseCap1</v>
      </c>
      <c r="J139" s="79" t="str">
        <f>IF(DeltaCalc!P139="","--",DeltaCalc!P139)</f>
        <v>--</v>
      </c>
      <c r="K139" s="89" t="str">
        <f t="shared" si="29"/>
        <v>UWFE</v>
      </c>
      <c r="L139" s="90">
        <f>DeltaCalc!AF139</f>
        <v>869.73388671875</v>
      </c>
      <c r="M139" s="90">
        <f t="shared" si="19"/>
        <v>10331.1875</v>
      </c>
      <c r="N139" s="90">
        <f t="shared" si="20"/>
        <v>300</v>
      </c>
      <c r="O139" s="90">
        <f t="shared" si="21"/>
        <v>800</v>
      </c>
      <c r="P139" s="90">
        <f t="shared" si="30"/>
        <v>1100</v>
      </c>
      <c r="Q139" s="90">
        <f t="shared" si="22"/>
        <v>869.73388671875</v>
      </c>
      <c r="R139" s="92">
        <f>Data!CG139</f>
        <v>6675.35205078125</v>
      </c>
      <c r="S139" s="92">
        <f>Data!CH139</f>
        <v>300</v>
      </c>
      <c r="T139" s="92">
        <f>Data!CI139</f>
        <v>800</v>
      </c>
      <c r="U139" s="92">
        <f>Data!CJ139</f>
        <v>1100</v>
      </c>
      <c r="V139" s="90">
        <f>Data!CA140</f>
        <v>379.46530151367187</v>
      </c>
      <c r="W139" s="90">
        <f>Data!CC139</f>
        <v>631.57891845703125</v>
      </c>
      <c r="X139" s="90" t="str">
        <f t="shared" si="31"/>
        <v/>
      </c>
      <c r="Y139" s="90">
        <f>Data!BU140</f>
        <v>275.4691162109375</v>
      </c>
      <c r="Z139" s="90">
        <f>Data!BW139</f>
        <v>450</v>
      </c>
      <c r="AA139" s="90" t="str">
        <f t="shared" si="32"/>
        <v/>
      </c>
      <c r="AB139" s="90">
        <f>Data!BX140</f>
        <v>251.81423950195312</v>
      </c>
      <c r="AC139" s="90">
        <f>Data!BZ139</f>
        <v>450</v>
      </c>
      <c r="AD139" s="90" t="str">
        <f t="shared" si="33"/>
        <v/>
      </c>
    </row>
    <row r="140" spans="1:30">
      <c r="A140" s="77">
        <v>193209</v>
      </c>
      <c r="B140" s="88">
        <f t="shared" si="23"/>
        <v>11840</v>
      </c>
      <c r="C140" s="79" t="str">
        <f t="shared" si="24"/>
        <v>NCP</v>
      </c>
      <c r="D140" s="79" t="str">
        <f t="shared" si="25"/>
        <v>Flood</v>
      </c>
      <c r="E140" s="79" t="str">
        <f t="shared" si="26"/>
        <v>Therm.</v>
      </c>
      <c r="F140" s="89" t="str">
        <f t="shared" si="17"/>
        <v>&gt;RC</v>
      </c>
      <c r="G140" s="89" t="str">
        <f t="shared" si="18"/>
        <v>&lt;RC</v>
      </c>
      <c r="H140" s="89" t="str">
        <f t="shared" si="27"/>
        <v>PulseCap1</v>
      </c>
      <c r="I140" s="89" t="str">
        <f t="shared" si="28"/>
        <v>PulseCap1</v>
      </c>
      <c r="J140" s="79" t="str">
        <f>IF(DeltaCalc!P140="","--",DeltaCalc!P140)</f>
        <v>--</v>
      </c>
      <c r="K140" s="89" t="str">
        <f t="shared" si="29"/>
        <v>UWFE</v>
      </c>
      <c r="L140" s="90">
        <f>DeltaCalc!AF140</f>
        <v>4972.3251953125</v>
      </c>
      <c r="M140" s="90">
        <f t="shared" si="19"/>
        <v>12546.9140625</v>
      </c>
      <c r="N140" s="90">
        <f t="shared" si="20"/>
        <v>700</v>
      </c>
      <c r="O140" s="90">
        <f t="shared" si="21"/>
        <v>800</v>
      </c>
      <c r="P140" s="90">
        <f t="shared" si="30"/>
        <v>1500</v>
      </c>
      <c r="Q140" s="90">
        <f t="shared" si="22"/>
        <v>4972.3251953125</v>
      </c>
      <c r="R140" s="92">
        <f>Data!CG140</f>
        <v>6783.96337890625</v>
      </c>
      <c r="S140" s="92">
        <f>Data!CH140</f>
        <v>1000</v>
      </c>
      <c r="T140" s="92">
        <f>Data!CI140</f>
        <v>800</v>
      </c>
      <c r="U140" s="92">
        <f>Data!CJ140</f>
        <v>1800</v>
      </c>
      <c r="V140" s="90">
        <f>Data!CA141</f>
        <v>376.08111572265625</v>
      </c>
      <c r="W140" s="90">
        <f>Data!CC140</f>
        <v>631.57891845703125</v>
      </c>
      <c r="X140" s="90" t="str">
        <f t="shared" si="31"/>
        <v/>
      </c>
      <c r="Y140" s="90">
        <f>Data!BU141</f>
        <v>238.04791259765625</v>
      </c>
      <c r="Z140" s="90">
        <f>Data!BW140</f>
        <v>450</v>
      </c>
      <c r="AA140" s="90" t="str">
        <f t="shared" si="32"/>
        <v/>
      </c>
      <c r="AB140" s="90">
        <f>Data!BX141</f>
        <v>231.84236145019531</v>
      </c>
      <c r="AC140" s="90">
        <f>Data!BZ140</f>
        <v>450</v>
      </c>
      <c r="AD140" s="90" t="str">
        <f t="shared" si="33"/>
        <v/>
      </c>
    </row>
    <row r="141" spans="1:30">
      <c r="A141" s="77">
        <v>193210</v>
      </c>
      <c r="B141" s="88">
        <f t="shared" si="23"/>
        <v>11870</v>
      </c>
      <c r="C141" s="79" t="str">
        <f t="shared" si="24"/>
        <v>T. Min</v>
      </c>
      <c r="D141" s="79" t="str">
        <f t="shared" si="25"/>
        <v>Flood</v>
      </c>
      <c r="E141" s="79" t="str">
        <f t="shared" si="26"/>
        <v>--</v>
      </c>
      <c r="F141" s="89" t="str">
        <f t="shared" ref="F141:F204" si="34">IF(ABS(CVPSL-$F$3)&lt;err,"Storage",IF(ABS(CVPSL-CVPSLRC)&lt;err,"@RC",IF(CVPSL&gt;CVPSLRC,"&gt;RC","&lt;RC")))</f>
        <v>&gt;RC</v>
      </c>
      <c r="G141" s="89" t="str">
        <f t="shared" ref="G141:G204" si="35">IF(ABS(SWPSL-$G$3)&lt;err,"Storage",IF(ABS(SWPSL-SWPSLRC)&lt;err,"@RC",IF(SWPSL&gt;SWPSLRC,"&gt;RC","&lt;RC")))</f>
        <v>&lt;RC</v>
      </c>
      <c r="H141" s="89" t="str">
        <f t="shared" si="27"/>
        <v>T. Min</v>
      </c>
      <c r="I141" s="89" t="str">
        <f t="shared" si="28"/>
        <v>PulseCap3</v>
      </c>
      <c r="J141" s="79" t="str">
        <f>IF(DeltaCalc!P141="","--",DeltaCalc!P141)</f>
        <v>--</v>
      </c>
      <c r="K141" s="89" t="str">
        <f t="shared" si="29"/>
        <v>IBU</v>
      </c>
      <c r="L141" s="90">
        <f>DeltaCalc!AF141</f>
        <v>677.15008544921875</v>
      </c>
      <c r="M141" s="90">
        <f t="shared" ref="M141:M204" si="36">Sac</f>
        <v>13576.001953125</v>
      </c>
      <c r="N141" s="90">
        <f t="shared" ref="N141:N204" si="37">Banks</f>
        <v>394.38104248046875</v>
      </c>
      <c r="O141" s="90">
        <f t="shared" ref="O141:O204" si="38">Tracy</f>
        <v>800</v>
      </c>
      <c r="P141" s="90">
        <f t="shared" si="30"/>
        <v>1194.3810424804687</v>
      </c>
      <c r="Q141" s="90">
        <f t="shared" ref="Q141:Q204" si="39">DO</f>
        <v>677.15008544921875</v>
      </c>
      <c r="R141" s="92">
        <f>Data!CG141</f>
        <v>5800.28173828125</v>
      </c>
      <c r="S141" s="92">
        <f>Data!CH141</f>
        <v>1684.440185546875</v>
      </c>
      <c r="T141" s="92">
        <f>Data!CI141</f>
        <v>800</v>
      </c>
      <c r="U141" s="92">
        <f>Data!CJ141</f>
        <v>2484.440185546875</v>
      </c>
      <c r="V141" s="90">
        <f>Data!CA142</f>
        <v>278.77407836914062</v>
      </c>
      <c r="W141" s="90">
        <f>Data!CC141</f>
        <v>631.57891845703125</v>
      </c>
      <c r="X141" s="90" t="str">
        <f t="shared" si="31"/>
        <v/>
      </c>
      <c r="Y141" s="90">
        <f>Data!BU142</f>
        <v>247.57144165039062</v>
      </c>
      <c r="Z141" s="90">
        <f>Data!BW141</f>
        <v>900</v>
      </c>
      <c r="AA141" s="90" t="str">
        <f t="shared" si="32"/>
        <v/>
      </c>
      <c r="AB141" s="90">
        <f>Data!BX142</f>
        <v>255.00079345703125</v>
      </c>
      <c r="AC141" s="90">
        <f>Data!BZ141</f>
        <v>1060</v>
      </c>
      <c r="AD141" s="90" t="str">
        <f t="shared" si="33"/>
        <v/>
      </c>
    </row>
    <row r="142" spans="1:30">
      <c r="A142" s="77">
        <v>193211</v>
      </c>
      <c r="B142" s="88">
        <f t="shared" ref="B142:B205" si="40">Date</f>
        <v>11901</v>
      </c>
      <c r="C142" s="79" t="str">
        <f t="shared" ref="C142:C205" si="41">IF(NCP&lt;err,"NCP",IF(Kes&lt;err,"Keswick",IF(ABS(Shasta-ShastaFlood)&lt;err,"Flood",IF(ABS(Tracy-$F$4)&lt;err,"T. Min","--"))))</f>
        <v>--</v>
      </c>
      <c r="D142" s="79" t="str">
        <f t="shared" ref="D142:D205" si="42">IF(Nimbus&lt;err,"Nimbus",IF(HSt&lt;err,"H St.",IF(ABS(Folsom-FolsomFlood)&lt;err,"Flood",IF(ABS(Tracy-$F$4)&lt;err,"T. Min","--"))))</f>
        <v>--</v>
      </c>
      <c r="E142" s="79" t="str">
        <f t="shared" ref="E142:E205" si="43">IF(Therm&lt;err,"Therm.",IF(FMin&lt;err,"F. Min",IF(ABS(Oroville-OrovilleFlood)&lt;err,"Flood",IF(ABS(Banks-$G$4)&lt;err,"B. Min","--"))))</f>
        <v>--</v>
      </c>
      <c r="F142" s="89" t="str">
        <f t="shared" si="34"/>
        <v>&gt;RC</v>
      </c>
      <c r="G142" s="89" t="str">
        <f t="shared" si="35"/>
        <v>@RC</v>
      </c>
      <c r="H142" s="89" t="str">
        <f t="shared" ref="H142:H205" si="44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--</v>
      </c>
      <c r="I142" s="89" t="str">
        <f t="shared" ref="I142:I205" si="45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Banks</v>
      </c>
      <c r="J142" s="79" t="str">
        <f>IF(DeltaCalc!P142="","--",DeltaCalc!P142)</f>
        <v>--</v>
      </c>
      <c r="K142" s="89" t="str">
        <f t="shared" ref="K142:K205" si="46">IF(COA&gt;0.5,"UWFE","IBU")</f>
        <v>IBU</v>
      </c>
      <c r="L142" s="90">
        <f>DeltaCalc!AF142</f>
        <v>62.611625671386719</v>
      </c>
      <c r="M142" s="90">
        <f t="shared" si="36"/>
        <v>17938.2578125</v>
      </c>
      <c r="N142" s="90">
        <f t="shared" si="37"/>
        <v>6680</v>
      </c>
      <c r="O142" s="90">
        <f t="shared" si="38"/>
        <v>3579.5849609375</v>
      </c>
      <c r="P142" s="90">
        <f t="shared" ref="P142:P205" si="47">N142+O142</f>
        <v>10259.5849609375</v>
      </c>
      <c r="Q142" s="90">
        <f t="shared" si="39"/>
        <v>62.611625671386719</v>
      </c>
      <c r="R142" s="92">
        <f>Data!CG142</f>
        <v>10571.3779296875</v>
      </c>
      <c r="S142" s="92">
        <f>Data!CH142</f>
        <v>6288.2900390625</v>
      </c>
      <c r="T142" s="92">
        <f>Data!CI142</f>
        <v>800</v>
      </c>
      <c r="U142" s="92">
        <f>Data!CJ142</f>
        <v>7088.2900390625</v>
      </c>
      <c r="V142" s="90">
        <f>Data!CA143</f>
        <v>274.03329467773437</v>
      </c>
      <c r="W142" s="90">
        <f>Data!CC142</f>
        <v>631.57891845703125</v>
      </c>
      <c r="X142" s="90" t="str">
        <f t="shared" ref="X142:X205" si="48">IF(V142&gt;W142,V142-W142,"")</f>
        <v/>
      </c>
      <c r="Y142" s="90">
        <f>Data!BU143</f>
        <v>708.35382080078125</v>
      </c>
      <c r="Z142" s="90">
        <f>Data!BW142</f>
        <v>1350</v>
      </c>
      <c r="AA142" s="90" t="str">
        <f t="shared" ref="AA142:AA205" si="49">IF(Y142&gt;Z142,Y142-Z142,"")</f>
        <v/>
      </c>
      <c r="AB142" s="90">
        <f>Data!BX143</f>
        <v>563.58563232421875</v>
      </c>
      <c r="AC142" s="90">
        <f>Data!BZ142</f>
        <v>1670</v>
      </c>
      <c r="AD142" s="90" t="str">
        <f t="shared" ref="AD142:AD205" si="50">IF(AB142&gt;AC142,AB142-AC142,"")</f>
        <v/>
      </c>
    </row>
    <row r="143" spans="1:30">
      <c r="A143" s="77">
        <v>193212</v>
      </c>
      <c r="B143" s="88">
        <f t="shared" si="40"/>
        <v>11932</v>
      </c>
      <c r="C143" s="79" t="str">
        <f t="shared" si="41"/>
        <v>NCP</v>
      </c>
      <c r="D143" s="79" t="str">
        <f t="shared" si="42"/>
        <v>--</v>
      </c>
      <c r="E143" s="79" t="str">
        <f t="shared" si="43"/>
        <v>--</v>
      </c>
      <c r="F143" s="89" t="str">
        <f t="shared" si="34"/>
        <v>&gt;RC</v>
      </c>
      <c r="G143" s="89" t="str">
        <f t="shared" si="35"/>
        <v>&gt;RC</v>
      </c>
      <c r="H143" s="89" t="str">
        <f t="shared" si="44"/>
        <v>--</v>
      </c>
      <c r="I143" s="89" t="str">
        <f t="shared" si="45"/>
        <v>--</v>
      </c>
      <c r="J143" s="79" t="str">
        <f>IF(DeltaCalc!P143="","--",DeltaCalc!P143)</f>
        <v>--</v>
      </c>
      <c r="K143" s="89" t="str">
        <f t="shared" si="46"/>
        <v>IBU</v>
      </c>
      <c r="L143" s="90">
        <f>DeltaCalc!AF143</f>
        <v>100.29107666015625</v>
      </c>
      <c r="M143" s="90">
        <f t="shared" si="36"/>
        <v>11555.28125</v>
      </c>
      <c r="N143" s="90">
        <f t="shared" si="37"/>
        <v>4412.1318359375</v>
      </c>
      <c r="O143" s="90">
        <f t="shared" si="38"/>
        <v>2096.323974609375</v>
      </c>
      <c r="P143" s="90">
        <f t="shared" si="47"/>
        <v>6508.455810546875</v>
      </c>
      <c r="Q143" s="90">
        <f t="shared" si="39"/>
        <v>100.29107666015625</v>
      </c>
      <c r="R143" s="92">
        <f>Data!CG143</f>
        <v>7276.4716796875</v>
      </c>
      <c r="S143" s="92">
        <f>Data!CH143</f>
        <v>2620.40380859375</v>
      </c>
      <c r="T143" s="92">
        <f>Data!CI143</f>
        <v>600</v>
      </c>
      <c r="U143" s="92">
        <f>Data!CJ143</f>
        <v>3220.40380859375</v>
      </c>
      <c r="V143" s="90">
        <f>Data!CA144</f>
        <v>496.10455322265625</v>
      </c>
      <c r="W143" s="90">
        <f>Data!CC143</f>
        <v>964.91229248046875</v>
      </c>
      <c r="X143" s="90" t="str">
        <f t="shared" si="48"/>
        <v/>
      </c>
      <c r="Y143" s="90">
        <f>Data!BU144</f>
        <v>1572.7401123046875</v>
      </c>
      <c r="Z143" s="90">
        <f>Data!BW143</f>
        <v>1790</v>
      </c>
      <c r="AA143" s="90" t="str">
        <f t="shared" si="49"/>
        <v/>
      </c>
      <c r="AB143" s="90">
        <f>Data!BX144</f>
        <v>1531.514404296875</v>
      </c>
      <c r="AC143" s="90">
        <f>Data!BZ143</f>
        <v>2240</v>
      </c>
      <c r="AD143" s="90" t="str">
        <f t="shared" si="50"/>
        <v/>
      </c>
    </row>
    <row r="144" spans="1:30">
      <c r="A144" s="77">
        <v>193213</v>
      </c>
      <c r="B144" s="88">
        <f t="shared" si="40"/>
        <v>11962</v>
      </c>
      <c r="C144" s="79" t="str">
        <f t="shared" si="41"/>
        <v>--</v>
      </c>
      <c r="D144" s="79" t="str">
        <f t="shared" si="42"/>
        <v>Flood</v>
      </c>
      <c r="E144" s="79" t="str">
        <f t="shared" si="43"/>
        <v>--</v>
      </c>
      <c r="F144" s="89" t="str">
        <f t="shared" si="34"/>
        <v>&gt;RC</v>
      </c>
      <c r="G144" s="89" t="str">
        <f t="shared" si="35"/>
        <v>&gt;RC</v>
      </c>
      <c r="H144" s="89" t="str">
        <f t="shared" si="44"/>
        <v>Tracy</v>
      </c>
      <c r="I144" s="89" t="str">
        <f t="shared" si="45"/>
        <v>--</v>
      </c>
      <c r="J144" s="79" t="str">
        <f>IF(DeltaCalc!P144="","--",DeltaCalc!P144)</f>
        <v>--</v>
      </c>
      <c r="K144" s="89" t="str">
        <f t="shared" si="46"/>
        <v>UWFE</v>
      </c>
      <c r="L144" s="90">
        <f>DeltaCalc!AF144</f>
        <v>30.200714111328125</v>
      </c>
      <c r="M144" s="90">
        <f t="shared" si="36"/>
        <v>12368.810546875</v>
      </c>
      <c r="N144" s="90">
        <f t="shared" si="37"/>
        <v>5016.611328125</v>
      </c>
      <c r="O144" s="90">
        <f t="shared" si="38"/>
        <v>4294.80908203125</v>
      </c>
      <c r="P144" s="90">
        <f t="shared" si="47"/>
        <v>9311.42041015625</v>
      </c>
      <c r="Q144" s="90">
        <f t="shared" si="39"/>
        <v>30.200714111328125</v>
      </c>
      <c r="R144" s="92">
        <f>Data!CG144</f>
        <v>0</v>
      </c>
      <c r="S144" s="92">
        <f>Data!CH144</f>
        <v>300</v>
      </c>
      <c r="T144" s="92">
        <f>Data!CI144</f>
        <v>600</v>
      </c>
      <c r="U144" s="92">
        <f>Data!CJ144</f>
        <v>900</v>
      </c>
      <c r="V144" s="90">
        <f>Data!CA145</f>
        <v>825.7015380859375</v>
      </c>
      <c r="W144" s="90">
        <f>Data!CC144</f>
        <v>964.91229248046875</v>
      </c>
      <c r="X144" s="90" t="str">
        <f t="shared" si="48"/>
        <v/>
      </c>
      <c r="Y144" s="90">
        <f>Data!BU145</f>
        <v>2598.793701171875</v>
      </c>
      <c r="Z144" s="90">
        <f>Data!BW144</f>
        <v>99000</v>
      </c>
      <c r="AA144" s="90" t="str">
        <f t="shared" si="49"/>
        <v/>
      </c>
      <c r="AB144" s="90">
        <f>Data!BX145</f>
        <v>2238.8671875</v>
      </c>
      <c r="AC144" s="90">
        <f>Data!BZ144</f>
        <v>99000</v>
      </c>
      <c r="AD144" s="90" t="str">
        <f t="shared" si="50"/>
        <v/>
      </c>
    </row>
    <row r="145" spans="1:30">
      <c r="A145" s="77">
        <v>193302</v>
      </c>
      <c r="B145" s="88">
        <f t="shared" si="40"/>
        <v>11993</v>
      </c>
      <c r="C145" s="79" t="str">
        <f t="shared" si="41"/>
        <v>NCP</v>
      </c>
      <c r="D145" s="79" t="str">
        <f t="shared" si="42"/>
        <v>--</v>
      </c>
      <c r="E145" s="79" t="str">
        <f t="shared" si="43"/>
        <v>Therm.</v>
      </c>
      <c r="F145" s="89" t="str">
        <f t="shared" si="34"/>
        <v>&gt;RC</v>
      </c>
      <c r="G145" s="89" t="str">
        <f t="shared" si="35"/>
        <v>@RC</v>
      </c>
      <c r="H145" s="89" t="str">
        <f t="shared" si="44"/>
        <v>--</v>
      </c>
      <c r="I145" s="89" t="str">
        <f t="shared" si="45"/>
        <v>--</v>
      </c>
      <c r="J145" s="79" t="str">
        <f>IF(DeltaCalc!P145="","--",DeltaCalc!P145)</f>
        <v>RS</v>
      </c>
      <c r="K145" s="89" t="str">
        <f t="shared" si="46"/>
        <v>IBU</v>
      </c>
      <c r="L145" s="90">
        <f>DeltaCalc!AF145</f>
        <v>3.3546142578125</v>
      </c>
      <c r="M145" s="90">
        <f t="shared" si="36"/>
        <v>9234.8359375</v>
      </c>
      <c r="N145" s="90">
        <f t="shared" si="37"/>
        <v>2101.00537109375</v>
      </c>
      <c r="O145" s="90">
        <f t="shared" si="38"/>
        <v>3668.745361328125</v>
      </c>
      <c r="P145" s="90">
        <f t="shared" si="47"/>
        <v>5769.750732421875</v>
      </c>
      <c r="Q145" s="90">
        <f t="shared" si="39"/>
        <v>717.4688720703125</v>
      </c>
      <c r="R145" s="92">
        <f>Data!CG145</f>
        <v>5983.2509765625</v>
      </c>
      <c r="S145" s="92">
        <f>Data!CH145</f>
        <v>2358.93115234375</v>
      </c>
      <c r="T145" s="92">
        <f>Data!CI145</f>
        <v>600</v>
      </c>
      <c r="U145" s="92">
        <f>Data!CJ145</f>
        <v>2958.93115234375</v>
      </c>
      <c r="V145" s="90">
        <f>Data!CA146</f>
        <v>896.53594970703125</v>
      </c>
      <c r="W145" s="90">
        <f>Data!CC145</f>
        <v>964.91229248046875</v>
      </c>
      <c r="X145" s="90" t="str">
        <f t="shared" si="48"/>
        <v/>
      </c>
      <c r="Y145" s="90">
        <f>Data!BU146</f>
        <v>2030.2645263671875</v>
      </c>
      <c r="Z145" s="90">
        <f>Data!BW145</f>
        <v>99000</v>
      </c>
      <c r="AA145" s="90" t="str">
        <f t="shared" si="49"/>
        <v/>
      </c>
      <c r="AB145" s="90">
        <f>Data!BX146</f>
        <v>2614.235595703125</v>
      </c>
      <c r="AC145" s="90">
        <f>Data!BZ145</f>
        <v>99000</v>
      </c>
      <c r="AD145" s="90" t="str">
        <f t="shared" si="50"/>
        <v/>
      </c>
    </row>
    <row r="146" spans="1:30">
      <c r="A146" s="77">
        <v>193303</v>
      </c>
      <c r="B146" s="88">
        <f t="shared" si="40"/>
        <v>12023</v>
      </c>
      <c r="C146" s="79" t="str">
        <f t="shared" si="41"/>
        <v>NCP</v>
      </c>
      <c r="D146" s="79" t="str">
        <f t="shared" si="42"/>
        <v>--</v>
      </c>
      <c r="E146" s="79" t="str">
        <f t="shared" si="43"/>
        <v>Therm.</v>
      </c>
      <c r="F146" s="89" t="str">
        <f t="shared" si="34"/>
        <v>&gt;RC</v>
      </c>
      <c r="G146" s="89" t="str">
        <f t="shared" si="35"/>
        <v>@RC</v>
      </c>
      <c r="H146" s="89" t="str">
        <f t="shared" si="44"/>
        <v>--</v>
      </c>
      <c r="I146" s="89" t="str">
        <f t="shared" si="45"/>
        <v>--</v>
      </c>
      <c r="J146" s="79" t="str">
        <f>IF(DeltaCalc!P146="","--",DeltaCalc!P146)</f>
        <v>MRDO</v>
      </c>
      <c r="K146" s="89" t="str">
        <f t="shared" si="46"/>
        <v>IBU</v>
      </c>
      <c r="L146" s="90">
        <f>DeltaCalc!AF146</f>
        <v>0</v>
      </c>
      <c r="M146" s="90">
        <f t="shared" si="36"/>
        <v>8513.7763671875</v>
      </c>
      <c r="N146" s="90">
        <f t="shared" si="37"/>
        <v>1821.82568359375</v>
      </c>
      <c r="O146" s="90">
        <f t="shared" si="38"/>
        <v>3384.89404296875</v>
      </c>
      <c r="P146" s="90">
        <f t="shared" si="47"/>
        <v>5206.7197265625</v>
      </c>
      <c r="Q146" s="90">
        <f t="shared" si="39"/>
        <v>0</v>
      </c>
      <c r="R146" s="92">
        <f>Data!CG146</f>
        <v>0</v>
      </c>
      <c r="S146" s="92">
        <f>Data!CH146</f>
        <v>2098.25634765625</v>
      </c>
      <c r="T146" s="92">
        <f>Data!CI146</f>
        <v>600</v>
      </c>
      <c r="U146" s="92">
        <f>Data!CJ146</f>
        <v>2698.25634765625</v>
      </c>
      <c r="V146" s="90">
        <f>Data!CA147</f>
        <v>592.029052734375</v>
      </c>
      <c r="W146" s="90">
        <f>Data!CC146</f>
        <v>964.91229248046875</v>
      </c>
      <c r="X146" s="90" t="str">
        <f t="shared" si="48"/>
        <v/>
      </c>
      <c r="Y146" s="90">
        <f>Data!BU147</f>
        <v>1697.19775390625</v>
      </c>
      <c r="Z146" s="90">
        <f>Data!BW146</f>
        <v>99000</v>
      </c>
      <c r="AA146" s="90" t="str">
        <f t="shared" si="49"/>
        <v/>
      </c>
      <c r="AB146" s="90">
        <f>Data!BX147</f>
        <v>2436.84375</v>
      </c>
      <c r="AC146" s="90">
        <f>Data!BZ146</f>
        <v>99000</v>
      </c>
      <c r="AD146" s="90" t="str">
        <f t="shared" si="50"/>
        <v/>
      </c>
    </row>
    <row r="147" spans="1:30">
      <c r="A147" s="77">
        <v>193304</v>
      </c>
      <c r="B147" s="88">
        <f t="shared" si="40"/>
        <v>12054</v>
      </c>
      <c r="C147" s="79" t="str">
        <f t="shared" si="41"/>
        <v>Keswick</v>
      </c>
      <c r="D147" s="79" t="str">
        <f t="shared" si="42"/>
        <v>Nimbus</v>
      </c>
      <c r="E147" s="79" t="str">
        <f t="shared" si="43"/>
        <v>Therm.</v>
      </c>
      <c r="F147" s="89" t="str">
        <f t="shared" si="34"/>
        <v>&gt;RC</v>
      </c>
      <c r="G147" s="89" t="str">
        <f t="shared" si="35"/>
        <v>&gt;RC</v>
      </c>
      <c r="H147" s="89" t="str">
        <f t="shared" si="44"/>
        <v>EI Split</v>
      </c>
      <c r="I147" s="89" t="str">
        <f t="shared" si="45"/>
        <v>--</v>
      </c>
      <c r="J147" s="79" t="str">
        <f>IF(DeltaCalc!P147="","--",DeltaCalc!P147)</f>
        <v>MRDO</v>
      </c>
      <c r="K147" s="89" t="str">
        <f t="shared" si="46"/>
        <v>UWFE</v>
      </c>
      <c r="L147" s="90">
        <f>DeltaCalc!AF147</f>
        <v>0</v>
      </c>
      <c r="M147" s="90">
        <f t="shared" si="36"/>
        <v>9799.7578125</v>
      </c>
      <c r="N147" s="90">
        <f t="shared" si="37"/>
        <v>2968.352783203125</v>
      </c>
      <c r="O147" s="90">
        <f t="shared" si="38"/>
        <v>3932.186767578125</v>
      </c>
      <c r="P147" s="90">
        <f t="shared" si="47"/>
        <v>6900.53955078125</v>
      </c>
      <c r="Q147" s="90">
        <f t="shared" si="39"/>
        <v>0</v>
      </c>
      <c r="R147" s="92">
        <f>Data!CG147</f>
        <v>385.8389892578125</v>
      </c>
      <c r="S147" s="92">
        <f>Data!CH147</f>
        <v>1790.974609375</v>
      </c>
      <c r="T147" s="92">
        <f>Data!CI147</f>
        <v>600</v>
      </c>
      <c r="U147" s="92">
        <f>Data!CJ147</f>
        <v>2390.974609375</v>
      </c>
      <c r="V147" s="90">
        <f>Data!CA148</f>
        <v>793.27972412109375</v>
      </c>
      <c r="W147" s="90">
        <f>Data!CC147</f>
        <v>964.91229248046875</v>
      </c>
      <c r="X147" s="90" t="str">
        <f t="shared" si="48"/>
        <v/>
      </c>
      <c r="Y147" s="90">
        <f>Data!BU148</f>
        <v>2316.71728515625</v>
      </c>
      <c r="Z147" s="90">
        <f>Data!BW147</f>
        <v>99000</v>
      </c>
      <c r="AA147" s="90" t="str">
        <f t="shared" si="49"/>
        <v/>
      </c>
      <c r="AB147" s="90">
        <f>Data!BX148</f>
        <v>2318.92041015625</v>
      </c>
      <c r="AC147" s="90">
        <f>Data!BZ147</f>
        <v>99000</v>
      </c>
      <c r="AD147" s="90" t="str">
        <f t="shared" si="50"/>
        <v/>
      </c>
    </row>
    <row r="148" spans="1:30">
      <c r="A148" s="77">
        <v>193305</v>
      </c>
      <c r="B148" s="88">
        <f t="shared" si="40"/>
        <v>12085</v>
      </c>
      <c r="C148" s="79" t="str">
        <f t="shared" si="41"/>
        <v>Keswick</v>
      </c>
      <c r="D148" s="79" t="str">
        <f t="shared" si="42"/>
        <v>Nimbus</v>
      </c>
      <c r="E148" s="79" t="str">
        <f t="shared" si="43"/>
        <v>Therm.</v>
      </c>
      <c r="F148" s="89" t="str">
        <f t="shared" si="34"/>
        <v>&gt;RC</v>
      </c>
      <c r="G148" s="89" t="str">
        <f t="shared" si="35"/>
        <v>&gt;RC</v>
      </c>
      <c r="H148" s="89" t="str">
        <f t="shared" si="44"/>
        <v>--</v>
      </c>
      <c r="I148" s="89" t="str">
        <f t="shared" si="45"/>
        <v>--</v>
      </c>
      <c r="J148" s="79" t="str">
        <f>IF(DeltaCalc!P148="","--",DeltaCalc!P148)</f>
        <v>--</v>
      </c>
      <c r="K148" s="89" t="str">
        <f t="shared" si="46"/>
        <v>UWFE</v>
      </c>
      <c r="L148" s="90">
        <f>DeltaCalc!AF148</f>
        <v>3198.787109375</v>
      </c>
      <c r="M148" s="90">
        <f t="shared" si="36"/>
        <v>13294.2529296875</v>
      </c>
      <c r="N148" s="90">
        <f t="shared" si="37"/>
        <v>3293.433349609375</v>
      </c>
      <c r="O148" s="90">
        <f t="shared" si="38"/>
        <v>3293.433349609375</v>
      </c>
      <c r="P148" s="90">
        <f t="shared" si="47"/>
        <v>6586.86669921875</v>
      </c>
      <c r="Q148" s="90">
        <f t="shared" si="39"/>
        <v>5597.31884765625</v>
      </c>
      <c r="R148" s="92">
        <f>Data!CG148</f>
        <v>643.836181640625</v>
      </c>
      <c r="S148" s="92">
        <f>Data!CH148</f>
        <v>300</v>
      </c>
      <c r="T148" s="92">
        <f>Data!CI148</f>
        <v>600</v>
      </c>
      <c r="U148" s="92">
        <f>Data!CJ148</f>
        <v>1500</v>
      </c>
      <c r="V148" s="90">
        <f>Data!CA149</f>
        <v>987.377197265625</v>
      </c>
      <c r="W148" s="90">
        <f>Data!CC148</f>
        <v>778.9473876953125</v>
      </c>
      <c r="X148" s="90">
        <f t="shared" si="48"/>
        <v>208.4298095703125</v>
      </c>
      <c r="Y148" s="90">
        <f>Data!BU149</f>
        <v>1468.856689453125</v>
      </c>
      <c r="Z148" s="90">
        <f>Data!BW148</f>
        <v>99000</v>
      </c>
      <c r="AA148" s="90" t="str">
        <f t="shared" si="49"/>
        <v/>
      </c>
      <c r="AB148" s="90">
        <f>Data!BX149</f>
        <v>915.47900390625</v>
      </c>
      <c r="AC148" s="90">
        <f>Data!BZ148</f>
        <v>99000</v>
      </c>
      <c r="AD148" s="90" t="str">
        <f t="shared" si="50"/>
        <v/>
      </c>
    </row>
    <row r="149" spans="1:30">
      <c r="A149" s="77">
        <v>193306</v>
      </c>
      <c r="B149" s="88">
        <f t="shared" si="40"/>
        <v>12113</v>
      </c>
      <c r="C149" s="79" t="str">
        <f t="shared" si="41"/>
        <v>Keswick</v>
      </c>
      <c r="D149" s="79" t="str">
        <f t="shared" si="42"/>
        <v>Nimbus</v>
      </c>
      <c r="E149" s="79" t="str">
        <f t="shared" si="43"/>
        <v>Therm.</v>
      </c>
      <c r="F149" s="89" t="str">
        <f t="shared" si="34"/>
        <v>Storage</v>
      </c>
      <c r="G149" s="89" t="str">
        <f t="shared" si="35"/>
        <v>Storage</v>
      </c>
      <c r="H149" s="89" t="str">
        <f t="shared" si="44"/>
        <v>Storage</v>
      </c>
      <c r="I149" s="89" t="str">
        <f t="shared" si="45"/>
        <v>Storage</v>
      </c>
      <c r="J149" s="79" t="str">
        <f>IF(DeltaCalc!P149="","--",DeltaCalc!P149)</f>
        <v>MRDO</v>
      </c>
      <c r="K149" s="89" t="str">
        <f t="shared" si="46"/>
        <v>UWFE</v>
      </c>
      <c r="L149" s="90">
        <f>DeltaCalc!AF149</f>
        <v>0</v>
      </c>
      <c r="M149" s="90">
        <f t="shared" si="36"/>
        <v>12100.572265625</v>
      </c>
      <c r="N149" s="90">
        <f t="shared" si="37"/>
        <v>4432.69873046875</v>
      </c>
      <c r="O149" s="90">
        <f t="shared" si="38"/>
        <v>1686.419921875</v>
      </c>
      <c r="P149" s="90">
        <f t="shared" si="47"/>
        <v>6119.11865234375</v>
      </c>
      <c r="Q149" s="90">
        <f t="shared" si="39"/>
        <v>0</v>
      </c>
      <c r="R149" s="92">
        <f>Data!CG149</f>
        <v>0</v>
      </c>
      <c r="S149" s="92">
        <f>Data!CH149</f>
        <v>300</v>
      </c>
      <c r="T149" s="92">
        <f>Data!CI149</f>
        <v>600</v>
      </c>
      <c r="U149" s="92">
        <f>Data!CJ149</f>
        <v>900</v>
      </c>
      <c r="V149" s="90">
        <f>Data!CA150</f>
        <v>536.7703857421875</v>
      </c>
      <c r="W149" s="90">
        <f>Data!CC149</f>
        <v>631.57891845703125</v>
      </c>
      <c r="X149" s="90" t="str">
        <f t="shared" si="48"/>
        <v/>
      </c>
      <c r="Y149" s="90">
        <f>Data!BU150</f>
        <v>707.06268310546875</v>
      </c>
      <c r="Z149" s="90">
        <f>Data!BW149</f>
        <v>99000</v>
      </c>
      <c r="AA149" s="90" t="str">
        <f t="shared" si="49"/>
        <v/>
      </c>
      <c r="AB149" s="90">
        <f>Data!BX150</f>
        <v>534.209716796875</v>
      </c>
      <c r="AC149" s="90">
        <f>Data!BZ149</f>
        <v>99000</v>
      </c>
      <c r="AD149" s="90" t="str">
        <f t="shared" si="50"/>
        <v/>
      </c>
    </row>
    <row r="150" spans="1:30">
      <c r="A150" s="77">
        <v>193307</v>
      </c>
      <c r="B150" s="88">
        <f t="shared" si="40"/>
        <v>12144</v>
      </c>
      <c r="C150" s="79" t="str">
        <f t="shared" si="41"/>
        <v>--</v>
      </c>
      <c r="D150" s="79" t="str">
        <f t="shared" si="42"/>
        <v>Nimbus</v>
      </c>
      <c r="E150" s="79" t="str">
        <f t="shared" si="43"/>
        <v>--</v>
      </c>
      <c r="F150" s="89" t="str">
        <f t="shared" si="34"/>
        <v>&gt;RC</v>
      </c>
      <c r="G150" s="89" t="str">
        <f t="shared" si="35"/>
        <v>Storage</v>
      </c>
      <c r="H150" s="89" t="str">
        <f t="shared" si="44"/>
        <v>PulseCap2</v>
      </c>
      <c r="I150" s="89" t="str">
        <f t="shared" si="45"/>
        <v>Storage</v>
      </c>
      <c r="J150" s="79" t="str">
        <f>IF(DeltaCalc!P150="","--",DeltaCalc!P150)</f>
        <v>--</v>
      </c>
      <c r="K150" s="89" t="str">
        <f t="shared" si="46"/>
        <v>UWFE</v>
      </c>
      <c r="L150" s="90">
        <f>DeltaCalc!AF150</f>
        <v>2275.989990234375</v>
      </c>
      <c r="M150" s="90">
        <f t="shared" si="36"/>
        <v>10182.3623046875</v>
      </c>
      <c r="N150" s="90">
        <f t="shared" si="37"/>
        <v>2218.61474609375</v>
      </c>
      <c r="O150" s="90">
        <f t="shared" si="38"/>
        <v>600</v>
      </c>
      <c r="P150" s="90">
        <f t="shared" si="47"/>
        <v>2818.61474609375</v>
      </c>
      <c r="Q150" s="90">
        <f t="shared" si="39"/>
        <v>2275.989990234375</v>
      </c>
      <c r="R150" s="92">
        <f>Data!CG150</f>
        <v>0</v>
      </c>
      <c r="S150" s="92">
        <f>Data!CH150</f>
        <v>300</v>
      </c>
      <c r="T150" s="92">
        <f>Data!CI150</f>
        <v>600</v>
      </c>
      <c r="U150" s="92">
        <f>Data!CJ150</f>
        <v>900</v>
      </c>
      <c r="V150" s="90">
        <f>Data!CA151</f>
        <v>393.42495727539062</v>
      </c>
      <c r="W150" s="90">
        <f>Data!CC150</f>
        <v>631.57891845703125</v>
      </c>
      <c r="X150" s="90" t="str">
        <f t="shared" si="48"/>
        <v/>
      </c>
      <c r="Y150" s="90">
        <f>Data!BU151</f>
        <v>450.22555541992187</v>
      </c>
      <c r="Z150" s="90">
        <f>Data!BW150</f>
        <v>99000</v>
      </c>
      <c r="AA150" s="90" t="str">
        <f t="shared" si="49"/>
        <v/>
      </c>
      <c r="AB150" s="90">
        <f>Data!BX151</f>
        <v>466.48992919921875</v>
      </c>
      <c r="AC150" s="90">
        <f>Data!BZ150</f>
        <v>99000</v>
      </c>
      <c r="AD150" s="90" t="str">
        <f t="shared" si="50"/>
        <v/>
      </c>
    </row>
    <row r="151" spans="1:30">
      <c r="A151" s="77">
        <v>193308</v>
      </c>
      <c r="B151" s="88">
        <f t="shared" si="40"/>
        <v>12174</v>
      </c>
      <c r="C151" s="79" t="str">
        <f t="shared" si="41"/>
        <v>--</v>
      </c>
      <c r="D151" s="79" t="str">
        <f t="shared" si="42"/>
        <v>--</v>
      </c>
      <c r="E151" s="79" t="str">
        <f t="shared" si="43"/>
        <v>F. Min</v>
      </c>
      <c r="F151" s="89" t="str">
        <f t="shared" si="34"/>
        <v>&gt;RC</v>
      </c>
      <c r="G151" s="89" t="str">
        <f t="shared" si="35"/>
        <v>&gt;RC</v>
      </c>
      <c r="H151" s="89" t="str">
        <f t="shared" si="44"/>
        <v>PulseCap1</v>
      </c>
      <c r="I151" s="89" t="str">
        <f t="shared" si="45"/>
        <v>PulseCap1</v>
      </c>
      <c r="J151" s="79" t="str">
        <f>IF(DeltaCalc!P151="","--",DeltaCalc!P151)</f>
        <v>--</v>
      </c>
      <c r="K151" s="89" t="str">
        <f t="shared" si="46"/>
        <v>UWFE</v>
      </c>
      <c r="L151" s="90">
        <f>DeltaCalc!AF151</f>
        <v>90.591537475585937</v>
      </c>
      <c r="M151" s="90">
        <f t="shared" si="36"/>
        <v>10032.9599609375</v>
      </c>
      <c r="N151" s="90">
        <f t="shared" si="37"/>
        <v>750</v>
      </c>
      <c r="O151" s="90">
        <f t="shared" si="38"/>
        <v>600</v>
      </c>
      <c r="P151" s="90">
        <f t="shared" si="47"/>
        <v>1350</v>
      </c>
      <c r="Q151" s="90">
        <f t="shared" si="39"/>
        <v>90.591537475585937</v>
      </c>
      <c r="R151" s="92">
        <f>Data!CG151</f>
        <v>0</v>
      </c>
      <c r="S151" s="92">
        <f>Data!CH151</f>
        <v>300</v>
      </c>
      <c r="T151" s="92">
        <f>Data!CI151</f>
        <v>600</v>
      </c>
      <c r="U151" s="92">
        <f>Data!CJ151</f>
        <v>900</v>
      </c>
      <c r="V151" s="90">
        <f>Data!CA152</f>
        <v>384.04367065429687</v>
      </c>
      <c r="W151" s="90">
        <f>Data!CC151</f>
        <v>631.57891845703125</v>
      </c>
      <c r="X151" s="90" t="str">
        <f t="shared" si="48"/>
        <v/>
      </c>
      <c r="Y151" s="90">
        <f>Data!BU152</f>
        <v>323.70809936523437</v>
      </c>
      <c r="Z151" s="90">
        <f>Data!BW151</f>
        <v>2200</v>
      </c>
      <c r="AA151" s="90" t="str">
        <f t="shared" si="49"/>
        <v/>
      </c>
      <c r="AB151" s="90">
        <f>Data!BX152</f>
        <v>350.45626831054687</v>
      </c>
      <c r="AC151" s="90">
        <f>Data!BZ151</f>
        <v>2780</v>
      </c>
      <c r="AD151" s="90" t="str">
        <f t="shared" si="50"/>
        <v/>
      </c>
    </row>
    <row r="152" spans="1:30">
      <c r="A152" s="77">
        <v>193309</v>
      </c>
      <c r="B152" s="88">
        <f t="shared" si="40"/>
        <v>12205</v>
      </c>
      <c r="C152" s="79" t="str">
        <f t="shared" si="41"/>
        <v>NCP</v>
      </c>
      <c r="D152" s="79" t="str">
        <f t="shared" si="42"/>
        <v>T. Min</v>
      </c>
      <c r="E152" s="79" t="str">
        <f t="shared" si="43"/>
        <v>F. Min</v>
      </c>
      <c r="F152" s="89" t="str">
        <f t="shared" si="34"/>
        <v>&gt;RC</v>
      </c>
      <c r="G152" s="89" t="str">
        <f t="shared" si="35"/>
        <v>&gt;RC</v>
      </c>
      <c r="H152" s="89" t="str">
        <f t="shared" si="44"/>
        <v>T. Min</v>
      </c>
      <c r="I152" s="89" t="str">
        <f t="shared" si="45"/>
        <v>--</v>
      </c>
      <c r="J152" s="79" t="str">
        <f>IF(DeltaCalc!P152="","--",DeltaCalc!P152)</f>
        <v>--</v>
      </c>
      <c r="K152" s="89" t="str">
        <f t="shared" si="46"/>
        <v>UWFE</v>
      </c>
      <c r="L152" s="90">
        <f>DeltaCalc!AF152</f>
        <v>82.452262878417969</v>
      </c>
      <c r="M152" s="90">
        <f t="shared" si="36"/>
        <v>7602.2490234375</v>
      </c>
      <c r="N152" s="90">
        <f t="shared" si="37"/>
        <v>700</v>
      </c>
      <c r="O152" s="90">
        <f t="shared" si="38"/>
        <v>800</v>
      </c>
      <c r="P152" s="90">
        <f t="shared" si="47"/>
        <v>1500</v>
      </c>
      <c r="Q152" s="90">
        <f t="shared" si="39"/>
        <v>82.452262878417969</v>
      </c>
      <c r="R152" s="92">
        <f>Data!CG152</f>
        <v>535.35980224609375</v>
      </c>
      <c r="S152" s="92">
        <f>Data!CH152</f>
        <v>300</v>
      </c>
      <c r="T152" s="92">
        <f>Data!CI152</f>
        <v>800</v>
      </c>
      <c r="U152" s="92">
        <f>Data!CJ152</f>
        <v>1100</v>
      </c>
      <c r="V152" s="90">
        <f>Data!CA153</f>
        <v>368.1729736328125</v>
      </c>
      <c r="W152" s="90">
        <f>Data!CC152</f>
        <v>631.57891845703125</v>
      </c>
      <c r="X152" s="90" t="str">
        <f t="shared" si="48"/>
        <v/>
      </c>
      <c r="Y152" s="90">
        <f>Data!BU153</f>
        <v>387.14691162109375</v>
      </c>
      <c r="Z152" s="90">
        <f>Data!BW152</f>
        <v>2200</v>
      </c>
      <c r="AA152" s="90" t="str">
        <f t="shared" si="49"/>
        <v/>
      </c>
      <c r="AB152" s="90">
        <f>Data!BX153</f>
        <v>531.57464599609375</v>
      </c>
      <c r="AC152" s="90">
        <f>Data!BZ152</f>
        <v>2780</v>
      </c>
      <c r="AD152" s="90" t="str">
        <f t="shared" si="50"/>
        <v/>
      </c>
    </row>
    <row r="153" spans="1:30">
      <c r="A153" s="77">
        <v>193310</v>
      </c>
      <c r="B153" s="88">
        <f t="shared" si="40"/>
        <v>12235</v>
      </c>
      <c r="C153" s="79" t="str">
        <f t="shared" si="41"/>
        <v>NCP</v>
      </c>
      <c r="D153" s="79" t="str">
        <f t="shared" si="42"/>
        <v>T. Min</v>
      </c>
      <c r="E153" s="79" t="str">
        <f t="shared" si="43"/>
        <v>--</v>
      </c>
      <c r="F153" s="89" t="str">
        <f t="shared" si="34"/>
        <v>&gt;RC</v>
      </c>
      <c r="G153" s="89" t="str">
        <f t="shared" si="35"/>
        <v>&gt;RC</v>
      </c>
      <c r="H153" s="89" t="str">
        <f t="shared" si="44"/>
        <v>T. Min</v>
      </c>
      <c r="I153" s="89" t="str">
        <f t="shared" si="45"/>
        <v>--</v>
      </c>
      <c r="J153" s="79" t="str">
        <f>IF(DeltaCalc!P153="","--",DeltaCalc!P153)</f>
        <v>--</v>
      </c>
      <c r="K153" s="89" t="str">
        <f t="shared" si="46"/>
        <v>IBU</v>
      </c>
      <c r="L153" s="90">
        <f>DeltaCalc!AF153</f>
        <v>99.678955078125</v>
      </c>
      <c r="M153" s="90">
        <f t="shared" si="36"/>
        <v>10974.0400390625</v>
      </c>
      <c r="N153" s="90">
        <f t="shared" si="37"/>
        <v>612.143798828125</v>
      </c>
      <c r="O153" s="90">
        <f t="shared" si="38"/>
        <v>800</v>
      </c>
      <c r="P153" s="90">
        <f t="shared" si="47"/>
        <v>1412.143798828125</v>
      </c>
      <c r="Q153" s="90">
        <f t="shared" si="39"/>
        <v>99.678955078125</v>
      </c>
      <c r="R153" s="92">
        <f>Data!CG153</f>
        <v>4362.3955078125</v>
      </c>
      <c r="S153" s="92">
        <f>Data!CH153</f>
        <v>300</v>
      </c>
      <c r="T153" s="92">
        <f>Data!CI153</f>
        <v>800</v>
      </c>
      <c r="U153" s="92">
        <f>Data!CJ153</f>
        <v>1100</v>
      </c>
      <c r="V153" s="90">
        <f>Data!CA154</f>
        <v>329.60427856445312</v>
      </c>
      <c r="W153" s="90">
        <f>Data!CC153</f>
        <v>631.57891845703125</v>
      </c>
      <c r="X153" s="90" t="str">
        <f t="shared" si="48"/>
        <v/>
      </c>
      <c r="Y153" s="90">
        <f>Data!BU154</f>
        <v>506.14599609375</v>
      </c>
      <c r="Z153" s="90">
        <f>Data!BW153</f>
        <v>2200</v>
      </c>
      <c r="AA153" s="90" t="str">
        <f t="shared" si="49"/>
        <v/>
      </c>
      <c r="AB153" s="90">
        <f>Data!BX154</f>
        <v>708.0250244140625</v>
      </c>
      <c r="AC153" s="90">
        <f>Data!BZ153</f>
        <v>2780</v>
      </c>
      <c r="AD153" s="90" t="str">
        <f t="shared" si="50"/>
        <v/>
      </c>
    </row>
    <row r="154" spans="1:30">
      <c r="A154" s="77">
        <v>193311</v>
      </c>
      <c r="B154" s="88">
        <f t="shared" si="40"/>
        <v>12266</v>
      </c>
      <c r="C154" s="79" t="str">
        <f t="shared" si="41"/>
        <v>--</v>
      </c>
      <c r="D154" s="79" t="str">
        <f t="shared" si="42"/>
        <v>--</v>
      </c>
      <c r="E154" s="79" t="str">
        <f t="shared" si="43"/>
        <v>--</v>
      </c>
      <c r="F154" s="89" t="str">
        <f t="shared" si="34"/>
        <v>&gt;RC</v>
      </c>
      <c r="G154" s="89" t="str">
        <f t="shared" si="35"/>
        <v>@RC</v>
      </c>
      <c r="H154" s="89" t="str">
        <f t="shared" si="44"/>
        <v>--</v>
      </c>
      <c r="I154" s="89" t="str">
        <f t="shared" si="45"/>
        <v>--</v>
      </c>
      <c r="J154" s="79" t="str">
        <f>IF(DeltaCalc!P154="","--",DeltaCalc!P154)</f>
        <v>--</v>
      </c>
      <c r="K154" s="89" t="str">
        <f t="shared" si="46"/>
        <v>IBU</v>
      </c>
      <c r="L154" s="90">
        <f>DeltaCalc!AF154</f>
        <v>87.845916748046875</v>
      </c>
      <c r="M154" s="90">
        <f t="shared" si="36"/>
        <v>12723.8564453125</v>
      </c>
      <c r="N154" s="90">
        <f t="shared" si="37"/>
        <v>4250.63525390625</v>
      </c>
      <c r="O154" s="90">
        <f t="shared" si="38"/>
        <v>600</v>
      </c>
      <c r="P154" s="90">
        <f t="shared" si="47"/>
        <v>4850.63525390625</v>
      </c>
      <c r="Q154" s="90">
        <f t="shared" si="39"/>
        <v>87.845916748046875</v>
      </c>
      <c r="R154" s="92">
        <f>Data!CG154</f>
        <v>8644.626953125</v>
      </c>
      <c r="S154" s="92">
        <f>Data!CH154</f>
        <v>3912.681396484375</v>
      </c>
      <c r="T154" s="92">
        <f>Data!CI154</f>
        <v>600</v>
      </c>
      <c r="U154" s="92">
        <f>Data!CJ154</f>
        <v>4512.681640625</v>
      </c>
      <c r="V154" s="90">
        <f>Data!CA155</f>
        <v>360.39651489257812</v>
      </c>
      <c r="W154" s="90">
        <f>Data!CC154</f>
        <v>778.9473876953125</v>
      </c>
      <c r="X154" s="90" t="str">
        <f t="shared" si="48"/>
        <v/>
      </c>
      <c r="Y154" s="90">
        <f>Data!BU155</f>
        <v>1086.9949951171875</v>
      </c>
      <c r="Z154" s="90">
        <f>Data!BW154</f>
        <v>2200</v>
      </c>
      <c r="AA154" s="90" t="str">
        <f t="shared" si="49"/>
        <v/>
      </c>
      <c r="AB154" s="90">
        <f>Data!BX155</f>
        <v>1229.782958984375</v>
      </c>
      <c r="AC154" s="90">
        <f>Data!BZ154</f>
        <v>2780</v>
      </c>
      <c r="AD154" s="90" t="str">
        <f t="shared" si="50"/>
        <v/>
      </c>
    </row>
    <row r="155" spans="1:30">
      <c r="A155" s="77">
        <v>193312</v>
      </c>
      <c r="B155" s="88">
        <f t="shared" si="40"/>
        <v>12297</v>
      </c>
      <c r="C155" s="79" t="str">
        <f t="shared" si="41"/>
        <v>--</v>
      </c>
      <c r="D155" s="79" t="str">
        <f t="shared" si="42"/>
        <v>Nimbus</v>
      </c>
      <c r="E155" s="79" t="str">
        <f t="shared" si="43"/>
        <v>Therm.</v>
      </c>
      <c r="F155" s="89" t="str">
        <f t="shared" si="34"/>
        <v>&gt;RC</v>
      </c>
      <c r="G155" s="89" t="str">
        <f t="shared" si="35"/>
        <v>&gt;RC</v>
      </c>
      <c r="H155" s="89" t="str">
        <f t="shared" si="44"/>
        <v>--</v>
      </c>
      <c r="I155" s="89" t="str">
        <f t="shared" si="45"/>
        <v>B. Min</v>
      </c>
      <c r="J155" s="79" t="str">
        <f>IF(DeltaCalc!P155="","--",DeltaCalc!P155)</f>
        <v>--</v>
      </c>
      <c r="K155" s="89" t="str">
        <f t="shared" si="46"/>
        <v>IBU</v>
      </c>
      <c r="L155" s="90">
        <f>DeltaCalc!AF155</f>
        <v>71.9527587890625</v>
      </c>
      <c r="M155" s="90">
        <f t="shared" si="36"/>
        <v>6132.224609375</v>
      </c>
      <c r="N155" s="90">
        <f t="shared" si="37"/>
        <v>300</v>
      </c>
      <c r="O155" s="90">
        <f t="shared" si="38"/>
        <v>600</v>
      </c>
      <c r="P155" s="90">
        <f t="shared" si="47"/>
        <v>900</v>
      </c>
      <c r="Q155" s="90">
        <f t="shared" si="39"/>
        <v>543.4002685546875</v>
      </c>
      <c r="R155" s="92">
        <f>Data!CG155</f>
        <v>6048.85693359375</v>
      </c>
      <c r="S155" s="92">
        <f>Data!CH155</f>
        <v>300</v>
      </c>
      <c r="T155" s="92">
        <f>Data!CI155</f>
        <v>600</v>
      </c>
      <c r="U155" s="92">
        <f>Data!CJ155</f>
        <v>900</v>
      </c>
      <c r="V155" s="90">
        <f>Data!CA156</f>
        <v>509.53485107421875</v>
      </c>
      <c r="W155" s="90">
        <f>Data!CC155</f>
        <v>964.91229248046875</v>
      </c>
      <c r="X155" s="90" t="str">
        <f t="shared" si="48"/>
        <v/>
      </c>
      <c r="Y155" s="90">
        <f>Data!BU156</f>
        <v>1393.33740234375</v>
      </c>
      <c r="Z155" s="90">
        <f>Data!BW155</f>
        <v>2200</v>
      </c>
      <c r="AA155" s="90" t="str">
        <f t="shared" si="49"/>
        <v/>
      </c>
      <c r="AB155" s="90">
        <f>Data!BX156</f>
        <v>2692.375244140625</v>
      </c>
      <c r="AC155" s="90">
        <f>Data!BZ155</f>
        <v>2780</v>
      </c>
      <c r="AD155" s="90" t="str">
        <f t="shared" si="50"/>
        <v/>
      </c>
    </row>
    <row r="156" spans="1:30">
      <c r="A156" s="77">
        <v>193313</v>
      </c>
      <c r="B156" s="88">
        <f t="shared" si="40"/>
        <v>12327</v>
      </c>
      <c r="C156" s="79" t="str">
        <f t="shared" si="41"/>
        <v>--</v>
      </c>
      <c r="D156" s="79" t="str">
        <f t="shared" si="42"/>
        <v>Nimbus</v>
      </c>
      <c r="E156" s="79" t="str">
        <f t="shared" si="43"/>
        <v>F. Min</v>
      </c>
      <c r="F156" s="89" t="str">
        <f t="shared" si="34"/>
        <v>&gt;RC</v>
      </c>
      <c r="G156" s="89" t="str">
        <f t="shared" si="35"/>
        <v>&gt;RC</v>
      </c>
      <c r="H156" s="89" t="str">
        <f t="shared" si="44"/>
        <v>--</v>
      </c>
      <c r="I156" s="89" t="str">
        <f t="shared" si="45"/>
        <v>--</v>
      </c>
      <c r="J156" s="79" t="str">
        <f>IF(DeltaCalc!P156="","--",DeltaCalc!P156)</f>
        <v>--</v>
      </c>
      <c r="K156" s="89" t="str">
        <f t="shared" si="46"/>
        <v>UWFE</v>
      </c>
      <c r="L156" s="90">
        <f>DeltaCalc!AF156</f>
        <v>49.700748443603516</v>
      </c>
      <c r="M156" s="90">
        <f t="shared" si="36"/>
        <v>8650.40625</v>
      </c>
      <c r="N156" s="90">
        <f t="shared" si="37"/>
        <v>1906.611572265625</v>
      </c>
      <c r="O156" s="90">
        <f t="shared" si="38"/>
        <v>3359.216064453125</v>
      </c>
      <c r="P156" s="90">
        <f t="shared" si="47"/>
        <v>5265.82763671875</v>
      </c>
      <c r="Q156" s="90">
        <f t="shared" si="39"/>
        <v>49.700748443603516</v>
      </c>
      <c r="R156" s="92">
        <f>Data!CG156</f>
        <v>0</v>
      </c>
      <c r="S156" s="92">
        <f>Data!CH156</f>
        <v>300</v>
      </c>
      <c r="T156" s="92">
        <f>Data!CI156</f>
        <v>600</v>
      </c>
      <c r="U156" s="92">
        <f>Data!CJ156</f>
        <v>900</v>
      </c>
      <c r="V156" s="90">
        <f>Data!CA157</f>
        <v>610.22735595703125</v>
      </c>
      <c r="W156" s="90">
        <f>Data!CC156</f>
        <v>964.91229248046875</v>
      </c>
      <c r="X156" s="90" t="str">
        <f t="shared" si="48"/>
        <v/>
      </c>
      <c r="Y156" s="90">
        <f>Data!BU157</f>
        <v>2157.583984375</v>
      </c>
      <c r="Z156" s="90">
        <f>Data!BW156</f>
        <v>99000</v>
      </c>
      <c r="AA156" s="90" t="str">
        <f t="shared" si="49"/>
        <v/>
      </c>
      <c r="AB156" s="90">
        <f>Data!BX157</f>
        <v>2861.481689453125</v>
      </c>
      <c r="AC156" s="90">
        <f>Data!BZ156</f>
        <v>99000</v>
      </c>
      <c r="AD156" s="90" t="str">
        <f t="shared" si="50"/>
        <v/>
      </c>
    </row>
    <row r="157" spans="1:30">
      <c r="A157" s="77">
        <v>193402</v>
      </c>
      <c r="B157" s="88">
        <f t="shared" si="40"/>
        <v>12358</v>
      </c>
      <c r="C157" s="79" t="str">
        <f t="shared" si="41"/>
        <v>NCP</v>
      </c>
      <c r="D157" s="79" t="str">
        <f t="shared" si="42"/>
        <v>--</v>
      </c>
      <c r="E157" s="79" t="str">
        <f t="shared" si="43"/>
        <v>F. Min</v>
      </c>
      <c r="F157" s="89" t="str">
        <f t="shared" si="34"/>
        <v>&gt;RC</v>
      </c>
      <c r="G157" s="89" t="str">
        <f t="shared" si="35"/>
        <v>&gt;RC</v>
      </c>
      <c r="H157" s="89" t="str">
        <f t="shared" si="44"/>
        <v>EI Split</v>
      </c>
      <c r="I157" s="89" t="str">
        <f t="shared" si="45"/>
        <v>--</v>
      </c>
      <c r="J157" s="79" t="str">
        <f>IF(DeltaCalc!P157="","--",DeltaCalc!P157)</f>
        <v>MRDO</v>
      </c>
      <c r="K157" s="89" t="str">
        <f t="shared" si="46"/>
        <v>UWFE</v>
      </c>
      <c r="L157" s="90">
        <f>DeltaCalc!AF157</f>
        <v>0</v>
      </c>
      <c r="M157" s="90">
        <f t="shared" si="36"/>
        <v>7469.857421875</v>
      </c>
      <c r="N157" s="90">
        <f t="shared" si="37"/>
        <v>2065.51220703125</v>
      </c>
      <c r="O157" s="90">
        <f t="shared" si="38"/>
        <v>3059.96337890625</v>
      </c>
      <c r="P157" s="90">
        <f t="shared" si="47"/>
        <v>5125.4755859375</v>
      </c>
      <c r="Q157" s="90">
        <f t="shared" si="39"/>
        <v>0</v>
      </c>
      <c r="R157" s="92">
        <f>Data!CG157</f>
        <v>4131.236328125</v>
      </c>
      <c r="S157" s="92">
        <f>Data!CH157</f>
        <v>2066.979736328125</v>
      </c>
      <c r="T157" s="92">
        <f>Data!CI157</f>
        <v>600</v>
      </c>
      <c r="U157" s="92">
        <f>Data!CJ157</f>
        <v>2666.979736328125</v>
      </c>
      <c r="V157" s="90">
        <f>Data!CA158</f>
        <v>869.099365234375</v>
      </c>
      <c r="W157" s="90">
        <f>Data!CC157</f>
        <v>964.91229248046875</v>
      </c>
      <c r="X157" s="90" t="str">
        <f t="shared" si="48"/>
        <v/>
      </c>
      <c r="Y157" s="90">
        <f>Data!BU158</f>
        <v>2621.23779296875</v>
      </c>
      <c r="Z157" s="90">
        <f>Data!BW157</f>
        <v>99000</v>
      </c>
      <c r="AA157" s="90" t="str">
        <f t="shared" si="49"/>
        <v/>
      </c>
      <c r="AB157" s="90">
        <f>Data!BX158</f>
        <v>3520.250732421875</v>
      </c>
      <c r="AC157" s="90">
        <f>Data!BZ157</f>
        <v>99000</v>
      </c>
      <c r="AD157" s="90" t="str">
        <f t="shared" si="50"/>
        <v/>
      </c>
    </row>
    <row r="158" spans="1:30">
      <c r="A158" s="77">
        <v>193403</v>
      </c>
      <c r="B158" s="88">
        <f t="shared" si="40"/>
        <v>12388</v>
      </c>
      <c r="C158" s="79" t="str">
        <f t="shared" si="41"/>
        <v>--</v>
      </c>
      <c r="D158" s="79" t="str">
        <f t="shared" si="42"/>
        <v>--</v>
      </c>
      <c r="E158" s="79" t="str">
        <f t="shared" si="43"/>
        <v>F. Min</v>
      </c>
      <c r="F158" s="89" t="str">
        <f t="shared" si="34"/>
        <v>&gt;RC</v>
      </c>
      <c r="G158" s="89" t="str">
        <f t="shared" si="35"/>
        <v>&gt;RC</v>
      </c>
      <c r="H158" s="89" t="str">
        <f t="shared" si="44"/>
        <v>--</v>
      </c>
      <c r="I158" s="89" t="str">
        <f t="shared" si="45"/>
        <v>--</v>
      </c>
      <c r="J158" s="79" t="str">
        <f>IF(DeltaCalc!P158="","--",DeltaCalc!P158)</f>
        <v>RS</v>
      </c>
      <c r="K158" s="89" t="str">
        <f t="shared" si="46"/>
        <v>UWFE</v>
      </c>
      <c r="L158" s="90">
        <f>DeltaCalc!AF158</f>
        <v>70.813812255859375</v>
      </c>
      <c r="M158" s="90">
        <f t="shared" si="36"/>
        <v>7068.58251953125</v>
      </c>
      <c r="N158" s="90">
        <f t="shared" si="37"/>
        <v>1778.9661865234375</v>
      </c>
      <c r="O158" s="90">
        <f t="shared" si="38"/>
        <v>2513.076171875</v>
      </c>
      <c r="P158" s="90">
        <f t="shared" si="47"/>
        <v>4292.0423583984375</v>
      </c>
      <c r="Q158" s="90">
        <f t="shared" si="39"/>
        <v>290.31576538085937</v>
      </c>
      <c r="R158" s="92">
        <f>Data!CG158</f>
        <v>4360.99853515625</v>
      </c>
      <c r="S158" s="92">
        <f>Data!CH158</f>
        <v>1563.3670654296875</v>
      </c>
      <c r="T158" s="92">
        <f>Data!CI158</f>
        <v>600</v>
      </c>
      <c r="U158" s="92">
        <f>Data!CJ158</f>
        <v>2163.366943359375</v>
      </c>
      <c r="V158" s="90">
        <f>Data!CA159</f>
        <v>897.33770751953125</v>
      </c>
      <c r="W158" s="90">
        <f>Data!CC158</f>
        <v>964.91229248046875</v>
      </c>
      <c r="X158" s="90" t="str">
        <f t="shared" si="48"/>
        <v/>
      </c>
      <c r="Y158" s="90">
        <f>Data!BU159</f>
        <v>2654.212646484375</v>
      </c>
      <c r="Z158" s="90">
        <f>Data!BW158</f>
        <v>99000</v>
      </c>
      <c r="AA158" s="90" t="str">
        <f t="shared" si="49"/>
        <v/>
      </c>
      <c r="AB158" s="90">
        <f>Data!BX159</f>
        <v>3606.085693359375</v>
      </c>
      <c r="AC158" s="90">
        <f>Data!BZ158</f>
        <v>99000</v>
      </c>
      <c r="AD158" s="90" t="str">
        <f t="shared" si="50"/>
        <v/>
      </c>
    </row>
    <row r="159" spans="1:30">
      <c r="A159" s="77">
        <v>193404</v>
      </c>
      <c r="B159" s="88">
        <f t="shared" si="40"/>
        <v>12419</v>
      </c>
      <c r="C159" s="79" t="str">
        <f t="shared" si="41"/>
        <v>Keswick</v>
      </c>
      <c r="D159" s="79" t="str">
        <f t="shared" si="42"/>
        <v>Nimbus</v>
      </c>
      <c r="E159" s="79" t="str">
        <f t="shared" si="43"/>
        <v>--</v>
      </c>
      <c r="F159" s="89" t="str">
        <f t="shared" si="34"/>
        <v>&gt;RC</v>
      </c>
      <c r="G159" s="89" t="str">
        <f t="shared" si="35"/>
        <v>&gt;RC</v>
      </c>
      <c r="H159" s="89" t="str">
        <f t="shared" si="44"/>
        <v>--</v>
      </c>
      <c r="I159" s="89" t="str">
        <f t="shared" si="45"/>
        <v>--</v>
      </c>
      <c r="J159" s="79" t="str">
        <f>IF(DeltaCalc!P159="","--",DeltaCalc!P159)</f>
        <v>RS</v>
      </c>
      <c r="K159" s="89" t="str">
        <f t="shared" si="46"/>
        <v>UWFE</v>
      </c>
      <c r="L159" s="90">
        <f>DeltaCalc!AF159</f>
        <v>4.8828125E-4</v>
      </c>
      <c r="M159" s="90">
        <f t="shared" si="36"/>
        <v>11710.01953125</v>
      </c>
      <c r="N159" s="90">
        <f t="shared" si="37"/>
        <v>4094.882568359375</v>
      </c>
      <c r="O159" s="90">
        <f t="shared" si="38"/>
        <v>2674.019287109375</v>
      </c>
      <c r="P159" s="90">
        <f t="shared" si="47"/>
        <v>6768.90185546875</v>
      </c>
      <c r="Q159" s="90">
        <f t="shared" si="39"/>
        <v>5171.12939453125</v>
      </c>
      <c r="R159" s="92">
        <f>Data!CG159</f>
        <v>3949.3037109375</v>
      </c>
      <c r="S159" s="92">
        <f>Data!CH159</f>
        <v>1042.2420654296875</v>
      </c>
      <c r="T159" s="92">
        <f>Data!CI159</f>
        <v>600</v>
      </c>
      <c r="U159" s="92">
        <f>Data!CJ159</f>
        <v>1642.2420654296875</v>
      </c>
      <c r="V159" s="90">
        <f>Data!CA160</f>
        <v>938.64227294921875</v>
      </c>
      <c r="W159" s="90">
        <f>Data!CC159</f>
        <v>964.91229248046875</v>
      </c>
      <c r="X159" s="90" t="str">
        <f t="shared" si="48"/>
        <v/>
      </c>
      <c r="Y159" s="90">
        <f>Data!BU160</f>
        <v>2022.9483642578125</v>
      </c>
      <c r="Z159" s="90">
        <f>Data!BW159</f>
        <v>99000</v>
      </c>
      <c r="AA159" s="90" t="str">
        <f t="shared" si="49"/>
        <v/>
      </c>
      <c r="AB159" s="90">
        <f>Data!BX160</f>
        <v>1449.909423828125</v>
      </c>
      <c r="AC159" s="90">
        <f>Data!BZ159</f>
        <v>99000</v>
      </c>
      <c r="AD159" s="90" t="str">
        <f t="shared" si="50"/>
        <v/>
      </c>
    </row>
    <row r="160" spans="1:30">
      <c r="A160" s="77">
        <v>193405</v>
      </c>
      <c r="B160" s="88">
        <f t="shared" si="40"/>
        <v>12450</v>
      </c>
      <c r="C160" s="79" t="str">
        <f t="shared" si="41"/>
        <v>Keswick</v>
      </c>
      <c r="D160" s="79" t="str">
        <f t="shared" si="42"/>
        <v>Nimbus</v>
      </c>
      <c r="E160" s="79" t="str">
        <f t="shared" si="43"/>
        <v>Therm.</v>
      </c>
      <c r="F160" s="89" t="str">
        <f t="shared" si="34"/>
        <v>&gt;RC</v>
      </c>
      <c r="G160" s="89" t="str">
        <f t="shared" si="35"/>
        <v>&gt;RC</v>
      </c>
      <c r="H160" s="89" t="str">
        <f t="shared" si="44"/>
        <v>--</v>
      </c>
      <c r="I160" s="89" t="str">
        <f t="shared" si="45"/>
        <v>--</v>
      </c>
      <c r="J160" s="79" t="str">
        <f>IF(DeltaCalc!P160="","--",DeltaCalc!P160)</f>
        <v>--</v>
      </c>
      <c r="K160" s="89" t="str">
        <f t="shared" si="46"/>
        <v>UWFE</v>
      </c>
      <c r="L160" s="90">
        <f>DeltaCalc!AF160</f>
        <v>7629.6240234375</v>
      </c>
      <c r="M160" s="90">
        <f t="shared" si="36"/>
        <v>16973.001953125</v>
      </c>
      <c r="N160" s="90">
        <f t="shared" si="37"/>
        <v>3344.80908203125</v>
      </c>
      <c r="O160" s="90">
        <f t="shared" si="38"/>
        <v>3344.80908203125</v>
      </c>
      <c r="P160" s="90">
        <f t="shared" si="47"/>
        <v>6689.6181640625</v>
      </c>
      <c r="Q160" s="90">
        <f t="shared" si="39"/>
        <v>7629.6240234375</v>
      </c>
      <c r="R160" s="92">
        <f>Data!CG160</f>
        <v>0</v>
      </c>
      <c r="S160" s="92">
        <f>Data!CH160</f>
        <v>300</v>
      </c>
      <c r="T160" s="92">
        <f>Data!CI160</f>
        <v>600</v>
      </c>
      <c r="U160" s="92">
        <f>Data!CJ160</f>
        <v>900</v>
      </c>
      <c r="V160" s="90">
        <f>Data!CA161</f>
        <v>610.4508056640625</v>
      </c>
      <c r="W160" s="90">
        <f>Data!CC160</f>
        <v>778.9473876953125</v>
      </c>
      <c r="X160" s="90" t="str">
        <f t="shared" si="48"/>
        <v/>
      </c>
      <c r="Y160" s="90">
        <f>Data!BU161</f>
        <v>790.86492919921875</v>
      </c>
      <c r="Z160" s="90">
        <f>Data!BW160</f>
        <v>99000</v>
      </c>
      <c r="AA160" s="90" t="str">
        <f t="shared" si="49"/>
        <v/>
      </c>
      <c r="AB160" s="90">
        <f>Data!BX161</f>
        <v>429.0048828125</v>
      </c>
      <c r="AC160" s="90">
        <f>Data!BZ160</f>
        <v>99000</v>
      </c>
      <c r="AD160" s="90" t="str">
        <f t="shared" si="50"/>
        <v/>
      </c>
    </row>
    <row r="161" spans="1:30">
      <c r="A161" s="77">
        <v>193406</v>
      </c>
      <c r="B161" s="88">
        <f t="shared" si="40"/>
        <v>12478</v>
      </c>
      <c r="C161" s="79" t="str">
        <f t="shared" si="41"/>
        <v>Keswick</v>
      </c>
      <c r="D161" s="79" t="str">
        <f t="shared" si="42"/>
        <v>Nimbus</v>
      </c>
      <c r="E161" s="79" t="str">
        <f t="shared" si="43"/>
        <v>Therm.</v>
      </c>
      <c r="F161" s="89" t="str">
        <f t="shared" si="34"/>
        <v>&gt;RC</v>
      </c>
      <c r="G161" s="89" t="str">
        <f t="shared" si="35"/>
        <v>&gt;RC</v>
      </c>
      <c r="H161" s="89" t="str">
        <f t="shared" si="44"/>
        <v>--</v>
      </c>
      <c r="I161" s="89" t="str">
        <f t="shared" si="45"/>
        <v>--</v>
      </c>
      <c r="J161" s="79" t="str">
        <f>IF(DeltaCalc!P161="","--",DeltaCalc!P161)</f>
        <v>--</v>
      </c>
      <c r="K161" s="89" t="str">
        <f t="shared" si="46"/>
        <v>UWFE</v>
      </c>
      <c r="L161" s="90">
        <f>DeltaCalc!AF161</f>
        <v>2020.499755859375</v>
      </c>
      <c r="M161" s="90">
        <f t="shared" si="36"/>
        <v>14213.3447265625</v>
      </c>
      <c r="N161" s="90">
        <f t="shared" si="37"/>
        <v>2711.78662109375</v>
      </c>
      <c r="O161" s="90">
        <f t="shared" si="38"/>
        <v>2711.78662109375</v>
      </c>
      <c r="P161" s="90">
        <f t="shared" si="47"/>
        <v>5423.5732421875</v>
      </c>
      <c r="Q161" s="90">
        <f t="shared" si="39"/>
        <v>2020.499755859375</v>
      </c>
      <c r="R161" s="92">
        <f>Data!CG161</f>
        <v>0</v>
      </c>
      <c r="S161" s="92">
        <f>Data!CH161</f>
        <v>300</v>
      </c>
      <c r="T161" s="92">
        <f>Data!CI161</f>
        <v>600</v>
      </c>
      <c r="U161" s="92">
        <f>Data!CJ161</f>
        <v>900</v>
      </c>
      <c r="V161" s="90">
        <f>Data!CA162</f>
        <v>360.18325805664062</v>
      </c>
      <c r="W161" s="90">
        <f>Data!CC161</f>
        <v>631.57891845703125</v>
      </c>
      <c r="X161" s="90" t="str">
        <f t="shared" si="48"/>
        <v/>
      </c>
      <c r="Y161" s="90">
        <f>Data!BU162</f>
        <v>379.28253173828125</v>
      </c>
      <c r="Z161" s="90">
        <f>Data!BW161</f>
        <v>99000</v>
      </c>
      <c r="AA161" s="90" t="str">
        <f t="shared" si="49"/>
        <v/>
      </c>
      <c r="AB161" s="90">
        <f>Data!BX162</f>
        <v>276.42510986328125</v>
      </c>
      <c r="AC161" s="90">
        <f>Data!BZ161</f>
        <v>99000</v>
      </c>
      <c r="AD161" s="90" t="str">
        <f t="shared" si="50"/>
        <v/>
      </c>
    </row>
    <row r="162" spans="1:30">
      <c r="A162" s="77">
        <v>193407</v>
      </c>
      <c r="B162" s="88">
        <f t="shared" si="40"/>
        <v>12509</v>
      </c>
      <c r="C162" s="79" t="str">
        <f t="shared" si="41"/>
        <v>Keswick</v>
      </c>
      <c r="D162" s="79" t="str">
        <f t="shared" si="42"/>
        <v>--</v>
      </c>
      <c r="E162" s="79" t="str">
        <f t="shared" si="43"/>
        <v>--</v>
      </c>
      <c r="F162" s="89" t="str">
        <f t="shared" si="34"/>
        <v>&gt;RC</v>
      </c>
      <c r="G162" s="89" t="str">
        <f t="shared" si="35"/>
        <v>&gt;RC</v>
      </c>
      <c r="H162" s="89" t="str">
        <f t="shared" si="44"/>
        <v>--</v>
      </c>
      <c r="I162" s="89" t="str">
        <f t="shared" si="45"/>
        <v>--</v>
      </c>
      <c r="J162" s="79" t="str">
        <f>IF(DeltaCalc!P162="","--",DeltaCalc!P162)</f>
        <v>MRDO</v>
      </c>
      <c r="K162" s="89" t="str">
        <f t="shared" si="46"/>
        <v>UWFE</v>
      </c>
      <c r="L162" s="90">
        <f>DeltaCalc!AF162</f>
        <v>0</v>
      </c>
      <c r="M162" s="90">
        <f t="shared" si="36"/>
        <v>11828.1865234375</v>
      </c>
      <c r="N162" s="90">
        <f t="shared" si="37"/>
        <v>1010.2675170898437</v>
      </c>
      <c r="O162" s="90">
        <f t="shared" si="38"/>
        <v>600</v>
      </c>
      <c r="P162" s="90">
        <f t="shared" si="47"/>
        <v>1610.2675170898437</v>
      </c>
      <c r="Q162" s="90">
        <f t="shared" si="39"/>
        <v>0</v>
      </c>
      <c r="R162" s="92">
        <f>Data!CG162</f>
        <v>0</v>
      </c>
      <c r="S162" s="92">
        <f>Data!CH162</f>
        <v>300</v>
      </c>
      <c r="T162" s="92">
        <f>Data!CI162</f>
        <v>600</v>
      </c>
      <c r="U162" s="92">
        <f>Data!CJ162</f>
        <v>900</v>
      </c>
      <c r="V162" s="90">
        <f>Data!CA163</f>
        <v>371.22012329101562</v>
      </c>
      <c r="W162" s="90">
        <f>Data!CC162</f>
        <v>631.57891845703125</v>
      </c>
      <c r="X162" s="90" t="str">
        <f t="shared" si="48"/>
        <v/>
      </c>
      <c r="Y162" s="90">
        <f>Data!BU163</f>
        <v>285.48922729492187</v>
      </c>
      <c r="Z162" s="90">
        <f>Data!BW162</f>
        <v>99000</v>
      </c>
      <c r="AA162" s="90" t="str">
        <f t="shared" si="49"/>
        <v/>
      </c>
      <c r="AB162" s="90">
        <f>Data!BX163</f>
        <v>250.23779296875</v>
      </c>
      <c r="AC162" s="90">
        <f>Data!BZ162</f>
        <v>99000</v>
      </c>
      <c r="AD162" s="90" t="str">
        <f t="shared" si="50"/>
        <v/>
      </c>
    </row>
    <row r="163" spans="1:30">
      <c r="A163" s="77">
        <v>193408</v>
      </c>
      <c r="B163" s="88">
        <f t="shared" si="40"/>
        <v>12539</v>
      </c>
      <c r="C163" s="79" t="str">
        <f t="shared" si="41"/>
        <v>Keswick</v>
      </c>
      <c r="D163" s="79" t="str">
        <f t="shared" si="42"/>
        <v>T. Min</v>
      </c>
      <c r="E163" s="79" t="str">
        <f t="shared" si="43"/>
        <v>B. Min</v>
      </c>
      <c r="F163" s="89" t="str">
        <f t="shared" si="34"/>
        <v>&gt;RC</v>
      </c>
      <c r="G163" s="89" t="str">
        <f t="shared" si="35"/>
        <v>&gt;RC</v>
      </c>
      <c r="H163" s="89" t="str">
        <f t="shared" si="44"/>
        <v>PulseCap1</v>
      </c>
      <c r="I163" s="89" t="str">
        <f t="shared" si="45"/>
        <v>PulseCap1</v>
      </c>
      <c r="J163" s="79" t="str">
        <f>IF(DeltaCalc!P163="","--",DeltaCalc!P163)</f>
        <v>MRDO</v>
      </c>
      <c r="K163" s="89" t="str">
        <f t="shared" si="46"/>
        <v>UWFE</v>
      </c>
      <c r="L163" s="90">
        <f>DeltaCalc!AF163</f>
        <v>0</v>
      </c>
      <c r="M163" s="90">
        <f t="shared" si="36"/>
        <v>11083.5673828125</v>
      </c>
      <c r="N163" s="90">
        <f t="shared" si="37"/>
        <v>300</v>
      </c>
      <c r="O163" s="90">
        <f t="shared" si="38"/>
        <v>800</v>
      </c>
      <c r="P163" s="90">
        <f t="shared" si="47"/>
        <v>1100</v>
      </c>
      <c r="Q163" s="90">
        <f t="shared" si="39"/>
        <v>0</v>
      </c>
      <c r="R163" s="92">
        <f>Data!CG163</f>
        <v>0</v>
      </c>
      <c r="S163" s="92">
        <f>Data!CH163</f>
        <v>300</v>
      </c>
      <c r="T163" s="92">
        <f>Data!CI163</f>
        <v>800</v>
      </c>
      <c r="U163" s="92">
        <f>Data!CJ163</f>
        <v>1100</v>
      </c>
      <c r="V163" s="90">
        <f>Data!CA164</f>
        <v>346.02468872070312</v>
      </c>
      <c r="W163" s="90">
        <f>Data!CC163</f>
        <v>631.57891845703125</v>
      </c>
      <c r="X163" s="90" t="str">
        <f t="shared" si="48"/>
        <v/>
      </c>
      <c r="Y163" s="90">
        <f>Data!BU164</f>
        <v>280.38604736328125</v>
      </c>
      <c r="Z163" s="90">
        <f>Data!BW163</f>
        <v>2200</v>
      </c>
      <c r="AA163" s="90" t="str">
        <f t="shared" si="49"/>
        <v/>
      </c>
      <c r="AB163" s="90">
        <f>Data!BX164</f>
        <v>288.4029541015625</v>
      </c>
      <c r="AC163" s="90">
        <f>Data!BZ163</f>
        <v>2780</v>
      </c>
      <c r="AD163" s="90" t="str">
        <f t="shared" si="50"/>
        <v/>
      </c>
    </row>
    <row r="164" spans="1:30">
      <c r="A164" s="77">
        <v>193409</v>
      </c>
      <c r="B164" s="88">
        <f t="shared" si="40"/>
        <v>12570</v>
      </c>
      <c r="C164" s="79" t="str">
        <f t="shared" si="41"/>
        <v>T. Min</v>
      </c>
      <c r="D164" s="79" t="str">
        <f t="shared" si="42"/>
        <v>T. Min</v>
      </c>
      <c r="E164" s="79" t="str">
        <f t="shared" si="43"/>
        <v>B. Min</v>
      </c>
      <c r="F164" s="89" t="str">
        <f t="shared" si="34"/>
        <v>&gt;RC</v>
      </c>
      <c r="G164" s="89" t="str">
        <f t="shared" si="35"/>
        <v>&gt;RC</v>
      </c>
      <c r="H164" s="89" t="str">
        <f t="shared" si="44"/>
        <v>PulseCap1</v>
      </c>
      <c r="I164" s="89" t="str">
        <f t="shared" si="45"/>
        <v>PulseCap1</v>
      </c>
      <c r="J164" s="79" t="str">
        <f>IF(DeltaCalc!P164="","--",DeltaCalc!P164)</f>
        <v>--</v>
      </c>
      <c r="K164" s="89" t="str">
        <f t="shared" si="46"/>
        <v>IBU</v>
      </c>
      <c r="L164" s="90">
        <f>DeltaCalc!AF164</f>
        <v>74.717964172363281</v>
      </c>
      <c r="M164" s="90">
        <f t="shared" si="36"/>
        <v>8709.6552734375</v>
      </c>
      <c r="N164" s="90">
        <f t="shared" si="37"/>
        <v>300</v>
      </c>
      <c r="O164" s="90">
        <f t="shared" si="38"/>
        <v>800</v>
      </c>
      <c r="P164" s="90">
        <f t="shared" si="47"/>
        <v>1100</v>
      </c>
      <c r="Q164" s="90">
        <f t="shared" si="39"/>
        <v>74.717964172363281</v>
      </c>
      <c r="R164" s="92">
        <f>Data!CG164</f>
        <v>1528.3306884765625</v>
      </c>
      <c r="S164" s="92">
        <f>Data!CH164</f>
        <v>300</v>
      </c>
      <c r="T164" s="92">
        <f>Data!CI164</f>
        <v>800</v>
      </c>
      <c r="U164" s="92">
        <f>Data!CJ164</f>
        <v>1100</v>
      </c>
      <c r="V164" s="90">
        <f>Data!CA165</f>
        <v>300.01092529296875</v>
      </c>
      <c r="W164" s="90">
        <f>Data!CC164</f>
        <v>631.57891845703125</v>
      </c>
      <c r="X164" s="90" t="str">
        <f t="shared" si="48"/>
        <v/>
      </c>
      <c r="Y164" s="90">
        <f>Data!BU165</f>
        <v>370.50729370117187</v>
      </c>
      <c r="Z164" s="90">
        <f>Data!BW164</f>
        <v>2200</v>
      </c>
      <c r="AA164" s="90" t="str">
        <f t="shared" si="49"/>
        <v/>
      </c>
      <c r="AB164" s="90">
        <f>Data!BX165</f>
        <v>507.51272583007812</v>
      </c>
      <c r="AC164" s="90">
        <f>Data!BZ164</f>
        <v>2780</v>
      </c>
      <c r="AD164" s="90" t="str">
        <f t="shared" si="50"/>
        <v/>
      </c>
    </row>
    <row r="165" spans="1:30">
      <c r="A165" s="77">
        <v>193410</v>
      </c>
      <c r="B165" s="88">
        <f t="shared" si="40"/>
        <v>12600</v>
      </c>
      <c r="C165" s="79" t="str">
        <f t="shared" si="41"/>
        <v>--</v>
      </c>
      <c r="D165" s="79" t="str">
        <f t="shared" si="42"/>
        <v>--</v>
      </c>
      <c r="E165" s="79" t="str">
        <f t="shared" si="43"/>
        <v>--</v>
      </c>
      <c r="F165" s="89" t="str">
        <f t="shared" si="34"/>
        <v>&gt;RC</v>
      </c>
      <c r="G165" s="89" t="str">
        <f t="shared" si="35"/>
        <v>&lt;RC</v>
      </c>
      <c r="H165" s="89" t="str">
        <f t="shared" si="44"/>
        <v>--</v>
      </c>
      <c r="I165" s="89" t="str">
        <f t="shared" si="45"/>
        <v>--</v>
      </c>
      <c r="J165" s="79" t="str">
        <f>IF(DeltaCalc!P165="","--",DeltaCalc!P165)</f>
        <v>--</v>
      </c>
      <c r="K165" s="89" t="str">
        <f t="shared" si="46"/>
        <v>IBU</v>
      </c>
      <c r="L165" s="90">
        <f>DeltaCalc!AF165</f>
        <v>292.20230102539062</v>
      </c>
      <c r="M165" s="90">
        <f t="shared" si="36"/>
        <v>11254.8017578125</v>
      </c>
      <c r="N165" s="90">
        <f t="shared" si="37"/>
        <v>600</v>
      </c>
      <c r="O165" s="90">
        <f t="shared" si="38"/>
        <v>600</v>
      </c>
      <c r="P165" s="90">
        <f t="shared" si="47"/>
        <v>1200</v>
      </c>
      <c r="Q165" s="90">
        <f t="shared" si="39"/>
        <v>292.20230102539062</v>
      </c>
      <c r="R165" s="92">
        <f>Data!CG165</f>
        <v>6406.31591796875</v>
      </c>
      <c r="S165" s="92">
        <f>Data!CH165</f>
        <v>2446.818603515625</v>
      </c>
      <c r="T165" s="92">
        <f>Data!CI165</f>
        <v>600</v>
      </c>
      <c r="U165" s="92">
        <f>Data!CJ165</f>
        <v>3046.818603515625</v>
      </c>
      <c r="V165" s="90">
        <f>Data!CA166</f>
        <v>326.3038330078125</v>
      </c>
      <c r="W165" s="90">
        <f>Data!CC165</f>
        <v>631.57891845703125</v>
      </c>
      <c r="X165" s="90" t="str">
        <f t="shared" si="48"/>
        <v/>
      </c>
      <c r="Y165" s="90">
        <f>Data!BU166</f>
        <v>536.244384765625</v>
      </c>
      <c r="Z165" s="90">
        <f>Data!BW165</f>
        <v>2200</v>
      </c>
      <c r="AA165" s="90" t="str">
        <f t="shared" si="49"/>
        <v/>
      </c>
      <c r="AB165" s="90">
        <f>Data!BX166</f>
        <v>703.5950927734375</v>
      </c>
      <c r="AC165" s="90">
        <f>Data!BZ165</f>
        <v>2780</v>
      </c>
      <c r="AD165" s="90" t="str">
        <f t="shared" si="50"/>
        <v/>
      </c>
    </row>
    <row r="166" spans="1:30">
      <c r="A166" s="77">
        <v>193411</v>
      </c>
      <c r="B166" s="88">
        <f t="shared" si="40"/>
        <v>12631</v>
      </c>
      <c r="C166" s="79" t="str">
        <f t="shared" si="41"/>
        <v>--</v>
      </c>
      <c r="D166" s="79" t="str">
        <f t="shared" si="42"/>
        <v>--</v>
      </c>
      <c r="E166" s="79" t="str">
        <f t="shared" si="43"/>
        <v>--</v>
      </c>
      <c r="F166" s="89" t="str">
        <f t="shared" si="34"/>
        <v>&gt;RC</v>
      </c>
      <c r="G166" s="89" t="str">
        <f t="shared" si="35"/>
        <v>&lt;RC</v>
      </c>
      <c r="H166" s="89" t="str">
        <f t="shared" si="44"/>
        <v>--</v>
      </c>
      <c r="I166" s="89" t="str">
        <f t="shared" si="45"/>
        <v>--</v>
      </c>
      <c r="J166" s="79" t="str">
        <f>IF(DeltaCalc!P166="","--",DeltaCalc!P166)</f>
        <v>--</v>
      </c>
      <c r="K166" s="89" t="str">
        <f t="shared" si="46"/>
        <v>IBU</v>
      </c>
      <c r="L166" s="90">
        <f>DeltaCalc!AF166</f>
        <v>11.41828727722168</v>
      </c>
      <c r="M166" s="90">
        <f t="shared" si="36"/>
        <v>8875.2939453125</v>
      </c>
      <c r="N166" s="90">
        <f t="shared" si="37"/>
        <v>663.435791015625</v>
      </c>
      <c r="O166" s="90">
        <f t="shared" si="38"/>
        <v>600</v>
      </c>
      <c r="P166" s="90">
        <f t="shared" si="47"/>
        <v>1263.435791015625</v>
      </c>
      <c r="Q166" s="90">
        <f t="shared" si="39"/>
        <v>11.41828727722168</v>
      </c>
      <c r="R166" s="92">
        <f>Data!CG166</f>
        <v>6603.93212890625</v>
      </c>
      <c r="S166" s="92">
        <f>Data!CH166</f>
        <v>1345.8431396484375</v>
      </c>
      <c r="T166" s="92">
        <f>Data!CI166</f>
        <v>600</v>
      </c>
      <c r="U166" s="92">
        <f>Data!CJ166</f>
        <v>1945.8431396484375</v>
      </c>
      <c r="V166" s="90">
        <f>Data!CA167</f>
        <v>359.21417236328125</v>
      </c>
      <c r="W166" s="90">
        <f>Data!CC166</f>
        <v>778.9473876953125</v>
      </c>
      <c r="X166" s="90" t="str">
        <f t="shared" si="48"/>
        <v/>
      </c>
      <c r="Y166" s="90">
        <f>Data!BU167</f>
        <v>988.9765625</v>
      </c>
      <c r="Z166" s="90">
        <f>Data!BW166</f>
        <v>2200</v>
      </c>
      <c r="AA166" s="90" t="str">
        <f t="shared" si="49"/>
        <v/>
      </c>
      <c r="AB166" s="90">
        <f>Data!BX167</f>
        <v>1486.898193359375</v>
      </c>
      <c r="AC166" s="90">
        <f>Data!BZ166</f>
        <v>2780</v>
      </c>
      <c r="AD166" s="90" t="str">
        <f t="shared" si="50"/>
        <v/>
      </c>
    </row>
    <row r="167" spans="1:30">
      <c r="A167" s="77">
        <v>193412</v>
      </c>
      <c r="B167" s="88">
        <f t="shared" si="40"/>
        <v>12662</v>
      </c>
      <c r="C167" s="79" t="str">
        <f t="shared" si="41"/>
        <v>NCP</v>
      </c>
      <c r="D167" s="79" t="str">
        <f t="shared" si="42"/>
        <v>--</v>
      </c>
      <c r="E167" s="79" t="str">
        <f t="shared" si="43"/>
        <v>--</v>
      </c>
      <c r="F167" s="89" t="str">
        <f t="shared" si="34"/>
        <v>&gt;RC</v>
      </c>
      <c r="G167" s="89" t="str">
        <f t="shared" si="35"/>
        <v>&lt;RC</v>
      </c>
      <c r="H167" s="89" t="str">
        <f t="shared" si="44"/>
        <v>--</v>
      </c>
      <c r="I167" s="89" t="str">
        <f t="shared" si="45"/>
        <v>--</v>
      </c>
      <c r="J167" s="79" t="str">
        <f>IF(DeltaCalc!P167="","--",DeltaCalc!P167)</f>
        <v>EM</v>
      </c>
      <c r="K167" s="89" t="str">
        <f t="shared" si="46"/>
        <v>IBU</v>
      </c>
      <c r="L167" s="90">
        <f>DeltaCalc!AF167</f>
        <v>6.103515625E-5</v>
      </c>
      <c r="M167" s="90">
        <f t="shared" si="36"/>
        <v>7635.302734375</v>
      </c>
      <c r="N167" s="90">
        <f t="shared" si="37"/>
        <v>1962.46826171875</v>
      </c>
      <c r="O167" s="90">
        <f t="shared" si="38"/>
        <v>600</v>
      </c>
      <c r="P167" s="90">
        <f t="shared" si="47"/>
        <v>2562.46826171875</v>
      </c>
      <c r="Q167" s="90">
        <f t="shared" si="39"/>
        <v>89.93341064453125</v>
      </c>
      <c r="R167" s="92">
        <f>Data!CG167</f>
        <v>7635.302734375</v>
      </c>
      <c r="S167" s="92">
        <f>Data!CH167</f>
        <v>1993.6322021484375</v>
      </c>
      <c r="T167" s="92">
        <f>Data!CI167</f>
        <v>600</v>
      </c>
      <c r="U167" s="92">
        <f>Data!CJ167</f>
        <v>2593.632080078125</v>
      </c>
      <c r="V167" s="90">
        <f>Data!CA168</f>
        <v>479.80877685546875</v>
      </c>
      <c r="W167" s="90">
        <f>Data!CC167</f>
        <v>964.91229248046875</v>
      </c>
      <c r="X167" s="90" t="str">
        <f t="shared" si="48"/>
        <v/>
      </c>
      <c r="Y167" s="90">
        <f>Data!BU168</f>
        <v>1698.997802734375</v>
      </c>
      <c r="Z167" s="90">
        <f>Data!BW167</f>
        <v>2200</v>
      </c>
      <c r="AA167" s="90" t="str">
        <f t="shared" si="49"/>
        <v/>
      </c>
      <c r="AB167" s="90">
        <f>Data!BX168</f>
        <v>2784.8642578125</v>
      </c>
      <c r="AC167" s="90">
        <f>Data!BZ167</f>
        <v>2780</v>
      </c>
      <c r="AD167" s="90">
        <f t="shared" si="50"/>
        <v>4.8642578125</v>
      </c>
    </row>
    <row r="168" spans="1:30">
      <c r="A168" s="77">
        <v>193413</v>
      </c>
      <c r="B168" s="88">
        <f t="shared" si="40"/>
        <v>12692</v>
      </c>
      <c r="C168" s="79" t="str">
        <f t="shared" si="41"/>
        <v>NCP</v>
      </c>
      <c r="D168" s="79" t="str">
        <f t="shared" si="42"/>
        <v>Nimbus</v>
      </c>
      <c r="E168" s="79" t="str">
        <f t="shared" si="43"/>
        <v>F. Min</v>
      </c>
      <c r="F168" s="89" t="str">
        <f t="shared" si="34"/>
        <v>&lt;RC</v>
      </c>
      <c r="G168" s="89" t="str">
        <f t="shared" si="35"/>
        <v>&gt;RC</v>
      </c>
      <c r="H168" s="89" t="str">
        <f t="shared" si="44"/>
        <v>--</v>
      </c>
      <c r="I168" s="89" t="str">
        <f t="shared" si="45"/>
        <v>--</v>
      </c>
      <c r="J168" s="79" t="str">
        <f>IF(DeltaCalc!P168="","--",DeltaCalc!P168)</f>
        <v>MRDO</v>
      </c>
      <c r="K168" s="89" t="str">
        <f t="shared" si="46"/>
        <v>UWFE</v>
      </c>
      <c r="L168" s="90">
        <f>DeltaCalc!AF168</f>
        <v>0</v>
      </c>
      <c r="M168" s="90">
        <f t="shared" si="36"/>
        <v>5961.33642578125</v>
      </c>
      <c r="N168" s="90">
        <f t="shared" si="37"/>
        <v>1144.6014404296875</v>
      </c>
      <c r="O168" s="90">
        <f t="shared" si="38"/>
        <v>1739.570556640625</v>
      </c>
      <c r="P168" s="90">
        <f t="shared" si="47"/>
        <v>2884.1719970703125</v>
      </c>
      <c r="Q168" s="90">
        <f t="shared" si="39"/>
        <v>0</v>
      </c>
      <c r="R168" s="92">
        <f>Data!CG168</f>
        <v>1439.5870361328125</v>
      </c>
      <c r="S168" s="92">
        <f>Data!CH168</f>
        <v>904.79345703125</v>
      </c>
      <c r="T168" s="92">
        <f>Data!CI168</f>
        <v>1924.8514404296875</v>
      </c>
      <c r="U168" s="92">
        <f>Data!CJ168</f>
        <v>2829.64501953125</v>
      </c>
      <c r="V168" s="90">
        <f>Data!CA169</f>
        <v>691.1416015625</v>
      </c>
      <c r="W168" s="90">
        <f>Data!CC168</f>
        <v>964.91229248046875</v>
      </c>
      <c r="X168" s="90" t="str">
        <f t="shared" si="48"/>
        <v/>
      </c>
      <c r="Y168" s="90">
        <f>Data!BU169</f>
        <v>2212.657470703125</v>
      </c>
      <c r="Z168" s="90">
        <f>Data!BW168</f>
        <v>99000</v>
      </c>
      <c r="AA168" s="90" t="str">
        <f t="shared" si="49"/>
        <v/>
      </c>
      <c r="AB168" s="90">
        <f>Data!BX169</f>
        <v>3535.161376953125</v>
      </c>
      <c r="AC168" s="90">
        <f>Data!BZ168</f>
        <v>99000</v>
      </c>
      <c r="AD168" s="90" t="str">
        <f t="shared" si="50"/>
        <v/>
      </c>
    </row>
    <row r="169" spans="1:30">
      <c r="A169" s="77">
        <v>193502</v>
      </c>
      <c r="B169" s="88">
        <f t="shared" si="40"/>
        <v>12723</v>
      </c>
      <c r="C169" s="79" t="str">
        <f t="shared" si="41"/>
        <v>NCP</v>
      </c>
      <c r="D169" s="79" t="str">
        <f t="shared" si="42"/>
        <v>Nimbus</v>
      </c>
      <c r="E169" s="79" t="str">
        <f t="shared" si="43"/>
        <v>Therm.</v>
      </c>
      <c r="F169" s="89" t="str">
        <f t="shared" si="34"/>
        <v>&lt;RC</v>
      </c>
      <c r="G169" s="89" t="str">
        <f t="shared" si="35"/>
        <v>&gt;RC</v>
      </c>
      <c r="H169" s="89" t="str">
        <f t="shared" si="44"/>
        <v>--</v>
      </c>
      <c r="I169" s="89" t="str">
        <f t="shared" si="45"/>
        <v>--</v>
      </c>
      <c r="J169" s="79" t="str">
        <f>IF(DeltaCalc!P169="","--",DeltaCalc!P169)</f>
        <v>MRDO</v>
      </c>
      <c r="K169" s="89" t="str">
        <f t="shared" si="46"/>
        <v>UWFE</v>
      </c>
      <c r="L169" s="90">
        <f>DeltaCalc!AF169</f>
        <v>0</v>
      </c>
      <c r="M169" s="90">
        <f t="shared" si="36"/>
        <v>5406.99658203125</v>
      </c>
      <c r="N169" s="90">
        <f t="shared" si="37"/>
        <v>1600.7955322265625</v>
      </c>
      <c r="O169" s="90">
        <f t="shared" si="38"/>
        <v>1175.031494140625</v>
      </c>
      <c r="P169" s="90">
        <f t="shared" si="47"/>
        <v>2775.8270263671875</v>
      </c>
      <c r="Q169" s="90">
        <f t="shared" si="39"/>
        <v>0</v>
      </c>
      <c r="R169" s="92">
        <f>Data!CG169</f>
        <v>4969.95556640625</v>
      </c>
      <c r="S169" s="92">
        <f>Data!CH169</f>
        <v>1295.600830078125</v>
      </c>
      <c r="T169" s="92">
        <f>Data!CI169</f>
        <v>2181.503173828125</v>
      </c>
      <c r="U169" s="92">
        <f>Data!CJ169</f>
        <v>3477.104248046875</v>
      </c>
      <c r="V169" s="90">
        <f>Data!CA170</f>
        <v>833.724853515625</v>
      </c>
      <c r="W169" s="90">
        <f>Data!CC169</f>
        <v>964.91229248046875</v>
      </c>
      <c r="X169" s="90" t="str">
        <f t="shared" si="48"/>
        <v/>
      </c>
      <c r="Y169" s="90">
        <f>Data!BU170</f>
        <v>2391.22607421875</v>
      </c>
      <c r="Z169" s="90">
        <f>Data!BW169</f>
        <v>99000</v>
      </c>
      <c r="AA169" s="90" t="str">
        <f t="shared" si="49"/>
        <v/>
      </c>
      <c r="AB169" s="90">
        <f>Data!BX170</f>
        <v>3993.68603515625</v>
      </c>
      <c r="AC169" s="90">
        <f>Data!BZ169</f>
        <v>99000</v>
      </c>
      <c r="AD169" s="90" t="str">
        <f t="shared" si="50"/>
        <v/>
      </c>
    </row>
    <row r="170" spans="1:30">
      <c r="A170" s="77">
        <v>193503</v>
      </c>
      <c r="B170" s="88">
        <f t="shared" si="40"/>
        <v>12753</v>
      </c>
      <c r="C170" s="79" t="str">
        <f t="shared" si="41"/>
        <v>Keswick</v>
      </c>
      <c r="D170" s="79" t="str">
        <f t="shared" si="42"/>
        <v>Nimbus</v>
      </c>
      <c r="E170" s="79" t="str">
        <f t="shared" si="43"/>
        <v>Therm.</v>
      </c>
      <c r="F170" s="89" t="str">
        <f t="shared" si="34"/>
        <v>&gt;RC</v>
      </c>
      <c r="G170" s="89" t="str">
        <f t="shared" si="35"/>
        <v>&gt;RC</v>
      </c>
      <c r="H170" s="89" t="str">
        <f t="shared" si="44"/>
        <v>--</v>
      </c>
      <c r="I170" s="89" t="str">
        <f t="shared" si="45"/>
        <v>--</v>
      </c>
      <c r="J170" s="79" t="str">
        <f>IF(DeltaCalc!P170="","--",DeltaCalc!P170)</f>
        <v>RS</v>
      </c>
      <c r="K170" s="89" t="str">
        <f t="shared" si="46"/>
        <v>UWFE</v>
      </c>
      <c r="L170" s="90">
        <f>DeltaCalc!AF170</f>
        <v>9.918212890625E-5</v>
      </c>
      <c r="M170" s="90">
        <f t="shared" si="36"/>
        <v>9574.5</v>
      </c>
      <c r="N170" s="90">
        <f t="shared" si="37"/>
        <v>4472.412109375</v>
      </c>
      <c r="O170" s="90">
        <f t="shared" si="38"/>
        <v>2911.243408203125</v>
      </c>
      <c r="P170" s="90">
        <f t="shared" si="47"/>
        <v>7383.655517578125</v>
      </c>
      <c r="Q170" s="90">
        <f t="shared" si="39"/>
        <v>120.72251129150391</v>
      </c>
      <c r="R170" s="92">
        <f>Data!CG170</f>
        <v>3267.230224609375</v>
      </c>
      <c r="S170" s="92">
        <f>Data!CH170</f>
        <v>543.305419921875</v>
      </c>
      <c r="T170" s="92">
        <f>Data!CI170</f>
        <v>1956.885498046875</v>
      </c>
      <c r="U170" s="92">
        <f>Data!CJ170</f>
        <v>2500.19091796875</v>
      </c>
      <c r="V170" s="90">
        <f>Data!CA171</f>
        <v>929.487548828125</v>
      </c>
      <c r="W170" s="90">
        <f>Data!CC170</f>
        <v>964.91229248046875</v>
      </c>
      <c r="X170" s="90" t="str">
        <f t="shared" si="48"/>
        <v/>
      </c>
      <c r="Y170" s="90">
        <f>Data!BU171</f>
        <v>3237.600830078125</v>
      </c>
      <c r="Z170" s="90">
        <f>Data!BW170</f>
        <v>99000</v>
      </c>
      <c r="AA170" s="90" t="str">
        <f t="shared" si="49"/>
        <v/>
      </c>
      <c r="AB170" s="90">
        <f>Data!BX171</f>
        <v>3193.62646484375</v>
      </c>
      <c r="AC170" s="90">
        <f>Data!BZ170</f>
        <v>99000</v>
      </c>
      <c r="AD170" s="90" t="str">
        <f t="shared" si="50"/>
        <v/>
      </c>
    </row>
    <row r="171" spans="1:30">
      <c r="A171" s="77">
        <v>193504</v>
      </c>
      <c r="B171" s="88">
        <f t="shared" si="40"/>
        <v>12784</v>
      </c>
      <c r="C171" s="79" t="str">
        <f t="shared" si="41"/>
        <v>Keswick</v>
      </c>
      <c r="D171" s="79" t="str">
        <f t="shared" si="42"/>
        <v>Nimbus</v>
      </c>
      <c r="E171" s="79" t="str">
        <f t="shared" si="43"/>
        <v>Therm.</v>
      </c>
      <c r="F171" s="89" t="str">
        <f t="shared" si="34"/>
        <v>&gt;RC</v>
      </c>
      <c r="G171" s="89" t="str">
        <f t="shared" si="35"/>
        <v>&gt;RC</v>
      </c>
      <c r="H171" s="89" t="str">
        <f t="shared" si="44"/>
        <v>--</v>
      </c>
      <c r="I171" s="89" t="str">
        <f t="shared" si="45"/>
        <v>--</v>
      </c>
      <c r="J171" s="79" t="str">
        <f>IF(DeltaCalc!P171="","--",DeltaCalc!P171)</f>
        <v>RS</v>
      </c>
      <c r="K171" s="89" t="str">
        <f t="shared" si="46"/>
        <v>UWFE</v>
      </c>
      <c r="L171" s="90">
        <f>DeltaCalc!AF171</f>
        <v>-4.8828125E-4</v>
      </c>
      <c r="M171" s="90">
        <f t="shared" si="36"/>
        <v>8571.568359375</v>
      </c>
      <c r="N171" s="90">
        <f t="shared" si="37"/>
        <v>1213.42041015625</v>
      </c>
      <c r="O171" s="90">
        <f t="shared" si="38"/>
        <v>600</v>
      </c>
      <c r="P171" s="90">
        <f t="shared" si="47"/>
        <v>1813.42041015625</v>
      </c>
      <c r="Q171" s="90">
        <f t="shared" si="39"/>
        <v>4921.69873046875</v>
      </c>
      <c r="R171" s="92">
        <f>Data!CG171</f>
        <v>5442.568359375</v>
      </c>
      <c r="S171" s="92">
        <f>Data!CH171</f>
        <v>300</v>
      </c>
      <c r="T171" s="92">
        <f>Data!CI171</f>
        <v>600</v>
      </c>
      <c r="U171" s="92">
        <f>Data!CJ171</f>
        <v>900</v>
      </c>
      <c r="V171" s="90">
        <f>Data!CA172</f>
        <v>985.6876220703125</v>
      </c>
      <c r="W171" s="90">
        <f>Data!CC171</f>
        <v>964.91229248046875</v>
      </c>
      <c r="X171" s="90">
        <f t="shared" si="48"/>
        <v>20.77532958984375</v>
      </c>
      <c r="Y171" s="90">
        <f>Data!BU172</f>
        <v>1525.7330322265625</v>
      </c>
      <c r="Z171" s="90">
        <f>Data!BW171</f>
        <v>99000</v>
      </c>
      <c r="AA171" s="90" t="str">
        <f t="shared" si="49"/>
        <v/>
      </c>
      <c r="AB171" s="90">
        <f>Data!BX172</f>
        <v>1811.4759521484375</v>
      </c>
      <c r="AC171" s="90">
        <f>Data!BZ171</f>
        <v>99000</v>
      </c>
      <c r="AD171" s="90" t="str">
        <f t="shared" si="50"/>
        <v/>
      </c>
    </row>
    <row r="172" spans="1:30">
      <c r="A172" s="77">
        <v>193505</v>
      </c>
      <c r="B172" s="88">
        <f t="shared" si="40"/>
        <v>12815</v>
      </c>
      <c r="C172" s="79" t="str">
        <f t="shared" si="41"/>
        <v>Keswick</v>
      </c>
      <c r="D172" s="79" t="str">
        <f t="shared" si="42"/>
        <v>Nimbus</v>
      </c>
      <c r="E172" s="79" t="str">
        <f t="shared" si="43"/>
        <v>--</v>
      </c>
      <c r="F172" s="89" t="str">
        <f t="shared" si="34"/>
        <v>&gt;RC</v>
      </c>
      <c r="G172" s="89" t="str">
        <f t="shared" si="35"/>
        <v>&gt;RC</v>
      </c>
      <c r="H172" s="89" t="str">
        <f t="shared" si="44"/>
        <v>--</v>
      </c>
      <c r="I172" s="89" t="str">
        <f t="shared" si="45"/>
        <v>--</v>
      </c>
      <c r="J172" s="79" t="str">
        <f>IF(DeltaCalc!P172="","--",DeltaCalc!P172)</f>
        <v>--</v>
      </c>
      <c r="K172" s="89" t="str">
        <f t="shared" si="46"/>
        <v>UWFE</v>
      </c>
      <c r="L172" s="90">
        <f>DeltaCalc!AF172</f>
        <v>23186.381559606023</v>
      </c>
      <c r="M172" s="90">
        <f t="shared" si="36"/>
        <v>28245.46875</v>
      </c>
      <c r="N172" s="90">
        <f t="shared" si="37"/>
        <v>3562.69091796875</v>
      </c>
      <c r="O172" s="90">
        <f t="shared" si="38"/>
        <v>3562.69091796875</v>
      </c>
      <c r="P172" s="90">
        <f t="shared" si="47"/>
        <v>7125.3818359375</v>
      </c>
      <c r="Q172" s="90">
        <f t="shared" si="39"/>
        <v>25527.208984375</v>
      </c>
      <c r="R172" s="92">
        <f>Data!CG172</f>
        <v>0</v>
      </c>
      <c r="S172" s="92">
        <f>Data!CH172</f>
        <v>300</v>
      </c>
      <c r="T172" s="92">
        <f>Data!CI172</f>
        <v>600</v>
      </c>
      <c r="U172" s="92">
        <f>Data!CJ172</f>
        <v>900</v>
      </c>
      <c r="V172" s="90">
        <f>Data!CA173</f>
        <v>455.08914184570312</v>
      </c>
      <c r="W172" s="90">
        <f>Data!CC172</f>
        <v>964.91229248046875</v>
      </c>
      <c r="X172" s="90" t="str">
        <f t="shared" si="48"/>
        <v/>
      </c>
      <c r="Y172" s="90">
        <f>Data!BU173</f>
        <v>464.43255615234375</v>
      </c>
      <c r="Z172" s="90">
        <f>Data!BW172</f>
        <v>99000</v>
      </c>
      <c r="AA172" s="90" t="str">
        <f t="shared" si="49"/>
        <v/>
      </c>
      <c r="AB172" s="90">
        <f>Data!BX173</f>
        <v>258.28536987304687</v>
      </c>
      <c r="AC172" s="90">
        <f>Data!BZ172</f>
        <v>99000</v>
      </c>
      <c r="AD172" s="90" t="str">
        <f t="shared" si="50"/>
        <v/>
      </c>
    </row>
    <row r="173" spans="1:30">
      <c r="A173" s="77">
        <v>193506</v>
      </c>
      <c r="B173" s="88">
        <f t="shared" si="40"/>
        <v>12843</v>
      </c>
      <c r="C173" s="79" t="str">
        <f t="shared" si="41"/>
        <v>Keswick</v>
      </c>
      <c r="D173" s="79" t="str">
        <f t="shared" si="42"/>
        <v>Nimbus</v>
      </c>
      <c r="E173" s="79" t="str">
        <f t="shared" si="43"/>
        <v>--</v>
      </c>
      <c r="F173" s="89" t="str">
        <f t="shared" si="34"/>
        <v>&gt;RC</v>
      </c>
      <c r="G173" s="89" t="str">
        <f t="shared" si="35"/>
        <v>&gt;RC</v>
      </c>
      <c r="H173" s="89" t="str">
        <f t="shared" si="44"/>
        <v>EI Split</v>
      </c>
      <c r="I173" s="89" t="str">
        <f t="shared" si="45"/>
        <v>EI Split</v>
      </c>
      <c r="J173" s="79" t="str">
        <f>IF(DeltaCalc!P173="","--",DeltaCalc!P173)</f>
        <v>EI</v>
      </c>
      <c r="K173" s="89" t="str">
        <f t="shared" si="46"/>
        <v>UWFE</v>
      </c>
      <c r="L173" s="90">
        <f>DeltaCalc!AF173</f>
        <v>0</v>
      </c>
      <c r="M173" s="90">
        <f t="shared" si="36"/>
        <v>15237.30859375</v>
      </c>
      <c r="N173" s="90">
        <f t="shared" si="37"/>
        <v>3239.467529296875</v>
      </c>
      <c r="O173" s="90">
        <f t="shared" si="38"/>
        <v>3239.467529296875</v>
      </c>
      <c r="P173" s="90">
        <f t="shared" si="47"/>
        <v>6478.93505859375</v>
      </c>
      <c r="Q173" s="90">
        <f t="shared" si="39"/>
        <v>6042.47021484375</v>
      </c>
      <c r="R173" s="92">
        <f>Data!CG173</f>
        <v>0</v>
      </c>
      <c r="S173" s="92">
        <f>Data!CH173</f>
        <v>300</v>
      </c>
      <c r="T173" s="92">
        <f>Data!CI173</f>
        <v>600</v>
      </c>
      <c r="U173" s="92">
        <f>Data!CJ173</f>
        <v>900</v>
      </c>
      <c r="V173" s="90">
        <f>Data!CA174</f>
        <v>263.33767700195312</v>
      </c>
      <c r="W173" s="90">
        <f>Data!CC173</f>
        <v>631.57891845703125</v>
      </c>
      <c r="X173" s="90" t="str">
        <f t="shared" si="48"/>
        <v/>
      </c>
      <c r="Y173" s="90">
        <f>Data!BU174</f>
        <v>231.671875</v>
      </c>
      <c r="Z173" s="90">
        <f>Data!BW173</f>
        <v>99000</v>
      </c>
      <c r="AA173" s="90" t="str">
        <f t="shared" si="49"/>
        <v/>
      </c>
      <c r="AB173" s="90">
        <f>Data!BX174</f>
        <v>195.67539978027344</v>
      </c>
      <c r="AC173" s="90">
        <f>Data!BZ173</f>
        <v>99000</v>
      </c>
      <c r="AD173" s="90" t="str">
        <f t="shared" si="50"/>
        <v/>
      </c>
    </row>
    <row r="174" spans="1:30">
      <c r="A174" s="77">
        <v>193507</v>
      </c>
      <c r="B174" s="88">
        <f t="shared" si="40"/>
        <v>12874</v>
      </c>
      <c r="C174" s="79" t="str">
        <f t="shared" si="41"/>
        <v>Keswick</v>
      </c>
      <c r="D174" s="79" t="str">
        <f t="shared" si="42"/>
        <v>Nimbus</v>
      </c>
      <c r="E174" s="79" t="str">
        <f t="shared" si="43"/>
        <v>--</v>
      </c>
      <c r="F174" s="89" t="str">
        <f t="shared" si="34"/>
        <v>&gt;RC</v>
      </c>
      <c r="G174" s="89" t="str">
        <f t="shared" si="35"/>
        <v>&gt;RC</v>
      </c>
      <c r="H174" s="89" t="str">
        <f t="shared" si="44"/>
        <v>--</v>
      </c>
      <c r="I174" s="89" t="str">
        <f t="shared" si="45"/>
        <v>--</v>
      </c>
      <c r="J174" s="79" t="str">
        <f>IF(DeltaCalc!P174="","--",DeltaCalc!P174)</f>
        <v>--</v>
      </c>
      <c r="K174" s="89" t="str">
        <f t="shared" si="46"/>
        <v>UWFE</v>
      </c>
      <c r="L174" s="90">
        <f>DeltaCalc!AF174</f>
        <v>15350.1455078125</v>
      </c>
      <c r="M174" s="90">
        <f t="shared" si="36"/>
        <v>25371.708984375</v>
      </c>
      <c r="N174" s="90">
        <f t="shared" si="37"/>
        <v>2259.587646484375</v>
      </c>
      <c r="O174" s="90">
        <f t="shared" si="38"/>
        <v>2259.587646484375</v>
      </c>
      <c r="P174" s="90">
        <f t="shared" si="47"/>
        <v>4519.17529296875</v>
      </c>
      <c r="Q174" s="90">
        <f t="shared" si="39"/>
        <v>15350.1455078125</v>
      </c>
      <c r="R174" s="92">
        <f>Data!CG174</f>
        <v>0</v>
      </c>
      <c r="S174" s="92">
        <f>Data!CH174</f>
        <v>300</v>
      </c>
      <c r="T174" s="92">
        <f>Data!CI174</f>
        <v>600</v>
      </c>
      <c r="U174" s="92">
        <f>Data!CJ174</f>
        <v>900</v>
      </c>
      <c r="V174" s="90">
        <f>Data!CA175</f>
        <v>272.26913452148437</v>
      </c>
      <c r="W174" s="90">
        <f>Data!CC174</f>
        <v>631.57891845703125</v>
      </c>
      <c r="X174" s="90" t="str">
        <f t="shared" si="48"/>
        <v/>
      </c>
      <c r="Y174" s="90">
        <f>Data!BU175</f>
        <v>252.20967102050781</v>
      </c>
      <c r="Z174" s="90">
        <f>Data!BW174</f>
        <v>99000</v>
      </c>
      <c r="AA174" s="90" t="str">
        <f t="shared" si="49"/>
        <v/>
      </c>
      <c r="AB174" s="90">
        <f>Data!BX175</f>
        <v>191.60334777832031</v>
      </c>
      <c r="AC174" s="90">
        <f>Data!BZ174</f>
        <v>99000</v>
      </c>
      <c r="AD174" s="90" t="str">
        <f t="shared" si="50"/>
        <v/>
      </c>
    </row>
    <row r="175" spans="1:30">
      <c r="A175" s="77">
        <v>193508</v>
      </c>
      <c r="B175" s="88">
        <f t="shared" si="40"/>
        <v>12904</v>
      </c>
      <c r="C175" s="79" t="str">
        <f t="shared" si="41"/>
        <v>Keswick</v>
      </c>
      <c r="D175" s="79" t="str">
        <f t="shared" si="42"/>
        <v>Flood</v>
      </c>
      <c r="E175" s="79" t="str">
        <f t="shared" si="43"/>
        <v>Therm.</v>
      </c>
      <c r="F175" s="89" t="str">
        <f t="shared" si="34"/>
        <v>&gt;RC</v>
      </c>
      <c r="G175" s="89" t="str">
        <f t="shared" si="35"/>
        <v>&lt;RC</v>
      </c>
      <c r="H175" s="89" t="str">
        <f t="shared" si="44"/>
        <v>PulseCap1</v>
      </c>
      <c r="I175" s="89" t="str">
        <f t="shared" si="45"/>
        <v>PulseCap1</v>
      </c>
      <c r="J175" s="79" t="str">
        <f>IF(DeltaCalc!P175="","--",DeltaCalc!P175)</f>
        <v>--</v>
      </c>
      <c r="K175" s="89" t="str">
        <f t="shared" si="46"/>
        <v>UWFE</v>
      </c>
      <c r="L175" s="90">
        <f>DeltaCalc!AF175</f>
        <v>39478.62109375</v>
      </c>
      <c r="M175" s="90">
        <f t="shared" si="36"/>
        <v>36140.296875</v>
      </c>
      <c r="N175" s="90">
        <f t="shared" si="37"/>
        <v>700</v>
      </c>
      <c r="O175" s="90">
        <f t="shared" si="38"/>
        <v>800</v>
      </c>
      <c r="P175" s="90">
        <f t="shared" si="47"/>
        <v>1500</v>
      </c>
      <c r="Q175" s="90">
        <f t="shared" si="39"/>
        <v>39478.62109375</v>
      </c>
      <c r="R175" s="92">
        <f>Data!CG175</f>
        <v>0</v>
      </c>
      <c r="S175" s="92">
        <f>Data!CH175</f>
        <v>562.76171875</v>
      </c>
      <c r="T175" s="92">
        <f>Data!CI175</f>
        <v>800</v>
      </c>
      <c r="U175" s="92">
        <f>Data!CJ175</f>
        <v>1362.76171875</v>
      </c>
      <c r="V175" s="90">
        <f>Data!CA176</f>
        <v>464.80950927734375</v>
      </c>
      <c r="W175" s="90">
        <f>Data!CC175</f>
        <v>631.57891845703125</v>
      </c>
      <c r="X175" s="90" t="str">
        <f t="shared" si="48"/>
        <v/>
      </c>
      <c r="Y175" s="90">
        <f>Data!BU176</f>
        <v>259.58657836914063</v>
      </c>
      <c r="Z175" s="90">
        <f>Data!BW175</f>
        <v>450</v>
      </c>
      <c r="AA175" s="90" t="str">
        <f t="shared" si="49"/>
        <v/>
      </c>
      <c r="AB175" s="90">
        <f>Data!BX176</f>
        <v>217.76425170898437</v>
      </c>
      <c r="AC175" s="90">
        <f>Data!BZ175</f>
        <v>450</v>
      </c>
      <c r="AD175" s="90" t="str">
        <f t="shared" si="50"/>
        <v/>
      </c>
    </row>
    <row r="176" spans="1:30">
      <c r="A176" s="77">
        <v>193509</v>
      </c>
      <c r="B176" s="88">
        <f t="shared" si="40"/>
        <v>12935</v>
      </c>
      <c r="C176" s="79" t="str">
        <f t="shared" si="41"/>
        <v>NCP</v>
      </c>
      <c r="D176" s="79" t="str">
        <f t="shared" si="42"/>
        <v>Flood</v>
      </c>
      <c r="E176" s="79" t="str">
        <f t="shared" si="43"/>
        <v>F. Min</v>
      </c>
      <c r="F176" s="89" t="str">
        <f t="shared" si="34"/>
        <v>&gt;RC</v>
      </c>
      <c r="G176" s="89" t="str">
        <f t="shared" si="35"/>
        <v>&lt;RC</v>
      </c>
      <c r="H176" s="89" t="str">
        <f t="shared" si="44"/>
        <v>PulseCap1</v>
      </c>
      <c r="I176" s="89" t="str">
        <f t="shared" si="45"/>
        <v>PulseCap1</v>
      </c>
      <c r="J176" s="79" t="str">
        <f>IF(DeltaCalc!P176="","--",DeltaCalc!P176)</f>
        <v>--</v>
      </c>
      <c r="K176" s="89" t="str">
        <f t="shared" si="46"/>
        <v>UWFE</v>
      </c>
      <c r="L176" s="90">
        <f>DeltaCalc!AF176</f>
        <v>7129.65869140625</v>
      </c>
      <c r="M176" s="90">
        <f t="shared" si="36"/>
        <v>16145.599609375</v>
      </c>
      <c r="N176" s="90">
        <f t="shared" si="37"/>
        <v>700</v>
      </c>
      <c r="O176" s="90">
        <f t="shared" si="38"/>
        <v>800</v>
      </c>
      <c r="P176" s="90">
        <f t="shared" si="47"/>
        <v>1500</v>
      </c>
      <c r="Q176" s="90">
        <f t="shared" si="39"/>
        <v>7129.65869140625</v>
      </c>
      <c r="R176" s="92">
        <f>Data!CG176</f>
        <v>0</v>
      </c>
      <c r="S176" s="92">
        <f>Data!CH176</f>
        <v>1000</v>
      </c>
      <c r="T176" s="92">
        <f>Data!CI176</f>
        <v>800</v>
      </c>
      <c r="U176" s="92">
        <f>Data!CJ176</f>
        <v>1800</v>
      </c>
      <c r="V176" s="90">
        <f>Data!CA177</f>
        <v>487.61981201171875</v>
      </c>
      <c r="W176" s="90">
        <f>Data!CC176</f>
        <v>631.57891845703125</v>
      </c>
      <c r="X176" s="90" t="str">
        <f t="shared" si="48"/>
        <v/>
      </c>
      <c r="Y176" s="90">
        <f>Data!BU177</f>
        <v>240.60467529296875</v>
      </c>
      <c r="Z176" s="90">
        <f>Data!BW176</f>
        <v>450</v>
      </c>
      <c r="AA176" s="90" t="str">
        <f t="shared" si="49"/>
        <v/>
      </c>
      <c r="AB176" s="90">
        <f>Data!BX177</f>
        <v>208.33818054199219</v>
      </c>
      <c r="AC176" s="90">
        <f>Data!BZ176</f>
        <v>450</v>
      </c>
      <c r="AD176" s="90" t="str">
        <f t="shared" si="50"/>
        <v/>
      </c>
    </row>
    <row r="177" spans="1:30">
      <c r="A177" s="77">
        <v>193510</v>
      </c>
      <c r="B177" s="88">
        <f t="shared" si="40"/>
        <v>12965</v>
      </c>
      <c r="C177" s="79" t="str">
        <f t="shared" si="41"/>
        <v>NCP</v>
      </c>
      <c r="D177" s="79" t="str">
        <f t="shared" si="42"/>
        <v>Flood</v>
      </c>
      <c r="E177" s="79" t="str">
        <f t="shared" si="43"/>
        <v>--</v>
      </c>
      <c r="F177" s="89" t="str">
        <f t="shared" si="34"/>
        <v>@RC</v>
      </c>
      <c r="G177" s="89" t="str">
        <f t="shared" si="35"/>
        <v>&lt;RC</v>
      </c>
      <c r="H177" s="89" t="str">
        <f t="shared" si="44"/>
        <v>--</v>
      </c>
      <c r="I177" s="89" t="str">
        <f t="shared" si="45"/>
        <v>--</v>
      </c>
      <c r="J177" s="79" t="str">
        <f>IF(DeltaCalc!P177="","--",DeltaCalc!P177)</f>
        <v>--</v>
      </c>
      <c r="K177" s="89" t="str">
        <f t="shared" si="46"/>
        <v>UWFE</v>
      </c>
      <c r="L177" s="90">
        <f>DeltaCalc!AF177</f>
        <v>103.18505096435547</v>
      </c>
      <c r="M177" s="90">
        <f t="shared" si="36"/>
        <v>15203.7734375</v>
      </c>
      <c r="N177" s="90">
        <f t="shared" si="37"/>
        <v>3373.16845703125</v>
      </c>
      <c r="O177" s="90">
        <f t="shared" si="38"/>
        <v>1741.6749267578125</v>
      </c>
      <c r="P177" s="90">
        <f t="shared" si="47"/>
        <v>5114.8433837890625</v>
      </c>
      <c r="Q177" s="90">
        <f t="shared" si="39"/>
        <v>103.18505096435547</v>
      </c>
      <c r="R177" s="92">
        <f>Data!CG177</f>
        <v>5671.82568359375</v>
      </c>
      <c r="S177" s="92">
        <f>Data!CH177</f>
        <v>2500</v>
      </c>
      <c r="T177" s="92">
        <f>Data!CI177</f>
        <v>1700.0767822265625</v>
      </c>
      <c r="U177" s="92">
        <f>Data!CJ177</f>
        <v>4200.07666015625</v>
      </c>
      <c r="V177" s="90">
        <f>Data!CA178</f>
        <v>249.80982971191406</v>
      </c>
      <c r="W177" s="90">
        <f>Data!CC177</f>
        <v>631.57891845703125</v>
      </c>
      <c r="X177" s="90" t="str">
        <f t="shared" si="48"/>
        <v/>
      </c>
      <c r="Y177" s="90">
        <f>Data!BU178</f>
        <v>179.20680236816406</v>
      </c>
      <c r="Z177" s="90">
        <f>Data!BW177</f>
        <v>550</v>
      </c>
      <c r="AA177" s="90" t="str">
        <f t="shared" si="49"/>
        <v/>
      </c>
      <c r="AB177" s="90">
        <f>Data!BX178</f>
        <v>244.69569396972656</v>
      </c>
      <c r="AC177" s="90">
        <f>Data!BZ177</f>
        <v>680</v>
      </c>
      <c r="AD177" s="90" t="str">
        <f t="shared" si="50"/>
        <v/>
      </c>
    </row>
    <row r="178" spans="1:30">
      <c r="A178" s="77">
        <v>193511</v>
      </c>
      <c r="B178" s="88">
        <f t="shared" si="40"/>
        <v>12996</v>
      </c>
      <c r="C178" s="79" t="str">
        <f t="shared" si="41"/>
        <v>--</v>
      </c>
      <c r="D178" s="79" t="str">
        <f t="shared" si="42"/>
        <v>--</v>
      </c>
      <c r="E178" s="79" t="str">
        <f t="shared" si="43"/>
        <v>--</v>
      </c>
      <c r="F178" s="89" t="str">
        <f t="shared" si="34"/>
        <v>@RC</v>
      </c>
      <c r="G178" s="89" t="str">
        <f t="shared" si="35"/>
        <v>&lt;RC</v>
      </c>
      <c r="H178" s="89" t="str">
        <f t="shared" si="44"/>
        <v>--</v>
      </c>
      <c r="I178" s="89" t="str">
        <f t="shared" si="45"/>
        <v>Banks</v>
      </c>
      <c r="J178" s="79" t="str">
        <f>IF(DeltaCalc!P178="","--",DeltaCalc!P178)</f>
        <v>--</v>
      </c>
      <c r="K178" s="89" t="str">
        <f t="shared" si="46"/>
        <v>IBU</v>
      </c>
      <c r="L178" s="90">
        <f>DeltaCalc!AF178</f>
        <v>126.76121520996094</v>
      </c>
      <c r="M178" s="90">
        <f t="shared" si="36"/>
        <v>18664.44921875</v>
      </c>
      <c r="N178" s="90">
        <f t="shared" si="37"/>
        <v>6680</v>
      </c>
      <c r="O178" s="90">
        <f t="shared" si="38"/>
        <v>2686.718505859375</v>
      </c>
      <c r="P178" s="90">
        <f t="shared" si="47"/>
        <v>9366.718505859375</v>
      </c>
      <c r="Q178" s="90">
        <f t="shared" si="39"/>
        <v>126.76121520996094</v>
      </c>
      <c r="R178" s="92">
        <f>Data!CG178</f>
        <v>16977.5546875</v>
      </c>
      <c r="S178" s="92">
        <f>Data!CH178</f>
        <v>6680</v>
      </c>
      <c r="T178" s="92">
        <f>Data!CI178</f>
        <v>2647.12451171875</v>
      </c>
      <c r="U178" s="92">
        <f>Data!CJ178</f>
        <v>9327.125</v>
      </c>
      <c r="V178" s="90">
        <f>Data!CA179</f>
        <v>297.87591552734375</v>
      </c>
      <c r="W178" s="90">
        <f>Data!CC178</f>
        <v>631.57891845703125</v>
      </c>
      <c r="X178" s="90" t="str">
        <f t="shared" si="48"/>
        <v/>
      </c>
      <c r="Y178" s="90">
        <f>Data!BU179</f>
        <v>595.392333984375</v>
      </c>
      <c r="Z178" s="90">
        <f>Data!BW178</f>
        <v>740</v>
      </c>
      <c r="AA178" s="90" t="str">
        <f t="shared" si="49"/>
        <v/>
      </c>
      <c r="AB178" s="90">
        <f>Data!BX179</f>
        <v>463.0474853515625</v>
      </c>
      <c r="AC178" s="90">
        <f>Data!BZ178</f>
        <v>1140</v>
      </c>
      <c r="AD178" s="90" t="str">
        <f t="shared" si="50"/>
        <v/>
      </c>
    </row>
    <row r="179" spans="1:30">
      <c r="A179" s="77">
        <v>193512</v>
      </c>
      <c r="B179" s="88">
        <f t="shared" si="40"/>
        <v>13027</v>
      </c>
      <c r="C179" s="79" t="str">
        <f t="shared" si="41"/>
        <v>--</v>
      </c>
      <c r="D179" s="79" t="str">
        <f t="shared" si="42"/>
        <v>--</v>
      </c>
      <c r="E179" s="79" t="str">
        <f t="shared" si="43"/>
        <v>--</v>
      </c>
      <c r="F179" s="89" t="str">
        <f t="shared" si="34"/>
        <v>&gt;RC</v>
      </c>
      <c r="G179" s="89" t="str">
        <f t="shared" si="35"/>
        <v>&lt;RC</v>
      </c>
      <c r="H179" s="89" t="str">
        <f t="shared" si="44"/>
        <v>Tracy</v>
      </c>
      <c r="I179" s="89" t="str">
        <f t="shared" si="45"/>
        <v>--</v>
      </c>
      <c r="J179" s="79" t="str">
        <f>IF(DeltaCalc!P179="","--",DeltaCalc!P179)</f>
        <v>--</v>
      </c>
      <c r="K179" s="89" t="str">
        <f t="shared" si="46"/>
        <v>IBU</v>
      </c>
      <c r="L179" s="90">
        <f>DeltaCalc!AF179</f>
        <v>77.385986328125</v>
      </c>
      <c r="M179" s="90">
        <f t="shared" si="36"/>
        <v>16675.12890625</v>
      </c>
      <c r="N179" s="90">
        <f t="shared" si="37"/>
        <v>6624.05322265625</v>
      </c>
      <c r="O179" s="90">
        <f t="shared" si="38"/>
        <v>4315.25048828125</v>
      </c>
      <c r="P179" s="90">
        <f t="shared" si="47"/>
        <v>10939.3037109375</v>
      </c>
      <c r="Q179" s="90">
        <f t="shared" si="39"/>
        <v>138.46044921875</v>
      </c>
      <c r="R179" s="92">
        <f>Data!CG179</f>
        <v>14849.4912109375</v>
      </c>
      <c r="S179" s="92">
        <f>Data!CH179</f>
        <v>6680</v>
      </c>
      <c r="T179" s="92">
        <f>Data!CI179</f>
        <v>2964.78955078125</v>
      </c>
      <c r="U179" s="92">
        <f>Data!CJ179</f>
        <v>9644.7900390625</v>
      </c>
      <c r="V179" s="90">
        <f>Data!CA180</f>
        <v>552.79656982421875</v>
      </c>
      <c r="W179" s="90">
        <f>Data!CC179</f>
        <v>964.91229248046875</v>
      </c>
      <c r="X179" s="90" t="str">
        <f t="shared" si="48"/>
        <v/>
      </c>
      <c r="Y179" s="90">
        <f>Data!BU180</f>
        <v>1526.296630859375</v>
      </c>
      <c r="Z179" s="90">
        <f>Data!BW179</f>
        <v>1490</v>
      </c>
      <c r="AA179" s="90">
        <f t="shared" si="49"/>
        <v>36.296630859375</v>
      </c>
      <c r="AB179" s="90">
        <f>Data!BX180</f>
        <v>956.81561279296875</v>
      </c>
      <c r="AC179" s="90">
        <f>Data!BZ179</f>
        <v>1990</v>
      </c>
      <c r="AD179" s="90" t="str">
        <f t="shared" si="50"/>
        <v/>
      </c>
    </row>
    <row r="180" spans="1:30">
      <c r="A180" s="77">
        <v>193513</v>
      </c>
      <c r="B180" s="88">
        <f t="shared" si="40"/>
        <v>13057</v>
      </c>
      <c r="C180" s="79" t="str">
        <f t="shared" si="41"/>
        <v>--</v>
      </c>
      <c r="D180" s="79" t="str">
        <f t="shared" si="42"/>
        <v>--</v>
      </c>
      <c r="E180" s="79" t="str">
        <f t="shared" si="43"/>
        <v>--</v>
      </c>
      <c r="F180" s="89" t="str">
        <f t="shared" si="34"/>
        <v>&gt;RC</v>
      </c>
      <c r="G180" s="89" t="str">
        <f t="shared" si="35"/>
        <v>&lt;RC</v>
      </c>
      <c r="H180" s="89" t="str">
        <f t="shared" si="44"/>
        <v>Tracy</v>
      </c>
      <c r="I180" s="89" t="str">
        <f t="shared" si="45"/>
        <v>--</v>
      </c>
      <c r="J180" s="79" t="str">
        <f>IF(DeltaCalc!P180="","--",DeltaCalc!P180)</f>
        <v>--</v>
      </c>
      <c r="K180" s="89" t="str">
        <f t="shared" si="46"/>
        <v>UWFE</v>
      </c>
      <c r="L180" s="90">
        <f>DeltaCalc!AF180</f>
        <v>68.160514831542969</v>
      </c>
      <c r="M180" s="90">
        <f t="shared" si="36"/>
        <v>11967.4794921875</v>
      </c>
      <c r="N180" s="90">
        <f t="shared" si="37"/>
        <v>4835.27197265625</v>
      </c>
      <c r="O180" s="90">
        <f t="shared" si="38"/>
        <v>4251.5556640625</v>
      </c>
      <c r="P180" s="90">
        <f t="shared" si="47"/>
        <v>9086.82763671875</v>
      </c>
      <c r="Q180" s="90">
        <f t="shared" si="39"/>
        <v>68.160514831542969</v>
      </c>
      <c r="R180" s="92">
        <f>Data!CG180</f>
        <v>9146.8056640625</v>
      </c>
      <c r="S180" s="92">
        <f>Data!CH180</f>
        <v>6680</v>
      </c>
      <c r="T180" s="92">
        <f>Data!CI180</f>
        <v>1623.18017578125</v>
      </c>
      <c r="U180" s="92">
        <f>Data!CJ180</f>
        <v>8303.1806640625</v>
      </c>
      <c r="V180" s="90">
        <f>Data!CA181</f>
        <v>806.8602294921875</v>
      </c>
      <c r="W180" s="90">
        <f>Data!CC180</f>
        <v>964.91229248046875</v>
      </c>
      <c r="X180" s="90" t="str">
        <f t="shared" si="48"/>
        <v/>
      </c>
      <c r="Y180" s="90">
        <f>Data!BU181</f>
        <v>2292.0947265625</v>
      </c>
      <c r="Z180" s="90">
        <f>Data!BW180</f>
        <v>99000</v>
      </c>
      <c r="AA180" s="90" t="str">
        <f t="shared" si="49"/>
        <v/>
      </c>
      <c r="AB180" s="90">
        <f>Data!BX181</f>
        <v>1978.6890869140625</v>
      </c>
      <c r="AC180" s="90">
        <f>Data!BZ180</f>
        <v>99000</v>
      </c>
      <c r="AD180" s="90" t="str">
        <f t="shared" si="50"/>
        <v/>
      </c>
    </row>
    <row r="181" spans="1:30">
      <c r="A181" s="77">
        <v>193602</v>
      </c>
      <c r="B181" s="88">
        <f t="shared" si="40"/>
        <v>13088</v>
      </c>
      <c r="C181" s="79" t="str">
        <f t="shared" si="41"/>
        <v>NCP</v>
      </c>
      <c r="D181" s="79" t="str">
        <f t="shared" si="42"/>
        <v>--</v>
      </c>
      <c r="E181" s="79" t="str">
        <f t="shared" si="43"/>
        <v>--</v>
      </c>
      <c r="F181" s="89" t="str">
        <f t="shared" si="34"/>
        <v>&gt;RC</v>
      </c>
      <c r="G181" s="89" t="str">
        <f t="shared" si="35"/>
        <v>&lt;RC</v>
      </c>
      <c r="H181" s="89" t="str">
        <f t="shared" si="44"/>
        <v>--</v>
      </c>
      <c r="I181" s="89" t="str">
        <f t="shared" si="45"/>
        <v>EI Split</v>
      </c>
      <c r="J181" s="79" t="str">
        <f>IF(DeltaCalc!P181="","--",DeltaCalc!P181)</f>
        <v>RSMRDO</v>
      </c>
      <c r="K181" s="89" t="str">
        <f t="shared" si="46"/>
        <v>UWFE</v>
      </c>
      <c r="L181" s="90">
        <f>DeltaCalc!AF181</f>
        <v>0</v>
      </c>
      <c r="M181" s="90">
        <f t="shared" si="36"/>
        <v>10535.61328125</v>
      </c>
      <c r="N181" s="90">
        <f t="shared" si="37"/>
        <v>4181.8427734375</v>
      </c>
      <c r="O181" s="90">
        <f t="shared" si="38"/>
        <v>3628.2216796875</v>
      </c>
      <c r="P181" s="90">
        <f t="shared" si="47"/>
        <v>7810.064453125</v>
      </c>
      <c r="Q181" s="90">
        <f t="shared" si="39"/>
        <v>0</v>
      </c>
      <c r="R181" s="92">
        <f>Data!CG181</f>
        <v>7879.13720703125</v>
      </c>
      <c r="S181" s="92">
        <f>Data!CH181</f>
        <v>5045.7548828125</v>
      </c>
      <c r="T181" s="92">
        <f>Data!CI181</f>
        <v>800</v>
      </c>
      <c r="U181" s="92">
        <f>Data!CJ181</f>
        <v>5845.7548828125</v>
      </c>
      <c r="V181" s="90">
        <f>Data!CA182</f>
        <v>933.94873046875</v>
      </c>
      <c r="W181" s="90">
        <f>Data!CC181</f>
        <v>964.91229248046875</v>
      </c>
      <c r="X181" s="90" t="str">
        <f t="shared" si="48"/>
        <v/>
      </c>
      <c r="Y181" s="90">
        <f>Data!BU182</f>
        <v>2631.83837890625</v>
      </c>
      <c r="Z181" s="90">
        <f>Data!BW181</f>
        <v>99000</v>
      </c>
      <c r="AA181" s="90" t="str">
        <f t="shared" si="49"/>
        <v/>
      </c>
      <c r="AB181" s="90">
        <f>Data!BX182</f>
        <v>2636.019775390625</v>
      </c>
      <c r="AC181" s="90">
        <f>Data!BZ181</f>
        <v>99000</v>
      </c>
      <c r="AD181" s="90" t="str">
        <f t="shared" si="50"/>
        <v/>
      </c>
    </row>
    <row r="182" spans="1:30">
      <c r="A182" s="77">
        <v>193603</v>
      </c>
      <c r="B182" s="88">
        <f t="shared" si="40"/>
        <v>13118</v>
      </c>
      <c r="C182" s="79" t="str">
        <f t="shared" si="41"/>
        <v>NCP</v>
      </c>
      <c r="D182" s="79" t="str">
        <f t="shared" si="42"/>
        <v>Nimbus</v>
      </c>
      <c r="E182" s="79" t="str">
        <f t="shared" si="43"/>
        <v>--</v>
      </c>
      <c r="F182" s="89" t="str">
        <f t="shared" si="34"/>
        <v>&gt;RC</v>
      </c>
      <c r="G182" s="89" t="str">
        <f t="shared" si="35"/>
        <v>&lt;RC</v>
      </c>
      <c r="H182" s="89" t="str">
        <f t="shared" si="44"/>
        <v>--</v>
      </c>
      <c r="I182" s="89" t="str">
        <f t="shared" si="45"/>
        <v>--</v>
      </c>
      <c r="J182" s="79" t="str">
        <f>IF(DeltaCalc!P182="","--",DeltaCalc!P182)</f>
        <v>MRDO</v>
      </c>
      <c r="K182" s="89" t="str">
        <f t="shared" si="46"/>
        <v>UWFE</v>
      </c>
      <c r="L182" s="90">
        <f>DeltaCalc!AF182</f>
        <v>0</v>
      </c>
      <c r="M182" s="90">
        <f t="shared" si="36"/>
        <v>9409.9033203125</v>
      </c>
      <c r="N182" s="90">
        <f t="shared" si="37"/>
        <v>3710.37451171875</v>
      </c>
      <c r="O182" s="90">
        <f t="shared" si="38"/>
        <v>3060.167236328125</v>
      </c>
      <c r="P182" s="90">
        <f t="shared" si="47"/>
        <v>6770.541748046875</v>
      </c>
      <c r="Q182" s="90">
        <f t="shared" si="39"/>
        <v>0</v>
      </c>
      <c r="R182" s="92">
        <f>Data!CG182</f>
        <v>6344.8701171875</v>
      </c>
      <c r="S182" s="92">
        <f>Data!CH182</f>
        <v>5318.62158203125</v>
      </c>
      <c r="T182" s="92">
        <f>Data!CI182</f>
        <v>800</v>
      </c>
      <c r="U182" s="92">
        <f>Data!CJ182</f>
        <v>6118.62158203125</v>
      </c>
      <c r="V182" s="90">
        <f>Data!CA183</f>
        <v>804.92169189453125</v>
      </c>
      <c r="W182" s="90">
        <f>Data!CC182</f>
        <v>964.91229248046875</v>
      </c>
      <c r="X182" s="90" t="str">
        <f t="shared" si="48"/>
        <v/>
      </c>
      <c r="Y182" s="90">
        <f>Data!BU183</f>
        <v>2337.933837890625</v>
      </c>
      <c r="Z182" s="90">
        <f>Data!BW182</f>
        <v>99000</v>
      </c>
      <c r="AA182" s="90" t="str">
        <f t="shared" si="49"/>
        <v/>
      </c>
      <c r="AB182" s="90">
        <f>Data!BX183</f>
        <v>2563.44921875</v>
      </c>
      <c r="AC182" s="90">
        <f>Data!BZ182</f>
        <v>99000</v>
      </c>
      <c r="AD182" s="90" t="str">
        <f t="shared" si="50"/>
        <v/>
      </c>
    </row>
    <row r="183" spans="1:30">
      <c r="A183" s="77">
        <v>193604</v>
      </c>
      <c r="B183" s="88">
        <f t="shared" si="40"/>
        <v>13149</v>
      </c>
      <c r="C183" s="79" t="str">
        <f t="shared" si="41"/>
        <v>Keswick</v>
      </c>
      <c r="D183" s="79" t="str">
        <f t="shared" si="42"/>
        <v>Nimbus</v>
      </c>
      <c r="E183" s="79" t="str">
        <f t="shared" si="43"/>
        <v>Therm.</v>
      </c>
      <c r="F183" s="89" t="str">
        <f t="shared" si="34"/>
        <v>&gt;RC</v>
      </c>
      <c r="G183" s="89" t="str">
        <f t="shared" si="35"/>
        <v>&lt;RC</v>
      </c>
      <c r="H183" s="89" t="str">
        <f t="shared" si="44"/>
        <v>--</v>
      </c>
      <c r="I183" s="89" t="str">
        <f t="shared" si="45"/>
        <v>--</v>
      </c>
      <c r="J183" s="79" t="str">
        <f>IF(DeltaCalc!P183="","--",DeltaCalc!P183)</f>
        <v>RS</v>
      </c>
      <c r="K183" s="89" t="str">
        <f t="shared" si="46"/>
        <v>UWFE</v>
      </c>
      <c r="L183" s="90">
        <f>DeltaCalc!AF183</f>
        <v>93.948455810546875</v>
      </c>
      <c r="M183" s="90">
        <f t="shared" si="36"/>
        <v>10792.3681640625</v>
      </c>
      <c r="N183" s="90">
        <f t="shared" si="37"/>
        <v>3525.69921875</v>
      </c>
      <c r="O183" s="90">
        <f t="shared" si="38"/>
        <v>3953.317626953125</v>
      </c>
      <c r="P183" s="90">
        <f t="shared" si="47"/>
        <v>7479.016845703125</v>
      </c>
      <c r="Q183" s="90">
        <f t="shared" si="39"/>
        <v>290.16671752929688</v>
      </c>
      <c r="R183" s="92">
        <f>Data!CG183</f>
        <v>7092.39306640625</v>
      </c>
      <c r="S183" s="92">
        <f>Data!CH183</f>
        <v>4500</v>
      </c>
      <c r="T183" s="92">
        <f>Data!CI183</f>
        <v>800</v>
      </c>
      <c r="U183" s="92">
        <f>Data!CJ183</f>
        <v>5300</v>
      </c>
      <c r="V183" s="90">
        <f>Data!CA184</f>
        <v>979.8726806640625</v>
      </c>
      <c r="W183" s="90">
        <f>Data!CC183</f>
        <v>964.91229248046875</v>
      </c>
      <c r="X183" s="90">
        <f t="shared" si="48"/>
        <v>14.96038818359375</v>
      </c>
      <c r="Y183" s="90">
        <f>Data!BU184</f>
        <v>2587.14990234375</v>
      </c>
      <c r="Z183" s="90">
        <f>Data!BW183</f>
        <v>99000</v>
      </c>
      <c r="AA183" s="90" t="str">
        <f t="shared" si="49"/>
        <v/>
      </c>
      <c r="AB183" s="90">
        <f>Data!BX184</f>
        <v>2258.685546875</v>
      </c>
      <c r="AC183" s="90">
        <f>Data!BZ183</f>
        <v>99000</v>
      </c>
      <c r="AD183" s="90" t="str">
        <f t="shared" si="50"/>
        <v/>
      </c>
    </row>
    <row r="184" spans="1:30">
      <c r="A184" s="77">
        <v>193605</v>
      </c>
      <c r="B184" s="88">
        <f t="shared" si="40"/>
        <v>13180</v>
      </c>
      <c r="C184" s="79" t="str">
        <f t="shared" si="41"/>
        <v>Keswick</v>
      </c>
      <c r="D184" s="79" t="str">
        <f t="shared" si="42"/>
        <v>Flood</v>
      </c>
      <c r="E184" s="79" t="str">
        <f t="shared" si="43"/>
        <v>Therm.</v>
      </c>
      <c r="F184" s="89" t="str">
        <f t="shared" si="34"/>
        <v>&gt;RC</v>
      </c>
      <c r="G184" s="89" t="str">
        <f t="shared" si="35"/>
        <v>&gt;RC</v>
      </c>
      <c r="H184" s="89" t="str">
        <f t="shared" si="44"/>
        <v>--</v>
      </c>
      <c r="I184" s="89" t="str">
        <f t="shared" si="45"/>
        <v>--</v>
      </c>
      <c r="J184" s="79" t="str">
        <f>IF(DeltaCalc!P184="","--",DeltaCalc!P184)</f>
        <v>--</v>
      </c>
      <c r="K184" s="89" t="str">
        <f t="shared" si="46"/>
        <v>UWFE</v>
      </c>
      <c r="L184" s="90">
        <f>DeltaCalc!AF184</f>
        <v>26664.978515625</v>
      </c>
      <c r="M184" s="90">
        <f t="shared" si="36"/>
        <v>34435.60546875</v>
      </c>
      <c r="N184" s="90">
        <f t="shared" si="37"/>
        <v>2199.771728515625</v>
      </c>
      <c r="O184" s="90">
        <f t="shared" si="38"/>
        <v>2199.771728515625</v>
      </c>
      <c r="P184" s="90">
        <f t="shared" si="47"/>
        <v>4399.54345703125</v>
      </c>
      <c r="Q184" s="90">
        <f t="shared" si="39"/>
        <v>33085.48828125</v>
      </c>
      <c r="R184" s="92">
        <f>Data!CG184</f>
        <v>1710.3875732421875</v>
      </c>
      <c r="S184" s="92">
        <f>Data!CH184</f>
        <v>300</v>
      </c>
      <c r="T184" s="92">
        <f>Data!CI184</f>
        <v>800</v>
      </c>
      <c r="U184" s="92">
        <f>Data!CJ184</f>
        <v>1100</v>
      </c>
      <c r="V184" s="90">
        <f>Data!CA185</f>
        <v>778.9803466796875</v>
      </c>
      <c r="W184" s="90">
        <f>Data!CC184</f>
        <v>964.91229248046875</v>
      </c>
      <c r="X184" s="90" t="str">
        <f t="shared" si="48"/>
        <v/>
      </c>
      <c r="Y184" s="90">
        <f>Data!BU185</f>
        <v>722.897216796875</v>
      </c>
      <c r="Z184" s="90">
        <f>Data!BW184</f>
        <v>99000</v>
      </c>
      <c r="AA184" s="90" t="str">
        <f t="shared" si="49"/>
        <v/>
      </c>
      <c r="AB184" s="90">
        <f>Data!BX185</f>
        <v>286.14309692382812</v>
      </c>
      <c r="AC184" s="90">
        <f>Data!BZ184</f>
        <v>99000</v>
      </c>
      <c r="AD184" s="90" t="str">
        <f t="shared" si="50"/>
        <v/>
      </c>
    </row>
    <row r="185" spans="1:30">
      <c r="A185" s="77">
        <v>193606</v>
      </c>
      <c r="B185" s="88">
        <f t="shared" si="40"/>
        <v>13209</v>
      </c>
      <c r="C185" s="79" t="str">
        <f t="shared" si="41"/>
        <v>Flood</v>
      </c>
      <c r="D185" s="79" t="str">
        <f t="shared" si="42"/>
        <v>Flood</v>
      </c>
      <c r="E185" s="79" t="str">
        <f t="shared" si="43"/>
        <v>Therm.</v>
      </c>
      <c r="F185" s="89" t="str">
        <f t="shared" si="34"/>
        <v>&gt;RC</v>
      </c>
      <c r="G185" s="89" t="str">
        <f t="shared" si="35"/>
        <v>&gt;RC</v>
      </c>
      <c r="H185" s="89" t="str">
        <f t="shared" si="44"/>
        <v>Tracy</v>
      </c>
      <c r="I185" s="89" t="str">
        <f t="shared" si="45"/>
        <v>--</v>
      </c>
      <c r="J185" s="79" t="str">
        <f>IF(DeltaCalc!P185="","--",DeltaCalc!P185)</f>
        <v>--</v>
      </c>
      <c r="K185" s="89" t="str">
        <f t="shared" si="46"/>
        <v>UWFE</v>
      </c>
      <c r="L185" s="90">
        <f>DeltaCalc!AF185</f>
        <v>62128.561325900242</v>
      </c>
      <c r="M185" s="90">
        <f t="shared" si="36"/>
        <v>61922.62890625</v>
      </c>
      <c r="N185" s="90">
        <f t="shared" si="37"/>
        <v>5780.5810546875</v>
      </c>
      <c r="O185" s="90">
        <f t="shared" si="38"/>
        <v>4220.4443359375</v>
      </c>
      <c r="P185" s="90">
        <f t="shared" si="47"/>
        <v>10001.025390625</v>
      </c>
      <c r="Q185" s="90">
        <f t="shared" si="39"/>
        <v>71897.0703125</v>
      </c>
      <c r="R185" s="92">
        <f>Data!CG185</f>
        <v>0</v>
      </c>
      <c r="S185" s="92">
        <f>Data!CH185</f>
        <v>300</v>
      </c>
      <c r="T185" s="92">
        <f>Data!CI185</f>
        <v>800</v>
      </c>
      <c r="U185" s="92">
        <f>Data!CJ185</f>
        <v>1100</v>
      </c>
      <c r="V185" s="90">
        <f>Data!CA186</f>
        <v>522.31951904296875</v>
      </c>
      <c r="W185" s="90">
        <f>Data!CC185</f>
        <v>631.57891845703125</v>
      </c>
      <c r="X185" s="90" t="str">
        <f t="shared" si="48"/>
        <v/>
      </c>
      <c r="Y185" s="90">
        <f>Data!BU186</f>
        <v>263.0731201171875</v>
      </c>
      <c r="Z185" s="90">
        <f>Data!BW185</f>
        <v>99000</v>
      </c>
      <c r="AA185" s="90" t="str">
        <f t="shared" si="49"/>
        <v/>
      </c>
      <c r="AB185" s="90">
        <f>Data!BX186</f>
        <v>184.19683837890625</v>
      </c>
      <c r="AC185" s="90">
        <f>Data!BZ185</f>
        <v>99000</v>
      </c>
      <c r="AD185" s="90" t="str">
        <f t="shared" si="50"/>
        <v/>
      </c>
    </row>
    <row r="186" spans="1:30">
      <c r="A186" s="77">
        <v>193607</v>
      </c>
      <c r="B186" s="88">
        <f t="shared" si="40"/>
        <v>13240</v>
      </c>
      <c r="C186" s="79" t="str">
        <f t="shared" si="41"/>
        <v>Keswick</v>
      </c>
      <c r="D186" s="79" t="str">
        <f t="shared" si="42"/>
        <v>Flood</v>
      </c>
      <c r="E186" s="79" t="str">
        <f t="shared" si="43"/>
        <v>Therm.</v>
      </c>
      <c r="F186" s="89" t="str">
        <f t="shared" si="34"/>
        <v>Storage</v>
      </c>
      <c r="G186" s="89" t="str">
        <f t="shared" si="35"/>
        <v>&gt;RC</v>
      </c>
      <c r="H186" s="89" t="str">
        <f t="shared" si="44"/>
        <v>Storage</v>
      </c>
      <c r="I186" s="89" t="str">
        <f t="shared" si="45"/>
        <v>--</v>
      </c>
      <c r="J186" s="79" t="str">
        <f>IF(DeltaCalc!P186="","--",DeltaCalc!P186)</f>
        <v>--</v>
      </c>
      <c r="K186" s="89" t="str">
        <f t="shared" si="46"/>
        <v>UWFE</v>
      </c>
      <c r="L186" s="90">
        <f>DeltaCalc!AF186</f>
        <v>8856.5966796875</v>
      </c>
      <c r="M186" s="90">
        <f t="shared" si="36"/>
        <v>29994.935546875</v>
      </c>
      <c r="N186" s="90">
        <f t="shared" si="37"/>
        <v>5640.8330078125</v>
      </c>
      <c r="O186" s="90">
        <f t="shared" si="38"/>
        <v>3072.92431640625</v>
      </c>
      <c r="P186" s="90">
        <f t="shared" si="47"/>
        <v>8713.75732421875</v>
      </c>
      <c r="Q186" s="90">
        <f t="shared" si="39"/>
        <v>8856.5966796875</v>
      </c>
      <c r="R186" s="92">
        <f>Data!CG186</f>
        <v>0</v>
      </c>
      <c r="S186" s="92">
        <f>Data!CH186</f>
        <v>2637.939453125</v>
      </c>
      <c r="T186" s="92">
        <f>Data!CI186</f>
        <v>1274.6331787109375</v>
      </c>
      <c r="U186" s="92">
        <f>Data!CJ186</f>
        <v>3912.572509765625</v>
      </c>
      <c r="V186" s="90">
        <f>Data!CA187</f>
        <v>497.04238891601562</v>
      </c>
      <c r="W186" s="90">
        <f>Data!CC186</f>
        <v>631.57891845703125</v>
      </c>
      <c r="X186" s="90" t="str">
        <f t="shared" si="48"/>
        <v/>
      </c>
      <c r="Y186" s="90">
        <f>Data!BU187</f>
        <v>231.04154968261719</v>
      </c>
      <c r="Z186" s="90">
        <f>Data!BW186</f>
        <v>99000</v>
      </c>
      <c r="AA186" s="90" t="str">
        <f t="shared" si="49"/>
        <v/>
      </c>
      <c r="AB186" s="90">
        <f>Data!BX187</f>
        <v>187.10935974121094</v>
      </c>
      <c r="AC186" s="90">
        <f>Data!BZ186</f>
        <v>99000</v>
      </c>
      <c r="AD186" s="90" t="str">
        <f t="shared" si="50"/>
        <v/>
      </c>
    </row>
    <row r="187" spans="1:30">
      <c r="A187" s="77">
        <v>193608</v>
      </c>
      <c r="B187" s="88">
        <f t="shared" si="40"/>
        <v>13270</v>
      </c>
      <c r="C187" s="79" t="str">
        <f t="shared" si="41"/>
        <v>Keswick</v>
      </c>
      <c r="D187" s="79" t="str">
        <f t="shared" si="42"/>
        <v>Flood</v>
      </c>
      <c r="E187" s="79" t="str">
        <f t="shared" si="43"/>
        <v>Therm.</v>
      </c>
      <c r="F187" s="89" t="str">
        <f t="shared" si="34"/>
        <v>&gt;RC</v>
      </c>
      <c r="G187" s="89" t="str">
        <f t="shared" si="35"/>
        <v>&gt;RC</v>
      </c>
      <c r="H187" s="89" t="str">
        <f t="shared" si="44"/>
        <v>PulseCap1</v>
      </c>
      <c r="I187" s="89" t="str">
        <f t="shared" si="45"/>
        <v>PulseCap1</v>
      </c>
      <c r="J187" s="79" t="str">
        <f>IF(DeltaCalc!P187="","--",DeltaCalc!P187)</f>
        <v>--</v>
      </c>
      <c r="K187" s="89" t="str">
        <f t="shared" si="46"/>
        <v>UWFE</v>
      </c>
      <c r="L187" s="90">
        <f>DeltaCalc!AF187</f>
        <v>22573.345703125</v>
      </c>
      <c r="M187" s="90">
        <f t="shared" si="36"/>
        <v>23212.251953125</v>
      </c>
      <c r="N187" s="90">
        <f t="shared" si="37"/>
        <v>932.3846435546875</v>
      </c>
      <c r="O187" s="90">
        <f t="shared" si="38"/>
        <v>932.3846435546875</v>
      </c>
      <c r="P187" s="90">
        <f t="shared" si="47"/>
        <v>1864.769287109375</v>
      </c>
      <c r="Q187" s="90">
        <f t="shared" si="39"/>
        <v>22573.345703125</v>
      </c>
      <c r="R187" s="92">
        <f>Data!CG187</f>
        <v>0</v>
      </c>
      <c r="S187" s="92">
        <f>Data!CH187</f>
        <v>502.38824462890625</v>
      </c>
      <c r="T187" s="92">
        <f>Data!CI187</f>
        <v>800</v>
      </c>
      <c r="U187" s="92">
        <f>Data!CJ187</f>
        <v>1302.3883056640625</v>
      </c>
      <c r="V187" s="90">
        <f>Data!CA188</f>
        <v>314.21014404296875</v>
      </c>
      <c r="W187" s="90">
        <f>Data!CC187</f>
        <v>631.57891845703125</v>
      </c>
      <c r="X187" s="90" t="str">
        <f t="shared" si="48"/>
        <v/>
      </c>
      <c r="Y187" s="90">
        <f>Data!BU188</f>
        <v>241.96409606933594</v>
      </c>
      <c r="Z187" s="90">
        <f>Data!BW187</f>
        <v>450</v>
      </c>
      <c r="AA187" s="90" t="str">
        <f t="shared" si="49"/>
        <v/>
      </c>
      <c r="AB187" s="90">
        <f>Data!BX188</f>
        <v>200.35189819335937</v>
      </c>
      <c r="AC187" s="90">
        <f>Data!BZ187</f>
        <v>450</v>
      </c>
      <c r="AD187" s="90" t="str">
        <f t="shared" si="50"/>
        <v/>
      </c>
    </row>
    <row r="188" spans="1:30">
      <c r="A188" s="77">
        <v>193609</v>
      </c>
      <c r="B188" s="88">
        <f t="shared" si="40"/>
        <v>13301</v>
      </c>
      <c r="C188" s="79" t="str">
        <f t="shared" si="41"/>
        <v>NCP</v>
      </c>
      <c r="D188" s="79" t="str">
        <f t="shared" si="42"/>
        <v>Flood</v>
      </c>
      <c r="E188" s="79" t="str">
        <f t="shared" si="43"/>
        <v>F. Min</v>
      </c>
      <c r="F188" s="89" t="str">
        <f t="shared" si="34"/>
        <v>&gt;RC</v>
      </c>
      <c r="G188" s="89" t="str">
        <f t="shared" si="35"/>
        <v>&lt;RC</v>
      </c>
      <c r="H188" s="89" t="str">
        <f t="shared" si="44"/>
        <v>PulseCap1</v>
      </c>
      <c r="I188" s="89" t="str">
        <f t="shared" si="45"/>
        <v>PulseCap1</v>
      </c>
      <c r="J188" s="79" t="str">
        <f>IF(DeltaCalc!P188="","--",DeltaCalc!P188)</f>
        <v>--</v>
      </c>
      <c r="K188" s="89" t="str">
        <f t="shared" si="46"/>
        <v>UWFE</v>
      </c>
      <c r="L188" s="90">
        <f>DeltaCalc!AF188</f>
        <v>10284.876953125</v>
      </c>
      <c r="M188" s="90">
        <f t="shared" si="36"/>
        <v>14832.765625</v>
      </c>
      <c r="N188" s="90">
        <f t="shared" si="37"/>
        <v>700</v>
      </c>
      <c r="O188" s="90">
        <f t="shared" si="38"/>
        <v>800</v>
      </c>
      <c r="P188" s="90">
        <f t="shared" si="47"/>
        <v>1500</v>
      </c>
      <c r="Q188" s="90">
        <f t="shared" si="39"/>
        <v>10284.876953125</v>
      </c>
      <c r="R188" s="92">
        <f>Data!CG188</f>
        <v>0</v>
      </c>
      <c r="S188" s="92">
        <f>Data!CH188</f>
        <v>1000</v>
      </c>
      <c r="T188" s="92">
        <f>Data!CI188</f>
        <v>800</v>
      </c>
      <c r="U188" s="92">
        <f>Data!CJ188</f>
        <v>1800</v>
      </c>
      <c r="V188" s="90">
        <f>Data!CA189</f>
        <v>437.24795532226562</v>
      </c>
      <c r="W188" s="90">
        <f>Data!CC188</f>
        <v>631.57891845703125</v>
      </c>
      <c r="X188" s="90" t="str">
        <f t="shared" si="48"/>
        <v/>
      </c>
      <c r="Y188" s="90">
        <f>Data!BU189</f>
        <v>241.30168151855469</v>
      </c>
      <c r="Z188" s="90">
        <f>Data!BW188</f>
        <v>450</v>
      </c>
      <c r="AA188" s="90" t="str">
        <f t="shared" si="49"/>
        <v/>
      </c>
      <c r="AB188" s="90">
        <f>Data!BX189</f>
        <v>202.83404541015625</v>
      </c>
      <c r="AC188" s="90">
        <f>Data!BZ188</f>
        <v>450</v>
      </c>
      <c r="AD188" s="90" t="str">
        <f t="shared" si="50"/>
        <v/>
      </c>
    </row>
    <row r="189" spans="1:30">
      <c r="A189" s="77">
        <v>193610</v>
      </c>
      <c r="B189" s="88">
        <f t="shared" si="40"/>
        <v>13331</v>
      </c>
      <c r="C189" s="79" t="str">
        <f t="shared" si="41"/>
        <v>NCP</v>
      </c>
      <c r="D189" s="79" t="str">
        <f t="shared" si="42"/>
        <v>Flood</v>
      </c>
      <c r="E189" s="79" t="str">
        <f t="shared" si="43"/>
        <v>F. Min</v>
      </c>
      <c r="F189" s="89" t="str">
        <f t="shared" si="34"/>
        <v>&lt;RC</v>
      </c>
      <c r="G189" s="89" t="str">
        <f t="shared" si="35"/>
        <v>&lt;RC</v>
      </c>
      <c r="H189" s="89" t="str">
        <f t="shared" si="44"/>
        <v>EI Split</v>
      </c>
      <c r="I189" s="89" t="str">
        <f t="shared" si="45"/>
        <v>--</v>
      </c>
      <c r="J189" s="79" t="str">
        <f>IF(DeltaCalc!P189="","--",DeltaCalc!P189)</f>
        <v>--</v>
      </c>
      <c r="K189" s="89" t="str">
        <f t="shared" si="46"/>
        <v>UWFE</v>
      </c>
      <c r="L189" s="90">
        <f>DeltaCalc!AF189</f>
        <v>2317.6995372380443</v>
      </c>
      <c r="M189" s="90">
        <f t="shared" si="36"/>
        <v>13656.650390625</v>
      </c>
      <c r="N189" s="90">
        <f t="shared" si="37"/>
        <v>2361.199951171875</v>
      </c>
      <c r="O189" s="90">
        <f t="shared" si="38"/>
        <v>3172.394775390625</v>
      </c>
      <c r="P189" s="90">
        <f t="shared" si="47"/>
        <v>5533.5947265625</v>
      </c>
      <c r="Q189" s="90">
        <f t="shared" si="39"/>
        <v>3161.027587890625</v>
      </c>
      <c r="R189" s="92">
        <f>Data!CG189</f>
        <v>6184.4697265625</v>
      </c>
      <c r="S189" s="92">
        <f>Data!CH189</f>
        <v>2500</v>
      </c>
      <c r="T189" s="92">
        <f>Data!CI189</f>
        <v>2000</v>
      </c>
      <c r="U189" s="92">
        <f>Data!CJ189</f>
        <v>4500</v>
      </c>
      <c r="V189" s="90">
        <f>Data!CA190</f>
        <v>249.83134460449219</v>
      </c>
      <c r="W189" s="90">
        <f>Data!CC189</f>
        <v>631.57891845703125</v>
      </c>
      <c r="X189" s="90" t="str">
        <f t="shared" si="48"/>
        <v/>
      </c>
      <c r="Y189" s="90">
        <f>Data!BU190</f>
        <v>241.79924011230469</v>
      </c>
      <c r="Z189" s="90">
        <f>Data!BW189</f>
        <v>550</v>
      </c>
      <c r="AA189" s="90" t="str">
        <f t="shared" si="49"/>
        <v/>
      </c>
      <c r="AB189" s="90">
        <f>Data!BX190</f>
        <v>260.41134643554687</v>
      </c>
      <c r="AC189" s="90">
        <f>Data!BZ189</f>
        <v>680</v>
      </c>
      <c r="AD189" s="90" t="str">
        <f t="shared" si="50"/>
        <v/>
      </c>
    </row>
    <row r="190" spans="1:30">
      <c r="A190" s="77">
        <v>193611</v>
      </c>
      <c r="B190" s="88">
        <f t="shared" si="40"/>
        <v>13362</v>
      </c>
      <c r="C190" s="79" t="str">
        <f t="shared" si="41"/>
        <v>--</v>
      </c>
      <c r="D190" s="79" t="str">
        <f t="shared" si="42"/>
        <v>--</v>
      </c>
      <c r="E190" s="79" t="str">
        <f t="shared" si="43"/>
        <v>--</v>
      </c>
      <c r="F190" s="89" t="str">
        <f t="shared" si="34"/>
        <v>&lt;RC</v>
      </c>
      <c r="G190" s="89" t="str">
        <f t="shared" si="35"/>
        <v>&lt;RC</v>
      </c>
      <c r="H190" s="89" t="str">
        <f t="shared" si="44"/>
        <v>Tracy</v>
      </c>
      <c r="I190" s="89" t="str">
        <f t="shared" si="45"/>
        <v>Banks</v>
      </c>
      <c r="J190" s="79" t="str">
        <f>IF(DeltaCalc!P190="","--",DeltaCalc!P190)</f>
        <v>--</v>
      </c>
      <c r="K190" s="89" t="str">
        <f t="shared" si="46"/>
        <v>IBU</v>
      </c>
      <c r="L190" s="90">
        <f>DeltaCalc!AF190</f>
        <v>7.983698844909668</v>
      </c>
      <c r="M190" s="90">
        <f t="shared" si="36"/>
        <v>19962.1015625</v>
      </c>
      <c r="N190" s="90">
        <f t="shared" si="37"/>
        <v>6680</v>
      </c>
      <c r="O190" s="90">
        <f t="shared" si="38"/>
        <v>4551.21875</v>
      </c>
      <c r="P190" s="90">
        <f t="shared" si="47"/>
        <v>11231.21875</v>
      </c>
      <c r="Q190" s="90">
        <f t="shared" si="39"/>
        <v>7.983698844909668</v>
      </c>
      <c r="R190" s="92">
        <f>Data!CG190</f>
        <v>19318.779296875</v>
      </c>
      <c r="S190" s="92">
        <f>Data!CH190</f>
        <v>6680</v>
      </c>
      <c r="T190" s="92">
        <f>Data!CI190</f>
        <v>4551.21875</v>
      </c>
      <c r="U190" s="92">
        <f>Data!CJ190</f>
        <v>11231.21875</v>
      </c>
      <c r="V190" s="90">
        <f>Data!CA191</f>
        <v>288.77618408203125</v>
      </c>
      <c r="W190" s="90">
        <f>Data!CC190</f>
        <v>631.57891845703125</v>
      </c>
      <c r="X190" s="90" t="str">
        <f t="shared" si="48"/>
        <v/>
      </c>
      <c r="Y190" s="90">
        <f>Data!BU191</f>
        <v>706.2371826171875</v>
      </c>
      <c r="Z190" s="90">
        <f>Data!BW190</f>
        <v>740</v>
      </c>
      <c r="AA190" s="90" t="str">
        <f t="shared" si="49"/>
        <v/>
      </c>
      <c r="AB190" s="90">
        <f>Data!BX191</f>
        <v>433.46444702148437</v>
      </c>
      <c r="AC190" s="90">
        <f>Data!BZ190</f>
        <v>1140</v>
      </c>
      <c r="AD190" s="90" t="str">
        <f t="shared" si="50"/>
        <v/>
      </c>
    </row>
    <row r="191" spans="1:30">
      <c r="A191" s="77">
        <v>193612</v>
      </c>
      <c r="B191" s="88">
        <f t="shared" si="40"/>
        <v>13393</v>
      </c>
      <c r="C191" s="79" t="str">
        <f t="shared" si="41"/>
        <v>NCP</v>
      </c>
      <c r="D191" s="79" t="str">
        <f t="shared" si="42"/>
        <v>--</v>
      </c>
      <c r="E191" s="79" t="str">
        <f t="shared" si="43"/>
        <v>--</v>
      </c>
      <c r="F191" s="89" t="str">
        <f t="shared" si="34"/>
        <v>&gt;RC</v>
      </c>
      <c r="G191" s="89" t="str">
        <f t="shared" si="35"/>
        <v>&lt;RC</v>
      </c>
      <c r="H191" s="89" t="str">
        <f t="shared" si="44"/>
        <v>Tracy</v>
      </c>
      <c r="I191" s="89" t="str">
        <f t="shared" si="45"/>
        <v>Banks</v>
      </c>
      <c r="J191" s="79" t="str">
        <f>IF(DeltaCalc!P191="","--",DeltaCalc!P191)</f>
        <v>--</v>
      </c>
      <c r="K191" s="89" t="str">
        <f t="shared" si="46"/>
        <v>IBU</v>
      </c>
      <c r="L191" s="90">
        <f>DeltaCalc!AF191</f>
        <v>28.925777435302734</v>
      </c>
      <c r="M191" s="90">
        <f t="shared" si="36"/>
        <v>15571.0927734375</v>
      </c>
      <c r="N191" s="90">
        <f t="shared" si="37"/>
        <v>6680</v>
      </c>
      <c r="O191" s="90">
        <f t="shared" si="38"/>
        <v>4514.7705078125</v>
      </c>
      <c r="P191" s="90">
        <f t="shared" si="47"/>
        <v>11194.7705078125</v>
      </c>
      <c r="Q191" s="90">
        <f t="shared" si="39"/>
        <v>28.925777435302734</v>
      </c>
      <c r="R191" s="92">
        <f>Data!CG191</f>
        <v>13890.5615234375</v>
      </c>
      <c r="S191" s="92">
        <f>Data!CH191</f>
        <v>6680</v>
      </c>
      <c r="T191" s="92">
        <f>Data!CI191</f>
        <v>3334.255859375</v>
      </c>
      <c r="U191" s="92">
        <f>Data!CJ191</f>
        <v>10014.255859375</v>
      </c>
      <c r="V191" s="90">
        <f>Data!CA192</f>
        <v>562.7923583984375</v>
      </c>
      <c r="W191" s="90">
        <f>Data!CC191</f>
        <v>964.91229248046875</v>
      </c>
      <c r="X191" s="90" t="str">
        <f t="shared" si="48"/>
        <v/>
      </c>
      <c r="Y191" s="90">
        <f>Data!BU192</f>
        <v>1516.2481689453125</v>
      </c>
      <c r="Z191" s="90">
        <f>Data!BW191</f>
        <v>1490</v>
      </c>
      <c r="AA191" s="90">
        <f t="shared" si="49"/>
        <v>26.2481689453125</v>
      </c>
      <c r="AB191" s="90">
        <f>Data!BX192</f>
        <v>969.2113037109375</v>
      </c>
      <c r="AC191" s="90">
        <f>Data!BZ191</f>
        <v>1990</v>
      </c>
      <c r="AD191" s="90" t="str">
        <f t="shared" si="50"/>
        <v/>
      </c>
    </row>
    <row r="192" spans="1:30">
      <c r="A192" s="77">
        <v>193613</v>
      </c>
      <c r="B192" s="88">
        <f t="shared" si="40"/>
        <v>13423</v>
      </c>
      <c r="C192" s="79" t="str">
        <f t="shared" si="41"/>
        <v>--</v>
      </c>
      <c r="D192" s="79" t="str">
        <f t="shared" si="42"/>
        <v>Flood</v>
      </c>
      <c r="E192" s="79" t="str">
        <f t="shared" si="43"/>
        <v>--</v>
      </c>
      <c r="F192" s="89" t="str">
        <f t="shared" si="34"/>
        <v>&gt;RC</v>
      </c>
      <c r="G192" s="89" t="str">
        <f t="shared" si="35"/>
        <v>&lt;RC</v>
      </c>
      <c r="H192" s="89" t="str">
        <f t="shared" si="44"/>
        <v>Tracy</v>
      </c>
      <c r="I192" s="89" t="str">
        <f t="shared" si="45"/>
        <v>Banks</v>
      </c>
      <c r="J192" s="79" t="str">
        <f>IF(DeltaCalc!P192="","--",DeltaCalc!P192)</f>
        <v>--</v>
      </c>
      <c r="K192" s="89" t="str">
        <f t="shared" si="46"/>
        <v>UWFE</v>
      </c>
      <c r="L192" s="90">
        <f>DeltaCalc!AF192</f>
        <v>4.8685398420384445</v>
      </c>
      <c r="M192" s="90">
        <f t="shared" si="36"/>
        <v>14101.4384765625</v>
      </c>
      <c r="N192" s="90">
        <f t="shared" si="37"/>
        <v>6680</v>
      </c>
      <c r="O192" s="90">
        <f t="shared" si="38"/>
        <v>4460.52197265625</v>
      </c>
      <c r="P192" s="90">
        <f t="shared" si="47"/>
        <v>11140.52197265625</v>
      </c>
      <c r="Q192" s="90">
        <f t="shared" si="39"/>
        <v>1198.89599609375</v>
      </c>
      <c r="R192" s="92">
        <f>Data!CG192</f>
        <v>10300.5595703125</v>
      </c>
      <c r="S192" s="92">
        <f>Data!CH192</f>
        <v>6680</v>
      </c>
      <c r="T192" s="92">
        <f>Data!CI192</f>
        <v>2679.9130859375</v>
      </c>
      <c r="U192" s="92">
        <f>Data!CJ192</f>
        <v>9359.9130859375</v>
      </c>
      <c r="V192" s="90">
        <f>Data!CA193</f>
        <v>841.860107421875</v>
      </c>
      <c r="W192" s="90">
        <f>Data!CC192</f>
        <v>964.91229248046875</v>
      </c>
      <c r="X192" s="90" t="str">
        <f t="shared" si="48"/>
        <v/>
      </c>
      <c r="Y192" s="90">
        <f>Data!BU193</f>
        <v>2152.1455078125</v>
      </c>
      <c r="Z192" s="90">
        <f>Data!BW192</f>
        <v>99000</v>
      </c>
      <c r="AA192" s="90" t="str">
        <f t="shared" si="49"/>
        <v/>
      </c>
      <c r="AB192" s="90">
        <f>Data!BX193</f>
        <v>1484.023681640625</v>
      </c>
      <c r="AC192" s="90">
        <f>Data!BZ192</f>
        <v>99000</v>
      </c>
      <c r="AD192" s="90" t="str">
        <f t="shared" si="50"/>
        <v/>
      </c>
    </row>
    <row r="193" spans="1:30">
      <c r="A193" s="77">
        <v>193702</v>
      </c>
      <c r="B193" s="88">
        <f t="shared" si="40"/>
        <v>13454</v>
      </c>
      <c r="C193" s="79" t="str">
        <f t="shared" si="41"/>
        <v>NCP</v>
      </c>
      <c r="D193" s="79" t="str">
        <f t="shared" si="42"/>
        <v>--</v>
      </c>
      <c r="E193" s="79" t="str">
        <f t="shared" si="43"/>
        <v>--</v>
      </c>
      <c r="F193" s="89" t="str">
        <f t="shared" si="34"/>
        <v>&gt;RC</v>
      </c>
      <c r="G193" s="89" t="str">
        <f t="shared" si="35"/>
        <v>@RC</v>
      </c>
      <c r="H193" s="89" t="str">
        <f t="shared" si="44"/>
        <v>Tracy</v>
      </c>
      <c r="I193" s="89" t="str">
        <f t="shared" si="45"/>
        <v>--</v>
      </c>
      <c r="J193" s="79" t="str">
        <f>IF(DeltaCalc!P193="","--",DeltaCalc!P193)</f>
        <v>EI</v>
      </c>
      <c r="K193" s="89" t="str">
        <f t="shared" si="46"/>
        <v>UWFE</v>
      </c>
      <c r="L193" s="90">
        <f>DeltaCalc!AF193</f>
        <v>-7.5120194742339663E-4</v>
      </c>
      <c r="M193" s="90">
        <f t="shared" si="36"/>
        <v>13283.3369140625</v>
      </c>
      <c r="N193" s="90">
        <f t="shared" si="37"/>
        <v>6403.20166015625</v>
      </c>
      <c r="O193" s="90">
        <f t="shared" si="38"/>
        <v>4329.17578125</v>
      </c>
      <c r="P193" s="90">
        <f t="shared" si="47"/>
        <v>10732.37744140625</v>
      </c>
      <c r="Q193" s="90">
        <f t="shared" si="39"/>
        <v>550.79949951171875</v>
      </c>
      <c r="R193" s="92">
        <f>Data!CG193</f>
        <v>5872.87353515625</v>
      </c>
      <c r="S193" s="92">
        <f>Data!CH193</f>
        <v>5299.75830078125</v>
      </c>
      <c r="T193" s="92">
        <f>Data!CI193</f>
        <v>1259.2000732421875</v>
      </c>
      <c r="U193" s="92">
        <f>Data!CJ193</f>
        <v>6558.9580078125</v>
      </c>
      <c r="V193" s="90">
        <f>Data!CA194</f>
        <v>831.48382568359375</v>
      </c>
      <c r="W193" s="90">
        <f>Data!CC193</f>
        <v>964.91229248046875</v>
      </c>
      <c r="X193" s="90" t="str">
        <f t="shared" si="48"/>
        <v/>
      </c>
      <c r="Y193" s="90">
        <f>Data!BU194</f>
        <v>2161.134521484375</v>
      </c>
      <c r="Z193" s="90">
        <f>Data!BW193</f>
        <v>99000</v>
      </c>
      <c r="AA193" s="90" t="str">
        <f t="shared" si="49"/>
        <v/>
      </c>
      <c r="AB193" s="90">
        <f>Data!BX194</f>
        <v>1735.662841796875</v>
      </c>
      <c r="AC193" s="90">
        <f>Data!BZ193</f>
        <v>99000</v>
      </c>
      <c r="AD193" s="90" t="str">
        <f t="shared" si="50"/>
        <v/>
      </c>
    </row>
    <row r="194" spans="1:30">
      <c r="A194" s="77">
        <v>193703</v>
      </c>
      <c r="B194" s="88">
        <f t="shared" si="40"/>
        <v>13484</v>
      </c>
      <c r="C194" s="79" t="str">
        <f t="shared" si="41"/>
        <v>NCP</v>
      </c>
      <c r="D194" s="79" t="str">
        <f t="shared" si="42"/>
        <v>Nimbus</v>
      </c>
      <c r="E194" s="79" t="str">
        <f t="shared" si="43"/>
        <v>--</v>
      </c>
      <c r="F194" s="89" t="str">
        <f t="shared" si="34"/>
        <v>&gt;RC</v>
      </c>
      <c r="G194" s="89" t="str">
        <f t="shared" si="35"/>
        <v>&lt;RC</v>
      </c>
      <c r="H194" s="89" t="str">
        <f t="shared" si="44"/>
        <v>Tracy</v>
      </c>
      <c r="I194" s="89" t="str">
        <f t="shared" si="45"/>
        <v>--</v>
      </c>
      <c r="J194" s="79" t="str">
        <f>IF(DeltaCalc!P194="","--",DeltaCalc!P194)</f>
        <v>MRDO</v>
      </c>
      <c r="K194" s="89" t="str">
        <f t="shared" si="46"/>
        <v>IBU</v>
      </c>
      <c r="L194" s="90">
        <f>DeltaCalc!AF194</f>
        <v>0</v>
      </c>
      <c r="M194" s="90">
        <f t="shared" si="36"/>
        <v>10436.2880859375</v>
      </c>
      <c r="N194" s="90">
        <f t="shared" si="37"/>
        <v>3401.69287109375</v>
      </c>
      <c r="O194" s="90">
        <f t="shared" si="38"/>
        <v>4245.52783203125</v>
      </c>
      <c r="P194" s="90">
        <f t="shared" si="47"/>
        <v>7647.220703125</v>
      </c>
      <c r="Q194" s="90">
        <f t="shared" si="39"/>
        <v>0</v>
      </c>
      <c r="R194" s="92">
        <f>Data!CG194</f>
        <v>5463.1162109375</v>
      </c>
      <c r="S194" s="92">
        <f>Data!CH194</f>
        <v>5039.93212890625</v>
      </c>
      <c r="T194" s="92">
        <f>Data!CI194</f>
        <v>800</v>
      </c>
      <c r="U194" s="92">
        <f>Data!CJ194</f>
        <v>5839.93212890625</v>
      </c>
      <c r="V194" s="90">
        <f>Data!CA195</f>
        <v>771.39959716796875</v>
      </c>
      <c r="W194" s="90">
        <f>Data!CC194</f>
        <v>964.91229248046875</v>
      </c>
      <c r="X194" s="90" t="str">
        <f t="shared" si="48"/>
        <v/>
      </c>
      <c r="Y194" s="90">
        <f>Data!BU195</f>
        <v>2066.953857421875</v>
      </c>
      <c r="Z194" s="90">
        <f>Data!BW194</f>
        <v>99000</v>
      </c>
      <c r="AA194" s="90" t="str">
        <f t="shared" si="49"/>
        <v/>
      </c>
      <c r="AB194" s="90">
        <f>Data!BX195</f>
        <v>2121.98681640625</v>
      </c>
      <c r="AC194" s="90">
        <f>Data!BZ194</f>
        <v>99000</v>
      </c>
      <c r="AD194" s="90" t="str">
        <f t="shared" si="50"/>
        <v/>
      </c>
    </row>
    <row r="195" spans="1:30">
      <c r="A195" s="77">
        <v>193704</v>
      </c>
      <c r="B195" s="88">
        <f t="shared" si="40"/>
        <v>13515</v>
      </c>
      <c r="C195" s="79" t="str">
        <f t="shared" si="41"/>
        <v>NCP</v>
      </c>
      <c r="D195" s="79" t="str">
        <f t="shared" si="42"/>
        <v>Nimbus</v>
      </c>
      <c r="E195" s="79" t="str">
        <f t="shared" si="43"/>
        <v>--</v>
      </c>
      <c r="F195" s="89" t="str">
        <f t="shared" si="34"/>
        <v>&gt;RC</v>
      </c>
      <c r="G195" s="89" t="str">
        <f t="shared" si="35"/>
        <v>&lt;RC</v>
      </c>
      <c r="H195" s="89" t="str">
        <f t="shared" si="44"/>
        <v>Tracy</v>
      </c>
      <c r="I195" s="89" t="str">
        <f t="shared" si="45"/>
        <v>--</v>
      </c>
      <c r="J195" s="79" t="str">
        <f>IF(DeltaCalc!P195="","--",DeltaCalc!P195)</f>
        <v>RS</v>
      </c>
      <c r="K195" s="89" t="str">
        <f t="shared" si="46"/>
        <v>UWFE</v>
      </c>
      <c r="L195" s="90">
        <f>DeltaCalc!AF195</f>
        <v>0</v>
      </c>
      <c r="M195" s="90">
        <f t="shared" si="36"/>
        <v>12893.6796875</v>
      </c>
      <c r="N195" s="90">
        <f t="shared" si="37"/>
        <v>4936.68359375</v>
      </c>
      <c r="O195" s="90">
        <f t="shared" si="38"/>
        <v>4220.5791015625</v>
      </c>
      <c r="P195" s="90">
        <f t="shared" si="47"/>
        <v>9157.2626953125</v>
      </c>
      <c r="Q195" s="90">
        <f t="shared" si="39"/>
        <v>1291.6884765625</v>
      </c>
      <c r="R195" s="92">
        <f>Data!CG195</f>
        <v>6054.54736328125</v>
      </c>
      <c r="S195" s="92">
        <f>Data!CH195</f>
        <v>4500</v>
      </c>
      <c r="T195" s="92">
        <f>Data!CI195</f>
        <v>800</v>
      </c>
      <c r="U195" s="92">
        <f>Data!CJ195</f>
        <v>5300</v>
      </c>
      <c r="V195" s="90">
        <f>Data!CA196</f>
        <v>963.94061279296875</v>
      </c>
      <c r="W195" s="90">
        <f>Data!CC195</f>
        <v>964.91229248046875</v>
      </c>
      <c r="X195" s="90" t="str">
        <f t="shared" si="48"/>
        <v/>
      </c>
      <c r="Y195" s="90">
        <f>Data!BU196</f>
        <v>2299.75634765625</v>
      </c>
      <c r="Z195" s="90">
        <f>Data!BW195</f>
        <v>99000</v>
      </c>
      <c r="AA195" s="90" t="str">
        <f t="shared" si="49"/>
        <v/>
      </c>
      <c r="AB195" s="90">
        <f>Data!BX196</f>
        <v>1679.701904296875</v>
      </c>
      <c r="AC195" s="90">
        <f>Data!BZ195</f>
        <v>99000</v>
      </c>
      <c r="AD195" s="90" t="str">
        <f t="shared" si="50"/>
        <v/>
      </c>
    </row>
    <row r="196" spans="1:30">
      <c r="A196" s="77">
        <v>193705</v>
      </c>
      <c r="B196" s="88">
        <f t="shared" si="40"/>
        <v>13546</v>
      </c>
      <c r="C196" s="79" t="str">
        <f t="shared" si="41"/>
        <v>Keswick</v>
      </c>
      <c r="D196" s="79" t="str">
        <f t="shared" si="42"/>
        <v>Nimbus</v>
      </c>
      <c r="E196" s="79" t="str">
        <f t="shared" si="43"/>
        <v>Therm.</v>
      </c>
      <c r="F196" s="89" t="str">
        <f t="shared" si="34"/>
        <v>&gt;RC</v>
      </c>
      <c r="G196" s="89" t="str">
        <f t="shared" si="35"/>
        <v>&gt;RC</v>
      </c>
      <c r="H196" s="89" t="str">
        <f t="shared" si="44"/>
        <v>--</v>
      </c>
      <c r="I196" s="89" t="str">
        <f t="shared" si="45"/>
        <v>--</v>
      </c>
      <c r="J196" s="79" t="str">
        <f>IF(DeltaCalc!P196="","--",DeltaCalc!P196)</f>
        <v>--</v>
      </c>
      <c r="K196" s="89" t="str">
        <f t="shared" si="46"/>
        <v>UWFE</v>
      </c>
      <c r="L196" s="90">
        <f>DeltaCalc!AF196</f>
        <v>5173.7727258305458</v>
      </c>
      <c r="M196" s="90">
        <f t="shared" si="36"/>
        <v>12565.515625</v>
      </c>
      <c r="N196" s="90">
        <f t="shared" si="37"/>
        <v>3583.34375</v>
      </c>
      <c r="O196" s="90">
        <f t="shared" si="38"/>
        <v>3583.34375</v>
      </c>
      <c r="P196" s="90">
        <f t="shared" si="47"/>
        <v>7166.6875</v>
      </c>
      <c r="Q196" s="90">
        <f t="shared" si="39"/>
        <v>5193.5205078125</v>
      </c>
      <c r="R196" s="92">
        <f>Data!CG196</f>
        <v>0</v>
      </c>
      <c r="S196" s="92">
        <f>Data!CH196</f>
        <v>300</v>
      </c>
      <c r="T196" s="92">
        <f>Data!CI196</f>
        <v>800</v>
      </c>
      <c r="U196" s="92">
        <f>Data!CJ196</f>
        <v>1100</v>
      </c>
      <c r="V196" s="90">
        <f>Data!CA197</f>
        <v>899.93505859375</v>
      </c>
      <c r="W196" s="90">
        <f>Data!CC196</f>
        <v>964.91229248046875</v>
      </c>
      <c r="X196" s="90" t="str">
        <f t="shared" si="48"/>
        <v/>
      </c>
      <c r="Y196" s="90">
        <f>Data!BU197</f>
        <v>1278.9169921875</v>
      </c>
      <c r="Z196" s="90">
        <f>Data!BW196</f>
        <v>99000</v>
      </c>
      <c r="AA196" s="90" t="str">
        <f t="shared" si="49"/>
        <v/>
      </c>
      <c r="AB196" s="90">
        <f>Data!BX197</f>
        <v>771.25872802734375</v>
      </c>
      <c r="AC196" s="90">
        <f>Data!BZ196</f>
        <v>99000</v>
      </c>
      <c r="AD196" s="90" t="str">
        <f t="shared" si="50"/>
        <v/>
      </c>
    </row>
    <row r="197" spans="1:30">
      <c r="A197" s="77">
        <v>193706</v>
      </c>
      <c r="B197" s="88">
        <f t="shared" si="40"/>
        <v>13574</v>
      </c>
      <c r="C197" s="79" t="str">
        <f t="shared" si="41"/>
        <v>--</v>
      </c>
      <c r="D197" s="79" t="str">
        <f t="shared" si="42"/>
        <v>Flood</v>
      </c>
      <c r="E197" s="79" t="str">
        <f t="shared" si="43"/>
        <v>Therm.</v>
      </c>
      <c r="F197" s="89" t="str">
        <f t="shared" si="34"/>
        <v>&gt;RC</v>
      </c>
      <c r="G197" s="89" t="str">
        <f t="shared" si="35"/>
        <v>Storage</v>
      </c>
      <c r="H197" s="89" t="str">
        <f t="shared" si="44"/>
        <v>Tracy</v>
      </c>
      <c r="I197" s="89" t="str">
        <f t="shared" si="45"/>
        <v>Banks</v>
      </c>
      <c r="J197" s="79" t="str">
        <f>IF(DeltaCalc!P197="","--",DeltaCalc!P197)</f>
        <v>--</v>
      </c>
      <c r="K197" s="89" t="str">
        <f t="shared" si="46"/>
        <v>UWFE</v>
      </c>
      <c r="L197" s="90">
        <f>DeltaCalc!AF197</f>
        <v>31903.636912866084</v>
      </c>
      <c r="M197" s="90">
        <f t="shared" si="36"/>
        <v>34911.23828125</v>
      </c>
      <c r="N197" s="90">
        <f t="shared" si="37"/>
        <v>8500</v>
      </c>
      <c r="O197" s="90">
        <f t="shared" si="38"/>
        <v>4241.70166015625</v>
      </c>
      <c r="P197" s="90">
        <f t="shared" si="47"/>
        <v>12741.70166015625</v>
      </c>
      <c r="Q197" s="90">
        <f t="shared" si="39"/>
        <v>42700.65234375</v>
      </c>
      <c r="R197" s="92">
        <f>Data!CG197</f>
        <v>0</v>
      </c>
      <c r="S197" s="92">
        <f>Data!CH197</f>
        <v>300</v>
      </c>
      <c r="T197" s="92">
        <f>Data!CI197</f>
        <v>800</v>
      </c>
      <c r="U197" s="92">
        <f>Data!CJ197</f>
        <v>1100</v>
      </c>
      <c r="V197" s="90">
        <f>Data!CA198</f>
        <v>465.40228271484375</v>
      </c>
      <c r="W197" s="90">
        <f>Data!CC197</f>
        <v>631.57891845703125</v>
      </c>
      <c r="X197" s="90" t="str">
        <f t="shared" si="48"/>
        <v/>
      </c>
      <c r="Y197" s="90">
        <f>Data!BU198</f>
        <v>364.30435180664062</v>
      </c>
      <c r="Z197" s="90">
        <f>Data!BW197</f>
        <v>99000</v>
      </c>
      <c r="AA197" s="90" t="str">
        <f t="shared" si="49"/>
        <v/>
      </c>
      <c r="AB197" s="90">
        <f>Data!BX198</f>
        <v>199.47769165039062</v>
      </c>
      <c r="AC197" s="90">
        <f>Data!BZ197</f>
        <v>99000</v>
      </c>
      <c r="AD197" s="90" t="str">
        <f t="shared" si="50"/>
        <v/>
      </c>
    </row>
    <row r="198" spans="1:30">
      <c r="A198" s="77">
        <v>193707</v>
      </c>
      <c r="B198" s="88">
        <f t="shared" si="40"/>
        <v>13605</v>
      </c>
      <c r="C198" s="79" t="str">
        <f t="shared" si="41"/>
        <v>Keswick</v>
      </c>
      <c r="D198" s="79" t="str">
        <f t="shared" si="42"/>
        <v>Flood</v>
      </c>
      <c r="E198" s="79" t="str">
        <f t="shared" si="43"/>
        <v>Therm.</v>
      </c>
      <c r="F198" s="89" t="str">
        <f t="shared" si="34"/>
        <v>Storage</v>
      </c>
      <c r="G198" s="89" t="str">
        <f t="shared" si="35"/>
        <v>Storage</v>
      </c>
      <c r="H198" s="89" t="str">
        <f t="shared" si="44"/>
        <v>Storage</v>
      </c>
      <c r="I198" s="89" t="str">
        <f t="shared" si="45"/>
        <v>Storage</v>
      </c>
      <c r="J198" s="79" t="str">
        <f>IF(DeltaCalc!P198="","--",DeltaCalc!P198)</f>
        <v>--</v>
      </c>
      <c r="K198" s="89" t="str">
        <f t="shared" si="46"/>
        <v>UWFE</v>
      </c>
      <c r="L198" s="90">
        <f>DeltaCalc!AF198</f>
        <v>38490.458942318968</v>
      </c>
      <c r="M198" s="90">
        <f t="shared" si="36"/>
        <v>39665.1015625</v>
      </c>
      <c r="N198" s="90">
        <f t="shared" si="37"/>
        <v>6326.314453125</v>
      </c>
      <c r="O198" s="90">
        <f t="shared" si="38"/>
        <v>628.747802734375</v>
      </c>
      <c r="P198" s="90">
        <f t="shared" si="47"/>
        <v>6955.062255859375</v>
      </c>
      <c r="Q198" s="90">
        <f t="shared" si="39"/>
        <v>45049.6484375</v>
      </c>
      <c r="R198" s="92">
        <f>Data!CG198</f>
        <v>0</v>
      </c>
      <c r="S198" s="92">
        <f>Data!CH198</f>
        <v>300</v>
      </c>
      <c r="T198" s="92">
        <f>Data!CI198</f>
        <v>800</v>
      </c>
      <c r="U198" s="92">
        <f>Data!CJ198</f>
        <v>1100</v>
      </c>
      <c r="V198" s="90">
        <f>Data!CA199</f>
        <v>505.02777099609375</v>
      </c>
      <c r="W198" s="90">
        <f>Data!CC198</f>
        <v>631.57891845703125</v>
      </c>
      <c r="X198" s="90" t="str">
        <f t="shared" si="48"/>
        <v/>
      </c>
      <c r="Y198" s="90">
        <f>Data!BU199</f>
        <v>263.62564086914062</v>
      </c>
      <c r="Z198" s="90">
        <f>Data!BW198</f>
        <v>99000</v>
      </c>
      <c r="AA198" s="90" t="str">
        <f t="shared" si="49"/>
        <v/>
      </c>
      <c r="AB198" s="90">
        <f>Data!BX199</f>
        <v>197.17965698242187</v>
      </c>
      <c r="AC198" s="90">
        <f>Data!BZ198</f>
        <v>99000</v>
      </c>
      <c r="AD198" s="90" t="str">
        <f t="shared" si="50"/>
        <v/>
      </c>
    </row>
    <row r="199" spans="1:30">
      <c r="A199" s="77">
        <v>193708</v>
      </c>
      <c r="B199" s="88">
        <f t="shared" si="40"/>
        <v>13635</v>
      </c>
      <c r="C199" s="79" t="str">
        <f t="shared" si="41"/>
        <v>Keswick</v>
      </c>
      <c r="D199" s="79" t="str">
        <f t="shared" si="42"/>
        <v>Flood</v>
      </c>
      <c r="E199" s="79" t="str">
        <f t="shared" si="43"/>
        <v>Therm.</v>
      </c>
      <c r="F199" s="89" t="str">
        <f t="shared" si="34"/>
        <v>Storage</v>
      </c>
      <c r="G199" s="89" t="str">
        <f t="shared" si="35"/>
        <v>&lt;RC</v>
      </c>
      <c r="H199" s="89" t="str">
        <f t="shared" si="44"/>
        <v>PulseCap1</v>
      </c>
      <c r="I199" s="89" t="str">
        <f t="shared" si="45"/>
        <v>PulseCap1</v>
      </c>
      <c r="J199" s="79" t="str">
        <f>IF(DeltaCalc!P199="","--",DeltaCalc!P199)</f>
        <v>--</v>
      </c>
      <c r="K199" s="89" t="str">
        <f t="shared" si="46"/>
        <v>UWFE</v>
      </c>
      <c r="L199" s="90">
        <f>DeltaCalc!AF199</f>
        <v>12543.212890625</v>
      </c>
      <c r="M199" s="90">
        <f t="shared" si="36"/>
        <v>20132.3359375</v>
      </c>
      <c r="N199" s="90">
        <f t="shared" si="37"/>
        <v>1165.6094970703125</v>
      </c>
      <c r="O199" s="90">
        <f t="shared" si="38"/>
        <v>1124.26904296875</v>
      </c>
      <c r="P199" s="90">
        <f t="shared" si="47"/>
        <v>2289.8785400390625</v>
      </c>
      <c r="Q199" s="90">
        <f t="shared" si="39"/>
        <v>12543.212890625</v>
      </c>
      <c r="R199" s="92">
        <f>Data!CG199</f>
        <v>0</v>
      </c>
      <c r="S199" s="92">
        <f>Data!CH199</f>
        <v>1000</v>
      </c>
      <c r="T199" s="92">
        <f>Data!CI199</f>
        <v>800</v>
      </c>
      <c r="U199" s="92">
        <f>Data!CJ199</f>
        <v>1800</v>
      </c>
      <c r="V199" s="90">
        <f>Data!CA200</f>
        <v>405.99844360351562</v>
      </c>
      <c r="W199" s="90">
        <f>Data!CC199</f>
        <v>631.57891845703125</v>
      </c>
      <c r="X199" s="90" t="str">
        <f t="shared" si="48"/>
        <v/>
      </c>
      <c r="Y199" s="90">
        <f>Data!BU200</f>
        <v>257.92141723632812</v>
      </c>
      <c r="Z199" s="90">
        <f>Data!BW199</f>
        <v>450</v>
      </c>
      <c r="AA199" s="90" t="str">
        <f t="shared" si="49"/>
        <v/>
      </c>
      <c r="AB199" s="90">
        <f>Data!BX200</f>
        <v>221.75434875488281</v>
      </c>
      <c r="AC199" s="90">
        <f>Data!BZ199</f>
        <v>450</v>
      </c>
      <c r="AD199" s="90" t="str">
        <f t="shared" si="50"/>
        <v/>
      </c>
    </row>
    <row r="200" spans="1:30">
      <c r="A200" s="77">
        <v>193709</v>
      </c>
      <c r="B200" s="88">
        <f t="shared" si="40"/>
        <v>13666</v>
      </c>
      <c r="C200" s="79" t="str">
        <f t="shared" si="41"/>
        <v>NCP</v>
      </c>
      <c r="D200" s="79" t="str">
        <f t="shared" si="42"/>
        <v>Flood</v>
      </c>
      <c r="E200" s="79" t="str">
        <f t="shared" si="43"/>
        <v>F. Min</v>
      </c>
      <c r="F200" s="89" t="str">
        <f t="shared" si="34"/>
        <v>&gt;RC</v>
      </c>
      <c r="G200" s="89" t="str">
        <f t="shared" si="35"/>
        <v>&lt;RC</v>
      </c>
      <c r="H200" s="89" t="str">
        <f t="shared" si="44"/>
        <v>PulseCap1</v>
      </c>
      <c r="I200" s="89" t="str">
        <f t="shared" si="45"/>
        <v>PulseCap1</v>
      </c>
      <c r="J200" s="79" t="str">
        <f>IF(DeltaCalc!P200="","--",DeltaCalc!P200)</f>
        <v>--</v>
      </c>
      <c r="K200" s="89" t="str">
        <f t="shared" si="46"/>
        <v>UWFE</v>
      </c>
      <c r="L200" s="90">
        <f>DeltaCalc!AF200</f>
        <v>13263.896484375</v>
      </c>
      <c r="M200" s="90">
        <f t="shared" si="36"/>
        <v>14616.7412109375</v>
      </c>
      <c r="N200" s="90">
        <f t="shared" si="37"/>
        <v>1200.7723388671875</v>
      </c>
      <c r="O200" s="90">
        <f t="shared" si="38"/>
        <v>1200.7723388671875</v>
      </c>
      <c r="P200" s="90">
        <f t="shared" si="47"/>
        <v>2401.544677734375</v>
      </c>
      <c r="Q200" s="90">
        <f t="shared" si="39"/>
        <v>13263.896484375</v>
      </c>
      <c r="R200" s="92">
        <f>Data!CG200</f>
        <v>0</v>
      </c>
      <c r="S200" s="92">
        <f>Data!CH200</f>
        <v>1000</v>
      </c>
      <c r="T200" s="92">
        <f>Data!CI200</f>
        <v>800</v>
      </c>
      <c r="U200" s="92">
        <f>Data!CJ200</f>
        <v>1800</v>
      </c>
      <c r="V200" s="90">
        <f>Data!CA201</f>
        <v>451.00332641601562</v>
      </c>
      <c r="W200" s="90">
        <f>Data!CC200</f>
        <v>631.57891845703125</v>
      </c>
      <c r="X200" s="90" t="str">
        <f t="shared" si="48"/>
        <v/>
      </c>
      <c r="Y200" s="90">
        <f>Data!BU201</f>
        <v>235.30450439453125</v>
      </c>
      <c r="Z200" s="90">
        <f>Data!BW200</f>
        <v>450</v>
      </c>
      <c r="AA200" s="90" t="str">
        <f t="shared" si="49"/>
        <v/>
      </c>
      <c r="AB200" s="90">
        <f>Data!BX201</f>
        <v>189.9296875</v>
      </c>
      <c r="AC200" s="90">
        <f>Data!BZ200</f>
        <v>450</v>
      </c>
      <c r="AD200" s="90" t="str">
        <f t="shared" si="50"/>
        <v/>
      </c>
    </row>
    <row r="201" spans="1:30">
      <c r="A201" s="77">
        <v>193710</v>
      </c>
      <c r="B201" s="88">
        <f t="shared" si="40"/>
        <v>13696</v>
      </c>
      <c r="C201" s="79" t="str">
        <f t="shared" si="41"/>
        <v>NCP</v>
      </c>
      <c r="D201" s="79" t="str">
        <f t="shared" si="42"/>
        <v>--</v>
      </c>
      <c r="E201" s="79" t="str">
        <f t="shared" si="43"/>
        <v>--</v>
      </c>
      <c r="F201" s="89" t="str">
        <f t="shared" si="34"/>
        <v>&gt;RC</v>
      </c>
      <c r="G201" s="89" t="str">
        <f t="shared" si="35"/>
        <v>&lt;RC</v>
      </c>
      <c r="H201" s="89" t="str">
        <f t="shared" si="44"/>
        <v>--</v>
      </c>
      <c r="I201" s="89" t="str">
        <f t="shared" si="45"/>
        <v>--</v>
      </c>
      <c r="J201" s="79" t="str">
        <f>IF(DeltaCalc!P201="","--",DeltaCalc!P201)</f>
        <v>MRDO</v>
      </c>
      <c r="K201" s="89" t="str">
        <f t="shared" si="46"/>
        <v>UWFE</v>
      </c>
      <c r="L201" s="90">
        <f>DeltaCalc!AF201</f>
        <v>0</v>
      </c>
      <c r="M201" s="90">
        <f t="shared" si="36"/>
        <v>14278.9169921875</v>
      </c>
      <c r="N201" s="90">
        <f t="shared" si="37"/>
        <v>2933.679931640625</v>
      </c>
      <c r="O201" s="90">
        <f t="shared" si="38"/>
        <v>2933.679931640625</v>
      </c>
      <c r="P201" s="90">
        <f t="shared" si="47"/>
        <v>5867.35986328125</v>
      </c>
      <c r="Q201" s="90">
        <f t="shared" si="39"/>
        <v>0</v>
      </c>
      <c r="R201" s="92">
        <f>Data!CG201</f>
        <v>3061.0849609375</v>
      </c>
      <c r="S201" s="92">
        <f>Data!CH201</f>
        <v>2500</v>
      </c>
      <c r="T201" s="92">
        <f>Data!CI201</f>
        <v>800</v>
      </c>
      <c r="U201" s="92">
        <f>Data!CJ201</f>
        <v>3300</v>
      </c>
      <c r="V201" s="90">
        <f>Data!CA202</f>
        <v>266.70095825195312</v>
      </c>
      <c r="W201" s="90">
        <f>Data!CC201</f>
        <v>631.57891845703125</v>
      </c>
      <c r="X201" s="90" t="str">
        <f t="shared" si="48"/>
        <v/>
      </c>
      <c r="Y201" s="90">
        <f>Data!BU202</f>
        <v>189.69694519042969</v>
      </c>
      <c r="Z201" s="90">
        <f>Data!BW201</f>
        <v>550</v>
      </c>
      <c r="AA201" s="90" t="str">
        <f t="shared" si="49"/>
        <v/>
      </c>
      <c r="AB201" s="90">
        <f>Data!BX202</f>
        <v>232.44412231445312</v>
      </c>
      <c r="AC201" s="90">
        <f>Data!BZ201</f>
        <v>680</v>
      </c>
      <c r="AD201" s="90" t="str">
        <f t="shared" si="50"/>
        <v/>
      </c>
    </row>
    <row r="202" spans="1:30">
      <c r="A202" s="77">
        <v>193711</v>
      </c>
      <c r="B202" s="88">
        <f t="shared" si="40"/>
        <v>13727</v>
      </c>
      <c r="C202" s="79" t="str">
        <f t="shared" si="41"/>
        <v>--</v>
      </c>
      <c r="D202" s="79" t="str">
        <f t="shared" si="42"/>
        <v>--</v>
      </c>
      <c r="E202" s="79" t="str">
        <f t="shared" si="43"/>
        <v>--</v>
      </c>
      <c r="F202" s="89" t="str">
        <f t="shared" si="34"/>
        <v>@RC</v>
      </c>
      <c r="G202" s="89" t="str">
        <f t="shared" si="35"/>
        <v>&lt;RC</v>
      </c>
      <c r="H202" s="89" t="str">
        <f t="shared" si="44"/>
        <v>--</v>
      </c>
      <c r="I202" s="89" t="str">
        <f t="shared" si="45"/>
        <v>Banks</v>
      </c>
      <c r="J202" s="79" t="str">
        <f>IF(DeltaCalc!P202="","--",DeltaCalc!P202)</f>
        <v>--</v>
      </c>
      <c r="K202" s="89" t="str">
        <f t="shared" si="46"/>
        <v>IBU</v>
      </c>
      <c r="L202" s="90">
        <f>DeltaCalc!AF202</f>
        <v>77.66387939453125</v>
      </c>
      <c r="M202" s="90">
        <f t="shared" si="36"/>
        <v>18043.96875</v>
      </c>
      <c r="N202" s="90">
        <f t="shared" si="37"/>
        <v>6680</v>
      </c>
      <c r="O202" s="90">
        <f t="shared" si="38"/>
        <v>2790.40771484375</v>
      </c>
      <c r="P202" s="90">
        <f t="shared" si="47"/>
        <v>9470.40771484375</v>
      </c>
      <c r="Q202" s="90">
        <f t="shared" si="39"/>
        <v>77.66387939453125</v>
      </c>
      <c r="R202" s="92">
        <f>Data!CG202</f>
        <v>16418.140625</v>
      </c>
      <c r="S202" s="92">
        <f>Data!CH202</f>
        <v>6680</v>
      </c>
      <c r="T202" s="92">
        <f>Data!CI202</f>
        <v>2737.927978515625</v>
      </c>
      <c r="U202" s="92">
        <f>Data!CJ202</f>
        <v>9417.927734375</v>
      </c>
      <c r="V202" s="90">
        <f>Data!CA203</f>
        <v>269.31600952148437</v>
      </c>
      <c r="W202" s="90">
        <f>Data!CC202</f>
        <v>631.57891845703125</v>
      </c>
      <c r="X202" s="90" t="str">
        <f t="shared" si="48"/>
        <v/>
      </c>
      <c r="Y202" s="90">
        <f>Data!BU203</f>
        <v>597.5718994140625</v>
      </c>
      <c r="Z202" s="90">
        <f>Data!BW202</f>
        <v>740</v>
      </c>
      <c r="AA202" s="90" t="str">
        <f t="shared" si="49"/>
        <v/>
      </c>
      <c r="AB202" s="90">
        <f>Data!BX203</f>
        <v>438.51638793945312</v>
      </c>
      <c r="AC202" s="90">
        <f>Data!BZ202</f>
        <v>1140</v>
      </c>
      <c r="AD202" s="90" t="str">
        <f t="shared" si="50"/>
        <v/>
      </c>
    </row>
    <row r="203" spans="1:30">
      <c r="A203" s="77">
        <v>193712</v>
      </c>
      <c r="B203" s="88">
        <f t="shared" si="40"/>
        <v>13758</v>
      </c>
      <c r="C203" s="79" t="str">
        <f t="shared" si="41"/>
        <v>--</v>
      </c>
      <c r="D203" s="79" t="str">
        <f t="shared" si="42"/>
        <v>--</v>
      </c>
      <c r="E203" s="79" t="str">
        <f t="shared" si="43"/>
        <v>--</v>
      </c>
      <c r="F203" s="89" t="str">
        <f t="shared" si="34"/>
        <v>&gt;RC</v>
      </c>
      <c r="G203" s="89" t="str">
        <f t="shared" si="35"/>
        <v>&lt;RC</v>
      </c>
      <c r="H203" s="89" t="str">
        <f t="shared" si="44"/>
        <v>Tracy</v>
      </c>
      <c r="I203" s="89" t="str">
        <f t="shared" si="45"/>
        <v>Banks</v>
      </c>
      <c r="J203" s="79" t="str">
        <f>IF(DeltaCalc!P203="","--",DeltaCalc!P203)</f>
        <v>--</v>
      </c>
      <c r="K203" s="89" t="str">
        <f t="shared" si="46"/>
        <v>IBU</v>
      </c>
      <c r="L203" s="90">
        <f>DeltaCalc!AF203</f>
        <v>105.49630737304687</v>
      </c>
      <c r="M203" s="90">
        <f t="shared" si="36"/>
        <v>15788.47265625</v>
      </c>
      <c r="N203" s="90">
        <f t="shared" si="37"/>
        <v>6680</v>
      </c>
      <c r="O203" s="90">
        <f t="shared" si="38"/>
        <v>4450.8369140625</v>
      </c>
      <c r="P203" s="90">
        <f t="shared" si="47"/>
        <v>11130.8369140625</v>
      </c>
      <c r="Q203" s="90">
        <f t="shared" si="39"/>
        <v>105.49630737304687</v>
      </c>
      <c r="R203" s="92">
        <f>Data!CG203</f>
        <v>10425.064453125</v>
      </c>
      <c r="S203" s="92">
        <f>Data!CH203</f>
        <v>6680</v>
      </c>
      <c r="T203" s="92">
        <f>Data!CI203</f>
        <v>800</v>
      </c>
      <c r="U203" s="92">
        <f>Data!CJ203</f>
        <v>7480</v>
      </c>
      <c r="V203" s="90">
        <f>Data!CA204</f>
        <v>468.59628295898437</v>
      </c>
      <c r="W203" s="90">
        <f>Data!CC203</f>
        <v>964.91229248046875</v>
      </c>
      <c r="X203" s="90" t="str">
        <f t="shared" si="48"/>
        <v/>
      </c>
      <c r="Y203" s="90">
        <f>Data!BU204</f>
        <v>1448.2095947265625</v>
      </c>
      <c r="Z203" s="90">
        <f>Data!BW203</f>
        <v>1490</v>
      </c>
      <c r="AA203" s="90" t="str">
        <f t="shared" si="49"/>
        <v/>
      </c>
      <c r="AB203" s="90">
        <f>Data!BX204</f>
        <v>933.03240966796875</v>
      </c>
      <c r="AC203" s="90">
        <f>Data!BZ203</f>
        <v>1990</v>
      </c>
      <c r="AD203" s="90" t="str">
        <f t="shared" si="50"/>
        <v/>
      </c>
    </row>
    <row r="204" spans="1:30">
      <c r="A204" s="77">
        <v>193713</v>
      </c>
      <c r="B204" s="88">
        <f t="shared" si="40"/>
        <v>13788</v>
      </c>
      <c r="C204" s="79" t="str">
        <f t="shared" si="41"/>
        <v>--</v>
      </c>
      <c r="D204" s="79" t="str">
        <f t="shared" si="42"/>
        <v>--</v>
      </c>
      <c r="E204" s="79" t="str">
        <f t="shared" si="43"/>
        <v>--</v>
      </c>
      <c r="F204" s="89" t="str">
        <f t="shared" si="34"/>
        <v>&gt;RC</v>
      </c>
      <c r="G204" s="89" t="str">
        <f t="shared" si="35"/>
        <v>&gt;RC</v>
      </c>
      <c r="H204" s="89" t="str">
        <f t="shared" si="44"/>
        <v>Tracy</v>
      </c>
      <c r="I204" s="89" t="str">
        <f t="shared" si="45"/>
        <v>--</v>
      </c>
      <c r="J204" s="79" t="str">
        <f>IF(DeltaCalc!P204="","--",DeltaCalc!P204)</f>
        <v>EI</v>
      </c>
      <c r="K204" s="89" t="str">
        <f t="shared" si="46"/>
        <v>UWFE</v>
      </c>
      <c r="L204" s="90">
        <f>DeltaCalc!AF204</f>
        <v>-7.5120195106137544E-4</v>
      </c>
      <c r="M204" s="90">
        <f t="shared" si="36"/>
        <v>11988.689453125</v>
      </c>
      <c r="N204" s="90">
        <f t="shared" si="37"/>
        <v>5355.18994140625</v>
      </c>
      <c r="O204" s="90">
        <f t="shared" si="38"/>
        <v>4333.6279296875</v>
      </c>
      <c r="P204" s="90">
        <f t="shared" si="47"/>
        <v>9688.81787109375</v>
      </c>
      <c r="Q204" s="90">
        <f t="shared" si="39"/>
        <v>301.38754272460937</v>
      </c>
      <c r="R204" s="92">
        <f>Data!CG204</f>
        <v>2337.6259765625</v>
      </c>
      <c r="S204" s="92">
        <f>Data!CH204</f>
        <v>3355.574462890625</v>
      </c>
      <c r="T204" s="92">
        <f>Data!CI204</f>
        <v>800</v>
      </c>
      <c r="U204" s="92">
        <f>Data!CJ204</f>
        <v>4155.57421875</v>
      </c>
      <c r="V204" s="90">
        <f>Data!CA205</f>
        <v>785.6607666015625</v>
      </c>
      <c r="W204" s="90">
        <f>Data!CC204</f>
        <v>964.91229248046875</v>
      </c>
      <c r="X204" s="90" t="str">
        <f t="shared" si="48"/>
        <v/>
      </c>
      <c r="Y204" s="90">
        <f>Data!BU205</f>
        <v>2243.63818359375</v>
      </c>
      <c r="Z204" s="90">
        <f>Data!BW204</f>
        <v>99000</v>
      </c>
      <c r="AA204" s="90" t="str">
        <f t="shared" si="49"/>
        <v/>
      </c>
      <c r="AB204" s="90">
        <f>Data!BX205</f>
        <v>1877.02734375</v>
      </c>
      <c r="AC204" s="90">
        <f>Data!BZ204</f>
        <v>99000</v>
      </c>
      <c r="AD204" s="90" t="str">
        <f t="shared" si="50"/>
        <v/>
      </c>
    </row>
    <row r="205" spans="1:30">
      <c r="A205" s="77">
        <v>193802</v>
      </c>
      <c r="B205" s="88">
        <f t="shared" si="40"/>
        <v>13819</v>
      </c>
      <c r="C205" s="79" t="str">
        <f t="shared" si="41"/>
        <v>NCP</v>
      </c>
      <c r="D205" s="79" t="str">
        <f t="shared" si="42"/>
        <v>--</v>
      </c>
      <c r="E205" s="79" t="str">
        <f t="shared" si="43"/>
        <v>--</v>
      </c>
      <c r="F205" s="89" t="str">
        <f t="shared" ref="F205:F268" si="51">IF(ABS(CVPSL-$F$3)&lt;err,"Storage",IF(ABS(CVPSL-CVPSLRC)&lt;err,"@RC",IF(CVPSL&gt;CVPSLRC,"&gt;RC","&lt;RC")))</f>
        <v>&gt;RC</v>
      </c>
      <c r="G205" s="89" t="str">
        <f t="shared" ref="G205:G268" si="52">IF(ABS(SWPSL-$G$3)&lt;err,"Storage",IF(ABS(SWPSL-SWPSLRC)&lt;err,"@RC",IF(SWPSL&gt;SWPSLRC,"&gt;RC","&lt;RC")))</f>
        <v>&lt;RC</v>
      </c>
      <c r="H205" s="89" t="str">
        <f t="shared" si="44"/>
        <v>Tracy</v>
      </c>
      <c r="I205" s="89" t="str">
        <f t="shared" si="45"/>
        <v>--</v>
      </c>
      <c r="J205" s="79" t="str">
        <f>IF(DeltaCalc!P205="","--",DeltaCalc!P205)</f>
        <v>RSMRDO</v>
      </c>
      <c r="K205" s="89" t="str">
        <f t="shared" si="46"/>
        <v>UWFE</v>
      </c>
      <c r="L205" s="90">
        <f>DeltaCalc!AF205</f>
        <v>4.1899817006196827E-5</v>
      </c>
      <c r="M205" s="90">
        <f t="shared" ref="M205:M268" si="53">Sac</f>
        <v>11775.171875</v>
      </c>
      <c r="N205" s="90">
        <f t="shared" ref="N205:N268" si="54">Banks</f>
        <v>5212.18212890625</v>
      </c>
      <c r="O205" s="90">
        <f t="shared" ref="O205:O268" si="55">Tracy</f>
        <v>4263.58642578125</v>
      </c>
      <c r="P205" s="90">
        <f t="shared" si="47"/>
        <v>9475.7685546875</v>
      </c>
      <c r="Q205" s="90">
        <f t="shared" ref="Q205:Q268" si="56">DO</f>
        <v>4.1899817006196827E-5</v>
      </c>
      <c r="R205" s="92">
        <f>Data!CG205</f>
        <v>8829.533203125</v>
      </c>
      <c r="S205" s="92">
        <f>Data!CH205</f>
        <v>6680</v>
      </c>
      <c r="T205" s="92">
        <f>Data!CI205</f>
        <v>800</v>
      </c>
      <c r="U205" s="92">
        <f>Data!CJ205</f>
        <v>7480</v>
      </c>
      <c r="V205" s="90">
        <f>Data!CA206</f>
        <v>916.418212890625</v>
      </c>
      <c r="W205" s="90">
        <f>Data!CC205</f>
        <v>964.91229248046875</v>
      </c>
      <c r="X205" s="90" t="str">
        <f t="shared" si="48"/>
        <v/>
      </c>
      <c r="Y205" s="90">
        <f>Data!BU206</f>
        <v>2517.7646484375</v>
      </c>
      <c r="Z205" s="90">
        <f>Data!BW205</f>
        <v>99000</v>
      </c>
      <c r="AA205" s="90" t="str">
        <f t="shared" si="49"/>
        <v/>
      </c>
      <c r="AB205" s="90">
        <f>Data!BX206</f>
        <v>2247.43310546875</v>
      </c>
      <c r="AC205" s="90">
        <f>Data!BZ205</f>
        <v>99000</v>
      </c>
      <c r="AD205" s="90" t="str">
        <f t="shared" si="50"/>
        <v/>
      </c>
    </row>
    <row r="206" spans="1:30">
      <c r="A206" s="77">
        <v>193803</v>
      </c>
      <c r="B206" s="88">
        <f t="shared" ref="B206:B269" si="57">Date</f>
        <v>13849</v>
      </c>
      <c r="C206" s="79" t="str">
        <f t="shared" ref="C206:C269" si="58">IF(NCP&lt;err,"NCP",IF(Kes&lt;err,"Keswick",IF(ABS(Shasta-ShastaFlood)&lt;err,"Flood",IF(ABS(Tracy-$F$4)&lt;err,"T. Min","--"))))</f>
        <v>--</v>
      </c>
      <c r="D206" s="79" t="str">
        <f t="shared" ref="D206:D269" si="59">IF(Nimbus&lt;err,"Nimbus",IF(HSt&lt;err,"H St.",IF(ABS(Folsom-FolsomFlood)&lt;err,"Flood",IF(ABS(Tracy-$F$4)&lt;err,"T. Min","--"))))</f>
        <v>Nimbus</v>
      </c>
      <c r="E206" s="79" t="str">
        <f t="shared" ref="E206:E269" si="60">IF(Therm&lt;err,"Therm.",IF(FMin&lt;err,"F. Min",IF(ABS(Oroville-OrovilleFlood)&lt;err,"Flood",IF(ABS(Banks-$G$4)&lt;err,"B. Min","--"))))</f>
        <v>Therm.</v>
      </c>
      <c r="F206" s="89" t="str">
        <f t="shared" si="51"/>
        <v>Storage</v>
      </c>
      <c r="G206" s="89" t="str">
        <f t="shared" si="52"/>
        <v>&lt;RC</v>
      </c>
      <c r="H206" s="89" t="str">
        <f t="shared" ref="H206:H269" si="61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Storage</v>
      </c>
      <c r="I206" s="89" t="str">
        <f t="shared" ref="I206:I269" si="62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Banks</v>
      </c>
      <c r="J206" s="79" t="str">
        <f>IF(DeltaCalc!P206="","--",DeltaCalc!P206)</f>
        <v>--</v>
      </c>
      <c r="K206" s="89" t="str">
        <f t="shared" ref="K206:K269" si="63">IF(COA&gt;0.5,"UWFE","IBU")</f>
        <v>UWFE</v>
      </c>
      <c r="L206" s="90">
        <f>DeltaCalc!AF206</f>
        <v>11000.73388671875</v>
      </c>
      <c r="M206" s="90">
        <f t="shared" si="53"/>
        <v>22836.802734375</v>
      </c>
      <c r="N206" s="90">
        <f t="shared" si="54"/>
        <v>6680</v>
      </c>
      <c r="O206" s="90">
        <f t="shared" si="55"/>
        <v>2890.767822265625</v>
      </c>
      <c r="P206" s="90">
        <f t="shared" ref="P206:P269" si="64">N206+O206</f>
        <v>9570.767822265625</v>
      </c>
      <c r="Q206" s="90">
        <f t="shared" si="56"/>
        <v>12050.556640625</v>
      </c>
      <c r="R206" s="92">
        <f>Data!CG206</f>
        <v>7883.13427734375</v>
      </c>
      <c r="S206" s="92">
        <f>Data!CH206</f>
        <v>6680</v>
      </c>
      <c r="T206" s="92">
        <f>Data!CI206</f>
        <v>800</v>
      </c>
      <c r="U206" s="92">
        <f>Data!CJ206</f>
        <v>7480</v>
      </c>
      <c r="V206" s="90">
        <f>Data!CA207</f>
        <v>807.51605224609375</v>
      </c>
      <c r="W206" s="90">
        <f>Data!CC206</f>
        <v>964.91229248046875</v>
      </c>
      <c r="X206" s="90" t="str">
        <f t="shared" ref="X206:X269" si="65">IF(V206&gt;W206,V206-W206,"")</f>
        <v/>
      </c>
      <c r="Y206" s="90">
        <f>Data!BU207</f>
        <v>1475.7103271484375</v>
      </c>
      <c r="Z206" s="90">
        <f>Data!BW206</f>
        <v>99000</v>
      </c>
      <c r="AA206" s="90" t="str">
        <f t="shared" ref="AA206:AA269" si="66">IF(Y206&gt;Z206,Y206-Z206,"")</f>
        <v/>
      </c>
      <c r="AB206" s="90">
        <f>Data!BX207</f>
        <v>478.65374755859375</v>
      </c>
      <c r="AC206" s="90">
        <f>Data!BZ206</f>
        <v>99000</v>
      </c>
      <c r="AD206" s="90" t="str">
        <f t="shared" ref="AD206:AD269" si="67">IF(AB206&gt;AC206,AB206-AC206,"")</f>
        <v/>
      </c>
    </row>
    <row r="207" spans="1:30">
      <c r="A207" s="77">
        <v>193804</v>
      </c>
      <c r="B207" s="88">
        <f t="shared" si="57"/>
        <v>13880</v>
      </c>
      <c r="C207" s="79" t="str">
        <f t="shared" si="58"/>
        <v>Flood</v>
      </c>
      <c r="D207" s="79" t="str">
        <f t="shared" si="59"/>
        <v>Flood</v>
      </c>
      <c r="E207" s="79" t="str">
        <f t="shared" si="60"/>
        <v>Therm.</v>
      </c>
      <c r="F207" s="89" t="str">
        <f t="shared" si="51"/>
        <v>Storage</v>
      </c>
      <c r="G207" s="89" t="str">
        <f t="shared" si="52"/>
        <v>Storage</v>
      </c>
      <c r="H207" s="89" t="str">
        <f t="shared" si="61"/>
        <v>Storage</v>
      </c>
      <c r="I207" s="89" t="str">
        <f t="shared" si="62"/>
        <v>Banks</v>
      </c>
      <c r="J207" s="79" t="str">
        <f>IF(DeltaCalc!P207="","--",DeltaCalc!P207)</f>
        <v>--</v>
      </c>
      <c r="K207" s="89" t="str">
        <f t="shared" si="63"/>
        <v>UWFE</v>
      </c>
      <c r="L207" s="90">
        <f>DeltaCalc!AF207</f>
        <v>53866.750210496102</v>
      </c>
      <c r="M207" s="90">
        <f t="shared" si="53"/>
        <v>53199.08984375</v>
      </c>
      <c r="N207" s="90">
        <f t="shared" si="54"/>
        <v>7678.064453125</v>
      </c>
      <c r="O207" s="90">
        <f t="shared" si="55"/>
        <v>755.9437255859375</v>
      </c>
      <c r="P207" s="90">
        <f t="shared" si="64"/>
        <v>8434.0081787109375</v>
      </c>
      <c r="Q207" s="90">
        <f t="shared" si="56"/>
        <v>54791.6015625</v>
      </c>
      <c r="R207" s="92">
        <f>Data!CG207</f>
        <v>0</v>
      </c>
      <c r="S207" s="92">
        <f>Data!CH207</f>
        <v>4500</v>
      </c>
      <c r="T207" s="92">
        <f>Data!CI207</f>
        <v>800</v>
      </c>
      <c r="U207" s="92">
        <f>Data!CJ207</f>
        <v>5300</v>
      </c>
      <c r="V207" s="90">
        <f>Data!CA208</f>
        <v>417.58462524414062</v>
      </c>
      <c r="W207" s="90">
        <f>Data!CC207</f>
        <v>964.91229248046875</v>
      </c>
      <c r="X207" s="90" t="str">
        <f t="shared" si="65"/>
        <v/>
      </c>
      <c r="Y207" s="90">
        <f>Data!BU208</f>
        <v>311.55792236328125</v>
      </c>
      <c r="Z207" s="90">
        <f>Data!BW207</f>
        <v>99000</v>
      </c>
      <c r="AA207" s="90" t="str">
        <f t="shared" si="66"/>
        <v/>
      </c>
      <c r="AB207" s="90">
        <f>Data!BX208</f>
        <v>196.25325012207031</v>
      </c>
      <c r="AC207" s="90">
        <f>Data!BZ207</f>
        <v>99000</v>
      </c>
      <c r="AD207" s="90" t="str">
        <f t="shared" si="67"/>
        <v/>
      </c>
    </row>
    <row r="208" spans="1:30">
      <c r="A208" s="77">
        <v>193805</v>
      </c>
      <c r="B208" s="88">
        <f t="shared" si="57"/>
        <v>13911</v>
      </c>
      <c r="C208" s="79" t="str">
        <f t="shared" si="58"/>
        <v>Flood</v>
      </c>
      <c r="D208" s="79" t="str">
        <f t="shared" si="59"/>
        <v>Flood</v>
      </c>
      <c r="E208" s="79" t="str">
        <f t="shared" si="60"/>
        <v>Therm.</v>
      </c>
      <c r="F208" s="89" t="str">
        <f t="shared" si="51"/>
        <v>Storage</v>
      </c>
      <c r="G208" s="89" t="str">
        <f t="shared" si="52"/>
        <v>Storage</v>
      </c>
      <c r="H208" s="89" t="str">
        <f t="shared" si="61"/>
        <v>Storage</v>
      </c>
      <c r="I208" s="89" t="str">
        <f t="shared" si="62"/>
        <v>Storage</v>
      </c>
      <c r="J208" s="79" t="str">
        <f>IF(DeltaCalc!P208="","--",DeltaCalc!P208)</f>
        <v>--</v>
      </c>
      <c r="K208" s="89" t="str">
        <f t="shared" si="63"/>
        <v>UWFE</v>
      </c>
      <c r="L208" s="90">
        <f>DeltaCalc!AF208</f>
        <v>24015.18359375</v>
      </c>
      <c r="M208" s="90">
        <f t="shared" si="53"/>
        <v>29357.318359375</v>
      </c>
      <c r="N208" s="90">
        <f t="shared" si="54"/>
        <v>6653.85498046875</v>
      </c>
      <c r="O208" s="90">
        <f t="shared" si="55"/>
        <v>757.48101806640625</v>
      </c>
      <c r="P208" s="90">
        <f t="shared" si="64"/>
        <v>7411.3359985351562</v>
      </c>
      <c r="Q208" s="90">
        <f t="shared" si="56"/>
        <v>24015.18359375</v>
      </c>
      <c r="R208" s="92">
        <f>Data!CG208</f>
        <v>0</v>
      </c>
      <c r="S208" s="92">
        <f>Data!CH208</f>
        <v>300</v>
      </c>
      <c r="T208" s="92">
        <f>Data!CI208</f>
        <v>800</v>
      </c>
      <c r="U208" s="92">
        <f>Data!CJ208</f>
        <v>1100</v>
      </c>
      <c r="V208" s="90">
        <f>Data!CA209</f>
        <v>373.78887939453125</v>
      </c>
      <c r="W208" s="90">
        <f>Data!CC208</f>
        <v>631.57891845703125</v>
      </c>
      <c r="X208" s="90" t="str">
        <f t="shared" si="65"/>
        <v/>
      </c>
      <c r="Y208" s="90">
        <f>Data!BU209</f>
        <v>244.33488464355469</v>
      </c>
      <c r="Z208" s="90">
        <f>Data!BW208</f>
        <v>99000</v>
      </c>
      <c r="AA208" s="90" t="str">
        <f t="shared" si="66"/>
        <v/>
      </c>
      <c r="AB208" s="90">
        <f>Data!BX209</f>
        <v>186.82624816894531</v>
      </c>
      <c r="AC208" s="90">
        <f>Data!BZ208</f>
        <v>99000</v>
      </c>
      <c r="AD208" s="90" t="str">
        <f t="shared" si="67"/>
        <v/>
      </c>
    </row>
    <row r="209" spans="1:30">
      <c r="A209" s="77">
        <v>193806</v>
      </c>
      <c r="B209" s="88">
        <f t="shared" si="57"/>
        <v>13939</v>
      </c>
      <c r="C209" s="79" t="str">
        <f t="shared" si="58"/>
        <v>Flood</v>
      </c>
      <c r="D209" s="79" t="str">
        <f t="shared" si="59"/>
        <v>Flood</v>
      </c>
      <c r="E209" s="79" t="str">
        <f t="shared" si="60"/>
        <v>Flood</v>
      </c>
      <c r="F209" s="89" t="str">
        <f t="shared" si="51"/>
        <v>Storage</v>
      </c>
      <c r="G209" s="89" t="str">
        <f t="shared" si="52"/>
        <v>Storage</v>
      </c>
      <c r="H209" s="89" t="str">
        <f t="shared" si="61"/>
        <v>Storage</v>
      </c>
      <c r="I209" s="89" t="str">
        <f t="shared" si="62"/>
        <v>Storage</v>
      </c>
      <c r="J209" s="79" t="str">
        <f>IF(DeltaCalc!P209="","--",DeltaCalc!P209)</f>
        <v>--</v>
      </c>
      <c r="K209" s="89" t="str">
        <f t="shared" si="63"/>
        <v>UWFE</v>
      </c>
      <c r="L209" s="90">
        <f>DeltaCalc!AF209</f>
        <v>132043.12009884836</v>
      </c>
      <c r="M209" s="90">
        <f t="shared" si="53"/>
        <v>72130.2109375</v>
      </c>
      <c r="N209" s="90">
        <f t="shared" si="54"/>
        <v>6826.93798828125</v>
      </c>
      <c r="O209" s="90">
        <f t="shared" si="55"/>
        <v>847.80670166015625</v>
      </c>
      <c r="P209" s="90">
        <f t="shared" si="64"/>
        <v>7674.7446899414062</v>
      </c>
      <c r="Q209" s="90">
        <f t="shared" si="56"/>
        <v>135530.578125</v>
      </c>
      <c r="R209" s="92">
        <f>Data!CG209</f>
        <v>0</v>
      </c>
      <c r="S209" s="92">
        <f>Data!CH209</f>
        <v>1157.0494384765625</v>
      </c>
      <c r="T209" s="92">
        <f>Data!CI209</f>
        <v>800</v>
      </c>
      <c r="U209" s="92">
        <f>Data!CJ209</f>
        <v>1957.0494384765625</v>
      </c>
      <c r="V209" s="90">
        <f>Data!CA210</f>
        <v>575.41241455078125</v>
      </c>
      <c r="W209" s="90">
        <f>Data!CC209</f>
        <v>631.57891845703125</v>
      </c>
      <c r="X209" s="90" t="str">
        <f t="shared" si="65"/>
        <v/>
      </c>
      <c r="Y209" s="90">
        <f>Data!BU210</f>
        <v>269.86474609375</v>
      </c>
      <c r="Z209" s="90">
        <f>Data!BW209</f>
        <v>99000</v>
      </c>
      <c r="AA209" s="90" t="str">
        <f t="shared" si="66"/>
        <v/>
      </c>
      <c r="AB209" s="90">
        <f>Data!BX210</f>
        <v>189.61648559570312</v>
      </c>
      <c r="AC209" s="90">
        <f>Data!BZ209</f>
        <v>99000</v>
      </c>
      <c r="AD209" s="90" t="str">
        <f t="shared" si="67"/>
        <v/>
      </c>
    </row>
    <row r="210" spans="1:30">
      <c r="A210" s="77">
        <v>193807</v>
      </c>
      <c r="B210" s="88">
        <f t="shared" si="57"/>
        <v>13970</v>
      </c>
      <c r="C210" s="79" t="str">
        <f t="shared" si="58"/>
        <v>Flood</v>
      </c>
      <c r="D210" s="79" t="str">
        <f t="shared" si="59"/>
        <v>Flood</v>
      </c>
      <c r="E210" s="79" t="str">
        <f t="shared" si="60"/>
        <v>Flood</v>
      </c>
      <c r="F210" s="89" t="str">
        <f t="shared" si="51"/>
        <v>Storage</v>
      </c>
      <c r="G210" s="89" t="str">
        <f t="shared" si="52"/>
        <v>Storage</v>
      </c>
      <c r="H210" s="89" t="str">
        <f t="shared" si="61"/>
        <v>Storage</v>
      </c>
      <c r="I210" s="89" t="str">
        <f t="shared" si="62"/>
        <v>Storage</v>
      </c>
      <c r="J210" s="79" t="str">
        <f>IF(DeltaCalc!P210="","--",DeltaCalc!P210)</f>
        <v>--</v>
      </c>
      <c r="K210" s="89" t="str">
        <f t="shared" si="63"/>
        <v>UWFE</v>
      </c>
      <c r="L210" s="90">
        <f>DeltaCalc!AF210</f>
        <v>148512.77387402352</v>
      </c>
      <c r="M210" s="90">
        <f t="shared" si="53"/>
        <v>72489.15625</v>
      </c>
      <c r="N210" s="90">
        <f t="shared" si="54"/>
        <v>6578.3447265625</v>
      </c>
      <c r="O210" s="90">
        <f t="shared" si="55"/>
        <v>1989.134521484375</v>
      </c>
      <c r="P210" s="90">
        <f t="shared" si="64"/>
        <v>8567.479248046875</v>
      </c>
      <c r="Q210" s="90">
        <f t="shared" si="56"/>
        <v>155150.71875</v>
      </c>
      <c r="R210" s="92">
        <f>Data!CG210</f>
        <v>0</v>
      </c>
      <c r="S210" s="92">
        <f>Data!CH210</f>
        <v>2516.89501953125</v>
      </c>
      <c r="T210" s="92">
        <f>Data!CI210</f>
        <v>2134.24951171875</v>
      </c>
      <c r="U210" s="92">
        <f>Data!CJ210</f>
        <v>4651.14453125</v>
      </c>
      <c r="V210" s="90">
        <f>Data!CA211</f>
        <v>374.34677124023437</v>
      </c>
      <c r="W210" s="90">
        <f>Data!CC210</f>
        <v>631.57891845703125</v>
      </c>
      <c r="X210" s="90" t="str">
        <f t="shared" si="65"/>
        <v/>
      </c>
      <c r="Y210" s="90">
        <f>Data!BU211</f>
        <v>267.51602172851563</v>
      </c>
      <c r="Z210" s="90">
        <f>Data!BW210</f>
        <v>99000</v>
      </c>
      <c r="AA210" s="90" t="str">
        <f t="shared" si="66"/>
        <v/>
      </c>
      <c r="AB210" s="90">
        <f>Data!BX211</f>
        <v>187.60647583007812</v>
      </c>
      <c r="AC210" s="90">
        <f>Data!BZ210</f>
        <v>99000</v>
      </c>
      <c r="AD210" s="90" t="str">
        <f t="shared" si="67"/>
        <v/>
      </c>
    </row>
    <row r="211" spans="1:30">
      <c r="A211" s="77">
        <v>193808</v>
      </c>
      <c r="B211" s="88">
        <f t="shared" si="57"/>
        <v>14000</v>
      </c>
      <c r="C211" s="79" t="str">
        <f t="shared" si="58"/>
        <v>Flood</v>
      </c>
      <c r="D211" s="79" t="str">
        <f t="shared" si="59"/>
        <v>Flood</v>
      </c>
      <c r="E211" s="79" t="str">
        <f t="shared" si="60"/>
        <v>Flood</v>
      </c>
      <c r="F211" s="89" t="str">
        <f t="shared" si="51"/>
        <v>&lt;RC</v>
      </c>
      <c r="G211" s="89" t="str">
        <f t="shared" si="52"/>
        <v>&lt;RC</v>
      </c>
      <c r="H211" s="89" t="str">
        <f t="shared" si="61"/>
        <v>PulseCap1</v>
      </c>
      <c r="I211" s="89" t="str">
        <f t="shared" si="62"/>
        <v>PulseCap1</v>
      </c>
      <c r="J211" s="79" t="str">
        <f>IF(DeltaCalc!P211="","--",DeltaCalc!P211)</f>
        <v>--</v>
      </c>
      <c r="K211" s="89" t="str">
        <f t="shared" si="63"/>
        <v>UWFE</v>
      </c>
      <c r="L211" s="90">
        <f>DeltaCalc!AF211</f>
        <v>70363.3984375</v>
      </c>
      <c r="M211" s="90">
        <f t="shared" si="53"/>
        <v>56957.18359375</v>
      </c>
      <c r="N211" s="90">
        <f t="shared" si="54"/>
        <v>2352.247314453125</v>
      </c>
      <c r="O211" s="90">
        <f t="shared" si="55"/>
        <v>2352.247314453125</v>
      </c>
      <c r="P211" s="90">
        <f t="shared" si="64"/>
        <v>4704.49462890625</v>
      </c>
      <c r="Q211" s="90">
        <f t="shared" si="56"/>
        <v>70363.3984375</v>
      </c>
      <c r="R211" s="92">
        <f>Data!CG211</f>
        <v>0</v>
      </c>
      <c r="S211" s="92">
        <f>Data!CH211</f>
        <v>1000</v>
      </c>
      <c r="T211" s="92">
        <f>Data!CI211</f>
        <v>1000</v>
      </c>
      <c r="U211" s="92">
        <f>Data!CJ211</f>
        <v>2000</v>
      </c>
      <c r="V211" s="90">
        <f>Data!CA212</f>
        <v>244.440673828125</v>
      </c>
      <c r="W211" s="90">
        <f>Data!CC211</f>
        <v>631.57891845703125</v>
      </c>
      <c r="X211" s="90" t="str">
        <f t="shared" si="65"/>
        <v/>
      </c>
      <c r="Y211" s="90">
        <f>Data!BU212</f>
        <v>257.57925415039062</v>
      </c>
      <c r="Z211" s="90">
        <f>Data!BW211</f>
        <v>450</v>
      </c>
      <c r="AA211" s="90" t="str">
        <f t="shared" si="66"/>
        <v/>
      </c>
      <c r="AB211" s="90">
        <f>Data!BX212</f>
        <v>186.60862731933594</v>
      </c>
      <c r="AC211" s="90">
        <f>Data!BZ211</f>
        <v>450</v>
      </c>
      <c r="AD211" s="90" t="str">
        <f t="shared" si="67"/>
        <v/>
      </c>
    </row>
    <row r="212" spans="1:30">
      <c r="A212" s="77">
        <v>193809</v>
      </c>
      <c r="B212" s="88">
        <f t="shared" si="57"/>
        <v>14031</v>
      </c>
      <c r="C212" s="79" t="str">
        <f t="shared" si="58"/>
        <v>Flood</v>
      </c>
      <c r="D212" s="79" t="str">
        <f t="shared" si="59"/>
        <v>Flood</v>
      </c>
      <c r="E212" s="79" t="str">
        <f t="shared" si="60"/>
        <v>Flood</v>
      </c>
      <c r="F212" s="89" t="str">
        <f t="shared" si="51"/>
        <v>&gt;RC</v>
      </c>
      <c r="G212" s="89" t="str">
        <f t="shared" si="52"/>
        <v>Storage</v>
      </c>
      <c r="H212" s="89" t="str">
        <f t="shared" si="61"/>
        <v>--</v>
      </c>
      <c r="I212" s="89" t="str">
        <f t="shared" si="62"/>
        <v>PulseCap1</v>
      </c>
      <c r="J212" s="79" t="str">
        <f>IF(DeltaCalc!P212="","--",DeltaCalc!P212)</f>
        <v>--</v>
      </c>
      <c r="K212" s="89" t="str">
        <f t="shared" si="63"/>
        <v>UWFE</v>
      </c>
      <c r="L212" s="90">
        <f>DeltaCalc!AF212</f>
        <v>51473.756456949981</v>
      </c>
      <c r="M212" s="90">
        <f t="shared" si="53"/>
        <v>53925.30859375</v>
      </c>
      <c r="N212" s="90">
        <f t="shared" si="54"/>
        <v>6176.7744140625</v>
      </c>
      <c r="O212" s="90">
        <f t="shared" si="55"/>
        <v>4190.8466796875</v>
      </c>
      <c r="P212" s="90">
        <f t="shared" si="64"/>
        <v>10367.62109375</v>
      </c>
      <c r="Q212" s="90">
        <f t="shared" si="56"/>
        <v>55393.6796875</v>
      </c>
      <c r="R212" s="92">
        <f>Data!CG212</f>
        <v>0</v>
      </c>
      <c r="S212" s="92">
        <f>Data!CH212</f>
        <v>1000</v>
      </c>
      <c r="T212" s="92">
        <f>Data!CI212</f>
        <v>800</v>
      </c>
      <c r="U212" s="92">
        <f>Data!CJ212</f>
        <v>1800</v>
      </c>
      <c r="V212" s="90">
        <f>Data!CA213</f>
        <v>279.94497680664062</v>
      </c>
      <c r="W212" s="90">
        <f>Data!CC212</f>
        <v>631.57891845703125</v>
      </c>
      <c r="X212" s="90" t="str">
        <f t="shared" si="65"/>
        <v/>
      </c>
      <c r="Y212" s="90">
        <f>Data!BU213</f>
        <v>231.50534057617187</v>
      </c>
      <c r="Z212" s="90">
        <f>Data!BW212</f>
        <v>450</v>
      </c>
      <c r="AA212" s="90" t="str">
        <f t="shared" si="66"/>
        <v/>
      </c>
      <c r="AB212" s="90">
        <f>Data!BX213</f>
        <v>183.3804931640625</v>
      </c>
      <c r="AC212" s="90">
        <f>Data!BZ212</f>
        <v>450</v>
      </c>
      <c r="AD212" s="90" t="str">
        <f t="shared" si="67"/>
        <v/>
      </c>
    </row>
    <row r="213" spans="1:30">
      <c r="A213" s="77">
        <v>193810</v>
      </c>
      <c r="B213" s="88">
        <f t="shared" si="57"/>
        <v>14061</v>
      </c>
      <c r="C213" s="79" t="str">
        <f t="shared" si="58"/>
        <v>Flood</v>
      </c>
      <c r="D213" s="79" t="str">
        <f t="shared" si="59"/>
        <v>Flood</v>
      </c>
      <c r="E213" s="79" t="str">
        <f t="shared" si="60"/>
        <v>Flood</v>
      </c>
      <c r="F213" s="89" t="str">
        <f t="shared" si="51"/>
        <v>&gt;RC</v>
      </c>
      <c r="G213" s="89" t="str">
        <f t="shared" si="52"/>
        <v>Storage</v>
      </c>
      <c r="H213" s="89" t="str">
        <f t="shared" si="61"/>
        <v>Tracy</v>
      </c>
      <c r="I213" s="89" t="str">
        <f t="shared" si="62"/>
        <v>Banks</v>
      </c>
      <c r="J213" s="79" t="str">
        <f>IF(DeltaCalc!P213="","--",DeltaCalc!P213)</f>
        <v>--</v>
      </c>
      <c r="K213" s="89" t="str">
        <f t="shared" si="63"/>
        <v>UWFE</v>
      </c>
      <c r="L213" s="90">
        <f>DeltaCalc!AF213</f>
        <v>21729.828774074638</v>
      </c>
      <c r="M213" s="90">
        <f t="shared" si="53"/>
        <v>33541.33984375</v>
      </c>
      <c r="N213" s="90">
        <f t="shared" si="54"/>
        <v>6680</v>
      </c>
      <c r="O213" s="90">
        <f t="shared" si="55"/>
        <v>4563.88623046875</v>
      </c>
      <c r="P213" s="90">
        <f t="shared" si="64"/>
        <v>11243.88623046875</v>
      </c>
      <c r="Q213" s="90">
        <f t="shared" si="56"/>
        <v>22231.01953125</v>
      </c>
      <c r="R213" s="92">
        <f>Data!CG213</f>
        <v>0</v>
      </c>
      <c r="S213" s="92">
        <f>Data!CH213</f>
        <v>2500</v>
      </c>
      <c r="T213" s="92">
        <f>Data!CI213</f>
        <v>2000</v>
      </c>
      <c r="U213" s="92">
        <f>Data!CJ213</f>
        <v>4500</v>
      </c>
      <c r="V213" s="90">
        <f>Data!CA214</f>
        <v>273.9677734375</v>
      </c>
      <c r="W213" s="90">
        <f>Data!CC213</f>
        <v>631.57891845703125</v>
      </c>
      <c r="X213" s="90" t="str">
        <f t="shared" si="65"/>
        <v/>
      </c>
      <c r="Y213" s="90">
        <f>Data!BU214</f>
        <v>211.59431457519531</v>
      </c>
      <c r="Z213" s="90">
        <f>Data!BW213</f>
        <v>450</v>
      </c>
      <c r="AA213" s="90" t="str">
        <f t="shared" si="66"/>
        <v/>
      </c>
      <c r="AB213" s="90">
        <f>Data!BX214</f>
        <v>188.53936767578125</v>
      </c>
      <c r="AC213" s="90">
        <f>Data!BZ213</f>
        <v>450</v>
      </c>
      <c r="AD213" s="90" t="str">
        <f t="shared" si="67"/>
        <v/>
      </c>
    </row>
    <row r="214" spans="1:30">
      <c r="A214" s="77">
        <v>193811</v>
      </c>
      <c r="B214" s="88">
        <f t="shared" si="57"/>
        <v>14092</v>
      </c>
      <c r="C214" s="79" t="str">
        <f t="shared" si="58"/>
        <v>NCP</v>
      </c>
      <c r="D214" s="79" t="str">
        <f t="shared" si="59"/>
        <v>--</v>
      </c>
      <c r="E214" s="79" t="str">
        <f t="shared" si="60"/>
        <v>Flood</v>
      </c>
      <c r="F214" s="89" t="str">
        <f t="shared" si="51"/>
        <v>&lt;RC</v>
      </c>
      <c r="G214" s="89" t="str">
        <f t="shared" si="52"/>
        <v>Storage</v>
      </c>
      <c r="H214" s="89" t="str">
        <f t="shared" si="61"/>
        <v>Tracy</v>
      </c>
      <c r="I214" s="89" t="str">
        <f t="shared" si="62"/>
        <v>Banks</v>
      </c>
      <c r="J214" s="79" t="str">
        <f>IF(DeltaCalc!P214="","--",DeltaCalc!P214)</f>
        <v>MRDO</v>
      </c>
      <c r="K214" s="89" t="str">
        <f t="shared" si="63"/>
        <v>UWFE</v>
      </c>
      <c r="L214" s="90">
        <f>DeltaCalc!AF214</f>
        <v>0</v>
      </c>
      <c r="M214" s="90">
        <f t="shared" si="53"/>
        <v>14299.2841796875</v>
      </c>
      <c r="N214" s="90">
        <f t="shared" si="54"/>
        <v>6680</v>
      </c>
      <c r="O214" s="90">
        <f t="shared" si="55"/>
        <v>4600</v>
      </c>
      <c r="P214" s="90">
        <f t="shared" si="64"/>
        <v>11280</v>
      </c>
      <c r="Q214" s="90">
        <f t="shared" si="56"/>
        <v>0</v>
      </c>
      <c r="R214" s="92">
        <f>Data!CG214</f>
        <v>0</v>
      </c>
      <c r="S214" s="92">
        <f>Data!CH214</f>
        <v>6288.013671875</v>
      </c>
      <c r="T214" s="92">
        <f>Data!CI214</f>
        <v>4600</v>
      </c>
      <c r="U214" s="92">
        <f>Data!CJ214</f>
        <v>10888.013671875</v>
      </c>
      <c r="V214" s="90">
        <f>Data!CA215</f>
        <v>238.69442749023437</v>
      </c>
      <c r="W214" s="90">
        <f>Data!CC214</f>
        <v>631.57891845703125</v>
      </c>
      <c r="X214" s="90" t="str">
        <f t="shared" si="65"/>
        <v/>
      </c>
      <c r="Y214" s="90">
        <f>Data!BU215</f>
        <v>227.62542724609375</v>
      </c>
      <c r="Z214" s="90">
        <f>Data!BW214</f>
        <v>450</v>
      </c>
      <c r="AA214" s="90" t="str">
        <f t="shared" si="66"/>
        <v/>
      </c>
      <c r="AB214" s="90">
        <f>Data!BX215</f>
        <v>208.93080139160156</v>
      </c>
      <c r="AC214" s="90">
        <f>Data!BZ214</f>
        <v>450</v>
      </c>
      <c r="AD214" s="90" t="str">
        <f t="shared" si="67"/>
        <v/>
      </c>
    </row>
    <row r="215" spans="1:30">
      <c r="A215" s="77">
        <v>193812</v>
      </c>
      <c r="B215" s="88">
        <f t="shared" si="57"/>
        <v>14123</v>
      </c>
      <c r="C215" s="79" t="str">
        <f t="shared" si="58"/>
        <v>Flood</v>
      </c>
      <c r="D215" s="79" t="str">
        <f t="shared" si="59"/>
        <v>Flood</v>
      </c>
      <c r="E215" s="79" t="str">
        <f t="shared" si="60"/>
        <v>F. Min</v>
      </c>
      <c r="F215" s="89" t="str">
        <f t="shared" si="51"/>
        <v>&gt;RC</v>
      </c>
      <c r="G215" s="89" t="str">
        <f t="shared" si="52"/>
        <v>Storage</v>
      </c>
      <c r="H215" s="89" t="str">
        <f t="shared" si="61"/>
        <v>Tracy</v>
      </c>
      <c r="I215" s="89" t="str">
        <f t="shared" si="62"/>
        <v>Banks</v>
      </c>
      <c r="J215" s="79" t="str">
        <f>IF(DeltaCalc!P215="","--",DeltaCalc!P215)</f>
        <v>--</v>
      </c>
      <c r="K215" s="89" t="str">
        <f t="shared" si="63"/>
        <v>UWFE</v>
      </c>
      <c r="L215" s="90">
        <f>DeltaCalc!AF215</f>
        <v>672.32806396484375</v>
      </c>
      <c r="M215" s="90">
        <f t="shared" si="53"/>
        <v>13863.1787109375</v>
      </c>
      <c r="N215" s="90">
        <f t="shared" si="54"/>
        <v>6680</v>
      </c>
      <c r="O215" s="90">
        <f t="shared" si="55"/>
        <v>4571.208984375</v>
      </c>
      <c r="P215" s="90">
        <f t="shared" si="64"/>
        <v>11251.208984375</v>
      </c>
      <c r="Q215" s="90">
        <f t="shared" si="56"/>
        <v>672.32806396484375</v>
      </c>
      <c r="R215" s="92">
        <f>Data!CG215</f>
        <v>6804.99951171875</v>
      </c>
      <c r="S215" s="92">
        <f>Data!CH215</f>
        <v>6367.625</v>
      </c>
      <c r="T215" s="92">
        <f>Data!CI215</f>
        <v>2119.525634765625</v>
      </c>
      <c r="U215" s="92">
        <f>Data!CJ215</f>
        <v>8487.150390625</v>
      </c>
      <c r="V215" s="90">
        <f>Data!CA216</f>
        <v>243.97579956054687</v>
      </c>
      <c r="W215" s="90">
        <f>Data!CC215</f>
        <v>631.57891845703125</v>
      </c>
      <c r="X215" s="90" t="str">
        <f t="shared" si="65"/>
        <v/>
      </c>
      <c r="Y215" s="90">
        <f>Data!BU216</f>
        <v>645.0364990234375</v>
      </c>
      <c r="Z215" s="90">
        <f>Data!BW215</f>
        <v>1350</v>
      </c>
      <c r="AA215" s="90" t="str">
        <f t="shared" si="66"/>
        <v/>
      </c>
      <c r="AB215" s="90">
        <f>Data!BX216</f>
        <v>457.79388427734375</v>
      </c>
      <c r="AC215" s="90">
        <f>Data!BZ215</f>
        <v>1650</v>
      </c>
      <c r="AD215" s="90" t="str">
        <f t="shared" si="67"/>
        <v/>
      </c>
    </row>
    <row r="216" spans="1:30">
      <c r="A216" s="77">
        <v>193813</v>
      </c>
      <c r="B216" s="88">
        <f t="shared" si="57"/>
        <v>14153</v>
      </c>
      <c r="C216" s="79" t="str">
        <f t="shared" si="58"/>
        <v>Flood</v>
      </c>
      <c r="D216" s="79" t="str">
        <f t="shared" si="59"/>
        <v>Flood</v>
      </c>
      <c r="E216" s="79" t="str">
        <f t="shared" si="60"/>
        <v>--</v>
      </c>
      <c r="F216" s="89" t="str">
        <f t="shared" si="51"/>
        <v>&gt;RC</v>
      </c>
      <c r="G216" s="89" t="str">
        <f t="shared" si="52"/>
        <v>Storage</v>
      </c>
      <c r="H216" s="89" t="str">
        <f t="shared" si="61"/>
        <v>Tracy</v>
      </c>
      <c r="I216" s="89" t="str">
        <f t="shared" si="62"/>
        <v>Storage</v>
      </c>
      <c r="J216" s="79" t="str">
        <f>IF(DeltaCalc!P216="","--",DeltaCalc!P216)</f>
        <v>MRDO</v>
      </c>
      <c r="K216" s="89" t="str">
        <f t="shared" si="63"/>
        <v>IBU</v>
      </c>
      <c r="L216" s="90">
        <f>DeltaCalc!AF216</f>
        <v>0</v>
      </c>
      <c r="M216" s="90">
        <f t="shared" si="53"/>
        <v>25000</v>
      </c>
      <c r="N216" s="90">
        <f t="shared" si="54"/>
        <v>5246.59375</v>
      </c>
      <c r="O216" s="90">
        <f t="shared" si="55"/>
        <v>4490.28369140625</v>
      </c>
      <c r="P216" s="90">
        <f t="shared" si="64"/>
        <v>9736.87744140625</v>
      </c>
      <c r="Q216" s="90">
        <f t="shared" si="56"/>
        <v>0</v>
      </c>
      <c r="R216" s="92">
        <f>Data!CG216</f>
        <v>0</v>
      </c>
      <c r="S216" s="92">
        <f>Data!CH216</f>
        <v>4500.369140625</v>
      </c>
      <c r="T216" s="92">
        <f>Data!CI216</f>
        <v>880.17767333984375</v>
      </c>
      <c r="U216" s="92">
        <f>Data!CJ216</f>
        <v>5380.546875</v>
      </c>
      <c r="V216" s="90">
        <f>Data!CA217</f>
        <v>277.40432739257812</v>
      </c>
      <c r="W216" s="90">
        <f>Data!CC216</f>
        <v>964.91229248046875</v>
      </c>
      <c r="X216" s="90" t="str">
        <f t="shared" si="65"/>
        <v/>
      </c>
      <c r="Y216" s="90">
        <f>Data!BU217</f>
        <v>429.48410034179687</v>
      </c>
      <c r="Z216" s="90">
        <f>Data!BW216</f>
        <v>99000</v>
      </c>
      <c r="AA216" s="90" t="str">
        <f t="shared" si="66"/>
        <v/>
      </c>
      <c r="AB216" s="90">
        <f>Data!BX217</f>
        <v>290.05136108398437</v>
      </c>
      <c r="AC216" s="90">
        <f>Data!BZ216</f>
        <v>99000</v>
      </c>
      <c r="AD216" s="90" t="str">
        <f t="shared" si="67"/>
        <v/>
      </c>
    </row>
    <row r="217" spans="1:30">
      <c r="A217" s="77">
        <v>193902</v>
      </c>
      <c r="B217" s="88">
        <f t="shared" si="57"/>
        <v>14184</v>
      </c>
      <c r="C217" s="79" t="str">
        <f t="shared" si="58"/>
        <v>Flood</v>
      </c>
      <c r="D217" s="79" t="str">
        <f t="shared" si="59"/>
        <v>--</v>
      </c>
      <c r="E217" s="79" t="str">
        <f t="shared" si="60"/>
        <v>Therm.</v>
      </c>
      <c r="F217" s="89" t="str">
        <f t="shared" si="51"/>
        <v>&gt;RC</v>
      </c>
      <c r="G217" s="89" t="str">
        <f t="shared" si="52"/>
        <v>Storage</v>
      </c>
      <c r="H217" s="89" t="str">
        <f t="shared" si="61"/>
        <v>--</v>
      </c>
      <c r="I217" s="89" t="str">
        <f t="shared" si="62"/>
        <v>Storage</v>
      </c>
      <c r="J217" s="79" t="str">
        <f>IF(DeltaCalc!P217="","--",DeltaCalc!P217)</f>
        <v>MRDO</v>
      </c>
      <c r="K217" s="89" t="str">
        <f t="shared" si="63"/>
        <v>UWFE</v>
      </c>
      <c r="L217" s="90">
        <f>DeltaCalc!AF217</f>
        <v>0</v>
      </c>
      <c r="M217" s="90">
        <f t="shared" si="53"/>
        <v>14370.595703125</v>
      </c>
      <c r="N217" s="90">
        <f t="shared" si="54"/>
        <v>3985.720703125</v>
      </c>
      <c r="O217" s="90">
        <f t="shared" si="55"/>
        <v>3985.720703125</v>
      </c>
      <c r="P217" s="90">
        <f t="shared" si="64"/>
        <v>7971.44140625</v>
      </c>
      <c r="Q217" s="90">
        <f t="shared" si="56"/>
        <v>0</v>
      </c>
      <c r="R217" s="92">
        <f>Data!CG217</f>
        <v>0</v>
      </c>
      <c r="S217" s="92">
        <f>Data!CH217</f>
        <v>3744.262451171875</v>
      </c>
      <c r="T217" s="92">
        <f>Data!CI217</f>
        <v>800</v>
      </c>
      <c r="U217" s="92">
        <f>Data!CJ217</f>
        <v>4544.26220703125</v>
      </c>
      <c r="V217" s="90">
        <f>Data!CA218</f>
        <v>257.898193359375</v>
      </c>
      <c r="W217" s="90">
        <f>Data!CC217</f>
        <v>964.91229248046875</v>
      </c>
      <c r="X217" s="90" t="str">
        <f t="shared" si="65"/>
        <v/>
      </c>
      <c r="Y217" s="90">
        <f>Data!BU218</f>
        <v>270.9422607421875</v>
      </c>
      <c r="Z217" s="90">
        <f>Data!BW217</f>
        <v>99000</v>
      </c>
      <c r="AA217" s="90" t="str">
        <f t="shared" si="66"/>
        <v/>
      </c>
      <c r="AB217" s="90">
        <f>Data!BX218</f>
        <v>274.6748046875</v>
      </c>
      <c r="AC217" s="90">
        <f>Data!BZ217</f>
        <v>99000</v>
      </c>
      <c r="AD217" s="90" t="str">
        <f t="shared" si="67"/>
        <v/>
      </c>
    </row>
    <row r="218" spans="1:30">
      <c r="A218" s="77">
        <v>193903</v>
      </c>
      <c r="B218" s="88">
        <f t="shared" si="57"/>
        <v>14214</v>
      </c>
      <c r="C218" s="79" t="str">
        <f t="shared" si="58"/>
        <v>T. Min</v>
      </c>
      <c r="D218" s="79" t="str">
        <f t="shared" si="59"/>
        <v>T. Min</v>
      </c>
      <c r="E218" s="79" t="str">
        <f t="shared" si="60"/>
        <v>--</v>
      </c>
      <c r="F218" s="89" t="str">
        <f t="shared" si="51"/>
        <v>&gt;RC</v>
      </c>
      <c r="G218" s="89" t="str">
        <f t="shared" si="52"/>
        <v>&lt;RC</v>
      </c>
      <c r="H218" s="89" t="str">
        <f t="shared" si="61"/>
        <v>T. Min</v>
      </c>
      <c r="I218" s="89" t="str">
        <f t="shared" si="62"/>
        <v>--</v>
      </c>
      <c r="J218" s="79" t="str">
        <f>IF(DeltaCalc!P218="","--",DeltaCalc!P218)</f>
        <v>MRDO</v>
      </c>
      <c r="K218" s="89" t="str">
        <f t="shared" si="63"/>
        <v>IBU</v>
      </c>
      <c r="L218" s="90">
        <f>DeltaCalc!AF218</f>
        <v>0</v>
      </c>
      <c r="M218" s="90">
        <f t="shared" si="53"/>
        <v>13874.9072265625</v>
      </c>
      <c r="N218" s="90">
        <f t="shared" si="54"/>
        <v>2304.398193359375</v>
      </c>
      <c r="O218" s="90">
        <f t="shared" si="55"/>
        <v>800</v>
      </c>
      <c r="P218" s="90">
        <f t="shared" si="64"/>
        <v>3104.398193359375</v>
      </c>
      <c r="Q218" s="90">
        <f t="shared" si="56"/>
        <v>0</v>
      </c>
      <c r="R218" s="92">
        <f>Data!CG218</f>
        <v>0</v>
      </c>
      <c r="S218" s="92">
        <f>Data!CH218</f>
        <v>3368.093505859375</v>
      </c>
      <c r="T218" s="92">
        <f>Data!CI218</f>
        <v>800</v>
      </c>
      <c r="U218" s="92">
        <f>Data!CJ218</f>
        <v>4168.09326171875</v>
      </c>
      <c r="V218" s="90">
        <f>Data!CA219</f>
        <v>335.60107421875</v>
      </c>
      <c r="W218" s="90">
        <f>Data!CC218</f>
        <v>964.91229248046875</v>
      </c>
      <c r="X218" s="90" t="str">
        <f t="shared" si="65"/>
        <v/>
      </c>
      <c r="Y218" s="90">
        <f>Data!BU219</f>
        <v>322.01010131835938</v>
      </c>
      <c r="Z218" s="90">
        <f>Data!BW218</f>
        <v>99000</v>
      </c>
      <c r="AA218" s="90" t="str">
        <f t="shared" si="66"/>
        <v/>
      </c>
      <c r="AB218" s="90">
        <f>Data!BX219</f>
        <v>269.93524169921875</v>
      </c>
      <c r="AC218" s="90">
        <f>Data!BZ218</f>
        <v>99000</v>
      </c>
      <c r="AD218" s="90" t="str">
        <f t="shared" si="67"/>
        <v/>
      </c>
    </row>
    <row r="219" spans="1:30">
      <c r="A219" s="77">
        <v>193904</v>
      </c>
      <c r="B219" s="88">
        <f t="shared" si="57"/>
        <v>14245</v>
      </c>
      <c r="C219" s="79" t="str">
        <f t="shared" si="58"/>
        <v>Keswick</v>
      </c>
      <c r="D219" s="79" t="str">
        <f t="shared" si="59"/>
        <v>Nimbus</v>
      </c>
      <c r="E219" s="79" t="str">
        <f t="shared" si="60"/>
        <v>--</v>
      </c>
      <c r="F219" s="89" t="str">
        <f t="shared" si="51"/>
        <v>&gt;RC</v>
      </c>
      <c r="G219" s="89" t="str">
        <f t="shared" si="52"/>
        <v>Storage</v>
      </c>
      <c r="H219" s="89" t="str">
        <f t="shared" si="61"/>
        <v>Tracy</v>
      </c>
      <c r="I219" s="89" t="str">
        <f t="shared" si="62"/>
        <v>Storage</v>
      </c>
      <c r="J219" s="79" t="str">
        <f>IF(DeltaCalc!P219="","--",DeltaCalc!P219)</f>
        <v>MRDO</v>
      </c>
      <c r="K219" s="89" t="str">
        <f t="shared" si="63"/>
        <v>UWFE</v>
      </c>
      <c r="L219" s="90">
        <f>DeltaCalc!AF219</f>
        <v>0</v>
      </c>
      <c r="M219" s="90">
        <f t="shared" si="53"/>
        <v>12139.5361328125</v>
      </c>
      <c r="N219" s="90">
        <f t="shared" si="54"/>
        <v>5079.9208984375</v>
      </c>
      <c r="O219" s="90">
        <f t="shared" si="55"/>
        <v>4226.4765625</v>
      </c>
      <c r="P219" s="90">
        <f t="shared" si="64"/>
        <v>9306.3974609375</v>
      </c>
      <c r="Q219" s="90">
        <f t="shared" si="56"/>
        <v>0</v>
      </c>
      <c r="R219" s="92">
        <f>Data!CG219</f>
        <v>0</v>
      </c>
      <c r="S219" s="92">
        <f>Data!CH219</f>
        <v>4500</v>
      </c>
      <c r="T219" s="92">
        <f>Data!CI219</f>
        <v>2772.35693359375</v>
      </c>
      <c r="U219" s="92">
        <f>Data!CJ219</f>
        <v>7272.35693359375</v>
      </c>
      <c r="V219" s="90">
        <f>Data!CA220</f>
        <v>290.02713012695312</v>
      </c>
      <c r="W219" s="90">
        <f>Data!CC219</f>
        <v>964.91229248046875</v>
      </c>
      <c r="X219" s="90" t="str">
        <f t="shared" si="65"/>
        <v/>
      </c>
      <c r="Y219" s="90">
        <f>Data!BU220</f>
        <v>786.80206298828125</v>
      </c>
      <c r="Z219" s="90">
        <f>Data!BW219</f>
        <v>99000</v>
      </c>
      <c r="AA219" s="90" t="str">
        <f t="shared" si="66"/>
        <v/>
      </c>
      <c r="AB219" s="90">
        <f>Data!BX220</f>
        <v>545.815673828125</v>
      </c>
      <c r="AC219" s="90">
        <f>Data!BZ219</f>
        <v>99000</v>
      </c>
      <c r="AD219" s="90" t="str">
        <f t="shared" si="67"/>
        <v/>
      </c>
    </row>
    <row r="220" spans="1:30">
      <c r="A220" s="77">
        <v>193905</v>
      </c>
      <c r="B220" s="88">
        <f t="shared" si="57"/>
        <v>14276</v>
      </c>
      <c r="C220" s="79" t="str">
        <f t="shared" si="58"/>
        <v>Keswick</v>
      </c>
      <c r="D220" s="79" t="str">
        <f t="shared" si="59"/>
        <v>Nimbus</v>
      </c>
      <c r="E220" s="79" t="str">
        <f t="shared" si="60"/>
        <v>Therm.</v>
      </c>
      <c r="F220" s="89" t="str">
        <f t="shared" si="51"/>
        <v>&gt;RC</v>
      </c>
      <c r="G220" s="89" t="str">
        <f t="shared" si="52"/>
        <v>&gt;RC</v>
      </c>
      <c r="H220" s="89" t="str">
        <f t="shared" si="61"/>
        <v>--</v>
      </c>
      <c r="I220" s="89" t="str">
        <f t="shared" si="62"/>
        <v>--</v>
      </c>
      <c r="J220" s="79" t="str">
        <f>IF(DeltaCalc!P220="","--",DeltaCalc!P220)</f>
        <v>--</v>
      </c>
      <c r="K220" s="89" t="str">
        <f t="shared" si="63"/>
        <v>UWFE</v>
      </c>
      <c r="L220" s="90">
        <f>DeltaCalc!AF220</f>
        <v>2292.167724609375</v>
      </c>
      <c r="M220" s="90">
        <f t="shared" si="53"/>
        <v>10658.6044921875</v>
      </c>
      <c r="N220" s="90">
        <f t="shared" si="54"/>
        <v>3406.865966796875</v>
      </c>
      <c r="O220" s="90">
        <f t="shared" si="55"/>
        <v>3406.865966796875</v>
      </c>
      <c r="P220" s="90">
        <f t="shared" si="64"/>
        <v>6813.73193359375</v>
      </c>
      <c r="Q220" s="90">
        <f t="shared" si="56"/>
        <v>2292.167724609375</v>
      </c>
      <c r="R220" s="92">
        <f>Data!CG220</f>
        <v>0</v>
      </c>
      <c r="S220" s="92">
        <f>Data!CH220</f>
        <v>347.9417724609375</v>
      </c>
      <c r="T220" s="92">
        <f>Data!CI220</f>
        <v>3000</v>
      </c>
      <c r="U220" s="92">
        <f>Data!CJ220</f>
        <v>3347.94189453125</v>
      </c>
      <c r="V220" s="90">
        <f>Data!CA221</f>
        <v>568.8492431640625</v>
      </c>
      <c r="W220" s="90">
        <f>Data!CC220</f>
        <v>778.9473876953125</v>
      </c>
      <c r="X220" s="90" t="str">
        <f t="shared" si="65"/>
        <v/>
      </c>
      <c r="Y220" s="90">
        <f>Data!BU221</f>
        <v>1142.4375</v>
      </c>
      <c r="Z220" s="90">
        <f>Data!BW220</f>
        <v>99000</v>
      </c>
      <c r="AA220" s="90" t="str">
        <f t="shared" si="66"/>
        <v/>
      </c>
      <c r="AB220" s="90">
        <f>Data!BX221</f>
        <v>1005.2111206054687</v>
      </c>
      <c r="AC220" s="90">
        <f>Data!BZ220</f>
        <v>99000</v>
      </c>
      <c r="AD220" s="90" t="str">
        <f t="shared" si="67"/>
        <v/>
      </c>
    </row>
    <row r="221" spans="1:30">
      <c r="A221" s="77">
        <v>193906</v>
      </c>
      <c r="B221" s="88">
        <f t="shared" si="57"/>
        <v>14304</v>
      </c>
      <c r="C221" s="79" t="str">
        <f t="shared" si="58"/>
        <v>--</v>
      </c>
      <c r="D221" s="79" t="str">
        <f t="shared" si="59"/>
        <v>Nimbus</v>
      </c>
      <c r="E221" s="79" t="str">
        <f t="shared" si="60"/>
        <v>Flood</v>
      </c>
      <c r="F221" s="89" t="str">
        <f t="shared" si="51"/>
        <v>&lt;RC</v>
      </c>
      <c r="G221" s="89" t="str">
        <f t="shared" si="52"/>
        <v>&gt;RC</v>
      </c>
      <c r="H221" s="89" t="str">
        <f t="shared" si="61"/>
        <v>EI Split</v>
      </c>
      <c r="I221" s="89" t="str">
        <f t="shared" si="62"/>
        <v>EI Split</v>
      </c>
      <c r="J221" s="79" t="str">
        <f>IF(DeltaCalc!P221="","--",DeltaCalc!P221)</f>
        <v>EI</v>
      </c>
      <c r="K221" s="89" t="str">
        <f t="shared" si="63"/>
        <v>UWFE</v>
      </c>
      <c r="L221" s="90">
        <f>DeltaCalc!AF221</f>
        <v>0</v>
      </c>
      <c r="M221" s="90">
        <f t="shared" si="53"/>
        <v>11804.8408203125</v>
      </c>
      <c r="N221" s="90">
        <f t="shared" si="54"/>
        <v>3463.3017578125</v>
      </c>
      <c r="O221" s="90">
        <f t="shared" si="55"/>
        <v>3463.3017578125</v>
      </c>
      <c r="P221" s="90">
        <f t="shared" si="64"/>
        <v>6926.603515625</v>
      </c>
      <c r="Q221" s="90">
        <f t="shared" si="56"/>
        <v>212.16975402832031</v>
      </c>
      <c r="R221" s="92">
        <f>Data!CG221</f>
        <v>1984.7193603515625</v>
      </c>
      <c r="S221" s="92">
        <f>Data!CH221</f>
        <v>4250</v>
      </c>
      <c r="T221" s="92">
        <f>Data!CI221</f>
        <v>2500</v>
      </c>
      <c r="U221" s="92">
        <f>Data!CJ221</f>
        <v>6750</v>
      </c>
      <c r="V221" s="90">
        <f>Data!CA222</f>
        <v>542.8575439453125</v>
      </c>
      <c r="W221" s="90">
        <f>Data!CC221</f>
        <v>659.64910888671875</v>
      </c>
      <c r="X221" s="90" t="str">
        <f t="shared" si="65"/>
        <v/>
      </c>
      <c r="Y221" s="90">
        <f>Data!BU222</f>
        <v>866.82965087890625</v>
      </c>
      <c r="Z221" s="90">
        <f>Data!BW221</f>
        <v>99000</v>
      </c>
      <c r="AA221" s="90" t="str">
        <f t="shared" si="66"/>
        <v/>
      </c>
      <c r="AB221" s="90">
        <f>Data!BX222</f>
        <v>733.74188232421875</v>
      </c>
      <c r="AC221" s="90">
        <f>Data!BZ221</f>
        <v>99000</v>
      </c>
      <c r="AD221" s="90" t="str">
        <f t="shared" si="67"/>
        <v/>
      </c>
    </row>
    <row r="222" spans="1:30">
      <c r="A222" s="77">
        <v>193907</v>
      </c>
      <c r="B222" s="88">
        <f t="shared" si="57"/>
        <v>14335</v>
      </c>
      <c r="C222" s="79" t="str">
        <f t="shared" si="58"/>
        <v>Keswick</v>
      </c>
      <c r="D222" s="79" t="str">
        <f t="shared" si="59"/>
        <v>Nimbus</v>
      </c>
      <c r="E222" s="79" t="str">
        <f t="shared" si="60"/>
        <v>Flood</v>
      </c>
      <c r="F222" s="89" t="str">
        <f t="shared" si="51"/>
        <v>&gt;RC</v>
      </c>
      <c r="G222" s="89" t="str">
        <f t="shared" si="52"/>
        <v>&lt;RC</v>
      </c>
      <c r="H222" s="89" t="str">
        <f t="shared" si="61"/>
        <v>T. Min</v>
      </c>
      <c r="I222" s="89" t="str">
        <f t="shared" si="62"/>
        <v>--</v>
      </c>
      <c r="J222" s="79" t="str">
        <f>IF(DeltaCalc!P222="","--",DeltaCalc!P222)</f>
        <v>--</v>
      </c>
      <c r="K222" s="89" t="str">
        <f t="shared" si="63"/>
        <v>UWFE</v>
      </c>
      <c r="L222" s="90">
        <f>DeltaCalc!AF222</f>
        <v>6155.46240234375</v>
      </c>
      <c r="M222" s="90">
        <f t="shared" si="53"/>
        <v>13437.935546875</v>
      </c>
      <c r="N222" s="90">
        <f t="shared" si="54"/>
        <v>2419.499267578125</v>
      </c>
      <c r="O222" s="90">
        <f t="shared" si="55"/>
        <v>800</v>
      </c>
      <c r="P222" s="90">
        <f t="shared" si="64"/>
        <v>3219.499267578125</v>
      </c>
      <c r="Q222" s="90">
        <f t="shared" si="56"/>
        <v>6155.46240234375</v>
      </c>
      <c r="R222" s="92">
        <f>Data!CG222</f>
        <v>0</v>
      </c>
      <c r="S222" s="92">
        <f>Data!CH222</f>
        <v>4172.86083984375</v>
      </c>
      <c r="T222" s="92">
        <f>Data!CI222</f>
        <v>800</v>
      </c>
      <c r="U222" s="92">
        <f>Data!CJ222</f>
        <v>4972.86083984375</v>
      </c>
      <c r="V222" s="90">
        <f>Data!CA223</f>
        <v>461.30990600585937</v>
      </c>
      <c r="W222" s="90">
        <f>Data!CC222</f>
        <v>631.57891845703125</v>
      </c>
      <c r="X222" s="90" t="str">
        <f t="shared" si="65"/>
        <v/>
      </c>
      <c r="Y222" s="90">
        <f>Data!BU223</f>
        <v>403.17974853515625</v>
      </c>
      <c r="Z222" s="90">
        <f>Data!BW222</f>
        <v>99000</v>
      </c>
      <c r="AA222" s="90" t="str">
        <f t="shared" si="66"/>
        <v/>
      </c>
      <c r="AB222" s="90">
        <f>Data!BX223</f>
        <v>336.56082153320312</v>
      </c>
      <c r="AC222" s="90">
        <f>Data!BZ222</f>
        <v>99000</v>
      </c>
      <c r="AD222" s="90" t="str">
        <f t="shared" si="67"/>
        <v/>
      </c>
    </row>
    <row r="223" spans="1:30">
      <c r="A223" s="77">
        <v>193908</v>
      </c>
      <c r="B223" s="88">
        <f t="shared" si="57"/>
        <v>14365</v>
      </c>
      <c r="C223" s="79" t="str">
        <f t="shared" si="58"/>
        <v>NCP</v>
      </c>
      <c r="D223" s="79" t="str">
        <f t="shared" si="59"/>
        <v>Nimbus</v>
      </c>
      <c r="E223" s="79" t="str">
        <f t="shared" si="60"/>
        <v>--</v>
      </c>
      <c r="F223" s="89" t="str">
        <f t="shared" si="51"/>
        <v>&gt;RC</v>
      </c>
      <c r="G223" s="89" t="str">
        <f t="shared" si="52"/>
        <v>@RC</v>
      </c>
      <c r="H223" s="89" t="str">
        <f t="shared" si="61"/>
        <v>PulseCap1</v>
      </c>
      <c r="I223" s="89" t="str">
        <f t="shared" si="62"/>
        <v>PulseCap1</v>
      </c>
      <c r="J223" s="79" t="str">
        <f>IF(DeltaCalc!P223="","--",DeltaCalc!P223)</f>
        <v>--</v>
      </c>
      <c r="K223" s="89" t="str">
        <f t="shared" si="63"/>
        <v>UWFE</v>
      </c>
      <c r="L223" s="90">
        <f>DeltaCalc!AF223</f>
        <v>226.82513427734375</v>
      </c>
      <c r="M223" s="90">
        <f t="shared" si="53"/>
        <v>9105.1787109375</v>
      </c>
      <c r="N223" s="90">
        <f t="shared" si="54"/>
        <v>988.97882080078125</v>
      </c>
      <c r="O223" s="90">
        <f t="shared" si="55"/>
        <v>1106.7164306640625</v>
      </c>
      <c r="P223" s="90">
        <f t="shared" si="64"/>
        <v>2095.6952514648437</v>
      </c>
      <c r="Q223" s="90">
        <f t="shared" si="56"/>
        <v>226.82513427734375</v>
      </c>
      <c r="R223" s="92">
        <f>Data!CG223</f>
        <v>4904.4931640625</v>
      </c>
      <c r="S223" s="92">
        <f>Data!CH223</f>
        <v>300</v>
      </c>
      <c r="T223" s="92">
        <f>Data!CI223</f>
        <v>800</v>
      </c>
      <c r="U223" s="92">
        <f>Data!CJ223</f>
        <v>1100</v>
      </c>
      <c r="V223" s="90">
        <f>Data!CA224</f>
        <v>432.68392944335937</v>
      </c>
      <c r="W223" s="90">
        <f>Data!CC223</f>
        <v>631.57891845703125</v>
      </c>
      <c r="X223" s="90" t="str">
        <f t="shared" si="65"/>
        <v/>
      </c>
      <c r="Y223" s="90">
        <f>Data!BU224</f>
        <v>265.7613525390625</v>
      </c>
      <c r="Z223" s="90">
        <f>Data!BW223</f>
        <v>450</v>
      </c>
      <c r="AA223" s="90" t="str">
        <f t="shared" si="66"/>
        <v/>
      </c>
      <c r="AB223" s="90">
        <f>Data!BX224</f>
        <v>269.19744873046875</v>
      </c>
      <c r="AC223" s="90">
        <f>Data!BZ223</f>
        <v>450</v>
      </c>
      <c r="AD223" s="90" t="str">
        <f t="shared" si="67"/>
        <v/>
      </c>
    </row>
    <row r="224" spans="1:30">
      <c r="A224" s="77">
        <v>193909</v>
      </c>
      <c r="B224" s="88">
        <f t="shared" si="57"/>
        <v>14396</v>
      </c>
      <c r="C224" s="79" t="str">
        <f t="shared" si="58"/>
        <v>NCP</v>
      </c>
      <c r="D224" s="79" t="str">
        <f t="shared" si="59"/>
        <v>Nimbus</v>
      </c>
      <c r="E224" s="79" t="str">
        <f t="shared" si="60"/>
        <v>--</v>
      </c>
      <c r="F224" s="89" t="str">
        <f t="shared" si="51"/>
        <v>&lt;RC</v>
      </c>
      <c r="G224" s="89" t="str">
        <f t="shared" si="52"/>
        <v>&lt;RC</v>
      </c>
      <c r="H224" s="89" t="str">
        <f t="shared" si="61"/>
        <v>PulseCap1</v>
      </c>
      <c r="I224" s="89" t="str">
        <f t="shared" si="62"/>
        <v>PulseCap1</v>
      </c>
      <c r="J224" s="79" t="str">
        <f>IF(DeltaCalc!P224="","--",DeltaCalc!P224)</f>
        <v>--</v>
      </c>
      <c r="K224" s="89" t="str">
        <f t="shared" si="63"/>
        <v>IBU</v>
      </c>
      <c r="L224" s="90">
        <f>DeltaCalc!AF224</f>
        <v>837.49951171875</v>
      </c>
      <c r="M224" s="90">
        <f t="shared" si="53"/>
        <v>9850.1640625</v>
      </c>
      <c r="N224" s="90">
        <f t="shared" si="54"/>
        <v>929.3505859375</v>
      </c>
      <c r="O224" s="90">
        <f t="shared" si="55"/>
        <v>929.3505859375</v>
      </c>
      <c r="P224" s="90">
        <f t="shared" si="64"/>
        <v>1858.701171875</v>
      </c>
      <c r="Q224" s="90">
        <f t="shared" si="56"/>
        <v>5205.86083984375</v>
      </c>
      <c r="R224" s="92">
        <f>Data!CG224</f>
        <v>9111.8857421875</v>
      </c>
      <c r="S224" s="92">
        <f>Data!CH224</f>
        <v>1000</v>
      </c>
      <c r="T224" s="92">
        <f>Data!CI224</f>
        <v>991.10028076171875</v>
      </c>
      <c r="U224" s="92">
        <f>Data!CJ224</f>
        <v>1991.100341796875</v>
      </c>
      <c r="V224" s="90">
        <f>Data!CA225</f>
        <v>418.603271484375</v>
      </c>
      <c r="W224" s="90">
        <f>Data!CC224</f>
        <v>631.57891845703125</v>
      </c>
      <c r="X224" s="90" t="str">
        <f t="shared" si="65"/>
        <v/>
      </c>
      <c r="Y224" s="90">
        <f>Data!BU225</f>
        <v>313.923095703125</v>
      </c>
      <c r="Z224" s="90">
        <f>Data!BW224</f>
        <v>450</v>
      </c>
      <c r="AA224" s="90" t="str">
        <f t="shared" si="66"/>
        <v/>
      </c>
      <c r="AB224" s="90">
        <f>Data!BX225</f>
        <v>371.59616088867187</v>
      </c>
      <c r="AC224" s="90">
        <f>Data!BZ224</f>
        <v>450</v>
      </c>
      <c r="AD224" s="90" t="str">
        <f t="shared" si="67"/>
        <v/>
      </c>
    </row>
    <row r="225" spans="1:30">
      <c r="A225" s="77">
        <v>193910</v>
      </c>
      <c r="B225" s="88">
        <f t="shared" si="57"/>
        <v>14426</v>
      </c>
      <c r="C225" s="79" t="str">
        <f t="shared" si="58"/>
        <v>NCP</v>
      </c>
      <c r="D225" s="79" t="str">
        <f t="shared" si="59"/>
        <v>T. Min</v>
      </c>
      <c r="E225" s="79" t="str">
        <f t="shared" si="60"/>
        <v>--</v>
      </c>
      <c r="F225" s="89" t="str">
        <f t="shared" si="51"/>
        <v>&lt;RC</v>
      </c>
      <c r="G225" s="89" t="str">
        <f t="shared" si="52"/>
        <v>&lt;RC</v>
      </c>
      <c r="H225" s="89" t="str">
        <f t="shared" si="61"/>
        <v>T. Min</v>
      </c>
      <c r="I225" s="89" t="str">
        <f t="shared" si="62"/>
        <v>--</v>
      </c>
      <c r="J225" s="79" t="str">
        <f>IF(DeltaCalc!P225="","--",DeltaCalc!P225)</f>
        <v>--</v>
      </c>
      <c r="K225" s="89" t="str">
        <f t="shared" si="63"/>
        <v>IBU</v>
      </c>
      <c r="L225" s="90">
        <f>DeltaCalc!AF225</f>
        <v>194.753662109375</v>
      </c>
      <c r="M225" s="90">
        <f t="shared" si="53"/>
        <v>8442.5517578125</v>
      </c>
      <c r="N225" s="90">
        <f t="shared" si="54"/>
        <v>413.0821533203125</v>
      </c>
      <c r="O225" s="90">
        <f t="shared" si="55"/>
        <v>800</v>
      </c>
      <c r="P225" s="90">
        <f t="shared" si="64"/>
        <v>1213.0821533203125</v>
      </c>
      <c r="Q225" s="90">
        <f t="shared" si="56"/>
        <v>263.96142578125</v>
      </c>
      <c r="R225" s="92">
        <f>Data!CG225</f>
        <v>8442.5517578125</v>
      </c>
      <c r="S225" s="92">
        <f>Data!CH225</f>
        <v>2500</v>
      </c>
      <c r="T225" s="92">
        <f>Data!CI225</f>
        <v>2000</v>
      </c>
      <c r="U225" s="92">
        <f>Data!CJ225</f>
        <v>4500</v>
      </c>
      <c r="V225" s="90">
        <f>Data!CA226</f>
        <v>329.39559936523437</v>
      </c>
      <c r="W225" s="90">
        <f>Data!CC225</f>
        <v>631.57891845703125</v>
      </c>
      <c r="X225" s="90" t="str">
        <f t="shared" si="65"/>
        <v/>
      </c>
      <c r="Y225" s="90">
        <f>Data!BU226</f>
        <v>584.125732421875</v>
      </c>
      <c r="Z225" s="90">
        <f>Data!BW225</f>
        <v>900</v>
      </c>
      <c r="AA225" s="90" t="str">
        <f t="shared" si="66"/>
        <v/>
      </c>
      <c r="AB225" s="90">
        <f>Data!BX226</f>
        <v>937.3492431640625</v>
      </c>
      <c r="AC225" s="90">
        <f>Data!BZ225</f>
        <v>1060</v>
      </c>
      <c r="AD225" s="90" t="str">
        <f t="shared" si="67"/>
        <v/>
      </c>
    </row>
    <row r="226" spans="1:30">
      <c r="A226" s="77">
        <v>193911</v>
      </c>
      <c r="B226" s="88">
        <f t="shared" si="57"/>
        <v>14457</v>
      </c>
      <c r="C226" s="79" t="str">
        <f t="shared" si="58"/>
        <v>--</v>
      </c>
      <c r="D226" s="79" t="str">
        <f t="shared" si="59"/>
        <v>--</v>
      </c>
      <c r="E226" s="79" t="str">
        <f t="shared" si="60"/>
        <v>--</v>
      </c>
      <c r="F226" s="89" t="str">
        <f t="shared" si="51"/>
        <v>&lt;RC</v>
      </c>
      <c r="G226" s="89" t="str">
        <f t="shared" si="52"/>
        <v>&lt;RC</v>
      </c>
      <c r="H226" s="89" t="str">
        <f t="shared" si="61"/>
        <v>Tracy</v>
      </c>
      <c r="I226" s="89" t="str">
        <f t="shared" si="62"/>
        <v>--</v>
      </c>
      <c r="J226" s="79" t="str">
        <f>IF(DeltaCalc!P226="","--",DeltaCalc!P226)</f>
        <v>JP</v>
      </c>
      <c r="K226" s="89" t="str">
        <f t="shared" si="63"/>
        <v>IBU</v>
      </c>
      <c r="L226" s="90">
        <f>DeltaCalc!AF226</f>
        <v>0.63623046875</v>
      </c>
      <c r="M226" s="90">
        <f t="shared" si="53"/>
        <v>21250.908203125</v>
      </c>
      <c r="N226" s="90">
        <f t="shared" si="54"/>
        <v>6424.9189453125</v>
      </c>
      <c r="O226" s="90">
        <f t="shared" si="55"/>
        <v>4474.8759765625</v>
      </c>
      <c r="P226" s="90">
        <f t="shared" si="64"/>
        <v>10899.794921875</v>
      </c>
      <c r="Q226" s="90">
        <f t="shared" si="56"/>
        <v>2071.44091796875</v>
      </c>
      <c r="R226" s="92">
        <f>Data!CG226</f>
        <v>21247.984375</v>
      </c>
      <c r="S226" s="92">
        <f>Data!CH226</f>
        <v>6680</v>
      </c>
      <c r="T226" s="92">
        <f>Data!CI226</f>
        <v>4474.8759765625</v>
      </c>
      <c r="U226" s="92">
        <f>Data!CJ226</f>
        <v>11154.8759765625</v>
      </c>
      <c r="V226" s="90">
        <f>Data!CA227</f>
        <v>493.475341796875</v>
      </c>
      <c r="W226" s="90">
        <f>Data!CC226</f>
        <v>631.57891845703125</v>
      </c>
      <c r="X226" s="90" t="str">
        <f t="shared" si="65"/>
        <v/>
      </c>
      <c r="Y226" s="90">
        <f>Data!BU227</f>
        <v>1438.343017578125</v>
      </c>
      <c r="Z226" s="90">
        <f>Data!BW226</f>
        <v>1350</v>
      </c>
      <c r="AA226" s="90">
        <f t="shared" si="66"/>
        <v>88.343017578125</v>
      </c>
      <c r="AB226" s="90">
        <f>Data!BX227</f>
        <v>845.64984130859375</v>
      </c>
      <c r="AC226" s="90">
        <f>Data!BZ226</f>
        <v>1670</v>
      </c>
      <c r="AD226" s="90" t="str">
        <f t="shared" si="67"/>
        <v/>
      </c>
    </row>
    <row r="227" spans="1:30">
      <c r="A227" s="77">
        <v>193912</v>
      </c>
      <c r="B227" s="88">
        <f t="shared" si="57"/>
        <v>14488</v>
      </c>
      <c r="C227" s="79" t="str">
        <f t="shared" si="58"/>
        <v>--</v>
      </c>
      <c r="D227" s="79" t="str">
        <f t="shared" si="59"/>
        <v>--</v>
      </c>
      <c r="E227" s="79" t="str">
        <f t="shared" si="60"/>
        <v>--</v>
      </c>
      <c r="F227" s="89" t="str">
        <f t="shared" si="51"/>
        <v>&lt;RC</v>
      </c>
      <c r="G227" s="89" t="str">
        <f t="shared" si="52"/>
        <v>&lt;RC</v>
      </c>
      <c r="H227" s="89" t="str">
        <f t="shared" si="61"/>
        <v>Tracy</v>
      </c>
      <c r="I227" s="89" t="str">
        <f t="shared" si="62"/>
        <v>Banks</v>
      </c>
      <c r="J227" s="79" t="str">
        <f>IF(DeltaCalc!P227="","--",DeltaCalc!P227)</f>
        <v>JP</v>
      </c>
      <c r="K227" s="89" t="str">
        <f t="shared" si="63"/>
        <v>IBU</v>
      </c>
      <c r="L227" s="90">
        <f>DeltaCalc!AF227</f>
        <v>3.814697265625E-5</v>
      </c>
      <c r="M227" s="90">
        <f t="shared" si="53"/>
        <v>16293.13671875</v>
      </c>
      <c r="N227" s="90">
        <f t="shared" si="54"/>
        <v>6680</v>
      </c>
      <c r="O227" s="90">
        <f t="shared" si="55"/>
        <v>4456.82861328125</v>
      </c>
      <c r="P227" s="90">
        <f t="shared" si="64"/>
        <v>11136.82861328125</v>
      </c>
      <c r="Q227" s="90">
        <f t="shared" si="56"/>
        <v>73.965370178222656</v>
      </c>
      <c r="R227" s="92">
        <f>Data!CG227</f>
        <v>16149.244140625</v>
      </c>
      <c r="S227" s="92">
        <f>Data!CH227</f>
        <v>6680</v>
      </c>
      <c r="T227" s="92">
        <f>Data!CI227</f>
        <v>4456.82861328125</v>
      </c>
      <c r="U227" s="92">
        <f>Data!CJ227</f>
        <v>11136.828125</v>
      </c>
      <c r="V227" s="90">
        <f>Data!CA228</f>
        <v>683.69940185546875</v>
      </c>
      <c r="W227" s="90">
        <f>Data!CC227</f>
        <v>964.91229248046875</v>
      </c>
      <c r="X227" s="90" t="str">
        <f t="shared" si="65"/>
        <v/>
      </c>
      <c r="Y227" s="90">
        <f>Data!BU228</f>
        <v>1832.428955078125</v>
      </c>
      <c r="Z227" s="90">
        <f>Data!BW227</f>
        <v>1790</v>
      </c>
      <c r="AA227" s="90">
        <f t="shared" si="66"/>
        <v>42.428955078125</v>
      </c>
      <c r="AB227" s="90">
        <f>Data!BX228</f>
        <v>1172.2008056640625</v>
      </c>
      <c r="AC227" s="90">
        <f>Data!BZ227</f>
        <v>2240</v>
      </c>
      <c r="AD227" s="90" t="str">
        <f t="shared" si="67"/>
        <v/>
      </c>
    </row>
    <row r="228" spans="1:30">
      <c r="A228" s="77">
        <v>193913</v>
      </c>
      <c r="B228" s="88">
        <f t="shared" si="57"/>
        <v>14518</v>
      </c>
      <c r="C228" s="79" t="str">
        <f t="shared" si="58"/>
        <v>--</v>
      </c>
      <c r="D228" s="79" t="str">
        <f t="shared" si="59"/>
        <v>--</v>
      </c>
      <c r="E228" s="79" t="str">
        <f t="shared" si="60"/>
        <v>--</v>
      </c>
      <c r="F228" s="89" t="str">
        <f t="shared" si="51"/>
        <v>&gt;RC</v>
      </c>
      <c r="G228" s="89" t="str">
        <f t="shared" si="52"/>
        <v>&lt;RC</v>
      </c>
      <c r="H228" s="89" t="str">
        <f t="shared" si="61"/>
        <v>Tracy</v>
      </c>
      <c r="I228" s="89" t="str">
        <f t="shared" si="62"/>
        <v>Banks</v>
      </c>
      <c r="J228" s="79" t="str">
        <f>IF(DeltaCalc!P228="","--",DeltaCalc!P228)</f>
        <v>EI</v>
      </c>
      <c r="K228" s="89" t="str">
        <f t="shared" si="63"/>
        <v>UWFE</v>
      </c>
      <c r="L228" s="90">
        <f>DeltaCalc!AF228</f>
        <v>-7.5120194742339663E-4</v>
      </c>
      <c r="M228" s="90">
        <f t="shared" si="53"/>
        <v>14905.275390625</v>
      </c>
      <c r="N228" s="90">
        <f t="shared" si="54"/>
        <v>6680</v>
      </c>
      <c r="O228" s="90">
        <f t="shared" si="55"/>
        <v>4347.17919921875</v>
      </c>
      <c r="P228" s="90">
        <f t="shared" si="64"/>
        <v>11027.17919921875</v>
      </c>
      <c r="Q228" s="90">
        <f t="shared" si="56"/>
        <v>1095.7315673828125</v>
      </c>
      <c r="R228" s="92">
        <f>Data!CG228</f>
        <v>14804.458984375</v>
      </c>
      <c r="S228" s="92">
        <f>Data!CH228</f>
        <v>6680</v>
      </c>
      <c r="T228" s="92">
        <f>Data!CI228</f>
        <v>4347.17919921875</v>
      </c>
      <c r="U228" s="92">
        <f>Data!CJ228</f>
        <v>11027.1787109375</v>
      </c>
      <c r="V228" s="90">
        <f>Data!CA229</f>
        <v>899.3115234375</v>
      </c>
      <c r="W228" s="90">
        <f>Data!CC228</f>
        <v>964.91229248046875</v>
      </c>
      <c r="X228" s="90" t="str">
        <f t="shared" si="65"/>
        <v/>
      </c>
      <c r="Y228" s="90">
        <f>Data!BU229</f>
        <v>2521.29443359375</v>
      </c>
      <c r="Z228" s="90">
        <f>Data!BW228</f>
        <v>99000</v>
      </c>
      <c r="AA228" s="90" t="str">
        <f t="shared" si="66"/>
        <v/>
      </c>
      <c r="AB228" s="90">
        <f>Data!BX229</f>
        <v>1655.3634033203125</v>
      </c>
      <c r="AC228" s="90">
        <f>Data!BZ228</f>
        <v>99000</v>
      </c>
      <c r="AD228" s="90" t="str">
        <f t="shared" si="67"/>
        <v/>
      </c>
    </row>
    <row r="229" spans="1:30">
      <c r="A229" s="77">
        <v>194002</v>
      </c>
      <c r="B229" s="88">
        <f t="shared" si="57"/>
        <v>14549</v>
      </c>
      <c r="C229" s="79" t="str">
        <f t="shared" si="58"/>
        <v>--</v>
      </c>
      <c r="D229" s="79" t="str">
        <f t="shared" si="59"/>
        <v>Nimbus</v>
      </c>
      <c r="E229" s="79" t="str">
        <f t="shared" si="60"/>
        <v>--</v>
      </c>
      <c r="F229" s="89" t="str">
        <f t="shared" si="51"/>
        <v>&gt;RC</v>
      </c>
      <c r="G229" s="89" t="str">
        <f t="shared" si="52"/>
        <v>@RC</v>
      </c>
      <c r="H229" s="89" t="str">
        <f t="shared" si="61"/>
        <v>--</v>
      </c>
      <c r="I229" s="89" t="str">
        <f t="shared" si="62"/>
        <v>--</v>
      </c>
      <c r="J229" s="79" t="str">
        <f>IF(DeltaCalc!P229="","--",DeltaCalc!P229)</f>
        <v>MRDO</v>
      </c>
      <c r="K229" s="89" t="str">
        <f t="shared" si="63"/>
        <v>UWFE</v>
      </c>
      <c r="L229" s="90">
        <f>DeltaCalc!AF229</f>
        <v>0</v>
      </c>
      <c r="M229" s="90">
        <f t="shared" si="53"/>
        <v>11497.13671875</v>
      </c>
      <c r="N229" s="90">
        <f t="shared" si="54"/>
        <v>4679.41357421875</v>
      </c>
      <c r="O229" s="90">
        <f t="shared" si="55"/>
        <v>4230.34033203125</v>
      </c>
      <c r="P229" s="90">
        <f t="shared" si="64"/>
        <v>8909.75390625</v>
      </c>
      <c r="Q229" s="90">
        <f t="shared" si="56"/>
        <v>0</v>
      </c>
      <c r="R229" s="92">
        <f>Data!CG229</f>
        <v>7806.36865234375</v>
      </c>
      <c r="S229" s="92">
        <f>Data!CH229</f>
        <v>4113.29052734375</v>
      </c>
      <c r="T229" s="92">
        <f>Data!CI229</f>
        <v>2709.840576171875</v>
      </c>
      <c r="U229" s="92">
        <f>Data!CJ229</f>
        <v>6823.130859375</v>
      </c>
      <c r="V229" s="90">
        <f>Data!CA230</f>
        <v>878.2581787109375</v>
      </c>
      <c r="W229" s="90">
        <f>Data!CC229</f>
        <v>964.91229248046875</v>
      </c>
      <c r="X229" s="90" t="str">
        <f t="shared" si="65"/>
        <v/>
      </c>
      <c r="Y229" s="90">
        <f>Data!BU230</f>
        <v>2348.32177734375</v>
      </c>
      <c r="Z229" s="90">
        <f>Data!BW229</f>
        <v>99000</v>
      </c>
      <c r="AA229" s="90" t="str">
        <f t="shared" si="66"/>
        <v/>
      </c>
      <c r="AB229" s="90">
        <f>Data!BX230</f>
        <v>2130.397216796875</v>
      </c>
      <c r="AC229" s="90">
        <f>Data!BZ229</f>
        <v>99000</v>
      </c>
      <c r="AD229" s="90" t="str">
        <f t="shared" si="67"/>
        <v/>
      </c>
    </row>
    <row r="230" spans="1:30">
      <c r="A230" s="77">
        <v>194003</v>
      </c>
      <c r="B230" s="88">
        <f t="shared" si="57"/>
        <v>14579</v>
      </c>
      <c r="C230" s="79" t="str">
        <f t="shared" si="58"/>
        <v>NCP</v>
      </c>
      <c r="D230" s="79" t="str">
        <f t="shared" si="59"/>
        <v>Nimbus</v>
      </c>
      <c r="E230" s="79" t="str">
        <f t="shared" si="60"/>
        <v>--</v>
      </c>
      <c r="F230" s="89" t="str">
        <f t="shared" si="51"/>
        <v>&gt;RC</v>
      </c>
      <c r="G230" s="89" t="str">
        <f t="shared" si="52"/>
        <v>&lt;RC</v>
      </c>
      <c r="H230" s="89" t="str">
        <f t="shared" si="61"/>
        <v>--</v>
      </c>
      <c r="I230" s="89" t="str">
        <f t="shared" si="62"/>
        <v>--</v>
      </c>
      <c r="J230" s="79" t="str">
        <f>IF(DeltaCalc!P230="","--",DeltaCalc!P230)</f>
        <v>MRDO</v>
      </c>
      <c r="K230" s="89" t="str">
        <f t="shared" si="63"/>
        <v>IBU</v>
      </c>
      <c r="L230" s="90">
        <f>DeltaCalc!AF230</f>
        <v>0</v>
      </c>
      <c r="M230" s="90">
        <f t="shared" si="53"/>
        <v>9515.3916015625</v>
      </c>
      <c r="N230" s="90">
        <f t="shared" si="54"/>
        <v>3127.7255859375</v>
      </c>
      <c r="O230" s="90">
        <f t="shared" si="55"/>
        <v>3046.05224609375</v>
      </c>
      <c r="P230" s="90">
        <f t="shared" si="64"/>
        <v>6173.77783203125</v>
      </c>
      <c r="Q230" s="90">
        <f t="shared" si="56"/>
        <v>0</v>
      </c>
      <c r="R230" s="92">
        <f>Data!CG230</f>
        <v>4388.146484375</v>
      </c>
      <c r="S230" s="92">
        <f>Data!CH230</f>
        <v>3830.955322265625</v>
      </c>
      <c r="T230" s="92">
        <f>Data!CI230</f>
        <v>800</v>
      </c>
      <c r="U230" s="92">
        <f>Data!CJ230</f>
        <v>4630.955078125</v>
      </c>
      <c r="V230" s="90">
        <f>Data!CA231</f>
        <v>738.60260009765625</v>
      </c>
      <c r="W230" s="90">
        <f>Data!CC230</f>
        <v>964.91229248046875</v>
      </c>
      <c r="X230" s="90" t="str">
        <f t="shared" si="65"/>
        <v/>
      </c>
      <c r="Y230" s="90">
        <f>Data!BU231</f>
        <v>2114.08447265625</v>
      </c>
      <c r="Z230" s="90">
        <f>Data!BW230</f>
        <v>99000</v>
      </c>
      <c r="AA230" s="90" t="str">
        <f t="shared" si="66"/>
        <v/>
      </c>
      <c r="AB230" s="90">
        <f>Data!BX231</f>
        <v>2491.4638671875</v>
      </c>
      <c r="AC230" s="90">
        <f>Data!BZ230</f>
        <v>99000</v>
      </c>
      <c r="AD230" s="90" t="str">
        <f t="shared" si="67"/>
        <v/>
      </c>
    </row>
    <row r="231" spans="1:30">
      <c r="A231" s="77">
        <v>194004</v>
      </c>
      <c r="B231" s="88">
        <f t="shared" si="57"/>
        <v>14610</v>
      </c>
      <c r="C231" s="79" t="str">
        <f t="shared" si="58"/>
        <v>NCP</v>
      </c>
      <c r="D231" s="79" t="str">
        <f t="shared" si="59"/>
        <v>Nimbus</v>
      </c>
      <c r="E231" s="79" t="str">
        <f t="shared" si="60"/>
        <v>Therm.</v>
      </c>
      <c r="F231" s="89" t="str">
        <f t="shared" si="51"/>
        <v>&gt;RC</v>
      </c>
      <c r="G231" s="89" t="str">
        <f t="shared" si="52"/>
        <v>&gt;RC</v>
      </c>
      <c r="H231" s="89" t="str">
        <f t="shared" si="61"/>
        <v>--</v>
      </c>
      <c r="I231" s="89" t="str">
        <f t="shared" si="62"/>
        <v>--</v>
      </c>
      <c r="J231" s="79" t="str">
        <f>IF(DeltaCalc!P231="","--",DeltaCalc!P231)</f>
        <v>--</v>
      </c>
      <c r="K231" s="89" t="str">
        <f t="shared" si="63"/>
        <v>UWFE</v>
      </c>
      <c r="L231" s="90">
        <f>DeltaCalc!AF231</f>
        <v>0.95360761880874634</v>
      </c>
      <c r="M231" s="90">
        <f t="shared" si="53"/>
        <v>10614.8740234375</v>
      </c>
      <c r="N231" s="90">
        <f t="shared" si="54"/>
        <v>3950.798828125</v>
      </c>
      <c r="O231" s="90">
        <f t="shared" si="55"/>
        <v>3326.0517578125</v>
      </c>
      <c r="P231" s="90">
        <f t="shared" si="64"/>
        <v>7276.8505859375</v>
      </c>
      <c r="Q231" s="90">
        <f t="shared" si="56"/>
        <v>0.95360761880874634</v>
      </c>
      <c r="R231" s="92">
        <f>Data!CG231</f>
        <v>5042.5234375</v>
      </c>
      <c r="S231" s="92">
        <f>Data!CH231</f>
        <v>3867.38720703125</v>
      </c>
      <c r="T231" s="92">
        <f>Data!CI231</f>
        <v>800</v>
      </c>
      <c r="U231" s="92">
        <f>Data!CJ231</f>
        <v>4667.38720703125</v>
      </c>
      <c r="V231" s="90">
        <f>Data!CA232</f>
        <v>867.22174072265625</v>
      </c>
      <c r="W231" s="90">
        <f>Data!CC231</f>
        <v>964.91229248046875</v>
      </c>
      <c r="X231" s="90" t="str">
        <f t="shared" si="65"/>
        <v/>
      </c>
      <c r="Y231" s="90">
        <f>Data!BU232</f>
        <v>2478.526123046875</v>
      </c>
      <c r="Z231" s="90">
        <f>Data!BW231</f>
        <v>99000</v>
      </c>
      <c r="AA231" s="90" t="str">
        <f t="shared" si="66"/>
        <v/>
      </c>
      <c r="AB231" s="90">
        <f>Data!BX232</f>
        <v>2292.913818359375</v>
      </c>
      <c r="AC231" s="90">
        <f>Data!BZ231</f>
        <v>99000</v>
      </c>
      <c r="AD231" s="90" t="str">
        <f t="shared" si="67"/>
        <v/>
      </c>
    </row>
    <row r="232" spans="1:30">
      <c r="A232" s="77">
        <v>194005</v>
      </c>
      <c r="B232" s="88">
        <f t="shared" si="57"/>
        <v>14641</v>
      </c>
      <c r="C232" s="79" t="str">
        <f t="shared" si="58"/>
        <v>--</v>
      </c>
      <c r="D232" s="79" t="str">
        <f t="shared" si="59"/>
        <v>Flood</v>
      </c>
      <c r="E232" s="79" t="str">
        <f t="shared" si="60"/>
        <v>Therm.</v>
      </c>
      <c r="F232" s="89" t="str">
        <f t="shared" si="51"/>
        <v>&gt;RC</v>
      </c>
      <c r="G232" s="89" t="str">
        <f t="shared" si="52"/>
        <v>&gt;RC</v>
      </c>
      <c r="H232" s="89" t="str">
        <f t="shared" si="61"/>
        <v>--</v>
      </c>
      <c r="I232" s="89" t="str">
        <f t="shared" si="62"/>
        <v>--</v>
      </c>
      <c r="J232" s="79" t="str">
        <f>IF(DeltaCalc!P232="","--",DeltaCalc!P232)</f>
        <v>--</v>
      </c>
      <c r="K232" s="89" t="str">
        <f t="shared" si="63"/>
        <v>UWFE</v>
      </c>
      <c r="L232" s="90">
        <f>DeltaCalc!AF232</f>
        <v>39423.604210472266</v>
      </c>
      <c r="M232" s="90">
        <f t="shared" si="53"/>
        <v>36296.7890625</v>
      </c>
      <c r="N232" s="90">
        <f t="shared" si="54"/>
        <v>2648.4326171875</v>
      </c>
      <c r="O232" s="90">
        <f t="shared" si="55"/>
        <v>2648.4326171875</v>
      </c>
      <c r="P232" s="90">
        <f t="shared" si="64"/>
        <v>5296.865234375</v>
      </c>
      <c r="Q232" s="90">
        <f t="shared" si="56"/>
        <v>41099.98828125</v>
      </c>
      <c r="R232" s="92">
        <f>Data!CG232</f>
        <v>0</v>
      </c>
      <c r="S232" s="92">
        <f>Data!CH232</f>
        <v>300</v>
      </c>
      <c r="T232" s="92">
        <f>Data!CI232</f>
        <v>800</v>
      </c>
      <c r="U232" s="92">
        <f>Data!CJ232</f>
        <v>1100</v>
      </c>
      <c r="V232" s="90">
        <f>Data!CA233</f>
        <v>789.57110595703125</v>
      </c>
      <c r="W232" s="90">
        <f>Data!CC232</f>
        <v>964.91229248046875</v>
      </c>
      <c r="X232" s="90" t="str">
        <f t="shared" si="65"/>
        <v/>
      </c>
      <c r="Y232" s="90">
        <f>Data!BU233</f>
        <v>689.59033203125</v>
      </c>
      <c r="Z232" s="90">
        <f>Data!BW232</f>
        <v>99000</v>
      </c>
      <c r="AA232" s="90" t="str">
        <f t="shared" si="66"/>
        <v/>
      </c>
      <c r="AB232" s="90">
        <f>Data!BX233</f>
        <v>272.88748168945312</v>
      </c>
      <c r="AC232" s="90">
        <f>Data!BZ232</f>
        <v>99000</v>
      </c>
      <c r="AD232" s="90" t="str">
        <f t="shared" si="67"/>
        <v/>
      </c>
    </row>
    <row r="233" spans="1:30">
      <c r="A233" s="77">
        <v>194006</v>
      </c>
      <c r="B233" s="88">
        <f t="shared" si="57"/>
        <v>14670</v>
      </c>
      <c r="C233" s="79" t="str">
        <f t="shared" si="58"/>
        <v>Flood</v>
      </c>
      <c r="D233" s="79" t="str">
        <f t="shared" si="59"/>
        <v>Flood</v>
      </c>
      <c r="E233" s="79" t="str">
        <f t="shared" si="60"/>
        <v>Therm.</v>
      </c>
      <c r="F233" s="89" t="str">
        <f t="shared" si="51"/>
        <v>&gt;RC</v>
      </c>
      <c r="G233" s="89" t="str">
        <f t="shared" si="52"/>
        <v>&gt;RC</v>
      </c>
      <c r="H233" s="89" t="str">
        <f t="shared" si="61"/>
        <v>--</v>
      </c>
      <c r="I233" s="89" t="str">
        <f t="shared" si="62"/>
        <v>--</v>
      </c>
      <c r="J233" s="79" t="str">
        <f>IF(DeltaCalc!P233="","--",DeltaCalc!P233)</f>
        <v>--</v>
      </c>
      <c r="K233" s="89" t="str">
        <f t="shared" si="63"/>
        <v>UWFE</v>
      </c>
      <c r="L233" s="90">
        <f>DeltaCalc!AF233</f>
        <v>41986.953840033559</v>
      </c>
      <c r="M233" s="90">
        <f t="shared" si="53"/>
        <v>50883.9921875</v>
      </c>
      <c r="N233" s="90">
        <f t="shared" si="54"/>
        <v>4155.119140625</v>
      </c>
      <c r="O233" s="90">
        <f t="shared" si="55"/>
        <v>4155.119140625</v>
      </c>
      <c r="P233" s="90">
        <f t="shared" si="64"/>
        <v>8310.23828125</v>
      </c>
      <c r="Q233" s="90">
        <f t="shared" si="56"/>
        <v>50192.73046875</v>
      </c>
      <c r="R233" s="92">
        <f>Data!CG233</f>
        <v>0</v>
      </c>
      <c r="S233" s="92">
        <f>Data!CH233</f>
        <v>300</v>
      </c>
      <c r="T233" s="92">
        <f>Data!CI233</f>
        <v>800</v>
      </c>
      <c r="U233" s="92">
        <f>Data!CJ233</f>
        <v>1100</v>
      </c>
      <c r="V233" s="90">
        <f>Data!CA234</f>
        <v>354.97189331054687</v>
      </c>
      <c r="W233" s="90">
        <f>Data!CC233</f>
        <v>631.57891845703125</v>
      </c>
      <c r="X233" s="90" t="str">
        <f t="shared" si="65"/>
        <v/>
      </c>
      <c r="Y233" s="90">
        <f>Data!BU234</f>
        <v>256.36697387695312</v>
      </c>
      <c r="Z233" s="90">
        <f>Data!BW233</f>
        <v>99000</v>
      </c>
      <c r="AA233" s="90" t="str">
        <f t="shared" si="66"/>
        <v/>
      </c>
      <c r="AB233" s="90">
        <f>Data!BX234</f>
        <v>177.5068359375</v>
      </c>
      <c r="AC233" s="90">
        <f>Data!BZ233</f>
        <v>99000</v>
      </c>
      <c r="AD233" s="90" t="str">
        <f t="shared" si="67"/>
        <v/>
      </c>
    </row>
    <row r="234" spans="1:30">
      <c r="A234" s="77">
        <v>194007</v>
      </c>
      <c r="B234" s="88">
        <f t="shared" si="57"/>
        <v>14701</v>
      </c>
      <c r="C234" s="79" t="str">
        <f t="shared" si="58"/>
        <v>Flood</v>
      </c>
      <c r="D234" s="79" t="str">
        <f t="shared" si="59"/>
        <v>Flood</v>
      </c>
      <c r="E234" s="79" t="str">
        <f t="shared" si="60"/>
        <v>Flood</v>
      </c>
      <c r="F234" s="89" t="str">
        <f t="shared" si="51"/>
        <v>&gt;RC</v>
      </c>
      <c r="G234" s="89" t="str">
        <f t="shared" si="52"/>
        <v>&gt;RC</v>
      </c>
      <c r="H234" s="89" t="str">
        <f t="shared" si="61"/>
        <v>Tracy</v>
      </c>
      <c r="I234" s="89" t="str">
        <f t="shared" si="62"/>
        <v>--</v>
      </c>
      <c r="J234" s="79" t="str">
        <f>IF(DeltaCalc!P234="","--",DeltaCalc!P234)</f>
        <v>--</v>
      </c>
      <c r="K234" s="89" t="str">
        <f t="shared" si="63"/>
        <v>UWFE</v>
      </c>
      <c r="L234" s="90">
        <f>DeltaCalc!AF234</f>
        <v>82795.578125</v>
      </c>
      <c r="M234" s="90">
        <f t="shared" si="53"/>
        <v>67354.53125</v>
      </c>
      <c r="N234" s="90">
        <f t="shared" si="54"/>
        <v>5239.55615234375</v>
      </c>
      <c r="O234" s="90">
        <f t="shared" si="55"/>
        <v>4259.703125</v>
      </c>
      <c r="P234" s="90">
        <f t="shared" si="64"/>
        <v>9499.25927734375</v>
      </c>
      <c r="Q234" s="90">
        <f t="shared" si="56"/>
        <v>82795.578125</v>
      </c>
      <c r="R234" s="92">
        <f>Data!CG234</f>
        <v>0</v>
      </c>
      <c r="S234" s="92">
        <f>Data!CH234</f>
        <v>2541.7451171875</v>
      </c>
      <c r="T234" s="92">
        <f>Data!CI234</f>
        <v>800</v>
      </c>
      <c r="U234" s="92">
        <f>Data!CJ234</f>
        <v>3341.7451171875</v>
      </c>
      <c r="V234" s="90">
        <f>Data!CA235</f>
        <v>378.96002197265625</v>
      </c>
      <c r="W234" s="90">
        <f>Data!CC234</f>
        <v>631.57891845703125</v>
      </c>
      <c r="X234" s="90" t="str">
        <f t="shared" si="65"/>
        <v/>
      </c>
      <c r="Y234" s="90">
        <f>Data!BU235</f>
        <v>233.05924987792969</v>
      </c>
      <c r="Z234" s="90">
        <f>Data!BW234</f>
        <v>99000</v>
      </c>
      <c r="AA234" s="90" t="str">
        <f t="shared" si="66"/>
        <v/>
      </c>
      <c r="AB234" s="90">
        <f>Data!BX235</f>
        <v>182.07295227050781</v>
      </c>
      <c r="AC234" s="90">
        <f>Data!BZ234</f>
        <v>99000</v>
      </c>
      <c r="AD234" s="90" t="str">
        <f t="shared" si="67"/>
        <v/>
      </c>
    </row>
    <row r="235" spans="1:30">
      <c r="A235" s="77">
        <v>194008</v>
      </c>
      <c r="B235" s="88">
        <f t="shared" si="57"/>
        <v>14731</v>
      </c>
      <c r="C235" s="79" t="str">
        <f t="shared" si="58"/>
        <v>Keswick</v>
      </c>
      <c r="D235" s="79" t="str">
        <f t="shared" si="59"/>
        <v>Flood</v>
      </c>
      <c r="E235" s="79" t="str">
        <f t="shared" si="60"/>
        <v>Flood</v>
      </c>
      <c r="F235" s="89" t="str">
        <f t="shared" si="51"/>
        <v>&gt;RC</v>
      </c>
      <c r="G235" s="89" t="str">
        <f t="shared" si="52"/>
        <v>&gt;RC</v>
      </c>
      <c r="H235" s="89" t="str">
        <f t="shared" si="61"/>
        <v>PulseCap1</v>
      </c>
      <c r="I235" s="89" t="str">
        <f t="shared" si="62"/>
        <v>PulseCap1</v>
      </c>
      <c r="J235" s="79" t="str">
        <f>IF(DeltaCalc!P235="","--",DeltaCalc!P235)</f>
        <v>--</v>
      </c>
      <c r="K235" s="89" t="str">
        <f t="shared" si="63"/>
        <v>UWFE</v>
      </c>
      <c r="L235" s="90">
        <f>DeltaCalc!AF235</f>
        <v>30464.064453125</v>
      </c>
      <c r="M235" s="90">
        <f t="shared" si="53"/>
        <v>36365.66015625</v>
      </c>
      <c r="N235" s="90">
        <f t="shared" si="54"/>
        <v>981.17962646484375</v>
      </c>
      <c r="O235" s="90">
        <f t="shared" si="55"/>
        <v>981.17962646484375</v>
      </c>
      <c r="P235" s="90">
        <f t="shared" si="64"/>
        <v>1962.3592529296875</v>
      </c>
      <c r="Q235" s="90">
        <f t="shared" si="56"/>
        <v>30464.064453125</v>
      </c>
      <c r="R235" s="92">
        <f>Data!CG235</f>
        <v>0</v>
      </c>
      <c r="S235" s="92">
        <f>Data!CH235</f>
        <v>498.20175170898437</v>
      </c>
      <c r="T235" s="92">
        <f>Data!CI235</f>
        <v>800</v>
      </c>
      <c r="U235" s="92">
        <f>Data!CJ235</f>
        <v>1298.2017822265625</v>
      </c>
      <c r="V235" s="90">
        <f>Data!CA236</f>
        <v>352.06375122070312</v>
      </c>
      <c r="W235" s="90">
        <f>Data!CC235</f>
        <v>631.57891845703125</v>
      </c>
      <c r="X235" s="90" t="str">
        <f t="shared" si="65"/>
        <v/>
      </c>
      <c r="Y235" s="90">
        <f>Data!BU236</f>
        <v>244.54910278320312</v>
      </c>
      <c r="Z235" s="90">
        <f>Data!BW235</f>
        <v>450</v>
      </c>
      <c r="AA235" s="90" t="str">
        <f t="shared" si="66"/>
        <v/>
      </c>
      <c r="AB235" s="90">
        <f>Data!BX236</f>
        <v>197.35005187988281</v>
      </c>
      <c r="AC235" s="90">
        <f>Data!BZ235</f>
        <v>450</v>
      </c>
      <c r="AD235" s="90" t="str">
        <f t="shared" si="67"/>
        <v/>
      </c>
    </row>
    <row r="236" spans="1:30">
      <c r="A236" s="77">
        <v>194009</v>
      </c>
      <c r="B236" s="88">
        <f t="shared" si="57"/>
        <v>14762</v>
      </c>
      <c r="C236" s="79" t="str">
        <f t="shared" si="58"/>
        <v>NCP</v>
      </c>
      <c r="D236" s="79" t="str">
        <f t="shared" si="59"/>
        <v>Flood</v>
      </c>
      <c r="E236" s="79" t="str">
        <f t="shared" si="60"/>
        <v>Therm.</v>
      </c>
      <c r="F236" s="89" t="str">
        <f t="shared" si="51"/>
        <v>&gt;RC</v>
      </c>
      <c r="G236" s="89" t="str">
        <f t="shared" si="52"/>
        <v>&lt;RC</v>
      </c>
      <c r="H236" s="89" t="str">
        <f t="shared" si="61"/>
        <v>PulseCap1</v>
      </c>
      <c r="I236" s="89" t="str">
        <f t="shared" si="62"/>
        <v>PulseCap1</v>
      </c>
      <c r="J236" s="79" t="str">
        <f>IF(DeltaCalc!P236="","--",DeltaCalc!P236)</f>
        <v>--</v>
      </c>
      <c r="K236" s="89" t="str">
        <f t="shared" si="63"/>
        <v>UWFE</v>
      </c>
      <c r="L236" s="90">
        <f>DeltaCalc!AF236</f>
        <v>12018.6181640625</v>
      </c>
      <c r="M236" s="90">
        <f t="shared" si="53"/>
        <v>16870.134765625</v>
      </c>
      <c r="N236" s="90">
        <f t="shared" si="54"/>
        <v>700</v>
      </c>
      <c r="O236" s="90">
        <f t="shared" si="55"/>
        <v>800</v>
      </c>
      <c r="P236" s="90">
        <f t="shared" si="64"/>
        <v>1500</v>
      </c>
      <c r="Q236" s="90">
        <f t="shared" si="56"/>
        <v>12018.6181640625</v>
      </c>
      <c r="R236" s="92">
        <f>Data!CG236</f>
        <v>0</v>
      </c>
      <c r="S236" s="92">
        <f>Data!CH236</f>
        <v>1000</v>
      </c>
      <c r="T236" s="92">
        <f>Data!CI236</f>
        <v>800</v>
      </c>
      <c r="U236" s="92">
        <f>Data!CJ236</f>
        <v>1800</v>
      </c>
      <c r="V236" s="90">
        <f>Data!CA237</f>
        <v>436.63992309570312</v>
      </c>
      <c r="W236" s="90">
        <f>Data!CC236</f>
        <v>631.57891845703125</v>
      </c>
      <c r="X236" s="90" t="str">
        <f t="shared" si="65"/>
        <v/>
      </c>
      <c r="Y236" s="90">
        <f>Data!BU237</f>
        <v>244.80928039550781</v>
      </c>
      <c r="Z236" s="90">
        <f>Data!BW236</f>
        <v>450</v>
      </c>
      <c r="AA236" s="90" t="str">
        <f t="shared" si="66"/>
        <v/>
      </c>
      <c r="AB236" s="90">
        <f>Data!BX237</f>
        <v>208.05657958984375</v>
      </c>
      <c r="AC236" s="90">
        <f>Data!BZ236</f>
        <v>450</v>
      </c>
      <c r="AD236" s="90" t="str">
        <f t="shared" si="67"/>
        <v/>
      </c>
    </row>
    <row r="237" spans="1:30">
      <c r="A237" s="77">
        <v>194010</v>
      </c>
      <c r="B237" s="88">
        <f t="shared" si="57"/>
        <v>14792</v>
      </c>
      <c r="C237" s="79" t="str">
        <f t="shared" si="58"/>
        <v>NCP</v>
      </c>
      <c r="D237" s="79" t="str">
        <f t="shared" si="59"/>
        <v>Flood</v>
      </c>
      <c r="E237" s="79" t="str">
        <f t="shared" si="60"/>
        <v>--</v>
      </c>
      <c r="F237" s="89" t="str">
        <f t="shared" si="51"/>
        <v>&lt;RC</v>
      </c>
      <c r="G237" s="89" t="str">
        <f t="shared" si="52"/>
        <v>&lt;RC</v>
      </c>
      <c r="H237" s="89" t="str">
        <f t="shared" si="61"/>
        <v>EI Split</v>
      </c>
      <c r="I237" s="89" t="str">
        <f t="shared" si="62"/>
        <v>--</v>
      </c>
      <c r="J237" s="79" t="str">
        <f>IF(DeltaCalc!P237="","--",DeltaCalc!P237)</f>
        <v>EI</v>
      </c>
      <c r="K237" s="89" t="str">
        <f t="shared" si="63"/>
        <v>IBU</v>
      </c>
      <c r="L237" s="90">
        <f>DeltaCalc!AF237</f>
        <v>0</v>
      </c>
      <c r="M237" s="90">
        <f t="shared" si="53"/>
        <v>11269.40625</v>
      </c>
      <c r="N237" s="90">
        <f t="shared" si="54"/>
        <v>2682.840576171875</v>
      </c>
      <c r="O237" s="90">
        <f t="shared" si="55"/>
        <v>2682.840576171875</v>
      </c>
      <c r="P237" s="90">
        <f t="shared" si="64"/>
        <v>5365.68115234375</v>
      </c>
      <c r="Q237" s="90">
        <f t="shared" si="56"/>
        <v>18.281238555908203</v>
      </c>
      <c r="R237" s="92">
        <f>Data!CG237</f>
        <v>8371.162109375</v>
      </c>
      <c r="S237" s="92">
        <f>Data!CH237</f>
        <v>2500</v>
      </c>
      <c r="T237" s="92">
        <f>Data!CI237</f>
        <v>2000</v>
      </c>
      <c r="U237" s="92">
        <f>Data!CJ237</f>
        <v>4500</v>
      </c>
      <c r="V237" s="90">
        <f>Data!CA238</f>
        <v>289.87405395507812</v>
      </c>
      <c r="W237" s="90">
        <f>Data!CC237</f>
        <v>631.57891845703125</v>
      </c>
      <c r="X237" s="90" t="str">
        <f t="shared" si="65"/>
        <v/>
      </c>
      <c r="Y237" s="90">
        <f>Data!BU238</f>
        <v>345.103515625</v>
      </c>
      <c r="Z237" s="90">
        <f>Data!BW237</f>
        <v>450</v>
      </c>
      <c r="AA237" s="90" t="str">
        <f t="shared" si="66"/>
        <v/>
      </c>
      <c r="AB237" s="90">
        <f>Data!BX238</f>
        <v>289.1959228515625</v>
      </c>
      <c r="AC237" s="90">
        <f>Data!BZ237</f>
        <v>450</v>
      </c>
      <c r="AD237" s="90" t="str">
        <f t="shared" si="67"/>
        <v/>
      </c>
    </row>
    <row r="238" spans="1:30">
      <c r="A238" s="77">
        <v>194011</v>
      </c>
      <c r="B238" s="88">
        <f t="shared" si="57"/>
        <v>14823</v>
      </c>
      <c r="C238" s="79" t="str">
        <f t="shared" si="58"/>
        <v>--</v>
      </c>
      <c r="D238" s="79" t="str">
        <f t="shared" si="59"/>
        <v>--</v>
      </c>
      <c r="E238" s="79" t="str">
        <f t="shared" si="60"/>
        <v>--</v>
      </c>
      <c r="F238" s="89" t="str">
        <f t="shared" si="51"/>
        <v>&lt;RC</v>
      </c>
      <c r="G238" s="89" t="str">
        <f t="shared" si="52"/>
        <v>&lt;RC</v>
      </c>
      <c r="H238" s="89" t="str">
        <f t="shared" si="61"/>
        <v>--</v>
      </c>
      <c r="I238" s="89" t="str">
        <f t="shared" si="62"/>
        <v>--</v>
      </c>
      <c r="J238" s="79" t="str">
        <f>IF(DeltaCalc!P238="","--",DeltaCalc!P238)</f>
        <v>JP</v>
      </c>
      <c r="K238" s="89" t="str">
        <f t="shared" si="63"/>
        <v>IBU</v>
      </c>
      <c r="L238" s="90">
        <f>DeltaCalc!AF238</f>
        <v>0</v>
      </c>
      <c r="M238" s="90">
        <f t="shared" si="53"/>
        <v>22705.84375</v>
      </c>
      <c r="N238" s="90">
        <f t="shared" si="54"/>
        <v>6411.76611328125</v>
      </c>
      <c r="O238" s="90">
        <f t="shared" si="55"/>
        <v>3595.649658203125</v>
      </c>
      <c r="P238" s="90">
        <f t="shared" si="64"/>
        <v>10007.415771484375</v>
      </c>
      <c r="Q238" s="90">
        <f t="shared" si="56"/>
        <v>2342.8662109375</v>
      </c>
      <c r="R238" s="92">
        <f>Data!CG238</f>
        <v>22705.84375</v>
      </c>
      <c r="S238" s="92">
        <f>Data!CH238</f>
        <v>6680</v>
      </c>
      <c r="T238" s="92">
        <f>Data!CI238</f>
        <v>4513.80029296875</v>
      </c>
      <c r="U238" s="92">
        <f>Data!CJ238</f>
        <v>11193.80078125</v>
      </c>
      <c r="V238" s="90">
        <f>Data!CA239</f>
        <v>252.78190612792969</v>
      </c>
      <c r="W238" s="90">
        <f>Data!CC238</f>
        <v>631.57891845703125</v>
      </c>
      <c r="X238" s="90" t="str">
        <f t="shared" si="65"/>
        <v/>
      </c>
      <c r="Y238" s="90">
        <f>Data!BU239</f>
        <v>463.2655029296875</v>
      </c>
      <c r="Z238" s="90">
        <f>Data!BW238</f>
        <v>450</v>
      </c>
      <c r="AA238" s="90">
        <f t="shared" si="66"/>
        <v>13.2655029296875</v>
      </c>
      <c r="AB238" s="90">
        <f>Data!BX239</f>
        <v>383.37506103515625</v>
      </c>
      <c r="AC238" s="90">
        <f>Data!BZ238</f>
        <v>630</v>
      </c>
      <c r="AD238" s="90" t="str">
        <f t="shared" si="67"/>
        <v/>
      </c>
    </row>
    <row r="239" spans="1:30">
      <c r="A239" s="77">
        <v>194012</v>
      </c>
      <c r="B239" s="88">
        <f t="shared" si="57"/>
        <v>14854</v>
      </c>
      <c r="C239" s="79" t="str">
        <f t="shared" si="58"/>
        <v>NCP</v>
      </c>
      <c r="D239" s="79" t="str">
        <f t="shared" si="59"/>
        <v>--</v>
      </c>
      <c r="E239" s="79" t="str">
        <f t="shared" si="60"/>
        <v>--</v>
      </c>
      <c r="F239" s="89" t="str">
        <f t="shared" si="51"/>
        <v>&lt;RC</v>
      </c>
      <c r="G239" s="89" t="str">
        <f t="shared" si="52"/>
        <v>&lt;RC</v>
      </c>
      <c r="H239" s="89" t="str">
        <f t="shared" si="61"/>
        <v>Tracy</v>
      </c>
      <c r="I239" s="89" t="str">
        <f t="shared" si="62"/>
        <v>Banks</v>
      </c>
      <c r="J239" s="79" t="str">
        <f>IF(DeltaCalc!P239="","--",DeltaCalc!P239)</f>
        <v>MRDO</v>
      </c>
      <c r="K239" s="89" t="str">
        <f t="shared" si="63"/>
        <v>IBU</v>
      </c>
      <c r="L239" s="90">
        <f>DeltaCalc!AF239</f>
        <v>0</v>
      </c>
      <c r="M239" s="90">
        <f t="shared" si="53"/>
        <v>16332.751953125</v>
      </c>
      <c r="N239" s="90">
        <f t="shared" si="54"/>
        <v>6680</v>
      </c>
      <c r="O239" s="90">
        <f t="shared" si="55"/>
        <v>4486.37109375</v>
      </c>
      <c r="P239" s="90">
        <f t="shared" si="64"/>
        <v>11166.37109375</v>
      </c>
      <c r="Q239" s="90">
        <f t="shared" si="56"/>
        <v>0</v>
      </c>
      <c r="R239" s="92">
        <f>Data!CG239</f>
        <v>14862.31640625</v>
      </c>
      <c r="S239" s="92">
        <f>Data!CH239</f>
        <v>6680</v>
      </c>
      <c r="T239" s="92">
        <f>Data!CI239</f>
        <v>4486.37109375</v>
      </c>
      <c r="U239" s="92">
        <f>Data!CJ239</f>
        <v>11166.37109375</v>
      </c>
      <c r="V239" s="90">
        <f>Data!CA240</f>
        <v>371.43179321289062</v>
      </c>
      <c r="W239" s="90">
        <f>Data!CC239</f>
        <v>705.26318359375</v>
      </c>
      <c r="X239" s="90" t="str">
        <f t="shared" si="65"/>
        <v/>
      </c>
      <c r="Y239" s="90">
        <f>Data!BU240</f>
        <v>1139.7156982421875</v>
      </c>
      <c r="Z239" s="90">
        <f>Data!BW239</f>
        <v>1350</v>
      </c>
      <c r="AA239" s="90" t="str">
        <f t="shared" si="66"/>
        <v/>
      </c>
      <c r="AB239" s="90">
        <f>Data!BX240</f>
        <v>684.02093505859375</v>
      </c>
      <c r="AC239" s="90">
        <f>Data!BZ239</f>
        <v>1740</v>
      </c>
      <c r="AD239" s="90" t="str">
        <f t="shared" si="67"/>
        <v/>
      </c>
    </row>
    <row r="240" spans="1:30">
      <c r="A240" s="77">
        <v>194013</v>
      </c>
      <c r="B240" s="88">
        <f t="shared" si="57"/>
        <v>14884</v>
      </c>
      <c r="C240" s="79" t="str">
        <f t="shared" si="58"/>
        <v>--</v>
      </c>
      <c r="D240" s="79" t="str">
        <f t="shared" si="59"/>
        <v>--</v>
      </c>
      <c r="E240" s="79" t="str">
        <f t="shared" si="60"/>
        <v>--</v>
      </c>
      <c r="F240" s="89" t="str">
        <f t="shared" si="51"/>
        <v>@RC</v>
      </c>
      <c r="G240" s="89" t="str">
        <f t="shared" si="52"/>
        <v>&lt;RC</v>
      </c>
      <c r="H240" s="89" t="str">
        <f t="shared" si="61"/>
        <v>--</v>
      </c>
      <c r="I240" s="89" t="str">
        <f t="shared" si="62"/>
        <v>--</v>
      </c>
      <c r="J240" s="79" t="str">
        <f>IF(DeltaCalc!P240="","--",DeltaCalc!P240)</f>
        <v>--</v>
      </c>
      <c r="K240" s="89" t="str">
        <f t="shared" si="63"/>
        <v>IBU</v>
      </c>
      <c r="L240" s="90">
        <f>DeltaCalc!AF240</f>
        <v>0.15882880985736847</v>
      </c>
      <c r="M240" s="90">
        <f t="shared" si="53"/>
        <v>21238.888671875</v>
      </c>
      <c r="N240" s="90">
        <f t="shared" si="54"/>
        <v>6363.921875</v>
      </c>
      <c r="O240" s="90">
        <f t="shared" si="55"/>
        <v>4097.9150390625</v>
      </c>
      <c r="P240" s="90">
        <f t="shared" si="64"/>
        <v>10461.8369140625</v>
      </c>
      <c r="Q240" s="90">
        <f t="shared" si="56"/>
        <v>0.15882880985736847</v>
      </c>
      <c r="R240" s="92">
        <f>Data!CG240</f>
        <v>10744.0703125</v>
      </c>
      <c r="S240" s="92">
        <f>Data!CH240</f>
        <v>6680</v>
      </c>
      <c r="T240" s="92">
        <f>Data!CI240</f>
        <v>4227.4912109375</v>
      </c>
      <c r="U240" s="92">
        <f>Data!CJ240</f>
        <v>10907.4912109375</v>
      </c>
      <c r="V240" s="90">
        <f>Data!CA241</f>
        <v>498.72415161132812</v>
      </c>
      <c r="W240" s="90">
        <f>Data!CC240</f>
        <v>964.91229248046875</v>
      </c>
      <c r="X240" s="90" t="str">
        <f t="shared" si="65"/>
        <v/>
      </c>
      <c r="Y240" s="90">
        <f>Data!BU241</f>
        <v>899.90667724609375</v>
      </c>
      <c r="Z240" s="90">
        <f>Data!BW240</f>
        <v>99000</v>
      </c>
      <c r="AA240" s="90" t="str">
        <f t="shared" si="66"/>
        <v/>
      </c>
      <c r="AB240" s="90">
        <f>Data!BX241</f>
        <v>479.33416748046875</v>
      </c>
      <c r="AC240" s="90">
        <f>Data!BZ240</f>
        <v>99000</v>
      </c>
      <c r="AD240" s="90" t="str">
        <f t="shared" si="67"/>
        <v/>
      </c>
    </row>
    <row r="241" spans="1:30">
      <c r="A241" s="77">
        <v>194102</v>
      </c>
      <c r="B241" s="88">
        <f t="shared" si="57"/>
        <v>14915</v>
      </c>
      <c r="C241" s="79" t="str">
        <f t="shared" si="58"/>
        <v>NCP</v>
      </c>
      <c r="D241" s="79" t="str">
        <f t="shared" si="59"/>
        <v>Nimbus</v>
      </c>
      <c r="E241" s="79" t="str">
        <f t="shared" si="60"/>
        <v>--</v>
      </c>
      <c r="F241" s="89" t="str">
        <f t="shared" si="51"/>
        <v>&gt;RC</v>
      </c>
      <c r="G241" s="89" t="str">
        <f t="shared" si="52"/>
        <v>&lt;RC</v>
      </c>
      <c r="H241" s="89" t="str">
        <f t="shared" si="61"/>
        <v>--</v>
      </c>
      <c r="I241" s="89" t="str">
        <f t="shared" si="62"/>
        <v>--</v>
      </c>
      <c r="J241" s="79" t="str">
        <f>IF(DeltaCalc!P241="","--",DeltaCalc!P241)</f>
        <v>MRDO</v>
      </c>
      <c r="K241" s="89" t="str">
        <f t="shared" si="63"/>
        <v>UWFE</v>
      </c>
      <c r="L241" s="90">
        <f>DeltaCalc!AF241</f>
        <v>0</v>
      </c>
      <c r="M241" s="90">
        <f t="shared" si="53"/>
        <v>12415.181640625</v>
      </c>
      <c r="N241" s="90">
        <f t="shared" si="54"/>
        <v>3827.6650390625</v>
      </c>
      <c r="O241" s="90">
        <f t="shared" si="55"/>
        <v>3565.1298828125</v>
      </c>
      <c r="P241" s="90">
        <f t="shared" si="64"/>
        <v>7392.794921875</v>
      </c>
      <c r="Q241" s="90">
        <f t="shared" si="56"/>
        <v>0</v>
      </c>
      <c r="R241" s="92">
        <f>Data!CG241</f>
        <v>0</v>
      </c>
      <c r="S241" s="92">
        <f>Data!CH241</f>
        <v>5336.6181640625</v>
      </c>
      <c r="T241" s="92">
        <f>Data!CI241</f>
        <v>3332.70654296875</v>
      </c>
      <c r="U241" s="92">
        <f>Data!CJ241</f>
        <v>8669.3251953125</v>
      </c>
      <c r="V241" s="90">
        <f>Data!CA242</f>
        <v>273.6773681640625</v>
      </c>
      <c r="W241" s="90">
        <f>Data!CC241</f>
        <v>964.91229248046875</v>
      </c>
      <c r="X241" s="90" t="str">
        <f t="shared" si="65"/>
        <v/>
      </c>
      <c r="Y241" s="90">
        <f>Data!BU242</f>
        <v>527.5574951171875</v>
      </c>
      <c r="Z241" s="90">
        <f>Data!BW241</f>
        <v>99000</v>
      </c>
      <c r="AA241" s="90" t="str">
        <f t="shared" si="66"/>
        <v/>
      </c>
      <c r="AB241" s="90">
        <f>Data!BX242</f>
        <v>491.52719116210937</v>
      </c>
      <c r="AC241" s="90">
        <f>Data!BZ241</f>
        <v>99000</v>
      </c>
      <c r="AD241" s="90" t="str">
        <f t="shared" si="67"/>
        <v/>
      </c>
    </row>
    <row r="242" spans="1:30">
      <c r="A242" s="77">
        <v>194103</v>
      </c>
      <c r="B242" s="88">
        <f t="shared" si="57"/>
        <v>14945</v>
      </c>
      <c r="C242" s="79" t="str">
        <f t="shared" si="58"/>
        <v>--</v>
      </c>
      <c r="D242" s="79" t="str">
        <f t="shared" si="59"/>
        <v>--</v>
      </c>
      <c r="E242" s="79" t="str">
        <f t="shared" si="60"/>
        <v>--</v>
      </c>
      <c r="F242" s="89" t="str">
        <f t="shared" si="51"/>
        <v>@RC</v>
      </c>
      <c r="G242" s="89" t="str">
        <f t="shared" si="52"/>
        <v>&lt;RC</v>
      </c>
      <c r="H242" s="89" t="str">
        <f t="shared" si="61"/>
        <v>--</v>
      </c>
      <c r="I242" s="89" t="str">
        <f t="shared" si="62"/>
        <v>--</v>
      </c>
      <c r="J242" s="79" t="str">
        <f>IF(DeltaCalc!P242="","--",DeltaCalc!P242)</f>
        <v>MRDO</v>
      </c>
      <c r="K242" s="89" t="str">
        <f t="shared" si="63"/>
        <v>UWFE</v>
      </c>
      <c r="L242" s="90">
        <f>DeltaCalc!AF242</f>
        <v>0</v>
      </c>
      <c r="M242" s="90">
        <f t="shared" si="53"/>
        <v>15777.0869140625</v>
      </c>
      <c r="N242" s="90">
        <f t="shared" si="54"/>
        <v>3199.903076171875</v>
      </c>
      <c r="O242" s="90">
        <f t="shared" si="55"/>
        <v>4087.60888671875</v>
      </c>
      <c r="P242" s="90">
        <f t="shared" si="64"/>
        <v>7287.511962890625</v>
      </c>
      <c r="Q242" s="90">
        <f t="shared" si="56"/>
        <v>0</v>
      </c>
      <c r="R242" s="92">
        <f>Data!CG242</f>
        <v>5938.52099609375</v>
      </c>
      <c r="S242" s="92">
        <f>Data!CH242</f>
        <v>6338.9013671875</v>
      </c>
      <c r="T242" s="92">
        <f>Data!CI242</f>
        <v>4156.35546875</v>
      </c>
      <c r="U242" s="92">
        <f>Data!CJ242</f>
        <v>10495.2568359375</v>
      </c>
      <c r="V242" s="90">
        <f>Data!CA243</f>
        <v>282.35125732421875</v>
      </c>
      <c r="W242" s="90">
        <f>Data!CC242</f>
        <v>964.91229248046875</v>
      </c>
      <c r="X242" s="90" t="str">
        <f t="shared" si="65"/>
        <v/>
      </c>
      <c r="Y242" s="90">
        <f>Data!BU243</f>
        <v>487.84979248046875</v>
      </c>
      <c r="Z242" s="90">
        <f>Data!BW242</f>
        <v>99000</v>
      </c>
      <c r="AA242" s="90" t="str">
        <f t="shared" si="66"/>
        <v/>
      </c>
      <c r="AB242" s="90">
        <f>Data!BX243</f>
        <v>457.64678955078125</v>
      </c>
      <c r="AC242" s="90">
        <f>Data!BZ242</f>
        <v>99000</v>
      </c>
      <c r="AD242" s="90" t="str">
        <f t="shared" si="67"/>
        <v/>
      </c>
    </row>
    <row r="243" spans="1:30">
      <c r="A243" s="77">
        <v>194104</v>
      </c>
      <c r="B243" s="88">
        <f t="shared" si="57"/>
        <v>14976</v>
      </c>
      <c r="C243" s="79" t="str">
        <f t="shared" si="58"/>
        <v>Flood</v>
      </c>
      <c r="D243" s="79" t="str">
        <f t="shared" si="59"/>
        <v>Flood</v>
      </c>
      <c r="E243" s="79" t="str">
        <f t="shared" si="60"/>
        <v>Therm.</v>
      </c>
      <c r="F243" s="89" t="str">
        <f t="shared" si="51"/>
        <v>&gt;RC</v>
      </c>
      <c r="G243" s="89" t="str">
        <f t="shared" si="52"/>
        <v>&lt;RC</v>
      </c>
      <c r="H243" s="89" t="str">
        <f t="shared" si="61"/>
        <v>Tracy</v>
      </c>
      <c r="I243" s="89" t="str">
        <f t="shared" si="62"/>
        <v>--</v>
      </c>
      <c r="J243" s="79" t="str">
        <f>IF(DeltaCalc!P243="","--",DeltaCalc!P243)</f>
        <v>--</v>
      </c>
      <c r="K243" s="89" t="str">
        <f t="shared" si="63"/>
        <v>UWFE</v>
      </c>
      <c r="L243" s="90">
        <f>DeltaCalc!AF243</f>
        <v>38121.027540097879</v>
      </c>
      <c r="M243" s="90">
        <f t="shared" si="53"/>
        <v>38634.8828125</v>
      </c>
      <c r="N243" s="90">
        <f t="shared" si="54"/>
        <v>4511.6787109375</v>
      </c>
      <c r="O243" s="90">
        <f t="shared" si="55"/>
        <v>4217.611328125</v>
      </c>
      <c r="P243" s="90">
        <f t="shared" si="64"/>
        <v>8729.2900390625</v>
      </c>
      <c r="Q243" s="90">
        <f t="shared" si="56"/>
        <v>41625.70703125</v>
      </c>
      <c r="R243" s="92">
        <f>Data!CG243</f>
        <v>0</v>
      </c>
      <c r="S243" s="92">
        <f>Data!CH243</f>
        <v>4500</v>
      </c>
      <c r="T243" s="92">
        <f>Data!CI243</f>
        <v>3730.2861328125</v>
      </c>
      <c r="U243" s="92">
        <f>Data!CJ243</f>
        <v>8230.2861328125</v>
      </c>
      <c r="V243" s="90">
        <f>Data!CA244</f>
        <v>311.22042846679688</v>
      </c>
      <c r="W243" s="90">
        <f>Data!CC243</f>
        <v>964.91229248046875</v>
      </c>
      <c r="X243" s="90" t="str">
        <f t="shared" si="65"/>
        <v/>
      </c>
      <c r="Y243" s="90">
        <f>Data!BU244</f>
        <v>358.01193237304687</v>
      </c>
      <c r="Z243" s="90">
        <f>Data!BW243</f>
        <v>99000</v>
      </c>
      <c r="AA243" s="90" t="str">
        <f t="shared" si="66"/>
        <v/>
      </c>
      <c r="AB243" s="90">
        <f>Data!BX244</f>
        <v>214.41197204589844</v>
      </c>
      <c r="AC243" s="90">
        <f>Data!BZ243</f>
        <v>99000</v>
      </c>
      <c r="AD243" s="90" t="str">
        <f t="shared" si="67"/>
        <v/>
      </c>
    </row>
    <row r="244" spans="1:30">
      <c r="A244" s="77">
        <v>194105</v>
      </c>
      <c r="B244" s="88">
        <f t="shared" si="57"/>
        <v>15007</v>
      </c>
      <c r="C244" s="79" t="str">
        <f t="shared" si="58"/>
        <v>Flood</v>
      </c>
      <c r="D244" s="79" t="str">
        <f t="shared" si="59"/>
        <v>Flood</v>
      </c>
      <c r="E244" s="79" t="str">
        <f t="shared" si="60"/>
        <v>Therm.</v>
      </c>
      <c r="F244" s="89" t="str">
        <f t="shared" si="51"/>
        <v>&gt;RC</v>
      </c>
      <c r="G244" s="89" t="str">
        <f t="shared" si="52"/>
        <v>&gt;RC</v>
      </c>
      <c r="H244" s="89" t="str">
        <f t="shared" si="61"/>
        <v>--</v>
      </c>
      <c r="I244" s="89" t="str">
        <f t="shared" si="62"/>
        <v>--</v>
      </c>
      <c r="J244" s="79" t="str">
        <f>IF(DeltaCalc!P244="","--",DeltaCalc!P244)</f>
        <v>--</v>
      </c>
      <c r="K244" s="89" t="str">
        <f t="shared" si="63"/>
        <v>UWFE</v>
      </c>
      <c r="L244" s="90">
        <f>DeltaCalc!AF244</f>
        <v>95036.100240711065</v>
      </c>
      <c r="M244" s="90">
        <f t="shared" si="53"/>
        <v>64048.59375</v>
      </c>
      <c r="N244" s="90">
        <f t="shared" si="54"/>
        <v>4004.9169921875</v>
      </c>
      <c r="O244" s="90">
        <f t="shared" si="55"/>
        <v>4004.9169921875</v>
      </c>
      <c r="P244" s="90">
        <f t="shared" si="64"/>
        <v>8009.833984375</v>
      </c>
      <c r="Q244" s="90">
        <f t="shared" si="56"/>
        <v>97062.4921875</v>
      </c>
      <c r="R244" s="92">
        <f>Data!CG244</f>
        <v>0</v>
      </c>
      <c r="S244" s="92">
        <f>Data!CH244</f>
        <v>3542.7373046875</v>
      </c>
      <c r="T244" s="92">
        <f>Data!CI244</f>
        <v>3000</v>
      </c>
      <c r="U244" s="92">
        <f>Data!CJ244</f>
        <v>6542.7373046875</v>
      </c>
      <c r="V244" s="90">
        <f>Data!CA245</f>
        <v>326.99374389648438</v>
      </c>
      <c r="W244" s="90">
        <f>Data!CC244</f>
        <v>631.57891845703125</v>
      </c>
      <c r="X244" s="90" t="str">
        <f t="shared" si="65"/>
        <v/>
      </c>
      <c r="Y244" s="90">
        <f>Data!BU245</f>
        <v>235.27542114257812</v>
      </c>
      <c r="Z244" s="90">
        <f>Data!BW244</f>
        <v>99000</v>
      </c>
      <c r="AA244" s="90" t="str">
        <f t="shared" si="66"/>
        <v/>
      </c>
      <c r="AB244" s="90">
        <f>Data!BX245</f>
        <v>176.41545104980469</v>
      </c>
      <c r="AC244" s="90">
        <f>Data!BZ244</f>
        <v>99000</v>
      </c>
      <c r="AD244" s="90" t="str">
        <f t="shared" si="67"/>
        <v/>
      </c>
    </row>
    <row r="245" spans="1:30">
      <c r="A245" s="77">
        <v>194106</v>
      </c>
      <c r="B245" s="88">
        <f t="shared" si="57"/>
        <v>15035</v>
      </c>
      <c r="C245" s="79" t="str">
        <f t="shared" si="58"/>
        <v>Flood</v>
      </c>
      <c r="D245" s="79" t="str">
        <f t="shared" si="59"/>
        <v>Flood</v>
      </c>
      <c r="E245" s="79" t="str">
        <f t="shared" si="60"/>
        <v>Flood</v>
      </c>
      <c r="F245" s="89" t="str">
        <f t="shared" si="51"/>
        <v>&gt;RC</v>
      </c>
      <c r="G245" s="89" t="str">
        <f t="shared" si="52"/>
        <v>&gt;RC</v>
      </c>
      <c r="H245" s="89" t="str">
        <f t="shared" si="61"/>
        <v>Tracy</v>
      </c>
      <c r="I245" s="89" t="str">
        <f t="shared" si="62"/>
        <v>Banks</v>
      </c>
      <c r="J245" s="79" t="str">
        <f>IF(DeltaCalc!P245="","--",DeltaCalc!P245)</f>
        <v>--</v>
      </c>
      <c r="K245" s="89" t="str">
        <f t="shared" si="63"/>
        <v>UWFE</v>
      </c>
      <c r="L245" s="90">
        <f>DeltaCalc!AF245</f>
        <v>98263.275947967195</v>
      </c>
      <c r="M245" s="90">
        <f t="shared" si="53"/>
        <v>67983.8515625</v>
      </c>
      <c r="N245" s="90">
        <f t="shared" si="54"/>
        <v>8500</v>
      </c>
      <c r="O245" s="90">
        <f t="shared" si="55"/>
        <v>4235.88525390625</v>
      </c>
      <c r="P245" s="90">
        <f t="shared" si="64"/>
        <v>12735.88525390625</v>
      </c>
      <c r="Q245" s="90">
        <f t="shared" si="56"/>
        <v>107823.078125</v>
      </c>
      <c r="R245" s="92">
        <f>Data!CG245</f>
        <v>0</v>
      </c>
      <c r="S245" s="92">
        <f>Data!CH245</f>
        <v>4250</v>
      </c>
      <c r="T245" s="92">
        <f>Data!CI245</f>
        <v>2500</v>
      </c>
      <c r="U245" s="92">
        <f>Data!CJ245</f>
        <v>6750</v>
      </c>
      <c r="V245" s="90">
        <f>Data!CA246</f>
        <v>375.03387451171875</v>
      </c>
      <c r="W245" s="90">
        <f>Data!CC245</f>
        <v>631.57891845703125</v>
      </c>
      <c r="X245" s="90" t="str">
        <f t="shared" si="65"/>
        <v/>
      </c>
      <c r="Y245" s="90">
        <f>Data!BU246</f>
        <v>246.06033325195312</v>
      </c>
      <c r="Z245" s="90">
        <f>Data!BW245</f>
        <v>99000</v>
      </c>
      <c r="AA245" s="90" t="str">
        <f t="shared" si="66"/>
        <v/>
      </c>
      <c r="AB245" s="90">
        <f>Data!BX246</f>
        <v>181.45481872558594</v>
      </c>
      <c r="AC245" s="90">
        <f>Data!BZ245</f>
        <v>99000</v>
      </c>
      <c r="AD245" s="90" t="str">
        <f t="shared" si="67"/>
        <v/>
      </c>
    </row>
    <row r="246" spans="1:30">
      <c r="A246" s="77">
        <v>194107</v>
      </c>
      <c r="B246" s="88">
        <f t="shared" si="57"/>
        <v>15066</v>
      </c>
      <c r="C246" s="79" t="str">
        <f t="shared" si="58"/>
        <v>Flood</v>
      </c>
      <c r="D246" s="79" t="str">
        <f t="shared" si="59"/>
        <v>Flood</v>
      </c>
      <c r="E246" s="79" t="str">
        <f t="shared" si="60"/>
        <v>Flood</v>
      </c>
      <c r="F246" s="89" t="str">
        <f t="shared" si="51"/>
        <v>Storage</v>
      </c>
      <c r="G246" s="89" t="str">
        <f t="shared" si="52"/>
        <v>Storage</v>
      </c>
      <c r="H246" s="89" t="str">
        <f t="shared" si="61"/>
        <v>Storage</v>
      </c>
      <c r="I246" s="89" t="str">
        <f t="shared" si="62"/>
        <v>Banks</v>
      </c>
      <c r="J246" s="79" t="str">
        <f>IF(DeltaCalc!P246="","--",DeltaCalc!P246)</f>
        <v>--</v>
      </c>
      <c r="K246" s="89" t="str">
        <f t="shared" si="63"/>
        <v>UWFE</v>
      </c>
      <c r="L246" s="90">
        <f>DeltaCalc!AF246</f>
        <v>68871.258148316963</v>
      </c>
      <c r="M246" s="90">
        <f t="shared" si="53"/>
        <v>61803.47265625</v>
      </c>
      <c r="N246" s="90">
        <f t="shared" si="54"/>
        <v>7560.64501953125</v>
      </c>
      <c r="O246" s="90">
        <f t="shared" si="55"/>
        <v>4225.8017578125</v>
      </c>
      <c r="P246" s="90">
        <f t="shared" si="64"/>
        <v>11786.44677734375</v>
      </c>
      <c r="Q246" s="90">
        <f t="shared" si="56"/>
        <v>79193.9765625</v>
      </c>
      <c r="R246" s="92">
        <f>Data!CG246</f>
        <v>0</v>
      </c>
      <c r="S246" s="92">
        <f>Data!CH246</f>
        <v>4250</v>
      </c>
      <c r="T246" s="92">
        <f>Data!CI246</f>
        <v>2500</v>
      </c>
      <c r="U246" s="92">
        <f>Data!CJ246</f>
        <v>6750</v>
      </c>
      <c r="V246" s="90">
        <f>Data!CA247</f>
        <v>319.8023681640625</v>
      </c>
      <c r="W246" s="90">
        <f>Data!CC246</f>
        <v>631.57891845703125</v>
      </c>
      <c r="X246" s="90" t="str">
        <f t="shared" si="65"/>
        <v/>
      </c>
      <c r="Y246" s="90">
        <f>Data!BU247</f>
        <v>222.41912841796875</v>
      </c>
      <c r="Z246" s="90">
        <f>Data!BW246</f>
        <v>99000</v>
      </c>
      <c r="AA246" s="90" t="str">
        <f t="shared" si="66"/>
        <v/>
      </c>
      <c r="AB246" s="90">
        <f>Data!BX247</f>
        <v>184.98152160644531</v>
      </c>
      <c r="AC246" s="90">
        <f>Data!BZ246</f>
        <v>99000</v>
      </c>
      <c r="AD246" s="90" t="str">
        <f t="shared" si="67"/>
        <v/>
      </c>
    </row>
    <row r="247" spans="1:30">
      <c r="A247" s="77">
        <v>194108</v>
      </c>
      <c r="B247" s="88">
        <f t="shared" si="57"/>
        <v>15096</v>
      </c>
      <c r="C247" s="79" t="str">
        <f t="shared" si="58"/>
        <v>Flood</v>
      </c>
      <c r="D247" s="79" t="str">
        <f t="shared" si="59"/>
        <v>Flood</v>
      </c>
      <c r="E247" s="79" t="str">
        <f t="shared" si="60"/>
        <v>Flood</v>
      </c>
      <c r="F247" s="89" t="str">
        <f t="shared" si="51"/>
        <v>&lt;RC</v>
      </c>
      <c r="G247" s="89" t="str">
        <f t="shared" si="52"/>
        <v>&lt;RC</v>
      </c>
      <c r="H247" s="89" t="str">
        <f t="shared" si="61"/>
        <v>PulseCap1</v>
      </c>
      <c r="I247" s="89" t="str">
        <f t="shared" si="62"/>
        <v>PulseCap1</v>
      </c>
      <c r="J247" s="79" t="str">
        <f>IF(DeltaCalc!P247="","--",DeltaCalc!P247)</f>
        <v>--</v>
      </c>
      <c r="K247" s="89" t="str">
        <f t="shared" si="63"/>
        <v>UWFE</v>
      </c>
      <c r="L247" s="90">
        <f>DeltaCalc!AF247</f>
        <v>72477.140625</v>
      </c>
      <c r="M247" s="90">
        <f t="shared" si="53"/>
        <v>55659.890625</v>
      </c>
      <c r="N247" s="90">
        <f t="shared" si="54"/>
        <v>1303.365234375</v>
      </c>
      <c r="O247" s="90">
        <f t="shared" si="55"/>
        <v>1303.365234375</v>
      </c>
      <c r="P247" s="90">
        <f t="shared" si="64"/>
        <v>2606.73046875</v>
      </c>
      <c r="Q247" s="90">
        <f t="shared" si="56"/>
        <v>72477.140625</v>
      </c>
      <c r="R247" s="92">
        <f>Data!CG247</f>
        <v>0</v>
      </c>
      <c r="S247" s="92">
        <f>Data!CH247</f>
        <v>1000</v>
      </c>
      <c r="T247" s="92">
        <f>Data!CI247</f>
        <v>1000</v>
      </c>
      <c r="U247" s="92">
        <f>Data!CJ247</f>
        <v>2000</v>
      </c>
      <c r="V247" s="90">
        <f>Data!CA248</f>
        <v>250.91058349609375</v>
      </c>
      <c r="W247" s="90">
        <f>Data!CC247</f>
        <v>631.57891845703125</v>
      </c>
      <c r="X247" s="90" t="str">
        <f t="shared" si="65"/>
        <v/>
      </c>
      <c r="Y247" s="90">
        <f>Data!BU248</f>
        <v>250.73016357421875</v>
      </c>
      <c r="Z247" s="90">
        <f>Data!BW247</f>
        <v>450</v>
      </c>
      <c r="AA247" s="90" t="str">
        <f t="shared" si="66"/>
        <v/>
      </c>
      <c r="AB247" s="90">
        <f>Data!BX248</f>
        <v>196.20533752441406</v>
      </c>
      <c r="AC247" s="90">
        <f>Data!BZ247</f>
        <v>450</v>
      </c>
      <c r="AD247" s="90" t="str">
        <f t="shared" si="67"/>
        <v/>
      </c>
    </row>
    <row r="248" spans="1:30">
      <c r="A248" s="77">
        <v>194109</v>
      </c>
      <c r="B248" s="88">
        <f t="shared" si="57"/>
        <v>15127</v>
      </c>
      <c r="C248" s="79" t="str">
        <f t="shared" si="58"/>
        <v>Flood</v>
      </c>
      <c r="D248" s="79" t="str">
        <f t="shared" si="59"/>
        <v>Flood</v>
      </c>
      <c r="E248" s="79" t="str">
        <f t="shared" si="60"/>
        <v>Flood</v>
      </c>
      <c r="F248" s="89" t="str">
        <f t="shared" si="51"/>
        <v>&gt;RC</v>
      </c>
      <c r="G248" s="89" t="str">
        <f t="shared" si="52"/>
        <v>&lt;RC</v>
      </c>
      <c r="H248" s="89" t="str">
        <f t="shared" si="61"/>
        <v>PulseCap1</v>
      </c>
      <c r="I248" s="89" t="str">
        <f t="shared" si="62"/>
        <v>PulseCap1</v>
      </c>
      <c r="J248" s="79" t="str">
        <f>IF(DeltaCalc!P248="","--",DeltaCalc!P248)</f>
        <v>--</v>
      </c>
      <c r="K248" s="89" t="str">
        <f t="shared" si="63"/>
        <v>UWFE</v>
      </c>
      <c r="L248" s="90">
        <f>DeltaCalc!AF248</f>
        <v>41369.53515625</v>
      </c>
      <c r="M248" s="90">
        <f t="shared" si="53"/>
        <v>39674.9296875</v>
      </c>
      <c r="N248" s="90">
        <f t="shared" si="54"/>
        <v>1281.060546875</v>
      </c>
      <c r="O248" s="90">
        <f t="shared" si="55"/>
        <v>1281.060546875</v>
      </c>
      <c r="P248" s="90">
        <f t="shared" si="64"/>
        <v>2562.12109375</v>
      </c>
      <c r="Q248" s="90">
        <f t="shared" si="56"/>
        <v>41369.53515625</v>
      </c>
      <c r="R248" s="92">
        <f>Data!CG248</f>
        <v>0</v>
      </c>
      <c r="S248" s="92">
        <f>Data!CH248</f>
        <v>1000</v>
      </c>
      <c r="T248" s="92">
        <f>Data!CI248</f>
        <v>800</v>
      </c>
      <c r="U248" s="92">
        <f>Data!CJ248</f>
        <v>1800</v>
      </c>
      <c r="V248" s="90">
        <f>Data!CA249</f>
        <v>237.76651000976562</v>
      </c>
      <c r="W248" s="90">
        <f>Data!CC248</f>
        <v>631.57891845703125</v>
      </c>
      <c r="X248" s="90" t="str">
        <f t="shared" si="65"/>
        <v/>
      </c>
      <c r="Y248" s="90">
        <f>Data!BU249</f>
        <v>247.00480651855469</v>
      </c>
      <c r="Z248" s="90">
        <f>Data!BW248</f>
        <v>450</v>
      </c>
      <c r="AA248" s="90" t="str">
        <f t="shared" si="66"/>
        <v/>
      </c>
      <c r="AB248" s="90">
        <f>Data!BX249</f>
        <v>227.52543640136719</v>
      </c>
      <c r="AC248" s="90">
        <f>Data!BZ248</f>
        <v>450</v>
      </c>
      <c r="AD248" s="90" t="str">
        <f t="shared" si="67"/>
        <v/>
      </c>
    </row>
    <row r="249" spans="1:30">
      <c r="A249" s="77">
        <v>194110</v>
      </c>
      <c r="B249" s="88">
        <f t="shared" si="57"/>
        <v>15157</v>
      </c>
      <c r="C249" s="79" t="str">
        <f t="shared" si="58"/>
        <v>Flood</v>
      </c>
      <c r="D249" s="79" t="str">
        <f t="shared" si="59"/>
        <v>Flood</v>
      </c>
      <c r="E249" s="79" t="str">
        <f t="shared" si="60"/>
        <v>Flood</v>
      </c>
      <c r="F249" s="89" t="str">
        <f t="shared" si="51"/>
        <v>&gt;RC</v>
      </c>
      <c r="G249" s="89" t="str">
        <f t="shared" si="52"/>
        <v>&lt;RC</v>
      </c>
      <c r="H249" s="89" t="str">
        <f t="shared" si="61"/>
        <v>--</v>
      </c>
      <c r="I249" s="89" t="str">
        <f t="shared" si="62"/>
        <v>--</v>
      </c>
      <c r="J249" s="79" t="str">
        <f>IF(DeltaCalc!P249="","--",DeltaCalc!P249)</f>
        <v>--</v>
      </c>
      <c r="K249" s="89" t="str">
        <f t="shared" si="63"/>
        <v>UWFE</v>
      </c>
      <c r="L249" s="90">
        <f>DeltaCalc!AF249</f>
        <v>6285.7255859375</v>
      </c>
      <c r="M249" s="90">
        <f t="shared" si="53"/>
        <v>20354.150390625</v>
      </c>
      <c r="N249" s="90">
        <f t="shared" si="54"/>
        <v>3857.146240234375</v>
      </c>
      <c r="O249" s="90">
        <f t="shared" si="55"/>
        <v>3857.146240234375</v>
      </c>
      <c r="P249" s="90">
        <f t="shared" si="64"/>
        <v>7714.29248046875</v>
      </c>
      <c r="Q249" s="90">
        <f t="shared" si="56"/>
        <v>6285.7255859375</v>
      </c>
      <c r="R249" s="92">
        <f>Data!CG249</f>
        <v>0</v>
      </c>
      <c r="S249" s="92">
        <f>Data!CH249</f>
        <v>2500</v>
      </c>
      <c r="T249" s="92">
        <f>Data!CI249</f>
        <v>2000</v>
      </c>
      <c r="U249" s="92">
        <f>Data!CJ249</f>
        <v>4500</v>
      </c>
      <c r="V249" s="90">
        <f>Data!CA250</f>
        <v>246.19859313964844</v>
      </c>
      <c r="W249" s="90">
        <f>Data!CC249</f>
        <v>631.57891845703125</v>
      </c>
      <c r="X249" s="90" t="str">
        <f t="shared" si="65"/>
        <v/>
      </c>
      <c r="Y249" s="90">
        <f>Data!BU250</f>
        <v>194.25889587402344</v>
      </c>
      <c r="Z249" s="90">
        <f>Data!BW249</f>
        <v>450</v>
      </c>
      <c r="AA249" s="90" t="str">
        <f t="shared" si="66"/>
        <v/>
      </c>
      <c r="AB249" s="90">
        <f>Data!BX250</f>
        <v>227.91893005371094</v>
      </c>
      <c r="AC249" s="90">
        <f>Data!BZ249</f>
        <v>450</v>
      </c>
      <c r="AD249" s="90" t="str">
        <f t="shared" si="67"/>
        <v/>
      </c>
    </row>
    <row r="250" spans="1:30">
      <c r="A250" s="77">
        <v>194111</v>
      </c>
      <c r="B250" s="88">
        <f t="shared" si="57"/>
        <v>15188</v>
      </c>
      <c r="C250" s="79" t="str">
        <f t="shared" si="58"/>
        <v>Flood</v>
      </c>
      <c r="D250" s="79" t="str">
        <f t="shared" si="59"/>
        <v>Flood</v>
      </c>
      <c r="E250" s="79" t="str">
        <f t="shared" si="60"/>
        <v>--</v>
      </c>
      <c r="F250" s="89" t="str">
        <f t="shared" si="51"/>
        <v>&lt;RC</v>
      </c>
      <c r="G250" s="89" t="str">
        <f t="shared" si="52"/>
        <v>&lt;RC</v>
      </c>
      <c r="H250" s="89" t="str">
        <f t="shared" si="61"/>
        <v>Tracy</v>
      </c>
      <c r="I250" s="89" t="str">
        <f t="shared" si="62"/>
        <v>Banks</v>
      </c>
      <c r="J250" s="79" t="str">
        <f>IF(DeltaCalc!P250="","--",DeltaCalc!P250)</f>
        <v>MRDO</v>
      </c>
      <c r="K250" s="89" t="str">
        <f t="shared" si="63"/>
        <v>UWFE</v>
      </c>
      <c r="L250" s="90">
        <f>DeltaCalc!AF250</f>
        <v>0</v>
      </c>
      <c r="M250" s="90">
        <f t="shared" si="53"/>
        <v>16514.623046875</v>
      </c>
      <c r="N250" s="90">
        <f t="shared" si="54"/>
        <v>6680</v>
      </c>
      <c r="O250" s="90">
        <f t="shared" si="55"/>
        <v>4595.982421875</v>
      </c>
      <c r="P250" s="90">
        <f t="shared" si="64"/>
        <v>11275.982421875</v>
      </c>
      <c r="Q250" s="90">
        <f t="shared" si="56"/>
        <v>0</v>
      </c>
      <c r="R250" s="92">
        <f>Data!CG250</f>
        <v>12314.9697265625</v>
      </c>
      <c r="S250" s="92">
        <f>Data!CH250</f>
        <v>6680</v>
      </c>
      <c r="T250" s="92">
        <f>Data!CI250</f>
        <v>4595.982421875</v>
      </c>
      <c r="U250" s="92">
        <f>Data!CJ250</f>
        <v>11275.982421875</v>
      </c>
      <c r="V250" s="90">
        <f>Data!CA251</f>
        <v>212.27485656738281</v>
      </c>
      <c r="W250" s="90">
        <f>Data!CC250</f>
        <v>631.57891845703125</v>
      </c>
      <c r="X250" s="90" t="str">
        <f t="shared" si="65"/>
        <v/>
      </c>
      <c r="Y250" s="90">
        <f>Data!BU251</f>
        <v>260.90414428710937</v>
      </c>
      <c r="Z250" s="90">
        <f>Data!BW250</f>
        <v>450</v>
      </c>
      <c r="AA250" s="90" t="str">
        <f t="shared" si="66"/>
        <v/>
      </c>
      <c r="AB250" s="90">
        <f>Data!BX251</f>
        <v>245.10716247558594</v>
      </c>
      <c r="AC250" s="90">
        <f>Data!BZ250</f>
        <v>450</v>
      </c>
      <c r="AD250" s="90" t="str">
        <f t="shared" si="67"/>
        <v/>
      </c>
    </row>
    <row r="251" spans="1:30">
      <c r="A251" s="77">
        <v>194112</v>
      </c>
      <c r="B251" s="88">
        <f t="shared" si="57"/>
        <v>15219</v>
      </c>
      <c r="C251" s="79" t="str">
        <f t="shared" si="58"/>
        <v>Flood</v>
      </c>
      <c r="D251" s="79" t="str">
        <f t="shared" si="59"/>
        <v>Flood</v>
      </c>
      <c r="E251" s="79" t="str">
        <f t="shared" si="60"/>
        <v>Therm.</v>
      </c>
      <c r="F251" s="89" t="str">
        <f t="shared" si="51"/>
        <v>&lt;RC</v>
      </c>
      <c r="G251" s="89" t="str">
        <f t="shared" si="52"/>
        <v>&lt;RC</v>
      </c>
      <c r="H251" s="89" t="str">
        <f t="shared" si="61"/>
        <v>Tracy</v>
      </c>
      <c r="I251" s="89" t="str">
        <f t="shared" si="62"/>
        <v>Banks</v>
      </c>
      <c r="J251" s="79" t="str">
        <f>IF(DeltaCalc!P251="","--",DeltaCalc!P251)</f>
        <v>--</v>
      </c>
      <c r="K251" s="89" t="str">
        <f t="shared" si="63"/>
        <v>UWFE</v>
      </c>
      <c r="L251" s="90">
        <f>DeltaCalc!AF251</f>
        <v>2173.476318359375</v>
      </c>
      <c r="M251" s="90">
        <f t="shared" si="53"/>
        <v>16406.283203125</v>
      </c>
      <c r="N251" s="90">
        <f t="shared" si="54"/>
        <v>6680</v>
      </c>
      <c r="O251" s="90">
        <f t="shared" si="55"/>
        <v>4548.74462890625</v>
      </c>
      <c r="P251" s="90">
        <f t="shared" si="64"/>
        <v>11228.74462890625</v>
      </c>
      <c r="Q251" s="90">
        <f t="shared" si="56"/>
        <v>2173.476318359375</v>
      </c>
      <c r="R251" s="92">
        <f>Data!CG251</f>
        <v>11885.3310546875</v>
      </c>
      <c r="S251" s="92">
        <f>Data!CH251</f>
        <v>6680</v>
      </c>
      <c r="T251" s="92">
        <f>Data!CI251</f>
        <v>4548.74462890625</v>
      </c>
      <c r="U251" s="92">
        <f>Data!CJ251</f>
        <v>11228.744140625</v>
      </c>
      <c r="V251" s="90">
        <f>Data!CA252</f>
        <v>284.45587158203125</v>
      </c>
      <c r="W251" s="90">
        <f>Data!CC251</f>
        <v>631.57891845703125</v>
      </c>
      <c r="X251" s="90" t="str">
        <f t="shared" si="65"/>
        <v/>
      </c>
      <c r="Y251" s="90">
        <f>Data!BU252</f>
        <v>647.54083251953125</v>
      </c>
      <c r="Z251" s="90">
        <f>Data!BW251</f>
        <v>1350</v>
      </c>
      <c r="AA251" s="90" t="str">
        <f t="shared" si="66"/>
        <v/>
      </c>
      <c r="AB251" s="90">
        <f>Data!BX252</f>
        <v>475.17642211914062</v>
      </c>
      <c r="AC251" s="90">
        <f>Data!BZ251</f>
        <v>1650</v>
      </c>
      <c r="AD251" s="90" t="str">
        <f t="shared" si="67"/>
        <v/>
      </c>
    </row>
    <row r="252" spans="1:30">
      <c r="A252" s="77">
        <v>194113</v>
      </c>
      <c r="B252" s="88">
        <f t="shared" si="57"/>
        <v>15249</v>
      </c>
      <c r="C252" s="79" t="str">
        <f t="shared" si="58"/>
        <v>Flood</v>
      </c>
      <c r="D252" s="79" t="str">
        <f t="shared" si="59"/>
        <v>Flood</v>
      </c>
      <c r="E252" s="79" t="str">
        <f t="shared" si="60"/>
        <v>--</v>
      </c>
      <c r="F252" s="89" t="str">
        <f t="shared" si="51"/>
        <v>&lt;RC</v>
      </c>
      <c r="G252" s="89" t="str">
        <f t="shared" si="52"/>
        <v>&lt;RC</v>
      </c>
      <c r="H252" s="89" t="str">
        <f t="shared" si="61"/>
        <v>Tracy</v>
      </c>
      <c r="I252" s="89" t="str">
        <f t="shared" si="62"/>
        <v>--</v>
      </c>
      <c r="J252" s="79" t="str">
        <f>IF(DeltaCalc!P252="","--",DeltaCalc!P252)</f>
        <v>MRDO</v>
      </c>
      <c r="K252" s="89" t="str">
        <f t="shared" si="63"/>
        <v>IBU</v>
      </c>
      <c r="L252" s="90">
        <f>DeltaCalc!AF252</f>
        <v>0</v>
      </c>
      <c r="M252" s="90">
        <f t="shared" si="53"/>
        <v>27141.146484375</v>
      </c>
      <c r="N252" s="90">
        <f t="shared" si="54"/>
        <v>6083.21923828125</v>
      </c>
      <c r="O252" s="90">
        <f t="shared" si="55"/>
        <v>4478.4375</v>
      </c>
      <c r="P252" s="90">
        <f t="shared" si="64"/>
        <v>10561.65673828125</v>
      </c>
      <c r="Q252" s="90">
        <f t="shared" si="56"/>
        <v>0</v>
      </c>
      <c r="R252" s="92">
        <f>Data!CG252</f>
        <v>7866.328125</v>
      </c>
      <c r="S252" s="92">
        <f>Data!CH252</f>
        <v>6680</v>
      </c>
      <c r="T252" s="92">
        <f>Data!CI252</f>
        <v>4478.4375</v>
      </c>
      <c r="U252" s="92">
        <f>Data!CJ252</f>
        <v>11158.4375</v>
      </c>
      <c r="V252" s="90">
        <f>Data!CA253</f>
        <v>362.41162109375</v>
      </c>
      <c r="W252" s="90">
        <f>Data!CC252</f>
        <v>964.91229248046875</v>
      </c>
      <c r="X252" s="90" t="str">
        <f t="shared" si="65"/>
        <v/>
      </c>
      <c r="Y252" s="90">
        <f>Data!BU253</f>
        <v>603.42681884765625</v>
      </c>
      <c r="Z252" s="90">
        <f>Data!BW252</f>
        <v>99000</v>
      </c>
      <c r="AA252" s="90" t="str">
        <f t="shared" si="66"/>
        <v/>
      </c>
      <c r="AB252" s="90">
        <f>Data!BX253</f>
        <v>270.01617431640625</v>
      </c>
      <c r="AC252" s="90">
        <f>Data!BZ252</f>
        <v>99000</v>
      </c>
      <c r="AD252" s="90" t="str">
        <f t="shared" si="67"/>
        <v/>
      </c>
    </row>
    <row r="253" spans="1:30">
      <c r="A253" s="77">
        <v>194202</v>
      </c>
      <c r="B253" s="88">
        <f t="shared" si="57"/>
        <v>15280</v>
      </c>
      <c r="C253" s="79" t="str">
        <f t="shared" si="58"/>
        <v>Flood</v>
      </c>
      <c r="D253" s="79" t="str">
        <f t="shared" si="59"/>
        <v>Nimbus</v>
      </c>
      <c r="E253" s="79" t="str">
        <f t="shared" si="60"/>
        <v>--</v>
      </c>
      <c r="F253" s="89" t="str">
        <f t="shared" si="51"/>
        <v>&gt;RC</v>
      </c>
      <c r="G253" s="89" t="str">
        <f t="shared" si="52"/>
        <v>Storage</v>
      </c>
      <c r="H253" s="89" t="str">
        <f t="shared" si="61"/>
        <v>Tracy</v>
      </c>
      <c r="I253" s="89" t="str">
        <f t="shared" si="62"/>
        <v>Storage</v>
      </c>
      <c r="J253" s="79" t="str">
        <f>IF(DeltaCalc!P253="","--",DeltaCalc!P253)</f>
        <v>MRDO</v>
      </c>
      <c r="K253" s="89" t="str">
        <f t="shared" si="63"/>
        <v>UWFE</v>
      </c>
      <c r="L253" s="90">
        <f>DeltaCalc!AF253</f>
        <v>0</v>
      </c>
      <c r="M253" s="90">
        <f t="shared" si="53"/>
        <v>15886.666015625</v>
      </c>
      <c r="N253" s="90">
        <f t="shared" si="54"/>
        <v>4393.02392578125</v>
      </c>
      <c r="O253" s="90">
        <f t="shared" si="55"/>
        <v>4364.029296875</v>
      </c>
      <c r="P253" s="90">
        <f t="shared" si="64"/>
        <v>8757.05322265625</v>
      </c>
      <c r="Q253" s="90">
        <f t="shared" si="56"/>
        <v>0</v>
      </c>
      <c r="R253" s="92">
        <f>Data!CG253</f>
        <v>0</v>
      </c>
      <c r="S253" s="92">
        <f>Data!CH253</f>
        <v>4631.2841796875</v>
      </c>
      <c r="T253" s="92">
        <f>Data!CI253</f>
        <v>3780.884521484375</v>
      </c>
      <c r="U253" s="92">
        <f>Data!CJ253</f>
        <v>8412.1689453125</v>
      </c>
      <c r="V253" s="90">
        <f>Data!CA254</f>
        <v>290.56854248046875</v>
      </c>
      <c r="W253" s="90">
        <f>Data!CC253</f>
        <v>964.91229248046875</v>
      </c>
      <c r="X253" s="90" t="str">
        <f t="shared" si="65"/>
        <v/>
      </c>
      <c r="Y253" s="90">
        <f>Data!BU254</f>
        <v>323.6217041015625</v>
      </c>
      <c r="Z253" s="90">
        <f>Data!BW253</f>
        <v>99000</v>
      </c>
      <c r="AA253" s="90" t="str">
        <f t="shared" si="66"/>
        <v/>
      </c>
      <c r="AB253" s="90">
        <f>Data!BX254</f>
        <v>261.80694580078125</v>
      </c>
      <c r="AC253" s="90">
        <f>Data!BZ253</f>
        <v>99000</v>
      </c>
      <c r="AD253" s="90" t="str">
        <f t="shared" si="67"/>
        <v/>
      </c>
    </row>
    <row r="254" spans="1:30">
      <c r="A254" s="77">
        <v>194203</v>
      </c>
      <c r="B254" s="88">
        <f t="shared" si="57"/>
        <v>15310</v>
      </c>
      <c r="C254" s="79" t="str">
        <f t="shared" si="58"/>
        <v>--</v>
      </c>
      <c r="D254" s="79" t="str">
        <f t="shared" si="59"/>
        <v>--</v>
      </c>
      <c r="E254" s="79" t="str">
        <f t="shared" si="60"/>
        <v>--</v>
      </c>
      <c r="F254" s="89" t="str">
        <f t="shared" si="51"/>
        <v>@RC</v>
      </c>
      <c r="G254" s="89" t="str">
        <f t="shared" si="52"/>
        <v>&lt;RC</v>
      </c>
      <c r="H254" s="89" t="str">
        <f t="shared" si="61"/>
        <v>--</v>
      </c>
      <c r="I254" s="89" t="str">
        <f t="shared" si="62"/>
        <v>--</v>
      </c>
      <c r="J254" s="79" t="str">
        <f>IF(DeltaCalc!P254="","--",DeltaCalc!P254)</f>
        <v>MRDO</v>
      </c>
      <c r="K254" s="89" t="str">
        <f t="shared" si="63"/>
        <v>UWFE</v>
      </c>
      <c r="L254" s="90">
        <f>DeltaCalc!AF254</f>
        <v>0</v>
      </c>
      <c r="M254" s="90">
        <f t="shared" si="53"/>
        <v>16222.9306640625</v>
      </c>
      <c r="N254" s="90">
        <f t="shared" si="54"/>
        <v>2611.5400390625</v>
      </c>
      <c r="O254" s="90">
        <f t="shared" si="55"/>
        <v>3152.805908203125</v>
      </c>
      <c r="P254" s="90">
        <f t="shared" si="64"/>
        <v>5764.345947265625</v>
      </c>
      <c r="Q254" s="90">
        <f t="shared" si="56"/>
        <v>0</v>
      </c>
      <c r="R254" s="92">
        <f>Data!CG254</f>
        <v>0</v>
      </c>
      <c r="S254" s="92">
        <f>Data!CH254</f>
        <v>2881.111083984375</v>
      </c>
      <c r="T254" s="92">
        <f>Data!CI254</f>
        <v>3244.254638671875</v>
      </c>
      <c r="U254" s="92">
        <f>Data!CJ254</f>
        <v>6125.36572265625</v>
      </c>
      <c r="V254" s="90">
        <f>Data!CA255</f>
        <v>306.73086547851562</v>
      </c>
      <c r="W254" s="90">
        <f>Data!CC254</f>
        <v>964.91229248046875</v>
      </c>
      <c r="X254" s="90" t="str">
        <f t="shared" si="65"/>
        <v/>
      </c>
      <c r="Y254" s="90">
        <f>Data!BU255</f>
        <v>318.17608642578125</v>
      </c>
      <c r="Z254" s="90">
        <f>Data!BW254</f>
        <v>99000</v>
      </c>
      <c r="AA254" s="90" t="str">
        <f t="shared" si="66"/>
        <v/>
      </c>
      <c r="AB254" s="90">
        <f>Data!BX255</f>
        <v>268.6483154296875</v>
      </c>
      <c r="AC254" s="90">
        <f>Data!BZ254</f>
        <v>99000</v>
      </c>
      <c r="AD254" s="90" t="str">
        <f t="shared" si="67"/>
        <v/>
      </c>
    </row>
    <row r="255" spans="1:30">
      <c r="A255" s="77">
        <v>194204</v>
      </c>
      <c r="B255" s="88">
        <f t="shared" si="57"/>
        <v>15341</v>
      </c>
      <c r="C255" s="79" t="str">
        <f t="shared" si="58"/>
        <v>Flood</v>
      </c>
      <c r="D255" s="79" t="str">
        <f t="shared" si="59"/>
        <v>Flood</v>
      </c>
      <c r="E255" s="79" t="str">
        <f t="shared" si="60"/>
        <v>Flood</v>
      </c>
      <c r="F255" s="89" t="str">
        <f t="shared" si="51"/>
        <v>&gt;RC</v>
      </c>
      <c r="G255" s="89" t="str">
        <f t="shared" si="52"/>
        <v>Storage</v>
      </c>
      <c r="H255" s="89" t="str">
        <f t="shared" si="61"/>
        <v>Tracy</v>
      </c>
      <c r="I255" s="89" t="str">
        <f t="shared" si="62"/>
        <v>Storage</v>
      </c>
      <c r="J255" s="79" t="str">
        <f>IF(DeltaCalc!P255="","--",DeltaCalc!P255)</f>
        <v>--</v>
      </c>
      <c r="K255" s="89" t="str">
        <f t="shared" si="63"/>
        <v>UWFE</v>
      </c>
      <c r="L255" s="90">
        <f>DeltaCalc!AF255</f>
        <v>47725.027291408958</v>
      </c>
      <c r="M255" s="90">
        <f t="shared" si="53"/>
        <v>45079.9140625</v>
      </c>
      <c r="N255" s="90">
        <f t="shared" si="54"/>
        <v>4246.1630859375</v>
      </c>
      <c r="O255" s="90">
        <f t="shared" si="55"/>
        <v>4224.12890625</v>
      </c>
      <c r="P255" s="90">
        <f t="shared" si="64"/>
        <v>8470.2919921875</v>
      </c>
      <c r="Q255" s="90">
        <f t="shared" si="56"/>
        <v>47960.87109375</v>
      </c>
      <c r="R255" s="92">
        <f>Data!CG255</f>
        <v>0</v>
      </c>
      <c r="S255" s="92">
        <f>Data!CH255</f>
        <v>4377.71923828125</v>
      </c>
      <c r="T255" s="92">
        <f>Data!CI255</f>
        <v>3750</v>
      </c>
      <c r="U255" s="92">
        <f>Data!CJ255</f>
        <v>8127.71923828125</v>
      </c>
      <c r="V255" s="90">
        <f>Data!CA256</f>
        <v>329.37420654296875</v>
      </c>
      <c r="W255" s="90">
        <f>Data!CC255</f>
        <v>964.91229248046875</v>
      </c>
      <c r="X255" s="90" t="str">
        <f t="shared" si="65"/>
        <v/>
      </c>
      <c r="Y255" s="90">
        <f>Data!BU256</f>
        <v>233.77934265136719</v>
      </c>
      <c r="Z255" s="90">
        <f>Data!BW255</f>
        <v>99000</v>
      </c>
      <c r="AA255" s="90" t="str">
        <f t="shared" si="66"/>
        <v/>
      </c>
      <c r="AB255" s="90">
        <f>Data!BX256</f>
        <v>192.82778930664062</v>
      </c>
      <c r="AC255" s="90">
        <f>Data!BZ255</f>
        <v>99000</v>
      </c>
      <c r="AD255" s="90" t="str">
        <f t="shared" si="67"/>
        <v/>
      </c>
    </row>
    <row r="256" spans="1:30">
      <c r="A256" s="77">
        <v>194205</v>
      </c>
      <c r="B256" s="88">
        <f t="shared" si="57"/>
        <v>15372</v>
      </c>
      <c r="C256" s="79" t="str">
        <f t="shared" si="58"/>
        <v>Flood</v>
      </c>
      <c r="D256" s="79" t="str">
        <f t="shared" si="59"/>
        <v>Flood</v>
      </c>
      <c r="E256" s="79" t="str">
        <f t="shared" si="60"/>
        <v>Flood</v>
      </c>
      <c r="F256" s="89" t="str">
        <f t="shared" si="51"/>
        <v>&lt;RC</v>
      </c>
      <c r="G256" s="89" t="str">
        <f t="shared" si="52"/>
        <v>Storage</v>
      </c>
      <c r="H256" s="89" t="str">
        <f t="shared" si="61"/>
        <v>Tracy</v>
      </c>
      <c r="I256" s="89" t="str">
        <f t="shared" si="62"/>
        <v>Storage</v>
      </c>
      <c r="J256" s="79" t="str">
        <f>IF(DeltaCalc!P256="","--",DeltaCalc!P256)</f>
        <v>--</v>
      </c>
      <c r="K256" s="89" t="str">
        <f t="shared" si="63"/>
        <v>UWFE</v>
      </c>
      <c r="L256" s="90">
        <f>DeltaCalc!AF256</f>
        <v>70916.34124302282</v>
      </c>
      <c r="M256" s="90">
        <f t="shared" si="53"/>
        <v>57604.72265625</v>
      </c>
      <c r="N256" s="90">
        <f t="shared" si="54"/>
        <v>5677.23046875</v>
      </c>
      <c r="O256" s="90">
        <f t="shared" si="55"/>
        <v>4228.6494140625</v>
      </c>
      <c r="P256" s="90">
        <f t="shared" si="64"/>
        <v>9905.8798828125</v>
      </c>
      <c r="Q256" s="90">
        <f t="shared" si="56"/>
        <v>73812.953125</v>
      </c>
      <c r="R256" s="92">
        <f>Data!CG256</f>
        <v>0</v>
      </c>
      <c r="S256" s="92">
        <f>Data!CH256</f>
        <v>300</v>
      </c>
      <c r="T256" s="92">
        <f>Data!CI256</f>
        <v>3000</v>
      </c>
      <c r="U256" s="92">
        <f>Data!CJ256</f>
        <v>3300</v>
      </c>
      <c r="V256" s="90">
        <f>Data!CA257</f>
        <v>419.23126220703125</v>
      </c>
      <c r="W256" s="90">
        <f>Data!CC256</f>
        <v>631.57891845703125</v>
      </c>
      <c r="X256" s="90" t="str">
        <f t="shared" si="65"/>
        <v/>
      </c>
      <c r="Y256" s="90">
        <f>Data!BU257</f>
        <v>226.20880126953125</v>
      </c>
      <c r="Z256" s="90">
        <f>Data!BW256</f>
        <v>99000</v>
      </c>
      <c r="AA256" s="90" t="str">
        <f t="shared" si="66"/>
        <v/>
      </c>
      <c r="AB256" s="90">
        <f>Data!BX257</f>
        <v>177.2646484375</v>
      </c>
      <c r="AC256" s="90">
        <f>Data!BZ256</f>
        <v>99000</v>
      </c>
      <c r="AD256" s="90" t="str">
        <f t="shared" si="67"/>
        <v/>
      </c>
    </row>
    <row r="257" spans="1:30">
      <c r="A257" s="77">
        <v>194206</v>
      </c>
      <c r="B257" s="88">
        <f t="shared" si="57"/>
        <v>15400</v>
      </c>
      <c r="C257" s="79" t="str">
        <f t="shared" si="58"/>
        <v>Flood</v>
      </c>
      <c r="D257" s="79" t="str">
        <f t="shared" si="59"/>
        <v>Flood</v>
      </c>
      <c r="E257" s="79" t="str">
        <f t="shared" si="60"/>
        <v>Flood</v>
      </c>
      <c r="F257" s="89" t="str">
        <f t="shared" si="51"/>
        <v>&lt;RC</v>
      </c>
      <c r="G257" s="89" t="str">
        <f t="shared" si="52"/>
        <v>Storage</v>
      </c>
      <c r="H257" s="89" t="str">
        <f t="shared" si="61"/>
        <v>Tracy</v>
      </c>
      <c r="I257" s="89" t="str">
        <f t="shared" si="62"/>
        <v>Storage</v>
      </c>
      <c r="J257" s="79" t="str">
        <f>IF(DeltaCalc!P257="","--",DeltaCalc!P257)</f>
        <v>--</v>
      </c>
      <c r="K257" s="89" t="str">
        <f t="shared" si="63"/>
        <v>UWFE</v>
      </c>
      <c r="L257" s="90">
        <f>DeltaCalc!AF257</f>
        <v>119354.046875</v>
      </c>
      <c r="M257" s="90">
        <f t="shared" si="53"/>
        <v>68798.8828125</v>
      </c>
      <c r="N257" s="90">
        <f t="shared" si="54"/>
        <v>5444.25537109375</v>
      </c>
      <c r="O257" s="90">
        <f t="shared" si="55"/>
        <v>4248.66015625</v>
      </c>
      <c r="P257" s="90">
        <f t="shared" si="64"/>
        <v>9692.91552734375</v>
      </c>
      <c r="Q257" s="90">
        <f t="shared" si="56"/>
        <v>119354.046875</v>
      </c>
      <c r="R257" s="92">
        <f>Data!CG257</f>
        <v>0</v>
      </c>
      <c r="S257" s="92">
        <f>Data!CH257</f>
        <v>1477.0377197265625</v>
      </c>
      <c r="T257" s="92">
        <f>Data!CI257</f>
        <v>2500</v>
      </c>
      <c r="U257" s="92">
        <f>Data!CJ257</f>
        <v>3977.037841796875</v>
      </c>
      <c r="V257" s="90">
        <f>Data!CA258</f>
        <v>341.85708618164062</v>
      </c>
      <c r="W257" s="90">
        <f>Data!CC257</f>
        <v>631.57891845703125</v>
      </c>
      <c r="X257" s="90" t="str">
        <f t="shared" si="65"/>
        <v/>
      </c>
      <c r="Y257" s="90">
        <f>Data!BU258</f>
        <v>229.30130004882812</v>
      </c>
      <c r="Z257" s="90">
        <f>Data!BW257</f>
        <v>99000</v>
      </c>
      <c r="AA257" s="90" t="str">
        <f t="shared" si="66"/>
        <v/>
      </c>
      <c r="AB257" s="90">
        <f>Data!BX258</f>
        <v>180.91392517089844</v>
      </c>
      <c r="AC257" s="90">
        <f>Data!BZ257</f>
        <v>99000</v>
      </c>
      <c r="AD257" s="90" t="str">
        <f t="shared" si="67"/>
        <v/>
      </c>
    </row>
    <row r="258" spans="1:30">
      <c r="A258" s="77">
        <v>194207</v>
      </c>
      <c r="B258" s="88">
        <f t="shared" si="57"/>
        <v>15431</v>
      </c>
      <c r="C258" s="79" t="str">
        <f t="shared" si="58"/>
        <v>Keswick</v>
      </c>
      <c r="D258" s="79" t="str">
        <f t="shared" si="59"/>
        <v>Flood</v>
      </c>
      <c r="E258" s="79" t="str">
        <f t="shared" si="60"/>
        <v>Flood</v>
      </c>
      <c r="F258" s="89" t="str">
        <f t="shared" si="51"/>
        <v>&lt;RC</v>
      </c>
      <c r="G258" s="89" t="str">
        <f t="shared" si="52"/>
        <v>Storage</v>
      </c>
      <c r="H258" s="89" t="str">
        <f t="shared" si="61"/>
        <v>Tracy</v>
      </c>
      <c r="I258" s="89" t="str">
        <f t="shared" si="62"/>
        <v>Storage</v>
      </c>
      <c r="J258" s="79" t="str">
        <f>IF(DeltaCalc!P258="","--",DeltaCalc!P258)</f>
        <v>--</v>
      </c>
      <c r="K258" s="89" t="str">
        <f t="shared" si="63"/>
        <v>UWFE</v>
      </c>
      <c r="L258" s="90">
        <f>DeltaCalc!AF258</f>
        <v>10105.051790391575</v>
      </c>
      <c r="M258" s="90">
        <f t="shared" si="53"/>
        <v>26605.8984375</v>
      </c>
      <c r="N258" s="90">
        <f t="shared" si="54"/>
        <v>4875.5810546875</v>
      </c>
      <c r="O258" s="90">
        <f t="shared" si="55"/>
        <v>4291.90283203125</v>
      </c>
      <c r="P258" s="90">
        <f t="shared" si="64"/>
        <v>9167.48388671875</v>
      </c>
      <c r="Q258" s="90">
        <f t="shared" si="56"/>
        <v>17785.98046875</v>
      </c>
      <c r="R258" s="92">
        <f>Data!CG258</f>
        <v>0</v>
      </c>
      <c r="S258" s="92">
        <f>Data!CH258</f>
        <v>2670.5810546875</v>
      </c>
      <c r="T258" s="92">
        <f>Data!CI258</f>
        <v>2500</v>
      </c>
      <c r="U258" s="92">
        <f>Data!CJ258</f>
        <v>5170.5810546875</v>
      </c>
      <c r="V258" s="90">
        <f>Data!CA259</f>
        <v>299.6610107421875</v>
      </c>
      <c r="W258" s="90">
        <f>Data!CC258</f>
        <v>631.57891845703125</v>
      </c>
      <c r="X258" s="90" t="str">
        <f t="shared" si="65"/>
        <v/>
      </c>
      <c r="Y258" s="90">
        <f>Data!BU259</f>
        <v>221.9205322265625</v>
      </c>
      <c r="Z258" s="90">
        <f>Data!BW258</f>
        <v>99000</v>
      </c>
      <c r="AA258" s="90" t="str">
        <f t="shared" si="66"/>
        <v/>
      </c>
      <c r="AB258" s="90">
        <f>Data!BX259</f>
        <v>186.75558471679687</v>
      </c>
      <c r="AC258" s="90">
        <f>Data!BZ258</f>
        <v>99000</v>
      </c>
      <c r="AD258" s="90" t="str">
        <f t="shared" si="67"/>
        <v/>
      </c>
    </row>
    <row r="259" spans="1:30">
      <c r="A259" s="77">
        <v>194208</v>
      </c>
      <c r="B259" s="88">
        <f t="shared" si="57"/>
        <v>15461</v>
      </c>
      <c r="C259" s="79" t="str">
        <f t="shared" si="58"/>
        <v>Keswick</v>
      </c>
      <c r="D259" s="79" t="str">
        <f t="shared" si="59"/>
        <v>Flood</v>
      </c>
      <c r="E259" s="79" t="str">
        <f t="shared" si="60"/>
        <v>Flood</v>
      </c>
      <c r="F259" s="89" t="str">
        <f t="shared" si="51"/>
        <v>&lt;RC</v>
      </c>
      <c r="G259" s="89" t="str">
        <f t="shared" si="52"/>
        <v>&lt;RC</v>
      </c>
      <c r="H259" s="89" t="str">
        <f t="shared" si="61"/>
        <v>PulseCap1</v>
      </c>
      <c r="I259" s="89" t="str">
        <f t="shared" si="62"/>
        <v>PulseCap1</v>
      </c>
      <c r="J259" s="79" t="str">
        <f>IF(DeltaCalc!P259="","--",DeltaCalc!P259)</f>
        <v>--</v>
      </c>
      <c r="K259" s="89" t="str">
        <f t="shared" si="63"/>
        <v>UWFE</v>
      </c>
      <c r="L259" s="90">
        <f>DeltaCalc!AF259</f>
        <v>47374.92578125</v>
      </c>
      <c r="M259" s="90">
        <f t="shared" si="53"/>
        <v>42726.484375</v>
      </c>
      <c r="N259" s="90">
        <f t="shared" si="54"/>
        <v>1082.71875</v>
      </c>
      <c r="O259" s="90">
        <f t="shared" si="55"/>
        <v>1082.71875</v>
      </c>
      <c r="P259" s="90">
        <f t="shared" si="64"/>
        <v>2165.4375</v>
      </c>
      <c r="Q259" s="90">
        <f t="shared" si="56"/>
        <v>47374.92578125</v>
      </c>
      <c r="R259" s="92">
        <f>Data!CG259</f>
        <v>0</v>
      </c>
      <c r="S259" s="92">
        <f>Data!CH259</f>
        <v>1000</v>
      </c>
      <c r="T259" s="92">
        <f>Data!CI259</f>
        <v>1000</v>
      </c>
      <c r="U259" s="92">
        <f>Data!CJ259</f>
        <v>2000</v>
      </c>
      <c r="V259" s="90">
        <f>Data!CA260</f>
        <v>388.2159423828125</v>
      </c>
      <c r="W259" s="90">
        <f>Data!CC259</f>
        <v>631.57891845703125</v>
      </c>
      <c r="X259" s="90" t="str">
        <f t="shared" si="65"/>
        <v/>
      </c>
      <c r="Y259" s="90">
        <f>Data!BU260</f>
        <v>243.797119140625</v>
      </c>
      <c r="Z259" s="90">
        <f>Data!BW259</f>
        <v>450</v>
      </c>
      <c r="AA259" s="90" t="str">
        <f t="shared" si="66"/>
        <v/>
      </c>
      <c r="AB259" s="90">
        <f>Data!BX260</f>
        <v>206.36631774902344</v>
      </c>
      <c r="AC259" s="90">
        <f>Data!BZ259</f>
        <v>450</v>
      </c>
      <c r="AD259" s="90" t="str">
        <f t="shared" si="67"/>
        <v/>
      </c>
    </row>
    <row r="260" spans="1:30">
      <c r="A260" s="77">
        <v>194209</v>
      </c>
      <c r="B260" s="88">
        <f t="shared" si="57"/>
        <v>15492</v>
      </c>
      <c r="C260" s="79" t="str">
        <f t="shared" si="58"/>
        <v>Flood</v>
      </c>
      <c r="D260" s="79" t="str">
        <f t="shared" si="59"/>
        <v>Flood</v>
      </c>
      <c r="E260" s="79" t="str">
        <f t="shared" si="60"/>
        <v>Flood</v>
      </c>
      <c r="F260" s="89" t="str">
        <f t="shared" si="51"/>
        <v>&lt;RC</v>
      </c>
      <c r="G260" s="89" t="str">
        <f t="shared" si="52"/>
        <v>&lt;RC</v>
      </c>
      <c r="H260" s="89" t="str">
        <f t="shared" si="61"/>
        <v>PulseCap1</v>
      </c>
      <c r="I260" s="89" t="str">
        <f t="shared" si="62"/>
        <v>PulseCap1</v>
      </c>
      <c r="J260" s="79" t="str">
        <f>IF(DeltaCalc!P260="","--",DeltaCalc!P260)</f>
        <v>--</v>
      </c>
      <c r="K260" s="89" t="str">
        <f t="shared" si="63"/>
        <v>UWFE</v>
      </c>
      <c r="L260" s="90">
        <f>DeltaCalc!AF260</f>
        <v>33186.2265625</v>
      </c>
      <c r="M260" s="90">
        <f t="shared" si="53"/>
        <v>33927.4296875</v>
      </c>
      <c r="N260" s="90">
        <f t="shared" si="54"/>
        <v>1184.475341796875</v>
      </c>
      <c r="O260" s="90">
        <f t="shared" si="55"/>
        <v>1184.475341796875</v>
      </c>
      <c r="P260" s="90">
        <f t="shared" si="64"/>
        <v>2368.95068359375</v>
      </c>
      <c r="Q260" s="90">
        <f t="shared" si="56"/>
        <v>33186.2265625</v>
      </c>
      <c r="R260" s="92">
        <f>Data!CG260</f>
        <v>0</v>
      </c>
      <c r="S260" s="92">
        <f>Data!CH260</f>
        <v>1000</v>
      </c>
      <c r="T260" s="92">
        <f>Data!CI260</f>
        <v>1000</v>
      </c>
      <c r="U260" s="92">
        <f>Data!CJ260</f>
        <v>2000</v>
      </c>
      <c r="V260" s="90">
        <f>Data!CA261</f>
        <v>246.95976257324219</v>
      </c>
      <c r="W260" s="90">
        <f>Data!CC260</f>
        <v>631.57891845703125</v>
      </c>
      <c r="X260" s="90" t="str">
        <f t="shared" si="65"/>
        <v/>
      </c>
      <c r="Y260" s="90">
        <f>Data!BU261</f>
        <v>246.51881408691406</v>
      </c>
      <c r="Z260" s="90">
        <f>Data!BW260</f>
        <v>450</v>
      </c>
      <c r="AA260" s="90" t="str">
        <f t="shared" si="66"/>
        <v/>
      </c>
      <c r="AB260" s="90">
        <f>Data!BX261</f>
        <v>213.92929077148437</v>
      </c>
      <c r="AC260" s="90">
        <f>Data!BZ260</f>
        <v>450</v>
      </c>
      <c r="AD260" s="90" t="str">
        <f t="shared" si="67"/>
        <v/>
      </c>
    </row>
    <row r="261" spans="1:30">
      <c r="A261" s="77">
        <v>194210</v>
      </c>
      <c r="B261" s="88">
        <f t="shared" si="57"/>
        <v>15522</v>
      </c>
      <c r="C261" s="79" t="str">
        <f t="shared" si="58"/>
        <v>Flood</v>
      </c>
      <c r="D261" s="79" t="str">
        <f t="shared" si="59"/>
        <v>Flood</v>
      </c>
      <c r="E261" s="79" t="str">
        <f t="shared" si="60"/>
        <v>Flood</v>
      </c>
      <c r="F261" s="89" t="str">
        <f t="shared" si="51"/>
        <v>&lt;RC</v>
      </c>
      <c r="G261" s="89" t="str">
        <f t="shared" si="52"/>
        <v>&lt;RC</v>
      </c>
      <c r="H261" s="89" t="str">
        <f t="shared" si="61"/>
        <v>--</v>
      </c>
      <c r="I261" s="89" t="str">
        <f t="shared" si="62"/>
        <v>--</v>
      </c>
      <c r="J261" s="79" t="str">
        <f>IF(DeltaCalc!P261="","--",DeltaCalc!P261)</f>
        <v>--</v>
      </c>
      <c r="K261" s="89" t="str">
        <f t="shared" si="63"/>
        <v>UWFE</v>
      </c>
      <c r="L261" s="90">
        <f>DeltaCalc!AF261</f>
        <v>14991.7265625</v>
      </c>
      <c r="M261" s="90">
        <f t="shared" si="53"/>
        <v>26804.44921875</v>
      </c>
      <c r="N261" s="90">
        <f t="shared" si="54"/>
        <v>3890.330078125</v>
      </c>
      <c r="O261" s="90">
        <f t="shared" si="55"/>
        <v>3890.330078125</v>
      </c>
      <c r="P261" s="90">
        <f t="shared" si="64"/>
        <v>7780.66015625</v>
      </c>
      <c r="Q261" s="90">
        <f t="shared" si="56"/>
        <v>14991.7265625</v>
      </c>
      <c r="R261" s="92">
        <f>Data!CG261</f>
        <v>0</v>
      </c>
      <c r="S261" s="92">
        <f>Data!CH261</f>
        <v>2500</v>
      </c>
      <c r="T261" s="92">
        <f>Data!CI261</f>
        <v>2000</v>
      </c>
      <c r="U261" s="92">
        <f>Data!CJ261</f>
        <v>4500</v>
      </c>
      <c r="V261" s="90">
        <f>Data!CA262</f>
        <v>342.85504150390625</v>
      </c>
      <c r="W261" s="90">
        <f>Data!CC261</f>
        <v>631.57891845703125</v>
      </c>
      <c r="X261" s="90" t="str">
        <f t="shared" si="65"/>
        <v/>
      </c>
      <c r="Y261" s="90">
        <f>Data!BU262</f>
        <v>213.14834594726562</v>
      </c>
      <c r="Z261" s="90">
        <f>Data!BW261</f>
        <v>450</v>
      </c>
      <c r="AA261" s="90" t="str">
        <f t="shared" si="66"/>
        <v/>
      </c>
      <c r="AB261" s="90">
        <f>Data!BX262</f>
        <v>201.134033203125</v>
      </c>
      <c r="AC261" s="90">
        <f>Data!BZ261</f>
        <v>450</v>
      </c>
      <c r="AD261" s="90" t="str">
        <f t="shared" si="67"/>
        <v/>
      </c>
    </row>
    <row r="262" spans="1:30">
      <c r="A262" s="77">
        <v>194211</v>
      </c>
      <c r="B262" s="88">
        <f t="shared" si="57"/>
        <v>15553</v>
      </c>
      <c r="C262" s="79" t="str">
        <f t="shared" si="58"/>
        <v>NCP</v>
      </c>
      <c r="D262" s="79" t="str">
        <f t="shared" si="59"/>
        <v>Flood</v>
      </c>
      <c r="E262" s="79" t="str">
        <f t="shared" si="60"/>
        <v>--</v>
      </c>
      <c r="F262" s="89" t="str">
        <f t="shared" si="51"/>
        <v>&lt;RC</v>
      </c>
      <c r="G262" s="89" t="str">
        <f t="shared" si="52"/>
        <v>&lt;RC</v>
      </c>
      <c r="H262" s="89" t="str">
        <f t="shared" si="61"/>
        <v>Tracy</v>
      </c>
      <c r="I262" s="89" t="str">
        <f t="shared" si="62"/>
        <v>Banks</v>
      </c>
      <c r="J262" s="79" t="str">
        <f>IF(DeltaCalc!P262="","--",DeltaCalc!P262)</f>
        <v>MRDO</v>
      </c>
      <c r="K262" s="89" t="str">
        <f t="shared" si="63"/>
        <v>UWFE</v>
      </c>
      <c r="L262" s="90">
        <f>DeltaCalc!AF262</f>
        <v>0</v>
      </c>
      <c r="M262" s="90">
        <f t="shared" si="53"/>
        <v>15782.7451171875</v>
      </c>
      <c r="N262" s="90">
        <f t="shared" si="54"/>
        <v>6680</v>
      </c>
      <c r="O262" s="90">
        <f t="shared" si="55"/>
        <v>4577.2099609375</v>
      </c>
      <c r="P262" s="90">
        <f t="shared" si="64"/>
        <v>11257.2099609375</v>
      </c>
      <c r="Q262" s="90">
        <f t="shared" si="56"/>
        <v>0</v>
      </c>
      <c r="R262" s="92">
        <f>Data!CG262</f>
        <v>6852.7314453125</v>
      </c>
      <c r="S262" s="92">
        <f>Data!CH262</f>
        <v>6680</v>
      </c>
      <c r="T262" s="92">
        <f>Data!CI262</f>
        <v>4577.2099609375</v>
      </c>
      <c r="U262" s="92">
        <f>Data!CJ262</f>
        <v>11257.2099609375</v>
      </c>
      <c r="V262" s="90">
        <f>Data!CA263</f>
        <v>239.56208801269531</v>
      </c>
      <c r="W262" s="90">
        <f>Data!CC262</f>
        <v>631.57891845703125</v>
      </c>
      <c r="X262" s="90" t="str">
        <f t="shared" si="65"/>
        <v/>
      </c>
      <c r="Y262" s="90">
        <f>Data!BU263</f>
        <v>230.11001586914062</v>
      </c>
      <c r="Z262" s="90">
        <f>Data!BW262</f>
        <v>450</v>
      </c>
      <c r="AA262" s="90" t="str">
        <f t="shared" si="66"/>
        <v/>
      </c>
      <c r="AB262" s="90">
        <f>Data!BX263</f>
        <v>229.00468444824219</v>
      </c>
      <c r="AC262" s="90">
        <f>Data!BZ262</f>
        <v>450</v>
      </c>
      <c r="AD262" s="90" t="str">
        <f t="shared" si="67"/>
        <v/>
      </c>
    </row>
    <row r="263" spans="1:30">
      <c r="A263" s="77">
        <v>194212</v>
      </c>
      <c r="B263" s="88">
        <f t="shared" si="57"/>
        <v>15584</v>
      </c>
      <c r="C263" s="79" t="str">
        <f t="shared" si="58"/>
        <v>Flood</v>
      </c>
      <c r="D263" s="79" t="str">
        <f t="shared" si="59"/>
        <v>Flood</v>
      </c>
      <c r="E263" s="79" t="str">
        <f t="shared" si="60"/>
        <v>Therm.</v>
      </c>
      <c r="F263" s="89" t="str">
        <f t="shared" si="51"/>
        <v>&lt;RC</v>
      </c>
      <c r="G263" s="89" t="str">
        <f t="shared" si="52"/>
        <v>&lt;RC</v>
      </c>
      <c r="H263" s="89" t="str">
        <f t="shared" si="61"/>
        <v>Tracy</v>
      </c>
      <c r="I263" s="89" t="str">
        <f t="shared" si="62"/>
        <v>Banks</v>
      </c>
      <c r="J263" s="79" t="str">
        <f>IF(DeltaCalc!P263="","--",DeltaCalc!P263)</f>
        <v>--</v>
      </c>
      <c r="K263" s="89" t="str">
        <f t="shared" si="63"/>
        <v>UWFE</v>
      </c>
      <c r="L263" s="90">
        <f>DeltaCalc!AF263</f>
        <v>389.62139892578125</v>
      </c>
      <c r="M263" s="90">
        <f t="shared" si="53"/>
        <v>14867.3349609375</v>
      </c>
      <c r="N263" s="90">
        <f t="shared" si="54"/>
        <v>6680</v>
      </c>
      <c r="O263" s="90">
        <f t="shared" si="55"/>
        <v>4534.49658203125</v>
      </c>
      <c r="P263" s="90">
        <f t="shared" si="64"/>
        <v>11214.49658203125</v>
      </c>
      <c r="Q263" s="90">
        <f t="shared" si="56"/>
        <v>389.62139892578125</v>
      </c>
      <c r="R263" s="92">
        <f>Data!CG263</f>
        <v>12086.880859375</v>
      </c>
      <c r="S263" s="92">
        <f>Data!CH263</f>
        <v>6618.3623046875</v>
      </c>
      <c r="T263" s="92">
        <f>Data!CI263</f>
        <v>4534.49658203125</v>
      </c>
      <c r="U263" s="92">
        <f>Data!CJ263</f>
        <v>11152.859375</v>
      </c>
      <c r="V263" s="90">
        <f>Data!CA264</f>
        <v>274.1689453125</v>
      </c>
      <c r="W263" s="90">
        <f>Data!CC263</f>
        <v>631.57891845703125</v>
      </c>
      <c r="X263" s="90" t="str">
        <f t="shared" si="65"/>
        <v/>
      </c>
      <c r="Y263" s="90">
        <f>Data!BU264</f>
        <v>819.68377685546875</v>
      </c>
      <c r="Z263" s="90">
        <f>Data!BW263</f>
        <v>1350</v>
      </c>
      <c r="AA263" s="90" t="str">
        <f t="shared" si="66"/>
        <v/>
      </c>
      <c r="AB263" s="90">
        <f>Data!BX264</f>
        <v>559.386474609375</v>
      </c>
      <c r="AC263" s="90">
        <f>Data!BZ263</f>
        <v>1650</v>
      </c>
      <c r="AD263" s="90" t="str">
        <f t="shared" si="67"/>
        <v/>
      </c>
    </row>
    <row r="264" spans="1:30">
      <c r="A264" s="77">
        <v>194213</v>
      </c>
      <c r="B264" s="88">
        <f t="shared" si="57"/>
        <v>15614</v>
      </c>
      <c r="C264" s="79" t="str">
        <f t="shared" si="58"/>
        <v>--</v>
      </c>
      <c r="D264" s="79" t="str">
        <f t="shared" si="59"/>
        <v>--</v>
      </c>
      <c r="E264" s="79" t="str">
        <f t="shared" si="60"/>
        <v>--</v>
      </c>
      <c r="F264" s="89" t="str">
        <f t="shared" si="51"/>
        <v>&lt;RC</v>
      </c>
      <c r="G264" s="89" t="str">
        <f t="shared" si="52"/>
        <v>&gt;RC</v>
      </c>
      <c r="H264" s="89" t="str">
        <f t="shared" si="61"/>
        <v>Tracy</v>
      </c>
      <c r="I264" s="89" t="str">
        <f t="shared" si="62"/>
        <v>--</v>
      </c>
      <c r="J264" s="79" t="str">
        <f>IF(DeltaCalc!P264="","--",DeltaCalc!P264)</f>
        <v>MRDO</v>
      </c>
      <c r="K264" s="89" t="str">
        <f t="shared" si="63"/>
        <v>IBU</v>
      </c>
      <c r="L264" s="90">
        <f>DeltaCalc!AF264</f>
        <v>0</v>
      </c>
      <c r="M264" s="90">
        <f t="shared" si="53"/>
        <v>26918.27734375</v>
      </c>
      <c r="N264" s="90">
        <f t="shared" si="54"/>
        <v>5927.92529296875</v>
      </c>
      <c r="O264" s="90">
        <f t="shared" si="55"/>
        <v>4470.92431640625</v>
      </c>
      <c r="P264" s="90">
        <f t="shared" si="64"/>
        <v>10398.849609375</v>
      </c>
      <c r="Q264" s="90">
        <f t="shared" si="56"/>
        <v>0</v>
      </c>
      <c r="R264" s="92">
        <f>Data!CG264</f>
        <v>2818.857421875</v>
      </c>
      <c r="S264" s="92">
        <f>Data!CH264</f>
        <v>3985.212646484375</v>
      </c>
      <c r="T264" s="92">
        <f>Data!CI264</f>
        <v>4470.92431640625</v>
      </c>
      <c r="U264" s="92">
        <f>Data!CJ264</f>
        <v>8456.13671875</v>
      </c>
      <c r="V264" s="90">
        <f>Data!CA265</f>
        <v>374.58309936523437</v>
      </c>
      <c r="W264" s="90">
        <f>Data!CC264</f>
        <v>964.91229248046875</v>
      </c>
      <c r="X264" s="90" t="str">
        <f t="shared" si="65"/>
        <v/>
      </c>
      <c r="Y264" s="90">
        <f>Data!BU265</f>
        <v>543.1094970703125</v>
      </c>
      <c r="Z264" s="90">
        <f>Data!BW264</f>
        <v>99000</v>
      </c>
      <c r="AA264" s="90" t="str">
        <f t="shared" si="66"/>
        <v/>
      </c>
      <c r="AB264" s="90">
        <f>Data!BX265</f>
        <v>277.6719970703125</v>
      </c>
      <c r="AC264" s="90">
        <f>Data!BZ264</f>
        <v>99000</v>
      </c>
      <c r="AD264" s="90" t="str">
        <f t="shared" si="67"/>
        <v/>
      </c>
    </row>
    <row r="265" spans="1:30">
      <c r="A265" s="77">
        <v>194302</v>
      </c>
      <c r="B265" s="88">
        <f t="shared" si="57"/>
        <v>15645</v>
      </c>
      <c r="C265" s="79" t="str">
        <f t="shared" si="58"/>
        <v>Flood</v>
      </c>
      <c r="D265" s="79" t="str">
        <f t="shared" si="59"/>
        <v>Nimbus</v>
      </c>
      <c r="E265" s="79" t="str">
        <f t="shared" si="60"/>
        <v>--</v>
      </c>
      <c r="F265" s="89" t="str">
        <f t="shared" si="51"/>
        <v>&lt;RC</v>
      </c>
      <c r="G265" s="89" t="str">
        <f t="shared" si="52"/>
        <v>&lt;RC</v>
      </c>
      <c r="H265" s="89" t="str">
        <f t="shared" si="61"/>
        <v>--</v>
      </c>
      <c r="I265" s="89" t="str">
        <f t="shared" si="62"/>
        <v>--</v>
      </c>
      <c r="J265" s="79" t="str">
        <f>IF(DeltaCalc!P265="","--",DeltaCalc!P265)</f>
        <v>MRDO</v>
      </c>
      <c r="K265" s="89" t="str">
        <f t="shared" si="63"/>
        <v>UWFE</v>
      </c>
      <c r="L265" s="90">
        <f>DeltaCalc!AF265</f>
        <v>0</v>
      </c>
      <c r="M265" s="90">
        <f t="shared" si="53"/>
        <v>14972.4716796875</v>
      </c>
      <c r="N265" s="90">
        <f t="shared" si="54"/>
        <v>4005.22998046875</v>
      </c>
      <c r="O265" s="90">
        <f t="shared" si="55"/>
        <v>4005.22998046875</v>
      </c>
      <c r="P265" s="90">
        <f t="shared" si="64"/>
        <v>8010.4599609375</v>
      </c>
      <c r="Q265" s="90">
        <f t="shared" si="56"/>
        <v>0</v>
      </c>
      <c r="R265" s="92">
        <f>Data!CG265</f>
        <v>0</v>
      </c>
      <c r="S265" s="92">
        <f>Data!CH265</f>
        <v>6680</v>
      </c>
      <c r="T265" s="92">
        <f>Data!CI265</f>
        <v>4349.4130859375</v>
      </c>
      <c r="U265" s="92">
        <f>Data!CJ265</f>
        <v>11029.4130859375</v>
      </c>
      <c r="V265" s="90">
        <f>Data!CA266</f>
        <v>282.3409423828125</v>
      </c>
      <c r="W265" s="90">
        <f>Data!CC265</f>
        <v>964.91229248046875</v>
      </c>
      <c r="X265" s="90" t="str">
        <f t="shared" si="65"/>
        <v/>
      </c>
      <c r="Y265" s="90">
        <f>Data!BU266</f>
        <v>297.22396850585937</v>
      </c>
      <c r="Z265" s="90">
        <f>Data!BW265</f>
        <v>99000</v>
      </c>
      <c r="AA265" s="90" t="str">
        <f t="shared" si="66"/>
        <v/>
      </c>
      <c r="AB265" s="90">
        <f>Data!BX266</f>
        <v>261.17520141601562</v>
      </c>
      <c r="AC265" s="90">
        <f>Data!BZ265</f>
        <v>99000</v>
      </c>
      <c r="AD265" s="90" t="str">
        <f t="shared" si="67"/>
        <v/>
      </c>
    </row>
    <row r="266" spans="1:30">
      <c r="A266" s="77">
        <v>194303</v>
      </c>
      <c r="B266" s="88">
        <f t="shared" si="57"/>
        <v>15675</v>
      </c>
      <c r="C266" s="79" t="str">
        <f t="shared" si="58"/>
        <v>--</v>
      </c>
      <c r="D266" s="79" t="str">
        <f t="shared" si="59"/>
        <v>--</v>
      </c>
      <c r="E266" s="79" t="str">
        <f t="shared" si="60"/>
        <v>--</v>
      </c>
      <c r="F266" s="89" t="str">
        <f t="shared" si="51"/>
        <v>&lt;RC</v>
      </c>
      <c r="G266" s="89" t="str">
        <f t="shared" si="52"/>
        <v>&lt;RC</v>
      </c>
      <c r="H266" s="89" t="str">
        <f t="shared" si="61"/>
        <v>Tracy</v>
      </c>
      <c r="I266" s="89" t="str">
        <f t="shared" si="62"/>
        <v>--</v>
      </c>
      <c r="J266" s="79" t="str">
        <f>IF(DeltaCalc!P266="","--",DeltaCalc!P266)</f>
        <v>MRDO</v>
      </c>
      <c r="K266" s="89" t="str">
        <f t="shared" si="63"/>
        <v>UWFE</v>
      </c>
      <c r="L266" s="90">
        <f>DeltaCalc!AF266</f>
        <v>0</v>
      </c>
      <c r="M266" s="90">
        <f t="shared" si="53"/>
        <v>19194.392578125</v>
      </c>
      <c r="N266" s="90">
        <f t="shared" si="54"/>
        <v>1989.848388671875</v>
      </c>
      <c r="O266" s="90">
        <f t="shared" si="55"/>
        <v>4251.91015625</v>
      </c>
      <c r="P266" s="90">
        <f t="shared" si="64"/>
        <v>6241.758544921875</v>
      </c>
      <c r="Q266" s="90">
        <f t="shared" si="56"/>
        <v>0</v>
      </c>
      <c r="R266" s="92">
        <f>Data!CG266</f>
        <v>0</v>
      </c>
      <c r="S266" s="92">
        <f>Data!CH266</f>
        <v>6680</v>
      </c>
      <c r="T266" s="92">
        <f>Data!CI266</f>
        <v>4251.91015625</v>
      </c>
      <c r="U266" s="92">
        <f>Data!CJ266</f>
        <v>10931.91015625</v>
      </c>
      <c r="V266" s="90">
        <f>Data!CA267</f>
        <v>323.75668334960937</v>
      </c>
      <c r="W266" s="90">
        <f>Data!CC266</f>
        <v>964.91229248046875</v>
      </c>
      <c r="X266" s="90" t="str">
        <f t="shared" si="65"/>
        <v/>
      </c>
      <c r="Y266" s="90">
        <f>Data!BU267</f>
        <v>309.09359741210937</v>
      </c>
      <c r="Z266" s="90">
        <f>Data!BW266</f>
        <v>99000</v>
      </c>
      <c r="AA266" s="90" t="str">
        <f t="shared" si="66"/>
        <v/>
      </c>
      <c r="AB266" s="90">
        <f>Data!BX267</f>
        <v>237.99903869628906</v>
      </c>
      <c r="AC266" s="90">
        <f>Data!BZ266</f>
        <v>99000</v>
      </c>
      <c r="AD266" s="90" t="str">
        <f t="shared" si="67"/>
        <v/>
      </c>
    </row>
    <row r="267" spans="1:30">
      <c r="A267" s="77">
        <v>194304</v>
      </c>
      <c r="B267" s="88">
        <f t="shared" si="57"/>
        <v>15706</v>
      </c>
      <c r="C267" s="79" t="str">
        <f t="shared" si="58"/>
        <v>Keswick</v>
      </c>
      <c r="D267" s="79" t="str">
        <f t="shared" si="59"/>
        <v>Flood</v>
      </c>
      <c r="E267" s="79" t="str">
        <f t="shared" si="60"/>
        <v>Flood</v>
      </c>
      <c r="F267" s="89" t="str">
        <f t="shared" si="51"/>
        <v>&lt;RC</v>
      </c>
      <c r="G267" s="89" t="str">
        <f t="shared" si="52"/>
        <v>&lt;RC</v>
      </c>
      <c r="H267" s="89" t="str">
        <f t="shared" si="61"/>
        <v>--</v>
      </c>
      <c r="I267" s="89" t="str">
        <f t="shared" si="62"/>
        <v>--</v>
      </c>
      <c r="J267" s="79" t="str">
        <f>IF(DeltaCalc!P267="","--",DeltaCalc!P267)</f>
        <v>--</v>
      </c>
      <c r="K267" s="89" t="str">
        <f t="shared" si="63"/>
        <v>UWFE</v>
      </c>
      <c r="L267" s="90">
        <f>DeltaCalc!AF267</f>
        <v>10224.5849609375</v>
      </c>
      <c r="M267" s="90">
        <f t="shared" si="53"/>
        <v>18584.646484375</v>
      </c>
      <c r="N267" s="90">
        <f t="shared" si="54"/>
        <v>4046.398681640625</v>
      </c>
      <c r="O267" s="90">
        <f t="shared" si="55"/>
        <v>4046.398681640625</v>
      </c>
      <c r="P267" s="90">
        <f t="shared" si="64"/>
        <v>8092.79736328125</v>
      </c>
      <c r="Q267" s="90">
        <f t="shared" si="56"/>
        <v>10224.5849609375</v>
      </c>
      <c r="R267" s="92">
        <f>Data!CG267</f>
        <v>0</v>
      </c>
      <c r="S267" s="92">
        <f>Data!CH267</f>
        <v>4500</v>
      </c>
      <c r="T267" s="92">
        <f>Data!CI267</f>
        <v>3750</v>
      </c>
      <c r="U267" s="92">
        <f>Data!CJ267</f>
        <v>8250</v>
      </c>
      <c r="V267" s="90">
        <f>Data!CA268</f>
        <v>286.61370849609375</v>
      </c>
      <c r="W267" s="90">
        <f>Data!CC267</f>
        <v>964.91229248046875</v>
      </c>
      <c r="X267" s="90" t="str">
        <f t="shared" si="65"/>
        <v/>
      </c>
      <c r="Y267" s="90">
        <f>Data!BU268</f>
        <v>251.14022827148437</v>
      </c>
      <c r="Z267" s="90">
        <f>Data!BW267</f>
        <v>99000</v>
      </c>
      <c r="AA267" s="90" t="str">
        <f t="shared" si="66"/>
        <v/>
      </c>
      <c r="AB267" s="90">
        <f>Data!BX268</f>
        <v>225.76145935058594</v>
      </c>
      <c r="AC267" s="90">
        <f>Data!BZ267</f>
        <v>99000</v>
      </c>
      <c r="AD267" s="90" t="str">
        <f t="shared" si="67"/>
        <v/>
      </c>
    </row>
    <row r="268" spans="1:30">
      <c r="A268" s="77">
        <v>194305</v>
      </c>
      <c r="B268" s="88">
        <f t="shared" si="57"/>
        <v>15737</v>
      </c>
      <c r="C268" s="79" t="str">
        <f t="shared" si="58"/>
        <v>Flood</v>
      </c>
      <c r="D268" s="79" t="str">
        <f t="shared" si="59"/>
        <v>Flood</v>
      </c>
      <c r="E268" s="79" t="str">
        <f t="shared" si="60"/>
        <v>Flood</v>
      </c>
      <c r="F268" s="89" t="str">
        <f t="shared" si="51"/>
        <v>&lt;RC</v>
      </c>
      <c r="G268" s="89" t="str">
        <f t="shared" si="52"/>
        <v>&gt;RC</v>
      </c>
      <c r="H268" s="89" t="str">
        <f t="shared" si="61"/>
        <v>Tracy</v>
      </c>
      <c r="I268" s="89" t="str">
        <f t="shared" si="62"/>
        <v>--</v>
      </c>
      <c r="J268" s="79" t="str">
        <f>IF(DeltaCalc!P268="","--",DeltaCalc!P268)</f>
        <v>--</v>
      </c>
      <c r="K268" s="89" t="str">
        <f t="shared" si="63"/>
        <v>UWFE</v>
      </c>
      <c r="L268" s="90">
        <f>DeltaCalc!AF268</f>
        <v>76547.933997665328</v>
      </c>
      <c r="M268" s="90">
        <f t="shared" si="53"/>
        <v>61960.98828125</v>
      </c>
      <c r="N268" s="90">
        <f t="shared" si="54"/>
        <v>6562.302734375</v>
      </c>
      <c r="O268" s="90">
        <f t="shared" si="55"/>
        <v>4226.9677734375</v>
      </c>
      <c r="P268" s="90">
        <f t="shared" si="64"/>
        <v>10789.2705078125</v>
      </c>
      <c r="Q268" s="90">
        <f t="shared" si="56"/>
        <v>79983.78125</v>
      </c>
      <c r="R268" s="92">
        <f>Data!CG268</f>
        <v>0</v>
      </c>
      <c r="S268" s="92">
        <f>Data!CH268</f>
        <v>3750</v>
      </c>
      <c r="T268" s="92">
        <f>Data!CI268</f>
        <v>3000</v>
      </c>
      <c r="U268" s="92">
        <f>Data!CJ268</f>
        <v>6750</v>
      </c>
      <c r="V268" s="90">
        <f>Data!CA269</f>
        <v>429.2349853515625</v>
      </c>
      <c r="W268" s="90">
        <f>Data!CC268</f>
        <v>631.57891845703125</v>
      </c>
      <c r="X268" s="90" t="str">
        <f t="shared" si="65"/>
        <v/>
      </c>
      <c r="Y268" s="90">
        <f>Data!BU269</f>
        <v>241.55972290039062</v>
      </c>
      <c r="Z268" s="90">
        <f>Data!BW268</f>
        <v>99000</v>
      </c>
      <c r="AA268" s="90" t="str">
        <f t="shared" si="66"/>
        <v/>
      </c>
      <c r="AB268" s="90">
        <f>Data!BX269</f>
        <v>189.25941467285156</v>
      </c>
      <c r="AC268" s="90">
        <f>Data!BZ268</f>
        <v>99000</v>
      </c>
      <c r="AD268" s="90" t="str">
        <f t="shared" si="67"/>
        <v/>
      </c>
    </row>
    <row r="269" spans="1:30">
      <c r="A269" s="77">
        <v>194306</v>
      </c>
      <c r="B269" s="88">
        <f t="shared" si="57"/>
        <v>15765</v>
      </c>
      <c r="C269" s="79" t="str">
        <f t="shared" si="58"/>
        <v>Flood</v>
      </c>
      <c r="D269" s="79" t="str">
        <f t="shared" si="59"/>
        <v>Flood</v>
      </c>
      <c r="E269" s="79" t="str">
        <f t="shared" si="60"/>
        <v>Flood</v>
      </c>
      <c r="F269" s="89" t="str">
        <f t="shared" ref="F269:F332" si="68">IF(ABS(CVPSL-$F$3)&lt;err,"Storage",IF(ABS(CVPSL-CVPSLRC)&lt;err,"@RC",IF(CVPSL&gt;CVPSLRC,"&gt;RC","&lt;RC")))</f>
        <v>&lt;RC</v>
      </c>
      <c r="G269" s="89" t="str">
        <f t="shared" ref="G269:G332" si="69">IF(ABS(SWPSL-$G$3)&lt;err,"Storage",IF(ABS(SWPSL-SWPSLRC)&lt;err,"@RC",IF(SWPSL&gt;SWPSLRC,"&gt;RC","&lt;RC")))</f>
        <v>&lt;RC</v>
      </c>
      <c r="H269" s="89" t="str">
        <f t="shared" si="61"/>
        <v>Tracy</v>
      </c>
      <c r="I269" s="89" t="str">
        <f t="shared" si="62"/>
        <v>--</v>
      </c>
      <c r="J269" s="79" t="str">
        <f>IF(DeltaCalc!P269="","--",DeltaCalc!P269)</f>
        <v>--</v>
      </c>
      <c r="K269" s="89" t="str">
        <f t="shared" si="63"/>
        <v>UWFE</v>
      </c>
      <c r="L269" s="90">
        <f>DeltaCalc!AF269</f>
        <v>36221.171096753576</v>
      </c>
      <c r="M269" s="90">
        <f t="shared" ref="M269:M332" si="70">Sac</f>
        <v>48600.05859375</v>
      </c>
      <c r="N269" s="90">
        <f t="shared" ref="N269:N332" si="71">Banks</f>
        <v>6369.32080078125</v>
      </c>
      <c r="O269" s="90">
        <f t="shared" ref="O269:O332" si="72">Tracy</f>
        <v>4245.7421875</v>
      </c>
      <c r="P269" s="90">
        <f t="shared" si="64"/>
        <v>10615.06298828125</v>
      </c>
      <c r="Q269" s="90">
        <f t="shared" ref="Q269:Q332" si="73">DO</f>
        <v>38615.21484375</v>
      </c>
      <c r="R269" s="92">
        <f>Data!CG269</f>
        <v>0</v>
      </c>
      <c r="S269" s="92">
        <f>Data!CH269</f>
        <v>4250</v>
      </c>
      <c r="T269" s="92">
        <f>Data!CI269</f>
        <v>2500</v>
      </c>
      <c r="U269" s="92">
        <f>Data!CJ269</f>
        <v>6750</v>
      </c>
      <c r="V269" s="90">
        <f>Data!CA270</f>
        <v>385.12008666992187</v>
      </c>
      <c r="W269" s="90">
        <f>Data!CC269</f>
        <v>631.57891845703125</v>
      </c>
      <c r="X269" s="90" t="str">
        <f t="shared" si="65"/>
        <v/>
      </c>
      <c r="Y269" s="90">
        <f>Data!BU270</f>
        <v>223.277099609375</v>
      </c>
      <c r="Z269" s="90">
        <f>Data!BW269</f>
        <v>99000</v>
      </c>
      <c r="AA269" s="90" t="str">
        <f t="shared" si="66"/>
        <v/>
      </c>
      <c r="AB269" s="90">
        <f>Data!BX270</f>
        <v>183.42041015625</v>
      </c>
      <c r="AC269" s="90">
        <f>Data!BZ269</f>
        <v>99000</v>
      </c>
      <c r="AD269" s="90" t="str">
        <f t="shared" si="67"/>
        <v/>
      </c>
    </row>
    <row r="270" spans="1:30">
      <c r="A270" s="77">
        <v>194307</v>
      </c>
      <c r="B270" s="88">
        <f t="shared" ref="B270:B333" si="74">Date</f>
        <v>15796</v>
      </c>
      <c r="C270" s="79" t="str">
        <f t="shared" ref="C270:C333" si="75">IF(NCP&lt;err,"NCP",IF(Kes&lt;err,"Keswick",IF(ABS(Shasta-ShastaFlood)&lt;err,"Flood",IF(ABS(Tracy-$F$4)&lt;err,"T. Min","--"))))</f>
        <v>Flood</v>
      </c>
      <c r="D270" s="79" t="str">
        <f t="shared" ref="D270:D333" si="76">IF(Nimbus&lt;err,"Nimbus",IF(HSt&lt;err,"H St.",IF(ABS(Folsom-FolsomFlood)&lt;err,"Flood",IF(ABS(Tracy-$F$4)&lt;err,"T. Min","--"))))</f>
        <v>Flood</v>
      </c>
      <c r="E270" s="79" t="str">
        <f t="shared" ref="E270:E333" si="77">IF(Therm&lt;err,"Therm.",IF(FMin&lt;err,"F. Min",IF(ABS(Oroville-OrovilleFlood)&lt;err,"Flood",IF(ABS(Banks-$G$4)&lt;err,"B. Min","--"))))</f>
        <v>Flood</v>
      </c>
      <c r="F270" s="89" t="str">
        <f t="shared" si="68"/>
        <v>&lt;RC</v>
      </c>
      <c r="G270" s="89" t="str">
        <f t="shared" si="69"/>
        <v>&lt;RC</v>
      </c>
      <c r="H270" s="89" t="str">
        <f t="shared" ref="H270:H333" si="78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Tracy</v>
      </c>
      <c r="I270" s="89" t="str">
        <f t="shared" ref="I270:I333" si="79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Banks</v>
      </c>
      <c r="J270" s="79" t="str">
        <f>IF(DeltaCalc!P270="","--",DeltaCalc!P270)</f>
        <v>--</v>
      </c>
      <c r="K270" s="89" t="str">
        <f t="shared" ref="K270:K333" si="80">IF(COA&gt;0.5,"UWFE","IBU")</f>
        <v>UWFE</v>
      </c>
      <c r="L270" s="90">
        <f>DeltaCalc!AF270</f>
        <v>64321.087869935174</v>
      </c>
      <c r="M270" s="90">
        <f t="shared" si="70"/>
        <v>57308.5234375</v>
      </c>
      <c r="N270" s="90">
        <f t="shared" si="71"/>
        <v>7560.64501953125</v>
      </c>
      <c r="O270" s="90">
        <f t="shared" si="72"/>
        <v>4294.267578125</v>
      </c>
      <c r="P270" s="90">
        <f t="shared" ref="P270:P333" si="81">N270+O270</f>
        <v>11854.91259765625</v>
      </c>
      <c r="Q270" s="90">
        <f t="shared" si="73"/>
        <v>69917.0546875</v>
      </c>
      <c r="R270" s="92">
        <f>Data!CG270</f>
        <v>0</v>
      </c>
      <c r="S270" s="92">
        <f>Data!CH270</f>
        <v>4250</v>
      </c>
      <c r="T270" s="92">
        <f>Data!CI270</f>
        <v>2500</v>
      </c>
      <c r="U270" s="92">
        <f>Data!CJ270</f>
        <v>6750</v>
      </c>
      <c r="V270" s="90">
        <f>Data!CA271</f>
        <v>393.439697265625</v>
      </c>
      <c r="W270" s="90">
        <f>Data!CC270</f>
        <v>631.57891845703125</v>
      </c>
      <c r="X270" s="90" t="str">
        <f t="shared" ref="X270:X333" si="82">IF(V270&gt;W270,V270-W270,"")</f>
        <v/>
      </c>
      <c r="Y270" s="90">
        <f>Data!BU271</f>
        <v>233.12986755371094</v>
      </c>
      <c r="Z270" s="90">
        <f>Data!BW270</f>
        <v>99000</v>
      </c>
      <c r="AA270" s="90" t="str">
        <f t="shared" ref="AA270:AA333" si="83">IF(Y270&gt;Z270,Y270-Z270,"")</f>
        <v/>
      </c>
      <c r="AB270" s="90">
        <f>Data!BX271</f>
        <v>186.29727172851562</v>
      </c>
      <c r="AC270" s="90">
        <f>Data!BZ270</f>
        <v>99000</v>
      </c>
      <c r="AD270" s="90" t="str">
        <f t="shared" ref="AD270:AD333" si="84">IF(AB270&gt;AC270,AB270-AC270,"")</f>
        <v/>
      </c>
    </row>
    <row r="271" spans="1:30">
      <c r="A271" s="77">
        <v>194308</v>
      </c>
      <c r="B271" s="88">
        <f t="shared" si="74"/>
        <v>15826</v>
      </c>
      <c r="C271" s="79" t="str">
        <f t="shared" si="75"/>
        <v>Flood</v>
      </c>
      <c r="D271" s="79" t="str">
        <f t="shared" si="76"/>
        <v>Flood</v>
      </c>
      <c r="E271" s="79" t="str">
        <f t="shared" si="77"/>
        <v>Flood</v>
      </c>
      <c r="F271" s="89" t="str">
        <f t="shared" si="68"/>
        <v>&lt;RC</v>
      </c>
      <c r="G271" s="89" t="str">
        <f t="shared" si="69"/>
        <v>&lt;RC</v>
      </c>
      <c r="H271" s="89" t="str">
        <f t="shared" si="78"/>
        <v>PulseCap1</v>
      </c>
      <c r="I271" s="89" t="str">
        <f t="shared" si="79"/>
        <v>PulseCap1</v>
      </c>
      <c r="J271" s="79" t="str">
        <f>IF(DeltaCalc!P271="","--",DeltaCalc!P271)</f>
        <v>--</v>
      </c>
      <c r="K271" s="89" t="str">
        <f t="shared" si="80"/>
        <v>UWFE</v>
      </c>
      <c r="L271" s="90">
        <f>DeltaCalc!AF271</f>
        <v>26185.826171875</v>
      </c>
      <c r="M271" s="90">
        <f t="shared" si="70"/>
        <v>30868.4140625</v>
      </c>
      <c r="N271" s="90">
        <f t="shared" si="71"/>
        <v>1159.522705078125</v>
      </c>
      <c r="O271" s="90">
        <f t="shared" si="72"/>
        <v>1159.522705078125</v>
      </c>
      <c r="P271" s="90">
        <f t="shared" si="81"/>
        <v>2319.04541015625</v>
      </c>
      <c r="Q271" s="90">
        <f t="shared" si="73"/>
        <v>26185.826171875</v>
      </c>
      <c r="R271" s="92">
        <f>Data!CG271</f>
        <v>0</v>
      </c>
      <c r="S271" s="92">
        <f>Data!CH271</f>
        <v>1000</v>
      </c>
      <c r="T271" s="92">
        <f>Data!CI271</f>
        <v>1000</v>
      </c>
      <c r="U271" s="92">
        <f>Data!CJ271</f>
        <v>2000</v>
      </c>
      <c r="V271" s="90">
        <f>Data!CA272</f>
        <v>402.53045654296875</v>
      </c>
      <c r="W271" s="90">
        <f>Data!CC271</f>
        <v>631.57891845703125</v>
      </c>
      <c r="X271" s="90" t="str">
        <f t="shared" si="82"/>
        <v/>
      </c>
      <c r="Y271" s="90">
        <f>Data!BU272</f>
        <v>248.31309509277344</v>
      </c>
      <c r="Z271" s="90">
        <f>Data!BW271</f>
        <v>450</v>
      </c>
      <c r="AA271" s="90" t="str">
        <f t="shared" si="83"/>
        <v/>
      </c>
      <c r="AB271" s="90">
        <f>Data!BX272</f>
        <v>191.99288940429688</v>
      </c>
      <c r="AC271" s="90">
        <f>Data!BZ271</f>
        <v>450</v>
      </c>
      <c r="AD271" s="90" t="str">
        <f t="shared" si="84"/>
        <v/>
      </c>
    </row>
    <row r="272" spans="1:30">
      <c r="A272" s="77">
        <v>194309</v>
      </c>
      <c r="B272" s="88">
        <f t="shared" si="74"/>
        <v>15857</v>
      </c>
      <c r="C272" s="79" t="str">
        <f t="shared" si="75"/>
        <v>Flood</v>
      </c>
      <c r="D272" s="79" t="str">
        <f t="shared" si="76"/>
        <v>Flood</v>
      </c>
      <c r="E272" s="79" t="str">
        <f t="shared" si="77"/>
        <v>Therm.</v>
      </c>
      <c r="F272" s="89" t="str">
        <f t="shared" si="68"/>
        <v>&lt;RC</v>
      </c>
      <c r="G272" s="89" t="str">
        <f t="shared" si="69"/>
        <v>&lt;RC</v>
      </c>
      <c r="H272" s="89" t="str">
        <f t="shared" si="78"/>
        <v>PulseCap1</v>
      </c>
      <c r="I272" s="89" t="str">
        <f t="shared" si="79"/>
        <v>PulseCap1</v>
      </c>
      <c r="J272" s="79" t="str">
        <f>IF(DeltaCalc!P272="","--",DeltaCalc!P272)</f>
        <v>--</v>
      </c>
      <c r="K272" s="89" t="str">
        <f t="shared" si="80"/>
        <v>UWFE</v>
      </c>
      <c r="L272" s="90">
        <f>DeltaCalc!AF272</f>
        <v>12280.48046875</v>
      </c>
      <c r="M272" s="90">
        <f t="shared" si="70"/>
        <v>15945</v>
      </c>
      <c r="N272" s="90">
        <f t="shared" si="71"/>
        <v>805.96783447265625</v>
      </c>
      <c r="O272" s="90">
        <f t="shared" si="72"/>
        <v>805.96783447265625</v>
      </c>
      <c r="P272" s="90">
        <f t="shared" si="81"/>
        <v>1611.9356689453125</v>
      </c>
      <c r="Q272" s="90">
        <f t="shared" si="73"/>
        <v>12280.48046875</v>
      </c>
      <c r="R272" s="92">
        <f>Data!CG272</f>
        <v>0</v>
      </c>
      <c r="S272" s="92">
        <f>Data!CH272</f>
        <v>1000</v>
      </c>
      <c r="T272" s="92">
        <f>Data!CI272</f>
        <v>1000</v>
      </c>
      <c r="U272" s="92">
        <f>Data!CJ272</f>
        <v>2000</v>
      </c>
      <c r="V272" s="90">
        <f>Data!CA273</f>
        <v>385.14376831054687</v>
      </c>
      <c r="W272" s="90">
        <f>Data!CC272</f>
        <v>631.57891845703125</v>
      </c>
      <c r="X272" s="90" t="str">
        <f t="shared" si="82"/>
        <v/>
      </c>
      <c r="Y272" s="90">
        <f>Data!BU273</f>
        <v>242.37550354003906</v>
      </c>
      <c r="Z272" s="90">
        <f>Data!BW272</f>
        <v>450</v>
      </c>
      <c r="AA272" s="90" t="str">
        <f t="shared" si="83"/>
        <v/>
      </c>
      <c r="AB272" s="90">
        <f>Data!BX273</f>
        <v>202.65411376953125</v>
      </c>
      <c r="AC272" s="90">
        <f>Data!BZ272</f>
        <v>450</v>
      </c>
      <c r="AD272" s="90" t="str">
        <f t="shared" si="84"/>
        <v/>
      </c>
    </row>
    <row r="273" spans="1:30">
      <c r="A273" s="77">
        <v>194310</v>
      </c>
      <c r="B273" s="88">
        <f t="shared" si="74"/>
        <v>15887</v>
      </c>
      <c r="C273" s="79" t="str">
        <f t="shared" si="75"/>
        <v>NCP</v>
      </c>
      <c r="D273" s="79" t="str">
        <f t="shared" si="76"/>
        <v>Flood</v>
      </c>
      <c r="E273" s="79" t="str">
        <f t="shared" si="77"/>
        <v>Flood</v>
      </c>
      <c r="F273" s="89" t="str">
        <f t="shared" si="68"/>
        <v>&lt;RC</v>
      </c>
      <c r="G273" s="89" t="str">
        <f t="shared" si="69"/>
        <v>&lt;RC</v>
      </c>
      <c r="H273" s="89" t="str">
        <f t="shared" si="78"/>
        <v>EI Split</v>
      </c>
      <c r="I273" s="89" t="str">
        <f t="shared" si="79"/>
        <v>--</v>
      </c>
      <c r="J273" s="79" t="str">
        <f>IF(DeltaCalc!P273="","--",DeltaCalc!P273)</f>
        <v>--</v>
      </c>
      <c r="K273" s="89" t="str">
        <f t="shared" si="80"/>
        <v>UWFE</v>
      </c>
      <c r="L273" s="90">
        <f>DeltaCalc!AF273</f>
        <v>1017.1261333929833</v>
      </c>
      <c r="M273" s="90">
        <f t="shared" si="70"/>
        <v>13344.2685546875</v>
      </c>
      <c r="N273" s="90">
        <f t="shared" si="71"/>
        <v>3049.04638671875</v>
      </c>
      <c r="O273" s="90">
        <f t="shared" si="72"/>
        <v>3405.04052734375</v>
      </c>
      <c r="P273" s="90">
        <f t="shared" si="81"/>
        <v>6454.0869140625</v>
      </c>
      <c r="Q273" s="90">
        <f t="shared" si="73"/>
        <v>3159.11767578125</v>
      </c>
      <c r="R273" s="92">
        <f>Data!CG273</f>
        <v>4584.8779296875</v>
      </c>
      <c r="S273" s="92">
        <f>Data!CH273</f>
        <v>2500</v>
      </c>
      <c r="T273" s="92">
        <f>Data!CI273</f>
        <v>2000</v>
      </c>
      <c r="U273" s="92">
        <f>Data!CJ273</f>
        <v>4500</v>
      </c>
      <c r="V273" s="90">
        <f>Data!CA274</f>
        <v>269.57400512695312</v>
      </c>
      <c r="W273" s="90">
        <f>Data!CC273</f>
        <v>631.57891845703125</v>
      </c>
      <c r="X273" s="90" t="str">
        <f t="shared" si="82"/>
        <v/>
      </c>
      <c r="Y273" s="90">
        <f>Data!BU274</f>
        <v>223.83401489257812</v>
      </c>
      <c r="Z273" s="90">
        <f>Data!BW273</f>
        <v>450</v>
      </c>
      <c r="AA273" s="90" t="str">
        <f t="shared" si="83"/>
        <v/>
      </c>
      <c r="AB273" s="90">
        <f>Data!BX274</f>
        <v>262.14089965820312</v>
      </c>
      <c r="AC273" s="90">
        <f>Data!BZ273</f>
        <v>450</v>
      </c>
      <c r="AD273" s="90" t="str">
        <f t="shared" si="84"/>
        <v/>
      </c>
    </row>
    <row r="274" spans="1:30">
      <c r="A274" s="77">
        <v>194311</v>
      </c>
      <c r="B274" s="88">
        <f t="shared" si="74"/>
        <v>15918</v>
      </c>
      <c r="C274" s="79" t="str">
        <f t="shared" si="75"/>
        <v>--</v>
      </c>
      <c r="D274" s="79" t="str">
        <f t="shared" si="76"/>
        <v>--</v>
      </c>
      <c r="E274" s="79" t="str">
        <f t="shared" si="77"/>
        <v>--</v>
      </c>
      <c r="F274" s="89" t="str">
        <f t="shared" si="68"/>
        <v>&lt;RC</v>
      </c>
      <c r="G274" s="89" t="str">
        <f t="shared" si="69"/>
        <v>&lt;RC</v>
      </c>
      <c r="H274" s="89" t="str">
        <f t="shared" si="78"/>
        <v>Tracy</v>
      </c>
      <c r="I274" s="89" t="str">
        <f t="shared" si="79"/>
        <v>Banks</v>
      </c>
      <c r="J274" s="79" t="str">
        <f>IF(DeltaCalc!P274="","--",DeltaCalc!P274)</f>
        <v>JP</v>
      </c>
      <c r="K274" s="89" t="str">
        <f t="shared" si="80"/>
        <v>IBU</v>
      </c>
      <c r="L274" s="90">
        <f>DeltaCalc!AF274</f>
        <v>-6.103515625E-5</v>
      </c>
      <c r="M274" s="90">
        <f t="shared" si="70"/>
        <v>21021.4765625</v>
      </c>
      <c r="N274" s="90">
        <f t="shared" si="71"/>
        <v>6680</v>
      </c>
      <c r="O274" s="90">
        <f t="shared" si="72"/>
        <v>4590.72705078125</v>
      </c>
      <c r="P274" s="90">
        <f t="shared" si="81"/>
        <v>11270.72705078125</v>
      </c>
      <c r="Q274" s="90">
        <f t="shared" si="73"/>
        <v>789.84564208984375</v>
      </c>
      <c r="R274" s="92">
        <f>Data!CG274</f>
        <v>21021.4765625</v>
      </c>
      <c r="S274" s="92">
        <f>Data!CH274</f>
        <v>6680</v>
      </c>
      <c r="T274" s="92">
        <f>Data!CI274</f>
        <v>4590.72705078125</v>
      </c>
      <c r="U274" s="92">
        <f>Data!CJ274</f>
        <v>11270.7275390625</v>
      </c>
      <c r="V274" s="90">
        <f>Data!CA275</f>
        <v>236.24261474609375</v>
      </c>
      <c r="W274" s="90">
        <f>Data!CC274</f>
        <v>631.57891845703125</v>
      </c>
      <c r="X274" s="90" t="str">
        <f t="shared" si="82"/>
        <v/>
      </c>
      <c r="Y274" s="90">
        <f>Data!BU275</f>
        <v>452.48391723632812</v>
      </c>
      <c r="Z274" s="90">
        <f>Data!BW274</f>
        <v>450</v>
      </c>
      <c r="AA274" s="90">
        <f t="shared" si="83"/>
        <v>2.483917236328125</v>
      </c>
      <c r="AB274" s="90">
        <f>Data!BX275</f>
        <v>367.114501953125</v>
      </c>
      <c r="AC274" s="90">
        <f>Data!BZ274</f>
        <v>450</v>
      </c>
      <c r="AD274" s="90" t="str">
        <f t="shared" si="84"/>
        <v/>
      </c>
    </row>
    <row r="275" spans="1:30">
      <c r="A275" s="77">
        <v>194312</v>
      </c>
      <c r="B275" s="88">
        <f t="shared" si="74"/>
        <v>15949</v>
      </c>
      <c r="C275" s="79" t="str">
        <f t="shared" si="75"/>
        <v>NCP</v>
      </c>
      <c r="D275" s="79" t="str">
        <f t="shared" si="76"/>
        <v>Nimbus</v>
      </c>
      <c r="E275" s="79" t="str">
        <f t="shared" si="77"/>
        <v>--</v>
      </c>
      <c r="F275" s="89" t="str">
        <f t="shared" si="68"/>
        <v>&lt;RC</v>
      </c>
      <c r="G275" s="89" t="str">
        <f t="shared" si="69"/>
        <v>&lt;RC</v>
      </c>
      <c r="H275" s="89" t="str">
        <f t="shared" si="78"/>
        <v>Tracy</v>
      </c>
      <c r="I275" s="89" t="str">
        <f t="shared" si="79"/>
        <v>Banks</v>
      </c>
      <c r="J275" s="79" t="str">
        <f>IF(DeltaCalc!P275="","--",DeltaCalc!P275)</f>
        <v>MRDO</v>
      </c>
      <c r="K275" s="89" t="str">
        <f t="shared" si="80"/>
        <v>IBU</v>
      </c>
      <c r="L275" s="90">
        <f>DeltaCalc!AF275</f>
        <v>0</v>
      </c>
      <c r="M275" s="90">
        <f t="shared" si="70"/>
        <v>14957.240234375</v>
      </c>
      <c r="N275" s="90">
        <f t="shared" si="71"/>
        <v>6680</v>
      </c>
      <c r="O275" s="90">
        <f t="shared" si="72"/>
        <v>4544.755859375</v>
      </c>
      <c r="P275" s="90">
        <f t="shared" si="81"/>
        <v>11224.755859375</v>
      </c>
      <c r="Q275" s="90">
        <f t="shared" si="73"/>
        <v>0</v>
      </c>
      <c r="R275" s="92">
        <f>Data!CG275</f>
        <v>13816.8447265625</v>
      </c>
      <c r="S275" s="92">
        <f>Data!CH275</f>
        <v>6680</v>
      </c>
      <c r="T275" s="92">
        <f>Data!CI275</f>
        <v>4544.755859375</v>
      </c>
      <c r="U275" s="92">
        <f>Data!CJ275</f>
        <v>11224.755859375</v>
      </c>
      <c r="V275" s="90">
        <f>Data!CA276</f>
        <v>390.8134765625</v>
      </c>
      <c r="W275" s="90">
        <f>Data!CC275</f>
        <v>631.57891845703125</v>
      </c>
      <c r="X275" s="90" t="str">
        <f t="shared" si="82"/>
        <v/>
      </c>
      <c r="Y275" s="90">
        <f>Data!BU276</f>
        <v>1126.1796875</v>
      </c>
      <c r="Z275" s="90">
        <f>Data!BW275</f>
        <v>1350</v>
      </c>
      <c r="AA275" s="90" t="str">
        <f t="shared" si="83"/>
        <v/>
      </c>
      <c r="AB275" s="90">
        <f>Data!BX276</f>
        <v>833.951904296875</v>
      </c>
      <c r="AC275" s="90">
        <f>Data!BZ275</f>
        <v>1650</v>
      </c>
      <c r="AD275" s="90" t="str">
        <f t="shared" si="84"/>
        <v/>
      </c>
    </row>
    <row r="276" spans="1:30">
      <c r="A276" s="77">
        <v>194313</v>
      </c>
      <c r="B276" s="88">
        <f t="shared" si="74"/>
        <v>15979</v>
      </c>
      <c r="C276" s="79" t="str">
        <f t="shared" si="75"/>
        <v>--</v>
      </c>
      <c r="D276" s="79" t="str">
        <f t="shared" si="76"/>
        <v>--</v>
      </c>
      <c r="E276" s="79" t="str">
        <f t="shared" si="77"/>
        <v>--</v>
      </c>
      <c r="F276" s="89" t="str">
        <f t="shared" si="68"/>
        <v>&lt;RC</v>
      </c>
      <c r="G276" s="89" t="str">
        <f t="shared" si="69"/>
        <v>&lt;RC</v>
      </c>
      <c r="H276" s="89" t="str">
        <f t="shared" si="78"/>
        <v>Tracy</v>
      </c>
      <c r="I276" s="89" t="str">
        <f t="shared" si="79"/>
        <v>--</v>
      </c>
      <c r="J276" s="79" t="str">
        <f>IF(DeltaCalc!P276="","--",DeltaCalc!P276)</f>
        <v>--</v>
      </c>
      <c r="K276" s="89" t="str">
        <f t="shared" si="80"/>
        <v>IBU</v>
      </c>
      <c r="L276" s="90">
        <f>DeltaCalc!AF276</f>
        <v>0.31230390071868896</v>
      </c>
      <c r="M276" s="90">
        <f t="shared" si="70"/>
        <v>28479.396484375</v>
      </c>
      <c r="N276" s="90">
        <f t="shared" si="71"/>
        <v>5658.70654296875</v>
      </c>
      <c r="O276" s="90">
        <f t="shared" si="72"/>
        <v>4476.333984375</v>
      </c>
      <c r="P276" s="90">
        <f t="shared" si="81"/>
        <v>10135.04052734375</v>
      </c>
      <c r="Q276" s="90">
        <f t="shared" si="73"/>
        <v>0.31230390071868896</v>
      </c>
      <c r="R276" s="92">
        <f>Data!CG276</f>
        <v>11848.154296875</v>
      </c>
      <c r="S276" s="92">
        <f>Data!CH276</f>
        <v>6680</v>
      </c>
      <c r="T276" s="92">
        <f>Data!CI276</f>
        <v>4476.333984375</v>
      </c>
      <c r="U276" s="92">
        <f>Data!CJ276</f>
        <v>11156.333984375</v>
      </c>
      <c r="V276" s="90">
        <f>Data!CA277</f>
        <v>558.66156005859375</v>
      </c>
      <c r="W276" s="90">
        <f>Data!CC276</f>
        <v>964.91229248046875</v>
      </c>
      <c r="X276" s="90" t="str">
        <f t="shared" si="82"/>
        <v/>
      </c>
      <c r="Y276" s="90">
        <f>Data!BU277</f>
        <v>908.72271728515625</v>
      </c>
      <c r="Z276" s="90">
        <f>Data!BW276</f>
        <v>99000</v>
      </c>
      <c r="AA276" s="90" t="str">
        <f t="shared" si="83"/>
        <v/>
      </c>
      <c r="AB276" s="90">
        <f>Data!BX277</f>
        <v>297.8216552734375</v>
      </c>
      <c r="AC276" s="90">
        <f>Data!BZ276</f>
        <v>99000</v>
      </c>
      <c r="AD276" s="90" t="str">
        <f t="shared" si="84"/>
        <v/>
      </c>
    </row>
    <row r="277" spans="1:30">
      <c r="A277" s="77">
        <v>194402</v>
      </c>
      <c r="B277" s="88">
        <f t="shared" si="74"/>
        <v>16010</v>
      </c>
      <c r="C277" s="79" t="str">
        <f t="shared" si="75"/>
        <v>--</v>
      </c>
      <c r="D277" s="79" t="str">
        <f t="shared" si="76"/>
        <v>--</v>
      </c>
      <c r="E277" s="79" t="str">
        <f t="shared" si="77"/>
        <v>--</v>
      </c>
      <c r="F277" s="89" t="str">
        <f t="shared" si="68"/>
        <v>&lt;RC</v>
      </c>
      <c r="G277" s="89" t="str">
        <f t="shared" si="69"/>
        <v>&lt;RC</v>
      </c>
      <c r="H277" s="89" t="str">
        <f t="shared" si="78"/>
        <v>--</v>
      </c>
      <c r="I277" s="89" t="str">
        <f t="shared" si="79"/>
        <v>--</v>
      </c>
      <c r="J277" s="79" t="str">
        <f>IF(DeltaCalc!P277="","--",DeltaCalc!P277)</f>
        <v>MRDO</v>
      </c>
      <c r="K277" s="89" t="str">
        <f t="shared" si="80"/>
        <v>IBU</v>
      </c>
      <c r="L277" s="90">
        <f>DeltaCalc!AF277</f>
        <v>0</v>
      </c>
      <c r="M277" s="90">
        <f t="shared" si="70"/>
        <v>13851.744140625</v>
      </c>
      <c r="N277" s="90">
        <f t="shared" si="71"/>
        <v>3484.154541015625</v>
      </c>
      <c r="O277" s="90">
        <f t="shared" si="72"/>
        <v>3484.154541015625</v>
      </c>
      <c r="P277" s="90">
        <f t="shared" si="81"/>
        <v>6968.30908203125</v>
      </c>
      <c r="Q277" s="90">
        <f t="shared" si="73"/>
        <v>0</v>
      </c>
      <c r="R277" s="92">
        <f>Data!CG277</f>
        <v>0</v>
      </c>
      <c r="S277" s="92">
        <f>Data!CH277</f>
        <v>6680</v>
      </c>
      <c r="T277" s="92">
        <f>Data!CI277</f>
        <v>4359.9375</v>
      </c>
      <c r="U277" s="92">
        <f>Data!CJ277</f>
        <v>11039.9375</v>
      </c>
      <c r="V277" s="90">
        <f>Data!CA278</f>
        <v>305.5234375</v>
      </c>
      <c r="W277" s="90">
        <f>Data!CC277</f>
        <v>964.91229248046875</v>
      </c>
      <c r="X277" s="90" t="str">
        <f t="shared" si="82"/>
        <v/>
      </c>
      <c r="Y277" s="90">
        <f>Data!BU278</f>
        <v>292.34417724609375</v>
      </c>
      <c r="Z277" s="90">
        <f>Data!BW277</f>
        <v>99000</v>
      </c>
      <c r="AA277" s="90" t="str">
        <f t="shared" si="83"/>
        <v/>
      </c>
      <c r="AB277" s="90">
        <f>Data!BX278</f>
        <v>249.10757446289062</v>
      </c>
      <c r="AC277" s="90">
        <f>Data!BZ277</f>
        <v>99000</v>
      </c>
      <c r="AD277" s="90" t="str">
        <f t="shared" si="84"/>
        <v/>
      </c>
    </row>
    <row r="278" spans="1:30">
      <c r="A278" s="77">
        <v>194403</v>
      </c>
      <c r="B278" s="88">
        <f t="shared" si="74"/>
        <v>16040</v>
      </c>
      <c r="C278" s="79" t="str">
        <f t="shared" si="75"/>
        <v>--</v>
      </c>
      <c r="D278" s="79" t="str">
        <f t="shared" si="76"/>
        <v>--</v>
      </c>
      <c r="E278" s="79" t="str">
        <f t="shared" si="77"/>
        <v>--</v>
      </c>
      <c r="F278" s="89" t="str">
        <f t="shared" si="68"/>
        <v>&lt;RC</v>
      </c>
      <c r="G278" s="89" t="str">
        <f t="shared" si="69"/>
        <v>&lt;RC</v>
      </c>
      <c r="H278" s="89" t="str">
        <f t="shared" si="78"/>
        <v>Tracy</v>
      </c>
      <c r="I278" s="89" t="str">
        <f t="shared" si="79"/>
        <v>--</v>
      </c>
      <c r="J278" s="79" t="str">
        <f>IF(DeltaCalc!P278="","--",DeltaCalc!P278)</f>
        <v>MRDO</v>
      </c>
      <c r="K278" s="89" t="str">
        <f t="shared" si="80"/>
        <v>IBU</v>
      </c>
      <c r="L278" s="90">
        <f>DeltaCalc!AF278</f>
        <v>0</v>
      </c>
      <c r="M278" s="90">
        <f t="shared" si="70"/>
        <v>15999.654296875</v>
      </c>
      <c r="N278" s="90">
        <f t="shared" si="71"/>
        <v>1710.0811767578125</v>
      </c>
      <c r="O278" s="90">
        <f t="shared" si="72"/>
        <v>4255.2294921875</v>
      </c>
      <c r="P278" s="90">
        <f t="shared" si="81"/>
        <v>5965.3106689453125</v>
      </c>
      <c r="Q278" s="90">
        <f t="shared" si="73"/>
        <v>0</v>
      </c>
      <c r="R278" s="92">
        <f>Data!CG278</f>
        <v>0</v>
      </c>
      <c r="S278" s="92">
        <f>Data!CH278</f>
        <v>6680</v>
      </c>
      <c r="T278" s="92">
        <f>Data!CI278</f>
        <v>4255.2294921875</v>
      </c>
      <c r="U278" s="92">
        <f>Data!CJ278</f>
        <v>10935.2294921875</v>
      </c>
      <c r="V278" s="90">
        <f>Data!CA279</f>
        <v>309.13217163085937</v>
      </c>
      <c r="W278" s="90">
        <f>Data!CC278</f>
        <v>964.91229248046875</v>
      </c>
      <c r="X278" s="90" t="str">
        <f t="shared" si="82"/>
        <v/>
      </c>
      <c r="Y278" s="90">
        <f>Data!BU279</f>
        <v>283.04916381835937</v>
      </c>
      <c r="Z278" s="90">
        <f>Data!BW278</f>
        <v>99000</v>
      </c>
      <c r="AA278" s="90" t="str">
        <f t="shared" si="83"/>
        <v/>
      </c>
      <c r="AB278" s="90">
        <f>Data!BX279</f>
        <v>294.6529541015625</v>
      </c>
      <c r="AC278" s="90">
        <f>Data!BZ278</f>
        <v>99000</v>
      </c>
      <c r="AD278" s="90" t="str">
        <f t="shared" si="84"/>
        <v/>
      </c>
    </row>
    <row r="279" spans="1:30">
      <c r="A279" s="77">
        <v>194404</v>
      </c>
      <c r="B279" s="88">
        <f t="shared" si="74"/>
        <v>16071</v>
      </c>
      <c r="C279" s="79" t="str">
        <f t="shared" si="75"/>
        <v>--</v>
      </c>
      <c r="D279" s="79" t="str">
        <f t="shared" si="76"/>
        <v>Nimbus</v>
      </c>
      <c r="E279" s="79" t="str">
        <f t="shared" si="77"/>
        <v>--</v>
      </c>
      <c r="F279" s="89" t="str">
        <f t="shared" si="68"/>
        <v>&lt;RC</v>
      </c>
      <c r="G279" s="89" t="str">
        <f t="shared" si="69"/>
        <v>&lt;RC</v>
      </c>
      <c r="H279" s="89" t="str">
        <f t="shared" si="78"/>
        <v>Tracy</v>
      </c>
      <c r="I279" s="89" t="str">
        <f t="shared" si="79"/>
        <v>--</v>
      </c>
      <c r="J279" s="79" t="str">
        <f>IF(DeltaCalc!P279="","--",DeltaCalc!P279)</f>
        <v>EIMRDO</v>
      </c>
      <c r="K279" s="89" t="str">
        <f t="shared" si="80"/>
        <v>UWFE</v>
      </c>
      <c r="L279" s="90">
        <f>DeltaCalc!AF279</f>
        <v>0</v>
      </c>
      <c r="M279" s="90">
        <f t="shared" si="70"/>
        <v>12749.173828125</v>
      </c>
      <c r="N279" s="90">
        <f t="shared" si="71"/>
        <v>5853.18798828125</v>
      </c>
      <c r="O279" s="90">
        <f t="shared" si="72"/>
        <v>4223.71240234375</v>
      </c>
      <c r="P279" s="90">
        <f t="shared" si="81"/>
        <v>10076.900390625</v>
      </c>
      <c r="Q279" s="90">
        <f t="shared" si="73"/>
        <v>0</v>
      </c>
      <c r="R279" s="92">
        <f>Data!CG279</f>
        <v>0</v>
      </c>
      <c r="S279" s="92">
        <f>Data!CH279</f>
        <v>4500</v>
      </c>
      <c r="T279" s="92">
        <f>Data!CI279</f>
        <v>3750</v>
      </c>
      <c r="U279" s="92">
        <f>Data!CJ279</f>
        <v>8250</v>
      </c>
      <c r="V279" s="90">
        <f>Data!CA280</f>
        <v>344.56271362304688</v>
      </c>
      <c r="W279" s="90">
        <f>Data!CC279</f>
        <v>964.91229248046875</v>
      </c>
      <c r="X279" s="90" t="str">
        <f t="shared" si="82"/>
        <v/>
      </c>
      <c r="Y279" s="90">
        <f>Data!BU280</f>
        <v>878.65863037109375</v>
      </c>
      <c r="Z279" s="90">
        <f>Data!BW279</f>
        <v>99000</v>
      </c>
      <c r="AA279" s="90" t="str">
        <f t="shared" si="83"/>
        <v/>
      </c>
      <c r="AB279" s="90">
        <f>Data!BX280</f>
        <v>629.42352294921875</v>
      </c>
      <c r="AC279" s="90">
        <f>Data!BZ279</f>
        <v>99000</v>
      </c>
      <c r="AD279" s="90" t="str">
        <f t="shared" si="84"/>
        <v/>
      </c>
    </row>
    <row r="280" spans="1:30">
      <c r="A280" s="77">
        <v>194405</v>
      </c>
      <c r="B280" s="88">
        <f t="shared" si="74"/>
        <v>16102</v>
      </c>
      <c r="C280" s="79" t="str">
        <f t="shared" si="75"/>
        <v>Keswick</v>
      </c>
      <c r="D280" s="79" t="str">
        <f t="shared" si="76"/>
        <v>Nimbus</v>
      </c>
      <c r="E280" s="79" t="str">
        <f t="shared" si="77"/>
        <v>Therm.</v>
      </c>
      <c r="F280" s="89" t="str">
        <f t="shared" si="68"/>
        <v>&lt;RC</v>
      </c>
      <c r="G280" s="89" t="str">
        <f t="shared" si="69"/>
        <v>&gt;RC</v>
      </c>
      <c r="H280" s="89" t="str">
        <f t="shared" si="78"/>
        <v>--</v>
      </c>
      <c r="I280" s="89" t="str">
        <f t="shared" si="79"/>
        <v>--</v>
      </c>
      <c r="J280" s="79" t="str">
        <f>IF(DeltaCalc!P280="","--",DeltaCalc!P280)</f>
        <v>--</v>
      </c>
      <c r="K280" s="89" t="str">
        <f t="shared" si="80"/>
        <v>UWFE</v>
      </c>
      <c r="L280" s="90">
        <f>DeltaCalc!AF280</f>
        <v>5869.04638671875</v>
      </c>
      <c r="M280" s="90">
        <f t="shared" si="70"/>
        <v>14013.34765625</v>
      </c>
      <c r="N280" s="90">
        <f t="shared" si="71"/>
        <v>3405.641357421875</v>
      </c>
      <c r="O280" s="90">
        <f t="shared" si="72"/>
        <v>3405.641357421875</v>
      </c>
      <c r="P280" s="90">
        <f t="shared" si="81"/>
        <v>6811.28271484375</v>
      </c>
      <c r="Q280" s="90">
        <f t="shared" si="73"/>
        <v>5869.04638671875</v>
      </c>
      <c r="R280" s="92">
        <f>Data!CG280</f>
        <v>0</v>
      </c>
      <c r="S280" s="92">
        <f>Data!CH280</f>
        <v>300</v>
      </c>
      <c r="T280" s="92">
        <f>Data!CI280</f>
        <v>3000</v>
      </c>
      <c r="U280" s="92">
        <f>Data!CJ280</f>
        <v>3300</v>
      </c>
      <c r="V280" s="90">
        <f>Data!CA281</f>
        <v>511.20684814453125</v>
      </c>
      <c r="W280" s="90">
        <f>Data!CC280</f>
        <v>778.9473876953125</v>
      </c>
      <c r="X280" s="90" t="str">
        <f t="shared" si="82"/>
        <v/>
      </c>
      <c r="Y280" s="90">
        <f>Data!BU281</f>
        <v>1001.372802734375</v>
      </c>
      <c r="Z280" s="90">
        <f>Data!BW280</f>
        <v>99000</v>
      </c>
      <c r="AA280" s="90" t="str">
        <f t="shared" si="83"/>
        <v/>
      </c>
      <c r="AB280" s="90">
        <f>Data!BX281</f>
        <v>626.87554931640625</v>
      </c>
      <c r="AC280" s="90">
        <f>Data!BZ280</f>
        <v>99000</v>
      </c>
      <c r="AD280" s="90" t="str">
        <f t="shared" si="84"/>
        <v/>
      </c>
    </row>
    <row r="281" spans="1:30">
      <c r="A281" s="77">
        <v>194406</v>
      </c>
      <c r="B281" s="88">
        <f t="shared" si="74"/>
        <v>16131</v>
      </c>
      <c r="C281" s="79" t="str">
        <f t="shared" si="75"/>
        <v>Keswick</v>
      </c>
      <c r="D281" s="79" t="str">
        <f t="shared" si="76"/>
        <v>Nimbus</v>
      </c>
      <c r="E281" s="79" t="str">
        <f t="shared" si="77"/>
        <v>Therm.</v>
      </c>
      <c r="F281" s="89" t="str">
        <f t="shared" si="68"/>
        <v>&lt;RC</v>
      </c>
      <c r="G281" s="89" t="str">
        <f t="shared" si="69"/>
        <v>&gt;RC</v>
      </c>
      <c r="H281" s="89" t="str">
        <f t="shared" si="78"/>
        <v>--</v>
      </c>
      <c r="I281" s="89" t="str">
        <f t="shared" si="79"/>
        <v>--</v>
      </c>
      <c r="J281" s="79" t="str">
        <f>IF(DeltaCalc!P281="","--",DeltaCalc!P281)</f>
        <v>--</v>
      </c>
      <c r="K281" s="89" t="str">
        <f t="shared" si="80"/>
        <v>UWFE</v>
      </c>
      <c r="L281" s="90">
        <f>DeltaCalc!AF281</f>
        <v>13927.695681457935</v>
      </c>
      <c r="M281" s="90">
        <f t="shared" si="70"/>
        <v>24841.66796875</v>
      </c>
      <c r="N281" s="90">
        <f t="shared" si="71"/>
        <v>3705.2392578125</v>
      </c>
      <c r="O281" s="90">
        <f t="shared" si="72"/>
        <v>3705.2392578125</v>
      </c>
      <c r="P281" s="90">
        <f t="shared" si="81"/>
        <v>7410.478515625</v>
      </c>
      <c r="Q281" s="90">
        <f t="shared" si="73"/>
        <v>18455.443359375</v>
      </c>
      <c r="R281" s="92">
        <f>Data!CG281</f>
        <v>0</v>
      </c>
      <c r="S281" s="92">
        <f>Data!CH281</f>
        <v>300</v>
      </c>
      <c r="T281" s="92">
        <f>Data!CI281</f>
        <v>2500</v>
      </c>
      <c r="U281" s="92">
        <f>Data!CJ281</f>
        <v>2800</v>
      </c>
      <c r="V281" s="90">
        <f>Data!CA282</f>
        <v>418.31173706054687</v>
      </c>
      <c r="W281" s="90">
        <f>Data!CC281</f>
        <v>659.64910888671875</v>
      </c>
      <c r="X281" s="90" t="str">
        <f t="shared" si="82"/>
        <v/>
      </c>
      <c r="Y281" s="90">
        <f>Data!BU282</f>
        <v>327.8780517578125</v>
      </c>
      <c r="Z281" s="90">
        <f>Data!BW281</f>
        <v>99000</v>
      </c>
      <c r="AA281" s="90" t="str">
        <f t="shared" si="83"/>
        <v/>
      </c>
      <c r="AB281" s="90">
        <f>Data!BX282</f>
        <v>220.27203369140625</v>
      </c>
      <c r="AC281" s="90">
        <f>Data!BZ281</f>
        <v>99000</v>
      </c>
      <c r="AD281" s="90" t="str">
        <f t="shared" si="84"/>
        <v/>
      </c>
    </row>
    <row r="282" spans="1:30">
      <c r="A282" s="77">
        <v>194407</v>
      </c>
      <c r="B282" s="88">
        <f t="shared" si="74"/>
        <v>16162</v>
      </c>
      <c r="C282" s="79" t="str">
        <f t="shared" si="75"/>
        <v>Keswick</v>
      </c>
      <c r="D282" s="79" t="str">
        <f t="shared" si="76"/>
        <v>Nimbus</v>
      </c>
      <c r="E282" s="79" t="str">
        <f t="shared" si="77"/>
        <v>Therm.</v>
      </c>
      <c r="F282" s="89" t="str">
        <f t="shared" si="68"/>
        <v>&gt;RC</v>
      </c>
      <c r="G282" s="89" t="str">
        <f t="shared" si="69"/>
        <v>&gt;RC</v>
      </c>
      <c r="H282" s="89" t="str">
        <f t="shared" si="78"/>
        <v>--</v>
      </c>
      <c r="I282" s="89" t="str">
        <f t="shared" si="79"/>
        <v>--</v>
      </c>
      <c r="J282" s="79" t="str">
        <f>IF(DeltaCalc!P282="","--",DeltaCalc!P282)</f>
        <v>--</v>
      </c>
      <c r="K282" s="89" t="str">
        <f t="shared" si="80"/>
        <v>UWFE</v>
      </c>
      <c r="L282" s="90">
        <f>DeltaCalc!AF282</f>
        <v>10252.3095703125</v>
      </c>
      <c r="M282" s="90">
        <f t="shared" si="70"/>
        <v>18949.291015625</v>
      </c>
      <c r="N282" s="90">
        <f t="shared" si="71"/>
        <v>2267.140380859375</v>
      </c>
      <c r="O282" s="90">
        <f t="shared" si="72"/>
        <v>2267.140380859375</v>
      </c>
      <c r="P282" s="90">
        <f t="shared" si="81"/>
        <v>4534.28076171875</v>
      </c>
      <c r="Q282" s="90">
        <f t="shared" si="73"/>
        <v>10252.3095703125</v>
      </c>
      <c r="R282" s="92">
        <f>Data!CG282</f>
        <v>0</v>
      </c>
      <c r="S282" s="92">
        <f>Data!CH282</f>
        <v>300</v>
      </c>
      <c r="T282" s="92">
        <f>Data!CI282</f>
        <v>800</v>
      </c>
      <c r="U282" s="92">
        <f>Data!CJ282</f>
        <v>1100</v>
      </c>
      <c r="V282" s="90">
        <f>Data!CA283</f>
        <v>325.18283081054687</v>
      </c>
      <c r="W282" s="90">
        <f>Data!CC282</f>
        <v>631.57891845703125</v>
      </c>
      <c r="X282" s="90" t="str">
        <f t="shared" si="82"/>
        <v/>
      </c>
      <c r="Y282" s="90">
        <f>Data!BU283</f>
        <v>229.82768249511719</v>
      </c>
      <c r="Z282" s="90">
        <f>Data!BW282</f>
        <v>99000</v>
      </c>
      <c r="AA282" s="90" t="str">
        <f t="shared" si="83"/>
        <v/>
      </c>
      <c r="AB282" s="90">
        <f>Data!BX283</f>
        <v>185.88508605957031</v>
      </c>
      <c r="AC282" s="90">
        <f>Data!BZ282</f>
        <v>99000</v>
      </c>
      <c r="AD282" s="90" t="str">
        <f t="shared" si="84"/>
        <v/>
      </c>
    </row>
    <row r="283" spans="1:30">
      <c r="A283" s="77">
        <v>194408</v>
      </c>
      <c r="B283" s="88">
        <f t="shared" si="74"/>
        <v>16192</v>
      </c>
      <c r="C283" s="79" t="str">
        <f t="shared" si="75"/>
        <v>Keswick</v>
      </c>
      <c r="D283" s="79" t="str">
        <f t="shared" si="76"/>
        <v>Nimbus</v>
      </c>
      <c r="E283" s="79" t="str">
        <f t="shared" si="77"/>
        <v>Therm.</v>
      </c>
      <c r="F283" s="89" t="str">
        <f t="shared" si="68"/>
        <v>&gt;RC</v>
      </c>
      <c r="G283" s="89" t="str">
        <f t="shared" si="69"/>
        <v>&gt;RC</v>
      </c>
      <c r="H283" s="89" t="str">
        <f t="shared" si="78"/>
        <v>PulseCap1</v>
      </c>
      <c r="I283" s="89" t="str">
        <f t="shared" si="79"/>
        <v>PulseCap1</v>
      </c>
      <c r="J283" s="79" t="str">
        <f>IF(DeltaCalc!P283="","--",DeltaCalc!P283)</f>
        <v>--</v>
      </c>
      <c r="K283" s="89" t="str">
        <f t="shared" si="80"/>
        <v>UWFE</v>
      </c>
      <c r="L283" s="90">
        <f>DeltaCalc!AF283</f>
        <v>4153.80224609375</v>
      </c>
      <c r="M283" s="90">
        <f t="shared" si="70"/>
        <v>9752.7353515625</v>
      </c>
      <c r="N283" s="90">
        <f t="shared" si="71"/>
        <v>883.75762939453125</v>
      </c>
      <c r="O283" s="90">
        <f t="shared" si="72"/>
        <v>883.75762939453125</v>
      </c>
      <c r="P283" s="90">
        <f t="shared" si="81"/>
        <v>1767.5152587890625</v>
      </c>
      <c r="Q283" s="90">
        <f t="shared" si="73"/>
        <v>4153.80224609375</v>
      </c>
      <c r="R283" s="92">
        <f>Data!CG283</f>
        <v>1635.1375732421875</v>
      </c>
      <c r="S283" s="92">
        <f>Data!CH283</f>
        <v>300</v>
      </c>
      <c r="T283" s="92">
        <f>Data!CI283</f>
        <v>800</v>
      </c>
      <c r="U283" s="92">
        <f>Data!CJ283</f>
        <v>1100</v>
      </c>
      <c r="V283" s="90">
        <f>Data!CA284</f>
        <v>382.37527465820312</v>
      </c>
      <c r="W283" s="90">
        <f>Data!CC283</f>
        <v>631.57891845703125</v>
      </c>
      <c r="X283" s="90" t="str">
        <f t="shared" si="82"/>
        <v/>
      </c>
      <c r="Y283" s="90">
        <f>Data!BU284</f>
        <v>245.85289001464844</v>
      </c>
      <c r="Z283" s="90">
        <f>Data!BW283</f>
        <v>450</v>
      </c>
      <c r="AA283" s="90" t="str">
        <f t="shared" si="83"/>
        <v/>
      </c>
      <c r="AB283" s="90">
        <f>Data!BX284</f>
        <v>210.88841247558594</v>
      </c>
      <c r="AC283" s="90">
        <f>Data!BZ283</f>
        <v>450</v>
      </c>
      <c r="AD283" s="90" t="str">
        <f t="shared" si="84"/>
        <v/>
      </c>
    </row>
    <row r="284" spans="1:30">
      <c r="A284" s="77">
        <v>194409</v>
      </c>
      <c r="B284" s="88">
        <f t="shared" si="74"/>
        <v>16223</v>
      </c>
      <c r="C284" s="79" t="str">
        <f t="shared" si="75"/>
        <v>NCP</v>
      </c>
      <c r="D284" s="79" t="str">
        <f t="shared" si="76"/>
        <v>Nimbus</v>
      </c>
      <c r="E284" s="79" t="str">
        <f t="shared" si="77"/>
        <v>F. Min</v>
      </c>
      <c r="F284" s="89" t="str">
        <f t="shared" si="68"/>
        <v>&lt;RC</v>
      </c>
      <c r="G284" s="89" t="str">
        <f t="shared" si="69"/>
        <v>&lt;RC</v>
      </c>
      <c r="H284" s="89" t="str">
        <f t="shared" si="78"/>
        <v>PulseCap1</v>
      </c>
      <c r="I284" s="89" t="str">
        <f t="shared" si="79"/>
        <v>PulseCap1</v>
      </c>
      <c r="J284" s="79" t="str">
        <f>IF(DeltaCalc!P284="","--",DeltaCalc!P284)</f>
        <v>--</v>
      </c>
      <c r="K284" s="89" t="str">
        <f t="shared" si="80"/>
        <v>UWFE</v>
      </c>
      <c r="L284" s="90">
        <f>DeltaCalc!AF284</f>
        <v>3435.9306640625</v>
      </c>
      <c r="M284" s="90">
        <f t="shared" si="70"/>
        <v>9011.7177734375</v>
      </c>
      <c r="N284" s="90">
        <f t="shared" si="71"/>
        <v>700</v>
      </c>
      <c r="O284" s="90">
        <f t="shared" si="72"/>
        <v>800</v>
      </c>
      <c r="P284" s="90">
        <f t="shared" si="81"/>
        <v>1500</v>
      </c>
      <c r="Q284" s="90">
        <f t="shared" si="73"/>
        <v>6109.689453125</v>
      </c>
      <c r="R284" s="92">
        <f>Data!CG284</f>
        <v>5719.68310546875</v>
      </c>
      <c r="S284" s="92">
        <f>Data!CH284</f>
        <v>1000</v>
      </c>
      <c r="T284" s="92">
        <f>Data!CI284</f>
        <v>991.0438232421875</v>
      </c>
      <c r="U284" s="92">
        <f>Data!CJ284</f>
        <v>1991.0438232421875</v>
      </c>
      <c r="V284" s="90">
        <f>Data!CA285</f>
        <v>424.19158935546875</v>
      </c>
      <c r="W284" s="90">
        <f>Data!CC284</f>
        <v>631.57891845703125</v>
      </c>
      <c r="X284" s="90" t="str">
        <f t="shared" si="82"/>
        <v/>
      </c>
      <c r="Y284" s="90">
        <f>Data!BU285</f>
        <v>255.62222290039062</v>
      </c>
      <c r="Z284" s="90">
        <f>Data!BW284</f>
        <v>450</v>
      </c>
      <c r="AA284" s="90" t="str">
        <f t="shared" si="83"/>
        <v/>
      </c>
      <c r="AB284" s="90">
        <f>Data!BX285</f>
        <v>262.86883544921875</v>
      </c>
      <c r="AC284" s="90">
        <f>Data!BZ284</f>
        <v>450</v>
      </c>
      <c r="AD284" s="90" t="str">
        <f t="shared" si="84"/>
        <v/>
      </c>
    </row>
    <row r="285" spans="1:30">
      <c r="A285" s="77">
        <v>194410</v>
      </c>
      <c r="B285" s="88">
        <f t="shared" si="74"/>
        <v>16253</v>
      </c>
      <c r="C285" s="79" t="str">
        <f t="shared" si="75"/>
        <v>NCP</v>
      </c>
      <c r="D285" s="79" t="str">
        <f t="shared" si="76"/>
        <v>--</v>
      </c>
      <c r="E285" s="79" t="str">
        <f t="shared" si="77"/>
        <v>--</v>
      </c>
      <c r="F285" s="89" t="str">
        <f t="shared" si="68"/>
        <v>&lt;RC</v>
      </c>
      <c r="G285" s="89" t="str">
        <f t="shared" si="69"/>
        <v>&lt;RC</v>
      </c>
      <c r="H285" s="89" t="str">
        <f t="shared" si="78"/>
        <v>--</v>
      </c>
      <c r="I285" s="89" t="str">
        <f t="shared" si="79"/>
        <v>--</v>
      </c>
      <c r="J285" s="79" t="str">
        <f>IF(DeltaCalc!P285="","--",DeltaCalc!P285)</f>
        <v>--</v>
      </c>
      <c r="K285" s="89" t="str">
        <f t="shared" si="80"/>
        <v>IBU</v>
      </c>
      <c r="L285" s="90">
        <f>DeltaCalc!AF285</f>
        <v>213.88311767578125</v>
      </c>
      <c r="M285" s="90">
        <f t="shared" si="70"/>
        <v>12326.1796875</v>
      </c>
      <c r="N285" s="90">
        <f t="shared" si="71"/>
        <v>1765.1995849609375</v>
      </c>
      <c r="O285" s="90">
        <f t="shared" si="72"/>
        <v>1765.1995849609375</v>
      </c>
      <c r="P285" s="90">
        <f t="shared" si="81"/>
        <v>3530.399169921875</v>
      </c>
      <c r="Q285" s="90">
        <f t="shared" si="73"/>
        <v>213.88311767578125</v>
      </c>
      <c r="R285" s="92">
        <f>Data!CG285</f>
        <v>8358.609375</v>
      </c>
      <c r="S285" s="92">
        <f>Data!CH285</f>
        <v>2500</v>
      </c>
      <c r="T285" s="92">
        <f>Data!CI285</f>
        <v>2000</v>
      </c>
      <c r="U285" s="92">
        <f>Data!CJ285</f>
        <v>4500</v>
      </c>
      <c r="V285" s="90">
        <f>Data!CA286</f>
        <v>298.6400146484375</v>
      </c>
      <c r="W285" s="90">
        <f>Data!CC285</f>
        <v>631.57891845703125</v>
      </c>
      <c r="X285" s="90" t="str">
        <f t="shared" si="82"/>
        <v/>
      </c>
      <c r="Y285" s="90">
        <f>Data!BU286</f>
        <v>368.57241821289062</v>
      </c>
      <c r="Z285" s="90">
        <f>Data!BW285</f>
        <v>900</v>
      </c>
      <c r="AA285" s="90" t="str">
        <f t="shared" si="83"/>
        <v/>
      </c>
      <c r="AB285" s="90">
        <f>Data!BX286</f>
        <v>441.87869262695312</v>
      </c>
      <c r="AC285" s="90">
        <f>Data!BZ285</f>
        <v>1060</v>
      </c>
      <c r="AD285" s="90" t="str">
        <f t="shared" si="84"/>
        <v/>
      </c>
    </row>
    <row r="286" spans="1:30">
      <c r="A286" s="77">
        <v>194411</v>
      </c>
      <c r="B286" s="88">
        <f t="shared" si="74"/>
        <v>16284</v>
      </c>
      <c r="C286" s="79" t="str">
        <f t="shared" si="75"/>
        <v>--</v>
      </c>
      <c r="D286" s="79" t="str">
        <f t="shared" si="76"/>
        <v>--</v>
      </c>
      <c r="E286" s="79" t="str">
        <f t="shared" si="77"/>
        <v>--</v>
      </c>
      <c r="F286" s="89" t="str">
        <f t="shared" si="68"/>
        <v>&lt;RC</v>
      </c>
      <c r="G286" s="89" t="str">
        <f t="shared" si="69"/>
        <v>&lt;RC</v>
      </c>
      <c r="H286" s="89" t="str">
        <f t="shared" si="78"/>
        <v>Tracy</v>
      </c>
      <c r="I286" s="89" t="str">
        <f t="shared" si="79"/>
        <v>Banks</v>
      </c>
      <c r="J286" s="79" t="str">
        <f>IF(DeltaCalc!P286="","--",DeltaCalc!P286)</f>
        <v>--</v>
      </c>
      <c r="K286" s="89" t="str">
        <f t="shared" si="80"/>
        <v>IBU</v>
      </c>
      <c r="L286" s="90">
        <f>DeltaCalc!AF286</f>
        <v>84.332962036132812</v>
      </c>
      <c r="M286" s="90">
        <f t="shared" si="70"/>
        <v>19223.720703125</v>
      </c>
      <c r="N286" s="90">
        <f t="shared" si="71"/>
        <v>6680</v>
      </c>
      <c r="O286" s="90">
        <f t="shared" si="72"/>
        <v>4462.7373046875</v>
      </c>
      <c r="P286" s="90">
        <f t="shared" si="81"/>
        <v>11142.7373046875</v>
      </c>
      <c r="Q286" s="90">
        <f t="shared" si="73"/>
        <v>84.332962036132812</v>
      </c>
      <c r="R286" s="92">
        <f>Data!CG286</f>
        <v>18245.755859375</v>
      </c>
      <c r="S286" s="92">
        <f>Data!CH286</f>
        <v>6680</v>
      </c>
      <c r="T286" s="92">
        <f>Data!CI286</f>
        <v>4462.7373046875</v>
      </c>
      <c r="U286" s="92">
        <f>Data!CJ286</f>
        <v>11142.7373046875</v>
      </c>
      <c r="V286" s="90">
        <f>Data!CA287</f>
        <v>427.52960205078125</v>
      </c>
      <c r="W286" s="90">
        <f>Data!CC286</f>
        <v>631.57891845703125</v>
      </c>
      <c r="X286" s="90" t="str">
        <f t="shared" si="82"/>
        <v/>
      </c>
      <c r="Y286" s="90">
        <f>Data!BU287</f>
        <v>1279.1658935546875</v>
      </c>
      <c r="Z286" s="90">
        <f>Data!BW286</f>
        <v>1350</v>
      </c>
      <c r="AA286" s="90" t="str">
        <f t="shared" si="83"/>
        <v/>
      </c>
      <c r="AB286" s="90">
        <f>Data!BX287</f>
        <v>740.52667236328125</v>
      </c>
      <c r="AC286" s="90">
        <f>Data!BZ286</f>
        <v>1670</v>
      </c>
      <c r="AD286" s="90" t="str">
        <f t="shared" si="84"/>
        <v/>
      </c>
    </row>
    <row r="287" spans="1:30">
      <c r="A287" s="77">
        <v>194412</v>
      </c>
      <c r="B287" s="88">
        <f t="shared" si="74"/>
        <v>16315</v>
      </c>
      <c r="C287" s="79" t="str">
        <f t="shared" si="75"/>
        <v>--</v>
      </c>
      <c r="D287" s="79" t="str">
        <f t="shared" si="76"/>
        <v>--</v>
      </c>
      <c r="E287" s="79" t="str">
        <f t="shared" si="77"/>
        <v>--</v>
      </c>
      <c r="F287" s="89" t="str">
        <f t="shared" si="68"/>
        <v>&lt;RC</v>
      </c>
      <c r="G287" s="89" t="str">
        <f t="shared" si="69"/>
        <v>&lt;RC</v>
      </c>
      <c r="H287" s="89" t="str">
        <f t="shared" si="78"/>
        <v>Tracy</v>
      </c>
      <c r="I287" s="89" t="str">
        <f t="shared" si="79"/>
        <v>Banks</v>
      </c>
      <c r="J287" s="79" t="str">
        <f>IF(DeltaCalc!P287="","--",DeltaCalc!P287)</f>
        <v>JP</v>
      </c>
      <c r="K287" s="89" t="str">
        <f t="shared" si="80"/>
        <v>IBU</v>
      </c>
      <c r="L287" s="90">
        <f>DeltaCalc!AF287</f>
        <v>3.1541748046875</v>
      </c>
      <c r="M287" s="90">
        <f t="shared" si="70"/>
        <v>17589.6796875</v>
      </c>
      <c r="N287" s="90">
        <f t="shared" si="71"/>
        <v>6680</v>
      </c>
      <c r="O287" s="90">
        <f t="shared" si="72"/>
        <v>4447.61572265625</v>
      </c>
      <c r="P287" s="90">
        <f t="shared" si="81"/>
        <v>11127.61572265625</v>
      </c>
      <c r="Q287" s="90">
        <f t="shared" si="73"/>
        <v>1544.0745849609375</v>
      </c>
      <c r="R287" s="92">
        <f>Data!CG287</f>
        <v>17439.603515625</v>
      </c>
      <c r="S287" s="92">
        <f>Data!CH287</f>
        <v>6680</v>
      </c>
      <c r="T287" s="92">
        <f>Data!CI287</f>
        <v>4447.61572265625</v>
      </c>
      <c r="U287" s="92">
        <f>Data!CJ287</f>
        <v>11127.6162109375</v>
      </c>
      <c r="V287" s="90">
        <f>Data!CA288</f>
        <v>731.130859375</v>
      </c>
      <c r="W287" s="90">
        <f>Data!CC287</f>
        <v>964.91229248046875</v>
      </c>
      <c r="X287" s="90" t="str">
        <f t="shared" si="82"/>
        <v/>
      </c>
      <c r="Y287" s="90">
        <f>Data!BU288</f>
        <v>1808.5352783203125</v>
      </c>
      <c r="Z287" s="90">
        <f>Data!BW287</f>
        <v>1790</v>
      </c>
      <c r="AA287" s="90">
        <f t="shared" si="83"/>
        <v>18.5352783203125</v>
      </c>
      <c r="AB287" s="90">
        <f>Data!BX288</f>
        <v>1074.06396484375</v>
      </c>
      <c r="AC287" s="90">
        <f>Data!BZ287</f>
        <v>2240</v>
      </c>
      <c r="AD287" s="90" t="str">
        <f t="shared" si="84"/>
        <v/>
      </c>
    </row>
    <row r="288" spans="1:30">
      <c r="A288" s="77">
        <v>194413</v>
      </c>
      <c r="B288" s="88">
        <f t="shared" si="74"/>
        <v>16345</v>
      </c>
      <c r="C288" s="79" t="str">
        <f t="shared" si="75"/>
        <v>--</v>
      </c>
      <c r="D288" s="79" t="str">
        <f t="shared" si="76"/>
        <v>--</v>
      </c>
      <c r="E288" s="79" t="str">
        <f t="shared" si="77"/>
        <v>--</v>
      </c>
      <c r="F288" s="89" t="str">
        <f t="shared" si="68"/>
        <v>&gt;RC</v>
      </c>
      <c r="G288" s="89" t="str">
        <f t="shared" si="69"/>
        <v>@RC</v>
      </c>
      <c r="H288" s="89" t="str">
        <f t="shared" si="78"/>
        <v>Tracy</v>
      </c>
      <c r="I288" s="89" t="str">
        <f t="shared" si="79"/>
        <v>--</v>
      </c>
      <c r="J288" s="79" t="str">
        <f>IF(DeltaCalc!P288="","--",DeltaCalc!P288)</f>
        <v>EI</v>
      </c>
      <c r="K288" s="89" t="str">
        <f t="shared" si="80"/>
        <v>UWFE</v>
      </c>
      <c r="L288" s="90">
        <f>DeltaCalc!AF288</f>
        <v>0</v>
      </c>
      <c r="M288" s="90">
        <f t="shared" si="70"/>
        <v>12990.716796875</v>
      </c>
      <c r="N288" s="90">
        <f t="shared" si="71"/>
        <v>5374.08056640625</v>
      </c>
      <c r="O288" s="90">
        <f t="shared" si="72"/>
        <v>4326.34326171875</v>
      </c>
      <c r="P288" s="90">
        <f t="shared" si="81"/>
        <v>9700.423828125</v>
      </c>
      <c r="Q288" s="90">
        <f t="shared" si="73"/>
        <v>159.85456848144531</v>
      </c>
      <c r="R288" s="92">
        <f>Data!CG288</f>
        <v>9255.7646484375</v>
      </c>
      <c r="S288" s="92">
        <f>Data!CH288</f>
        <v>4752.8408203125</v>
      </c>
      <c r="T288" s="92">
        <f>Data!CI288</f>
        <v>3494.251953125</v>
      </c>
      <c r="U288" s="92">
        <f>Data!CJ288</f>
        <v>8247.0927734375</v>
      </c>
      <c r="V288" s="90">
        <f>Data!CA289</f>
        <v>814.27923583984375</v>
      </c>
      <c r="W288" s="90">
        <f>Data!CC288</f>
        <v>964.91229248046875</v>
      </c>
      <c r="X288" s="90" t="str">
        <f t="shared" si="82"/>
        <v/>
      </c>
      <c r="Y288" s="90">
        <f>Data!BU289</f>
        <v>2267.603271484375</v>
      </c>
      <c r="Z288" s="90">
        <f>Data!BW288</f>
        <v>99000</v>
      </c>
      <c r="AA288" s="90" t="str">
        <f t="shared" si="83"/>
        <v/>
      </c>
      <c r="AB288" s="90">
        <f>Data!BX289</f>
        <v>1766.61376953125</v>
      </c>
      <c r="AC288" s="90">
        <f>Data!BZ288</f>
        <v>99000</v>
      </c>
      <c r="AD288" s="90" t="str">
        <f t="shared" si="84"/>
        <v/>
      </c>
    </row>
    <row r="289" spans="1:30">
      <c r="A289" s="77">
        <v>194502</v>
      </c>
      <c r="B289" s="88">
        <f t="shared" si="74"/>
        <v>16376</v>
      </c>
      <c r="C289" s="79" t="str">
        <f t="shared" si="75"/>
        <v>NCP</v>
      </c>
      <c r="D289" s="79" t="str">
        <f t="shared" si="76"/>
        <v>Nimbus</v>
      </c>
      <c r="E289" s="79" t="str">
        <f t="shared" si="77"/>
        <v>Therm.</v>
      </c>
      <c r="F289" s="89" t="str">
        <f t="shared" si="68"/>
        <v>&gt;RC</v>
      </c>
      <c r="G289" s="89" t="str">
        <f t="shared" si="69"/>
        <v>&gt;RC</v>
      </c>
      <c r="H289" s="89" t="str">
        <f t="shared" si="78"/>
        <v>--</v>
      </c>
      <c r="I289" s="89" t="str">
        <f t="shared" si="79"/>
        <v>--</v>
      </c>
      <c r="J289" s="79" t="str">
        <f>IF(DeltaCalc!P289="","--",DeltaCalc!P289)</f>
        <v>MRDO</v>
      </c>
      <c r="K289" s="89" t="str">
        <f t="shared" si="80"/>
        <v>UWFE</v>
      </c>
      <c r="L289" s="90">
        <f>DeltaCalc!AF289</f>
        <v>0</v>
      </c>
      <c r="M289" s="90">
        <f t="shared" si="70"/>
        <v>9436.7548828125</v>
      </c>
      <c r="N289" s="90">
        <f t="shared" si="71"/>
        <v>3231.759765625</v>
      </c>
      <c r="O289" s="90">
        <f t="shared" si="72"/>
        <v>3724.433349609375</v>
      </c>
      <c r="P289" s="90">
        <f t="shared" si="81"/>
        <v>6956.193115234375</v>
      </c>
      <c r="Q289" s="90">
        <f t="shared" si="73"/>
        <v>0</v>
      </c>
      <c r="R289" s="92">
        <f>Data!CG289</f>
        <v>5904.25244140625</v>
      </c>
      <c r="S289" s="92">
        <f>Data!CH289</f>
        <v>2620.04541015625</v>
      </c>
      <c r="T289" s="92">
        <f>Data!CI289</f>
        <v>1923.7740478515625</v>
      </c>
      <c r="U289" s="92">
        <f>Data!CJ289</f>
        <v>4543.8193359375</v>
      </c>
      <c r="V289" s="90">
        <f>Data!CA290</f>
        <v>872.46917724609375</v>
      </c>
      <c r="W289" s="90">
        <f>Data!CC289</f>
        <v>964.91229248046875</v>
      </c>
      <c r="X289" s="90" t="str">
        <f t="shared" si="82"/>
        <v/>
      </c>
      <c r="Y289" s="90">
        <f>Data!BU290</f>
        <v>2198.796142578125</v>
      </c>
      <c r="Z289" s="90">
        <f>Data!BW289</f>
        <v>99000</v>
      </c>
      <c r="AA289" s="90" t="str">
        <f t="shared" si="83"/>
        <v/>
      </c>
      <c r="AB289" s="90">
        <f>Data!BX290</f>
        <v>2580.74267578125</v>
      </c>
      <c r="AC289" s="90">
        <f>Data!BZ289</f>
        <v>99000</v>
      </c>
      <c r="AD289" s="90" t="str">
        <f t="shared" si="84"/>
        <v/>
      </c>
    </row>
    <row r="290" spans="1:30">
      <c r="A290" s="77">
        <v>194503</v>
      </c>
      <c r="B290" s="88">
        <f t="shared" si="74"/>
        <v>16406</v>
      </c>
      <c r="C290" s="79" t="str">
        <f t="shared" si="75"/>
        <v>Keswick</v>
      </c>
      <c r="D290" s="79" t="str">
        <f t="shared" si="76"/>
        <v>Nimbus</v>
      </c>
      <c r="E290" s="79" t="str">
        <f t="shared" si="77"/>
        <v>Therm.</v>
      </c>
      <c r="F290" s="89" t="str">
        <f t="shared" si="68"/>
        <v>&gt;RC</v>
      </c>
      <c r="G290" s="89" t="str">
        <f t="shared" si="69"/>
        <v>&gt;RC</v>
      </c>
      <c r="H290" s="89" t="str">
        <f t="shared" si="78"/>
        <v>Tracy</v>
      </c>
      <c r="I290" s="89" t="str">
        <f t="shared" si="79"/>
        <v>Banks</v>
      </c>
      <c r="J290" s="79" t="str">
        <f>IF(DeltaCalc!P290="","--",DeltaCalc!P290)</f>
        <v>--</v>
      </c>
      <c r="K290" s="89" t="str">
        <f t="shared" si="80"/>
        <v>UWFE</v>
      </c>
      <c r="L290" s="90">
        <f>DeltaCalc!AF290</f>
        <v>1191.0074054647375</v>
      </c>
      <c r="M290" s="90">
        <f t="shared" si="70"/>
        <v>14564.27734375</v>
      </c>
      <c r="N290" s="90">
        <f t="shared" si="71"/>
        <v>6680</v>
      </c>
      <c r="O290" s="90">
        <f t="shared" si="72"/>
        <v>4223.80029296875</v>
      </c>
      <c r="P290" s="90">
        <f t="shared" si="81"/>
        <v>10903.80029296875</v>
      </c>
      <c r="Q290" s="90">
        <f t="shared" si="73"/>
        <v>1962.5306396484375</v>
      </c>
      <c r="R290" s="92">
        <f>Data!CG290</f>
        <v>0</v>
      </c>
      <c r="S290" s="92">
        <f>Data!CH290</f>
        <v>1437.483642578125</v>
      </c>
      <c r="T290" s="92">
        <f>Data!CI290</f>
        <v>1346.4166259765625</v>
      </c>
      <c r="U290" s="92">
        <f>Data!CJ290</f>
        <v>2783.900146484375</v>
      </c>
      <c r="V290" s="90">
        <f>Data!CA291</f>
        <v>841.599365234375</v>
      </c>
      <c r="W290" s="90">
        <f>Data!CC290</f>
        <v>964.91229248046875</v>
      </c>
      <c r="X290" s="90" t="str">
        <f t="shared" si="82"/>
        <v/>
      </c>
      <c r="Y290" s="90">
        <f>Data!BU291</f>
        <v>2379.152587890625</v>
      </c>
      <c r="Z290" s="90">
        <f>Data!BW290</f>
        <v>99000</v>
      </c>
      <c r="AA290" s="90" t="str">
        <f t="shared" si="83"/>
        <v/>
      </c>
      <c r="AB290" s="90">
        <f>Data!BX291</f>
        <v>1444.42333984375</v>
      </c>
      <c r="AC290" s="90">
        <f>Data!BZ290</f>
        <v>99000</v>
      </c>
      <c r="AD290" s="90" t="str">
        <f t="shared" si="84"/>
        <v/>
      </c>
    </row>
    <row r="291" spans="1:30">
      <c r="A291" s="77">
        <v>194504</v>
      </c>
      <c r="B291" s="88">
        <f t="shared" si="74"/>
        <v>16437</v>
      </c>
      <c r="C291" s="79" t="str">
        <f t="shared" si="75"/>
        <v>Keswick</v>
      </c>
      <c r="D291" s="79" t="str">
        <f t="shared" si="76"/>
        <v>Nimbus</v>
      </c>
      <c r="E291" s="79" t="str">
        <f t="shared" si="77"/>
        <v>Therm.</v>
      </c>
      <c r="F291" s="89" t="str">
        <f t="shared" si="68"/>
        <v>&gt;RC</v>
      </c>
      <c r="G291" s="89" t="str">
        <f t="shared" si="69"/>
        <v>&gt;RC</v>
      </c>
      <c r="H291" s="89" t="str">
        <f t="shared" si="78"/>
        <v>--</v>
      </c>
      <c r="I291" s="89" t="str">
        <f t="shared" si="79"/>
        <v>--</v>
      </c>
      <c r="J291" s="79" t="str">
        <f>IF(DeltaCalc!P291="","--",DeltaCalc!P291)</f>
        <v>--</v>
      </c>
      <c r="K291" s="89" t="str">
        <f t="shared" si="80"/>
        <v>UWFE</v>
      </c>
      <c r="L291" s="90">
        <f>DeltaCalc!AF291</f>
        <v>6145.93798828125</v>
      </c>
      <c r="M291" s="90">
        <f t="shared" si="70"/>
        <v>16153.8955078125</v>
      </c>
      <c r="N291" s="90">
        <f t="shared" si="71"/>
        <v>4145.66845703125</v>
      </c>
      <c r="O291" s="90">
        <f t="shared" si="72"/>
        <v>4145.66845703125</v>
      </c>
      <c r="P291" s="90">
        <f t="shared" si="81"/>
        <v>8291.3369140625</v>
      </c>
      <c r="Q291" s="90">
        <f t="shared" si="73"/>
        <v>6254.72607421875</v>
      </c>
      <c r="R291" s="92">
        <f>Data!CG291</f>
        <v>0</v>
      </c>
      <c r="S291" s="92">
        <f>Data!CH291</f>
        <v>300</v>
      </c>
      <c r="T291" s="92">
        <f>Data!CI291</f>
        <v>800</v>
      </c>
      <c r="U291" s="92">
        <f>Data!CJ291</f>
        <v>1100</v>
      </c>
      <c r="V291" s="90">
        <f>Data!CA292</f>
        <v>824.042724609375</v>
      </c>
      <c r="W291" s="90">
        <f>Data!CC291</f>
        <v>964.91229248046875</v>
      </c>
      <c r="X291" s="90" t="str">
        <f t="shared" si="82"/>
        <v/>
      </c>
      <c r="Y291" s="90">
        <f>Data!BU292</f>
        <v>1288.7491455078125</v>
      </c>
      <c r="Z291" s="90">
        <f>Data!BW291</f>
        <v>99000</v>
      </c>
      <c r="AA291" s="90" t="str">
        <f t="shared" si="83"/>
        <v/>
      </c>
      <c r="AB291" s="90">
        <f>Data!BX292</f>
        <v>646.19171142578125</v>
      </c>
      <c r="AC291" s="90">
        <f>Data!BZ291</f>
        <v>99000</v>
      </c>
      <c r="AD291" s="90" t="str">
        <f t="shared" si="84"/>
        <v/>
      </c>
    </row>
    <row r="292" spans="1:30">
      <c r="A292" s="77">
        <v>194505</v>
      </c>
      <c r="B292" s="88">
        <f t="shared" si="74"/>
        <v>16468</v>
      </c>
      <c r="C292" s="79" t="str">
        <f t="shared" si="75"/>
        <v>Keswick</v>
      </c>
      <c r="D292" s="79" t="str">
        <f t="shared" si="76"/>
        <v>Nimbus</v>
      </c>
      <c r="E292" s="79" t="str">
        <f t="shared" si="77"/>
        <v>Therm.</v>
      </c>
      <c r="F292" s="89" t="str">
        <f t="shared" si="68"/>
        <v>&gt;RC</v>
      </c>
      <c r="G292" s="89" t="str">
        <f t="shared" si="69"/>
        <v>&gt;RC</v>
      </c>
      <c r="H292" s="89" t="str">
        <f t="shared" si="78"/>
        <v>--</v>
      </c>
      <c r="I292" s="89" t="str">
        <f t="shared" si="79"/>
        <v>--</v>
      </c>
      <c r="J292" s="79" t="str">
        <f>IF(DeltaCalc!P292="","--",DeltaCalc!P292)</f>
        <v>--</v>
      </c>
      <c r="K292" s="89" t="str">
        <f t="shared" si="80"/>
        <v>UWFE</v>
      </c>
      <c r="L292" s="90">
        <f>DeltaCalc!AF292</f>
        <v>3880.292236328125</v>
      </c>
      <c r="M292" s="90">
        <f t="shared" si="70"/>
        <v>13459.587890625</v>
      </c>
      <c r="N292" s="90">
        <f t="shared" si="71"/>
        <v>3379.642822265625</v>
      </c>
      <c r="O292" s="90">
        <f t="shared" si="72"/>
        <v>3379.642822265625</v>
      </c>
      <c r="P292" s="90">
        <f t="shared" si="81"/>
        <v>6759.28564453125</v>
      </c>
      <c r="Q292" s="90">
        <f t="shared" si="73"/>
        <v>3880.292236328125</v>
      </c>
      <c r="R292" s="92">
        <f>Data!CG292</f>
        <v>0</v>
      </c>
      <c r="S292" s="92">
        <f>Data!CH292</f>
        <v>300</v>
      </c>
      <c r="T292" s="92">
        <f>Data!CI292</f>
        <v>800</v>
      </c>
      <c r="U292" s="92">
        <f>Data!CJ292</f>
        <v>1100</v>
      </c>
      <c r="V292" s="90">
        <f>Data!CA293</f>
        <v>463.5889892578125</v>
      </c>
      <c r="W292" s="90">
        <f>Data!CC292</f>
        <v>964.91229248046875</v>
      </c>
      <c r="X292" s="90" t="str">
        <f t="shared" si="82"/>
        <v/>
      </c>
      <c r="Y292" s="90">
        <f>Data!BU293</f>
        <v>638.87762451171875</v>
      </c>
      <c r="Z292" s="90">
        <f>Data!BW292</f>
        <v>99000</v>
      </c>
      <c r="AA292" s="90" t="str">
        <f t="shared" si="83"/>
        <v/>
      </c>
      <c r="AB292" s="90">
        <f>Data!BX293</f>
        <v>434.90594482421875</v>
      </c>
      <c r="AC292" s="90">
        <f>Data!BZ292</f>
        <v>99000</v>
      </c>
      <c r="AD292" s="90" t="str">
        <f t="shared" si="84"/>
        <v/>
      </c>
    </row>
    <row r="293" spans="1:30">
      <c r="A293" s="77">
        <v>194506</v>
      </c>
      <c r="B293" s="88">
        <f t="shared" si="74"/>
        <v>16496</v>
      </c>
      <c r="C293" s="79" t="str">
        <f t="shared" si="75"/>
        <v>Keswick</v>
      </c>
      <c r="D293" s="79" t="str">
        <f t="shared" si="76"/>
        <v>Flood</v>
      </c>
      <c r="E293" s="79" t="str">
        <f t="shared" si="77"/>
        <v>Therm.</v>
      </c>
      <c r="F293" s="89" t="str">
        <f t="shared" si="68"/>
        <v>&gt;RC</v>
      </c>
      <c r="G293" s="89" t="str">
        <f t="shared" si="69"/>
        <v>Storage</v>
      </c>
      <c r="H293" s="89" t="str">
        <f t="shared" si="78"/>
        <v>Tracy</v>
      </c>
      <c r="I293" s="89" t="str">
        <f t="shared" si="79"/>
        <v>Storage</v>
      </c>
      <c r="J293" s="79" t="str">
        <f>IF(DeltaCalc!P293="","--",DeltaCalc!P293)</f>
        <v>--</v>
      </c>
      <c r="K293" s="89" t="str">
        <f t="shared" si="80"/>
        <v>UWFE</v>
      </c>
      <c r="L293" s="90">
        <f>DeltaCalc!AF293</f>
        <v>44679.430284713781</v>
      </c>
      <c r="M293" s="90">
        <f t="shared" si="70"/>
        <v>45599.50390625</v>
      </c>
      <c r="N293" s="90">
        <f t="shared" si="71"/>
        <v>4330.908203125</v>
      </c>
      <c r="O293" s="90">
        <f t="shared" si="72"/>
        <v>4227.947265625</v>
      </c>
      <c r="P293" s="90">
        <f t="shared" si="81"/>
        <v>8558.85546875</v>
      </c>
      <c r="Q293" s="90">
        <f t="shared" si="73"/>
        <v>46134.65234375</v>
      </c>
      <c r="R293" s="92">
        <f>Data!CG293</f>
        <v>0</v>
      </c>
      <c r="S293" s="92">
        <f>Data!CH293</f>
        <v>300</v>
      </c>
      <c r="T293" s="92">
        <f>Data!CI293</f>
        <v>800</v>
      </c>
      <c r="U293" s="92">
        <f>Data!CJ293</f>
        <v>1100</v>
      </c>
      <c r="V293" s="90">
        <f>Data!CA294</f>
        <v>450.53948974609375</v>
      </c>
      <c r="W293" s="90">
        <f>Data!CC293</f>
        <v>631.57891845703125</v>
      </c>
      <c r="X293" s="90" t="str">
        <f t="shared" si="82"/>
        <v/>
      </c>
      <c r="Y293" s="90">
        <f>Data!BU294</f>
        <v>313.78363037109375</v>
      </c>
      <c r="Z293" s="90">
        <f>Data!BW293</f>
        <v>99000</v>
      </c>
      <c r="AA293" s="90" t="str">
        <f t="shared" si="83"/>
        <v/>
      </c>
      <c r="AB293" s="90">
        <f>Data!BX294</f>
        <v>192.77432250976562</v>
      </c>
      <c r="AC293" s="90">
        <f>Data!BZ293</f>
        <v>99000</v>
      </c>
      <c r="AD293" s="90" t="str">
        <f t="shared" si="84"/>
        <v/>
      </c>
    </row>
    <row r="294" spans="1:30">
      <c r="A294" s="77">
        <v>194507</v>
      </c>
      <c r="B294" s="88">
        <f t="shared" si="74"/>
        <v>16527</v>
      </c>
      <c r="C294" s="79" t="str">
        <f t="shared" si="75"/>
        <v>Keswick</v>
      </c>
      <c r="D294" s="79" t="str">
        <f t="shared" si="76"/>
        <v>Flood</v>
      </c>
      <c r="E294" s="79" t="str">
        <f t="shared" si="77"/>
        <v>Therm.</v>
      </c>
      <c r="F294" s="89" t="str">
        <f t="shared" si="68"/>
        <v>Storage</v>
      </c>
      <c r="G294" s="89" t="str">
        <f t="shared" si="69"/>
        <v>Storage</v>
      </c>
      <c r="H294" s="89" t="str">
        <f t="shared" si="78"/>
        <v>Storage</v>
      </c>
      <c r="I294" s="89" t="str">
        <f t="shared" si="79"/>
        <v>Storage</v>
      </c>
      <c r="J294" s="79" t="str">
        <f>IF(DeltaCalc!P294="","--",DeltaCalc!P294)</f>
        <v>--</v>
      </c>
      <c r="K294" s="89" t="str">
        <f t="shared" si="80"/>
        <v>UWFE</v>
      </c>
      <c r="L294" s="90">
        <f>DeltaCalc!AF294</f>
        <v>4269.0974499344375</v>
      </c>
      <c r="M294" s="90">
        <f t="shared" si="70"/>
        <v>21611.958984375</v>
      </c>
      <c r="N294" s="90">
        <f t="shared" si="71"/>
        <v>6433.02099609375</v>
      </c>
      <c r="O294" s="90">
        <f t="shared" si="72"/>
        <v>3532.5146484375</v>
      </c>
      <c r="P294" s="90">
        <f t="shared" si="81"/>
        <v>9965.53564453125</v>
      </c>
      <c r="Q294" s="90">
        <f t="shared" si="73"/>
        <v>11249.7705078125</v>
      </c>
      <c r="R294" s="92">
        <f>Data!CG294</f>
        <v>0</v>
      </c>
      <c r="S294" s="92">
        <f>Data!CH294</f>
        <v>300</v>
      </c>
      <c r="T294" s="92">
        <f>Data!CI294</f>
        <v>800</v>
      </c>
      <c r="U294" s="92">
        <f>Data!CJ294</f>
        <v>1100</v>
      </c>
      <c r="V294" s="90">
        <f>Data!CA295</f>
        <v>407.2711181640625</v>
      </c>
      <c r="W294" s="90">
        <f>Data!CC294</f>
        <v>631.57891845703125</v>
      </c>
      <c r="X294" s="90" t="str">
        <f t="shared" si="82"/>
        <v/>
      </c>
      <c r="Y294" s="90">
        <f>Data!BU295</f>
        <v>235.09161376953125</v>
      </c>
      <c r="Z294" s="90">
        <f>Data!BW294</f>
        <v>99000</v>
      </c>
      <c r="AA294" s="90" t="str">
        <f t="shared" si="83"/>
        <v/>
      </c>
      <c r="AB294" s="90">
        <f>Data!BX295</f>
        <v>184.51010131835937</v>
      </c>
      <c r="AC294" s="90">
        <f>Data!BZ294</f>
        <v>99000</v>
      </c>
      <c r="AD294" s="90" t="str">
        <f t="shared" si="84"/>
        <v/>
      </c>
    </row>
    <row r="295" spans="1:30">
      <c r="A295" s="77">
        <v>194508</v>
      </c>
      <c r="B295" s="88">
        <f t="shared" si="74"/>
        <v>16557</v>
      </c>
      <c r="C295" s="79" t="str">
        <f t="shared" si="75"/>
        <v>Keswick</v>
      </c>
      <c r="D295" s="79" t="str">
        <f t="shared" si="76"/>
        <v>Flood</v>
      </c>
      <c r="E295" s="79" t="str">
        <f t="shared" si="77"/>
        <v>Therm.</v>
      </c>
      <c r="F295" s="89" t="str">
        <f t="shared" si="68"/>
        <v>&gt;RC</v>
      </c>
      <c r="G295" s="89" t="str">
        <f t="shared" si="69"/>
        <v>&lt;RC</v>
      </c>
      <c r="H295" s="89" t="str">
        <f t="shared" si="78"/>
        <v>PulseCap1</v>
      </c>
      <c r="I295" s="89" t="str">
        <f t="shared" si="79"/>
        <v>PulseCap1</v>
      </c>
      <c r="J295" s="79" t="str">
        <f>IF(DeltaCalc!P295="","--",DeltaCalc!P295)</f>
        <v>--</v>
      </c>
      <c r="K295" s="89" t="str">
        <f t="shared" si="80"/>
        <v>UWFE</v>
      </c>
      <c r="L295" s="90">
        <f>DeltaCalc!AF295</f>
        <v>9328.75</v>
      </c>
      <c r="M295" s="90">
        <f t="shared" si="70"/>
        <v>14118.6513671875</v>
      </c>
      <c r="N295" s="90">
        <f t="shared" si="71"/>
        <v>770.86669921875</v>
      </c>
      <c r="O295" s="90">
        <f t="shared" si="72"/>
        <v>800</v>
      </c>
      <c r="P295" s="90">
        <f t="shared" si="81"/>
        <v>1570.86669921875</v>
      </c>
      <c r="Q295" s="90">
        <f t="shared" si="73"/>
        <v>9328.75</v>
      </c>
      <c r="R295" s="92">
        <f>Data!CG295</f>
        <v>0</v>
      </c>
      <c r="S295" s="92">
        <f>Data!CH295</f>
        <v>988.46826171875</v>
      </c>
      <c r="T295" s="92">
        <f>Data!CI295</f>
        <v>800</v>
      </c>
      <c r="U295" s="92">
        <f>Data!CJ295</f>
        <v>1788.46826171875</v>
      </c>
      <c r="V295" s="90">
        <f>Data!CA296</f>
        <v>398.9808349609375</v>
      </c>
      <c r="W295" s="90">
        <f>Data!CC295</f>
        <v>631.57891845703125</v>
      </c>
      <c r="X295" s="90" t="str">
        <f t="shared" si="82"/>
        <v/>
      </c>
      <c r="Y295" s="90">
        <f>Data!BU296</f>
        <v>241.12359619140625</v>
      </c>
      <c r="Z295" s="90">
        <f>Data!BW295</f>
        <v>450</v>
      </c>
      <c r="AA295" s="90" t="str">
        <f t="shared" si="83"/>
        <v/>
      </c>
      <c r="AB295" s="90">
        <f>Data!BX296</f>
        <v>201.06550598144531</v>
      </c>
      <c r="AC295" s="90">
        <f>Data!BZ295</f>
        <v>450</v>
      </c>
      <c r="AD295" s="90" t="str">
        <f t="shared" si="84"/>
        <v/>
      </c>
    </row>
    <row r="296" spans="1:30">
      <c r="A296" s="77">
        <v>194509</v>
      </c>
      <c r="B296" s="88">
        <f t="shared" si="74"/>
        <v>16588</v>
      </c>
      <c r="C296" s="79" t="str">
        <f t="shared" si="75"/>
        <v>NCP</v>
      </c>
      <c r="D296" s="79" t="str">
        <f t="shared" si="76"/>
        <v>Flood</v>
      </c>
      <c r="E296" s="79" t="str">
        <f t="shared" si="77"/>
        <v>F. Min</v>
      </c>
      <c r="F296" s="89" t="str">
        <f t="shared" si="68"/>
        <v>&lt;RC</v>
      </c>
      <c r="G296" s="89" t="str">
        <f t="shared" si="69"/>
        <v>&lt;RC</v>
      </c>
      <c r="H296" s="89" t="str">
        <f t="shared" si="78"/>
        <v>PulseCap1</v>
      </c>
      <c r="I296" s="89" t="str">
        <f t="shared" si="79"/>
        <v>PulseCap1</v>
      </c>
      <c r="J296" s="79" t="str">
        <f>IF(DeltaCalc!P296="","--",DeltaCalc!P296)</f>
        <v>--</v>
      </c>
      <c r="K296" s="89" t="str">
        <f t="shared" si="80"/>
        <v>UWFE</v>
      </c>
      <c r="L296" s="90">
        <f>DeltaCalc!AF296</f>
        <v>9594.556640625</v>
      </c>
      <c r="M296" s="90">
        <f t="shared" si="70"/>
        <v>13558.68359375</v>
      </c>
      <c r="N296" s="90">
        <f t="shared" si="71"/>
        <v>700</v>
      </c>
      <c r="O296" s="90">
        <f t="shared" si="72"/>
        <v>800</v>
      </c>
      <c r="P296" s="90">
        <f t="shared" si="81"/>
        <v>1500</v>
      </c>
      <c r="Q296" s="90">
        <f t="shared" si="73"/>
        <v>9594.556640625</v>
      </c>
      <c r="R296" s="92">
        <f>Data!CG296</f>
        <v>1735.884765625</v>
      </c>
      <c r="S296" s="92">
        <f>Data!CH296</f>
        <v>1000</v>
      </c>
      <c r="T296" s="92">
        <f>Data!CI296</f>
        <v>984.17694091796875</v>
      </c>
      <c r="U296" s="92">
        <f>Data!CJ296</f>
        <v>1984.1768798828125</v>
      </c>
      <c r="V296" s="90">
        <f>Data!CA297</f>
        <v>359.62103271484375</v>
      </c>
      <c r="W296" s="90">
        <f>Data!CC296</f>
        <v>631.57891845703125</v>
      </c>
      <c r="X296" s="90" t="str">
        <f t="shared" si="82"/>
        <v/>
      </c>
      <c r="Y296" s="90">
        <f>Data!BU297</f>
        <v>240.97386169433594</v>
      </c>
      <c r="Z296" s="90">
        <f>Data!BW296</f>
        <v>450</v>
      </c>
      <c r="AA296" s="90" t="str">
        <f t="shared" si="83"/>
        <v/>
      </c>
      <c r="AB296" s="90">
        <f>Data!BX297</f>
        <v>200.92819213867187</v>
      </c>
      <c r="AC296" s="90">
        <f>Data!BZ296</f>
        <v>450</v>
      </c>
      <c r="AD296" s="90" t="str">
        <f t="shared" si="84"/>
        <v/>
      </c>
    </row>
    <row r="297" spans="1:30">
      <c r="A297" s="77">
        <v>194510</v>
      </c>
      <c r="B297" s="88">
        <f t="shared" si="74"/>
        <v>16618</v>
      </c>
      <c r="C297" s="79" t="str">
        <f t="shared" si="75"/>
        <v>NCP</v>
      </c>
      <c r="D297" s="79" t="str">
        <f t="shared" si="76"/>
        <v>Flood</v>
      </c>
      <c r="E297" s="79" t="str">
        <f t="shared" si="77"/>
        <v>F. Min</v>
      </c>
      <c r="F297" s="89" t="str">
        <f t="shared" si="68"/>
        <v>&lt;RC</v>
      </c>
      <c r="G297" s="89" t="str">
        <f t="shared" si="69"/>
        <v>&lt;RC</v>
      </c>
      <c r="H297" s="89" t="str">
        <f t="shared" si="78"/>
        <v>EI Split</v>
      </c>
      <c r="I297" s="89" t="str">
        <f t="shared" si="79"/>
        <v>--</v>
      </c>
      <c r="J297" s="79" t="str">
        <f>IF(DeltaCalc!P297="","--",DeltaCalc!P297)</f>
        <v>--</v>
      </c>
      <c r="K297" s="89" t="str">
        <f t="shared" si="80"/>
        <v>UWFE</v>
      </c>
      <c r="L297" s="90">
        <f>DeltaCalc!AF297</f>
        <v>1436.87109375</v>
      </c>
      <c r="M297" s="90">
        <f t="shared" si="70"/>
        <v>11348.884765625</v>
      </c>
      <c r="N297" s="90">
        <f t="shared" si="71"/>
        <v>954.24822998046875</v>
      </c>
      <c r="O297" s="90">
        <f t="shared" si="72"/>
        <v>2838.124755859375</v>
      </c>
      <c r="P297" s="90">
        <f t="shared" si="81"/>
        <v>3792.3729858398437</v>
      </c>
      <c r="Q297" s="90">
        <f t="shared" si="73"/>
        <v>1436.87109375</v>
      </c>
      <c r="R297" s="92">
        <f>Data!CG297</f>
        <v>6023.87451171875</v>
      </c>
      <c r="S297" s="92">
        <f>Data!CH297</f>
        <v>2500</v>
      </c>
      <c r="T297" s="92">
        <f>Data!CI297</f>
        <v>2000</v>
      </c>
      <c r="U297" s="92">
        <f>Data!CJ297</f>
        <v>4500</v>
      </c>
      <c r="V297" s="90">
        <f>Data!CA298</f>
        <v>273.34536743164062</v>
      </c>
      <c r="W297" s="90">
        <f>Data!CC297</f>
        <v>631.57891845703125</v>
      </c>
      <c r="X297" s="90" t="str">
        <f t="shared" si="82"/>
        <v/>
      </c>
      <c r="Y297" s="90">
        <f>Data!BU298</f>
        <v>196.738037109375</v>
      </c>
      <c r="Z297" s="90">
        <f>Data!BW297</f>
        <v>550</v>
      </c>
      <c r="AA297" s="90" t="str">
        <f t="shared" si="83"/>
        <v/>
      </c>
      <c r="AB297" s="90">
        <f>Data!BX298</f>
        <v>275.93142700195312</v>
      </c>
      <c r="AC297" s="90">
        <f>Data!BZ297</f>
        <v>680</v>
      </c>
      <c r="AD297" s="90" t="str">
        <f t="shared" si="84"/>
        <v/>
      </c>
    </row>
    <row r="298" spans="1:30">
      <c r="A298" s="77">
        <v>194511</v>
      </c>
      <c r="B298" s="88">
        <f t="shared" si="74"/>
        <v>16649</v>
      </c>
      <c r="C298" s="79" t="str">
        <f t="shared" si="75"/>
        <v>--</v>
      </c>
      <c r="D298" s="79" t="str">
        <f t="shared" si="76"/>
        <v>--</v>
      </c>
      <c r="E298" s="79" t="str">
        <f t="shared" si="77"/>
        <v>--</v>
      </c>
      <c r="F298" s="89" t="str">
        <f t="shared" si="68"/>
        <v>&lt;RC</v>
      </c>
      <c r="G298" s="89" t="str">
        <f t="shared" si="69"/>
        <v>&lt;RC</v>
      </c>
      <c r="H298" s="89" t="str">
        <f t="shared" si="78"/>
        <v>Tracy</v>
      </c>
      <c r="I298" s="89" t="str">
        <f t="shared" si="79"/>
        <v>Banks</v>
      </c>
      <c r="J298" s="79" t="str">
        <f>IF(DeltaCalc!P298="","--",DeltaCalc!P298)</f>
        <v>MRDO</v>
      </c>
      <c r="K298" s="89" t="str">
        <f t="shared" si="80"/>
        <v>IBU</v>
      </c>
      <c r="L298" s="90">
        <f>DeltaCalc!AF298</f>
        <v>0</v>
      </c>
      <c r="M298" s="90">
        <f t="shared" si="70"/>
        <v>19162.35546875</v>
      </c>
      <c r="N298" s="90">
        <f t="shared" si="71"/>
        <v>6680</v>
      </c>
      <c r="O298" s="90">
        <f t="shared" si="72"/>
        <v>4538.240234375</v>
      </c>
      <c r="P298" s="90">
        <f t="shared" si="81"/>
        <v>11218.240234375</v>
      </c>
      <c r="Q298" s="90">
        <f t="shared" si="73"/>
        <v>0</v>
      </c>
      <c r="R298" s="92">
        <f>Data!CG298</f>
        <v>18526.17578125</v>
      </c>
      <c r="S298" s="92">
        <f>Data!CH298</f>
        <v>6680</v>
      </c>
      <c r="T298" s="92">
        <f>Data!CI298</f>
        <v>4538.240234375</v>
      </c>
      <c r="U298" s="92">
        <f>Data!CJ298</f>
        <v>11218.240234375</v>
      </c>
      <c r="V298" s="90">
        <f>Data!CA299</f>
        <v>299.51675415039062</v>
      </c>
      <c r="W298" s="90">
        <f>Data!CC298</f>
        <v>631.57891845703125</v>
      </c>
      <c r="X298" s="90" t="str">
        <f t="shared" si="82"/>
        <v/>
      </c>
      <c r="Y298" s="90">
        <f>Data!BU299</f>
        <v>709.29425048828125</v>
      </c>
      <c r="Z298" s="90">
        <f>Data!BW298</f>
        <v>740</v>
      </c>
      <c r="AA298" s="90" t="str">
        <f t="shared" si="83"/>
        <v/>
      </c>
      <c r="AB298" s="90">
        <f>Data!BX299</f>
        <v>522.4989013671875</v>
      </c>
      <c r="AC298" s="90">
        <f>Data!BZ298</f>
        <v>1140</v>
      </c>
      <c r="AD298" s="90" t="str">
        <f t="shared" si="84"/>
        <v/>
      </c>
    </row>
    <row r="299" spans="1:30">
      <c r="A299" s="77">
        <v>194512</v>
      </c>
      <c r="B299" s="88">
        <f t="shared" si="74"/>
        <v>16680</v>
      </c>
      <c r="C299" s="79" t="str">
        <f t="shared" si="75"/>
        <v>NCP</v>
      </c>
      <c r="D299" s="79" t="str">
        <f t="shared" si="76"/>
        <v>Nimbus</v>
      </c>
      <c r="E299" s="79" t="str">
        <f t="shared" si="77"/>
        <v>--</v>
      </c>
      <c r="F299" s="89" t="str">
        <f t="shared" si="68"/>
        <v>&lt;RC</v>
      </c>
      <c r="G299" s="89" t="str">
        <f t="shared" si="69"/>
        <v>&lt;RC</v>
      </c>
      <c r="H299" s="89" t="str">
        <f t="shared" si="78"/>
        <v>Tracy</v>
      </c>
      <c r="I299" s="89" t="str">
        <f t="shared" si="79"/>
        <v>Banks</v>
      </c>
      <c r="J299" s="79" t="str">
        <f>IF(DeltaCalc!P299="","--",DeltaCalc!P299)</f>
        <v>--</v>
      </c>
      <c r="K299" s="89" t="str">
        <f t="shared" si="80"/>
        <v>IBU</v>
      </c>
      <c r="L299" s="90">
        <f>DeltaCalc!AF299</f>
        <v>6.0571804046630859</v>
      </c>
      <c r="M299" s="90">
        <f t="shared" si="70"/>
        <v>15052.63671875</v>
      </c>
      <c r="N299" s="90">
        <f t="shared" si="71"/>
        <v>6680</v>
      </c>
      <c r="O299" s="90">
        <f t="shared" si="72"/>
        <v>4504.919921875</v>
      </c>
      <c r="P299" s="90">
        <f t="shared" si="81"/>
        <v>11184.919921875</v>
      </c>
      <c r="Q299" s="90">
        <f t="shared" si="73"/>
        <v>6.0571804046630859</v>
      </c>
      <c r="R299" s="92">
        <f>Data!CG299</f>
        <v>14802.109375</v>
      </c>
      <c r="S299" s="92">
        <f>Data!CH299</f>
        <v>6680</v>
      </c>
      <c r="T299" s="92">
        <f>Data!CI299</f>
        <v>4504.919921875</v>
      </c>
      <c r="U299" s="92">
        <f>Data!CJ299</f>
        <v>11184.919921875</v>
      </c>
      <c r="V299" s="90">
        <f>Data!CA300</f>
        <v>558.45172119140625</v>
      </c>
      <c r="W299" s="90">
        <f>Data!CC299</f>
        <v>964.91229248046875</v>
      </c>
      <c r="X299" s="90" t="str">
        <f t="shared" si="82"/>
        <v/>
      </c>
      <c r="Y299" s="90">
        <f>Data!BU300</f>
        <v>1476.2940673828125</v>
      </c>
      <c r="Z299" s="90">
        <f>Data!BW299</f>
        <v>1490</v>
      </c>
      <c r="AA299" s="90" t="str">
        <f t="shared" si="83"/>
        <v/>
      </c>
      <c r="AB299" s="90">
        <f>Data!BX300</f>
        <v>1068.7012939453125</v>
      </c>
      <c r="AC299" s="90">
        <f>Data!BZ299</f>
        <v>1990</v>
      </c>
      <c r="AD299" s="90" t="str">
        <f t="shared" si="84"/>
        <v/>
      </c>
    </row>
    <row r="300" spans="1:30">
      <c r="A300" s="77">
        <v>194513</v>
      </c>
      <c r="B300" s="88">
        <f t="shared" si="74"/>
        <v>16710</v>
      </c>
      <c r="C300" s="79" t="str">
        <f t="shared" si="75"/>
        <v>NCP</v>
      </c>
      <c r="D300" s="79" t="str">
        <f t="shared" si="76"/>
        <v>Flood</v>
      </c>
      <c r="E300" s="79" t="str">
        <f t="shared" si="77"/>
        <v>--</v>
      </c>
      <c r="F300" s="89" t="str">
        <f t="shared" si="68"/>
        <v>&gt;RC</v>
      </c>
      <c r="G300" s="89" t="str">
        <f t="shared" si="69"/>
        <v>&lt;RC</v>
      </c>
      <c r="H300" s="89" t="str">
        <f t="shared" si="78"/>
        <v>Tracy</v>
      </c>
      <c r="I300" s="89" t="str">
        <f t="shared" si="79"/>
        <v>Banks</v>
      </c>
      <c r="J300" s="79" t="str">
        <f>IF(DeltaCalc!P300="","--",DeltaCalc!P300)</f>
        <v>EI</v>
      </c>
      <c r="K300" s="89" t="str">
        <f t="shared" si="80"/>
        <v>UWFE</v>
      </c>
      <c r="L300" s="90">
        <f>DeltaCalc!AF300</f>
        <v>-7.5120195106137544E-4</v>
      </c>
      <c r="M300" s="90">
        <f t="shared" si="70"/>
        <v>14029.466796875</v>
      </c>
      <c r="N300" s="90">
        <f t="shared" si="71"/>
        <v>6680</v>
      </c>
      <c r="O300" s="90">
        <f t="shared" si="72"/>
        <v>4455.32763671875</v>
      </c>
      <c r="P300" s="90">
        <f t="shared" si="81"/>
        <v>11135.32763671875</v>
      </c>
      <c r="Q300" s="90">
        <f t="shared" si="73"/>
        <v>1059.6400146484375</v>
      </c>
      <c r="R300" s="92">
        <f>Data!CG300</f>
        <v>12490.00390625</v>
      </c>
      <c r="S300" s="92">
        <f>Data!CH300</f>
        <v>6680</v>
      </c>
      <c r="T300" s="92">
        <f>Data!CI300</f>
        <v>4396.23779296875</v>
      </c>
      <c r="U300" s="92">
        <f>Data!CJ300</f>
        <v>11076.2373046875</v>
      </c>
      <c r="V300" s="90">
        <f>Data!CA301</f>
        <v>798.66119384765625</v>
      </c>
      <c r="W300" s="90">
        <f>Data!CC300</f>
        <v>964.91229248046875</v>
      </c>
      <c r="X300" s="90" t="str">
        <f t="shared" si="82"/>
        <v/>
      </c>
      <c r="Y300" s="90">
        <f>Data!BU301</f>
        <v>2171.94677734375</v>
      </c>
      <c r="Z300" s="90">
        <f>Data!BW300</f>
        <v>99000</v>
      </c>
      <c r="AA300" s="90" t="str">
        <f t="shared" si="83"/>
        <v/>
      </c>
      <c r="AB300" s="90">
        <f>Data!BX301</f>
        <v>1589.65234375</v>
      </c>
      <c r="AC300" s="90">
        <f>Data!BZ300</f>
        <v>99000</v>
      </c>
      <c r="AD300" s="90" t="str">
        <f t="shared" si="84"/>
        <v/>
      </c>
    </row>
    <row r="301" spans="1:30">
      <c r="A301" s="77">
        <v>194602</v>
      </c>
      <c r="B301" s="88">
        <f t="shared" si="74"/>
        <v>16741</v>
      </c>
      <c r="C301" s="79" t="str">
        <f t="shared" si="75"/>
        <v>--</v>
      </c>
      <c r="D301" s="79" t="str">
        <f t="shared" si="76"/>
        <v>--</v>
      </c>
      <c r="E301" s="79" t="str">
        <f t="shared" si="77"/>
        <v>--</v>
      </c>
      <c r="F301" s="89" t="str">
        <f t="shared" si="68"/>
        <v>&gt;RC</v>
      </c>
      <c r="G301" s="89" t="str">
        <f t="shared" si="69"/>
        <v>&lt;RC</v>
      </c>
      <c r="H301" s="89" t="str">
        <f t="shared" si="78"/>
        <v>Tracy</v>
      </c>
      <c r="I301" s="89" t="str">
        <f t="shared" si="79"/>
        <v>Banks</v>
      </c>
      <c r="J301" s="79" t="str">
        <f>IF(DeltaCalc!P301="","--",DeltaCalc!P301)</f>
        <v>EI</v>
      </c>
      <c r="K301" s="89" t="str">
        <f t="shared" si="80"/>
        <v>UWFE</v>
      </c>
      <c r="L301" s="90">
        <f>DeltaCalc!AF301</f>
        <v>0</v>
      </c>
      <c r="M301" s="90">
        <f t="shared" si="70"/>
        <v>13202.6435546875</v>
      </c>
      <c r="N301" s="90">
        <f t="shared" si="71"/>
        <v>6680</v>
      </c>
      <c r="O301" s="90">
        <f t="shared" si="72"/>
        <v>4319.0703125</v>
      </c>
      <c r="P301" s="90">
        <f t="shared" si="81"/>
        <v>10999.0703125</v>
      </c>
      <c r="Q301" s="90">
        <f t="shared" si="73"/>
        <v>1031.453369140625</v>
      </c>
      <c r="R301" s="92">
        <f>Data!CG301</f>
        <v>7759.28369140625</v>
      </c>
      <c r="S301" s="92">
        <f>Data!CH301</f>
        <v>6377.0341796875</v>
      </c>
      <c r="T301" s="92">
        <f>Data!CI301</f>
        <v>2898.640380859375</v>
      </c>
      <c r="U301" s="92">
        <f>Data!CJ301</f>
        <v>9275.6748046875</v>
      </c>
      <c r="V301" s="90">
        <f>Data!CA302</f>
        <v>738.98223876953125</v>
      </c>
      <c r="W301" s="90">
        <f>Data!CC301</f>
        <v>964.91229248046875</v>
      </c>
      <c r="X301" s="90" t="str">
        <f t="shared" si="82"/>
        <v/>
      </c>
      <c r="Y301" s="90">
        <f>Data!BU302</f>
        <v>2019.7606201171875</v>
      </c>
      <c r="Z301" s="90">
        <f>Data!BW301</f>
        <v>99000</v>
      </c>
      <c r="AA301" s="90" t="str">
        <f t="shared" si="83"/>
        <v/>
      </c>
      <c r="AB301" s="90">
        <f>Data!BX302</f>
        <v>1564.0648193359375</v>
      </c>
      <c r="AC301" s="90">
        <f>Data!BZ301</f>
        <v>99000</v>
      </c>
      <c r="AD301" s="90" t="str">
        <f t="shared" si="84"/>
        <v/>
      </c>
    </row>
    <row r="302" spans="1:30">
      <c r="A302" s="77">
        <v>194603</v>
      </c>
      <c r="B302" s="88">
        <f t="shared" si="74"/>
        <v>16771</v>
      </c>
      <c r="C302" s="79" t="str">
        <f t="shared" si="75"/>
        <v>Flood</v>
      </c>
      <c r="D302" s="79" t="str">
        <f t="shared" si="76"/>
        <v>Flood</v>
      </c>
      <c r="E302" s="79" t="str">
        <f t="shared" si="77"/>
        <v>Therm.</v>
      </c>
      <c r="F302" s="89" t="str">
        <f t="shared" si="68"/>
        <v>&gt;RC</v>
      </c>
      <c r="G302" s="89" t="str">
        <f t="shared" si="69"/>
        <v>&gt;RC</v>
      </c>
      <c r="H302" s="89" t="str">
        <f t="shared" si="78"/>
        <v>Tracy</v>
      </c>
      <c r="I302" s="89" t="str">
        <f t="shared" si="79"/>
        <v>Banks</v>
      </c>
      <c r="J302" s="79" t="str">
        <f>IF(DeltaCalc!P302="","--",DeltaCalc!P302)</f>
        <v>--</v>
      </c>
      <c r="K302" s="89" t="str">
        <f t="shared" si="80"/>
        <v>UWFE</v>
      </c>
      <c r="L302" s="90">
        <f>DeltaCalc!AF302</f>
        <v>841.98019915288023</v>
      </c>
      <c r="M302" s="90">
        <f t="shared" si="70"/>
        <v>14051.365234375</v>
      </c>
      <c r="N302" s="90">
        <f t="shared" si="71"/>
        <v>6680</v>
      </c>
      <c r="O302" s="90">
        <f t="shared" si="72"/>
        <v>4242.3408203125</v>
      </c>
      <c r="P302" s="90">
        <f t="shared" si="81"/>
        <v>10922.3408203125</v>
      </c>
      <c r="Q302" s="90">
        <f t="shared" si="73"/>
        <v>1316.7037353515625</v>
      </c>
      <c r="R302" s="92">
        <f>Data!CG302</f>
        <v>8710.4755859375</v>
      </c>
      <c r="S302" s="92">
        <f>Data!CH302</f>
        <v>6233.7724609375</v>
      </c>
      <c r="T302" s="92">
        <f>Data!CI302</f>
        <v>3025.8134765625</v>
      </c>
      <c r="U302" s="92">
        <f>Data!CJ302</f>
        <v>9259.5859375</v>
      </c>
      <c r="V302" s="90">
        <f>Data!CA303</f>
        <v>838.57806396484375</v>
      </c>
      <c r="W302" s="90">
        <f>Data!CC302</f>
        <v>964.91229248046875</v>
      </c>
      <c r="X302" s="90" t="str">
        <f t="shared" si="82"/>
        <v/>
      </c>
      <c r="Y302" s="90">
        <f>Data!BU303</f>
        <v>2081.096923828125</v>
      </c>
      <c r="Z302" s="90">
        <f>Data!BW302</f>
        <v>99000</v>
      </c>
      <c r="AA302" s="90" t="str">
        <f t="shared" si="83"/>
        <v/>
      </c>
      <c r="AB302" s="90">
        <f>Data!BX303</f>
        <v>1199.508056640625</v>
      </c>
      <c r="AC302" s="90">
        <f>Data!BZ302</f>
        <v>99000</v>
      </c>
      <c r="AD302" s="90" t="str">
        <f t="shared" si="84"/>
        <v/>
      </c>
    </row>
    <row r="303" spans="1:30">
      <c r="A303" s="77">
        <v>194604</v>
      </c>
      <c r="B303" s="88">
        <f t="shared" si="74"/>
        <v>16802</v>
      </c>
      <c r="C303" s="79" t="str">
        <f t="shared" si="75"/>
        <v>Flood</v>
      </c>
      <c r="D303" s="79" t="str">
        <f t="shared" si="76"/>
        <v>Flood</v>
      </c>
      <c r="E303" s="79" t="str">
        <f t="shared" si="77"/>
        <v>Therm.</v>
      </c>
      <c r="F303" s="89" t="str">
        <f t="shared" si="68"/>
        <v>&gt;RC</v>
      </c>
      <c r="G303" s="89" t="str">
        <f t="shared" si="69"/>
        <v>Storage</v>
      </c>
      <c r="H303" s="89" t="str">
        <f t="shared" si="78"/>
        <v>Tracy</v>
      </c>
      <c r="I303" s="89" t="str">
        <f t="shared" si="79"/>
        <v>Storage</v>
      </c>
      <c r="J303" s="79" t="str">
        <f>IF(DeltaCalc!P303="","--",DeltaCalc!P303)</f>
        <v>--</v>
      </c>
      <c r="K303" s="89" t="str">
        <f t="shared" si="80"/>
        <v>UWFE</v>
      </c>
      <c r="L303" s="90">
        <f>DeltaCalc!AF303</f>
        <v>48119.46875</v>
      </c>
      <c r="M303" s="90">
        <f t="shared" si="70"/>
        <v>48866.2734375</v>
      </c>
      <c r="N303" s="90">
        <f t="shared" si="71"/>
        <v>5782.20654296875</v>
      </c>
      <c r="O303" s="90">
        <f t="shared" si="72"/>
        <v>4219.5498046875</v>
      </c>
      <c r="P303" s="90">
        <f t="shared" si="81"/>
        <v>10001.75634765625</v>
      </c>
      <c r="Q303" s="90">
        <f t="shared" si="73"/>
        <v>61255.15625</v>
      </c>
      <c r="R303" s="92">
        <f>Data!CG303</f>
        <v>0</v>
      </c>
      <c r="S303" s="92">
        <f>Data!CH303</f>
        <v>4500</v>
      </c>
      <c r="T303" s="92">
        <f>Data!CI303</f>
        <v>2701.527587890625</v>
      </c>
      <c r="U303" s="92">
        <f>Data!CJ303</f>
        <v>7201.52734375</v>
      </c>
      <c r="V303" s="90">
        <f>Data!CA304</f>
        <v>738.419921875</v>
      </c>
      <c r="W303" s="90">
        <f>Data!CC303</f>
        <v>964.91229248046875</v>
      </c>
      <c r="X303" s="90" t="str">
        <f t="shared" si="82"/>
        <v/>
      </c>
      <c r="Y303" s="90">
        <f>Data!BU304</f>
        <v>730.3992919921875</v>
      </c>
      <c r="Z303" s="90">
        <f>Data!BW303</f>
        <v>99000</v>
      </c>
      <c r="AA303" s="90" t="str">
        <f t="shared" si="83"/>
        <v/>
      </c>
      <c r="AB303" s="90">
        <f>Data!BX304</f>
        <v>219.62060546875</v>
      </c>
      <c r="AC303" s="90">
        <f>Data!BZ303</f>
        <v>99000</v>
      </c>
      <c r="AD303" s="90" t="str">
        <f t="shared" si="84"/>
        <v/>
      </c>
    </row>
    <row r="304" spans="1:30">
      <c r="A304" s="77">
        <v>194605</v>
      </c>
      <c r="B304" s="88">
        <f t="shared" si="74"/>
        <v>16833</v>
      </c>
      <c r="C304" s="79" t="str">
        <f t="shared" si="75"/>
        <v>Flood</v>
      </c>
      <c r="D304" s="79" t="str">
        <f t="shared" si="76"/>
        <v>Flood</v>
      </c>
      <c r="E304" s="79" t="str">
        <f t="shared" si="77"/>
        <v>Therm.</v>
      </c>
      <c r="F304" s="89" t="str">
        <f t="shared" si="68"/>
        <v>&gt;RC</v>
      </c>
      <c r="G304" s="89" t="str">
        <f t="shared" si="69"/>
        <v>Storage</v>
      </c>
      <c r="H304" s="89" t="str">
        <f t="shared" si="78"/>
        <v>--</v>
      </c>
      <c r="I304" s="89" t="str">
        <f t="shared" si="79"/>
        <v>Storage</v>
      </c>
      <c r="J304" s="79" t="str">
        <f>IF(DeltaCalc!P304="","--",DeltaCalc!P304)</f>
        <v>--</v>
      </c>
      <c r="K304" s="89" t="str">
        <f t="shared" si="80"/>
        <v>UWFE</v>
      </c>
      <c r="L304" s="90">
        <f>DeltaCalc!AF304</f>
        <v>41489.953125</v>
      </c>
      <c r="M304" s="90">
        <f t="shared" si="70"/>
        <v>46493.61328125</v>
      </c>
      <c r="N304" s="90">
        <f t="shared" si="71"/>
        <v>4045.38671875</v>
      </c>
      <c r="O304" s="90">
        <f t="shared" si="72"/>
        <v>4045.38671875</v>
      </c>
      <c r="P304" s="90">
        <f t="shared" si="81"/>
        <v>8090.7734375</v>
      </c>
      <c r="Q304" s="90">
        <f t="shared" si="73"/>
        <v>41489.953125</v>
      </c>
      <c r="R304" s="92">
        <f>Data!CG304</f>
        <v>0</v>
      </c>
      <c r="S304" s="92">
        <f>Data!CH304</f>
        <v>300</v>
      </c>
      <c r="T304" s="92">
        <f>Data!CI304</f>
        <v>2455.826171875</v>
      </c>
      <c r="U304" s="92">
        <f>Data!CJ304</f>
        <v>2755.826171875</v>
      </c>
      <c r="V304" s="90">
        <f>Data!CA305</f>
        <v>338.6715087890625</v>
      </c>
      <c r="W304" s="90">
        <f>Data!CC304</f>
        <v>964.91229248046875</v>
      </c>
      <c r="X304" s="90" t="str">
        <f t="shared" si="82"/>
        <v/>
      </c>
      <c r="Y304" s="90">
        <f>Data!BU305</f>
        <v>229.55487060546875</v>
      </c>
      <c r="Z304" s="90">
        <f>Data!BW304</f>
        <v>99000</v>
      </c>
      <c r="AA304" s="90" t="str">
        <f t="shared" si="83"/>
        <v/>
      </c>
      <c r="AB304" s="90">
        <f>Data!BX305</f>
        <v>183.35066223144531</v>
      </c>
      <c r="AC304" s="90">
        <f>Data!BZ304</f>
        <v>99000</v>
      </c>
      <c r="AD304" s="90" t="str">
        <f t="shared" si="84"/>
        <v/>
      </c>
    </row>
    <row r="305" spans="1:30">
      <c r="A305" s="77">
        <v>194606</v>
      </c>
      <c r="B305" s="88">
        <f t="shared" si="74"/>
        <v>16861</v>
      </c>
      <c r="C305" s="79" t="str">
        <f t="shared" si="75"/>
        <v>--</v>
      </c>
      <c r="D305" s="79" t="str">
        <f t="shared" si="76"/>
        <v>--</v>
      </c>
      <c r="E305" s="79" t="str">
        <f t="shared" si="77"/>
        <v>Therm.</v>
      </c>
      <c r="F305" s="89" t="str">
        <f t="shared" si="68"/>
        <v>@RC</v>
      </c>
      <c r="G305" s="89" t="str">
        <f t="shared" si="69"/>
        <v>&gt;RC</v>
      </c>
      <c r="H305" s="89" t="str">
        <f t="shared" si="78"/>
        <v>--</v>
      </c>
      <c r="I305" s="89" t="str">
        <f t="shared" si="79"/>
        <v>--</v>
      </c>
      <c r="J305" s="79" t="str">
        <f>IF(DeltaCalc!P305="","--",DeltaCalc!P305)</f>
        <v>MRDO</v>
      </c>
      <c r="K305" s="89" t="str">
        <f t="shared" si="80"/>
        <v>UWFE</v>
      </c>
      <c r="L305" s="90">
        <f>DeltaCalc!AF305</f>
        <v>0</v>
      </c>
      <c r="M305" s="90">
        <f t="shared" si="70"/>
        <v>19511.041015625</v>
      </c>
      <c r="N305" s="90">
        <f t="shared" si="71"/>
        <v>1078.9305419921875</v>
      </c>
      <c r="O305" s="90">
        <f t="shared" si="72"/>
        <v>3187.042724609375</v>
      </c>
      <c r="P305" s="90">
        <f t="shared" si="81"/>
        <v>4265.9732666015625</v>
      </c>
      <c r="Q305" s="90">
        <f t="shared" si="73"/>
        <v>0</v>
      </c>
      <c r="R305" s="92">
        <f>Data!CG305</f>
        <v>0</v>
      </c>
      <c r="S305" s="92">
        <f>Data!CH305</f>
        <v>300</v>
      </c>
      <c r="T305" s="92">
        <f>Data!CI305</f>
        <v>2500</v>
      </c>
      <c r="U305" s="92">
        <f>Data!CJ305</f>
        <v>2800</v>
      </c>
      <c r="V305" s="90">
        <f>Data!CA306</f>
        <v>375.393798828125</v>
      </c>
      <c r="W305" s="90">
        <f>Data!CC305</f>
        <v>631.57891845703125</v>
      </c>
      <c r="X305" s="90" t="str">
        <f t="shared" si="82"/>
        <v/>
      </c>
      <c r="Y305" s="90">
        <f>Data!BU306</f>
        <v>245.3885498046875</v>
      </c>
      <c r="Z305" s="90">
        <f>Data!BW305</f>
        <v>99000</v>
      </c>
      <c r="AA305" s="90" t="str">
        <f t="shared" si="83"/>
        <v/>
      </c>
      <c r="AB305" s="90">
        <f>Data!BX306</f>
        <v>198.81800842285156</v>
      </c>
      <c r="AC305" s="90">
        <f>Data!BZ305</f>
        <v>99000</v>
      </c>
      <c r="AD305" s="90" t="str">
        <f t="shared" si="84"/>
        <v/>
      </c>
    </row>
    <row r="306" spans="1:30">
      <c r="A306" s="77">
        <v>194607</v>
      </c>
      <c r="B306" s="88">
        <f t="shared" si="74"/>
        <v>16892</v>
      </c>
      <c r="C306" s="79" t="str">
        <f t="shared" si="75"/>
        <v>Keswick</v>
      </c>
      <c r="D306" s="79" t="str">
        <f t="shared" si="76"/>
        <v>Flood</v>
      </c>
      <c r="E306" s="79" t="str">
        <f t="shared" si="77"/>
        <v>Therm.</v>
      </c>
      <c r="F306" s="89" t="str">
        <f t="shared" si="68"/>
        <v>&gt;RC</v>
      </c>
      <c r="G306" s="89" t="str">
        <f t="shared" si="69"/>
        <v>&gt;RC</v>
      </c>
      <c r="H306" s="89" t="str">
        <f t="shared" si="78"/>
        <v>--</v>
      </c>
      <c r="I306" s="89" t="str">
        <f t="shared" si="79"/>
        <v>--</v>
      </c>
      <c r="J306" s="79" t="str">
        <f>IF(DeltaCalc!P306="","--",DeltaCalc!P306)</f>
        <v>--</v>
      </c>
      <c r="K306" s="89" t="str">
        <f t="shared" si="80"/>
        <v>UWFE</v>
      </c>
      <c r="L306" s="90">
        <f>DeltaCalc!AF306</f>
        <v>4751.5123577034865</v>
      </c>
      <c r="M306" s="90">
        <f t="shared" si="70"/>
        <v>17129.55078125</v>
      </c>
      <c r="N306" s="90">
        <f t="shared" si="71"/>
        <v>3482.666015625</v>
      </c>
      <c r="O306" s="90">
        <f t="shared" si="72"/>
        <v>3482.666015625</v>
      </c>
      <c r="P306" s="90">
        <f t="shared" si="81"/>
        <v>6965.33203125</v>
      </c>
      <c r="Q306" s="90">
        <f t="shared" si="73"/>
        <v>8727.576171875</v>
      </c>
      <c r="R306" s="92">
        <f>Data!CG306</f>
        <v>0</v>
      </c>
      <c r="S306" s="92">
        <f>Data!CH306</f>
        <v>2557.68408203125</v>
      </c>
      <c r="T306" s="92">
        <f>Data!CI306</f>
        <v>800</v>
      </c>
      <c r="U306" s="92">
        <f>Data!CJ306</f>
        <v>3357.68408203125</v>
      </c>
      <c r="V306" s="90">
        <f>Data!CA307</f>
        <v>295.11370849609375</v>
      </c>
      <c r="W306" s="90">
        <f>Data!CC306</f>
        <v>631.57891845703125</v>
      </c>
      <c r="X306" s="90" t="str">
        <f t="shared" si="82"/>
        <v/>
      </c>
      <c r="Y306" s="90">
        <f>Data!BU307</f>
        <v>225.2020263671875</v>
      </c>
      <c r="Z306" s="90">
        <f>Data!BW306</f>
        <v>99000</v>
      </c>
      <c r="AA306" s="90" t="str">
        <f t="shared" si="83"/>
        <v/>
      </c>
      <c r="AB306" s="90">
        <f>Data!BX307</f>
        <v>195.53462219238281</v>
      </c>
      <c r="AC306" s="90">
        <f>Data!BZ306</f>
        <v>99000</v>
      </c>
      <c r="AD306" s="90" t="str">
        <f t="shared" si="84"/>
        <v/>
      </c>
    </row>
    <row r="307" spans="1:30">
      <c r="A307" s="77">
        <v>194608</v>
      </c>
      <c r="B307" s="88">
        <f t="shared" si="74"/>
        <v>16922</v>
      </c>
      <c r="C307" s="79" t="str">
        <f t="shared" si="75"/>
        <v>Keswick</v>
      </c>
      <c r="D307" s="79" t="str">
        <f t="shared" si="76"/>
        <v>Flood</v>
      </c>
      <c r="E307" s="79" t="str">
        <f t="shared" si="77"/>
        <v>F. Min</v>
      </c>
      <c r="F307" s="89" t="str">
        <f t="shared" si="68"/>
        <v>&gt;RC</v>
      </c>
      <c r="G307" s="89" t="str">
        <f t="shared" si="69"/>
        <v>&lt;RC</v>
      </c>
      <c r="H307" s="89" t="str">
        <f t="shared" si="78"/>
        <v>PulseCap1</v>
      </c>
      <c r="I307" s="89" t="str">
        <f t="shared" si="79"/>
        <v>PulseCap1</v>
      </c>
      <c r="J307" s="79" t="str">
        <f>IF(DeltaCalc!P307="","--",DeltaCalc!P307)</f>
        <v>--</v>
      </c>
      <c r="K307" s="89" t="str">
        <f t="shared" si="80"/>
        <v>UWFE</v>
      </c>
      <c r="L307" s="90">
        <f>DeltaCalc!AF307</f>
        <v>10201.8857421875</v>
      </c>
      <c r="M307" s="90">
        <f t="shared" si="70"/>
        <v>16500.412109375</v>
      </c>
      <c r="N307" s="90">
        <f t="shared" si="71"/>
        <v>700</v>
      </c>
      <c r="O307" s="90">
        <f t="shared" si="72"/>
        <v>800</v>
      </c>
      <c r="P307" s="90">
        <f t="shared" si="81"/>
        <v>1500</v>
      </c>
      <c r="Q307" s="90">
        <f t="shared" si="73"/>
        <v>10201.8857421875</v>
      </c>
      <c r="R307" s="92">
        <f>Data!CG307</f>
        <v>842.711181640625</v>
      </c>
      <c r="S307" s="92">
        <f>Data!CH307</f>
        <v>808.54632568359375</v>
      </c>
      <c r="T307" s="92">
        <f>Data!CI307</f>
        <v>800</v>
      </c>
      <c r="U307" s="92">
        <f>Data!CJ307</f>
        <v>1608.5462646484375</v>
      </c>
      <c r="V307" s="90">
        <f>Data!CA308</f>
        <v>399.32232666015625</v>
      </c>
      <c r="W307" s="90">
        <f>Data!CC307</f>
        <v>631.57891845703125</v>
      </c>
      <c r="X307" s="90" t="str">
        <f t="shared" si="82"/>
        <v/>
      </c>
      <c r="Y307" s="90">
        <f>Data!BU308</f>
        <v>235.13099670410156</v>
      </c>
      <c r="Z307" s="90">
        <f>Data!BW307</f>
        <v>450</v>
      </c>
      <c r="AA307" s="90" t="str">
        <f t="shared" si="83"/>
        <v/>
      </c>
      <c r="AB307" s="90">
        <f>Data!BX308</f>
        <v>199.55540466308594</v>
      </c>
      <c r="AC307" s="90">
        <f>Data!BZ307</f>
        <v>450</v>
      </c>
      <c r="AD307" s="90" t="str">
        <f t="shared" si="84"/>
        <v/>
      </c>
    </row>
    <row r="308" spans="1:30">
      <c r="A308" s="77">
        <v>194609</v>
      </c>
      <c r="B308" s="88">
        <f t="shared" si="74"/>
        <v>16953</v>
      </c>
      <c r="C308" s="79" t="str">
        <f t="shared" si="75"/>
        <v>NCP</v>
      </c>
      <c r="D308" s="79" t="str">
        <f t="shared" si="76"/>
        <v>Flood</v>
      </c>
      <c r="E308" s="79" t="str">
        <f t="shared" si="77"/>
        <v>Flood</v>
      </c>
      <c r="F308" s="89" t="str">
        <f t="shared" si="68"/>
        <v>&gt;RC</v>
      </c>
      <c r="G308" s="89" t="str">
        <f t="shared" si="69"/>
        <v>&lt;RC</v>
      </c>
      <c r="H308" s="89" t="str">
        <f t="shared" si="78"/>
        <v>PulseCap1</v>
      </c>
      <c r="I308" s="89" t="str">
        <f t="shared" si="79"/>
        <v>PulseCap1</v>
      </c>
      <c r="J308" s="79" t="str">
        <f>IF(DeltaCalc!P308="","--",DeltaCalc!P308)</f>
        <v>--</v>
      </c>
      <c r="K308" s="89" t="str">
        <f t="shared" si="80"/>
        <v>UWFE</v>
      </c>
      <c r="L308" s="90">
        <f>DeltaCalc!AF308</f>
        <v>6755.8876953125</v>
      </c>
      <c r="M308" s="90">
        <f t="shared" si="70"/>
        <v>14413.1044921875</v>
      </c>
      <c r="N308" s="90">
        <f t="shared" si="71"/>
        <v>700</v>
      </c>
      <c r="O308" s="90">
        <f t="shared" si="72"/>
        <v>800</v>
      </c>
      <c r="P308" s="90">
        <f t="shared" si="81"/>
        <v>1500</v>
      </c>
      <c r="Q308" s="90">
        <f t="shared" si="73"/>
        <v>6755.8876953125</v>
      </c>
      <c r="R308" s="92">
        <f>Data!CG308</f>
        <v>1895.960205078125</v>
      </c>
      <c r="S308" s="92">
        <f>Data!CH308</f>
        <v>1000</v>
      </c>
      <c r="T308" s="92">
        <f>Data!CI308</f>
        <v>800</v>
      </c>
      <c r="U308" s="92">
        <f>Data!CJ308</f>
        <v>1800</v>
      </c>
      <c r="V308" s="90">
        <f>Data!CA309</f>
        <v>438.72332763671875</v>
      </c>
      <c r="W308" s="90">
        <f>Data!CC308</f>
        <v>631.57891845703125</v>
      </c>
      <c r="X308" s="90" t="str">
        <f t="shared" si="82"/>
        <v/>
      </c>
      <c r="Y308" s="90">
        <f>Data!BU309</f>
        <v>235.66555786132812</v>
      </c>
      <c r="Z308" s="90">
        <f>Data!BW308</f>
        <v>450</v>
      </c>
      <c r="AA308" s="90" t="str">
        <f t="shared" si="83"/>
        <v/>
      </c>
      <c r="AB308" s="90">
        <f>Data!BX309</f>
        <v>199.58541870117187</v>
      </c>
      <c r="AC308" s="90">
        <f>Data!BZ308</f>
        <v>450</v>
      </c>
      <c r="AD308" s="90" t="str">
        <f t="shared" si="84"/>
        <v/>
      </c>
    </row>
    <row r="309" spans="1:30">
      <c r="A309" s="77">
        <v>194610</v>
      </c>
      <c r="B309" s="88">
        <f t="shared" si="74"/>
        <v>16983</v>
      </c>
      <c r="C309" s="79" t="str">
        <f t="shared" si="75"/>
        <v>NCP</v>
      </c>
      <c r="D309" s="79" t="str">
        <f t="shared" si="76"/>
        <v>Flood</v>
      </c>
      <c r="E309" s="79" t="str">
        <f t="shared" si="77"/>
        <v>--</v>
      </c>
      <c r="F309" s="89" t="str">
        <f t="shared" si="68"/>
        <v>&lt;RC</v>
      </c>
      <c r="G309" s="89" t="str">
        <f t="shared" si="69"/>
        <v>&lt;RC</v>
      </c>
      <c r="H309" s="89" t="str">
        <f t="shared" si="78"/>
        <v>EI Split</v>
      </c>
      <c r="I309" s="89" t="str">
        <f t="shared" si="79"/>
        <v>--</v>
      </c>
      <c r="J309" s="79" t="str">
        <f>IF(DeltaCalc!P309="","--",DeltaCalc!P309)</f>
        <v>MRDO</v>
      </c>
      <c r="K309" s="89" t="str">
        <f t="shared" si="80"/>
        <v>IBU</v>
      </c>
      <c r="L309" s="90">
        <f>DeltaCalc!AF309</f>
        <v>0</v>
      </c>
      <c r="M309" s="90">
        <f t="shared" si="70"/>
        <v>10877.6025390625</v>
      </c>
      <c r="N309" s="90">
        <f t="shared" si="71"/>
        <v>1350.617919921875</v>
      </c>
      <c r="O309" s="90">
        <f t="shared" si="72"/>
        <v>2622.67578125</v>
      </c>
      <c r="P309" s="90">
        <f t="shared" si="81"/>
        <v>3973.293701171875</v>
      </c>
      <c r="Q309" s="90">
        <f t="shared" si="73"/>
        <v>0</v>
      </c>
      <c r="R309" s="92">
        <f>Data!CG309</f>
        <v>6612.72119140625</v>
      </c>
      <c r="S309" s="92">
        <f>Data!CH309</f>
        <v>2500</v>
      </c>
      <c r="T309" s="92">
        <f>Data!CI309</f>
        <v>2000</v>
      </c>
      <c r="U309" s="92">
        <f>Data!CJ309</f>
        <v>4500</v>
      </c>
      <c r="V309" s="90">
        <f>Data!CA310</f>
        <v>288.81210327148437</v>
      </c>
      <c r="W309" s="90">
        <f>Data!CC309</f>
        <v>631.57891845703125</v>
      </c>
      <c r="X309" s="90" t="str">
        <f t="shared" si="82"/>
        <v/>
      </c>
      <c r="Y309" s="90">
        <f>Data!BU310</f>
        <v>282.40042114257812</v>
      </c>
      <c r="Z309" s="90">
        <f>Data!BW309</f>
        <v>550</v>
      </c>
      <c r="AA309" s="90" t="str">
        <f t="shared" si="83"/>
        <v/>
      </c>
      <c r="AB309" s="90">
        <f>Data!BX310</f>
        <v>306.98855590820312</v>
      </c>
      <c r="AC309" s="90">
        <f>Data!BZ309</f>
        <v>680</v>
      </c>
      <c r="AD309" s="90" t="str">
        <f t="shared" si="84"/>
        <v/>
      </c>
    </row>
    <row r="310" spans="1:30">
      <c r="A310" s="77">
        <v>194611</v>
      </c>
      <c r="B310" s="88">
        <f t="shared" si="74"/>
        <v>17014</v>
      </c>
      <c r="C310" s="79" t="str">
        <f t="shared" si="75"/>
        <v>--</v>
      </c>
      <c r="D310" s="79" t="str">
        <f t="shared" si="76"/>
        <v>--</v>
      </c>
      <c r="E310" s="79" t="str">
        <f t="shared" si="77"/>
        <v>--</v>
      </c>
      <c r="F310" s="89" t="str">
        <f t="shared" si="68"/>
        <v>&lt;RC</v>
      </c>
      <c r="G310" s="89" t="str">
        <f t="shared" si="69"/>
        <v>&lt;RC</v>
      </c>
      <c r="H310" s="89" t="str">
        <f t="shared" si="78"/>
        <v>Tracy</v>
      </c>
      <c r="I310" s="89" t="str">
        <f t="shared" si="79"/>
        <v>Banks</v>
      </c>
      <c r="J310" s="79" t="str">
        <f>IF(DeltaCalc!P310="","--",DeltaCalc!P310)</f>
        <v>JP</v>
      </c>
      <c r="K310" s="89" t="str">
        <f t="shared" si="80"/>
        <v>IBU</v>
      </c>
      <c r="L310" s="90">
        <f>DeltaCalc!AF310</f>
        <v>-2.44140625E-4</v>
      </c>
      <c r="M310" s="90">
        <f t="shared" si="70"/>
        <v>20854.01953125</v>
      </c>
      <c r="N310" s="90">
        <f t="shared" si="71"/>
        <v>6680</v>
      </c>
      <c r="O310" s="90">
        <f t="shared" si="72"/>
        <v>4521.8330078125</v>
      </c>
      <c r="P310" s="90">
        <f t="shared" si="81"/>
        <v>11201.8330078125</v>
      </c>
      <c r="Q310" s="90">
        <f t="shared" si="73"/>
        <v>642.653076171875</v>
      </c>
      <c r="R310" s="92">
        <f>Data!CG310</f>
        <v>20854.01953125</v>
      </c>
      <c r="S310" s="92">
        <f>Data!CH310</f>
        <v>6680</v>
      </c>
      <c r="T310" s="92">
        <f>Data!CI310</f>
        <v>4521.8330078125</v>
      </c>
      <c r="U310" s="92">
        <f>Data!CJ310</f>
        <v>11201.8330078125</v>
      </c>
      <c r="V310" s="90">
        <f>Data!CA311</f>
        <v>321.63815307617187</v>
      </c>
      <c r="W310" s="90">
        <f>Data!CC310</f>
        <v>631.57891845703125</v>
      </c>
      <c r="X310" s="90" t="str">
        <f t="shared" si="82"/>
        <v/>
      </c>
      <c r="Y310" s="90">
        <f>Data!BU311</f>
        <v>790.19091796875</v>
      </c>
      <c r="Z310" s="90">
        <f>Data!BW310</f>
        <v>740</v>
      </c>
      <c r="AA310" s="90">
        <f t="shared" si="83"/>
        <v>50.19091796875</v>
      </c>
      <c r="AB310" s="90">
        <f>Data!BX311</f>
        <v>534.06591796875</v>
      </c>
      <c r="AC310" s="90">
        <f>Data!BZ310</f>
        <v>1140</v>
      </c>
      <c r="AD310" s="90" t="str">
        <f t="shared" si="84"/>
        <v/>
      </c>
    </row>
    <row r="311" spans="1:30">
      <c r="A311" s="77">
        <v>194612</v>
      </c>
      <c r="B311" s="88">
        <f t="shared" si="74"/>
        <v>17045</v>
      </c>
      <c r="C311" s="79" t="str">
        <f t="shared" si="75"/>
        <v>NCP</v>
      </c>
      <c r="D311" s="79" t="str">
        <f t="shared" si="76"/>
        <v>--</v>
      </c>
      <c r="E311" s="79" t="str">
        <f t="shared" si="77"/>
        <v>--</v>
      </c>
      <c r="F311" s="89" t="str">
        <f t="shared" si="68"/>
        <v>&gt;RC</v>
      </c>
      <c r="G311" s="89" t="str">
        <f t="shared" si="69"/>
        <v>&lt;RC</v>
      </c>
      <c r="H311" s="89" t="str">
        <f t="shared" si="78"/>
        <v>Tracy</v>
      </c>
      <c r="I311" s="89" t="str">
        <f t="shared" si="79"/>
        <v>Banks</v>
      </c>
      <c r="J311" s="79" t="str">
        <f>IF(DeltaCalc!P311="","--",DeltaCalc!P311)</f>
        <v>MRDO</v>
      </c>
      <c r="K311" s="89" t="str">
        <f t="shared" si="80"/>
        <v>IBU</v>
      </c>
      <c r="L311" s="90">
        <f>DeltaCalc!AF311</f>
        <v>9.3806035816669464E-2</v>
      </c>
      <c r="M311" s="90">
        <f t="shared" si="70"/>
        <v>16294.3486328125</v>
      </c>
      <c r="N311" s="90">
        <f t="shared" si="71"/>
        <v>6680</v>
      </c>
      <c r="O311" s="90">
        <f t="shared" si="72"/>
        <v>4492.4677734375</v>
      </c>
      <c r="P311" s="90">
        <f t="shared" si="81"/>
        <v>11172.4677734375</v>
      </c>
      <c r="Q311" s="90">
        <f t="shared" si="73"/>
        <v>9.3806035816669464E-2</v>
      </c>
      <c r="R311" s="92">
        <f>Data!CG311</f>
        <v>16254.87890625</v>
      </c>
      <c r="S311" s="92">
        <f>Data!CH311</f>
        <v>6680</v>
      </c>
      <c r="T311" s="92">
        <f>Data!CI311</f>
        <v>4492.4677734375</v>
      </c>
      <c r="U311" s="92">
        <f>Data!CJ311</f>
        <v>11172.4677734375</v>
      </c>
      <c r="V311" s="90">
        <f>Data!CA312</f>
        <v>583.56292724609375</v>
      </c>
      <c r="W311" s="90">
        <f>Data!CC311</f>
        <v>964.91229248046875</v>
      </c>
      <c r="X311" s="90" t="str">
        <f t="shared" si="82"/>
        <v/>
      </c>
      <c r="Y311" s="90">
        <f>Data!BU312</f>
        <v>1541.3154296875</v>
      </c>
      <c r="Z311" s="90">
        <f>Data!BW311</f>
        <v>1490</v>
      </c>
      <c r="AA311" s="90">
        <f t="shared" si="83"/>
        <v>51.3154296875</v>
      </c>
      <c r="AB311" s="90">
        <f>Data!BX312</f>
        <v>1002.61083984375</v>
      </c>
      <c r="AC311" s="90">
        <f>Data!BZ311</f>
        <v>1990</v>
      </c>
      <c r="AD311" s="90" t="str">
        <f t="shared" si="84"/>
        <v/>
      </c>
    </row>
    <row r="312" spans="1:30">
      <c r="A312" s="77">
        <v>194613</v>
      </c>
      <c r="B312" s="88">
        <f t="shared" si="74"/>
        <v>17075</v>
      </c>
      <c r="C312" s="79" t="str">
        <f t="shared" si="75"/>
        <v>NCP</v>
      </c>
      <c r="D312" s="79" t="str">
        <f t="shared" si="76"/>
        <v>--</v>
      </c>
      <c r="E312" s="79" t="str">
        <f t="shared" si="77"/>
        <v>--</v>
      </c>
      <c r="F312" s="89" t="str">
        <f t="shared" si="68"/>
        <v>&gt;RC</v>
      </c>
      <c r="G312" s="89" t="str">
        <f t="shared" si="69"/>
        <v>&lt;RC</v>
      </c>
      <c r="H312" s="89" t="str">
        <f t="shared" si="78"/>
        <v>Tracy</v>
      </c>
      <c r="I312" s="89" t="str">
        <f t="shared" si="79"/>
        <v>Banks</v>
      </c>
      <c r="J312" s="79" t="str">
        <f>IF(DeltaCalc!P312="","--",DeltaCalc!P312)</f>
        <v>EI</v>
      </c>
      <c r="K312" s="89" t="str">
        <f t="shared" si="80"/>
        <v>UWFE</v>
      </c>
      <c r="L312" s="90">
        <f>DeltaCalc!AF312</f>
        <v>0</v>
      </c>
      <c r="M312" s="90">
        <f t="shared" si="70"/>
        <v>14589.93359375</v>
      </c>
      <c r="N312" s="90">
        <f t="shared" si="71"/>
        <v>6680</v>
      </c>
      <c r="O312" s="90">
        <f t="shared" si="72"/>
        <v>4427.78125</v>
      </c>
      <c r="P312" s="90">
        <f t="shared" si="81"/>
        <v>11107.78125</v>
      </c>
      <c r="Q312" s="90">
        <f t="shared" si="73"/>
        <v>1074.084716796875</v>
      </c>
      <c r="R312" s="92">
        <f>Data!CG312</f>
        <v>12288.7158203125</v>
      </c>
      <c r="S312" s="92">
        <f>Data!CH312</f>
        <v>6680</v>
      </c>
      <c r="T312" s="92">
        <f>Data!CI312</f>
        <v>3742.85302734375</v>
      </c>
      <c r="U312" s="92">
        <f>Data!CJ312</f>
        <v>10422.853515625</v>
      </c>
      <c r="V312" s="90">
        <f>Data!CA313</f>
        <v>809.5006103515625</v>
      </c>
      <c r="W312" s="90">
        <f>Data!CC312</f>
        <v>964.91229248046875</v>
      </c>
      <c r="X312" s="90" t="str">
        <f t="shared" si="82"/>
        <v/>
      </c>
      <c r="Y312" s="90">
        <f>Data!BU313</f>
        <v>2225.675537109375</v>
      </c>
      <c r="Z312" s="90">
        <f>Data!BW312</f>
        <v>99000</v>
      </c>
      <c r="AA312" s="90" t="str">
        <f t="shared" si="83"/>
        <v/>
      </c>
      <c r="AB312" s="90">
        <f>Data!BX313</f>
        <v>1502.75048828125</v>
      </c>
      <c r="AC312" s="90">
        <f>Data!BZ312</f>
        <v>99000</v>
      </c>
      <c r="AD312" s="90" t="str">
        <f t="shared" si="84"/>
        <v/>
      </c>
    </row>
    <row r="313" spans="1:30">
      <c r="A313" s="77">
        <v>194702</v>
      </c>
      <c r="B313" s="88">
        <f t="shared" si="74"/>
        <v>17106</v>
      </c>
      <c r="C313" s="79" t="str">
        <f t="shared" si="75"/>
        <v>--</v>
      </c>
      <c r="D313" s="79" t="str">
        <f t="shared" si="76"/>
        <v>--</v>
      </c>
      <c r="E313" s="79" t="str">
        <f t="shared" si="77"/>
        <v>--</v>
      </c>
      <c r="F313" s="89" t="str">
        <f t="shared" si="68"/>
        <v>&gt;RC</v>
      </c>
      <c r="G313" s="89" t="str">
        <f t="shared" si="69"/>
        <v>&lt;RC</v>
      </c>
      <c r="H313" s="89" t="str">
        <f t="shared" si="78"/>
        <v>Tracy</v>
      </c>
      <c r="I313" s="89" t="str">
        <f t="shared" si="79"/>
        <v>--</v>
      </c>
      <c r="J313" s="79" t="str">
        <f>IF(DeltaCalc!P313="","--",DeltaCalc!P313)</f>
        <v>EI</v>
      </c>
      <c r="K313" s="89" t="str">
        <f t="shared" si="80"/>
        <v>UWFE</v>
      </c>
      <c r="L313" s="90">
        <f>DeltaCalc!AF313</f>
        <v>-7.5120195106137544E-4</v>
      </c>
      <c r="M313" s="90">
        <f t="shared" si="70"/>
        <v>13558.216796875</v>
      </c>
      <c r="N313" s="90">
        <f t="shared" si="71"/>
        <v>6562.984375</v>
      </c>
      <c r="O313" s="90">
        <f t="shared" si="72"/>
        <v>4306.29541015625</v>
      </c>
      <c r="P313" s="90">
        <f t="shared" si="81"/>
        <v>10869.27978515625</v>
      </c>
      <c r="Q313" s="90">
        <f t="shared" si="73"/>
        <v>563.48760986328125</v>
      </c>
      <c r="R313" s="92">
        <f>Data!CG313</f>
        <v>8658.26953125</v>
      </c>
      <c r="S313" s="92">
        <f>Data!CH313</f>
        <v>5873.2353515625</v>
      </c>
      <c r="T313" s="92">
        <f>Data!CI313</f>
        <v>2467.59619140625</v>
      </c>
      <c r="U313" s="92">
        <f>Data!CJ313</f>
        <v>8340.8310546875</v>
      </c>
      <c r="V313" s="90">
        <f>Data!CA314</f>
        <v>834.06805419921875</v>
      </c>
      <c r="W313" s="90">
        <f>Data!CC313</f>
        <v>964.91229248046875</v>
      </c>
      <c r="X313" s="90" t="str">
        <f t="shared" si="82"/>
        <v/>
      </c>
      <c r="Y313" s="90">
        <f>Data!BU314</f>
        <v>2297.085693359375</v>
      </c>
      <c r="Z313" s="90">
        <f>Data!BW313</f>
        <v>99000</v>
      </c>
      <c r="AA313" s="90" t="str">
        <f t="shared" si="83"/>
        <v/>
      </c>
      <c r="AB313" s="90">
        <f>Data!BX314</f>
        <v>1647.0067138671875</v>
      </c>
      <c r="AC313" s="90">
        <f>Data!BZ313</f>
        <v>99000</v>
      </c>
      <c r="AD313" s="90" t="str">
        <f t="shared" si="84"/>
        <v/>
      </c>
    </row>
    <row r="314" spans="1:30">
      <c r="A314" s="77">
        <v>194703</v>
      </c>
      <c r="B314" s="88">
        <f t="shared" si="74"/>
        <v>17136</v>
      </c>
      <c r="C314" s="79" t="str">
        <f t="shared" si="75"/>
        <v>NCP</v>
      </c>
      <c r="D314" s="79" t="str">
        <f t="shared" si="76"/>
        <v>Nimbus</v>
      </c>
      <c r="E314" s="79" t="str">
        <f t="shared" si="77"/>
        <v>Therm.</v>
      </c>
      <c r="F314" s="89" t="str">
        <f t="shared" si="68"/>
        <v>&gt;RC</v>
      </c>
      <c r="G314" s="89" t="str">
        <f t="shared" si="69"/>
        <v>&gt;RC</v>
      </c>
      <c r="H314" s="89" t="str">
        <f t="shared" si="78"/>
        <v>Tracy</v>
      </c>
      <c r="I314" s="89" t="str">
        <f t="shared" si="79"/>
        <v>--</v>
      </c>
      <c r="J314" s="79" t="str">
        <f>IF(DeltaCalc!P314="","--",DeltaCalc!P314)</f>
        <v>EI</v>
      </c>
      <c r="K314" s="89" t="str">
        <f t="shared" si="80"/>
        <v>UWFE</v>
      </c>
      <c r="L314" s="90">
        <f>DeltaCalc!AF314</f>
        <v>-7.5120195106137544E-4</v>
      </c>
      <c r="M314" s="90">
        <f t="shared" si="70"/>
        <v>11798.8759765625</v>
      </c>
      <c r="N314" s="90">
        <f t="shared" si="71"/>
        <v>5479.94140625</v>
      </c>
      <c r="O314" s="90">
        <f t="shared" si="72"/>
        <v>4238.31201171875</v>
      </c>
      <c r="P314" s="90">
        <f t="shared" si="81"/>
        <v>9718.25341796875</v>
      </c>
      <c r="Q314" s="90">
        <f t="shared" si="73"/>
        <v>228.8558349609375</v>
      </c>
      <c r="R314" s="92">
        <f>Data!CG314</f>
        <v>9154.6171875</v>
      </c>
      <c r="S314" s="92">
        <f>Data!CH314</f>
        <v>5745.9541015625</v>
      </c>
      <c r="T314" s="92">
        <f>Data!CI314</f>
        <v>2528.291259765625</v>
      </c>
      <c r="U314" s="92">
        <f>Data!CJ314</f>
        <v>8274.2451171875</v>
      </c>
      <c r="V314" s="90">
        <f>Data!CA315</f>
        <v>903.17254638671875</v>
      </c>
      <c r="W314" s="90">
        <f>Data!CC314</f>
        <v>964.91229248046875</v>
      </c>
      <c r="X314" s="90" t="str">
        <f t="shared" si="82"/>
        <v/>
      </c>
      <c r="Y314" s="90">
        <f>Data!BU315</f>
        <v>2360.6845703125</v>
      </c>
      <c r="Z314" s="90">
        <f>Data!BW314</f>
        <v>99000</v>
      </c>
      <c r="AA314" s="90" t="str">
        <f t="shared" si="83"/>
        <v/>
      </c>
      <c r="AB314" s="90">
        <f>Data!BX315</f>
        <v>1758.2022705078125</v>
      </c>
      <c r="AC314" s="90">
        <f>Data!BZ314</f>
        <v>99000</v>
      </c>
      <c r="AD314" s="90" t="str">
        <f t="shared" si="84"/>
        <v/>
      </c>
    </row>
    <row r="315" spans="1:30">
      <c r="A315" s="77">
        <v>194704</v>
      </c>
      <c r="B315" s="88">
        <f t="shared" si="74"/>
        <v>17167</v>
      </c>
      <c r="C315" s="79" t="str">
        <f t="shared" si="75"/>
        <v>Keswick</v>
      </c>
      <c r="D315" s="79" t="str">
        <f t="shared" si="76"/>
        <v>Nimbus</v>
      </c>
      <c r="E315" s="79" t="str">
        <f t="shared" si="77"/>
        <v>Therm.</v>
      </c>
      <c r="F315" s="89" t="str">
        <f t="shared" si="68"/>
        <v>&gt;RC</v>
      </c>
      <c r="G315" s="89" t="str">
        <f t="shared" si="69"/>
        <v>Storage</v>
      </c>
      <c r="H315" s="89" t="str">
        <f t="shared" si="78"/>
        <v>Tracy</v>
      </c>
      <c r="I315" s="89" t="str">
        <f t="shared" si="79"/>
        <v>Storage</v>
      </c>
      <c r="J315" s="79" t="str">
        <f>IF(DeltaCalc!P315="","--",DeltaCalc!P315)</f>
        <v>--</v>
      </c>
      <c r="K315" s="89" t="str">
        <f t="shared" si="80"/>
        <v>UWFE</v>
      </c>
      <c r="L315" s="90">
        <f>DeltaCalc!AF315</f>
        <v>563.1923828125</v>
      </c>
      <c r="M315" s="90">
        <f t="shared" si="70"/>
        <v>14268.1982421875</v>
      </c>
      <c r="N315" s="90">
        <f t="shared" si="71"/>
        <v>5236.1591796875</v>
      </c>
      <c r="O315" s="90">
        <f t="shared" si="72"/>
        <v>4218.24853515625</v>
      </c>
      <c r="P315" s="90">
        <f t="shared" si="81"/>
        <v>9454.40771484375</v>
      </c>
      <c r="Q315" s="90">
        <f t="shared" si="73"/>
        <v>3304.16455078125</v>
      </c>
      <c r="R315" s="92">
        <f>Data!CG315</f>
        <v>8290.505859375</v>
      </c>
      <c r="S315" s="92">
        <f>Data!CH315</f>
        <v>4500</v>
      </c>
      <c r="T315" s="92">
        <f>Data!CI315</f>
        <v>2213.6123046875</v>
      </c>
      <c r="U315" s="92">
        <f>Data!CJ315</f>
        <v>6713.6123046875</v>
      </c>
      <c r="V315" s="90">
        <f>Data!CA316</f>
        <v>967.79071044921875</v>
      </c>
      <c r="W315" s="90">
        <f>Data!CC315</f>
        <v>964.91229248046875</v>
      </c>
      <c r="X315" s="90">
        <f t="shared" si="82"/>
        <v>2.87841796875</v>
      </c>
      <c r="Y315" s="90">
        <f>Data!BU316</f>
        <v>1867.6865234375</v>
      </c>
      <c r="Z315" s="90">
        <f>Data!BW315</f>
        <v>99000</v>
      </c>
      <c r="AA315" s="90" t="str">
        <f t="shared" si="83"/>
        <v/>
      </c>
      <c r="AB315" s="90">
        <f>Data!BX316</f>
        <v>1093.218505859375</v>
      </c>
      <c r="AC315" s="90">
        <f>Data!BZ315</f>
        <v>99000</v>
      </c>
      <c r="AD315" s="90" t="str">
        <f t="shared" si="84"/>
        <v/>
      </c>
    </row>
    <row r="316" spans="1:30">
      <c r="A316" s="77">
        <v>194705</v>
      </c>
      <c r="B316" s="88">
        <f t="shared" si="74"/>
        <v>17198</v>
      </c>
      <c r="C316" s="79" t="str">
        <f t="shared" si="75"/>
        <v>NCP</v>
      </c>
      <c r="D316" s="79" t="str">
        <f t="shared" si="76"/>
        <v>Nimbus</v>
      </c>
      <c r="E316" s="79" t="str">
        <f t="shared" si="77"/>
        <v>F. Min</v>
      </c>
      <c r="F316" s="89" t="str">
        <f t="shared" si="68"/>
        <v>&gt;RC</v>
      </c>
      <c r="G316" s="89" t="str">
        <f t="shared" si="69"/>
        <v>Storage</v>
      </c>
      <c r="H316" s="89" t="str">
        <f t="shared" si="78"/>
        <v>--</v>
      </c>
      <c r="I316" s="89" t="str">
        <f t="shared" si="79"/>
        <v>Storage</v>
      </c>
      <c r="J316" s="79" t="str">
        <f>IF(DeltaCalc!P316="","--",DeltaCalc!P316)</f>
        <v>--</v>
      </c>
      <c r="K316" s="89" t="str">
        <f t="shared" si="80"/>
        <v>UWFE</v>
      </c>
      <c r="L316" s="90">
        <f>DeltaCalc!AF316</f>
        <v>1649.228759765625</v>
      </c>
      <c r="M316" s="90">
        <f t="shared" si="70"/>
        <v>11609.2275390625</v>
      </c>
      <c r="N316" s="90">
        <f t="shared" si="71"/>
        <v>3183.0908203125</v>
      </c>
      <c r="O316" s="90">
        <f t="shared" si="72"/>
        <v>3647.664794921875</v>
      </c>
      <c r="P316" s="90">
        <f t="shared" si="81"/>
        <v>6830.755615234375</v>
      </c>
      <c r="Q316" s="90">
        <f t="shared" si="73"/>
        <v>1649.228759765625</v>
      </c>
      <c r="R316" s="92">
        <f>Data!CG316</f>
        <v>0</v>
      </c>
      <c r="S316" s="92">
        <f>Data!CH316</f>
        <v>300</v>
      </c>
      <c r="T316" s="92">
        <f>Data!CI316</f>
        <v>2042.03271484375</v>
      </c>
      <c r="U316" s="92">
        <f>Data!CJ316</f>
        <v>2342.03271484375</v>
      </c>
      <c r="V316" s="90">
        <f>Data!CA317</f>
        <v>645.22369384765625</v>
      </c>
      <c r="W316" s="90">
        <f>Data!CC316</f>
        <v>778.9473876953125</v>
      </c>
      <c r="X316" s="90" t="str">
        <f t="shared" si="82"/>
        <v/>
      </c>
      <c r="Y316" s="90">
        <f>Data!BU317</f>
        <v>1148.0299072265625</v>
      </c>
      <c r="Z316" s="90">
        <f>Data!BW316</f>
        <v>99000</v>
      </c>
      <c r="AA316" s="90" t="str">
        <f t="shared" si="83"/>
        <v/>
      </c>
      <c r="AB316" s="90">
        <f>Data!BX317</f>
        <v>787.32073974609375</v>
      </c>
      <c r="AC316" s="90">
        <f>Data!BZ316</f>
        <v>99000</v>
      </c>
      <c r="AD316" s="90" t="str">
        <f t="shared" si="84"/>
        <v/>
      </c>
    </row>
    <row r="317" spans="1:30">
      <c r="A317" s="77">
        <v>194706</v>
      </c>
      <c r="B317" s="88">
        <f t="shared" si="74"/>
        <v>17226</v>
      </c>
      <c r="C317" s="79" t="str">
        <f t="shared" si="75"/>
        <v>Keswick</v>
      </c>
      <c r="D317" s="79" t="str">
        <f t="shared" si="76"/>
        <v>Nimbus</v>
      </c>
      <c r="E317" s="79" t="str">
        <f t="shared" si="77"/>
        <v>Therm.</v>
      </c>
      <c r="F317" s="89" t="str">
        <f t="shared" si="68"/>
        <v>&gt;RC</v>
      </c>
      <c r="G317" s="89" t="str">
        <f t="shared" si="69"/>
        <v>Storage</v>
      </c>
      <c r="H317" s="89" t="str">
        <f t="shared" si="78"/>
        <v>--</v>
      </c>
      <c r="I317" s="89" t="str">
        <f t="shared" si="79"/>
        <v>Storage</v>
      </c>
      <c r="J317" s="79" t="str">
        <f>IF(DeltaCalc!P317="","--",DeltaCalc!P317)</f>
        <v>--</v>
      </c>
      <c r="K317" s="89" t="str">
        <f t="shared" si="80"/>
        <v>UWFE</v>
      </c>
      <c r="L317" s="90">
        <f>DeltaCalc!AF317</f>
        <v>6894.4554777795875</v>
      </c>
      <c r="M317" s="90">
        <f t="shared" si="70"/>
        <v>18690.783203125</v>
      </c>
      <c r="N317" s="90">
        <f t="shared" si="71"/>
        <v>3508.029296875</v>
      </c>
      <c r="O317" s="90">
        <f t="shared" si="72"/>
        <v>3508.029296875</v>
      </c>
      <c r="P317" s="90">
        <f t="shared" si="81"/>
        <v>7016.05859375</v>
      </c>
      <c r="Q317" s="90">
        <f t="shared" si="73"/>
        <v>7534.1123046875</v>
      </c>
      <c r="R317" s="92">
        <f>Data!CG317</f>
        <v>0</v>
      </c>
      <c r="S317" s="92">
        <f>Data!CH317</f>
        <v>300</v>
      </c>
      <c r="T317" s="92">
        <f>Data!CI317</f>
        <v>2500</v>
      </c>
      <c r="U317" s="92">
        <f>Data!CJ317</f>
        <v>2800</v>
      </c>
      <c r="V317" s="90">
        <f>Data!CA318</f>
        <v>458.92495727539062</v>
      </c>
      <c r="W317" s="90">
        <f>Data!CC317</f>
        <v>659.64910888671875</v>
      </c>
      <c r="X317" s="90" t="str">
        <f t="shared" si="82"/>
        <v/>
      </c>
      <c r="Y317" s="90">
        <f>Data!BU318</f>
        <v>617.3271484375</v>
      </c>
      <c r="Z317" s="90">
        <f>Data!BW317</f>
        <v>99000</v>
      </c>
      <c r="AA317" s="90" t="str">
        <f t="shared" si="83"/>
        <v/>
      </c>
      <c r="AB317" s="90">
        <f>Data!BX318</f>
        <v>368.46142578125</v>
      </c>
      <c r="AC317" s="90">
        <f>Data!BZ317</f>
        <v>99000</v>
      </c>
      <c r="AD317" s="90" t="str">
        <f t="shared" si="84"/>
        <v/>
      </c>
    </row>
    <row r="318" spans="1:30">
      <c r="A318" s="77">
        <v>194707</v>
      </c>
      <c r="B318" s="88">
        <f t="shared" si="74"/>
        <v>17257</v>
      </c>
      <c r="C318" s="79" t="str">
        <f t="shared" si="75"/>
        <v>Keswick</v>
      </c>
      <c r="D318" s="79" t="str">
        <f t="shared" si="76"/>
        <v>Flood</v>
      </c>
      <c r="E318" s="79" t="str">
        <f t="shared" si="77"/>
        <v>Therm.</v>
      </c>
      <c r="F318" s="89" t="str">
        <f t="shared" si="68"/>
        <v>&gt;RC</v>
      </c>
      <c r="G318" s="89" t="str">
        <f t="shared" si="69"/>
        <v>Storage</v>
      </c>
      <c r="H318" s="89" t="str">
        <f t="shared" si="78"/>
        <v>--</v>
      </c>
      <c r="I318" s="89" t="str">
        <f t="shared" si="79"/>
        <v>Storage</v>
      </c>
      <c r="J318" s="79" t="str">
        <f>IF(DeltaCalc!P318="","--",DeltaCalc!P318)</f>
        <v>--</v>
      </c>
      <c r="K318" s="89" t="str">
        <f t="shared" si="80"/>
        <v>UWFE</v>
      </c>
      <c r="L318" s="90">
        <f>DeltaCalc!AF318</f>
        <v>9245.7509765625</v>
      </c>
      <c r="M318" s="90">
        <f t="shared" si="70"/>
        <v>20178.115234375</v>
      </c>
      <c r="N318" s="90">
        <f t="shared" si="71"/>
        <v>1261.436279296875</v>
      </c>
      <c r="O318" s="90">
        <f t="shared" si="72"/>
        <v>1261.436279296875</v>
      </c>
      <c r="P318" s="90">
        <f t="shared" si="81"/>
        <v>2522.87255859375</v>
      </c>
      <c r="Q318" s="90">
        <f t="shared" si="73"/>
        <v>9245.7509765625</v>
      </c>
      <c r="R318" s="92">
        <f>Data!CG318</f>
        <v>0</v>
      </c>
      <c r="S318" s="92">
        <f>Data!CH318</f>
        <v>300</v>
      </c>
      <c r="T318" s="92">
        <f>Data!CI318</f>
        <v>800</v>
      </c>
      <c r="U318" s="92">
        <f>Data!CJ318</f>
        <v>1100</v>
      </c>
      <c r="V318" s="90">
        <f>Data!CA319</f>
        <v>340.5906982421875</v>
      </c>
      <c r="W318" s="90">
        <f>Data!CC318</f>
        <v>631.57891845703125</v>
      </c>
      <c r="X318" s="90" t="str">
        <f t="shared" si="82"/>
        <v/>
      </c>
      <c r="Y318" s="90">
        <f>Data!BU319</f>
        <v>258.90301513671875</v>
      </c>
      <c r="Z318" s="90">
        <f>Data!BW318</f>
        <v>99000</v>
      </c>
      <c r="AA318" s="90" t="str">
        <f t="shared" si="83"/>
        <v/>
      </c>
      <c r="AB318" s="90">
        <f>Data!BX319</f>
        <v>185.34288024902344</v>
      </c>
      <c r="AC318" s="90">
        <f>Data!BZ318</f>
        <v>99000</v>
      </c>
      <c r="AD318" s="90" t="str">
        <f t="shared" si="84"/>
        <v/>
      </c>
    </row>
    <row r="319" spans="1:30">
      <c r="A319" s="77">
        <v>194708</v>
      </c>
      <c r="B319" s="88">
        <f t="shared" si="74"/>
        <v>17287</v>
      </c>
      <c r="C319" s="79" t="str">
        <f t="shared" si="75"/>
        <v>Keswick</v>
      </c>
      <c r="D319" s="79" t="str">
        <f t="shared" si="76"/>
        <v>Nimbus</v>
      </c>
      <c r="E319" s="79" t="str">
        <f t="shared" si="77"/>
        <v>F. Min</v>
      </c>
      <c r="F319" s="89" t="str">
        <f t="shared" si="68"/>
        <v>&gt;RC</v>
      </c>
      <c r="G319" s="89" t="str">
        <f t="shared" si="69"/>
        <v>&lt;RC</v>
      </c>
      <c r="H319" s="89" t="str">
        <f t="shared" si="78"/>
        <v>PulseCap1</v>
      </c>
      <c r="I319" s="89" t="str">
        <f t="shared" si="79"/>
        <v>PulseCap1</v>
      </c>
      <c r="J319" s="79" t="str">
        <f>IF(DeltaCalc!P319="","--",DeltaCalc!P319)</f>
        <v>--</v>
      </c>
      <c r="K319" s="89" t="str">
        <f t="shared" si="80"/>
        <v>UWFE</v>
      </c>
      <c r="L319" s="90">
        <f>DeltaCalc!AF319</f>
        <v>2831.29296875</v>
      </c>
      <c r="M319" s="90">
        <f t="shared" si="70"/>
        <v>10307.236328125</v>
      </c>
      <c r="N319" s="90">
        <f t="shared" si="71"/>
        <v>855.52215576171875</v>
      </c>
      <c r="O319" s="90">
        <f t="shared" si="72"/>
        <v>855.52215576171875</v>
      </c>
      <c r="P319" s="90">
        <f t="shared" si="81"/>
        <v>1711.0443115234375</v>
      </c>
      <c r="Q319" s="90">
        <f t="shared" si="73"/>
        <v>2831.29296875</v>
      </c>
      <c r="R319" s="92">
        <f>Data!CG319</f>
        <v>3336.92138671875</v>
      </c>
      <c r="S319" s="92">
        <f>Data!CH319</f>
        <v>1000</v>
      </c>
      <c r="T319" s="92">
        <f>Data!CI319</f>
        <v>800</v>
      </c>
      <c r="U319" s="92">
        <f>Data!CJ319</f>
        <v>1800</v>
      </c>
      <c r="V319" s="90">
        <f>Data!CA320</f>
        <v>382.3314208984375</v>
      </c>
      <c r="W319" s="90">
        <f>Data!CC319</f>
        <v>631.57891845703125</v>
      </c>
      <c r="X319" s="90" t="str">
        <f t="shared" si="82"/>
        <v/>
      </c>
      <c r="Y319" s="90">
        <f>Data!BU320</f>
        <v>243.28370666503906</v>
      </c>
      <c r="Z319" s="90">
        <f>Data!BW319</f>
        <v>450</v>
      </c>
      <c r="AA319" s="90" t="str">
        <f t="shared" si="83"/>
        <v/>
      </c>
      <c r="AB319" s="90">
        <f>Data!BX320</f>
        <v>212.64262390136719</v>
      </c>
      <c r="AC319" s="90">
        <f>Data!BZ319</f>
        <v>450</v>
      </c>
      <c r="AD319" s="90" t="str">
        <f t="shared" si="84"/>
        <v/>
      </c>
    </row>
    <row r="320" spans="1:30">
      <c r="A320" s="77">
        <v>194709</v>
      </c>
      <c r="B320" s="88">
        <f t="shared" si="74"/>
        <v>17318</v>
      </c>
      <c r="C320" s="79" t="str">
        <f t="shared" si="75"/>
        <v>NCP</v>
      </c>
      <c r="D320" s="79" t="str">
        <f t="shared" si="76"/>
        <v>Nimbus</v>
      </c>
      <c r="E320" s="79" t="str">
        <f t="shared" si="77"/>
        <v>--</v>
      </c>
      <c r="F320" s="89" t="str">
        <f t="shared" si="68"/>
        <v>&lt;RC</v>
      </c>
      <c r="G320" s="89" t="str">
        <f t="shared" si="69"/>
        <v>&lt;RC</v>
      </c>
      <c r="H320" s="89" t="str">
        <f t="shared" si="78"/>
        <v>PulseCap1</v>
      </c>
      <c r="I320" s="89" t="str">
        <f t="shared" si="79"/>
        <v>PulseCap1</v>
      </c>
      <c r="J320" s="79" t="str">
        <f>IF(DeltaCalc!P320="","--",DeltaCalc!P320)</f>
        <v>--</v>
      </c>
      <c r="K320" s="89" t="str">
        <f t="shared" si="80"/>
        <v>IBU</v>
      </c>
      <c r="L320" s="90">
        <f>DeltaCalc!AF320</f>
        <v>1080.531982421875</v>
      </c>
      <c r="M320" s="90">
        <f t="shared" si="70"/>
        <v>9534.60546875</v>
      </c>
      <c r="N320" s="90">
        <f t="shared" si="71"/>
        <v>761.0240478515625</v>
      </c>
      <c r="O320" s="90">
        <f t="shared" si="72"/>
        <v>800</v>
      </c>
      <c r="P320" s="90">
        <f t="shared" si="81"/>
        <v>1561.0240478515625</v>
      </c>
      <c r="Q320" s="90">
        <f t="shared" si="73"/>
        <v>1830.951904296875</v>
      </c>
      <c r="R320" s="92">
        <f>Data!CG320</f>
        <v>8710.744140625</v>
      </c>
      <c r="S320" s="92">
        <f>Data!CH320</f>
        <v>1000</v>
      </c>
      <c r="T320" s="92">
        <f>Data!CI320</f>
        <v>937.5467529296875</v>
      </c>
      <c r="U320" s="92">
        <f>Data!CJ320</f>
        <v>1937.5467529296875</v>
      </c>
      <c r="V320" s="90">
        <f>Data!CA321</f>
        <v>366.24050903320312</v>
      </c>
      <c r="W320" s="90">
        <f>Data!CC320</f>
        <v>631.57891845703125</v>
      </c>
      <c r="X320" s="90" t="str">
        <f t="shared" si="82"/>
        <v/>
      </c>
      <c r="Y320" s="90">
        <f>Data!BU321</f>
        <v>284.23590087890625</v>
      </c>
      <c r="Z320" s="90">
        <f>Data!BW320</f>
        <v>450</v>
      </c>
      <c r="AA320" s="90" t="str">
        <f t="shared" si="83"/>
        <v/>
      </c>
      <c r="AB320" s="90">
        <f>Data!BX321</f>
        <v>335.56759643554687</v>
      </c>
      <c r="AC320" s="90">
        <f>Data!BZ320</f>
        <v>450</v>
      </c>
      <c r="AD320" s="90" t="str">
        <f t="shared" si="84"/>
        <v/>
      </c>
    </row>
    <row r="321" spans="1:30">
      <c r="A321" s="77">
        <v>194710</v>
      </c>
      <c r="B321" s="88">
        <f t="shared" si="74"/>
        <v>17348</v>
      </c>
      <c r="C321" s="79" t="str">
        <f t="shared" si="75"/>
        <v>NCP</v>
      </c>
      <c r="D321" s="79" t="str">
        <f t="shared" si="76"/>
        <v>--</v>
      </c>
      <c r="E321" s="79" t="str">
        <f t="shared" si="77"/>
        <v>--</v>
      </c>
      <c r="F321" s="89" t="str">
        <f t="shared" si="68"/>
        <v>&lt;RC</v>
      </c>
      <c r="G321" s="89" t="str">
        <f t="shared" si="69"/>
        <v>&lt;RC</v>
      </c>
      <c r="H321" s="89" t="str">
        <f t="shared" si="78"/>
        <v>--</v>
      </c>
      <c r="I321" s="89" t="str">
        <f t="shared" si="79"/>
        <v>--</v>
      </c>
      <c r="J321" s="79" t="str">
        <f>IF(DeltaCalc!P321="","--",DeltaCalc!P321)</f>
        <v>MRDO</v>
      </c>
      <c r="K321" s="89" t="str">
        <f t="shared" si="80"/>
        <v>IBU</v>
      </c>
      <c r="L321" s="90">
        <f>DeltaCalc!AF321</f>
        <v>0</v>
      </c>
      <c r="M321" s="90">
        <f t="shared" si="70"/>
        <v>12965.875</v>
      </c>
      <c r="N321" s="90">
        <f t="shared" si="71"/>
        <v>1590.2310791015625</v>
      </c>
      <c r="O321" s="90">
        <f t="shared" si="72"/>
        <v>1590.2310791015625</v>
      </c>
      <c r="P321" s="90">
        <f t="shared" si="81"/>
        <v>3180.462158203125</v>
      </c>
      <c r="Q321" s="90">
        <f t="shared" si="73"/>
        <v>0</v>
      </c>
      <c r="R321" s="92">
        <f>Data!CG321</f>
        <v>10543.0771484375</v>
      </c>
      <c r="S321" s="92">
        <f>Data!CH321</f>
        <v>2500</v>
      </c>
      <c r="T321" s="92">
        <f>Data!CI321</f>
        <v>2000</v>
      </c>
      <c r="U321" s="92">
        <f>Data!CJ321</f>
        <v>4500</v>
      </c>
      <c r="V321" s="90">
        <f>Data!CA322</f>
        <v>285.22036743164063</v>
      </c>
      <c r="W321" s="90">
        <f>Data!CC321</f>
        <v>631.57891845703125</v>
      </c>
      <c r="X321" s="90" t="str">
        <f t="shared" si="82"/>
        <v/>
      </c>
      <c r="Y321" s="90">
        <f>Data!BU322</f>
        <v>444.63421630859375</v>
      </c>
      <c r="Z321" s="90">
        <f>Data!BW321</f>
        <v>900</v>
      </c>
      <c r="AA321" s="90" t="str">
        <f t="shared" si="83"/>
        <v/>
      </c>
      <c r="AB321" s="90">
        <f>Data!BX322</f>
        <v>553.73699951171875</v>
      </c>
      <c r="AC321" s="90">
        <f>Data!BZ321</f>
        <v>1060</v>
      </c>
      <c r="AD321" s="90" t="str">
        <f t="shared" si="84"/>
        <v/>
      </c>
    </row>
    <row r="322" spans="1:30">
      <c r="A322" s="77">
        <v>194711</v>
      </c>
      <c r="B322" s="88">
        <f t="shared" si="74"/>
        <v>17379</v>
      </c>
      <c r="C322" s="79" t="str">
        <f t="shared" si="75"/>
        <v>--</v>
      </c>
      <c r="D322" s="79" t="str">
        <f t="shared" si="76"/>
        <v>--</v>
      </c>
      <c r="E322" s="79" t="str">
        <f t="shared" si="77"/>
        <v>--</v>
      </c>
      <c r="F322" s="89" t="str">
        <f t="shared" si="68"/>
        <v>&lt;RC</v>
      </c>
      <c r="G322" s="89" t="str">
        <f t="shared" si="69"/>
        <v>&lt;RC</v>
      </c>
      <c r="H322" s="89" t="str">
        <f t="shared" si="78"/>
        <v>Tracy</v>
      </c>
      <c r="I322" s="89" t="str">
        <f t="shared" si="79"/>
        <v>Banks</v>
      </c>
      <c r="J322" s="79" t="str">
        <f>IF(DeltaCalc!P322="","--",DeltaCalc!P322)</f>
        <v>--</v>
      </c>
      <c r="K322" s="89" t="str">
        <f t="shared" si="80"/>
        <v>IBU</v>
      </c>
      <c r="L322" s="90">
        <f>DeltaCalc!AF322</f>
        <v>59.086582183837891</v>
      </c>
      <c r="M322" s="90">
        <f t="shared" si="70"/>
        <v>19587.775390625</v>
      </c>
      <c r="N322" s="90">
        <f t="shared" si="71"/>
        <v>6680</v>
      </c>
      <c r="O322" s="90">
        <f t="shared" si="72"/>
        <v>4502.888671875</v>
      </c>
      <c r="P322" s="90">
        <f t="shared" si="81"/>
        <v>11182.888671875</v>
      </c>
      <c r="Q322" s="90">
        <f t="shared" si="73"/>
        <v>59.086582183837891</v>
      </c>
      <c r="R322" s="92">
        <f>Data!CG322</f>
        <v>19264.068359375</v>
      </c>
      <c r="S322" s="92">
        <f>Data!CH322</f>
        <v>6680</v>
      </c>
      <c r="T322" s="92">
        <f>Data!CI322</f>
        <v>4502.888671875</v>
      </c>
      <c r="U322" s="92">
        <f>Data!CJ322</f>
        <v>11182.888671875</v>
      </c>
      <c r="V322" s="90">
        <f>Data!CA323</f>
        <v>474.3602294921875</v>
      </c>
      <c r="W322" s="90">
        <f>Data!CC322</f>
        <v>631.57891845703125</v>
      </c>
      <c r="X322" s="90" t="str">
        <f t="shared" si="82"/>
        <v/>
      </c>
      <c r="Y322" s="90">
        <f>Data!BU323</f>
        <v>1389.9693603515625</v>
      </c>
      <c r="Z322" s="90">
        <f>Data!BW322</f>
        <v>1350</v>
      </c>
      <c r="AA322" s="90">
        <f t="shared" si="83"/>
        <v>39.9693603515625</v>
      </c>
      <c r="AB322" s="90">
        <f>Data!BX323</f>
        <v>842.05401611328125</v>
      </c>
      <c r="AC322" s="90">
        <f>Data!BZ322</f>
        <v>1670</v>
      </c>
      <c r="AD322" s="90" t="str">
        <f t="shared" si="84"/>
        <v/>
      </c>
    </row>
    <row r="323" spans="1:30">
      <c r="A323" s="77">
        <v>194712</v>
      </c>
      <c r="B323" s="88">
        <f t="shared" si="74"/>
        <v>17410</v>
      </c>
      <c r="C323" s="79" t="str">
        <f t="shared" si="75"/>
        <v>--</v>
      </c>
      <c r="D323" s="79" t="str">
        <f t="shared" si="76"/>
        <v>--</v>
      </c>
      <c r="E323" s="79" t="str">
        <f t="shared" si="77"/>
        <v>--</v>
      </c>
      <c r="F323" s="89" t="str">
        <f t="shared" si="68"/>
        <v>&lt;RC</v>
      </c>
      <c r="G323" s="89" t="str">
        <f t="shared" si="69"/>
        <v>&lt;RC</v>
      </c>
      <c r="H323" s="89" t="str">
        <f t="shared" si="78"/>
        <v>Tracy</v>
      </c>
      <c r="I323" s="89" t="str">
        <f t="shared" si="79"/>
        <v>Banks</v>
      </c>
      <c r="J323" s="79" t="str">
        <f>IF(DeltaCalc!P323="","--",DeltaCalc!P323)</f>
        <v>JP</v>
      </c>
      <c r="K323" s="89" t="str">
        <f t="shared" si="80"/>
        <v>IBU</v>
      </c>
      <c r="L323" s="90">
        <f>DeltaCalc!AF323</f>
        <v>9.033203125E-3</v>
      </c>
      <c r="M323" s="90">
        <f t="shared" si="70"/>
        <v>17732.4921875</v>
      </c>
      <c r="N323" s="90">
        <f t="shared" si="71"/>
        <v>6680</v>
      </c>
      <c r="O323" s="90">
        <f t="shared" si="72"/>
        <v>4478.08935546875</v>
      </c>
      <c r="P323" s="90">
        <f t="shared" si="81"/>
        <v>11158.08935546875</v>
      </c>
      <c r="Q323" s="90">
        <f t="shared" si="73"/>
        <v>1752.386962890625</v>
      </c>
      <c r="R323" s="92">
        <f>Data!CG323</f>
        <v>17701.8203125</v>
      </c>
      <c r="S323" s="92">
        <f>Data!CH323</f>
        <v>6680</v>
      </c>
      <c r="T323" s="92">
        <f>Data!CI323</f>
        <v>4478.08935546875</v>
      </c>
      <c r="U323" s="92">
        <f>Data!CJ323</f>
        <v>11158.08984375</v>
      </c>
      <c r="V323" s="90">
        <f>Data!CA324</f>
        <v>726.42730712890625</v>
      </c>
      <c r="W323" s="90">
        <f>Data!CC323</f>
        <v>964.91229248046875</v>
      </c>
      <c r="X323" s="90" t="str">
        <f t="shared" si="82"/>
        <v/>
      </c>
      <c r="Y323" s="90">
        <f>Data!BU324</f>
        <v>1807.314208984375</v>
      </c>
      <c r="Z323" s="90">
        <f>Data!BW323</f>
        <v>1790</v>
      </c>
      <c r="AA323" s="90">
        <f t="shared" si="83"/>
        <v>17.314208984375</v>
      </c>
      <c r="AB323" s="90">
        <f>Data!BX324</f>
        <v>1102.6871337890625</v>
      </c>
      <c r="AC323" s="90">
        <f>Data!BZ323</f>
        <v>2240</v>
      </c>
      <c r="AD323" s="90" t="str">
        <f t="shared" si="84"/>
        <v/>
      </c>
    </row>
    <row r="324" spans="1:30">
      <c r="A324" s="77">
        <v>194713</v>
      </c>
      <c r="B324" s="88">
        <f t="shared" si="74"/>
        <v>17440</v>
      </c>
      <c r="C324" s="79" t="str">
        <f t="shared" si="75"/>
        <v>--</v>
      </c>
      <c r="D324" s="79" t="str">
        <f t="shared" si="76"/>
        <v>Nimbus</v>
      </c>
      <c r="E324" s="79" t="str">
        <f t="shared" si="77"/>
        <v>--</v>
      </c>
      <c r="F324" s="89" t="str">
        <f t="shared" si="68"/>
        <v>@RC</v>
      </c>
      <c r="G324" s="89" t="str">
        <f t="shared" si="69"/>
        <v>&gt;RC</v>
      </c>
      <c r="H324" s="89" t="str">
        <f t="shared" si="78"/>
        <v>--</v>
      </c>
      <c r="I324" s="89" t="str">
        <f t="shared" si="79"/>
        <v>--</v>
      </c>
      <c r="J324" s="79" t="str">
        <f>IF(DeltaCalc!P324="","--",DeltaCalc!P324)</f>
        <v>MRDO</v>
      </c>
      <c r="K324" s="89" t="str">
        <f t="shared" si="80"/>
        <v>UWFE</v>
      </c>
      <c r="L324" s="90">
        <f>DeltaCalc!AF324</f>
        <v>1.018519324134104E-4</v>
      </c>
      <c r="M324" s="90">
        <f t="shared" si="70"/>
        <v>12426.5947265625</v>
      </c>
      <c r="N324" s="90">
        <f t="shared" si="71"/>
        <v>4924.08349609375</v>
      </c>
      <c r="O324" s="90">
        <f t="shared" si="72"/>
        <v>4314.2880859375</v>
      </c>
      <c r="P324" s="90">
        <f t="shared" si="81"/>
        <v>9238.37158203125</v>
      </c>
      <c r="Q324" s="90">
        <f t="shared" si="73"/>
        <v>1.018519324134104E-4</v>
      </c>
      <c r="R324" s="92">
        <f>Data!CG324</f>
        <v>4485.529296875</v>
      </c>
      <c r="S324" s="92">
        <f>Data!CH324</f>
        <v>300</v>
      </c>
      <c r="T324" s="92">
        <f>Data!CI324</f>
        <v>4395.26318359375</v>
      </c>
      <c r="U324" s="92">
        <f>Data!CJ324</f>
        <v>4695.26318359375</v>
      </c>
      <c r="V324" s="90">
        <f>Data!CA325</f>
        <v>780.139892578125</v>
      </c>
      <c r="W324" s="90">
        <f>Data!CC324</f>
        <v>964.91229248046875</v>
      </c>
      <c r="X324" s="90" t="str">
        <f t="shared" si="82"/>
        <v/>
      </c>
      <c r="Y324" s="90">
        <f>Data!BU325</f>
        <v>2259.46435546875</v>
      </c>
      <c r="Z324" s="90">
        <f>Data!BW324</f>
        <v>99000</v>
      </c>
      <c r="AA324" s="90" t="str">
        <f t="shared" si="83"/>
        <v/>
      </c>
      <c r="AB324" s="90">
        <f>Data!BX325</f>
        <v>1844.240478515625</v>
      </c>
      <c r="AC324" s="90">
        <f>Data!BZ324</f>
        <v>99000</v>
      </c>
      <c r="AD324" s="90" t="str">
        <f t="shared" si="84"/>
        <v/>
      </c>
    </row>
    <row r="325" spans="1:30">
      <c r="A325" s="77">
        <v>194802</v>
      </c>
      <c r="B325" s="88">
        <f t="shared" si="74"/>
        <v>17471</v>
      </c>
      <c r="C325" s="79" t="str">
        <f t="shared" si="75"/>
        <v>--</v>
      </c>
      <c r="D325" s="79" t="str">
        <f t="shared" si="76"/>
        <v>Nimbus</v>
      </c>
      <c r="E325" s="79" t="str">
        <f t="shared" si="77"/>
        <v>Therm.</v>
      </c>
      <c r="F325" s="89" t="str">
        <f t="shared" si="68"/>
        <v>&gt;RC</v>
      </c>
      <c r="G325" s="89" t="str">
        <f t="shared" si="69"/>
        <v>&lt;RC</v>
      </c>
      <c r="H325" s="89" t="str">
        <f t="shared" si="78"/>
        <v>Tracy</v>
      </c>
      <c r="I325" s="89" t="str">
        <f t="shared" si="79"/>
        <v>--</v>
      </c>
      <c r="J325" s="79" t="str">
        <f>IF(DeltaCalc!P325="","--",DeltaCalc!P325)</f>
        <v>RS</v>
      </c>
      <c r="K325" s="89" t="str">
        <f t="shared" si="80"/>
        <v>UWFE</v>
      </c>
      <c r="L325" s="90">
        <f>DeltaCalc!AF325</f>
        <v>3.0517578125E-5</v>
      </c>
      <c r="M325" s="90">
        <f t="shared" si="70"/>
        <v>11880.7802734375</v>
      </c>
      <c r="N325" s="90">
        <f t="shared" si="71"/>
        <v>5037.00537109375</v>
      </c>
      <c r="O325" s="90">
        <f t="shared" si="72"/>
        <v>4291.544921875</v>
      </c>
      <c r="P325" s="90">
        <f t="shared" si="81"/>
        <v>9328.55029296875</v>
      </c>
      <c r="Q325" s="90">
        <f t="shared" si="73"/>
        <v>203.16360473632812</v>
      </c>
      <c r="R325" s="92">
        <f>Data!CG325</f>
        <v>11880.7802734375</v>
      </c>
      <c r="S325" s="92">
        <f>Data!CH325</f>
        <v>6513.75439453125</v>
      </c>
      <c r="T325" s="92">
        <f>Data!CI325</f>
        <v>2868.283935546875</v>
      </c>
      <c r="U325" s="92">
        <f>Data!CJ325</f>
        <v>9382.0380859375</v>
      </c>
      <c r="V325" s="90">
        <f>Data!CA326</f>
        <v>910.61578369140625</v>
      </c>
      <c r="W325" s="90">
        <f>Data!CC325</f>
        <v>964.91229248046875</v>
      </c>
      <c r="X325" s="90" t="str">
        <f t="shared" si="82"/>
        <v/>
      </c>
      <c r="Y325" s="90">
        <f>Data!BU326</f>
        <v>2600.437255859375</v>
      </c>
      <c r="Z325" s="90">
        <f>Data!BW325</f>
        <v>99000</v>
      </c>
      <c r="AA325" s="90" t="str">
        <f t="shared" si="83"/>
        <v/>
      </c>
      <c r="AB325" s="90">
        <f>Data!BX326</f>
        <v>2191.853759765625</v>
      </c>
      <c r="AC325" s="90">
        <f>Data!BZ325</f>
        <v>99000</v>
      </c>
      <c r="AD325" s="90" t="str">
        <f t="shared" si="84"/>
        <v/>
      </c>
    </row>
    <row r="326" spans="1:30">
      <c r="A326" s="77">
        <v>194803</v>
      </c>
      <c r="B326" s="88">
        <f t="shared" si="74"/>
        <v>17501</v>
      </c>
      <c r="C326" s="79" t="str">
        <f t="shared" si="75"/>
        <v>--</v>
      </c>
      <c r="D326" s="79" t="str">
        <f t="shared" si="76"/>
        <v>Nimbus</v>
      </c>
      <c r="E326" s="79" t="str">
        <f t="shared" si="77"/>
        <v>Therm.</v>
      </c>
      <c r="F326" s="89" t="str">
        <f t="shared" si="68"/>
        <v>&gt;RC</v>
      </c>
      <c r="G326" s="89" t="str">
        <f t="shared" si="69"/>
        <v>&lt;RC</v>
      </c>
      <c r="H326" s="89" t="str">
        <f t="shared" si="78"/>
        <v>Tracy</v>
      </c>
      <c r="I326" s="89" t="str">
        <f t="shared" si="79"/>
        <v>--</v>
      </c>
      <c r="J326" s="79" t="str">
        <f>IF(DeltaCalc!P326="","--",DeltaCalc!P326)</f>
        <v>RS</v>
      </c>
      <c r="K326" s="89" t="str">
        <f t="shared" si="80"/>
        <v>UWFE</v>
      </c>
      <c r="L326" s="90">
        <f>DeltaCalc!AF326</f>
        <v>-6.103515625E-5</v>
      </c>
      <c r="M326" s="90">
        <f t="shared" si="70"/>
        <v>11761.6845703125</v>
      </c>
      <c r="N326" s="90">
        <f t="shared" si="71"/>
        <v>3375.34228515625</v>
      </c>
      <c r="O326" s="90">
        <f t="shared" si="72"/>
        <v>4233.65966796875</v>
      </c>
      <c r="P326" s="90">
        <f t="shared" si="81"/>
        <v>7609.001953125</v>
      </c>
      <c r="Q326" s="90">
        <f t="shared" si="73"/>
        <v>979.39202880859375</v>
      </c>
      <c r="R326" s="92">
        <f>Data!CG326</f>
        <v>11761.6845703125</v>
      </c>
      <c r="S326" s="92">
        <f>Data!CH326</f>
        <v>6680</v>
      </c>
      <c r="T326" s="92">
        <f>Data!CI326</f>
        <v>949.31561279296875</v>
      </c>
      <c r="U326" s="92">
        <f>Data!CJ326</f>
        <v>7629.3154296875</v>
      </c>
      <c r="V326" s="90">
        <f>Data!CA327</f>
        <v>974.11785888671875</v>
      </c>
      <c r="W326" s="90">
        <f>Data!CC326</f>
        <v>964.91229248046875</v>
      </c>
      <c r="X326" s="90">
        <f t="shared" si="82"/>
        <v>9.20556640625</v>
      </c>
      <c r="Y326" s="90">
        <f>Data!BU327</f>
        <v>2290.561279296875</v>
      </c>
      <c r="Z326" s="90">
        <f>Data!BW326</f>
        <v>99000</v>
      </c>
      <c r="AA326" s="90" t="str">
        <f t="shared" si="83"/>
        <v/>
      </c>
      <c r="AB326" s="90">
        <f>Data!BX327</f>
        <v>1811.0916748046875</v>
      </c>
      <c r="AC326" s="90">
        <f>Data!BZ326</f>
        <v>99000</v>
      </c>
      <c r="AD326" s="90" t="str">
        <f t="shared" si="84"/>
        <v/>
      </c>
    </row>
    <row r="327" spans="1:30">
      <c r="A327" s="77">
        <v>194804</v>
      </c>
      <c r="B327" s="88">
        <f t="shared" si="74"/>
        <v>17532</v>
      </c>
      <c r="C327" s="79" t="str">
        <f t="shared" si="75"/>
        <v>NCP</v>
      </c>
      <c r="D327" s="79" t="str">
        <f t="shared" si="76"/>
        <v>Nimbus</v>
      </c>
      <c r="E327" s="79" t="str">
        <f t="shared" si="77"/>
        <v>Therm.</v>
      </c>
      <c r="F327" s="89" t="str">
        <f t="shared" si="68"/>
        <v>&gt;RC</v>
      </c>
      <c r="G327" s="89" t="str">
        <f t="shared" si="69"/>
        <v>&lt;RC</v>
      </c>
      <c r="H327" s="89" t="str">
        <f t="shared" si="78"/>
        <v>--</v>
      </c>
      <c r="I327" s="89" t="str">
        <f t="shared" si="79"/>
        <v>--</v>
      </c>
      <c r="J327" s="79" t="str">
        <f>IF(DeltaCalc!P327="","--",DeltaCalc!P327)</f>
        <v>MRDO</v>
      </c>
      <c r="K327" s="89" t="str">
        <f t="shared" si="80"/>
        <v>UWFE</v>
      </c>
      <c r="L327" s="90">
        <f>DeltaCalc!AF327</f>
        <v>0</v>
      </c>
      <c r="M327" s="90">
        <f t="shared" si="70"/>
        <v>8212.30859375</v>
      </c>
      <c r="N327" s="90">
        <f t="shared" si="71"/>
        <v>2172.89111328125</v>
      </c>
      <c r="O327" s="90">
        <f t="shared" si="72"/>
        <v>2570.7890625</v>
      </c>
      <c r="P327" s="90">
        <f t="shared" si="81"/>
        <v>4743.68017578125</v>
      </c>
      <c r="Q327" s="90">
        <f t="shared" si="73"/>
        <v>0</v>
      </c>
      <c r="R327" s="92">
        <f>Data!CG327</f>
        <v>8086.93017578125</v>
      </c>
      <c r="S327" s="92">
        <f>Data!CH327</f>
        <v>4500</v>
      </c>
      <c r="T327" s="92">
        <f>Data!CI327</f>
        <v>800</v>
      </c>
      <c r="U327" s="92">
        <f>Data!CJ327</f>
        <v>5300</v>
      </c>
      <c r="V327" s="90">
        <f>Data!CA328</f>
        <v>925.367919921875</v>
      </c>
      <c r="W327" s="90">
        <f>Data!CC327</f>
        <v>964.91229248046875</v>
      </c>
      <c r="X327" s="90" t="str">
        <f t="shared" si="82"/>
        <v/>
      </c>
      <c r="Y327" s="90">
        <f>Data!BU328</f>
        <v>1951.20166015625</v>
      </c>
      <c r="Z327" s="90">
        <f>Data!BW327</f>
        <v>99000</v>
      </c>
      <c r="AA327" s="90" t="str">
        <f t="shared" si="83"/>
        <v/>
      </c>
      <c r="AB327" s="90">
        <f>Data!BX328</f>
        <v>2007.21044921875</v>
      </c>
      <c r="AC327" s="90">
        <f>Data!BZ327</f>
        <v>99000</v>
      </c>
      <c r="AD327" s="90" t="str">
        <f t="shared" si="84"/>
        <v/>
      </c>
    </row>
    <row r="328" spans="1:30">
      <c r="A328" s="77">
        <v>194805</v>
      </c>
      <c r="B328" s="88">
        <f t="shared" si="74"/>
        <v>17563</v>
      </c>
      <c r="C328" s="79" t="str">
        <f t="shared" si="75"/>
        <v>Keswick</v>
      </c>
      <c r="D328" s="79" t="str">
        <f t="shared" si="76"/>
        <v>Nimbus</v>
      </c>
      <c r="E328" s="79" t="str">
        <f t="shared" si="77"/>
        <v>Therm.</v>
      </c>
      <c r="F328" s="89" t="str">
        <f t="shared" si="68"/>
        <v>&gt;RC</v>
      </c>
      <c r="G328" s="89" t="str">
        <f t="shared" si="69"/>
        <v>&gt;RC</v>
      </c>
      <c r="H328" s="89" t="str">
        <f t="shared" si="78"/>
        <v>--</v>
      </c>
      <c r="I328" s="89" t="str">
        <f t="shared" si="79"/>
        <v>--</v>
      </c>
      <c r="J328" s="79" t="str">
        <f>IF(DeltaCalc!P328="","--",DeltaCalc!P328)</f>
        <v>--</v>
      </c>
      <c r="K328" s="89" t="str">
        <f t="shared" si="80"/>
        <v>UWFE</v>
      </c>
      <c r="L328" s="90">
        <f>DeltaCalc!AF328</f>
        <v>9988.46875</v>
      </c>
      <c r="M328" s="90">
        <f t="shared" si="70"/>
        <v>16573.978515625</v>
      </c>
      <c r="N328" s="90">
        <f t="shared" si="71"/>
        <v>1955.632568359375</v>
      </c>
      <c r="O328" s="90">
        <f t="shared" si="72"/>
        <v>1955.632568359375</v>
      </c>
      <c r="P328" s="90">
        <f t="shared" si="81"/>
        <v>3911.26513671875</v>
      </c>
      <c r="Q328" s="90">
        <f t="shared" si="73"/>
        <v>9988.46875</v>
      </c>
      <c r="R328" s="92">
        <f>Data!CG328</f>
        <v>0</v>
      </c>
      <c r="S328" s="92">
        <f>Data!CH328</f>
        <v>300</v>
      </c>
      <c r="T328" s="92">
        <f>Data!CI328</f>
        <v>800</v>
      </c>
      <c r="U328" s="92">
        <f>Data!CJ328</f>
        <v>1100</v>
      </c>
      <c r="V328" s="90">
        <f>Data!CA329</f>
        <v>747.3389892578125</v>
      </c>
      <c r="W328" s="90">
        <f>Data!CC328</f>
        <v>964.91229248046875</v>
      </c>
      <c r="X328" s="90" t="str">
        <f t="shared" si="82"/>
        <v/>
      </c>
      <c r="Y328" s="90">
        <f>Data!BU329</f>
        <v>926.66229248046875</v>
      </c>
      <c r="Z328" s="90">
        <f>Data!BW328</f>
        <v>99000</v>
      </c>
      <c r="AA328" s="90" t="str">
        <f t="shared" si="83"/>
        <v/>
      </c>
      <c r="AB328" s="90">
        <f>Data!BX329</f>
        <v>591.43072509765625</v>
      </c>
      <c r="AC328" s="90">
        <f>Data!BZ328</f>
        <v>99000</v>
      </c>
      <c r="AD328" s="90" t="str">
        <f t="shared" si="84"/>
        <v/>
      </c>
    </row>
    <row r="329" spans="1:30">
      <c r="A329" s="77">
        <v>194806</v>
      </c>
      <c r="B329" s="88">
        <f t="shared" si="74"/>
        <v>17592</v>
      </c>
      <c r="C329" s="79" t="str">
        <f t="shared" si="75"/>
        <v>Keswick</v>
      </c>
      <c r="D329" s="79" t="str">
        <f t="shared" si="76"/>
        <v>Nimbus</v>
      </c>
      <c r="E329" s="79" t="str">
        <f t="shared" si="77"/>
        <v>Therm.</v>
      </c>
      <c r="F329" s="89" t="str">
        <f t="shared" si="68"/>
        <v>&gt;RC</v>
      </c>
      <c r="G329" s="89" t="str">
        <f t="shared" si="69"/>
        <v>&gt;RC</v>
      </c>
      <c r="H329" s="89" t="str">
        <f t="shared" si="78"/>
        <v>--</v>
      </c>
      <c r="I329" s="89" t="str">
        <f t="shared" si="79"/>
        <v>--</v>
      </c>
      <c r="J329" s="79" t="str">
        <f>IF(DeltaCalc!P329="","--",DeltaCalc!P329)</f>
        <v>MRDO</v>
      </c>
      <c r="K329" s="89" t="str">
        <f t="shared" si="80"/>
        <v>UWFE</v>
      </c>
      <c r="L329" s="90">
        <f>DeltaCalc!AF329</f>
        <v>0</v>
      </c>
      <c r="M329" s="90">
        <f t="shared" si="70"/>
        <v>10688.8486328125</v>
      </c>
      <c r="N329" s="90">
        <f t="shared" si="71"/>
        <v>526.60589599609375</v>
      </c>
      <c r="O329" s="90">
        <f t="shared" si="72"/>
        <v>1010.68212890625</v>
      </c>
      <c r="P329" s="90">
        <f t="shared" si="81"/>
        <v>1537.2880249023437</v>
      </c>
      <c r="Q329" s="90">
        <f t="shared" si="73"/>
        <v>0</v>
      </c>
      <c r="R329" s="92">
        <f>Data!CG329</f>
        <v>0</v>
      </c>
      <c r="S329" s="92">
        <f>Data!CH329</f>
        <v>300</v>
      </c>
      <c r="T329" s="92">
        <f>Data!CI329</f>
        <v>800</v>
      </c>
      <c r="U329" s="92">
        <f>Data!CJ329</f>
        <v>1100</v>
      </c>
      <c r="V329" s="90">
        <f>Data!CA330</f>
        <v>433.53582763671875</v>
      </c>
      <c r="W329" s="90">
        <f>Data!CC329</f>
        <v>631.57891845703125</v>
      </c>
      <c r="X329" s="90" t="str">
        <f t="shared" si="82"/>
        <v/>
      </c>
      <c r="Y329" s="90">
        <f>Data!BU330</f>
        <v>314.0347900390625</v>
      </c>
      <c r="Z329" s="90">
        <f>Data!BW329</f>
        <v>99000</v>
      </c>
      <c r="AA329" s="90" t="str">
        <f t="shared" si="83"/>
        <v/>
      </c>
      <c r="AB329" s="90">
        <f>Data!BX330</f>
        <v>307.40786743164062</v>
      </c>
      <c r="AC329" s="90">
        <f>Data!BZ329</f>
        <v>99000</v>
      </c>
      <c r="AD329" s="90" t="str">
        <f t="shared" si="84"/>
        <v/>
      </c>
    </row>
    <row r="330" spans="1:30">
      <c r="A330" s="77">
        <v>194807</v>
      </c>
      <c r="B330" s="88">
        <f t="shared" si="74"/>
        <v>17623</v>
      </c>
      <c r="C330" s="79" t="str">
        <f t="shared" si="75"/>
        <v>Keswick</v>
      </c>
      <c r="D330" s="79" t="str">
        <f t="shared" si="76"/>
        <v>Nimbus</v>
      </c>
      <c r="E330" s="79" t="str">
        <f t="shared" si="77"/>
        <v>Therm.</v>
      </c>
      <c r="F330" s="89" t="str">
        <f t="shared" si="68"/>
        <v>&gt;RC</v>
      </c>
      <c r="G330" s="89" t="str">
        <f t="shared" si="69"/>
        <v>&gt;RC</v>
      </c>
      <c r="H330" s="89" t="str">
        <f t="shared" si="78"/>
        <v>--</v>
      </c>
      <c r="I330" s="89" t="str">
        <f t="shared" si="79"/>
        <v>--</v>
      </c>
      <c r="J330" s="79" t="str">
        <f>IF(DeltaCalc!P330="","--",DeltaCalc!P330)</f>
        <v>--</v>
      </c>
      <c r="K330" s="89" t="str">
        <f t="shared" si="80"/>
        <v>UWFE</v>
      </c>
      <c r="L330" s="90">
        <f>DeltaCalc!AF330</f>
        <v>3793.8351650550558</v>
      </c>
      <c r="M330" s="90">
        <f t="shared" si="70"/>
        <v>15102.1875</v>
      </c>
      <c r="N330" s="90">
        <f t="shared" si="71"/>
        <v>2454.501953125</v>
      </c>
      <c r="O330" s="90">
        <f t="shared" si="72"/>
        <v>2454.501953125</v>
      </c>
      <c r="P330" s="90">
        <f t="shared" si="81"/>
        <v>4909.00390625</v>
      </c>
      <c r="Q330" s="90">
        <f t="shared" si="73"/>
        <v>5661.07470703125</v>
      </c>
      <c r="R330" s="92">
        <f>Data!CG330</f>
        <v>0</v>
      </c>
      <c r="S330" s="92">
        <f>Data!CH330</f>
        <v>911.3570556640625</v>
      </c>
      <c r="T330" s="92">
        <f>Data!CI330</f>
        <v>800</v>
      </c>
      <c r="U330" s="92">
        <f>Data!CJ330</f>
        <v>1711.3570556640625</v>
      </c>
      <c r="V330" s="90">
        <f>Data!CA331</f>
        <v>303.56491088867187</v>
      </c>
      <c r="W330" s="90">
        <f>Data!CC330</f>
        <v>631.57891845703125</v>
      </c>
      <c r="X330" s="90" t="str">
        <f t="shared" si="82"/>
        <v/>
      </c>
      <c r="Y330" s="90">
        <f>Data!BU331</f>
        <v>296.998779296875</v>
      </c>
      <c r="Z330" s="90">
        <f>Data!BW330</f>
        <v>99000</v>
      </c>
      <c r="AA330" s="90" t="str">
        <f t="shared" si="83"/>
        <v/>
      </c>
      <c r="AB330" s="90">
        <f>Data!BX331</f>
        <v>284.02548217773437</v>
      </c>
      <c r="AC330" s="90">
        <f>Data!BZ330</f>
        <v>99000</v>
      </c>
      <c r="AD330" s="90" t="str">
        <f t="shared" si="84"/>
        <v/>
      </c>
    </row>
    <row r="331" spans="1:30">
      <c r="A331" s="77">
        <v>194808</v>
      </c>
      <c r="B331" s="88">
        <f t="shared" si="74"/>
        <v>17653</v>
      </c>
      <c r="C331" s="79" t="str">
        <f t="shared" si="75"/>
        <v>Keswick</v>
      </c>
      <c r="D331" s="79" t="str">
        <f t="shared" si="76"/>
        <v>Flood</v>
      </c>
      <c r="E331" s="79" t="str">
        <f t="shared" si="77"/>
        <v>Therm.</v>
      </c>
      <c r="F331" s="89" t="str">
        <f t="shared" si="68"/>
        <v>&gt;RC</v>
      </c>
      <c r="G331" s="89" t="str">
        <f t="shared" si="69"/>
        <v>&gt;RC</v>
      </c>
      <c r="H331" s="89" t="str">
        <f t="shared" si="78"/>
        <v>PulseCap1</v>
      </c>
      <c r="I331" s="89" t="str">
        <f t="shared" si="79"/>
        <v>PulseCap1</v>
      </c>
      <c r="J331" s="79" t="str">
        <f>IF(DeltaCalc!P331="","--",DeltaCalc!P331)</f>
        <v>--</v>
      </c>
      <c r="K331" s="89" t="str">
        <f t="shared" si="80"/>
        <v>UWFE</v>
      </c>
      <c r="L331" s="90">
        <f>DeltaCalc!AF331</f>
        <v>21075.5947265625</v>
      </c>
      <c r="M331" s="90">
        <f t="shared" si="70"/>
        <v>25987.505859375</v>
      </c>
      <c r="N331" s="90">
        <f t="shared" si="71"/>
        <v>700</v>
      </c>
      <c r="O331" s="90">
        <f t="shared" si="72"/>
        <v>800</v>
      </c>
      <c r="P331" s="90">
        <f t="shared" si="81"/>
        <v>1500</v>
      </c>
      <c r="Q331" s="90">
        <f t="shared" si="73"/>
        <v>23416.27734375</v>
      </c>
      <c r="R331" s="92">
        <f>Data!CG331</f>
        <v>4631.01025390625</v>
      </c>
      <c r="S331" s="92">
        <f>Data!CH331</f>
        <v>300</v>
      </c>
      <c r="T331" s="92">
        <f>Data!CI331</f>
        <v>800</v>
      </c>
      <c r="U331" s="92">
        <f>Data!CJ331</f>
        <v>1100</v>
      </c>
      <c r="V331" s="90">
        <f>Data!CA332</f>
        <v>400.6317138671875</v>
      </c>
      <c r="W331" s="90">
        <f>Data!CC331</f>
        <v>631.57891845703125</v>
      </c>
      <c r="X331" s="90" t="str">
        <f t="shared" si="82"/>
        <v/>
      </c>
      <c r="Y331" s="90">
        <f>Data!BU332</f>
        <v>251.60847473144531</v>
      </c>
      <c r="Z331" s="90">
        <f>Data!BW331</f>
        <v>450</v>
      </c>
      <c r="AA331" s="90" t="str">
        <f t="shared" si="83"/>
        <v/>
      </c>
      <c r="AB331" s="90">
        <f>Data!BX332</f>
        <v>207.94898986816406</v>
      </c>
      <c r="AC331" s="90">
        <f>Data!BZ331</f>
        <v>450</v>
      </c>
      <c r="AD331" s="90" t="str">
        <f t="shared" si="84"/>
        <v/>
      </c>
    </row>
    <row r="332" spans="1:30">
      <c r="A332" s="77">
        <v>194809</v>
      </c>
      <c r="B332" s="88">
        <f t="shared" si="74"/>
        <v>17684</v>
      </c>
      <c r="C332" s="79" t="str">
        <f t="shared" si="75"/>
        <v>Flood</v>
      </c>
      <c r="D332" s="79" t="str">
        <f t="shared" si="76"/>
        <v>Flood</v>
      </c>
      <c r="E332" s="79" t="str">
        <f t="shared" si="77"/>
        <v>Therm.</v>
      </c>
      <c r="F332" s="89" t="str">
        <f t="shared" si="68"/>
        <v>&lt;RC</v>
      </c>
      <c r="G332" s="89" t="str">
        <f t="shared" si="69"/>
        <v>&lt;RC</v>
      </c>
      <c r="H332" s="89" t="str">
        <f t="shared" si="78"/>
        <v>PulseCap1</v>
      </c>
      <c r="I332" s="89" t="str">
        <f t="shared" si="79"/>
        <v>PulseCap1</v>
      </c>
      <c r="J332" s="79" t="str">
        <f>IF(DeltaCalc!P332="","--",DeltaCalc!P332)</f>
        <v>--</v>
      </c>
      <c r="K332" s="89" t="str">
        <f t="shared" si="80"/>
        <v>UWFE</v>
      </c>
      <c r="L332" s="90">
        <f>DeltaCalc!AF332</f>
        <v>16618.396484375</v>
      </c>
      <c r="M332" s="90">
        <f t="shared" si="70"/>
        <v>25425.642578125</v>
      </c>
      <c r="N332" s="90">
        <f t="shared" si="71"/>
        <v>700</v>
      </c>
      <c r="O332" s="90">
        <f t="shared" si="72"/>
        <v>800</v>
      </c>
      <c r="P332" s="90">
        <f t="shared" si="81"/>
        <v>1500</v>
      </c>
      <c r="Q332" s="90">
        <f t="shared" si="73"/>
        <v>16618.396484375</v>
      </c>
      <c r="R332" s="92">
        <f>Data!CG332</f>
        <v>958.396240234375</v>
      </c>
      <c r="S332" s="92">
        <f>Data!CH332</f>
        <v>1000</v>
      </c>
      <c r="T332" s="92">
        <f>Data!CI332</f>
        <v>991.682373046875</v>
      </c>
      <c r="U332" s="92">
        <f>Data!CJ332</f>
        <v>1991.682373046875</v>
      </c>
      <c r="V332" s="90">
        <f>Data!CA333</f>
        <v>455.06512451171875</v>
      </c>
      <c r="W332" s="90">
        <f>Data!CC332</f>
        <v>631.57891845703125</v>
      </c>
      <c r="X332" s="90" t="str">
        <f t="shared" si="82"/>
        <v/>
      </c>
      <c r="Y332" s="90">
        <f>Data!BU333</f>
        <v>241.28639221191406</v>
      </c>
      <c r="Z332" s="90">
        <f>Data!BW332</f>
        <v>450</v>
      </c>
      <c r="AA332" s="90" t="str">
        <f t="shared" si="83"/>
        <v/>
      </c>
      <c r="AB332" s="90">
        <f>Data!BX333</f>
        <v>213.65032958984375</v>
      </c>
      <c r="AC332" s="90">
        <f>Data!BZ332</f>
        <v>450</v>
      </c>
      <c r="AD332" s="90" t="str">
        <f t="shared" si="84"/>
        <v/>
      </c>
    </row>
    <row r="333" spans="1:30">
      <c r="A333" s="77">
        <v>194810</v>
      </c>
      <c r="B333" s="88">
        <f t="shared" si="74"/>
        <v>17714</v>
      </c>
      <c r="C333" s="79" t="str">
        <f t="shared" si="75"/>
        <v>Flood</v>
      </c>
      <c r="D333" s="79" t="str">
        <f t="shared" si="76"/>
        <v>Flood</v>
      </c>
      <c r="E333" s="79" t="str">
        <f t="shared" si="77"/>
        <v>F. Min</v>
      </c>
      <c r="F333" s="89" t="str">
        <f t="shared" ref="F333:F396" si="85">IF(ABS(CVPSL-$F$3)&lt;err,"Storage",IF(ABS(CVPSL-CVPSLRC)&lt;err,"@RC",IF(CVPSL&gt;CVPSLRC,"&gt;RC","&lt;RC")))</f>
        <v>&lt;RC</v>
      </c>
      <c r="G333" s="89" t="str">
        <f t="shared" ref="G333:G396" si="86">IF(ABS(SWPSL-$G$3)&lt;err,"Storage",IF(ABS(SWPSL-SWPSLRC)&lt;err,"@RC",IF(SWPSL&gt;SWPSLRC,"&gt;RC","&lt;RC")))</f>
        <v>&lt;RC</v>
      </c>
      <c r="H333" s="89" t="str">
        <f t="shared" si="78"/>
        <v>--</v>
      </c>
      <c r="I333" s="89" t="str">
        <f t="shared" si="79"/>
        <v>--</v>
      </c>
      <c r="J333" s="79" t="str">
        <f>IF(DeltaCalc!P333="","--",DeltaCalc!P333)</f>
        <v>--</v>
      </c>
      <c r="K333" s="89" t="str">
        <f t="shared" si="80"/>
        <v>UWFE</v>
      </c>
      <c r="L333" s="90">
        <f>DeltaCalc!AF333</f>
        <v>8132.5392009963161</v>
      </c>
      <c r="M333" s="90">
        <f t="shared" ref="M333:M396" si="87">Sac</f>
        <v>19967.7109375</v>
      </c>
      <c r="N333" s="90">
        <f t="shared" ref="N333:N396" si="88">Banks</f>
        <v>2599.65283203125</v>
      </c>
      <c r="O333" s="90">
        <f t="shared" ref="O333:O396" si="89">Tracy</f>
        <v>2599.65283203125</v>
      </c>
      <c r="P333" s="90">
        <f t="shared" si="81"/>
        <v>5199.3056640625</v>
      </c>
      <c r="Q333" s="90">
        <f t="shared" ref="Q333:Q396" si="90">DO</f>
        <v>8185.66162109375</v>
      </c>
      <c r="R333" s="92">
        <f>Data!CG333</f>
        <v>2898.381103515625</v>
      </c>
      <c r="S333" s="92">
        <f>Data!CH333</f>
        <v>2500</v>
      </c>
      <c r="T333" s="92">
        <f>Data!CI333</f>
        <v>2000</v>
      </c>
      <c r="U333" s="92">
        <f>Data!CJ333</f>
        <v>4500</v>
      </c>
      <c r="V333" s="90">
        <f>Data!CA334</f>
        <v>239.93904113769531</v>
      </c>
      <c r="W333" s="90">
        <f>Data!CC333</f>
        <v>631.57891845703125</v>
      </c>
      <c r="X333" s="90" t="str">
        <f t="shared" si="82"/>
        <v/>
      </c>
      <c r="Y333" s="90">
        <f>Data!BU334</f>
        <v>193.33697509765625</v>
      </c>
      <c r="Z333" s="90">
        <f>Data!BW333</f>
        <v>550</v>
      </c>
      <c r="AA333" s="90" t="str">
        <f t="shared" si="83"/>
        <v/>
      </c>
      <c r="AB333" s="90">
        <f>Data!BX334</f>
        <v>216.65647888183594</v>
      </c>
      <c r="AC333" s="90">
        <f>Data!BZ333</f>
        <v>680</v>
      </c>
      <c r="AD333" s="90" t="str">
        <f t="shared" si="84"/>
        <v/>
      </c>
    </row>
    <row r="334" spans="1:30">
      <c r="A334" s="77">
        <v>194811</v>
      </c>
      <c r="B334" s="88">
        <f t="shared" ref="B334:B397" si="91">Date</f>
        <v>17745</v>
      </c>
      <c r="C334" s="79" t="str">
        <f t="shared" ref="C334:C397" si="92">IF(NCP&lt;err,"NCP",IF(Kes&lt;err,"Keswick",IF(ABS(Shasta-ShastaFlood)&lt;err,"Flood",IF(ABS(Tracy-$F$4)&lt;err,"T. Min","--"))))</f>
        <v>--</v>
      </c>
      <c r="D334" s="79" t="str">
        <f t="shared" ref="D334:D397" si="93">IF(Nimbus&lt;err,"Nimbus",IF(HSt&lt;err,"H St.",IF(ABS(Folsom-FolsomFlood)&lt;err,"Flood",IF(ABS(Tracy-$F$4)&lt;err,"T. Min","--"))))</f>
        <v>--</v>
      </c>
      <c r="E334" s="79" t="str">
        <f t="shared" ref="E334:E397" si="94">IF(Therm&lt;err,"Therm.",IF(FMin&lt;err,"F. Min",IF(ABS(Oroville-OrovilleFlood)&lt;err,"Flood",IF(ABS(Banks-$G$4)&lt;err,"B. Min","--"))))</f>
        <v>--</v>
      </c>
      <c r="F334" s="89" t="str">
        <f t="shared" si="85"/>
        <v>&gt;RC</v>
      </c>
      <c r="G334" s="89" t="str">
        <f t="shared" si="86"/>
        <v>&lt;RC</v>
      </c>
      <c r="H334" s="89" t="str">
        <f t="shared" ref="H334:H397" si="95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Tracy</v>
      </c>
      <c r="I334" s="89" t="str">
        <f t="shared" ref="I334:I397" si="96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Banks</v>
      </c>
      <c r="J334" s="79" t="str">
        <f>IF(DeltaCalc!P334="","--",DeltaCalc!P334)</f>
        <v>--</v>
      </c>
      <c r="K334" s="89" t="str">
        <f t="shared" ref="K334:K397" si="97">IF(COA&gt;0.5,"UWFE","IBU")</f>
        <v>IBU</v>
      </c>
      <c r="L334" s="90">
        <f>DeltaCalc!AF334</f>
        <v>7.719672679901123</v>
      </c>
      <c r="M334" s="90">
        <f t="shared" si="87"/>
        <v>20535.658203125</v>
      </c>
      <c r="N334" s="90">
        <f t="shared" si="88"/>
        <v>6680</v>
      </c>
      <c r="O334" s="90">
        <f t="shared" si="89"/>
        <v>4454.00048828125</v>
      </c>
      <c r="P334" s="90">
        <f t="shared" ref="P334:P397" si="98">N334+O334</f>
        <v>11134.00048828125</v>
      </c>
      <c r="Q334" s="90">
        <f t="shared" si="90"/>
        <v>7.719672679901123</v>
      </c>
      <c r="R334" s="92">
        <f>Data!CG334</f>
        <v>15709.330078125</v>
      </c>
      <c r="S334" s="92">
        <f>Data!CH334</f>
        <v>6680</v>
      </c>
      <c r="T334" s="92">
        <f>Data!CI334</f>
        <v>3898.72119140625</v>
      </c>
      <c r="U334" s="92">
        <f>Data!CJ334</f>
        <v>10578.7216796875</v>
      </c>
      <c r="V334" s="90">
        <f>Data!CA335</f>
        <v>229.70077514648437</v>
      </c>
      <c r="W334" s="90">
        <f>Data!CC334</f>
        <v>631.57891845703125</v>
      </c>
      <c r="X334" s="90" t="str">
        <f t="shared" ref="X334:X397" si="99">IF(V334&gt;W334,V334-W334,"")</f>
        <v/>
      </c>
      <c r="Y334" s="90">
        <f>Data!BU335</f>
        <v>387.6468505859375</v>
      </c>
      <c r="Z334" s="90">
        <f>Data!BW334</f>
        <v>740</v>
      </c>
      <c r="AA334" s="90" t="str">
        <f t="shared" ref="AA334:AA397" si="100">IF(Y334&gt;Z334,Y334-Z334,"")</f>
        <v/>
      </c>
      <c r="AB334" s="90">
        <f>Data!BX335</f>
        <v>303.6861572265625</v>
      </c>
      <c r="AC334" s="90">
        <f>Data!BZ334</f>
        <v>1140</v>
      </c>
      <c r="AD334" s="90" t="str">
        <f t="shared" ref="AD334:AD397" si="101">IF(AB334&gt;AC334,AB334-AC334,"")</f>
        <v/>
      </c>
    </row>
    <row r="335" spans="1:30">
      <c r="A335" s="77">
        <v>194812</v>
      </c>
      <c r="B335" s="88">
        <f t="shared" si="91"/>
        <v>17776</v>
      </c>
      <c r="C335" s="79" t="str">
        <f t="shared" si="92"/>
        <v>Flood</v>
      </c>
      <c r="D335" s="79" t="str">
        <f t="shared" si="93"/>
        <v>Nimbus</v>
      </c>
      <c r="E335" s="79" t="str">
        <f t="shared" si="94"/>
        <v>--</v>
      </c>
      <c r="F335" s="89" t="str">
        <f t="shared" si="85"/>
        <v>&gt;RC</v>
      </c>
      <c r="G335" s="89" t="str">
        <f t="shared" si="86"/>
        <v>&lt;RC</v>
      </c>
      <c r="H335" s="89" t="str">
        <f t="shared" si="95"/>
        <v>Tracy</v>
      </c>
      <c r="I335" s="89" t="str">
        <f t="shared" si="96"/>
        <v>Banks</v>
      </c>
      <c r="J335" s="79" t="str">
        <f>IF(DeltaCalc!P335="","--",DeltaCalc!P335)</f>
        <v>--</v>
      </c>
      <c r="K335" s="89" t="str">
        <f t="shared" si="97"/>
        <v>IBU</v>
      </c>
      <c r="L335" s="90">
        <f>DeltaCalc!AF335</f>
        <v>23.506813049316406</v>
      </c>
      <c r="M335" s="90">
        <f t="shared" si="87"/>
        <v>16824.681640625</v>
      </c>
      <c r="N335" s="90">
        <f t="shared" si="88"/>
        <v>6680</v>
      </c>
      <c r="O335" s="90">
        <f t="shared" si="89"/>
        <v>4438.2509765625</v>
      </c>
      <c r="P335" s="90">
        <f t="shared" si="98"/>
        <v>11118.2509765625</v>
      </c>
      <c r="Q335" s="90">
        <f t="shared" si="90"/>
        <v>23.506813049316406</v>
      </c>
      <c r="R335" s="92">
        <f>Data!CG335</f>
        <v>15076.1279296875</v>
      </c>
      <c r="S335" s="92">
        <f>Data!CH335</f>
        <v>6680</v>
      </c>
      <c r="T335" s="92">
        <f>Data!CI335</f>
        <v>3767.696533203125</v>
      </c>
      <c r="U335" s="92">
        <f>Data!CJ335</f>
        <v>10447.6962890625</v>
      </c>
      <c r="V335" s="90">
        <f>Data!CA336</f>
        <v>594.28125</v>
      </c>
      <c r="W335" s="90">
        <f>Data!CC335</f>
        <v>964.91229248046875</v>
      </c>
      <c r="X335" s="90" t="str">
        <f t="shared" si="99"/>
        <v/>
      </c>
      <c r="Y335" s="90">
        <f>Data!BU336</f>
        <v>1328.0433349609375</v>
      </c>
      <c r="Z335" s="90">
        <f>Data!BW335</f>
        <v>1490</v>
      </c>
      <c r="AA335" s="90" t="str">
        <f t="shared" si="100"/>
        <v/>
      </c>
      <c r="AB335" s="90">
        <f>Data!BX336</f>
        <v>874.337646484375</v>
      </c>
      <c r="AC335" s="90">
        <f>Data!BZ335</f>
        <v>1990</v>
      </c>
      <c r="AD335" s="90" t="str">
        <f t="shared" si="101"/>
        <v/>
      </c>
    </row>
    <row r="336" spans="1:30">
      <c r="A336" s="77">
        <v>194813</v>
      </c>
      <c r="B336" s="88">
        <f t="shared" si="91"/>
        <v>17806</v>
      </c>
      <c r="C336" s="79" t="str">
        <f t="shared" si="92"/>
        <v>Flood</v>
      </c>
      <c r="D336" s="79" t="str">
        <f t="shared" si="93"/>
        <v>Flood</v>
      </c>
      <c r="E336" s="79" t="str">
        <f t="shared" si="94"/>
        <v>--</v>
      </c>
      <c r="F336" s="89" t="str">
        <f t="shared" si="85"/>
        <v>&gt;RC</v>
      </c>
      <c r="G336" s="89" t="str">
        <f t="shared" si="86"/>
        <v>&lt;RC</v>
      </c>
      <c r="H336" s="89" t="str">
        <f t="shared" si="95"/>
        <v>Tracy</v>
      </c>
      <c r="I336" s="89" t="str">
        <f t="shared" si="96"/>
        <v>Banks</v>
      </c>
      <c r="J336" s="79" t="str">
        <f>IF(DeltaCalc!P336="","--",DeltaCalc!P336)</f>
        <v>RS</v>
      </c>
      <c r="K336" s="89" t="str">
        <f t="shared" si="97"/>
        <v>UWFE</v>
      </c>
      <c r="L336" s="90">
        <f>DeltaCalc!AF336</f>
        <v>0</v>
      </c>
      <c r="M336" s="90">
        <f t="shared" si="87"/>
        <v>15793.8505859375</v>
      </c>
      <c r="N336" s="90">
        <f t="shared" si="88"/>
        <v>6680</v>
      </c>
      <c r="O336" s="90">
        <f t="shared" si="89"/>
        <v>4311.3466796875</v>
      </c>
      <c r="P336" s="90">
        <f t="shared" si="98"/>
        <v>10991.3466796875</v>
      </c>
      <c r="Q336" s="90">
        <f t="shared" si="90"/>
        <v>1865.4814453125</v>
      </c>
      <c r="R336" s="92">
        <f>Data!CG336</f>
        <v>12663.87109375</v>
      </c>
      <c r="S336" s="92">
        <f>Data!CH336</f>
        <v>6680</v>
      </c>
      <c r="T336" s="92">
        <f>Data!CI336</f>
        <v>2560.396484375</v>
      </c>
      <c r="U336" s="92">
        <f>Data!CJ336</f>
        <v>9240.396484375</v>
      </c>
      <c r="V336" s="90">
        <f>Data!CA337</f>
        <v>912.2913818359375</v>
      </c>
      <c r="W336" s="90">
        <f>Data!CC336</f>
        <v>964.91229248046875</v>
      </c>
      <c r="X336" s="90" t="str">
        <f t="shared" si="99"/>
        <v/>
      </c>
      <c r="Y336" s="90">
        <f>Data!BU337</f>
        <v>2020.8106689453125</v>
      </c>
      <c r="Z336" s="90">
        <f>Data!BW336</f>
        <v>99000</v>
      </c>
      <c r="AA336" s="90" t="str">
        <f t="shared" si="100"/>
        <v/>
      </c>
      <c r="AB336" s="90">
        <f>Data!BX337</f>
        <v>1325.6968994140625</v>
      </c>
      <c r="AC336" s="90">
        <f>Data!BZ336</f>
        <v>99000</v>
      </c>
      <c r="AD336" s="90" t="str">
        <f t="shared" si="101"/>
        <v/>
      </c>
    </row>
    <row r="337" spans="1:30">
      <c r="A337" s="77">
        <v>194902</v>
      </c>
      <c r="B337" s="88">
        <f t="shared" si="91"/>
        <v>17837</v>
      </c>
      <c r="C337" s="79" t="str">
        <f t="shared" si="92"/>
        <v>Flood</v>
      </c>
      <c r="D337" s="79" t="str">
        <f t="shared" si="93"/>
        <v>Nimbus</v>
      </c>
      <c r="E337" s="79" t="str">
        <f t="shared" si="94"/>
        <v>--</v>
      </c>
      <c r="F337" s="89" t="str">
        <f t="shared" si="85"/>
        <v>&gt;RC</v>
      </c>
      <c r="G337" s="89" t="str">
        <f t="shared" si="86"/>
        <v>&gt;RC</v>
      </c>
      <c r="H337" s="89" t="str">
        <f t="shared" si="95"/>
        <v>Tracy</v>
      </c>
      <c r="I337" s="89" t="str">
        <f t="shared" si="96"/>
        <v>--</v>
      </c>
      <c r="J337" s="79" t="str">
        <f>IF(DeltaCalc!P337="","--",DeltaCalc!P337)</f>
        <v>MRDO</v>
      </c>
      <c r="K337" s="89" t="str">
        <f t="shared" si="97"/>
        <v>UWFE</v>
      </c>
      <c r="L337" s="90">
        <f>DeltaCalc!AF337</f>
        <v>0</v>
      </c>
      <c r="M337" s="90">
        <f t="shared" si="87"/>
        <v>11052.1591796875</v>
      </c>
      <c r="N337" s="90">
        <f t="shared" si="88"/>
        <v>4038.247802734375</v>
      </c>
      <c r="O337" s="90">
        <f t="shared" si="89"/>
        <v>4253.4794921875</v>
      </c>
      <c r="P337" s="90">
        <f t="shared" si="98"/>
        <v>8291.727294921875</v>
      </c>
      <c r="Q337" s="90">
        <f t="shared" si="90"/>
        <v>0</v>
      </c>
      <c r="R337" s="92">
        <f>Data!CG337</f>
        <v>4338.63623046875</v>
      </c>
      <c r="S337" s="92">
        <f>Data!CH337</f>
        <v>3184.094970703125</v>
      </c>
      <c r="T337" s="92">
        <f>Data!CI337</f>
        <v>2052.398193359375</v>
      </c>
      <c r="U337" s="92">
        <f>Data!CJ337</f>
        <v>5236.4931640625</v>
      </c>
      <c r="V337" s="90">
        <f>Data!CA338</f>
        <v>753.03277587890625</v>
      </c>
      <c r="W337" s="90">
        <f>Data!CC337</f>
        <v>964.91229248046875</v>
      </c>
      <c r="X337" s="90" t="str">
        <f t="shared" si="99"/>
        <v/>
      </c>
      <c r="Y337" s="90">
        <f>Data!BU338</f>
        <v>1939.804931640625</v>
      </c>
      <c r="Z337" s="90">
        <f>Data!BW337</f>
        <v>99000</v>
      </c>
      <c r="AA337" s="90" t="str">
        <f t="shared" si="100"/>
        <v/>
      </c>
      <c r="AB337" s="90">
        <f>Data!BX338</f>
        <v>1848.3743896484375</v>
      </c>
      <c r="AC337" s="90">
        <f>Data!BZ337</f>
        <v>99000</v>
      </c>
      <c r="AD337" s="90" t="str">
        <f t="shared" si="101"/>
        <v/>
      </c>
    </row>
    <row r="338" spans="1:30">
      <c r="A338" s="77">
        <v>194903</v>
      </c>
      <c r="B338" s="88">
        <f t="shared" si="91"/>
        <v>17867</v>
      </c>
      <c r="C338" s="79" t="str">
        <f t="shared" si="92"/>
        <v>NCP</v>
      </c>
      <c r="D338" s="79" t="str">
        <f t="shared" si="93"/>
        <v>Flood</v>
      </c>
      <c r="E338" s="79" t="str">
        <f t="shared" si="94"/>
        <v>Therm.</v>
      </c>
      <c r="F338" s="89" t="str">
        <f t="shared" si="85"/>
        <v>&gt;RC</v>
      </c>
      <c r="G338" s="89" t="str">
        <f t="shared" si="86"/>
        <v>&gt;RC</v>
      </c>
      <c r="H338" s="89" t="str">
        <f t="shared" si="95"/>
        <v>--</v>
      </c>
      <c r="I338" s="89" t="str">
        <f t="shared" si="96"/>
        <v>--</v>
      </c>
      <c r="J338" s="79" t="str">
        <f>IF(DeltaCalc!P338="","--",DeltaCalc!P338)</f>
        <v>MRDO</v>
      </c>
      <c r="K338" s="89" t="str">
        <f t="shared" si="97"/>
        <v>UWFE</v>
      </c>
      <c r="L338" s="90">
        <f>DeltaCalc!AF338</f>
        <v>0</v>
      </c>
      <c r="M338" s="90">
        <f t="shared" si="87"/>
        <v>10003.4697265625</v>
      </c>
      <c r="N338" s="90">
        <f t="shared" si="88"/>
        <v>3079.19873046875</v>
      </c>
      <c r="O338" s="90">
        <f t="shared" si="89"/>
        <v>3595.427734375</v>
      </c>
      <c r="P338" s="90">
        <f t="shared" si="98"/>
        <v>6674.62646484375</v>
      </c>
      <c r="Q338" s="90">
        <f t="shared" si="90"/>
        <v>0</v>
      </c>
      <c r="R338" s="92">
        <f>Data!CG338</f>
        <v>3893.57373046875</v>
      </c>
      <c r="S338" s="92">
        <f>Data!CH338</f>
        <v>2435.3759765625</v>
      </c>
      <c r="T338" s="92">
        <f>Data!CI338</f>
        <v>1957.8966064453125</v>
      </c>
      <c r="U338" s="92">
        <f>Data!CJ338</f>
        <v>4393.2724609375</v>
      </c>
      <c r="V338" s="90">
        <f>Data!CA339</f>
        <v>738.2691650390625</v>
      </c>
      <c r="W338" s="90">
        <f>Data!CC338</f>
        <v>964.91229248046875</v>
      </c>
      <c r="X338" s="90" t="str">
        <f t="shared" si="99"/>
        <v/>
      </c>
      <c r="Y338" s="90">
        <f>Data!BU339</f>
        <v>2057.182373046875</v>
      </c>
      <c r="Z338" s="90">
        <f>Data!BW338</f>
        <v>99000</v>
      </c>
      <c r="AA338" s="90" t="str">
        <f t="shared" si="100"/>
        <v/>
      </c>
      <c r="AB338" s="90">
        <f>Data!BX339</f>
        <v>2279.282470703125</v>
      </c>
      <c r="AC338" s="90">
        <f>Data!BZ338</f>
        <v>99000</v>
      </c>
      <c r="AD338" s="90" t="str">
        <f t="shared" si="101"/>
        <v/>
      </c>
    </row>
    <row r="339" spans="1:30">
      <c r="A339" s="77">
        <v>194904</v>
      </c>
      <c r="B339" s="88">
        <f t="shared" si="91"/>
        <v>17898</v>
      </c>
      <c r="C339" s="79" t="str">
        <f t="shared" si="92"/>
        <v>Keswick</v>
      </c>
      <c r="D339" s="79" t="str">
        <f t="shared" si="93"/>
        <v>Nimbus</v>
      </c>
      <c r="E339" s="79" t="str">
        <f t="shared" si="94"/>
        <v>Therm.</v>
      </c>
      <c r="F339" s="89" t="str">
        <f t="shared" si="85"/>
        <v>&gt;RC</v>
      </c>
      <c r="G339" s="89" t="str">
        <f t="shared" si="86"/>
        <v>&gt;RC</v>
      </c>
      <c r="H339" s="89" t="str">
        <f t="shared" si="95"/>
        <v>Tracy</v>
      </c>
      <c r="I339" s="89" t="str">
        <f t="shared" si="96"/>
        <v>--</v>
      </c>
      <c r="J339" s="79" t="str">
        <f>IF(DeltaCalc!P339="","--",DeltaCalc!P339)</f>
        <v>RS</v>
      </c>
      <c r="K339" s="89" t="str">
        <f t="shared" si="97"/>
        <v>UWFE</v>
      </c>
      <c r="L339" s="90">
        <f>DeltaCalc!AF339</f>
        <v>-1.220703125E-4</v>
      </c>
      <c r="M339" s="90">
        <f t="shared" si="87"/>
        <v>12876.068359375</v>
      </c>
      <c r="N339" s="90">
        <f t="shared" si="88"/>
        <v>4581.94482421875</v>
      </c>
      <c r="O339" s="90">
        <f t="shared" si="89"/>
        <v>4212.869140625</v>
      </c>
      <c r="P339" s="90">
        <f t="shared" si="98"/>
        <v>8794.81396484375</v>
      </c>
      <c r="Q339" s="90">
        <f t="shared" si="90"/>
        <v>1147.7864990234375</v>
      </c>
      <c r="R339" s="92">
        <f>Data!CG339</f>
        <v>3922.345947265625</v>
      </c>
      <c r="S339" s="92">
        <f>Data!CH339</f>
        <v>1562.9197998046875</v>
      </c>
      <c r="T339" s="92">
        <f>Data!CI339</f>
        <v>1992.670654296875</v>
      </c>
      <c r="U339" s="92">
        <f>Data!CJ339</f>
        <v>3555.590576171875</v>
      </c>
      <c r="V339" s="90">
        <f>Data!CA340</f>
        <v>974.86151123046875</v>
      </c>
      <c r="W339" s="90">
        <f>Data!CC339</f>
        <v>964.91229248046875</v>
      </c>
      <c r="X339" s="90">
        <f t="shared" si="99"/>
        <v>9.94921875</v>
      </c>
      <c r="Y339" s="90">
        <f>Data!BU340</f>
        <v>2457.4765625</v>
      </c>
      <c r="Z339" s="90">
        <f>Data!BW339</f>
        <v>99000</v>
      </c>
      <c r="AA339" s="90" t="str">
        <f t="shared" si="100"/>
        <v/>
      </c>
      <c r="AB339" s="90">
        <f>Data!BX340</f>
        <v>1740.6702880859375</v>
      </c>
      <c r="AC339" s="90">
        <f>Data!BZ339</f>
        <v>99000</v>
      </c>
      <c r="AD339" s="90" t="str">
        <f t="shared" si="101"/>
        <v/>
      </c>
    </row>
    <row r="340" spans="1:30">
      <c r="A340" s="77">
        <v>194905</v>
      </c>
      <c r="B340" s="88">
        <f t="shared" si="91"/>
        <v>17929</v>
      </c>
      <c r="C340" s="79" t="str">
        <f t="shared" si="92"/>
        <v>NCP</v>
      </c>
      <c r="D340" s="79" t="str">
        <f t="shared" si="93"/>
        <v>Nimbus</v>
      </c>
      <c r="E340" s="79" t="str">
        <f t="shared" si="94"/>
        <v>Therm.</v>
      </c>
      <c r="F340" s="89" t="str">
        <f t="shared" si="85"/>
        <v>&lt;RC</v>
      </c>
      <c r="G340" s="89" t="str">
        <f t="shared" si="86"/>
        <v>&gt;RC</v>
      </c>
      <c r="H340" s="89" t="str">
        <f t="shared" si="95"/>
        <v>--</v>
      </c>
      <c r="I340" s="89" t="str">
        <f t="shared" si="96"/>
        <v>B. Min</v>
      </c>
      <c r="J340" s="79" t="str">
        <f>IF(DeltaCalc!P340="","--",DeltaCalc!P340)</f>
        <v>RS</v>
      </c>
      <c r="K340" s="89" t="str">
        <f t="shared" si="97"/>
        <v>UWFE</v>
      </c>
      <c r="L340" s="90">
        <f>DeltaCalc!AF340</f>
        <v>6855.23974609375</v>
      </c>
      <c r="M340" s="90">
        <f t="shared" si="87"/>
        <v>10533.560546875</v>
      </c>
      <c r="N340" s="90">
        <f t="shared" si="88"/>
        <v>300</v>
      </c>
      <c r="O340" s="90">
        <f t="shared" si="89"/>
        <v>1200</v>
      </c>
      <c r="P340" s="90">
        <f t="shared" si="98"/>
        <v>1500</v>
      </c>
      <c r="Q340" s="90">
        <f t="shared" si="90"/>
        <v>6855.23974609375</v>
      </c>
      <c r="R340" s="92">
        <f>Data!CG340</f>
        <v>0</v>
      </c>
      <c r="S340" s="92">
        <f>Data!CH340</f>
        <v>300</v>
      </c>
      <c r="T340" s="92">
        <f>Data!CI340</f>
        <v>1311.42236328125</v>
      </c>
      <c r="U340" s="92">
        <f>Data!CJ340</f>
        <v>1500</v>
      </c>
      <c r="V340" s="90">
        <f>Data!CA341</f>
        <v>874.6551513671875</v>
      </c>
      <c r="W340" s="90">
        <f>Data!CC340</f>
        <v>778.9473876953125</v>
      </c>
      <c r="X340" s="90">
        <f t="shared" si="99"/>
        <v>95.707763671875</v>
      </c>
      <c r="Y340" s="90">
        <f>Data!BU341</f>
        <v>863.526611328125</v>
      </c>
      <c r="Z340" s="90">
        <f>Data!BW340</f>
        <v>99000</v>
      </c>
      <c r="AA340" s="90" t="str">
        <f t="shared" si="100"/>
        <v/>
      </c>
      <c r="AB340" s="90">
        <f>Data!BX341</f>
        <v>696.015625</v>
      </c>
      <c r="AC340" s="90">
        <f>Data!BZ340</f>
        <v>99000</v>
      </c>
      <c r="AD340" s="90" t="str">
        <f t="shared" si="101"/>
        <v/>
      </c>
    </row>
    <row r="341" spans="1:30">
      <c r="A341" s="77">
        <v>194906</v>
      </c>
      <c r="B341" s="88">
        <f t="shared" si="91"/>
        <v>17957</v>
      </c>
      <c r="C341" s="79" t="str">
        <f t="shared" si="92"/>
        <v>NCP</v>
      </c>
      <c r="D341" s="79" t="str">
        <f t="shared" si="93"/>
        <v>Nimbus</v>
      </c>
      <c r="E341" s="79" t="str">
        <f t="shared" si="94"/>
        <v>Therm.</v>
      </c>
      <c r="F341" s="89" t="str">
        <f t="shared" si="85"/>
        <v>&lt;RC</v>
      </c>
      <c r="G341" s="89" t="str">
        <f t="shared" si="86"/>
        <v>&gt;RC</v>
      </c>
      <c r="H341" s="89" t="str">
        <f t="shared" si="95"/>
        <v>--</v>
      </c>
      <c r="I341" s="89" t="str">
        <f t="shared" si="96"/>
        <v>--</v>
      </c>
      <c r="J341" s="79" t="str">
        <f>IF(DeltaCalc!P341="","--",DeltaCalc!P341)</f>
        <v>--</v>
      </c>
      <c r="K341" s="89" t="str">
        <f t="shared" si="97"/>
        <v>UWFE</v>
      </c>
      <c r="L341" s="90">
        <f>DeltaCalc!AF341</f>
        <v>69.654407227155389</v>
      </c>
      <c r="M341" s="90">
        <f t="shared" si="87"/>
        <v>12196.96484375</v>
      </c>
      <c r="N341" s="90">
        <f t="shared" si="88"/>
        <v>3159.2509765625</v>
      </c>
      <c r="O341" s="90">
        <f t="shared" si="89"/>
        <v>3567.310302734375</v>
      </c>
      <c r="P341" s="90">
        <f t="shared" si="98"/>
        <v>6726.561279296875</v>
      </c>
      <c r="Q341" s="90">
        <f t="shared" si="90"/>
        <v>514.6968994140625</v>
      </c>
      <c r="R341" s="92">
        <f>Data!CG341</f>
        <v>0</v>
      </c>
      <c r="S341" s="92">
        <f>Data!CH341</f>
        <v>300</v>
      </c>
      <c r="T341" s="92">
        <f>Data!CI341</f>
        <v>2500</v>
      </c>
      <c r="U341" s="92">
        <f>Data!CJ341</f>
        <v>2800</v>
      </c>
      <c r="V341" s="90">
        <f>Data!CA342</f>
        <v>404.19241333007812</v>
      </c>
      <c r="W341" s="90">
        <f>Data!CC341</f>
        <v>659.64910888671875</v>
      </c>
      <c r="X341" s="90" t="str">
        <f t="shared" si="99"/>
        <v/>
      </c>
      <c r="Y341" s="90">
        <f>Data!BU342</f>
        <v>575.4656982421875</v>
      </c>
      <c r="Z341" s="90">
        <f>Data!BW341</f>
        <v>99000</v>
      </c>
      <c r="AA341" s="90" t="str">
        <f t="shared" si="100"/>
        <v/>
      </c>
      <c r="AB341" s="90">
        <f>Data!BX342</f>
        <v>494.74942016601562</v>
      </c>
      <c r="AC341" s="90">
        <f>Data!BZ341</f>
        <v>99000</v>
      </c>
      <c r="AD341" s="90" t="str">
        <f t="shared" si="101"/>
        <v/>
      </c>
    </row>
    <row r="342" spans="1:30">
      <c r="A342" s="77">
        <v>194907</v>
      </c>
      <c r="B342" s="88">
        <f t="shared" si="91"/>
        <v>17988</v>
      </c>
      <c r="C342" s="79" t="str">
        <f t="shared" si="92"/>
        <v>Flood</v>
      </c>
      <c r="D342" s="79" t="str">
        <f t="shared" si="93"/>
        <v>Flood</v>
      </c>
      <c r="E342" s="79" t="str">
        <f t="shared" si="94"/>
        <v>Therm.</v>
      </c>
      <c r="F342" s="89" t="str">
        <f t="shared" si="85"/>
        <v>&gt;RC</v>
      </c>
      <c r="G342" s="89" t="str">
        <f t="shared" si="86"/>
        <v>&gt;RC</v>
      </c>
      <c r="H342" s="89" t="str">
        <f t="shared" si="95"/>
        <v>--</v>
      </c>
      <c r="I342" s="89" t="str">
        <f t="shared" si="96"/>
        <v>--</v>
      </c>
      <c r="J342" s="79" t="str">
        <f>IF(DeltaCalc!P342="","--",DeltaCalc!P342)</f>
        <v>--</v>
      </c>
      <c r="K342" s="89" t="str">
        <f t="shared" si="97"/>
        <v>UWFE</v>
      </c>
      <c r="L342" s="90">
        <f>DeltaCalc!AF342</f>
        <v>39106.48828125</v>
      </c>
      <c r="M342" s="90">
        <f t="shared" si="87"/>
        <v>42208.25390625</v>
      </c>
      <c r="N342" s="90">
        <f t="shared" si="88"/>
        <v>1738.899658203125</v>
      </c>
      <c r="O342" s="90">
        <f t="shared" si="89"/>
        <v>1738.899658203125</v>
      </c>
      <c r="P342" s="90">
        <f t="shared" si="98"/>
        <v>3477.79931640625</v>
      </c>
      <c r="Q342" s="90">
        <f t="shared" si="90"/>
        <v>39106.48828125</v>
      </c>
      <c r="R342" s="92">
        <f>Data!CG342</f>
        <v>0</v>
      </c>
      <c r="S342" s="92">
        <f>Data!CH342</f>
        <v>300</v>
      </c>
      <c r="T342" s="92">
        <f>Data!CI342</f>
        <v>800</v>
      </c>
      <c r="U342" s="92">
        <f>Data!CJ342</f>
        <v>1100</v>
      </c>
      <c r="V342" s="90">
        <f>Data!CA343</f>
        <v>391.30166625976562</v>
      </c>
      <c r="W342" s="90">
        <f>Data!CC342</f>
        <v>631.57891845703125</v>
      </c>
      <c r="X342" s="90" t="str">
        <f t="shared" si="99"/>
        <v/>
      </c>
      <c r="Y342" s="90">
        <f>Data!BU343</f>
        <v>284.02066040039062</v>
      </c>
      <c r="Z342" s="90">
        <f>Data!BW342</f>
        <v>99000</v>
      </c>
      <c r="AA342" s="90" t="str">
        <f t="shared" si="100"/>
        <v/>
      </c>
      <c r="AB342" s="90">
        <f>Data!BX343</f>
        <v>191.91622924804687</v>
      </c>
      <c r="AC342" s="90">
        <f>Data!BZ342</f>
        <v>99000</v>
      </c>
      <c r="AD342" s="90" t="str">
        <f t="shared" si="101"/>
        <v/>
      </c>
    </row>
    <row r="343" spans="1:30">
      <c r="A343" s="77">
        <v>194908</v>
      </c>
      <c r="B343" s="88">
        <f t="shared" si="91"/>
        <v>18018</v>
      </c>
      <c r="C343" s="79" t="str">
        <f t="shared" si="92"/>
        <v>Keswick</v>
      </c>
      <c r="D343" s="79" t="str">
        <f t="shared" si="93"/>
        <v>Flood</v>
      </c>
      <c r="E343" s="79" t="str">
        <f t="shared" si="94"/>
        <v>Therm.</v>
      </c>
      <c r="F343" s="89" t="str">
        <f t="shared" si="85"/>
        <v>&gt;RC</v>
      </c>
      <c r="G343" s="89" t="str">
        <f t="shared" si="86"/>
        <v>&gt;RC</v>
      </c>
      <c r="H343" s="89" t="str">
        <f t="shared" si="95"/>
        <v>PulseCap1</v>
      </c>
      <c r="I343" s="89" t="str">
        <f t="shared" si="96"/>
        <v>PulseCap1</v>
      </c>
      <c r="J343" s="79" t="str">
        <f>IF(DeltaCalc!P343="","--",DeltaCalc!P343)</f>
        <v>--</v>
      </c>
      <c r="K343" s="89" t="str">
        <f t="shared" si="97"/>
        <v>UWFE</v>
      </c>
      <c r="L343" s="90">
        <f>DeltaCalc!AF343</f>
        <v>10974.0302734375</v>
      </c>
      <c r="M343" s="90">
        <f t="shared" si="87"/>
        <v>15477.525390625</v>
      </c>
      <c r="N343" s="90">
        <f t="shared" si="88"/>
        <v>700</v>
      </c>
      <c r="O343" s="90">
        <f t="shared" si="89"/>
        <v>800</v>
      </c>
      <c r="P343" s="90">
        <f t="shared" si="98"/>
        <v>1500</v>
      </c>
      <c r="Q343" s="90">
        <f t="shared" si="90"/>
        <v>10974.0302734375</v>
      </c>
      <c r="R343" s="92">
        <f>Data!CG343</f>
        <v>0</v>
      </c>
      <c r="S343" s="92">
        <f>Data!CH343</f>
        <v>300</v>
      </c>
      <c r="T343" s="92">
        <f>Data!CI343</f>
        <v>800</v>
      </c>
      <c r="U343" s="92">
        <f>Data!CJ343</f>
        <v>1100</v>
      </c>
      <c r="V343" s="90">
        <f>Data!CA344</f>
        <v>433.98666381835938</v>
      </c>
      <c r="W343" s="90">
        <f>Data!CC343</f>
        <v>631.57891845703125</v>
      </c>
      <c r="X343" s="90" t="str">
        <f t="shared" si="99"/>
        <v/>
      </c>
      <c r="Y343" s="90">
        <f>Data!BU344</f>
        <v>246.97161865234375</v>
      </c>
      <c r="Z343" s="90">
        <f>Data!BW343</f>
        <v>450</v>
      </c>
      <c r="AA343" s="90" t="str">
        <f t="shared" si="100"/>
        <v/>
      </c>
      <c r="AB343" s="90">
        <f>Data!BX344</f>
        <v>208.70252990722656</v>
      </c>
      <c r="AC343" s="90">
        <f>Data!BZ343</f>
        <v>450</v>
      </c>
      <c r="AD343" s="90" t="str">
        <f t="shared" si="101"/>
        <v/>
      </c>
    </row>
    <row r="344" spans="1:30">
      <c r="A344" s="77">
        <v>194909</v>
      </c>
      <c r="B344" s="88">
        <f t="shared" si="91"/>
        <v>18049</v>
      </c>
      <c r="C344" s="79" t="str">
        <f t="shared" si="92"/>
        <v>NCP</v>
      </c>
      <c r="D344" s="79" t="str">
        <f t="shared" si="93"/>
        <v>Flood</v>
      </c>
      <c r="E344" s="79" t="str">
        <f t="shared" si="94"/>
        <v>--</v>
      </c>
      <c r="F344" s="89" t="str">
        <f t="shared" si="85"/>
        <v>&lt;RC</v>
      </c>
      <c r="G344" s="89" t="str">
        <f t="shared" si="86"/>
        <v>&lt;RC</v>
      </c>
      <c r="H344" s="89" t="str">
        <f t="shared" si="95"/>
        <v>PulseCap1</v>
      </c>
      <c r="I344" s="89" t="str">
        <f t="shared" si="96"/>
        <v>PulseCap1</v>
      </c>
      <c r="J344" s="79" t="str">
        <f>IF(DeltaCalc!P344="","--",DeltaCalc!P344)</f>
        <v>--</v>
      </c>
      <c r="K344" s="89" t="str">
        <f t="shared" si="97"/>
        <v>UWFE</v>
      </c>
      <c r="L344" s="90">
        <f>DeltaCalc!AF344</f>
        <v>818.1092529296875</v>
      </c>
      <c r="M344" s="90">
        <f t="shared" si="87"/>
        <v>10982.7119140625</v>
      </c>
      <c r="N344" s="90">
        <f t="shared" si="88"/>
        <v>700</v>
      </c>
      <c r="O344" s="90">
        <f t="shared" si="89"/>
        <v>800</v>
      </c>
      <c r="P344" s="90">
        <f t="shared" si="98"/>
        <v>1500</v>
      </c>
      <c r="Q344" s="90">
        <f t="shared" si="90"/>
        <v>818.1092529296875</v>
      </c>
      <c r="R344" s="92">
        <f>Data!CG344</f>
        <v>4478.3515625</v>
      </c>
      <c r="S344" s="92">
        <f>Data!CH344</f>
        <v>1000</v>
      </c>
      <c r="T344" s="92">
        <f>Data!CI344</f>
        <v>991.2099609375</v>
      </c>
      <c r="U344" s="92">
        <f>Data!CJ344</f>
        <v>1991.2099609375</v>
      </c>
      <c r="V344" s="90">
        <f>Data!CA345</f>
        <v>385.197509765625</v>
      </c>
      <c r="W344" s="90">
        <f>Data!CC344</f>
        <v>631.57891845703125</v>
      </c>
      <c r="X344" s="90" t="str">
        <f t="shared" si="99"/>
        <v/>
      </c>
      <c r="Y344" s="90">
        <f>Data!BU345</f>
        <v>238.11001586914063</v>
      </c>
      <c r="Z344" s="90">
        <f>Data!BW344</f>
        <v>450</v>
      </c>
      <c r="AA344" s="90" t="str">
        <f t="shared" si="100"/>
        <v/>
      </c>
      <c r="AB344" s="90">
        <f>Data!BX345</f>
        <v>224.52328491210937</v>
      </c>
      <c r="AC344" s="90">
        <f>Data!BZ344</f>
        <v>450</v>
      </c>
      <c r="AD344" s="90" t="str">
        <f t="shared" si="101"/>
        <v/>
      </c>
    </row>
    <row r="345" spans="1:30">
      <c r="A345" s="77">
        <v>194910</v>
      </c>
      <c r="B345" s="88">
        <f t="shared" si="91"/>
        <v>18079</v>
      </c>
      <c r="C345" s="79" t="str">
        <f t="shared" si="92"/>
        <v>NCP</v>
      </c>
      <c r="D345" s="79" t="str">
        <f t="shared" si="93"/>
        <v>--</v>
      </c>
      <c r="E345" s="79" t="str">
        <f t="shared" si="94"/>
        <v>--</v>
      </c>
      <c r="F345" s="89" t="str">
        <f t="shared" si="85"/>
        <v>&lt;RC</v>
      </c>
      <c r="G345" s="89" t="str">
        <f t="shared" si="86"/>
        <v>&lt;RC</v>
      </c>
      <c r="H345" s="89" t="str">
        <f t="shared" si="95"/>
        <v>--</v>
      </c>
      <c r="I345" s="89" t="str">
        <f t="shared" si="96"/>
        <v>--</v>
      </c>
      <c r="J345" s="79" t="str">
        <f>IF(DeltaCalc!P345="","--",DeltaCalc!P345)</f>
        <v>MRDO</v>
      </c>
      <c r="K345" s="89" t="str">
        <f t="shared" si="97"/>
        <v>IBU</v>
      </c>
      <c r="L345" s="90">
        <f>DeltaCalc!AF345</f>
        <v>0</v>
      </c>
      <c r="M345" s="90">
        <f t="shared" si="87"/>
        <v>14254.0419921875</v>
      </c>
      <c r="N345" s="90">
        <f t="shared" si="88"/>
        <v>2444.302001953125</v>
      </c>
      <c r="O345" s="90">
        <f t="shared" si="89"/>
        <v>2444.302001953125</v>
      </c>
      <c r="P345" s="90">
        <f t="shared" si="98"/>
        <v>4888.60400390625</v>
      </c>
      <c r="Q345" s="90">
        <f t="shared" si="90"/>
        <v>0</v>
      </c>
      <c r="R345" s="92">
        <f>Data!CG345</f>
        <v>8526.2431640625</v>
      </c>
      <c r="S345" s="92">
        <f>Data!CH345</f>
        <v>2500</v>
      </c>
      <c r="T345" s="92">
        <f>Data!CI345</f>
        <v>2000</v>
      </c>
      <c r="U345" s="92">
        <f>Data!CJ345</f>
        <v>4500</v>
      </c>
      <c r="V345" s="90">
        <f>Data!CA346</f>
        <v>253.21757507324219</v>
      </c>
      <c r="W345" s="90">
        <f>Data!CC345</f>
        <v>631.57891845703125</v>
      </c>
      <c r="X345" s="90" t="str">
        <f t="shared" si="99"/>
        <v/>
      </c>
      <c r="Y345" s="90">
        <f>Data!BU346</f>
        <v>376.04534912109375</v>
      </c>
      <c r="Z345" s="90">
        <f>Data!BW345</f>
        <v>900</v>
      </c>
      <c r="AA345" s="90" t="str">
        <f t="shared" si="100"/>
        <v/>
      </c>
      <c r="AB345" s="90">
        <f>Data!BX346</f>
        <v>384.50674438476562</v>
      </c>
      <c r="AC345" s="90">
        <f>Data!BZ345</f>
        <v>1060</v>
      </c>
      <c r="AD345" s="90" t="str">
        <f t="shared" si="101"/>
        <v/>
      </c>
    </row>
    <row r="346" spans="1:30">
      <c r="A346" s="77">
        <v>194911</v>
      </c>
      <c r="B346" s="88">
        <f t="shared" si="91"/>
        <v>18110</v>
      </c>
      <c r="C346" s="79" t="str">
        <f t="shared" si="92"/>
        <v>--</v>
      </c>
      <c r="D346" s="79" t="str">
        <f t="shared" si="93"/>
        <v>--</v>
      </c>
      <c r="E346" s="79" t="str">
        <f t="shared" si="94"/>
        <v>--</v>
      </c>
      <c r="F346" s="89" t="str">
        <f t="shared" si="85"/>
        <v>&lt;RC</v>
      </c>
      <c r="G346" s="89" t="str">
        <f t="shared" si="86"/>
        <v>&lt;RC</v>
      </c>
      <c r="H346" s="89" t="str">
        <f t="shared" si="95"/>
        <v>Tracy</v>
      </c>
      <c r="I346" s="89" t="str">
        <f t="shared" si="96"/>
        <v>Banks</v>
      </c>
      <c r="J346" s="79" t="str">
        <f>IF(DeltaCalc!P346="","--",DeltaCalc!P346)</f>
        <v>MRDO</v>
      </c>
      <c r="K346" s="89" t="str">
        <f t="shared" si="97"/>
        <v>IBU</v>
      </c>
      <c r="L346" s="90">
        <f>DeltaCalc!AF346</f>
        <v>0</v>
      </c>
      <c r="M346" s="90">
        <f t="shared" si="87"/>
        <v>19407.20703125</v>
      </c>
      <c r="N346" s="90">
        <f t="shared" si="88"/>
        <v>6680</v>
      </c>
      <c r="O346" s="90">
        <f t="shared" si="89"/>
        <v>4498.443359375</v>
      </c>
      <c r="P346" s="90">
        <f t="shared" si="98"/>
        <v>11178.443359375</v>
      </c>
      <c r="Q346" s="90">
        <f t="shared" si="90"/>
        <v>0</v>
      </c>
      <c r="R346" s="92">
        <f>Data!CG346</f>
        <v>18633.74609375</v>
      </c>
      <c r="S346" s="92">
        <f>Data!CH346</f>
        <v>6680</v>
      </c>
      <c r="T346" s="92">
        <f>Data!CI346</f>
        <v>4498.443359375</v>
      </c>
      <c r="U346" s="92">
        <f>Data!CJ346</f>
        <v>11178.443359375</v>
      </c>
      <c r="V346" s="90">
        <f>Data!CA347</f>
        <v>453.740478515625</v>
      </c>
      <c r="W346" s="90">
        <f>Data!CC346</f>
        <v>631.57891845703125</v>
      </c>
      <c r="X346" s="90" t="str">
        <f t="shared" si="99"/>
        <v/>
      </c>
      <c r="Y346" s="90">
        <f>Data!BU347</f>
        <v>1288.6590576171875</v>
      </c>
      <c r="Z346" s="90">
        <f>Data!BW346</f>
        <v>1350</v>
      </c>
      <c r="AA346" s="90" t="str">
        <f t="shared" si="100"/>
        <v/>
      </c>
      <c r="AB346" s="90">
        <f>Data!BX347</f>
        <v>756.05804443359375</v>
      </c>
      <c r="AC346" s="90">
        <f>Data!BZ346</f>
        <v>1670</v>
      </c>
      <c r="AD346" s="90" t="str">
        <f t="shared" si="101"/>
        <v/>
      </c>
    </row>
    <row r="347" spans="1:30">
      <c r="A347" s="77">
        <v>194912</v>
      </c>
      <c r="B347" s="88">
        <f t="shared" si="91"/>
        <v>18141</v>
      </c>
      <c r="C347" s="79" t="str">
        <f t="shared" si="92"/>
        <v>--</v>
      </c>
      <c r="D347" s="79" t="str">
        <f t="shared" si="93"/>
        <v>--</v>
      </c>
      <c r="E347" s="79" t="str">
        <f t="shared" si="94"/>
        <v>--</v>
      </c>
      <c r="F347" s="89" t="str">
        <f t="shared" si="85"/>
        <v>&lt;RC</v>
      </c>
      <c r="G347" s="89" t="str">
        <f t="shared" si="86"/>
        <v>&lt;RC</v>
      </c>
      <c r="H347" s="89" t="str">
        <f t="shared" si="95"/>
        <v>Tracy</v>
      </c>
      <c r="I347" s="89" t="str">
        <f t="shared" si="96"/>
        <v>Banks</v>
      </c>
      <c r="J347" s="79" t="str">
        <f>IF(DeltaCalc!P347="","--",DeltaCalc!P347)</f>
        <v>JP</v>
      </c>
      <c r="K347" s="89" t="str">
        <f t="shared" si="97"/>
        <v>IBU</v>
      </c>
      <c r="L347" s="90">
        <f>DeltaCalc!AF347</f>
        <v>0.2362060546875</v>
      </c>
      <c r="M347" s="90">
        <f t="shared" si="87"/>
        <v>17456.412109375</v>
      </c>
      <c r="N347" s="90">
        <f t="shared" si="88"/>
        <v>6680</v>
      </c>
      <c r="O347" s="90">
        <f t="shared" si="89"/>
        <v>4474.71533203125</v>
      </c>
      <c r="P347" s="90">
        <f t="shared" si="98"/>
        <v>11154.71533203125</v>
      </c>
      <c r="Q347" s="90">
        <f t="shared" si="90"/>
        <v>1528.5194091796875</v>
      </c>
      <c r="R347" s="92">
        <f>Data!CG347</f>
        <v>17429.859375</v>
      </c>
      <c r="S347" s="92">
        <f>Data!CH347</f>
        <v>6680</v>
      </c>
      <c r="T347" s="92">
        <f>Data!CI347</f>
        <v>4474.71533203125</v>
      </c>
      <c r="U347" s="92">
        <f>Data!CJ347</f>
        <v>11154.7158203125</v>
      </c>
      <c r="V347" s="90">
        <f>Data!CA348</f>
        <v>755.21514892578125</v>
      </c>
      <c r="W347" s="90">
        <f>Data!CC347</f>
        <v>964.91229248046875</v>
      </c>
      <c r="X347" s="90" t="str">
        <f t="shared" si="99"/>
        <v/>
      </c>
      <c r="Y347" s="90">
        <f>Data!BU348</f>
        <v>1813.1219482421875</v>
      </c>
      <c r="Z347" s="90">
        <f>Data!BW347</f>
        <v>1790</v>
      </c>
      <c r="AA347" s="90">
        <f t="shared" si="100"/>
        <v>23.1219482421875</v>
      </c>
      <c r="AB347" s="90">
        <f>Data!BX348</f>
        <v>1119.3165283203125</v>
      </c>
      <c r="AC347" s="90">
        <f>Data!BZ347</f>
        <v>2240</v>
      </c>
      <c r="AD347" s="90" t="str">
        <f t="shared" si="101"/>
        <v/>
      </c>
    </row>
    <row r="348" spans="1:30">
      <c r="A348" s="77">
        <v>194913</v>
      </c>
      <c r="B348" s="88">
        <f t="shared" si="91"/>
        <v>18171</v>
      </c>
      <c r="C348" s="79" t="str">
        <f t="shared" si="92"/>
        <v>--</v>
      </c>
      <c r="D348" s="79" t="str">
        <f t="shared" si="93"/>
        <v>--</v>
      </c>
      <c r="E348" s="79" t="str">
        <f t="shared" si="94"/>
        <v>--</v>
      </c>
      <c r="F348" s="89" t="str">
        <f t="shared" si="85"/>
        <v>&gt;RC</v>
      </c>
      <c r="G348" s="89" t="str">
        <f t="shared" si="86"/>
        <v>&gt;RC</v>
      </c>
      <c r="H348" s="89" t="str">
        <f t="shared" si="95"/>
        <v>Tracy</v>
      </c>
      <c r="I348" s="89" t="str">
        <f t="shared" si="96"/>
        <v>--</v>
      </c>
      <c r="J348" s="79" t="str">
        <f>IF(DeltaCalc!P348="","--",DeltaCalc!P348)</f>
        <v>MRDO</v>
      </c>
      <c r="K348" s="89" t="str">
        <f t="shared" si="97"/>
        <v>UWFE</v>
      </c>
      <c r="L348" s="90">
        <f>DeltaCalc!AF348</f>
        <v>0</v>
      </c>
      <c r="M348" s="90">
        <f t="shared" si="87"/>
        <v>10986.88671875</v>
      </c>
      <c r="N348" s="90">
        <f t="shared" si="88"/>
        <v>3701.564208984375</v>
      </c>
      <c r="O348" s="90">
        <f t="shared" si="89"/>
        <v>4387.6328125</v>
      </c>
      <c r="P348" s="90">
        <f t="shared" si="98"/>
        <v>8089.197021484375</v>
      </c>
      <c r="Q348" s="90">
        <f t="shared" si="90"/>
        <v>0</v>
      </c>
      <c r="R348" s="92">
        <f>Data!CG348</f>
        <v>3867.978759765625</v>
      </c>
      <c r="S348" s="92">
        <f>Data!CH348</f>
        <v>300</v>
      </c>
      <c r="T348" s="92">
        <f>Data!CI348</f>
        <v>3767.260498046875</v>
      </c>
      <c r="U348" s="92">
        <f>Data!CJ348</f>
        <v>4067.260498046875</v>
      </c>
      <c r="V348" s="90">
        <f>Data!CA349</f>
        <v>781.3065185546875</v>
      </c>
      <c r="W348" s="90">
        <f>Data!CC348</f>
        <v>964.91229248046875</v>
      </c>
      <c r="X348" s="90" t="str">
        <f t="shared" si="99"/>
        <v/>
      </c>
      <c r="Y348" s="90">
        <f>Data!BU349</f>
        <v>2168.127685546875</v>
      </c>
      <c r="Z348" s="90">
        <f>Data!BW348</f>
        <v>99000</v>
      </c>
      <c r="AA348" s="90" t="str">
        <f t="shared" si="100"/>
        <v/>
      </c>
      <c r="AB348" s="90">
        <f>Data!BX349</f>
        <v>2071.637451171875</v>
      </c>
      <c r="AC348" s="90">
        <f>Data!BZ348</f>
        <v>99000</v>
      </c>
      <c r="AD348" s="90" t="str">
        <f t="shared" si="101"/>
        <v/>
      </c>
    </row>
    <row r="349" spans="1:30">
      <c r="A349" s="77">
        <v>195002</v>
      </c>
      <c r="B349" s="88">
        <f t="shared" si="91"/>
        <v>18202</v>
      </c>
      <c r="C349" s="79" t="str">
        <f t="shared" si="92"/>
        <v>--</v>
      </c>
      <c r="D349" s="79" t="str">
        <f t="shared" si="93"/>
        <v>--</v>
      </c>
      <c r="E349" s="79" t="str">
        <f t="shared" si="94"/>
        <v>F. Min</v>
      </c>
      <c r="F349" s="89" t="str">
        <f t="shared" si="85"/>
        <v>&gt;RC</v>
      </c>
      <c r="G349" s="89" t="str">
        <f t="shared" si="86"/>
        <v>&gt;RC</v>
      </c>
      <c r="H349" s="89" t="str">
        <f t="shared" si="95"/>
        <v>Tracy</v>
      </c>
      <c r="I349" s="89" t="str">
        <f t="shared" si="96"/>
        <v>--</v>
      </c>
      <c r="J349" s="79" t="str">
        <f>IF(DeltaCalc!P349="","--",DeltaCalc!P349)</f>
        <v>MRDO</v>
      </c>
      <c r="K349" s="89" t="str">
        <f t="shared" si="97"/>
        <v>UWFE</v>
      </c>
      <c r="L349" s="90">
        <f>DeltaCalc!AF349</f>
        <v>0</v>
      </c>
      <c r="M349" s="90">
        <f t="shared" si="87"/>
        <v>9119.59765625</v>
      </c>
      <c r="N349" s="90">
        <f t="shared" si="88"/>
        <v>2051.71337890625</v>
      </c>
      <c r="O349" s="90">
        <f t="shared" si="89"/>
        <v>4288.08349609375</v>
      </c>
      <c r="P349" s="90">
        <f t="shared" si="98"/>
        <v>6339.796875</v>
      </c>
      <c r="Q349" s="90">
        <f t="shared" si="90"/>
        <v>0</v>
      </c>
      <c r="R349" s="92">
        <f>Data!CG349</f>
        <v>5622.69091796875</v>
      </c>
      <c r="S349" s="92">
        <f>Data!CH349</f>
        <v>2023.92138671875</v>
      </c>
      <c r="T349" s="92">
        <f>Data!CI349</f>
        <v>2626.7158203125</v>
      </c>
      <c r="U349" s="92">
        <f>Data!CJ349</f>
        <v>4650.63720703125</v>
      </c>
      <c r="V349" s="90">
        <f>Data!CA350</f>
        <v>815.64599609375</v>
      </c>
      <c r="W349" s="90">
        <f>Data!CC349</f>
        <v>964.91229248046875</v>
      </c>
      <c r="X349" s="90" t="str">
        <f t="shared" si="99"/>
        <v/>
      </c>
      <c r="Y349" s="90">
        <f>Data!BU350</f>
        <v>2125.458251953125</v>
      </c>
      <c r="Z349" s="90">
        <f>Data!BW349</f>
        <v>99000</v>
      </c>
      <c r="AA349" s="90" t="str">
        <f t="shared" si="100"/>
        <v/>
      </c>
      <c r="AB349" s="90">
        <f>Data!BX350</f>
        <v>2710.48876953125</v>
      </c>
      <c r="AC349" s="90">
        <f>Data!BZ349</f>
        <v>99000</v>
      </c>
      <c r="AD349" s="90" t="str">
        <f t="shared" si="101"/>
        <v/>
      </c>
    </row>
    <row r="350" spans="1:30">
      <c r="A350" s="77">
        <v>195003</v>
      </c>
      <c r="B350" s="88">
        <f t="shared" si="91"/>
        <v>18232</v>
      </c>
      <c r="C350" s="79" t="str">
        <f t="shared" si="92"/>
        <v>NCP</v>
      </c>
      <c r="D350" s="79" t="str">
        <f t="shared" si="93"/>
        <v>Nimbus</v>
      </c>
      <c r="E350" s="79" t="str">
        <f t="shared" si="94"/>
        <v>Therm.</v>
      </c>
      <c r="F350" s="89" t="str">
        <f t="shared" si="85"/>
        <v>&gt;RC</v>
      </c>
      <c r="G350" s="89" t="str">
        <f t="shared" si="86"/>
        <v>&gt;RC</v>
      </c>
      <c r="H350" s="89" t="str">
        <f t="shared" si="95"/>
        <v>--</v>
      </c>
      <c r="I350" s="89" t="str">
        <f t="shared" si="96"/>
        <v>--</v>
      </c>
      <c r="J350" s="79" t="str">
        <f>IF(DeltaCalc!P350="","--",DeltaCalc!P350)</f>
        <v>MRDO</v>
      </c>
      <c r="K350" s="89" t="str">
        <f t="shared" si="97"/>
        <v>UWFE</v>
      </c>
      <c r="L350" s="90">
        <f>DeltaCalc!AF350</f>
        <v>0</v>
      </c>
      <c r="M350" s="90">
        <f t="shared" si="87"/>
        <v>9587.923828125</v>
      </c>
      <c r="N350" s="90">
        <f t="shared" si="88"/>
        <v>2283.671142578125</v>
      </c>
      <c r="O350" s="90">
        <f t="shared" si="89"/>
        <v>4200.9169921875</v>
      </c>
      <c r="P350" s="90">
        <f t="shared" si="98"/>
        <v>6484.588134765625</v>
      </c>
      <c r="Q350" s="90">
        <f t="shared" si="90"/>
        <v>0</v>
      </c>
      <c r="R350" s="92">
        <f>Data!CG350</f>
        <v>2545.20947265625</v>
      </c>
      <c r="S350" s="92">
        <f>Data!CH350</f>
        <v>1469.5665283203125</v>
      </c>
      <c r="T350" s="92">
        <f>Data!CI350</f>
        <v>2484.33642578125</v>
      </c>
      <c r="U350" s="92">
        <f>Data!CJ350</f>
        <v>3953.903076171875</v>
      </c>
      <c r="V350" s="90">
        <f>Data!CA351</f>
        <v>713.27142333984375</v>
      </c>
      <c r="W350" s="90">
        <f>Data!CC350</f>
        <v>964.91229248046875</v>
      </c>
      <c r="X350" s="90" t="str">
        <f t="shared" si="99"/>
        <v/>
      </c>
      <c r="Y350" s="90">
        <f>Data!BU351</f>
        <v>2079.13427734375</v>
      </c>
      <c r="Z350" s="90">
        <f>Data!BW350</f>
        <v>99000</v>
      </c>
      <c r="AA350" s="90" t="str">
        <f t="shared" si="100"/>
        <v/>
      </c>
      <c r="AB350" s="90">
        <f>Data!BX351</f>
        <v>2471.347900390625</v>
      </c>
      <c r="AC350" s="90">
        <f>Data!BZ350</f>
        <v>99000</v>
      </c>
      <c r="AD350" s="90" t="str">
        <f t="shared" si="101"/>
        <v/>
      </c>
    </row>
    <row r="351" spans="1:30">
      <c r="A351" s="77">
        <v>195004</v>
      </c>
      <c r="B351" s="88">
        <f t="shared" si="91"/>
        <v>18263</v>
      </c>
      <c r="C351" s="79" t="str">
        <f t="shared" si="92"/>
        <v>NCP</v>
      </c>
      <c r="D351" s="79" t="str">
        <f t="shared" si="93"/>
        <v>Nimbus</v>
      </c>
      <c r="E351" s="79" t="str">
        <f t="shared" si="94"/>
        <v>Therm.</v>
      </c>
      <c r="F351" s="89" t="str">
        <f t="shared" si="85"/>
        <v>&gt;RC</v>
      </c>
      <c r="G351" s="89" t="str">
        <f t="shared" si="86"/>
        <v>&gt;RC</v>
      </c>
      <c r="H351" s="89" t="str">
        <f t="shared" si="95"/>
        <v>Tracy</v>
      </c>
      <c r="I351" s="89" t="str">
        <f t="shared" si="96"/>
        <v>--</v>
      </c>
      <c r="J351" s="79" t="str">
        <f>IF(DeltaCalc!P351="","--",DeltaCalc!P351)</f>
        <v>MRDO</v>
      </c>
      <c r="K351" s="89" t="str">
        <f t="shared" si="97"/>
        <v>UWFE</v>
      </c>
      <c r="L351" s="90">
        <f>DeltaCalc!AF351</f>
        <v>0</v>
      </c>
      <c r="M351" s="90">
        <f t="shared" si="87"/>
        <v>9632.2705078125</v>
      </c>
      <c r="N351" s="90">
        <f t="shared" si="88"/>
        <v>2278.279296875</v>
      </c>
      <c r="O351" s="90">
        <f t="shared" si="89"/>
        <v>4216.3935546875</v>
      </c>
      <c r="P351" s="90">
        <f t="shared" si="98"/>
        <v>6494.6728515625</v>
      </c>
      <c r="Q351" s="90">
        <f t="shared" si="90"/>
        <v>0</v>
      </c>
      <c r="R351" s="92">
        <f>Data!CG351</f>
        <v>2210.4111328125</v>
      </c>
      <c r="S351" s="92">
        <f>Data!CH351</f>
        <v>431.5548095703125</v>
      </c>
      <c r="T351" s="92">
        <f>Data!CI351</f>
        <v>1955.4925537109375</v>
      </c>
      <c r="U351" s="92">
        <f>Data!CJ351</f>
        <v>2387.04736328125</v>
      </c>
      <c r="V351" s="90">
        <f>Data!CA352</f>
        <v>905.90887451171875</v>
      </c>
      <c r="W351" s="90">
        <f>Data!CC351</f>
        <v>964.91229248046875</v>
      </c>
      <c r="X351" s="90" t="str">
        <f t="shared" si="99"/>
        <v/>
      </c>
      <c r="Y351" s="90">
        <f>Data!BU352</f>
        <v>2354.128173828125</v>
      </c>
      <c r="Z351" s="90">
        <f>Data!BW351</f>
        <v>99000</v>
      </c>
      <c r="AA351" s="90" t="str">
        <f t="shared" si="100"/>
        <v/>
      </c>
      <c r="AB351" s="90">
        <f>Data!BX352</f>
        <v>2319.33740234375</v>
      </c>
      <c r="AC351" s="90">
        <f>Data!BZ351</f>
        <v>99000</v>
      </c>
      <c r="AD351" s="90" t="str">
        <f t="shared" si="101"/>
        <v/>
      </c>
    </row>
    <row r="352" spans="1:30">
      <c r="A352" s="77">
        <v>195005</v>
      </c>
      <c r="B352" s="88">
        <f t="shared" si="91"/>
        <v>18294</v>
      </c>
      <c r="C352" s="79" t="str">
        <f t="shared" si="92"/>
        <v>Keswick</v>
      </c>
      <c r="D352" s="79" t="str">
        <f t="shared" si="93"/>
        <v>Nimbus</v>
      </c>
      <c r="E352" s="79" t="str">
        <f t="shared" si="94"/>
        <v>Therm.</v>
      </c>
      <c r="F352" s="89" t="str">
        <f t="shared" si="85"/>
        <v>&gt;RC</v>
      </c>
      <c r="G352" s="89" t="str">
        <f t="shared" si="86"/>
        <v>&gt;RC</v>
      </c>
      <c r="H352" s="89" t="str">
        <f t="shared" si="95"/>
        <v>--</v>
      </c>
      <c r="I352" s="89" t="str">
        <f t="shared" si="96"/>
        <v>--</v>
      </c>
      <c r="J352" s="79" t="str">
        <f>IF(DeltaCalc!P352="","--",DeltaCalc!P352)</f>
        <v>--</v>
      </c>
      <c r="K352" s="89" t="str">
        <f t="shared" si="97"/>
        <v>UWFE</v>
      </c>
      <c r="L352" s="90">
        <f>DeltaCalc!AF352</f>
        <v>15639.7626953125</v>
      </c>
      <c r="M352" s="90">
        <f t="shared" si="87"/>
        <v>19499.044921875</v>
      </c>
      <c r="N352" s="90">
        <f t="shared" si="88"/>
        <v>2174.310791015625</v>
      </c>
      <c r="O352" s="90">
        <f t="shared" si="89"/>
        <v>2174.310791015625</v>
      </c>
      <c r="P352" s="90">
        <f t="shared" si="98"/>
        <v>4348.62158203125</v>
      </c>
      <c r="Q352" s="90">
        <f t="shared" si="90"/>
        <v>15639.7626953125</v>
      </c>
      <c r="R352" s="92">
        <f>Data!CG352</f>
        <v>0</v>
      </c>
      <c r="S352" s="92">
        <f>Data!CH352</f>
        <v>300</v>
      </c>
      <c r="T352" s="92">
        <f>Data!CI352</f>
        <v>1456.5709228515625</v>
      </c>
      <c r="U352" s="92">
        <f>Data!CJ352</f>
        <v>1756.5709228515625</v>
      </c>
      <c r="V352" s="90">
        <f>Data!CA353</f>
        <v>830.56103515625</v>
      </c>
      <c r="W352" s="90">
        <f>Data!CC352</f>
        <v>964.91229248046875</v>
      </c>
      <c r="X352" s="90" t="str">
        <f t="shared" si="99"/>
        <v/>
      </c>
      <c r="Y352" s="90">
        <f>Data!BU353</f>
        <v>876.285400390625</v>
      </c>
      <c r="Z352" s="90">
        <f>Data!BW352</f>
        <v>99000</v>
      </c>
      <c r="AA352" s="90" t="str">
        <f t="shared" si="100"/>
        <v/>
      </c>
      <c r="AB352" s="90">
        <f>Data!BX353</f>
        <v>457.25936889648437</v>
      </c>
      <c r="AC352" s="90">
        <f>Data!BZ352</f>
        <v>99000</v>
      </c>
      <c r="AD352" s="90" t="str">
        <f t="shared" si="101"/>
        <v/>
      </c>
    </row>
    <row r="353" spans="1:30">
      <c r="A353" s="77">
        <v>195006</v>
      </c>
      <c r="B353" s="88">
        <f t="shared" si="91"/>
        <v>18322</v>
      </c>
      <c r="C353" s="79" t="str">
        <f t="shared" si="92"/>
        <v>Keswick</v>
      </c>
      <c r="D353" s="79" t="str">
        <f t="shared" si="93"/>
        <v>Flood</v>
      </c>
      <c r="E353" s="79" t="str">
        <f t="shared" si="94"/>
        <v>--</v>
      </c>
      <c r="F353" s="89" t="str">
        <f t="shared" si="85"/>
        <v>&lt;RC</v>
      </c>
      <c r="G353" s="89" t="str">
        <f t="shared" si="86"/>
        <v>&gt;RC</v>
      </c>
      <c r="H353" s="89" t="str">
        <f t="shared" si="95"/>
        <v>--</v>
      </c>
      <c r="I353" s="89" t="str">
        <f t="shared" si="96"/>
        <v>--</v>
      </c>
      <c r="J353" s="79" t="str">
        <f>IF(DeltaCalc!P353="","--",DeltaCalc!P353)</f>
        <v>--</v>
      </c>
      <c r="K353" s="89" t="str">
        <f t="shared" si="97"/>
        <v>UWFE</v>
      </c>
      <c r="L353" s="90">
        <f>DeltaCalc!AF353</f>
        <v>27626.084454844415</v>
      </c>
      <c r="M353" s="90">
        <f t="shared" si="87"/>
        <v>35542.0234375</v>
      </c>
      <c r="N353" s="90">
        <f t="shared" si="88"/>
        <v>2490.187744140625</v>
      </c>
      <c r="O353" s="90">
        <f t="shared" si="89"/>
        <v>2490.187744140625</v>
      </c>
      <c r="P353" s="90">
        <f t="shared" si="98"/>
        <v>4980.37548828125</v>
      </c>
      <c r="Q353" s="90">
        <f t="shared" si="90"/>
        <v>27789.564453125</v>
      </c>
      <c r="R353" s="92">
        <f>Data!CG353</f>
        <v>0</v>
      </c>
      <c r="S353" s="92">
        <f>Data!CH353</f>
        <v>300</v>
      </c>
      <c r="T353" s="92">
        <f>Data!CI353</f>
        <v>2500</v>
      </c>
      <c r="U353" s="92">
        <f>Data!CJ353</f>
        <v>2800</v>
      </c>
      <c r="V353" s="90">
        <f>Data!CA354</f>
        <v>366.77676391601562</v>
      </c>
      <c r="W353" s="90">
        <f>Data!CC353</f>
        <v>631.57891845703125</v>
      </c>
      <c r="X353" s="90" t="str">
        <f t="shared" si="99"/>
        <v/>
      </c>
      <c r="Y353" s="90">
        <f>Data!BU354</f>
        <v>249.547607421875</v>
      </c>
      <c r="Z353" s="90">
        <f>Data!BW353</f>
        <v>99000</v>
      </c>
      <c r="AA353" s="90" t="str">
        <f t="shared" si="100"/>
        <v/>
      </c>
      <c r="AB353" s="90">
        <f>Data!BX354</f>
        <v>186.24143981933594</v>
      </c>
      <c r="AC353" s="90">
        <f>Data!BZ353</f>
        <v>99000</v>
      </c>
      <c r="AD353" s="90" t="str">
        <f t="shared" si="101"/>
        <v/>
      </c>
    </row>
    <row r="354" spans="1:30">
      <c r="A354" s="77">
        <v>195007</v>
      </c>
      <c r="B354" s="88">
        <f t="shared" si="91"/>
        <v>18353</v>
      </c>
      <c r="C354" s="79" t="str">
        <f t="shared" si="92"/>
        <v>Keswick</v>
      </c>
      <c r="D354" s="79" t="str">
        <f t="shared" si="93"/>
        <v>Flood</v>
      </c>
      <c r="E354" s="79" t="str">
        <f t="shared" si="94"/>
        <v>--</v>
      </c>
      <c r="F354" s="89" t="str">
        <f t="shared" si="85"/>
        <v>&gt;RC</v>
      </c>
      <c r="G354" s="89" t="str">
        <f t="shared" si="86"/>
        <v>&gt;RC</v>
      </c>
      <c r="H354" s="89" t="str">
        <f t="shared" si="95"/>
        <v>--</v>
      </c>
      <c r="I354" s="89" t="str">
        <f t="shared" si="96"/>
        <v>--</v>
      </c>
      <c r="J354" s="79" t="str">
        <f>IF(DeltaCalc!P354="","--",DeltaCalc!P354)</f>
        <v>--</v>
      </c>
      <c r="K354" s="89" t="str">
        <f t="shared" si="97"/>
        <v>UWFE</v>
      </c>
      <c r="L354" s="90">
        <f>DeltaCalc!AF354</f>
        <v>5224.412109375</v>
      </c>
      <c r="M354" s="90">
        <f t="shared" si="87"/>
        <v>20678.138671875</v>
      </c>
      <c r="N354" s="90">
        <f t="shared" si="88"/>
        <v>3268.24853515625</v>
      </c>
      <c r="O354" s="90">
        <f t="shared" si="89"/>
        <v>3268.24853515625</v>
      </c>
      <c r="P354" s="90">
        <f t="shared" si="98"/>
        <v>6536.4970703125</v>
      </c>
      <c r="Q354" s="90">
        <f t="shared" si="90"/>
        <v>5224.412109375</v>
      </c>
      <c r="R354" s="92">
        <f>Data!CG354</f>
        <v>0</v>
      </c>
      <c r="S354" s="92">
        <f>Data!CH354</f>
        <v>300</v>
      </c>
      <c r="T354" s="92">
        <f>Data!CI354</f>
        <v>800</v>
      </c>
      <c r="U354" s="92">
        <f>Data!CJ354</f>
        <v>1100</v>
      </c>
      <c r="V354" s="90">
        <f>Data!CA355</f>
        <v>249.19635009765625</v>
      </c>
      <c r="W354" s="90">
        <f>Data!CC354</f>
        <v>631.57891845703125</v>
      </c>
      <c r="X354" s="90" t="str">
        <f t="shared" si="99"/>
        <v/>
      </c>
      <c r="Y354" s="90">
        <f>Data!BU355</f>
        <v>226.49433898925781</v>
      </c>
      <c r="Z354" s="90">
        <f>Data!BW354</f>
        <v>99000</v>
      </c>
      <c r="AA354" s="90" t="str">
        <f t="shared" si="100"/>
        <v/>
      </c>
      <c r="AB354" s="90">
        <f>Data!BX355</f>
        <v>172.87901306152344</v>
      </c>
      <c r="AC354" s="90">
        <f>Data!BZ354</f>
        <v>99000</v>
      </c>
      <c r="AD354" s="90" t="str">
        <f t="shared" si="101"/>
        <v/>
      </c>
    </row>
    <row r="355" spans="1:30">
      <c r="A355" s="77">
        <v>195008</v>
      </c>
      <c r="B355" s="88">
        <f t="shared" si="91"/>
        <v>18383</v>
      </c>
      <c r="C355" s="79" t="str">
        <f t="shared" si="92"/>
        <v>Keswick</v>
      </c>
      <c r="D355" s="79" t="str">
        <f t="shared" si="93"/>
        <v>Flood</v>
      </c>
      <c r="E355" s="79" t="str">
        <f t="shared" si="94"/>
        <v>Therm.</v>
      </c>
      <c r="F355" s="89" t="str">
        <f t="shared" si="85"/>
        <v>&gt;RC</v>
      </c>
      <c r="G355" s="89" t="str">
        <f t="shared" si="86"/>
        <v>&lt;RC</v>
      </c>
      <c r="H355" s="89" t="str">
        <f t="shared" si="95"/>
        <v>PulseCap1</v>
      </c>
      <c r="I355" s="89" t="str">
        <f t="shared" si="96"/>
        <v>PulseCap1</v>
      </c>
      <c r="J355" s="79" t="str">
        <f>IF(DeltaCalc!P355="","--",DeltaCalc!P355)</f>
        <v>--</v>
      </c>
      <c r="K355" s="89" t="str">
        <f t="shared" si="97"/>
        <v>UWFE</v>
      </c>
      <c r="L355" s="90">
        <f>DeltaCalc!AF355</f>
        <v>12914.296875</v>
      </c>
      <c r="M355" s="90">
        <f t="shared" si="87"/>
        <v>20434.33984375</v>
      </c>
      <c r="N355" s="90">
        <f t="shared" si="88"/>
        <v>700</v>
      </c>
      <c r="O355" s="90">
        <f t="shared" si="89"/>
        <v>800</v>
      </c>
      <c r="P355" s="90">
        <f t="shared" si="98"/>
        <v>1500</v>
      </c>
      <c r="Q355" s="90">
        <f t="shared" si="90"/>
        <v>12914.296875</v>
      </c>
      <c r="R355" s="92">
        <f>Data!CG355</f>
        <v>921.9207763671875</v>
      </c>
      <c r="S355" s="92">
        <f>Data!CH355</f>
        <v>1000</v>
      </c>
      <c r="T355" s="92">
        <f>Data!CI355</f>
        <v>800</v>
      </c>
      <c r="U355" s="92">
        <f>Data!CJ355</f>
        <v>1800</v>
      </c>
      <c r="V355" s="90">
        <f>Data!CA356</f>
        <v>352.76287841796875</v>
      </c>
      <c r="W355" s="90">
        <f>Data!CC355</f>
        <v>631.57891845703125</v>
      </c>
      <c r="X355" s="90" t="str">
        <f t="shared" si="99"/>
        <v/>
      </c>
      <c r="Y355" s="90">
        <f>Data!BU356</f>
        <v>235.93122863769531</v>
      </c>
      <c r="Z355" s="90">
        <f>Data!BW355</f>
        <v>450</v>
      </c>
      <c r="AA355" s="90" t="str">
        <f t="shared" si="100"/>
        <v/>
      </c>
      <c r="AB355" s="90">
        <f>Data!BX356</f>
        <v>203.21072387695312</v>
      </c>
      <c r="AC355" s="90">
        <f>Data!BZ355</f>
        <v>450</v>
      </c>
      <c r="AD355" s="90" t="str">
        <f t="shared" si="101"/>
        <v/>
      </c>
    </row>
    <row r="356" spans="1:30">
      <c r="A356" s="77">
        <v>195009</v>
      </c>
      <c r="B356" s="88">
        <f t="shared" si="91"/>
        <v>18414</v>
      </c>
      <c r="C356" s="79" t="str">
        <f t="shared" si="92"/>
        <v>NCP</v>
      </c>
      <c r="D356" s="79" t="str">
        <f t="shared" si="93"/>
        <v>Flood</v>
      </c>
      <c r="E356" s="79" t="str">
        <f t="shared" si="94"/>
        <v>F. Min</v>
      </c>
      <c r="F356" s="89" t="str">
        <f t="shared" si="85"/>
        <v>&lt;RC</v>
      </c>
      <c r="G356" s="89" t="str">
        <f t="shared" si="86"/>
        <v>&lt;RC</v>
      </c>
      <c r="H356" s="89" t="str">
        <f t="shared" si="95"/>
        <v>PulseCap1</v>
      </c>
      <c r="I356" s="89" t="str">
        <f t="shared" si="96"/>
        <v>PulseCap1</v>
      </c>
      <c r="J356" s="79" t="str">
        <f>IF(DeltaCalc!P356="","--",DeltaCalc!P356)</f>
        <v>--</v>
      </c>
      <c r="K356" s="89" t="str">
        <f t="shared" si="97"/>
        <v>UWFE</v>
      </c>
      <c r="L356" s="90">
        <f>DeltaCalc!AF356</f>
        <v>3742.94580078125</v>
      </c>
      <c r="M356" s="90">
        <f t="shared" si="87"/>
        <v>13147.3408203125</v>
      </c>
      <c r="N356" s="90">
        <f t="shared" si="88"/>
        <v>700</v>
      </c>
      <c r="O356" s="90">
        <f t="shared" si="89"/>
        <v>800</v>
      </c>
      <c r="P356" s="90">
        <f t="shared" si="98"/>
        <v>1500</v>
      </c>
      <c r="Q356" s="90">
        <f t="shared" si="90"/>
        <v>3742.94580078125</v>
      </c>
      <c r="R356" s="92">
        <f>Data!CG356</f>
        <v>2381.942626953125</v>
      </c>
      <c r="S356" s="92">
        <f>Data!CH356</f>
        <v>1000</v>
      </c>
      <c r="T356" s="92">
        <f>Data!CI356</f>
        <v>991.23046875</v>
      </c>
      <c r="U356" s="92">
        <f>Data!CJ356</f>
        <v>1991.23046875</v>
      </c>
      <c r="V356" s="90">
        <f>Data!CA357</f>
        <v>364.788330078125</v>
      </c>
      <c r="W356" s="90">
        <f>Data!CC356</f>
        <v>631.57891845703125</v>
      </c>
      <c r="X356" s="90" t="str">
        <f t="shared" si="99"/>
        <v/>
      </c>
      <c r="Y356" s="90">
        <f>Data!BU357</f>
        <v>239.60145568847656</v>
      </c>
      <c r="Z356" s="90">
        <f>Data!BW356</f>
        <v>450</v>
      </c>
      <c r="AA356" s="90" t="str">
        <f t="shared" si="100"/>
        <v/>
      </c>
      <c r="AB356" s="90">
        <f>Data!BX357</f>
        <v>210.33978271484375</v>
      </c>
      <c r="AC356" s="90">
        <f>Data!BZ356</f>
        <v>450</v>
      </c>
      <c r="AD356" s="90" t="str">
        <f t="shared" si="101"/>
        <v/>
      </c>
    </row>
    <row r="357" spans="1:30">
      <c r="A357" s="77">
        <v>195010</v>
      </c>
      <c r="B357" s="88">
        <f t="shared" si="91"/>
        <v>18444</v>
      </c>
      <c r="C357" s="79" t="str">
        <f t="shared" si="92"/>
        <v>NCP</v>
      </c>
      <c r="D357" s="79" t="str">
        <f t="shared" si="93"/>
        <v>Flood</v>
      </c>
      <c r="E357" s="79" t="str">
        <f t="shared" si="94"/>
        <v>--</v>
      </c>
      <c r="F357" s="89" t="str">
        <f t="shared" si="85"/>
        <v>&lt;RC</v>
      </c>
      <c r="G357" s="89" t="str">
        <f t="shared" si="86"/>
        <v>&lt;RC</v>
      </c>
      <c r="H357" s="89" t="str">
        <f t="shared" si="95"/>
        <v>--</v>
      </c>
      <c r="I357" s="89" t="str">
        <f t="shared" si="96"/>
        <v>PulseCap3</v>
      </c>
      <c r="J357" s="79" t="str">
        <f>IF(DeltaCalc!P357="","--",DeltaCalc!P357)</f>
        <v>--</v>
      </c>
      <c r="K357" s="89" t="str">
        <f t="shared" si="97"/>
        <v>UWFE</v>
      </c>
      <c r="L357" s="90">
        <f>DeltaCalc!AF357</f>
        <v>143.43559265136719</v>
      </c>
      <c r="M357" s="90">
        <f t="shared" si="87"/>
        <v>13495.6494140625</v>
      </c>
      <c r="N357" s="90">
        <f t="shared" si="88"/>
        <v>2253.876953125</v>
      </c>
      <c r="O357" s="90">
        <f t="shared" si="89"/>
        <v>2970.0634765625</v>
      </c>
      <c r="P357" s="90">
        <f t="shared" si="98"/>
        <v>5223.9404296875</v>
      </c>
      <c r="Q357" s="90">
        <f t="shared" si="90"/>
        <v>143.43559265136719</v>
      </c>
      <c r="R357" s="92">
        <f>Data!CG357</f>
        <v>8037.14306640625</v>
      </c>
      <c r="S357" s="92">
        <f>Data!CH357</f>
        <v>2500</v>
      </c>
      <c r="T357" s="92">
        <f>Data!CI357</f>
        <v>2000</v>
      </c>
      <c r="U357" s="92">
        <f>Data!CJ357</f>
        <v>4500</v>
      </c>
      <c r="V357" s="90">
        <f>Data!CA358</f>
        <v>249.39045715332031</v>
      </c>
      <c r="W357" s="90">
        <f>Data!CC357</f>
        <v>631.57891845703125</v>
      </c>
      <c r="X357" s="90" t="str">
        <f t="shared" si="99"/>
        <v/>
      </c>
      <c r="Y357" s="90">
        <f>Data!BU358</f>
        <v>264.69552612304688</v>
      </c>
      <c r="Z357" s="90">
        <f>Data!BW357</f>
        <v>550</v>
      </c>
      <c r="AA357" s="90" t="str">
        <f t="shared" si="100"/>
        <v/>
      </c>
      <c r="AB357" s="90">
        <f>Data!BX358</f>
        <v>310.57073974609375</v>
      </c>
      <c r="AC357" s="90">
        <f>Data!BZ357</f>
        <v>680</v>
      </c>
      <c r="AD357" s="90" t="str">
        <f t="shared" si="101"/>
        <v/>
      </c>
    </row>
    <row r="358" spans="1:30">
      <c r="A358" s="77">
        <v>195011</v>
      </c>
      <c r="B358" s="88">
        <f t="shared" si="91"/>
        <v>18475</v>
      </c>
      <c r="C358" s="79" t="str">
        <f t="shared" si="92"/>
        <v>--</v>
      </c>
      <c r="D358" s="79" t="str">
        <f t="shared" si="93"/>
        <v>--</v>
      </c>
      <c r="E358" s="79" t="str">
        <f t="shared" si="94"/>
        <v>--</v>
      </c>
      <c r="F358" s="89" t="str">
        <f t="shared" si="85"/>
        <v>&lt;RC</v>
      </c>
      <c r="G358" s="89" t="str">
        <f t="shared" si="86"/>
        <v>&lt;RC</v>
      </c>
      <c r="H358" s="89" t="str">
        <f t="shared" si="95"/>
        <v>Tracy</v>
      </c>
      <c r="I358" s="89" t="str">
        <f t="shared" si="96"/>
        <v>Banks</v>
      </c>
      <c r="J358" s="79" t="str">
        <f>IF(DeltaCalc!P358="","--",DeltaCalc!P358)</f>
        <v>JP</v>
      </c>
      <c r="K358" s="89" t="str">
        <f t="shared" si="97"/>
        <v>IBU</v>
      </c>
      <c r="L358" s="90">
        <f>DeltaCalc!AF358</f>
        <v>2.44140625E-4</v>
      </c>
      <c r="M358" s="90">
        <f t="shared" si="87"/>
        <v>21569.51953125</v>
      </c>
      <c r="N358" s="90">
        <f t="shared" si="88"/>
        <v>6680</v>
      </c>
      <c r="O358" s="90">
        <f t="shared" si="89"/>
        <v>4502.8564453125</v>
      </c>
      <c r="P358" s="90">
        <f t="shared" si="98"/>
        <v>11182.8564453125</v>
      </c>
      <c r="Q358" s="90">
        <f t="shared" si="90"/>
        <v>1043.822509765625</v>
      </c>
      <c r="R358" s="92">
        <f>Data!CG358</f>
        <v>21558.103515625</v>
      </c>
      <c r="S358" s="92">
        <f>Data!CH358</f>
        <v>6680</v>
      </c>
      <c r="T358" s="92">
        <f>Data!CI358</f>
        <v>4502.8564453125</v>
      </c>
      <c r="U358" s="92">
        <f>Data!CJ358</f>
        <v>11182.8564453125</v>
      </c>
      <c r="V358" s="90">
        <f>Data!CA359</f>
        <v>312.16366577148437</v>
      </c>
      <c r="W358" s="90">
        <f>Data!CC358</f>
        <v>631.57891845703125</v>
      </c>
      <c r="X358" s="90" t="str">
        <f t="shared" si="99"/>
        <v/>
      </c>
      <c r="Y358" s="90">
        <f>Data!BU359</f>
        <v>788.10186767578125</v>
      </c>
      <c r="Z358" s="90">
        <f>Data!BW358</f>
        <v>740</v>
      </c>
      <c r="AA358" s="90">
        <f t="shared" si="100"/>
        <v>48.10186767578125</v>
      </c>
      <c r="AB358" s="90">
        <f>Data!BX359</f>
        <v>482.64068603515625</v>
      </c>
      <c r="AC358" s="90">
        <f>Data!BZ358</f>
        <v>1140</v>
      </c>
      <c r="AD358" s="90" t="str">
        <f t="shared" si="101"/>
        <v/>
      </c>
    </row>
    <row r="359" spans="1:30">
      <c r="A359" s="77">
        <v>195012</v>
      </c>
      <c r="B359" s="88">
        <f t="shared" si="91"/>
        <v>18506</v>
      </c>
      <c r="C359" s="79" t="str">
        <f t="shared" si="92"/>
        <v>NCP</v>
      </c>
      <c r="D359" s="79" t="str">
        <f t="shared" si="93"/>
        <v>--</v>
      </c>
      <c r="E359" s="79" t="str">
        <f t="shared" si="94"/>
        <v>--</v>
      </c>
      <c r="F359" s="89" t="str">
        <f t="shared" si="85"/>
        <v>&gt;RC</v>
      </c>
      <c r="G359" s="89" t="str">
        <f t="shared" si="86"/>
        <v>&lt;RC</v>
      </c>
      <c r="H359" s="89" t="str">
        <f t="shared" si="95"/>
        <v>Tracy</v>
      </c>
      <c r="I359" s="89" t="str">
        <f t="shared" si="96"/>
        <v>Banks</v>
      </c>
      <c r="J359" s="79" t="str">
        <f>IF(DeltaCalc!P359="","--",DeltaCalc!P359)</f>
        <v>--</v>
      </c>
      <c r="K359" s="89" t="str">
        <f t="shared" si="97"/>
        <v>IBU</v>
      </c>
      <c r="L359" s="90">
        <f>DeltaCalc!AF359</f>
        <v>70.473884582519531</v>
      </c>
      <c r="M359" s="90">
        <f t="shared" si="87"/>
        <v>16526.33984375</v>
      </c>
      <c r="N359" s="90">
        <f t="shared" si="88"/>
        <v>6680</v>
      </c>
      <c r="O359" s="90">
        <f t="shared" si="89"/>
        <v>4478.06494140625</v>
      </c>
      <c r="P359" s="90">
        <f t="shared" si="98"/>
        <v>11158.06494140625</v>
      </c>
      <c r="Q359" s="90">
        <f t="shared" si="90"/>
        <v>70.473884582519531</v>
      </c>
      <c r="R359" s="92">
        <f>Data!CG359</f>
        <v>15684.8330078125</v>
      </c>
      <c r="S359" s="92">
        <f>Data!CH359</f>
        <v>6680</v>
      </c>
      <c r="T359" s="92">
        <f>Data!CI359</f>
        <v>4299.94873046875</v>
      </c>
      <c r="U359" s="92">
        <f>Data!CJ359</f>
        <v>10979.9482421875</v>
      </c>
      <c r="V359" s="90">
        <f>Data!CA360</f>
        <v>533.27203369140625</v>
      </c>
      <c r="W359" s="90">
        <f>Data!CC359</f>
        <v>964.91229248046875</v>
      </c>
      <c r="X359" s="90" t="str">
        <f t="shared" si="99"/>
        <v/>
      </c>
      <c r="Y359" s="90">
        <f>Data!BU360</f>
        <v>1436.871337890625</v>
      </c>
      <c r="Z359" s="90">
        <f>Data!BW359</f>
        <v>1490</v>
      </c>
      <c r="AA359" s="90" t="str">
        <f t="shared" si="100"/>
        <v/>
      </c>
      <c r="AB359" s="90">
        <f>Data!BX360</f>
        <v>905.0438232421875</v>
      </c>
      <c r="AC359" s="90">
        <f>Data!BZ359</f>
        <v>1990</v>
      </c>
      <c r="AD359" s="90" t="str">
        <f t="shared" si="101"/>
        <v/>
      </c>
    </row>
    <row r="360" spans="1:30">
      <c r="A360" s="77">
        <v>195013</v>
      </c>
      <c r="B360" s="88">
        <f t="shared" si="91"/>
        <v>18536</v>
      </c>
      <c r="C360" s="79" t="str">
        <f t="shared" si="92"/>
        <v>--</v>
      </c>
      <c r="D360" s="79" t="str">
        <f t="shared" si="93"/>
        <v>--</v>
      </c>
      <c r="E360" s="79" t="str">
        <f t="shared" si="94"/>
        <v>--</v>
      </c>
      <c r="F360" s="89" t="str">
        <f t="shared" si="85"/>
        <v>&gt;RC</v>
      </c>
      <c r="G360" s="89" t="str">
        <f t="shared" si="86"/>
        <v>&lt;RC</v>
      </c>
      <c r="H360" s="89" t="str">
        <f t="shared" si="95"/>
        <v>Tracy</v>
      </c>
      <c r="I360" s="89" t="str">
        <f t="shared" si="96"/>
        <v>Banks</v>
      </c>
      <c r="J360" s="79" t="str">
        <f>IF(DeltaCalc!P360="","--",DeltaCalc!P360)</f>
        <v>EI</v>
      </c>
      <c r="K360" s="89" t="str">
        <f t="shared" si="97"/>
        <v>UWFE</v>
      </c>
      <c r="L360" s="90">
        <f>DeltaCalc!AF360</f>
        <v>0</v>
      </c>
      <c r="M360" s="90">
        <f t="shared" si="87"/>
        <v>14612.2451171875</v>
      </c>
      <c r="N360" s="90">
        <f t="shared" si="88"/>
        <v>6680</v>
      </c>
      <c r="O360" s="90">
        <f t="shared" si="89"/>
        <v>4395.2080078125</v>
      </c>
      <c r="P360" s="90">
        <f t="shared" si="98"/>
        <v>11075.2080078125</v>
      </c>
      <c r="Q360" s="90">
        <f t="shared" si="90"/>
        <v>1290.69287109375</v>
      </c>
      <c r="R360" s="92">
        <f>Data!CG360</f>
        <v>11677.689453125</v>
      </c>
      <c r="S360" s="92">
        <f>Data!CH360</f>
        <v>6680</v>
      </c>
      <c r="T360" s="92">
        <f>Data!CI360</f>
        <v>3369.11279296875</v>
      </c>
      <c r="U360" s="92">
        <f>Data!CJ360</f>
        <v>10049.1123046875</v>
      </c>
      <c r="V360" s="90">
        <f>Data!CA361</f>
        <v>803.1556396484375</v>
      </c>
      <c r="W360" s="90">
        <f>Data!CC360</f>
        <v>964.91229248046875</v>
      </c>
      <c r="X360" s="90" t="str">
        <f t="shared" si="99"/>
        <v/>
      </c>
      <c r="Y360" s="90">
        <f>Data!BU361</f>
        <v>2147.69970703125</v>
      </c>
      <c r="Z360" s="90">
        <f>Data!BW360</f>
        <v>99000</v>
      </c>
      <c r="AA360" s="90" t="str">
        <f t="shared" si="100"/>
        <v/>
      </c>
      <c r="AB360" s="90">
        <f>Data!BX361</f>
        <v>1407.2890625</v>
      </c>
      <c r="AC360" s="90">
        <f>Data!BZ360</f>
        <v>99000</v>
      </c>
      <c r="AD360" s="90" t="str">
        <f t="shared" si="101"/>
        <v/>
      </c>
    </row>
    <row r="361" spans="1:30">
      <c r="A361" s="77">
        <v>195102</v>
      </c>
      <c r="B361" s="88">
        <f t="shared" si="91"/>
        <v>18567</v>
      </c>
      <c r="C361" s="79" t="str">
        <f t="shared" si="92"/>
        <v>NCP</v>
      </c>
      <c r="D361" s="79" t="str">
        <f t="shared" si="93"/>
        <v>--</v>
      </c>
      <c r="E361" s="79" t="str">
        <f t="shared" si="94"/>
        <v>Therm.</v>
      </c>
      <c r="F361" s="89" t="str">
        <f t="shared" si="85"/>
        <v>&gt;RC</v>
      </c>
      <c r="G361" s="89" t="str">
        <f t="shared" si="86"/>
        <v>&lt;RC</v>
      </c>
      <c r="H361" s="89" t="str">
        <f t="shared" si="95"/>
        <v>--</v>
      </c>
      <c r="I361" s="89" t="str">
        <f t="shared" si="96"/>
        <v>--</v>
      </c>
      <c r="J361" s="79" t="str">
        <f>IF(DeltaCalc!P361="","--",DeltaCalc!P361)</f>
        <v>EI</v>
      </c>
      <c r="K361" s="89" t="str">
        <f t="shared" si="97"/>
        <v>UWFE</v>
      </c>
      <c r="L361" s="90">
        <f>DeltaCalc!AF361</f>
        <v>0</v>
      </c>
      <c r="M361" s="90">
        <f t="shared" si="87"/>
        <v>12217.8779296875</v>
      </c>
      <c r="N361" s="90">
        <f t="shared" si="88"/>
        <v>6189.705078125</v>
      </c>
      <c r="O361" s="90">
        <f t="shared" si="89"/>
        <v>3433.4072265625</v>
      </c>
      <c r="P361" s="90">
        <f t="shared" si="98"/>
        <v>9623.1123046875</v>
      </c>
      <c r="Q361" s="90">
        <f t="shared" si="90"/>
        <v>143.21322631835937</v>
      </c>
      <c r="R361" s="92">
        <f>Data!CG361</f>
        <v>8820.2216796875</v>
      </c>
      <c r="S361" s="92">
        <f>Data!CH361</f>
        <v>6365.76220703125</v>
      </c>
      <c r="T361" s="92">
        <f>Data!CI361</f>
        <v>1771.560546875</v>
      </c>
      <c r="U361" s="92">
        <f>Data!CJ361</f>
        <v>8137.32275390625</v>
      </c>
      <c r="V361" s="90">
        <f>Data!CA362</f>
        <v>837.685546875</v>
      </c>
      <c r="W361" s="90">
        <f>Data!CC361</f>
        <v>964.91229248046875</v>
      </c>
      <c r="X361" s="90" t="str">
        <f t="shared" si="99"/>
        <v/>
      </c>
      <c r="Y361" s="90">
        <f>Data!BU362</f>
        <v>2309.4267578125</v>
      </c>
      <c r="Z361" s="90">
        <f>Data!BW361</f>
        <v>99000</v>
      </c>
      <c r="AA361" s="90" t="str">
        <f t="shared" si="100"/>
        <v/>
      </c>
      <c r="AB361" s="90">
        <f>Data!BX362</f>
        <v>1869.6246337890625</v>
      </c>
      <c r="AC361" s="90">
        <f>Data!BZ361</f>
        <v>99000</v>
      </c>
      <c r="AD361" s="90" t="str">
        <f t="shared" si="101"/>
        <v/>
      </c>
    </row>
    <row r="362" spans="1:30">
      <c r="A362" s="77">
        <v>195103</v>
      </c>
      <c r="B362" s="88">
        <f t="shared" si="91"/>
        <v>18597</v>
      </c>
      <c r="C362" s="79" t="str">
        <f t="shared" si="92"/>
        <v>Flood</v>
      </c>
      <c r="D362" s="79" t="str">
        <f t="shared" si="93"/>
        <v>Flood</v>
      </c>
      <c r="E362" s="79" t="str">
        <f t="shared" si="94"/>
        <v>Therm.</v>
      </c>
      <c r="F362" s="89" t="str">
        <f t="shared" si="85"/>
        <v>&gt;RC</v>
      </c>
      <c r="G362" s="89" t="str">
        <f t="shared" si="86"/>
        <v>&gt;RC</v>
      </c>
      <c r="H362" s="89" t="str">
        <f t="shared" si="95"/>
        <v>Tracy</v>
      </c>
      <c r="I362" s="89" t="str">
        <f t="shared" si="96"/>
        <v>Banks</v>
      </c>
      <c r="J362" s="79" t="str">
        <f>IF(DeltaCalc!P362="","--",DeltaCalc!P362)</f>
        <v>--</v>
      </c>
      <c r="K362" s="89" t="str">
        <f t="shared" si="97"/>
        <v>UWFE</v>
      </c>
      <c r="L362" s="90">
        <f>DeltaCalc!AF362</f>
        <v>32332.51953125</v>
      </c>
      <c r="M362" s="90">
        <f t="shared" si="87"/>
        <v>39500.9453125</v>
      </c>
      <c r="N362" s="90">
        <f t="shared" si="88"/>
        <v>6680</v>
      </c>
      <c r="O362" s="90">
        <f t="shared" si="89"/>
        <v>4233.65185546875</v>
      </c>
      <c r="P362" s="90">
        <f t="shared" si="98"/>
        <v>10913.65185546875</v>
      </c>
      <c r="Q362" s="90">
        <f t="shared" si="90"/>
        <v>38212.3515625</v>
      </c>
      <c r="R362" s="92">
        <f>Data!CG362</f>
        <v>1643.460693359375</v>
      </c>
      <c r="S362" s="92">
        <f>Data!CH362</f>
        <v>6186.35205078125</v>
      </c>
      <c r="T362" s="92">
        <f>Data!CI362</f>
        <v>1518.643310546875</v>
      </c>
      <c r="U362" s="92">
        <f>Data!CJ362</f>
        <v>7704.99560546875</v>
      </c>
      <c r="V362" s="90">
        <f>Data!CA363</f>
        <v>655.9576416015625</v>
      </c>
      <c r="W362" s="90">
        <f>Data!CC362</f>
        <v>964.91229248046875</v>
      </c>
      <c r="X362" s="90" t="str">
        <f t="shared" si="99"/>
        <v/>
      </c>
      <c r="Y362" s="90">
        <f>Data!BU363</f>
        <v>982.63812255859375</v>
      </c>
      <c r="Z362" s="90">
        <f>Data!BW362</f>
        <v>99000</v>
      </c>
      <c r="AA362" s="90" t="str">
        <f t="shared" si="100"/>
        <v/>
      </c>
      <c r="AB362" s="90">
        <f>Data!BX363</f>
        <v>259.02700805664062</v>
      </c>
      <c r="AC362" s="90">
        <f>Data!BZ362</f>
        <v>99000</v>
      </c>
      <c r="AD362" s="90" t="str">
        <f t="shared" si="101"/>
        <v/>
      </c>
    </row>
    <row r="363" spans="1:30">
      <c r="A363" s="77">
        <v>195104</v>
      </c>
      <c r="B363" s="88">
        <f t="shared" si="91"/>
        <v>18628</v>
      </c>
      <c r="C363" s="79" t="str">
        <f t="shared" si="92"/>
        <v>Flood</v>
      </c>
      <c r="D363" s="79" t="str">
        <f t="shared" si="93"/>
        <v>Flood</v>
      </c>
      <c r="E363" s="79" t="str">
        <f t="shared" si="94"/>
        <v>Flood</v>
      </c>
      <c r="F363" s="89" t="str">
        <f t="shared" si="85"/>
        <v>&gt;RC</v>
      </c>
      <c r="G363" s="89" t="str">
        <f t="shared" si="86"/>
        <v>Storage</v>
      </c>
      <c r="H363" s="89" t="str">
        <f t="shared" si="95"/>
        <v>Tracy</v>
      </c>
      <c r="I363" s="89" t="str">
        <f t="shared" si="96"/>
        <v>Banks</v>
      </c>
      <c r="J363" s="79" t="str">
        <f>IF(DeltaCalc!P363="","--",DeltaCalc!P363)</f>
        <v>--</v>
      </c>
      <c r="K363" s="89" t="str">
        <f t="shared" si="97"/>
        <v>UWFE</v>
      </c>
      <c r="L363" s="90">
        <f>DeltaCalc!AF363</f>
        <v>82793.27902842591</v>
      </c>
      <c r="M363" s="90">
        <f t="shared" si="87"/>
        <v>70676.7421875</v>
      </c>
      <c r="N363" s="90">
        <f t="shared" si="88"/>
        <v>7678.064453125</v>
      </c>
      <c r="O363" s="90">
        <f t="shared" si="89"/>
        <v>4216.74365234375</v>
      </c>
      <c r="P363" s="90">
        <f t="shared" si="98"/>
        <v>11894.80810546875</v>
      </c>
      <c r="Q363" s="90">
        <f t="shared" si="90"/>
        <v>86963.359375</v>
      </c>
      <c r="R363" s="92">
        <f>Data!CG363</f>
        <v>0</v>
      </c>
      <c r="S363" s="92">
        <f>Data!CH363</f>
        <v>4500</v>
      </c>
      <c r="T363" s="92">
        <f>Data!CI363</f>
        <v>800</v>
      </c>
      <c r="U363" s="92">
        <f>Data!CJ363</f>
        <v>5300</v>
      </c>
      <c r="V363" s="90">
        <f>Data!CA364</f>
        <v>395.00906372070313</v>
      </c>
      <c r="W363" s="90">
        <f>Data!CC363</f>
        <v>964.91229248046875</v>
      </c>
      <c r="X363" s="90" t="str">
        <f t="shared" si="99"/>
        <v/>
      </c>
      <c r="Y363" s="90">
        <f>Data!BU364</f>
        <v>224.90023803710937</v>
      </c>
      <c r="Z363" s="90">
        <f>Data!BW363</f>
        <v>99000</v>
      </c>
      <c r="AA363" s="90" t="str">
        <f t="shared" si="100"/>
        <v/>
      </c>
      <c r="AB363" s="90">
        <f>Data!BX364</f>
        <v>191.56817626953125</v>
      </c>
      <c r="AC363" s="90">
        <f>Data!BZ363</f>
        <v>99000</v>
      </c>
      <c r="AD363" s="90" t="str">
        <f t="shared" si="101"/>
        <v/>
      </c>
    </row>
    <row r="364" spans="1:30">
      <c r="A364" s="77">
        <v>195105</v>
      </c>
      <c r="B364" s="88">
        <f t="shared" si="91"/>
        <v>18659</v>
      </c>
      <c r="C364" s="79" t="str">
        <f t="shared" si="92"/>
        <v>Flood</v>
      </c>
      <c r="D364" s="79" t="str">
        <f t="shared" si="93"/>
        <v>Flood</v>
      </c>
      <c r="E364" s="79" t="str">
        <f t="shared" si="94"/>
        <v>Flood</v>
      </c>
      <c r="F364" s="89" t="str">
        <f t="shared" si="85"/>
        <v>&gt;RC</v>
      </c>
      <c r="G364" s="89" t="str">
        <f t="shared" si="86"/>
        <v>Storage</v>
      </c>
      <c r="H364" s="89" t="str">
        <f t="shared" si="95"/>
        <v>Tracy</v>
      </c>
      <c r="I364" s="89" t="str">
        <f t="shared" si="96"/>
        <v>Storage</v>
      </c>
      <c r="J364" s="79" t="str">
        <f>IF(DeltaCalc!P364="","--",DeltaCalc!P364)</f>
        <v>--</v>
      </c>
      <c r="K364" s="89" t="str">
        <f t="shared" si="97"/>
        <v>UWFE</v>
      </c>
      <c r="L364" s="90">
        <f>DeltaCalc!AF364</f>
        <v>57510.38672485303</v>
      </c>
      <c r="M364" s="90">
        <f t="shared" si="87"/>
        <v>53443.56640625</v>
      </c>
      <c r="N364" s="90">
        <f t="shared" si="88"/>
        <v>6573.68603515625</v>
      </c>
      <c r="O364" s="90">
        <f t="shared" si="89"/>
        <v>4220.30615234375</v>
      </c>
      <c r="P364" s="90">
        <f t="shared" si="98"/>
        <v>10793.9921875</v>
      </c>
      <c r="Q364" s="90">
        <f t="shared" si="90"/>
        <v>58904.421875</v>
      </c>
      <c r="R364" s="92">
        <f>Data!CG364</f>
        <v>0</v>
      </c>
      <c r="S364" s="92">
        <f>Data!CH364</f>
        <v>300</v>
      </c>
      <c r="T364" s="92">
        <f>Data!CI364</f>
        <v>800</v>
      </c>
      <c r="U364" s="92">
        <f>Data!CJ364</f>
        <v>1100</v>
      </c>
      <c r="V364" s="90">
        <f>Data!CA365</f>
        <v>460.9208984375</v>
      </c>
      <c r="W364" s="90">
        <f>Data!CC364</f>
        <v>964.91229248046875</v>
      </c>
      <c r="X364" s="90" t="str">
        <f t="shared" si="99"/>
        <v/>
      </c>
      <c r="Y364" s="90">
        <f>Data!BU365</f>
        <v>246.10736083984375</v>
      </c>
      <c r="Z364" s="90">
        <f>Data!BW364</f>
        <v>99000</v>
      </c>
      <c r="AA364" s="90" t="str">
        <f t="shared" si="100"/>
        <v/>
      </c>
      <c r="AB364" s="90">
        <f>Data!BX365</f>
        <v>186.7149658203125</v>
      </c>
      <c r="AC364" s="90">
        <f>Data!BZ364</f>
        <v>99000</v>
      </c>
      <c r="AD364" s="90" t="str">
        <f t="shared" si="101"/>
        <v/>
      </c>
    </row>
    <row r="365" spans="1:30">
      <c r="A365" s="77">
        <v>195106</v>
      </c>
      <c r="B365" s="88">
        <f t="shared" si="91"/>
        <v>18687</v>
      </c>
      <c r="C365" s="79" t="str">
        <f t="shared" si="92"/>
        <v>Flood</v>
      </c>
      <c r="D365" s="79" t="str">
        <f t="shared" si="93"/>
        <v>Flood</v>
      </c>
      <c r="E365" s="79" t="str">
        <f t="shared" si="94"/>
        <v>Flood</v>
      </c>
      <c r="F365" s="89" t="str">
        <f t="shared" si="85"/>
        <v>&gt;RC</v>
      </c>
      <c r="G365" s="89" t="str">
        <f t="shared" si="86"/>
        <v>Storage</v>
      </c>
      <c r="H365" s="89" t="str">
        <f t="shared" si="95"/>
        <v>Tracy</v>
      </c>
      <c r="I365" s="89" t="str">
        <f t="shared" si="96"/>
        <v>Storage</v>
      </c>
      <c r="J365" s="79" t="str">
        <f>IF(DeltaCalc!P365="","--",DeltaCalc!P365)</f>
        <v>--</v>
      </c>
      <c r="K365" s="89" t="str">
        <f t="shared" si="97"/>
        <v>UWFE</v>
      </c>
      <c r="L365" s="90">
        <f>DeltaCalc!AF365</f>
        <v>49674.06195085495</v>
      </c>
      <c r="M365" s="90">
        <f t="shared" si="87"/>
        <v>62777.5078125</v>
      </c>
      <c r="N365" s="90">
        <f t="shared" si="88"/>
        <v>5663.00390625</v>
      </c>
      <c r="O365" s="90">
        <f t="shared" si="89"/>
        <v>4234.18408203125</v>
      </c>
      <c r="P365" s="90">
        <f t="shared" si="98"/>
        <v>9897.18798828125</v>
      </c>
      <c r="Q365" s="90">
        <f t="shared" si="90"/>
        <v>52132.09375</v>
      </c>
      <c r="R365" s="92">
        <f>Data!CG365</f>
        <v>0</v>
      </c>
      <c r="S365" s="92">
        <f>Data!CH365</f>
        <v>620.68365478515625</v>
      </c>
      <c r="T365" s="92">
        <f>Data!CI365</f>
        <v>800</v>
      </c>
      <c r="U365" s="92">
        <f>Data!CJ365</f>
        <v>1420.6837158203125</v>
      </c>
      <c r="V365" s="90">
        <f>Data!CA366</f>
        <v>321.95526123046875</v>
      </c>
      <c r="W365" s="90">
        <f>Data!CC365</f>
        <v>631.57891845703125</v>
      </c>
      <c r="X365" s="90" t="str">
        <f t="shared" si="99"/>
        <v/>
      </c>
      <c r="Y365" s="90">
        <f>Data!BU366</f>
        <v>228.68693542480469</v>
      </c>
      <c r="Z365" s="90">
        <f>Data!BW365</f>
        <v>99000</v>
      </c>
      <c r="AA365" s="90" t="str">
        <f t="shared" si="100"/>
        <v/>
      </c>
      <c r="AB365" s="90">
        <f>Data!BX366</f>
        <v>184.75035095214844</v>
      </c>
      <c r="AC365" s="90">
        <f>Data!BZ365</f>
        <v>99000</v>
      </c>
      <c r="AD365" s="90" t="str">
        <f t="shared" si="101"/>
        <v/>
      </c>
    </row>
    <row r="366" spans="1:30">
      <c r="A366" s="77">
        <v>195107</v>
      </c>
      <c r="B366" s="88">
        <f t="shared" si="91"/>
        <v>18718</v>
      </c>
      <c r="C366" s="79" t="str">
        <f t="shared" si="92"/>
        <v>Keswick</v>
      </c>
      <c r="D366" s="79" t="str">
        <f t="shared" si="93"/>
        <v>Flood</v>
      </c>
      <c r="E366" s="79" t="str">
        <f t="shared" si="94"/>
        <v>Flood</v>
      </c>
      <c r="F366" s="89" t="str">
        <f t="shared" si="85"/>
        <v>Storage</v>
      </c>
      <c r="G366" s="89" t="str">
        <f t="shared" si="86"/>
        <v>Storage</v>
      </c>
      <c r="H366" s="89" t="str">
        <f t="shared" si="95"/>
        <v>Storage</v>
      </c>
      <c r="I366" s="89" t="str">
        <f t="shared" si="96"/>
        <v>Storage</v>
      </c>
      <c r="J366" s="79" t="str">
        <f>IF(DeltaCalc!P366="","--",DeltaCalc!P366)</f>
        <v>--</v>
      </c>
      <c r="K366" s="89" t="str">
        <f t="shared" si="97"/>
        <v>UWFE</v>
      </c>
      <c r="L366" s="90">
        <f>DeltaCalc!AF366</f>
        <v>12325.381069274994</v>
      </c>
      <c r="M366" s="90">
        <f t="shared" si="87"/>
        <v>28190.916015625</v>
      </c>
      <c r="N366" s="90">
        <f t="shared" si="88"/>
        <v>5913.1845703125</v>
      </c>
      <c r="O366" s="90">
        <f t="shared" si="89"/>
        <v>2869.26513671875</v>
      </c>
      <c r="P366" s="90">
        <f t="shared" si="98"/>
        <v>8782.44970703125</v>
      </c>
      <c r="Q366" s="90">
        <f t="shared" si="90"/>
        <v>18375.51171875</v>
      </c>
      <c r="R366" s="92">
        <f>Data!CG366</f>
        <v>0</v>
      </c>
      <c r="S366" s="92">
        <f>Data!CH366</f>
        <v>1696.1448974609375</v>
      </c>
      <c r="T366" s="92">
        <f>Data!CI366</f>
        <v>800</v>
      </c>
      <c r="U366" s="92">
        <f>Data!CJ366</f>
        <v>2496.14501953125</v>
      </c>
      <c r="V366" s="90">
        <f>Data!CA367</f>
        <v>261.65707397460937</v>
      </c>
      <c r="W366" s="90">
        <f>Data!CC366</f>
        <v>631.57891845703125</v>
      </c>
      <c r="X366" s="90" t="str">
        <f t="shared" si="99"/>
        <v/>
      </c>
      <c r="Y366" s="90">
        <f>Data!BU367</f>
        <v>221.34738159179687</v>
      </c>
      <c r="Z366" s="90">
        <f>Data!BW366</f>
        <v>99000</v>
      </c>
      <c r="AA366" s="90" t="str">
        <f t="shared" si="100"/>
        <v/>
      </c>
      <c r="AB366" s="90">
        <f>Data!BX367</f>
        <v>171.49674987792969</v>
      </c>
      <c r="AC366" s="90">
        <f>Data!BZ366</f>
        <v>99000</v>
      </c>
      <c r="AD366" s="90" t="str">
        <f t="shared" si="101"/>
        <v/>
      </c>
    </row>
    <row r="367" spans="1:30">
      <c r="A367" s="77">
        <v>195108</v>
      </c>
      <c r="B367" s="88">
        <f t="shared" si="91"/>
        <v>18748</v>
      </c>
      <c r="C367" s="79" t="str">
        <f t="shared" si="92"/>
        <v>NCP</v>
      </c>
      <c r="D367" s="79" t="str">
        <f t="shared" si="93"/>
        <v>Flood</v>
      </c>
      <c r="E367" s="79" t="str">
        <f t="shared" si="94"/>
        <v>Flood</v>
      </c>
      <c r="F367" s="89" t="str">
        <f t="shared" si="85"/>
        <v>&gt;RC</v>
      </c>
      <c r="G367" s="89" t="str">
        <f t="shared" si="86"/>
        <v>&lt;RC</v>
      </c>
      <c r="H367" s="89" t="str">
        <f t="shared" si="95"/>
        <v>PulseCap1</v>
      </c>
      <c r="I367" s="89" t="str">
        <f t="shared" si="96"/>
        <v>PulseCap1</v>
      </c>
      <c r="J367" s="79" t="str">
        <f>IF(DeltaCalc!P367="","--",DeltaCalc!P367)</f>
        <v>--</v>
      </c>
      <c r="K367" s="89" t="str">
        <f t="shared" si="97"/>
        <v>UWFE</v>
      </c>
      <c r="L367" s="90">
        <f>DeltaCalc!AF367</f>
        <v>10845.40625</v>
      </c>
      <c r="M367" s="90">
        <f t="shared" si="87"/>
        <v>15092.0595703125</v>
      </c>
      <c r="N367" s="90">
        <f t="shared" si="88"/>
        <v>700</v>
      </c>
      <c r="O367" s="90">
        <f t="shared" si="89"/>
        <v>800</v>
      </c>
      <c r="P367" s="90">
        <f t="shared" si="98"/>
        <v>1500</v>
      </c>
      <c r="Q367" s="90">
        <f t="shared" si="90"/>
        <v>10845.40625</v>
      </c>
      <c r="R367" s="92">
        <f>Data!CG367</f>
        <v>0</v>
      </c>
      <c r="S367" s="92">
        <f>Data!CH367</f>
        <v>736.31488037109375</v>
      </c>
      <c r="T367" s="92">
        <f>Data!CI367</f>
        <v>800</v>
      </c>
      <c r="U367" s="92">
        <f>Data!CJ367</f>
        <v>1536.31494140625</v>
      </c>
      <c r="V367" s="90">
        <f>Data!CA368</f>
        <v>360.9256591796875</v>
      </c>
      <c r="W367" s="90">
        <f>Data!CC367</f>
        <v>631.57891845703125</v>
      </c>
      <c r="X367" s="90" t="str">
        <f t="shared" si="99"/>
        <v/>
      </c>
      <c r="Y367" s="90">
        <f>Data!BU368</f>
        <v>238.56068420410156</v>
      </c>
      <c r="Z367" s="90">
        <f>Data!BW367</f>
        <v>450</v>
      </c>
      <c r="AA367" s="90" t="str">
        <f t="shared" si="100"/>
        <v/>
      </c>
      <c r="AB367" s="90">
        <f>Data!BX368</f>
        <v>192.55494689941406</v>
      </c>
      <c r="AC367" s="90">
        <f>Data!BZ367</f>
        <v>450</v>
      </c>
      <c r="AD367" s="90" t="str">
        <f t="shared" si="101"/>
        <v/>
      </c>
    </row>
    <row r="368" spans="1:30">
      <c r="A368" s="77">
        <v>195109</v>
      </c>
      <c r="B368" s="88">
        <f t="shared" si="91"/>
        <v>18779</v>
      </c>
      <c r="C368" s="79" t="str">
        <f t="shared" si="92"/>
        <v>Flood</v>
      </c>
      <c r="D368" s="79" t="str">
        <f t="shared" si="93"/>
        <v>Flood</v>
      </c>
      <c r="E368" s="79" t="str">
        <f t="shared" si="94"/>
        <v>Flood</v>
      </c>
      <c r="F368" s="89" t="str">
        <f t="shared" si="85"/>
        <v>&lt;RC</v>
      </c>
      <c r="G368" s="89" t="str">
        <f t="shared" si="86"/>
        <v>&lt;RC</v>
      </c>
      <c r="H368" s="89" t="str">
        <f t="shared" si="95"/>
        <v>PulseCap1</v>
      </c>
      <c r="I368" s="89" t="str">
        <f t="shared" si="96"/>
        <v>PulseCap1</v>
      </c>
      <c r="J368" s="79" t="str">
        <f>IF(DeltaCalc!P368="","--",DeltaCalc!P368)</f>
        <v>--</v>
      </c>
      <c r="K368" s="89" t="str">
        <f t="shared" si="97"/>
        <v>UWFE</v>
      </c>
      <c r="L368" s="90">
        <f>DeltaCalc!AF368</f>
        <v>11236.9697265625</v>
      </c>
      <c r="M368" s="90">
        <f t="shared" si="87"/>
        <v>15721.0263671875</v>
      </c>
      <c r="N368" s="90">
        <f t="shared" si="88"/>
        <v>700</v>
      </c>
      <c r="O368" s="90">
        <f t="shared" si="89"/>
        <v>800</v>
      </c>
      <c r="P368" s="90">
        <f t="shared" si="98"/>
        <v>1500</v>
      </c>
      <c r="Q368" s="90">
        <f t="shared" si="90"/>
        <v>11236.9697265625</v>
      </c>
      <c r="R368" s="92">
        <f>Data!CG368</f>
        <v>0</v>
      </c>
      <c r="S368" s="92">
        <f>Data!CH368</f>
        <v>1000</v>
      </c>
      <c r="T368" s="92">
        <f>Data!CI368</f>
        <v>984.34478759765625</v>
      </c>
      <c r="U368" s="92">
        <f>Data!CJ368</f>
        <v>1984.3448486328125</v>
      </c>
      <c r="V368" s="90">
        <f>Data!CA369</f>
        <v>328.42730712890625</v>
      </c>
      <c r="W368" s="90">
        <f>Data!CC368</f>
        <v>631.57891845703125</v>
      </c>
      <c r="X368" s="90" t="str">
        <f t="shared" si="99"/>
        <v/>
      </c>
      <c r="Y368" s="90">
        <f>Data!BU369</f>
        <v>238.32826232910156</v>
      </c>
      <c r="Z368" s="90">
        <f>Data!BW368</f>
        <v>450</v>
      </c>
      <c r="AA368" s="90" t="str">
        <f t="shared" si="100"/>
        <v/>
      </c>
      <c r="AB368" s="90">
        <f>Data!BX369</f>
        <v>210.60908508300781</v>
      </c>
      <c r="AC368" s="90">
        <f>Data!BZ368</f>
        <v>450</v>
      </c>
      <c r="AD368" s="90" t="str">
        <f t="shared" si="101"/>
        <v/>
      </c>
    </row>
    <row r="369" spans="1:30">
      <c r="A369" s="77">
        <v>195110</v>
      </c>
      <c r="B369" s="88">
        <f t="shared" si="91"/>
        <v>18809</v>
      </c>
      <c r="C369" s="79" t="str">
        <f t="shared" si="92"/>
        <v>NCP</v>
      </c>
      <c r="D369" s="79" t="str">
        <f t="shared" si="93"/>
        <v>Flood</v>
      </c>
      <c r="E369" s="79" t="str">
        <f t="shared" si="94"/>
        <v>--</v>
      </c>
      <c r="F369" s="89" t="str">
        <f t="shared" si="85"/>
        <v>&lt;RC</v>
      </c>
      <c r="G369" s="89" t="str">
        <f t="shared" si="86"/>
        <v>&lt;RC</v>
      </c>
      <c r="H369" s="89" t="str">
        <f t="shared" si="95"/>
        <v>EI Split</v>
      </c>
      <c r="I369" s="89" t="str">
        <f t="shared" si="96"/>
        <v>--</v>
      </c>
      <c r="J369" s="79" t="str">
        <f>IF(DeltaCalc!P369="","--",DeltaCalc!P369)</f>
        <v>EI</v>
      </c>
      <c r="K369" s="89" t="str">
        <f t="shared" si="97"/>
        <v>IBU</v>
      </c>
      <c r="L369" s="90">
        <f>DeltaCalc!AF369</f>
        <v>0</v>
      </c>
      <c r="M369" s="90">
        <f t="shared" si="87"/>
        <v>11733.55859375</v>
      </c>
      <c r="N369" s="90">
        <f t="shared" si="88"/>
        <v>2651.1767578125</v>
      </c>
      <c r="O369" s="90">
        <f t="shared" si="89"/>
        <v>2651.1767578125</v>
      </c>
      <c r="P369" s="90">
        <f t="shared" si="98"/>
        <v>5302.353515625</v>
      </c>
      <c r="Q369" s="90">
        <f t="shared" si="90"/>
        <v>947.74810791015625</v>
      </c>
      <c r="R369" s="92">
        <f>Data!CG369</f>
        <v>8560.318359375</v>
      </c>
      <c r="S369" s="92">
        <f>Data!CH369</f>
        <v>2500</v>
      </c>
      <c r="T369" s="92">
        <f>Data!CI369</f>
        <v>2000</v>
      </c>
      <c r="U369" s="92">
        <f>Data!CJ369</f>
        <v>4500</v>
      </c>
      <c r="V369" s="90">
        <f>Data!CA370</f>
        <v>239.55906677246094</v>
      </c>
      <c r="W369" s="90">
        <f>Data!CC369</f>
        <v>631.57891845703125</v>
      </c>
      <c r="X369" s="90" t="str">
        <f t="shared" si="99"/>
        <v/>
      </c>
      <c r="Y369" s="90">
        <f>Data!BU370</f>
        <v>292.71847534179687</v>
      </c>
      <c r="Z369" s="90">
        <f>Data!BW369</f>
        <v>450</v>
      </c>
      <c r="AA369" s="90" t="str">
        <f t="shared" si="100"/>
        <v/>
      </c>
      <c r="AB369" s="90">
        <f>Data!BX370</f>
        <v>341.79678344726562</v>
      </c>
      <c r="AC369" s="90">
        <f>Data!BZ369</f>
        <v>450</v>
      </c>
      <c r="AD369" s="90" t="str">
        <f t="shared" si="101"/>
        <v/>
      </c>
    </row>
    <row r="370" spans="1:30">
      <c r="A370" s="77">
        <v>195111</v>
      </c>
      <c r="B370" s="88">
        <f t="shared" si="91"/>
        <v>18840</v>
      </c>
      <c r="C370" s="79" t="str">
        <f t="shared" si="92"/>
        <v>--</v>
      </c>
      <c r="D370" s="79" t="str">
        <f t="shared" si="93"/>
        <v>--</v>
      </c>
      <c r="E370" s="79" t="str">
        <f t="shared" si="94"/>
        <v>--</v>
      </c>
      <c r="F370" s="89" t="str">
        <f t="shared" si="85"/>
        <v>&lt;RC</v>
      </c>
      <c r="G370" s="89" t="str">
        <f t="shared" si="86"/>
        <v>&lt;RC</v>
      </c>
      <c r="H370" s="89" t="str">
        <f t="shared" si="95"/>
        <v>--</v>
      </c>
      <c r="I370" s="89" t="str">
        <f t="shared" si="96"/>
        <v>--</v>
      </c>
      <c r="J370" s="79" t="str">
        <f>IF(DeltaCalc!P370="","--",DeltaCalc!P370)</f>
        <v>JP</v>
      </c>
      <c r="K370" s="89" t="str">
        <f t="shared" si="97"/>
        <v>IBU</v>
      </c>
      <c r="L370" s="90">
        <f>DeltaCalc!AF370</f>
        <v>0</v>
      </c>
      <c r="M370" s="90">
        <f t="shared" si="87"/>
        <v>22188.2265625</v>
      </c>
      <c r="N370" s="90">
        <f t="shared" si="88"/>
        <v>6040.001953125</v>
      </c>
      <c r="O370" s="90">
        <f t="shared" si="89"/>
        <v>2555.81494140625</v>
      </c>
      <c r="P370" s="90">
        <f t="shared" si="98"/>
        <v>8595.81689453125</v>
      </c>
      <c r="Q370" s="90">
        <f t="shared" si="90"/>
        <v>2745.033203125</v>
      </c>
      <c r="R370" s="92">
        <f>Data!CG370</f>
        <v>22188.2265625</v>
      </c>
      <c r="S370" s="92">
        <f>Data!CH370</f>
        <v>6680</v>
      </c>
      <c r="T370" s="92">
        <f>Data!CI370</f>
        <v>4537.63818359375</v>
      </c>
      <c r="U370" s="92">
        <f>Data!CJ370</f>
        <v>11217.638671875</v>
      </c>
      <c r="V370" s="90">
        <f>Data!CA371</f>
        <v>278.96279907226562</v>
      </c>
      <c r="W370" s="90">
        <f>Data!CC370</f>
        <v>631.57891845703125</v>
      </c>
      <c r="X370" s="90" t="str">
        <f t="shared" si="99"/>
        <v/>
      </c>
      <c r="Y370" s="90">
        <f>Data!BU371</f>
        <v>461.31808471679687</v>
      </c>
      <c r="Z370" s="90">
        <f>Data!BW370</f>
        <v>450</v>
      </c>
      <c r="AA370" s="90">
        <f t="shared" si="100"/>
        <v>11.318084716796875</v>
      </c>
      <c r="AB370" s="90">
        <f>Data!BX371</f>
        <v>408.18942260742187</v>
      </c>
      <c r="AC370" s="90">
        <f>Data!BZ370</f>
        <v>630</v>
      </c>
      <c r="AD370" s="90" t="str">
        <f t="shared" si="101"/>
        <v/>
      </c>
    </row>
    <row r="371" spans="1:30">
      <c r="A371" s="77">
        <v>195112</v>
      </c>
      <c r="B371" s="88">
        <f t="shared" si="91"/>
        <v>18871</v>
      </c>
      <c r="C371" s="79" t="str">
        <f t="shared" si="92"/>
        <v>NCP</v>
      </c>
      <c r="D371" s="79" t="str">
        <f t="shared" si="93"/>
        <v>--</v>
      </c>
      <c r="E371" s="79" t="str">
        <f t="shared" si="94"/>
        <v>--</v>
      </c>
      <c r="F371" s="89" t="str">
        <f t="shared" si="85"/>
        <v>&lt;RC</v>
      </c>
      <c r="G371" s="89" t="str">
        <f t="shared" si="86"/>
        <v>&lt;RC</v>
      </c>
      <c r="H371" s="89" t="str">
        <f t="shared" si="95"/>
        <v>Tracy</v>
      </c>
      <c r="I371" s="89" t="str">
        <f t="shared" si="96"/>
        <v>Banks</v>
      </c>
      <c r="J371" s="79" t="str">
        <f>IF(DeltaCalc!P371="","--",DeltaCalc!P371)</f>
        <v>MRDO</v>
      </c>
      <c r="K371" s="89" t="str">
        <f t="shared" si="97"/>
        <v>IBU</v>
      </c>
      <c r="L371" s="90">
        <f>DeltaCalc!AF371</f>
        <v>0</v>
      </c>
      <c r="M371" s="90">
        <f t="shared" si="87"/>
        <v>16514.38671875</v>
      </c>
      <c r="N371" s="90">
        <f t="shared" si="88"/>
        <v>6680</v>
      </c>
      <c r="O371" s="90">
        <f t="shared" si="89"/>
        <v>4504.46337890625</v>
      </c>
      <c r="P371" s="90">
        <f t="shared" si="98"/>
        <v>11184.46337890625</v>
      </c>
      <c r="Q371" s="90">
        <f t="shared" si="90"/>
        <v>0</v>
      </c>
      <c r="R371" s="92">
        <f>Data!CG371</f>
        <v>14955.189453125</v>
      </c>
      <c r="S371" s="92">
        <f>Data!CH371</f>
        <v>6680</v>
      </c>
      <c r="T371" s="92">
        <f>Data!CI371</f>
        <v>4504.46337890625</v>
      </c>
      <c r="U371" s="92">
        <f>Data!CJ371</f>
        <v>11184.462890625</v>
      </c>
      <c r="V371" s="90">
        <f>Data!CA372</f>
        <v>359.93511962890625</v>
      </c>
      <c r="W371" s="90">
        <f>Data!CC371</f>
        <v>705.26318359375</v>
      </c>
      <c r="X371" s="90" t="str">
        <f t="shared" si="99"/>
        <v/>
      </c>
      <c r="Y371" s="90">
        <f>Data!BU372</f>
        <v>1098.598388671875</v>
      </c>
      <c r="Z371" s="90">
        <f>Data!BW371</f>
        <v>1350</v>
      </c>
      <c r="AA371" s="90" t="str">
        <f t="shared" si="100"/>
        <v/>
      </c>
      <c r="AB371" s="90">
        <f>Data!BX372</f>
        <v>668.11151123046875</v>
      </c>
      <c r="AC371" s="90">
        <f>Data!BZ371</f>
        <v>1740</v>
      </c>
      <c r="AD371" s="90" t="str">
        <f t="shared" si="101"/>
        <v/>
      </c>
    </row>
    <row r="372" spans="1:30">
      <c r="A372" s="77">
        <v>195113</v>
      </c>
      <c r="B372" s="88">
        <f t="shared" si="91"/>
        <v>18901</v>
      </c>
      <c r="C372" s="79" t="str">
        <f t="shared" si="92"/>
        <v>--</v>
      </c>
      <c r="D372" s="79" t="str">
        <f t="shared" si="93"/>
        <v>--</v>
      </c>
      <c r="E372" s="79" t="str">
        <f t="shared" si="94"/>
        <v>--</v>
      </c>
      <c r="F372" s="89" t="str">
        <f t="shared" si="85"/>
        <v>&lt;RC</v>
      </c>
      <c r="G372" s="89" t="str">
        <f t="shared" si="86"/>
        <v>&gt;RC</v>
      </c>
      <c r="H372" s="89" t="str">
        <f t="shared" si="95"/>
        <v>Tracy</v>
      </c>
      <c r="I372" s="89" t="str">
        <f t="shared" si="96"/>
        <v>Banks</v>
      </c>
      <c r="J372" s="79" t="str">
        <f>IF(DeltaCalc!P372="","--",DeltaCalc!P372)</f>
        <v>MRDO</v>
      </c>
      <c r="K372" s="89" t="str">
        <f t="shared" si="97"/>
        <v>IBU</v>
      </c>
      <c r="L372" s="90">
        <f>DeltaCalc!AF372</f>
        <v>0</v>
      </c>
      <c r="M372" s="90">
        <f t="shared" si="87"/>
        <v>22218.61328125</v>
      </c>
      <c r="N372" s="90">
        <f t="shared" si="88"/>
        <v>6680</v>
      </c>
      <c r="O372" s="90">
        <f t="shared" si="89"/>
        <v>4454.91064453125</v>
      </c>
      <c r="P372" s="90">
        <f t="shared" si="98"/>
        <v>11134.91064453125</v>
      </c>
      <c r="Q372" s="90">
        <f t="shared" si="90"/>
        <v>0</v>
      </c>
      <c r="R372" s="92">
        <f>Data!CG372</f>
        <v>11454.0439453125</v>
      </c>
      <c r="S372" s="92">
        <f>Data!CH372</f>
        <v>6085.93310546875</v>
      </c>
      <c r="T372" s="92">
        <f>Data!CI372</f>
        <v>4454.91064453125</v>
      </c>
      <c r="U372" s="92">
        <f>Data!CJ372</f>
        <v>10540.84375</v>
      </c>
      <c r="V372" s="90">
        <f>Data!CA373</f>
        <v>499.20980834960937</v>
      </c>
      <c r="W372" s="90">
        <f>Data!CC372</f>
        <v>964.91229248046875</v>
      </c>
      <c r="X372" s="90" t="str">
        <f t="shared" si="99"/>
        <v/>
      </c>
      <c r="Y372" s="90">
        <f>Data!BU373</f>
        <v>955.4705810546875</v>
      </c>
      <c r="Z372" s="90">
        <f>Data!BW372</f>
        <v>99000</v>
      </c>
      <c r="AA372" s="90" t="str">
        <f t="shared" si="100"/>
        <v/>
      </c>
      <c r="AB372" s="90">
        <f>Data!BX373</f>
        <v>457.06387329101562</v>
      </c>
      <c r="AC372" s="90">
        <f>Data!BZ372</f>
        <v>99000</v>
      </c>
      <c r="AD372" s="90" t="str">
        <f t="shared" si="101"/>
        <v/>
      </c>
    </row>
    <row r="373" spans="1:30">
      <c r="A373" s="77">
        <v>195202</v>
      </c>
      <c r="B373" s="88">
        <f t="shared" si="91"/>
        <v>18932</v>
      </c>
      <c r="C373" s="79" t="str">
        <f t="shared" si="92"/>
        <v>NCP</v>
      </c>
      <c r="D373" s="79" t="str">
        <f t="shared" si="93"/>
        <v>Nimbus</v>
      </c>
      <c r="E373" s="79" t="str">
        <f t="shared" si="94"/>
        <v>--</v>
      </c>
      <c r="F373" s="89" t="str">
        <f t="shared" si="85"/>
        <v>&gt;RC</v>
      </c>
      <c r="G373" s="89" t="str">
        <f t="shared" si="86"/>
        <v>&lt;RC</v>
      </c>
      <c r="H373" s="89" t="str">
        <f t="shared" si="95"/>
        <v>Tracy</v>
      </c>
      <c r="I373" s="89" t="str">
        <f t="shared" si="96"/>
        <v>--</v>
      </c>
      <c r="J373" s="79" t="str">
        <f>IF(DeltaCalc!P373="","--",DeltaCalc!P373)</f>
        <v>MRDO</v>
      </c>
      <c r="K373" s="89" t="str">
        <f t="shared" si="97"/>
        <v>UWFE</v>
      </c>
      <c r="L373" s="90">
        <f>DeltaCalc!AF373</f>
        <v>0</v>
      </c>
      <c r="M373" s="90">
        <f t="shared" si="87"/>
        <v>14883.708984375</v>
      </c>
      <c r="N373" s="90">
        <f t="shared" si="88"/>
        <v>5498.830078125</v>
      </c>
      <c r="O373" s="90">
        <f t="shared" si="89"/>
        <v>4318.6015625</v>
      </c>
      <c r="P373" s="90">
        <f t="shared" si="98"/>
        <v>9817.431640625</v>
      </c>
      <c r="Q373" s="90">
        <f t="shared" si="90"/>
        <v>0</v>
      </c>
      <c r="R373" s="92">
        <f>Data!CG373</f>
        <v>4539.35400390625</v>
      </c>
      <c r="S373" s="92">
        <f>Data!CH373</f>
        <v>6379.0556640625</v>
      </c>
      <c r="T373" s="92">
        <f>Data!CI373</f>
        <v>4292.96728515625</v>
      </c>
      <c r="U373" s="92">
        <f>Data!CJ373</f>
        <v>10672.0234375</v>
      </c>
      <c r="V373" s="90">
        <f>Data!CA374</f>
        <v>297.70547485351562</v>
      </c>
      <c r="W373" s="90">
        <f>Data!CC373</f>
        <v>964.91229248046875</v>
      </c>
      <c r="X373" s="90" t="str">
        <f t="shared" si="99"/>
        <v/>
      </c>
      <c r="Y373" s="90">
        <f>Data!BU374</f>
        <v>667.9088134765625</v>
      </c>
      <c r="Z373" s="90">
        <f>Data!BW373</f>
        <v>99000</v>
      </c>
      <c r="AA373" s="90" t="str">
        <f t="shared" si="100"/>
        <v/>
      </c>
      <c r="AB373" s="90">
        <f>Data!BX374</f>
        <v>465.70608520507812</v>
      </c>
      <c r="AC373" s="90">
        <f>Data!BZ373</f>
        <v>99000</v>
      </c>
      <c r="AD373" s="90" t="str">
        <f t="shared" si="101"/>
        <v/>
      </c>
    </row>
    <row r="374" spans="1:30">
      <c r="A374" s="77">
        <v>195203</v>
      </c>
      <c r="B374" s="88">
        <f t="shared" si="91"/>
        <v>18962</v>
      </c>
      <c r="C374" s="79" t="str">
        <f t="shared" si="92"/>
        <v>--</v>
      </c>
      <c r="D374" s="79" t="str">
        <f t="shared" si="93"/>
        <v>--</v>
      </c>
      <c r="E374" s="79" t="str">
        <f t="shared" si="94"/>
        <v>--</v>
      </c>
      <c r="F374" s="89" t="str">
        <f t="shared" si="85"/>
        <v>&lt;RC</v>
      </c>
      <c r="G374" s="89" t="str">
        <f t="shared" si="86"/>
        <v>&lt;RC</v>
      </c>
      <c r="H374" s="89" t="str">
        <f t="shared" si="95"/>
        <v>Tracy</v>
      </c>
      <c r="I374" s="89" t="str">
        <f t="shared" si="96"/>
        <v>--</v>
      </c>
      <c r="J374" s="79" t="str">
        <f>IF(DeltaCalc!P374="","--",DeltaCalc!P374)</f>
        <v>MRDO</v>
      </c>
      <c r="K374" s="89" t="str">
        <f t="shared" si="97"/>
        <v>UWFE</v>
      </c>
      <c r="L374" s="90">
        <f>DeltaCalc!AF374</f>
        <v>0</v>
      </c>
      <c r="M374" s="90">
        <f t="shared" si="87"/>
        <v>17778.84375</v>
      </c>
      <c r="N374" s="90">
        <f t="shared" si="88"/>
        <v>5608.73046875</v>
      </c>
      <c r="O374" s="90">
        <f t="shared" si="89"/>
        <v>4242.19287109375</v>
      </c>
      <c r="P374" s="90">
        <f t="shared" si="98"/>
        <v>9850.92333984375</v>
      </c>
      <c r="Q374" s="90">
        <f t="shared" si="90"/>
        <v>0</v>
      </c>
      <c r="R374" s="92">
        <f>Data!CG374</f>
        <v>8871.994140625</v>
      </c>
      <c r="S374" s="92">
        <f>Data!CH374</f>
        <v>6680</v>
      </c>
      <c r="T374" s="92">
        <f>Data!CI374</f>
        <v>4242.19287109375</v>
      </c>
      <c r="U374" s="92">
        <f>Data!CJ374</f>
        <v>10922.193359375</v>
      </c>
      <c r="V374" s="90">
        <f>Data!CA375</f>
        <v>390.80905151367187</v>
      </c>
      <c r="W374" s="90">
        <f>Data!CC374</f>
        <v>964.91229248046875</v>
      </c>
      <c r="X374" s="90" t="str">
        <f t="shared" si="99"/>
        <v/>
      </c>
      <c r="Y374" s="90">
        <f>Data!BU375</f>
        <v>882.46624755859375</v>
      </c>
      <c r="Z374" s="90">
        <f>Data!BW374</f>
        <v>99000</v>
      </c>
      <c r="AA374" s="90" t="str">
        <f t="shared" si="100"/>
        <v/>
      </c>
      <c r="AB374" s="90">
        <f>Data!BX375</f>
        <v>461.14404296875</v>
      </c>
      <c r="AC374" s="90">
        <f>Data!BZ374</f>
        <v>99000</v>
      </c>
      <c r="AD374" s="90" t="str">
        <f t="shared" si="101"/>
        <v/>
      </c>
    </row>
    <row r="375" spans="1:30">
      <c r="A375" s="77">
        <v>195204</v>
      </c>
      <c r="B375" s="88">
        <f t="shared" si="91"/>
        <v>18993</v>
      </c>
      <c r="C375" s="79" t="str">
        <f t="shared" si="92"/>
        <v>Flood</v>
      </c>
      <c r="D375" s="79" t="str">
        <f t="shared" si="93"/>
        <v>Flood</v>
      </c>
      <c r="E375" s="79" t="str">
        <f t="shared" si="94"/>
        <v>Therm.</v>
      </c>
      <c r="F375" s="89" t="str">
        <f t="shared" si="85"/>
        <v>&lt;RC</v>
      </c>
      <c r="G375" s="89" t="str">
        <f t="shared" si="86"/>
        <v>&lt;RC</v>
      </c>
      <c r="H375" s="89" t="str">
        <f t="shared" si="95"/>
        <v>--</v>
      </c>
      <c r="I375" s="89" t="str">
        <f t="shared" si="96"/>
        <v>--</v>
      </c>
      <c r="J375" s="79" t="str">
        <f>IF(DeltaCalc!P375="","--",DeltaCalc!P375)</f>
        <v>--</v>
      </c>
      <c r="K375" s="89" t="str">
        <f t="shared" si="97"/>
        <v>UWFE</v>
      </c>
      <c r="L375" s="90">
        <f>DeltaCalc!AF375</f>
        <v>31959.096725137297</v>
      </c>
      <c r="M375" s="90">
        <f t="shared" si="87"/>
        <v>36193.5703125</v>
      </c>
      <c r="N375" s="90">
        <f t="shared" si="88"/>
        <v>3975.1376953125</v>
      </c>
      <c r="O375" s="90">
        <f t="shared" si="89"/>
        <v>3975.1376953125</v>
      </c>
      <c r="P375" s="90">
        <f t="shared" si="98"/>
        <v>7950.275390625</v>
      </c>
      <c r="Q375" s="90">
        <f t="shared" si="90"/>
        <v>33226.76953125</v>
      </c>
      <c r="R375" s="92">
        <f>Data!CG375</f>
        <v>0</v>
      </c>
      <c r="S375" s="92">
        <f>Data!CH375</f>
        <v>4500</v>
      </c>
      <c r="T375" s="92">
        <f>Data!CI375</f>
        <v>3750</v>
      </c>
      <c r="U375" s="92">
        <f>Data!CJ375</f>
        <v>8250</v>
      </c>
      <c r="V375" s="90">
        <f>Data!CA376</f>
        <v>383.09320068359375</v>
      </c>
      <c r="W375" s="90">
        <f>Data!CC375</f>
        <v>964.91229248046875</v>
      </c>
      <c r="X375" s="90" t="str">
        <f t="shared" si="99"/>
        <v/>
      </c>
      <c r="Y375" s="90">
        <f>Data!BU376</f>
        <v>413.45034790039062</v>
      </c>
      <c r="Z375" s="90">
        <f>Data!BW375</f>
        <v>99000</v>
      </c>
      <c r="AA375" s="90" t="str">
        <f t="shared" si="100"/>
        <v/>
      </c>
      <c r="AB375" s="90">
        <f>Data!BX376</f>
        <v>218.57774353027344</v>
      </c>
      <c r="AC375" s="90">
        <f>Data!BZ375</f>
        <v>99000</v>
      </c>
      <c r="AD375" s="90" t="str">
        <f t="shared" si="101"/>
        <v/>
      </c>
    </row>
    <row r="376" spans="1:30">
      <c r="A376" s="77">
        <v>195205</v>
      </c>
      <c r="B376" s="88">
        <f t="shared" si="91"/>
        <v>19024</v>
      </c>
      <c r="C376" s="79" t="str">
        <f t="shared" si="92"/>
        <v>Flood</v>
      </c>
      <c r="D376" s="79" t="str">
        <f t="shared" si="93"/>
        <v>Flood</v>
      </c>
      <c r="E376" s="79" t="str">
        <f t="shared" si="94"/>
        <v>Therm.</v>
      </c>
      <c r="F376" s="89" t="str">
        <f t="shared" si="85"/>
        <v>&lt;RC</v>
      </c>
      <c r="G376" s="89" t="str">
        <f t="shared" si="86"/>
        <v>&gt;RC</v>
      </c>
      <c r="H376" s="89" t="str">
        <f t="shared" si="95"/>
        <v>Tracy</v>
      </c>
      <c r="I376" s="89" t="str">
        <f t="shared" si="96"/>
        <v>--</v>
      </c>
      <c r="J376" s="79" t="str">
        <f>IF(DeltaCalc!P376="","--",DeltaCalc!P376)</f>
        <v>--</v>
      </c>
      <c r="K376" s="89" t="str">
        <f t="shared" si="97"/>
        <v>UWFE</v>
      </c>
      <c r="L376" s="90">
        <f>DeltaCalc!AF376</f>
        <v>76040.90348026948</v>
      </c>
      <c r="M376" s="90">
        <f t="shared" si="87"/>
        <v>64679.96875</v>
      </c>
      <c r="N376" s="90">
        <f t="shared" si="88"/>
        <v>4800.19921875</v>
      </c>
      <c r="O376" s="90">
        <f t="shared" si="89"/>
        <v>4223.42236328125</v>
      </c>
      <c r="P376" s="90">
        <f t="shared" si="98"/>
        <v>9023.62158203125</v>
      </c>
      <c r="Q376" s="90">
        <f t="shared" si="90"/>
        <v>80045.515625</v>
      </c>
      <c r="R376" s="92">
        <f>Data!CG376</f>
        <v>0</v>
      </c>
      <c r="S376" s="92">
        <f>Data!CH376</f>
        <v>727.14776611328125</v>
      </c>
      <c r="T376" s="92">
        <f>Data!CI376</f>
        <v>3000</v>
      </c>
      <c r="U376" s="92">
        <f>Data!CJ376</f>
        <v>3727.147705078125</v>
      </c>
      <c r="V376" s="90">
        <f>Data!CA377</f>
        <v>388.76034545898437</v>
      </c>
      <c r="W376" s="90">
        <f>Data!CC376</f>
        <v>631.57891845703125</v>
      </c>
      <c r="X376" s="90" t="str">
        <f t="shared" si="99"/>
        <v/>
      </c>
      <c r="Y376" s="90">
        <f>Data!BU377</f>
        <v>250.56536865234375</v>
      </c>
      <c r="Z376" s="90">
        <f>Data!BW376</f>
        <v>99000</v>
      </c>
      <c r="AA376" s="90" t="str">
        <f t="shared" si="100"/>
        <v/>
      </c>
      <c r="AB376" s="90">
        <f>Data!BX377</f>
        <v>177.34559631347656</v>
      </c>
      <c r="AC376" s="90">
        <f>Data!BZ376</f>
        <v>99000</v>
      </c>
      <c r="AD376" s="90" t="str">
        <f t="shared" si="101"/>
        <v/>
      </c>
    </row>
    <row r="377" spans="1:30">
      <c r="A377" s="77">
        <v>195206</v>
      </c>
      <c r="B377" s="88">
        <f t="shared" si="91"/>
        <v>19053</v>
      </c>
      <c r="C377" s="79" t="str">
        <f t="shared" si="92"/>
        <v>Flood</v>
      </c>
      <c r="D377" s="79" t="str">
        <f t="shared" si="93"/>
        <v>Flood</v>
      </c>
      <c r="E377" s="79" t="str">
        <f t="shared" si="94"/>
        <v>Flood</v>
      </c>
      <c r="F377" s="89" t="str">
        <f t="shared" si="85"/>
        <v>&lt;RC</v>
      </c>
      <c r="G377" s="89" t="str">
        <f t="shared" si="86"/>
        <v>&gt;RC</v>
      </c>
      <c r="H377" s="89" t="str">
        <f t="shared" si="95"/>
        <v>--</v>
      </c>
      <c r="I377" s="89" t="str">
        <f t="shared" si="96"/>
        <v>--</v>
      </c>
      <c r="J377" s="79" t="str">
        <f>IF(DeltaCalc!P377="","--",DeltaCalc!P377)</f>
        <v>--</v>
      </c>
      <c r="K377" s="89" t="str">
        <f t="shared" si="97"/>
        <v>UWFE</v>
      </c>
      <c r="L377" s="90">
        <f>DeltaCalc!AF377</f>
        <v>51529.17578125</v>
      </c>
      <c r="M377" s="90">
        <f t="shared" si="87"/>
        <v>64724.52734375</v>
      </c>
      <c r="N377" s="90">
        <f t="shared" si="88"/>
        <v>3882.621337890625</v>
      </c>
      <c r="O377" s="90">
        <f t="shared" si="89"/>
        <v>3882.621337890625</v>
      </c>
      <c r="P377" s="90">
        <f t="shared" si="98"/>
        <v>7765.24267578125</v>
      </c>
      <c r="Q377" s="90">
        <f t="shared" si="90"/>
        <v>51529.17578125</v>
      </c>
      <c r="R377" s="92">
        <f>Data!CG377</f>
        <v>0</v>
      </c>
      <c r="S377" s="92">
        <f>Data!CH377</f>
        <v>3564.83984375</v>
      </c>
      <c r="T377" s="92">
        <f>Data!CI377</f>
        <v>2500</v>
      </c>
      <c r="U377" s="92">
        <f>Data!CJ377</f>
        <v>6064.83984375</v>
      </c>
      <c r="V377" s="90">
        <f>Data!CA378</f>
        <v>352.4189453125</v>
      </c>
      <c r="W377" s="90">
        <f>Data!CC377</f>
        <v>631.57891845703125</v>
      </c>
      <c r="X377" s="90" t="str">
        <f t="shared" si="99"/>
        <v/>
      </c>
      <c r="Y377" s="90">
        <f>Data!BU378</f>
        <v>233.87359619140625</v>
      </c>
      <c r="Z377" s="90">
        <f>Data!BW377</f>
        <v>99000</v>
      </c>
      <c r="AA377" s="90" t="str">
        <f t="shared" si="100"/>
        <v/>
      </c>
      <c r="AB377" s="90">
        <f>Data!BX378</f>
        <v>173.0062255859375</v>
      </c>
      <c r="AC377" s="90">
        <f>Data!BZ377</f>
        <v>99000</v>
      </c>
      <c r="AD377" s="90" t="str">
        <f t="shared" si="101"/>
        <v/>
      </c>
    </row>
    <row r="378" spans="1:30">
      <c r="A378" s="77">
        <v>195207</v>
      </c>
      <c r="B378" s="88">
        <f t="shared" si="91"/>
        <v>19084</v>
      </c>
      <c r="C378" s="79" t="str">
        <f t="shared" si="92"/>
        <v>Flood</v>
      </c>
      <c r="D378" s="79" t="str">
        <f t="shared" si="93"/>
        <v>Flood</v>
      </c>
      <c r="E378" s="79" t="str">
        <f t="shared" si="94"/>
        <v>Flood</v>
      </c>
      <c r="F378" s="89" t="str">
        <f t="shared" si="85"/>
        <v>&lt;RC</v>
      </c>
      <c r="G378" s="89" t="str">
        <f t="shared" si="86"/>
        <v>Storage</v>
      </c>
      <c r="H378" s="89" t="str">
        <f t="shared" si="95"/>
        <v>Tracy</v>
      </c>
      <c r="I378" s="89" t="str">
        <f t="shared" si="96"/>
        <v>Storage</v>
      </c>
      <c r="J378" s="79" t="str">
        <f>IF(DeltaCalc!P378="","--",DeltaCalc!P378)</f>
        <v>--</v>
      </c>
      <c r="K378" s="89" t="str">
        <f t="shared" si="97"/>
        <v>UWFE</v>
      </c>
      <c r="L378" s="90">
        <f>DeltaCalc!AF378</f>
        <v>42593.083872677322</v>
      </c>
      <c r="M378" s="90">
        <f t="shared" si="87"/>
        <v>54973.90625</v>
      </c>
      <c r="N378" s="90">
        <f t="shared" si="88"/>
        <v>7195.8291015625</v>
      </c>
      <c r="O378" s="90">
        <f t="shared" si="89"/>
        <v>4308.99609375</v>
      </c>
      <c r="P378" s="90">
        <f t="shared" si="98"/>
        <v>11504.8251953125</v>
      </c>
      <c r="Q378" s="90">
        <f t="shared" si="90"/>
        <v>47982.5625</v>
      </c>
      <c r="R378" s="92">
        <f>Data!CG378</f>
        <v>0</v>
      </c>
      <c r="S378" s="92">
        <f>Data!CH378</f>
        <v>4250</v>
      </c>
      <c r="T378" s="92">
        <f>Data!CI378</f>
        <v>2500</v>
      </c>
      <c r="U378" s="92">
        <f>Data!CJ378</f>
        <v>6750</v>
      </c>
      <c r="V378" s="90">
        <f>Data!CA379</f>
        <v>306.2991943359375</v>
      </c>
      <c r="W378" s="90">
        <f>Data!CC378</f>
        <v>631.57891845703125</v>
      </c>
      <c r="X378" s="90" t="str">
        <f t="shared" si="99"/>
        <v/>
      </c>
      <c r="Y378" s="90">
        <f>Data!BU379</f>
        <v>224.87373352050781</v>
      </c>
      <c r="Z378" s="90">
        <f>Data!BW378</f>
        <v>99000</v>
      </c>
      <c r="AA378" s="90" t="str">
        <f t="shared" si="100"/>
        <v/>
      </c>
      <c r="AB378" s="90">
        <f>Data!BX379</f>
        <v>181.5592041015625</v>
      </c>
      <c r="AC378" s="90">
        <f>Data!BZ378</f>
        <v>99000</v>
      </c>
      <c r="AD378" s="90" t="str">
        <f t="shared" si="101"/>
        <v/>
      </c>
    </row>
    <row r="379" spans="1:30">
      <c r="A379" s="77">
        <v>195208</v>
      </c>
      <c r="B379" s="88">
        <f t="shared" si="91"/>
        <v>19114</v>
      </c>
      <c r="C379" s="79" t="str">
        <f t="shared" si="92"/>
        <v>Flood</v>
      </c>
      <c r="D379" s="79" t="str">
        <f t="shared" si="93"/>
        <v>Flood</v>
      </c>
      <c r="E379" s="79" t="str">
        <f t="shared" si="94"/>
        <v>Flood</v>
      </c>
      <c r="F379" s="89" t="str">
        <f t="shared" si="85"/>
        <v>&lt;RC</v>
      </c>
      <c r="G379" s="89" t="str">
        <f t="shared" si="86"/>
        <v>&lt;RC</v>
      </c>
      <c r="H379" s="89" t="str">
        <f t="shared" si="95"/>
        <v>PulseCap1</v>
      </c>
      <c r="I379" s="89" t="str">
        <f t="shared" si="96"/>
        <v>PulseCap1</v>
      </c>
      <c r="J379" s="79" t="str">
        <f>IF(DeltaCalc!P379="","--",DeltaCalc!P379)</f>
        <v>--</v>
      </c>
      <c r="K379" s="89" t="str">
        <f t="shared" si="97"/>
        <v>UWFE</v>
      </c>
      <c r="L379" s="90">
        <f>DeltaCalc!AF379</f>
        <v>68637.9375</v>
      </c>
      <c r="M379" s="90">
        <f t="shared" si="87"/>
        <v>61495.05078125</v>
      </c>
      <c r="N379" s="90">
        <f t="shared" si="88"/>
        <v>1474.3131103515625</v>
      </c>
      <c r="O379" s="90">
        <f t="shared" si="89"/>
        <v>1474.3131103515625</v>
      </c>
      <c r="P379" s="90">
        <f t="shared" si="98"/>
        <v>2948.626220703125</v>
      </c>
      <c r="Q379" s="90">
        <f t="shared" si="90"/>
        <v>68637.9375</v>
      </c>
      <c r="R379" s="92">
        <f>Data!CG379</f>
        <v>0</v>
      </c>
      <c r="S379" s="92">
        <f>Data!CH379</f>
        <v>1000</v>
      </c>
      <c r="T379" s="92">
        <f>Data!CI379</f>
        <v>1000</v>
      </c>
      <c r="U379" s="92">
        <f>Data!CJ379</f>
        <v>2000</v>
      </c>
      <c r="V379" s="90">
        <f>Data!CA380</f>
        <v>377.1788330078125</v>
      </c>
      <c r="W379" s="90">
        <f>Data!CC379</f>
        <v>631.57891845703125</v>
      </c>
      <c r="X379" s="90" t="str">
        <f t="shared" si="99"/>
        <v/>
      </c>
      <c r="Y379" s="90">
        <f>Data!BU380</f>
        <v>249.84843444824219</v>
      </c>
      <c r="Z379" s="90">
        <f>Data!BW379</f>
        <v>450</v>
      </c>
      <c r="AA379" s="90" t="str">
        <f t="shared" si="100"/>
        <v/>
      </c>
      <c r="AB379" s="90">
        <f>Data!BX380</f>
        <v>187.57731628417969</v>
      </c>
      <c r="AC379" s="90">
        <f>Data!BZ379</f>
        <v>450</v>
      </c>
      <c r="AD379" s="90" t="str">
        <f t="shared" si="101"/>
        <v/>
      </c>
    </row>
    <row r="380" spans="1:30">
      <c r="A380" s="77">
        <v>195209</v>
      </c>
      <c r="B380" s="88">
        <f t="shared" si="91"/>
        <v>19145</v>
      </c>
      <c r="C380" s="79" t="str">
        <f t="shared" si="92"/>
        <v>Flood</v>
      </c>
      <c r="D380" s="79" t="str">
        <f t="shared" si="93"/>
        <v>Flood</v>
      </c>
      <c r="E380" s="79" t="str">
        <f t="shared" si="94"/>
        <v>Flood</v>
      </c>
      <c r="F380" s="89" t="str">
        <f t="shared" si="85"/>
        <v>&gt;RC</v>
      </c>
      <c r="G380" s="89" t="str">
        <f t="shared" si="86"/>
        <v>&lt;RC</v>
      </c>
      <c r="H380" s="89" t="str">
        <f t="shared" si="95"/>
        <v>PulseCap1</v>
      </c>
      <c r="I380" s="89" t="str">
        <f t="shared" si="96"/>
        <v>PulseCap1</v>
      </c>
      <c r="J380" s="79" t="str">
        <f>IF(DeltaCalc!P380="","--",DeltaCalc!P380)</f>
        <v>--</v>
      </c>
      <c r="K380" s="89" t="str">
        <f t="shared" si="97"/>
        <v>UWFE</v>
      </c>
      <c r="L380" s="90">
        <f>DeltaCalc!AF380</f>
        <v>61767.30078125</v>
      </c>
      <c r="M380" s="90">
        <f t="shared" si="87"/>
        <v>56821.02734375</v>
      </c>
      <c r="N380" s="90">
        <f t="shared" si="88"/>
        <v>2271.483154296875</v>
      </c>
      <c r="O380" s="90">
        <f t="shared" si="89"/>
        <v>2271.483154296875</v>
      </c>
      <c r="P380" s="90">
        <f t="shared" si="98"/>
        <v>4542.96630859375</v>
      </c>
      <c r="Q380" s="90">
        <f t="shared" si="90"/>
        <v>61767.30078125</v>
      </c>
      <c r="R380" s="92">
        <f>Data!CG380</f>
        <v>0</v>
      </c>
      <c r="S380" s="92">
        <f>Data!CH380</f>
        <v>1000</v>
      </c>
      <c r="T380" s="92">
        <f>Data!CI380</f>
        <v>1000</v>
      </c>
      <c r="U380" s="92">
        <f>Data!CJ380</f>
        <v>2000</v>
      </c>
      <c r="V380" s="90">
        <f>Data!CA381</f>
        <v>226.34185791015625</v>
      </c>
      <c r="W380" s="90">
        <f>Data!CC380</f>
        <v>631.57891845703125</v>
      </c>
      <c r="X380" s="90" t="str">
        <f t="shared" si="99"/>
        <v/>
      </c>
      <c r="Y380" s="90">
        <f>Data!BU381</f>
        <v>253.20451354980469</v>
      </c>
      <c r="Z380" s="90">
        <f>Data!BW380</f>
        <v>450</v>
      </c>
      <c r="AA380" s="90" t="str">
        <f t="shared" si="100"/>
        <v/>
      </c>
      <c r="AB380" s="90">
        <f>Data!BX381</f>
        <v>201.97749328613281</v>
      </c>
      <c r="AC380" s="90">
        <f>Data!BZ380</f>
        <v>450</v>
      </c>
      <c r="AD380" s="90" t="str">
        <f t="shared" si="101"/>
        <v/>
      </c>
    </row>
    <row r="381" spans="1:30">
      <c r="A381" s="77">
        <v>195210</v>
      </c>
      <c r="B381" s="88">
        <f t="shared" si="91"/>
        <v>19175</v>
      </c>
      <c r="C381" s="79" t="str">
        <f t="shared" si="92"/>
        <v>Flood</v>
      </c>
      <c r="D381" s="79" t="str">
        <f t="shared" si="93"/>
        <v>Flood</v>
      </c>
      <c r="E381" s="79" t="str">
        <f t="shared" si="94"/>
        <v>Flood</v>
      </c>
      <c r="F381" s="89" t="str">
        <f t="shared" si="85"/>
        <v>&gt;RC</v>
      </c>
      <c r="G381" s="89" t="str">
        <f t="shared" si="86"/>
        <v>&lt;RC</v>
      </c>
      <c r="H381" s="89" t="str">
        <f t="shared" si="95"/>
        <v>Tracy</v>
      </c>
      <c r="I381" s="89" t="str">
        <f t="shared" si="96"/>
        <v>--</v>
      </c>
      <c r="J381" s="79" t="str">
        <f>IF(DeltaCalc!P381="","--",DeltaCalc!P381)</f>
        <v>--</v>
      </c>
      <c r="K381" s="89" t="str">
        <f t="shared" si="97"/>
        <v>UWFE</v>
      </c>
      <c r="L381" s="90">
        <f>DeltaCalc!AF381</f>
        <v>20728.515978004525</v>
      </c>
      <c r="M381" s="90">
        <f t="shared" si="87"/>
        <v>35050.5546875</v>
      </c>
      <c r="N381" s="90">
        <f t="shared" si="88"/>
        <v>6122.30517578125</v>
      </c>
      <c r="O381" s="90">
        <f t="shared" si="89"/>
        <v>4563.88623046875</v>
      </c>
      <c r="P381" s="90">
        <f t="shared" si="98"/>
        <v>10686.19140625</v>
      </c>
      <c r="Q381" s="90">
        <f t="shared" si="90"/>
        <v>21921.830078125</v>
      </c>
      <c r="R381" s="92">
        <f>Data!CG381</f>
        <v>0</v>
      </c>
      <c r="S381" s="92">
        <f>Data!CH381</f>
        <v>2500</v>
      </c>
      <c r="T381" s="92">
        <f>Data!CI381</f>
        <v>2000</v>
      </c>
      <c r="U381" s="92">
        <f>Data!CJ381</f>
        <v>4500</v>
      </c>
      <c r="V381" s="90">
        <f>Data!CA382</f>
        <v>367.8031005859375</v>
      </c>
      <c r="W381" s="90">
        <f>Data!CC381</f>
        <v>631.57891845703125</v>
      </c>
      <c r="X381" s="90" t="str">
        <f t="shared" si="99"/>
        <v/>
      </c>
      <c r="Y381" s="90">
        <f>Data!BU382</f>
        <v>217.93623352050781</v>
      </c>
      <c r="Z381" s="90">
        <f>Data!BW381</f>
        <v>450</v>
      </c>
      <c r="AA381" s="90" t="str">
        <f t="shared" si="100"/>
        <v/>
      </c>
      <c r="AB381" s="90">
        <f>Data!BX382</f>
        <v>187.08232116699219</v>
      </c>
      <c r="AC381" s="90">
        <f>Data!BZ381</f>
        <v>450</v>
      </c>
      <c r="AD381" s="90" t="str">
        <f t="shared" si="101"/>
        <v/>
      </c>
    </row>
    <row r="382" spans="1:30">
      <c r="A382" s="77">
        <v>195211</v>
      </c>
      <c r="B382" s="88">
        <f t="shared" si="91"/>
        <v>19206</v>
      </c>
      <c r="C382" s="79" t="str">
        <f t="shared" si="92"/>
        <v>Flood</v>
      </c>
      <c r="D382" s="79" t="str">
        <f t="shared" si="93"/>
        <v>Flood</v>
      </c>
      <c r="E382" s="79" t="str">
        <f t="shared" si="94"/>
        <v>Flood</v>
      </c>
      <c r="F382" s="89" t="str">
        <f t="shared" si="85"/>
        <v>&lt;RC</v>
      </c>
      <c r="G382" s="89" t="str">
        <f t="shared" si="86"/>
        <v>&lt;RC</v>
      </c>
      <c r="H382" s="89" t="str">
        <f t="shared" si="95"/>
        <v>Tracy</v>
      </c>
      <c r="I382" s="89" t="str">
        <f t="shared" si="96"/>
        <v>Banks</v>
      </c>
      <c r="J382" s="79" t="str">
        <f>IF(DeltaCalc!P382="","--",DeltaCalc!P382)</f>
        <v>--</v>
      </c>
      <c r="K382" s="89" t="str">
        <f t="shared" si="97"/>
        <v>UWFE</v>
      </c>
      <c r="L382" s="90">
        <f>DeltaCalc!AF382</f>
        <v>5425.36962890625</v>
      </c>
      <c r="M382" s="90">
        <f t="shared" si="87"/>
        <v>18700.84375</v>
      </c>
      <c r="N382" s="90">
        <f t="shared" si="88"/>
        <v>6680</v>
      </c>
      <c r="O382" s="90">
        <f t="shared" si="89"/>
        <v>4600</v>
      </c>
      <c r="P382" s="90">
        <f t="shared" si="98"/>
        <v>11280</v>
      </c>
      <c r="Q382" s="90">
        <f t="shared" si="90"/>
        <v>5425.36962890625</v>
      </c>
      <c r="R382" s="92">
        <f>Data!CG382</f>
        <v>0</v>
      </c>
      <c r="S382" s="92">
        <f>Data!CH382</f>
        <v>6680</v>
      </c>
      <c r="T382" s="92">
        <f>Data!CI382</f>
        <v>4600</v>
      </c>
      <c r="U382" s="92">
        <f>Data!CJ382</f>
        <v>11280</v>
      </c>
      <c r="V382" s="90">
        <f>Data!CA383</f>
        <v>230.40327453613281</v>
      </c>
      <c r="W382" s="90">
        <f>Data!CC382</f>
        <v>631.57891845703125</v>
      </c>
      <c r="X382" s="90" t="str">
        <f t="shared" si="99"/>
        <v/>
      </c>
      <c r="Y382" s="90">
        <f>Data!BU383</f>
        <v>206.13218688964844</v>
      </c>
      <c r="Z382" s="90">
        <f>Data!BW382</f>
        <v>450</v>
      </c>
      <c r="AA382" s="90" t="str">
        <f t="shared" si="100"/>
        <v/>
      </c>
      <c r="AB382" s="90">
        <f>Data!BX383</f>
        <v>200.74720764160156</v>
      </c>
      <c r="AC382" s="90">
        <f>Data!BZ382</f>
        <v>450</v>
      </c>
      <c r="AD382" s="90" t="str">
        <f t="shared" si="101"/>
        <v/>
      </c>
    </row>
    <row r="383" spans="1:30">
      <c r="A383" s="77">
        <v>195212</v>
      </c>
      <c r="B383" s="88">
        <f t="shared" si="91"/>
        <v>19237</v>
      </c>
      <c r="C383" s="79" t="str">
        <f t="shared" si="92"/>
        <v>Flood</v>
      </c>
      <c r="D383" s="79" t="str">
        <f t="shared" si="93"/>
        <v>--</v>
      </c>
      <c r="E383" s="79" t="str">
        <f t="shared" si="94"/>
        <v>F. Min</v>
      </c>
      <c r="F383" s="89" t="str">
        <f t="shared" si="85"/>
        <v>&lt;RC</v>
      </c>
      <c r="G383" s="89" t="str">
        <f t="shared" si="86"/>
        <v>Storage</v>
      </c>
      <c r="H383" s="89" t="str">
        <f t="shared" si="95"/>
        <v>Tracy</v>
      </c>
      <c r="I383" s="89" t="str">
        <f t="shared" si="96"/>
        <v>Banks</v>
      </c>
      <c r="J383" s="79" t="str">
        <f>IF(DeltaCalc!P383="","--",DeltaCalc!P383)</f>
        <v>--</v>
      </c>
      <c r="K383" s="89" t="str">
        <f t="shared" si="97"/>
        <v>UWFE</v>
      </c>
      <c r="L383" s="90">
        <f>DeltaCalc!AF383</f>
        <v>3070.63671875</v>
      </c>
      <c r="M383" s="90">
        <f t="shared" si="87"/>
        <v>15871.2490234375</v>
      </c>
      <c r="N383" s="90">
        <f t="shared" si="88"/>
        <v>6680</v>
      </c>
      <c r="O383" s="90">
        <f t="shared" si="89"/>
        <v>4571.208984375</v>
      </c>
      <c r="P383" s="90">
        <f t="shared" si="98"/>
        <v>11251.208984375</v>
      </c>
      <c r="Q383" s="90">
        <f t="shared" si="90"/>
        <v>3070.63671875</v>
      </c>
      <c r="R383" s="92">
        <f>Data!CG383</f>
        <v>7366.779296875</v>
      </c>
      <c r="S383" s="92">
        <f>Data!CH383</f>
        <v>6522.34716796875</v>
      </c>
      <c r="T383" s="92">
        <f>Data!CI383</f>
        <v>4571.208984375</v>
      </c>
      <c r="U383" s="92">
        <f>Data!CJ383</f>
        <v>11093.556640625</v>
      </c>
      <c r="V383" s="90">
        <f>Data!CA384</f>
        <v>219.65812683105469</v>
      </c>
      <c r="W383" s="90">
        <f>Data!CC383</f>
        <v>631.57891845703125</v>
      </c>
      <c r="X383" s="90" t="str">
        <f t="shared" si="99"/>
        <v/>
      </c>
      <c r="Y383" s="90">
        <f>Data!BU384</f>
        <v>345.23748779296875</v>
      </c>
      <c r="Z383" s="90">
        <f>Data!BW383</f>
        <v>1350</v>
      </c>
      <c r="AA383" s="90" t="str">
        <f t="shared" si="100"/>
        <v/>
      </c>
      <c r="AB383" s="90">
        <f>Data!BX384</f>
        <v>271.61468505859375</v>
      </c>
      <c r="AC383" s="90">
        <f>Data!BZ383</f>
        <v>1650</v>
      </c>
      <c r="AD383" s="90" t="str">
        <f t="shared" si="101"/>
        <v/>
      </c>
    </row>
    <row r="384" spans="1:30">
      <c r="A384" s="77">
        <v>195213</v>
      </c>
      <c r="B384" s="88">
        <f t="shared" si="91"/>
        <v>19267</v>
      </c>
      <c r="C384" s="79" t="str">
        <f t="shared" si="92"/>
        <v>Flood</v>
      </c>
      <c r="D384" s="79" t="str">
        <f t="shared" si="93"/>
        <v>--</v>
      </c>
      <c r="E384" s="79" t="str">
        <f t="shared" si="94"/>
        <v>--</v>
      </c>
      <c r="F384" s="89" t="str">
        <f t="shared" si="85"/>
        <v>&lt;RC</v>
      </c>
      <c r="G384" s="89" t="str">
        <f t="shared" si="86"/>
        <v>Storage</v>
      </c>
      <c r="H384" s="89" t="str">
        <f t="shared" si="95"/>
        <v>--</v>
      </c>
      <c r="I384" s="89" t="str">
        <f t="shared" si="96"/>
        <v>Storage</v>
      </c>
      <c r="J384" s="79" t="str">
        <f>IF(DeltaCalc!P384="","--",DeltaCalc!P384)</f>
        <v>MRDO</v>
      </c>
      <c r="K384" s="89" t="str">
        <f t="shared" si="97"/>
        <v>IBU</v>
      </c>
      <c r="L384" s="90">
        <f>DeltaCalc!AF384</f>
        <v>0</v>
      </c>
      <c r="M384" s="90">
        <f t="shared" si="87"/>
        <v>22742.2109375</v>
      </c>
      <c r="N384" s="90">
        <f t="shared" si="88"/>
        <v>4306.0986328125</v>
      </c>
      <c r="O384" s="90">
        <f t="shared" si="89"/>
        <v>4306.0986328125</v>
      </c>
      <c r="P384" s="90">
        <f t="shared" si="98"/>
        <v>8612.197265625</v>
      </c>
      <c r="Q384" s="90">
        <f t="shared" si="90"/>
        <v>0</v>
      </c>
      <c r="R384" s="92">
        <f>Data!CG384</f>
        <v>0</v>
      </c>
      <c r="S384" s="92">
        <f>Data!CH384</f>
        <v>4023.138916015625</v>
      </c>
      <c r="T384" s="92">
        <f>Data!CI384</f>
        <v>4490.28369140625</v>
      </c>
      <c r="U384" s="92">
        <f>Data!CJ384</f>
        <v>8513.4228515625</v>
      </c>
      <c r="V384" s="90">
        <f>Data!CA385</f>
        <v>214.90707397460937</v>
      </c>
      <c r="W384" s="90">
        <f>Data!CC384</f>
        <v>964.91229248046875</v>
      </c>
      <c r="X384" s="90" t="str">
        <f t="shared" si="99"/>
        <v/>
      </c>
      <c r="Y384" s="90">
        <f>Data!BU385</f>
        <v>287.13217163085937</v>
      </c>
      <c r="Z384" s="90">
        <f>Data!BW384</f>
        <v>99000</v>
      </c>
      <c r="AA384" s="90" t="str">
        <f t="shared" si="100"/>
        <v/>
      </c>
      <c r="AB384" s="90">
        <f>Data!BX385</f>
        <v>262.42547607421875</v>
      </c>
      <c r="AC384" s="90">
        <f>Data!BZ384</f>
        <v>99000</v>
      </c>
      <c r="AD384" s="90" t="str">
        <f t="shared" si="101"/>
        <v/>
      </c>
    </row>
    <row r="385" spans="1:30">
      <c r="A385" s="77">
        <v>195302</v>
      </c>
      <c r="B385" s="88">
        <f t="shared" si="91"/>
        <v>19298</v>
      </c>
      <c r="C385" s="79" t="str">
        <f t="shared" si="92"/>
        <v>Flood</v>
      </c>
      <c r="D385" s="79" t="str">
        <f t="shared" si="93"/>
        <v>--</v>
      </c>
      <c r="E385" s="79" t="str">
        <f t="shared" si="94"/>
        <v>--</v>
      </c>
      <c r="F385" s="89" t="str">
        <f t="shared" si="85"/>
        <v>&lt;RC</v>
      </c>
      <c r="G385" s="89" t="str">
        <f t="shared" si="86"/>
        <v>&lt;RC</v>
      </c>
      <c r="H385" s="89" t="str">
        <f t="shared" si="95"/>
        <v>--</v>
      </c>
      <c r="I385" s="89" t="str">
        <f t="shared" si="96"/>
        <v>--</v>
      </c>
      <c r="J385" s="79" t="str">
        <f>IF(DeltaCalc!P385="","--",DeltaCalc!P385)</f>
        <v>MRDO</v>
      </c>
      <c r="K385" s="89" t="str">
        <f t="shared" si="97"/>
        <v>IBU</v>
      </c>
      <c r="L385" s="90">
        <f>DeltaCalc!AF385</f>
        <v>0</v>
      </c>
      <c r="M385" s="90">
        <f t="shared" si="87"/>
        <v>15086.5107421875</v>
      </c>
      <c r="N385" s="90">
        <f t="shared" si="88"/>
        <v>3446.113525390625</v>
      </c>
      <c r="O385" s="90">
        <f t="shared" si="89"/>
        <v>3446.113525390625</v>
      </c>
      <c r="P385" s="90">
        <f t="shared" si="98"/>
        <v>6892.22705078125</v>
      </c>
      <c r="Q385" s="90">
        <f t="shared" si="90"/>
        <v>0</v>
      </c>
      <c r="R385" s="92">
        <f>Data!CG385</f>
        <v>0</v>
      </c>
      <c r="S385" s="92">
        <f>Data!CH385</f>
        <v>3348.096435546875</v>
      </c>
      <c r="T385" s="92">
        <f>Data!CI385</f>
        <v>4387.076171875</v>
      </c>
      <c r="U385" s="92">
        <f>Data!CJ385</f>
        <v>7735.17236328125</v>
      </c>
      <c r="V385" s="90">
        <f>Data!CA386</f>
        <v>205.70257568359375</v>
      </c>
      <c r="W385" s="90">
        <f>Data!CC385</f>
        <v>964.91229248046875</v>
      </c>
      <c r="X385" s="90" t="str">
        <f t="shared" si="99"/>
        <v/>
      </c>
      <c r="Y385" s="90">
        <f>Data!BU386</f>
        <v>176.99443054199219</v>
      </c>
      <c r="Z385" s="90">
        <f>Data!BW385</f>
        <v>99000</v>
      </c>
      <c r="AA385" s="90" t="str">
        <f t="shared" si="100"/>
        <v/>
      </c>
      <c r="AB385" s="90">
        <f>Data!BX386</f>
        <v>244.23175048828125</v>
      </c>
      <c r="AC385" s="90">
        <f>Data!BZ385</f>
        <v>99000</v>
      </c>
      <c r="AD385" s="90" t="str">
        <f t="shared" si="101"/>
        <v/>
      </c>
    </row>
    <row r="386" spans="1:30">
      <c r="A386" s="77">
        <v>195303</v>
      </c>
      <c r="B386" s="88">
        <f t="shared" si="91"/>
        <v>19328</v>
      </c>
      <c r="C386" s="79" t="str">
        <f t="shared" si="92"/>
        <v>--</v>
      </c>
      <c r="D386" s="79" t="str">
        <f t="shared" si="93"/>
        <v>--</v>
      </c>
      <c r="E386" s="79" t="str">
        <f t="shared" si="94"/>
        <v>--</v>
      </c>
      <c r="F386" s="89" t="str">
        <f t="shared" si="85"/>
        <v>&lt;RC</v>
      </c>
      <c r="G386" s="89" t="str">
        <f t="shared" si="86"/>
        <v>&lt;RC</v>
      </c>
      <c r="H386" s="89" t="str">
        <f t="shared" si="95"/>
        <v>Tracy</v>
      </c>
      <c r="I386" s="89" t="str">
        <f t="shared" si="96"/>
        <v>--</v>
      </c>
      <c r="J386" s="79" t="str">
        <f>IF(DeltaCalc!P386="","--",DeltaCalc!P386)</f>
        <v>MRDO</v>
      </c>
      <c r="K386" s="89" t="str">
        <f t="shared" si="97"/>
        <v>IBU</v>
      </c>
      <c r="L386" s="90">
        <f>DeltaCalc!AF386</f>
        <v>0</v>
      </c>
      <c r="M386" s="90">
        <f t="shared" si="87"/>
        <v>17002.314453125</v>
      </c>
      <c r="N386" s="90">
        <f t="shared" si="88"/>
        <v>2565.547119140625</v>
      </c>
      <c r="O386" s="90">
        <f t="shared" si="89"/>
        <v>4263.78857421875</v>
      </c>
      <c r="P386" s="90">
        <f t="shared" si="98"/>
        <v>6829.335693359375</v>
      </c>
      <c r="Q386" s="90">
        <f t="shared" si="90"/>
        <v>0</v>
      </c>
      <c r="R386" s="92">
        <f>Data!CG386</f>
        <v>0</v>
      </c>
      <c r="S386" s="92">
        <f>Data!CH386</f>
        <v>3129.005615234375</v>
      </c>
      <c r="T386" s="92">
        <f>Data!CI386</f>
        <v>4263.78857421875</v>
      </c>
      <c r="U386" s="92">
        <f>Data!CJ386</f>
        <v>7392.7939453125</v>
      </c>
      <c r="V386" s="90">
        <f>Data!CA387</f>
        <v>242.89958190917969</v>
      </c>
      <c r="W386" s="90">
        <f>Data!CC386</f>
        <v>964.91229248046875</v>
      </c>
      <c r="X386" s="90" t="str">
        <f t="shared" si="99"/>
        <v/>
      </c>
      <c r="Y386" s="90">
        <f>Data!BU387</f>
        <v>281.19790649414063</v>
      </c>
      <c r="Z386" s="90">
        <f>Data!BW386</f>
        <v>99000</v>
      </c>
      <c r="AA386" s="90" t="str">
        <f t="shared" si="100"/>
        <v/>
      </c>
      <c r="AB386" s="90">
        <f>Data!BX387</f>
        <v>297.72860717773437</v>
      </c>
      <c r="AC386" s="90">
        <f>Data!BZ386</f>
        <v>99000</v>
      </c>
      <c r="AD386" s="90" t="str">
        <f t="shared" si="101"/>
        <v/>
      </c>
    </row>
    <row r="387" spans="1:30">
      <c r="A387" s="77">
        <v>195304</v>
      </c>
      <c r="B387" s="88">
        <f t="shared" si="91"/>
        <v>19359</v>
      </c>
      <c r="C387" s="79" t="str">
        <f t="shared" si="92"/>
        <v>Flood</v>
      </c>
      <c r="D387" s="79" t="str">
        <f t="shared" si="93"/>
        <v>Nimbus</v>
      </c>
      <c r="E387" s="79" t="str">
        <f t="shared" si="94"/>
        <v>Flood</v>
      </c>
      <c r="F387" s="89" t="str">
        <f t="shared" si="85"/>
        <v>&lt;RC</v>
      </c>
      <c r="G387" s="89" t="str">
        <f t="shared" si="86"/>
        <v>Storage</v>
      </c>
      <c r="H387" s="89" t="str">
        <f t="shared" si="95"/>
        <v>Tracy</v>
      </c>
      <c r="I387" s="89" t="str">
        <f t="shared" si="96"/>
        <v>Banks</v>
      </c>
      <c r="J387" s="79" t="str">
        <f>IF(DeltaCalc!P387="","--",DeltaCalc!P387)</f>
        <v>--</v>
      </c>
      <c r="K387" s="89" t="str">
        <f t="shared" si="97"/>
        <v>UWFE</v>
      </c>
      <c r="L387" s="90">
        <f>DeltaCalc!AF387</f>
        <v>23124.070109003147</v>
      </c>
      <c r="M387" s="90">
        <f t="shared" si="87"/>
        <v>32488.185546875</v>
      </c>
      <c r="N387" s="90">
        <f t="shared" si="88"/>
        <v>7104.46630859375</v>
      </c>
      <c r="O387" s="90">
        <f t="shared" si="89"/>
        <v>4226.4765625</v>
      </c>
      <c r="P387" s="90">
        <f t="shared" si="98"/>
        <v>11330.94287109375</v>
      </c>
      <c r="Q387" s="90">
        <f t="shared" si="90"/>
        <v>26274.7578125</v>
      </c>
      <c r="R387" s="92">
        <f>Data!CG387</f>
        <v>0</v>
      </c>
      <c r="S387" s="92">
        <f>Data!CH387</f>
        <v>4500</v>
      </c>
      <c r="T387" s="92">
        <f>Data!CI387</f>
        <v>3750</v>
      </c>
      <c r="U387" s="92">
        <f>Data!CJ387</f>
        <v>8250</v>
      </c>
      <c r="V387" s="90">
        <f>Data!CA388</f>
        <v>248.91531372070312</v>
      </c>
      <c r="W387" s="90">
        <f>Data!CC387</f>
        <v>964.91229248046875</v>
      </c>
      <c r="X387" s="90" t="str">
        <f t="shared" si="99"/>
        <v/>
      </c>
      <c r="Y387" s="90">
        <f>Data!BU388</f>
        <v>311.31100463867187</v>
      </c>
      <c r="Z387" s="90">
        <f>Data!BW387</f>
        <v>99000</v>
      </c>
      <c r="AA387" s="90" t="str">
        <f t="shared" si="100"/>
        <v/>
      </c>
      <c r="AB387" s="90">
        <f>Data!BX388</f>
        <v>201.52825927734375</v>
      </c>
      <c r="AC387" s="90">
        <f>Data!BZ387</f>
        <v>99000</v>
      </c>
      <c r="AD387" s="90" t="str">
        <f t="shared" si="101"/>
        <v/>
      </c>
    </row>
    <row r="388" spans="1:30">
      <c r="A388" s="77">
        <v>195305</v>
      </c>
      <c r="B388" s="88">
        <f t="shared" si="91"/>
        <v>19390</v>
      </c>
      <c r="C388" s="79" t="str">
        <f t="shared" si="92"/>
        <v>Flood</v>
      </c>
      <c r="D388" s="79" t="str">
        <f t="shared" si="93"/>
        <v>Flood</v>
      </c>
      <c r="E388" s="79" t="str">
        <f t="shared" si="94"/>
        <v>Flood</v>
      </c>
      <c r="F388" s="89" t="str">
        <f t="shared" si="85"/>
        <v>&lt;RC</v>
      </c>
      <c r="G388" s="89" t="str">
        <f t="shared" si="86"/>
        <v>&gt;RC</v>
      </c>
      <c r="H388" s="89" t="str">
        <f t="shared" si="95"/>
        <v>--</v>
      </c>
      <c r="I388" s="89" t="str">
        <f t="shared" si="96"/>
        <v>--</v>
      </c>
      <c r="J388" s="79" t="str">
        <f>IF(DeltaCalc!P388="","--",DeltaCalc!P388)</f>
        <v>--</v>
      </c>
      <c r="K388" s="89" t="str">
        <f t="shared" si="97"/>
        <v>UWFE</v>
      </c>
      <c r="L388" s="90">
        <f>DeltaCalc!AF388</f>
        <v>91592.9296875</v>
      </c>
      <c r="M388" s="90">
        <f t="shared" si="87"/>
        <v>62988.203125</v>
      </c>
      <c r="N388" s="90">
        <f t="shared" si="88"/>
        <v>2781.51611328125</v>
      </c>
      <c r="O388" s="90">
        <f t="shared" si="89"/>
        <v>2781.51611328125</v>
      </c>
      <c r="P388" s="90">
        <f t="shared" si="98"/>
        <v>5563.0322265625</v>
      </c>
      <c r="Q388" s="90">
        <f t="shared" si="90"/>
        <v>91592.9296875</v>
      </c>
      <c r="R388" s="92">
        <f>Data!CG388</f>
        <v>0</v>
      </c>
      <c r="S388" s="92">
        <f>Data!CH388</f>
        <v>474.34518432617187</v>
      </c>
      <c r="T388" s="92">
        <f>Data!CI388</f>
        <v>3000</v>
      </c>
      <c r="U388" s="92">
        <f>Data!CJ388</f>
        <v>3474.34521484375</v>
      </c>
      <c r="V388" s="90">
        <f>Data!CA389</f>
        <v>330.11297607421875</v>
      </c>
      <c r="W388" s="90">
        <f>Data!CC388</f>
        <v>631.57891845703125</v>
      </c>
      <c r="X388" s="90" t="str">
        <f t="shared" si="99"/>
        <v/>
      </c>
      <c r="Y388" s="90">
        <f>Data!BU389</f>
        <v>232.19792175292969</v>
      </c>
      <c r="Z388" s="90">
        <f>Data!BW388</f>
        <v>99000</v>
      </c>
      <c r="AA388" s="90" t="str">
        <f t="shared" si="100"/>
        <v/>
      </c>
      <c r="AB388" s="90">
        <f>Data!BX389</f>
        <v>175.92961120605469</v>
      </c>
      <c r="AC388" s="90">
        <f>Data!BZ388</f>
        <v>99000</v>
      </c>
      <c r="AD388" s="90" t="str">
        <f t="shared" si="101"/>
        <v/>
      </c>
    </row>
    <row r="389" spans="1:30">
      <c r="A389" s="77">
        <v>195306</v>
      </c>
      <c r="B389" s="88">
        <f t="shared" si="91"/>
        <v>19418</v>
      </c>
      <c r="C389" s="79" t="str">
        <f t="shared" si="92"/>
        <v>Keswick</v>
      </c>
      <c r="D389" s="79" t="str">
        <f t="shared" si="93"/>
        <v>Flood</v>
      </c>
      <c r="E389" s="79" t="str">
        <f t="shared" si="94"/>
        <v>Therm.</v>
      </c>
      <c r="F389" s="89" t="str">
        <f t="shared" si="85"/>
        <v>&lt;RC</v>
      </c>
      <c r="G389" s="89" t="str">
        <f t="shared" si="86"/>
        <v>&gt;RC</v>
      </c>
      <c r="H389" s="89" t="str">
        <f t="shared" si="95"/>
        <v>--</v>
      </c>
      <c r="I389" s="89" t="str">
        <f t="shared" si="96"/>
        <v>--</v>
      </c>
      <c r="J389" s="79" t="str">
        <f>IF(DeltaCalc!P389="","--",DeltaCalc!P389)</f>
        <v>--</v>
      </c>
      <c r="K389" s="89" t="str">
        <f t="shared" si="97"/>
        <v>UWFE</v>
      </c>
      <c r="L389" s="90">
        <f>DeltaCalc!AF389</f>
        <v>4562.23681640625</v>
      </c>
      <c r="M389" s="90">
        <f t="shared" si="87"/>
        <v>26247.904296875</v>
      </c>
      <c r="N389" s="90">
        <f t="shared" si="88"/>
        <v>3866.670166015625</v>
      </c>
      <c r="O389" s="90">
        <f t="shared" si="89"/>
        <v>3866.670166015625</v>
      </c>
      <c r="P389" s="90">
        <f t="shared" si="98"/>
        <v>7733.34033203125</v>
      </c>
      <c r="Q389" s="90">
        <f t="shared" si="90"/>
        <v>4562.23681640625</v>
      </c>
      <c r="R389" s="92">
        <f>Data!CG389</f>
        <v>0</v>
      </c>
      <c r="S389" s="92">
        <f>Data!CH389</f>
        <v>4250</v>
      </c>
      <c r="T389" s="92">
        <f>Data!CI389</f>
        <v>2500</v>
      </c>
      <c r="U389" s="92">
        <f>Data!CJ389</f>
        <v>6750</v>
      </c>
      <c r="V389" s="90">
        <f>Data!CA390</f>
        <v>322.84890747070312</v>
      </c>
      <c r="W389" s="90">
        <f>Data!CC389</f>
        <v>631.57891845703125</v>
      </c>
      <c r="X389" s="90" t="str">
        <f t="shared" si="99"/>
        <v/>
      </c>
      <c r="Y389" s="90">
        <f>Data!BU390</f>
        <v>231.00704956054687</v>
      </c>
      <c r="Z389" s="90">
        <f>Data!BW389</f>
        <v>99000</v>
      </c>
      <c r="AA389" s="90" t="str">
        <f t="shared" si="100"/>
        <v/>
      </c>
      <c r="AB389" s="90">
        <f>Data!BX390</f>
        <v>186.13948059082031</v>
      </c>
      <c r="AC389" s="90">
        <f>Data!BZ389</f>
        <v>99000</v>
      </c>
      <c r="AD389" s="90" t="str">
        <f t="shared" si="101"/>
        <v/>
      </c>
    </row>
    <row r="390" spans="1:30">
      <c r="A390" s="77">
        <v>195307</v>
      </c>
      <c r="B390" s="88">
        <f t="shared" si="91"/>
        <v>19449</v>
      </c>
      <c r="C390" s="79" t="str">
        <f t="shared" si="92"/>
        <v>Keswick</v>
      </c>
      <c r="D390" s="79" t="str">
        <f t="shared" si="93"/>
        <v>Nimbus</v>
      </c>
      <c r="E390" s="79" t="str">
        <f t="shared" si="94"/>
        <v>Flood</v>
      </c>
      <c r="F390" s="89" t="str">
        <f t="shared" si="85"/>
        <v>&gt;RC</v>
      </c>
      <c r="G390" s="89" t="str">
        <f t="shared" si="86"/>
        <v>&lt;RC</v>
      </c>
      <c r="H390" s="89" t="str">
        <f t="shared" si="95"/>
        <v>--</v>
      </c>
      <c r="I390" s="89" t="str">
        <f t="shared" si="96"/>
        <v>--</v>
      </c>
      <c r="J390" s="79" t="str">
        <f>IF(DeltaCalc!P390="","--",DeltaCalc!P390)</f>
        <v>--</v>
      </c>
      <c r="K390" s="89" t="str">
        <f t="shared" si="97"/>
        <v>UWFE</v>
      </c>
      <c r="L390" s="90">
        <f>DeltaCalc!AF390</f>
        <v>2548.4466114801435</v>
      </c>
      <c r="M390" s="90">
        <f t="shared" si="87"/>
        <v>19095.958984375</v>
      </c>
      <c r="N390" s="90">
        <f t="shared" si="88"/>
        <v>4278.4140625</v>
      </c>
      <c r="O390" s="90">
        <f t="shared" si="89"/>
        <v>2712.624755859375</v>
      </c>
      <c r="P390" s="90">
        <f t="shared" si="98"/>
        <v>6991.038818359375</v>
      </c>
      <c r="Q390" s="90">
        <f t="shared" si="90"/>
        <v>5493.56884765625</v>
      </c>
      <c r="R390" s="92">
        <f>Data!CG390</f>
        <v>0</v>
      </c>
      <c r="S390" s="92">
        <f>Data!CH390</f>
        <v>4202.64208984375</v>
      </c>
      <c r="T390" s="92">
        <f>Data!CI390</f>
        <v>800</v>
      </c>
      <c r="U390" s="92">
        <f>Data!CJ390</f>
        <v>5002.64208984375</v>
      </c>
      <c r="V390" s="90">
        <f>Data!CA391</f>
        <v>235.37203979492187</v>
      </c>
      <c r="W390" s="90">
        <f>Data!CC390</f>
        <v>631.57891845703125</v>
      </c>
      <c r="X390" s="90" t="str">
        <f t="shared" si="99"/>
        <v/>
      </c>
      <c r="Y390" s="90">
        <f>Data!BU391</f>
        <v>222.51483154296875</v>
      </c>
      <c r="Z390" s="90">
        <f>Data!BW390</f>
        <v>99000</v>
      </c>
      <c r="AA390" s="90" t="str">
        <f t="shared" si="100"/>
        <v/>
      </c>
      <c r="AB390" s="90">
        <f>Data!BX391</f>
        <v>195.01243591308594</v>
      </c>
      <c r="AC390" s="90">
        <f>Data!BZ390</f>
        <v>99000</v>
      </c>
      <c r="AD390" s="90" t="str">
        <f t="shared" si="101"/>
        <v/>
      </c>
    </row>
    <row r="391" spans="1:30">
      <c r="A391" s="77">
        <v>195308</v>
      </c>
      <c r="B391" s="88">
        <f t="shared" si="91"/>
        <v>19479</v>
      </c>
      <c r="C391" s="79" t="str">
        <f t="shared" si="92"/>
        <v>Flood</v>
      </c>
      <c r="D391" s="79" t="str">
        <f t="shared" si="93"/>
        <v>Flood</v>
      </c>
      <c r="E391" s="79" t="str">
        <f t="shared" si="94"/>
        <v>Flood</v>
      </c>
      <c r="F391" s="89" t="str">
        <f t="shared" si="85"/>
        <v>&gt;RC</v>
      </c>
      <c r="G391" s="89" t="str">
        <f t="shared" si="86"/>
        <v>&lt;RC</v>
      </c>
      <c r="H391" s="89" t="str">
        <f t="shared" si="95"/>
        <v>PulseCap1</v>
      </c>
      <c r="I391" s="89" t="str">
        <f t="shared" si="96"/>
        <v>PulseCap1</v>
      </c>
      <c r="J391" s="79" t="str">
        <f>IF(DeltaCalc!P391="","--",DeltaCalc!P391)</f>
        <v>--</v>
      </c>
      <c r="K391" s="89" t="str">
        <f t="shared" si="97"/>
        <v>UWFE</v>
      </c>
      <c r="L391" s="90">
        <f>DeltaCalc!AF391</f>
        <v>19579.423828125</v>
      </c>
      <c r="M391" s="90">
        <f t="shared" si="87"/>
        <v>25158.22265625</v>
      </c>
      <c r="N391" s="90">
        <f t="shared" si="88"/>
        <v>849.46746826171875</v>
      </c>
      <c r="O391" s="90">
        <f t="shared" si="89"/>
        <v>849.46746826171875</v>
      </c>
      <c r="P391" s="90">
        <f t="shared" si="98"/>
        <v>1698.9349365234375</v>
      </c>
      <c r="Q391" s="90">
        <f t="shared" si="90"/>
        <v>19579.423828125</v>
      </c>
      <c r="R391" s="92">
        <f>Data!CG391</f>
        <v>0</v>
      </c>
      <c r="S391" s="92">
        <f>Data!CH391</f>
        <v>685.27581787109375</v>
      </c>
      <c r="T391" s="92">
        <f>Data!CI391</f>
        <v>800</v>
      </c>
      <c r="U391" s="92">
        <f>Data!CJ391</f>
        <v>1485.27587890625</v>
      </c>
      <c r="V391" s="90">
        <f>Data!CA392</f>
        <v>293.44174194335937</v>
      </c>
      <c r="W391" s="90">
        <f>Data!CC391</f>
        <v>631.57891845703125</v>
      </c>
      <c r="X391" s="90" t="str">
        <f t="shared" si="99"/>
        <v/>
      </c>
      <c r="Y391" s="90">
        <f>Data!BU392</f>
        <v>242.70088195800781</v>
      </c>
      <c r="Z391" s="90">
        <f>Data!BW391</f>
        <v>450</v>
      </c>
      <c r="AA391" s="90" t="str">
        <f t="shared" si="100"/>
        <v/>
      </c>
      <c r="AB391" s="90">
        <f>Data!BX392</f>
        <v>199.28121948242187</v>
      </c>
      <c r="AC391" s="90">
        <f>Data!BZ391</f>
        <v>450</v>
      </c>
      <c r="AD391" s="90" t="str">
        <f t="shared" si="101"/>
        <v/>
      </c>
    </row>
    <row r="392" spans="1:30">
      <c r="A392" s="77">
        <v>195309</v>
      </c>
      <c r="B392" s="88">
        <f t="shared" si="91"/>
        <v>19510</v>
      </c>
      <c r="C392" s="79" t="str">
        <f t="shared" si="92"/>
        <v>Flood</v>
      </c>
      <c r="D392" s="79" t="str">
        <f t="shared" si="93"/>
        <v>Flood</v>
      </c>
      <c r="E392" s="79" t="str">
        <f t="shared" si="94"/>
        <v>Flood</v>
      </c>
      <c r="F392" s="89" t="str">
        <f t="shared" si="85"/>
        <v>&lt;RC</v>
      </c>
      <c r="G392" s="89" t="str">
        <f t="shared" si="86"/>
        <v>&lt;RC</v>
      </c>
      <c r="H392" s="89" t="str">
        <f t="shared" si="95"/>
        <v>PulseCap1</v>
      </c>
      <c r="I392" s="89" t="str">
        <f t="shared" si="96"/>
        <v>PulseCap1</v>
      </c>
      <c r="J392" s="79" t="str">
        <f>IF(DeltaCalc!P392="","--",DeltaCalc!P392)</f>
        <v>--</v>
      </c>
      <c r="K392" s="89" t="str">
        <f t="shared" si="97"/>
        <v>UWFE</v>
      </c>
      <c r="L392" s="90">
        <f>DeltaCalc!AF392</f>
        <v>18003.3359375</v>
      </c>
      <c r="M392" s="90">
        <f t="shared" si="87"/>
        <v>22049.462890625</v>
      </c>
      <c r="N392" s="90">
        <f t="shared" si="88"/>
        <v>837.73443603515625</v>
      </c>
      <c r="O392" s="90">
        <f t="shared" si="89"/>
        <v>837.73443603515625</v>
      </c>
      <c r="P392" s="90">
        <f t="shared" si="98"/>
        <v>1675.4688720703125</v>
      </c>
      <c r="Q392" s="90">
        <f t="shared" si="90"/>
        <v>18003.3359375</v>
      </c>
      <c r="R392" s="92">
        <f>Data!CG392</f>
        <v>0</v>
      </c>
      <c r="S392" s="92">
        <f>Data!CH392</f>
        <v>1000</v>
      </c>
      <c r="T392" s="92">
        <f>Data!CI392</f>
        <v>991.08709716796875</v>
      </c>
      <c r="U392" s="92">
        <f>Data!CJ392</f>
        <v>1991.0870361328125</v>
      </c>
      <c r="V392" s="90">
        <f>Data!CA393</f>
        <v>378.40234375</v>
      </c>
      <c r="W392" s="90">
        <f>Data!CC392</f>
        <v>631.57891845703125</v>
      </c>
      <c r="X392" s="90" t="str">
        <f t="shared" si="99"/>
        <v/>
      </c>
      <c r="Y392" s="90">
        <f>Data!BU393</f>
        <v>236.33538818359375</v>
      </c>
      <c r="Z392" s="90">
        <f>Data!BW392</f>
        <v>450</v>
      </c>
      <c r="AA392" s="90" t="str">
        <f t="shared" si="100"/>
        <v/>
      </c>
      <c r="AB392" s="90">
        <f>Data!BX393</f>
        <v>203.92094421386719</v>
      </c>
      <c r="AC392" s="90">
        <f>Data!BZ392</f>
        <v>450</v>
      </c>
      <c r="AD392" s="90" t="str">
        <f t="shared" si="101"/>
        <v/>
      </c>
    </row>
    <row r="393" spans="1:30">
      <c r="A393" s="77">
        <v>195310</v>
      </c>
      <c r="B393" s="88">
        <f t="shared" si="91"/>
        <v>19540</v>
      </c>
      <c r="C393" s="79" t="str">
        <f t="shared" si="92"/>
        <v>Flood</v>
      </c>
      <c r="D393" s="79" t="str">
        <f t="shared" si="93"/>
        <v>Flood</v>
      </c>
      <c r="E393" s="79" t="str">
        <f t="shared" si="94"/>
        <v>Flood</v>
      </c>
      <c r="F393" s="89" t="str">
        <f t="shared" si="85"/>
        <v>&lt;RC</v>
      </c>
      <c r="G393" s="89" t="str">
        <f t="shared" si="86"/>
        <v>&lt;RC</v>
      </c>
      <c r="H393" s="89" t="str">
        <f t="shared" si="95"/>
        <v>--</v>
      </c>
      <c r="I393" s="89" t="str">
        <f t="shared" si="96"/>
        <v>--</v>
      </c>
      <c r="J393" s="79" t="str">
        <f>IF(DeltaCalc!P393="","--",DeltaCalc!P393)</f>
        <v>--</v>
      </c>
      <c r="K393" s="89" t="str">
        <f t="shared" si="97"/>
        <v>UWFE</v>
      </c>
      <c r="L393" s="90">
        <f>DeltaCalc!AF393</f>
        <v>13676.953357917129</v>
      </c>
      <c r="M393" s="90">
        <f t="shared" si="87"/>
        <v>25454.384765625</v>
      </c>
      <c r="N393" s="90">
        <f t="shared" si="88"/>
        <v>2687.17626953125</v>
      </c>
      <c r="O393" s="90">
        <f t="shared" si="89"/>
        <v>2687.17626953125</v>
      </c>
      <c r="P393" s="90">
        <f t="shared" si="98"/>
        <v>5374.3525390625</v>
      </c>
      <c r="Q393" s="90">
        <f t="shared" si="90"/>
        <v>13747.4599609375</v>
      </c>
      <c r="R393" s="92">
        <f>Data!CG393</f>
        <v>5864.2626953125</v>
      </c>
      <c r="S393" s="92">
        <f>Data!CH393</f>
        <v>2500</v>
      </c>
      <c r="T393" s="92">
        <f>Data!CI393</f>
        <v>2000</v>
      </c>
      <c r="U393" s="92">
        <f>Data!CJ393</f>
        <v>4500</v>
      </c>
      <c r="V393" s="90">
        <f>Data!CA394</f>
        <v>271.23501586914062</v>
      </c>
      <c r="W393" s="90">
        <f>Data!CC393</f>
        <v>631.57891845703125</v>
      </c>
      <c r="X393" s="90" t="str">
        <f t="shared" si="99"/>
        <v/>
      </c>
      <c r="Y393" s="90">
        <f>Data!BU394</f>
        <v>211.89151000976562</v>
      </c>
      <c r="Z393" s="90">
        <f>Data!BW393</f>
        <v>450</v>
      </c>
      <c r="AA393" s="90" t="str">
        <f t="shared" si="100"/>
        <v/>
      </c>
      <c r="AB393" s="90">
        <f>Data!BX394</f>
        <v>200.173583984375</v>
      </c>
      <c r="AC393" s="90">
        <f>Data!BZ393</f>
        <v>450</v>
      </c>
      <c r="AD393" s="90" t="str">
        <f t="shared" si="101"/>
        <v/>
      </c>
    </row>
    <row r="394" spans="1:30">
      <c r="A394" s="77">
        <v>195311</v>
      </c>
      <c r="B394" s="88">
        <f t="shared" si="91"/>
        <v>19571</v>
      </c>
      <c r="C394" s="79" t="str">
        <f t="shared" si="92"/>
        <v>Flood</v>
      </c>
      <c r="D394" s="79" t="str">
        <f t="shared" si="93"/>
        <v>--</v>
      </c>
      <c r="E394" s="79" t="str">
        <f t="shared" si="94"/>
        <v>--</v>
      </c>
      <c r="F394" s="89" t="str">
        <f t="shared" si="85"/>
        <v>&gt;RC</v>
      </c>
      <c r="G394" s="89" t="str">
        <f t="shared" si="86"/>
        <v>&lt;RC</v>
      </c>
      <c r="H394" s="89" t="str">
        <f t="shared" si="95"/>
        <v>Tracy</v>
      </c>
      <c r="I394" s="89" t="str">
        <f t="shared" si="96"/>
        <v>Banks</v>
      </c>
      <c r="J394" s="79" t="str">
        <f>IF(DeltaCalc!P394="","--",DeltaCalc!P394)</f>
        <v>MRDO</v>
      </c>
      <c r="K394" s="89" t="str">
        <f t="shared" si="97"/>
        <v>IBU</v>
      </c>
      <c r="L394" s="90">
        <f>DeltaCalc!AF394</f>
        <v>0</v>
      </c>
      <c r="M394" s="90">
        <f t="shared" si="87"/>
        <v>21761.65625</v>
      </c>
      <c r="N394" s="90">
        <f t="shared" si="88"/>
        <v>6680</v>
      </c>
      <c r="O394" s="90">
        <f t="shared" si="89"/>
        <v>4472.037109375</v>
      </c>
      <c r="P394" s="90">
        <f t="shared" si="98"/>
        <v>11152.037109375</v>
      </c>
      <c r="Q394" s="90">
        <f t="shared" si="90"/>
        <v>0</v>
      </c>
      <c r="R394" s="92">
        <f>Data!CG394</f>
        <v>16961.234375</v>
      </c>
      <c r="S394" s="92">
        <f>Data!CH394</f>
        <v>6680</v>
      </c>
      <c r="T394" s="92">
        <f>Data!CI394</f>
        <v>4371.62939453125</v>
      </c>
      <c r="U394" s="92">
        <f>Data!CJ394</f>
        <v>11051.62890625</v>
      </c>
      <c r="V394" s="90">
        <f>Data!CA395</f>
        <v>205.35768127441406</v>
      </c>
      <c r="W394" s="90">
        <f>Data!CC394</f>
        <v>631.57891845703125</v>
      </c>
      <c r="X394" s="90" t="str">
        <f t="shared" si="99"/>
        <v/>
      </c>
      <c r="Y394" s="90">
        <f>Data!BU395</f>
        <v>283.81854248046875</v>
      </c>
      <c r="Z394" s="90">
        <f>Data!BW394</f>
        <v>450</v>
      </c>
      <c r="AA394" s="90" t="str">
        <f t="shared" si="100"/>
        <v/>
      </c>
      <c r="AB394" s="90">
        <f>Data!BX395</f>
        <v>246.83602905273438</v>
      </c>
      <c r="AC394" s="90">
        <f>Data!BZ394</f>
        <v>450</v>
      </c>
      <c r="AD394" s="90" t="str">
        <f t="shared" si="101"/>
        <v/>
      </c>
    </row>
    <row r="395" spans="1:30">
      <c r="A395" s="77">
        <v>195312</v>
      </c>
      <c r="B395" s="88">
        <f t="shared" si="91"/>
        <v>19602</v>
      </c>
      <c r="C395" s="79" t="str">
        <f t="shared" si="92"/>
        <v>Flood</v>
      </c>
      <c r="D395" s="79" t="str">
        <f t="shared" si="93"/>
        <v>Flood</v>
      </c>
      <c r="E395" s="79" t="str">
        <f t="shared" si="94"/>
        <v>--</v>
      </c>
      <c r="F395" s="89" t="str">
        <f t="shared" si="85"/>
        <v>&gt;RC</v>
      </c>
      <c r="G395" s="89" t="str">
        <f t="shared" si="86"/>
        <v>&lt;RC</v>
      </c>
      <c r="H395" s="89" t="str">
        <f t="shared" si="95"/>
        <v>Tracy</v>
      </c>
      <c r="I395" s="89" t="str">
        <f t="shared" si="96"/>
        <v>Banks</v>
      </c>
      <c r="J395" s="79" t="str">
        <f>IF(DeltaCalc!P395="","--",DeltaCalc!P395)</f>
        <v>MRDO</v>
      </c>
      <c r="K395" s="89" t="str">
        <f t="shared" si="97"/>
        <v>IBU</v>
      </c>
      <c r="L395" s="90">
        <f>DeltaCalc!AF395</f>
        <v>0</v>
      </c>
      <c r="M395" s="90">
        <f t="shared" si="87"/>
        <v>16078.796875</v>
      </c>
      <c r="N395" s="90">
        <f t="shared" si="88"/>
        <v>6680</v>
      </c>
      <c r="O395" s="90">
        <f t="shared" si="89"/>
        <v>4454.673828125</v>
      </c>
      <c r="P395" s="90">
        <f t="shared" si="98"/>
        <v>11134.673828125</v>
      </c>
      <c r="Q395" s="90">
        <f t="shared" si="90"/>
        <v>0</v>
      </c>
      <c r="R395" s="92">
        <f>Data!CG395</f>
        <v>13689.5361328125</v>
      </c>
      <c r="S395" s="92">
        <f>Data!CH395</f>
        <v>6680</v>
      </c>
      <c r="T395" s="92">
        <f>Data!CI395</f>
        <v>3907.782958984375</v>
      </c>
      <c r="U395" s="92">
        <f>Data!CJ395</f>
        <v>10587.783203125</v>
      </c>
      <c r="V395" s="90">
        <f>Data!CA396</f>
        <v>321.8343505859375</v>
      </c>
      <c r="W395" s="90">
        <f>Data!CC395</f>
        <v>631.57891845703125</v>
      </c>
      <c r="X395" s="90" t="str">
        <f t="shared" si="99"/>
        <v/>
      </c>
      <c r="Y395" s="90">
        <f>Data!BU396</f>
        <v>995.70263671875</v>
      </c>
      <c r="Z395" s="90">
        <f>Data!BW395</f>
        <v>1350</v>
      </c>
      <c r="AA395" s="90" t="str">
        <f t="shared" si="100"/>
        <v/>
      </c>
      <c r="AB395" s="90">
        <f>Data!BX396</f>
        <v>646.93267822265625</v>
      </c>
      <c r="AC395" s="90">
        <f>Data!BZ395</f>
        <v>1650</v>
      </c>
      <c r="AD395" s="90" t="str">
        <f t="shared" si="101"/>
        <v/>
      </c>
    </row>
    <row r="396" spans="1:30">
      <c r="A396" s="77">
        <v>195313</v>
      </c>
      <c r="B396" s="88">
        <f t="shared" si="91"/>
        <v>19632</v>
      </c>
      <c r="C396" s="79" t="str">
        <f t="shared" si="92"/>
        <v>--</v>
      </c>
      <c r="D396" s="79" t="str">
        <f t="shared" si="93"/>
        <v>--</v>
      </c>
      <c r="E396" s="79" t="str">
        <f t="shared" si="94"/>
        <v>--</v>
      </c>
      <c r="F396" s="89" t="str">
        <f t="shared" si="85"/>
        <v>&gt;RC</v>
      </c>
      <c r="G396" s="89" t="str">
        <f t="shared" si="86"/>
        <v>&lt;RC</v>
      </c>
      <c r="H396" s="89" t="str">
        <f t="shared" si="95"/>
        <v>Tracy</v>
      </c>
      <c r="I396" s="89" t="str">
        <f t="shared" si="96"/>
        <v>--</v>
      </c>
      <c r="J396" s="79" t="str">
        <f>IF(DeltaCalc!P396="","--",DeltaCalc!P396)</f>
        <v>MRDO</v>
      </c>
      <c r="K396" s="89" t="str">
        <f t="shared" si="97"/>
        <v>IBU</v>
      </c>
      <c r="L396" s="90">
        <f>DeltaCalc!AF396</f>
        <v>0</v>
      </c>
      <c r="M396" s="90">
        <f t="shared" si="87"/>
        <v>28992.5625</v>
      </c>
      <c r="N396" s="90">
        <f t="shared" si="88"/>
        <v>5311.0634765625</v>
      </c>
      <c r="O396" s="90">
        <f t="shared" si="89"/>
        <v>4342.30615234375</v>
      </c>
      <c r="P396" s="90">
        <f t="shared" si="98"/>
        <v>9653.36962890625</v>
      </c>
      <c r="Q396" s="90">
        <f t="shared" si="90"/>
        <v>0</v>
      </c>
      <c r="R396" s="92">
        <f>Data!CG396</f>
        <v>11201.248046875</v>
      </c>
      <c r="S396" s="92">
        <f>Data!CH396</f>
        <v>6680</v>
      </c>
      <c r="T396" s="92">
        <f>Data!CI396</f>
        <v>2800.323486328125</v>
      </c>
      <c r="U396" s="92">
        <f>Data!CJ396</f>
        <v>9480.3232421875</v>
      </c>
      <c r="V396" s="90">
        <f>Data!CA397</f>
        <v>537.63525390625</v>
      </c>
      <c r="W396" s="90">
        <f>Data!CC396</f>
        <v>964.91229248046875</v>
      </c>
      <c r="X396" s="90" t="str">
        <f t="shared" si="99"/>
        <v/>
      </c>
      <c r="Y396" s="90">
        <f>Data!BU397</f>
        <v>718.16180419921875</v>
      </c>
      <c r="Z396" s="90">
        <f>Data!BW396</f>
        <v>99000</v>
      </c>
      <c r="AA396" s="90" t="str">
        <f t="shared" si="100"/>
        <v/>
      </c>
      <c r="AB396" s="90">
        <f>Data!BX397</f>
        <v>297.75546264648437</v>
      </c>
      <c r="AC396" s="90">
        <f>Data!BZ396</f>
        <v>99000</v>
      </c>
      <c r="AD396" s="90" t="str">
        <f t="shared" si="101"/>
        <v/>
      </c>
    </row>
    <row r="397" spans="1:30">
      <c r="A397" s="77">
        <v>195402</v>
      </c>
      <c r="B397" s="88">
        <f t="shared" si="91"/>
        <v>19663</v>
      </c>
      <c r="C397" s="79" t="str">
        <f t="shared" si="92"/>
        <v>--</v>
      </c>
      <c r="D397" s="79" t="str">
        <f t="shared" si="93"/>
        <v>Nimbus</v>
      </c>
      <c r="E397" s="79" t="str">
        <f t="shared" si="94"/>
        <v>--</v>
      </c>
      <c r="F397" s="89" t="str">
        <f t="shared" ref="F397:F460" si="102">IF(ABS(CVPSL-$F$3)&lt;err,"Storage",IF(ABS(CVPSL-CVPSLRC)&lt;err,"@RC",IF(CVPSL&gt;CVPSLRC,"&gt;RC","&lt;RC")))</f>
        <v>&gt;RC</v>
      </c>
      <c r="G397" s="89" t="str">
        <f t="shared" ref="G397:G460" si="103">IF(ABS(SWPSL-$G$3)&lt;err,"Storage",IF(ABS(SWPSL-SWPSLRC)&lt;err,"@RC",IF(SWPSL&gt;SWPSLRC,"&gt;RC","&lt;RC")))</f>
        <v>&lt;RC</v>
      </c>
      <c r="H397" s="89" t="str">
        <f t="shared" si="95"/>
        <v>--</v>
      </c>
      <c r="I397" s="89" t="str">
        <f t="shared" si="96"/>
        <v>--</v>
      </c>
      <c r="J397" s="79" t="str">
        <f>IF(DeltaCalc!P397="","--",DeltaCalc!P397)</f>
        <v>MRDO</v>
      </c>
      <c r="K397" s="89" t="str">
        <f t="shared" si="97"/>
        <v>UWFE</v>
      </c>
      <c r="L397" s="90">
        <f>DeltaCalc!AF397</f>
        <v>0</v>
      </c>
      <c r="M397" s="90">
        <f t="shared" ref="M397:M460" si="104">Sac</f>
        <v>14349.7431640625</v>
      </c>
      <c r="N397" s="90">
        <f t="shared" ref="N397:N460" si="105">Banks</f>
        <v>3506.526611328125</v>
      </c>
      <c r="O397" s="90">
        <f t="shared" ref="O397:O460" si="106">Tracy</f>
        <v>3506.526611328125</v>
      </c>
      <c r="P397" s="90">
        <f t="shared" si="98"/>
        <v>7013.05322265625</v>
      </c>
      <c r="Q397" s="90">
        <f t="shared" ref="Q397:Q460" si="107">DO</f>
        <v>0</v>
      </c>
      <c r="R397" s="92">
        <f>Data!CG397</f>
        <v>0</v>
      </c>
      <c r="S397" s="92">
        <f>Data!CH397</f>
        <v>4990.5634765625</v>
      </c>
      <c r="T397" s="92">
        <f>Data!CI397</f>
        <v>2165.979736328125</v>
      </c>
      <c r="U397" s="92">
        <f>Data!CJ397</f>
        <v>7156.54296875</v>
      </c>
      <c r="V397" s="90">
        <f>Data!CA398</f>
        <v>296.83087158203125</v>
      </c>
      <c r="W397" s="90">
        <f>Data!CC397</f>
        <v>964.91229248046875</v>
      </c>
      <c r="X397" s="90" t="str">
        <f t="shared" si="99"/>
        <v/>
      </c>
      <c r="Y397" s="90">
        <f>Data!BU398</f>
        <v>301.29095458984375</v>
      </c>
      <c r="Z397" s="90">
        <f>Data!BW397</f>
        <v>99000</v>
      </c>
      <c r="AA397" s="90" t="str">
        <f t="shared" si="100"/>
        <v/>
      </c>
      <c r="AB397" s="90">
        <f>Data!BX398</f>
        <v>263.94796752929687</v>
      </c>
      <c r="AC397" s="90">
        <f>Data!BZ397</f>
        <v>99000</v>
      </c>
      <c r="AD397" s="90" t="str">
        <f t="shared" si="101"/>
        <v/>
      </c>
    </row>
    <row r="398" spans="1:30">
      <c r="A398" s="77">
        <v>195403</v>
      </c>
      <c r="B398" s="88">
        <f t="shared" ref="B398:B461" si="108">Date</f>
        <v>19693</v>
      </c>
      <c r="C398" s="79" t="str">
        <f t="shared" ref="C398:C461" si="109">IF(NCP&lt;err,"NCP",IF(Kes&lt;err,"Keswick",IF(ABS(Shasta-ShastaFlood)&lt;err,"Flood",IF(ABS(Tracy-$F$4)&lt;err,"T. Min","--"))))</f>
        <v>--</v>
      </c>
      <c r="D398" s="79" t="str">
        <f t="shared" ref="D398:D461" si="110">IF(Nimbus&lt;err,"Nimbus",IF(HSt&lt;err,"H St.",IF(ABS(Folsom-FolsomFlood)&lt;err,"Flood",IF(ABS(Tracy-$F$4)&lt;err,"T. Min","--"))))</f>
        <v>--</v>
      </c>
      <c r="E398" s="79" t="str">
        <f t="shared" ref="E398:E461" si="111">IF(Therm&lt;err,"Therm.",IF(FMin&lt;err,"F. Min",IF(ABS(Oroville-OrovilleFlood)&lt;err,"Flood",IF(ABS(Banks-$G$4)&lt;err,"B. Min","--"))))</f>
        <v>--</v>
      </c>
      <c r="F398" s="89" t="str">
        <f t="shared" si="102"/>
        <v>@RC</v>
      </c>
      <c r="G398" s="89" t="str">
        <f t="shared" si="103"/>
        <v>&lt;RC</v>
      </c>
      <c r="H398" s="89" t="str">
        <f t="shared" ref="H398:H461" si="112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--</v>
      </c>
      <c r="I398" s="89" t="str">
        <f t="shared" ref="I398:I461" si="113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--</v>
      </c>
      <c r="J398" s="79" t="str">
        <f>IF(DeltaCalc!P398="","--",DeltaCalc!P398)</f>
        <v>MRDO</v>
      </c>
      <c r="K398" s="89" t="str">
        <f t="shared" ref="K398:K461" si="114">IF(COA&gt;0.5,"UWFE","IBU")</f>
        <v>IBU</v>
      </c>
      <c r="L398" s="90">
        <f>DeltaCalc!AF398</f>
        <v>0</v>
      </c>
      <c r="M398" s="90">
        <f t="shared" si="104"/>
        <v>18082.59765625</v>
      </c>
      <c r="N398" s="90">
        <f t="shared" si="105"/>
        <v>447.45028686523437</v>
      </c>
      <c r="O398" s="90">
        <f t="shared" si="106"/>
        <v>2843.482421875</v>
      </c>
      <c r="P398" s="90">
        <f t="shared" ref="P398:P461" si="115">N398+O398</f>
        <v>3290.9327087402344</v>
      </c>
      <c r="Q398" s="90">
        <f t="shared" si="107"/>
        <v>0</v>
      </c>
      <c r="R398" s="92">
        <f>Data!CG398</f>
        <v>0</v>
      </c>
      <c r="S398" s="92">
        <f>Data!CH398</f>
        <v>6600.95947265625</v>
      </c>
      <c r="T398" s="92">
        <f>Data!CI398</f>
        <v>2897.715576171875</v>
      </c>
      <c r="U398" s="92">
        <f>Data!CJ398</f>
        <v>9498.67578125</v>
      </c>
      <c r="V398" s="90">
        <f>Data!CA399</f>
        <v>378.20269775390625</v>
      </c>
      <c r="W398" s="90">
        <f>Data!CC398</f>
        <v>964.91229248046875</v>
      </c>
      <c r="X398" s="90" t="str">
        <f t="shared" ref="X398:X461" si="116">IF(V398&gt;W398,V398-W398,"")</f>
        <v/>
      </c>
      <c r="Y398" s="90">
        <f>Data!BU399</f>
        <v>290.94171142578125</v>
      </c>
      <c r="Z398" s="90">
        <f>Data!BW398</f>
        <v>99000</v>
      </c>
      <c r="AA398" s="90" t="str">
        <f t="shared" ref="AA398:AA461" si="117">IF(Y398&gt;Z398,Y398-Z398,"")</f>
        <v/>
      </c>
      <c r="AB398" s="90">
        <f>Data!BX399</f>
        <v>243.48568725585937</v>
      </c>
      <c r="AC398" s="90">
        <f>Data!BZ398</f>
        <v>99000</v>
      </c>
      <c r="AD398" s="90" t="str">
        <f t="shared" ref="AD398:AD461" si="118">IF(AB398&gt;AC398,AB398-AC398,"")</f>
        <v/>
      </c>
    </row>
    <row r="399" spans="1:30">
      <c r="A399" s="77">
        <v>195404</v>
      </c>
      <c r="B399" s="88">
        <f t="shared" si="108"/>
        <v>19724</v>
      </c>
      <c r="C399" s="79" t="str">
        <f t="shared" si="109"/>
        <v>--</v>
      </c>
      <c r="D399" s="79" t="str">
        <f t="shared" si="110"/>
        <v>Nimbus</v>
      </c>
      <c r="E399" s="79" t="str">
        <f t="shared" si="111"/>
        <v>--</v>
      </c>
      <c r="F399" s="89" t="str">
        <f t="shared" si="102"/>
        <v>&gt;RC</v>
      </c>
      <c r="G399" s="89" t="str">
        <f t="shared" si="103"/>
        <v>&lt;RC</v>
      </c>
      <c r="H399" s="89" t="str">
        <f t="shared" si="112"/>
        <v>Tracy</v>
      </c>
      <c r="I399" s="89" t="str">
        <f t="shared" si="113"/>
        <v>--</v>
      </c>
      <c r="J399" s="79" t="str">
        <f>IF(DeltaCalc!P399="","--",DeltaCalc!P399)</f>
        <v>EIMRDO</v>
      </c>
      <c r="K399" s="89" t="str">
        <f t="shared" si="114"/>
        <v>UWFE</v>
      </c>
      <c r="L399" s="90">
        <f>DeltaCalc!AF399</f>
        <v>0</v>
      </c>
      <c r="M399" s="90">
        <f t="shared" si="104"/>
        <v>13563.2705078125</v>
      </c>
      <c r="N399" s="90">
        <f t="shared" si="105"/>
        <v>6030.2021484375</v>
      </c>
      <c r="O399" s="90">
        <f t="shared" si="106"/>
        <v>4214.29931640625</v>
      </c>
      <c r="P399" s="90">
        <f t="shared" si="115"/>
        <v>10244.50146484375</v>
      </c>
      <c r="Q399" s="90">
        <f t="shared" si="107"/>
        <v>0</v>
      </c>
      <c r="R399" s="92">
        <f>Data!CG399</f>
        <v>0</v>
      </c>
      <c r="S399" s="92">
        <f>Data!CH399</f>
        <v>4500</v>
      </c>
      <c r="T399" s="92">
        <f>Data!CI399</f>
        <v>3707.161865234375</v>
      </c>
      <c r="U399" s="92">
        <f>Data!CJ399</f>
        <v>8207.162109375</v>
      </c>
      <c r="V399" s="90">
        <f>Data!CA400</f>
        <v>288.8289794921875</v>
      </c>
      <c r="W399" s="90">
        <f>Data!CC399</f>
        <v>964.91229248046875</v>
      </c>
      <c r="X399" s="90" t="str">
        <f t="shared" si="116"/>
        <v/>
      </c>
      <c r="Y399" s="90">
        <f>Data!BU400</f>
        <v>654.93035888671875</v>
      </c>
      <c r="Z399" s="90">
        <f>Data!BW399</f>
        <v>99000</v>
      </c>
      <c r="AA399" s="90" t="str">
        <f t="shared" si="117"/>
        <v/>
      </c>
      <c r="AB399" s="90">
        <f>Data!BX400</f>
        <v>430.15304565429687</v>
      </c>
      <c r="AC399" s="90">
        <f>Data!BZ399</f>
        <v>99000</v>
      </c>
      <c r="AD399" s="90" t="str">
        <f t="shared" si="118"/>
        <v/>
      </c>
    </row>
    <row r="400" spans="1:30">
      <c r="A400" s="77">
        <v>195405</v>
      </c>
      <c r="B400" s="88">
        <f t="shared" si="108"/>
        <v>19755</v>
      </c>
      <c r="C400" s="79" t="str">
        <f t="shared" si="109"/>
        <v>Flood</v>
      </c>
      <c r="D400" s="79" t="str">
        <f t="shared" si="110"/>
        <v>Nimbus</v>
      </c>
      <c r="E400" s="79" t="str">
        <f t="shared" si="111"/>
        <v>Therm.</v>
      </c>
      <c r="F400" s="89" t="str">
        <f t="shared" si="102"/>
        <v>&lt;RC</v>
      </c>
      <c r="G400" s="89" t="str">
        <f t="shared" si="103"/>
        <v>&gt;RC</v>
      </c>
      <c r="H400" s="89" t="str">
        <f t="shared" si="112"/>
        <v>--</v>
      </c>
      <c r="I400" s="89" t="str">
        <f t="shared" si="113"/>
        <v>--</v>
      </c>
      <c r="J400" s="79" t="str">
        <f>IF(DeltaCalc!P400="","--",DeltaCalc!P400)</f>
        <v>--</v>
      </c>
      <c r="K400" s="89" t="str">
        <f t="shared" si="114"/>
        <v>UWFE</v>
      </c>
      <c r="L400" s="90">
        <f>DeltaCalc!AF400</f>
        <v>18421.548828125</v>
      </c>
      <c r="M400" s="90">
        <f t="shared" si="104"/>
        <v>23259.951171875</v>
      </c>
      <c r="N400" s="90">
        <f t="shared" si="105"/>
        <v>2065.342041015625</v>
      </c>
      <c r="O400" s="90">
        <f t="shared" si="106"/>
        <v>2065.342041015625</v>
      </c>
      <c r="P400" s="90">
        <f t="shared" si="115"/>
        <v>4130.68408203125</v>
      </c>
      <c r="Q400" s="90">
        <f t="shared" si="107"/>
        <v>18421.548828125</v>
      </c>
      <c r="R400" s="92">
        <f>Data!CG400</f>
        <v>0</v>
      </c>
      <c r="S400" s="92">
        <f>Data!CH400</f>
        <v>300</v>
      </c>
      <c r="T400" s="92">
        <f>Data!CI400</f>
        <v>3000</v>
      </c>
      <c r="U400" s="92">
        <f>Data!CJ400</f>
        <v>3300</v>
      </c>
      <c r="V400" s="90">
        <f>Data!CA401</f>
        <v>380.90264892578125</v>
      </c>
      <c r="W400" s="90">
        <f>Data!CC400</f>
        <v>964.91229248046875</v>
      </c>
      <c r="X400" s="90" t="str">
        <f t="shared" si="116"/>
        <v/>
      </c>
      <c r="Y400" s="90">
        <f>Data!BU401</f>
        <v>449.97201538085937</v>
      </c>
      <c r="Z400" s="90">
        <f>Data!BW400</f>
        <v>99000</v>
      </c>
      <c r="AA400" s="90" t="str">
        <f t="shared" si="117"/>
        <v/>
      </c>
      <c r="AB400" s="90">
        <f>Data!BX401</f>
        <v>276.48361206054687</v>
      </c>
      <c r="AC400" s="90">
        <f>Data!BZ400</f>
        <v>99000</v>
      </c>
      <c r="AD400" s="90" t="str">
        <f t="shared" si="118"/>
        <v/>
      </c>
    </row>
    <row r="401" spans="1:30">
      <c r="A401" s="77">
        <v>195406</v>
      </c>
      <c r="B401" s="88">
        <f t="shared" si="108"/>
        <v>19783</v>
      </c>
      <c r="C401" s="79" t="str">
        <f t="shared" si="109"/>
        <v>Flood</v>
      </c>
      <c r="D401" s="79" t="str">
        <f t="shared" si="110"/>
        <v>Flood</v>
      </c>
      <c r="E401" s="79" t="str">
        <f t="shared" si="111"/>
        <v>Therm.</v>
      </c>
      <c r="F401" s="89" t="str">
        <f t="shared" si="102"/>
        <v>&lt;RC</v>
      </c>
      <c r="G401" s="89" t="str">
        <f t="shared" si="103"/>
        <v>&gt;RC</v>
      </c>
      <c r="H401" s="89" t="str">
        <f t="shared" si="112"/>
        <v>--</v>
      </c>
      <c r="I401" s="89" t="str">
        <f t="shared" si="113"/>
        <v>--</v>
      </c>
      <c r="J401" s="79" t="str">
        <f>IF(DeltaCalc!P401="","--",DeltaCalc!P401)</f>
        <v>--</v>
      </c>
      <c r="K401" s="89" t="str">
        <f t="shared" si="114"/>
        <v>UWFE</v>
      </c>
      <c r="L401" s="90">
        <f>DeltaCalc!AF401</f>
        <v>43695.074683854829</v>
      </c>
      <c r="M401" s="90">
        <f t="shared" si="104"/>
        <v>52631.9296875</v>
      </c>
      <c r="N401" s="90">
        <f t="shared" si="105"/>
        <v>2509.165771484375</v>
      </c>
      <c r="O401" s="90">
        <f t="shared" si="106"/>
        <v>2509.165771484375</v>
      </c>
      <c r="P401" s="90">
        <f t="shared" si="115"/>
        <v>5018.33154296875</v>
      </c>
      <c r="Q401" s="90">
        <f t="shared" si="107"/>
        <v>44848.015625</v>
      </c>
      <c r="R401" s="92">
        <f>Data!CG401</f>
        <v>0</v>
      </c>
      <c r="S401" s="92">
        <f>Data!CH401</f>
        <v>2165.69775390625</v>
      </c>
      <c r="T401" s="92">
        <f>Data!CI401</f>
        <v>2500</v>
      </c>
      <c r="U401" s="92">
        <f>Data!CJ401</f>
        <v>4665.69775390625</v>
      </c>
      <c r="V401" s="90">
        <f>Data!CA402</f>
        <v>300.61318969726562</v>
      </c>
      <c r="W401" s="90">
        <f>Data!CC401</f>
        <v>631.57891845703125</v>
      </c>
      <c r="X401" s="90" t="str">
        <f t="shared" si="116"/>
        <v/>
      </c>
      <c r="Y401" s="90">
        <f>Data!BU402</f>
        <v>227.77003479003906</v>
      </c>
      <c r="Z401" s="90">
        <f>Data!BW401</f>
        <v>99000</v>
      </c>
      <c r="AA401" s="90" t="str">
        <f t="shared" si="117"/>
        <v/>
      </c>
      <c r="AB401" s="90">
        <f>Data!BX402</f>
        <v>177.04844665527344</v>
      </c>
      <c r="AC401" s="90">
        <f>Data!BZ401</f>
        <v>99000</v>
      </c>
      <c r="AD401" s="90" t="str">
        <f t="shared" si="118"/>
        <v/>
      </c>
    </row>
    <row r="402" spans="1:30">
      <c r="A402" s="77">
        <v>195407</v>
      </c>
      <c r="B402" s="88">
        <f t="shared" si="108"/>
        <v>19814</v>
      </c>
      <c r="C402" s="79" t="str">
        <f t="shared" si="109"/>
        <v>Flood</v>
      </c>
      <c r="D402" s="79" t="str">
        <f t="shared" si="110"/>
        <v>Flood</v>
      </c>
      <c r="E402" s="79" t="str">
        <f t="shared" si="111"/>
        <v>Flood</v>
      </c>
      <c r="F402" s="89" t="str">
        <f t="shared" si="102"/>
        <v>&gt;RC</v>
      </c>
      <c r="G402" s="89" t="str">
        <f t="shared" si="103"/>
        <v>&gt;RC</v>
      </c>
      <c r="H402" s="89" t="str">
        <f t="shared" si="112"/>
        <v>--</v>
      </c>
      <c r="I402" s="89" t="str">
        <f t="shared" si="113"/>
        <v>--</v>
      </c>
      <c r="J402" s="79" t="str">
        <f>IF(DeltaCalc!P402="","--",DeltaCalc!P402)</f>
        <v>--</v>
      </c>
      <c r="K402" s="89" t="str">
        <f t="shared" si="114"/>
        <v>UWFE</v>
      </c>
      <c r="L402" s="90">
        <f>DeltaCalc!AF402</f>
        <v>26890.057656595665</v>
      </c>
      <c r="M402" s="90">
        <f t="shared" si="104"/>
        <v>41129.68359375</v>
      </c>
      <c r="N402" s="90">
        <f t="shared" si="105"/>
        <v>3323.178466796875</v>
      </c>
      <c r="O402" s="90">
        <f t="shared" si="106"/>
        <v>3323.178466796875</v>
      </c>
      <c r="P402" s="90">
        <f t="shared" si="115"/>
        <v>6646.35693359375</v>
      </c>
      <c r="Q402" s="90">
        <f t="shared" si="107"/>
        <v>27205.208984375</v>
      </c>
      <c r="R402" s="92">
        <f>Data!CG402</f>
        <v>0</v>
      </c>
      <c r="S402" s="92">
        <f>Data!CH402</f>
        <v>1588.453857421875</v>
      </c>
      <c r="T402" s="92">
        <f>Data!CI402</f>
        <v>800</v>
      </c>
      <c r="U402" s="92">
        <f>Data!CJ402</f>
        <v>2388.453857421875</v>
      </c>
      <c r="V402" s="90">
        <f>Data!CA403</f>
        <v>274.728515625</v>
      </c>
      <c r="W402" s="90">
        <f>Data!CC402</f>
        <v>631.57891845703125</v>
      </c>
      <c r="X402" s="90" t="str">
        <f t="shared" si="116"/>
        <v/>
      </c>
      <c r="Y402" s="90">
        <f>Data!BU403</f>
        <v>230.74354553222656</v>
      </c>
      <c r="Z402" s="90">
        <f>Data!BW402</f>
        <v>99000</v>
      </c>
      <c r="AA402" s="90" t="str">
        <f t="shared" si="117"/>
        <v/>
      </c>
      <c r="AB402" s="90">
        <f>Data!BX403</f>
        <v>167.24757385253906</v>
      </c>
      <c r="AC402" s="90">
        <f>Data!BZ402</f>
        <v>99000</v>
      </c>
      <c r="AD402" s="90" t="str">
        <f t="shared" si="118"/>
        <v/>
      </c>
    </row>
    <row r="403" spans="1:30">
      <c r="A403" s="77">
        <v>195408</v>
      </c>
      <c r="B403" s="88">
        <f t="shared" si="108"/>
        <v>19844</v>
      </c>
      <c r="C403" s="79" t="str">
        <f t="shared" si="109"/>
        <v>Flood</v>
      </c>
      <c r="D403" s="79" t="str">
        <f t="shared" si="110"/>
        <v>Flood</v>
      </c>
      <c r="E403" s="79" t="str">
        <f t="shared" si="111"/>
        <v>Flood</v>
      </c>
      <c r="F403" s="89" t="str">
        <f t="shared" si="102"/>
        <v>&gt;RC</v>
      </c>
      <c r="G403" s="89" t="str">
        <f t="shared" si="103"/>
        <v>&lt;RC</v>
      </c>
      <c r="H403" s="89" t="str">
        <f t="shared" si="112"/>
        <v>PulseCap1</v>
      </c>
      <c r="I403" s="89" t="str">
        <f t="shared" si="113"/>
        <v>PulseCap1</v>
      </c>
      <c r="J403" s="79" t="str">
        <f>IF(DeltaCalc!P403="","--",DeltaCalc!P403)</f>
        <v>--</v>
      </c>
      <c r="K403" s="89" t="str">
        <f t="shared" si="114"/>
        <v>UWFE</v>
      </c>
      <c r="L403" s="90">
        <f>DeltaCalc!AF403</f>
        <v>26674.013671875</v>
      </c>
      <c r="M403" s="90">
        <f t="shared" si="104"/>
        <v>38439.33203125</v>
      </c>
      <c r="N403" s="90">
        <f t="shared" si="105"/>
        <v>700</v>
      </c>
      <c r="O403" s="90">
        <f t="shared" si="106"/>
        <v>800</v>
      </c>
      <c r="P403" s="90">
        <f t="shared" si="115"/>
        <v>1500</v>
      </c>
      <c r="Q403" s="90">
        <f t="shared" si="107"/>
        <v>26674.013671875</v>
      </c>
      <c r="R403" s="92">
        <f>Data!CG403</f>
        <v>0</v>
      </c>
      <c r="S403" s="92">
        <f>Data!CH403</f>
        <v>300</v>
      </c>
      <c r="T403" s="92">
        <f>Data!CI403</f>
        <v>800</v>
      </c>
      <c r="U403" s="92">
        <f>Data!CJ403</f>
        <v>1100</v>
      </c>
      <c r="V403" s="90">
        <f>Data!CA404</f>
        <v>448.64724731445312</v>
      </c>
      <c r="W403" s="90">
        <f>Data!CC403</f>
        <v>631.57891845703125</v>
      </c>
      <c r="X403" s="90" t="str">
        <f t="shared" si="116"/>
        <v/>
      </c>
      <c r="Y403" s="90">
        <f>Data!BU404</f>
        <v>243.73750305175781</v>
      </c>
      <c r="Z403" s="90">
        <f>Data!BW403</f>
        <v>450</v>
      </c>
      <c r="AA403" s="90" t="str">
        <f t="shared" si="117"/>
        <v/>
      </c>
      <c r="AB403" s="90">
        <f>Data!BX404</f>
        <v>199.34844970703125</v>
      </c>
      <c r="AC403" s="90">
        <f>Data!BZ403</f>
        <v>450</v>
      </c>
      <c r="AD403" s="90" t="str">
        <f t="shared" si="118"/>
        <v/>
      </c>
    </row>
    <row r="404" spans="1:30">
      <c r="A404" s="77">
        <v>195409</v>
      </c>
      <c r="B404" s="88">
        <f t="shared" si="108"/>
        <v>19875</v>
      </c>
      <c r="C404" s="79" t="str">
        <f t="shared" si="109"/>
        <v>Flood</v>
      </c>
      <c r="D404" s="79" t="str">
        <f t="shared" si="110"/>
        <v>Nimbus</v>
      </c>
      <c r="E404" s="79" t="str">
        <f t="shared" si="111"/>
        <v>Therm.</v>
      </c>
      <c r="F404" s="89" t="str">
        <f t="shared" si="102"/>
        <v>&lt;RC</v>
      </c>
      <c r="G404" s="89" t="str">
        <f t="shared" si="103"/>
        <v>&lt;RC</v>
      </c>
      <c r="H404" s="89" t="str">
        <f t="shared" si="112"/>
        <v>PulseCap1</v>
      </c>
      <c r="I404" s="89" t="str">
        <f t="shared" si="113"/>
        <v>PulseCap1</v>
      </c>
      <c r="J404" s="79" t="str">
        <f>IF(DeltaCalc!P404="","--",DeltaCalc!P404)</f>
        <v>--</v>
      </c>
      <c r="K404" s="89" t="str">
        <f t="shared" si="114"/>
        <v>UWFE</v>
      </c>
      <c r="L404" s="90">
        <f>DeltaCalc!AF404</f>
        <v>7087.232421875</v>
      </c>
      <c r="M404" s="90">
        <f t="shared" si="104"/>
        <v>14081.3994140625</v>
      </c>
      <c r="N404" s="90">
        <f t="shared" si="105"/>
        <v>700</v>
      </c>
      <c r="O404" s="90">
        <f t="shared" si="106"/>
        <v>800</v>
      </c>
      <c r="P404" s="90">
        <f t="shared" si="115"/>
        <v>1500</v>
      </c>
      <c r="Q404" s="90">
        <f t="shared" si="107"/>
        <v>7087.232421875</v>
      </c>
      <c r="R404" s="92">
        <f>Data!CG404</f>
        <v>0</v>
      </c>
      <c r="S404" s="92">
        <f>Data!CH404</f>
        <v>1000</v>
      </c>
      <c r="T404" s="92">
        <f>Data!CI404</f>
        <v>991.17791748046875</v>
      </c>
      <c r="U404" s="92">
        <f>Data!CJ404</f>
        <v>1991.1778564453125</v>
      </c>
      <c r="V404" s="90">
        <f>Data!CA405</f>
        <v>399.213134765625</v>
      </c>
      <c r="W404" s="90">
        <f>Data!CC404</f>
        <v>631.57891845703125</v>
      </c>
      <c r="X404" s="90" t="str">
        <f t="shared" si="116"/>
        <v/>
      </c>
      <c r="Y404" s="90">
        <f>Data!BU405</f>
        <v>236.17266845703125</v>
      </c>
      <c r="Z404" s="90">
        <f>Data!BW404</f>
        <v>450</v>
      </c>
      <c r="AA404" s="90" t="str">
        <f t="shared" si="117"/>
        <v/>
      </c>
      <c r="AB404" s="90">
        <f>Data!BX405</f>
        <v>207.1551513671875</v>
      </c>
      <c r="AC404" s="90">
        <f>Data!BZ404</f>
        <v>450</v>
      </c>
      <c r="AD404" s="90" t="str">
        <f t="shared" si="118"/>
        <v/>
      </c>
    </row>
    <row r="405" spans="1:30">
      <c r="A405" s="77">
        <v>195410</v>
      </c>
      <c r="B405" s="88">
        <f t="shared" si="108"/>
        <v>19905</v>
      </c>
      <c r="C405" s="79" t="str">
        <f t="shared" si="109"/>
        <v>NCP</v>
      </c>
      <c r="D405" s="79" t="str">
        <f t="shared" si="110"/>
        <v>--</v>
      </c>
      <c r="E405" s="79" t="str">
        <f t="shared" si="111"/>
        <v>--</v>
      </c>
      <c r="F405" s="89" t="str">
        <f t="shared" si="102"/>
        <v>&lt;RC</v>
      </c>
      <c r="G405" s="89" t="str">
        <f t="shared" si="103"/>
        <v>&lt;RC</v>
      </c>
      <c r="H405" s="89" t="str">
        <f t="shared" si="112"/>
        <v>--</v>
      </c>
      <c r="I405" s="89" t="str">
        <f t="shared" si="113"/>
        <v>--</v>
      </c>
      <c r="J405" s="79" t="str">
        <f>IF(DeltaCalc!P405="","--",DeltaCalc!P405)</f>
        <v>MRDO</v>
      </c>
      <c r="K405" s="89" t="str">
        <f t="shared" si="114"/>
        <v>IBU</v>
      </c>
      <c r="L405" s="90">
        <f>DeltaCalc!AF405</f>
        <v>0</v>
      </c>
      <c r="M405" s="90">
        <f t="shared" si="104"/>
        <v>13151.9423828125</v>
      </c>
      <c r="N405" s="90">
        <f t="shared" si="105"/>
        <v>2652.87158203125</v>
      </c>
      <c r="O405" s="90">
        <f t="shared" si="106"/>
        <v>2652.87158203125</v>
      </c>
      <c r="P405" s="90">
        <f t="shared" si="115"/>
        <v>5305.7431640625</v>
      </c>
      <c r="Q405" s="90">
        <f t="shared" si="107"/>
        <v>0</v>
      </c>
      <c r="R405" s="92">
        <f>Data!CG405</f>
        <v>9835.6787109375</v>
      </c>
      <c r="S405" s="92">
        <f>Data!CH405</f>
        <v>2500</v>
      </c>
      <c r="T405" s="92">
        <f>Data!CI405</f>
        <v>2000</v>
      </c>
      <c r="U405" s="92">
        <f>Data!CJ405</f>
        <v>4500</v>
      </c>
      <c r="V405" s="90">
        <f>Data!CA406</f>
        <v>259.80303955078125</v>
      </c>
      <c r="W405" s="90">
        <f>Data!CC405</f>
        <v>631.57891845703125</v>
      </c>
      <c r="X405" s="90" t="str">
        <f t="shared" si="116"/>
        <v/>
      </c>
      <c r="Y405" s="90">
        <f>Data!BU406</f>
        <v>323.00604248046875</v>
      </c>
      <c r="Z405" s="90">
        <f>Data!BW405</f>
        <v>450</v>
      </c>
      <c r="AA405" s="90" t="str">
        <f t="shared" si="117"/>
        <v/>
      </c>
      <c r="AB405" s="90">
        <f>Data!BX406</f>
        <v>315.63504028320312</v>
      </c>
      <c r="AC405" s="90">
        <f>Data!BZ405</f>
        <v>450</v>
      </c>
      <c r="AD405" s="90" t="str">
        <f t="shared" si="118"/>
        <v/>
      </c>
    </row>
    <row r="406" spans="1:30">
      <c r="A406" s="77">
        <v>195411</v>
      </c>
      <c r="B406" s="88">
        <f t="shared" si="108"/>
        <v>19936</v>
      </c>
      <c r="C406" s="79" t="str">
        <f t="shared" si="109"/>
        <v>--</v>
      </c>
      <c r="D406" s="79" t="str">
        <f t="shared" si="110"/>
        <v>--</v>
      </c>
      <c r="E406" s="79" t="str">
        <f t="shared" si="111"/>
        <v>--</v>
      </c>
      <c r="F406" s="89" t="str">
        <f t="shared" si="102"/>
        <v>&lt;RC</v>
      </c>
      <c r="G406" s="89" t="str">
        <f t="shared" si="103"/>
        <v>&lt;RC</v>
      </c>
      <c r="H406" s="89" t="str">
        <f t="shared" si="112"/>
        <v>--</v>
      </c>
      <c r="I406" s="89" t="str">
        <f t="shared" si="113"/>
        <v>--</v>
      </c>
      <c r="J406" s="79" t="str">
        <f>IF(DeltaCalc!P406="","--",DeltaCalc!P406)</f>
        <v>JP</v>
      </c>
      <c r="K406" s="89" t="str">
        <f t="shared" si="114"/>
        <v>IBU</v>
      </c>
      <c r="L406" s="90">
        <f>DeltaCalc!AF406</f>
        <v>0</v>
      </c>
      <c r="M406" s="90">
        <f t="shared" si="104"/>
        <v>22505.86328125</v>
      </c>
      <c r="N406" s="90">
        <f t="shared" si="105"/>
        <v>5808.408203125</v>
      </c>
      <c r="O406" s="90">
        <f t="shared" si="106"/>
        <v>1589.1094970703125</v>
      </c>
      <c r="P406" s="90">
        <f t="shared" si="115"/>
        <v>7397.5177001953125</v>
      </c>
      <c r="Q406" s="90">
        <f t="shared" si="107"/>
        <v>3841.7666015625</v>
      </c>
      <c r="R406" s="92">
        <f>Data!CG406</f>
        <v>22505.86328125</v>
      </c>
      <c r="S406" s="92">
        <f>Data!CH406</f>
        <v>6680</v>
      </c>
      <c r="T406" s="92">
        <f>Data!CI406</f>
        <v>4491.55859375</v>
      </c>
      <c r="U406" s="92">
        <f>Data!CJ406</f>
        <v>11171.55859375</v>
      </c>
      <c r="V406" s="90">
        <f>Data!CA407</f>
        <v>268.78485107421875</v>
      </c>
      <c r="W406" s="90">
        <f>Data!CC406</f>
        <v>631.57891845703125</v>
      </c>
      <c r="X406" s="90" t="str">
        <f t="shared" si="116"/>
        <v/>
      </c>
      <c r="Y406" s="90">
        <f>Data!BU407</f>
        <v>464.591552734375</v>
      </c>
      <c r="Z406" s="90">
        <f>Data!BW406</f>
        <v>450</v>
      </c>
      <c r="AA406" s="90">
        <f t="shared" si="117"/>
        <v>14.591552734375</v>
      </c>
      <c r="AB406" s="90">
        <f>Data!BX407</f>
        <v>350.89627075195312</v>
      </c>
      <c r="AC406" s="90">
        <f>Data!BZ406</f>
        <v>630</v>
      </c>
      <c r="AD406" s="90" t="str">
        <f t="shared" si="118"/>
        <v/>
      </c>
    </row>
    <row r="407" spans="1:30">
      <c r="A407" s="77">
        <v>195412</v>
      </c>
      <c r="B407" s="88">
        <f t="shared" si="108"/>
        <v>19967</v>
      </c>
      <c r="C407" s="79" t="str">
        <f t="shared" si="109"/>
        <v>NCP</v>
      </c>
      <c r="D407" s="79" t="str">
        <f t="shared" si="110"/>
        <v>--</v>
      </c>
      <c r="E407" s="79" t="str">
        <f t="shared" si="111"/>
        <v>--</v>
      </c>
      <c r="F407" s="89" t="str">
        <f t="shared" si="102"/>
        <v>&lt;RC</v>
      </c>
      <c r="G407" s="89" t="str">
        <f t="shared" si="103"/>
        <v>&lt;RC</v>
      </c>
      <c r="H407" s="89" t="str">
        <f t="shared" si="112"/>
        <v>Tracy</v>
      </c>
      <c r="I407" s="89" t="str">
        <f t="shared" si="113"/>
        <v>Banks</v>
      </c>
      <c r="J407" s="79" t="str">
        <f>IF(DeltaCalc!P407="","--",DeltaCalc!P407)</f>
        <v>MRDO</v>
      </c>
      <c r="K407" s="89" t="str">
        <f t="shared" si="114"/>
        <v>IBU</v>
      </c>
      <c r="L407" s="90">
        <f>DeltaCalc!AF407</f>
        <v>0</v>
      </c>
      <c r="M407" s="90">
        <f t="shared" si="104"/>
        <v>16396.95703125</v>
      </c>
      <c r="N407" s="90">
        <f t="shared" si="105"/>
        <v>6680</v>
      </c>
      <c r="O407" s="90">
        <f t="shared" si="106"/>
        <v>4469.490234375</v>
      </c>
      <c r="P407" s="90">
        <f t="shared" si="115"/>
        <v>11149.490234375</v>
      </c>
      <c r="Q407" s="90">
        <f t="shared" si="107"/>
        <v>0</v>
      </c>
      <c r="R407" s="92">
        <f>Data!CG407</f>
        <v>14228.982421875</v>
      </c>
      <c r="S407" s="92">
        <f>Data!CH407</f>
        <v>6680</v>
      </c>
      <c r="T407" s="92">
        <f>Data!CI407</f>
        <v>4469.490234375</v>
      </c>
      <c r="U407" s="92">
        <f>Data!CJ407</f>
        <v>11149.490234375</v>
      </c>
      <c r="V407" s="90">
        <f>Data!CA408</f>
        <v>322.7666015625</v>
      </c>
      <c r="W407" s="90">
        <f>Data!CC407</f>
        <v>705.26318359375</v>
      </c>
      <c r="X407" s="90" t="str">
        <f t="shared" si="116"/>
        <v/>
      </c>
      <c r="Y407" s="90">
        <f>Data!BU408</f>
        <v>959.58001708984375</v>
      </c>
      <c r="Z407" s="90">
        <f>Data!BW407</f>
        <v>1350</v>
      </c>
      <c r="AA407" s="90" t="str">
        <f t="shared" si="117"/>
        <v/>
      </c>
      <c r="AB407" s="90">
        <f>Data!BX408</f>
        <v>645.5533447265625</v>
      </c>
      <c r="AC407" s="90">
        <f>Data!BZ407</f>
        <v>1740</v>
      </c>
      <c r="AD407" s="90" t="str">
        <f t="shared" si="118"/>
        <v/>
      </c>
    </row>
    <row r="408" spans="1:30">
      <c r="A408" s="77">
        <v>195413</v>
      </c>
      <c r="B408" s="88">
        <f t="shared" si="108"/>
        <v>19997</v>
      </c>
      <c r="C408" s="79" t="str">
        <f t="shared" si="109"/>
        <v>--</v>
      </c>
      <c r="D408" s="79" t="str">
        <f t="shared" si="110"/>
        <v>Nimbus</v>
      </c>
      <c r="E408" s="79" t="str">
        <f t="shared" si="111"/>
        <v>--</v>
      </c>
      <c r="F408" s="89" t="str">
        <f t="shared" si="102"/>
        <v>&lt;RC</v>
      </c>
      <c r="G408" s="89" t="str">
        <f t="shared" si="103"/>
        <v>&lt;RC</v>
      </c>
      <c r="H408" s="89" t="str">
        <f t="shared" si="112"/>
        <v>Tracy</v>
      </c>
      <c r="I408" s="89" t="str">
        <f t="shared" si="113"/>
        <v>Banks</v>
      </c>
      <c r="J408" s="79" t="str">
        <f>IF(DeltaCalc!P408="","--",DeltaCalc!P408)</f>
        <v>MRDO</v>
      </c>
      <c r="K408" s="89" t="str">
        <f t="shared" si="114"/>
        <v>IBU</v>
      </c>
      <c r="L408" s="90">
        <f>DeltaCalc!AF408</f>
        <v>0</v>
      </c>
      <c r="M408" s="90">
        <f t="shared" si="104"/>
        <v>22326.208984375</v>
      </c>
      <c r="N408" s="90">
        <f t="shared" si="105"/>
        <v>6680</v>
      </c>
      <c r="O408" s="90">
        <f t="shared" si="106"/>
        <v>4375.81494140625</v>
      </c>
      <c r="P408" s="90">
        <f t="shared" si="115"/>
        <v>11055.81494140625</v>
      </c>
      <c r="Q408" s="90">
        <f t="shared" si="107"/>
        <v>0</v>
      </c>
      <c r="R408" s="92">
        <f>Data!CG408</f>
        <v>12818.130859375</v>
      </c>
      <c r="S408" s="92">
        <f>Data!CH408</f>
        <v>6680</v>
      </c>
      <c r="T408" s="92">
        <f>Data!CI408</f>
        <v>4375.81494140625</v>
      </c>
      <c r="U408" s="92">
        <f>Data!CJ408</f>
        <v>11055.814453125</v>
      </c>
      <c r="V408" s="90">
        <f>Data!CA409</f>
        <v>498.15386962890625</v>
      </c>
      <c r="W408" s="90">
        <f>Data!CC408</f>
        <v>964.91229248046875</v>
      </c>
      <c r="X408" s="90" t="str">
        <f t="shared" si="116"/>
        <v/>
      </c>
      <c r="Y408" s="90">
        <f>Data!BU409</f>
        <v>964.5908203125</v>
      </c>
      <c r="Z408" s="90">
        <f>Data!BW408</f>
        <v>99000</v>
      </c>
      <c r="AA408" s="90" t="str">
        <f t="shared" si="117"/>
        <v/>
      </c>
      <c r="AB408" s="90">
        <f>Data!BX409</f>
        <v>446.21499633789062</v>
      </c>
      <c r="AC408" s="90">
        <f>Data!BZ408</f>
        <v>99000</v>
      </c>
      <c r="AD408" s="90" t="str">
        <f t="shared" si="118"/>
        <v/>
      </c>
    </row>
    <row r="409" spans="1:30">
      <c r="A409" s="77">
        <v>195502</v>
      </c>
      <c r="B409" s="88">
        <f t="shared" si="108"/>
        <v>20028</v>
      </c>
      <c r="C409" s="79" t="str">
        <f t="shared" si="109"/>
        <v>--</v>
      </c>
      <c r="D409" s="79" t="str">
        <f t="shared" si="110"/>
        <v>Nimbus</v>
      </c>
      <c r="E409" s="79" t="str">
        <f t="shared" si="111"/>
        <v>--</v>
      </c>
      <c r="F409" s="89" t="str">
        <f t="shared" si="102"/>
        <v>&lt;RC</v>
      </c>
      <c r="G409" s="89" t="str">
        <f t="shared" si="103"/>
        <v>@RC</v>
      </c>
      <c r="H409" s="89" t="str">
        <f t="shared" si="112"/>
        <v>--</v>
      </c>
      <c r="I409" s="89" t="str">
        <f t="shared" si="113"/>
        <v>--</v>
      </c>
      <c r="J409" s="79" t="str">
        <f>IF(DeltaCalc!P409="","--",DeltaCalc!P409)</f>
        <v>MRDO</v>
      </c>
      <c r="K409" s="89" t="str">
        <f t="shared" si="114"/>
        <v>UWFE</v>
      </c>
      <c r="L409" s="90">
        <f>DeltaCalc!AF409</f>
        <v>0</v>
      </c>
      <c r="M409" s="90">
        <f t="shared" si="104"/>
        <v>11966.904296875</v>
      </c>
      <c r="N409" s="90">
        <f t="shared" si="105"/>
        <v>3414.826416015625</v>
      </c>
      <c r="O409" s="90">
        <f t="shared" si="106"/>
        <v>3414.826416015625</v>
      </c>
      <c r="P409" s="90">
        <f t="shared" si="115"/>
        <v>6829.65283203125</v>
      </c>
      <c r="Q409" s="90">
        <f t="shared" si="107"/>
        <v>0</v>
      </c>
      <c r="R409" s="92">
        <f>Data!CG409</f>
        <v>0</v>
      </c>
      <c r="S409" s="92">
        <f>Data!CH409</f>
        <v>3118.3447265625</v>
      </c>
      <c r="T409" s="92">
        <f>Data!CI409</f>
        <v>3826.23291015625</v>
      </c>
      <c r="U409" s="92">
        <f>Data!CJ409</f>
        <v>6944.57763671875</v>
      </c>
      <c r="V409" s="90">
        <f>Data!CA410</f>
        <v>288.24200439453125</v>
      </c>
      <c r="W409" s="90">
        <f>Data!CC409</f>
        <v>964.91229248046875</v>
      </c>
      <c r="X409" s="90" t="str">
        <f t="shared" si="116"/>
        <v/>
      </c>
      <c r="Y409" s="90">
        <f>Data!BU410</f>
        <v>613.40802001953125</v>
      </c>
      <c r="Z409" s="90">
        <f>Data!BW409</f>
        <v>99000</v>
      </c>
      <c r="AA409" s="90" t="str">
        <f t="shared" si="117"/>
        <v/>
      </c>
      <c r="AB409" s="90">
        <f>Data!BX410</f>
        <v>574.47601318359375</v>
      </c>
      <c r="AC409" s="90">
        <f>Data!BZ409</f>
        <v>99000</v>
      </c>
      <c r="AD409" s="90" t="str">
        <f t="shared" si="118"/>
        <v/>
      </c>
    </row>
    <row r="410" spans="1:30">
      <c r="A410" s="77">
        <v>195503</v>
      </c>
      <c r="B410" s="88">
        <f t="shared" si="108"/>
        <v>20058</v>
      </c>
      <c r="C410" s="79" t="str">
        <f t="shared" si="109"/>
        <v>--</v>
      </c>
      <c r="D410" s="79" t="str">
        <f t="shared" si="110"/>
        <v>Nimbus</v>
      </c>
      <c r="E410" s="79" t="str">
        <f t="shared" si="111"/>
        <v>Therm.</v>
      </c>
      <c r="F410" s="89" t="str">
        <f t="shared" si="102"/>
        <v>&lt;RC</v>
      </c>
      <c r="G410" s="89" t="str">
        <f t="shared" si="103"/>
        <v>&gt;RC</v>
      </c>
      <c r="H410" s="89" t="str">
        <f t="shared" si="112"/>
        <v>Tracy</v>
      </c>
      <c r="I410" s="89" t="str">
        <f t="shared" si="113"/>
        <v>--</v>
      </c>
      <c r="J410" s="79" t="str">
        <f>IF(DeltaCalc!P410="","--",DeltaCalc!P410)</f>
        <v>MRDO</v>
      </c>
      <c r="K410" s="89" t="str">
        <f t="shared" si="114"/>
        <v>UWFE</v>
      </c>
      <c r="L410" s="90">
        <f>DeltaCalc!AF410</f>
        <v>0</v>
      </c>
      <c r="M410" s="90">
        <f t="shared" si="104"/>
        <v>17024.1484375</v>
      </c>
      <c r="N410" s="90">
        <f t="shared" si="105"/>
        <v>3732.501708984375</v>
      </c>
      <c r="O410" s="90">
        <f t="shared" si="106"/>
        <v>4230.87744140625</v>
      </c>
      <c r="P410" s="90">
        <f t="shared" si="115"/>
        <v>7963.379150390625</v>
      </c>
      <c r="Q410" s="90">
        <f t="shared" si="107"/>
        <v>0</v>
      </c>
      <c r="R410" s="92">
        <f>Data!CG410</f>
        <v>2242.57763671875</v>
      </c>
      <c r="S410" s="92">
        <f>Data!CH410</f>
        <v>2813.5224609375</v>
      </c>
      <c r="T410" s="92">
        <f>Data!CI410</f>
        <v>4230.87744140625</v>
      </c>
      <c r="U410" s="92">
        <f>Data!CJ410</f>
        <v>7044.39990234375</v>
      </c>
      <c r="V410" s="90">
        <f>Data!CA411</f>
        <v>352.63687133789062</v>
      </c>
      <c r="W410" s="90">
        <f>Data!CC410</f>
        <v>964.91229248046875</v>
      </c>
      <c r="X410" s="90" t="str">
        <f t="shared" si="116"/>
        <v/>
      </c>
      <c r="Y410" s="90">
        <f>Data!BU411</f>
        <v>782.3194580078125</v>
      </c>
      <c r="Z410" s="90">
        <f>Data!BW410</f>
        <v>99000</v>
      </c>
      <c r="AA410" s="90" t="str">
        <f t="shared" si="117"/>
        <v/>
      </c>
      <c r="AB410" s="90">
        <f>Data!BX411</f>
        <v>459.63040161132812</v>
      </c>
      <c r="AC410" s="90">
        <f>Data!BZ410</f>
        <v>99000</v>
      </c>
      <c r="AD410" s="90" t="str">
        <f t="shared" si="118"/>
        <v/>
      </c>
    </row>
    <row r="411" spans="1:30">
      <c r="A411" s="77">
        <v>195504</v>
      </c>
      <c r="B411" s="88">
        <f t="shared" si="108"/>
        <v>20089</v>
      </c>
      <c r="C411" s="79" t="str">
        <f t="shared" si="109"/>
        <v>Flood</v>
      </c>
      <c r="D411" s="79" t="str">
        <f t="shared" si="110"/>
        <v>Nimbus</v>
      </c>
      <c r="E411" s="79" t="str">
        <f t="shared" si="111"/>
        <v>Therm.</v>
      </c>
      <c r="F411" s="89" t="str">
        <f t="shared" si="102"/>
        <v>&gt;RC</v>
      </c>
      <c r="G411" s="89" t="str">
        <f t="shared" si="103"/>
        <v>&gt;RC</v>
      </c>
      <c r="H411" s="89" t="str">
        <f t="shared" si="112"/>
        <v>Tracy</v>
      </c>
      <c r="I411" s="89" t="str">
        <f t="shared" si="113"/>
        <v>Banks</v>
      </c>
      <c r="J411" s="79" t="str">
        <f>IF(DeltaCalc!P411="","--",DeltaCalc!P411)</f>
        <v>--</v>
      </c>
      <c r="K411" s="89" t="str">
        <f t="shared" si="114"/>
        <v>UWFE</v>
      </c>
      <c r="L411" s="90">
        <f>DeltaCalc!AF411</f>
        <v>6555.5478666579875</v>
      </c>
      <c r="M411" s="90">
        <f t="shared" si="104"/>
        <v>20626.435546875</v>
      </c>
      <c r="N411" s="90">
        <f t="shared" si="105"/>
        <v>7027.15771484375</v>
      </c>
      <c r="O411" s="90">
        <f t="shared" si="106"/>
        <v>4215.84765625</v>
      </c>
      <c r="P411" s="90">
        <f t="shared" si="115"/>
        <v>11243.00537109375</v>
      </c>
      <c r="Q411" s="90">
        <f t="shared" si="107"/>
        <v>7814.2236328125</v>
      </c>
      <c r="R411" s="92">
        <f>Data!CG411</f>
        <v>0</v>
      </c>
      <c r="S411" s="92">
        <f>Data!CH411</f>
        <v>1695.38427734375</v>
      </c>
      <c r="T411" s="92">
        <f>Data!CI411</f>
        <v>3750</v>
      </c>
      <c r="U411" s="92">
        <f>Data!CJ411</f>
        <v>5445.38427734375</v>
      </c>
      <c r="V411" s="90">
        <f>Data!CA412</f>
        <v>408.65634155273438</v>
      </c>
      <c r="W411" s="90">
        <f>Data!CC411</f>
        <v>964.91229248046875</v>
      </c>
      <c r="X411" s="90" t="str">
        <f t="shared" si="116"/>
        <v/>
      </c>
      <c r="Y411" s="90">
        <f>Data!BU412</f>
        <v>697.143310546875</v>
      </c>
      <c r="Z411" s="90">
        <f>Data!BW411</f>
        <v>99000</v>
      </c>
      <c r="AA411" s="90" t="str">
        <f t="shared" si="117"/>
        <v/>
      </c>
      <c r="AB411" s="90">
        <f>Data!BX412</f>
        <v>306.71218872070312</v>
      </c>
      <c r="AC411" s="90">
        <f>Data!BZ411</f>
        <v>99000</v>
      </c>
      <c r="AD411" s="90" t="str">
        <f t="shared" si="118"/>
        <v/>
      </c>
    </row>
    <row r="412" spans="1:30">
      <c r="A412" s="77">
        <v>195505</v>
      </c>
      <c r="B412" s="88">
        <f t="shared" si="108"/>
        <v>20120</v>
      </c>
      <c r="C412" s="79" t="str">
        <f t="shared" si="109"/>
        <v>Keswick</v>
      </c>
      <c r="D412" s="79" t="str">
        <f t="shared" si="110"/>
        <v>Nimbus</v>
      </c>
      <c r="E412" s="79" t="str">
        <f t="shared" si="111"/>
        <v>Therm.</v>
      </c>
      <c r="F412" s="89" t="str">
        <f t="shared" si="102"/>
        <v>&lt;RC</v>
      </c>
      <c r="G412" s="89" t="str">
        <f t="shared" si="103"/>
        <v>&gt;RC</v>
      </c>
      <c r="H412" s="89" t="str">
        <f t="shared" si="112"/>
        <v>--</v>
      </c>
      <c r="I412" s="89" t="str">
        <f t="shared" si="113"/>
        <v>--</v>
      </c>
      <c r="J412" s="79" t="str">
        <f>IF(DeltaCalc!P412="","--",DeltaCalc!P412)</f>
        <v>--</v>
      </c>
      <c r="K412" s="89" t="str">
        <f t="shared" si="114"/>
        <v>UWFE</v>
      </c>
      <c r="L412" s="90">
        <f>DeltaCalc!AF412</f>
        <v>12269.431640625</v>
      </c>
      <c r="M412" s="90">
        <f t="shared" si="104"/>
        <v>19825.767578125</v>
      </c>
      <c r="N412" s="90">
        <f t="shared" si="105"/>
        <v>3581.955078125</v>
      </c>
      <c r="O412" s="90">
        <f t="shared" si="106"/>
        <v>3581.955078125</v>
      </c>
      <c r="P412" s="90">
        <f t="shared" si="115"/>
        <v>7163.91015625</v>
      </c>
      <c r="Q412" s="90">
        <f t="shared" si="107"/>
        <v>12269.431640625</v>
      </c>
      <c r="R412" s="92">
        <f>Data!CG412</f>
        <v>0</v>
      </c>
      <c r="S412" s="92">
        <f>Data!CH412</f>
        <v>300</v>
      </c>
      <c r="T412" s="92">
        <f>Data!CI412</f>
        <v>3000</v>
      </c>
      <c r="U412" s="92">
        <f>Data!CJ412</f>
        <v>3300</v>
      </c>
      <c r="V412" s="90">
        <f>Data!CA413</f>
        <v>311.03924560546875</v>
      </c>
      <c r="W412" s="90">
        <f>Data!CC412</f>
        <v>778.9473876953125</v>
      </c>
      <c r="X412" s="90" t="str">
        <f t="shared" si="116"/>
        <v/>
      </c>
      <c r="Y412" s="90">
        <f>Data!BU413</f>
        <v>374.5400390625</v>
      </c>
      <c r="Z412" s="90">
        <f>Data!BW412</f>
        <v>99000</v>
      </c>
      <c r="AA412" s="90" t="str">
        <f t="shared" si="117"/>
        <v/>
      </c>
      <c r="AB412" s="90">
        <f>Data!BX413</f>
        <v>227.96072387695312</v>
      </c>
      <c r="AC412" s="90">
        <f>Data!BZ412</f>
        <v>99000</v>
      </c>
      <c r="AD412" s="90" t="str">
        <f t="shared" si="118"/>
        <v/>
      </c>
    </row>
    <row r="413" spans="1:30">
      <c r="A413" s="77">
        <v>195506</v>
      </c>
      <c r="B413" s="88">
        <f t="shared" si="108"/>
        <v>20148</v>
      </c>
      <c r="C413" s="79" t="str">
        <f t="shared" si="109"/>
        <v>Keswick</v>
      </c>
      <c r="D413" s="79" t="str">
        <f t="shared" si="110"/>
        <v>--</v>
      </c>
      <c r="E413" s="79" t="str">
        <f t="shared" si="111"/>
        <v>--</v>
      </c>
      <c r="F413" s="89" t="str">
        <f t="shared" si="102"/>
        <v>&lt;RC</v>
      </c>
      <c r="G413" s="89" t="str">
        <f t="shared" si="103"/>
        <v>&gt;RC</v>
      </c>
      <c r="H413" s="89" t="str">
        <f t="shared" si="112"/>
        <v>--</v>
      </c>
      <c r="I413" s="89" t="str">
        <f t="shared" si="113"/>
        <v>--</v>
      </c>
      <c r="J413" s="79" t="str">
        <f>IF(DeltaCalc!P413="","--",DeltaCalc!P413)</f>
        <v>MRDO</v>
      </c>
      <c r="K413" s="89" t="str">
        <f t="shared" si="114"/>
        <v>UWFE</v>
      </c>
      <c r="L413" s="90">
        <f>DeltaCalc!AF413</f>
        <v>0</v>
      </c>
      <c r="M413" s="90">
        <f t="shared" si="104"/>
        <v>13380.361328125</v>
      </c>
      <c r="N413" s="90">
        <f t="shared" si="105"/>
        <v>3317.820068359375</v>
      </c>
      <c r="O413" s="90">
        <f t="shared" si="106"/>
        <v>3317.820068359375</v>
      </c>
      <c r="P413" s="90">
        <f t="shared" si="115"/>
        <v>6635.64013671875</v>
      </c>
      <c r="Q413" s="90">
        <f t="shared" si="107"/>
        <v>0</v>
      </c>
      <c r="R413" s="92">
        <f>Data!CG413</f>
        <v>0</v>
      </c>
      <c r="S413" s="92">
        <f>Data!CH413</f>
        <v>300</v>
      </c>
      <c r="T413" s="92">
        <f>Data!CI413</f>
        <v>2500</v>
      </c>
      <c r="U413" s="92">
        <f>Data!CJ413</f>
        <v>2800</v>
      </c>
      <c r="V413" s="90">
        <f>Data!CA414</f>
        <v>246.8885498046875</v>
      </c>
      <c r="W413" s="90">
        <f>Data!CC413</f>
        <v>659.64910888671875</v>
      </c>
      <c r="X413" s="90" t="str">
        <f t="shared" si="116"/>
        <v/>
      </c>
      <c r="Y413" s="90">
        <f>Data!BU414</f>
        <v>299.90936279296875</v>
      </c>
      <c r="Z413" s="90">
        <f>Data!BW413</f>
        <v>99000</v>
      </c>
      <c r="AA413" s="90" t="str">
        <f t="shared" si="117"/>
        <v/>
      </c>
      <c r="AB413" s="90">
        <f>Data!BX414</f>
        <v>234.85189819335938</v>
      </c>
      <c r="AC413" s="90">
        <f>Data!BZ413</f>
        <v>99000</v>
      </c>
      <c r="AD413" s="90" t="str">
        <f t="shared" si="118"/>
        <v/>
      </c>
    </row>
    <row r="414" spans="1:30">
      <c r="A414" s="77">
        <v>195507</v>
      </c>
      <c r="B414" s="88">
        <f t="shared" si="108"/>
        <v>20179</v>
      </c>
      <c r="C414" s="79" t="str">
        <f t="shared" si="109"/>
        <v>--</v>
      </c>
      <c r="D414" s="79" t="str">
        <f t="shared" si="110"/>
        <v>--</v>
      </c>
      <c r="E414" s="79" t="str">
        <f t="shared" si="111"/>
        <v>Therm.</v>
      </c>
      <c r="F414" s="89" t="str">
        <f t="shared" si="102"/>
        <v>&gt;RC</v>
      </c>
      <c r="G414" s="89" t="str">
        <f t="shared" si="103"/>
        <v>&gt;RC</v>
      </c>
      <c r="H414" s="89" t="str">
        <f t="shared" si="112"/>
        <v>--</v>
      </c>
      <c r="I414" s="89" t="str">
        <f t="shared" si="113"/>
        <v>EI Split</v>
      </c>
      <c r="J414" s="79" t="str">
        <f>IF(DeltaCalc!P414="","--",DeltaCalc!P414)</f>
        <v>EIMRDO</v>
      </c>
      <c r="K414" s="89" t="str">
        <f t="shared" si="114"/>
        <v>UWFE</v>
      </c>
      <c r="L414" s="90">
        <f>DeltaCalc!AF414</f>
        <v>0</v>
      </c>
      <c r="M414" s="90">
        <f t="shared" si="104"/>
        <v>9871.99609375</v>
      </c>
      <c r="N414" s="90">
        <f t="shared" si="105"/>
        <v>2197.635009765625</v>
      </c>
      <c r="O414" s="90">
        <f t="shared" si="106"/>
        <v>2197.635009765625</v>
      </c>
      <c r="P414" s="90">
        <f t="shared" si="115"/>
        <v>4395.27001953125</v>
      </c>
      <c r="Q414" s="90">
        <f t="shared" si="107"/>
        <v>0</v>
      </c>
      <c r="R414" s="92">
        <f>Data!CG414</f>
        <v>0</v>
      </c>
      <c r="S414" s="92">
        <f>Data!CH414</f>
        <v>300</v>
      </c>
      <c r="T414" s="92">
        <f>Data!CI414</f>
        <v>800</v>
      </c>
      <c r="U414" s="92">
        <f>Data!CJ414</f>
        <v>1100</v>
      </c>
      <c r="V414" s="90">
        <f>Data!CA415</f>
        <v>270.4324951171875</v>
      </c>
      <c r="W414" s="90">
        <f>Data!CC414</f>
        <v>631.57891845703125</v>
      </c>
      <c r="X414" s="90" t="str">
        <f t="shared" si="116"/>
        <v/>
      </c>
      <c r="Y414" s="90">
        <f>Data!BU415</f>
        <v>375.46450805664062</v>
      </c>
      <c r="Z414" s="90">
        <f>Data!BW414</f>
        <v>99000</v>
      </c>
      <c r="AA414" s="90" t="str">
        <f t="shared" si="117"/>
        <v/>
      </c>
      <c r="AB414" s="90">
        <f>Data!BX415</f>
        <v>425.0872802734375</v>
      </c>
      <c r="AC414" s="90">
        <f>Data!BZ414</f>
        <v>99000</v>
      </c>
      <c r="AD414" s="90" t="str">
        <f t="shared" si="118"/>
        <v/>
      </c>
    </row>
    <row r="415" spans="1:30">
      <c r="A415" s="77">
        <v>195508</v>
      </c>
      <c r="B415" s="88">
        <f t="shared" si="108"/>
        <v>20209</v>
      </c>
      <c r="C415" s="79" t="str">
        <f t="shared" si="109"/>
        <v>--</v>
      </c>
      <c r="D415" s="79" t="str">
        <f t="shared" si="110"/>
        <v>Nimbus</v>
      </c>
      <c r="E415" s="79" t="str">
        <f t="shared" si="111"/>
        <v>Therm.</v>
      </c>
      <c r="F415" s="89" t="str">
        <f t="shared" si="102"/>
        <v>&gt;RC</v>
      </c>
      <c r="G415" s="89" t="str">
        <f t="shared" si="103"/>
        <v>&gt;RC</v>
      </c>
      <c r="H415" s="89" t="str">
        <f t="shared" si="112"/>
        <v>PulseCap1</v>
      </c>
      <c r="I415" s="89" t="str">
        <f t="shared" si="113"/>
        <v>PulseCap1</v>
      </c>
      <c r="J415" s="79" t="str">
        <f>IF(DeltaCalc!P415="","--",DeltaCalc!P415)</f>
        <v>--</v>
      </c>
      <c r="K415" s="89" t="str">
        <f t="shared" si="114"/>
        <v>UWFE</v>
      </c>
      <c r="L415" s="90">
        <f>DeltaCalc!AF415</f>
        <v>1499.81982421875</v>
      </c>
      <c r="M415" s="90">
        <f t="shared" si="104"/>
        <v>10289.41015625</v>
      </c>
      <c r="N415" s="90">
        <f t="shared" si="105"/>
        <v>835.9166259765625</v>
      </c>
      <c r="O415" s="90">
        <f t="shared" si="106"/>
        <v>835.9166259765625</v>
      </c>
      <c r="P415" s="90">
        <f t="shared" si="115"/>
        <v>1671.833251953125</v>
      </c>
      <c r="Q415" s="90">
        <f t="shared" si="107"/>
        <v>3940.3564453125</v>
      </c>
      <c r="R415" s="92">
        <f>Data!CG415</f>
        <v>8384.1494140625</v>
      </c>
      <c r="S415" s="92">
        <f>Data!CH415</f>
        <v>300</v>
      </c>
      <c r="T415" s="92">
        <f>Data!CI415</f>
        <v>800</v>
      </c>
      <c r="U415" s="92">
        <f>Data!CJ415</f>
        <v>1100</v>
      </c>
      <c r="V415" s="90">
        <f>Data!CA416</f>
        <v>378.63186645507812</v>
      </c>
      <c r="W415" s="90">
        <f>Data!CC415</f>
        <v>631.57891845703125</v>
      </c>
      <c r="X415" s="90" t="str">
        <f t="shared" si="116"/>
        <v/>
      </c>
      <c r="Y415" s="90">
        <f>Data!BU416</f>
        <v>317.74224853515625</v>
      </c>
      <c r="Z415" s="90">
        <f>Data!BW415</f>
        <v>450</v>
      </c>
      <c r="AA415" s="90" t="str">
        <f t="shared" si="117"/>
        <v/>
      </c>
      <c r="AB415" s="90">
        <f>Data!BX416</f>
        <v>340.14105224609375</v>
      </c>
      <c r="AC415" s="90">
        <f>Data!BZ415</f>
        <v>450</v>
      </c>
      <c r="AD415" s="90" t="str">
        <f t="shared" si="118"/>
        <v/>
      </c>
    </row>
    <row r="416" spans="1:30">
      <c r="A416" s="77">
        <v>195509</v>
      </c>
      <c r="B416" s="88">
        <f t="shared" si="108"/>
        <v>20240</v>
      </c>
      <c r="C416" s="79" t="str">
        <f t="shared" si="109"/>
        <v>NCP</v>
      </c>
      <c r="D416" s="79" t="str">
        <f t="shared" si="110"/>
        <v>Nimbus</v>
      </c>
      <c r="E416" s="79" t="str">
        <f t="shared" si="111"/>
        <v>F. Min</v>
      </c>
      <c r="F416" s="89" t="str">
        <f t="shared" si="102"/>
        <v>&lt;RC</v>
      </c>
      <c r="G416" s="89" t="str">
        <f t="shared" si="103"/>
        <v>&lt;RC</v>
      </c>
      <c r="H416" s="89" t="str">
        <f t="shared" si="112"/>
        <v>PulseCap1</v>
      </c>
      <c r="I416" s="89" t="str">
        <f t="shared" si="113"/>
        <v>PulseCap1</v>
      </c>
      <c r="J416" s="79" t="str">
        <f>IF(DeltaCalc!P416="","--",DeltaCalc!P416)</f>
        <v>--</v>
      </c>
      <c r="K416" s="89" t="str">
        <f t="shared" si="114"/>
        <v>UWFE</v>
      </c>
      <c r="L416" s="90">
        <f>DeltaCalc!AF416</f>
        <v>1129.4990234375</v>
      </c>
      <c r="M416" s="90">
        <f t="shared" si="104"/>
        <v>8905.0888671875</v>
      </c>
      <c r="N416" s="90">
        <f t="shared" si="105"/>
        <v>811.7890625</v>
      </c>
      <c r="O416" s="90">
        <f t="shared" si="106"/>
        <v>811.7890625</v>
      </c>
      <c r="P416" s="90">
        <f t="shared" si="115"/>
        <v>1623.578125</v>
      </c>
      <c r="Q416" s="90">
        <f t="shared" si="107"/>
        <v>3489.20068359375</v>
      </c>
      <c r="R416" s="92">
        <f>Data!CG416</f>
        <v>7885.5908203125</v>
      </c>
      <c r="S416" s="92">
        <f>Data!CH416</f>
        <v>787.7476806640625</v>
      </c>
      <c r="T416" s="92">
        <f>Data!CI416</f>
        <v>991.19097900390625</v>
      </c>
      <c r="U416" s="92">
        <f>Data!CJ416</f>
        <v>1778.938720703125</v>
      </c>
      <c r="V416" s="90">
        <f>Data!CA417</f>
        <v>391.63241577148437</v>
      </c>
      <c r="W416" s="90">
        <f>Data!CC416</f>
        <v>631.57891845703125</v>
      </c>
      <c r="X416" s="90" t="str">
        <f t="shared" si="116"/>
        <v/>
      </c>
      <c r="Y416" s="90">
        <f>Data!BU417</f>
        <v>312.95147705078125</v>
      </c>
      <c r="Z416" s="90">
        <f>Data!BW416</f>
        <v>450</v>
      </c>
      <c r="AA416" s="90" t="str">
        <f t="shared" si="117"/>
        <v/>
      </c>
      <c r="AB416" s="90">
        <f>Data!BX417</f>
        <v>339.92086791992187</v>
      </c>
      <c r="AC416" s="90">
        <f>Data!BZ416</f>
        <v>450</v>
      </c>
      <c r="AD416" s="90" t="str">
        <f t="shared" si="118"/>
        <v/>
      </c>
    </row>
    <row r="417" spans="1:30">
      <c r="A417" s="77">
        <v>195510</v>
      </c>
      <c r="B417" s="88">
        <f t="shared" si="108"/>
        <v>20270</v>
      </c>
      <c r="C417" s="79" t="str">
        <f t="shared" si="109"/>
        <v>NCP</v>
      </c>
      <c r="D417" s="79" t="str">
        <f t="shared" si="110"/>
        <v>T. Min</v>
      </c>
      <c r="E417" s="79" t="str">
        <f t="shared" si="111"/>
        <v>--</v>
      </c>
      <c r="F417" s="89" t="str">
        <f t="shared" si="102"/>
        <v>&lt;RC</v>
      </c>
      <c r="G417" s="89" t="str">
        <f t="shared" si="103"/>
        <v>&lt;RC</v>
      </c>
      <c r="H417" s="89" t="str">
        <f t="shared" si="112"/>
        <v>T. Min</v>
      </c>
      <c r="I417" s="89" t="str">
        <f t="shared" si="113"/>
        <v>--</v>
      </c>
      <c r="J417" s="79" t="str">
        <f>IF(DeltaCalc!P417="","--",DeltaCalc!P417)</f>
        <v>--</v>
      </c>
      <c r="K417" s="89" t="str">
        <f t="shared" si="114"/>
        <v>IBU</v>
      </c>
      <c r="L417" s="90">
        <f>DeltaCalc!AF417</f>
        <v>195.05917358398437</v>
      </c>
      <c r="M417" s="90">
        <f t="shared" si="104"/>
        <v>11052.0693359375</v>
      </c>
      <c r="N417" s="90">
        <f t="shared" si="105"/>
        <v>524.16009521484375</v>
      </c>
      <c r="O417" s="90">
        <f t="shared" si="106"/>
        <v>800</v>
      </c>
      <c r="P417" s="90">
        <f t="shared" si="115"/>
        <v>1324.1600952148437</v>
      </c>
      <c r="Q417" s="90">
        <f t="shared" si="107"/>
        <v>195.05917358398437</v>
      </c>
      <c r="R417" s="92">
        <f>Data!CG417</f>
        <v>9392.599609375</v>
      </c>
      <c r="S417" s="92">
        <f>Data!CH417</f>
        <v>1349.9571533203125</v>
      </c>
      <c r="T417" s="92">
        <f>Data!CI417</f>
        <v>2000</v>
      </c>
      <c r="U417" s="92">
        <f>Data!CJ417</f>
        <v>3349.957275390625</v>
      </c>
      <c r="V417" s="90">
        <f>Data!CA418</f>
        <v>316.05319213867187</v>
      </c>
      <c r="W417" s="90">
        <f>Data!CC417</f>
        <v>631.57891845703125</v>
      </c>
      <c r="X417" s="90" t="str">
        <f t="shared" si="116"/>
        <v/>
      </c>
      <c r="Y417" s="90">
        <f>Data!BU418</f>
        <v>384.05654907226563</v>
      </c>
      <c r="Z417" s="90">
        <f>Data!BW417</f>
        <v>900</v>
      </c>
      <c r="AA417" s="90" t="str">
        <f t="shared" si="117"/>
        <v/>
      </c>
      <c r="AB417" s="90">
        <f>Data!BX418</f>
        <v>517.47332763671875</v>
      </c>
      <c r="AC417" s="90">
        <f>Data!BZ417</f>
        <v>1060</v>
      </c>
      <c r="AD417" s="90" t="str">
        <f t="shared" si="118"/>
        <v/>
      </c>
    </row>
    <row r="418" spans="1:30">
      <c r="A418" s="77">
        <v>195511</v>
      </c>
      <c r="B418" s="88">
        <f t="shared" si="108"/>
        <v>20301</v>
      </c>
      <c r="C418" s="79" t="str">
        <f t="shared" si="109"/>
        <v>--</v>
      </c>
      <c r="D418" s="79" t="str">
        <f t="shared" si="110"/>
        <v>--</v>
      </c>
      <c r="E418" s="79" t="str">
        <f t="shared" si="111"/>
        <v>--</v>
      </c>
      <c r="F418" s="89" t="str">
        <f t="shared" si="102"/>
        <v>&lt;RC</v>
      </c>
      <c r="G418" s="89" t="str">
        <f t="shared" si="103"/>
        <v>@RC</v>
      </c>
      <c r="H418" s="89" t="str">
        <f t="shared" si="112"/>
        <v>Tracy</v>
      </c>
      <c r="I418" s="89" t="str">
        <f t="shared" si="113"/>
        <v>Banks</v>
      </c>
      <c r="J418" s="79" t="str">
        <f>IF(DeltaCalc!P418="","--",DeltaCalc!P418)</f>
        <v>--</v>
      </c>
      <c r="K418" s="89" t="str">
        <f t="shared" si="114"/>
        <v>IBU</v>
      </c>
      <c r="L418" s="90">
        <f>DeltaCalc!AF418</f>
        <v>20.654590606689453</v>
      </c>
      <c r="M418" s="90">
        <f t="shared" si="104"/>
        <v>19245.865234375</v>
      </c>
      <c r="N418" s="90">
        <f t="shared" si="105"/>
        <v>6680</v>
      </c>
      <c r="O418" s="90">
        <f t="shared" si="106"/>
        <v>4494.36767578125</v>
      </c>
      <c r="P418" s="90">
        <f t="shared" si="115"/>
        <v>11174.36767578125</v>
      </c>
      <c r="Q418" s="90">
        <f t="shared" si="107"/>
        <v>20.654590606689453</v>
      </c>
      <c r="R418" s="92">
        <f>Data!CG418</f>
        <v>18254.923828125</v>
      </c>
      <c r="S418" s="92">
        <f>Data!CH418</f>
        <v>6517.845703125</v>
      </c>
      <c r="T418" s="92">
        <f>Data!CI418</f>
        <v>4494.36767578125</v>
      </c>
      <c r="U418" s="92">
        <f>Data!CJ418</f>
        <v>11012.212890625</v>
      </c>
      <c r="V418" s="90">
        <f>Data!CA419</f>
        <v>455.37319946289062</v>
      </c>
      <c r="W418" s="90">
        <f>Data!CC418</f>
        <v>631.57891845703125</v>
      </c>
      <c r="X418" s="90" t="str">
        <f t="shared" si="116"/>
        <v/>
      </c>
      <c r="Y418" s="90">
        <f>Data!BU419</f>
        <v>1276.7667236328125</v>
      </c>
      <c r="Z418" s="90">
        <f>Data!BW418</f>
        <v>1350</v>
      </c>
      <c r="AA418" s="90" t="str">
        <f t="shared" si="117"/>
        <v/>
      </c>
      <c r="AB418" s="90">
        <f>Data!BX419</f>
        <v>815.9942626953125</v>
      </c>
      <c r="AC418" s="90">
        <f>Data!BZ418</f>
        <v>1670</v>
      </c>
      <c r="AD418" s="90" t="str">
        <f t="shared" si="118"/>
        <v/>
      </c>
    </row>
    <row r="419" spans="1:30">
      <c r="A419" s="77">
        <v>195512</v>
      </c>
      <c r="B419" s="88">
        <f t="shared" si="108"/>
        <v>20332</v>
      </c>
      <c r="C419" s="79" t="str">
        <f t="shared" si="109"/>
        <v>--</v>
      </c>
      <c r="D419" s="79" t="str">
        <f t="shared" si="110"/>
        <v>--</v>
      </c>
      <c r="E419" s="79" t="str">
        <f t="shared" si="111"/>
        <v>--</v>
      </c>
      <c r="F419" s="89" t="str">
        <f t="shared" si="102"/>
        <v>&lt;RC</v>
      </c>
      <c r="G419" s="89" t="str">
        <f t="shared" si="103"/>
        <v>&gt;RC</v>
      </c>
      <c r="H419" s="89" t="str">
        <f t="shared" si="112"/>
        <v>--</v>
      </c>
      <c r="I419" s="89" t="str">
        <f t="shared" si="113"/>
        <v>--</v>
      </c>
      <c r="J419" s="79" t="str">
        <f>IF(DeltaCalc!P419="","--",DeltaCalc!P419)</f>
        <v>JP</v>
      </c>
      <c r="K419" s="89" t="str">
        <f t="shared" si="114"/>
        <v>IBU</v>
      </c>
      <c r="L419" s="90">
        <f>DeltaCalc!AF419</f>
        <v>2.0416259765625E-2</v>
      </c>
      <c r="M419" s="90">
        <f t="shared" si="104"/>
        <v>12267.564453125</v>
      </c>
      <c r="N419" s="90">
        <f t="shared" si="105"/>
        <v>2384.61083984375</v>
      </c>
      <c r="O419" s="90">
        <f t="shared" si="106"/>
        <v>4237.83740234375</v>
      </c>
      <c r="P419" s="90">
        <f t="shared" si="115"/>
        <v>6622.4482421875</v>
      </c>
      <c r="Q419" s="90">
        <f t="shared" si="107"/>
        <v>473.88565063476562</v>
      </c>
      <c r="R419" s="92">
        <f>Data!CG419</f>
        <v>11706.984375</v>
      </c>
      <c r="S419" s="92">
        <f>Data!CH419</f>
        <v>1703.4835205078125</v>
      </c>
      <c r="T419" s="92">
        <f>Data!CI419</f>
        <v>4471.6220703125</v>
      </c>
      <c r="U419" s="92">
        <f>Data!CJ419</f>
        <v>6175.10546875</v>
      </c>
      <c r="V419" s="90">
        <f>Data!CA420</f>
        <v>688.812255859375</v>
      </c>
      <c r="W419" s="90">
        <f>Data!CC419</f>
        <v>964.91229248046875</v>
      </c>
      <c r="X419" s="90" t="str">
        <f t="shared" si="116"/>
        <v/>
      </c>
      <c r="Y419" s="90">
        <f>Data!BU420</f>
        <v>1811.3768310546875</v>
      </c>
      <c r="Z419" s="90">
        <f>Data!BW419</f>
        <v>1790</v>
      </c>
      <c r="AA419" s="90">
        <f t="shared" si="117"/>
        <v>21.3768310546875</v>
      </c>
      <c r="AB419" s="90">
        <f>Data!BX420</f>
        <v>1574.8216552734375</v>
      </c>
      <c r="AC419" s="90">
        <f>Data!BZ419</f>
        <v>2240</v>
      </c>
      <c r="AD419" s="90" t="str">
        <f t="shared" si="118"/>
        <v/>
      </c>
    </row>
    <row r="420" spans="1:30">
      <c r="A420" s="77">
        <v>195513</v>
      </c>
      <c r="B420" s="88">
        <f t="shared" si="108"/>
        <v>20362</v>
      </c>
      <c r="C420" s="79" t="str">
        <f t="shared" si="109"/>
        <v>--</v>
      </c>
      <c r="D420" s="79" t="str">
        <f t="shared" si="110"/>
        <v>Nimbus</v>
      </c>
      <c r="E420" s="79" t="str">
        <f t="shared" si="111"/>
        <v>--</v>
      </c>
      <c r="F420" s="89" t="str">
        <f t="shared" si="102"/>
        <v>&lt;RC</v>
      </c>
      <c r="G420" s="89" t="str">
        <f t="shared" si="103"/>
        <v>&gt;RC</v>
      </c>
      <c r="H420" s="89" t="str">
        <f t="shared" si="112"/>
        <v>Tracy</v>
      </c>
      <c r="I420" s="89" t="str">
        <f t="shared" si="113"/>
        <v>--</v>
      </c>
      <c r="J420" s="79" t="str">
        <f>IF(DeltaCalc!P420="","--",DeltaCalc!P420)</f>
        <v>EI</v>
      </c>
      <c r="K420" s="89" t="str">
        <f t="shared" si="114"/>
        <v>UWFE</v>
      </c>
      <c r="L420" s="90">
        <f>DeltaCalc!AF420</f>
        <v>-7.5120195106137544E-4</v>
      </c>
      <c r="M420" s="90">
        <f t="shared" si="104"/>
        <v>12266.9580078125</v>
      </c>
      <c r="N420" s="90">
        <f t="shared" si="105"/>
        <v>4762.03369140625</v>
      </c>
      <c r="O420" s="90">
        <f t="shared" si="106"/>
        <v>4380.63671875</v>
      </c>
      <c r="P420" s="90">
        <f t="shared" si="115"/>
        <v>9142.67041015625</v>
      </c>
      <c r="Q420" s="90">
        <f t="shared" si="107"/>
        <v>85.260444641113281</v>
      </c>
      <c r="R420" s="92">
        <f>Data!CG420</f>
        <v>4636.2255859375</v>
      </c>
      <c r="S420" s="92">
        <f>Data!CH420</f>
        <v>300</v>
      </c>
      <c r="T420" s="92">
        <f>Data!CI420</f>
        <v>4380.63671875</v>
      </c>
      <c r="U420" s="92">
        <f>Data!CJ420</f>
        <v>4680.63671875</v>
      </c>
      <c r="V420" s="90">
        <f>Data!CA421</f>
        <v>823.01153564453125</v>
      </c>
      <c r="W420" s="90">
        <f>Data!CC420</f>
        <v>964.91229248046875</v>
      </c>
      <c r="X420" s="90" t="str">
        <f t="shared" si="116"/>
        <v/>
      </c>
      <c r="Y420" s="90">
        <f>Data!BU421</f>
        <v>2597.84619140625</v>
      </c>
      <c r="Z420" s="90">
        <f>Data!BW420</f>
        <v>99000</v>
      </c>
      <c r="AA420" s="90" t="str">
        <f t="shared" si="117"/>
        <v/>
      </c>
      <c r="AB420" s="90">
        <f>Data!BX421</f>
        <v>2131.006103515625</v>
      </c>
      <c r="AC420" s="90">
        <f>Data!BZ420</f>
        <v>99000</v>
      </c>
      <c r="AD420" s="90" t="str">
        <f t="shared" si="118"/>
        <v/>
      </c>
    </row>
    <row r="421" spans="1:30">
      <c r="A421" s="77">
        <v>195602</v>
      </c>
      <c r="B421" s="88">
        <f t="shared" si="108"/>
        <v>20393</v>
      </c>
      <c r="C421" s="79" t="str">
        <f t="shared" si="109"/>
        <v>--</v>
      </c>
      <c r="D421" s="79" t="str">
        <f t="shared" si="110"/>
        <v>--</v>
      </c>
      <c r="E421" s="79" t="str">
        <f t="shared" si="111"/>
        <v>Therm.</v>
      </c>
      <c r="F421" s="89" t="str">
        <f t="shared" si="102"/>
        <v>&lt;RC</v>
      </c>
      <c r="G421" s="89" t="str">
        <f t="shared" si="103"/>
        <v>&gt;RC</v>
      </c>
      <c r="H421" s="89" t="str">
        <f t="shared" si="112"/>
        <v>--</v>
      </c>
      <c r="I421" s="89" t="str">
        <f t="shared" si="113"/>
        <v>--</v>
      </c>
      <c r="J421" s="79" t="str">
        <f>IF(DeltaCalc!P421="","--",DeltaCalc!P421)</f>
        <v>RS</v>
      </c>
      <c r="K421" s="89" t="str">
        <f t="shared" si="114"/>
        <v>UWFE</v>
      </c>
      <c r="L421" s="90">
        <f>DeltaCalc!AF421</f>
        <v>2.44140625E-4</v>
      </c>
      <c r="M421" s="90">
        <f t="shared" si="104"/>
        <v>9733.0419921875</v>
      </c>
      <c r="N421" s="90">
        <f t="shared" si="105"/>
        <v>2217.02392578125</v>
      </c>
      <c r="O421" s="90">
        <f t="shared" si="106"/>
        <v>3664.50439453125</v>
      </c>
      <c r="P421" s="90">
        <f t="shared" si="115"/>
        <v>5881.5283203125</v>
      </c>
      <c r="Q421" s="90">
        <f t="shared" si="107"/>
        <v>764.190185546875</v>
      </c>
      <c r="R421" s="92">
        <f>Data!CG421</f>
        <v>9733.0419921875</v>
      </c>
      <c r="S421" s="92">
        <f>Data!CH421</f>
        <v>2098.05908203125</v>
      </c>
      <c r="T421" s="92">
        <f>Data!CI421</f>
        <v>3787.957275390625</v>
      </c>
      <c r="U421" s="92">
        <f>Data!CJ421</f>
        <v>5886.0166015625</v>
      </c>
      <c r="V421" s="90">
        <f>Data!CA422</f>
        <v>941.14044189453125</v>
      </c>
      <c r="W421" s="90">
        <f>Data!CC421</f>
        <v>964.91229248046875</v>
      </c>
      <c r="X421" s="90" t="str">
        <f t="shared" si="116"/>
        <v/>
      </c>
      <c r="Y421" s="90">
        <f>Data!BU422</f>
        <v>2102.28466796875</v>
      </c>
      <c r="Z421" s="90">
        <f>Data!BW421</f>
        <v>99000</v>
      </c>
      <c r="AA421" s="90" t="str">
        <f t="shared" si="117"/>
        <v/>
      </c>
      <c r="AB421" s="90">
        <f>Data!BX422</f>
        <v>2446.271728515625</v>
      </c>
      <c r="AC421" s="90">
        <f>Data!BZ421</f>
        <v>99000</v>
      </c>
      <c r="AD421" s="90" t="str">
        <f t="shared" si="118"/>
        <v/>
      </c>
    </row>
    <row r="422" spans="1:30">
      <c r="A422" s="77">
        <v>195603</v>
      </c>
      <c r="B422" s="88">
        <f t="shared" si="108"/>
        <v>20423</v>
      </c>
      <c r="C422" s="79" t="str">
        <f t="shared" si="109"/>
        <v>--</v>
      </c>
      <c r="D422" s="79" t="str">
        <f t="shared" si="110"/>
        <v>Nimbus</v>
      </c>
      <c r="E422" s="79" t="str">
        <f t="shared" si="111"/>
        <v>Therm.</v>
      </c>
      <c r="F422" s="89" t="str">
        <f t="shared" si="102"/>
        <v>&lt;RC</v>
      </c>
      <c r="G422" s="89" t="str">
        <f t="shared" si="103"/>
        <v>&gt;RC</v>
      </c>
      <c r="H422" s="89" t="str">
        <f t="shared" si="112"/>
        <v>Tracy</v>
      </c>
      <c r="I422" s="89" t="str">
        <f t="shared" si="113"/>
        <v>--</v>
      </c>
      <c r="J422" s="79" t="str">
        <f>IF(DeltaCalc!P422="","--",DeltaCalc!P422)</f>
        <v>--</v>
      </c>
      <c r="K422" s="89" t="str">
        <f t="shared" si="114"/>
        <v>UWFE</v>
      </c>
      <c r="L422" s="90">
        <f>DeltaCalc!AF422</f>
        <v>3.846691370010376</v>
      </c>
      <c r="M422" s="90">
        <f t="shared" si="104"/>
        <v>11441.1533203125</v>
      </c>
      <c r="N422" s="90">
        <f t="shared" si="105"/>
        <v>3891.329345703125</v>
      </c>
      <c r="O422" s="90">
        <f t="shared" si="106"/>
        <v>4231.5673828125</v>
      </c>
      <c r="P422" s="90">
        <f t="shared" si="115"/>
        <v>8122.896728515625</v>
      </c>
      <c r="Q422" s="90">
        <f t="shared" si="107"/>
        <v>3.846691370010376</v>
      </c>
      <c r="R422" s="92">
        <f>Data!CG422</f>
        <v>4331.75927734375</v>
      </c>
      <c r="S422" s="92">
        <f>Data!CH422</f>
        <v>1434.0096435546875</v>
      </c>
      <c r="T422" s="92">
        <f>Data!CI422</f>
        <v>4231.5673828125</v>
      </c>
      <c r="U422" s="92">
        <f>Data!CJ422</f>
        <v>5665.5771484375</v>
      </c>
      <c r="V422" s="90">
        <f>Data!CA423</f>
        <v>734.29119873046875</v>
      </c>
      <c r="W422" s="90">
        <f>Data!CC422</f>
        <v>964.91229248046875</v>
      </c>
      <c r="X422" s="90" t="str">
        <f t="shared" si="116"/>
        <v/>
      </c>
      <c r="Y422" s="90">
        <f>Data!BU423</f>
        <v>2287.691162109375</v>
      </c>
      <c r="Z422" s="90">
        <f>Data!BW422</f>
        <v>99000</v>
      </c>
      <c r="AA422" s="90" t="str">
        <f t="shared" si="117"/>
        <v/>
      </c>
      <c r="AB422" s="90">
        <f>Data!BX423</f>
        <v>2049.03466796875</v>
      </c>
      <c r="AC422" s="90">
        <f>Data!BZ422</f>
        <v>99000</v>
      </c>
      <c r="AD422" s="90" t="str">
        <f t="shared" si="118"/>
        <v/>
      </c>
    </row>
    <row r="423" spans="1:30">
      <c r="A423" s="77">
        <v>195604</v>
      </c>
      <c r="B423" s="88">
        <f t="shared" si="108"/>
        <v>20454</v>
      </c>
      <c r="C423" s="79" t="str">
        <f t="shared" si="109"/>
        <v>Flood</v>
      </c>
      <c r="D423" s="79" t="str">
        <f t="shared" si="110"/>
        <v>Flood</v>
      </c>
      <c r="E423" s="79" t="str">
        <f t="shared" si="111"/>
        <v>Therm.</v>
      </c>
      <c r="F423" s="89" t="str">
        <f t="shared" si="102"/>
        <v>&gt;RC</v>
      </c>
      <c r="G423" s="89" t="str">
        <f t="shared" si="103"/>
        <v>Storage</v>
      </c>
      <c r="H423" s="89" t="str">
        <f t="shared" si="112"/>
        <v>Tracy</v>
      </c>
      <c r="I423" s="89" t="str">
        <f t="shared" si="113"/>
        <v>Storage</v>
      </c>
      <c r="J423" s="79" t="str">
        <f>IF(DeltaCalc!P423="","--",DeltaCalc!P423)</f>
        <v>--</v>
      </c>
      <c r="K423" s="89" t="str">
        <f t="shared" si="114"/>
        <v>UWFE</v>
      </c>
      <c r="L423" s="90">
        <f>DeltaCalc!AF423</f>
        <v>53430.015625</v>
      </c>
      <c r="M423" s="90">
        <f t="shared" si="104"/>
        <v>52592.25</v>
      </c>
      <c r="N423" s="90">
        <f t="shared" si="105"/>
        <v>6964.39794921875</v>
      </c>
      <c r="O423" s="90">
        <f t="shared" si="106"/>
        <v>4216.0703125</v>
      </c>
      <c r="P423" s="90">
        <f t="shared" si="115"/>
        <v>11180.46826171875</v>
      </c>
      <c r="Q423" s="90">
        <f t="shared" si="107"/>
        <v>94500.6171875</v>
      </c>
      <c r="R423" s="92">
        <f>Data!CG423</f>
        <v>0</v>
      </c>
      <c r="S423" s="92">
        <f>Data!CH423</f>
        <v>300</v>
      </c>
      <c r="T423" s="92">
        <f>Data!CI423</f>
        <v>3544.98876953125</v>
      </c>
      <c r="U423" s="92">
        <f>Data!CJ423</f>
        <v>3844.98876953125</v>
      </c>
      <c r="V423" s="90">
        <f>Data!CA424</f>
        <v>734.44854736328125</v>
      </c>
      <c r="W423" s="90">
        <f>Data!CC423</f>
        <v>964.91229248046875</v>
      </c>
      <c r="X423" s="90" t="str">
        <f t="shared" si="116"/>
        <v/>
      </c>
      <c r="Y423" s="90">
        <f>Data!BU424</f>
        <v>722.969970703125</v>
      </c>
      <c r="Z423" s="90">
        <f>Data!BW423</f>
        <v>99000</v>
      </c>
      <c r="AA423" s="90" t="str">
        <f t="shared" si="117"/>
        <v/>
      </c>
      <c r="AB423" s="90">
        <f>Data!BX424</f>
        <v>242.85586547851562</v>
      </c>
      <c r="AC423" s="90">
        <f>Data!BZ423</f>
        <v>99000</v>
      </c>
      <c r="AD423" s="90" t="str">
        <f t="shared" si="118"/>
        <v/>
      </c>
    </row>
    <row r="424" spans="1:30">
      <c r="A424" s="77">
        <v>195605</v>
      </c>
      <c r="B424" s="88">
        <f t="shared" si="108"/>
        <v>20485</v>
      </c>
      <c r="C424" s="79" t="str">
        <f t="shared" si="109"/>
        <v>Flood</v>
      </c>
      <c r="D424" s="79" t="str">
        <f t="shared" si="110"/>
        <v>Flood</v>
      </c>
      <c r="E424" s="79" t="str">
        <f t="shared" si="111"/>
        <v>Flood</v>
      </c>
      <c r="F424" s="89" t="str">
        <f t="shared" si="102"/>
        <v>&gt;RC</v>
      </c>
      <c r="G424" s="89" t="str">
        <f t="shared" si="103"/>
        <v>Storage</v>
      </c>
      <c r="H424" s="89" t="str">
        <f t="shared" si="112"/>
        <v>Tracy</v>
      </c>
      <c r="I424" s="89" t="str">
        <f t="shared" si="113"/>
        <v>Storage</v>
      </c>
      <c r="J424" s="79" t="str">
        <f>IF(DeltaCalc!P424="","--",DeltaCalc!P424)</f>
        <v>--</v>
      </c>
      <c r="K424" s="89" t="str">
        <f t="shared" si="114"/>
        <v>UWFE</v>
      </c>
      <c r="L424" s="90">
        <f>DeltaCalc!AF424</f>
        <v>151684.49399524447</v>
      </c>
      <c r="M424" s="90">
        <f t="shared" si="104"/>
        <v>76643.140625</v>
      </c>
      <c r="N424" s="90">
        <f t="shared" si="105"/>
        <v>6184.81787109375</v>
      </c>
      <c r="O424" s="90">
        <f t="shared" si="106"/>
        <v>4219.5458984375</v>
      </c>
      <c r="P424" s="90">
        <f t="shared" si="115"/>
        <v>10404.36376953125</v>
      </c>
      <c r="Q424" s="90">
        <f t="shared" si="107"/>
        <v>155599.296875</v>
      </c>
      <c r="R424" s="92">
        <f>Data!CG424</f>
        <v>0</v>
      </c>
      <c r="S424" s="92">
        <f>Data!CH424</f>
        <v>300</v>
      </c>
      <c r="T424" s="92">
        <f>Data!CI424</f>
        <v>2855.42431640625</v>
      </c>
      <c r="U424" s="92">
        <f>Data!CJ424</f>
        <v>3155.42431640625</v>
      </c>
      <c r="V424" s="90">
        <f>Data!CA425</f>
        <v>392.85861206054687</v>
      </c>
      <c r="W424" s="90">
        <f>Data!CC424</f>
        <v>631.57891845703125</v>
      </c>
      <c r="X424" s="90" t="str">
        <f t="shared" si="116"/>
        <v/>
      </c>
      <c r="Y424" s="90">
        <f>Data!BU425</f>
        <v>264.09844970703125</v>
      </c>
      <c r="Z424" s="90">
        <f>Data!BW424</f>
        <v>99000</v>
      </c>
      <c r="AA424" s="90" t="str">
        <f t="shared" si="117"/>
        <v/>
      </c>
      <c r="AB424" s="90">
        <f>Data!BX425</f>
        <v>188.26463317871094</v>
      </c>
      <c r="AC424" s="90">
        <f>Data!BZ424</f>
        <v>99000</v>
      </c>
      <c r="AD424" s="90" t="str">
        <f t="shared" si="118"/>
        <v/>
      </c>
    </row>
    <row r="425" spans="1:30">
      <c r="A425" s="77">
        <v>195606</v>
      </c>
      <c r="B425" s="88">
        <f t="shared" si="108"/>
        <v>20514</v>
      </c>
      <c r="C425" s="79" t="str">
        <f t="shared" si="109"/>
        <v>Flood</v>
      </c>
      <c r="D425" s="79" t="str">
        <f t="shared" si="110"/>
        <v>Flood</v>
      </c>
      <c r="E425" s="79" t="str">
        <f t="shared" si="111"/>
        <v>Flood</v>
      </c>
      <c r="F425" s="89" t="str">
        <f t="shared" si="102"/>
        <v>&gt;RC</v>
      </c>
      <c r="G425" s="89" t="str">
        <f t="shared" si="103"/>
        <v>Storage</v>
      </c>
      <c r="H425" s="89" t="str">
        <f t="shared" si="112"/>
        <v>Tracy</v>
      </c>
      <c r="I425" s="89" t="str">
        <f t="shared" si="113"/>
        <v>Storage</v>
      </c>
      <c r="J425" s="79" t="str">
        <f>IF(DeltaCalc!P425="","--",DeltaCalc!P425)</f>
        <v>--</v>
      </c>
      <c r="K425" s="89" t="str">
        <f t="shared" si="114"/>
        <v>UWFE</v>
      </c>
      <c r="L425" s="90">
        <f>DeltaCalc!AF425</f>
        <v>63217.844268557754</v>
      </c>
      <c r="M425" s="90">
        <f t="shared" si="104"/>
        <v>61277.7265625</v>
      </c>
      <c r="N425" s="90">
        <f t="shared" si="105"/>
        <v>6340.15673828125</v>
      </c>
      <c r="O425" s="90">
        <f t="shared" si="106"/>
        <v>4231.73095703125</v>
      </c>
      <c r="P425" s="90">
        <f t="shared" si="115"/>
        <v>10571.8876953125</v>
      </c>
      <c r="Q425" s="90">
        <f t="shared" si="107"/>
        <v>67211.765625</v>
      </c>
      <c r="R425" s="92">
        <f>Data!CG425</f>
        <v>0</v>
      </c>
      <c r="S425" s="92">
        <f>Data!CH425</f>
        <v>300</v>
      </c>
      <c r="T425" s="92">
        <f>Data!CI425</f>
        <v>2367.995361328125</v>
      </c>
      <c r="U425" s="92">
        <f>Data!CJ425</f>
        <v>2667.995361328125</v>
      </c>
      <c r="V425" s="90">
        <f>Data!CA426</f>
        <v>347.01046752929687</v>
      </c>
      <c r="W425" s="90">
        <f>Data!CC425</f>
        <v>631.57891845703125</v>
      </c>
      <c r="X425" s="90" t="str">
        <f t="shared" si="116"/>
        <v/>
      </c>
      <c r="Y425" s="90">
        <f>Data!BU426</f>
        <v>240.65528869628906</v>
      </c>
      <c r="Z425" s="90">
        <f>Data!BW425</f>
        <v>99000</v>
      </c>
      <c r="AA425" s="90" t="str">
        <f t="shared" si="117"/>
        <v/>
      </c>
      <c r="AB425" s="90">
        <f>Data!BX426</f>
        <v>188.61083984375</v>
      </c>
      <c r="AC425" s="90">
        <f>Data!BZ425</f>
        <v>99000</v>
      </c>
      <c r="AD425" s="90" t="str">
        <f t="shared" si="118"/>
        <v/>
      </c>
    </row>
    <row r="426" spans="1:30">
      <c r="A426" s="77">
        <v>195607</v>
      </c>
      <c r="B426" s="88">
        <f t="shared" si="108"/>
        <v>20545</v>
      </c>
      <c r="C426" s="79" t="str">
        <f t="shared" si="109"/>
        <v>Keswick</v>
      </c>
      <c r="D426" s="79" t="str">
        <f t="shared" si="110"/>
        <v>Flood</v>
      </c>
      <c r="E426" s="79" t="str">
        <f t="shared" si="111"/>
        <v>Flood</v>
      </c>
      <c r="F426" s="89" t="str">
        <f t="shared" si="102"/>
        <v>Storage</v>
      </c>
      <c r="G426" s="89" t="str">
        <f t="shared" si="103"/>
        <v>Storage</v>
      </c>
      <c r="H426" s="89" t="str">
        <f t="shared" si="112"/>
        <v>Storage</v>
      </c>
      <c r="I426" s="89" t="str">
        <f t="shared" si="113"/>
        <v>Storage</v>
      </c>
      <c r="J426" s="79" t="str">
        <f>IF(DeltaCalc!P426="","--",DeltaCalc!P426)</f>
        <v>--</v>
      </c>
      <c r="K426" s="89" t="str">
        <f t="shared" si="114"/>
        <v>UWFE</v>
      </c>
      <c r="L426" s="90">
        <f>DeltaCalc!AF426</f>
        <v>20402.095771552762</v>
      </c>
      <c r="M426" s="90">
        <f t="shared" si="104"/>
        <v>36485.1484375</v>
      </c>
      <c r="N426" s="90">
        <f t="shared" si="105"/>
        <v>6292.5185546875</v>
      </c>
      <c r="O426" s="90">
        <f t="shared" si="106"/>
        <v>2968.19140625</v>
      </c>
      <c r="P426" s="90">
        <f t="shared" si="115"/>
        <v>9260.7099609375</v>
      </c>
      <c r="Q426" s="90">
        <f t="shared" si="107"/>
        <v>23683.3828125</v>
      </c>
      <c r="R426" s="92">
        <f>Data!CG426</f>
        <v>0</v>
      </c>
      <c r="S426" s="92">
        <f>Data!CH426</f>
        <v>2955.08154296875</v>
      </c>
      <c r="T426" s="92">
        <f>Data!CI426</f>
        <v>2500</v>
      </c>
      <c r="U426" s="92">
        <f>Data!CJ426</f>
        <v>5455.08154296875</v>
      </c>
      <c r="V426" s="90">
        <f>Data!CA427</f>
        <v>255.20777893066406</v>
      </c>
      <c r="W426" s="90">
        <f>Data!CC426</f>
        <v>631.57891845703125</v>
      </c>
      <c r="X426" s="90" t="str">
        <f t="shared" si="116"/>
        <v/>
      </c>
      <c r="Y426" s="90">
        <f>Data!BU427</f>
        <v>220.79278564453125</v>
      </c>
      <c r="Z426" s="90">
        <f>Data!BW426</f>
        <v>99000</v>
      </c>
      <c r="AA426" s="90" t="str">
        <f t="shared" si="117"/>
        <v/>
      </c>
      <c r="AB426" s="90">
        <f>Data!BX427</f>
        <v>187.41091918945312</v>
      </c>
      <c r="AC426" s="90">
        <f>Data!BZ426</f>
        <v>99000</v>
      </c>
      <c r="AD426" s="90" t="str">
        <f t="shared" si="118"/>
        <v/>
      </c>
    </row>
    <row r="427" spans="1:30">
      <c r="A427" s="77">
        <v>195608</v>
      </c>
      <c r="B427" s="88">
        <f t="shared" si="108"/>
        <v>20575</v>
      </c>
      <c r="C427" s="79" t="str">
        <f t="shared" si="109"/>
        <v>Keswick</v>
      </c>
      <c r="D427" s="79" t="str">
        <f t="shared" si="110"/>
        <v>Flood</v>
      </c>
      <c r="E427" s="79" t="str">
        <f t="shared" si="111"/>
        <v>Flood</v>
      </c>
      <c r="F427" s="89" t="str">
        <f t="shared" si="102"/>
        <v>&lt;RC</v>
      </c>
      <c r="G427" s="89" t="str">
        <f t="shared" si="103"/>
        <v>&lt;RC</v>
      </c>
      <c r="H427" s="89" t="str">
        <f t="shared" si="112"/>
        <v>PulseCap1</v>
      </c>
      <c r="I427" s="89" t="str">
        <f t="shared" si="113"/>
        <v>PulseCap1</v>
      </c>
      <c r="J427" s="79" t="str">
        <f>IF(DeltaCalc!P427="","--",DeltaCalc!P427)</f>
        <v>--</v>
      </c>
      <c r="K427" s="89" t="str">
        <f t="shared" si="114"/>
        <v>UWFE</v>
      </c>
      <c r="L427" s="90">
        <f>DeltaCalc!AF427</f>
        <v>18195.146484375</v>
      </c>
      <c r="M427" s="90">
        <f t="shared" si="104"/>
        <v>22423.408203125</v>
      </c>
      <c r="N427" s="90">
        <f t="shared" si="105"/>
        <v>821.9937744140625</v>
      </c>
      <c r="O427" s="90">
        <f t="shared" si="106"/>
        <v>821.9937744140625</v>
      </c>
      <c r="P427" s="90">
        <f t="shared" si="115"/>
        <v>1643.987548828125</v>
      </c>
      <c r="Q427" s="90">
        <f t="shared" si="107"/>
        <v>18195.146484375</v>
      </c>
      <c r="R427" s="92">
        <f>Data!CG427</f>
        <v>0</v>
      </c>
      <c r="S427" s="92">
        <f>Data!CH427</f>
        <v>1000</v>
      </c>
      <c r="T427" s="92">
        <f>Data!CI427</f>
        <v>1000</v>
      </c>
      <c r="U427" s="92">
        <f>Data!CJ427</f>
        <v>2000</v>
      </c>
      <c r="V427" s="90">
        <f>Data!CA428</f>
        <v>341.0130615234375</v>
      </c>
      <c r="W427" s="90">
        <f>Data!CC427</f>
        <v>631.57891845703125</v>
      </c>
      <c r="X427" s="90" t="str">
        <f t="shared" si="116"/>
        <v/>
      </c>
      <c r="Y427" s="90">
        <f>Data!BU428</f>
        <v>241.30635070800781</v>
      </c>
      <c r="Z427" s="90">
        <f>Data!BW427</f>
        <v>450</v>
      </c>
      <c r="AA427" s="90" t="str">
        <f t="shared" si="117"/>
        <v/>
      </c>
      <c r="AB427" s="90">
        <f>Data!BX428</f>
        <v>224.71017456054687</v>
      </c>
      <c r="AC427" s="90">
        <f>Data!BZ427</f>
        <v>450</v>
      </c>
      <c r="AD427" s="90" t="str">
        <f t="shared" si="118"/>
        <v/>
      </c>
    </row>
    <row r="428" spans="1:30">
      <c r="A428" s="77">
        <v>195609</v>
      </c>
      <c r="B428" s="88">
        <f t="shared" si="108"/>
        <v>20606</v>
      </c>
      <c r="C428" s="79" t="str">
        <f t="shared" si="109"/>
        <v>Flood</v>
      </c>
      <c r="D428" s="79" t="str">
        <f t="shared" si="110"/>
        <v>Flood</v>
      </c>
      <c r="E428" s="79" t="str">
        <f t="shared" si="111"/>
        <v>Flood</v>
      </c>
      <c r="F428" s="89" t="str">
        <f t="shared" si="102"/>
        <v>&lt;RC</v>
      </c>
      <c r="G428" s="89" t="str">
        <f t="shared" si="103"/>
        <v>&lt;RC</v>
      </c>
      <c r="H428" s="89" t="str">
        <f t="shared" si="112"/>
        <v>PulseCap1</v>
      </c>
      <c r="I428" s="89" t="str">
        <f t="shared" si="113"/>
        <v>PulseCap1</v>
      </c>
      <c r="J428" s="79" t="str">
        <f>IF(DeltaCalc!P428="","--",DeltaCalc!P428)</f>
        <v>--</v>
      </c>
      <c r="K428" s="89" t="str">
        <f t="shared" si="114"/>
        <v>UWFE</v>
      </c>
      <c r="L428" s="90">
        <f>DeltaCalc!AF428</f>
        <v>35399.9375</v>
      </c>
      <c r="M428" s="90">
        <f t="shared" si="104"/>
        <v>35425.8984375</v>
      </c>
      <c r="N428" s="90">
        <f t="shared" si="105"/>
        <v>770.27191162109375</v>
      </c>
      <c r="O428" s="90">
        <f t="shared" si="106"/>
        <v>800</v>
      </c>
      <c r="P428" s="90">
        <f t="shared" si="115"/>
        <v>1570.2719116210937</v>
      </c>
      <c r="Q428" s="90">
        <f t="shared" si="107"/>
        <v>35399.9375</v>
      </c>
      <c r="R428" s="92">
        <f>Data!CG428</f>
        <v>0</v>
      </c>
      <c r="S428" s="92">
        <f>Data!CH428</f>
        <v>1000</v>
      </c>
      <c r="T428" s="92">
        <f>Data!CI428</f>
        <v>1000</v>
      </c>
      <c r="U428" s="92">
        <f>Data!CJ428</f>
        <v>2000</v>
      </c>
      <c r="V428" s="90">
        <f>Data!CA429</f>
        <v>354.86154174804687</v>
      </c>
      <c r="W428" s="90">
        <f>Data!CC428</f>
        <v>631.57891845703125</v>
      </c>
      <c r="X428" s="90" t="str">
        <f t="shared" si="116"/>
        <v/>
      </c>
      <c r="Y428" s="90">
        <f>Data!BU429</f>
        <v>244.45919799804687</v>
      </c>
      <c r="Z428" s="90">
        <f>Data!BW428</f>
        <v>450</v>
      </c>
      <c r="AA428" s="90" t="str">
        <f t="shared" si="117"/>
        <v/>
      </c>
      <c r="AB428" s="90">
        <f>Data!BX429</f>
        <v>218.31381225585937</v>
      </c>
      <c r="AC428" s="90">
        <f>Data!BZ428</f>
        <v>450</v>
      </c>
      <c r="AD428" s="90" t="str">
        <f t="shared" si="118"/>
        <v/>
      </c>
    </row>
    <row r="429" spans="1:30">
      <c r="A429" s="77">
        <v>195610</v>
      </c>
      <c r="B429" s="88">
        <f t="shared" si="108"/>
        <v>20636</v>
      </c>
      <c r="C429" s="79" t="str">
        <f t="shared" si="109"/>
        <v>NCP</v>
      </c>
      <c r="D429" s="79" t="str">
        <f t="shared" si="110"/>
        <v>Flood</v>
      </c>
      <c r="E429" s="79" t="str">
        <f t="shared" si="111"/>
        <v>Flood</v>
      </c>
      <c r="F429" s="89" t="str">
        <f t="shared" si="102"/>
        <v>&lt;RC</v>
      </c>
      <c r="G429" s="89" t="str">
        <f t="shared" si="103"/>
        <v>&lt;RC</v>
      </c>
      <c r="H429" s="89" t="str">
        <f t="shared" si="112"/>
        <v>--</v>
      </c>
      <c r="I429" s="89" t="str">
        <f t="shared" si="113"/>
        <v>--</v>
      </c>
      <c r="J429" s="79" t="str">
        <f>IF(DeltaCalc!P429="","--",DeltaCalc!P429)</f>
        <v>--</v>
      </c>
      <c r="K429" s="89" t="str">
        <f t="shared" si="114"/>
        <v>UWFE</v>
      </c>
      <c r="L429" s="90">
        <f>DeltaCalc!AF429</f>
        <v>8321.8779318993074</v>
      </c>
      <c r="M429" s="90">
        <f t="shared" si="104"/>
        <v>20480.822265625</v>
      </c>
      <c r="N429" s="90">
        <f t="shared" si="105"/>
        <v>3913.7890625</v>
      </c>
      <c r="O429" s="90">
        <f t="shared" si="106"/>
        <v>3913.7890625</v>
      </c>
      <c r="P429" s="90">
        <f t="shared" si="115"/>
        <v>7827.578125</v>
      </c>
      <c r="Q429" s="90">
        <f t="shared" si="107"/>
        <v>13593.4873046875</v>
      </c>
      <c r="R429" s="92">
        <f>Data!CG429</f>
        <v>0</v>
      </c>
      <c r="S429" s="92">
        <f>Data!CH429</f>
        <v>2500</v>
      </c>
      <c r="T429" s="92">
        <f>Data!CI429</f>
        <v>2000</v>
      </c>
      <c r="U429" s="92">
        <f>Data!CJ429</f>
        <v>4500</v>
      </c>
      <c r="V429" s="90">
        <f>Data!CA430</f>
        <v>295.00103759765625</v>
      </c>
      <c r="W429" s="90">
        <f>Data!CC429</f>
        <v>631.57891845703125</v>
      </c>
      <c r="X429" s="90" t="str">
        <f t="shared" si="116"/>
        <v/>
      </c>
      <c r="Y429" s="90">
        <f>Data!BU430</f>
        <v>188.46940612792969</v>
      </c>
      <c r="Z429" s="90">
        <f>Data!BW429</f>
        <v>450</v>
      </c>
      <c r="AA429" s="90" t="str">
        <f t="shared" si="117"/>
        <v/>
      </c>
      <c r="AB429" s="90">
        <f>Data!BX430</f>
        <v>206.19436645507812</v>
      </c>
      <c r="AC429" s="90">
        <f>Data!BZ429</f>
        <v>450</v>
      </c>
      <c r="AD429" s="90" t="str">
        <f t="shared" si="118"/>
        <v/>
      </c>
    </row>
    <row r="430" spans="1:30">
      <c r="A430" s="77">
        <v>195611</v>
      </c>
      <c r="B430" s="88">
        <f t="shared" si="108"/>
        <v>20667</v>
      </c>
      <c r="C430" s="79" t="str">
        <f t="shared" si="109"/>
        <v>NCP</v>
      </c>
      <c r="D430" s="79" t="str">
        <f t="shared" si="110"/>
        <v>Flood</v>
      </c>
      <c r="E430" s="79" t="str">
        <f t="shared" si="111"/>
        <v>--</v>
      </c>
      <c r="F430" s="89" t="str">
        <f t="shared" si="102"/>
        <v>&lt;RC</v>
      </c>
      <c r="G430" s="89" t="str">
        <f t="shared" si="103"/>
        <v>&lt;RC</v>
      </c>
      <c r="H430" s="89" t="str">
        <f t="shared" si="112"/>
        <v>Tracy</v>
      </c>
      <c r="I430" s="89" t="str">
        <f t="shared" si="113"/>
        <v>Banks</v>
      </c>
      <c r="J430" s="79" t="str">
        <f>IF(DeltaCalc!P430="","--",DeltaCalc!P430)</f>
        <v>MRDO</v>
      </c>
      <c r="K430" s="89" t="str">
        <f t="shared" si="114"/>
        <v>UWFE</v>
      </c>
      <c r="L430" s="90">
        <f>DeltaCalc!AF430</f>
        <v>0</v>
      </c>
      <c r="M430" s="90">
        <f t="shared" si="104"/>
        <v>16535.275390625</v>
      </c>
      <c r="N430" s="90">
        <f t="shared" si="105"/>
        <v>6680</v>
      </c>
      <c r="O430" s="90">
        <f t="shared" si="106"/>
        <v>4581.923828125</v>
      </c>
      <c r="P430" s="90">
        <f t="shared" si="115"/>
        <v>11261.923828125</v>
      </c>
      <c r="Q430" s="90">
        <f t="shared" si="107"/>
        <v>0</v>
      </c>
      <c r="R430" s="92">
        <f>Data!CG430</f>
        <v>9802.4912109375</v>
      </c>
      <c r="S430" s="92">
        <f>Data!CH430</f>
        <v>6680</v>
      </c>
      <c r="T430" s="92">
        <f>Data!CI430</f>
        <v>4581.923828125</v>
      </c>
      <c r="U430" s="92">
        <f>Data!CJ430</f>
        <v>11261.923828125</v>
      </c>
      <c r="V430" s="90">
        <f>Data!CA431</f>
        <v>216.92251586914062</v>
      </c>
      <c r="W430" s="90">
        <f>Data!CC430</f>
        <v>631.57891845703125</v>
      </c>
      <c r="X430" s="90" t="str">
        <f t="shared" si="116"/>
        <v/>
      </c>
      <c r="Y430" s="90">
        <f>Data!BU431</f>
        <v>218.19754028320312</v>
      </c>
      <c r="Z430" s="90">
        <f>Data!BW430</f>
        <v>450</v>
      </c>
      <c r="AA430" s="90" t="str">
        <f t="shared" si="117"/>
        <v/>
      </c>
      <c r="AB430" s="90">
        <f>Data!BX431</f>
        <v>239.59310913085937</v>
      </c>
      <c r="AC430" s="90">
        <f>Data!BZ430</f>
        <v>450</v>
      </c>
      <c r="AD430" s="90" t="str">
        <f t="shared" si="118"/>
        <v/>
      </c>
    </row>
    <row r="431" spans="1:30">
      <c r="A431" s="77">
        <v>195612</v>
      </c>
      <c r="B431" s="88">
        <f t="shared" si="108"/>
        <v>20698</v>
      </c>
      <c r="C431" s="79" t="str">
        <f t="shared" si="109"/>
        <v>Flood</v>
      </c>
      <c r="D431" s="79" t="str">
        <f t="shared" si="110"/>
        <v>Flood</v>
      </c>
      <c r="E431" s="79" t="str">
        <f t="shared" si="111"/>
        <v>Therm.</v>
      </c>
      <c r="F431" s="89" t="str">
        <f t="shared" si="102"/>
        <v>&lt;RC</v>
      </c>
      <c r="G431" s="89" t="str">
        <f t="shared" si="103"/>
        <v>&lt;RC</v>
      </c>
      <c r="H431" s="89" t="str">
        <f t="shared" si="112"/>
        <v>Tracy</v>
      </c>
      <c r="I431" s="89" t="str">
        <f t="shared" si="113"/>
        <v>Banks</v>
      </c>
      <c r="J431" s="79" t="str">
        <f>IF(DeltaCalc!P431="","--",DeltaCalc!P431)</f>
        <v>--</v>
      </c>
      <c r="K431" s="89" t="str">
        <f t="shared" si="114"/>
        <v>UWFE</v>
      </c>
      <c r="L431" s="90">
        <f>DeltaCalc!AF431</f>
        <v>558.183837890625</v>
      </c>
      <c r="M431" s="90">
        <f t="shared" si="104"/>
        <v>14966.7138671875</v>
      </c>
      <c r="N431" s="90">
        <f t="shared" si="105"/>
        <v>6680</v>
      </c>
      <c r="O431" s="90">
        <f t="shared" si="106"/>
        <v>4538.07421875</v>
      </c>
      <c r="P431" s="90">
        <f t="shared" si="115"/>
        <v>11218.07421875</v>
      </c>
      <c r="Q431" s="90">
        <f t="shared" si="107"/>
        <v>558.183837890625</v>
      </c>
      <c r="R431" s="92">
        <f>Data!CG431</f>
        <v>11896.88671875</v>
      </c>
      <c r="S431" s="92">
        <f>Data!CH431</f>
        <v>6680</v>
      </c>
      <c r="T431" s="92">
        <f>Data!CI431</f>
        <v>4538.07421875</v>
      </c>
      <c r="U431" s="92">
        <f>Data!CJ431</f>
        <v>11218.07421875</v>
      </c>
      <c r="V431" s="90">
        <f>Data!CA432</f>
        <v>312.53421020507812</v>
      </c>
      <c r="W431" s="90">
        <f>Data!CC431</f>
        <v>631.57891845703125</v>
      </c>
      <c r="X431" s="90" t="str">
        <f t="shared" si="116"/>
        <v/>
      </c>
      <c r="Y431" s="90">
        <f>Data!BU432</f>
        <v>829.8548583984375</v>
      </c>
      <c r="Z431" s="90">
        <f>Data!BW431</f>
        <v>1350</v>
      </c>
      <c r="AA431" s="90" t="str">
        <f t="shared" si="117"/>
        <v/>
      </c>
      <c r="AB431" s="90">
        <f>Data!BX432</f>
        <v>598.289306640625</v>
      </c>
      <c r="AC431" s="90">
        <f>Data!BZ431</f>
        <v>1650</v>
      </c>
      <c r="AD431" s="90" t="str">
        <f t="shared" si="118"/>
        <v/>
      </c>
    </row>
    <row r="432" spans="1:30">
      <c r="A432" s="77">
        <v>195613</v>
      </c>
      <c r="B432" s="88">
        <f t="shared" si="108"/>
        <v>20728</v>
      </c>
      <c r="C432" s="79" t="str">
        <f t="shared" si="109"/>
        <v>Flood</v>
      </c>
      <c r="D432" s="79" t="str">
        <f t="shared" si="110"/>
        <v>--</v>
      </c>
      <c r="E432" s="79" t="str">
        <f t="shared" si="111"/>
        <v>--</v>
      </c>
      <c r="F432" s="89" t="str">
        <f t="shared" si="102"/>
        <v>&lt;RC</v>
      </c>
      <c r="G432" s="89" t="str">
        <f t="shared" si="103"/>
        <v>&lt;RC</v>
      </c>
      <c r="H432" s="89" t="str">
        <f t="shared" si="112"/>
        <v>Tracy</v>
      </c>
      <c r="I432" s="89" t="str">
        <f t="shared" si="113"/>
        <v>--</v>
      </c>
      <c r="J432" s="79" t="str">
        <f>IF(DeltaCalc!P432="","--",DeltaCalc!P432)</f>
        <v>MRDO</v>
      </c>
      <c r="K432" s="89" t="str">
        <f t="shared" si="114"/>
        <v>IBU</v>
      </c>
      <c r="L432" s="90">
        <f>DeltaCalc!AF432</f>
        <v>0</v>
      </c>
      <c r="M432" s="90">
        <f t="shared" si="104"/>
        <v>27213.01953125</v>
      </c>
      <c r="N432" s="90">
        <f t="shared" si="105"/>
        <v>5984.89453125</v>
      </c>
      <c r="O432" s="90">
        <f t="shared" si="106"/>
        <v>4472.810546875</v>
      </c>
      <c r="P432" s="90">
        <f t="shared" si="115"/>
        <v>10457.705078125</v>
      </c>
      <c r="Q432" s="90">
        <f t="shared" si="107"/>
        <v>0</v>
      </c>
      <c r="R432" s="92">
        <f>Data!CG432</f>
        <v>9152.123046875</v>
      </c>
      <c r="S432" s="92">
        <f>Data!CH432</f>
        <v>6680</v>
      </c>
      <c r="T432" s="92">
        <f>Data!CI432</f>
        <v>4472.810546875</v>
      </c>
      <c r="U432" s="92">
        <f>Data!CJ432</f>
        <v>11152.810546875</v>
      </c>
      <c r="V432" s="90">
        <f>Data!CA433</f>
        <v>399.67913818359375</v>
      </c>
      <c r="W432" s="90">
        <f>Data!CC432</f>
        <v>964.91229248046875</v>
      </c>
      <c r="X432" s="90" t="str">
        <f t="shared" si="116"/>
        <v/>
      </c>
      <c r="Y432" s="90">
        <f>Data!BU433</f>
        <v>703.10076904296875</v>
      </c>
      <c r="Z432" s="90">
        <f>Data!BW432</f>
        <v>99000</v>
      </c>
      <c r="AA432" s="90" t="str">
        <f t="shared" si="117"/>
        <v/>
      </c>
      <c r="AB432" s="90">
        <f>Data!BX433</f>
        <v>297.45162963867187</v>
      </c>
      <c r="AC432" s="90">
        <f>Data!BZ432</f>
        <v>99000</v>
      </c>
      <c r="AD432" s="90" t="str">
        <f t="shared" si="118"/>
        <v/>
      </c>
    </row>
    <row r="433" spans="1:30">
      <c r="A433" s="77">
        <v>195702</v>
      </c>
      <c r="B433" s="88">
        <f t="shared" si="108"/>
        <v>20759</v>
      </c>
      <c r="C433" s="79" t="str">
        <f t="shared" si="109"/>
        <v>Flood</v>
      </c>
      <c r="D433" s="79" t="str">
        <f t="shared" si="110"/>
        <v>Nimbus</v>
      </c>
      <c r="E433" s="79" t="str">
        <f t="shared" si="111"/>
        <v>--</v>
      </c>
      <c r="F433" s="89" t="str">
        <f t="shared" si="102"/>
        <v>&gt;RC</v>
      </c>
      <c r="G433" s="89" t="str">
        <f t="shared" si="103"/>
        <v>&lt;RC</v>
      </c>
      <c r="H433" s="89" t="str">
        <f t="shared" si="112"/>
        <v>Tracy</v>
      </c>
      <c r="I433" s="89" t="str">
        <f t="shared" si="113"/>
        <v>--</v>
      </c>
      <c r="J433" s="79" t="str">
        <f>IF(DeltaCalc!P433="","--",DeltaCalc!P433)</f>
        <v>MRDO</v>
      </c>
      <c r="K433" s="89" t="str">
        <f t="shared" si="114"/>
        <v>UWFE</v>
      </c>
      <c r="L433" s="90">
        <f>DeltaCalc!AF433</f>
        <v>0</v>
      </c>
      <c r="M433" s="90">
        <f t="shared" si="104"/>
        <v>16661.244140625</v>
      </c>
      <c r="N433" s="90">
        <f t="shared" si="105"/>
        <v>5336.154296875</v>
      </c>
      <c r="O433" s="90">
        <f t="shared" si="106"/>
        <v>4353.0830078125</v>
      </c>
      <c r="P433" s="90">
        <f t="shared" si="115"/>
        <v>9689.2373046875</v>
      </c>
      <c r="Q433" s="90">
        <f t="shared" si="107"/>
        <v>0</v>
      </c>
      <c r="R433" s="92">
        <f>Data!CG433</f>
        <v>0</v>
      </c>
      <c r="S433" s="92">
        <f>Data!CH433</f>
        <v>6680</v>
      </c>
      <c r="T433" s="92">
        <f>Data!CI433</f>
        <v>4345.60205078125</v>
      </c>
      <c r="U433" s="92">
        <f>Data!CJ433</f>
        <v>11025.6025390625</v>
      </c>
      <c r="V433" s="90">
        <f>Data!CA434</f>
        <v>282.47518920898437</v>
      </c>
      <c r="W433" s="90">
        <f>Data!CC433</f>
        <v>964.91229248046875</v>
      </c>
      <c r="X433" s="90" t="str">
        <f t="shared" si="116"/>
        <v/>
      </c>
      <c r="Y433" s="90">
        <f>Data!BU434</f>
        <v>353.85076904296875</v>
      </c>
      <c r="Z433" s="90">
        <f>Data!BW433</f>
        <v>99000</v>
      </c>
      <c r="AA433" s="90" t="str">
        <f t="shared" si="117"/>
        <v/>
      </c>
      <c r="AB433" s="90">
        <f>Data!BX434</f>
        <v>261.73977661132812</v>
      </c>
      <c r="AC433" s="90">
        <f>Data!BZ433</f>
        <v>99000</v>
      </c>
      <c r="AD433" s="90" t="str">
        <f t="shared" si="118"/>
        <v/>
      </c>
    </row>
    <row r="434" spans="1:30">
      <c r="A434" s="77">
        <v>195703</v>
      </c>
      <c r="B434" s="88">
        <f t="shared" si="108"/>
        <v>20789</v>
      </c>
      <c r="C434" s="79" t="str">
        <f t="shared" si="109"/>
        <v>--</v>
      </c>
      <c r="D434" s="79" t="str">
        <f t="shared" si="110"/>
        <v>--</v>
      </c>
      <c r="E434" s="79" t="str">
        <f t="shared" si="111"/>
        <v>--</v>
      </c>
      <c r="F434" s="89" t="str">
        <f t="shared" si="102"/>
        <v>@RC</v>
      </c>
      <c r="G434" s="89" t="str">
        <f t="shared" si="103"/>
        <v>&lt;RC</v>
      </c>
      <c r="H434" s="89" t="str">
        <f t="shared" si="112"/>
        <v>--</v>
      </c>
      <c r="I434" s="89" t="str">
        <f t="shared" si="113"/>
        <v>--</v>
      </c>
      <c r="J434" s="79" t="str">
        <f>IF(DeltaCalc!P434="","--",DeltaCalc!P434)</f>
        <v>MRDO</v>
      </c>
      <c r="K434" s="89" t="str">
        <f t="shared" si="114"/>
        <v>IBU</v>
      </c>
      <c r="L434" s="90">
        <f>DeltaCalc!AF434</f>
        <v>0</v>
      </c>
      <c r="M434" s="90">
        <f t="shared" si="104"/>
        <v>17511.427734375</v>
      </c>
      <c r="N434" s="90">
        <f t="shared" si="105"/>
        <v>2034.7979736328125</v>
      </c>
      <c r="O434" s="90">
        <f t="shared" si="106"/>
        <v>3916.70849609375</v>
      </c>
      <c r="P434" s="90">
        <f t="shared" si="115"/>
        <v>5951.5064697265625</v>
      </c>
      <c r="Q434" s="90">
        <f t="shared" si="107"/>
        <v>0</v>
      </c>
      <c r="R434" s="92">
        <f>Data!CG434</f>
        <v>0</v>
      </c>
      <c r="S434" s="92">
        <f>Data!CH434</f>
        <v>6680</v>
      </c>
      <c r="T434" s="92">
        <f>Data!CI434</f>
        <v>4004.93359375</v>
      </c>
      <c r="U434" s="92">
        <f>Data!CJ434</f>
        <v>10684.93359375</v>
      </c>
      <c r="V434" s="90">
        <f>Data!CA435</f>
        <v>306.51327514648437</v>
      </c>
      <c r="W434" s="90">
        <f>Data!CC434</f>
        <v>964.91229248046875</v>
      </c>
      <c r="X434" s="90" t="str">
        <f t="shared" si="116"/>
        <v/>
      </c>
      <c r="Y434" s="90">
        <f>Data!BU435</f>
        <v>366.1268310546875</v>
      </c>
      <c r="Z434" s="90">
        <f>Data!BW434</f>
        <v>99000</v>
      </c>
      <c r="AA434" s="90" t="str">
        <f t="shared" si="117"/>
        <v/>
      </c>
      <c r="AB434" s="90">
        <f>Data!BX435</f>
        <v>293.05169677734375</v>
      </c>
      <c r="AC434" s="90">
        <f>Data!BZ434</f>
        <v>99000</v>
      </c>
      <c r="AD434" s="90" t="str">
        <f t="shared" si="118"/>
        <v/>
      </c>
    </row>
    <row r="435" spans="1:30">
      <c r="A435" s="77">
        <v>195704</v>
      </c>
      <c r="B435" s="88">
        <f t="shared" si="108"/>
        <v>20820</v>
      </c>
      <c r="C435" s="79" t="str">
        <f t="shared" si="109"/>
        <v>--</v>
      </c>
      <c r="D435" s="79" t="str">
        <f t="shared" si="110"/>
        <v>Nimbus</v>
      </c>
      <c r="E435" s="79" t="str">
        <f t="shared" si="111"/>
        <v>--</v>
      </c>
      <c r="F435" s="89" t="str">
        <f t="shared" si="102"/>
        <v>&gt;RC</v>
      </c>
      <c r="G435" s="89" t="str">
        <f t="shared" si="103"/>
        <v>&lt;RC</v>
      </c>
      <c r="H435" s="89" t="str">
        <f t="shared" si="112"/>
        <v>Tracy</v>
      </c>
      <c r="I435" s="89" t="str">
        <f t="shared" si="113"/>
        <v>--</v>
      </c>
      <c r="J435" s="79" t="str">
        <f>IF(DeltaCalc!P435="","--",DeltaCalc!P435)</f>
        <v>EIMRDO</v>
      </c>
      <c r="K435" s="89" t="str">
        <f t="shared" si="114"/>
        <v>UWFE</v>
      </c>
      <c r="L435" s="90">
        <f>DeltaCalc!AF435</f>
        <v>0</v>
      </c>
      <c r="M435" s="90">
        <f t="shared" si="104"/>
        <v>13408.033203125</v>
      </c>
      <c r="N435" s="90">
        <f t="shared" si="105"/>
        <v>6056.4775390625</v>
      </c>
      <c r="O435" s="90">
        <f t="shared" si="106"/>
        <v>4223.01416015625</v>
      </c>
      <c r="P435" s="90">
        <f t="shared" si="115"/>
        <v>10279.49169921875</v>
      </c>
      <c r="Q435" s="90">
        <f t="shared" si="107"/>
        <v>0</v>
      </c>
      <c r="R435" s="92">
        <f>Data!CG435</f>
        <v>0</v>
      </c>
      <c r="S435" s="92">
        <f>Data!CH435</f>
        <v>4500</v>
      </c>
      <c r="T435" s="92">
        <f>Data!CI435</f>
        <v>3750</v>
      </c>
      <c r="U435" s="92">
        <f>Data!CJ435</f>
        <v>8250</v>
      </c>
      <c r="V435" s="90">
        <f>Data!CA436</f>
        <v>321.80804443359375</v>
      </c>
      <c r="W435" s="90">
        <f>Data!CC435</f>
        <v>964.91229248046875</v>
      </c>
      <c r="X435" s="90" t="str">
        <f t="shared" si="116"/>
        <v/>
      </c>
      <c r="Y435" s="90">
        <f>Data!BU436</f>
        <v>854.85693359375</v>
      </c>
      <c r="Z435" s="90">
        <f>Data!BW435</f>
        <v>99000</v>
      </c>
      <c r="AA435" s="90" t="str">
        <f t="shared" si="117"/>
        <v/>
      </c>
      <c r="AB435" s="90">
        <f>Data!BX436</f>
        <v>527.7445068359375</v>
      </c>
      <c r="AC435" s="90">
        <f>Data!BZ435</f>
        <v>99000</v>
      </c>
      <c r="AD435" s="90" t="str">
        <f t="shared" si="118"/>
        <v/>
      </c>
    </row>
    <row r="436" spans="1:30">
      <c r="A436" s="77">
        <v>195705</v>
      </c>
      <c r="B436" s="88">
        <f t="shared" si="108"/>
        <v>20851</v>
      </c>
      <c r="C436" s="79" t="str">
        <f t="shared" si="109"/>
        <v>Keswick</v>
      </c>
      <c r="D436" s="79" t="str">
        <f t="shared" si="110"/>
        <v>Nimbus</v>
      </c>
      <c r="E436" s="79" t="str">
        <f t="shared" si="111"/>
        <v>Therm.</v>
      </c>
      <c r="F436" s="89" t="str">
        <f t="shared" si="102"/>
        <v>&lt;RC</v>
      </c>
      <c r="G436" s="89" t="str">
        <f t="shared" si="103"/>
        <v>&gt;RC</v>
      </c>
      <c r="H436" s="89" t="str">
        <f t="shared" si="112"/>
        <v>--</v>
      </c>
      <c r="I436" s="89" t="str">
        <f t="shared" si="113"/>
        <v>--</v>
      </c>
      <c r="J436" s="79" t="str">
        <f>IF(DeltaCalc!P436="","--",DeltaCalc!P436)</f>
        <v>--</v>
      </c>
      <c r="K436" s="89" t="str">
        <f t="shared" si="114"/>
        <v>UWFE</v>
      </c>
      <c r="L436" s="90">
        <f>DeltaCalc!AF436</f>
        <v>4420.27099609375</v>
      </c>
      <c r="M436" s="90">
        <f t="shared" si="104"/>
        <v>12978.361328125</v>
      </c>
      <c r="N436" s="90">
        <f t="shared" si="105"/>
        <v>3332.173828125</v>
      </c>
      <c r="O436" s="90">
        <f t="shared" si="106"/>
        <v>3332.173828125</v>
      </c>
      <c r="P436" s="90">
        <f t="shared" si="115"/>
        <v>6664.34765625</v>
      </c>
      <c r="Q436" s="90">
        <f t="shared" si="107"/>
        <v>4420.27099609375</v>
      </c>
      <c r="R436" s="92">
        <f>Data!CG436</f>
        <v>0</v>
      </c>
      <c r="S436" s="92">
        <f>Data!CH436</f>
        <v>300</v>
      </c>
      <c r="T436" s="92">
        <f>Data!CI436</f>
        <v>3000</v>
      </c>
      <c r="U436" s="92">
        <f>Data!CJ436</f>
        <v>3300</v>
      </c>
      <c r="V436" s="90">
        <f>Data!CA437</f>
        <v>499.77529907226562</v>
      </c>
      <c r="W436" s="90">
        <f>Data!CC436</f>
        <v>964.91229248046875</v>
      </c>
      <c r="X436" s="90" t="str">
        <f t="shared" si="116"/>
        <v/>
      </c>
      <c r="Y436" s="90">
        <f>Data!BU437</f>
        <v>937.5321044921875</v>
      </c>
      <c r="Z436" s="90">
        <f>Data!BW436</f>
        <v>99000</v>
      </c>
      <c r="AA436" s="90" t="str">
        <f t="shared" si="117"/>
        <v/>
      </c>
      <c r="AB436" s="90">
        <f>Data!BX437</f>
        <v>706.26629638671875</v>
      </c>
      <c r="AC436" s="90">
        <f>Data!BZ436</f>
        <v>99000</v>
      </c>
      <c r="AD436" s="90" t="str">
        <f t="shared" si="118"/>
        <v/>
      </c>
    </row>
    <row r="437" spans="1:30">
      <c r="A437" s="77">
        <v>195706</v>
      </c>
      <c r="B437" s="88">
        <f t="shared" si="108"/>
        <v>20879</v>
      </c>
      <c r="C437" s="79" t="str">
        <f t="shared" si="109"/>
        <v>Flood</v>
      </c>
      <c r="D437" s="79" t="str">
        <f t="shared" si="110"/>
        <v>Flood</v>
      </c>
      <c r="E437" s="79" t="str">
        <f t="shared" si="111"/>
        <v>Flood</v>
      </c>
      <c r="F437" s="89" t="str">
        <f t="shared" si="102"/>
        <v>&lt;RC</v>
      </c>
      <c r="G437" s="89" t="str">
        <f t="shared" si="103"/>
        <v>&gt;RC</v>
      </c>
      <c r="H437" s="89" t="str">
        <f t="shared" si="112"/>
        <v>--</v>
      </c>
      <c r="I437" s="89" t="str">
        <f t="shared" si="113"/>
        <v>--</v>
      </c>
      <c r="J437" s="79" t="str">
        <f>IF(DeltaCalc!P437="","--",DeltaCalc!P437)</f>
        <v>--</v>
      </c>
      <c r="K437" s="89" t="str">
        <f t="shared" si="114"/>
        <v>UWFE</v>
      </c>
      <c r="L437" s="90">
        <f>DeltaCalc!AF437</f>
        <v>11174.4755859375</v>
      </c>
      <c r="M437" s="90">
        <f t="shared" si="104"/>
        <v>18377.447265625</v>
      </c>
      <c r="N437" s="90">
        <f t="shared" si="105"/>
        <v>1909.0736083984375</v>
      </c>
      <c r="O437" s="90">
        <f t="shared" si="106"/>
        <v>1909.0736083984375</v>
      </c>
      <c r="P437" s="90">
        <f t="shared" si="115"/>
        <v>3818.147216796875</v>
      </c>
      <c r="Q437" s="90">
        <f t="shared" si="107"/>
        <v>11174.4755859375</v>
      </c>
      <c r="R437" s="92">
        <f>Data!CG437</f>
        <v>0</v>
      </c>
      <c r="S437" s="92">
        <f>Data!CH437</f>
        <v>300</v>
      </c>
      <c r="T437" s="92">
        <f>Data!CI437</f>
        <v>2500</v>
      </c>
      <c r="U437" s="92">
        <f>Data!CJ437</f>
        <v>2800</v>
      </c>
      <c r="V437" s="90">
        <f>Data!CA438</f>
        <v>438.81143188476562</v>
      </c>
      <c r="W437" s="90">
        <f>Data!CC437</f>
        <v>631.57891845703125</v>
      </c>
      <c r="X437" s="90" t="str">
        <f t="shared" si="116"/>
        <v/>
      </c>
      <c r="Y437" s="90">
        <f>Data!BU438</f>
        <v>317.28314208984375</v>
      </c>
      <c r="Z437" s="90">
        <f>Data!BW437</f>
        <v>99000</v>
      </c>
      <c r="AA437" s="90" t="str">
        <f t="shared" si="117"/>
        <v/>
      </c>
      <c r="AB437" s="90">
        <f>Data!BX438</f>
        <v>272.78997802734375</v>
      </c>
      <c r="AC437" s="90">
        <f>Data!BZ437</f>
        <v>99000</v>
      </c>
      <c r="AD437" s="90" t="str">
        <f t="shared" si="118"/>
        <v/>
      </c>
    </row>
    <row r="438" spans="1:30">
      <c r="A438" s="77">
        <v>195707</v>
      </c>
      <c r="B438" s="88">
        <f t="shared" si="108"/>
        <v>20910</v>
      </c>
      <c r="C438" s="79" t="str">
        <f t="shared" si="109"/>
        <v>Flood</v>
      </c>
      <c r="D438" s="79" t="str">
        <f t="shared" si="110"/>
        <v>Flood</v>
      </c>
      <c r="E438" s="79" t="str">
        <f t="shared" si="111"/>
        <v>Flood</v>
      </c>
      <c r="F438" s="89" t="str">
        <f t="shared" si="102"/>
        <v>&gt;RC</v>
      </c>
      <c r="G438" s="89" t="str">
        <f t="shared" si="103"/>
        <v>&gt;RC</v>
      </c>
      <c r="H438" s="89" t="str">
        <f t="shared" si="112"/>
        <v>--</v>
      </c>
      <c r="I438" s="89" t="str">
        <f t="shared" si="113"/>
        <v>--</v>
      </c>
      <c r="J438" s="79" t="str">
        <f>IF(DeltaCalc!P438="","--",DeltaCalc!P438)</f>
        <v>--</v>
      </c>
      <c r="K438" s="89" t="str">
        <f t="shared" si="114"/>
        <v>UWFE</v>
      </c>
      <c r="L438" s="90">
        <f>DeltaCalc!AF438</f>
        <v>32745.158203125</v>
      </c>
      <c r="M438" s="90">
        <f t="shared" si="104"/>
        <v>42358.56640625</v>
      </c>
      <c r="N438" s="90">
        <f t="shared" si="105"/>
        <v>2694.687744140625</v>
      </c>
      <c r="O438" s="90">
        <f t="shared" si="106"/>
        <v>2694.687744140625</v>
      </c>
      <c r="P438" s="90">
        <f t="shared" si="115"/>
        <v>5389.37548828125</v>
      </c>
      <c r="Q438" s="90">
        <f t="shared" si="107"/>
        <v>32745.158203125</v>
      </c>
      <c r="R438" s="92">
        <f>Data!CG438</f>
        <v>0</v>
      </c>
      <c r="S438" s="92">
        <f>Data!CH438</f>
        <v>2379.453369140625</v>
      </c>
      <c r="T438" s="92">
        <f>Data!CI438</f>
        <v>800</v>
      </c>
      <c r="U438" s="92">
        <f>Data!CJ438</f>
        <v>3179.453369140625</v>
      </c>
      <c r="V438" s="90">
        <f>Data!CA439</f>
        <v>343.72787475585937</v>
      </c>
      <c r="W438" s="90">
        <f>Data!CC438</f>
        <v>631.57891845703125</v>
      </c>
      <c r="X438" s="90" t="str">
        <f t="shared" si="116"/>
        <v/>
      </c>
      <c r="Y438" s="90">
        <f>Data!BU439</f>
        <v>235.26675415039062</v>
      </c>
      <c r="Z438" s="90">
        <f>Data!BW438</f>
        <v>99000</v>
      </c>
      <c r="AA438" s="90" t="str">
        <f t="shared" si="117"/>
        <v/>
      </c>
      <c r="AB438" s="90">
        <f>Data!BX439</f>
        <v>182.46501159667969</v>
      </c>
      <c r="AC438" s="90">
        <f>Data!BZ438</f>
        <v>99000</v>
      </c>
      <c r="AD438" s="90" t="str">
        <f t="shared" si="118"/>
        <v/>
      </c>
    </row>
    <row r="439" spans="1:30">
      <c r="A439" s="77">
        <v>195708</v>
      </c>
      <c r="B439" s="88">
        <f t="shared" si="108"/>
        <v>20940</v>
      </c>
      <c r="C439" s="79" t="str">
        <f t="shared" si="109"/>
        <v>Keswick</v>
      </c>
      <c r="D439" s="79" t="str">
        <f t="shared" si="110"/>
        <v>Nimbus</v>
      </c>
      <c r="E439" s="79" t="str">
        <f t="shared" si="111"/>
        <v>Therm.</v>
      </c>
      <c r="F439" s="89" t="str">
        <f t="shared" si="102"/>
        <v>&gt;RC</v>
      </c>
      <c r="G439" s="89" t="str">
        <f t="shared" si="103"/>
        <v>&lt;RC</v>
      </c>
      <c r="H439" s="89" t="str">
        <f t="shared" si="112"/>
        <v>PulseCap1</v>
      </c>
      <c r="I439" s="89" t="str">
        <f t="shared" si="113"/>
        <v>PulseCap1</v>
      </c>
      <c r="J439" s="79" t="str">
        <f>IF(DeltaCalc!P439="","--",DeltaCalc!P439)</f>
        <v>--</v>
      </c>
      <c r="K439" s="89" t="str">
        <f t="shared" si="114"/>
        <v>UWFE</v>
      </c>
      <c r="L439" s="90">
        <f>DeltaCalc!AF439</f>
        <v>5663.216796875</v>
      </c>
      <c r="M439" s="90">
        <f t="shared" si="104"/>
        <v>12535.26953125</v>
      </c>
      <c r="N439" s="90">
        <f t="shared" si="105"/>
        <v>858.76519775390625</v>
      </c>
      <c r="O439" s="90">
        <f t="shared" si="106"/>
        <v>858.76519775390625</v>
      </c>
      <c r="P439" s="90">
        <f t="shared" si="115"/>
        <v>1717.5303955078125</v>
      </c>
      <c r="Q439" s="90">
        <f t="shared" si="107"/>
        <v>5663.216796875</v>
      </c>
      <c r="R439" s="92">
        <f>Data!CG439</f>
        <v>0</v>
      </c>
      <c r="S439" s="92">
        <f>Data!CH439</f>
        <v>1000</v>
      </c>
      <c r="T439" s="92">
        <f>Data!CI439</f>
        <v>800</v>
      </c>
      <c r="U439" s="92">
        <f>Data!CJ439</f>
        <v>1800</v>
      </c>
      <c r="V439" s="90">
        <f>Data!CA440</f>
        <v>437.81356811523437</v>
      </c>
      <c r="W439" s="90">
        <f>Data!CC439</f>
        <v>631.57891845703125</v>
      </c>
      <c r="X439" s="90" t="str">
        <f t="shared" si="116"/>
        <v/>
      </c>
      <c r="Y439" s="90">
        <f>Data!BU440</f>
        <v>243.06008911132812</v>
      </c>
      <c r="Z439" s="90">
        <f>Data!BW439</f>
        <v>450</v>
      </c>
      <c r="AA439" s="90" t="str">
        <f t="shared" si="117"/>
        <v/>
      </c>
      <c r="AB439" s="90">
        <f>Data!BX440</f>
        <v>204.42878723144531</v>
      </c>
      <c r="AC439" s="90">
        <f>Data!BZ439</f>
        <v>450</v>
      </c>
      <c r="AD439" s="90" t="str">
        <f t="shared" si="118"/>
        <v/>
      </c>
    </row>
    <row r="440" spans="1:30">
      <c r="A440" s="77">
        <v>195709</v>
      </c>
      <c r="B440" s="88">
        <f t="shared" si="108"/>
        <v>20971</v>
      </c>
      <c r="C440" s="79" t="str">
        <f t="shared" si="109"/>
        <v>Flood</v>
      </c>
      <c r="D440" s="79" t="str">
        <f t="shared" si="110"/>
        <v>Flood</v>
      </c>
      <c r="E440" s="79" t="str">
        <f t="shared" si="111"/>
        <v>Flood</v>
      </c>
      <c r="F440" s="89" t="str">
        <f t="shared" si="102"/>
        <v>&lt;RC</v>
      </c>
      <c r="G440" s="89" t="str">
        <f t="shared" si="103"/>
        <v>&lt;RC</v>
      </c>
      <c r="H440" s="89" t="str">
        <f t="shared" si="112"/>
        <v>PulseCap1</v>
      </c>
      <c r="I440" s="89" t="str">
        <f t="shared" si="113"/>
        <v>PulseCap1</v>
      </c>
      <c r="J440" s="79" t="str">
        <f>IF(DeltaCalc!P440="","--",DeltaCalc!P440)</f>
        <v>--</v>
      </c>
      <c r="K440" s="89" t="str">
        <f t="shared" si="114"/>
        <v>UWFE</v>
      </c>
      <c r="L440" s="90">
        <f>DeltaCalc!AF440</f>
        <v>18824.70751953125</v>
      </c>
      <c r="M440" s="90">
        <f t="shared" si="104"/>
        <v>21135.779296875</v>
      </c>
      <c r="N440" s="90">
        <f t="shared" si="105"/>
        <v>818.24322509765625</v>
      </c>
      <c r="O440" s="90">
        <f t="shared" si="106"/>
        <v>818.24322509765625</v>
      </c>
      <c r="P440" s="90">
        <f t="shared" si="115"/>
        <v>1636.4864501953125</v>
      </c>
      <c r="Q440" s="90">
        <f t="shared" si="107"/>
        <v>18866.806640625</v>
      </c>
      <c r="R440" s="92">
        <f>Data!CG440</f>
        <v>2547.71923828125</v>
      </c>
      <c r="S440" s="92">
        <f>Data!CH440</f>
        <v>1000</v>
      </c>
      <c r="T440" s="92">
        <f>Data!CI440</f>
        <v>991.067626953125</v>
      </c>
      <c r="U440" s="92">
        <f>Data!CJ440</f>
        <v>1991.067626953125</v>
      </c>
      <c r="V440" s="90">
        <f>Data!CA441</f>
        <v>469.0322265625</v>
      </c>
      <c r="W440" s="90">
        <f>Data!CC440</f>
        <v>631.57891845703125</v>
      </c>
      <c r="X440" s="90" t="str">
        <f t="shared" si="116"/>
        <v/>
      </c>
      <c r="Y440" s="90">
        <f>Data!BU441</f>
        <v>244.74559020996094</v>
      </c>
      <c r="Z440" s="90">
        <f>Data!BW440</f>
        <v>450</v>
      </c>
      <c r="AA440" s="90" t="str">
        <f t="shared" si="117"/>
        <v/>
      </c>
      <c r="AB440" s="90">
        <f>Data!BX441</f>
        <v>208.35145568847656</v>
      </c>
      <c r="AC440" s="90">
        <f>Data!BZ440</f>
        <v>450</v>
      </c>
      <c r="AD440" s="90" t="str">
        <f t="shared" si="118"/>
        <v/>
      </c>
    </row>
    <row r="441" spans="1:30">
      <c r="A441" s="77">
        <v>195710</v>
      </c>
      <c r="B441" s="88">
        <f t="shared" si="108"/>
        <v>21001</v>
      </c>
      <c r="C441" s="79" t="str">
        <f t="shared" si="109"/>
        <v>NCP</v>
      </c>
      <c r="D441" s="79" t="str">
        <f t="shared" si="110"/>
        <v>Flood</v>
      </c>
      <c r="E441" s="79" t="str">
        <f t="shared" si="111"/>
        <v>Flood</v>
      </c>
      <c r="F441" s="89" t="str">
        <f t="shared" si="102"/>
        <v>&lt;RC</v>
      </c>
      <c r="G441" s="89" t="str">
        <f t="shared" si="103"/>
        <v>&lt;RC</v>
      </c>
      <c r="H441" s="89" t="str">
        <f t="shared" si="112"/>
        <v>--</v>
      </c>
      <c r="I441" s="89" t="str">
        <f t="shared" si="113"/>
        <v>--</v>
      </c>
      <c r="J441" s="79" t="str">
        <f>IF(DeltaCalc!P441="","--",DeltaCalc!P441)</f>
        <v>--</v>
      </c>
      <c r="K441" s="89" t="str">
        <f t="shared" si="114"/>
        <v>UWFE</v>
      </c>
      <c r="L441" s="90">
        <f>DeltaCalc!AF441</f>
        <v>3231.77490234375</v>
      </c>
      <c r="M441" s="90">
        <f t="shared" si="104"/>
        <v>13054.177734375</v>
      </c>
      <c r="N441" s="90">
        <f t="shared" si="105"/>
        <v>1464.345947265625</v>
      </c>
      <c r="O441" s="90">
        <f t="shared" si="106"/>
        <v>2066.15966796875</v>
      </c>
      <c r="P441" s="90">
        <f t="shared" si="115"/>
        <v>3530.505615234375</v>
      </c>
      <c r="Q441" s="90">
        <f t="shared" si="107"/>
        <v>3231.77490234375</v>
      </c>
      <c r="R441" s="92">
        <f>Data!CG441</f>
        <v>7958.2412109375</v>
      </c>
      <c r="S441" s="92">
        <f>Data!CH441</f>
        <v>2500</v>
      </c>
      <c r="T441" s="92">
        <f>Data!CI441</f>
        <v>2000</v>
      </c>
      <c r="U441" s="92">
        <f>Data!CJ441</f>
        <v>4500</v>
      </c>
      <c r="V441" s="90">
        <f>Data!CA442</f>
        <v>285.23770141601562</v>
      </c>
      <c r="W441" s="90">
        <f>Data!CC441</f>
        <v>631.57891845703125</v>
      </c>
      <c r="X441" s="90" t="str">
        <f t="shared" si="116"/>
        <v/>
      </c>
      <c r="Y441" s="90">
        <f>Data!BU442</f>
        <v>232.55084228515625</v>
      </c>
      <c r="Z441" s="90">
        <f>Data!BW441</f>
        <v>450</v>
      </c>
      <c r="AA441" s="90" t="str">
        <f t="shared" si="117"/>
        <v/>
      </c>
      <c r="AB441" s="90">
        <f>Data!BX442</f>
        <v>243.27777099609375</v>
      </c>
      <c r="AC441" s="90">
        <f>Data!BZ441</f>
        <v>450</v>
      </c>
      <c r="AD441" s="90" t="str">
        <f t="shared" si="118"/>
        <v/>
      </c>
    </row>
    <row r="442" spans="1:30">
      <c r="A442" s="77">
        <v>195711</v>
      </c>
      <c r="B442" s="88">
        <f t="shared" si="108"/>
        <v>21032</v>
      </c>
      <c r="C442" s="79" t="str">
        <f t="shared" si="109"/>
        <v>--</v>
      </c>
      <c r="D442" s="79" t="str">
        <f t="shared" si="110"/>
        <v>--</v>
      </c>
      <c r="E442" s="79" t="str">
        <f t="shared" si="111"/>
        <v>--</v>
      </c>
      <c r="F442" s="89" t="str">
        <f t="shared" si="102"/>
        <v>&lt;RC</v>
      </c>
      <c r="G442" s="89" t="str">
        <f t="shared" si="103"/>
        <v>&lt;RC</v>
      </c>
      <c r="H442" s="89" t="str">
        <f t="shared" si="112"/>
        <v>Tracy</v>
      </c>
      <c r="I442" s="89" t="str">
        <f t="shared" si="113"/>
        <v>Banks</v>
      </c>
      <c r="J442" s="79" t="str">
        <f>IF(DeltaCalc!P442="","--",DeltaCalc!P442)</f>
        <v>JP</v>
      </c>
      <c r="K442" s="89" t="str">
        <f t="shared" si="114"/>
        <v>IBU</v>
      </c>
      <c r="L442" s="90">
        <f>DeltaCalc!AF442</f>
        <v>-3.96728515625E-4</v>
      </c>
      <c r="M442" s="90">
        <f t="shared" si="104"/>
        <v>22311.3203125</v>
      </c>
      <c r="N442" s="90">
        <f t="shared" si="105"/>
        <v>6680</v>
      </c>
      <c r="O442" s="90">
        <f t="shared" si="106"/>
        <v>4467.86181640625</v>
      </c>
      <c r="P442" s="90">
        <f t="shared" si="115"/>
        <v>11147.86181640625</v>
      </c>
      <c r="Q442" s="90">
        <f t="shared" si="107"/>
        <v>259.65585327148437</v>
      </c>
      <c r="R442" s="92">
        <f>Data!CG442</f>
        <v>22299.904296875</v>
      </c>
      <c r="S442" s="92">
        <f>Data!CH442</f>
        <v>6680</v>
      </c>
      <c r="T442" s="92">
        <f>Data!CI442</f>
        <v>4467.86181640625</v>
      </c>
      <c r="U442" s="92">
        <f>Data!CJ442</f>
        <v>11147.861328125</v>
      </c>
      <c r="V442" s="90">
        <f>Data!CA443</f>
        <v>250.66787719726562</v>
      </c>
      <c r="W442" s="90">
        <f>Data!CC442</f>
        <v>631.57891845703125</v>
      </c>
      <c r="X442" s="90" t="str">
        <f t="shared" si="116"/>
        <v/>
      </c>
      <c r="Y442" s="90">
        <f>Data!BU443</f>
        <v>459.02761840820312</v>
      </c>
      <c r="Z442" s="90">
        <f>Data!BW442</f>
        <v>450</v>
      </c>
      <c r="AA442" s="90">
        <f t="shared" si="117"/>
        <v>9.027618408203125</v>
      </c>
      <c r="AB442" s="90">
        <f>Data!BX443</f>
        <v>363.00064086914062</v>
      </c>
      <c r="AC442" s="90">
        <f>Data!BZ442</f>
        <v>630</v>
      </c>
      <c r="AD442" s="90" t="str">
        <f t="shared" si="118"/>
        <v/>
      </c>
    </row>
    <row r="443" spans="1:30">
      <c r="A443" s="77">
        <v>195712</v>
      </c>
      <c r="B443" s="88">
        <f t="shared" si="108"/>
        <v>21063</v>
      </c>
      <c r="C443" s="79" t="str">
        <f t="shared" si="109"/>
        <v>NCP</v>
      </c>
      <c r="D443" s="79" t="str">
        <f t="shared" si="110"/>
        <v>--</v>
      </c>
      <c r="E443" s="79" t="str">
        <f t="shared" si="111"/>
        <v>--</v>
      </c>
      <c r="F443" s="89" t="str">
        <f t="shared" si="102"/>
        <v>&gt;RC</v>
      </c>
      <c r="G443" s="89" t="str">
        <f t="shared" si="103"/>
        <v>&lt;RC</v>
      </c>
      <c r="H443" s="89" t="str">
        <f t="shared" si="112"/>
        <v>Tracy</v>
      </c>
      <c r="I443" s="89" t="str">
        <f t="shared" si="113"/>
        <v>Banks</v>
      </c>
      <c r="J443" s="79" t="str">
        <f>IF(DeltaCalc!P443="","--",DeltaCalc!P443)</f>
        <v>--</v>
      </c>
      <c r="K443" s="89" t="str">
        <f t="shared" si="114"/>
        <v>IBU</v>
      </c>
      <c r="L443" s="90">
        <f>DeltaCalc!AF443</f>
        <v>22.506168365478516</v>
      </c>
      <c r="M443" s="90">
        <f t="shared" si="104"/>
        <v>16392.4765625</v>
      </c>
      <c r="N443" s="90">
        <f t="shared" si="105"/>
        <v>6680</v>
      </c>
      <c r="O443" s="90">
        <f t="shared" si="106"/>
        <v>4451.5048828125</v>
      </c>
      <c r="P443" s="90">
        <f t="shared" si="115"/>
        <v>11131.5048828125</v>
      </c>
      <c r="Q443" s="90">
        <f t="shared" si="107"/>
        <v>22.506168365478516</v>
      </c>
      <c r="R443" s="92">
        <f>Data!CG443</f>
        <v>15769.2958984375</v>
      </c>
      <c r="S443" s="92">
        <f>Data!CH443</f>
        <v>6680</v>
      </c>
      <c r="T443" s="92">
        <f>Data!CI443</f>
        <v>4451.5048828125</v>
      </c>
      <c r="U443" s="92">
        <f>Data!CJ443</f>
        <v>11131.5048828125</v>
      </c>
      <c r="V443" s="90">
        <f>Data!CA444</f>
        <v>485.05987548828125</v>
      </c>
      <c r="W443" s="90">
        <f>Data!CC443</f>
        <v>705.26318359375</v>
      </c>
      <c r="X443" s="90" t="str">
        <f t="shared" si="116"/>
        <v/>
      </c>
      <c r="Y443" s="90">
        <f>Data!BU444</f>
        <v>1246.1947021484375</v>
      </c>
      <c r="Z443" s="90">
        <f>Data!BW443</f>
        <v>1350</v>
      </c>
      <c r="AA443" s="90" t="str">
        <f t="shared" si="117"/>
        <v/>
      </c>
      <c r="AB443" s="90">
        <f>Data!BX444</f>
        <v>798.68084716796875</v>
      </c>
      <c r="AC443" s="90">
        <f>Data!BZ443</f>
        <v>1740</v>
      </c>
      <c r="AD443" s="90" t="str">
        <f t="shared" si="118"/>
        <v/>
      </c>
    </row>
    <row r="444" spans="1:30">
      <c r="A444" s="77">
        <v>195713</v>
      </c>
      <c r="B444" s="88">
        <f t="shared" si="108"/>
        <v>21093</v>
      </c>
      <c r="C444" s="79" t="str">
        <f t="shared" si="109"/>
        <v>--</v>
      </c>
      <c r="D444" s="79" t="str">
        <f t="shared" si="110"/>
        <v>--</v>
      </c>
      <c r="E444" s="79" t="str">
        <f t="shared" si="111"/>
        <v>--</v>
      </c>
      <c r="F444" s="89" t="str">
        <f t="shared" si="102"/>
        <v>&gt;RC</v>
      </c>
      <c r="G444" s="89" t="str">
        <f t="shared" si="103"/>
        <v>&lt;RC</v>
      </c>
      <c r="H444" s="89" t="str">
        <f t="shared" si="112"/>
        <v>Tracy</v>
      </c>
      <c r="I444" s="89" t="str">
        <f t="shared" si="113"/>
        <v>Banks</v>
      </c>
      <c r="J444" s="79" t="str">
        <f>IF(DeltaCalc!P444="","--",DeltaCalc!P444)</f>
        <v>MRDO</v>
      </c>
      <c r="K444" s="89" t="str">
        <f t="shared" si="114"/>
        <v>UWFE</v>
      </c>
      <c r="L444" s="90">
        <f>DeltaCalc!AF444</f>
        <v>0</v>
      </c>
      <c r="M444" s="90">
        <f t="shared" si="104"/>
        <v>22011.48046875</v>
      </c>
      <c r="N444" s="90">
        <f t="shared" si="105"/>
        <v>6680</v>
      </c>
      <c r="O444" s="90">
        <f t="shared" si="106"/>
        <v>4335.13916015625</v>
      </c>
      <c r="P444" s="90">
        <f t="shared" si="115"/>
        <v>11015.13916015625</v>
      </c>
      <c r="Q444" s="90">
        <f t="shared" si="107"/>
        <v>0</v>
      </c>
      <c r="R444" s="92">
        <f>Data!CG444</f>
        <v>11427.1962890625</v>
      </c>
      <c r="S444" s="92">
        <f>Data!CH444</f>
        <v>6680</v>
      </c>
      <c r="T444" s="92">
        <f>Data!CI444</f>
        <v>3337.251220703125</v>
      </c>
      <c r="U444" s="92">
        <f>Data!CJ444</f>
        <v>10017.2509765625</v>
      </c>
      <c r="V444" s="90">
        <f>Data!CA445</f>
        <v>568.80450439453125</v>
      </c>
      <c r="W444" s="90">
        <f>Data!CC444</f>
        <v>964.91229248046875</v>
      </c>
      <c r="X444" s="90" t="str">
        <f t="shared" si="116"/>
        <v/>
      </c>
      <c r="Y444" s="90">
        <f>Data!BU445</f>
        <v>1002.9776000976562</v>
      </c>
      <c r="Z444" s="90">
        <f>Data!BW444</f>
        <v>99000</v>
      </c>
      <c r="AA444" s="90" t="str">
        <f t="shared" si="117"/>
        <v/>
      </c>
      <c r="AB444" s="90">
        <f>Data!BX445</f>
        <v>483.56768798828125</v>
      </c>
      <c r="AC444" s="90">
        <f>Data!BZ444</f>
        <v>99000</v>
      </c>
      <c r="AD444" s="90" t="str">
        <f t="shared" si="118"/>
        <v/>
      </c>
    </row>
    <row r="445" spans="1:30">
      <c r="A445" s="77">
        <v>195802</v>
      </c>
      <c r="B445" s="88">
        <f t="shared" si="108"/>
        <v>21124</v>
      </c>
      <c r="C445" s="79" t="str">
        <f t="shared" si="109"/>
        <v>Flood</v>
      </c>
      <c r="D445" s="79" t="str">
        <f t="shared" si="110"/>
        <v>Nimbus</v>
      </c>
      <c r="E445" s="79" t="str">
        <f t="shared" si="111"/>
        <v>Therm.</v>
      </c>
      <c r="F445" s="89" t="str">
        <f t="shared" si="102"/>
        <v>&gt;RC</v>
      </c>
      <c r="G445" s="89" t="str">
        <f t="shared" si="103"/>
        <v>&gt;RC</v>
      </c>
      <c r="H445" s="89" t="str">
        <f t="shared" si="112"/>
        <v>Tracy</v>
      </c>
      <c r="I445" s="89" t="str">
        <f t="shared" si="113"/>
        <v>Banks</v>
      </c>
      <c r="J445" s="79" t="str">
        <f>IF(DeltaCalc!P445="","--",DeltaCalc!P445)</f>
        <v>--</v>
      </c>
      <c r="K445" s="89" t="str">
        <f t="shared" si="114"/>
        <v>UWFE</v>
      </c>
      <c r="L445" s="90">
        <f>DeltaCalc!AF445</f>
        <v>2434.8564453125</v>
      </c>
      <c r="M445" s="90">
        <f t="shared" si="104"/>
        <v>17915.826171875</v>
      </c>
      <c r="N445" s="90">
        <f t="shared" si="105"/>
        <v>6680</v>
      </c>
      <c r="O445" s="90">
        <f t="shared" si="106"/>
        <v>4264.27197265625</v>
      </c>
      <c r="P445" s="90">
        <f t="shared" si="115"/>
        <v>10944.27197265625</v>
      </c>
      <c r="Q445" s="90">
        <f t="shared" si="107"/>
        <v>2434.8564453125</v>
      </c>
      <c r="R445" s="92">
        <f>Data!CG445</f>
        <v>0</v>
      </c>
      <c r="S445" s="92">
        <f>Data!CH445</f>
        <v>3029.03271484375</v>
      </c>
      <c r="T445" s="92">
        <f>Data!CI445</f>
        <v>2725.802001953125</v>
      </c>
      <c r="U445" s="92">
        <f>Data!CJ445</f>
        <v>5754.83447265625</v>
      </c>
      <c r="V445" s="90">
        <f>Data!CA446</f>
        <v>371.360595703125</v>
      </c>
      <c r="W445" s="90">
        <f>Data!CC445</f>
        <v>964.91229248046875</v>
      </c>
      <c r="X445" s="90" t="str">
        <f t="shared" si="116"/>
        <v/>
      </c>
      <c r="Y445" s="90">
        <f>Data!BU446</f>
        <v>717.3907470703125</v>
      </c>
      <c r="Z445" s="90">
        <f>Data!BW445</f>
        <v>99000</v>
      </c>
      <c r="AA445" s="90" t="str">
        <f t="shared" si="117"/>
        <v/>
      </c>
      <c r="AB445" s="90">
        <f>Data!BX446</f>
        <v>351.10675048828125</v>
      </c>
      <c r="AC445" s="90">
        <f>Data!BZ445</f>
        <v>99000</v>
      </c>
      <c r="AD445" s="90" t="str">
        <f t="shared" si="118"/>
        <v/>
      </c>
    </row>
    <row r="446" spans="1:30">
      <c r="A446" s="77">
        <v>195803</v>
      </c>
      <c r="B446" s="88">
        <f t="shared" si="108"/>
        <v>21154</v>
      </c>
      <c r="C446" s="79" t="str">
        <f t="shared" si="109"/>
        <v>--</v>
      </c>
      <c r="D446" s="79" t="str">
        <f t="shared" si="110"/>
        <v>Nimbus</v>
      </c>
      <c r="E446" s="79" t="str">
        <f t="shared" si="111"/>
        <v>--</v>
      </c>
      <c r="F446" s="89" t="str">
        <f t="shared" si="102"/>
        <v>&gt;RC</v>
      </c>
      <c r="G446" s="89" t="str">
        <f t="shared" si="103"/>
        <v>&gt;RC</v>
      </c>
      <c r="H446" s="89" t="str">
        <f t="shared" si="112"/>
        <v>Tracy</v>
      </c>
      <c r="I446" s="89" t="str">
        <f t="shared" si="113"/>
        <v>--</v>
      </c>
      <c r="J446" s="79" t="str">
        <f>IF(DeltaCalc!P446="","--",DeltaCalc!P446)</f>
        <v>MRDO</v>
      </c>
      <c r="K446" s="89" t="str">
        <f t="shared" si="114"/>
        <v>UWFE</v>
      </c>
      <c r="L446" s="90">
        <f>DeltaCalc!AF446</f>
        <v>0</v>
      </c>
      <c r="M446" s="90">
        <f t="shared" si="104"/>
        <v>15058.2294921875</v>
      </c>
      <c r="N446" s="90">
        <f t="shared" si="105"/>
        <v>3782.842529296875</v>
      </c>
      <c r="O446" s="90">
        <f t="shared" si="106"/>
        <v>4225.05859375</v>
      </c>
      <c r="P446" s="90">
        <f t="shared" si="115"/>
        <v>8007.901123046875</v>
      </c>
      <c r="Q446" s="90">
        <f t="shared" si="107"/>
        <v>0</v>
      </c>
      <c r="R446" s="92">
        <f>Data!CG446</f>
        <v>0</v>
      </c>
      <c r="S446" s="92">
        <f>Data!CH446</f>
        <v>300</v>
      </c>
      <c r="T446" s="92">
        <f>Data!CI446</f>
        <v>2678.6689453125</v>
      </c>
      <c r="U446" s="92">
        <f>Data!CJ446</f>
        <v>2978.6689453125</v>
      </c>
      <c r="V446" s="90">
        <f>Data!CA447</f>
        <v>512.47015380859375</v>
      </c>
      <c r="W446" s="90">
        <f>Data!CC446</f>
        <v>964.91229248046875</v>
      </c>
      <c r="X446" s="90" t="str">
        <f t="shared" si="116"/>
        <v/>
      </c>
      <c r="Y446" s="90">
        <f>Data!BU447</f>
        <v>741.0040283203125</v>
      </c>
      <c r="Z446" s="90">
        <f>Data!BW446</f>
        <v>99000</v>
      </c>
      <c r="AA446" s="90" t="str">
        <f t="shared" si="117"/>
        <v/>
      </c>
      <c r="AB446" s="90">
        <f>Data!BX447</f>
        <v>453.06619262695312</v>
      </c>
      <c r="AC446" s="90">
        <f>Data!BZ446</f>
        <v>99000</v>
      </c>
      <c r="AD446" s="90" t="str">
        <f t="shared" si="118"/>
        <v/>
      </c>
    </row>
    <row r="447" spans="1:30">
      <c r="A447" s="77">
        <v>195804</v>
      </c>
      <c r="B447" s="88">
        <f t="shared" si="108"/>
        <v>21185</v>
      </c>
      <c r="C447" s="79" t="str">
        <f t="shared" si="109"/>
        <v>Flood</v>
      </c>
      <c r="D447" s="79" t="str">
        <f t="shared" si="110"/>
        <v>Nimbus</v>
      </c>
      <c r="E447" s="79" t="str">
        <f t="shared" si="111"/>
        <v>Therm.</v>
      </c>
      <c r="F447" s="89" t="str">
        <f t="shared" si="102"/>
        <v>&gt;RC</v>
      </c>
      <c r="G447" s="89" t="str">
        <f t="shared" si="103"/>
        <v>&gt;RC</v>
      </c>
      <c r="H447" s="89" t="str">
        <f t="shared" si="112"/>
        <v>--</v>
      </c>
      <c r="I447" s="89" t="str">
        <f t="shared" si="113"/>
        <v>--</v>
      </c>
      <c r="J447" s="79" t="str">
        <f>IF(DeltaCalc!P447="","--",DeltaCalc!P447)</f>
        <v>--</v>
      </c>
      <c r="K447" s="89" t="str">
        <f t="shared" si="114"/>
        <v>UWFE</v>
      </c>
      <c r="L447" s="90">
        <f>DeltaCalc!AF447</f>
        <v>12841.349609375</v>
      </c>
      <c r="M447" s="90">
        <f t="shared" si="104"/>
        <v>22440.841796875</v>
      </c>
      <c r="N447" s="90">
        <f t="shared" si="105"/>
        <v>3718.945556640625</v>
      </c>
      <c r="O447" s="90">
        <f t="shared" si="106"/>
        <v>3718.945556640625</v>
      </c>
      <c r="P447" s="90">
        <f t="shared" si="115"/>
        <v>7437.89111328125</v>
      </c>
      <c r="Q447" s="90">
        <f t="shared" si="107"/>
        <v>12841.349609375</v>
      </c>
      <c r="R447" s="92">
        <f>Data!CG447</f>
        <v>0</v>
      </c>
      <c r="S447" s="92">
        <f>Data!CH447</f>
        <v>300</v>
      </c>
      <c r="T447" s="92">
        <f>Data!CI447</f>
        <v>2140.68017578125</v>
      </c>
      <c r="U447" s="92">
        <f>Data!CJ447</f>
        <v>2440.68017578125</v>
      </c>
      <c r="V447" s="90">
        <f>Data!CA448</f>
        <v>374.28692626953125</v>
      </c>
      <c r="W447" s="90">
        <f>Data!CC447</f>
        <v>964.91229248046875</v>
      </c>
      <c r="X447" s="90" t="str">
        <f t="shared" si="116"/>
        <v/>
      </c>
      <c r="Y447" s="90">
        <f>Data!BU448</f>
        <v>546.6929931640625</v>
      </c>
      <c r="Z447" s="90">
        <f>Data!BW447</f>
        <v>99000</v>
      </c>
      <c r="AA447" s="90" t="str">
        <f t="shared" si="117"/>
        <v/>
      </c>
      <c r="AB447" s="90">
        <f>Data!BX448</f>
        <v>251.88441467285156</v>
      </c>
      <c r="AC447" s="90">
        <f>Data!BZ447</f>
        <v>99000</v>
      </c>
      <c r="AD447" s="90" t="str">
        <f t="shared" si="118"/>
        <v/>
      </c>
    </row>
    <row r="448" spans="1:30">
      <c r="A448" s="77">
        <v>195805</v>
      </c>
      <c r="B448" s="88">
        <f t="shared" si="108"/>
        <v>21216</v>
      </c>
      <c r="C448" s="79" t="str">
        <f t="shared" si="109"/>
        <v>Flood</v>
      </c>
      <c r="D448" s="79" t="str">
        <f t="shared" si="110"/>
        <v>Flood</v>
      </c>
      <c r="E448" s="79" t="str">
        <f t="shared" si="111"/>
        <v>Therm.</v>
      </c>
      <c r="F448" s="89" t="str">
        <f t="shared" si="102"/>
        <v>&gt;RC</v>
      </c>
      <c r="G448" s="89" t="str">
        <f t="shared" si="103"/>
        <v>&gt;RC</v>
      </c>
      <c r="H448" s="89" t="str">
        <f t="shared" si="112"/>
        <v>--</v>
      </c>
      <c r="I448" s="89" t="str">
        <f t="shared" si="113"/>
        <v>--</v>
      </c>
      <c r="J448" s="79" t="str">
        <f>IF(DeltaCalc!P448="","--",DeltaCalc!P448)</f>
        <v>--</v>
      </c>
      <c r="K448" s="89" t="str">
        <f t="shared" si="114"/>
        <v>UWFE</v>
      </c>
      <c r="L448" s="90">
        <f>DeltaCalc!AF448</f>
        <v>30750.6875</v>
      </c>
      <c r="M448" s="90">
        <f t="shared" si="104"/>
        <v>34237.015625</v>
      </c>
      <c r="N448" s="90">
        <f t="shared" si="105"/>
        <v>2552.802490234375</v>
      </c>
      <c r="O448" s="90">
        <f t="shared" si="106"/>
        <v>2552.802490234375</v>
      </c>
      <c r="P448" s="90">
        <f t="shared" si="115"/>
        <v>5105.60498046875</v>
      </c>
      <c r="Q448" s="90">
        <f t="shared" si="107"/>
        <v>30750.6875</v>
      </c>
      <c r="R448" s="92">
        <f>Data!CG448</f>
        <v>0</v>
      </c>
      <c r="S448" s="92">
        <f>Data!CH448</f>
        <v>300</v>
      </c>
      <c r="T448" s="92">
        <f>Data!CI448</f>
        <v>2059.190673828125</v>
      </c>
      <c r="U448" s="92">
        <f>Data!CJ448</f>
        <v>2359.190673828125</v>
      </c>
      <c r="V448" s="90">
        <f>Data!CA449</f>
        <v>324.29037475585937</v>
      </c>
      <c r="W448" s="90">
        <f>Data!CC448</f>
        <v>631.57891845703125</v>
      </c>
      <c r="X448" s="90" t="str">
        <f t="shared" si="116"/>
        <v/>
      </c>
      <c r="Y448" s="90">
        <f>Data!BU449</f>
        <v>252.01956176757812</v>
      </c>
      <c r="Z448" s="90">
        <f>Data!BW448</f>
        <v>99000</v>
      </c>
      <c r="AA448" s="90" t="str">
        <f t="shared" si="117"/>
        <v/>
      </c>
      <c r="AB448" s="90">
        <f>Data!BX449</f>
        <v>167.91793823242187</v>
      </c>
      <c r="AC448" s="90">
        <f>Data!BZ448</f>
        <v>99000</v>
      </c>
      <c r="AD448" s="90" t="str">
        <f t="shared" si="118"/>
        <v/>
      </c>
    </row>
    <row r="449" spans="1:30">
      <c r="A449" s="77">
        <v>195806</v>
      </c>
      <c r="B449" s="88">
        <f t="shared" si="108"/>
        <v>21244</v>
      </c>
      <c r="C449" s="79" t="str">
        <f t="shared" si="109"/>
        <v>Flood</v>
      </c>
      <c r="D449" s="79" t="str">
        <f t="shared" si="110"/>
        <v>Flood</v>
      </c>
      <c r="E449" s="79" t="str">
        <f t="shared" si="111"/>
        <v>Flood</v>
      </c>
      <c r="F449" s="89" t="str">
        <f t="shared" si="102"/>
        <v>&gt;RC</v>
      </c>
      <c r="G449" s="89" t="str">
        <f t="shared" si="103"/>
        <v>&gt;RC</v>
      </c>
      <c r="H449" s="89" t="str">
        <f t="shared" si="112"/>
        <v>--</v>
      </c>
      <c r="I449" s="89" t="str">
        <f t="shared" si="113"/>
        <v>--</v>
      </c>
      <c r="J449" s="79" t="str">
        <f>IF(DeltaCalc!P449="","--",DeltaCalc!P449)</f>
        <v>--</v>
      </c>
      <c r="K449" s="89" t="str">
        <f t="shared" si="114"/>
        <v>UWFE</v>
      </c>
      <c r="L449" s="90">
        <f>DeltaCalc!AF449</f>
        <v>157720.96808775779</v>
      </c>
      <c r="M449" s="90">
        <f t="shared" si="104"/>
        <v>78444.4140625</v>
      </c>
      <c r="N449" s="90">
        <f t="shared" si="105"/>
        <v>4078.2958984375</v>
      </c>
      <c r="O449" s="90">
        <f t="shared" si="106"/>
        <v>4078.2958984375</v>
      </c>
      <c r="P449" s="90">
        <f t="shared" si="115"/>
        <v>8156.591796875</v>
      </c>
      <c r="Q449" s="90">
        <f t="shared" si="107"/>
        <v>163638.75</v>
      </c>
      <c r="R449" s="92">
        <f>Data!CG449</f>
        <v>0</v>
      </c>
      <c r="S449" s="92">
        <f>Data!CH449</f>
        <v>3080.986572265625</v>
      </c>
      <c r="T449" s="92">
        <f>Data!CI449</f>
        <v>2500</v>
      </c>
      <c r="U449" s="92">
        <f>Data!CJ449</f>
        <v>5580.986328125</v>
      </c>
      <c r="V449" s="90">
        <f>Data!CA450</f>
        <v>361.44183349609375</v>
      </c>
      <c r="W449" s="90">
        <f>Data!CC449</f>
        <v>631.57891845703125</v>
      </c>
      <c r="X449" s="90" t="str">
        <f t="shared" si="116"/>
        <v/>
      </c>
      <c r="Y449" s="90">
        <f>Data!BU450</f>
        <v>247.35496520996094</v>
      </c>
      <c r="Z449" s="90">
        <f>Data!BW449</f>
        <v>99000</v>
      </c>
      <c r="AA449" s="90" t="str">
        <f t="shared" si="117"/>
        <v/>
      </c>
      <c r="AB449" s="90">
        <f>Data!BX450</f>
        <v>151.64823913574219</v>
      </c>
      <c r="AC449" s="90">
        <f>Data!BZ449</f>
        <v>99000</v>
      </c>
      <c r="AD449" s="90" t="str">
        <f t="shared" si="118"/>
        <v/>
      </c>
    </row>
    <row r="450" spans="1:30">
      <c r="A450" s="77">
        <v>195807</v>
      </c>
      <c r="B450" s="88">
        <f t="shared" si="108"/>
        <v>21275</v>
      </c>
      <c r="C450" s="79" t="str">
        <f t="shared" si="109"/>
        <v>Flood</v>
      </c>
      <c r="D450" s="79" t="str">
        <f t="shared" si="110"/>
        <v>Flood</v>
      </c>
      <c r="E450" s="79" t="str">
        <f t="shared" si="111"/>
        <v>Flood</v>
      </c>
      <c r="F450" s="89" t="str">
        <f t="shared" si="102"/>
        <v>Storage</v>
      </c>
      <c r="G450" s="89" t="str">
        <f t="shared" si="103"/>
        <v>Storage</v>
      </c>
      <c r="H450" s="89" t="str">
        <f t="shared" si="112"/>
        <v>Storage</v>
      </c>
      <c r="I450" s="89" t="str">
        <f t="shared" si="113"/>
        <v>Banks</v>
      </c>
      <c r="J450" s="79" t="str">
        <f>IF(DeltaCalc!P450="","--",DeltaCalc!P450)</f>
        <v>--</v>
      </c>
      <c r="K450" s="89" t="str">
        <f t="shared" si="114"/>
        <v>UWFE</v>
      </c>
      <c r="L450" s="90">
        <f>DeltaCalc!AF450</f>
        <v>72842.85280300639</v>
      </c>
      <c r="M450" s="90">
        <f t="shared" si="104"/>
        <v>66245.484375</v>
      </c>
      <c r="N450" s="90">
        <f t="shared" si="105"/>
        <v>7560.64501953125</v>
      </c>
      <c r="O450" s="90">
        <f t="shared" si="106"/>
        <v>3843.44677734375</v>
      </c>
      <c r="P450" s="90">
        <f t="shared" si="115"/>
        <v>11404.091796875</v>
      </c>
      <c r="Q450" s="90">
        <f t="shared" si="107"/>
        <v>84196.1328125</v>
      </c>
      <c r="R450" s="92">
        <f>Data!CG450</f>
        <v>0</v>
      </c>
      <c r="S450" s="92">
        <f>Data!CH450</f>
        <v>4250</v>
      </c>
      <c r="T450" s="92">
        <f>Data!CI450</f>
        <v>2500</v>
      </c>
      <c r="U450" s="92">
        <f>Data!CJ450</f>
        <v>6750</v>
      </c>
      <c r="V450" s="90">
        <f>Data!CA451</f>
        <v>334.3223876953125</v>
      </c>
      <c r="W450" s="90">
        <f>Data!CC450</f>
        <v>631.57891845703125</v>
      </c>
      <c r="X450" s="90" t="str">
        <f t="shared" si="116"/>
        <v/>
      </c>
      <c r="Y450" s="90">
        <f>Data!BU451</f>
        <v>236.01185607910156</v>
      </c>
      <c r="Z450" s="90">
        <f>Data!BW450</f>
        <v>99000</v>
      </c>
      <c r="AA450" s="90" t="str">
        <f t="shared" si="117"/>
        <v/>
      </c>
      <c r="AB450" s="90">
        <f>Data!BX451</f>
        <v>178.50259399414062</v>
      </c>
      <c r="AC450" s="90">
        <f>Data!BZ450</f>
        <v>99000</v>
      </c>
      <c r="AD450" s="90" t="str">
        <f t="shared" si="118"/>
        <v/>
      </c>
    </row>
    <row r="451" spans="1:30">
      <c r="A451" s="77">
        <v>195808</v>
      </c>
      <c r="B451" s="88">
        <f t="shared" si="108"/>
        <v>21305</v>
      </c>
      <c r="C451" s="79" t="str">
        <f t="shared" si="109"/>
        <v>Flood</v>
      </c>
      <c r="D451" s="79" t="str">
        <f t="shared" si="110"/>
        <v>Flood</v>
      </c>
      <c r="E451" s="79" t="str">
        <f t="shared" si="111"/>
        <v>Flood</v>
      </c>
      <c r="F451" s="89" t="str">
        <f t="shared" si="102"/>
        <v>&lt;RC</v>
      </c>
      <c r="G451" s="89" t="str">
        <f t="shared" si="103"/>
        <v>&lt;RC</v>
      </c>
      <c r="H451" s="89" t="str">
        <f t="shared" si="112"/>
        <v>PulseCap1</v>
      </c>
      <c r="I451" s="89" t="str">
        <f t="shared" si="113"/>
        <v>PulseCap1</v>
      </c>
      <c r="J451" s="79" t="str">
        <f>IF(DeltaCalc!P451="","--",DeltaCalc!P451)</f>
        <v>--</v>
      </c>
      <c r="K451" s="89" t="str">
        <f t="shared" si="114"/>
        <v>UWFE</v>
      </c>
      <c r="L451" s="90">
        <f>DeltaCalc!AF451</f>
        <v>87477.689826789749</v>
      </c>
      <c r="M451" s="90">
        <f t="shared" si="104"/>
        <v>64463.9921875</v>
      </c>
      <c r="N451" s="90">
        <f t="shared" si="105"/>
        <v>2276.463134765625</v>
      </c>
      <c r="O451" s="90">
        <f t="shared" si="106"/>
        <v>2276.463134765625</v>
      </c>
      <c r="P451" s="90">
        <f t="shared" si="115"/>
        <v>4552.92626953125</v>
      </c>
      <c r="Q451" s="90">
        <f t="shared" si="107"/>
        <v>88157.625</v>
      </c>
      <c r="R451" s="92">
        <f>Data!CG451</f>
        <v>0</v>
      </c>
      <c r="S451" s="92">
        <f>Data!CH451</f>
        <v>1000</v>
      </c>
      <c r="T451" s="92">
        <f>Data!CI451</f>
        <v>1000</v>
      </c>
      <c r="U451" s="92">
        <f>Data!CJ451</f>
        <v>2000</v>
      </c>
      <c r="V451" s="90">
        <f>Data!CA452</f>
        <v>260.65872192382813</v>
      </c>
      <c r="W451" s="90">
        <f>Data!CC451</f>
        <v>631.57891845703125</v>
      </c>
      <c r="X451" s="90" t="str">
        <f t="shared" si="116"/>
        <v/>
      </c>
      <c r="Y451" s="90">
        <f>Data!BU452</f>
        <v>248.31137084960937</v>
      </c>
      <c r="Z451" s="90">
        <f>Data!BW451</f>
        <v>450</v>
      </c>
      <c r="AA451" s="90" t="str">
        <f t="shared" si="117"/>
        <v/>
      </c>
      <c r="AB451" s="90">
        <f>Data!BX452</f>
        <v>199.67886352539062</v>
      </c>
      <c r="AC451" s="90">
        <f>Data!BZ451</f>
        <v>450</v>
      </c>
      <c r="AD451" s="90" t="str">
        <f t="shared" si="118"/>
        <v/>
      </c>
    </row>
    <row r="452" spans="1:30">
      <c r="A452" s="77">
        <v>195809</v>
      </c>
      <c r="B452" s="88">
        <f t="shared" si="108"/>
        <v>21336</v>
      </c>
      <c r="C452" s="79" t="str">
        <f t="shared" si="109"/>
        <v>Flood</v>
      </c>
      <c r="D452" s="79" t="str">
        <f t="shared" si="110"/>
        <v>Flood</v>
      </c>
      <c r="E452" s="79" t="str">
        <f t="shared" si="111"/>
        <v>Flood</v>
      </c>
      <c r="F452" s="89" t="str">
        <f t="shared" si="102"/>
        <v>&gt;RC</v>
      </c>
      <c r="G452" s="89" t="str">
        <f t="shared" si="103"/>
        <v>&lt;RC</v>
      </c>
      <c r="H452" s="89" t="str">
        <f t="shared" si="112"/>
        <v>--</v>
      </c>
      <c r="I452" s="89" t="str">
        <f t="shared" si="113"/>
        <v>PulseCap1</v>
      </c>
      <c r="J452" s="79" t="str">
        <f>IF(DeltaCalc!P452="","--",DeltaCalc!P452)</f>
        <v>--</v>
      </c>
      <c r="K452" s="89" t="str">
        <f t="shared" si="114"/>
        <v>UWFE</v>
      </c>
      <c r="L452" s="90">
        <f>DeltaCalc!AF452</f>
        <v>49655.65625</v>
      </c>
      <c r="M452" s="90">
        <f t="shared" si="104"/>
        <v>45991.8046875</v>
      </c>
      <c r="N452" s="90">
        <f t="shared" si="105"/>
        <v>1719.9271240234375</v>
      </c>
      <c r="O452" s="90">
        <f t="shared" si="106"/>
        <v>1719.9271240234375</v>
      </c>
      <c r="P452" s="90">
        <f t="shared" si="115"/>
        <v>3439.854248046875</v>
      </c>
      <c r="Q452" s="90">
        <f t="shared" si="107"/>
        <v>49655.65625</v>
      </c>
      <c r="R452" s="92">
        <f>Data!CG452</f>
        <v>0</v>
      </c>
      <c r="S452" s="92">
        <f>Data!CH452</f>
        <v>1000</v>
      </c>
      <c r="T452" s="92">
        <f>Data!CI452</f>
        <v>800</v>
      </c>
      <c r="U452" s="92">
        <f>Data!CJ452</f>
        <v>1800</v>
      </c>
      <c r="V452" s="90">
        <f>Data!CA453</f>
        <v>201.19493103027344</v>
      </c>
      <c r="W452" s="90">
        <f>Data!CC452</f>
        <v>631.57891845703125</v>
      </c>
      <c r="X452" s="90" t="str">
        <f t="shared" si="116"/>
        <v/>
      </c>
      <c r="Y452" s="90">
        <f>Data!BU453</f>
        <v>253.42230224609375</v>
      </c>
      <c r="Z452" s="90">
        <f>Data!BW452</f>
        <v>450</v>
      </c>
      <c r="AA452" s="90" t="str">
        <f t="shared" si="117"/>
        <v/>
      </c>
      <c r="AB452" s="90">
        <f>Data!BX453</f>
        <v>204.23448181152344</v>
      </c>
      <c r="AC452" s="90">
        <f>Data!BZ452</f>
        <v>450</v>
      </c>
      <c r="AD452" s="90" t="str">
        <f t="shared" si="118"/>
        <v/>
      </c>
    </row>
    <row r="453" spans="1:30">
      <c r="A453" s="77">
        <v>195810</v>
      </c>
      <c r="B453" s="88">
        <f t="shared" si="108"/>
        <v>21366</v>
      </c>
      <c r="C453" s="79" t="str">
        <f t="shared" si="109"/>
        <v>Flood</v>
      </c>
      <c r="D453" s="79" t="str">
        <f t="shared" si="110"/>
        <v>Flood</v>
      </c>
      <c r="E453" s="79" t="str">
        <f t="shared" si="111"/>
        <v>Flood</v>
      </c>
      <c r="F453" s="89" t="str">
        <f t="shared" si="102"/>
        <v>&gt;RC</v>
      </c>
      <c r="G453" s="89" t="str">
        <f t="shared" si="103"/>
        <v>&lt;RC</v>
      </c>
      <c r="H453" s="89" t="str">
        <f t="shared" si="112"/>
        <v>Tracy</v>
      </c>
      <c r="I453" s="89" t="str">
        <f t="shared" si="113"/>
        <v>--</v>
      </c>
      <c r="J453" s="79" t="str">
        <f>IF(DeltaCalc!P453="","--",DeltaCalc!P453)</f>
        <v>--</v>
      </c>
      <c r="K453" s="89" t="str">
        <f t="shared" si="114"/>
        <v>UWFE</v>
      </c>
      <c r="L453" s="90">
        <f>DeltaCalc!AF453</f>
        <v>18646.325652366464</v>
      </c>
      <c r="M453" s="90">
        <f t="shared" si="104"/>
        <v>32272.431640625</v>
      </c>
      <c r="N453" s="90">
        <f t="shared" si="105"/>
        <v>5331.24365234375</v>
      </c>
      <c r="O453" s="90">
        <f t="shared" si="106"/>
        <v>4563.88623046875</v>
      </c>
      <c r="P453" s="90">
        <f t="shared" si="115"/>
        <v>9895.1298828125</v>
      </c>
      <c r="Q453" s="90">
        <f t="shared" si="107"/>
        <v>21329.041015625</v>
      </c>
      <c r="R453" s="92">
        <f>Data!CG453</f>
        <v>0</v>
      </c>
      <c r="S453" s="92">
        <f>Data!CH453</f>
        <v>2500</v>
      </c>
      <c r="T453" s="92">
        <f>Data!CI453</f>
        <v>2000</v>
      </c>
      <c r="U453" s="92">
        <f>Data!CJ453</f>
        <v>4500</v>
      </c>
      <c r="V453" s="90">
        <f>Data!CA454</f>
        <v>302.04202270507812</v>
      </c>
      <c r="W453" s="90">
        <f>Data!CC453</f>
        <v>631.57891845703125</v>
      </c>
      <c r="X453" s="90" t="str">
        <f t="shared" si="116"/>
        <v/>
      </c>
      <c r="Y453" s="90">
        <f>Data!BU454</f>
        <v>215.49688720703125</v>
      </c>
      <c r="Z453" s="90">
        <f>Data!BW453</f>
        <v>450</v>
      </c>
      <c r="AA453" s="90" t="str">
        <f t="shared" si="117"/>
        <v/>
      </c>
      <c r="AB453" s="90">
        <f>Data!BX454</f>
        <v>192.04583740234375</v>
      </c>
      <c r="AC453" s="90">
        <f>Data!BZ453</f>
        <v>450</v>
      </c>
      <c r="AD453" s="90" t="str">
        <f t="shared" si="118"/>
        <v/>
      </c>
    </row>
    <row r="454" spans="1:30">
      <c r="A454" s="77">
        <v>195811</v>
      </c>
      <c r="B454" s="88">
        <f t="shared" si="108"/>
        <v>21397</v>
      </c>
      <c r="C454" s="79" t="str">
        <f t="shared" si="109"/>
        <v>Flood</v>
      </c>
      <c r="D454" s="79" t="str">
        <f t="shared" si="110"/>
        <v>Flood</v>
      </c>
      <c r="E454" s="79" t="str">
        <f t="shared" si="111"/>
        <v>Flood</v>
      </c>
      <c r="F454" s="89" t="str">
        <f t="shared" si="102"/>
        <v>&lt;RC</v>
      </c>
      <c r="G454" s="89" t="str">
        <f t="shared" si="103"/>
        <v>&lt;RC</v>
      </c>
      <c r="H454" s="89" t="str">
        <f t="shared" si="112"/>
        <v>Tracy</v>
      </c>
      <c r="I454" s="89" t="str">
        <f t="shared" si="113"/>
        <v>Banks</v>
      </c>
      <c r="J454" s="79" t="str">
        <f>IF(DeltaCalc!P454="","--",DeltaCalc!P454)</f>
        <v>--</v>
      </c>
      <c r="K454" s="89" t="str">
        <f t="shared" si="114"/>
        <v>UWFE</v>
      </c>
      <c r="L454" s="90">
        <f>DeltaCalc!AF454</f>
        <v>1157.6444091796875</v>
      </c>
      <c r="M454" s="90">
        <f t="shared" si="104"/>
        <v>17436.708984375</v>
      </c>
      <c r="N454" s="90">
        <f t="shared" si="105"/>
        <v>6680</v>
      </c>
      <c r="O454" s="90">
        <f t="shared" si="106"/>
        <v>4600</v>
      </c>
      <c r="P454" s="90">
        <f t="shared" si="115"/>
        <v>11280</v>
      </c>
      <c r="Q454" s="90">
        <f t="shared" si="107"/>
        <v>1157.6444091796875</v>
      </c>
      <c r="R454" s="92">
        <f>Data!CG454</f>
        <v>0</v>
      </c>
      <c r="S454" s="92">
        <f>Data!CH454</f>
        <v>6680</v>
      </c>
      <c r="T454" s="92">
        <f>Data!CI454</f>
        <v>4600</v>
      </c>
      <c r="U454" s="92">
        <f>Data!CJ454</f>
        <v>11280</v>
      </c>
      <c r="V454" s="90">
        <f>Data!CA455</f>
        <v>246.19252014160156</v>
      </c>
      <c r="W454" s="90">
        <f>Data!CC454</f>
        <v>631.57891845703125</v>
      </c>
      <c r="X454" s="90" t="str">
        <f t="shared" si="116"/>
        <v/>
      </c>
      <c r="Y454" s="90">
        <f>Data!BU455</f>
        <v>214.09977722167969</v>
      </c>
      <c r="Z454" s="90">
        <f>Data!BW454</f>
        <v>450</v>
      </c>
      <c r="AA454" s="90" t="str">
        <f t="shared" si="117"/>
        <v/>
      </c>
      <c r="AB454" s="90">
        <f>Data!BX455</f>
        <v>212.47587585449219</v>
      </c>
      <c r="AC454" s="90">
        <f>Data!BZ454</f>
        <v>450</v>
      </c>
      <c r="AD454" s="90" t="str">
        <f t="shared" si="118"/>
        <v/>
      </c>
    </row>
    <row r="455" spans="1:30">
      <c r="A455" s="77">
        <v>195812</v>
      </c>
      <c r="B455" s="88">
        <f t="shared" si="108"/>
        <v>21428</v>
      </c>
      <c r="C455" s="79" t="str">
        <f t="shared" si="109"/>
        <v>Flood</v>
      </c>
      <c r="D455" s="79" t="str">
        <f t="shared" si="110"/>
        <v>Flood</v>
      </c>
      <c r="E455" s="79" t="str">
        <f t="shared" si="111"/>
        <v>F. Min</v>
      </c>
      <c r="F455" s="89" t="str">
        <f t="shared" si="102"/>
        <v>&lt;RC</v>
      </c>
      <c r="G455" s="89" t="str">
        <f t="shared" si="103"/>
        <v>&lt;RC</v>
      </c>
      <c r="H455" s="89" t="str">
        <f t="shared" si="112"/>
        <v>Tracy</v>
      </c>
      <c r="I455" s="89" t="str">
        <f t="shared" si="113"/>
        <v>Banks</v>
      </c>
      <c r="J455" s="79" t="str">
        <f>IF(DeltaCalc!P455="","--",DeltaCalc!P455)</f>
        <v>--</v>
      </c>
      <c r="K455" s="89" t="str">
        <f t="shared" si="114"/>
        <v>UWFE</v>
      </c>
      <c r="L455" s="90">
        <f>DeltaCalc!AF455</f>
        <v>3194.4931640625</v>
      </c>
      <c r="M455" s="90">
        <f t="shared" si="104"/>
        <v>17301.623046875</v>
      </c>
      <c r="N455" s="90">
        <f t="shared" si="105"/>
        <v>6680</v>
      </c>
      <c r="O455" s="90">
        <f t="shared" si="106"/>
        <v>4571.208984375</v>
      </c>
      <c r="P455" s="90">
        <f t="shared" si="115"/>
        <v>11251.208984375</v>
      </c>
      <c r="Q455" s="90">
        <f t="shared" si="107"/>
        <v>3194.4931640625</v>
      </c>
      <c r="R455" s="92">
        <f>Data!CG455</f>
        <v>11461.5751953125</v>
      </c>
      <c r="S455" s="92">
        <f>Data!CH455</f>
        <v>6680</v>
      </c>
      <c r="T455" s="92">
        <f>Data!CI455</f>
        <v>4571.208984375</v>
      </c>
      <c r="U455" s="92">
        <f>Data!CJ455</f>
        <v>11251.208984375</v>
      </c>
      <c r="V455" s="90">
        <f>Data!CA456</f>
        <v>232.1824951171875</v>
      </c>
      <c r="W455" s="90">
        <f>Data!CC455</f>
        <v>631.57891845703125</v>
      </c>
      <c r="X455" s="90" t="str">
        <f t="shared" si="116"/>
        <v/>
      </c>
      <c r="Y455" s="90">
        <f>Data!BU456</f>
        <v>494.18035888671875</v>
      </c>
      <c r="Z455" s="90">
        <f>Data!BW455</f>
        <v>1350</v>
      </c>
      <c r="AA455" s="90" t="str">
        <f t="shared" si="117"/>
        <v/>
      </c>
      <c r="AB455" s="90">
        <f>Data!BX456</f>
        <v>329.09335327148437</v>
      </c>
      <c r="AC455" s="90">
        <f>Data!BZ455</f>
        <v>1650</v>
      </c>
      <c r="AD455" s="90" t="str">
        <f t="shared" si="118"/>
        <v/>
      </c>
    </row>
    <row r="456" spans="1:30">
      <c r="A456" s="77">
        <v>195813</v>
      </c>
      <c r="B456" s="88">
        <f t="shared" si="108"/>
        <v>21458</v>
      </c>
      <c r="C456" s="79" t="str">
        <f t="shared" si="109"/>
        <v>Flood</v>
      </c>
      <c r="D456" s="79" t="str">
        <f t="shared" si="110"/>
        <v>Flood</v>
      </c>
      <c r="E456" s="79" t="str">
        <f t="shared" si="111"/>
        <v>--</v>
      </c>
      <c r="F456" s="89" t="str">
        <f t="shared" si="102"/>
        <v>&lt;RC</v>
      </c>
      <c r="G456" s="89" t="str">
        <f t="shared" si="103"/>
        <v>&gt;RC</v>
      </c>
      <c r="H456" s="89" t="str">
        <f t="shared" si="112"/>
        <v>Tracy</v>
      </c>
      <c r="I456" s="89" t="str">
        <f t="shared" si="113"/>
        <v>Banks</v>
      </c>
      <c r="J456" s="79" t="str">
        <f>IF(DeltaCalc!P456="","--",DeltaCalc!P456)</f>
        <v>MRDO</v>
      </c>
      <c r="K456" s="89" t="str">
        <f t="shared" si="114"/>
        <v>IBU</v>
      </c>
      <c r="L456" s="90">
        <f>DeltaCalc!AF456</f>
        <v>0</v>
      </c>
      <c r="M456" s="90">
        <f t="shared" si="104"/>
        <v>25622.892578125</v>
      </c>
      <c r="N456" s="90">
        <f t="shared" si="105"/>
        <v>6680</v>
      </c>
      <c r="O456" s="90">
        <f t="shared" si="106"/>
        <v>4490.28369140625</v>
      </c>
      <c r="P456" s="90">
        <f t="shared" si="115"/>
        <v>11170.28369140625</v>
      </c>
      <c r="Q456" s="90">
        <f t="shared" si="107"/>
        <v>0</v>
      </c>
      <c r="R456" s="92">
        <f>Data!CG456</f>
        <v>3762.558837890625</v>
      </c>
      <c r="S456" s="92">
        <f>Data!CH456</f>
        <v>6246.67333984375</v>
      </c>
      <c r="T456" s="92">
        <f>Data!CI456</f>
        <v>4490.28369140625</v>
      </c>
      <c r="U456" s="92">
        <f>Data!CJ456</f>
        <v>10736.95703125</v>
      </c>
      <c r="V456" s="90">
        <f>Data!CA457</f>
        <v>271.73971557617187</v>
      </c>
      <c r="W456" s="90">
        <f>Data!CC456</f>
        <v>964.91229248046875</v>
      </c>
      <c r="X456" s="90" t="str">
        <f t="shared" si="116"/>
        <v/>
      </c>
      <c r="Y456" s="90">
        <f>Data!BU457</f>
        <v>414.048828125</v>
      </c>
      <c r="Z456" s="90">
        <f>Data!BW456</f>
        <v>99000</v>
      </c>
      <c r="AA456" s="90" t="str">
        <f t="shared" si="117"/>
        <v/>
      </c>
      <c r="AB456" s="90">
        <f>Data!BX457</f>
        <v>250.89756774902344</v>
      </c>
      <c r="AC456" s="90">
        <f>Data!BZ456</f>
        <v>99000</v>
      </c>
      <c r="AD456" s="90" t="str">
        <f t="shared" si="118"/>
        <v/>
      </c>
    </row>
    <row r="457" spans="1:30">
      <c r="A457" s="77">
        <v>195902</v>
      </c>
      <c r="B457" s="88">
        <f t="shared" si="108"/>
        <v>21489</v>
      </c>
      <c r="C457" s="79" t="str">
        <f t="shared" si="109"/>
        <v>Flood</v>
      </c>
      <c r="D457" s="79" t="str">
        <f t="shared" si="110"/>
        <v>Nimbus</v>
      </c>
      <c r="E457" s="79" t="str">
        <f t="shared" si="111"/>
        <v>--</v>
      </c>
      <c r="F457" s="89" t="str">
        <f t="shared" si="102"/>
        <v>&gt;RC</v>
      </c>
      <c r="G457" s="89" t="str">
        <f t="shared" si="103"/>
        <v>&lt;RC</v>
      </c>
      <c r="H457" s="89" t="str">
        <f t="shared" si="112"/>
        <v>--</v>
      </c>
      <c r="I457" s="89" t="str">
        <f t="shared" si="113"/>
        <v>--</v>
      </c>
      <c r="J457" s="79" t="str">
        <f>IF(DeltaCalc!P457="","--",DeltaCalc!P457)</f>
        <v>MRDO</v>
      </c>
      <c r="K457" s="89" t="str">
        <f t="shared" si="114"/>
        <v>UWFE</v>
      </c>
      <c r="L457" s="90">
        <f>DeltaCalc!AF457</f>
        <v>0</v>
      </c>
      <c r="M457" s="90">
        <f t="shared" si="104"/>
        <v>16337.8916015625</v>
      </c>
      <c r="N457" s="90">
        <f t="shared" si="105"/>
        <v>3965.143310546875</v>
      </c>
      <c r="O457" s="90">
        <f t="shared" si="106"/>
        <v>3965.143310546875</v>
      </c>
      <c r="P457" s="90">
        <f t="shared" si="115"/>
        <v>7930.28662109375</v>
      </c>
      <c r="Q457" s="90">
        <f t="shared" si="107"/>
        <v>0</v>
      </c>
      <c r="R457" s="92">
        <f>Data!CG457</f>
        <v>0</v>
      </c>
      <c r="S457" s="92">
        <f>Data!CH457</f>
        <v>6680</v>
      </c>
      <c r="T457" s="92">
        <f>Data!CI457</f>
        <v>3872.006103515625</v>
      </c>
      <c r="U457" s="92">
        <f>Data!CJ457</f>
        <v>10552.005859375</v>
      </c>
      <c r="V457" s="90">
        <f>Data!CA458</f>
        <v>282.1273193359375</v>
      </c>
      <c r="W457" s="90">
        <f>Data!CC457</f>
        <v>964.91229248046875</v>
      </c>
      <c r="X457" s="90" t="str">
        <f t="shared" si="116"/>
        <v/>
      </c>
      <c r="Y457" s="90">
        <f>Data!BU458</f>
        <v>312.53024291992187</v>
      </c>
      <c r="Z457" s="90">
        <f>Data!BW457</f>
        <v>99000</v>
      </c>
      <c r="AA457" s="90" t="str">
        <f t="shared" si="117"/>
        <v/>
      </c>
      <c r="AB457" s="90">
        <f>Data!BX458</f>
        <v>262.04782104492187</v>
      </c>
      <c r="AC457" s="90">
        <f>Data!BZ457</f>
        <v>99000</v>
      </c>
      <c r="AD457" s="90" t="str">
        <f t="shared" si="118"/>
        <v/>
      </c>
    </row>
    <row r="458" spans="1:30">
      <c r="A458" s="77">
        <v>195903</v>
      </c>
      <c r="B458" s="88">
        <f t="shared" si="108"/>
        <v>21519</v>
      </c>
      <c r="C458" s="79" t="str">
        <f t="shared" si="109"/>
        <v>--</v>
      </c>
      <c r="D458" s="79" t="str">
        <f t="shared" si="110"/>
        <v>--</v>
      </c>
      <c r="E458" s="79" t="str">
        <f t="shared" si="111"/>
        <v>--</v>
      </c>
      <c r="F458" s="89" t="str">
        <f t="shared" si="102"/>
        <v>@RC</v>
      </c>
      <c r="G458" s="89" t="str">
        <f t="shared" si="103"/>
        <v>&lt;RC</v>
      </c>
      <c r="H458" s="89" t="str">
        <f t="shared" si="112"/>
        <v>--</v>
      </c>
      <c r="I458" s="89" t="str">
        <f t="shared" si="113"/>
        <v>--</v>
      </c>
      <c r="J458" s="79" t="str">
        <f>IF(DeltaCalc!P458="","--",DeltaCalc!P458)</f>
        <v>MRDO</v>
      </c>
      <c r="K458" s="89" t="str">
        <f t="shared" si="114"/>
        <v>IBU</v>
      </c>
      <c r="L458" s="90">
        <f>DeltaCalc!AF458</f>
        <v>0</v>
      </c>
      <c r="M458" s="90">
        <f t="shared" si="104"/>
        <v>16415.703125</v>
      </c>
      <c r="N458" s="90">
        <f t="shared" si="105"/>
        <v>2880.05078125</v>
      </c>
      <c r="O458" s="90">
        <f t="shared" si="106"/>
        <v>3307.5224609375</v>
      </c>
      <c r="P458" s="90">
        <f t="shared" si="115"/>
        <v>6187.5732421875</v>
      </c>
      <c r="Q458" s="90">
        <f t="shared" si="107"/>
        <v>0</v>
      </c>
      <c r="R458" s="92">
        <f>Data!CG458</f>
        <v>0</v>
      </c>
      <c r="S458" s="92">
        <f>Data!CH458</f>
        <v>6680</v>
      </c>
      <c r="T458" s="92">
        <f>Data!CI458</f>
        <v>3407.371337890625</v>
      </c>
      <c r="U458" s="92">
        <f>Data!CJ458</f>
        <v>10087.37109375</v>
      </c>
      <c r="V458" s="90">
        <f>Data!CA459</f>
        <v>294.32412719726562</v>
      </c>
      <c r="W458" s="90">
        <f>Data!CC458</f>
        <v>964.91229248046875</v>
      </c>
      <c r="X458" s="90" t="str">
        <f t="shared" si="116"/>
        <v/>
      </c>
      <c r="Y458" s="90">
        <f>Data!BU459</f>
        <v>331.73419189453125</v>
      </c>
      <c r="Z458" s="90">
        <f>Data!BW458</f>
        <v>99000</v>
      </c>
      <c r="AA458" s="90" t="str">
        <f t="shared" si="117"/>
        <v/>
      </c>
      <c r="AB458" s="90">
        <f>Data!BX459</f>
        <v>269.36895751953125</v>
      </c>
      <c r="AC458" s="90">
        <f>Data!BZ458</f>
        <v>99000</v>
      </c>
      <c r="AD458" s="90" t="str">
        <f t="shared" si="118"/>
        <v/>
      </c>
    </row>
    <row r="459" spans="1:30">
      <c r="A459" s="77">
        <v>195904</v>
      </c>
      <c r="B459" s="88">
        <f t="shared" si="108"/>
        <v>21550</v>
      </c>
      <c r="C459" s="79" t="str">
        <f t="shared" si="109"/>
        <v>NCP</v>
      </c>
      <c r="D459" s="79" t="str">
        <f t="shared" si="110"/>
        <v>Nimbus</v>
      </c>
      <c r="E459" s="79" t="str">
        <f t="shared" si="111"/>
        <v>--</v>
      </c>
      <c r="F459" s="89" t="str">
        <f t="shared" si="102"/>
        <v>&lt;RC</v>
      </c>
      <c r="G459" s="89" t="str">
        <f t="shared" si="103"/>
        <v>&lt;RC</v>
      </c>
      <c r="H459" s="89" t="str">
        <f t="shared" si="112"/>
        <v>Tracy</v>
      </c>
      <c r="I459" s="89" t="str">
        <f t="shared" si="113"/>
        <v>--</v>
      </c>
      <c r="J459" s="79" t="str">
        <f>IF(DeltaCalc!P459="","--",DeltaCalc!P459)</f>
        <v>EIMRDO</v>
      </c>
      <c r="K459" s="89" t="str">
        <f t="shared" si="114"/>
        <v>UWFE</v>
      </c>
      <c r="L459" s="90">
        <f>DeltaCalc!AF459</f>
        <v>-7.5120195106137544E-4</v>
      </c>
      <c r="M459" s="90">
        <f t="shared" si="104"/>
        <v>13030.02734375</v>
      </c>
      <c r="N459" s="90">
        <f t="shared" si="105"/>
        <v>5931.32080078125</v>
      </c>
      <c r="O459" s="90">
        <f t="shared" si="106"/>
        <v>4226.4765625</v>
      </c>
      <c r="P459" s="90">
        <f t="shared" si="115"/>
        <v>10157.79736328125</v>
      </c>
      <c r="Q459" s="90">
        <f t="shared" si="107"/>
        <v>0</v>
      </c>
      <c r="R459" s="92">
        <f>Data!CG459</f>
        <v>0</v>
      </c>
      <c r="S459" s="92">
        <f>Data!CH459</f>
        <v>4500</v>
      </c>
      <c r="T459" s="92">
        <f>Data!CI459</f>
        <v>3750</v>
      </c>
      <c r="U459" s="92">
        <f>Data!CJ459</f>
        <v>8250</v>
      </c>
      <c r="V459" s="90">
        <f>Data!CA460</f>
        <v>312.738037109375</v>
      </c>
      <c r="W459" s="90">
        <f>Data!CC459</f>
        <v>964.91229248046875</v>
      </c>
      <c r="X459" s="90" t="str">
        <f t="shared" si="116"/>
        <v/>
      </c>
      <c r="Y459" s="90">
        <f>Data!BU460</f>
        <v>831.91400146484375</v>
      </c>
      <c r="Z459" s="90">
        <f>Data!BW459</f>
        <v>99000</v>
      </c>
      <c r="AA459" s="90" t="str">
        <f t="shared" si="117"/>
        <v/>
      </c>
      <c r="AB459" s="90">
        <f>Data!BX460</f>
        <v>539.7786865234375</v>
      </c>
      <c r="AC459" s="90">
        <f>Data!BZ459</f>
        <v>99000</v>
      </c>
      <c r="AD459" s="90" t="str">
        <f t="shared" si="118"/>
        <v/>
      </c>
    </row>
    <row r="460" spans="1:30">
      <c r="A460" s="77">
        <v>195905</v>
      </c>
      <c r="B460" s="88">
        <f t="shared" si="108"/>
        <v>21581</v>
      </c>
      <c r="C460" s="79" t="str">
        <f t="shared" si="109"/>
        <v>Flood</v>
      </c>
      <c r="D460" s="79" t="str">
        <f t="shared" si="110"/>
        <v>Nimbus</v>
      </c>
      <c r="E460" s="79" t="str">
        <f t="shared" si="111"/>
        <v>Flood</v>
      </c>
      <c r="F460" s="89" t="str">
        <f t="shared" si="102"/>
        <v>&lt;RC</v>
      </c>
      <c r="G460" s="89" t="str">
        <f t="shared" si="103"/>
        <v>&gt;RC</v>
      </c>
      <c r="H460" s="89" t="str">
        <f t="shared" si="112"/>
        <v>--</v>
      </c>
      <c r="I460" s="89" t="str">
        <f t="shared" si="113"/>
        <v>--</v>
      </c>
      <c r="J460" s="79" t="str">
        <f>IF(DeltaCalc!P460="","--",DeltaCalc!P460)</f>
        <v>--</v>
      </c>
      <c r="K460" s="89" t="str">
        <f t="shared" si="114"/>
        <v>UWFE</v>
      </c>
      <c r="L460" s="90">
        <f>DeltaCalc!AF460</f>
        <v>21402.08203125</v>
      </c>
      <c r="M460" s="90">
        <f t="shared" si="104"/>
        <v>25289.13671875</v>
      </c>
      <c r="N460" s="90">
        <f t="shared" si="105"/>
        <v>2213.524169921875</v>
      </c>
      <c r="O460" s="90">
        <f t="shared" si="106"/>
        <v>2213.524169921875</v>
      </c>
      <c r="P460" s="90">
        <f t="shared" si="115"/>
        <v>4427.04833984375</v>
      </c>
      <c r="Q460" s="90">
        <f t="shared" si="107"/>
        <v>21402.08203125</v>
      </c>
      <c r="R460" s="92">
        <f>Data!CG460</f>
        <v>0</v>
      </c>
      <c r="S460" s="92">
        <f>Data!CH460</f>
        <v>511.38558959960937</v>
      </c>
      <c r="T460" s="92">
        <f>Data!CI460</f>
        <v>3000</v>
      </c>
      <c r="U460" s="92">
        <f>Data!CJ460</f>
        <v>3511.385498046875</v>
      </c>
      <c r="V460" s="90">
        <f>Data!CA461</f>
        <v>482.85891723632812</v>
      </c>
      <c r="W460" s="90">
        <f>Data!CC460</f>
        <v>964.91229248046875</v>
      </c>
      <c r="X460" s="90" t="str">
        <f t="shared" si="116"/>
        <v/>
      </c>
      <c r="Y460" s="90">
        <f>Data!BU461</f>
        <v>449.68795776367188</v>
      </c>
      <c r="Z460" s="90">
        <f>Data!BW460</f>
        <v>99000</v>
      </c>
      <c r="AA460" s="90" t="str">
        <f t="shared" si="117"/>
        <v/>
      </c>
      <c r="AB460" s="90">
        <f>Data!BX461</f>
        <v>261.57803344726562</v>
      </c>
      <c r="AC460" s="90">
        <f>Data!BZ460</f>
        <v>99000</v>
      </c>
      <c r="AD460" s="90" t="str">
        <f t="shared" si="118"/>
        <v/>
      </c>
    </row>
    <row r="461" spans="1:30">
      <c r="A461" s="77">
        <v>195906</v>
      </c>
      <c r="B461" s="88">
        <f t="shared" si="108"/>
        <v>21609</v>
      </c>
      <c r="C461" s="79" t="str">
        <f t="shared" si="109"/>
        <v>Flood</v>
      </c>
      <c r="D461" s="79" t="str">
        <f t="shared" si="110"/>
        <v>Flood</v>
      </c>
      <c r="E461" s="79" t="str">
        <f t="shared" si="111"/>
        <v>Flood</v>
      </c>
      <c r="F461" s="89" t="str">
        <f t="shared" ref="F461:F524" si="119">IF(ABS(CVPSL-$F$3)&lt;err,"Storage",IF(ABS(CVPSL-CVPSLRC)&lt;err,"@RC",IF(CVPSL&gt;CVPSLRC,"&gt;RC","&lt;RC")))</f>
        <v>&lt;RC</v>
      </c>
      <c r="G461" s="89" t="str">
        <f t="shared" ref="G461:G524" si="120">IF(ABS(SWPSL-$G$3)&lt;err,"Storage",IF(ABS(SWPSL-SWPSLRC)&lt;err,"@RC",IF(SWPSL&gt;SWPSLRC,"&gt;RC","&lt;RC")))</f>
        <v>&lt;RC</v>
      </c>
      <c r="H461" s="89" t="str">
        <f t="shared" si="112"/>
        <v>--</v>
      </c>
      <c r="I461" s="89" t="str">
        <f t="shared" si="113"/>
        <v>--</v>
      </c>
      <c r="J461" s="79" t="str">
        <f>IF(DeltaCalc!P461="","--",DeltaCalc!P461)</f>
        <v>--</v>
      </c>
      <c r="K461" s="89" t="str">
        <f t="shared" si="114"/>
        <v>UWFE</v>
      </c>
      <c r="L461" s="90">
        <f>DeltaCalc!AF461</f>
        <v>38988.128454142439</v>
      </c>
      <c r="M461" s="90">
        <f t="shared" ref="M461:M524" si="121">Sac</f>
        <v>44531.4609375</v>
      </c>
      <c r="N461" s="90">
        <f t="shared" ref="N461:N524" si="122">Banks</f>
        <v>2998.99169921875</v>
      </c>
      <c r="O461" s="90">
        <f t="shared" ref="O461:O524" si="123">Tracy</f>
        <v>2998.99169921875</v>
      </c>
      <c r="P461" s="90">
        <f t="shared" si="115"/>
        <v>5997.9833984375</v>
      </c>
      <c r="Q461" s="90">
        <f t="shared" ref="Q461:Q524" si="124">DO</f>
        <v>45827.5234375</v>
      </c>
      <c r="R461" s="92">
        <f>Data!CG461</f>
        <v>0</v>
      </c>
      <c r="S461" s="92">
        <f>Data!CH461</f>
        <v>4250</v>
      </c>
      <c r="T461" s="92">
        <f>Data!CI461</f>
        <v>2500</v>
      </c>
      <c r="U461" s="92">
        <f>Data!CJ461</f>
        <v>6750</v>
      </c>
      <c r="V461" s="90">
        <f>Data!CA462</f>
        <v>368.54708862304687</v>
      </c>
      <c r="W461" s="90">
        <f>Data!CC461</f>
        <v>631.57891845703125</v>
      </c>
      <c r="X461" s="90" t="str">
        <f t="shared" si="116"/>
        <v/>
      </c>
      <c r="Y461" s="90">
        <f>Data!BU462</f>
        <v>231.40922546386719</v>
      </c>
      <c r="Z461" s="90">
        <f>Data!BW461</f>
        <v>99000</v>
      </c>
      <c r="AA461" s="90" t="str">
        <f t="shared" si="117"/>
        <v/>
      </c>
      <c r="AB461" s="90">
        <f>Data!BX462</f>
        <v>183.23934936523437</v>
      </c>
      <c r="AC461" s="90">
        <f>Data!BZ461</f>
        <v>99000</v>
      </c>
      <c r="AD461" s="90" t="str">
        <f t="shared" si="118"/>
        <v/>
      </c>
    </row>
    <row r="462" spans="1:30">
      <c r="A462" s="77">
        <v>195907</v>
      </c>
      <c r="B462" s="88">
        <f t="shared" ref="B462:B525" si="125">Date</f>
        <v>21640</v>
      </c>
      <c r="C462" s="79" t="str">
        <f t="shared" ref="C462:C525" si="126">IF(NCP&lt;err,"NCP",IF(Kes&lt;err,"Keswick",IF(ABS(Shasta-ShastaFlood)&lt;err,"Flood",IF(ABS(Tracy-$F$4)&lt;err,"T. Min","--"))))</f>
        <v>--</v>
      </c>
      <c r="D462" s="79" t="str">
        <f t="shared" ref="D462:D525" si="127">IF(Nimbus&lt;err,"Nimbus",IF(HSt&lt;err,"H St.",IF(ABS(Folsom-FolsomFlood)&lt;err,"Flood",IF(ABS(Tracy-$F$4)&lt;err,"T. Min","--"))))</f>
        <v>--</v>
      </c>
      <c r="E462" s="79" t="str">
        <f t="shared" ref="E462:E525" si="128">IF(Therm&lt;err,"Therm.",IF(FMin&lt;err,"F. Min",IF(ABS(Oroville-OrovilleFlood)&lt;err,"Flood",IF(ABS(Banks-$G$4)&lt;err,"B. Min","--"))))</f>
        <v>Flood</v>
      </c>
      <c r="F462" s="89" t="str">
        <f t="shared" si="119"/>
        <v>&gt;RC</v>
      </c>
      <c r="G462" s="89" t="str">
        <f t="shared" si="120"/>
        <v>@RC</v>
      </c>
      <c r="H462" s="89" t="str">
        <f t="shared" ref="H462:H525" si="129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--</v>
      </c>
      <c r="I462" s="89" t="str">
        <f t="shared" ref="I462:I525" si="130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EI Split</v>
      </c>
      <c r="J462" s="79" t="str">
        <f>IF(DeltaCalc!P462="","--",DeltaCalc!P462)</f>
        <v>--</v>
      </c>
      <c r="K462" s="89" t="str">
        <f t="shared" ref="K462:K525" si="131">IF(COA&gt;0.5,"UWFE","IBU")</f>
        <v>UWFE</v>
      </c>
      <c r="L462" s="90">
        <f>DeltaCalc!AF462</f>
        <v>634.47552490234375</v>
      </c>
      <c r="M462" s="90">
        <f t="shared" si="121"/>
        <v>18079.013671875</v>
      </c>
      <c r="N462" s="90">
        <f t="shared" si="122"/>
        <v>3751.417724609375</v>
      </c>
      <c r="O462" s="90">
        <f t="shared" si="123"/>
        <v>3048.816162109375</v>
      </c>
      <c r="P462" s="90">
        <f t="shared" ref="P462:P525" si="132">N462+O462</f>
        <v>6800.23388671875</v>
      </c>
      <c r="Q462" s="90">
        <f t="shared" si="124"/>
        <v>634.47552490234375</v>
      </c>
      <c r="R462" s="92">
        <f>Data!CG462</f>
        <v>0</v>
      </c>
      <c r="S462" s="92">
        <f>Data!CH462</f>
        <v>2751.45263671875</v>
      </c>
      <c r="T462" s="92">
        <f>Data!CI462</f>
        <v>800</v>
      </c>
      <c r="U462" s="92">
        <f>Data!CJ462</f>
        <v>3551.45263671875</v>
      </c>
      <c r="V462" s="90">
        <f>Data!CA463</f>
        <v>311.38824462890625</v>
      </c>
      <c r="W462" s="90">
        <f>Data!CC462</f>
        <v>631.57891845703125</v>
      </c>
      <c r="X462" s="90" t="str">
        <f t="shared" ref="X462:X525" si="133">IF(V462&gt;W462,V462-W462,"")</f>
        <v/>
      </c>
      <c r="Y462" s="90">
        <f>Data!BU463</f>
        <v>224.37480163574219</v>
      </c>
      <c r="Z462" s="90">
        <f>Data!BW462</f>
        <v>99000</v>
      </c>
      <c r="AA462" s="90" t="str">
        <f t="shared" ref="AA462:AA525" si="134">IF(Y462&gt;Z462,Y462-Z462,"")</f>
        <v/>
      </c>
      <c r="AB462" s="90">
        <f>Data!BX463</f>
        <v>179.09561157226562</v>
      </c>
      <c r="AC462" s="90">
        <f>Data!BZ462</f>
        <v>99000</v>
      </c>
      <c r="AD462" s="90" t="str">
        <f t="shared" ref="AD462:AD525" si="135">IF(AB462&gt;AC462,AB462-AC462,"")</f>
        <v/>
      </c>
    </row>
    <row r="463" spans="1:30">
      <c r="A463" s="77">
        <v>195908</v>
      </c>
      <c r="B463" s="88">
        <f t="shared" si="125"/>
        <v>21670</v>
      </c>
      <c r="C463" s="79" t="str">
        <f t="shared" si="126"/>
        <v>NCP</v>
      </c>
      <c r="D463" s="79" t="str">
        <f t="shared" si="127"/>
        <v>Nimbus</v>
      </c>
      <c r="E463" s="79" t="str">
        <f t="shared" si="128"/>
        <v>Therm.</v>
      </c>
      <c r="F463" s="89" t="str">
        <f t="shared" si="119"/>
        <v>&gt;RC</v>
      </c>
      <c r="G463" s="89" t="str">
        <f t="shared" si="120"/>
        <v>&lt;RC</v>
      </c>
      <c r="H463" s="89" t="str">
        <f t="shared" si="129"/>
        <v>PulseCap1</v>
      </c>
      <c r="I463" s="89" t="str">
        <f t="shared" si="130"/>
        <v>PulseCap1</v>
      </c>
      <c r="J463" s="79" t="str">
        <f>IF(DeltaCalc!P463="","--",DeltaCalc!P463)</f>
        <v>--</v>
      </c>
      <c r="K463" s="89" t="str">
        <f t="shared" si="131"/>
        <v>UWFE</v>
      </c>
      <c r="L463" s="90">
        <f>DeltaCalc!AF463</f>
        <v>2222.526611328125</v>
      </c>
      <c r="M463" s="90">
        <f t="shared" si="121"/>
        <v>9502.5791015625</v>
      </c>
      <c r="N463" s="90">
        <f t="shared" si="122"/>
        <v>1087.27734375</v>
      </c>
      <c r="O463" s="90">
        <f t="shared" si="123"/>
        <v>1087.27734375</v>
      </c>
      <c r="P463" s="90">
        <f t="shared" si="132"/>
        <v>2174.5546875</v>
      </c>
      <c r="Q463" s="90">
        <f t="shared" si="124"/>
        <v>2222.526611328125</v>
      </c>
      <c r="R463" s="92">
        <f>Data!CG463</f>
        <v>4003.693603515625</v>
      </c>
      <c r="S463" s="92">
        <f>Data!CH463</f>
        <v>1000</v>
      </c>
      <c r="T463" s="92">
        <f>Data!CI463</f>
        <v>800</v>
      </c>
      <c r="U463" s="92">
        <f>Data!CJ463</f>
        <v>1800</v>
      </c>
      <c r="V463" s="90">
        <f>Data!CA464</f>
        <v>321.15090942382812</v>
      </c>
      <c r="W463" s="90">
        <f>Data!CC463</f>
        <v>631.57891845703125</v>
      </c>
      <c r="X463" s="90" t="str">
        <f t="shared" si="133"/>
        <v/>
      </c>
      <c r="Y463" s="90">
        <f>Data!BU464</f>
        <v>245.13597106933594</v>
      </c>
      <c r="Z463" s="90">
        <f>Data!BW463</f>
        <v>450</v>
      </c>
      <c r="AA463" s="90" t="str">
        <f t="shared" si="134"/>
        <v/>
      </c>
      <c r="AB463" s="90">
        <f>Data!BX464</f>
        <v>238.97154235839844</v>
      </c>
      <c r="AC463" s="90">
        <f>Data!BZ463</f>
        <v>450</v>
      </c>
      <c r="AD463" s="90" t="str">
        <f t="shared" si="135"/>
        <v/>
      </c>
    </row>
    <row r="464" spans="1:30">
      <c r="A464" s="77">
        <v>195909</v>
      </c>
      <c r="B464" s="88">
        <f t="shared" si="125"/>
        <v>21701</v>
      </c>
      <c r="C464" s="79" t="str">
        <f t="shared" si="126"/>
        <v>NCP</v>
      </c>
      <c r="D464" s="79" t="str">
        <f t="shared" si="127"/>
        <v>Nimbus</v>
      </c>
      <c r="E464" s="79" t="str">
        <f t="shared" si="128"/>
        <v>--</v>
      </c>
      <c r="F464" s="89" t="str">
        <f t="shared" si="119"/>
        <v>&lt;RC</v>
      </c>
      <c r="G464" s="89" t="str">
        <f t="shared" si="120"/>
        <v>&lt;RC</v>
      </c>
      <c r="H464" s="89" t="str">
        <f t="shared" si="129"/>
        <v>PulseCap1</v>
      </c>
      <c r="I464" s="89" t="str">
        <f t="shared" si="130"/>
        <v>--</v>
      </c>
      <c r="J464" s="79" t="str">
        <f>IF(DeltaCalc!P464="","--",DeltaCalc!P464)</f>
        <v>--</v>
      </c>
      <c r="K464" s="89" t="str">
        <f t="shared" si="131"/>
        <v>UWFE</v>
      </c>
      <c r="L464" s="90">
        <f>DeltaCalc!AF464</f>
        <v>1472.342529296875</v>
      </c>
      <c r="M464" s="90">
        <f t="shared" si="121"/>
        <v>10221.759765625</v>
      </c>
      <c r="N464" s="90">
        <f t="shared" si="122"/>
        <v>904.4200439453125</v>
      </c>
      <c r="O464" s="90">
        <f t="shared" si="123"/>
        <v>904.4200439453125</v>
      </c>
      <c r="P464" s="90">
        <f t="shared" si="132"/>
        <v>1808.840087890625</v>
      </c>
      <c r="Q464" s="90">
        <f t="shared" si="124"/>
        <v>3127.343017578125</v>
      </c>
      <c r="R464" s="92">
        <f>Data!CG464</f>
        <v>8860.1337890625</v>
      </c>
      <c r="S464" s="92">
        <f>Data!CH464</f>
        <v>1000</v>
      </c>
      <c r="T464" s="92">
        <f>Data!CI464</f>
        <v>991.048583984375</v>
      </c>
      <c r="U464" s="92">
        <f>Data!CJ464</f>
        <v>1991.048583984375</v>
      </c>
      <c r="V464" s="90">
        <f>Data!CA465</f>
        <v>357.10357666015625</v>
      </c>
      <c r="W464" s="90">
        <f>Data!CC464</f>
        <v>631.57891845703125</v>
      </c>
      <c r="X464" s="90" t="str">
        <f t="shared" si="133"/>
        <v/>
      </c>
      <c r="Y464" s="90">
        <f>Data!BU465</f>
        <v>288.8642578125</v>
      </c>
      <c r="Z464" s="90">
        <f>Data!BW464</f>
        <v>450</v>
      </c>
      <c r="AA464" s="90" t="str">
        <f t="shared" si="134"/>
        <v/>
      </c>
      <c r="AB464" s="90">
        <f>Data!BX465</f>
        <v>328.72201538085937</v>
      </c>
      <c r="AC464" s="90">
        <f>Data!BZ464</f>
        <v>450</v>
      </c>
      <c r="AD464" s="90" t="str">
        <f t="shared" si="135"/>
        <v/>
      </c>
    </row>
    <row r="465" spans="1:30">
      <c r="A465" s="77">
        <v>195910</v>
      </c>
      <c r="B465" s="88">
        <f t="shared" si="125"/>
        <v>21731</v>
      </c>
      <c r="C465" s="79" t="str">
        <f t="shared" si="126"/>
        <v>NCP</v>
      </c>
      <c r="D465" s="79" t="str">
        <f t="shared" si="127"/>
        <v>--</v>
      </c>
      <c r="E465" s="79" t="str">
        <f t="shared" si="128"/>
        <v>--</v>
      </c>
      <c r="F465" s="89" t="str">
        <f t="shared" si="119"/>
        <v>&lt;RC</v>
      </c>
      <c r="G465" s="89" t="str">
        <f t="shared" si="120"/>
        <v>&lt;RC</v>
      </c>
      <c r="H465" s="89" t="str">
        <f t="shared" si="129"/>
        <v>--</v>
      </c>
      <c r="I465" s="89" t="str">
        <f t="shared" si="130"/>
        <v>--</v>
      </c>
      <c r="J465" s="79" t="str">
        <f>IF(DeltaCalc!P465="","--",DeltaCalc!P465)</f>
        <v>MRDO</v>
      </c>
      <c r="K465" s="89" t="str">
        <f t="shared" si="131"/>
        <v>IBU</v>
      </c>
      <c r="L465" s="90">
        <f>DeltaCalc!AF465</f>
        <v>0</v>
      </c>
      <c r="M465" s="90">
        <f t="shared" si="121"/>
        <v>13289.916015625</v>
      </c>
      <c r="N465" s="90">
        <f t="shared" si="122"/>
        <v>1548.675537109375</v>
      </c>
      <c r="O465" s="90">
        <f t="shared" si="123"/>
        <v>1548.675537109375</v>
      </c>
      <c r="P465" s="90">
        <f t="shared" si="132"/>
        <v>3097.35107421875</v>
      </c>
      <c r="Q465" s="90">
        <f t="shared" si="124"/>
        <v>0</v>
      </c>
      <c r="R465" s="92">
        <f>Data!CG465</f>
        <v>12582.2353515625</v>
      </c>
      <c r="S465" s="92">
        <f>Data!CH465</f>
        <v>2500</v>
      </c>
      <c r="T465" s="92">
        <f>Data!CI465</f>
        <v>2000</v>
      </c>
      <c r="U465" s="92">
        <f>Data!CJ465</f>
        <v>4500</v>
      </c>
      <c r="V465" s="90">
        <f>Data!CA466</f>
        <v>294.57431030273437</v>
      </c>
      <c r="W465" s="90">
        <f>Data!CC465</f>
        <v>631.57891845703125</v>
      </c>
      <c r="X465" s="90" t="str">
        <f t="shared" si="133"/>
        <v/>
      </c>
      <c r="Y465" s="90">
        <f>Data!BU466</f>
        <v>361.76220703125</v>
      </c>
      <c r="Z465" s="90">
        <f>Data!BW465</f>
        <v>550</v>
      </c>
      <c r="AA465" s="90" t="str">
        <f t="shared" si="134"/>
        <v/>
      </c>
      <c r="AB465" s="90">
        <f>Data!BX466</f>
        <v>485.71234130859375</v>
      </c>
      <c r="AC465" s="90">
        <f>Data!BZ465</f>
        <v>680</v>
      </c>
      <c r="AD465" s="90" t="str">
        <f t="shared" si="135"/>
        <v/>
      </c>
    </row>
    <row r="466" spans="1:30">
      <c r="A466" s="77">
        <v>195911</v>
      </c>
      <c r="B466" s="88">
        <f t="shared" si="125"/>
        <v>21762</v>
      </c>
      <c r="C466" s="79" t="str">
        <f t="shared" si="126"/>
        <v>--</v>
      </c>
      <c r="D466" s="79" t="str">
        <f t="shared" si="127"/>
        <v>--</v>
      </c>
      <c r="E466" s="79" t="str">
        <f t="shared" si="128"/>
        <v>--</v>
      </c>
      <c r="F466" s="89" t="str">
        <f t="shared" si="119"/>
        <v>&lt;RC</v>
      </c>
      <c r="G466" s="89" t="str">
        <f t="shared" si="120"/>
        <v>&lt;RC</v>
      </c>
      <c r="H466" s="89" t="str">
        <f t="shared" si="129"/>
        <v>--</v>
      </c>
      <c r="I466" s="89" t="str">
        <f t="shared" si="130"/>
        <v>Banks</v>
      </c>
      <c r="J466" s="79" t="str">
        <f>IF(DeltaCalc!P466="","--",DeltaCalc!P466)</f>
        <v>JP</v>
      </c>
      <c r="K466" s="89" t="str">
        <f t="shared" si="131"/>
        <v>IBU</v>
      </c>
      <c r="L466" s="90">
        <f>DeltaCalc!AF466</f>
        <v>-2.44140625E-4</v>
      </c>
      <c r="M466" s="90">
        <f t="shared" si="121"/>
        <v>21761.8515625</v>
      </c>
      <c r="N466" s="90">
        <f t="shared" si="122"/>
        <v>6680</v>
      </c>
      <c r="O466" s="90">
        <f t="shared" si="123"/>
        <v>3255.958984375</v>
      </c>
      <c r="P466" s="90">
        <f t="shared" si="132"/>
        <v>9935.958984375</v>
      </c>
      <c r="Q466" s="90">
        <f t="shared" si="124"/>
        <v>1798.350341796875</v>
      </c>
      <c r="R466" s="92">
        <f>Data!CG466</f>
        <v>21761.8515625</v>
      </c>
      <c r="S466" s="92">
        <f>Data!CH466</f>
        <v>6680</v>
      </c>
      <c r="T466" s="92">
        <f>Data!CI466</f>
        <v>4463.76953125</v>
      </c>
      <c r="U466" s="92">
        <f>Data!CJ466</f>
        <v>11143.76953125</v>
      </c>
      <c r="V466" s="90">
        <f>Data!CA467</f>
        <v>321.9208984375</v>
      </c>
      <c r="W466" s="90">
        <f>Data!CC466</f>
        <v>631.57891845703125</v>
      </c>
      <c r="X466" s="90" t="str">
        <f t="shared" si="133"/>
        <v/>
      </c>
      <c r="Y466" s="90">
        <f>Data!BU467</f>
        <v>783.718994140625</v>
      </c>
      <c r="Z466" s="90">
        <f>Data!BW466</f>
        <v>740</v>
      </c>
      <c r="AA466" s="90">
        <f t="shared" si="134"/>
        <v>43.718994140625</v>
      </c>
      <c r="AB466" s="90">
        <f>Data!BX467</f>
        <v>510.11044311523437</v>
      </c>
      <c r="AC466" s="90">
        <f>Data!BZ466</f>
        <v>1140</v>
      </c>
      <c r="AD466" s="90" t="str">
        <f t="shared" si="135"/>
        <v/>
      </c>
    </row>
    <row r="467" spans="1:30">
      <c r="A467" s="77">
        <v>195912</v>
      </c>
      <c r="B467" s="88">
        <f t="shared" si="125"/>
        <v>21793</v>
      </c>
      <c r="C467" s="79" t="str">
        <f t="shared" si="126"/>
        <v>--</v>
      </c>
      <c r="D467" s="79" t="str">
        <f t="shared" si="127"/>
        <v>Nimbus</v>
      </c>
      <c r="E467" s="79" t="str">
        <f t="shared" si="128"/>
        <v>--</v>
      </c>
      <c r="F467" s="89" t="str">
        <f t="shared" si="119"/>
        <v>&lt;RC</v>
      </c>
      <c r="G467" s="89" t="str">
        <f t="shared" si="120"/>
        <v>&lt;RC</v>
      </c>
      <c r="H467" s="89" t="str">
        <f t="shared" si="129"/>
        <v>Tracy</v>
      </c>
      <c r="I467" s="89" t="str">
        <f t="shared" si="130"/>
        <v>Banks</v>
      </c>
      <c r="J467" s="79" t="str">
        <f>IF(DeltaCalc!P467="","--",DeltaCalc!P467)</f>
        <v>--</v>
      </c>
      <c r="K467" s="89" t="str">
        <f t="shared" si="131"/>
        <v>IBU</v>
      </c>
      <c r="L467" s="90">
        <f>DeltaCalc!AF467</f>
        <v>26.025352478027344</v>
      </c>
      <c r="M467" s="90">
        <f t="shared" si="121"/>
        <v>16773.68359375</v>
      </c>
      <c r="N467" s="90">
        <f t="shared" si="122"/>
        <v>6680</v>
      </c>
      <c r="O467" s="90">
        <f t="shared" si="123"/>
        <v>4448.3994140625</v>
      </c>
      <c r="P467" s="90">
        <f t="shared" si="132"/>
        <v>11128.3994140625</v>
      </c>
      <c r="Q467" s="90">
        <f t="shared" si="124"/>
        <v>26.025352478027344</v>
      </c>
      <c r="R467" s="92">
        <f>Data!CG467</f>
        <v>15928.2646484375</v>
      </c>
      <c r="S467" s="92">
        <f>Data!CH467</f>
        <v>6680</v>
      </c>
      <c r="T467" s="92">
        <f>Data!CI467</f>
        <v>4448.3994140625</v>
      </c>
      <c r="U467" s="92">
        <f>Data!CJ467</f>
        <v>11128.3994140625</v>
      </c>
      <c r="V467" s="90">
        <f>Data!CA468</f>
        <v>470.85296630859375</v>
      </c>
      <c r="W467" s="90">
        <f>Data!CC467</f>
        <v>964.91229248046875</v>
      </c>
      <c r="X467" s="90" t="str">
        <f t="shared" si="133"/>
        <v/>
      </c>
      <c r="Y467" s="90">
        <f>Data!BU468</f>
        <v>1393.130615234375</v>
      </c>
      <c r="Z467" s="90">
        <f>Data!BW467</f>
        <v>1490</v>
      </c>
      <c r="AA467" s="90" t="str">
        <f t="shared" si="134"/>
        <v/>
      </c>
      <c r="AB467" s="90">
        <f>Data!BX468</f>
        <v>859.82305908203125</v>
      </c>
      <c r="AC467" s="90">
        <f>Data!BZ467</f>
        <v>1990</v>
      </c>
      <c r="AD467" s="90" t="str">
        <f t="shared" si="135"/>
        <v/>
      </c>
    </row>
    <row r="468" spans="1:30">
      <c r="A468" s="77">
        <v>195913</v>
      </c>
      <c r="B468" s="88">
        <f t="shared" si="125"/>
        <v>21823</v>
      </c>
      <c r="C468" s="79" t="str">
        <f t="shared" si="126"/>
        <v>--</v>
      </c>
      <c r="D468" s="79" t="str">
        <f t="shared" si="127"/>
        <v>Nimbus</v>
      </c>
      <c r="E468" s="79" t="str">
        <f t="shared" si="128"/>
        <v>--</v>
      </c>
      <c r="F468" s="89" t="str">
        <f t="shared" si="119"/>
        <v>&gt;RC</v>
      </c>
      <c r="G468" s="89" t="str">
        <f t="shared" si="120"/>
        <v>&lt;RC</v>
      </c>
      <c r="H468" s="89" t="str">
        <f t="shared" si="129"/>
        <v>Tracy</v>
      </c>
      <c r="I468" s="89" t="str">
        <f t="shared" si="130"/>
        <v>--</v>
      </c>
      <c r="J468" s="79" t="str">
        <f>IF(DeltaCalc!P468="","--",DeltaCalc!P468)</f>
        <v>EI</v>
      </c>
      <c r="K468" s="89" t="str">
        <f t="shared" si="131"/>
        <v>UWFE</v>
      </c>
      <c r="L468" s="90">
        <f>DeltaCalc!AF468</f>
        <v>0</v>
      </c>
      <c r="M468" s="90">
        <f t="shared" si="121"/>
        <v>13060.494140625</v>
      </c>
      <c r="N468" s="90">
        <f t="shared" si="122"/>
        <v>5536.84375</v>
      </c>
      <c r="O468" s="90">
        <f t="shared" si="123"/>
        <v>4328.115234375</v>
      </c>
      <c r="P468" s="90">
        <f t="shared" si="132"/>
        <v>9864.958984375</v>
      </c>
      <c r="Q468" s="90">
        <f t="shared" si="124"/>
        <v>1379.9547119140625</v>
      </c>
      <c r="R468" s="92">
        <f>Data!CG468</f>
        <v>12124.95703125</v>
      </c>
      <c r="S468" s="92">
        <f>Data!CH468</f>
        <v>6680</v>
      </c>
      <c r="T468" s="92">
        <f>Data!CI468</f>
        <v>4171.49169921875</v>
      </c>
      <c r="U468" s="92">
        <f>Data!CJ468</f>
        <v>10851.4921875</v>
      </c>
      <c r="V468" s="90">
        <f>Data!CA469</f>
        <v>756.981201171875</v>
      </c>
      <c r="W468" s="90">
        <f>Data!CC468</f>
        <v>964.91229248046875</v>
      </c>
      <c r="X468" s="90" t="str">
        <f t="shared" si="133"/>
        <v/>
      </c>
      <c r="Y468" s="90">
        <f>Data!BU469</f>
        <v>2075.947998046875</v>
      </c>
      <c r="Z468" s="90">
        <f>Data!BW468</f>
        <v>99000</v>
      </c>
      <c r="AA468" s="90" t="str">
        <f t="shared" si="134"/>
        <v/>
      </c>
      <c r="AB468" s="90">
        <f>Data!BX469</f>
        <v>1525.05322265625</v>
      </c>
      <c r="AC468" s="90">
        <f>Data!BZ468</f>
        <v>99000</v>
      </c>
      <c r="AD468" s="90" t="str">
        <f t="shared" si="135"/>
        <v/>
      </c>
    </row>
    <row r="469" spans="1:30">
      <c r="A469" s="77">
        <v>196002</v>
      </c>
      <c r="B469" s="88">
        <f t="shared" si="125"/>
        <v>21854</v>
      </c>
      <c r="C469" s="79" t="str">
        <f t="shared" si="126"/>
        <v>NCP</v>
      </c>
      <c r="D469" s="79" t="str">
        <f t="shared" si="127"/>
        <v>Nimbus</v>
      </c>
      <c r="E469" s="79" t="str">
        <f t="shared" si="128"/>
        <v>--</v>
      </c>
      <c r="F469" s="89" t="str">
        <f t="shared" si="119"/>
        <v>&gt;RC</v>
      </c>
      <c r="G469" s="89" t="str">
        <f t="shared" si="120"/>
        <v>@RC</v>
      </c>
      <c r="H469" s="89" t="str">
        <f t="shared" si="129"/>
        <v>--</v>
      </c>
      <c r="I469" s="89" t="str">
        <f t="shared" si="130"/>
        <v>--</v>
      </c>
      <c r="J469" s="79" t="str">
        <f>IF(DeltaCalc!P469="","--",DeltaCalc!P469)</f>
        <v>MRDO</v>
      </c>
      <c r="K469" s="89" t="str">
        <f t="shared" si="131"/>
        <v>UWFE</v>
      </c>
      <c r="L469" s="90">
        <f>DeltaCalc!AF469</f>
        <v>0</v>
      </c>
      <c r="M469" s="90">
        <f t="shared" si="121"/>
        <v>9573.7958984375</v>
      </c>
      <c r="N469" s="90">
        <f t="shared" si="122"/>
        <v>2849.4150390625</v>
      </c>
      <c r="O469" s="90">
        <f t="shared" si="123"/>
        <v>3753.083740234375</v>
      </c>
      <c r="P469" s="90">
        <f t="shared" si="132"/>
        <v>6602.498779296875</v>
      </c>
      <c r="Q469" s="90">
        <f t="shared" si="124"/>
        <v>0</v>
      </c>
      <c r="R469" s="92">
        <f>Data!CG469</f>
        <v>5014.57763671875</v>
      </c>
      <c r="S469" s="92">
        <f>Data!CH469</f>
        <v>2883.842529296875</v>
      </c>
      <c r="T469" s="92">
        <f>Data!CI469</f>
        <v>3379.52490234375</v>
      </c>
      <c r="U469" s="92">
        <f>Data!CJ469</f>
        <v>6263.36767578125</v>
      </c>
      <c r="V469" s="90">
        <f>Data!CA470</f>
        <v>705.16668701171875</v>
      </c>
      <c r="W469" s="90">
        <f>Data!CC469</f>
        <v>964.91229248046875</v>
      </c>
      <c r="X469" s="90" t="str">
        <f t="shared" si="133"/>
        <v/>
      </c>
      <c r="Y469" s="90">
        <f>Data!BU470</f>
        <v>1945.0458984375</v>
      </c>
      <c r="Z469" s="90">
        <f>Data!BW469</f>
        <v>99000</v>
      </c>
      <c r="AA469" s="90" t="str">
        <f t="shared" si="134"/>
        <v/>
      </c>
      <c r="AB469" s="90">
        <f>Data!BX470</f>
        <v>2230.166748046875</v>
      </c>
      <c r="AC469" s="90">
        <f>Data!BZ469</f>
        <v>99000</v>
      </c>
      <c r="AD469" s="90" t="str">
        <f t="shared" si="135"/>
        <v/>
      </c>
    </row>
    <row r="470" spans="1:30">
      <c r="A470" s="77">
        <v>196003</v>
      </c>
      <c r="B470" s="88">
        <f t="shared" si="125"/>
        <v>21884</v>
      </c>
      <c r="C470" s="79" t="str">
        <f t="shared" si="126"/>
        <v>--</v>
      </c>
      <c r="D470" s="79" t="str">
        <f t="shared" si="127"/>
        <v>Nimbus</v>
      </c>
      <c r="E470" s="79" t="str">
        <f t="shared" si="128"/>
        <v>--</v>
      </c>
      <c r="F470" s="89" t="str">
        <f t="shared" si="119"/>
        <v>@RC</v>
      </c>
      <c r="G470" s="89" t="str">
        <f t="shared" si="120"/>
        <v>@RC</v>
      </c>
      <c r="H470" s="89" t="str">
        <f t="shared" si="129"/>
        <v>--</v>
      </c>
      <c r="I470" s="89" t="str">
        <f t="shared" si="130"/>
        <v>--</v>
      </c>
      <c r="J470" s="79" t="str">
        <f>IF(DeltaCalc!P470="","--",DeltaCalc!P470)</f>
        <v>MRDO</v>
      </c>
      <c r="K470" s="89" t="str">
        <f t="shared" si="131"/>
        <v>IBU</v>
      </c>
      <c r="L470" s="90">
        <f>DeltaCalc!AF470</f>
        <v>0</v>
      </c>
      <c r="M470" s="90">
        <f t="shared" si="121"/>
        <v>9516.3232421875</v>
      </c>
      <c r="N470" s="90">
        <f t="shared" si="122"/>
        <v>2357.1884765625</v>
      </c>
      <c r="O470" s="90">
        <f t="shared" si="123"/>
        <v>3623.8369140625</v>
      </c>
      <c r="P470" s="90">
        <f t="shared" si="132"/>
        <v>5981.025390625</v>
      </c>
      <c r="Q470" s="90">
        <f t="shared" si="124"/>
        <v>0</v>
      </c>
      <c r="R470" s="92">
        <f>Data!CG470</f>
        <v>5730.955078125</v>
      </c>
      <c r="S470" s="92">
        <f>Data!CH470</f>
        <v>2608.26513671875</v>
      </c>
      <c r="T470" s="92">
        <f>Data!CI470</f>
        <v>3675.885009765625</v>
      </c>
      <c r="U470" s="92">
        <f>Data!CJ470</f>
        <v>6284.14990234375</v>
      </c>
      <c r="V470" s="90">
        <f>Data!CA471</f>
        <v>642.009033203125</v>
      </c>
      <c r="W470" s="90">
        <f>Data!CC470</f>
        <v>964.91229248046875</v>
      </c>
      <c r="X470" s="90" t="str">
        <f t="shared" si="133"/>
        <v/>
      </c>
      <c r="Y470" s="90">
        <f>Data!BU471</f>
        <v>2101.384033203125</v>
      </c>
      <c r="Z470" s="90">
        <f>Data!BW470</f>
        <v>99000</v>
      </c>
      <c r="AA470" s="90" t="str">
        <f t="shared" si="134"/>
        <v/>
      </c>
      <c r="AB470" s="90">
        <f>Data!BX471</f>
        <v>2491.218505859375</v>
      </c>
      <c r="AC470" s="90">
        <f>Data!BZ470</f>
        <v>99000</v>
      </c>
      <c r="AD470" s="90" t="str">
        <f t="shared" si="135"/>
        <v/>
      </c>
    </row>
    <row r="471" spans="1:30">
      <c r="A471" s="77">
        <v>196004</v>
      </c>
      <c r="B471" s="88">
        <f t="shared" si="125"/>
        <v>21915</v>
      </c>
      <c r="C471" s="79" t="str">
        <f t="shared" si="126"/>
        <v>NCP</v>
      </c>
      <c r="D471" s="79" t="str">
        <f t="shared" si="127"/>
        <v>Nimbus</v>
      </c>
      <c r="E471" s="79" t="str">
        <f t="shared" si="128"/>
        <v>Therm.</v>
      </c>
      <c r="F471" s="89" t="str">
        <f t="shared" si="119"/>
        <v>@RC</v>
      </c>
      <c r="G471" s="89" t="str">
        <f t="shared" si="120"/>
        <v>&gt;RC</v>
      </c>
      <c r="H471" s="89" t="str">
        <f t="shared" si="129"/>
        <v>--</v>
      </c>
      <c r="I471" s="89" t="str">
        <f t="shared" si="130"/>
        <v>--</v>
      </c>
      <c r="J471" s="79" t="str">
        <f>IF(DeltaCalc!P471="","--",DeltaCalc!P471)</f>
        <v>--</v>
      </c>
      <c r="K471" s="89" t="str">
        <f t="shared" si="131"/>
        <v>UWFE</v>
      </c>
      <c r="L471" s="90">
        <f>DeltaCalc!AF471</f>
        <v>0.8645637035369873</v>
      </c>
      <c r="M471" s="90">
        <f t="shared" si="121"/>
        <v>9381.1953125</v>
      </c>
      <c r="N471" s="90">
        <f t="shared" si="122"/>
        <v>2576.859619140625</v>
      </c>
      <c r="O471" s="90">
        <f t="shared" si="123"/>
        <v>3438.63818359375</v>
      </c>
      <c r="P471" s="90">
        <f t="shared" si="132"/>
        <v>6015.497802734375</v>
      </c>
      <c r="Q471" s="90">
        <f t="shared" si="124"/>
        <v>0.8645637035369873</v>
      </c>
      <c r="R471" s="92">
        <f>Data!CG471</f>
        <v>7498.3115234375</v>
      </c>
      <c r="S471" s="92">
        <f>Data!CH471</f>
        <v>2229.539794921875</v>
      </c>
      <c r="T471" s="92">
        <f>Data!CI471</f>
        <v>3479.974853515625</v>
      </c>
      <c r="U471" s="92">
        <f>Data!CJ471</f>
        <v>5709.5146484375</v>
      </c>
      <c r="V471" s="90">
        <f>Data!CA472</f>
        <v>829.60723876953125</v>
      </c>
      <c r="W471" s="90">
        <f>Data!CC471</f>
        <v>964.91229248046875</v>
      </c>
      <c r="X471" s="90" t="str">
        <f t="shared" si="133"/>
        <v/>
      </c>
      <c r="Y471" s="90">
        <f>Data!BU472</f>
        <v>2373.2421875</v>
      </c>
      <c r="Z471" s="90">
        <f>Data!BW471</f>
        <v>99000</v>
      </c>
      <c r="AA471" s="90" t="str">
        <f t="shared" si="134"/>
        <v/>
      </c>
      <c r="AB471" s="90">
        <f>Data!BX472</f>
        <v>2525.1572265625</v>
      </c>
      <c r="AC471" s="90">
        <f>Data!BZ471</f>
        <v>99000</v>
      </c>
      <c r="AD471" s="90" t="str">
        <f t="shared" si="135"/>
        <v/>
      </c>
    </row>
    <row r="472" spans="1:30">
      <c r="A472" s="77">
        <v>196005</v>
      </c>
      <c r="B472" s="88">
        <f t="shared" si="125"/>
        <v>21946</v>
      </c>
      <c r="C472" s="79" t="str">
        <f t="shared" si="126"/>
        <v>--</v>
      </c>
      <c r="D472" s="79" t="str">
        <f t="shared" si="127"/>
        <v>Nimbus</v>
      </c>
      <c r="E472" s="79" t="str">
        <f t="shared" si="128"/>
        <v>Therm.</v>
      </c>
      <c r="F472" s="89" t="str">
        <f t="shared" si="119"/>
        <v>&lt;RC</v>
      </c>
      <c r="G472" s="89" t="str">
        <f t="shared" si="120"/>
        <v>&gt;RC</v>
      </c>
      <c r="H472" s="89" t="str">
        <f t="shared" si="129"/>
        <v>--</v>
      </c>
      <c r="I472" s="89" t="str">
        <f t="shared" si="130"/>
        <v>--</v>
      </c>
      <c r="J472" s="79" t="str">
        <f>IF(DeltaCalc!P472="","--",DeltaCalc!P472)</f>
        <v>RS</v>
      </c>
      <c r="K472" s="89" t="str">
        <f t="shared" si="131"/>
        <v>UWFE</v>
      </c>
      <c r="L472" s="90">
        <f>DeltaCalc!AF472</f>
        <v>2.728515625</v>
      </c>
      <c r="M472" s="90">
        <f t="shared" si="121"/>
        <v>15411.908203125</v>
      </c>
      <c r="N472" s="90">
        <f t="shared" si="122"/>
        <v>874.609375</v>
      </c>
      <c r="O472" s="90">
        <f t="shared" si="123"/>
        <v>3122.92822265625</v>
      </c>
      <c r="P472" s="90">
        <f t="shared" si="132"/>
        <v>3997.53759765625</v>
      </c>
      <c r="Q472" s="90">
        <f t="shared" si="124"/>
        <v>9572.4638671875</v>
      </c>
      <c r="R472" s="92">
        <f>Data!CG472</f>
        <v>14347.580078125</v>
      </c>
      <c r="S472" s="92">
        <f>Data!CH472</f>
        <v>300</v>
      </c>
      <c r="T472" s="92">
        <f>Data!CI472</f>
        <v>3000</v>
      </c>
      <c r="U472" s="92">
        <f>Data!CJ472</f>
        <v>3300</v>
      </c>
      <c r="V472" s="90">
        <f>Data!CA473</f>
        <v>795.500244140625</v>
      </c>
      <c r="W472" s="90">
        <f>Data!CC472</f>
        <v>778.9473876953125</v>
      </c>
      <c r="X472" s="90">
        <f t="shared" si="133"/>
        <v>16.5528564453125</v>
      </c>
      <c r="Y472" s="90">
        <f>Data!BU473</f>
        <v>1042.223876953125</v>
      </c>
      <c r="Z472" s="90">
        <f>Data!BW472</f>
        <v>99000</v>
      </c>
      <c r="AA472" s="90" t="str">
        <f t="shared" si="134"/>
        <v/>
      </c>
      <c r="AB472" s="90">
        <f>Data!BX473</f>
        <v>661.87738037109375</v>
      </c>
      <c r="AC472" s="90">
        <f>Data!BZ472</f>
        <v>99000</v>
      </c>
      <c r="AD472" s="90" t="str">
        <f t="shared" si="135"/>
        <v/>
      </c>
    </row>
    <row r="473" spans="1:30">
      <c r="A473" s="77">
        <v>196006</v>
      </c>
      <c r="B473" s="88">
        <f t="shared" si="125"/>
        <v>21975</v>
      </c>
      <c r="C473" s="79" t="str">
        <f t="shared" si="126"/>
        <v>Keswick</v>
      </c>
      <c r="D473" s="79" t="str">
        <f t="shared" si="127"/>
        <v>Nimbus</v>
      </c>
      <c r="E473" s="79" t="str">
        <f t="shared" si="128"/>
        <v>Therm.</v>
      </c>
      <c r="F473" s="89" t="str">
        <f t="shared" si="119"/>
        <v>&lt;RC</v>
      </c>
      <c r="G473" s="89" t="str">
        <f t="shared" si="120"/>
        <v>&gt;RC</v>
      </c>
      <c r="H473" s="89" t="str">
        <f t="shared" si="129"/>
        <v>--</v>
      </c>
      <c r="I473" s="89" t="str">
        <f t="shared" si="130"/>
        <v>--</v>
      </c>
      <c r="J473" s="79" t="str">
        <f>IF(DeltaCalc!P473="","--",DeltaCalc!P473)</f>
        <v>--</v>
      </c>
      <c r="K473" s="89" t="str">
        <f t="shared" si="131"/>
        <v>UWFE</v>
      </c>
      <c r="L473" s="90">
        <f>DeltaCalc!AF473</f>
        <v>22595.45703125</v>
      </c>
      <c r="M473" s="90">
        <f t="shared" si="121"/>
        <v>28763.552734375</v>
      </c>
      <c r="N473" s="90">
        <f t="shared" si="122"/>
        <v>2226.385009765625</v>
      </c>
      <c r="O473" s="90">
        <f t="shared" si="123"/>
        <v>2226.385009765625</v>
      </c>
      <c r="P473" s="90">
        <f t="shared" si="132"/>
        <v>4452.77001953125</v>
      </c>
      <c r="Q473" s="90">
        <f t="shared" si="124"/>
        <v>22595.45703125</v>
      </c>
      <c r="R473" s="92">
        <f>Data!CG473</f>
        <v>0</v>
      </c>
      <c r="S473" s="92">
        <f>Data!CH473</f>
        <v>300</v>
      </c>
      <c r="T473" s="92">
        <f>Data!CI473</f>
        <v>2500</v>
      </c>
      <c r="U473" s="92">
        <f>Data!CJ473</f>
        <v>2800</v>
      </c>
      <c r="V473" s="90">
        <f>Data!CA474</f>
        <v>442.60183715820312</v>
      </c>
      <c r="W473" s="90">
        <f>Data!CC473</f>
        <v>659.64910888671875</v>
      </c>
      <c r="X473" s="90" t="str">
        <f t="shared" si="133"/>
        <v/>
      </c>
      <c r="Y473" s="90">
        <f>Data!BU474</f>
        <v>297.33401489257812</v>
      </c>
      <c r="Z473" s="90">
        <f>Data!BW473</f>
        <v>99000</v>
      </c>
      <c r="AA473" s="90" t="str">
        <f t="shared" si="134"/>
        <v/>
      </c>
      <c r="AB473" s="90">
        <f>Data!BX474</f>
        <v>202.04173278808594</v>
      </c>
      <c r="AC473" s="90">
        <f>Data!BZ473</f>
        <v>99000</v>
      </c>
      <c r="AD473" s="90" t="str">
        <f t="shared" si="135"/>
        <v/>
      </c>
    </row>
    <row r="474" spans="1:30">
      <c r="A474" s="77">
        <v>196007</v>
      </c>
      <c r="B474" s="88">
        <f t="shared" si="125"/>
        <v>22006</v>
      </c>
      <c r="C474" s="79" t="str">
        <f t="shared" si="126"/>
        <v>Keswick</v>
      </c>
      <c r="D474" s="79" t="str">
        <f t="shared" si="127"/>
        <v>Flood</v>
      </c>
      <c r="E474" s="79" t="str">
        <f t="shared" si="128"/>
        <v>Therm.</v>
      </c>
      <c r="F474" s="89" t="str">
        <f t="shared" si="119"/>
        <v>&gt;RC</v>
      </c>
      <c r="G474" s="89" t="str">
        <f t="shared" si="120"/>
        <v>&gt;RC</v>
      </c>
      <c r="H474" s="89" t="str">
        <f t="shared" si="129"/>
        <v>--</v>
      </c>
      <c r="I474" s="89" t="str">
        <f t="shared" si="130"/>
        <v>--</v>
      </c>
      <c r="J474" s="79" t="str">
        <f>IF(DeltaCalc!P474="","--",DeltaCalc!P474)</f>
        <v>--</v>
      </c>
      <c r="K474" s="89" t="str">
        <f t="shared" si="131"/>
        <v>UWFE</v>
      </c>
      <c r="L474" s="90">
        <f>DeltaCalc!AF474</f>
        <v>2645.991943359375</v>
      </c>
      <c r="M474" s="90">
        <f t="shared" si="121"/>
        <v>21803.0625</v>
      </c>
      <c r="N474" s="90">
        <f t="shared" si="122"/>
        <v>3115.8984375</v>
      </c>
      <c r="O474" s="90">
        <f t="shared" si="123"/>
        <v>3115.8984375</v>
      </c>
      <c r="P474" s="90">
        <f t="shared" si="132"/>
        <v>6231.796875</v>
      </c>
      <c r="Q474" s="90">
        <f t="shared" si="124"/>
        <v>2645.991943359375</v>
      </c>
      <c r="R474" s="92">
        <f>Data!CG474</f>
        <v>0</v>
      </c>
      <c r="S474" s="92">
        <f>Data!CH474</f>
        <v>300</v>
      </c>
      <c r="T474" s="92">
        <f>Data!CI474</f>
        <v>800</v>
      </c>
      <c r="U474" s="92">
        <f>Data!CJ474</f>
        <v>1100</v>
      </c>
      <c r="V474" s="90">
        <f>Data!CA475</f>
        <v>284.961181640625</v>
      </c>
      <c r="W474" s="90">
        <f>Data!CC474</f>
        <v>631.57891845703125</v>
      </c>
      <c r="X474" s="90" t="str">
        <f t="shared" si="133"/>
        <v/>
      </c>
      <c r="Y474" s="90">
        <f>Data!BU475</f>
        <v>225.70596313476562</v>
      </c>
      <c r="Z474" s="90">
        <f>Data!BW474</f>
        <v>99000</v>
      </c>
      <c r="AA474" s="90" t="str">
        <f t="shared" si="134"/>
        <v/>
      </c>
      <c r="AB474" s="90">
        <f>Data!BX475</f>
        <v>180.40455627441406</v>
      </c>
      <c r="AC474" s="90">
        <f>Data!BZ474</f>
        <v>99000</v>
      </c>
      <c r="AD474" s="90" t="str">
        <f t="shared" si="135"/>
        <v/>
      </c>
    </row>
    <row r="475" spans="1:30">
      <c r="A475" s="77">
        <v>196008</v>
      </c>
      <c r="B475" s="88">
        <f t="shared" si="125"/>
        <v>22036</v>
      </c>
      <c r="C475" s="79" t="str">
        <f t="shared" si="126"/>
        <v>Keswick</v>
      </c>
      <c r="D475" s="79" t="str">
        <f t="shared" si="127"/>
        <v>T. Min</v>
      </c>
      <c r="E475" s="79" t="str">
        <f t="shared" si="128"/>
        <v>--</v>
      </c>
      <c r="F475" s="89" t="str">
        <f t="shared" si="119"/>
        <v>&gt;RC</v>
      </c>
      <c r="G475" s="89" t="str">
        <f t="shared" si="120"/>
        <v>@RC</v>
      </c>
      <c r="H475" s="89" t="str">
        <f t="shared" si="129"/>
        <v>PulseCap1</v>
      </c>
      <c r="I475" s="89" t="str">
        <f t="shared" si="130"/>
        <v>PulseCap1</v>
      </c>
      <c r="J475" s="79" t="str">
        <f>IF(DeltaCalc!P475="","--",DeltaCalc!P475)</f>
        <v>MRDO</v>
      </c>
      <c r="K475" s="89" t="str">
        <f t="shared" si="131"/>
        <v>UWFE</v>
      </c>
      <c r="L475" s="90">
        <f>DeltaCalc!AF475</f>
        <v>0</v>
      </c>
      <c r="M475" s="90">
        <f t="shared" si="121"/>
        <v>13074.8642578125</v>
      </c>
      <c r="N475" s="90">
        <f t="shared" si="122"/>
        <v>950.92230224609375</v>
      </c>
      <c r="O475" s="90">
        <f t="shared" si="123"/>
        <v>800</v>
      </c>
      <c r="P475" s="90">
        <f t="shared" si="132"/>
        <v>1750.9223022460937</v>
      </c>
      <c r="Q475" s="90">
        <f t="shared" si="124"/>
        <v>0</v>
      </c>
      <c r="R475" s="92">
        <f>Data!CG475</f>
        <v>3983.847412109375</v>
      </c>
      <c r="S475" s="92">
        <f>Data!CH475</f>
        <v>582.2105712890625</v>
      </c>
      <c r="T475" s="92">
        <f>Data!CI475</f>
        <v>800</v>
      </c>
      <c r="U475" s="92">
        <f>Data!CJ475</f>
        <v>1382.2105712890625</v>
      </c>
      <c r="V475" s="90">
        <f>Data!CA476</f>
        <v>333.88861083984375</v>
      </c>
      <c r="W475" s="90">
        <f>Data!CC475</f>
        <v>631.57891845703125</v>
      </c>
      <c r="X475" s="90" t="str">
        <f t="shared" si="133"/>
        <v/>
      </c>
      <c r="Y475" s="90">
        <f>Data!BU476</f>
        <v>240.24742126464844</v>
      </c>
      <c r="Z475" s="90">
        <f>Data!BW475</f>
        <v>450</v>
      </c>
      <c r="AA475" s="90" t="str">
        <f t="shared" si="134"/>
        <v/>
      </c>
      <c r="AB475" s="90">
        <f>Data!BX476</f>
        <v>205.73100280761719</v>
      </c>
      <c r="AC475" s="90">
        <f>Data!BZ475</f>
        <v>450</v>
      </c>
      <c r="AD475" s="90" t="str">
        <f t="shared" si="135"/>
        <v/>
      </c>
    </row>
    <row r="476" spans="1:30">
      <c r="A476" s="77">
        <v>196009</v>
      </c>
      <c r="B476" s="88">
        <f t="shared" si="125"/>
        <v>22067</v>
      </c>
      <c r="C476" s="79" t="str">
        <f t="shared" si="126"/>
        <v>NCP</v>
      </c>
      <c r="D476" s="79" t="str">
        <f t="shared" si="127"/>
        <v>Nimbus</v>
      </c>
      <c r="E476" s="79" t="str">
        <f t="shared" si="128"/>
        <v>F. Min</v>
      </c>
      <c r="F476" s="89" t="str">
        <f t="shared" si="119"/>
        <v>&gt;RC</v>
      </c>
      <c r="G476" s="89" t="str">
        <f t="shared" si="120"/>
        <v>&lt;RC</v>
      </c>
      <c r="H476" s="89" t="str">
        <f t="shared" si="129"/>
        <v>PulseCap1</v>
      </c>
      <c r="I476" s="89" t="str">
        <f t="shared" si="130"/>
        <v>PulseCap1</v>
      </c>
      <c r="J476" s="79" t="str">
        <f>IF(DeltaCalc!P476="","--",DeltaCalc!P476)</f>
        <v>--</v>
      </c>
      <c r="K476" s="89" t="str">
        <f t="shared" si="131"/>
        <v>UWFE</v>
      </c>
      <c r="L476" s="90">
        <f>DeltaCalc!AF476</f>
        <v>570.781494140625</v>
      </c>
      <c r="M476" s="90">
        <f t="shared" si="121"/>
        <v>8965.2529296875</v>
      </c>
      <c r="N476" s="90">
        <f t="shared" si="122"/>
        <v>1208.1025390625</v>
      </c>
      <c r="O476" s="90">
        <f t="shared" si="123"/>
        <v>1208.1025390625</v>
      </c>
      <c r="P476" s="90">
        <f t="shared" si="132"/>
        <v>2416.205078125</v>
      </c>
      <c r="Q476" s="90">
        <f t="shared" si="124"/>
        <v>1134.103759765625</v>
      </c>
      <c r="R476" s="92">
        <f>Data!CG476</f>
        <v>8074.30419921875</v>
      </c>
      <c r="S476" s="92">
        <f>Data!CH476</f>
        <v>1000</v>
      </c>
      <c r="T476" s="92">
        <f>Data!CI476</f>
        <v>991.16387939453125</v>
      </c>
      <c r="U476" s="92">
        <f>Data!CJ476</f>
        <v>1991.1639404296875</v>
      </c>
      <c r="V476" s="90">
        <f>Data!CA477</f>
        <v>325.37252807617187</v>
      </c>
      <c r="W476" s="90">
        <f>Data!CC476</f>
        <v>631.57891845703125</v>
      </c>
      <c r="X476" s="90" t="str">
        <f t="shared" si="133"/>
        <v/>
      </c>
      <c r="Y476" s="90">
        <f>Data!BU477</f>
        <v>332.15237426757812</v>
      </c>
      <c r="Z476" s="90">
        <f>Data!BW476</f>
        <v>450</v>
      </c>
      <c r="AA476" s="90" t="str">
        <f t="shared" si="134"/>
        <v/>
      </c>
      <c r="AB476" s="90">
        <f>Data!BX477</f>
        <v>361.26495361328125</v>
      </c>
      <c r="AC476" s="90">
        <f>Data!BZ476</f>
        <v>450</v>
      </c>
      <c r="AD476" s="90" t="str">
        <f t="shared" si="135"/>
        <v/>
      </c>
    </row>
    <row r="477" spans="1:30">
      <c r="A477" s="77">
        <v>196010</v>
      </c>
      <c r="B477" s="88">
        <f t="shared" si="125"/>
        <v>22097</v>
      </c>
      <c r="C477" s="79" t="str">
        <f t="shared" si="126"/>
        <v>--</v>
      </c>
      <c r="D477" s="79" t="str">
        <f t="shared" si="127"/>
        <v>--</v>
      </c>
      <c r="E477" s="79" t="str">
        <f t="shared" si="128"/>
        <v>--</v>
      </c>
      <c r="F477" s="89" t="str">
        <f t="shared" si="119"/>
        <v>&lt;RC</v>
      </c>
      <c r="G477" s="89" t="str">
        <f t="shared" si="120"/>
        <v>&lt;RC</v>
      </c>
      <c r="H477" s="89" t="str">
        <f t="shared" si="129"/>
        <v>--</v>
      </c>
      <c r="I477" s="89" t="str">
        <f t="shared" si="130"/>
        <v>--</v>
      </c>
      <c r="J477" s="79" t="str">
        <f>IF(DeltaCalc!P477="","--",DeltaCalc!P477)</f>
        <v>--</v>
      </c>
      <c r="K477" s="89" t="str">
        <f t="shared" si="131"/>
        <v>IBU</v>
      </c>
      <c r="L477" s="90">
        <f>DeltaCalc!AF477</f>
        <v>0.90951311588287354</v>
      </c>
      <c r="M477" s="90">
        <f t="shared" si="121"/>
        <v>13588.1123046875</v>
      </c>
      <c r="N477" s="90">
        <f t="shared" si="122"/>
        <v>1419.86376953125</v>
      </c>
      <c r="O477" s="90">
        <f t="shared" si="123"/>
        <v>1419.86376953125</v>
      </c>
      <c r="P477" s="90">
        <f t="shared" si="132"/>
        <v>2839.7275390625</v>
      </c>
      <c r="Q477" s="90">
        <f t="shared" si="124"/>
        <v>0.90951311588287354</v>
      </c>
      <c r="R477" s="92">
        <f>Data!CG477</f>
        <v>11680.0751953125</v>
      </c>
      <c r="S477" s="92">
        <f>Data!CH477</f>
        <v>2500</v>
      </c>
      <c r="T477" s="92">
        <f>Data!CI477</f>
        <v>2000</v>
      </c>
      <c r="U477" s="92">
        <f>Data!CJ477</f>
        <v>4500</v>
      </c>
      <c r="V477" s="90">
        <f>Data!CA478</f>
        <v>306.22830200195313</v>
      </c>
      <c r="W477" s="90">
        <f>Data!CC477</f>
        <v>631.57891845703125</v>
      </c>
      <c r="X477" s="90" t="str">
        <f t="shared" si="133"/>
        <v/>
      </c>
      <c r="Y477" s="90">
        <f>Data!BU478</f>
        <v>461.4312744140625</v>
      </c>
      <c r="Z477" s="90">
        <f>Data!BW477</f>
        <v>900</v>
      </c>
      <c r="AA477" s="90" t="str">
        <f t="shared" si="134"/>
        <v/>
      </c>
      <c r="AB477" s="90">
        <f>Data!BX478</f>
        <v>583.38861083984375</v>
      </c>
      <c r="AC477" s="90">
        <f>Data!BZ477</f>
        <v>1060</v>
      </c>
      <c r="AD477" s="90" t="str">
        <f t="shared" si="135"/>
        <v/>
      </c>
    </row>
    <row r="478" spans="1:30">
      <c r="A478" s="77">
        <v>196011</v>
      </c>
      <c r="B478" s="88">
        <f t="shared" si="125"/>
        <v>22128</v>
      </c>
      <c r="C478" s="79" t="str">
        <f t="shared" si="126"/>
        <v>--</v>
      </c>
      <c r="D478" s="79" t="str">
        <f t="shared" si="127"/>
        <v>--</v>
      </c>
      <c r="E478" s="79" t="str">
        <f t="shared" si="128"/>
        <v>--</v>
      </c>
      <c r="F478" s="89" t="str">
        <f t="shared" si="119"/>
        <v>&lt;RC</v>
      </c>
      <c r="G478" s="89" t="str">
        <f t="shared" si="120"/>
        <v>&lt;RC</v>
      </c>
      <c r="H478" s="89" t="str">
        <f t="shared" si="129"/>
        <v>Tracy</v>
      </c>
      <c r="I478" s="89" t="str">
        <f t="shared" si="130"/>
        <v>Banks</v>
      </c>
      <c r="J478" s="79" t="str">
        <f>IF(DeltaCalc!P478="","--",DeltaCalc!P478)</f>
        <v>--</v>
      </c>
      <c r="K478" s="89" t="str">
        <f t="shared" si="131"/>
        <v>IBU</v>
      </c>
      <c r="L478" s="90">
        <f>DeltaCalc!AF478</f>
        <v>22.901535034179688</v>
      </c>
      <c r="M478" s="90">
        <f t="shared" si="121"/>
        <v>19924.75390625</v>
      </c>
      <c r="N478" s="90">
        <f t="shared" si="122"/>
        <v>6680</v>
      </c>
      <c r="O478" s="90">
        <f t="shared" si="123"/>
        <v>4488.54345703125</v>
      </c>
      <c r="P478" s="90">
        <f t="shared" si="132"/>
        <v>11168.54345703125</v>
      </c>
      <c r="Q478" s="90">
        <f t="shared" si="124"/>
        <v>22.901535034179688</v>
      </c>
      <c r="R478" s="92">
        <f>Data!CG478</f>
        <v>19589.40234375</v>
      </c>
      <c r="S478" s="92">
        <f>Data!CH478</f>
        <v>6680</v>
      </c>
      <c r="T478" s="92">
        <f>Data!CI478</f>
        <v>4488.54345703125</v>
      </c>
      <c r="U478" s="92">
        <f>Data!CJ478</f>
        <v>11168.54296875</v>
      </c>
      <c r="V478" s="90">
        <f>Data!CA479</f>
        <v>511.06301879882812</v>
      </c>
      <c r="W478" s="90">
        <f>Data!CC478</f>
        <v>631.57891845703125</v>
      </c>
      <c r="X478" s="90" t="str">
        <f t="shared" si="133"/>
        <v/>
      </c>
      <c r="Y478" s="90">
        <f>Data!BU479</f>
        <v>1409.1871337890625</v>
      </c>
      <c r="Z478" s="90">
        <f>Data!BW478</f>
        <v>1350</v>
      </c>
      <c r="AA478" s="90">
        <f t="shared" si="134"/>
        <v>59.1871337890625</v>
      </c>
      <c r="AB478" s="90">
        <f>Data!BX479</f>
        <v>830.5533447265625</v>
      </c>
      <c r="AC478" s="90">
        <f>Data!BZ478</f>
        <v>1670</v>
      </c>
      <c r="AD478" s="90" t="str">
        <f t="shared" si="135"/>
        <v/>
      </c>
    </row>
    <row r="479" spans="1:30">
      <c r="A479" s="77">
        <v>196012</v>
      </c>
      <c r="B479" s="88">
        <f t="shared" si="125"/>
        <v>22159</v>
      </c>
      <c r="C479" s="79" t="str">
        <f t="shared" si="126"/>
        <v>--</v>
      </c>
      <c r="D479" s="79" t="str">
        <f t="shared" si="127"/>
        <v>Nimbus</v>
      </c>
      <c r="E479" s="79" t="str">
        <f t="shared" si="128"/>
        <v>--</v>
      </c>
      <c r="F479" s="89" t="str">
        <f t="shared" si="119"/>
        <v>&lt;RC</v>
      </c>
      <c r="G479" s="89" t="str">
        <f t="shared" si="120"/>
        <v>&lt;RC</v>
      </c>
      <c r="H479" s="89" t="str">
        <f t="shared" si="129"/>
        <v>Tracy</v>
      </c>
      <c r="I479" s="89" t="str">
        <f t="shared" si="130"/>
        <v>Banks</v>
      </c>
      <c r="J479" s="79" t="str">
        <f>IF(DeltaCalc!P479="","--",DeltaCalc!P479)</f>
        <v>JP</v>
      </c>
      <c r="K479" s="89" t="str">
        <f t="shared" si="131"/>
        <v>IBU</v>
      </c>
      <c r="L479" s="90">
        <f>DeltaCalc!AF479</f>
        <v>8.11767578125E-2</v>
      </c>
      <c r="M479" s="90">
        <f t="shared" si="121"/>
        <v>18214.97265625</v>
      </c>
      <c r="N479" s="90">
        <f t="shared" si="122"/>
        <v>6680</v>
      </c>
      <c r="O479" s="90">
        <f t="shared" si="123"/>
        <v>4467.20166015625</v>
      </c>
      <c r="P479" s="90">
        <f t="shared" si="132"/>
        <v>11147.20166015625</v>
      </c>
      <c r="Q479" s="90">
        <f t="shared" si="124"/>
        <v>1852.8170166015625</v>
      </c>
      <c r="R479" s="92">
        <f>Data!CG479</f>
        <v>18123.89453125</v>
      </c>
      <c r="S479" s="92">
        <f>Data!CH479</f>
        <v>6680</v>
      </c>
      <c r="T479" s="92">
        <f>Data!CI479</f>
        <v>4467.20166015625</v>
      </c>
      <c r="U479" s="92">
        <f>Data!CJ479</f>
        <v>11147.2021484375</v>
      </c>
      <c r="V479" s="90">
        <f>Data!CA480</f>
        <v>793.80328369140625</v>
      </c>
      <c r="W479" s="90">
        <f>Data!CC479</f>
        <v>964.91229248046875</v>
      </c>
      <c r="X479" s="90" t="str">
        <f t="shared" si="133"/>
        <v/>
      </c>
      <c r="Y479" s="90">
        <f>Data!BU480</f>
        <v>1804.2117919921875</v>
      </c>
      <c r="Z479" s="90">
        <f>Data!BW479</f>
        <v>1790</v>
      </c>
      <c r="AA479" s="90">
        <f t="shared" si="134"/>
        <v>14.2117919921875</v>
      </c>
      <c r="AB479" s="90">
        <f>Data!BX480</f>
        <v>1052.335693359375</v>
      </c>
      <c r="AC479" s="90">
        <f>Data!BZ479</f>
        <v>2240</v>
      </c>
      <c r="AD479" s="90" t="str">
        <f t="shared" si="135"/>
        <v/>
      </c>
    </row>
    <row r="480" spans="1:30">
      <c r="A480" s="77">
        <v>196013</v>
      </c>
      <c r="B480" s="88">
        <f t="shared" si="125"/>
        <v>22189</v>
      </c>
      <c r="C480" s="79" t="str">
        <f t="shared" si="126"/>
        <v>--</v>
      </c>
      <c r="D480" s="79" t="str">
        <f t="shared" si="127"/>
        <v>Nimbus</v>
      </c>
      <c r="E480" s="79" t="str">
        <f t="shared" si="128"/>
        <v>--</v>
      </c>
      <c r="F480" s="89" t="str">
        <f t="shared" si="119"/>
        <v>&gt;RC</v>
      </c>
      <c r="G480" s="89" t="str">
        <f t="shared" si="120"/>
        <v>&lt;RC</v>
      </c>
      <c r="H480" s="89" t="str">
        <f t="shared" si="129"/>
        <v>Tracy</v>
      </c>
      <c r="I480" s="89" t="str">
        <f t="shared" si="130"/>
        <v>--</v>
      </c>
      <c r="J480" s="79" t="str">
        <f>IF(DeltaCalc!P480="","--",DeltaCalc!P480)</f>
        <v>EI</v>
      </c>
      <c r="K480" s="89" t="str">
        <f t="shared" si="131"/>
        <v>UWFE</v>
      </c>
      <c r="L480" s="90">
        <f>DeltaCalc!AF480</f>
        <v>7.5120194924238604E-4</v>
      </c>
      <c r="M480" s="90">
        <f t="shared" si="121"/>
        <v>14188.8701171875</v>
      </c>
      <c r="N480" s="90">
        <f t="shared" si="122"/>
        <v>5894.4111328125</v>
      </c>
      <c r="O480" s="90">
        <f t="shared" si="123"/>
        <v>4370.63916015625</v>
      </c>
      <c r="P480" s="90">
        <f t="shared" si="132"/>
        <v>10265.05029296875</v>
      </c>
      <c r="Q480" s="90">
        <f t="shared" si="124"/>
        <v>621.93780517578125</v>
      </c>
      <c r="R480" s="92">
        <f>Data!CG480</f>
        <v>12968.8251953125</v>
      </c>
      <c r="S480" s="92">
        <f>Data!CH480</f>
        <v>6680</v>
      </c>
      <c r="T480" s="92">
        <f>Data!CI480</f>
        <v>4110.7373046875</v>
      </c>
      <c r="U480" s="92">
        <f>Data!CJ480</f>
        <v>10790.7373046875</v>
      </c>
      <c r="V480" s="90">
        <f>Data!CA481</f>
        <v>784.51568603515625</v>
      </c>
      <c r="W480" s="90">
        <f>Data!CC480</f>
        <v>964.91229248046875</v>
      </c>
      <c r="X480" s="90" t="str">
        <f t="shared" si="133"/>
        <v/>
      </c>
      <c r="Y480" s="90">
        <f>Data!BU481</f>
        <v>2145.667236328125</v>
      </c>
      <c r="Z480" s="90">
        <f>Data!BW480</f>
        <v>99000</v>
      </c>
      <c r="AA480" s="90" t="str">
        <f t="shared" si="134"/>
        <v/>
      </c>
      <c r="AB480" s="90">
        <f>Data!BX481</f>
        <v>1524.4149169921875</v>
      </c>
      <c r="AC480" s="90">
        <f>Data!BZ480</f>
        <v>99000</v>
      </c>
      <c r="AD480" s="90" t="str">
        <f t="shared" si="135"/>
        <v/>
      </c>
    </row>
    <row r="481" spans="1:30">
      <c r="A481" s="77">
        <v>196102</v>
      </c>
      <c r="B481" s="88">
        <f t="shared" si="125"/>
        <v>22220</v>
      </c>
      <c r="C481" s="79" t="str">
        <f t="shared" si="126"/>
        <v>NCP</v>
      </c>
      <c r="D481" s="79" t="str">
        <f t="shared" si="127"/>
        <v>Nimbus</v>
      </c>
      <c r="E481" s="79" t="str">
        <f t="shared" si="128"/>
        <v>--</v>
      </c>
      <c r="F481" s="89" t="str">
        <f t="shared" si="119"/>
        <v>&gt;RC</v>
      </c>
      <c r="G481" s="89" t="str">
        <f t="shared" si="120"/>
        <v>@RC</v>
      </c>
      <c r="H481" s="89" t="str">
        <f t="shared" si="129"/>
        <v>--</v>
      </c>
      <c r="I481" s="89" t="str">
        <f t="shared" si="130"/>
        <v>--</v>
      </c>
      <c r="J481" s="79" t="str">
        <f>IF(DeltaCalc!P481="","--",DeltaCalc!P481)</f>
        <v>MRDO</v>
      </c>
      <c r="K481" s="89" t="str">
        <f t="shared" si="131"/>
        <v>UWFE</v>
      </c>
      <c r="L481" s="90">
        <f>DeltaCalc!AF481</f>
        <v>0</v>
      </c>
      <c r="M481" s="90">
        <f t="shared" si="121"/>
        <v>9921.705078125</v>
      </c>
      <c r="N481" s="90">
        <f t="shared" si="122"/>
        <v>3193.172119140625</v>
      </c>
      <c r="O481" s="90">
        <f t="shared" si="123"/>
        <v>3280.47412109375</v>
      </c>
      <c r="P481" s="90">
        <f t="shared" si="132"/>
        <v>6473.646240234375</v>
      </c>
      <c r="Q481" s="90">
        <f t="shared" si="124"/>
        <v>0</v>
      </c>
      <c r="R481" s="92">
        <f>Data!CG481</f>
        <v>8790.423828125</v>
      </c>
      <c r="S481" s="92">
        <f>Data!CH481</f>
        <v>3282.4111328125</v>
      </c>
      <c r="T481" s="92">
        <f>Data!CI481</f>
        <v>2777.287841796875</v>
      </c>
      <c r="U481" s="92">
        <f>Data!CJ481</f>
        <v>6059.69873046875</v>
      </c>
      <c r="V481" s="90">
        <f>Data!CA482</f>
        <v>865.77203369140625</v>
      </c>
      <c r="W481" s="90">
        <f>Data!CC481</f>
        <v>964.91229248046875</v>
      </c>
      <c r="X481" s="90" t="str">
        <f t="shared" si="133"/>
        <v/>
      </c>
      <c r="Y481" s="90">
        <f>Data!BU482</f>
        <v>2138.131591796875</v>
      </c>
      <c r="Z481" s="90">
        <f>Data!BW481</f>
        <v>99000</v>
      </c>
      <c r="AA481" s="90" t="str">
        <f t="shared" si="134"/>
        <v/>
      </c>
      <c r="AB481" s="90">
        <f>Data!BX482</f>
        <v>2368.701904296875</v>
      </c>
      <c r="AC481" s="90">
        <f>Data!BZ481</f>
        <v>99000</v>
      </c>
      <c r="AD481" s="90" t="str">
        <f t="shared" si="135"/>
        <v/>
      </c>
    </row>
    <row r="482" spans="1:30">
      <c r="A482" s="77">
        <v>196103</v>
      </c>
      <c r="B482" s="88">
        <f t="shared" si="125"/>
        <v>22250</v>
      </c>
      <c r="C482" s="79" t="str">
        <f t="shared" si="126"/>
        <v>Keswick</v>
      </c>
      <c r="D482" s="79" t="str">
        <f t="shared" si="127"/>
        <v>Nimbus</v>
      </c>
      <c r="E482" s="79" t="str">
        <f t="shared" si="128"/>
        <v>Therm.</v>
      </c>
      <c r="F482" s="89" t="str">
        <f t="shared" si="119"/>
        <v>&gt;RC</v>
      </c>
      <c r="G482" s="89" t="str">
        <f t="shared" si="120"/>
        <v>&gt;RC</v>
      </c>
      <c r="H482" s="89" t="str">
        <f t="shared" si="129"/>
        <v>Tracy</v>
      </c>
      <c r="I482" s="89" t="str">
        <f t="shared" si="130"/>
        <v>--</v>
      </c>
      <c r="J482" s="79" t="str">
        <f>IF(DeltaCalc!P482="","--",DeltaCalc!P482)</f>
        <v>EI</v>
      </c>
      <c r="K482" s="89" t="str">
        <f t="shared" si="131"/>
        <v>UWFE</v>
      </c>
      <c r="L482" s="90">
        <f>DeltaCalc!AF482</f>
        <v>7.5120195106137544E-4</v>
      </c>
      <c r="M482" s="90">
        <f t="shared" si="121"/>
        <v>12930.66796875</v>
      </c>
      <c r="N482" s="90">
        <f t="shared" si="122"/>
        <v>5532.634765625</v>
      </c>
      <c r="O482" s="90">
        <f t="shared" si="123"/>
        <v>4230.13720703125</v>
      </c>
      <c r="P482" s="90">
        <f t="shared" si="132"/>
        <v>9762.77197265625</v>
      </c>
      <c r="Q482" s="90">
        <f t="shared" si="124"/>
        <v>116.396484375</v>
      </c>
      <c r="R482" s="92">
        <f>Data!CG482</f>
        <v>6466.45263671875</v>
      </c>
      <c r="S482" s="92">
        <f>Data!CH482</f>
        <v>2967.565185546875</v>
      </c>
      <c r="T482" s="92">
        <f>Data!CI482</f>
        <v>3349.274658203125</v>
      </c>
      <c r="U482" s="92">
        <f>Data!CJ482</f>
        <v>6316.83984375</v>
      </c>
      <c r="V482" s="90">
        <f>Data!CA483</f>
        <v>879.86041259765625</v>
      </c>
      <c r="W482" s="90">
        <f>Data!CC482</f>
        <v>964.91229248046875</v>
      </c>
      <c r="X482" s="90" t="str">
        <f t="shared" si="133"/>
        <v/>
      </c>
      <c r="Y482" s="90">
        <f>Data!BU483</f>
        <v>2793.41943359375</v>
      </c>
      <c r="Z482" s="90">
        <f>Data!BW482</f>
        <v>99000</v>
      </c>
      <c r="AA482" s="90" t="str">
        <f t="shared" si="134"/>
        <v/>
      </c>
      <c r="AB482" s="90">
        <f>Data!BX483</f>
        <v>2016.3275146484375</v>
      </c>
      <c r="AC482" s="90">
        <f>Data!BZ482</f>
        <v>99000</v>
      </c>
      <c r="AD482" s="90" t="str">
        <f t="shared" si="135"/>
        <v/>
      </c>
    </row>
    <row r="483" spans="1:30">
      <c r="A483" s="77">
        <v>196104</v>
      </c>
      <c r="B483" s="88">
        <f t="shared" si="125"/>
        <v>22281</v>
      </c>
      <c r="C483" s="79" t="str">
        <f t="shared" si="126"/>
        <v>Keswick</v>
      </c>
      <c r="D483" s="79" t="str">
        <f t="shared" si="127"/>
        <v>Nimbus</v>
      </c>
      <c r="E483" s="79" t="str">
        <f t="shared" si="128"/>
        <v>Therm.</v>
      </c>
      <c r="F483" s="89" t="str">
        <f t="shared" si="119"/>
        <v>&gt;RC</v>
      </c>
      <c r="G483" s="89" t="str">
        <f t="shared" si="120"/>
        <v>&gt;RC</v>
      </c>
      <c r="H483" s="89" t="str">
        <f t="shared" si="129"/>
        <v>--</v>
      </c>
      <c r="I483" s="89" t="str">
        <f t="shared" si="130"/>
        <v>--</v>
      </c>
      <c r="J483" s="79" t="str">
        <f>IF(DeltaCalc!P483="","--",DeltaCalc!P483)</f>
        <v>--</v>
      </c>
      <c r="K483" s="89" t="str">
        <f t="shared" si="131"/>
        <v>UWFE</v>
      </c>
      <c r="L483" s="90">
        <f>DeltaCalc!AF483</f>
        <v>3097.24169921875</v>
      </c>
      <c r="M483" s="90">
        <f t="shared" si="121"/>
        <v>13596.5283203125</v>
      </c>
      <c r="N483" s="90">
        <f t="shared" si="122"/>
        <v>2488.768310546875</v>
      </c>
      <c r="O483" s="90">
        <f t="shared" si="123"/>
        <v>2488.768310546875</v>
      </c>
      <c r="P483" s="90">
        <f t="shared" si="132"/>
        <v>4977.53662109375</v>
      </c>
      <c r="Q483" s="90">
        <f t="shared" si="124"/>
        <v>5418.66796875</v>
      </c>
      <c r="R483" s="92">
        <f>Data!CG483</f>
        <v>6539.58642578125</v>
      </c>
      <c r="S483" s="92">
        <f>Data!CH483</f>
        <v>300</v>
      </c>
      <c r="T483" s="92">
        <f>Data!CI483</f>
        <v>2428.60009765625</v>
      </c>
      <c r="U483" s="92">
        <f>Data!CJ483</f>
        <v>2728.60009765625</v>
      </c>
      <c r="V483" s="90">
        <f>Data!CA484</f>
        <v>981.5809326171875</v>
      </c>
      <c r="W483" s="90">
        <f>Data!CC483</f>
        <v>964.91229248046875</v>
      </c>
      <c r="X483" s="90">
        <f t="shared" si="133"/>
        <v>16.66864013671875</v>
      </c>
      <c r="Y483" s="90">
        <f>Data!BU484</f>
        <v>1669.0115966796875</v>
      </c>
      <c r="Z483" s="90">
        <f>Data!BW483</f>
        <v>99000</v>
      </c>
      <c r="AA483" s="90" t="str">
        <f t="shared" si="134"/>
        <v/>
      </c>
      <c r="AB483" s="90">
        <f>Data!BX484</f>
        <v>922.01251220703125</v>
      </c>
      <c r="AC483" s="90">
        <f>Data!BZ483</f>
        <v>99000</v>
      </c>
      <c r="AD483" s="90" t="str">
        <f t="shared" si="135"/>
        <v/>
      </c>
    </row>
    <row r="484" spans="1:30">
      <c r="A484" s="77">
        <v>196105</v>
      </c>
      <c r="B484" s="88">
        <f t="shared" si="125"/>
        <v>22312</v>
      </c>
      <c r="C484" s="79" t="str">
        <f t="shared" si="126"/>
        <v>NCP</v>
      </c>
      <c r="D484" s="79" t="str">
        <f t="shared" si="127"/>
        <v>Nimbus</v>
      </c>
      <c r="E484" s="79" t="str">
        <f t="shared" si="128"/>
        <v>Therm.</v>
      </c>
      <c r="F484" s="89" t="str">
        <f t="shared" si="119"/>
        <v>&lt;RC</v>
      </c>
      <c r="G484" s="89" t="str">
        <f t="shared" si="120"/>
        <v>&gt;RC</v>
      </c>
      <c r="H484" s="89" t="str">
        <f t="shared" si="129"/>
        <v>--</v>
      </c>
      <c r="I484" s="89" t="str">
        <f t="shared" si="130"/>
        <v>--</v>
      </c>
      <c r="J484" s="79" t="str">
        <f>IF(DeltaCalc!P484="","--",DeltaCalc!P484)</f>
        <v>--</v>
      </c>
      <c r="K484" s="89" t="str">
        <f t="shared" si="131"/>
        <v>UWFE</v>
      </c>
      <c r="L484" s="90">
        <f>DeltaCalc!AF484</f>
        <v>3091.16162109375</v>
      </c>
      <c r="M484" s="90">
        <f t="shared" si="121"/>
        <v>11771.9228515625</v>
      </c>
      <c r="N484" s="90">
        <f t="shared" si="122"/>
        <v>3250.9091796875</v>
      </c>
      <c r="O484" s="90">
        <f t="shared" si="123"/>
        <v>3250.9091796875</v>
      </c>
      <c r="P484" s="90">
        <f t="shared" si="132"/>
        <v>6501.818359375</v>
      </c>
      <c r="Q484" s="90">
        <f t="shared" si="124"/>
        <v>3091.16162109375</v>
      </c>
      <c r="R484" s="92">
        <f>Data!CG484</f>
        <v>0</v>
      </c>
      <c r="S484" s="92">
        <f>Data!CH484</f>
        <v>300</v>
      </c>
      <c r="T484" s="92">
        <f>Data!CI484</f>
        <v>3000</v>
      </c>
      <c r="U484" s="92">
        <f>Data!CJ484</f>
        <v>3300</v>
      </c>
      <c r="V484" s="90">
        <f>Data!CA485</f>
        <v>538.17449951171875</v>
      </c>
      <c r="W484" s="90">
        <f>Data!CC484</f>
        <v>778.9473876953125</v>
      </c>
      <c r="X484" s="90" t="str">
        <f t="shared" si="133"/>
        <v/>
      </c>
      <c r="Y484" s="90">
        <f>Data!BU485</f>
        <v>855.121826171875</v>
      </c>
      <c r="Z484" s="90">
        <f>Data!BW484</f>
        <v>99000</v>
      </c>
      <c r="AA484" s="90" t="str">
        <f t="shared" si="134"/>
        <v/>
      </c>
      <c r="AB484" s="90">
        <f>Data!BX485</f>
        <v>577.08502197265625</v>
      </c>
      <c r="AC484" s="90">
        <f>Data!BZ484</f>
        <v>99000</v>
      </c>
      <c r="AD484" s="90" t="str">
        <f t="shared" si="135"/>
        <v/>
      </c>
    </row>
    <row r="485" spans="1:30">
      <c r="A485" s="77">
        <v>196106</v>
      </c>
      <c r="B485" s="88">
        <f t="shared" si="125"/>
        <v>22340</v>
      </c>
      <c r="C485" s="79" t="str">
        <f t="shared" si="126"/>
        <v>Flood</v>
      </c>
      <c r="D485" s="79" t="str">
        <f t="shared" si="127"/>
        <v>Nimbus</v>
      </c>
      <c r="E485" s="79" t="str">
        <f t="shared" si="128"/>
        <v>Therm.</v>
      </c>
      <c r="F485" s="89" t="str">
        <f t="shared" si="119"/>
        <v>&lt;RC</v>
      </c>
      <c r="G485" s="89" t="str">
        <f t="shared" si="120"/>
        <v>&gt;RC</v>
      </c>
      <c r="H485" s="89" t="str">
        <f t="shared" si="129"/>
        <v>--</v>
      </c>
      <c r="I485" s="89" t="str">
        <f t="shared" si="130"/>
        <v>--</v>
      </c>
      <c r="J485" s="79" t="str">
        <f>IF(DeltaCalc!P485="","--",DeltaCalc!P485)</f>
        <v>--</v>
      </c>
      <c r="K485" s="89" t="str">
        <f t="shared" si="131"/>
        <v>UWFE</v>
      </c>
      <c r="L485" s="90">
        <f>DeltaCalc!AF485</f>
        <v>23974.37890625</v>
      </c>
      <c r="M485" s="90">
        <f t="shared" si="121"/>
        <v>31979.390625</v>
      </c>
      <c r="N485" s="90">
        <f t="shared" si="122"/>
        <v>2059.537353515625</v>
      </c>
      <c r="O485" s="90">
        <f t="shared" si="123"/>
        <v>2059.537353515625</v>
      </c>
      <c r="P485" s="90">
        <f t="shared" si="132"/>
        <v>4119.07470703125</v>
      </c>
      <c r="Q485" s="90">
        <f t="shared" si="124"/>
        <v>23974.37890625</v>
      </c>
      <c r="R485" s="92">
        <f>Data!CG485</f>
        <v>0</v>
      </c>
      <c r="S485" s="92">
        <f>Data!CH485</f>
        <v>300</v>
      </c>
      <c r="T485" s="92">
        <f>Data!CI485</f>
        <v>2500</v>
      </c>
      <c r="U485" s="92">
        <f>Data!CJ485</f>
        <v>2800</v>
      </c>
      <c r="V485" s="90">
        <f>Data!CA486</f>
        <v>389.03848266601562</v>
      </c>
      <c r="W485" s="90">
        <f>Data!CC485</f>
        <v>659.64910888671875</v>
      </c>
      <c r="X485" s="90" t="str">
        <f t="shared" si="133"/>
        <v/>
      </c>
      <c r="Y485" s="90">
        <f>Data!BU486</f>
        <v>339.04061889648438</v>
      </c>
      <c r="Z485" s="90">
        <f>Data!BW485</f>
        <v>99000</v>
      </c>
      <c r="AA485" s="90" t="str">
        <f t="shared" si="134"/>
        <v/>
      </c>
      <c r="AB485" s="90">
        <f>Data!BX486</f>
        <v>210.74952697753906</v>
      </c>
      <c r="AC485" s="90">
        <f>Data!BZ485</f>
        <v>99000</v>
      </c>
      <c r="AD485" s="90" t="str">
        <f t="shared" si="135"/>
        <v/>
      </c>
    </row>
    <row r="486" spans="1:30">
      <c r="A486" s="77">
        <v>196107</v>
      </c>
      <c r="B486" s="88">
        <f t="shared" si="125"/>
        <v>22371</v>
      </c>
      <c r="C486" s="79" t="str">
        <f t="shared" si="126"/>
        <v>Flood</v>
      </c>
      <c r="D486" s="79" t="str">
        <f t="shared" si="127"/>
        <v>Nimbus</v>
      </c>
      <c r="E486" s="79" t="str">
        <f t="shared" si="128"/>
        <v>Therm.</v>
      </c>
      <c r="F486" s="89" t="str">
        <f t="shared" si="119"/>
        <v>&gt;RC</v>
      </c>
      <c r="G486" s="89" t="str">
        <f t="shared" si="120"/>
        <v>&gt;RC</v>
      </c>
      <c r="H486" s="89" t="str">
        <f t="shared" si="129"/>
        <v>--</v>
      </c>
      <c r="I486" s="89" t="str">
        <f t="shared" si="130"/>
        <v>--</v>
      </c>
      <c r="J486" s="79" t="str">
        <f>IF(DeltaCalc!P486="","--",DeltaCalc!P486)</f>
        <v>--</v>
      </c>
      <c r="K486" s="89" t="str">
        <f t="shared" si="131"/>
        <v>UWFE</v>
      </c>
      <c r="L486" s="90">
        <f>DeltaCalc!AF486</f>
        <v>6358.0380859375</v>
      </c>
      <c r="M486" s="90">
        <f t="shared" si="121"/>
        <v>19226.677734375</v>
      </c>
      <c r="N486" s="90">
        <f t="shared" si="122"/>
        <v>2332.397705078125</v>
      </c>
      <c r="O486" s="90">
        <f t="shared" si="123"/>
        <v>2332.397705078125</v>
      </c>
      <c r="P486" s="90">
        <f t="shared" si="132"/>
        <v>4664.79541015625</v>
      </c>
      <c r="Q486" s="90">
        <f t="shared" si="124"/>
        <v>6358.0380859375</v>
      </c>
      <c r="R486" s="92">
        <f>Data!CG486</f>
        <v>0</v>
      </c>
      <c r="S486" s="92">
        <f>Data!CH486</f>
        <v>300</v>
      </c>
      <c r="T486" s="92">
        <f>Data!CI486</f>
        <v>800</v>
      </c>
      <c r="U486" s="92">
        <f>Data!CJ486</f>
        <v>1100</v>
      </c>
      <c r="V486" s="90">
        <f>Data!CA487</f>
        <v>264.2216796875</v>
      </c>
      <c r="W486" s="90">
        <f>Data!CC486</f>
        <v>631.57891845703125</v>
      </c>
      <c r="X486" s="90" t="str">
        <f t="shared" si="133"/>
        <v/>
      </c>
      <c r="Y486" s="90">
        <f>Data!BU487</f>
        <v>231.02070617675781</v>
      </c>
      <c r="Z486" s="90">
        <f>Data!BW486</f>
        <v>99000</v>
      </c>
      <c r="AA486" s="90" t="str">
        <f t="shared" si="134"/>
        <v/>
      </c>
      <c r="AB486" s="90">
        <f>Data!BX487</f>
        <v>172.61862182617187</v>
      </c>
      <c r="AC486" s="90">
        <f>Data!BZ486</f>
        <v>99000</v>
      </c>
      <c r="AD486" s="90" t="str">
        <f t="shared" si="135"/>
        <v/>
      </c>
    </row>
    <row r="487" spans="1:30">
      <c r="A487" s="77">
        <v>196108</v>
      </c>
      <c r="B487" s="88">
        <f t="shared" si="125"/>
        <v>22401</v>
      </c>
      <c r="C487" s="79" t="str">
        <f t="shared" si="126"/>
        <v>T. Min</v>
      </c>
      <c r="D487" s="79" t="str">
        <f t="shared" si="127"/>
        <v>Nimbus</v>
      </c>
      <c r="E487" s="79" t="str">
        <f t="shared" si="128"/>
        <v>F. Min</v>
      </c>
      <c r="F487" s="89" t="str">
        <f t="shared" si="119"/>
        <v>&gt;RC</v>
      </c>
      <c r="G487" s="89" t="str">
        <f t="shared" si="120"/>
        <v>&gt;RC</v>
      </c>
      <c r="H487" s="89" t="str">
        <f t="shared" si="129"/>
        <v>PulseCap1</v>
      </c>
      <c r="I487" s="89" t="str">
        <f t="shared" si="130"/>
        <v>PulseCap1</v>
      </c>
      <c r="J487" s="79" t="str">
        <f>IF(DeltaCalc!P487="","--",DeltaCalc!P487)</f>
        <v>--</v>
      </c>
      <c r="K487" s="89" t="str">
        <f t="shared" si="131"/>
        <v>UWFE</v>
      </c>
      <c r="L487" s="90">
        <f>DeltaCalc!AF487</f>
        <v>21.726398468017578</v>
      </c>
      <c r="M487" s="90">
        <f t="shared" si="121"/>
        <v>10500.0400390625</v>
      </c>
      <c r="N487" s="90">
        <f t="shared" si="122"/>
        <v>889.72589111328125</v>
      </c>
      <c r="O487" s="90">
        <f t="shared" si="123"/>
        <v>800</v>
      </c>
      <c r="P487" s="90">
        <f t="shared" si="132"/>
        <v>1689.7258911132812</v>
      </c>
      <c r="Q487" s="90">
        <f t="shared" si="124"/>
        <v>21.726398468017578</v>
      </c>
      <c r="R487" s="92">
        <f>Data!CG487</f>
        <v>4064.363037109375</v>
      </c>
      <c r="S487" s="92">
        <f>Data!CH487</f>
        <v>300</v>
      </c>
      <c r="T487" s="92">
        <f>Data!CI487</f>
        <v>800</v>
      </c>
      <c r="U487" s="92">
        <f>Data!CJ487</f>
        <v>1100</v>
      </c>
      <c r="V487" s="90">
        <f>Data!CA488</f>
        <v>326.6304931640625</v>
      </c>
      <c r="W487" s="90">
        <f>Data!CC487</f>
        <v>631.57891845703125</v>
      </c>
      <c r="X487" s="90" t="str">
        <f t="shared" si="133"/>
        <v/>
      </c>
      <c r="Y487" s="90">
        <f>Data!BU488</f>
        <v>243.81315612792969</v>
      </c>
      <c r="Z487" s="90">
        <f>Data!BW487</f>
        <v>450</v>
      </c>
      <c r="AA487" s="90" t="str">
        <f t="shared" si="134"/>
        <v/>
      </c>
      <c r="AB487" s="90">
        <f>Data!BX488</f>
        <v>219.64881896972656</v>
      </c>
      <c r="AC487" s="90">
        <f>Data!BZ487</f>
        <v>450</v>
      </c>
      <c r="AD487" s="90" t="str">
        <f t="shared" si="135"/>
        <v/>
      </c>
    </row>
    <row r="488" spans="1:30">
      <c r="A488" s="77">
        <v>196109</v>
      </c>
      <c r="B488" s="88">
        <f t="shared" si="125"/>
        <v>22432</v>
      </c>
      <c r="C488" s="79" t="str">
        <f t="shared" si="126"/>
        <v>--</v>
      </c>
      <c r="D488" s="79" t="str">
        <f t="shared" si="127"/>
        <v>Nimbus</v>
      </c>
      <c r="E488" s="79" t="str">
        <f t="shared" si="128"/>
        <v>--</v>
      </c>
      <c r="F488" s="89" t="str">
        <f t="shared" si="119"/>
        <v>&lt;RC</v>
      </c>
      <c r="G488" s="89" t="str">
        <f t="shared" si="120"/>
        <v>&lt;RC</v>
      </c>
      <c r="H488" s="89" t="str">
        <f t="shared" si="129"/>
        <v>PulseCap1</v>
      </c>
      <c r="I488" s="89" t="str">
        <f t="shared" si="130"/>
        <v>PulseCap1</v>
      </c>
      <c r="J488" s="79" t="str">
        <f>IF(DeltaCalc!P488="","--",DeltaCalc!P488)</f>
        <v>EM</v>
      </c>
      <c r="K488" s="89" t="str">
        <f t="shared" si="131"/>
        <v>UWFE</v>
      </c>
      <c r="L488" s="90">
        <f>DeltaCalc!AF488</f>
        <v>0</v>
      </c>
      <c r="M488" s="90">
        <f t="shared" si="121"/>
        <v>10506.892578125</v>
      </c>
      <c r="N488" s="90">
        <f t="shared" si="122"/>
        <v>813.12603759765625</v>
      </c>
      <c r="O488" s="90">
        <f t="shared" si="123"/>
        <v>813.12603759765625</v>
      </c>
      <c r="P488" s="90">
        <f t="shared" si="132"/>
        <v>1626.2520751953125</v>
      </c>
      <c r="Q488" s="90">
        <f t="shared" si="124"/>
        <v>2668.81884765625</v>
      </c>
      <c r="R488" s="92">
        <f>Data!CG488</f>
        <v>10506.892578125</v>
      </c>
      <c r="S488" s="92">
        <f>Data!CH488</f>
        <v>1000</v>
      </c>
      <c r="T488" s="92">
        <f>Data!CI488</f>
        <v>991.06402587890625</v>
      </c>
      <c r="U488" s="92">
        <f>Data!CJ488</f>
        <v>1887.2882080078125</v>
      </c>
      <c r="V488" s="90">
        <f>Data!CA489</f>
        <v>354.36874389648437</v>
      </c>
      <c r="W488" s="90">
        <f>Data!CC488</f>
        <v>631.57891845703125</v>
      </c>
      <c r="X488" s="90" t="str">
        <f t="shared" si="133"/>
        <v/>
      </c>
      <c r="Y488" s="90">
        <f>Data!BU489</f>
        <v>330.50335693359375</v>
      </c>
      <c r="Z488" s="90">
        <f>Data!BW488</f>
        <v>450</v>
      </c>
      <c r="AA488" s="90" t="str">
        <f t="shared" si="134"/>
        <v/>
      </c>
      <c r="AB488" s="90">
        <f>Data!BX489</f>
        <v>377.79116821289063</v>
      </c>
      <c r="AC488" s="90">
        <f>Data!BZ488</f>
        <v>450</v>
      </c>
      <c r="AD488" s="90" t="str">
        <f t="shared" si="135"/>
        <v/>
      </c>
    </row>
    <row r="489" spans="1:30">
      <c r="A489" s="77">
        <v>196110</v>
      </c>
      <c r="B489" s="88">
        <f t="shared" si="125"/>
        <v>22462</v>
      </c>
      <c r="C489" s="79" t="str">
        <f t="shared" si="126"/>
        <v>T. Min</v>
      </c>
      <c r="D489" s="79" t="str">
        <f t="shared" si="127"/>
        <v>T. Min</v>
      </c>
      <c r="E489" s="79" t="str">
        <f t="shared" si="128"/>
        <v>--</v>
      </c>
      <c r="F489" s="89" t="str">
        <f t="shared" si="119"/>
        <v>&lt;RC</v>
      </c>
      <c r="G489" s="89" t="str">
        <f t="shared" si="120"/>
        <v>&lt;RC</v>
      </c>
      <c r="H489" s="89" t="str">
        <f t="shared" si="129"/>
        <v>T. Min</v>
      </c>
      <c r="I489" s="89" t="str">
        <f t="shared" si="130"/>
        <v>--</v>
      </c>
      <c r="J489" s="79" t="str">
        <f>IF(DeltaCalc!P489="","--",DeltaCalc!P489)</f>
        <v>--</v>
      </c>
      <c r="K489" s="89" t="str">
        <f t="shared" si="131"/>
        <v>IBU</v>
      </c>
      <c r="L489" s="90">
        <f>DeltaCalc!AF489</f>
        <v>3.8370437622070312</v>
      </c>
      <c r="M489" s="90">
        <f t="shared" si="121"/>
        <v>11845.8193359375</v>
      </c>
      <c r="N489" s="90">
        <f t="shared" si="122"/>
        <v>399.50723266601562</v>
      </c>
      <c r="O489" s="90">
        <f t="shared" si="123"/>
        <v>800</v>
      </c>
      <c r="P489" s="90">
        <f t="shared" si="132"/>
        <v>1199.5072326660156</v>
      </c>
      <c r="Q489" s="90">
        <f t="shared" si="124"/>
        <v>3.8370437622070312</v>
      </c>
      <c r="R489" s="92">
        <f>Data!CG489</f>
        <v>11524.8818359375</v>
      </c>
      <c r="S489" s="92">
        <f>Data!CH489</f>
        <v>2500</v>
      </c>
      <c r="T489" s="92">
        <f>Data!CI489</f>
        <v>2000</v>
      </c>
      <c r="U489" s="92">
        <f>Data!CJ489</f>
        <v>4500</v>
      </c>
      <c r="V489" s="90">
        <f>Data!CA490</f>
        <v>310.9539794921875</v>
      </c>
      <c r="W489" s="90">
        <f>Data!CC489</f>
        <v>631.57891845703125</v>
      </c>
      <c r="X489" s="90" t="str">
        <f t="shared" si="133"/>
        <v/>
      </c>
      <c r="Y489" s="90">
        <f>Data!BU490</f>
        <v>388.77703857421875</v>
      </c>
      <c r="Z489" s="90">
        <f>Data!BW489</f>
        <v>900</v>
      </c>
      <c r="AA489" s="90" t="str">
        <f t="shared" si="134"/>
        <v/>
      </c>
      <c r="AB489" s="90">
        <f>Data!BX490</f>
        <v>574.9822998046875</v>
      </c>
      <c r="AC489" s="90">
        <f>Data!BZ489</f>
        <v>1060</v>
      </c>
      <c r="AD489" s="90" t="str">
        <f t="shared" si="135"/>
        <v/>
      </c>
    </row>
    <row r="490" spans="1:30">
      <c r="A490" s="77">
        <v>196111</v>
      </c>
      <c r="B490" s="88">
        <f t="shared" si="125"/>
        <v>22493</v>
      </c>
      <c r="C490" s="79" t="str">
        <f t="shared" si="126"/>
        <v>--</v>
      </c>
      <c r="D490" s="79" t="str">
        <f t="shared" si="127"/>
        <v>--</v>
      </c>
      <c r="E490" s="79" t="str">
        <f t="shared" si="128"/>
        <v>--</v>
      </c>
      <c r="F490" s="89" t="str">
        <f t="shared" si="119"/>
        <v>&lt;RC</v>
      </c>
      <c r="G490" s="89" t="str">
        <f t="shared" si="120"/>
        <v>&lt;RC</v>
      </c>
      <c r="H490" s="89" t="str">
        <f t="shared" si="129"/>
        <v>Tracy</v>
      </c>
      <c r="I490" s="89" t="str">
        <f t="shared" si="130"/>
        <v>Banks</v>
      </c>
      <c r="J490" s="79" t="str">
        <f>IF(DeltaCalc!P490="","--",DeltaCalc!P490)</f>
        <v>--</v>
      </c>
      <c r="K490" s="89" t="str">
        <f t="shared" si="131"/>
        <v>IBU</v>
      </c>
      <c r="L490" s="90">
        <f>DeltaCalc!AF490</f>
        <v>21.421680450439453</v>
      </c>
      <c r="M490" s="90">
        <f t="shared" si="121"/>
        <v>20112.349609375</v>
      </c>
      <c r="N490" s="90">
        <f t="shared" si="122"/>
        <v>6680</v>
      </c>
      <c r="O490" s="90">
        <f t="shared" si="123"/>
        <v>4467.07861328125</v>
      </c>
      <c r="P490" s="90">
        <f t="shared" si="132"/>
        <v>11147.07861328125</v>
      </c>
      <c r="Q490" s="90">
        <f t="shared" si="124"/>
        <v>21.421680450439453</v>
      </c>
      <c r="R490" s="92">
        <f>Data!CG490</f>
        <v>19690.5234375</v>
      </c>
      <c r="S490" s="92">
        <f>Data!CH490</f>
        <v>6680</v>
      </c>
      <c r="T490" s="92">
        <f>Data!CI490</f>
        <v>4467.07861328125</v>
      </c>
      <c r="U490" s="92">
        <f>Data!CJ490</f>
        <v>11147.078125</v>
      </c>
      <c r="V490" s="90">
        <f>Data!CA491</f>
        <v>491.23495483398437</v>
      </c>
      <c r="W490" s="90">
        <f>Data!CC490</f>
        <v>631.57891845703125</v>
      </c>
      <c r="X490" s="90" t="str">
        <f t="shared" si="133"/>
        <v/>
      </c>
      <c r="Y490" s="90">
        <f>Data!BU491</f>
        <v>1354.9871826171875</v>
      </c>
      <c r="Z490" s="90">
        <f>Data!BW490</f>
        <v>1350</v>
      </c>
      <c r="AA490" s="90">
        <f t="shared" si="134"/>
        <v>4.9871826171875</v>
      </c>
      <c r="AB490" s="90">
        <f>Data!BX491</f>
        <v>867.70684814453125</v>
      </c>
      <c r="AC490" s="90">
        <f>Data!BZ490</f>
        <v>1670</v>
      </c>
      <c r="AD490" s="90" t="str">
        <f t="shared" si="135"/>
        <v/>
      </c>
    </row>
    <row r="491" spans="1:30">
      <c r="A491" s="77">
        <v>196112</v>
      </c>
      <c r="B491" s="88">
        <f t="shared" si="125"/>
        <v>22524</v>
      </c>
      <c r="C491" s="79" t="str">
        <f t="shared" si="126"/>
        <v>--</v>
      </c>
      <c r="D491" s="79" t="str">
        <f t="shared" si="127"/>
        <v>Nimbus</v>
      </c>
      <c r="E491" s="79" t="str">
        <f t="shared" si="128"/>
        <v>--</v>
      </c>
      <c r="F491" s="89" t="str">
        <f t="shared" si="119"/>
        <v>&lt;RC</v>
      </c>
      <c r="G491" s="89" t="str">
        <f t="shared" si="120"/>
        <v>&lt;RC</v>
      </c>
      <c r="H491" s="89" t="str">
        <f t="shared" si="129"/>
        <v>Tracy</v>
      </c>
      <c r="I491" s="89" t="str">
        <f t="shared" si="130"/>
        <v>Banks</v>
      </c>
      <c r="J491" s="79" t="str">
        <f>IF(DeltaCalc!P491="","--",DeltaCalc!P491)</f>
        <v>JP</v>
      </c>
      <c r="K491" s="89" t="str">
        <f t="shared" si="131"/>
        <v>IBU</v>
      </c>
      <c r="L491" s="90">
        <f>DeltaCalc!AF491</f>
        <v>5.74951171875E-2</v>
      </c>
      <c r="M491" s="90">
        <f t="shared" si="121"/>
        <v>18080.01953125</v>
      </c>
      <c r="N491" s="90">
        <f t="shared" si="122"/>
        <v>6680</v>
      </c>
      <c r="O491" s="90">
        <f t="shared" si="123"/>
        <v>4450.91064453125</v>
      </c>
      <c r="P491" s="90">
        <f t="shared" si="132"/>
        <v>11130.91064453125</v>
      </c>
      <c r="Q491" s="90">
        <f t="shared" si="124"/>
        <v>1730.8695068359375</v>
      </c>
      <c r="R491" s="92">
        <f>Data!CG491</f>
        <v>18032.029296875</v>
      </c>
      <c r="S491" s="92">
        <f>Data!CH491</f>
        <v>6680</v>
      </c>
      <c r="T491" s="92">
        <f>Data!CI491</f>
        <v>4450.91064453125</v>
      </c>
      <c r="U491" s="92">
        <f>Data!CJ491</f>
        <v>11130.91015625</v>
      </c>
      <c r="V491" s="90">
        <f>Data!CA492</f>
        <v>818.9549560546875</v>
      </c>
      <c r="W491" s="90">
        <f>Data!CC491</f>
        <v>964.91229248046875</v>
      </c>
      <c r="X491" s="90" t="str">
        <f t="shared" si="133"/>
        <v/>
      </c>
      <c r="Y491" s="90">
        <f>Data!BU492</f>
        <v>1801.0711669921875</v>
      </c>
      <c r="Z491" s="90">
        <f>Data!BW491</f>
        <v>1790</v>
      </c>
      <c r="AA491" s="90">
        <f t="shared" si="134"/>
        <v>11.0711669921875</v>
      </c>
      <c r="AB491" s="90">
        <f>Data!BX492</f>
        <v>1112.2032470703125</v>
      </c>
      <c r="AC491" s="90">
        <f>Data!BZ491</f>
        <v>2240</v>
      </c>
      <c r="AD491" s="90" t="str">
        <f t="shared" si="135"/>
        <v/>
      </c>
    </row>
    <row r="492" spans="1:30">
      <c r="A492" s="77">
        <v>196113</v>
      </c>
      <c r="B492" s="88">
        <f t="shared" si="125"/>
        <v>22554</v>
      </c>
      <c r="C492" s="79" t="str">
        <f t="shared" si="126"/>
        <v>--</v>
      </c>
      <c r="D492" s="79" t="str">
        <f t="shared" si="127"/>
        <v>Nimbus</v>
      </c>
      <c r="E492" s="79" t="str">
        <f t="shared" si="128"/>
        <v>--</v>
      </c>
      <c r="F492" s="89" t="str">
        <f t="shared" si="119"/>
        <v>&gt;RC</v>
      </c>
      <c r="G492" s="89" t="str">
        <f t="shared" si="120"/>
        <v>&gt;RC</v>
      </c>
      <c r="H492" s="89" t="str">
        <f t="shared" si="129"/>
        <v>--</v>
      </c>
      <c r="I492" s="89" t="str">
        <f t="shared" si="130"/>
        <v>--</v>
      </c>
      <c r="J492" s="79" t="str">
        <f>IF(DeltaCalc!P492="","--",DeltaCalc!P492)</f>
        <v>MRDO</v>
      </c>
      <c r="K492" s="89" t="str">
        <f t="shared" si="131"/>
        <v>UWFE</v>
      </c>
      <c r="L492" s="90">
        <f>DeltaCalc!AF492</f>
        <v>0</v>
      </c>
      <c r="M492" s="90">
        <f t="shared" si="121"/>
        <v>9985.9248046875</v>
      </c>
      <c r="N492" s="90">
        <f t="shared" si="122"/>
        <v>2393.8486328125</v>
      </c>
      <c r="O492" s="90">
        <f t="shared" si="123"/>
        <v>4308.298828125</v>
      </c>
      <c r="P492" s="90">
        <f t="shared" si="132"/>
        <v>6702.1474609375</v>
      </c>
      <c r="Q492" s="90">
        <f t="shared" si="124"/>
        <v>0</v>
      </c>
      <c r="R492" s="92">
        <f>Data!CG492</f>
        <v>5217.56494140625</v>
      </c>
      <c r="S492" s="92">
        <f>Data!CH492</f>
        <v>300</v>
      </c>
      <c r="T492" s="92">
        <f>Data!CI492</f>
        <v>4244.5732421875</v>
      </c>
      <c r="U492" s="92">
        <f>Data!CJ492</f>
        <v>4544.5732421875</v>
      </c>
      <c r="V492" s="90">
        <f>Data!CA493</f>
        <v>795.62286376953125</v>
      </c>
      <c r="W492" s="90">
        <f>Data!CC492</f>
        <v>964.91229248046875</v>
      </c>
      <c r="X492" s="90" t="str">
        <f t="shared" si="133"/>
        <v/>
      </c>
      <c r="Y492" s="90">
        <f>Data!BU493</f>
        <v>2085.22265625</v>
      </c>
      <c r="Z492" s="90">
        <f>Data!BW492</f>
        <v>99000</v>
      </c>
      <c r="AA492" s="90" t="str">
        <f t="shared" si="134"/>
        <v/>
      </c>
      <c r="AB492" s="90">
        <f>Data!BX493</f>
        <v>2125.142333984375</v>
      </c>
      <c r="AC492" s="90">
        <f>Data!BZ492</f>
        <v>99000</v>
      </c>
      <c r="AD492" s="90" t="str">
        <f t="shared" si="135"/>
        <v/>
      </c>
    </row>
    <row r="493" spans="1:30">
      <c r="A493" s="77">
        <v>196202</v>
      </c>
      <c r="B493" s="88">
        <f t="shared" si="125"/>
        <v>22585</v>
      </c>
      <c r="C493" s="79" t="str">
        <f t="shared" si="126"/>
        <v>--</v>
      </c>
      <c r="D493" s="79" t="str">
        <f t="shared" si="127"/>
        <v>Nimbus</v>
      </c>
      <c r="E493" s="79" t="str">
        <f t="shared" si="128"/>
        <v>F. Min</v>
      </c>
      <c r="F493" s="89" t="str">
        <f t="shared" si="119"/>
        <v>&gt;RC</v>
      </c>
      <c r="G493" s="89" t="str">
        <f t="shared" si="120"/>
        <v>&lt;RC</v>
      </c>
      <c r="H493" s="89" t="str">
        <f t="shared" si="129"/>
        <v>EI Split</v>
      </c>
      <c r="I493" s="89" t="str">
        <f t="shared" si="130"/>
        <v>--</v>
      </c>
      <c r="J493" s="79" t="str">
        <f>IF(DeltaCalc!P493="","--",DeltaCalc!P493)</f>
        <v>MRDO</v>
      </c>
      <c r="K493" s="89" t="str">
        <f t="shared" si="131"/>
        <v>UWFE</v>
      </c>
      <c r="L493" s="90">
        <f>DeltaCalc!AF493</f>
        <v>0</v>
      </c>
      <c r="M493" s="90">
        <f t="shared" si="121"/>
        <v>8868.931640625</v>
      </c>
      <c r="N493" s="90">
        <f t="shared" si="122"/>
        <v>1639.490966796875</v>
      </c>
      <c r="O493" s="90">
        <f t="shared" si="123"/>
        <v>3468.02099609375</v>
      </c>
      <c r="P493" s="90">
        <f t="shared" si="132"/>
        <v>5107.511962890625</v>
      </c>
      <c r="Q493" s="90">
        <f t="shared" si="124"/>
        <v>0</v>
      </c>
      <c r="R493" s="92">
        <f>Data!CG493</f>
        <v>7626.35107421875</v>
      </c>
      <c r="S493" s="92">
        <f>Data!CH493</f>
        <v>2161.984619140625</v>
      </c>
      <c r="T493" s="92">
        <f>Data!CI493</f>
        <v>3328.924072265625</v>
      </c>
      <c r="U493" s="92">
        <f>Data!CJ493</f>
        <v>5490.90869140625</v>
      </c>
      <c r="V493" s="90">
        <f>Data!CA494</f>
        <v>802.48065185546875</v>
      </c>
      <c r="W493" s="90">
        <f>Data!CC493</f>
        <v>964.91229248046875</v>
      </c>
      <c r="X493" s="90" t="str">
        <f t="shared" si="133"/>
        <v/>
      </c>
      <c r="Y493" s="90">
        <f>Data!BU494</f>
        <v>2104.246826171875</v>
      </c>
      <c r="Z493" s="90">
        <f>Data!BW493</f>
        <v>99000</v>
      </c>
      <c r="AA493" s="90" t="str">
        <f t="shared" si="134"/>
        <v/>
      </c>
      <c r="AB493" s="90">
        <f>Data!BX494</f>
        <v>2781.450439453125</v>
      </c>
      <c r="AC493" s="90">
        <f>Data!BZ493</f>
        <v>99000</v>
      </c>
      <c r="AD493" s="90" t="str">
        <f t="shared" si="135"/>
        <v/>
      </c>
    </row>
    <row r="494" spans="1:30">
      <c r="A494" s="77">
        <v>196203</v>
      </c>
      <c r="B494" s="88">
        <f t="shared" si="125"/>
        <v>22615</v>
      </c>
      <c r="C494" s="79" t="str">
        <f t="shared" si="126"/>
        <v>--</v>
      </c>
      <c r="D494" s="79" t="str">
        <f t="shared" si="127"/>
        <v>Nimbus</v>
      </c>
      <c r="E494" s="79" t="str">
        <f t="shared" si="128"/>
        <v>Therm.</v>
      </c>
      <c r="F494" s="89" t="str">
        <f t="shared" si="119"/>
        <v>@RC</v>
      </c>
      <c r="G494" s="89" t="str">
        <f t="shared" si="120"/>
        <v>&gt;RC</v>
      </c>
      <c r="H494" s="89" t="str">
        <f t="shared" si="129"/>
        <v>--</v>
      </c>
      <c r="I494" s="89" t="str">
        <f t="shared" si="130"/>
        <v>--</v>
      </c>
      <c r="J494" s="79" t="str">
        <f>IF(DeltaCalc!P494="","--",DeltaCalc!P494)</f>
        <v>MRDO</v>
      </c>
      <c r="K494" s="89" t="str">
        <f t="shared" si="131"/>
        <v>UWFE</v>
      </c>
      <c r="L494" s="90">
        <f>DeltaCalc!AF494</f>
        <v>0</v>
      </c>
      <c r="M494" s="90">
        <f t="shared" si="121"/>
        <v>9964.4990234375</v>
      </c>
      <c r="N494" s="90">
        <f t="shared" si="122"/>
        <v>2806.299072265625</v>
      </c>
      <c r="O494" s="90">
        <f t="shared" si="123"/>
        <v>3759.749755859375</v>
      </c>
      <c r="P494" s="90">
        <f t="shared" si="132"/>
        <v>6566.048828125</v>
      </c>
      <c r="Q494" s="90">
        <f t="shared" si="124"/>
        <v>0</v>
      </c>
      <c r="R494" s="92">
        <f>Data!CG494</f>
        <v>7220.6044921875</v>
      </c>
      <c r="S494" s="92">
        <f>Data!CH494</f>
        <v>2162.44921875</v>
      </c>
      <c r="T494" s="92">
        <f>Data!CI494</f>
        <v>3814.8798828125</v>
      </c>
      <c r="U494" s="92">
        <f>Data!CJ494</f>
        <v>5977.3291015625</v>
      </c>
      <c r="V494" s="90">
        <f>Data!CA495</f>
        <v>811.41949462890625</v>
      </c>
      <c r="W494" s="90">
        <f>Data!CC494</f>
        <v>964.91229248046875</v>
      </c>
      <c r="X494" s="90" t="str">
        <f t="shared" si="133"/>
        <v/>
      </c>
      <c r="Y494" s="90">
        <f>Data!BU495</f>
        <v>2381.55224609375</v>
      </c>
      <c r="Z494" s="90">
        <f>Data!BW494</f>
        <v>99000</v>
      </c>
      <c r="AA494" s="90" t="str">
        <f t="shared" si="134"/>
        <v/>
      </c>
      <c r="AB494" s="90">
        <f>Data!BX495</f>
        <v>2393.152587890625</v>
      </c>
      <c r="AC494" s="90">
        <f>Data!BZ494</f>
        <v>99000</v>
      </c>
      <c r="AD494" s="90" t="str">
        <f t="shared" si="135"/>
        <v/>
      </c>
    </row>
    <row r="495" spans="1:30">
      <c r="A495" s="77">
        <v>196204</v>
      </c>
      <c r="B495" s="88">
        <f t="shared" si="125"/>
        <v>22646</v>
      </c>
      <c r="C495" s="79" t="str">
        <f t="shared" si="126"/>
        <v>Keswick</v>
      </c>
      <c r="D495" s="79" t="str">
        <f t="shared" si="127"/>
        <v>Nimbus</v>
      </c>
      <c r="E495" s="79" t="str">
        <f t="shared" si="128"/>
        <v>--</v>
      </c>
      <c r="F495" s="89" t="str">
        <f t="shared" si="119"/>
        <v>&lt;RC</v>
      </c>
      <c r="G495" s="89" t="str">
        <f t="shared" si="120"/>
        <v>&gt;RC</v>
      </c>
      <c r="H495" s="89" t="str">
        <f t="shared" si="129"/>
        <v>--</v>
      </c>
      <c r="I495" s="89" t="str">
        <f t="shared" si="130"/>
        <v>--</v>
      </c>
      <c r="J495" s="79" t="str">
        <f>IF(DeltaCalc!P495="","--",DeltaCalc!P495)</f>
        <v>--</v>
      </c>
      <c r="K495" s="89" t="str">
        <f t="shared" si="131"/>
        <v>UWFE</v>
      </c>
      <c r="L495" s="90">
        <f>DeltaCalc!AF495</f>
        <v>3495.29541015625</v>
      </c>
      <c r="M495" s="90">
        <f t="shared" si="121"/>
        <v>14250.7294921875</v>
      </c>
      <c r="N495" s="90">
        <f t="shared" si="122"/>
        <v>2564.127197265625</v>
      </c>
      <c r="O495" s="90">
        <f t="shared" si="123"/>
        <v>2564.127197265625</v>
      </c>
      <c r="P495" s="90">
        <f t="shared" si="132"/>
        <v>5128.25439453125</v>
      </c>
      <c r="Q495" s="90">
        <f t="shared" si="124"/>
        <v>6323.6015625</v>
      </c>
      <c r="R495" s="92">
        <f>Data!CG495</f>
        <v>9170.3310546875</v>
      </c>
      <c r="S495" s="92">
        <f>Data!CH495</f>
        <v>704.7098388671875</v>
      </c>
      <c r="T495" s="92">
        <f>Data!CI495</f>
        <v>3391.68359375</v>
      </c>
      <c r="U495" s="92">
        <f>Data!CJ495</f>
        <v>4096.3935546875</v>
      </c>
      <c r="V495" s="90">
        <f>Data!CA496</f>
        <v>889.5272216796875</v>
      </c>
      <c r="W495" s="90">
        <f>Data!CC495</f>
        <v>964.91229248046875</v>
      </c>
      <c r="X495" s="90" t="str">
        <f t="shared" si="133"/>
        <v/>
      </c>
      <c r="Y495" s="90">
        <f>Data!BU496</f>
        <v>1450.3428955078125</v>
      </c>
      <c r="Z495" s="90">
        <f>Data!BW495</f>
        <v>99000</v>
      </c>
      <c r="AA495" s="90" t="str">
        <f t="shared" si="134"/>
        <v/>
      </c>
      <c r="AB495" s="90">
        <f>Data!BX496</f>
        <v>775.5540771484375</v>
      </c>
      <c r="AC495" s="90">
        <f>Data!BZ495</f>
        <v>99000</v>
      </c>
      <c r="AD495" s="90" t="str">
        <f t="shared" si="135"/>
        <v/>
      </c>
    </row>
    <row r="496" spans="1:30">
      <c r="A496" s="77">
        <v>196205</v>
      </c>
      <c r="B496" s="88">
        <f t="shared" si="125"/>
        <v>22677</v>
      </c>
      <c r="C496" s="79" t="str">
        <f t="shared" si="126"/>
        <v>--</v>
      </c>
      <c r="D496" s="79" t="str">
        <f t="shared" si="127"/>
        <v>Nimbus</v>
      </c>
      <c r="E496" s="79" t="str">
        <f t="shared" si="128"/>
        <v>Therm.</v>
      </c>
      <c r="F496" s="89" t="str">
        <f t="shared" si="119"/>
        <v>&lt;RC</v>
      </c>
      <c r="G496" s="89" t="str">
        <f t="shared" si="120"/>
        <v>&gt;RC</v>
      </c>
      <c r="H496" s="89" t="str">
        <f t="shared" si="129"/>
        <v>--</v>
      </c>
      <c r="I496" s="89" t="str">
        <f t="shared" si="130"/>
        <v>--</v>
      </c>
      <c r="J496" s="79" t="str">
        <f>IF(DeltaCalc!P496="","--",DeltaCalc!P496)</f>
        <v>MRDO</v>
      </c>
      <c r="K496" s="89" t="str">
        <f t="shared" si="131"/>
        <v>UWFE</v>
      </c>
      <c r="L496" s="90">
        <f>DeltaCalc!AF496</f>
        <v>0</v>
      </c>
      <c r="M496" s="90">
        <f t="shared" si="121"/>
        <v>10072.6513671875</v>
      </c>
      <c r="N496" s="90">
        <f t="shared" si="122"/>
        <v>2492.777099609375</v>
      </c>
      <c r="O496" s="90">
        <f t="shared" si="123"/>
        <v>3123.704345703125</v>
      </c>
      <c r="P496" s="90">
        <f t="shared" si="132"/>
        <v>5616.4814453125</v>
      </c>
      <c r="Q496" s="90">
        <f t="shared" si="124"/>
        <v>0</v>
      </c>
      <c r="R496" s="92">
        <f>Data!CG496</f>
        <v>0</v>
      </c>
      <c r="S496" s="92">
        <f>Data!CH496</f>
        <v>300</v>
      </c>
      <c r="T496" s="92">
        <f>Data!CI496</f>
        <v>3000</v>
      </c>
      <c r="U496" s="92">
        <f>Data!CJ496</f>
        <v>3300</v>
      </c>
      <c r="V496" s="90">
        <f>Data!CA497</f>
        <v>474.16558837890625</v>
      </c>
      <c r="W496" s="90">
        <f>Data!CC496</f>
        <v>964.91229248046875</v>
      </c>
      <c r="X496" s="90" t="str">
        <f t="shared" si="133"/>
        <v/>
      </c>
      <c r="Y496" s="90">
        <f>Data!BU497</f>
        <v>929.529541015625</v>
      </c>
      <c r="Z496" s="90">
        <f>Data!BW496</f>
        <v>99000</v>
      </c>
      <c r="AA496" s="90" t="str">
        <f t="shared" si="134"/>
        <v/>
      </c>
      <c r="AB496" s="90">
        <f>Data!BX497</f>
        <v>756.724365234375</v>
      </c>
      <c r="AC496" s="90">
        <f>Data!BZ496</f>
        <v>99000</v>
      </c>
      <c r="AD496" s="90" t="str">
        <f t="shared" si="135"/>
        <v/>
      </c>
    </row>
    <row r="497" spans="1:30">
      <c r="A497" s="77">
        <v>196206</v>
      </c>
      <c r="B497" s="88">
        <f t="shared" si="125"/>
        <v>22705</v>
      </c>
      <c r="C497" s="79" t="str">
        <f t="shared" si="126"/>
        <v>Flood</v>
      </c>
      <c r="D497" s="79" t="str">
        <f t="shared" si="127"/>
        <v>Flood</v>
      </c>
      <c r="E497" s="79" t="str">
        <f t="shared" si="128"/>
        <v>--</v>
      </c>
      <c r="F497" s="89" t="str">
        <f t="shared" si="119"/>
        <v>&lt;RC</v>
      </c>
      <c r="G497" s="89" t="str">
        <f t="shared" si="120"/>
        <v>&gt;RC</v>
      </c>
      <c r="H497" s="89" t="str">
        <f t="shared" si="129"/>
        <v>--</v>
      </c>
      <c r="I497" s="89" t="str">
        <f t="shared" si="130"/>
        <v>--</v>
      </c>
      <c r="J497" s="79" t="str">
        <f>IF(DeltaCalc!P497="","--",DeltaCalc!P497)</f>
        <v>--</v>
      </c>
      <c r="K497" s="89" t="str">
        <f t="shared" si="131"/>
        <v>UWFE</v>
      </c>
      <c r="L497" s="90">
        <f>DeltaCalc!AF497</f>
        <v>47021.664657107052</v>
      </c>
      <c r="M497" s="90">
        <f t="shared" si="121"/>
        <v>45555.00390625</v>
      </c>
      <c r="N497" s="90">
        <f t="shared" si="122"/>
        <v>3314.031005859375</v>
      </c>
      <c r="O497" s="90">
        <f t="shared" si="123"/>
        <v>3314.031005859375</v>
      </c>
      <c r="P497" s="90">
        <f t="shared" si="132"/>
        <v>6628.06201171875</v>
      </c>
      <c r="Q497" s="90">
        <f t="shared" si="124"/>
        <v>52130.23046875</v>
      </c>
      <c r="R497" s="92">
        <f>Data!CG497</f>
        <v>0</v>
      </c>
      <c r="S497" s="92">
        <f>Data!CH497</f>
        <v>300</v>
      </c>
      <c r="T497" s="92">
        <f>Data!CI497</f>
        <v>2500</v>
      </c>
      <c r="U497" s="92">
        <f>Data!CJ497</f>
        <v>2800</v>
      </c>
      <c r="V497" s="90">
        <f>Data!CA498</f>
        <v>492.44979858398437</v>
      </c>
      <c r="W497" s="90">
        <f>Data!CC497</f>
        <v>631.57891845703125</v>
      </c>
      <c r="X497" s="90" t="str">
        <f t="shared" si="133"/>
        <v/>
      </c>
      <c r="Y497" s="90">
        <f>Data!BU498</f>
        <v>417.18878173828125</v>
      </c>
      <c r="Z497" s="90">
        <f>Data!BW497</f>
        <v>99000</v>
      </c>
      <c r="AA497" s="90" t="str">
        <f t="shared" si="134"/>
        <v/>
      </c>
      <c r="AB497" s="90">
        <f>Data!BX498</f>
        <v>222.4747314453125</v>
      </c>
      <c r="AC497" s="90">
        <f>Data!BZ497</f>
        <v>99000</v>
      </c>
      <c r="AD497" s="90" t="str">
        <f t="shared" si="135"/>
        <v/>
      </c>
    </row>
    <row r="498" spans="1:30">
      <c r="A498" s="77">
        <v>196207</v>
      </c>
      <c r="B498" s="88">
        <f t="shared" si="125"/>
        <v>22736</v>
      </c>
      <c r="C498" s="79" t="str">
        <f t="shared" si="126"/>
        <v>--</v>
      </c>
      <c r="D498" s="79" t="str">
        <f t="shared" si="127"/>
        <v>Flood</v>
      </c>
      <c r="E498" s="79" t="str">
        <f t="shared" si="128"/>
        <v>--</v>
      </c>
      <c r="F498" s="89" t="str">
        <f t="shared" si="119"/>
        <v>&gt;RC</v>
      </c>
      <c r="G498" s="89" t="str">
        <f t="shared" si="120"/>
        <v>&gt;RC</v>
      </c>
      <c r="H498" s="89" t="str">
        <f t="shared" si="129"/>
        <v>--</v>
      </c>
      <c r="I498" s="89" t="str">
        <f t="shared" si="130"/>
        <v>--</v>
      </c>
      <c r="J498" s="79" t="str">
        <f>IF(DeltaCalc!P498="","--",DeltaCalc!P498)</f>
        <v>--</v>
      </c>
      <c r="K498" s="89" t="str">
        <f t="shared" si="131"/>
        <v>UWFE</v>
      </c>
      <c r="L498" s="90">
        <f>DeltaCalc!AF498</f>
        <v>13725.641974817718</v>
      </c>
      <c r="M498" s="90">
        <f t="shared" si="121"/>
        <v>27916.716796875</v>
      </c>
      <c r="N498" s="90">
        <f t="shared" si="122"/>
        <v>3607.177734375</v>
      </c>
      <c r="O498" s="90">
        <f t="shared" si="123"/>
        <v>3607.177734375</v>
      </c>
      <c r="P498" s="90">
        <f t="shared" si="132"/>
        <v>7214.35546875</v>
      </c>
      <c r="Q498" s="90">
        <f t="shared" si="124"/>
        <v>14540.3486328125</v>
      </c>
      <c r="R498" s="92">
        <f>Data!CG498</f>
        <v>0</v>
      </c>
      <c r="S498" s="92">
        <f>Data!CH498</f>
        <v>300</v>
      </c>
      <c r="T498" s="92">
        <f>Data!CI498</f>
        <v>800</v>
      </c>
      <c r="U498" s="92">
        <f>Data!CJ498</f>
        <v>1100</v>
      </c>
      <c r="V498" s="90">
        <f>Data!CA499</f>
        <v>370.1689453125</v>
      </c>
      <c r="W498" s="90">
        <f>Data!CC498</f>
        <v>631.57891845703125</v>
      </c>
      <c r="X498" s="90" t="str">
        <f t="shared" si="133"/>
        <v/>
      </c>
      <c r="Y498" s="90">
        <f>Data!BU499</f>
        <v>228.94975280761719</v>
      </c>
      <c r="Z498" s="90">
        <f>Data!BW498</f>
        <v>99000</v>
      </c>
      <c r="AA498" s="90" t="str">
        <f t="shared" si="134"/>
        <v/>
      </c>
      <c r="AB498" s="90">
        <f>Data!BX499</f>
        <v>181.97691345214844</v>
      </c>
      <c r="AC498" s="90">
        <f>Data!BZ498</f>
        <v>99000</v>
      </c>
      <c r="AD498" s="90" t="str">
        <f t="shared" si="135"/>
        <v/>
      </c>
    </row>
    <row r="499" spans="1:30">
      <c r="A499" s="77">
        <v>196208</v>
      </c>
      <c r="B499" s="88">
        <f t="shared" si="125"/>
        <v>22766</v>
      </c>
      <c r="C499" s="79" t="str">
        <f t="shared" si="126"/>
        <v>Keswick</v>
      </c>
      <c r="D499" s="79" t="str">
        <f t="shared" si="127"/>
        <v>Flood</v>
      </c>
      <c r="E499" s="79" t="str">
        <f t="shared" si="128"/>
        <v>F. Min</v>
      </c>
      <c r="F499" s="89" t="str">
        <f t="shared" si="119"/>
        <v>&gt;RC</v>
      </c>
      <c r="G499" s="89" t="str">
        <f t="shared" si="120"/>
        <v>&lt;RC</v>
      </c>
      <c r="H499" s="89" t="str">
        <f t="shared" si="129"/>
        <v>PulseCap1</v>
      </c>
      <c r="I499" s="89" t="str">
        <f t="shared" si="130"/>
        <v>PulseCap1</v>
      </c>
      <c r="J499" s="79" t="str">
        <f>IF(DeltaCalc!P499="","--",DeltaCalc!P499)</f>
        <v>--</v>
      </c>
      <c r="K499" s="89" t="str">
        <f t="shared" si="131"/>
        <v>UWFE</v>
      </c>
      <c r="L499" s="90">
        <f>DeltaCalc!AF499</f>
        <v>8498.9990234375</v>
      </c>
      <c r="M499" s="90">
        <f t="shared" si="121"/>
        <v>16832.30859375</v>
      </c>
      <c r="N499" s="90">
        <f t="shared" si="122"/>
        <v>700</v>
      </c>
      <c r="O499" s="90">
        <f t="shared" si="123"/>
        <v>800</v>
      </c>
      <c r="P499" s="90">
        <f t="shared" si="132"/>
        <v>1500</v>
      </c>
      <c r="Q499" s="90">
        <f t="shared" si="124"/>
        <v>8498.9990234375</v>
      </c>
      <c r="R499" s="92">
        <f>Data!CG499</f>
        <v>0</v>
      </c>
      <c r="S499" s="92">
        <f>Data!CH499</f>
        <v>1000</v>
      </c>
      <c r="T499" s="92">
        <f>Data!CI499</f>
        <v>800</v>
      </c>
      <c r="U499" s="92">
        <f>Data!CJ499</f>
        <v>1800</v>
      </c>
      <c r="V499" s="90">
        <f>Data!CA500</f>
        <v>353.88510131835937</v>
      </c>
      <c r="W499" s="90">
        <f>Data!CC499</f>
        <v>631.57891845703125</v>
      </c>
      <c r="X499" s="90" t="str">
        <f t="shared" si="133"/>
        <v/>
      </c>
      <c r="Y499" s="90">
        <f>Data!BU500</f>
        <v>231.71409606933594</v>
      </c>
      <c r="Z499" s="90">
        <f>Data!BW499</f>
        <v>450</v>
      </c>
      <c r="AA499" s="90" t="str">
        <f t="shared" si="134"/>
        <v/>
      </c>
      <c r="AB499" s="90">
        <f>Data!BX500</f>
        <v>199.30311584472656</v>
      </c>
      <c r="AC499" s="90">
        <f>Data!BZ499</f>
        <v>450</v>
      </c>
      <c r="AD499" s="90" t="str">
        <f t="shared" si="135"/>
        <v/>
      </c>
    </row>
    <row r="500" spans="1:30">
      <c r="A500" s="77">
        <v>196209</v>
      </c>
      <c r="B500" s="88">
        <f t="shared" si="125"/>
        <v>22797</v>
      </c>
      <c r="C500" s="79" t="str">
        <f t="shared" si="126"/>
        <v>NCP</v>
      </c>
      <c r="D500" s="79" t="str">
        <f t="shared" si="127"/>
        <v>Flood</v>
      </c>
      <c r="E500" s="79" t="str">
        <f t="shared" si="128"/>
        <v>--</v>
      </c>
      <c r="F500" s="89" t="str">
        <f t="shared" si="119"/>
        <v>&lt;RC</v>
      </c>
      <c r="G500" s="89" t="str">
        <f t="shared" si="120"/>
        <v>&lt;RC</v>
      </c>
      <c r="H500" s="89" t="str">
        <f t="shared" si="129"/>
        <v>PulseCap1</v>
      </c>
      <c r="I500" s="89" t="str">
        <f t="shared" si="130"/>
        <v>PulseCap1</v>
      </c>
      <c r="J500" s="79" t="str">
        <f>IF(DeltaCalc!P500="","--",DeltaCalc!P500)</f>
        <v>--</v>
      </c>
      <c r="K500" s="89" t="str">
        <f t="shared" si="131"/>
        <v>UWFE</v>
      </c>
      <c r="L500" s="90">
        <f>DeltaCalc!AF500</f>
        <v>44.789756774902344</v>
      </c>
      <c r="M500" s="90">
        <f t="shared" si="121"/>
        <v>11561.1083984375</v>
      </c>
      <c r="N500" s="90">
        <f t="shared" si="122"/>
        <v>700</v>
      </c>
      <c r="O500" s="90">
        <f t="shared" si="123"/>
        <v>800</v>
      </c>
      <c r="P500" s="90">
        <f t="shared" si="132"/>
        <v>1500</v>
      </c>
      <c r="Q500" s="90">
        <f t="shared" si="124"/>
        <v>44.789756774902344</v>
      </c>
      <c r="R500" s="92">
        <f>Data!CG500</f>
        <v>3137.064697265625</v>
      </c>
      <c r="S500" s="92">
        <f>Data!CH500</f>
        <v>1000</v>
      </c>
      <c r="T500" s="92">
        <f>Data!CI500</f>
        <v>991.176025390625</v>
      </c>
      <c r="U500" s="92">
        <f>Data!CJ500</f>
        <v>1991.176025390625</v>
      </c>
      <c r="V500" s="90">
        <f>Data!CA501</f>
        <v>375.00396728515625</v>
      </c>
      <c r="W500" s="90">
        <f>Data!CC500</f>
        <v>631.57891845703125</v>
      </c>
      <c r="X500" s="90" t="str">
        <f t="shared" si="133"/>
        <v/>
      </c>
      <c r="Y500" s="90">
        <f>Data!BU501</f>
        <v>221.66535949707031</v>
      </c>
      <c r="Z500" s="90">
        <f>Data!BW500</f>
        <v>450</v>
      </c>
      <c r="AA500" s="90" t="str">
        <f t="shared" si="134"/>
        <v/>
      </c>
      <c r="AB500" s="90">
        <f>Data!BX501</f>
        <v>207.55397033691406</v>
      </c>
      <c r="AC500" s="90">
        <f>Data!BZ500</f>
        <v>450</v>
      </c>
      <c r="AD500" s="90" t="str">
        <f t="shared" si="135"/>
        <v/>
      </c>
    </row>
    <row r="501" spans="1:30">
      <c r="A501" s="77">
        <v>196210</v>
      </c>
      <c r="B501" s="88">
        <f t="shared" si="125"/>
        <v>22827</v>
      </c>
      <c r="C501" s="79" t="str">
        <f t="shared" si="126"/>
        <v>NCP</v>
      </c>
      <c r="D501" s="79" t="str">
        <f t="shared" si="127"/>
        <v>Flood</v>
      </c>
      <c r="E501" s="79" t="str">
        <f t="shared" si="128"/>
        <v>--</v>
      </c>
      <c r="F501" s="89" t="str">
        <f t="shared" si="119"/>
        <v>&lt;RC</v>
      </c>
      <c r="G501" s="89" t="str">
        <f t="shared" si="120"/>
        <v>&lt;RC</v>
      </c>
      <c r="H501" s="89" t="str">
        <f t="shared" si="129"/>
        <v>--</v>
      </c>
      <c r="I501" s="89" t="str">
        <f t="shared" si="130"/>
        <v>PulseCap3</v>
      </c>
      <c r="J501" s="79" t="str">
        <f>IF(DeltaCalc!P501="","--",DeltaCalc!P501)</f>
        <v>--</v>
      </c>
      <c r="K501" s="89" t="str">
        <f t="shared" si="131"/>
        <v>IBU</v>
      </c>
      <c r="L501" s="90">
        <f>DeltaCalc!AF501</f>
        <v>1281.1373291015625</v>
      </c>
      <c r="M501" s="90">
        <f t="shared" si="121"/>
        <v>12436.2724609375</v>
      </c>
      <c r="N501" s="90">
        <f t="shared" si="122"/>
        <v>682.36517333984375</v>
      </c>
      <c r="O501" s="90">
        <f t="shared" si="123"/>
        <v>2590.318603515625</v>
      </c>
      <c r="P501" s="90">
        <f t="shared" si="132"/>
        <v>3272.6837768554687</v>
      </c>
      <c r="Q501" s="90">
        <f t="shared" si="124"/>
        <v>1281.1373291015625</v>
      </c>
      <c r="R501" s="92">
        <f>Data!CG501</f>
        <v>10275.6845703125</v>
      </c>
      <c r="S501" s="92">
        <f>Data!CH501</f>
        <v>2500</v>
      </c>
      <c r="T501" s="92">
        <f>Data!CI501</f>
        <v>2000</v>
      </c>
      <c r="U501" s="92">
        <f>Data!CJ501</f>
        <v>4500</v>
      </c>
      <c r="V501" s="90">
        <f>Data!CA502</f>
        <v>273.47259521484375</v>
      </c>
      <c r="W501" s="90">
        <f>Data!CC501</f>
        <v>631.57891845703125</v>
      </c>
      <c r="X501" s="90" t="str">
        <f t="shared" si="133"/>
        <v/>
      </c>
      <c r="Y501" s="90">
        <f>Data!BU502</f>
        <v>303.69076538085937</v>
      </c>
      <c r="Z501" s="90">
        <f>Data!BW501</f>
        <v>550</v>
      </c>
      <c r="AA501" s="90" t="str">
        <f t="shared" si="134"/>
        <v/>
      </c>
      <c r="AB501" s="90">
        <f>Data!BX502</f>
        <v>354.55380249023437</v>
      </c>
      <c r="AC501" s="90">
        <f>Data!BZ501</f>
        <v>680</v>
      </c>
      <c r="AD501" s="90" t="str">
        <f t="shared" si="135"/>
        <v/>
      </c>
    </row>
    <row r="502" spans="1:30">
      <c r="A502" s="77">
        <v>196211</v>
      </c>
      <c r="B502" s="88">
        <f t="shared" si="125"/>
        <v>22858</v>
      </c>
      <c r="C502" s="79" t="str">
        <f t="shared" si="126"/>
        <v>--</v>
      </c>
      <c r="D502" s="79" t="str">
        <f t="shared" si="127"/>
        <v>--</v>
      </c>
      <c r="E502" s="79" t="str">
        <f t="shared" si="128"/>
        <v>--</v>
      </c>
      <c r="F502" s="89" t="str">
        <f t="shared" si="119"/>
        <v>&lt;RC</v>
      </c>
      <c r="G502" s="89" t="str">
        <f t="shared" si="120"/>
        <v>&lt;RC</v>
      </c>
      <c r="H502" s="89" t="str">
        <f t="shared" si="129"/>
        <v>--</v>
      </c>
      <c r="I502" s="89" t="str">
        <f t="shared" si="130"/>
        <v>Banks</v>
      </c>
      <c r="J502" s="79" t="str">
        <f>IF(DeltaCalc!P502="","--",DeltaCalc!P502)</f>
        <v>JP</v>
      </c>
      <c r="K502" s="89" t="str">
        <f t="shared" si="131"/>
        <v>IBU</v>
      </c>
      <c r="L502" s="90">
        <f>DeltaCalc!AF502</f>
        <v>2.44140625E-4</v>
      </c>
      <c r="M502" s="90">
        <f t="shared" si="121"/>
        <v>22472.41015625</v>
      </c>
      <c r="N502" s="90">
        <f t="shared" si="122"/>
        <v>6680</v>
      </c>
      <c r="O502" s="90">
        <f t="shared" si="123"/>
        <v>4436.78857421875</v>
      </c>
      <c r="P502" s="90">
        <f t="shared" si="132"/>
        <v>11116.78857421875</v>
      </c>
      <c r="Q502" s="90">
        <f t="shared" si="124"/>
        <v>1713.791259765625</v>
      </c>
      <c r="R502" s="92">
        <f>Data!CG502</f>
        <v>22472.41015625</v>
      </c>
      <c r="S502" s="92">
        <f>Data!CH502</f>
        <v>6680</v>
      </c>
      <c r="T502" s="92">
        <f>Data!CI502</f>
        <v>4491.15380859375</v>
      </c>
      <c r="U502" s="92">
        <f>Data!CJ502</f>
        <v>11171.1533203125</v>
      </c>
      <c r="V502" s="90">
        <f>Data!CA503</f>
        <v>328.67184448242187</v>
      </c>
      <c r="W502" s="90">
        <f>Data!CC502</f>
        <v>631.57891845703125</v>
      </c>
      <c r="X502" s="90" t="str">
        <f t="shared" si="133"/>
        <v/>
      </c>
      <c r="Y502" s="90">
        <f>Data!BU503</f>
        <v>797.00201416015625</v>
      </c>
      <c r="Z502" s="90">
        <f>Data!BW502</f>
        <v>740</v>
      </c>
      <c r="AA502" s="90">
        <f t="shared" si="134"/>
        <v>57.00201416015625</v>
      </c>
      <c r="AB502" s="90">
        <f>Data!BX503</f>
        <v>494.01715087890625</v>
      </c>
      <c r="AC502" s="90">
        <f>Data!BZ502</f>
        <v>1140</v>
      </c>
      <c r="AD502" s="90" t="str">
        <f t="shared" si="135"/>
        <v/>
      </c>
    </row>
    <row r="503" spans="1:30">
      <c r="A503" s="77">
        <v>196212</v>
      </c>
      <c r="B503" s="88">
        <f t="shared" si="125"/>
        <v>22889</v>
      </c>
      <c r="C503" s="79" t="str">
        <f t="shared" si="126"/>
        <v>NCP</v>
      </c>
      <c r="D503" s="79" t="str">
        <f t="shared" si="127"/>
        <v>--</v>
      </c>
      <c r="E503" s="79" t="str">
        <f t="shared" si="128"/>
        <v>--</v>
      </c>
      <c r="F503" s="89" t="str">
        <f t="shared" si="119"/>
        <v>&gt;RC</v>
      </c>
      <c r="G503" s="89" t="str">
        <f t="shared" si="120"/>
        <v>&lt;RC</v>
      </c>
      <c r="H503" s="89" t="str">
        <f t="shared" si="129"/>
        <v>Tracy</v>
      </c>
      <c r="I503" s="89" t="str">
        <f t="shared" si="130"/>
        <v>Banks</v>
      </c>
      <c r="J503" s="79" t="str">
        <f>IF(DeltaCalc!P503="","--",DeltaCalc!P503)</f>
        <v>--</v>
      </c>
      <c r="K503" s="89" t="str">
        <f t="shared" si="131"/>
        <v>IBU</v>
      </c>
      <c r="L503" s="90">
        <f>DeltaCalc!AF503</f>
        <v>9.7050399780273437</v>
      </c>
      <c r="M503" s="90">
        <f t="shared" si="121"/>
        <v>16717.091796875</v>
      </c>
      <c r="N503" s="90">
        <f t="shared" si="122"/>
        <v>6680</v>
      </c>
      <c r="O503" s="90">
        <f t="shared" si="123"/>
        <v>4469.1826171875</v>
      </c>
      <c r="P503" s="90">
        <f t="shared" si="132"/>
        <v>11149.1826171875</v>
      </c>
      <c r="Q503" s="90">
        <f t="shared" si="124"/>
        <v>9.7050399780273437</v>
      </c>
      <c r="R503" s="92">
        <f>Data!CG503</f>
        <v>15697.4541015625</v>
      </c>
      <c r="S503" s="92">
        <f>Data!CH503</f>
        <v>6680</v>
      </c>
      <c r="T503" s="92">
        <f>Data!CI503</f>
        <v>4469.1826171875</v>
      </c>
      <c r="U503" s="92">
        <f>Data!CJ503</f>
        <v>11149.1826171875</v>
      </c>
      <c r="V503" s="90">
        <f>Data!CA504</f>
        <v>524.4775390625</v>
      </c>
      <c r="W503" s="90">
        <f>Data!CC503</f>
        <v>964.91229248046875</v>
      </c>
      <c r="X503" s="90" t="str">
        <f t="shared" si="133"/>
        <v/>
      </c>
      <c r="Y503" s="90">
        <f>Data!BU504</f>
        <v>1381.4576416015625</v>
      </c>
      <c r="Z503" s="90">
        <f>Data!BW503</f>
        <v>1490</v>
      </c>
      <c r="AA503" s="90" t="str">
        <f t="shared" si="134"/>
        <v/>
      </c>
      <c r="AB503" s="90">
        <f>Data!BX504</f>
        <v>922.69659423828125</v>
      </c>
      <c r="AC503" s="90">
        <f>Data!BZ503</f>
        <v>1990</v>
      </c>
      <c r="AD503" s="90" t="str">
        <f t="shared" si="135"/>
        <v/>
      </c>
    </row>
    <row r="504" spans="1:30">
      <c r="A504" s="77">
        <v>196213</v>
      </c>
      <c r="B504" s="88">
        <f t="shared" si="125"/>
        <v>22919</v>
      </c>
      <c r="C504" s="79" t="str">
        <f t="shared" si="126"/>
        <v>NCP</v>
      </c>
      <c r="D504" s="79" t="str">
        <f t="shared" si="127"/>
        <v>--</v>
      </c>
      <c r="E504" s="79" t="str">
        <f t="shared" si="128"/>
        <v>--</v>
      </c>
      <c r="F504" s="89" t="str">
        <f t="shared" si="119"/>
        <v>&gt;RC</v>
      </c>
      <c r="G504" s="89" t="str">
        <f t="shared" si="120"/>
        <v>&lt;RC</v>
      </c>
      <c r="H504" s="89" t="str">
        <f t="shared" si="129"/>
        <v>Tracy</v>
      </c>
      <c r="I504" s="89" t="str">
        <f t="shared" si="130"/>
        <v>--</v>
      </c>
      <c r="J504" s="79" t="str">
        <f>IF(DeltaCalc!P504="","--",DeltaCalc!P504)</f>
        <v>EI</v>
      </c>
      <c r="K504" s="89" t="str">
        <f t="shared" si="131"/>
        <v>UWFE</v>
      </c>
      <c r="L504" s="90">
        <f>DeltaCalc!AF504</f>
        <v>7.5120195106137544E-4</v>
      </c>
      <c r="M504" s="90">
        <f t="shared" si="121"/>
        <v>14225.4521484375</v>
      </c>
      <c r="N504" s="90">
        <f t="shared" si="122"/>
        <v>6130.662109375</v>
      </c>
      <c r="O504" s="90">
        <f t="shared" si="123"/>
        <v>4375.11962890625</v>
      </c>
      <c r="P504" s="90">
        <f t="shared" si="132"/>
        <v>10505.78173828125</v>
      </c>
      <c r="Q504" s="90">
        <f t="shared" si="124"/>
        <v>782.078857421875</v>
      </c>
      <c r="R504" s="92">
        <f>Data!CG504</f>
        <v>11767.6337890625</v>
      </c>
      <c r="S504" s="92">
        <f>Data!CH504</f>
        <v>6268.36181640625</v>
      </c>
      <c r="T504" s="92">
        <f>Data!CI504</f>
        <v>3475.0078125</v>
      </c>
      <c r="U504" s="92">
        <f>Data!CJ504</f>
        <v>9743.369140625</v>
      </c>
      <c r="V504" s="90">
        <f>Data!CA505</f>
        <v>826.23046875</v>
      </c>
      <c r="W504" s="90">
        <f>Data!CC504</f>
        <v>964.91229248046875</v>
      </c>
      <c r="X504" s="90" t="str">
        <f t="shared" si="133"/>
        <v/>
      </c>
      <c r="Y504" s="90">
        <f>Data!BU505</f>
        <v>2274.78369140625</v>
      </c>
      <c r="Z504" s="90">
        <f>Data!BW504</f>
        <v>99000</v>
      </c>
      <c r="AA504" s="90" t="str">
        <f t="shared" si="134"/>
        <v/>
      </c>
      <c r="AB504" s="90">
        <f>Data!BX505</f>
        <v>1651.7913818359375</v>
      </c>
      <c r="AC504" s="90">
        <f>Data!BZ504</f>
        <v>99000</v>
      </c>
      <c r="AD504" s="90" t="str">
        <f t="shared" si="135"/>
        <v/>
      </c>
    </row>
    <row r="505" spans="1:30">
      <c r="A505" s="77">
        <v>196302</v>
      </c>
      <c r="B505" s="88">
        <f t="shared" si="125"/>
        <v>22950</v>
      </c>
      <c r="C505" s="79" t="str">
        <f t="shared" si="126"/>
        <v>Keswick</v>
      </c>
      <c r="D505" s="79" t="str">
        <f t="shared" si="127"/>
        <v>Flood</v>
      </c>
      <c r="E505" s="79" t="str">
        <f t="shared" si="128"/>
        <v>Therm.</v>
      </c>
      <c r="F505" s="89" t="str">
        <f t="shared" si="119"/>
        <v>&gt;RC</v>
      </c>
      <c r="G505" s="89" t="str">
        <f t="shared" si="120"/>
        <v>&gt;RC</v>
      </c>
      <c r="H505" s="89" t="str">
        <f t="shared" si="129"/>
        <v>Tracy</v>
      </c>
      <c r="I505" s="89" t="str">
        <f t="shared" si="130"/>
        <v>Banks</v>
      </c>
      <c r="J505" s="79" t="str">
        <f>IF(DeltaCalc!P505="","--",DeltaCalc!P505)</f>
        <v>--</v>
      </c>
      <c r="K505" s="89" t="str">
        <f t="shared" si="131"/>
        <v>UWFE</v>
      </c>
      <c r="L505" s="90">
        <f>DeltaCalc!AF505</f>
        <v>19429.4111328125</v>
      </c>
      <c r="M505" s="90">
        <f t="shared" si="121"/>
        <v>33216.03125</v>
      </c>
      <c r="N505" s="90">
        <f t="shared" si="122"/>
        <v>6680</v>
      </c>
      <c r="O505" s="90">
        <f t="shared" si="123"/>
        <v>4282.40771484375</v>
      </c>
      <c r="P505" s="90">
        <f t="shared" si="132"/>
        <v>10962.40771484375</v>
      </c>
      <c r="Q505" s="90">
        <f t="shared" si="124"/>
        <v>25413.8984375</v>
      </c>
      <c r="R505" s="92">
        <f>Data!CG505</f>
        <v>5145.27001953125</v>
      </c>
      <c r="S505" s="92">
        <f>Data!CH505</f>
        <v>6065.0400390625</v>
      </c>
      <c r="T505" s="92">
        <f>Data!CI505</f>
        <v>2050.98974609375</v>
      </c>
      <c r="U505" s="92">
        <f>Data!CJ505</f>
        <v>8116.02978515625</v>
      </c>
      <c r="V505" s="90">
        <f>Data!CA506</f>
        <v>788.88226318359375</v>
      </c>
      <c r="W505" s="90">
        <f>Data!CC505</f>
        <v>964.91229248046875</v>
      </c>
      <c r="X505" s="90" t="str">
        <f t="shared" si="133"/>
        <v/>
      </c>
      <c r="Y505" s="90">
        <f>Data!BU506</f>
        <v>991.26397705078125</v>
      </c>
      <c r="Z505" s="90">
        <f>Data!BW505</f>
        <v>99000</v>
      </c>
      <c r="AA505" s="90" t="str">
        <f t="shared" si="134"/>
        <v/>
      </c>
      <c r="AB505" s="90">
        <f>Data!BX506</f>
        <v>281.10369873046875</v>
      </c>
      <c r="AC505" s="90">
        <f>Data!BZ505</f>
        <v>99000</v>
      </c>
      <c r="AD505" s="90" t="str">
        <f t="shared" si="135"/>
        <v/>
      </c>
    </row>
    <row r="506" spans="1:30">
      <c r="A506" s="77">
        <v>196303</v>
      </c>
      <c r="B506" s="88">
        <f t="shared" si="125"/>
        <v>22980</v>
      </c>
      <c r="C506" s="79" t="str">
        <f t="shared" si="126"/>
        <v>NCP</v>
      </c>
      <c r="D506" s="79" t="str">
        <f t="shared" si="127"/>
        <v>Flood</v>
      </c>
      <c r="E506" s="79" t="str">
        <f t="shared" si="128"/>
        <v>Therm.</v>
      </c>
      <c r="F506" s="89" t="str">
        <f t="shared" si="119"/>
        <v>&gt;RC</v>
      </c>
      <c r="G506" s="89" t="str">
        <f t="shared" si="120"/>
        <v>&gt;RC</v>
      </c>
      <c r="H506" s="89" t="str">
        <f t="shared" si="129"/>
        <v>Tracy</v>
      </c>
      <c r="I506" s="89" t="str">
        <f t="shared" si="130"/>
        <v>--</v>
      </c>
      <c r="J506" s="79" t="str">
        <f>IF(DeltaCalc!P506="","--",DeltaCalc!P506)</f>
        <v>EI</v>
      </c>
      <c r="K506" s="89" t="str">
        <f t="shared" si="131"/>
        <v>UWFE</v>
      </c>
      <c r="L506" s="90">
        <f>DeltaCalc!AF506</f>
        <v>-7.5120195106137544E-4</v>
      </c>
      <c r="M506" s="90">
        <f t="shared" si="121"/>
        <v>14580.2734375</v>
      </c>
      <c r="N506" s="90">
        <f t="shared" si="122"/>
        <v>6427.81298828125</v>
      </c>
      <c r="O506" s="90">
        <f t="shared" si="123"/>
        <v>4230.7783203125</v>
      </c>
      <c r="P506" s="90">
        <f t="shared" si="132"/>
        <v>10658.59130859375</v>
      </c>
      <c r="Q506" s="90">
        <f t="shared" si="124"/>
        <v>128.51649475097656</v>
      </c>
      <c r="R506" s="92">
        <f>Data!CG506</f>
        <v>0</v>
      </c>
      <c r="S506" s="92">
        <f>Data!CH506</f>
        <v>4900.0107421875</v>
      </c>
      <c r="T506" s="92">
        <f>Data!CI506</f>
        <v>1486.517822265625</v>
      </c>
      <c r="U506" s="92">
        <f>Data!CJ506</f>
        <v>6386.52880859375</v>
      </c>
      <c r="V506" s="90">
        <f>Data!CA507</f>
        <v>242.86714172363281</v>
      </c>
      <c r="W506" s="90">
        <f>Data!CC506</f>
        <v>964.91229248046875</v>
      </c>
      <c r="X506" s="90" t="str">
        <f t="shared" si="133"/>
        <v/>
      </c>
      <c r="Y506" s="90">
        <f>Data!BU507</f>
        <v>314.28997802734375</v>
      </c>
      <c r="Z506" s="90">
        <f>Data!BW506</f>
        <v>99000</v>
      </c>
      <c r="AA506" s="90" t="str">
        <f t="shared" si="134"/>
        <v/>
      </c>
      <c r="AB506" s="90">
        <f>Data!BX507</f>
        <v>248.21087646484375</v>
      </c>
      <c r="AC506" s="90">
        <f>Data!BZ506</f>
        <v>99000</v>
      </c>
      <c r="AD506" s="90" t="str">
        <f t="shared" si="135"/>
        <v/>
      </c>
    </row>
    <row r="507" spans="1:30">
      <c r="A507" s="77">
        <v>196304</v>
      </c>
      <c r="B507" s="88">
        <f t="shared" si="125"/>
        <v>23011</v>
      </c>
      <c r="C507" s="79" t="str">
        <f t="shared" si="126"/>
        <v>Flood</v>
      </c>
      <c r="D507" s="79" t="str">
        <f t="shared" si="127"/>
        <v>Flood</v>
      </c>
      <c r="E507" s="79" t="str">
        <f t="shared" si="128"/>
        <v>Therm.</v>
      </c>
      <c r="F507" s="89" t="str">
        <f t="shared" si="119"/>
        <v>&gt;RC</v>
      </c>
      <c r="G507" s="89" t="str">
        <f t="shared" si="120"/>
        <v>&gt;RC</v>
      </c>
      <c r="H507" s="89" t="str">
        <f t="shared" si="129"/>
        <v>--</v>
      </c>
      <c r="I507" s="89" t="str">
        <f t="shared" si="130"/>
        <v>--</v>
      </c>
      <c r="J507" s="79" t="str">
        <f>IF(DeltaCalc!P507="","--",DeltaCalc!P507)</f>
        <v>--</v>
      </c>
      <c r="K507" s="89" t="str">
        <f t="shared" si="131"/>
        <v>UWFE</v>
      </c>
      <c r="L507" s="90">
        <f>DeltaCalc!AF507</f>
        <v>16385.822265625</v>
      </c>
      <c r="M507" s="90">
        <f t="shared" si="121"/>
        <v>26446.46875</v>
      </c>
      <c r="N507" s="90">
        <f t="shared" si="122"/>
        <v>3557.420654296875</v>
      </c>
      <c r="O507" s="90">
        <f t="shared" si="123"/>
        <v>3557.420654296875</v>
      </c>
      <c r="P507" s="90">
        <f t="shared" si="132"/>
        <v>7114.84130859375</v>
      </c>
      <c r="Q507" s="90">
        <f t="shared" si="124"/>
        <v>16385.822265625</v>
      </c>
      <c r="R507" s="92">
        <f>Data!CG507</f>
        <v>0</v>
      </c>
      <c r="S507" s="92">
        <f>Data!CH507</f>
        <v>3672.27685546875</v>
      </c>
      <c r="T507" s="92">
        <f>Data!CI507</f>
        <v>800</v>
      </c>
      <c r="U507" s="92">
        <f>Data!CJ507</f>
        <v>4472.27685546875</v>
      </c>
      <c r="V507" s="90">
        <f>Data!CA508</f>
        <v>294.68948364257812</v>
      </c>
      <c r="W507" s="90">
        <f>Data!CC507</f>
        <v>964.91229248046875</v>
      </c>
      <c r="X507" s="90" t="str">
        <f t="shared" si="133"/>
        <v/>
      </c>
      <c r="Y507" s="90">
        <f>Data!BU508</f>
        <v>403.32077026367188</v>
      </c>
      <c r="Z507" s="90">
        <f>Data!BW507</f>
        <v>99000</v>
      </c>
      <c r="AA507" s="90" t="str">
        <f t="shared" si="134"/>
        <v/>
      </c>
      <c r="AB507" s="90">
        <f>Data!BX508</f>
        <v>232.33906555175781</v>
      </c>
      <c r="AC507" s="90">
        <f>Data!BZ507</f>
        <v>99000</v>
      </c>
      <c r="AD507" s="90" t="str">
        <f t="shared" si="135"/>
        <v/>
      </c>
    </row>
    <row r="508" spans="1:30">
      <c r="A508" s="77">
        <v>196305</v>
      </c>
      <c r="B508" s="88">
        <f t="shared" si="125"/>
        <v>23042</v>
      </c>
      <c r="C508" s="79" t="str">
        <f t="shared" si="126"/>
        <v>Keswick</v>
      </c>
      <c r="D508" s="79" t="str">
        <f t="shared" si="127"/>
        <v>Flood</v>
      </c>
      <c r="E508" s="79" t="str">
        <f t="shared" si="128"/>
        <v>Therm.</v>
      </c>
      <c r="F508" s="89" t="str">
        <f t="shared" si="119"/>
        <v>&gt;RC</v>
      </c>
      <c r="G508" s="89" t="str">
        <f t="shared" si="120"/>
        <v>&lt;RC</v>
      </c>
      <c r="H508" s="89" t="str">
        <f t="shared" si="129"/>
        <v>--</v>
      </c>
      <c r="I508" s="89" t="str">
        <f t="shared" si="130"/>
        <v>--</v>
      </c>
      <c r="J508" s="79" t="str">
        <f>IF(DeltaCalc!P508="","--",DeltaCalc!P508)</f>
        <v>--</v>
      </c>
      <c r="K508" s="89" t="str">
        <f t="shared" si="131"/>
        <v>UWFE</v>
      </c>
      <c r="L508" s="90">
        <f>DeltaCalc!AF508</f>
        <v>12487.6025390625</v>
      </c>
      <c r="M508" s="90">
        <f t="shared" si="121"/>
        <v>16898.60546875</v>
      </c>
      <c r="N508" s="90">
        <f t="shared" si="122"/>
        <v>2436.3720703125</v>
      </c>
      <c r="O508" s="90">
        <f t="shared" si="123"/>
        <v>2436.3720703125</v>
      </c>
      <c r="P508" s="90">
        <f t="shared" si="132"/>
        <v>4872.744140625</v>
      </c>
      <c r="Q508" s="90">
        <f t="shared" si="124"/>
        <v>12487.6025390625</v>
      </c>
      <c r="R508" s="92">
        <f>Data!CG508</f>
        <v>0</v>
      </c>
      <c r="S508" s="92">
        <f>Data!CH508</f>
        <v>2728.058349609375</v>
      </c>
      <c r="T508" s="92">
        <f>Data!CI508</f>
        <v>800</v>
      </c>
      <c r="U508" s="92">
        <f>Data!CJ508</f>
        <v>3528.058349609375</v>
      </c>
      <c r="V508" s="90">
        <f>Data!CA509</f>
        <v>280.6138916015625</v>
      </c>
      <c r="W508" s="90">
        <f>Data!CC508</f>
        <v>631.57891845703125</v>
      </c>
      <c r="X508" s="90" t="str">
        <f t="shared" si="133"/>
        <v/>
      </c>
      <c r="Y508" s="90">
        <f>Data!BU509</f>
        <v>240.75135803222656</v>
      </c>
      <c r="Z508" s="90">
        <f>Data!BW508</f>
        <v>99000</v>
      </c>
      <c r="AA508" s="90" t="str">
        <f t="shared" si="134"/>
        <v/>
      </c>
      <c r="AB508" s="90">
        <f>Data!BX509</f>
        <v>199.65663146972656</v>
      </c>
      <c r="AC508" s="90">
        <f>Data!BZ508</f>
        <v>99000</v>
      </c>
      <c r="AD508" s="90" t="str">
        <f t="shared" si="135"/>
        <v/>
      </c>
    </row>
    <row r="509" spans="1:30">
      <c r="A509" s="77">
        <v>196306</v>
      </c>
      <c r="B509" s="88">
        <f t="shared" si="125"/>
        <v>23070</v>
      </c>
      <c r="C509" s="79" t="str">
        <f t="shared" si="126"/>
        <v>Flood</v>
      </c>
      <c r="D509" s="79" t="str">
        <f t="shared" si="127"/>
        <v>Flood</v>
      </c>
      <c r="E509" s="79" t="str">
        <f t="shared" si="128"/>
        <v>Flood</v>
      </c>
      <c r="F509" s="89" t="str">
        <f t="shared" si="119"/>
        <v>&gt;RC</v>
      </c>
      <c r="G509" s="89" t="str">
        <f t="shared" si="120"/>
        <v>&lt;RC</v>
      </c>
      <c r="H509" s="89" t="str">
        <f t="shared" si="129"/>
        <v>--</v>
      </c>
      <c r="I509" s="89" t="str">
        <f t="shared" si="130"/>
        <v>--</v>
      </c>
      <c r="J509" s="79" t="str">
        <f>IF(DeltaCalc!P509="","--",DeltaCalc!P509)</f>
        <v>--</v>
      </c>
      <c r="K509" s="89" t="str">
        <f t="shared" si="131"/>
        <v>UWFE</v>
      </c>
      <c r="L509" s="90">
        <f>DeltaCalc!AF509</f>
        <v>54252.357229715708</v>
      </c>
      <c r="M509" s="90">
        <f t="shared" si="121"/>
        <v>57734.41796875</v>
      </c>
      <c r="N509" s="90">
        <f t="shared" si="122"/>
        <v>2830.473388671875</v>
      </c>
      <c r="O509" s="90">
        <f t="shared" si="123"/>
        <v>2830.473388671875</v>
      </c>
      <c r="P509" s="90">
        <f t="shared" si="132"/>
        <v>5660.94677734375</v>
      </c>
      <c r="Q509" s="90">
        <f t="shared" si="124"/>
        <v>57869.1640625</v>
      </c>
      <c r="R509" s="92">
        <f>Data!CG509</f>
        <v>0</v>
      </c>
      <c r="S509" s="92">
        <f>Data!CH509</f>
        <v>4250</v>
      </c>
      <c r="T509" s="92">
        <f>Data!CI509</f>
        <v>1014.8355712890625</v>
      </c>
      <c r="U509" s="92">
        <f>Data!CJ509</f>
        <v>5264.83544921875</v>
      </c>
      <c r="V509" s="90">
        <f>Data!CA510</f>
        <v>386.09942626953125</v>
      </c>
      <c r="W509" s="90">
        <f>Data!CC509</f>
        <v>631.57891845703125</v>
      </c>
      <c r="X509" s="90" t="str">
        <f t="shared" si="133"/>
        <v/>
      </c>
      <c r="Y509" s="90">
        <f>Data!BU510</f>
        <v>232.53327941894531</v>
      </c>
      <c r="Z509" s="90">
        <f>Data!BW509</f>
        <v>99000</v>
      </c>
      <c r="AA509" s="90" t="str">
        <f t="shared" si="134"/>
        <v/>
      </c>
      <c r="AB509" s="90">
        <f>Data!BX510</f>
        <v>181.72023010253906</v>
      </c>
      <c r="AC509" s="90">
        <f>Data!BZ509</f>
        <v>99000</v>
      </c>
      <c r="AD509" s="90" t="str">
        <f t="shared" si="135"/>
        <v/>
      </c>
    </row>
    <row r="510" spans="1:30">
      <c r="A510" s="77">
        <v>196307</v>
      </c>
      <c r="B510" s="88">
        <f t="shared" si="125"/>
        <v>23101</v>
      </c>
      <c r="C510" s="79" t="str">
        <f t="shared" si="126"/>
        <v>Flood</v>
      </c>
      <c r="D510" s="79" t="str">
        <f t="shared" si="127"/>
        <v>Nimbus</v>
      </c>
      <c r="E510" s="79" t="str">
        <f t="shared" si="128"/>
        <v>Flood</v>
      </c>
      <c r="F510" s="89" t="str">
        <f t="shared" si="119"/>
        <v>&gt;RC</v>
      </c>
      <c r="G510" s="89" t="str">
        <f t="shared" si="120"/>
        <v>&gt;RC</v>
      </c>
      <c r="H510" s="89" t="str">
        <f t="shared" si="129"/>
        <v>PulseCap3</v>
      </c>
      <c r="I510" s="89" t="str">
        <f t="shared" si="130"/>
        <v>--</v>
      </c>
      <c r="J510" s="79" t="str">
        <f>IF(DeltaCalc!P510="","--",DeltaCalc!P510)</f>
        <v>--</v>
      </c>
      <c r="K510" s="89" t="str">
        <f t="shared" si="131"/>
        <v>UWFE</v>
      </c>
      <c r="L510" s="90">
        <f>DeltaCalc!AF510</f>
        <v>4978.2431640625</v>
      </c>
      <c r="M510" s="90">
        <f t="shared" si="121"/>
        <v>24528.59765625</v>
      </c>
      <c r="N510" s="90">
        <f t="shared" si="122"/>
        <v>4544.5341796875</v>
      </c>
      <c r="O510" s="90">
        <f t="shared" si="123"/>
        <v>2377.007568359375</v>
      </c>
      <c r="P510" s="90">
        <f t="shared" si="132"/>
        <v>6921.541748046875</v>
      </c>
      <c r="Q510" s="90">
        <f t="shared" si="124"/>
        <v>4978.2431640625</v>
      </c>
      <c r="R510" s="92">
        <f>Data!CG510</f>
        <v>0</v>
      </c>
      <c r="S510" s="92">
        <f>Data!CH510</f>
        <v>2564.278564453125</v>
      </c>
      <c r="T510" s="92">
        <f>Data!CI510</f>
        <v>800</v>
      </c>
      <c r="U510" s="92">
        <f>Data!CJ510</f>
        <v>3364.278564453125</v>
      </c>
      <c r="V510" s="90">
        <f>Data!CA511</f>
        <v>288.54107666015625</v>
      </c>
      <c r="W510" s="90">
        <f>Data!CC510</f>
        <v>631.57891845703125</v>
      </c>
      <c r="X510" s="90" t="str">
        <f t="shared" si="133"/>
        <v/>
      </c>
      <c r="Y510" s="90">
        <f>Data!BU511</f>
        <v>231.89410400390625</v>
      </c>
      <c r="Z510" s="90">
        <f>Data!BW510</f>
        <v>99000</v>
      </c>
      <c r="AA510" s="90" t="str">
        <f t="shared" si="134"/>
        <v/>
      </c>
      <c r="AB510" s="90">
        <f>Data!BX511</f>
        <v>174.99226379394531</v>
      </c>
      <c r="AC510" s="90">
        <f>Data!BZ510</f>
        <v>99000</v>
      </c>
      <c r="AD510" s="90" t="str">
        <f t="shared" si="135"/>
        <v/>
      </c>
    </row>
    <row r="511" spans="1:30">
      <c r="A511" s="77">
        <v>196308</v>
      </c>
      <c r="B511" s="88">
        <f t="shared" si="125"/>
        <v>23131</v>
      </c>
      <c r="C511" s="79" t="str">
        <f t="shared" si="126"/>
        <v>Flood</v>
      </c>
      <c r="D511" s="79" t="str">
        <f t="shared" si="127"/>
        <v>Flood</v>
      </c>
      <c r="E511" s="79" t="str">
        <f t="shared" si="128"/>
        <v>Flood</v>
      </c>
      <c r="F511" s="89" t="str">
        <f t="shared" si="119"/>
        <v>&gt;RC</v>
      </c>
      <c r="G511" s="89" t="str">
        <f t="shared" si="120"/>
        <v>&gt;RC</v>
      </c>
      <c r="H511" s="89" t="str">
        <f t="shared" si="129"/>
        <v>PulseCap1</v>
      </c>
      <c r="I511" s="89" t="str">
        <f t="shared" si="130"/>
        <v>PulseCap1</v>
      </c>
      <c r="J511" s="79" t="str">
        <f>IF(DeltaCalc!P511="","--",DeltaCalc!P511)</f>
        <v>--</v>
      </c>
      <c r="K511" s="89" t="str">
        <f t="shared" si="131"/>
        <v>UWFE</v>
      </c>
      <c r="L511" s="90">
        <f>DeltaCalc!AF511</f>
        <v>78769.125</v>
      </c>
      <c r="M511" s="90">
        <f t="shared" si="121"/>
        <v>61958.11328125</v>
      </c>
      <c r="N511" s="90">
        <f t="shared" si="122"/>
        <v>700</v>
      </c>
      <c r="O511" s="90">
        <f t="shared" si="123"/>
        <v>800</v>
      </c>
      <c r="P511" s="90">
        <f t="shared" si="132"/>
        <v>1500</v>
      </c>
      <c r="Q511" s="90">
        <f t="shared" si="124"/>
        <v>78769.125</v>
      </c>
      <c r="R511" s="92">
        <f>Data!CG511</f>
        <v>0</v>
      </c>
      <c r="S511" s="92">
        <f>Data!CH511</f>
        <v>300</v>
      </c>
      <c r="T511" s="92">
        <f>Data!CI511</f>
        <v>800</v>
      </c>
      <c r="U511" s="92">
        <f>Data!CJ511</f>
        <v>1100</v>
      </c>
      <c r="V511" s="90">
        <f>Data!CA512</f>
        <v>584.43280029296875</v>
      </c>
      <c r="W511" s="90">
        <f>Data!CC511</f>
        <v>631.57891845703125</v>
      </c>
      <c r="X511" s="90" t="str">
        <f t="shared" si="133"/>
        <v/>
      </c>
      <c r="Y511" s="90">
        <f>Data!BU512</f>
        <v>251.06053161621094</v>
      </c>
      <c r="Z511" s="90">
        <f>Data!BW511</f>
        <v>450</v>
      </c>
      <c r="AA511" s="90" t="str">
        <f t="shared" si="134"/>
        <v/>
      </c>
      <c r="AB511" s="90">
        <f>Data!BX512</f>
        <v>199.33746337890625</v>
      </c>
      <c r="AC511" s="90">
        <f>Data!BZ511</f>
        <v>450</v>
      </c>
      <c r="AD511" s="90" t="str">
        <f t="shared" si="135"/>
        <v/>
      </c>
    </row>
    <row r="512" spans="1:30">
      <c r="A512" s="77">
        <v>196309</v>
      </c>
      <c r="B512" s="88">
        <f t="shared" si="125"/>
        <v>23162</v>
      </c>
      <c r="C512" s="79" t="str">
        <f t="shared" si="126"/>
        <v>Flood</v>
      </c>
      <c r="D512" s="79" t="str">
        <f t="shared" si="127"/>
        <v>Flood</v>
      </c>
      <c r="E512" s="79" t="str">
        <f t="shared" si="128"/>
        <v>Flood</v>
      </c>
      <c r="F512" s="89" t="str">
        <f t="shared" si="119"/>
        <v>&lt;RC</v>
      </c>
      <c r="G512" s="89" t="str">
        <f t="shared" si="120"/>
        <v>&lt;RC</v>
      </c>
      <c r="H512" s="89" t="str">
        <f t="shared" si="129"/>
        <v>PulseCap1</v>
      </c>
      <c r="I512" s="89" t="str">
        <f t="shared" si="130"/>
        <v>PulseCap1</v>
      </c>
      <c r="J512" s="79" t="str">
        <f>IF(DeltaCalc!P512="","--",DeltaCalc!P512)</f>
        <v>--</v>
      </c>
      <c r="K512" s="89" t="str">
        <f t="shared" si="131"/>
        <v>UWFE</v>
      </c>
      <c r="L512" s="90">
        <f>DeltaCalc!AF512</f>
        <v>22774.32421875</v>
      </c>
      <c r="M512" s="90">
        <f t="shared" si="121"/>
        <v>29371.939453125</v>
      </c>
      <c r="N512" s="90">
        <f t="shared" si="122"/>
        <v>700</v>
      </c>
      <c r="O512" s="90">
        <f t="shared" si="123"/>
        <v>800</v>
      </c>
      <c r="P512" s="90">
        <f t="shared" si="132"/>
        <v>1500</v>
      </c>
      <c r="Q512" s="90">
        <f t="shared" si="124"/>
        <v>22774.32421875</v>
      </c>
      <c r="R512" s="92">
        <f>Data!CG512</f>
        <v>0</v>
      </c>
      <c r="S512" s="92">
        <f>Data!CH512</f>
        <v>1000</v>
      </c>
      <c r="T512" s="92">
        <f>Data!CI512</f>
        <v>991.21728515625</v>
      </c>
      <c r="U512" s="92">
        <f>Data!CJ512</f>
        <v>1991.21728515625</v>
      </c>
      <c r="V512" s="90">
        <f>Data!CA513</f>
        <v>362.2462158203125</v>
      </c>
      <c r="W512" s="90">
        <f>Data!CC512</f>
        <v>631.57891845703125</v>
      </c>
      <c r="X512" s="90" t="str">
        <f t="shared" si="133"/>
        <v/>
      </c>
      <c r="Y512" s="90">
        <f>Data!BU513</f>
        <v>248.44598388671875</v>
      </c>
      <c r="Z512" s="90">
        <f>Data!BW512</f>
        <v>450</v>
      </c>
      <c r="AA512" s="90" t="str">
        <f t="shared" si="134"/>
        <v/>
      </c>
      <c r="AB512" s="90">
        <f>Data!BX513</f>
        <v>219.80506896972656</v>
      </c>
      <c r="AC512" s="90">
        <f>Data!BZ512</f>
        <v>450</v>
      </c>
      <c r="AD512" s="90" t="str">
        <f t="shared" si="135"/>
        <v/>
      </c>
    </row>
    <row r="513" spans="1:30">
      <c r="A513" s="77">
        <v>196310</v>
      </c>
      <c r="B513" s="88">
        <f t="shared" si="125"/>
        <v>23192</v>
      </c>
      <c r="C513" s="79" t="str">
        <f t="shared" si="126"/>
        <v>NCP</v>
      </c>
      <c r="D513" s="79" t="str">
        <f t="shared" si="127"/>
        <v>Flood</v>
      </c>
      <c r="E513" s="79" t="str">
        <f t="shared" si="128"/>
        <v>Flood</v>
      </c>
      <c r="F513" s="89" t="str">
        <f t="shared" si="119"/>
        <v>&lt;RC</v>
      </c>
      <c r="G513" s="89" t="str">
        <f t="shared" si="120"/>
        <v>&lt;RC</v>
      </c>
      <c r="H513" s="89" t="str">
        <f t="shared" si="129"/>
        <v>--</v>
      </c>
      <c r="I513" s="89" t="str">
        <f t="shared" si="130"/>
        <v>--</v>
      </c>
      <c r="J513" s="79" t="str">
        <f>IF(DeltaCalc!P513="","--",DeltaCalc!P513)</f>
        <v>--</v>
      </c>
      <c r="K513" s="89" t="str">
        <f t="shared" si="131"/>
        <v>UWFE</v>
      </c>
      <c r="L513" s="90">
        <f>DeltaCalc!AF513</f>
        <v>5018.8658778814897</v>
      </c>
      <c r="M513" s="90">
        <f t="shared" si="121"/>
        <v>16074.408203125</v>
      </c>
      <c r="N513" s="90">
        <f t="shared" si="122"/>
        <v>2665.862060546875</v>
      </c>
      <c r="O513" s="90">
        <f t="shared" si="123"/>
        <v>2665.862060546875</v>
      </c>
      <c r="P513" s="90">
        <f t="shared" si="132"/>
        <v>5331.72412109375</v>
      </c>
      <c r="Q513" s="90">
        <f t="shared" si="124"/>
        <v>5536.58544921875</v>
      </c>
      <c r="R513" s="92">
        <f>Data!CG513</f>
        <v>0</v>
      </c>
      <c r="S513" s="92">
        <f>Data!CH513</f>
        <v>2500</v>
      </c>
      <c r="T513" s="92">
        <f>Data!CI513</f>
        <v>2000</v>
      </c>
      <c r="U513" s="92">
        <f>Data!CJ513</f>
        <v>4500</v>
      </c>
      <c r="V513" s="90">
        <f>Data!CA514</f>
        <v>242.20323181152344</v>
      </c>
      <c r="W513" s="90">
        <f>Data!CC513</f>
        <v>631.57891845703125</v>
      </c>
      <c r="X513" s="90" t="str">
        <f t="shared" si="133"/>
        <v/>
      </c>
      <c r="Y513" s="90">
        <f>Data!BU514</f>
        <v>191.60765075683594</v>
      </c>
      <c r="Z513" s="90">
        <f>Data!BW513</f>
        <v>450</v>
      </c>
      <c r="AA513" s="90" t="str">
        <f t="shared" si="134"/>
        <v/>
      </c>
      <c r="AB513" s="90">
        <f>Data!BX514</f>
        <v>222.63580322265625</v>
      </c>
      <c r="AC513" s="90">
        <f>Data!BZ513</f>
        <v>450</v>
      </c>
      <c r="AD513" s="90" t="str">
        <f t="shared" si="135"/>
        <v/>
      </c>
    </row>
    <row r="514" spans="1:30">
      <c r="A514" s="77">
        <v>196311</v>
      </c>
      <c r="B514" s="88">
        <f t="shared" si="125"/>
        <v>23223</v>
      </c>
      <c r="C514" s="79" t="str">
        <f t="shared" si="126"/>
        <v>--</v>
      </c>
      <c r="D514" s="79" t="str">
        <f t="shared" si="127"/>
        <v>--</v>
      </c>
      <c r="E514" s="79" t="str">
        <f t="shared" si="128"/>
        <v>--</v>
      </c>
      <c r="F514" s="89" t="str">
        <f t="shared" si="119"/>
        <v>&lt;RC</v>
      </c>
      <c r="G514" s="89" t="str">
        <f t="shared" si="120"/>
        <v>&lt;RC</v>
      </c>
      <c r="H514" s="89" t="str">
        <f t="shared" si="129"/>
        <v>Tracy</v>
      </c>
      <c r="I514" s="89" t="str">
        <f t="shared" si="130"/>
        <v>Banks</v>
      </c>
      <c r="J514" s="79" t="str">
        <f>IF(DeltaCalc!P514="","--",DeltaCalc!P514)</f>
        <v>MRDO</v>
      </c>
      <c r="K514" s="89" t="str">
        <f t="shared" si="131"/>
        <v>IBU</v>
      </c>
      <c r="L514" s="90">
        <f>DeltaCalc!AF514</f>
        <v>0</v>
      </c>
      <c r="M514" s="90">
        <f t="shared" si="121"/>
        <v>20850.6796875</v>
      </c>
      <c r="N514" s="90">
        <f t="shared" si="122"/>
        <v>6680</v>
      </c>
      <c r="O514" s="90">
        <f t="shared" si="123"/>
        <v>4500.0244140625</v>
      </c>
      <c r="P514" s="90">
        <f t="shared" si="132"/>
        <v>11180.0244140625</v>
      </c>
      <c r="Q514" s="90">
        <f t="shared" si="124"/>
        <v>0</v>
      </c>
      <c r="R514" s="92">
        <f>Data!CG514</f>
        <v>20425.05078125</v>
      </c>
      <c r="S514" s="92">
        <f>Data!CH514</f>
        <v>6680</v>
      </c>
      <c r="T514" s="92">
        <f>Data!CI514</f>
        <v>4500.0244140625</v>
      </c>
      <c r="U514" s="92">
        <f>Data!CJ514</f>
        <v>11180.0244140625</v>
      </c>
      <c r="V514" s="90">
        <f>Data!CA515</f>
        <v>235.54766845703125</v>
      </c>
      <c r="W514" s="90">
        <f>Data!CC514</f>
        <v>631.57891845703125</v>
      </c>
      <c r="X514" s="90" t="str">
        <f t="shared" si="133"/>
        <v/>
      </c>
      <c r="Y514" s="90">
        <f>Data!BU515</f>
        <v>419.8095703125</v>
      </c>
      <c r="Z514" s="90">
        <f>Data!BW514</f>
        <v>450</v>
      </c>
      <c r="AA514" s="90" t="str">
        <f t="shared" si="134"/>
        <v/>
      </c>
      <c r="AB514" s="90">
        <f>Data!BX515</f>
        <v>295.63204956054687</v>
      </c>
      <c r="AC514" s="90">
        <f>Data!BZ514</f>
        <v>450</v>
      </c>
      <c r="AD514" s="90" t="str">
        <f t="shared" si="135"/>
        <v/>
      </c>
    </row>
    <row r="515" spans="1:30">
      <c r="A515" s="77">
        <v>196312</v>
      </c>
      <c r="B515" s="88">
        <f t="shared" si="125"/>
        <v>23254</v>
      </c>
      <c r="C515" s="79" t="str">
        <f t="shared" si="126"/>
        <v>NCP</v>
      </c>
      <c r="D515" s="79" t="str">
        <f t="shared" si="127"/>
        <v>Nimbus</v>
      </c>
      <c r="E515" s="79" t="str">
        <f t="shared" si="128"/>
        <v>--</v>
      </c>
      <c r="F515" s="89" t="str">
        <f t="shared" si="119"/>
        <v>&gt;RC</v>
      </c>
      <c r="G515" s="89" t="str">
        <f t="shared" si="120"/>
        <v>&lt;RC</v>
      </c>
      <c r="H515" s="89" t="str">
        <f t="shared" si="129"/>
        <v>Tracy</v>
      </c>
      <c r="I515" s="89" t="str">
        <f t="shared" si="130"/>
        <v>Banks</v>
      </c>
      <c r="J515" s="79" t="str">
        <f>IF(DeltaCalc!P515="","--",DeltaCalc!P515)</f>
        <v>MRDO</v>
      </c>
      <c r="K515" s="89" t="str">
        <f t="shared" si="131"/>
        <v>IBU</v>
      </c>
      <c r="L515" s="90">
        <f>DeltaCalc!AF515</f>
        <v>0</v>
      </c>
      <c r="M515" s="90">
        <f t="shared" si="121"/>
        <v>15687.64453125</v>
      </c>
      <c r="N515" s="90">
        <f t="shared" si="122"/>
        <v>6680</v>
      </c>
      <c r="O515" s="90">
        <f t="shared" si="123"/>
        <v>4475.91552734375</v>
      </c>
      <c r="P515" s="90">
        <f t="shared" si="132"/>
        <v>11155.91552734375</v>
      </c>
      <c r="Q515" s="90">
        <f t="shared" si="124"/>
        <v>0</v>
      </c>
      <c r="R515" s="92">
        <f>Data!CG515</f>
        <v>15052.77734375</v>
      </c>
      <c r="S515" s="92">
        <f>Data!CH515</f>
        <v>6680</v>
      </c>
      <c r="T515" s="92">
        <f>Data!CI515</f>
        <v>4475.91552734375</v>
      </c>
      <c r="U515" s="92">
        <f>Data!CJ515</f>
        <v>11155.9150390625</v>
      </c>
      <c r="V515" s="90">
        <f>Data!CA516</f>
        <v>454.25967407226563</v>
      </c>
      <c r="W515" s="90">
        <f>Data!CC515</f>
        <v>631.57891845703125</v>
      </c>
      <c r="X515" s="90" t="str">
        <f t="shared" si="133"/>
        <v/>
      </c>
      <c r="Y515" s="90">
        <f>Data!BU516</f>
        <v>1225.8465576171875</v>
      </c>
      <c r="Z515" s="90">
        <f>Data!BW515</f>
        <v>1350</v>
      </c>
      <c r="AA515" s="90" t="str">
        <f t="shared" si="134"/>
        <v/>
      </c>
      <c r="AB515" s="90">
        <f>Data!BX516</f>
        <v>774.8377685546875</v>
      </c>
      <c r="AC515" s="90">
        <f>Data!BZ515</f>
        <v>1650</v>
      </c>
      <c r="AD515" s="90" t="str">
        <f t="shared" si="135"/>
        <v/>
      </c>
    </row>
    <row r="516" spans="1:30">
      <c r="A516" s="77">
        <v>196313</v>
      </c>
      <c r="B516" s="88">
        <f t="shared" si="125"/>
        <v>23284</v>
      </c>
      <c r="C516" s="79" t="str">
        <f t="shared" si="126"/>
        <v>--</v>
      </c>
      <c r="D516" s="79" t="str">
        <f t="shared" si="127"/>
        <v>--</v>
      </c>
      <c r="E516" s="79" t="str">
        <f t="shared" si="128"/>
        <v>--</v>
      </c>
      <c r="F516" s="89" t="str">
        <f t="shared" si="119"/>
        <v>&gt;RC</v>
      </c>
      <c r="G516" s="89" t="str">
        <f t="shared" si="120"/>
        <v>&lt;RC</v>
      </c>
      <c r="H516" s="89" t="str">
        <f t="shared" si="129"/>
        <v>Tracy</v>
      </c>
      <c r="I516" s="89" t="str">
        <f t="shared" si="130"/>
        <v>--</v>
      </c>
      <c r="J516" s="79" t="str">
        <f>IF(DeltaCalc!P516="","--",DeltaCalc!P516)</f>
        <v>--</v>
      </c>
      <c r="K516" s="89" t="str">
        <f t="shared" si="131"/>
        <v>IBU</v>
      </c>
      <c r="L516" s="90">
        <f>DeltaCalc!AF516</f>
        <v>0.19671586155891418</v>
      </c>
      <c r="M516" s="90">
        <f t="shared" si="121"/>
        <v>29042.25390625</v>
      </c>
      <c r="N516" s="90">
        <f t="shared" si="122"/>
        <v>5811.62353515625</v>
      </c>
      <c r="O516" s="90">
        <f t="shared" si="123"/>
        <v>4390.34619140625</v>
      </c>
      <c r="P516" s="90">
        <f t="shared" si="132"/>
        <v>10201.9697265625</v>
      </c>
      <c r="Q516" s="90">
        <f t="shared" si="124"/>
        <v>0.19671586155891418</v>
      </c>
      <c r="R516" s="92">
        <f>Data!CG516</f>
        <v>11397.8388671875</v>
      </c>
      <c r="S516" s="92">
        <f>Data!CH516</f>
        <v>6680</v>
      </c>
      <c r="T516" s="92">
        <f>Data!CI516</f>
        <v>3566.953125</v>
      </c>
      <c r="U516" s="92">
        <f>Data!CJ516</f>
        <v>10246.953125</v>
      </c>
      <c r="V516" s="90">
        <f>Data!CA517</f>
        <v>666.02642822265625</v>
      </c>
      <c r="W516" s="90">
        <f>Data!CC516</f>
        <v>964.91229248046875</v>
      </c>
      <c r="X516" s="90" t="str">
        <f t="shared" si="133"/>
        <v/>
      </c>
      <c r="Y516" s="90">
        <f>Data!BU517</f>
        <v>944.9044189453125</v>
      </c>
      <c r="Z516" s="90">
        <f>Data!BW516</f>
        <v>99000</v>
      </c>
      <c r="AA516" s="90" t="str">
        <f t="shared" si="134"/>
        <v/>
      </c>
      <c r="AB516" s="90">
        <f>Data!BX517</f>
        <v>307.10845947265625</v>
      </c>
      <c r="AC516" s="90">
        <f>Data!BZ516</f>
        <v>99000</v>
      </c>
      <c r="AD516" s="90" t="str">
        <f t="shared" si="135"/>
        <v/>
      </c>
    </row>
    <row r="517" spans="1:30">
      <c r="A517" s="77">
        <v>196402</v>
      </c>
      <c r="B517" s="88">
        <f t="shared" si="125"/>
        <v>23315</v>
      </c>
      <c r="C517" s="79" t="str">
        <f t="shared" si="126"/>
        <v>--</v>
      </c>
      <c r="D517" s="79" t="str">
        <f t="shared" si="127"/>
        <v>Nimbus</v>
      </c>
      <c r="E517" s="79" t="str">
        <f t="shared" si="128"/>
        <v>--</v>
      </c>
      <c r="F517" s="89" t="str">
        <f t="shared" si="119"/>
        <v>&gt;RC</v>
      </c>
      <c r="G517" s="89" t="str">
        <f t="shared" si="120"/>
        <v>@RC</v>
      </c>
      <c r="H517" s="89" t="str">
        <f t="shared" si="129"/>
        <v>--</v>
      </c>
      <c r="I517" s="89" t="str">
        <f t="shared" si="130"/>
        <v>--</v>
      </c>
      <c r="J517" s="79" t="str">
        <f>IF(DeltaCalc!P517="","--",DeltaCalc!P517)</f>
        <v>MRDO</v>
      </c>
      <c r="K517" s="89" t="str">
        <f t="shared" si="131"/>
        <v>UWFE</v>
      </c>
      <c r="L517" s="90">
        <f>DeltaCalc!AF517</f>
        <v>0</v>
      </c>
      <c r="M517" s="90">
        <f t="shared" si="121"/>
        <v>13839.861328125</v>
      </c>
      <c r="N517" s="90">
        <f t="shared" si="122"/>
        <v>3439.412353515625</v>
      </c>
      <c r="O517" s="90">
        <f t="shared" si="123"/>
        <v>3439.412353515625</v>
      </c>
      <c r="P517" s="90">
        <f t="shared" si="132"/>
        <v>6878.82470703125</v>
      </c>
      <c r="Q517" s="90">
        <f t="shared" si="124"/>
        <v>0</v>
      </c>
      <c r="R517" s="92">
        <f>Data!CG517</f>
        <v>0</v>
      </c>
      <c r="S517" s="92">
        <f>Data!CH517</f>
        <v>3702.26953125</v>
      </c>
      <c r="T517" s="92">
        <f>Data!CI517</f>
        <v>2562.12109375</v>
      </c>
      <c r="U517" s="92">
        <f>Data!CJ517</f>
        <v>6264.390625</v>
      </c>
      <c r="V517" s="90">
        <f>Data!CA518</f>
        <v>317.99932861328125</v>
      </c>
      <c r="W517" s="90">
        <f>Data!CC517</f>
        <v>964.91229248046875</v>
      </c>
      <c r="X517" s="90" t="str">
        <f t="shared" si="133"/>
        <v/>
      </c>
      <c r="Y517" s="90">
        <f>Data!BU518</f>
        <v>297.80795288085937</v>
      </c>
      <c r="Z517" s="90">
        <f>Data!BW517</f>
        <v>99000</v>
      </c>
      <c r="AA517" s="90" t="str">
        <f t="shared" si="134"/>
        <v/>
      </c>
      <c r="AB517" s="90">
        <f>Data!BX518</f>
        <v>244.61669921875</v>
      </c>
      <c r="AC517" s="90">
        <f>Data!BZ517</f>
        <v>99000</v>
      </c>
      <c r="AD517" s="90" t="str">
        <f t="shared" si="135"/>
        <v/>
      </c>
    </row>
    <row r="518" spans="1:30">
      <c r="A518" s="77">
        <v>196403</v>
      </c>
      <c r="B518" s="88">
        <f t="shared" si="125"/>
        <v>23345</v>
      </c>
      <c r="C518" s="79" t="str">
        <f t="shared" si="126"/>
        <v>--</v>
      </c>
      <c r="D518" s="79" t="str">
        <f t="shared" si="127"/>
        <v>Flood</v>
      </c>
      <c r="E518" s="79" t="str">
        <f t="shared" si="128"/>
        <v>Therm.</v>
      </c>
      <c r="F518" s="89" t="str">
        <f t="shared" si="119"/>
        <v>&gt;RC</v>
      </c>
      <c r="G518" s="89" t="str">
        <f t="shared" si="120"/>
        <v>&gt;RC</v>
      </c>
      <c r="H518" s="89" t="str">
        <f t="shared" si="129"/>
        <v>Tracy</v>
      </c>
      <c r="I518" s="89" t="str">
        <f t="shared" si="130"/>
        <v>--</v>
      </c>
      <c r="J518" s="79" t="str">
        <f>IF(DeltaCalc!P518="","--",DeltaCalc!P518)</f>
        <v>MRDO</v>
      </c>
      <c r="K518" s="89" t="str">
        <f t="shared" si="131"/>
        <v>UWFE</v>
      </c>
      <c r="L518" s="90">
        <f>DeltaCalc!AF518</f>
        <v>0</v>
      </c>
      <c r="M518" s="90">
        <f t="shared" si="121"/>
        <v>23098.529296875</v>
      </c>
      <c r="N518" s="90">
        <f t="shared" si="122"/>
        <v>5894.13818359375</v>
      </c>
      <c r="O518" s="90">
        <f t="shared" si="123"/>
        <v>4232.95654296875</v>
      </c>
      <c r="P518" s="90">
        <f t="shared" si="132"/>
        <v>10127.0947265625</v>
      </c>
      <c r="Q518" s="90">
        <f t="shared" si="124"/>
        <v>0</v>
      </c>
      <c r="R518" s="92">
        <f>Data!CG518</f>
        <v>0</v>
      </c>
      <c r="S518" s="92">
        <f>Data!CH518</f>
        <v>3398.355712890625</v>
      </c>
      <c r="T518" s="92">
        <f>Data!CI518</f>
        <v>3451.04296875</v>
      </c>
      <c r="U518" s="92">
        <f>Data!CJ518</f>
        <v>6849.39892578125</v>
      </c>
      <c r="V518" s="90">
        <f>Data!CA519</f>
        <v>267.96307373046875</v>
      </c>
      <c r="W518" s="90">
        <f>Data!CC518</f>
        <v>964.91229248046875</v>
      </c>
      <c r="X518" s="90" t="str">
        <f t="shared" si="133"/>
        <v/>
      </c>
      <c r="Y518" s="90">
        <f>Data!BU519</f>
        <v>387.87124633789062</v>
      </c>
      <c r="Z518" s="90">
        <f>Data!BW518</f>
        <v>99000</v>
      </c>
      <c r="AA518" s="90" t="str">
        <f t="shared" si="134"/>
        <v/>
      </c>
      <c r="AB518" s="90">
        <f>Data!BX519</f>
        <v>240.86427307128906</v>
      </c>
      <c r="AC518" s="90">
        <f>Data!BZ518</f>
        <v>99000</v>
      </c>
      <c r="AD518" s="90" t="str">
        <f t="shared" si="135"/>
        <v/>
      </c>
    </row>
    <row r="519" spans="1:30">
      <c r="A519" s="77">
        <v>196404</v>
      </c>
      <c r="B519" s="88">
        <f t="shared" si="125"/>
        <v>23376</v>
      </c>
      <c r="C519" s="79" t="str">
        <f t="shared" si="126"/>
        <v>Keswick</v>
      </c>
      <c r="D519" s="79" t="str">
        <f t="shared" si="127"/>
        <v>Nimbus</v>
      </c>
      <c r="E519" s="79" t="str">
        <f t="shared" si="128"/>
        <v>F. Min</v>
      </c>
      <c r="F519" s="89" t="str">
        <f t="shared" si="119"/>
        <v>&gt;RC</v>
      </c>
      <c r="G519" s="89" t="str">
        <f t="shared" si="120"/>
        <v>&gt;RC</v>
      </c>
      <c r="H519" s="89" t="str">
        <f t="shared" si="129"/>
        <v>Tracy</v>
      </c>
      <c r="I519" s="89" t="str">
        <f t="shared" si="130"/>
        <v>--</v>
      </c>
      <c r="J519" s="79" t="str">
        <f>IF(DeltaCalc!P519="","--",DeltaCalc!P519)</f>
        <v>EI</v>
      </c>
      <c r="K519" s="89" t="str">
        <f t="shared" si="131"/>
        <v>UWFE</v>
      </c>
      <c r="L519" s="90">
        <f>DeltaCalc!AF519</f>
        <v>0</v>
      </c>
      <c r="M519" s="90">
        <f t="shared" si="121"/>
        <v>13646.71875</v>
      </c>
      <c r="N519" s="90">
        <f t="shared" si="122"/>
        <v>6240.02685546875</v>
      </c>
      <c r="O519" s="90">
        <f t="shared" si="123"/>
        <v>4216.51904296875</v>
      </c>
      <c r="P519" s="90">
        <f t="shared" si="132"/>
        <v>10456.5458984375</v>
      </c>
      <c r="Q519" s="90">
        <f t="shared" si="124"/>
        <v>169.95729064941406</v>
      </c>
      <c r="R519" s="92">
        <f>Data!CG519</f>
        <v>0</v>
      </c>
      <c r="S519" s="92">
        <f>Data!CH519</f>
        <v>1066.5277099609375</v>
      </c>
      <c r="T519" s="92">
        <f>Data!CI519</f>
        <v>3011.983642578125</v>
      </c>
      <c r="U519" s="92">
        <f>Data!CJ519</f>
        <v>4078.51123046875</v>
      </c>
      <c r="V519" s="90">
        <f>Data!CA520</f>
        <v>289.19732666015625</v>
      </c>
      <c r="W519" s="90">
        <f>Data!CC519</f>
        <v>964.91229248046875</v>
      </c>
      <c r="X519" s="90" t="str">
        <f t="shared" si="133"/>
        <v/>
      </c>
      <c r="Y519" s="90">
        <f>Data!BU520</f>
        <v>606.63250732421875</v>
      </c>
      <c r="Z519" s="90">
        <f>Data!BW519</f>
        <v>99000</v>
      </c>
      <c r="AA519" s="90" t="str">
        <f t="shared" si="134"/>
        <v/>
      </c>
      <c r="AB519" s="90">
        <f>Data!BX520</f>
        <v>417.3516845703125</v>
      </c>
      <c r="AC519" s="90">
        <f>Data!BZ519</f>
        <v>99000</v>
      </c>
      <c r="AD519" s="90" t="str">
        <f t="shared" si="135"/>
        <v/>
      </c>
    </row>
    <row r="520" spans="1:30">
      <c r="A520" s="77">
        <v>196405</v>
      </c>
      <c r="B520" s="88">
        <f t="shared" si="125"/>
        <v>23407</v>
      </c>
      <c r="C520" s="79" t="str">
        <f t="shared" si="126"/>
        <v>Keswick</v>
      </c>
      <c r="D520" s="79" t="str">
        <f t="shared" si="127"/>
        <v>Flood</v>
      </c>
      <c r="E520" s="79" t="str">
        <f t="shared" si="128"/>
        <v>Therm.</v>
      </c>
      <c r="F520" s="89" t="str">
        <f t="shared" si="119"/>
        <v>&gt;RC</v>
      </c>
      <c r="G520" s="89" t="str">
        <f t="shared" si="120"/>
        <v>&gt;RC</v>
      </c>
      <c r="H520" s="89" t="str">
        <f t="shared" si="129"/>
        <v>--</v>
      </c>
      <c r="I520" s="89" t="str">
        <f t="shared" si="130"/>
        <v>--</v>
      </c>
      <c r="J520" s="79" t="str">
        <f>IF(DeltaCalc!P520="","--",DeltaCalc!P520)</f>
        <v>--</v>
      </c>
      <c r="K520" s="89" t="str">
        <f t="shared" si="131"/>
        <v>UWFE</v>
      </c>
      <c r="L520" s="90">
        <f>DeltaCalc!AF520</f>
        <v>14241.0224609375</v>
      </c>
      <c r="M520" s="90">
        <f t="shared" si="121"/>
        <v>21876.1328125</v>
      </c>
      <c r="N520" s="90">
        <f t="shared" si="122"/>
        <v>3411.455078125</v>
      </c>
      <c r="O520" s="90">
        <f t="shared" si="123"/>
        <v>3411.455078125</v>
      </c>
      <c r="P520" s="90">
        <f t="shared" si="132"/>
        <v>6822.91015625</v>
      </c>
      <c r="Q520" s="90">
        <f t="shared" si="124"/>
        <v>14241.0224609375</v>
      </c>
      <c r="R520" s="92">
        <f>Data!CG520</f>
        <v>0</v>
      </c>
      <c r="S520" s="92">
        <f>Data!CH520</f>
        <v>300</v>
      </c>
      <c r="T520" s="92">
        <f>Data!CI520</f>
        <v>2672.03564453125</v>
      </c>
      <c r="U520" s="92">
        <f>Data!CJ520</f>
        <v>2972.03564453125</v>
      </c>
      <c r="V520" s="90">
        <f>Data!CA521</f>
        <v>361.65194702148437</v>
      </c>
      <c r="W520" s="90">
        <f>Data!CC520</f>
        <v>778.9473876953125</v>
      </c>
      <c r="X520" s="90" t="str">
        <f t="shared" si="133"/>
        <v/>
      </c>
      <c r="Y520" s="90">
        <f>Data!BU521</f>
        <v>545.35711669921875</v>
      </c>
      <c r="Z520" s="90">
        <f>Data!BW520</f>
        <v>99000</v>
      </c>
      <c r="AA520" s="90" t="str">
        <f t="shared" si="134"/>
        <v/>
      </c>
      <c r="AB520" s="90">
        <f>Data!BX521</f>
        <v>296.30960083007812</v>
      </c>
      <c r="AC520" s="90">
        <f>Data!BZ520</f>
        <v>99000</v>
      </c>
      <c r="AD520" s="90" t="str">
        <f t="shared" si="135"/>
        <v/>
      </c>
    </row>
    <row r="521" spans="1:30">
      <c r="A521" s="77">
        <v>196406</v>
      </c>
      <c r="B521" s="88">
        <f t="shared" si="125"/>
        <v>23436</v>
      </c>
      <c r="C521" s="79" t="str">
        <f t="shared" si="126"/>
        <v>Keswick</v>
      </c>
      <c r="D521" s="79" t="str">
        <f t="shared" si="127"/>
        <v>Flood</v>
      </c>
      <c r="E521" s="79" t="str">
        <f t="shared" si="128"/>
        <v>Therm.</v>
      </c>
      <c r="F521" s="89" t="str">
        <f t="shared" si="119"/>
        <v>&lt;RC</v>
      </c>
      <c r="G521" s="89" t="str">
        <f t="shared" si="120"/>
        <v>&gt;RC</v>
      </c>
      <c r="H521" s="89" t="str">
        <f t="shared" si="129"/>
        <v>EI Split</v>
      </c>
      <c r="I521" s="89" t="str">
        <f t="shared" si="130"/>
        <v>EI Split</v>
      </c>
      <c r="J521" s="79" t="str">
        <f>IF(DeltaCalc!P521="","--",DeltaCalc!P521)</f>
        <v>EI</v>
      </c>
      <c r="K521" s="89" t="str">
        <f t="shared" si="131"/>
        <v>UWFE</v>
      </c>
      <c r="L521" s="90">
        <f>DeltaCalc!AF521</f>
        <v>0</v>
      </c>
      <c r="M521" s="90">
        <f t="shared" si="121"/>
        <v>13211.7646484375</v>
      </c>
      <c r="N521" s="90">
        <f t="shared" si="122"/>
        <v>2803.717041015625</v>
      </c>
      <c r="O521" s="90">
        <f t="shared" si="123"/>
        <v>2803.717041015625</v>
      </c>
      <c r="P521" s="90">
        <f t="shared" si="132"/>
        <v>5607.43408203125</v>
      </c>
      <c r="Q521" s="90">
        <f t="shared" si="124"/>
        <v>1839.2098388671875</v>
      </c>
      <c r="R521" s="92">
        <f>Data!CG521</f>
        <v>0</v>
      </c>
      <c r="S521" s="92">
        <f>Data!CH521</f>
        <v>1455.018798828125</v>
      </c>
      <c r="T521" s="92">
        <f>Data!CI521</f>
        <v>2500</v>
      </c>
      <c r="U521" s="92">
        <f>Data!CJ521</f>
        <v>3955.018798828125</v>
      </c>
      <c r="V521" s="90">
        <f>Data!CA522</f>
        <v>290.84600830078125</v>
      </c>
      <c r="W521" s="90">
        <f>Data!CC521</f>
        <v>659.64910888671875</v>
      </c>
      <c r="X521" s="90" t="str">
        <f t="shared" si="133"/>
        <v/>
      </c>
      <c r="Y521" s="90">
        <f>Data!BU522</f>
        <v>282.30313110351562</v>
      </c>
      <c r="Z521" s="90">
        <f>Data!BW521</f>
        <v>99000</v>
      </c>
      <c r="AA521" s="90" t="str">
        <f t="shared" si="134"/>
        <v/>
      </c>
      <c r="AB521" s="90">
        <f>Data!BX522</f>
        <v>243.56845092773437</v>
      </c>
      <c r="AC521" s="90">
        <f>Data!BZ521</f>
        <v>99000</v>
      </c>
      <c r="AD521" s="90" t="str">
        <f t="shared" si="135"/>
        <v/>
      </c>
    </row>
    <row r="522" spans="1:30">
      <c r="A522" s="77">
        <v>196407</v>
      </c>
      <c r="B522" s="88">
        <f t="shared" si="125"/>
        <v>23467</v>
      </c>
      <c r="C522" s="79" t="str">
        <f t="shared" si="126"/>
        <v>Keswick</v>
      </c>
      <c r="D522" s="79" t="str">
        <f t="shared" si="127"/>
        <v>Nimbus</v>
      </c>
      <c r="E522" s="79" t="str">
        <f t="shared" si="128"/>
        <v>Therm.</v>
      </c>
      <c r="F522" s="89" t="str">
        <f t="shared" si="119"/>
        <v>&gt;RC</v>
      </c>
      <c r="G522" s="89" t="str">
        <f t="shared" si="120"/>
        <v>&gt;RC</v>
      </c>
      <c r="H522" s="89" t="str">
        <f t="shared" si="129"/>
        <v>--</v>
      </c>
      <c r="I522" s="89" t="str">
        <f t="shared" si="130"/>
        <v>--</v>
      </c>
      <c r="J522" s="79" t="str">
        <f>IF(DeltaCalc!P522="","--",DeltaCalc!P522)</f>
        <v>MRDO</v>
      </c>
      <c r="K522" s="89" t="str">
        <f t="shared" si="131"/>
        <v>UWFE</v>
      </c>
      <c r="L522" s="90">
        <f>DeltaCalc!AF522</f>
        <v>0</v>
      </c>
      <c r="M522" s="90">
        <f t="shared" si="121"/>
        <v>9783.4365234375</v>
      </c>
      <c r="N522" s="90">
        <f t="shared" si="122"/>
        <v>1700.478271484375</v>
      </c>
      <c r="O522" s="90">
        <f t="shared" si="123"/>
        <v>1845.0587158203125</v>
      </c>
      <c r="P522" s="90">
        <f t="shared" si="132"/>
        <v>3545.5369873046875</v>
      </c>
      <c r="Q522" s="90">
        <f t="shared" si="124"/>
        <v>0</v>
      </c>
      <c r="R522" s="92">
        <f>Data!CG522</f>
        <v>0</v>
      </c>
      <c r="S522" s="92">
        <f>Data!CH522</f>
        <v>300</v>
      </c>
      <c r="T522" s="92">
        <f>Data!CI522</f>
        <v>800</v>
      </c>
      <c r="U522" s="92">
        <f>Data!CJ522</f>
        <v>1100</v>
      </c>
      <c r="V522" s="90">
        <f>Data!CA523</f>
        <v>316.96121215820313</v>
      </c>
      <c r="W522" s="90">
        <f>Data!CC522</f>
        <v>631.57891845703125</v>
      </c>
      <c r="X522" s="90" t="str">
        <f t="shared" si="133"/>
        <v/>
      </c>
      <c r="Y522" s="90">
        <f>Data!BU523</f>
        <v>353.938232421875</v>
      </c>
      <c r="Z522" s="90">
        <f>Data!BW522</f>
        <v>99000</v>
      </c>
      <c r="AA522" s="90" t="str">
        <f t="shared" si="134"/>
        <v/>
      </c>
      <c r="AB522" s="90">
        <f>Data!BX523</f>
        <v>428.98785400390625</v>
      </c>
      <c r="AC522" s="90">
        <f>Data!BZ522</f>
        <v>99000</v>
      </c>
      <c r="AD522" s="90" t="str">
        <f t="shared" si="135"/>
        <v/>
      </c>
    </row>
    <row r="523" spans="1:30">
      <c r="A523" s="77">
        <v>196408</v>
      </c>
      <c r="B523" s="88">
        <f t="shared" si="125"/>
        <v>23497</v>
      </c>
      <c r="C523" s="79" t="str">
        <f t="shared" si="126"/>
        <v>T. Min</v>
      </c>
      <c r="D523" s="79" t="str">
        <f t="shared" si="127"/>
        <v>T. Min</v>
      </c>
      <c r="E523" s="79" t="str">
        <f t="shared" si="128"/>
        <v>--</v>
      </c>
      <c r="F523" s="89" t="str">
        <f t="shared" si="119"/>
        <v>&gt;RC</v>
      </c>
      <c r="G523" s="89" t="str">
        <f t="shared" si="120"/>
        <v>&lt;RC</v>
      </c>
      <c r="H523" s="89" t="str">
        <f t="shared" si="129"/>
        <v>PulseCap1</v>
      </c>
      <c r="I523" s="89" t="str">
        <f t="shared" si="130"/>
        <v>PulseCap1</v>
      </c>
      <c r="J523" s="79" t="str">
        <f>IF(DeltaCalc!P523="","--",DeltaCalc!P523)</f>
        <v>EM</v>
      </c>
      <c r="K523" s="89" t="str">
        <f t="shared" si="131"/>
        <v>UWFE</v>
      </c>
      <c r="L523" s="90">
        <f>DeltaCalc!AF523</f>
        <v>4.191650390625</v>
      </c>
      <c r="M523" s="90">
        <f t="shared" si="121"/>
        <v>9970.3193359375</v>
      </c>
      <c r="N523" s="90">
        <f t="shared" si="122"/>
        <v>700</v>
      </c>
      <c r="O523" s="90">
        <f t="shared" si="123"/>
        <v>800</v>
      </c>
      <c r="P523" s="90">
        <f t="shared" si="132"/>
        <v>1500</v>
      </c>
      <c r="Q523" s="90">
        <f t="shared" si="124"/>
        <v>2271.675537109375</v>
      </c>
      <c r="R523" s="92">
        <f>Data!CG523</f>
        <v>9966.126953125</v>
      </c>
      <c r="S523" s="92">
        <f>Data!CH523</f>
        <v>724.384765625</v>
      </c>
      <c r="T523" s="92">
        <f>Data!CI523</f>
        <v>800</v>
      </c>
      <c r="U523" s="92">
        <f>Data!CJ523</f>
        <v>1524.384765625</v>
      </c>
      <c r="V523" s="90">
        <f>Data!CA524</f>
        <v>359.07504272460937</v>
      </c>
      <c r="W523" s="90">
        <f>Data!CC523</f>
        <v>631.57891845703125</v>
      </c>
      <c r="X523" s="90" t="str">
        <f t="shared" si="133"/>
        <v/>
      </c>
      <c r="Y523" s="90">
        <f>Data!BU524</f>
        <v>330.48721313476562</v>
      </c>
      <c r="Z523" s="90">
        <f>Data!BW523</f>
        <v>450</v>
      </c>
      <c r="AA523" s="90" t="str">
        <f t="shared" si="134"/>
        <v/>
      </c>
      <c r="AB523" s="90">
        <f>Data!BX524</f>
        <v>396.07901000976562</v>
      </c>
      <c r="AC523" s="90">
        <f>Data!BZ523</f>
        <v>450</v>
      </c>
      <c r="AD523" s="90" t="str">
        <f t="shared" si="135"/>
        <v/>
      </c>
    </row>
    <row r="524" spans="1:30">
      <c r="A524" s="77">
        <v>196409</v>
      </c>
      <c r="B524" s="88">
        <f t="shared" si="125"/>
        <v>23528</v>
      </c>
      <c r="C524" s="79" t="str">
        <f t="shared" si="126"/>
        <v>NCP</v>
      </c>
      <c r="D524" s="79" t="str">
        <f t="shared" si="127"/>
        <v>Nimbus</v>
      </c>
      <c r="E524" s="79" t="str">
        <f t="shared" si="128"/>
        <v>--</v>
      </c>
      <c r="F524" s="89" t="str">
        <f t="shared" si="119"/>
        <v>&lt;RC</v>
      </c>
      <c r="G524" s="89" t="str">
        <f t="shared" si="120"/>
        <v>&lt;RC</v>
      </c>
      <c r="H524" s="89" t="str">
        <f t="shared" si="129"/>
        <v>PulseCap1</v>
      </c>
      <c r="I524" s="89" t="str">
        <f t="shared" si="130"/>
        <v>PulseCap1</v>
      </c>
      <c r="J524" s="79" t="str">
        <f>IF(DeltaCalc!P524="","--",DeltaCalc!P524)</f>
        <v>--</v>
      </c>
      <c r="K524" s="89" t="str">
        <f t="shared" si="131"/>
        <v>UWFE</v>
      </c>
      <c r="L524" s="90">
        <f>DeltaCalc!AF524</f>
        <v>683.0341796875</v>
      </c>
      <c r="M524" s="90">
        <f t="shared" si="121"/>
        <v>10940.5322265625</v>
      </c>
      <c r="N524" s="90">
        <f t="shared" si="122"/>
        <v>700</v>
      </c>
      <c r="O524" s="90">
        <f t="shared" si="123"/>
        <v>800</v>
      </c>
      <c r="P524" s="90">
        <f t="shared" si="132"/>
        <v>1500</v>
      </c>
      <c r="Q524" s="90">
        <f t="shared" si="124"/>
        <v>2772.76953125</v>
      </c>
      <c r="R524" s="92">
        <f>Data!CG524</f>
        <v>10448.6123046875</v>
      </c>
      <c r="S524" s="92">
        <f>Data!CH524</f>
        <v>1000</v>
      </c>
      <c r="T524" s="92">
        <f>Data!CI524</f>
        <v>991.197021484375</v>
      </c>
      <c r="U524" s="92">
        <f>Data!CJ524</f>
        <v>1991.197021484375</v>
      </c>
      <c r="V524" s="90">
        <f>Data!CA525</f>
        <v>377.63906860351562</v>
      </c>
      <c r="W524" s="90">
        <f>Data!CC524</f>
        <v>631.57891845703125</v>
      </c>
      <c r="X524" s="90" t="str">
        <f t="shared" si="133"/>
        <v/>
      </c>
      <c r="Y524" s="90">
        <f>Data!BU525</f>
        <v>328.38858032226562</v>
      </c>
      <c r="Z524" s="90">
        <f>Data!BW524</f>
        <v>450</v>
      </c>
      <c r="AA524" s="90" t="str">
        <f t="shared" si="134"/>
        <v/>
      </c>
      <c r="AB524" s="90">
        <f>Data!BX525</f>
        <v>364.83432006835937</v>
      </c>
      <c r="AC524" s="90">
        <f>Data!BZ524</f>
        <v>450</v>
      </c>
      <c r="AD524" s="90" t="str">
        <f t="shared" si="135"/>
        <v/>
      </c>
    </row>
    <row r="525" spans="1:30">
      <c r="A525" s="77">
        <v>196410</v>
      </c>
      <c r="B525" s="88">
        <f t="shared" si="125"/>
        <v>23558</v>
      </c>
      <c r="C525" s="79" t="str">
        <f t="shared" si="126"/>
        <v>NCP</v>
      </c>
      <c r="D525" s="79" t="str">
        <f t="shared" si="127"/>
        <v>T. Min</v>
      </c>
      <c r="E525" s="79" t="str">
        <f t="shared" si="128"/>
        <v>--</v>
      </c>
      <c r="F525" s="89" t="str">
        <f t="shared" ref="F525:F588" si="136">IF(ABS(CVPSL-$F$3)&lt;err,"Storage",IF(ABS(CVPSL-CVPSLRC)&lt;err,"@RC",IF(CVPSL&gt;CVPSLRC,"&gt;RC","&lt;RC")))</f>
        <v>&lt;RC</v>
      </c>
      <c r="G525" s="89" t="str">
        <f t="shared" ref="G525:G588" si="137">IF(ABS(SWPSL-$G$3)&lt;err,"Storage",IF(ABS(SWPSL-SWPSLRC)&lt;err,"@RC",IF(SWPSL&gt;SWPSLRC,"&gt;RC","&lt;RC")))</f>
        <v>&lt;RC</v>
      </c>
      <c r="H525" s="89" t="str">
        <f t="shared" si="129"/>
        <v>T. Min</v>
      </c>
      <c r="I525" s="89" t="str">
        <f t="shared" si="130"/>
        <v>--</v>
      </c>
      <c r="J525" s="79" t="str">
        <f>IF(DeltaCalc!P525="","--",DeltaCalc!P525)</f>
        <v>--</v>
      </c>
      <c r="K525" s="89" t="str">
        <f t="shared" si="131"/>
        <v>IBU</v>
      </c>
      <c r="L525" s="90">
        <f>DeltaCalc!AF525</f>
        <v>184.6160888671875</v>
      </c>
      <c r="M525" s="90">
        <f t="shared" ref="M525:M588" si="138">Sac</f>
        <v>10550.41796875</v>
      </c>
      <c r="N525" s="90">
        <f t="shared" ref="N525:N588" si="139">Banks</f>
        <v>528.0576171875</v>
      </c>
      <c r="O525" s="90">
        <f t="shared" ref="O525:O588" si="140">Tracy</f>
        <v>800</v>
      </c>
      <c r="P525" s="90">
        <f t="shared" si="132"/>
        <v>1328.0576171875</v>
      </c>
      <c r="Q525" s="90">
        <f t="shared" ref="Q525:Q588" si="141">DO</f>
        <v>184.6160888671875</v>
      </c>
      <c r="R525" s="92">
        <f>Data!CG525</f>
        <v>9737.9365234375</v>
      </c>
      <c r="S525" s="92">
        <f>Data!CH525</f>
        <v>2500</v>
      </c>
      <c r="T525" s="92">
        <f>Data!CI525</f>
        <v>2000</v>
      </c>
      <c r="U525" s="92">
        <f>Data!CJ525</f>
        <v>4500</v>
      </c>
      <c r="V525" s="90">
        <f>Data!CA526</f>
        <v>321.70037841796875</v>
      </c>
      <c r="W525" s="90">
        <f>Data!CC525</f>
        <v>631.57891845703125</v>
      </c>
      <c r="X525" s="90" t="str">
        <f t="shared" si="133"/>
        <v/>
      </c>
      <c r="Y525" s="90">
        <f>Data!BU526</f>
        <v>436.73355102539062</v>
      </c>
      <c r="Z525" s="90">
        <f>Data!BW525</f>
        <v>900</v>
      </c>
      <c r="AA525" s="90" t="str">
        <f t="shared" si="134"/>
        <v/>
      </c>
      <c r="AB525" s="90">
        <f>Data!BX526</f>
        <v>526.8870849609375</v>
      </c>
      <c r="AC525" s="90">
        <f>Data!BZ525</f>
        <v>1060</v>
      </c>
      <c r="AD525" s="90" t="str">
        <f t="shared" si="135"/>
        <v/>
      </c>
    </row>
    <row r="526" spans="1:30">
      <c r="A526" s="77">
        <v>196411</v>
      </c>
      <c r="B526" s="88">
        <f t="shared" ref="B526:B589" si="142">Date</f>
        <v>23589</v>
      </c>
      <c r="C526" s="79" t="str">
        <f t="shared" ref="C526:C589" si="143">IF(NCP&lt;err,"NCP",IF(Kes&lt;err,"Keswick",IF(ABS(Shasta-ShastaFlood)&lt;err,"Flood",IF(ABS(Tracy-$F$4)&lt;err,"T. Min","--"))))</f>
        <v>--</v>
      </c>
      <c r="D526" s="79" t="str">
        <f t="shared" ref="D526:D589" si="144">IF(Nimbus&lt;err,"Nimbus",IF(HSt&lt;err,"H St.",IF(ABS(Folsom-FolsomFlood)&lt;err,"Flood",IF(ABS(Tracy-$F$4)&lt;err,"T. Min","--"))))</f>
        <v>--</v>
      </c>
      <c r="E526" s="79" t="str">
        <f t="shared" ref="E526:E589" si="145">IF(Therm&lt;err,"Therm.",IF(FMin&lt;err,"F. Min",IF(ABS(Oroville-OrovilleFlood)&lt;err,"Flood",IF(ABS(Banks-$G$4)&lt;err,"B. Min","--"))))</f>
        <v>--</v>
      </c>
      <c r="F526" s="89" t="str">
        <f t="shared" si="136"/>
        <v>&lt;RC</v>
      </c>
      <c r="G526" s="89" t="str">
        <f t="shared" si="137"/>
        <v>&lt;RC</v>
      </c>
      <c r="H526" s="89" t="str">
        <f t="shared" ref="H526:H589" si="146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Tracy</v>
      </c>
      <c r="I526" s="89" t="str">
        <f t="shared" ref="I526:I589" si="147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Banks</v>
      </c>
      <c r="J526" s="79" t="str">
        <f>IF(DeltaCalc!P526="","--",DeltaCalc!P526)</f>
        <v>--</v>
      </c>
      <c r="K526" s="89" t="str">
        <f t="shared" ref="K526:K589" si="148">IF(COA&gt;0.5,"UWFE","IBU")</f>
        <v>IBU</v>
      </c>
      <c r="L526" s="90">
        <f>DeltaCalc!AF526</f>
        <v>18.136846542358398</v>
      </c>
      <c r="M526" s="90">
        <f t="shared" si="138"/>
        <v>19478.232421875</v>
      </c>
      <c r="N526" s="90">
        <f t="shared" si="139"/>
        <v>6680</v>
      </c>
      <c r="O526" s="90">
        <f t="shared" si="140"/>
        <v>4495.6708984375</v>
      </c>
      <c r="P526" s="90">
        <f t="shared" ref="P526:P589" si="149">N526+O526</f>
        <v>11175.6708984375</v>
      </c>
      <c r="Q526" s="90">
        <f t="shared" si="141"/>
        <v>18.136846542358398</v>
      </c>
      <c r="R526" s="92">
        <f>Data!CG526</f>
        <v>18972.4453125</v>
      </c>
      <c r="S526" s="92">
        <f>Data!CH526</f>
        <v>6680</v>
      </c>
      <c r="T526" s="92">
        <f>Data!CI526</f>
        <v>4495.6708984375</v>
      </c>
      <c r="U526" s="92">
        <f>Data!CJ526</f>
        <v>11175.6708984375</v>
      </c>
      <c r="V526" s="90">
        <f>Data!CA527</f>
        <v>439.98342895507812</v>
      </c>
      <c r="W526" s="90">
        <f>Data!CC526</f>
        <v>631.57891845703125</v>
      </c>
      <c r="X526" s="90" t="str">
        <f t="shared" ref="X526:X589" si="150">IF(V526&gt;W526,V526-W526,"")</f>
        <v/>
      </c>
      <c r="Y526" s="90">
        <f>Data!BU527</f>
        <v>1386.542236328125</v>
      </c>
      <c r="Z526" s="90">
        <f>Data!BW526</f>
        <v>1350</v>
      </c>
      <c r="AA526" s="90">
        <f t="shared" ref="AA526:AA589" si="151">IF(Y526&gt;Z526,Y526-Z526,"")</f>
        <v>36.542236328125</v>
      </c>
      <c r="AB526" s="90">
        <f>Data!BX527</f>
        <v>809.67401123046875</v>
      </c>
      <c r="AC526" s="90">
        <f>Data!BZ526</f>
        <v>1670</v>
      </c>
      <c r="AD526" s="90" t="str">
        <f t="shared" ref="AD526:AD589" si="152">IF(AB526&gt;AC526,AB526-AC526,"")</f>
        <v/>
      </c>
    </row>
    <row r="527" spans="1:30">
      <c r="A527" s="77">
        <v>196412</v>
      </c>
      <c r="B527" s="88">
        <f t="shared" si="142"/>
        <v>23620</v>
      </c>
      <c r="C527" s="79" t="str">
        <f t="shared" si="143"/>
        <v>--</v>
      </c>
      <c r="D527" s="79" t="str">
        <f t="shared" si="144"/>
        <v>--</v>
      </c>
      <c r="E527" s="79" t="str">
        <f t="shared" si="145"/>
        <v>--</v>
      </c>
      <c r="F527" s="89" t="str">
        <f t="shared" si="136"/>
        <v>&lt;RC</v>
      </c>
      <c r="G527" s="89" t="str">
        <f t="shared" si="137"/>
        <v>&lt;RC</v>
      </c>
      <c r="H527" s="89" t="str">
        <f t="shared" si="146"/>
        <v>Tracy</v>
      </c>
      <c r="I527" s="89" t="str">
        <f t="shared" si="147"/>
        <v>Banks</v>
      </c>
      <c r="J527" s="79" t="str">
        <f>IF(DeltaCalc!P527="","--",DeltaCalc!P527)</f>
        <v>JP</v>
      </c>
      <c r="K527" s="89" t="str">
        <f t="shared" si="148"/>
        <v>IBU</v>
      </c>
      <c r="L527" s="90">
        <f>DeltaCalc!AF527</f>
        <v>0.115478515625</v>
      </c>
      <c r="M527" s="90">
        <f t="shared" si="138"/>
        <v>17645.66796875</v>
      </c>
      <c r="N527" s="90">
        <f t="shared" si="139"/>
        <v>6680</v>
      </c>
      <c r="O527" s="90">
        <f t="shared" si="140"/>
        <v>4472.611328125</v>
      </c>
      <c r="P527" s="90">
        <f t="shared" si="149"/>
        <v>11152.611328125</v>
      </c>
      <c r="Q527" s="90">
        <f t="shared" si="141"/>
        <v>1625.521240234375</v>
      </c>
      <c r="R527" s="92">
        <f>Data!CG527</f>
        <v>17578.416015625</v>
      </c>
      <c r="S527" s="92">
        <f>Data!CH527</f>
        <v>6680</v>
      </c>
      <c r="T527" s="92">
        <f>Data!CI527</f>
        <v>4472.611328125</v>
      </c>
      <c r="U527" s="92">
        <f>Data!CJ527</f>
        <v>11152.611328125</v>
      </c>
      <c r="V527" s="90">
        <f>Data!CA528</f>
        <v>763.36297607421875</v>
      </c>
      <c r="W527" s="90">
        <f>Data!CC527</f>
        <v>964.91229248046875</v>
      </c>
      <c r="X527" s="90" t="str">
        <f t="shared" si="150"/>
        <v/>
      </c>
      <c r="Y527" s="90">
        <f>Data!BU528</f>
        <v>1822.583251953125</v>
      </c>
      <c r="Z527" s="90">
        <f>Data!BW527</f>
        <v>1790</v>
      </c>
      <c r="AA527" s="90">
        <f t="shared" si="151"/>
        <v>32.583251953125</v>
      </c>
      <c r="AB527" s="90">
        <f>Data!BX528</f>
        <v>1128.1239013671875</v>
      </c>
      <c r="AC527" s="90">
        <f>Data!BZ527</f>
        <v>2240</v>
      </c>
      <c r="AD527" s="90" t="str">
        <f t="shared" si="152"/>
        <v/>
      </c>
    </row>
    <row r="528" spans="1:30">
      <c r="A528" s="77">
        <v>196413</v>
      </c>
      <c r="B528" s="88">
        <f t="shared" si="142"/>
        <v>23650</v>
      </c>
      <c r="C528" s="79" t="str">
        <f t="shared" si="143"/>
        <v>--</v>
      </c>
      <c r="D528" s="79" t="str">
        <f t="shared" si="144"/>
        <v>--</v>
      </c>
      <c r="E528" s="79" t="str">
        <f t="shared" si="145"/>
        <v>Therm.</v>
      </c>
      <c r="F528" s="89" t="str">
        <f t="shared" si="136"/>
        <v>&lt;RC</v>
      </c>
      <c r="G528" s="89" t="str">
        <f t="shared" si="137"/>
        <v>&gt;RC</v>
      </c>
      <c r="H528" s="89" t="str">
        <f t="shared" si="146"/>
        <v>Tracy</v>
      </c>
      <c r="I528" s="89" t="str">
        <f t="shared" si="147"/>
        <v>--</v>
      </c>
      <c r="J528" s="79" t="str">
        <f>IF(DeltaCalc!P528="","--",DeltaCalc!P528)</f>
        <v>MRDO</v>
      </c>
      <c r="K528" s="89" t="str">
        <f t="shared" si="148"/>
        <v>UWFE</v>
      </c>
      <c r="L528" s="90">
        <f>DeltaCalc!AF528</f>
        <v>2.0173392840661108E-5</v>
      </c>
      <c r="M528" s="90">
        <f t="shared" si="138"/>
        <v>10656.5107421875</v>
      </c>
      <c r="N528" s="90">
        <f t="shared" si="139"/>
        <v>3286.853759765625</v>
      </c>
      <c r="O528" s="90">
        <f t="shared" si="140"/>
        <v>4382.87353515625</v>
      </c>
      <c r="P528" s="90">
        <f t="shared" si="149"/>
        <v>7669.727294921875</v>
      </c>
      <c r="Q528" s="90">
        <f t="shared" si="141"/>
        <v>2.0173392840661108E-5</v>
      </c>
      <c r="R528" s="92">
        <f>Data!CG528</f>
        <v>5099.52587890625</v>
      </c>
      <c r="S528" s="92">
        <f>Data!CH528</f>
        <v>500.19671630859375</v>
      </c>
      <c r="T528" s="92">
        <f>Data!CI528</f>
        <v>4382.87353515625</v>
      </c>
      <c r="U528" s="92">
        <f>Data!CJ528</f>
        <v>4883.06982421875</v>
      </c>
      <c r="V528" s="90">
        <f>Data!CA529</f>
        <v>800.708984375</v>
      </c>
      <c r="W528" s="90">
        <f>Data!CC528</f>
        <v>964.91229248046875</v>
      </c>
      <c r="X528" s="90" t="str">
        <f t="shared" si="150"/>
        <v/>
      </c>
      <c r="Y528" s="90">
        <f>Data!BU529</f>
        <v>2209.391357421875</v>
      </c>
      <c r="Z528" s="90">
        <f>Data!BW528</f>
        <v>99000</v>
      </c>
      <c r="AA528" s="90" t="str">
        <f t="shared" si="151"/>
        <v/>
      </c>
      <c r="AB528" s="90">
        <f>Data!BX529</f>
        <v>2091.24462890625</v>
      </c>
      <c r="AC528" s="90">
        <f>Data!BZ528</f>
        <v>99000</v>
      </c>
      <c r="AD528" s="90" t="str">
        <f t="shared" si="152"/>
        <v/>
      </c>
    </row>
    <row r="529" spans="1:30">
      <c r="A529" s="77">
        <v>196502</v>
      </c>
      <c r="B529" s="88">
        <f t="shared" si="142"/>
        <v>23681</v>
      </c>
      <c r="C529" s="79" t="str">
        <f t="shared" si="143"/>
        <v>--</v>
      </c>
      <c r="D529" s="79" t="str">
        <f t="shared" si="144"/>
        <v>--</v>
      </c>
      <c r="E529" s="79" t="str">
        <f t="shared" si="145"/>
        <v>Therm.</v>
      </c>
      <c r="F529" s="89" t="str">
        <f t="shared" si="136"/>
        <v>&gt;RC</v>
      </c>
      <c r="G529" s="89" t="str">
        <f t="shared" si="137"/>
        <v>&lt;RC</v>
      </c>
      <c r="H529" s="89" t="str">
        <f t="shared" si="146"/>
        <v>Tracy</v>
      </c>
      <c r="I529" s="89" t="str">
        <f t="shared" si="147"/>
        <v>--</v>
      </c>
      <c r="J529" s="79" t="str">
        <f>IF(DeltaCalc!P529="","--",DeltaCalc!P529)</f>
        <v>MRDO</v>
      </c>
      <c r="K529" s="89" t="str">
        <f t="shared" si="148"/>
        <v>UWFE</v>
      </c>
      <c r="L529" s="90">
        <f>DeltaCalc!AF529</f>
        <v>0</v>
      </c>
      <c r="M529" s="90">
        <f t="shared" si="138"/>
        <v>10988.734375</v>
      </c>
      <c r="N529" s="90">
        <f t="shared" si="139"/>
        <v>4230.1328125</v>
      </c>
      <c r="O529" s="90">
        <f t="shared" si="140"/>
        <v>4285.9248046875</v>
      </c>
      <c r="P529" s="90">
        <f t="shared" si="149"/>
        <v>8516.0576171875</v>
      </c>
      <c r="Q529" s="90">
        <f t="shared" si="141"/>
        <v>0</v>
      </c>
      <c r="R529" s="92">
        <f>Data!CG529</f>
        <v>10988.734375</v>
      </c>
      <c r="S529" s="92">
        <f>Data!CH529</f>
        <v>5492.91748046875</v>
      </c>
      <c r="T529" s="92">
        <f>Data!CI529</f>
        <v>3192.66796875</v>
      </c>
      <c r="U529" s="92">
        <f>Data!CJ529</f>
        <v>8685.5849609375</v>
      </c>
      <c r="V529" s="90">
        <f>Data!CA530</f>
        <v>893.360595703125</v>
      </c>
      <c r="W529" s="90">
        <f>Data!CC529</f>
        <v>964.91229248046875</v>
      </c>
      <c r="X529" s="90" t="str">
        <f t="shared" si="150"/>
        <v/>
      </c>
      <c r="Y529" s="90">
        <f>Data!BU530</f>
        <v>2546.649658203125</v>
      </c>
      <c r="Z529" s="90">
        <f>Data!BW529</f>
        <v>99000</v>
      </c>
      <c r="AA529" s="90" t="str">
        <f t="shared" si="151"/>
        <v/>
      </c>
      <c r="AB529" s="90">
        <f>Data!BX530</f>
        <v>2428.08447265625</v>
      </c>
      <c r="AC529" s="90">
        <f>Data!BZ529</f>
        <v>99000</v>
      </c>
      <c r="AD529" s="90" t="str">
        <f t="shared" si="152"/>
        <v/>
      </c>
    </row>
    <row r="530" spans="1:30">
      <c r="A530" s="77">
        <v>196503</v>
      </c>
      <c r="B530" s="88">
        <f t="shared" si="142"/>
        <v>23711</v>
      </c>
      <c r="C530" s="79" t="str">
        <f t="shared" si="143"/>
        <v>Keswick</v>
      </c>
      <c r="D530" s="79" t="str">
        <f t="shared" si="144"/>
        <v>Nimbus</v>
      </c>
      <c r="E530" s="79" t="str">
        <f t="shared" si="145"/>
        <v>Therm.</v>
      </c>
      <c r="F530" s="89" t="str">
        <f t="shared" si="136"/>
        <v>&gt;RC</v>
      </c>
      <c r="G530" s="89" t="str">
        <f t="shared" si="137"/>
        <v>&lt;RC</v>
      </c>
      <c r="H530" s="89" t="str">
        <f t="shared" si="146"/>
        <v>--</v>
      </c>
      <c r="I530" s="89" t="str">
        <f t="shared" si="147"/>
        <v>--</v>
      </c>
      <c r="J530" s="79" t="str">
        <f>IF(DeltaCalc!P530="","--",DeltaCalc!P530)</f>
        <v>--</v>
      </c>
      <c r="K530" s="89" t="str">
        <f t="shared" si="148"/>
        <v>UWFE</v>
      </c>
      <c r="L530" s="90">
        <f>DeltaCalc!AF530</f>
        <v>3292.56787109375</v>
      </c>
      <c r="M530" s="90">
        <f t="shared" si="138"/>
        <v>14048.0390625</v>
      </c>
      <c r="N530" s="90">
        <f t="shared" si="139"/>
        <v>3940.554443359375</v>
      </c>
      <c r="O530" s="90">
        <f t="shared" si="140"/>
        <v>3940.554443359375</v>
      </c>
      <c r="P530" s="90">
        <f t="shared" si="149"/>
        <v>7881.10888671875</v>
      </c>
      <c r="Q530" s="90">
        <f t="shared" si="141"/>
        <v>3292.56787109375</v>
      </c>
      <c r="R530" s="92">
        <f>Data!CG530</f>
        <v>11045.2021484375</v>
      </c>
      <c r="S530" s="92">
        <f>Data!CH530</f>
        <v>6261.38525390625</v>
      </c>
      <c r="T530" s="92">
        <f>Data!CI530</f>
        <v>2092.177001953125</v>
      </c>
      <c r="U530" s="92">
        <f>Data!CJ530</f>
        <v>8353.5625</v>
      </c>
      <c r="V530" s="90">
        <f>Data!CA531</f>
        <v>836.7926025390625</v>
      </c>
      <c r="W530" s="90">
        <f>Data!CC530</f>
        <v>964.91229248046875</v>
      </c>
      <c r="X530" s="90" t="str">
        <f t="shared" si="150"/>
        <v/>
      </c>
      <c r="Y530" s="90">
        <f>Data!BU531</f>
        <v>1893.2989501953125</v>
      </c>
      <c r="Z530" s="90">
        <f>Data!BW530</f>
        <v>99000</v>
      </c>
      <c r="AA530" s="90" t="str">
        <f t="shared" si="151"/>
        <v/>
      </c>
      <c r="AB530" s="90">
        <f>Data!BX531</f>
        <v>1252.685302734375</v>
      </c>
      <c r="AC530" s="90">
        <f>Data!BZ530</f>
        <v>99000</v>
      </c>
      <c r="AD530" s="90" t="str">
        <f t="shared" si="152"/>
        <v/>
      </c>
    </row>
    <row r="531" spans="1:30">
      <c r="A531" s="77">
        <v>196504</v>
      </c>
      <c r="B531" s="88">
        <f t="shared" si="142"/>
        <v>23742</v>
      </c>
      <c r="C531" s="79" t="str">
        <f t="shared" si="143"/>
        <v>Flood</v>
      </c>
      <c r="D531" s="79" t="str">
        <f t="shared" si="144"/>
        <v>Flood</v>
      </c>
      <c r="E531" s="79" t="str">
        <f t="shared" si="145"/>
        <v>Therm.</v>
      </c>
      <c r="F531" s="89" t="str">
        <f t="shared" si="136"/>
        <v>&gt;RC</v>
      </c>
      <c r="G531" s="89" t="str">
        <f t="shared" si="137"/>
        <v>&lt;RC</v>
      </c>
      <c r="H531" s="89" t="str">
        <f t="shared" si="146"/>
        <v>--</v>
      </c>
      <c r="I531" s="89" t="str">
        <f t="shared" si="147"/>
        <v>--</v>
      </c>
      <c r="J531" s="79" t="str">
        <f>IF(DeltaCalc!P531="","--",DeltaCalc!P531)</f>
        <v>--</v>
      </c>
      <c r="K531" s="89" t="str">
        <f t="shared" si="148"/>
        <v>UWFE</v>
      </c>
      <c r="L531" s="90">
        <f>DeltaCalc!AF531</f>
        <v>47939.228515625</v>
      </c>
      <c r="M531" s="90">
        <f t="shared" si="138"/>
        <v>43783.16015625</v>
      </c>
      <c r="N531" s="90">
        <f t="shared" si="139"/>
        <v>4015.357177734375</v>
      </c>
      <c r="O531" s="90">
        <f t="shared" si="140"/>
        <v>4015.357177734375</v>
      </c>
      <c r="P531" s="90">
        <f t="shared" si="149"/>
        <v>8030.71435546875</v>
      </c>
      <c r="Q531" s="90">
        <f t="shared" si="141"/>
        <v>74123.2578125</v>
      </c>
      <c r="R531" s="92">
        <f>Data!CG531</f>
        <v>0</v>
      </c>
      <c r="S531" s="92">
        <f>Data!CH531</f>
        <v>4500</v>
      </c>
      <c r="T531" s="92">
        <f>Data!CI531</f>
        <v>1082.435302734375</v>
      </c>
      <c r="U531" s="92">
        <f>Data!CJ531</f>
        <v>5582.435546875</v>
      </c>
      <c r="V531" s="90">
        <f>Data!CA532</f>
        <v>467.51336669921875</v>
      </c>
      <c r="W531" s="90">
        <f>Data!CC531</f>
        <v>964.91229248046875</v>
      </c>
      <c r="X531" s="90" t="str">
        <f t="shared" si="150"/>
        <v/>
      </c>
      <c r="Y531" s="90">
        <f>Data!BU532</f>
        <v>575.4471435546875</v>
      </c>
      <c r="Z531" s="90">
        <f>Data!BW531</f>
        <v>99000</v>
      </c>
      <c r="AA531" s="90" t="str">
        <f t="shared" si="151"/>
        <v/>
      </c>
      <c r="AB531" s="90">
        <f>Data!BX532</f>
        <v>215.99745178222656</v>
      </c>
      <c r="AC531" s="90">
        <f>Data!BZ531</f>
        <v>99000</v>
      </c>
      <c r="AD531" s="90" t="str">
        <f t="shared" si="152"/>
        <v/>
      </c>
    </row>
    <row r="532" spans="1:30">
      <c r="A532" s="77">
        <v>196505</v>
      </c>
      <c r="B532" s="88">
        <f t="shared" si="142"/>
        <v>23773</v>
      </c>
      <c r="C532" s="79" t="str">
        <f t="shared" si="143"/>
        <v>Flood</v>
      </c>
      <c r="D532" s="79" t="str">
        <f t="shared" si="144"/>
        <v>Flood</v>
      </c>
      <c r="E532" s="79" t="str">
        <f t="shared" si="145"/>
        <v>Flood</v>
      </c>
      <c r="F532" s="89" t="str">
        <f t="shared" si="136"/>
        <v>&gt;RC</v>
      </c>
      <c r="G532" s="89" t="str">
        <f t="shared" si="137"/>
        <v>&gt;RC</v>
      </c>
      <c r="H532" s="89" t="str">
        <f t="shared" si="146"/>
        <v>Tracy</v>
      </c>
      <c r="I532" s="89" t="str">
        <f t="shared" si="147"/>
        <v>--</v>
      </c>
      <c r="J532" s="79" t="str">
        <f>IF(DeltaCalc!P532="","--",DeltaCalc!P532)</f>
        <v>--</v>
      </c>
      <c r="K532" s="89" t="str">
        <f t="shared" si="148"/>
        <v>UWFE</v>
      </c>
      <c r="L532" s="90">
        <f>DeltaCalc!AF532</f>
        <v>99834.407958779266</v>
      </c>
      <c r="M532" s="90">
        <f t="shared" si="138"/>
        <v>70538.2421875</v>
      </c>
      <c r="N532" s="90">
        <f t="shared" si="139"/>
        <v>5633.435546875</v>
      </c>
      <c r="O532" s="90">
        <f t="shared" si="140"/>
        <v>4219.66259765625</v>
      </c>
      <c r="P532" s="90">
        <f t="shared" si="149"/>
        <v>9853.09814453125</v>
      </c>
      <c r="Q532" s="90">
        <f t="shared" si="141"/>
        <v>101184.015625</v>
      </c>
      <c r="R532" s="92">
        <f>Data!CG532</f>
        <v>0</v>
      </c>
      <c r="S532" s="92">
        <f>Data!CH532</f>
        <v>3750</v>
      </c>
      <c r="T532" s="92">
        <f>Data!CI532</f>
        <v>800</v>
      </c>
      <c r="U532" s="92">
        <f>Data!CJ532</f>
        <v>4550</v>
      </c>
      <c r="V532" s="90">
        <f>Data!CA533</f>
        <v>301.96502685546875</v>
      </c>
      <c r="W532" s="90">
        <f>Data!CC532</f>
        <v>631.57891845703125</v>
      </c>
      <c r="X532" s="90" t="str">
        <f t="shared" si="150"/>
        <v/>
      </c>
      <c r="Y532" s="90">
        <f>Data!BU533</f>
        <v>234.50871276855469</v>
      </c>
      <c r="Z532" s="90">
        <f>Data!BW532</f>
        <v>99000</v>
      </c>
      <c r="AA532" s="90" t="str">
        <f t="shared" si="151"/>
        <v/>
      </c>
      <c r="AB532" s="90">
        <f>Data!BX533</f>
        <v>185.07569885253906</v>
      </c>
      <c r="AC532" s="90">
        <f>Data!BZ532</f>
        <v>99000</v>
      </c>
      <c r="AD532" s="90" t="str">
        <f t="shared" si="152"/>
        <v/>
      </c>
    </row>
    <row r="533" spans="1:30">
      <c r="A533" s="77">
        <v>196506</v>
      </c>
      <c r="B533" s="88">
        <f t="shared" si="142"/>
        <v>23801</v>
      </c>
      <c r="C533" s="79" t="str">
        <f t="shared" si="143"/>
        <v>Keswick</v>
      </c>
      <c r="D533" s="79" t="str">
        <f t="shared" si="144"/>
        <v>Flood</v>
      </c>
      <c r="E533" s="79" t="str">
        <f t="shared" si="145"/>
        <v>Flood</v>
      </c>
      <c r="F533" s="89" t="str">
        <f t="shared" si="136"/>
        <v>&gt;RC</v>
      </c>
      <c r="G533" s="89" t="str">
        <f t="shared" si="137"/>
        <v>&lt;RC</v>
      </c>
      <c r="H533" s="89" t="str">
        <f t="shared" si="146"/>
        <v>Tracy</v>
      </c>
      <c r="I533" s="89" t="str">
        <f t="shared" si="147"/>
        <v>--</v>
      </c>
      <c r="J533" s="79" t="str">
        <f>IF(DeltaCalc!P533="","--",DeltaCalc!P533)</f>
        <v>--</v>
      </c>
      <c r="K533" s="89" t="str">
        <f t="shared" si="148"/>
        <v>UWFE</v>
      </c>
      <c r="L533" s="90">
        <f>DeltaCalc!AF533</f>
        <v>16358.0078125</v>
      </c>
      <c r="M533" s="90">
        <f t="shared" si="138"/>
        <v>34002.21875</v>
      </c>
      <c r="N533" s="90">
        <f t="shared" si="139"/>
        <v>4346.93798828125</v>
      </c>
      <c r="O533" s="90">
        <f t="shared" si="140"/>
        <v>4233.06689453125</v>
      </c>
      <c r="P533" s="90">
        <f t="shared" si="149"/>
        <v>8580.0048828125</v>
      </c>
      <c r="Q533" s="90">
        <f t="shared" si="141"/>
        <v>16358.0078125</v>
      </c>
      <c r="R533" s="92">
        <f>Data!CG533</f>
        <v>0</v>
      </c>
      <c r="S533" s="92">
        <f>Data!CH533</f>
        <v>4250</v>
      </c>
      <c r="T533" s="92">
        <f>Data!CI533</f>
        <v>800</v>
      </c>
      <c r="U533" s="92">
        <f>Data!CJ533</f>
        <v>5050</v>
      </c>
      <c r="V533" s="90">
        <f>Data!CA534</f>
        <v>361.165771484375</v>
      </c>
      <c r="W533" s="90">
        <f>Data!CC533</f>
        <v>631.57891845703125</v>
      </c>
      <c r="X533" s="90" t="str">
        <f t="shared" si="150"/>
        <v/>
      </c>
      <c r="Y533" s="90">
        <f>Data!BU534</f>
        <v>230.04771423339844</v>
      </c>
      <c r="Z533" s="90">
        <f>Data!BW533</f>
        <v>99000</v>
      </c>
      <c r="AA533" s="90" t="str">
        <f t="shared" si="151"/>
        <v/>
      </c>
      <c r="AB533" s="90">
        <f>Data!BX534</f>
        <v>191.77311706542969</v>
      </c>
      <c r="AC533" s="90">
        <f>Data!BZ533</f>
        <v>99000</v>
      </c>
      <c r="AD533" s="90" t="str">
        <f t="shared" si="152"/>
        <v/>
      </c>
    </row>
    <row r="534" spans="1:30">
      <c r="A534" s="77">
        <v>196507</v>
      </c>
      <c r="B534" s="88">
        <f t="shared" si="142"/>
        <v>23832</v>
      </c>
      <c r="C534" s="79" t="str">
        <f t="shared" si="143"/>
        <v>Keswick</v>
      </c>
      <c r="D534" s="79" t="str">
        <f t="shared" si="144"/>
        <v>Nimbus</v>
      </c>
      <c r="E534" s="79" t="str">
        <f t="shared" si="145"/>
        <v>Flood</v>
      </c>
      <c r="F534" s="89" t="str">
        <f t="shared" si="136"/>
        <v>Storage</v>
      </c>
      <c r="G534" s="89" t="str">
        <f t="shared" si="137"/>
        <v>&lt;RC</v>
      </c>
      <c r="H534" s="89" t="str">
        <f t="shared" si="146"/>
        <v>Storage</v>
      </c>
      <c r="I534" s="89" t="str">
        <f t="shared" si="147"/>
        <v>--</v>
      </c>
      <c r="J534" s="79" t="str">
        <f>IF(DeltaCalc!P534="","--",DeltaCalc!P534)</f>
        <v>--</v>
      </c>
      <c r="K534" s="89" t="str">
        <f t="shared" si="148"/>
        <v>UWFE</v>
      </c>
      <c r="L534" s="90">
        <f>DeltaCalc!AF534</f>
        <v>1242.0019742761688</v>
      </c>
      <c r="M534" s="90">
        <f t="shared" si="138"/>
        <v>19015.328125</v>
      </c>
      <c r="N534" s="90">
        <f t="shared" si="139"/>
        <v>4351.85107421875</v>
      </c>
      <c r="O534" s="90">
        <f t="shared" si="140"/>
        <v>4244.64453125</v>
      </c>
      <c r="P534" s="90">
        <f t="shared" si="149"/>
        <v>8596.49560546875</v>
      </c>
      <c r="Q534" s="90">
        <f t="shared" si="141"/>
        <v>7874.146484375</v>
      </c>
      <c r="R534" s="92">
        <f>Data!CG534</f>
        <v>0</v>
      </c>
      <c r="S534" s="92">
        <f>Data!CH534</f>
        <v>4250</v>
      </c>
      <c r="T534" s="92">
        <f>Data!CI534</f>
        <v>2500</v>
      </c>
      <c r="U534" s="92">
        <f>Data!CJ534</f>
        <v>6750</v>
      </c>
      <c r="V534" s="90">
        <f>Data!CA535</f>
        <v>236.56646728515625</v>
      </c>
      <c r="W534" s="90">
        <f>Data!CC534</f>
        <v>631.57891845703125</v>
      </c>
      <c r="X534" s="90" t="str">
        <f t="shared" si="150"/>
        <v/>
      </c>
      <c r="Y534" s="90">
        <f>Data!BU535</f>
        <v>216.05584716796875</v>
      </c>
      <c r="Z534" s="90">
        <f>Data!BW534</f>
        <v>99000</v>
      </c>
      <c r="AA534" s="90" t="str">
        <f t="shared" si="151"/>
        <v/>
      </c>
      <c r="AB534" s="90">
        <f>Data!BX535</f>
        <v>199.69332885742187</v>
      </c>
      <c r="AC534" s="90">
        <f>Data!BZ534</f>
        <v>99000</v>
      </c>
      <c r="AD534" s="90" t="str">
        <f t="shared" si="152"/>
        <v/>
      </c>
    </row>
    <row r="535" spans="1:30">
      <c r="A535" s="77">
        <v>196508</v>
      </c>
      <c r="B535" s="88">
        <f t="shared" si="142"/>
        <v>23862</v>
      </c>
      <c r="C535" s="79" t="str">
        <f t="shared" si="143"/>
        <v>Flood</v>
      </c>
      <c r="D535" s="79" t="str">
        <f t="shared" si="144"/>
        <v>Flood</v>
      </c>
      <c r="E535" s="79" t="str">
        <f t="shared" si="145"/>
        <v>Flood</v>
      </c>
      <c r="F535" s="89" t="str">
        <f t="shared" si="136"/>
        <v>&lt;RC</v>
      </c>
      <c r="G535" s="89" t="str">
        <f t="shared" si="137"/>
        <v>&lt;RC</v>
      </c>
      <c r="H535" s="89" t="str">
        <f t="shared" si="146"/>
        <v>PulseCap1</v>
      </c>
      <c r="I535" s="89" t="str">
        <f t="shared" si="147"/>
        <v>PulseCap1</v>
      </c>
      <c r="J535" s="79" t="str">
        <f>IF(DeltaCalc!P535="","--",DeltaCalc!P535)</f>
        <v>--</v>
      </c>
      <c r="K535" s="89" t="str">
        <f t="shared" si="148"/>
        <v>UWFE</v>
      </c>
      <c r="L535" s="90">
        <f>DeltaCalc!AF535</f>
        <v>38905.40234375</v>
      </c>
      <c r="M535" s="90">
        <f t="shared" si="138"/>
        <v>40245.61328125</v>
      </c>
      <c r="N535" s="90">
        <f t="shared" si="139"/>
        <v>911.21527099609375</v>
      </c>
      <c r="O535" s="90">
        <f t="shared" si="140"/>
        <v>911.21527099609375</v>
      </c>
      <c r="P535" s="90">
        <f t="shared" si="149"/>
        <v>1822.4305419921875</v>
      </c>
      <c r="Q535" s="90">
        <f t="shared" si="141"/>
        <v>38905.40234375</v>
      </c>
      <c r="R535" s="92">
        <f>Data!CG535</f>
        <v>0</v>
      </c>
      <c r="S535" s="92">
        <f>Data!CH535</f>
        <v>1000</v>
      </c>
      <c r="T535" s="92">
        <f>Data!CI535</f>
        <v>1000</v>
      </c>
      <c r="U535" s="92">
        <f>Data!CJ535</f>
        <v>2000</v>
      </c>
      <c r="V535" s="90">
        <f>Data!CA536</f>
        <v>379.66766357421875</v>
      </c>
      <c r="W535" s="90">
        <f>Data!CC535</f>
        <v>631.57891845703125</v>
      </c>
      <c r="X535" s="90" t="str">
        <f t="shared" si="150"/>
        <v/>
      </c>
      <c r="Y535" s="90">
        <f>Data!BU536</f>
        <v>241.44377136230469</v>
      </c>
      <c r="Z535" s="90">
        <f>Data!BW535</f>
        <v>450</v>
      </c>
      <c r="AA535" s="90" t="str">
        <f t="shared" si="151"/>
        <v/>
      </c>
      <c r="AB535" s="90">
        <f>Data!BX536</f>
        <v>188.41194152832031</v>
      </c>
      <c r="AC535" s="90">
        <f>Data!BZ535</f>
        <v>450</v>
      </c>
      <c r="AD535" s="90" t="str">
        <f t="shared" si="152"/>
        <v/>
      </c>
    </row>
    <row r="536" spans="1:30">
      <c r="A536" s="77">
        <v>196509</v>
      </c>
      <c r="B536" s="88">
        <f t="shared" si="142"/>
        <v>23893</v>
      </c>
      <c r="C536" s="79" t="str">
        <f t="shared" si="143"/>
        <v>Flood</v>
      </c>
      <c r="D536" s="79" t="str">
        <f t="shared" si="144"/>
        <v>Flood</v>
      </c>
      <c r="E536" s="79" t="str">
        <f t="shared" si="145"/>
        <v>Flood</v>
      </c>
      <c r="F536" s="89" t="str">
        <f t="shared" si="136"/>
        <v>&lt;RC</v>
      </c>
      <c r="G536" s="89" t="str">
        <f t="shared" si="137"/>
        <v>&lt;RC</v>
      </c>
      <c r="H536" s="89" t="str">
        <f t="shared" si="146"/>
        <v>PulseCap1</v>
      </c>
      <c r="I536" s="89" t="str">
        <f t="shared" si="147"/>
        <v>PulseCap1</v>
      </c>
      <c r="J536" s="79" t="str">
        <f>IF(DeltaCalc!P536="","--",DeltaCalc!P536)</f>
        <v>--</v>
      </c>
      <c r="K536" s="89" t="str">
        <f t="shared" si="148"/>
        <v>UWFE</v>
      </c>
      <c r="L536" s="90">
        <f>DeltaCalc!AF536</f>
        <v>12896.93359375</v>
      </c>
      <c r="M536" s="90">
        <f t="shared" si="138"/>
        <v>18975.97265625</v>
      </c>
      <c r="N536" s="90">
        <f t="shared" si="139"/>
        <v>700</v>
      </c>
      <c r="O536" s="90">
        <f t="shared" si="140"/>
        <v>800</v>
      </c>
      <c r="P536" s="90">
        <f t="shared" si="149"/>
        <v>1500</v>
      </c>
      <c r="Q536" s="90">
        <f t="shared" si="141"/>
        <v>12896.93359375</v>
      </c>
      <c r="R536" s="92">
        <f>Data!CG536</f>
        <v>0</v>
      </c>
      <c r="S536" s="92">
        <f>Data!CH536</f>
        <v>1000</v>
      </c>
      <c r="T536" s="92">
        <f>Data!CI536</f>
        <v>1000</v>
      </c>
      <c r="U536" s="92">
        <f>Data!CJ536</f>
        <v>2000</v>
      </c>
      <c r="V536" s="90">
        <f>Data!CA537</f>
        <v>398.9996337890625</v>
      </c>
      <c r="W536" s="90">
        <f>Data!CC536</f>
        <v>631.57891845703125</v>
      </c>
      <c r="X536" s="90" t="str">
        <f t="shared" si="150"/>
        <v/>
      </c>
      <c r="Y536" s="90">
        <f>Data!BU537</f>
        <v>242.01918029785156</v>
      </c>
      <c r="Z536" s="90">
        <f>Data!BW536</f>
        <v>450</v>
      </c>
      <c r="AA536" s="90" t="str">
        <f t="shared" si="151"/>
        <v/>
      </c>
      <c r="AB536" s="90">
        <f>Data!BX537</f>
        <v>191.66790771484375</v>
      </c>
      <c r="AC536" s="90">
        <f>Data!BZ536</f>
        <v>450</v>
      </c>
      <c r="AD536" s="90" t="str">
        <f t="shared" si="152"/>
        <v/>
      </c>
    </row>
    <row r="537" spans="1:30">
      <c r="A537" s="77">
        <v>196510</v>
      </c>
      <c r="B537" s="88">
        <f t="shared" si="142"/>
        <v>23923</v>
      </c>
      <c r="C537" s="79" t="str">
        <f t="shared" si="143"/>
        <v>NCP</v>
      </c>
      <c r="D537" s="79" t="str">
        <f t="shared" si="144"/>
        <v>Flood</v>
      </c>
      <c r="E537" s="79" t="str">
        <f t="shared" si="145"/>
        <v>Flood</v>
      </c>
      <c r="F537" s="89" t="str">
        <f t="shared" si="136"/>
        <v>&lt;RC</v>
      </c>
      <c r="G537" s="89" t="str">
        <f t="shared" si="137"/>
        <v>&lt;RC</v>
      </c>
      <c r="H537" s="89" t="str">
        <f t="shared" si="146"/>
        <v>--</v>
      </c>
      <c r="I537" s="89" t="str">
        <f t="shared" si="147"/>
        <v>--</v>
      </c>
      <c r="J537" s="79" t="str">
        <f>IF(DeltaCalc!P537="","--",DeltaCalc!P537)</f>
        <v>--</v>
      </c>
      <c r="K537" s="89" t="str">
        <f t="shared" si="148"/>
        <v>UWFE</v>
      </c>
      <c r="L537" s="90">
        <f>DeltaCalc!AF537</f>
        <v>4103.180873448182</v>
      </c>
      <c r="M537" s="90">
        <f t="shared" si="138"/>
        <v>15534.1728515625</v>
      </c>
      <c r="N537" s="90">
        <f t="shared" si="139"/>
        <v>2813.149169921875</v>
      </c>
      <c r="O537" s="90">
        <f t="shared" si="140"/>
        <v>2813.149169921875</v>
      </c>
      <c r="P537" s="90">
        <f t="shared" si="149"/>
        <v>5626.29833984375</v>
      </c>
      <c r="Q537" s="90">
        <f t="shared" si="141"/>
        <v>4681.72314453125</v>
      </c>
      <c r="R537" s="92">
        <f>Data!CG537</f>
        <v>4586.88720703125</v>
      </c>
      <c r="S537" s="92">
        <f>Data!CH537</f>
        <v>2500</v>
      </c>
      <c r="T537" s="92">
        <f>Data!CI537</f>
        <v>2000</v>
      </c>
      <c r="U537" s="92">
        <f>Data!CJ537</f>
        <v>4500</v>
      </c>
      <c r="V537" s="90">
        <f>Data!CA538</f>
        <v>252.48408508300781</v>
      </c>
      <c r="W537" s="90">
        <f>Data!CC537</f>
        <v>631.57891845703125</v>
      </c>
      <c r="X537" s="90" t="str">
        <f t="shared" si="150"/>
        <v/>
      </c>
      <c r="Y537" s="90">
        <f>Data!BU538</f>
        <v>205.22055053710937</v>
      </c>
      <c r="Z537" s="90">
        <f>Data!BW537</f>
        <v>450</v>
      </c>
      <c r="AA537" s="90" t="str">
        <f t="shared" si="151"/>
        <v/>
      </c>
      <c r="AB537" s="90">
        <f>Data!BX538</f>
        <v>231.61099243164062</v>
      </c>
      <c r="AC537" s="90">
        <f>Data!BZ537</f>
        <v>450</v>
      </c>
      <c r="AD537" s="90" t="str">
        <f t="shared" si="152"/>
        <v/>
      </c>
    </row>
    <row r="538" spans="1:30">
      <c r="A538" s="77">
        <v>196511</v>
      </c>
      <c r="B538" s="88">
        <f t="shared" si="142"/>
        <v>23954</v>
      </c>
      <c r="C538" s="79" t="str">
        <f t="shared" si="143"/>
        <v>--</v>
      </c>
      <c r="D538" s="79" t="str">
        <f t="shared" si="144"/>
        <v>--</v>
      </c>
      <c r="E538" s="79" t="str">
        <f t="shared" si="145"/>
        <v>--</v>
      </c>
      <c r="F538" s="89" t="str">
        <f t="shared" si="136"/>
        <v>&lt;RC</v>
      </c>
      <c r="G538" s="89" t="str">
        <f t="shared" si="137"/>
        <v>&lt;RC</v>
      </c>
      <c r="H538" s="89" t="str">
        <f t="shared" si="146"/>
        <v>Tracy</v>
      </c>
      <c r="I538" s="89" t="str">
        <f t="shared" si="147"/>
        <v>Banks</v>
      </c>
      <c r="J538" s="79" t="str">
        <f>IF(DeltaCalc!P538="","--",DeltaCalc!P538)</f>
        <v>MRDO</v>
      </c>
      <c r="K538" s="89" t="str">
        <f t="shared" si="148"/>
        <v>IBU</v>
      </c>
      <c r="L538" s="90">
        <f>DeltaCalc!AF538</f>
        <v>0</v>
      </c>
      <c r="M538" s="90">
        <f t="shared" si="138"/>
        <v>20890.19921875</v>
      </c>
      <c r="N538" s="90">
        <f t="shared" si="139"/>
        <v>6680</v>
      </c>
      <c r="O538" s="90">
        <f t="shared" si="140"/>
        <v>4575.60791015625</v>
      </c>
      <c r="P538" s="90">
        <f t="shared" si="149"/>
        <v>11255.60791015625</v>
      </c>
      <c r="Q538" s="90">
        <f t="shared" si="141"/>
        <v>0</v>
      </c>
      <c r="R538" s="92">
        <f>Data!CG538</f>
        <v>20850.3984375</v>
      </c>
      <c r="S538" s="92">
        <f>Data!CH538</f>
        <v>6680</v>
      </c>
      <c r="T538" s="92">
        <f>Data!CI538</f>
        <v>4575.60791015625</v>
      </c>
      <c r="U538" s="92">
        <f>Data!CJ538</f>
        <v>11255.6083984375</v>
      </c>
      <c r="V538" s="90">
        <f>Data!CA539</f>
        <v>244.72508239746094</v>
      </c>
      <c r="W538" s="90">
        <f>Data!CC538</f>
        <v>631.57891845703125</v>
      </c>
      <c r="X538" s="90" t="str">
        <f t="shared" si="150"/>
        <v/>
      </c>
      <c r="Y538" s="90">
        <f>Data!BU539</f>
        <v>462.02679443359375</v>
      </c>
      <c r="Z538" s="90">
        <f>Data!BW538</f>
        <v>450</v>
      </c>
      <c r="AA538" s="90">
        <f t="shared" si="151"/>
        <v>12.02679443359375</v>
      </c>
      <c r="AB538" s="90">
        <f>Data!BX539</f>
        <v>341.47967529296875</v>
      </c>
      <c r="AC538" s="90">
        <f>Data!BZ538</f>
        <v>450</v>
      </c>
      <c r="AD538" s="90" t="str">
        <f t="shared" si="152"/>
        <v/>
      </c>
    </row>
    <row r="539" spans="1:30">
      <c r="A539" s="77">
        <v>196512</v>
      </c>
      <c r="B539" s="88">
        <f t="shared" si="142"/>
        <v>23985</v>
      </c>
      <c r="C539" s="79" t="str">
        <f t="shared" si="143"/>
        <v>NCP</v>
      </c>
      <c r="D539" s="79" t="str">
        <f t="shared" si="144"/>
        <v>Flood</v>
      </c>
      <c r="E539" s="79" t="str">
        <f t="shared" si="145"/>
        <v>--</v>
      </c>
      <c r="F539" s="89" t="str">
        <f t="shared" si="136"/>
        <v>&lt;RC</v>
      </c>
      <c r="G539" s="89" t="str">
        <f t="shared" si="137"/>
        <v>&lt;RC</v>
      </c>
      <c r="H539" s="89" t="str">
        <f t="shared" si="146"/>
        <v>Tracy</v>
      </c>
      <c r="I539" s="89" t="str">
        <f t="shared" si="147"/>
        <v>Banks</v>
      </c>
      <c r="J539" s="79" t="str">
        <f>IF(DeltaCalc!P539="","--",DeltaCalc!P539)</f>
        <v>MRDO</v>
      </c>
      <c r="K539" s="89" t="str">
        <f t="shared" si="148"/>
        <v>UWFE</v>
      </c>
      <c r="L539" s="90">
        <f>DeltaCalc!AF539</f>
        <v>0</v>
      </c>
      <c r="M539" s="90">
        <f t="shared" si="138"/>
        <v>13977.640625</v>
      </c>
      <c r="N539" s="90">
        <f t="shared" si="139"/>
        <v>6680</v>
      </c>
      <c r="O539" s="90">
        <f t="shared" si="140"/>
        <v>4533.28125</v>
      </c>
      <c r="P539" s="90">
        <f t="shared" si="149"/>
        <v>11213.28125</v>
      </c>
      <c r="Q539" s="90">
        <f t="shared" si="141"/>
        <v>0</v>
      </c>
      <c r="R539" s="92">
        <f>Data!CG539</f>
        <v>12280.8095703125</v>
      </c>
      <c r="S539" s="92">
        <f>Data!CH539</f>
        <v>6680</v>
      </c>
      <c r="T539" s="92">
        <f>Data!CI539</f>
        <v>4533.28125</v>
      </c>
      <c r="U539" s="92">
        <f>Data!CJ539</f>
        <v>11213.28125</v>
      </c>
      <c r="V539" s="90">
        <f>Data!CA540</f>
        <v>427.36184692382813</v>
      </c>
      <c r="W539" s="90">
        <f>Data!CC539</f>
        <v>631.57891845703125</v>
      </c>
      <c r="X539" s="90" t="str">
        <f t="shared" si="150"/>
        <v/>
      </c>
      <c r="Y539" s="90">
        <f>Data!BU540</f>
        <v>1059.4959716796875</v>
      </c>
      <c r="Z539" s="90">
        <f>Data!BW539</f>
        <v>1350</v>
      </c>
      <c r="AA539" s="90" t="str">
        <f t="shared" si="151"/>
        <v/>
      </c>
      <c r="AB539" s="90">
        <f>Data!BX540</f>
        <v>894.1165771484375</v>
      </c>
      <c r="AC539" s="90">
        <f>Data!BZ539</f>
        <v>1650</v>
      </c>
      <c r="AD539" s="90" t="str">
        <f t="shared" si="152"/>
        <v/>
      </c>
    </row>
    <row r="540" spans="1:30">
      <c r="A540" s="77">
        <v>196513</v>
      </c>
      <c r="B540" s="88">
        <f t="shared" si="142"/>
        <v>24015</v>
      </c>
      <c r="C540" s="79" t="str">
        <f t="shared" si="143"/>
        <v>--</v>
      </c>
      <c r="D540" s="79" t="str">
        <f t="shared" si="144"/>
        <v>--</v>
      </c>
      <c r="E540" s="79" t="str">
        <f t="shared" si="145"/>
        <v>--</v>
      </c>
      <c r="F540" s="89" t="str">
        <f t="shared" si="136"/>
        <v>&lt;RC</v>
      </c>
      <c r="G540" s="89" t="str">
        <f t="shared" si="137"/>
        <v>&lt;RC</v>
      </c>
      <c r="H540" s="89" t="str">
        <f t="shared" si="146"/>
        <v>Tracy</v>
      </c>
      <c r="I540" s="89" t="str">
        <f t="shared" si="147"/>
        <v>--</v>
      </c>
      <c r="J540" s="79" t="str">
        <f>IF(DeltaCalc!P540="","--",DeltaCalc!P540)</f>
        <v>--</v>
      </c>
      <c r="K540" s="89" t="str">
        <f t="shared" si="148"/>
        <v>IBU</v>
      </c>
      <c r="L540" s="90">
        <f>DeltaCalc!AF540</f>
        <v>0.30677339434623718</v>
      </c>
      <c r="M540" s="90">
        <f t="shared" si="138"/>
        <v>27789.0703125</v>
      </c>
      <c r="N540" s="90">
        <f t="shared" si="139"/>
        <v>5983.45068359375</v>
      </c>
      <c r="O540" s="90">
        <f t="shared" si="140"/>
        <v>4470.283203125</v>
      </c>
      <c r="P540" s="90">
        <f t="shared" si="149"/>
        <v>10453.73388671875</v>
      </c>
      <c r="Q540" s="90">
        <f t="shared" si="141"/>
        <v>0.30677339434623718</v>
      </c>
      <c r="R540" s="92">
        <f>Data!CG540</f>
        <v>11816.5185546875</v>
      </c>
      <c r="S540" s="92">
        <f>Data!CH540</f>
        <v>6680</v>
      </c>
      <c r="T540" s="92">
        <f>Data!CI540</f>
        <v>4470.283203125</v>
      </c>
      <c r="U540" s="92">
        <f>Data!CJ540</f>
        <v>11150.283203125</v>
      </c>
      <c r="V540" s="90">
        <f>Data!CA541</f>
        <v>537.6112060546875</v>
      </c>
      <c r="W540" s="90">
        <f>Data!CC540</f>
        <v>964.91229248046875</v>
      </c>
      <c r="X540" s="90" t="str">
        <f t="shared" si="150"/>
        <v/>
      </c>
      <c r="Y540" s="90">
        <f>Data!BU541</f>
        <v>919.78375244140625</v>
      </c>
      <c r="Z540" s="90">
        <f>Data!BW540</f>
        <v>99000</v>
      </c>
      <c r="AA540" s="90" t="str">
        <f t="shared" si="151"/>
        <v/>
      </c>
      <c r="AB540" s="90">
        <f>Data!BX541</f>
        <v>306.93341064453125</v>
      </c>
      <c r="AC540" s="90">
        <f>Data!BZ540</f>
        <v>99000</v>
      </c>
      <c r="AD540" s="90" t="str">
        <f t="shared" si="152"/>
        <v/>
      </c>
    </row>
    <row r="541" spans="1:30">
      <c r="A541" s="77">
        <v>196602</v>
      </c>
      <c r="B541" s="88">
        <f t="shared" si="142"/>
        <v>24046</v>
      </c>
      <c r="C541" s="79" t="str">
        <f t="shared" si="143"/>
        <v>--</v>
      </c>
      <c r="D541" s="79" t="str">
        <f t="shared" si="144"/>
        <v>--</v>
      </c>
      <c r="E541" s="79" t="str">
        <f t="shared" si="145"/>
        <v>--</v>
      </c>
      <c r="F541" s="89" t="str">
        <f t="shared" si="136"/>
        <v>&lt;RC</v>
      </c>
      <c r="G541" s="89" t="str">
        <f t="shared" si="137"/>
        <v>&lt;RC</v>
      </c>
      <c r="H541" s="89" t="str">
        <f t="shared" si="146"/>
        <v>--</v>
      </c>
      <c r="I541" s="89" t="str">
        <f t="shared" si="147"/>
        <v>--</v>
      </c>
      <c r="J541" s="79" t="str">
        <f>IF(DeltaCalc!P541="","--",DeltaCalc!P541)</f>
        <v>MRDO</v>
      </c>
      <c r="K541" s="89" t="str">
        <f t="shared" si="148"/>
        <v>UWFE</v>
      </c>
      <c r="L541" s="90">
        <f>DeltaCalc!AF541</f>
        <v>0</v>
      </c>
      <c r="M541" s="90">
        <f t="shared" si="138"/>
        <v>14229.7802734375</v>
      </c>
      <c r="N541" s="90">
        <f t="shared" si="139"/>
        <v>3374.90283203125</v>
      </c>
      <c r="O541" s="90">
        <f t="shared" si="140"/>
        <v>3374.90283203125</v>
      </c>
      <c r="P541" s="90">
        <f t="shared" si="149"/>
        <v>6749.8056640625</v>
      </c>
      <c r="Q541" s="90">
        <f t="shared" si="141"/>
        <v>0</v>
      </c>
      <c r="R541" s="92">
        <f>Data!CG541</f>
        <v>0</v>
      </c>
      <c r="S541" s="92">
        <f>Data!CH541</f>
        <v>5760.23388671875</v>
      </c>
      <c r="T541" s="92">
        <f>Data!CI541</f>
        <v>4348.16552734375</v>
      </c>
      <c r="U541" s="92">
        <f>Data!CJ541</f>
        <v>10108.3994140625</v>
      </c>
      <c r="V541" s="90">
        <f>Data!CA542</f>
        <v>291.26889038085937</v>
      </c>
      <c r="W541" s="90">
        <f>Data!CC541</f>
        <v>964.91229248046875</v>
      </c>
      <c r="X541" s="90" t="str">
        <f t="shared" si="150"/>
        <v/>
      </c>
      <c r="Y541" s="90">
        <f>Data!BU542</f>
        <v>313.75860595703125</v>
      </c>
      <c r="Z541" s="90">
        <f>Data!BW541</f>
        <v>99000</v>
      </c>
      <c r="AA541" s="90" t="str">
        <f t="shared" si="151"/>
        <v/>
      </c>
      <c r="AB541" s="90">
        <f>Data!BX542</f>
        <v>262.219482421875</v>
      </c>
      <c r="AC541" s="90">
        <f>Data!BZ541</f>
        <v>99000</v>
      </c>
      <c r="AD541" s="90" t="str">
        <f t="shared" si="152"/>
        <v/>
      </c>
    </row>
    <row r="542" spans="1:30">
      <c r="A542" s="77">
        <v>196603</v>
      </c>
      <c r="B542" s="88">
        <f t="shared" si="142"/>
        <v>24076</v>
      </c>
      <c r="C542" s="79" t="str">
        <f t="shared" si="143"/>
        <v>--</v>
      </c>
      <c r="D542" s="79" t="str">
        <f t="shared" si="144"/>
        <v>Nimbus</v>
      </c>
      <c r="E542" s="79" t="str">
        <f t="shared" si="145"/>
        <v>--</v>
      </c>
      <c r="F542" s="89" t="str">
        <f t="shared" si="136"/>
        <v>&lt;RC</v>
      </c>
      <c r="G542" s="89" t="str">
        <f t="shared" si="137"/>
        <v>&lt;RC</v>
      </c>
      <c r="H542" s="89" t="str">
        <f t="shared" si="146"/>
        <v>Tracy</v>
      </c>
      <c r="I542" s="89" t="str">
        <f t="shared" si="147"/>
        <v>--</v>
      </c>
      <c r="J542" s="79" t="str">
        <f>IF(DeltaCalc!P542="","--",DeltaCalc!P542)</f>
        <v>MRDO</v>
      </c>
      <c r="K542" s="89" t="str">
        <f t="shared" si="148"/>
        <v>UWFE</v>
      </c>
      <c r="L542" s="90">
        <f>DeltaCalc!AF542</f>
        <v>0</v>
      </c>
      <c r="M542" s="90">
        <f t="shared" si="138"/>
        <v>19803.37109375</v>
      </c>
      <c r="N542" s="90">
        <f t="shared" si="139"/>
        <v>4694.82421875</v>
      </c>
      <c r="O542" s="90">
        <f t="shared" si="140"/>
        <v>4251.51708984375</v>
      </c>
      <c r="P542" s="90">
        <f t="shared" si="149"/>
        <v>8946.34130859375</v>
      </c>
      <c r="Q542" s="90">
        <f t="shared" si="141"/>
        <v>0</v>
      </c>
      <c r="R542" s="92">
        <f>Data!CG542</f>
        <v>0</v>
      </c>
      <c r="S542" s="92">
        <f>Data!CH542</f>
        <v>6680</v>
      </c>
      <c r="T542" s="92">
        <f>Data!CI542</f>
        <v>4251.51708984375</v>
      </c>
      <c r="U542" s="92">
        <f>Data!CJ542</f>
        <v>10931.5166015625</v>
      </c>
      <c r="V542" s="90">
        <f>Data!CA543</f>
        <v>270.802734375</v>
      </c>
      <c r="W542" s="90">
        <f>Data!CC542</f>
        <v>964.91229248046875</v>
      </c>
      <c r="X542" s="90" t="str">
        <f t="shared" si="150"/>
        <v/>
      </c>
      <c r="Y542" s="90">
        <f>Data!BU543</f>
        <v>363.58663940429687</v>
      </c>
      <c r="Z542" s="90">
        <f>Data!BW542</f>
        <v>99000</v>
      </c>
      <c r="AA542" s="90" t="str">
        <f t="shared" si="151"/>
        <v/>
      </c>
      <c r="AB542" s="90">
        <f>Data!BX543</f>
        <v>240.21835327148437</v>
      </c>
      <c r="AC542" s="90">
        <f>Data!BZ542</f>
        <v>99000</v>
      </c>
      <c r="AD542" s="90" t="str">
        <f t="shared" si="152"/>
        <v/>
      </c>
    </row>
    <row r="543" spans="1:30">
      <c r="A543" s="77">
        <v>196604</v>
      </c>
      <c r="B543" s="88">
        <f t="shared" si="142"/>
        <v>24107</v>
      </c>
      <c r="C543" s="79" t="str">
        <f t="shared" si="143"/>
        <v>Keswick</v>
      </c>
      <c r="D543" s="79" t="str">
        <f t="shared" si="144"/>
        <v>Nimbus</v>
      </c>
      <c r="E543" s="79" t="str">
        <f t="shared" si="145"/>
        <v>Therm.</v>
      </c>
      <c r="F543" s="89" t="str">
        <f t="shared" si="136"/>
        <v>&lt;RC</v>
      </c>
      <c r="G543" s="89" t="str">
        <f t="shared" si="137"/>
        <v>&lt;RC</v>
      </c>
      <c r="H543" s="89" t="str">
        <f t="shared" si="146"/>
        <v>Tracy</v>
      </c>
      <c r="I543" s="89" t="str">
        <f t="shared" si="147"/>
        <v>Banks</v>
      </c>
      <c r="J543" s="79" t="str">
        <f>IF(DeltaCalc!P543="","--",DeltaCalc!P543)</f>
        <v>--</v>
      </c>
      <c r="K543" s="89" t="str">
        <f t="shared" si="148"/>
        <v>UWFE</v>
      </c>
      <c r="L543" s="90">
        <f>DeltaCalc!AF543</f>
        <v>617.18752263830538</v>
      </c>
      <c r="M543" s="90">
        <f t="shared" si="138"/>
        <v>12949.0146484375</v>
      </c>
      <c r="N543" s="90">
        <f t="shared" si="139"/>
        <v>7504.35205078125</v>
      </c>
      <c r="O543" s="90">
        <f t="shared" si="140"/>
        <v>4222.51318359375</v>
      </c>
      <c r="P543" s="90">
        <f t="shared" si="149"/>
        <v>11726.865234375</v>
      </c>
      <c r="Q543" s="90">
        <f t="shared" si="141"/>
        <v>2449.0625</v>
      </c>
      <c r="R543" s="92">
        <f>Data!CG543</f>
        <v>0</v>
      </c>
      <c r="S543" s="92">
        <f>Data!CH543</f>
        <v>4500</v>
      </c>
      <c r="T543" s="92">
        <f>Data!CI543</f>
        <v>3750</v>
      </c>
      <c r="U543" s="92">
        <f>Data!CJ543</f>
        <v>8250</v>
      </c>
      <c r="V543" s="90">
        <f>Data!CA544</f>
        <v>310.75457763671875</v>
      </c>
      <c r="W543" s="90">
        <f>Data!CC543</f>
        <v>964.91229248046875</v>
      </c>
      <c r="X543" s="90" t="str">
        <f t="shared" si="150"/>
        <v/>
      </c>
      <c r="Y543" s="90">
        <f>Data!BU544</f>
        <v>445.19949340820312</v>
      </c>
      <c r="Z543" s="90">
        <f>Data!BW543</f>
        <v>99000</v>
      </c>
      <c r="AA543" s="90" t="str">
        <f t="shared" si="151"/>
        <v/>
      </c>
      <c r="AB543" s="90">
        <f>Data!BX544</f>
        <v>341.78811645507812</v>
      </c>
      <c r="AC543" s="90">
        <f>Data!BZ543</f>
        <v>99000</v>
      </c>
      <c r="AD543" s="90" t="str">
        <f t="shared" si="152"/>
        <v/>
      </c>
    </row>
    <row r="544" spans="1:30">
      <c r="A544" s="77">
        <v>196605</v>
      </c>
      <c r="B544" s="88">
        <f t="shared" si="142"/>
        <v>24138</v>
      </c>
      <c r="C544" s="79" t="str">
        <f t="shared" si="143"/>
        <v>--</v>
      </c>
      <c r="D544" s="79" t="str">
        <f t="shared" si="144"/>
        <v>Flood</v>
      </c>
      <c r="E544" s="79" t="str">
        <f t="shared" si="145"/>
        <v>Therm.</v>
      </c>
      <c r="F544" s="89" t="str">
        <f t="shared" si="136"/>
        <v>&lt;RC</v>
      </c>
      <c r="G544" s="89" t="str">
        <f t="shared" si="137"/>
        <v>&gt;RC</v>
      </c>
      <c r="H544" s="89" t="str">
        <f t="shared" si="146"/>
        <v>--</v>
      </c>
      <c r="I544" s="89" t="str">
        <f t="shared" si="147"/>
        <v>--</v>
      </c>
      <c r="J544" s="79" t="str">
        <f>IF(DeltaCalc!P544="","--",DeltaCalc!P544)</f>
        <v>--</v>
      </c>
      <c r="K544" s="89" t="str">
        <f t="shared" si="148"/>
        <v>UWFE</v>
      </c>
      <c r="L544" s="90">
        <f>DeltaCalc!AF544</f>
        <v>21887.892578125</v>
      </c>
      <c r="M544" s="90">
        <f t="shared" si="138"/>
        <v>27628.474609375</v>
      </c>
      <c r="N544" s="90">
        <f t="shared" si="139"/>
        <v>3913.44921875</v>
      </c>
      <c r="O544" s="90">
        <f t="shared" si="140"/>
        <v>3913.44921875</v>
      </c>
      <c r="P544" s="90">
        <f t="shared" si="149"/>
        <v>7826.8984375</v>
      </c>
      <c r="Q544" s="90">
        <f t="shared" si="141"/>
        <v>21887.892578125</v>
      </c>
      <c r="R544" s="92">
        <f>Data!CG544</f>
        <v>0</v>
      </c>
      <c r="S544" s="92">
        <f>Data!CH544</f>
        <v>3750</v>
      </c>
      <c r="T544" s="92">
        <f>Data!CI544</f>
        <v>3000</v>
      </c>
      <c r="U544" s="92">
        <f>Data!CJ544</f>
        <v>6750</v>
      </c>
      <c r="V544" s="90">
        <f>Data!CA545</f>
        <v>313.33120727539063</v>
      </c>
      <c r="W544" s="90">
        <f>Data!CC544</f>
        <v>964.91229248046875</v>
      </c>
      <c r="X544" s="90" t="str">
        <f t="shared" si="150"/>
        <v/>
      </c>
      <c r="Y544" s="90">
        <f>Data!BU545</f>
        <v>338.568359375</v>
      </c>
      <c r="Z544" s="90">
        <f>Data!BW544</f>
        <v>99000</v>
      </c>
      <c r="AA544" s="90" t="str">
        <f t="shared" si="151"/>
        <v/>
      </c>
      <c r="AB544" s="90">
        <f>Data!BX545</f>
        <v>213.27923583984375</v>
      </c>
      <c r="AC544" s="90">
        <f>Data!BZ544</f>
        <v>99000</v>
      </c>
      <c r="AD544" s="90" t="str">
        <f t="shared" si="152"/>
        <v/>
      </c>
    </row>
    <row r="545" spans="1:30">
      <c r="A545" s="77">
        <v>196606</v>
      </c>
      <c r="B545" s="88">
        <f t="shared" si="142"/>
        <v>24166</v>
      </c>
      <c r="C545" s="79" t="str">
        <f t="shared" si="143"/>
        <v>Keswick</v>
      </c>
      <c r="D545" s="79" t="str">
        <f t="shared" si="144"/>
        <v>Flood</v>
      </c>
      <c r="E545" s="79" t="str">
        <f t="shared" si="145"/>
        <v>Therm.</v>
      </c>
      <c r="F545" s="89" t="str">
        <f t="shared" si="136"/>
        <v>&lt;RC</v>
      </c>
      <c r="G545" s="89" t="str">
        <f t="shared" si="137"/>
        <v>&lt;RC</v>
      </c>
      <c r="H545" s="89" t="str">
        <f t="shared" si="146"/>
        <v>--</v>
      </c>
      <c r="I545" s="89" t="str">
        <f t="shared" si="147"/>
        <v>--</v>
      </c>
      <c r="J545" s="79" t="str">
        <f>IF(DeltaCalc!P545="","--",DeltaCalc!P545)</f>
        <v>--</v>
      </c>
      <c r="K545" s="89" t="str">
        <f t="shared" si="148"/>
        <v>UWFE</v>
      </c>
      <c r="L545" s="90">
        <f>DeltaCalc!AF545</f>
        <v>5946.6156146631147</v>
      </c>
      <c r="M545" s="90">
        <f t="shared" si="138"/>
        <v>22104.009765625</v>
      </c>
      <c r="N545" s="90">
        <f t="shared" si="139"/>
        <v>3967.447265625</v>
      </c>
      <c r="O545" s="90">
        <f t="shared" si="140"/>
        <v>3967.447265625</v>
      </c>
      <c r="P545" s="90">
        <f t="shared" si="149"/>
        <v>7934.89453125</v>
      </c>
      <c r="Q545" s="90">
        <f t="shared" si="141"/>
        <v>14529.2734375</v>
      </c>
      <c r="R545" s="92">
        <f>Data!CG545</f>
        <v>0</v>
      </c>
      <c r="S545" s="92">
        <f>Data!CH545</f>
        <v>4250</v>
      </c>
      <c r="T545" s="92">
        <f>Data!CI545</f>
        <v>2500</v>
      </c>
      <c r="U545" s="92">
        <f>Data!CJ545</f>
        <v>6750</v>
      </c>
      <c r="V545" s="90">
        <f>Data!CA546</f>
        <v>277.76129150390625</v>
      </c>
      <c r="W545" s="90">
        <f>Data!CC545</f>
        <v>631.57891845703125</v>
      </c>
      <c r="X545" s="90" t="str">
        <f t="shared" si="150"/>
        <v/>
      </c>
      <c r="Y545" s="90">
        <f>Data!BU546</f>
        <v>217.19332885742187</v>
      </c>
      <c r="Z545" s="90">
        <f>Data!BW545</f>
        <v>99000</v>
      </c>
      <c r="AA545" s="90" t="str">
        <f t="shared" si="151"/>
        <v/>
      </c>
      <c r="AB545" s="90">
        <f>Data!BX546</f>
        <v>178.2486572265625</v>
      </c>
      <c r="AC545" s="90">
        <f>Data!BZ545</f>
        <v>99000</v>
      </c>
      <c r="AD545" s="90" t="str">
        <f t="shared" si="152"/>
        <v/>
      </c>
    </row>
    <row r="546" spans="1:30">
      <c r="A546" s="77">
        <v>196607</v>
      </c>
      <c r="B546" s="88">
        <f t="shared" si="142"/>
        <v>24197</v>
      </c>
      <c r="C546" s="79" t="str">
        <f t="shared" si="143"/>
        <v>Flood</v>
      </c>
      <c r="D546" s="79" t="str">
        <f t="shared" si="144"/>
        <v>Flood</v>
      </c>
      <c r="E546" s="79" t="str">
        <f t="shared" si="145"/>
        <v>Therm.</v>
      </c>
      <c r="F546" s="89" t="str">
        <f t="shared" si="136"/>
        <v>&gt;RC</v>
      </c>
      <c r="G546" s="89" t="str">
        <f t="shared" si="137"/>
        <v>&lt;RC</v>
      </c>
      <c r="H546" s="89" t="str">
        <f t="shared" si="146"/>
        <v>--</v>
      </c>
      <c r="I546" s="89" t="str">
        <f t="shared" si="147"/>
        <v>--</v>
      </c>
      <c r="J546" s="79" t="str">
        <f>IF(DeltaCalc!P546="","--",DeltaCalc!P546)</f>
        <v>--</v>
      </c>
      <c r="K546" s="89" t="str">
        <f t="shared" si="148"/>
        <v>UWFE</v>
      </c>
      <c r="L546" s="90">
        <f>DeltaCalc!AF546</f>
        <v>5111.38818359375</v>
      </c>
      <c r="M546" s="90">
        <f t="shared" si="138"/>
        <v>20017.458984375</v>
      </c>
      <c r="N546" s="90">
        <f t="shared" si="139"/>
        <v>2832.435546875</v>
      </c>
      <c r="O546" s="90">
        <f t="shared" si="140"/>
        <v>2832.435546875</v>
      </c>
      <c r="P546" s="90">
        <f t="shared" si="149"/>
        <v>5664.87109375</v>
      </c>
      <c r="Q546" s="90">
        <f t="shared" si="141"/>
        <v>5111.38818359375</v>
      </c>
      <c r="R546" s="92">
        <f>Data!CG546</f>
        <v>0</v>
      </c>
      <c r="S546" s="92">
        <f>Data!CH546</f>
        <v>2754.651123046875</v>
      </c>
      <c r="T546" s="92">
        <f>Data!CI546</f>
        <v>800</v>
      </c>
      <c r="U546" s="92">
        <f>Data!CJ546</f>
        <v>3554.651123046875</v>
      </c>
      <c r="V546" s="90">
        <f>Data!CA547</f>
        <v>237.05946350097656</v>
      </c>
      <c r="W546" s="90">
        <f>Data!CC546</f>
        <v>631.57891845703125</v>
      </c>
      <c r="X546" s="90" t="str">
        <f t="shared" si="150"/>
        <v/>
      </c>
      <c r="Y546" s="90">
        <f>Data!BU547</f>
        <v>221.32475280761719</v>
      </c>
      <c r="Z546" s="90">
        <f>Data!BW546</f>
        <v>99000</v>
      </c>
      <c r="AA546" s="90" t="str">
        <f t="shared" si="151"/>
        <v/>
      </c>
      <c r="AB546" s="90">
        <f>Data!BX547</f>
        <v>158.86990356445312</v>
      </c>
      <c r="AC546" s="90">
        <f>Data!BZ546</f>
        <v>99000</v>
      </c>
      <c r="AD546" s="90" t="str">
        <f t="shared" si="152"/>
        <v/>
      </c>
    </row>
    <row r="547" spans="1:30">
      <c r="A547" s="77">
        <v>196608</v>
      </c>
      <c r="B547" s="88">
        <f t="shared" si="142"/>
        <v>24227</v>
      </c>
      <c r="C547" s="79" t="str">
        <f t="shared" si="143"/>
        <v>Flood</v>
      </c>
      <c r="D547" s="79" t="str">
        <f t="shared" si="144"/>
        <v>Flood</v>
      </c>
      <c r="E547" s="79" t="str">
        <f t="shared" si="145"/>
        <v>F. Min</v>
      </c>
      <c r="F547" s="89" t="str">
        <f t="shared" si="136"/>
        <v>&gt;RC</v>
      </c>
      <c r="G547" s="89" t="str">
        <f t="shared" si="137"/>
        <v>&gt;RC</v>
      </c>
      <c r="H547" s="89" t="str">
        <f t="shared" si="146"/>
        <v>PulseCap1</v>
      </c>
      <c r="I547" s="89" t="str">
        <f t="shared" si="147"/>
        <v>PulseCap1</v>
      </c>
      <c r="J547" s="79" t="str">
        <f>IF(DeltaCalc!P547="","--",DeltaCalc!P547)</f>
        <v>--</v>
      </c>
      <c r="K547" s="89" t="str">
        <f t="shared" si="148"/>
        <v>UWFE</v>
      </c>
      <c r="L547" s="90">
        <f>DeltaCalc!AF547</f>
        <v>8326.9619140625</v>
      </c>
      <c r="M547" s="90">
        <f t="shared" si="138"/>
        <v>16644.99609375</v>
      </c>
      <c r="N547" s="90">
        <f t="shared" si="139"/>
        <v>700</v>
      </c>
      <c r="O547" s="90">
        <f t="shared" si="140"/>
        <v>800</v>
      </c>
      <c r="P547" s="90">
        <f t="shared" si="149"/>
        <v>1500</v>
      </c>
      <c r="Q547" s="90">
        <f t="shared" si="141"/>
        <v>8326.9619140625</v>
      </c>
      <c r="R547" s="92">
        <f>Data!CG547</f>
        <v>2693.580078125</v>
      </c>
      <c r="S547" s="92">
        <f>Data!CH547</f>
        <v>300</v>
      </c>
      <c r="T547" s="92">
        <f>Data!CI547</f>
        <v>800</v>
      </c>
      <c r="U547" s="92">
        <f>Data!CJ547</f>
        <v>1100</v>
      </c>
      <c r="V547" s="90">
        <f>Data!CA548</f>
        <v>289.27902221679687</v>
      </c>
      <c r="W547" s="90">
        <f>Data!CC547</f>
        <v>631.57891845703125</v>
      </c>
      <c r="X547" s="90" t="str">
        <f t="shared" si="150"/>
        <v/>
      </c>
      <c r="Y547" s="90">
        <f>Data!BU548</f>
        <v>238.81532287597656</v>
      </c>
      <c r="Z547" s="90">
        <f>Data!BW547</f>
        <v>450</v>
      </c>
      <c r="AA547" s="90" t="str">
        <f t="shared" si="151"/>
        <v/>
      </c>
      <c r="AB547" s="90">
        <f>Data!BX548</f>
        <v>187.11177062988281</v>
      </c>
      <c r="AC547" s="90">
        <f>Data!BZ547</f>
        <v>450</v>
      </c>
      <c r="AD547" s="90" t="str">
        <f t="shared" si="152"/>
        <v/>
      </c>
    </row>
    <row r="548" spans="1:30">
      <c r="A548" s="77">
        <v>196609</v>
      </c>
      <c r="B548" s="88">
        <f t="shared" si="142"/>
        <v>24258</v>
      </c>
      <c r="C548" s="79" t="str">
        <f t="shared" si="143"/>
        <v>NCP</v>
      </c>
      <c r="D548" s="79" t="str">
        <f t="shared" si="144"/>
        <v>Nimbus</v>
      </c>
      <c r="E548" s="79" t="str">
        <f t="shared" si="145"/>
        <v>--</v>
      </c>
      <c r="F548" s="89" t="str">
        <f t="shared" si="136"/>
        <v>&lt;RC</v>
      </c>
      <c r="G548" s="89" t="str">
        <f t="shared" si="137"/>
        <v>&lt;RC</v>
      </c>
      <c r="H548" s="89" t="str">
        <f t="shared" si="146"/>
        <v>PulseCap1</v>
      </c>
      <c r="I548" s="89" t="str">
        <f t="shared" si="147"/>
        <v>--</v>
      </c>
      <c r="J548" s="79" t="str">
        <f>IF(DeltaCalc!P548="","--",DeltaCalc!P548)</f>
        <v>--</v>
      </c>
      <c r="K548" s="89" t="str">
        <f t="shared" si="148"/>
        <v>UWFE</v>
      </c>
      <c r="L548" s="90">
        <f>DeltaCalc!AF548</f>
        <v>656.916015625</v>
      </c>
      <c r="M548" s="90">
        <f t="shared" si="138"/>
        <v>9312.44921875</v>
      </c>
      <c r="N548" s="90">
        <f t="shared" si="139"/>
        <v>700</v>
      </c>
      <c r="O548" s="90">
        <f t="shared" si="140"/>
        <v>800</v>
      </c>
      <c r="P548" s="90">
        <f t="shared" si="149"/>
        <v>1500</v>
      </c>
      <c r="Q548" s="90">
        <f t="shared" si="141"/>
        <v>656.916015625</v>
      </c>
      <c r="R548" s="92">
        <f>Data!CG548</f>
        <v>5390.0712890625</v>
      </c>
      <c r="S548" s="92">
        <f>Data!CH548</f>
        <v>1000</v>
      </c>
      <c r="T548" s="92">
        <f>Data!CI548</f>
        <v>991.12139892578125</v>
      </c>
      <c r="U548" s="92">
        <f>Data!CJ548</f>
        <v>1991.1214599609375</v>
      </c>
      <c r="V548" s="90">
        <f>Data!CA549</f>
        <v>364.56866455078125</v>
      </c>
      <c r="W548" s="90">
        <f>Data!CC548</f>
        <v>631.57891845703125</v>
      </c>
      <c r="X548" s="90" t="str">
        <f t="shared" si="150"/>
        <v/>
      </c>
      <c r="Y548" s="90">
        <f>Data!BU549</f>
        <v>241.08988952636719</v>
      </c>
      <c r="Z548" s="90">
        <f>Data!BW548</f>
        <v>450</v>
      </c>
      <c r="AA548" s="90" t="str">
        <f t="shared" si="151"/>
        <v/>
      </c>
      <c r="AB548" s="90">
        <f>Data!BX549</f>
        <v>245.22169494628906</v>
      </c>
      <c r="AC548" s="90">
        <f>Data!BZ548</f>
        <v>450</v>
      </c>
      <c r="AD548" s="90" t="str">
        <f t="shared" si="152"/>
        <v/>
      </c>
    </row>
    <row r="549" spans="1:30">
      <c r="A549" s="77">
        <v>196610</v>
      </c>
      <c r="B549" s="88">
        <f t="shared" si="142"/>
        <v>24288</v>
      </c>
      <c r="C549" s="79" t="str">
        <f t="shared" si="143"/>
        <v>NCP</v>
      </c>
      <c r="D549" s="79" t="str">
        <f t="shared" si="144"/>
        <v>--</v>
      </c>
      <c r="E549" s="79" t="str">
        <f t="shared" si="145"/>
        <v>--</v>
      </c>
      <c r="F549" s="89" t="str">
        <f t="shared" si="136"/>
        <v>&lt;RC</v>
      </c>
      <c r="G549" s="89" t="str">
        <f t="shared" si="137"/>
        <v>&lt;RC</v>
      </c>
      <c r="H549" s="89" t="str">
        <f t="shared" si="146"/>
        <v>--</v>
      </c>
      <c r="I549" s="89" t="str">
        <f t="shared" si="147"/>
        <v>--</v>
      </c>
      <c r="J549" s="79" t="str">
        <f>IF(DeltaCalc!P549="","--",DeltaCalc!P549)</f>
        <v>MRDO</v>
      </c>
      <c r="K549" s="89" t="str">
        <f t="shared" si="148"/>
        <v>IBU</v>
      </c>
      <c r="L549" s="90">
        <f>DeltaCalc!AF549</f>
        <v>0</v>
      </c>
      <c r="M549" s="90">
        <f t="shared" si="138"/>
        <v>13103.4951171875</v>
      </c>
      <c r="N549" s="90">
        <f t="shared" si="139"/>
        <v>1562.2779541015625</v>
      </c>
      <c r="O549" s="90">
        <f t="shared" si="140"/>
        <v>1562.2779541015625</v>
      </c>
      <c r="P549" s="90">
        <f t="shared" si="149"/>
        <v>3124.555908203125</v>
      </c>
      <c r="Q549" s="90">
        <f t="shared" si="141"/>
        <v>0</v>
      </c>
      <c r="R549" s="92">
        <f>Data!CG549</f>
        <v>12078.8974609375</v>
      </c>
      <c r="S549" s="92">
        <f>Data!CH549</f>
        <v>2500</v>
      </c>
      <c r="T549" s="92">
        <f>Data!CI549</f>
        <v>2000</v>
      </c>
      <c r="U549" s="92">
        <f>Data!CJ549</f>
        <v>4500</v>
      </c>
      <c r="V549" s="90">
        <f>Data!CA550</f>
        <v>271.48324584960937</v>
      </c>
      <c r="W549" s="90">
        <f>Data!CC549</f>
        <v>631.57891845703125</v>
      </c>
      <c r="X549" s="90" t="str">
        <f t="shared" si="150"/>
        <v/>
      </c>
      <c r="Y549" s="90">
        <f>Data!BU550</f>
        <v>374.92160034179687</v>
      </c>
      <c r="Z549" s="90">
        <f>Data!BW549</f>
        <v>550</v>
      </c>
      <c r="AA549" s="90" t="str">
        <f t="shared" si="151"/>
        <v/>
      </c>
      <c r="AB549" s="90">
        <f>Data!BX550</f>
        <v>440.60137939453125</v>
      </c>
      <c r="AC549" s="90">
        <f>Data!BZ549</f>
        <v>680</v>
      </c>
      <c r="AD549" s="90" t="str">
        <f t="shared" si="152"/>
        <v/>
      </c>
    </row>
    <row r="550" spans="1:30">
      <c r="A550" s="77">
        <v>196611</v>
      </c>
      <c r="B550" s="88">
        <f t="shared" si="142"/>
        <v>24319</v>
      </c>
      <c r="C550" s="79" t="str">
        <f t="shared" si="143"/>
        <v>--</v>
      </c>
      <c r="D550" s="79" t="str">
        <f t="shared" si="144"/>
        <v>--</v>
      </c>
      <c r="E550" s="79" t="str">
        <f t="shared" si="145"/>
        <v>--</v>
      </c>
      <c r="F550" s="89" t="str">
        <f t="shared" si="136"/>
        <v>&lt;RC</v>
      </c>
      <c r="G550" s="89" t="str">
        <f t="shared" si="137"/>
        <v>&lt;RC</v>
      </c>
      <c r="H550" s="89" t="str">
        <f t="shared" si="146"/>
        <v>--</v>
      </c>
      <c r="I550" s="89" t="str">
        <f t="shared" si="147"/>
        <v>--</v>
      </c>
      <c r="J550" s="79" t="str">
        <f>IF(DeltaCalc!P550="","--",DeltaCalc!P550)</f>
        <v>JP</v>
      </c>
      <c r="K550" s="89" t="str">
        <f t="shared" si="148"/>
        <v>IBU</v>
      </c>
      <c r="L550" s="90">
        <f>DeltaCalc!AF550</f>
        <v>2.44140625E-4</v>
      </c>
      <c r="M550" s="90">
        <f t="shared" si="138"/>
        <v>22285.26171875</v>
      </c>
      <c r="N550" s="90">
        <f t="shared" si="139"/>
        <v>6548.6494140625</v>
      </c>
      <c r="O550" s="90">
        <f t="shared" si="140"/>
        <v>4138.79833984375</v>
      </c>
      <c r="P550" s="90">
        <f t="shared" si="149"/>
        <v>10687.44775390625</v>
      </c>
      <c r="Q550" s="90">
        <f t="shared" si="141"/>
        <v>2377.509033203125</v>
      </c>
      <c r="R550" s="92">
        <f>Data!CG550</f>
        <v>22285.26171875</v>
      </c>
      <c r="S550" s="92">
        <f>Data!CH550</f>
        <v>6680</v>
      </c>
      <c r="T550" s="92">
        <f>Data!CI550</f>
        <v>4479.4150390625</v>
      </c>
      <c r="U550" s="92">
        <f>Data!CJ550</f>
        <v>11159.4150390625</v>
      </c>
      <c r="V550" s="90">
        <f>Data!CA551</f>
        <v>316.48837280273437</v>
      </c>
      <c r="W550" s="90">
        <f>Data!CC550</f>
        <v>631.57891845703125</v>
      </c>
      <c r="X550" s="90" t="str">
        <f t="shared" si="150"/>
        <v/>
      </c>
      <c r="Y550" s="90">
        <f>Data!BU551</f>
        <v>774.22796630859375</v>
      </c>
      <c r="Z550" s="90">
        <f>Data!BW550</f>
        <v>740</v>
      </c>
      <c r="AA550" s="90">
        <f t="shared" si="151"/>
        <v>34.22796630859375</v>
      </c>
      <c r="AB550" s="90">
        <f>Data!BX551</f>
        <v>488.68527221679687</v>
      </c>
      <c r="AC550" s="90">
        <f>Data!BZ550</f>
        <v>1140</v>
      </c>
      <c r="AD550" s="90" t="str">
        <f t="shared" si="152"/>
        <v/>
      </c>
    </row>
    <row r="551" spans="1:30">
      <c r="A551" s="77">
        <v>196612</v>
      </c>
      <c r="B551" s="88">
        <f t="shared" si="142"/>
        <v>24350</v>
      </c>
      <c r="C551" s="79" t="str">
        <f t="shared" si="143"/>
        <v>--</v>
      </c>
      <c r="D551" s="79" t="str">
        <f t="shared" si="144"/>
        <v>--</v>
      </c>
      <c r="E551" s="79" t="str">
        <f t="shared" si="145"/>
        <v>--</v>
      </c>
      <c r="F551" s="89" t="str">
        <f t="shared" si="136"/>
        <v>&lt;RC</v>
      </c>
      <c r="G551" s="89" t="str">
        <f t="shared" si="137"/>
        <v>&lt;RC</v>
      </c>
      <c r="H551" s="89" t="str">
        <f t="shared" si="146"/>
        <v>Tracy</v>
      </c>
      <c r="I551" s="89" t="str">
        <f t="shared" si="147"/>
        <v>Banks</v>
      </c>
      <c r="J551" s="79" t="str">
        <f>IF(DeltaCalc!P551="","--",DeltaCalc!P551)</f>
        <v>MRDO</v>
      </c>
      <c r="K551" s="89" t="str">
        <f t="shared" si="148"/>
        <v>IBU</v>
      </c>
      <c r="L551" s="90">
        <f>DeltaCalc!AF551</f>
        <v>0</v>
      </c>
      <c r="M551" s="90">
        <f t="shared" si="138"/>
        <v>16896.517578125</v>
      </c>
      <c r="N551" s="90">
        <f t="shared" si="139"/>
        <v>6680</v>
      </c>
      <c r="O551" s="90">
        <f t="shared" si="140"/>
        <v>4460.2734375</v>
      </c>
      <c r="P551" s="90">
        <f t="shared" si="149"/>
        <v>11140.2734375</v>
      </c>
      <c r="Q551" s="90">
        <f t="shared" si="141"/>
        <v>0</v>
      </c>
      <c r="R551" s="92">
        <f>Data!CG551</f>
        <v>15887.0927734375</v>
      </c>
      <c r="S551" s="92">
        <f>Data!CH551</f>
        <v>6680</v>
      </c>
      <c r="T551" s="92">
        <f>Data!CI551</f>
        <v>4460.2734375</v>
      </c>
      <c r="U551" s="92">
        <f>Data!CJ551</f>
        <v>11140.2734375</v>
      </c>
      <c r="V551" s="90">
        <f>Data!CA552</f>
        <v>473.91024780273437</v>
      </c>
      <c r="W551" s="90">
        <f>Data!CC551</f>
        <v>964.91229248046875</v>
      </c>
      <c r="X551" s="90" t="str">
        <f t="shared" si="150"/>
        <v/>
      </c>
      <c r="Y551" s="90">
        <f>Data!BU552</f>
        <v>1348.392333984375</v>
      </c>
      <c r="Z551" s="90">
        <f>Data!BW551</f>
        <v>1490</v>
      </c>
      <c r="AA551" s="90" t="str">
        <f t="shared" si="151"/>
        <v/>
      </c>
      <c r="AB551" s="90">
        <f>Data!BX552</f>
        <v>864.8133544921875</v>
      </c>
      <c r="AC551" s="90">
        <f>Data!BZ551</f>
        <v>1990</v>
      </c>
      <c r="AD551" s="90" t="str">
        <f t="shared" si="152"/>
        <v/>
      </c>
    </row>
    <row r="552" spans="1:30">
      <c r="A552" s="77">
        <v>196613</v>
      </c>
      <c r="B552" s="88">
        <f t="shared" si="142"/>
        <v>24380</v>
      </c>
      <c r="C552" s="79" t="str">
        <f t="shared" si="143"/>
        <v>--</v>
      </c>
      <c r="D552" s="79" t="str">
        <f t="shared" si="144"/>
        <v>Nimbus</v>
      </c>
      <c r="E552" s="79" t="str">
        <f t="shared" si="145"/>
        <v>--</v>
      </c>
      <c r="F552" s="89" t="str">
        <f t="shared" si="136"/>
        <v>&lt;RC</v>
      </c>
      <c r="G552" s="89" t="str">
        <f t="shared" si="137"/>
        <v>&lt;RC</v>
      </c>
      <c r="H552" s="89" t="str">
        <f t="shared" si="146"/>
        <v>Tracy</v>
      </c>
      <c r="I552" s="89" t="str">
        <f t="shared" si="147"/>
        <v>--</v>
      </c>
      <c r="J552" s="79" t="str">
        <f>IF(DeltaCalc!P552="","--",DeltaCalc!P552)</f>
        <v>EI</v>
      </c>
      <c r="K552" s="89" t="str">
        <f t="shared" si="148"/>
        <v>UWFE</v>
      </c>
      <c r="L552" s="90">
        <f>DeltaCalc!AF552</f>
        <v>-7.5120195106137544E-4</v>
      </c>
      <c r="M552" s="90">
        <f t="shared" si="138"/>
        <v>15261.4580078125</v>
      </c>
      <c r="N552" s="90">
        <f t="shared" si="139"/>
        <v>6665.5361328125</v>
      </c>
      <c r="O552" s="90">
        <f t="shared" si="140"/>
        <v>4354.97021484375</v>
      </c>
      <c r="P552" s="90">
        <f t="shared" si="149"/>
        <v>11020.50634765625</v>
      </c>
      <c r="Q552" s="90">
        <f t="shared" si="141"/>
        <v>1116.3372802734375</v>
      </c>
      <c r="R552" s="92">
        <f>Data!CG552</f>
        <v>14096.3974609375</v>
      </c>
      <c r="S552" s="92">
        <f>Data!CH552</f>
        <v>6680</v>
      </c>
      <c r="T552" s="92">
        <f>Data!CI552</f>
        <v>4354.97021484375</v>
      </c>
      <c r="U552" s="92">
        <f>Data!CJ552</f>
        <v>11034.970703125</v>
      </c>
      <c r="V552" s="90">
        <f>Data!CA553</f>
        <v>809.64190673828125</v>
      </c>
      <c r="W552" s="90">
        <f>Data!CC552</f>
        <v>964.91229248046875</v>
      </c>
      <c r="X552" s="90" t="str">
        <f t="shared" si="150"/>
        <v/>
      </c>
      <c r="Y552" s="90">
        <f>Data!BU553</f>
        <v>2192.642822265625</v>
      </c>
      <c r="Z552" s="90">
        <f>Data!BW552</f>
        <v>99000</v>
      </c>
      <c r="AA552" s="90" t="str">
        <f t="shared" si="151"/>
        <v/>
      </c>
      <c r="AB552" s="90">
        <f>Data!BX553</f>
        <v>1475.0703125</v>
      </c>
      <c r="AC552" s="90">
        <f>Data!BZ552</f>
        <v>99000</v>
      </c>
      <c r="AD552" s="90" t="str">
        <f t="shared" si="152"/>
        <v/>
      </c>
    </row>
    <row r="553" spans="1:30">
      <c r="A553" s="77">
        <v>196702</v>
      </c>
      <c r="B553" s="88">
        <f t="shared" si="142"/>
        <v>24411</v>
      </c>
      <c r="C553" s="79" t="str">
        <f t="shared" si="143"/>
        <v>NCP</v>
      </c>
      <c r="D553" s="79" t="str">
        <f t="shared" si="144"/>
        <v>Nimbus</v>
      </c>
      <c r="E553" s="79" t="str">
        <f t="shared" si="145"/>
        <v>--</v>
      </c>
      <c r="F553" s="89" t="str">
        <f t="shared" si="136"/>
        <v>&gt;RC</v>
      </c>
      <c r="G553" s="89" t="str">
        <f t="shared" si="137"/>
        <v>&gt;RC</v>
      </c>
      <c r="H553" s="89" t="str">
        <f t="shared" si="146"/>
        <v>EI Split</v>
      </c>
      <c r="I553" s="89" t="str">
        <f t="shared" si="147"/>
        <v>--</v>
      </c>
      <c r="J553" s="79" t="str">
        <f>IF(DeltaCalc!P553="","--",DeltaCalc!P553)</f>
        <v>MRDO</v>
      </c>
      <c r="K553" s="89" t="str">
        <f t="shared" si="148"/>
        <v>UWFE</v>
      </c>
      <c r="L553" s="90">
        <f>DeltaCalc!AF553</f>
        <v>5.8594886213541031E-3</v>
      </c>
      <c r="M553" s="90">
        <f t="shared" si="138"/>
        <v>10518.6611328125</v>
      </c>
      <c r="N553" s="90">
        <f t="shared" si="139"/>
        <v>3211.9375</v>
      </c>
      <c r="O553" s="90">
        <f t="shared" si="140"/>
        <v>4136.92431640625</v>
      </c>
      <c r="P553" s="90">
        <f t="shared" si="149"/>
        <v>7348.86181640625</v>
      </c>
      <c r="Q553" s="90">
        <f t="shared" si="141"/>
        <v>5.8594886213541031E-3</v>
      </c>
      <c r="R553" s="92">
        <f>Data!CG553</f>
        <v>8399.66796875</v>
      </c>
      <c r="S553" s="92">
        <f>Data!CH553</f>
        <v>3188.40087890625</v>
      </c>
      <c r="T553" s="92">
        <f>Data!CI553</f>
        <v>3265.55224609375</v>
      </c>
      <c r="U553" s="92">
        <f>Data!CJ553</f>
        <v>6453.953125</v>
      </c>
      <c r="V553" s="90">
        <f>Data!CA554</f>
        <v>849.0277099609375</v>
      </c>
      <c r="W553" s="90">
        <f>Data!CC553</f>
        <v>964.91229248046875</v>
      </c>
      <c r="X553" s="90" t="str">
        <f t="shared" si="150"/>
        <v/>
      </c>
      <c r="Y553" s="90">
        <f>Data!BU554</f>
        <v>2142.257080078125</v>
      </c>
      <c r="Z553" s="90">
        <f>Data!BW553</f>
        <v>99000</v>
      </c>
      <c r="AA553" s="90" t="str">
        <f t="shared" si="151"/>
        <v/>
      </c>
      <c r="AB553" s="90">
        <f>Data!BX554</f>
        <v>2151.20166015625</v>
      </c>
      <c r="AC553" s="90">
        <f>Data!BZ553</f>
        <v>99000</v>
      </c>
      <c r="AD553" s="90" t="str">
        <f t="shared" si="152"/>
        <v/>
      </c>
    </row>
    <row r="554" spans="1:30">
      <c r="A554" s="77">
        <v>196703</v>
      </c>
      <c r="B554" s="88">
        <f t="shared" si="142"/>
        <v>24441</v>
      </c>
      <c r="C554" s="79" t="str">
        <f t="shared" si="143"/>
        <v>NCP</v>
      </c>
      <c r="D554" s="79" t="str">
        <f t="shared" si="144"/>
        <v>Nimbus</v>
      </c>
      <c r="E554" s="79" t="str">
        <f t="shared" si="145"/>
        <v>Therm.</v>
      </c>
      <c r="F554" s="89" t="str">
        <f t="shared" si="136"/>
        <v>&gt;RC</v>
      </c>
      <c r="G554" s="89" t="str">
        <f t="shared" si="137"/>
        <v>&gt;RC</v>
      </c>
      <c r="H554" s="89" t="str">
        <f t="shared" si="146"/>
        <v>Tracy</v>
      </c>
      <c r="I554" s="89" t="str">
        <f t="shared" si="147"/>
        <v>Banks</v>
      </c>
      <c r="J554" s="79" t="str">
        <f>IF(DeltaCalc!P554="","--",DeltaCalc!P554)</f>
        <v>--</v>
      </c>
      <c r="K554" s="89" t="str">
        <f t="shared" si="148"/>
        <v>UWFE</v>
      </c>
      <c r="L554" s="90">
        <f>DeltaCalc!AF554</f>
        <v>376.822265625</v>
      </c>
      <c r="M554" s="90">
        <f t="shared" si="138"/>
        <v>14949.2939453125</v>
      </c>
      <c r="N554" s="90">
        <f t="shared" si="139"/>
        <v>6680</v>
      </c>
      <c r="O554" s="90">
        <f t="shared" si="140"/>
        <v>4227.8955078125</v>
      </c>
      <c r="P554" s="90">
        <f t="shared" si="149"/>
        <v>10907.8955078125</v>
      </c>
      <c r="Q554" s="90">
        <f t="shared" si="141"/>
        <v>2242.91748046875</v>
      </c>
      <c r="R554" s="92">
        <f>Data!CG554</f>
        <v>5198.2734375</v>
      </c>
      <c r="S554" s="92">
        <f>Data!CH554</f>
        <v>2753.585693359375</v>
      </c>
      <c r="T554" s="92">
        <f>Data!CI554</f>
        <v>2971.9375</v>
      </c>
      <c r="U554" s="92">
        <f>Data!CJ554</f>
        <v>5725.5234375</v>
      </c>
      <c r="V554" s="90">
        <f>Data!CA555</f>
        <v>870.44085693359375</v>
      </c>
      <c r="W554" s="90">
        <f>Data!CC554</f>
        <v>964.91229248046875</v>
      </c>
      <c r="X554" s="90" t="str">
        <f t="shared" si="150"/>
        <v/>
      </c>
      <c r="Y554" s="90">
        <f>Data!BU555</f>
        <v>2369.15966796875</v>
      </c>
      <c r="Z554" s="90">
        <f>Data!BW554</f>
        <v>99000</v>
      </c>
      <c r="AA554" s="90" t="str">
        <f t="shared" si="151"/>
        <v/>
      </c>
      <c r="AB554" s="90">
        <f>Data!BX555</f>
        <v>1288.8775634765625</v>
      </c>
      <c r="AC554" s="90">
        <f>Data!BZ554</f>
        <v>99000</v>
      </c>
      <c r="AD554" s="90" t="str">
        <f t="shared" si="152"/>
        <v/>
      </c>
    </row>
    <row r="555" spans="1:30">
      <c r="A555" s="77">
        <v>196704</v>
      </c>
      <c r="B555" s="88">
        <f t="shared" si="142"/>
        <v>24472</v>
      </c>
      <c r="C555" s="79" t="str">
        <f t="shared" si="143"/>
        <v>Flood</v>
      </c>
      <c r="D555" s="79" t="str">
        <f t="shared" si="144"/>
        <v>Nimbus</v>
      </c>
      <c r="E555" s="79" t="str">
        <f t="shared" si="145"/>
        <v>Therm.</v>
      </c>
      <c r="F555" s="89" t="str">
        <f t="shared" si="136"/>
        <v>&gt;RC</v>
      </c>
      <c r="G555" s="89" t="str">
        <f t="shared" si="137"/>
        <v>&gt;RC</v>
      </c>
      <c r="H555" s="89" t="str">
        <f t="shared" si="146"/>
        <v>--</v>
      </c>
      <c r="I555" s="89" t="str">
        <f t="shared" si="147"/>
        <v>--</v>
      </c>
      <c r="J555" s="79" t="str">
        <f>IF(DeltaCalc!P555="","--",DeltaCalc!P555)</f>
        <v>--</v>
      </c>
      <c r="K555" s="89" t="str">
        <f t="shared" si="148"/>
        <v>UWFE</v>
      </c>
      <c r="L555" s="90">
        <f>DeltaCalc!AF555</f>
        <v>29025.68359375</v>
      </c>
      <c r="M555" s="90">
        <f t="shared" si="138"/>
        <v>36123.0078125</v>
      </c>
      <c r="N555" s="90">
        <f t="shared" si="139"/>
        <v>3913.45263671875</v>
      </c>
      <c r="O555" s="90">
        <f t="shared" si="140"/>
        <v>3913.45263671875</v>
      </c>
      <c r="P555" s="90">
        <f t="shared" si="149"/>
        <v>7826.9052734375</v>
      </c>
      <c r="Q555" s="90">
        <f t="shared" si="141"/>
        <v>31550.1953125</v>
      </c>
      <c r="R555" s="92">
        <f>Data!CG555</f>
        <v>0</v>
      </c>
      <c r="S555" s="92">
        <f>Data!CH555</f>
        <v>300</v>
      </c>
      <c r="T555" s="92">
        <f>Data!CI555</f>
        <v>2056.65869140625</v>
      </c>
      <c r="U555" s="92">
        <f>Data!CJ555</f>
        <v>2356.65869140625</v>
      </c>
      <c r="V555" s="90">
        <f>Data!CA556</f>
        <v>716.7623291015625</v>
      </c>
      <c r="W555" s="90">
        <f>Data!CC555</f>
        <v>964.91229248046875</v>
      </c>
      <c r="X555" s="90" t="str">
        <f t="shared" si="150"/>
        <v/>
      </c>
      <c r="Y555" s="90">
        <f>Data!BU556</f>
        <v>704.92913818359375</v>
      </c>
      <c r="Z555" s="90">
        <f>Data!BW555</f>
        <v>99000</v>
      </c>
      <c r="AA555" s="90" t="str">
        <f t="shared" si="151"/>
        <v/>
      </c>
      <c r="AB555" s="90">
        <f>Data!BX556</f>
        <v>252.75</v>
      </c>
      <c r="AC555" s="90">
        <f>Data!BZ555</f>
        <v>99000</v>
      </c>
      <c r="AD555" s="90" t="str">
        <f t="shared" si="152"/>
        <v/>
      </c>
    </row>
    <row r="556" spans="1:30">
      <c r="A556" s="77">
        <v>196705</v>
      </c>
      <c r="B556" s="88">
        <f t="shared" si="142"/>
        <v>24503</v>
      </c>
      <c r="C556" s="79" t="str">
        <f t="shared" si="143"/>
        <v>Flood</v>
      </c>
      <c r="D556" s="79" t="str">
        <f t="shared" si="144"/>
        <v>Flood</v>
      </c>
      <c r="E556" s="79" t="str">
        <f t="shared" si="145"/>
        <v>Therm.</v>
      </c>
      <c r="F556" s="89" t="str">
        <f t="shared" si="136"/>
        <v>&gt;RC</v>
      </c>
      <c r="G556" s="89" t="str">
        <f t="shared" si="137"/>
        <v>&gt;RC</v>
      </c>
      <c r="H556" s="89" t="str">
        <f t="shared" si="146"/>
        <v>--</v>
      </c>
      <c r="I556" s="89" t="str">
        <f t="shared" si="147"/>
        <v>--</v>
      </c>
      <c r="J556" s="79" t="str">
        <f>IF(DeltaCalc!P556="","--",DeltaCalc!P556)</f>
        <v>--</v>
      </c>
      <c r="K556" s="89" t="str">
        <f t="shared" si="148"/>
        <v>UWFE</v>
      </c>
      <c r="L556" s="90">
        <f>DeltaCalc!AF556</f>
        <v>45017.512919261382</v>
      </c>
      <c r="M556" s="90">
        <f t="shared" si="138"/>
        <v>37986.8203125</v>
      </c>
      <c r="N556" s="90">
        <f t="shared" si="139"/>
        <v>2963.510009765625</v>
      </c>
      <c r="O556" s="90">
        <f t="shared" si="140"/>
        <v>2963.510009765625</v>
      </c>
      <c r="P556" s="90">
        <f t="shared" si="149"/>
        <v>5927.02001953125</v>
      </c>
      <c r="Q556" s="90">
        <f t="shared" si="141"/>
        <v>48949.53515625</v>
      </c>
      <c r="R556" s="92">
        <f>Data!CG556</f>
        <v>0</v>
      </c>
      <c r="S556" s="92">
        <f>Data!CH556</f>
        <v>300</v>
      </c>
      <c r="T556" s="92">
        <f>Data!CI556</f>
        <v>1441.19287109375</v>
      </c>
      <c r="U556" s="92">
        <f>Data!CJ556</f>
        <v>1741.19287109375</v>
      </c>
      <c r="V556" s="90">
        <f>Data!CA557</f>
        <v>345.5267333984375</v>
      </c>
      <c r="W556" s="90">
        <f>Data!CC556</f>
        <v>631.57891845703125</v>
      </c>
      <c r="X556" s="90" t="str">
        <f t="shared" si="150"/>
        <v/>
      </c>
      <c r="Y556" s="90">
        <f>Data!BU557</f>
        <v>264.06158447265625</v>
      </c>
      <c r="Z556" s="90">
        <f>Data!BW556</f>
        <v>99000</v>
      </c>
      <c r="AA556" s="90" t="str">
        <f t="shared" si="151"/>
        <v/>
      </c>
      <c r="AB556" s="90">
        <f>Data!BX557</f>
        <v>185.66474914550781</v>
      </c>
      <c r="AC556" s="90">
        <f>Data!BZ556</f>
        <v>99000</v>
      </c>
      <c r="AD556" s="90" t="str">
        <f t="shared" si="152"/>
        <v/>
      </c>
    </row>
    <row r="557" spans="1:30">
      <c r="A557" s="77">
        <v>196706</v>
      </c>
      <c r="B557" s="88">
        <f t="shared" si="142"/>
        <v>24531</v>
      </c>
      <c r="C557" s="79" t="str">
        <f t="shared" si="143"/>
        <v>Flood</v>
      </c>
      <c r="D557" s="79" t="str">
        <f t="shared" si="144"/>
        <v>Flood</v>
      </c>
      <c r="E557" s="79" t="str">
        <f t="shared" si="145"/>
        <v>Therm.</v>
      </c>
      <c r="F557" s="89" t="str">
        <f t="shared" si="136"/>
        <v>&gt;RC</v>
      </c>
      <c r="G557" s="89" t="str">
        <f t="shared" si="137"/>
        <v>&gt;RC</v>
      </c>
      <c r="H557" s="89" t="str">
        <f t="shared" si="146"/>
        <v>--</v>
      </c>
      <c r="I557" s="89" t="str">
        <f t="shared" si="147"/>
        <v>--</v>
      </c>
      <c r="J557" s="79" t="str">
        <f>IF(DeltaCalc!P557="","--",DeltaCalc!P557)</f>
        <v>--</v>
      </c>
      <c r="K557" s="89" t="str">
        <f t="shared" si="148"/>
        <v>UWFE</v>
      </c>
      <c r="L557" s="90">
        <f>DeltaCalc!AF557</f>
        <v>30834.3671875</v>
      </c>
      <c r="M557" s="90">
        <f t="shared" si="138"/>
        <v>46472.6640625</v>
      </c>
      <c r="N557" s="90">
        <f t="shared" si="139"/>
        <v>3547.6806640625</v>
      </c>
      <c r="O557" s="90">
        <f t="shared" si="140"/>
        <v>3547.6806640625</v>
      </c>
      <c r="P557" s="90">
        <f t="shared" si="149"/>
        <v>7095.361328125</v>
      </c>
      <c r="Q557" s="90">
        <f t="shared" si="141"/>
        <v>30834.3671875</v>
      </c>
      <c r="R557" s="92">
        <f>Data!CG557</f>
        <v>0</v>
      </c>
      <c r="S557" s="92">
        <f>Data!CH557</f>
        <v>2277.333984375</v>
      </c>
      <c r="T557" s="92">
        <f>Data!CI557</f>
        <v>2078.495849609375</v>
      </c>
      <c r="U557" s="92">
        <f>Data!CJ557</f>
        <v>4355.830078125</v>
      </c>
      <c r="V557" s="90">
        <f>Data!CA558</f>
        <v>314.79202270507812</v>
      </c>
      <c r="W557" s="90">
        <f>Data!CC557</f>
        <v>631.57891845703125</v>
      </c>
      <c r="X557" s="90" t="str">
        <f t="shared" si="150"/>
        <v/>
      </c>
      <c r="Y557" s="90">
        <f>Data!BU558</f>
        <v>237.91073608398437</v>
      </c>
      <c r="Z557" s="90">
        <f>Data!BW557</f>
        <v>99000</v>
      </c>
      <c r="AA557" s="90" t="str">
        <f t="shared" si="151"/>
        <v/>
      </c>
      <c r="AB557" s="90">
        <f>Data!BX558</f>
        <v>177.40525817871094</v>
      </c>
      <c r="AC557" s="90">
        <f>Data!BZ557</f>
        <v>99000</v>
      </c>
      <c r="AD557" s="90" t="str">
        <f t="shared" si="152"/>
        <v/>
      </c>
    </row>
    <row r="558" spans="1:30">
      <c r="A558" s="77">
        <v>196707</v>
      </c>
      <c r="B558" s="88">
        <f t="shared" si="142"/>
        <v>24562</v>
      </c>
      <c r="C558" s="79" t="str">
        <f t="shared" si="143"/>
        <v>Flood</v>
      </c>
      <c r="D558" s="79" t="str">
        <f t="shared" si="144"/>
        <v>Flood</v>
      </c>
      <c r="E558" s="79" t="str">
        <f t="shared" si="145"/>
        <v>Flood</v>
      </c>
      <c r="F558" s="89" t="str">
        <f t="shared" si="136"/>
        <v>&lt;RC</v>
      </c>
      <c r="G558" s="89" t="str">
        <f t="shared" si="137"/>
        <v>&lt;RC</v>
      </c>
      <c r="H558" s="89" t="str">
        <f t="shared" si="146"/>
        <v>--</v>
      </c>
      <c r="I558" s="89" t="str">
        <f t="shared" si="147"/>
        <v>--</v>
      </c>
      <c r="J558" s="79" t="str">
        <f>IF(DeltaCalc!P558="","--",DeltaCalc!P558)</f>
        <v>--</v>
      </c>
      <c r="K558" s="89" t="str">
        <f t="shared" si="148"/>
        <v>UWFE</v>
      </c>
      <c r="L558" s="90">
        <f>DeltaCalc!AF558</f>
        <v>35247.603836870258</v>
      </c>
      <c r="M558" s="90">
        <f t="shared" si="138"/>
        <v>44785.8984375</v>
      </c>
      <c r="N558" s="90">
        <f t="shared" si="139"/>
        <v>4142.04541015625</v>
      </c>
      <c r="O558" s="90">
        <f t="shared" si="140"/>
        <v>4142.04541015625</v>
      </c>
      <c r="P558" s="90">
        <f t="shared" si="149"/>
        <v>8284.0908203125</v>
      </c>
      <c r="Q558" s="90">
        <f t="shared" si="141"/>
        <v>37681.9609375</v>
      </c>
      <c r="R558" s="92">
        <f>Data!CG558</f>
        <v>0</v>
      </c>
      <c r="S558" s="92">
        <f>Data!CH558</f>
        <v>4024.506591796875</v>
      </c>
      <c r="T558" s="92">
        <f>Data!CI558</f>
        <v>2500</v>
      </c>
      <c r="U558" s="92">
        <f>Data!CJ558</f>
        <v>6524.5068359375</v>
      </c>
      <c r="V558" s="90">
        <f>Data!CA559</f>
        <v>251.58255004882812</v>
      </c>
      <c r="W558" s="90">
        <f>Data!CC558</f>
        <v>631.57891845703125</v>
      </c>
      <c r="X558" s="90" t="str">
        <f t="shared" si="150"/>
        <v/>
      </c>
      <c r="Y558" s="90">
        <f>Data!BU559</f>
        <v>224.77589416503906</v>
      </c>
      <c r="Z558" s="90">
        <f>Data!BW558</f>
        <v>99000</v>
      </c>
      <c r="AA558" s="90" t="str">
        <f t="shared" si="151"/>
        <v/>
      </c>
      <c r="AB558" s="90">
        <f>Data!BX559</f>
        <v>178.15936279296875</v>
      </c>
      <c r="AC558" s="90">
        <f>Data!BZ558</f>
        <v>99000</v>
      </c>
      <c r="AD558" s="90" t="str">
        <f t="shared" si="152"/>
        <v/>
      </c>
    </row>
    <row r="559" spans="1:30">
      <c r="A559" s="77">
        <v>196708</v>
      </c>
      <c r="B559" s="88">
        <f t="shared" si="142"/>
        <v>24592</v>
      </c>
      <c r="C559" s="79" t="str">
        <f t="shared" si="143"/>
        <v>Flood</v>
      </c>
      <c r="D559" s="79" t="str">
        <f t="shared" si="144"/>
        <v>Flood</v>
      </c>
      <c r="E559" s="79" t="str">
        <f t="shared" si="145"/>
        <v>Flood</v>
      </c>
      <c r="F559" s="89" t="str">
        <f t="shared" si="136"/>
        <v>&lt;RC</v>
      </c>
      <c r="G559" s="89" t="str">
        <f t="shared" si="137"/>
        <v>&lt;RC</v>
      </c>
      <c r="H559" s="89" t="str">
        <f t="shared" si="146"/>
        <v>PulseCap1</v>
      </c>
      <c r="I559" s="89" t="str">
        <f t="shared" si="147"/>
        <v>PulseCap1</v>
      </c>
      <c r="J559" s="79" t="str">
        <f>IF(DeltaCalc!P559="","--",DeltaCalc!P559)</f>
        <v>--</v>
      </c>
      <c r="K559" s="89" t="str">
        <f t="shared" si="148"/>
        <v>UWFE</v>
      </c>
      <c r="L559" s="90">
        <f>DeltaCalc!AF559</f>
        <v>46750.202386552985</v>
      </c>
      <c r="M559" s="90">
        <f t="shared" si="138"/>
        <v>34867.22265625</v>
      </c>
      <c r="N559" s="90">
        <f t="shared" si="139"/>
        <v>1955.8514404296875</v>
      </c>
      <c r="O559" s="90">
        <f t="shared" si="140"/>
        <v>1955.8514404296875</v>
      </c>
      <c r="P559" s="90">
        <f t="shared" si="149"/>
        <v>3911.702880859375</v>
      </c>
      <c r="Q559" s="90">
        <f t="shared" si="141"/>
        <v>47235.2265625</v>
      </c>
      <c r="R559" s="92">
        <f>Data!CG559</f>
        <v>0</v>
      </c>
      <c r="S559" s="92">
        <f>Data!CH559</f>
        <v>1000</v>
      </c>
      <c r="T559" s="92">
        <f>Data!CI559</f>
        <v>1000</v>
      </c>
      <c r="U559" s="92">
        <f>Data!CJ559</f>
        <v>2000</v>
      </c>
      <c r="V559" s="90">
        <f>Data!CA560</f>
        <v>490.74993896484375</v>
      </c>
      <c r="W559" s="90">
        <f>Data!CC559</f>
        <v>631.57891845703125</v>
      </c>
      <c r="X559" s="90" t="str">
        <f t="shared" si="150"/>
        <v/>
      </c>
      <c r="Y559" s="90">
        <f>Data!BU560</f>
        <v>262.61358642578125</v>
      </c>
      <c r="Z559" s="90">
        <f>Data!BW559</f>
        <v>450</v>
      </c>
      <c r="AA559" s="90" t="str">
        <f t="shared" si="151"/>
        <v/>
      </c>
      <c r="AB559" s="90">
        <f>Data!BX560</f>
        <v>192.41354370117187</v>
      </c>
      <c r="AC559" s="90">
        <f>Data!BZ559</f>
        <v>450</v>
      </c>
      <c r="AD559" s="90" t="str">
        <f t="shared" si="152"/>
        <v/>
      </c>
    </row>
    <row r="560" spans="1:30">
      <c r="A560" s="77">
        <v>196709</v>
      </c>
      <c r="B560" s="88">
        <f t="shared" si="142"/>
        <v>24623</v>
      </c>
      <c r="C560" s="79" t="str">
        <f t="shared" si="143"/>
        <v>Flood</v>
      </c>
      <c r="D560" s="79" t="str">
        <f t="shared" si="144"/>
        <v>Flood</v>
      </c>
      <c r="E560" s="79" t="str">
        <f t="shared" si="145"/>
        <v>Flood</v>
      </c>
      <c r="F560" s="89" t="str">
        <f t="shared" si="136"/>
        <v>&gt;RC</v>
      </c>
      <c r="G560" s="89" t="str">
        <f t="shared" si="137"/>
        <v>&lt;RC</v>
      </c>
      <c r="H560" s="89" t="str">
        <f t="shared" si="146"/>
        <v>PulseCap1</v>
      </c>
      <c r="I560" s="89" t="str">
        <f t="shared" si="147"/>
        <v>PulseCap1</v>
      </c>
      <c r="J560" s="79" t="str">
        <f>IF(DeltaCalc!P560="","--",DeltaCalc!P560)</f>
        <v>--</v>
      </c>
      <c r="K560" s="89" t="str">
        <f t="shared" si="148"/>
        <v>UWFE</v>
      </c>
      <c r="L560" s="90">
        <f>DeltaCalc!AF560</f>
        <v>50522.86328125</v>
      </c>
      <c r="M560" s="90">
        <f t="shared" si="138"/>
        <v>40346.9921875</v>
      </c>
      <c r="N560" s="90">
        <f t="shared" si="139"/>
        <v>1832.0118408203125</v>
      </c>
      <c r="O560" s="90">
        <f t="shared" si="140"/>
        <v>1832.0118408203125</v>
      </c>
      <c r="P560" s="90">
        <f t="shared" si="149"/>
        <v>3664.023681640625</v>
      </c>
      <c r="Q560" s="90">
        <f t="shared" si="141"/>
        <v>50522.86328125</v>
      </c>
      <c r="R560" s="92">
        <f>Data!CG560</f>
        <v>0</v>
      </c>
      <c r="S560" s="92">
        <f>Data!CH560</f>
        <v>1000</v>
      </c>
      <c r="T560" s="92">
        <f>Data!CI560</f>
        <v>1000</v>
      </c>
      <c r="U560" s="92">
        <f>Data!CJ560</f>
        <v>2000</v>
      </c>
      <c r="V560" s="90">
        <f>Data!CA561</f>
        <v>345.52682495117187</v>
      </c>
      <c r="W560" s="90">
        <f>Data!CC560</f>
        <v>631.57891845703125</v>
      </c>
      <c r="X560" s="90" t="str">
        <f t="shared" si="150"/>
        <v/>
      </c>
      <c r="Y560" s="90">
        <f>Data!BU561</f>
        <v>253.49836730957031</v>
      </c>
      <c r="Z560" s="90">
        <f>Data!BW560</f>
        <v>450</v>
      </c>
      <c r="AA560" s="90" t="str">
        <f t="shared" si="151"/>
        <v/>
      </c>
      <c r="AB560" s="90">
        <f>Data!BX561</f>
        <v>200.29014587402344</v>
      </c>
      <c r="AC560" s="90">
        <f>Data!BZ560</f>
        <v>450</v>
      </c>
      <c r="AD560" s="90" t="str">
        <f t="shared" si="152"/>
        <v/>
      </c>
    </row>
    <row r="561" spans="1:30">
      <c r="A561" s="77">
        <v>196710</v>
      </c>
      <c r="B561" s="88">
        <f t="shared" si="142"/>
        <v>24653</v>
      </c>
      <c r="C561" s="79" t="str">
        <f t="shared" si="143"/>
        <v>Flood</v>
      </c>
      <c r="D561" s="79" t="str">
        <f t="shared" si="144"/>
        <v>Flood</v>
      </c>
      <c r="E561" s="79" t="str">
        <f t="shared" si="145"/>
        <v>Flood</v>
      </c>
      <c r="F561" s="89" t="str">
        <f t="shared" si="136"/>
        <v>&gt;RC</v>
      </c>
      <c r="G561" s="89" t="str">
        <f t="shared" si="137"/>
        <v>&lt;RC</v>
      </c>
      <c r="H561" s="89" t="str">
        <f t="shared" si="146"/>
        <v>Tracy</v>
      </c>
      <c r="I561" s="89" t="str">
        <f t="shared" si="147"/>
        <v>Banks</v>
      </c>
      <c r="J561" s="79" t="str">
        <f>IF(DeltaCalc!P561="","--",DeltaCalc!P561)</f>
        <v>--</v>
      </c>
      <c r="K561" s="89" t="str">
        <f t="shared" si="148"/>
        <v>UWFE</v>
      </c>
      <c r="L561" s="90">
        <f>DeltaCalc!AF561</f>
        <v>24611.285296359834</v>
      </c>
      <c r="M561" s="90">
        <f t="shared" si="138"/>
        <v>37258.515625</v>
      </c>
      <c r="N561" s="90">
        <f t="shared" si="139"/>
        <v>6680</v>
      </c>
      <c r="O561" s="90">
        <f t="shared" si="140"/>
        <v>4563.88623046875</v>
      </c>
      <c r="P561" s="90">
        <f t="shared" si="149"/>
        <v>11243.88623046875</v>
      </c>
      <c r="Q561" s="90">
        <f t="shared" si="141"/>
        <v>31899.556640625</v>
      </c>
      <c r="R561" s="92">
        <f>Data!CG561</f>
        <v>0</v>
      </c>
      <c r="S561" s="92">
        <f>Data!CH561</f>
        <v>2500</v>
      </c>
      <c r="T561" s="92">
        <f>Data!CI561</f>
        <v>2000</v>
      </c>
      <c r="U561" s="92">
        <f>Data!CJ561</f>
        <v>4500</v>
      </c>
      <c r="V561" s="90">
        <f>Data!CA562</f>
        <v>325.95724487304687</v>
      </c>
      <c r="W561" s="90">
        <f>Data!CC561</f>
        <v>631.57891845703125</v>
      </c>
      <c r="X561" s="90" t="str">
        <f t="shared" si="150"/>
        <v/>
      </c>
      <c r="Y561" s="90">
        <f>Data!BU562</f>
        <v>219.40757751464844</v>
      </c>
      <c r="Z561" s="90">
        <f>Data!BW561</f>
        <v>450</v>
      </c>
      <c r="AA561" s="90" t="str">
        <f t="shared" si="151"/>
        <v/>
      </c>
      <c r="AB561" s="90">
        <f>Data!BX562</f>
        <v>187.96934509277344</v>
      </c>
      <c r="AC561" s="90">
        <f>Data!BZ561</f>
        <v>450</v>
      </c>
      <c r="AD561" s="90" t="str">
        <f t="shared" si="152"/>
        <v/>
      </c>
    </row>
    <row r="562" spans="1:30">
      <c r="A562" s="77">
        <v>196711</v>
      </c>
      <c r="B562" s="88">
        <f t="shared" si="142"/>
        <v>24684</v>
      </c>
      <c r="C562" s="79" t="str">
        <f t="shared" si="143"/>
        <v>Flood</v>
      </c>
      <c r="D562" s="79" t="str">
        <f t="shared" si="144"/>
        <v>Flood</v>
      </c>
      <c r="E562" s="79" t="str">
        <f t="shared" si="145"/>
        <v>Flood</v>
      </c>
      <c r="F562" s="89" t="str">
        <f t="shared" si="136"/>
        <v>&lt;RC</v>
      </c>
      <c r="G562" s="89" t="str">
        <f t="shared" si="137"/>
        <v>&lt;RC</v>
      </c>
      <c r="H562" s="89" t="str">
        <f t="shared" si="146"/>
        <v>Tracy</v>
      </c>
      <c r="I562" s="89" t="str">
        <f t="shared" si="147"/>
        <v>Banks</v>
      </c>
      <c r="J562" s="79" t="str">
        <f>IF(DeltaCalc!P562="","--",DeltaCalc!P562)</f>
        <v>--</v>
      </c>
      <c r="K562" s="89" t="str">
        <f t="shared" si="148"/>
        <v>UWFE</v>
      </c>
      <c r="L562" s="90">
        <f>DeltaCalc!AF562</f>
        <v>10577.7392578125</v>
      </c>
      <c r="M562" s="90">
        <f t="shared" si="138"/>
        <v>18118.830078125</v>
      </c>
      <c r="N562" s="90">
        <f t="shared" si="139"/>
        <v>6680</v>
      </c>
      <c r="O562" s="90">
        <f t="shared" si="140"/>
        <v>4600</v>
      </c>
      <c r="P562" s="90">
        <f t="shared" si="149"/>
        <v>11280</v>
      </c>
      <c r="Q562" s="90">
        <f t="shared" si="141"/>
        <v>10577.7392578125</v>
      </c>
      <c r="R562" s="92">
        <f>Data!CG562</f>
        <v>0</v>
      </c>
      <c r="S562" s="92">
        <f>Data!CH562</f>
        <v>6680</v>
      </c>
      <c r="T562" s="92">
        <f>Data!CI562</f>
        <v>4600</v>
      </c>
      <c r="U562" s="92">
        <f>Data!CJ562</f>
        <v>11280</v>
      </c>
      <c r="V562" s="90">
        <f>Data!CA563</f>
        <v>257.34829711914062</v>
      </c>
      <c r="W562" s="90">
        <f>Data!CC562</f>
        <v>631.57891845703125</v>
      </c>
      <c r="X562" s="90" t="str">
        <f t="shared" si="150"/>
        <v/>
      </c>
      <c r="Y562" s="90">
        <f>Data!BU563</f>
        <v>209.08573913574219</v>
      </c>
      <c r="Z562" s="90">
        <f>Data!BW562</f>
        <v>450</v>
      </c>
      <c r="AA562" s="90" t="str">
        <f t="shared" si="151"/>
        <v/>
      </c>
      <c r="AB562" s="90">
        <f>Data!BX563</f>
        <v>194.63021850585937</v>
      </c>
      <c r="AC562" s="90">
        <f>Data!BZ562</f>
        <v>450</v>
      </c>
      <c r="AD562" s="90" t="str">
        <f t="shared" si="152"/>
        <v/>
      </c>
    </row>
    <row r="563" spans="1:30">
      <c r="A563" s="77">
        <v>196712</v>
      </c>
      <c r="B563" s="88">
        <f t="shared" si="142"/>
        <v>24715</v>
      </c>
      <c r="C563" s="79" t="str">
        <f t="shared" si="143"/>
        <v>Flood</v>
      </c>
      <c r="D563" s="79" t="str">
        <f t="shared" si="144"/>
        <v>Flood</v>
      </c>
      <c r="E563" s="79" t="str">
        <f t="shared" si="145"/>
        <v>F. Min</v>
      </c>
      <c r="F563" s="89" t="str">
        <f t="shared" si="136"/>
        <v>&gt;RC</v>
      </c>
      <c r="G563" s="89" t="str">
        <f t="shared" si="137"/>
        <v>&lt;RC</v>
      </c>
      <c r="H563" s="89" t="str">
        <f t="shared" si="146"/>
        <v>Tracy</v>
      </c>
      <c r="I563" s="89" t="str">
        <f t="shared" si="147"/>
        <v>Banks</v>
      </c>
      <c r="J563" s="79" t="str">
        <f>IF(DeltaCalc!P563="","--",DeltaCalc!P563)</f>
        <v>--</v>
      </c>
      <c r="K563" s="89" t="str">
        <f t="shared" si="148"/>
        <v>UWFE</v>
      </c>
      <c r="L563" s="90">
        <f>DeltaCalc!AF563</f>
        <v>1797.3878173828125</v>
      </c>
      <c r="M563" s="90">
        <f t="shared" si="138"/>
        <v>15574.583984375</v>
      </c>
      <c r="N563" s="90">
        <f t="shared" si="139"/>
        <v>6680</v>
      </c>
      <c r="O563" s="90">
        <f t="shared" si="140"/>
        <v>4571.208984375</v>
      </c>
      <c r="P563" s="90">
        <f t="shared" si="149"/>
        <v>11251.208984375</v>
      </c>
      <c r="Q563" s="90">
        <f t="shared" si="141"/>
        <v>1797.3878173828125</v>
      </c>
      <c r="R563" s="92">
        <f>Data!CG563</f>
        <v>3555.21826171875</v>
      </c>
      <c r="S563" s="92">
        <f>Data!CH563</f>
        <v>6680</v>
      </c>
      <c r="T563" s="92">
        <f>Data!CI563</f>
        <v>4059.14453125</v>
      </c>
      <c r="U563" s="92">
        <f>Data!CJ563</f>
        <v>10739.14453125</v>
      </c>
      <c r="V563" s="90">
        <f>Data!CA564</f>
        <v>209.71638488769531</v>
      </c>
      <c r="W563" s="90">
        <f>Data!CC563</f>
        <v>631.57891845703125</v>
      </c>
      <c r="X563" s="90" t="str">
        <f t="shared" si="150"/>
        <v/>
      </c>
      <c r="Y563" s="90">
        <f>Data!BU564</f>
        <v>383.390625</v>
      </c>
      <c r="Z563" s="90">
        <f>Data!BW563</f>
        <v>1350</v>
      </c>
      <c r="AA563" s="90" t="str">
        <f t="shared" si="151"/>
        <v/>
      </c>
      <c r="AB563" s="90">
        <f>Data!BX564</f>
        <v>240.53233337402344</v>
      </c>
      <c r="AC563" s="90">
        <f>Data!BZ563</f>
        <v>1650</v>
      </c>
      <c r="AD563" s="90" t="str">
        <f t="shared" si="152"/>
        <v/>
      </c>
    </row>
    <row r="564" spans="1:30">
      <c r="A564" s="77">
        <v>196713</v>
      </c>
      <c r="B564" s="88">
        <f t="shared" si="142"/>
        <v>24745</v>
      </c>
      <c r="C564" s="79" t="str">
        <f t="shared" si="143"/>
        <v>Flood</v>
      </c>
      <c r="D564" s="79" t="str">
        <f t="shared" si="144"/>
        <v>Flood</v>
      </c>
      <c r="E564" s="79" t="str">
        <f t="shared" si="145"/>
        <v>--</v>
      </c>
      <c r="F564" s="89" t="str">
        <f t="shared" si="136"/>
        <v>&gt;RC</v>
      </c>
      <c r="G564" s="89" t="str">
        <f t="shared" si="137"/>
        <v>&lt;RC</v>
      </c>
      <c r="H564" s="89" t="str">
        <f t="shared" si="146"/>
        <v>Tracy</v>
      </c>
      <c r="I564" s="89" t="str">
        <f t="shared" si="147"/>
        <v>Banks</v>
      </c>
      <c r="J564" s="79" t="str">
        <f>IF(DeltaCalc!P564="","--",DeltaCalc!P564)</f>
        <v>MRDO</v>
      </c>
      <c r="K564" s="89" t="str">
        <f t="shared" si="148"/>
        <v>IBU</v>
      </c>
      <c r="L564" s="90">
        <f>DeltaCalc!AF564</f>
        <v>0</v>
      </c>
      <c r="M564" s="90">
        <f t="shared" si="138"/>
        <v>26144.162109375</v>
      </c>
      <c r="N564" s="90">
        <f t="shared" si="139"/>
        <v>6680</v>
      </c>
      <c r="O564" s="90">
        <f t="shared" si="140"/>
        <v>4490.28369140625</v>
      </c>
      <c r="P564" s="90">
        <f t="shared" si="149"/>
        <v>11170.28369140625</v>
      </c>
      <c r="Q564" s="90">
        <f t="shared" si="141"/>
        <v>0</v>
      </c>
      <c r="R564" s="92">
        <f>Data!CG564</f>
        <v>1711.8699951171875</v>
      </c>
      <c r="S564" s="92">
        <f>Data!CH564</f>
        <v>6680</v>
      </c>
      <c r="T564" s="92">
        <f>Data!CI564</f>
        <v>3839.395751953125</v>
      </c>
      <c r="U564" s="92">
        <f>Data!CJ564</f>
        <v>10519.3955078125</v>
      </c>
      <c r="V564" s="90">
        <f>Data!CA565</f>
        <v>229.16204833984375</v>
      </c>
      <c r="W564" s="90">
        <f>Data!CC564</f>
        <v>964.91229248046875</v>
      </c>
      <c r="X564" s="90" t="str">
        <f t="shared" si="150"/>
        <v/>
      </c>
      <c r="Y564" s="90">
        <f>Data!BU565</f>
        <v>341.44985961914062</v>
      </c>
      <c r="Z564" s="90">
        <f>Data!BW564</f>
        <v>99000</v>
      </c>
      <c r="AA564" s="90" t="str">
        <f t="shared" si="151"/>
        <v/>
      </c>
      <c r="AB564" s="90">
        <f>Data!BX565</f>
        <v>239.49302673339844</v>
      </c>
      <c r="AC564" s="90">
        <f>Data!BZ564</f>
        <v>99000</v>
      </c>
      <c r="AD564" s="90" t="str">
        <f t="shared" si="152"/>
        <v/>
      </c>
    </row>
    <row r="565" spans="1:30">
      <c r="A565" s="77">
        <v>196802</v>
      </c>
      <c r="B565" s="88">
        <f t="shared" si="142"/>
        <v>24776</v>
      </c>
      <c r="C565" s="79" t="str">
        <f t="shared" si="143"/>
        <v>Flood</v>
      </c>
      <c r="D565" s="79" t="str">
        <f t="shared" si="144"/>
        <v>Nimbus</v>
      </c>
      <c r="E565" s="79" t="str">
        <f t="shared" si="145"/>
        <v>--</v>
      </c>
      <c r="F565" s="89" t="str">
        <f t="shared" si="136"/>
        <v>&gt;RC</v>
      </c>
      <c r="G565" s="89" t="str">
        <f t="shared" si="137"/>
        <v>&lt;RC</v>
      </c>
      <c r="H565" s="89" t="str">
        <f t="shared" si="146"/>
        <v>--</v>
      </c>
      <c r="I565" s="89" t="str">
        <f t="shared" si="147"/>
        <v>--</v>
      </c>
      <c r="J565" s="79" t="str">
        <f>IF(DeltaCalc!P565="","--",DeltaCalc!P565)</f>
        <v>MRDO</v>
      </c>
      <c r="K565" s="89" t="str">
        <f t="shared" si="148"/>
        <v>UWFE</v>
      </c>
      <c r="L565" s="90">
        <f>DeltaCalc!AF565</f>
        <v>0</v>
      </c>
      <c r="M565" s="90">
        <f t="shared" si="138"/>
        <v>15588.921875</v>
      </c>
      <c r="N565" s="90">
        <f t="shared" si="139"/>
        <v>3999.358642578125</v>
      </c>
      <c r="O565" s="90">
        <f t="shared" si="140"/>
        <v>3999.358642578125</v>
      </c>
      <c r="P565" s="90">
        <f t="shared" si="149"/>
        <v>7998.71728515625</v>
      </c>
      <c r="Q565" s="90">
        <f t="shared" si="141"/>
        <v>0</v>
      </c>
      <c r="R565" s="92">
        <f>Data!CG565</f>
        <v>0</v>
      </c>
      <c r="S565" s="92">
        <f>Data!CH565</f>
        <v>6028.505859375</v>
      </c>
      <c r="T565" s="92">
        <f>Data!CI565</f>
        <v>2650.32373046875</v>
      </c>
      <c r="U565" s="92">
        <f>Data!CJ565</f>
        <v>8678.8291015625</v>
      </c>
      <c r="V565" s="90">
        <f>Data!CA566</f>
        <v>233.97785949707031</v>
      </c>
      <c r="W565" s="90">
        <f>Data!CC565</f>
        <v>964.91229248046875</v>
      </c>
      <c r="X565" s="90" t="str">
        <f t="shared" si="150"/>
        <v/>
      </c>
      <c r="Y565" s="90">
        <f>Data!BU566</f>
        <v>265.02093505859375</v>
      </c>
      <c r="Z565" s="90">
        <f>Data!BW565</f>
        <v>99000</v>
      </c>
      <c r="AA565" s="90" t="str">
        <f t="shared" si="151"/>
        <v/>
      </c>
      <c r="AB565" s="90">
        <f>Data!BX566</f>
        <v>267.2110595703125</v>
      </c>
      <c r="AC565" s="90">
        <f>Data!BZ565</f>
        <v>99000</v>
      </c>
      <c r="AD565" s="90" t="str">
        <f t="shared" si="152"/>
        <v/>
      </c>
    </row>
    <row r="566" spans="1:30">
      <c r="A566" s="77">
        <v>196803</v>
      </c>
      <c r="B566" s="88">
        <f t="shared" si="142"/>
        <v>24806</v>
      </c>
      <c r="C566" s="79" t="str">
        <f t="shared" si="143"/>
        <v>--</v>
      </c>
      <c r="D566" s="79" t="str">
        <f t="shared" si="144"/>
        <v>--</v>
      </c>
      <c r="E566" s="79" t="str">
        <f t="shared" si="145"/>
        <v>--</v>
      </c>
      <c r="F566" s="89" t="str">
        <f t="shared" si="136"/>
        <v>&gt;RC</v>
      </c>
      <c r="G566" s="89" t="str">
        <f t="shared" si="137"/>
        <v>&lt;RC</v>
      </c>
      <c r="H566" s="89" t="str">
        <f t="shared" si="146"/>
        <v>--</v>
      </c>
      <c r="I566" s="89" t="str">
        <f t="shared" si="147"/>
        <v>--</v>
      </c>
      <c r="J566" s="79" t="str">
        <f>IF(DeltaCalc!P566="","--",DeltaCalc!P566)</f>
        <v>MRDO</v>
      </c>
      <c r="K566" s="89" t="str">
        <f t="shared" si="148"/>
        <v>UWFE</v>
      </c>
      <c r="L566" s="90">
        <f>DeltaCalc!AF566</f>
        <v>0</v>
      </c>
      <c r="M566" s="90">
        <f t="shared" si="138"/>
        <v>15026.19140625</v>
      </c>
      <c r="N566" s="90">
        <f t="shared" si="139"/>
        <v>3400.207763671875</v>
      </c>
      <c r="O566" s="90">
        <f t="shared" si="140"/>
        <v>2111.20166015625</v>
      </c>
      <c r="P566" s="90">
        <f t="shared" si="149"/>
        <v>5511.409423828125</v>
      </c>
      <c r="Q566" s="90">
        <f t="shared" si="141"/>
        <v>0</v>
      </c>
      <c r="R566" s="92">
        <f>Data!CG566</f>
        <v>0</v>
      </c>
      <c r="S566" s="92">
        <f>Data!CH566</f>
        <v>5354.95751953125</v>
      </c>
      <c r="T566" s="92">
        <f>Data!CI566</f>
        <v>1605.2142333984375</v>
      </c>
      <c r="U566" s="92">
        <f>Data!CJ566</f>
        <v>6960.17138671875</v>
      </c>
      <c r="V566" s="90">
        <f>Data!CA567</f>
        <v>265.75787353515625</v>
      </c>
      <c r="W566" s="90">
        <f>Data!CC566</f>
        <v>964.91229248046875</v>
      </c>
      <c r="X566" s="90" t="str">
        <f t="shared" si="150"/>
        <v/>
      </c>
      <c r="Y566" s="90">
        <f>Data!BU567</f>
        <v>332.89151000976562</v>
      </c>
      <c r="Z566" s="90">
        <f>Data!BW566</f>
        <v>99000</v>
      </c>
      <c r="AA566" s="90" t="str">
        <f t="shared" si="151"/>
        <v/>
      </c>
      <c r="AB566" s="90">
        <f>Data!BX567</f>
        <v>310.94668579101563</v>
      </c>
      <c r="AC566" s="90">
        <f>Data!BZ566</f>
        <v>99000</v>
      </c>
      <c r="AD566" s="90" t="str">
        <f t="shared" si="152"/>
        <v/>
      </c>
    </row>
    <row r="567" spans="1:30">
      <c r="A567" s="77">
        <v>196804</v>
      </c>
      <c r="B567" s="88">
        <f t="shared" si="142"/>
        <v>24837</v>
      </c>
      <c r="C567" s="79" t="str">
        <f t="shared" si="143"/>
        <v>NCP</v>
      </c>
      <c r="D567" s="79" t="str">
        <f t="shared" si="144"/>
        <v>Nimbus</v>
      </c>
      <c r="E567" s="79" t="str">
        <f t="shared" si="145"/>
        <v>--</v>
      </c>
      <c r="F567" s="89" t="str">
        <f t="shared" si="136"/>
        <v>&gt;RC</v>
      </c>
      <c r="G567" s="89" t="str">
        <f t="shared" si="137"/>
        <v>&lt;RC</v>
      </c>
      <c r="H567" s="89" t="str">
        <f t="shared" si="146"/>
        <v>Tracy</v>
      </c>
      <c r="I567" s="89" t="str">
        <f t="shared" si="147"/>
        <v>--</v>
      </c>
      <c r="J567" s="79" t="str">
        <f>IF(DeltaCalc!P567="","--",DeltaCalc!P567)</f>
        <v>EIMRDO</v>
      </c>
      <c r="K567" s="89" t="str">
        <f t="shared" si="148"/>
        <v>UWFE</v>
      </c>
      <c r="L567" s="90">
        <f>DeltaCalc!AF567</f>
        <v>0</v>
      </c>
      <c r="M567" s="90">
        <f t="shared" si="138"/>
        <v>12990.2265625</v>
      </c>
      <c r="N567" s="90">
        <f t="shared" si="139"/>
        <v>5874.78515625</v>
      </c>
      <c r="O567" s="90">
        <f t="shared" si="140"/>
        <v>4226.4765625</v>
      </c>
      <c r="P567" s="90">
        <f t="shared" si="149"/>
        <v>10101.26171875</v>
      </c>
      <c r="Q567" s="90">
        <f t="shared" si="141"/>
        <v>0</v>
      </c>
      <c r="R567" s="92">
        <f>Data!CG567</f>
        <v>0</v>
      </c>
      <c r="S567" s="92">
        <f>Data!CH567</f>
        <v>4500</v>
      </c>
      <c r="T567" s="92">
        <f>Data!CI567</f>
        <v>3750</v>
      </c>
      <c r="U567" s="92">
        <f>Data!CJ567</f>
        <v>8250</v>
      </c>
      <c r="V567" s="90">
        <f>Data!CA568</f>
        <v>317.31137084960937</v>
      </c>
      <c r="W567" s="90">
        <f>Data!CC567</f>
        <v>964.91229248046875</v>
      </c>
      <c r="X567" s="90" t="str">
        <f t="shared" si="150"/>
        <v/>
      </c>
      <c r="Y567" s="90">
        <f>Data!BU568</f>
        <v>918.348388671875</v>
      </c>
      <c r="Z567" s="90">
        <f>Data!BW567</f>
        <v>99000</v>
      </c>
      <c r="AA567" s="90" t="str">
        <f t="shared" si="151"/>
        <v/>
      </c>
      <c r="AB567" s="90">
        <f>Data!BX568</f>
        <v>589.33709716796875</v>
      </c>
      <c r="AC567" s="90">
        <f>Data!BZ567</f>
        <v>99000</v>
      </c>
      <c r="AD567" s="90" t="str">
        <f t="shared" si="152"/>
        <v/>
      </c>
    </row>
    <row r="568" spans="1:30">
      <c r="A568" s="77">
        <v>196805</v>
      </c>
      <c r="B568" s="88">
        <f t="shared" si="142"/>
        <v>24868</v>
      </c>
      <c r="C568" s="79" t="str">
        <f t="shared" si="143"/>
        <v>Keswick</v>
      </c>
      <c r="D568" s="79" t="str">
        <f t="shared" si="144"/>
        <v>Flood</v>
      </c>
      <c r="E568" s="79" t="str">
        <f t="shared" si="145"/>
        <v>Therm.</v>
      </c>
      <c r="F568" s="89" t="str">
        <f t="shared" si="136"/>
        <v>&lt;RC</v>
      </c>
      <c r="G568" s="89" t="str">
        <f t="shared" si="137"/>
        <v>&gt;RC</v>
      </c>
      <c r="H568" s="89" t="str">
        <f t="shared" si="146"/>
        <v>--</v>
      </c>
      <c r="I568" s="89" t="str">
        <f t="shared" si="147"/>
        <v>--</v>
      </c>
      <c r="J568" s="79" t="str">
        <f>IF(DeltaCalc!P568="","--",DeltaCalc!P568)</f>
        <v>--</v>
      </c>
      <c r="K568" s="89" t="str">
        <f t="shared" si="148"/>
        <v>UWFE</v>
      </c>
      <c r="L568" s="90">
        <f>DeltaCalc!AF568</f>
        <v>14905.33203125</v>
      </c>
      <c r="M568" s="90">
        <f t="shared" si="138"/>
        <v>22294.134765625</v>
      </c>
      <c r="N568" s="90">
        <f t="shared" si="139"/>
        <v>3471.05224609375</v>
      </c>
      <c r="O568" s="90">
        <f t="shared" si="140"/>
        <v>3471.05224609375</v>
      </c>
      <c r="P568" s="90">
        <f t="shared" si="149"/>
        <v>6942.1044921875</v>
      </c>
      <c r="Q568" s="90">
        <f t="shared" si="141"/>
        <v>14905.33203125</v>
      </c>
      <c r="R568" s="92">
        <f>Data!CG568</f>
        <v>0</v>
      </c>
      <c r="S568" s="92">
        <f>Data!CH568</f>
        <v>672.84808349609375</v>
      </c>
      <c r="T568" s="92">
        <f>Data!CI568</f>
        <v>3000</v>
      </c>
      <c r="U568" s="92">
        <f>Data!CJ568</f>
        <v>3672.84814453125</v>
      </c>
      <c r="V568" s="90">
        <f>Data!CA569</f>
        <v>485.10604858398437</v>
      </c>
      <c r="W568" s="90">
        <f>Data!CC568</f>
        <v>964.91229248046875</v>
      </c>
      <c r="X568" s="90" t="str">
        <f t="shared" si="150"/>
        <v/>
      </c>
      <c r="Y568" s="90">
        <f>Data!BU569</f>
        <v>541.69903564453125</v>
      </c>
      <c r="Z568" s="90">
        <f>Data!BW568</f>
        <v>99000</v>
      </c>
      <c r="AA568" s="90" t="str">
        <f t="shared" si="151"/>
        <v/>
      </c>
      <c r="AB568" s="90">
        <f>Data!BX569</f>
        <v>331.7969970703125</v>
      </c>
      <c r="AC568" s="90">
        <f>Data!BZ568</f>
        <v>99000</v>
      </c>
      <c r="AD568" s="90" t="str">
        <f t="shared" si="152"/>
        <v/>
      </c>
    </row>
    <row r="569" spans="1:30">
      <c r="A569" s="77">
        <v>196806</v>
      </c>
      <c r="B569" s="88">
        <f t="shared" si="142"/>
        <v>24897</v>
      </c>
      <c r="C569" s="79" t="str">
        <f t="shared" si="143"/>
        <v>Flood</v>
      </c>
      <c r="D569" s="79" t="str">
        <f t="shared" si="144"/>
        <v>Flood</v>
      </c>
      <c r="E569" s="79" t="str">
        <f t="shared" si="145"/>
        <v>Flood</v>
      </c>
      <c r="F569" s="89" t="str">
        <f t="shared" si="136"/>
        <v>&lt;RC</v>
      </c>
      <c r="G569" s="89" t="str">
        <f t="shared" si="137"/>
        <v>&lt;RC</v>
      </c>
      <c r="H569" s="89" t="str">
        <f t="shared" si="146"/>
        <v>--</v>
      </c>
      <c r="I569" s="89" t="str">
        <f t="shared" si="147"/>
        <v>--</v>
      </c>
      <c r="J569" s="79" t="str">
        <f>IF(DeltaCalc!P569="","--",DeltaCalc!P569)</f>
        <v>--</v>
      </c>
      <c r="K569" s="89" t="str">
        <f t="shared" si="148"/>
        <v>UWFE</v>
      </c>
      <c r="L569" s="90">
        <f>DeltaCalc!AF569</f>
        <v>48815.080351405151</v>
      </c>
      <c r="M569" s="90">
        <f t="shared" si="138"/>
        <v>49345.37109375</v>
      </c>
      <c r="N569" s="90">
        <f t="shared" si="139"/>
        <v>2277.863037109375</v>
      </c>
      <c r="O569" s="90">
        <f t="shared" si="140"/>
        <v>2277.863037109375</v>
      </c>
      <c r="P569" s="90">
        <f t="shared" si="149"/>
        <v>4555.72607421875</v>
      </c>
      <c r="Q569" s="90">
        <f t="shared" si="141"/>
        <v>49036.69140625</v>
      </c>
      <c r="R569" s="92">
        <f>Data!CG569</f>
        <v>0</v>
      </c>
      <c r="S569" s="92">
        <f>Data!CH569</f>
        <v>4250</v>
      </c>
      <c r="T569" s="92">
        <f>Data!CI569</f>
        <v>2500</v>
      </c>
      <c r="U569" s="92">
        <f>Data!CJ569</f>
        <v>6750</v>
      </c>
      <c r="V569" s="90">
        <f>Data!CA570</f>
        <v>348.04373168945312</v>
      </c>
      <c r="W569" s="90">
        <f>Data!CC569</f>
        <v>631.57891845703125</v>
      </c>
      <c r="X569" s="90" t="str">
        <f t="shared" si="150"/>
        <v/>
      </c>
      <c r="Y569" s="90">
        <f>Data!BU570</f>
        <v>230.76380920410156</v>
      </c>
      <c r="Z569" s="90">
        <f>Data!BW569</f>
        <v>99000</v>
      </c>
      <c r="AA569" s="90" t="str">
        <f t="shared" si="151"/>
        <v/>
      </c>
      <c r="AB569" s="90">
        <f>Data!BX570</f>
        <v>180.06948852539062</v>
      </c>
      <c r="AC569" s="90">
        <f>Data!BZ569</f>
        <v>99000</v>
      </c>
      <c r="AD569" s="90" t="str">
        <f t="shared" si="152"/>
        <v/>
      </c>
    </row>
    <row r="570" spans="1:30">
      <c r="A570" s="77">
        <v>196807</v>
      </c>
      <c r="B570" s="88">
        <f t="shared" si="142"/>
        <v>24928</v>
      </c>
      <c r="C570" s="79" t="str">
        <f t="shared" si="143"/>
        <v>Flood</v>
      </c>
      <c r="D570" s="79" t="str">
        <f t="shared" si="144"/>
        <v>Flood</v>
      </c>
      <c r="E570" s="79" t="str">
        <f t="shared" si="145"/>
        <v>Flood</v>
      </c>
      <c r="F570" s="89" t="str">
        <f t="shared" si="136"/>
        <v>&gt;RC</v>
      </c>
      <c r="G570" s="89" t="str">
        <f t="shared" si="137"/>
        <v>&lt;RC</v>
      </c>
      <c r="H570" s="89" t="str">
        <f t="shared" si="146"/>
        <v>--</v>
      </c>
      <c r="I570" s="89" t="str">
        <f t="shared" si="147"/>
        <v>--</v>
      </c>
      <c r="J570" s="79" t="str">
        <f>IF(DeltaCalc!P570="","--",DeltaCalc!P570)</f>
        <v>--</v>
      </c>
      <c r="K570" s="89" t="str">
        <f t="shared" si="148"/>
        <v>UWFE</v>
      </c>
      <c r="L570" s="90">
        <f>DeltaCalc!AF570</f>
        <v>14818.5419921875</v>
      </c>
      <c r="M570" s="90">
        <f t="shared" si="138"/>
        <v>32528.880859375</v>
      </c>
      <c r="N570" s="90">
        <f t="shared" si="139"/>
        <v>3342.51171875</v>
      </c>
      <c r="O570" s="90">
        <f t="shared" si="140"/>
        <v>3342.51171875</v>
      </c>
      <c r="P570" s="90">
        <f t="shared" si="149"/>
        <v>6685.0234375</v>
      </c>
      <c r="Q570" s="90">
        <f t="shared" si="141"/>
        <v>14818.5419921875</v>
      </c>
      <c r="R570" s="92">
        <f>Data!CG570</f>
        <v>0</v>
      </c>
      <c r="S570" s="92">
        <f>Data!CH570</f>
        <v>4143.80615234375</v>
      </c>
      <c r="T570" s="92">
        <f>Data!CI570</f>
        <v>800</v>
      </c>
      <c r="U570" s="92">
        <f>Data!CJ570</f>
        <v>4943.80615234375</v>
      </c>
      <c r="V570" s="90">
        <f>Data!CA571</f>
        <v>268.23605346679687</v>
      </c>
      <c r="W570" s="90">
        <f>Data!CC570</f>
        <v>631.57891845703125</v>
      </c>
      <c r="X570" s="90" t="str">
        <f t="shared" si="150"/>
        <v/>
      </c>
      <c r="Y570" s="90">
        <f>Data!BU571</f>
        <v>232.39732360839844</v>
      </c>
      <c r="Z570" s="90">
        <f>Data!BW570</f>
        <v>99000</v>
      </c>
      <c r="AA570" s="90" t="str">
        <f t="shared" si="151"/>
        <v/>
      </c>
      <c r="AB570" s="90">
        <f>Data!BX571</f>
        <v>168.13615417480469</v>
      </c>
      <c r="AC570" s="90">
        <f>Data!BZ570</f>
        <v>99000</v>
      </c>
      <c r="AD570" s="90" t="str">
        <f t="shared" si="152"/>
        <v/>
      </c>
    </row>
    <row r="571" spans="1:30">
      <c r="A571" s="77">
        <v>196808</v>
      </c>
      <c r="B571" s="88">
        <f t="shared" si="142"/>
        <v>24958</v>
      </c>
      <c r="C571" s="79" t="str">
        <f t="shared" si="143"/>
        <v>NCP</v>
      </c>
      <c r="D571" s="79" t="str">
        <f t="shared" si="144"/>
        <v>Nimbus</v>
      </c>
      <c r="E571" s="79" t="str">
        <f t="shared" si="145"/>
        <v>Therm.</v>
      </c>
      <c r="F571" s="89" t="str">
        <f t="shared" si="136"/>
        <v>&gt;RC</v>
      </c>
      <c r="G571" s="89" t="str">
        <f t="shared" si="137"/>
        <v>&gt;RC</v>
      </c>
      <c r="H571" s="89" t="str">
        <f t="shared" si="146"/>
        <v>PulseCap1</v>
      </c>
      <c r="I571" s="89" t="str">
        <f t="shared" si="147"/>
        <v>PulseCap1</v>
      </c>
      <c r="J571" s="79" t="str">
        <f>IF(DeltaCalc!P571="","--",DeltaCalc!P571)</f>
        <v>--</v>
      </c>
      <c r="K571" s="89" t="str">
        <f t="shared" si="148"/>
        <v>UWFE</v>
      </c>
      <c r="L571" s="90">
        <f>DeltaCalc!AF571</f>
        <v>1500.2978515625</v>
      </c>
      <c r="M571" s="90">
        <f t="shared" si="138"/>
        <v>10740.18359375</v>
      </c>
      <c r="N571" s="90">
        <f t="shared" si="139"/>
        <v>1114.7833251953125</v>
      </c>
      <c r="O571" s="90">
        <f t="shared" si="140"/>
        <v>1114.7833251953125</v>
      </c>
      <c r="P571" s="90">
        <f t="shared" si="149"/>
        <v>2229.566650390625</v>
      </c>
      <c r="Q571" s="90">
        <f t="shared" si="141"/>
        <v>1500.2978515625</v>
      </c>
      <c r="R571" s="92">
        <f>Data!CG571</f>
        <v>0</v>
      </c>
      <c r="S571" s="92">
        <f>Data!CH571</f>
        <v>300</v>
      </c>
      <c r="T571" s="92">
        <f>Data!CI571</f>
        <v>800</v>
      </c>
      <c r="U571" s="92">
        <f>Data!CJ571</f>
        <v>1100</v>
      </c>
      <c r="V571" s="90">
        <f>Data!CA572</f>
        <v>369.5438232421875</v>
      </c>
      <c r="W571" s="90">
        <f>Data!CC571</f>
        <v>631.57891845703125</v>
      </c>
      <c r="X571" s="90" t="str">
        <f t="shared" si="150"/>
        <v/>
      </c>
      <c r="Y571" s="90">
        <f>Data!BU572</f>
        <v>236.21055603027344</v>
      </c>
      <c r="Z571" s="90">
        <f>Data!BW571</f>
        <v>450</v>
      </c>
      <c r="AA571" s="90" t="str">
        <f t="shared" si="151"/>
        <v/>
      </c>
      <c r="AB571" s="90">
        <f>Data!BX572</f>
        <v>200.14149475097656</v>
      </c>
      <c r="AC571" s="90">
        <f>Data!BZ571</f>
        <v>450</v>
      </c>
      <c r="AD571" s="90" t="str">
        <f t="shared" si="152"/>
        <v/>
      </c>
    </row>
    <row r="572" spans="1:30">
      <c r="A572" s="77">
        <v>196809</v>
      </c>
      <c r="B572" s="88">
        <f t="shared" si="142"/>
        <v>24989</v>
      </c>
      <c r="C572" s="79" t="str">
        <f t="shared" si="143"/>
        <v>NCP</v>
      </c>
      <c r="D572" s="79" t="str">
        <f t="shared" si="144"/>
        <v>Nimbus</v>
      </c>
      <c r="E572" s="79" t="str">
        <f t="shared" si="145"/>
        <v>F. Min</v>
      </c>
      <c r="F572" s="89" t="str">
        <f t="shared" si="136"/>
        <v>&lt;RC</v>
      </c>
      <c r="G572" s="89" t="str">
        <f t="shared" si="137"/>
        <v>&lt;RC</v>
      </c>
      <c r="H572" s="89" t="str">
        <f t="shared" si="146"/>
        <v>PulseCap1</v>
      </c>
      <c r="I572" s="89" t="str">
        <f t="shared" si="147"/>
        <v>PulseCap1</v>
      </c>
      <c r="J572" s="79" t="str">
        <f>IF(DeltaCalc!P572="","--",DeltaCalc!P572)</f>
        <v>--</v>
      </c>
      <c r="K572" s="89" t="str">
        <f t="shared" si="148"/>
        <v>UWFE</v>
      </c>
      <c r="L572" s="90">
        <f>DeltaCalc!AF572</f>
        <v>2417.43017578125</v>
      </c>
      <c r="M572" s="90">
        <f t="shared" si="138"/>
        <v>9754.41796875</v>
      </c>
      <c r="N572" s="90">
        <f t="shared" si="139"/>
        <v>956.7132568359375</v>
      </c>
      <c r="O572" s="90">
        <f t="shared" si="140"/>
        <v>956.7132568359375</v>
      </c>
      <c r="P572" s="90">
        <f t="shared" si="149"/>
        <v>1913.426513671875</v>
      </c>
      <c r="Q572" s="90">
        <f t="shared" si="141"/>
        <v>5435.0869140625</v>
      </c>
      <c r="R572" s="92">
        <f>Data!CG572</f>
        <v>7375.3623046875</v>
      </c>
      <c r="S572" s="92">
        <f>Data!CH572</f>
        <v>1000</v>
      </c>
      <c r="T572" s="92">
        <f>Data!CI572</f>
        <v>991.12884521484375</v>
      </c>
      <c r="U572" s="92">
        <f>Data!CJ572</f>
        <v>1991.1287841796875</v>
      </c>
      <c r="V572" s="90">
        <f>Data!CA573</f>
        <v>373.55496215820312</v>
      </c>
      <c r="W572" s="90">
        <f>Data!CC572</f>
        <v>631.57891845703125</v>
      </c>
      <c r="X572" s="90" t="str">
        <f t="shared" si="150"/>
        <v/>
      </c>
      <c r="Y572" s="90">
        <f>Data!BU573</f>
        <v>266.35989379882812</v>
      </c>
      <c r="Z572" s="90">
        <f>Data!BW572</f>
        <v>450</v>
      </c>
      <c r="AA572" s="90" t="str">
        <f t="shared" si="151"/>
        <v/>
      </c>
      <c r="AB572" s="90">
        <f>Data!BX573</f>
        <v>292.79061889648437</v>
      </c>
      <c r="AC572" s="90">
        <f>Data!BZ572</f>
        <v>450</v>
      </c>
      <c r="AD572" s="90" t="str">
        <f t="shared" si="152"/>
        <v/>
      </c>
    </row>
    <row r="573" spans="1:30">
      <c r="A573" s="77">
        <v>196810</v>
      </c>
      <c r="B573" s="88">
        <f t="shared" si="142"/>
        <v>25019</v>
      </c>
      <c r="C573" s="79" t="str">
        <f t="shared" si="143"/>
        <v>NCP</v>
      </c>
      <c r="D573" s="79" t="str">
        <f t="shared" si="144"/>
        <v>--</v>
      </c>
      <c r="E573" s="79" t="str">
        <f t="shared" si="145"/>
        <v>--</v>
      </c>
      <c r="F573" s="89" t="str">
        <f t="shared" si="136"/>
        <v>&lt;RC</v>
      </c>
      <c r="G573" s="89" t="str">
        <f t="shared" si="137"/>
        <v>&lt;RC</v>
      </c>
      <c r="H573" s="89" t="str">
        <f t="shared" si="146"/>
        <v>--</v>
      </c>
      <c r="I573" s="89" t="str">
        <f t="shared" si="147"/>
        <v>--</v>
      </c>
      <c r="J573" s="79" t="str">
        <f>IF(DeltaCalc!P573="","--",DeltaCalc!P573)</f>
        <v>MRDO</v>
      </c>
      <c r="K573" s="89" t="str">
        <f t="shared" si="148"/>
        <v>IBU</v>
      </c>
      <c r="L573" s="90">
        <f>DeltaCalc!AF573</f>
        <v>0</v>
      </c>
      <c r="M573" s="90">
        <f t="shared" si="138"/>
        <v>12272.6181640625</v>
      </c>
      <c r="N573" s="90">
        <f t="shared" si="139"/>
        <v>1552.8304443359375</v>
      </c>
      <c r="O573" s="90">
        <f t="shared" si="140"/>
        <v>1552.8304443359375</v>
      </c>
      <c r="P573" s="90">
        <f t="shared" si="149"/>
        <v>3105.660888671875</v>
      </c>
      <c r="Q573" s="90">
        <f t="shared" si="141"/>
        <v>0</v>
      </c>
      <c r="R573" s="92">
        <f>Data!CG573</f>
        <v>12272.6181640625</v>
      </c>
      <c r="S573" s="92">
        <f>Data!CH573</f>
        <v>2500</v>
      </c>
      <c r="T573" s="92">
        <f>Data!CI573</f>
        <v>2000</v>
      </c>
      <c r="U573" s="92">
        <f>Data!CJ573</f>
        <v>4500</v>
      </c>
      <c r="V573" s="90">
        <f>Data!CA574</f>
        <v>285.22927856445312</v>
      </c>
      <c r="W573" s="90">
        <f>Data!CC573</f>
        <v>631.57891845703125</v>
      </c>
      <c r="X573" s="90" t="str">
        <f t="shared" si="150"/>
        <v/>
      </c>
      <c r="Y573" s="90">
        <f>Data!BU574</f>
        <v>428.92367553710937</v>
      </c>
      <c r="Z573" s="90">
        <f>Data!BW573</f>
        <v>550</v>
      </c>
      <c r="AA573" s="90" t="str">
        <f t="shared" si="151"/>
        <v/>
      </c>
      <c r="AB573" s="90">
        <f>Data!BX574</f>
        <v>542.74444580078125</v>
      </c>
      <c r="AC573" s="90">
        <f>Data!BZ573</f>
        <v>680</v>
      </c>
      <c r="AD573" s="90" t="str">
        <f t="shared" si="152"/>
        <v/>
      </c>
    </row>
    <row r="574" spans="1:30">
      <c r="A574" s="77">
        <v>196811</v>
      </c>
      <c r="B574" s="88">
        <f t="shared" si="142"/>
        <v>25050</v>
      </c>
      <c r="C574" s="79" t="str">
        <f t="shared" si="143"/>
        <v>--</v>
      </c>
      <c r="D574" s="79" t="str">
        <f t="shared" si="144"/>
        <v>--</v>
      </c>
      <c r="E574" s="79" t="str">
        <f t="shared" si="145"/>
        <v>--</v>
      </c>
      <c r="F574" s="89" t="str">
        <f t="shared" si="136"/>
        <v>&lt;RC</v>
      </c>
      <c r="G574" s="89" t="str">
        <f t="shared" si="137"/>
        <v>&lt;RC</v>
      </c>
      <c r="H574" s="89" t="str">
        <f t="shared" si="146"/>
        <v>--</v>
      </c>
      <c r="I574" s="89" t="str">
        <f t="shared" si="147"/>
        <v>--</v>
      </c>
      <c r="J574" s="79" t="str">
        <f>IF(DeltaCalc!P574="","--",DeltaCalc!P574)</f>
        <v>JP</v>
      </c>
      <c r="K574" s="89" t="str">
        <f t="shared" si="148"/>
        <v>IBU</v>
      </c>
      <c r="L574" s="90">
        <f>DeltaCalc!AF574</f>
        <v>-4.8828125E-4</v>
      </c>
      <c r="M574" s="90">
        <f t="shared" si="138"/>
        <v>22138.0546875</v>
      </c>
      <c r="N574" s="90">
        <f t="shared" si="139"/>
        <v>6466.42333984375</v>
      </c>
      <c r="O574" s="90">
        <f t="shared" si="140"/>
        <v>3324.303466796875</v>
      </c>
      <c r="P574" s="90">
        <f t="shared" si="149"/>
        <v>9790.726806640625</v>
      </c>
      <c r="Q574" s="90">
        <f t="shared" si="141"/>
        <v>2627.13818359375</v>
      </c>
      <c r="R574" s="92">
        <f>Data!CG574</f>
        <v>22138.0546875</v>
      </c>
      <c r="S574" s="92">
        <f>Data!CH574</f>
        <v>6680</v>
      </c>
      <c r="T574" s="92">
        <f>Data!CI574</f>
        <v>4481.00732421875</v>
      </c>
      <c r="U574" s="92">
        <f>Data!CJ574</f>
        <v>11161.0068359375</v>
      </c>
      <c r="V574" s="90">
        <f>Data!CA575</f>
        <v>323.17120361328125</v>
      </c>
      <c r="W574" s="90">
        <f>Data!CC574</f>
        <v>631.57891845703125</v>
      </c>
      <c r="X574" s="90" t="str">
        <f t="shared" si="150"/>
        <v/>
      </c>
      <c r="Y574" s="90">
        <f>Data!BU575</f>
        <v>782.40753173828125</v>
      </c>
      <c r="Z574" s="90">
        <f>Data!BW574</f>
        <v>740</v>
      </c>
      <c r="AA574" s="90">
        <f t="shared" si="151"/>
        <v>42.40753173828125</v>
      </c>
      <c r="AB574" s="90">
        <f>Data!BX575</f>
        <v>494.62490844726562</v>
      </c>
      <c r="AC574" s="90">
        <f>Data!BZ574</f>
        <v>1140</v>
      </c>
      <c r="AD574" s="90" t="str">
        <f t="shared" si="152"/>
        <v/>
      </c>
    </row>
    <row r="575" spans="1:30">
      <c r="A575" s="77">
        <v>196812</v>
      </c>
      <c r="B575" s="88">
        <f t="shared" si="142"/>
        <v>25081</v>
      </c>
      <c r="C575" s="79" t="str">
        <f t="shared" si="143"/>
        <v>--</v>
      </c>
      <c r="D575" s="79" t="str">
        <f t="shared" si="144"/>
        <v>Nimbus</v>
      </c>
      <c r="E575" s="79" t="str">
        <f t="shared" si="145"/>
        <v>--</v>
      </c>
      <c r="F575" s="89" t="str">
        <f t="shared" si="136"/>
        <v>&lt;RC</v>
      </c>
      <c r="G575" s="89" t="str">
        <f t="shared" si="137"/>
        <v>&lt;RC</v>
      </c>
      <c r="H575" s="89" t="str">
        <f t="shared" si="146"/>
        <v>Tracy</v>
      </c>
      <c r="I575" s="89" t="str">
        <f t="shared" si="147"/>
        <v>Banks</v>
      </c>
      <c r="J575" s="79" t="str">
        <f>IF(DeltaCalc!P575="","--",DeltaCalc!P575)</f>
        <v>MRDO</v>
      </c>
      <c r="K575" s="89" t="str">
        <f t="shared" si="148"/>
        <v>IBU</v>
      </c>
      <c r="L575" s="90">
        <f>DeltaCalc!AF575</f>
        <v>0</v>
      </c>
      <c r="M575" s="90">
        <f t="shared" si="138"/>
        <v>15824.7021484375</v>
      </c>
      <c r="N575" s="90">
        <f t="shared" si="139"/>
        <v>6680</v>
      </c>
      <c r="O575" s="90">
        <f t="shared" si="140"/>
        <v>4461.48193359375</v>
      </c>
      <c r="P575" s="90">
        <f t="shared" si="149"/>
        <v>11141.48193359375</v>
      </c>
      <c r="Q575" s="90">
        <f t="shared" si="141"/>
        <v>0</v>
      </c>
      <c r="R575" s="92">
        <f>Data!CG575</f>
        <v>14604.123046875</v>
      </c>
      <c r="S575" s="92">
        <f>Data!CH575</f>
        <v>6680</v>
      </c>
      <c r="T575" s="92">
        <f>Data!CI575</f>
        <v>4461.48193359375</v>
      </c>
      <c r="U575" s="92">
        <f>Data!CJ575</f>
        <v>11141.4814453125</v>
      </c>
      <c r="V575" s="90">
        <f>Data!CA576</f>
        <v>440.78677368164062</v>
      </c>
      <c r="W575" s="90">
        <f>Data!CC575</f>
        <v>964.91229248046875</v>
      </c>
      <c r="X575" s="90" t="str">
        <f t="shared" si="150"/>
        <v/>
      </c>
      <c r="Y575" s="90">
        <f>Data!BU576</f>
        <v>1289.27392578125</v>
      </c>
      <c r="Z575" s="90">
        <f>Data!BW575</f>
        <v>1490</v>
      </c>
      <c r="AA575" s="90" t="str">
        <f t="shared" si="151"/>
        <v/>
      </c>
      <c r="AB575" s="90">
        <f>Data!BX576</f>
        <v>853.15594482421875</v>
      </c>
      <c r="AC575" s="90">
        <f>Data!BZ575</f>
        <v>1990</v>
      </c>
      <c r="AD575" s="90" t="str">
        <f t="shared" si="152"/>
        <v/>
      </c>
    </row>
    <row r="576" spans="1:30">
      <c r="A576" s="77">
        <v>196813</v>
      </c>
      <c r="B576" s="88">
        <f t="shared" si="142"/>
        <v>25111</v>
      </c>
      <c r="C576" s="79" t="str">
        <f t="shared" si="143"/>
        <v>--</v>
      </c>
      <c r="D576" s="79" t="str">
        <f t="shared" si="144"/>
        <v>Nimbus</v>
      </c>
      <c r="E576" s="79" t="str">
        <f t="shared" si="145"/>
        <v>--</v>
      </c>
      <c r="F576" s="89" t="str">
        <f t="shared" si="136"/>
        <v>&lt;RC</v>
      </c>
      <c r="G576" s="89" t="str">
        <f t="shared" si="137"/>
        <v>&lt;RC</v>
      </c>
      <c r="H576" s="89" t="str">
        <f t="shared" si="146"/>
        <v>Tracy</v>
      </c>
      <c r="I576" s="89" t="str">
        <f t="shared" si="147"/>
        <v>--</v>
      </c>
      <c r="J576" s="79" t="str">
        <f>IF(DeltaCalc!P576="","--",DeltaCalc!P576)</f>
        <v>EI</v>
      </c>
      <c r="K576" s="89" t="str">
        <f t="shared" si="148"/>
        <v>UWFE</v>
      </c>
      <c r="L576" s="90">
        <f>DeltaCalc!AF576</f>
        <v>0</v>
      </c>
      <c r="M576" s="90">
        <f t="shared" si="138"/>
        <v>14942.01953125</v>
      </c>
      <c r="N576" s="90">
        <f t="shared" si="139"/>
        <v>6569.6640625</v>
      </c>
      <c r="O576" s="90">
        <f t="shared" si="140"/>
        <v>4357.703125</v>
      </c>
      <c r="P576" s="90">
        <f t="shared" si="149"/>
        <v>10927.3671875</v>
      </c>
      <c r="Q576" s="90">
        <f t="shared" si="141"/>
        <v>986.34869384765625</v>
      </c>
      <c r="R576" s="92">
        <f>Data!CG576</f>
        <v>13753.6005859375</v>
      </c>
      <c r="S576" s="92">
        <f>Data!CH576</f>
        <v>6680</v>
      </c>
      <c r="T576" s="92">
        <f>Data!CI576</f>
        <v>4357.703125</v>
      </c>
      <c r="U576" s="92">
        <f>Data!CJ576</f>
        <v>11037.703125</v>
      </c>
      <c r="V576" s="90">
        <f>Data!CA577</f>
        <v>800.9918212890625</v>
      </c>
      <c r="W576" s="90">
        <f>Data!CC576</f>
        <v>964.91229248046875</v>
      </c>
      <c r="X576" s="90" t="str">
        <f t="shared" si="150"/>
        <v/>
      </c>
      <c r="Y576" s="90">
        <f>Data!BU577</f>
        <v>2249.876220703125</v>
      </c>
      <c r="Z576" s="90">
        <f>Data!BW576</f>
        <v>99000</v>
      </c>
      <c r="AA576" s="90" t="str">
        <f t="shared" si="151"/>
        <v/>
      </c>
      <c r="AB576" s="90">
        <f>Data!BX577</f>
        <v>1521.416015625</v>
      </c>
      <c r="AC576" s="90">
        <f>Data!BZ576</f>
        <v>99000</v>
      </c>
      <c r="AD576" s="90" t="str">
        <f t="shared" si="152"/>
        <v/>
      </c>
    </row>
    <row r="577" spans="1:30">
      <c r="A577" s="77">
        <v>196902</v>
      </c>
      <c r="B577" s="88">
        <f t="shared" si="142"/>
        <v>25142</v>
      </c>
      <c r="C577" s="79" t="str">
        <f t="shared" si="143"/>
        <v>NCP</v>
      </c>
      <c r="D577" s="79" t="str">
        <f t="shared" si="144"/>
        <v>Nimbus</v>
      </c>
      <c r="E577" s="79" t="str">
        <f t="shared" si="145"/>
        <v>--</v>
      </c>
      <c r="F577" s="89" t="str">
        <f t="shared" si="136"/>
        <v>&gt;RC</v>
      </c>
      <c r="G577" s="89" t="str">
        <f t="shared" si="137"/>
        <v>&gt;RC</v>
      </c>
      <c r="H577" s="89" t="str">
        <f t="shared" si="146"/>
        <v>Tracy</v>
      </c>
      <c r="I577" s="89" t="str">
        <f t="shared" si="147"/>
        <v>--</v>
      </c>
      <c r="J577" s="79" t="str">
        <f>IF(DeltaCalc!P577="","--",DeltaCalc!P577)</f>
        <v>MRDO</v>
      </c>
      <c r="K577" s="89" t="str">
        <f t="shared" si="148"/>
        <v>UWFE</v>
      </c>
      <c r="L577" s="90">
        <f>DeltaCalc!AF577</f>
        <v>0</v>
      </c>
      <c r="M577" s="90">
        <f t="shared" si="138"/>
        <v>10713.84375</v>
      </c>
      <c r="N577" s="90">
        <f t="shared" si="139"/>
        <v>3641.51904296875</v>
      </c>
      <c r="O577" s="90">
        <f t="shared" si="140"/>
        <v>4274.50732421875</v>
      </c>
      <c r="P577" s="90">
        <f t="shared" si="149"/>
        <v>7916.0263671875</v>
      </c>
      <c r="Q577" s="90">
        <f t="shared" si="141"/>
        <v>0</v>
      </c>
      <c r="R577" s="92">
        <f>Data!CG577</f>
        <v>8598.6650390625</v>
      </c>
      <c r="S577" s="92">
        <f>Data!CH577</f>
        <v>3761.95654296875</v>
      </c>
      <c r="T577" s="92">
        <f>Data!CI577</f>
        <v>3730.639892578125</v>
      </c>
      <c r="U577" s="92">
        <f>Data!CJ577</f>
        <v>7492.5966796875</v>
      </c>
      <c r="V577" s="90">
        <f>Data!CA578</f>
        <v>812.515380859375</v>
      </c>
      <c r="W577" s="90">
        <f>Data!CC577</f>
        <v>964.91229248046875</v>
      </c>
      <c r="X577" s="90" t="str">
        <f t="shared" si="150"/>
        <v/>
      </c>
      <c r="Y577" s="90">
        <f>Data!BU578</f>
        <v>2111.677001953125</v>
      </c>
      <c r="Z577" s="90">
        <f>Data!BW577</f>
        <v>99000</v>
      </c>
      <c r="AA577" s="90" t="str">
        <f t="shared" si="151"/>
        <v/>
      </c>
      <c r="AB577" s="90">
        <f>Data!BX578</f>
        <v>2154.298583984375</v>
      </c>
      <c r="AC577" s="90">
        <f>Data!BZ577</f>
        <v>99000</v>
      </c>
      <c r="AD577" s="90" t="str">
        <f t="shared" si="152"/>
        <v/>
      </c>
    </row>
    <row r="578" spans="1:30">
      <c r="A578" s="77">
        <v>196903</v>
      </c>
      <c r="B578" s="88">
        <f t="shared" si="142"/>
        <v>25172</v>
      </c>
      <c r="C578" s="79" t="str">
        <f t="shared" si="143"/>
        <v>NCP</v>
      </c>
      <c r="D578" s="79" t="str">
        <f t="shared" si="144"/>
        <v>Nimbus</v>
      </c>
      <c r="E578" s="79" t="str">
        <f t="shared" si="145"/>
        <v>Therm.</v>
      </c>
      <c r="F578" s="89" t="str">
        <f t="shared" si="136"/>
        <v>&gt;RC</v>
      </c>
      <c r="G578" s="89" t="str">
        <f t="shared" si="137"/>
        <v>&gt;RC</v>
      </c>
      <c r="H578" s="89" t="str">
        <f t="shared" si="146"/>
        <v>Tracy</v>
      </c>
      <c r="I578" s="89" t="str">
        <f t="shared" si="147"/>
        <v>--</v>
      </c>
      <c r="J578" s="79" t="str">
        <f>IF(DeltaCalc!P578="","--",DeltaCalc!P578)</f>
        <v>RS</v>
      </c>
      <c r="K578" s="89" t="str">
        <f t="shared" si="148"/>
        <v>UWFE</v>
      </c>
      <c r="L578" s="90">
        <f>DeltaCalc!AF578</f>
        <v>9.34600830078125E-5</v>
      </c>
      <c r="M578" s="90">
        <f t="shared" si="138"/>
        <v>12176.4990234375</v>
      </c>
      <c r="N578" s="90">
        <f t="shared" si="139"/>
        <v>5022.08349609375</v>
      </c>
      <c r="O578" s="90">
        <f t="shared" si="140"/>
        <v>4228.28662109375</v>
      </c>
      <c r="P578" s="90">
        <f t="shared" si="149"/>
        <v>9250.3701171875</v>
      </c>
      <c r="Q578" s="90">
        <f t="shared" si="141"/>
        <v>26.757905960083008</v>
      </c>
      <c r="R578" s="92">
        <f>Data!CG578</f>
        <v>8687.681640625</v>
      </c>
      <c r="S578" s="92">
        <f>Data!CH578</f>
        <v>3420.496337890625</v>
      </c>
      <c r="T578" s="92">
        <f>Data!CI578</f>
        <v>3740.040283203125</v>
      </c>
      <c r="U578" s="92">
        <f>Data!CJ578</f>
        <v>7160.53662109375</v>
      </c>
      <c r="V578" s="90">
        <f>Data!CA579</f>
        <v>926.69921875</v>
      </c>
      <c r="W578" s="90">
        <f>Data!CC578</f>
        <v>964.91229248046875</v>
      </c>
      <c r="X578" s="90" t="str">
        <f t="shared" si="150"/>
        <v/>
      </c>
      <c r="Y578" s="90">
        <f>Data!BU579</f>
        <v>2642.680908203125</v>
      </c>
      <c r="Z578" s="90">
        <f>Data!BW578</f>
        <v>99000</v>
      </c>
      <c r="AA578" s="90" t="str">
        <f t="shared" si="151"/>
        <v/>
      </c>
      <c r="AB578" s="90">
        <f>Data!BX579</f>
        <v>2137.407470703125</v>
      </c>
      <c r="AC578" s="90">
        <f>Data!BZ578</f>
        <v>99000</v>
      </c>
      <c r="AD578" s="90" t="str">
        <f t="shared" si="152"/>
        <v/>
      </c>
    </row>
    <row r="579" spans="1:30">
      <c r="A579" s="77">
        <v>196904</v>
      </c>
      <c r="B579" s="88">
        <f t="shared" si="142"/>
        <v>25203</v>
      </c>
      <c r="C579" s="79" t="str">
        <f t="shared" si="143"/>
        <v>Keswick</v>
      </c>
      <c r="D579" s="79" t="str">
        <f t="shared" si="144"/>
        <v>Nimbus</v>
      </c>
      <c r="E579" s="79" t="str">
        <f t="shared" si="145"/>
        <v>Therm.</v>
      </c>
      <c r="F579" s="89" t="str">
        <f t="shared" si="136"/>
        <v>&gt;RC</v>
      </c>
      <c r="G579" s="89" t="str">
        <f t="shared" si="137"/>
        <v>&gt;RC</v>
      </c>
      <c r="H579" s="89" t="str">
        <f t="shared" si="146"/>
        <v>--</v>
      </c>
      <c r="I579" s="89" t="str">
        <f t="shared" si="147"/>
        <v>--</v>
      </c>
      <c r="J579" s="79" t="str">
        <f>IF(DeltaCalc!P579="","--",DeltaCalc!P579)</f>
        <v>--</v>
      </c>
      <c r="K579" s="89" t="str">
        <f t="shared" si="148"/>
        <v>UWFE</v>
      </c>
      <c r="L579" s="90">
        <f>DeltaCalc!AF579</f>
        <v>10757.904296875</v>
      </c>
      <c r="M579" s="90">
        <f t="shared" si="138"/>
        <v>22333.48828125</v>
      </c>
      <c r="N579" s="90">
        <f t="shared" si="139"/>
        <v>3240.65234375</v>
      </c>
      <c r="O579" s="90">
        <f t="shared" si="140"/>
        <v>3240.65234375</v>
      </c>
      <c r="P579" s="90">
        <f t="shared" si="149"/>
        <v>6481.3046875</v>
      </c>
      <c r="Q579" s="90">
        <f t="shared" si="141"/>
        <v>14863.71875</v>
      </c>
      <c r="R579" s="92">
        <f>Data!CG579</f>
        <v>7093.45458984375</v>
      </c>
      <c r="S579" s="92">
        <f>Data!CH579</f>
        <v>1202.2371826171875</v>
      </c>
      <c r="T579" s="92">
        <f>Data!CI579</f>
        <v>3217.810791015625</v>
      </c>
      <c r="U579" s="92">
        <f>Data!CJ579</f>
        <v>4420.0478515625</v>
      </c>
      <c r="V579" s="90">
        <f>Data!CA580</f>
        <v>854.01324462890625</v>
      </c>
      <c r="W579" s="90">
        <f>Data!CC579</f>
        <v>964.91229248046875</v>
      </c>
      <c r="X579" s="90" t="str">
        <f t="shared" si="150"/>
        <v/>
      </c>
      <c r="Y579" s="90">
        <f>Data!BU580</f>
        <v>1206.2264404296875</v>
      </c>
      <c r="Z579" s="90">
        <f>Data!BW579</f>
        <v>99000</v>
      </c>
      <c r="AA579" s="90" t="str">
        <f t="shared" si="151"/>
        <v/>
      </c>
      <c r="AB579" s="90">
        <f>Data!BX580</f>
        <v>408.440185546875</v>
      </c>
      <c r="AC579" s="90">
        <f>Data!BZ579</f>
        <v>99000</v>
      </c>
      <c r="AD579" s="90" t="str">
        <f t="shared" si="152"/>
        <v/>
      </c>
    </row>
    <row r="580" spans="1:30">
      <c r="A580" s="77">
        <v>196905</v>
      </c>
      <c r="B580" s="88">
        <f t="shared" si="142"/>
        <v>25234</v>
      </c>
      <c r="C580" s="79" t="str">
        <f t="shared" si="143"/>
        <v>Flood</v>
      </c>
      <c r="D580" s="79" t="str">
        <f t="shared" si="144"/>
        <v>Flood</v>
      </c>
      <c r="E580" s="79" t="str">
        <f t="shared" si="145"/>
        <v>Flood</v>
      </c>
      <c r="F580" s="89" t="str">
        <f t="shared" si="136"/>
        <v>&gt;RC</v>
      </c>
      <c r="G580" s="89" t="str">
        <f t="shared" si="137"/>
        <v>&gt;RC</v>
      </c>
      <c r="H580" s="89" t="str">
        <f t="shared" si="146"/>
        <v>Tracy</v>
      </c>
      <c r="I580" s="89" t="str">
        <f t="shared" si="147"/>
        <v>--</v>
      </c>
      <c r="J580" s="79" t="str">
        <f>IF(DeltaCalc!P580="","--",DeltaCalc!P580)</f>
        <v>--</v>
      </c>
      <c r="K580" s="89" t="str">
        <f t="shared" si="148"/>
        <v>UWFE</v>
      </c>
      <c r="L580" s="90">
        <f>DeltaCalc!AF580</f>
        <v>113449.49634880273</v>
      </c>
      <c r="M580" s="90">
        <f t="shared" si="138"/>
        <v>67360.15625</v>
      </c>
      <c r="N580" s="90">
        <f t="shared" si="139"/>
        <v>5044.7861328125</v>
      </c>
      <c r="O580" s="90">
        <f t="shared" si="140"/>
        <v>4218.3486328125</v>
      </c>
      <c r="P580" s="90">
        <f t="shared" si="149"/>
        <v>9263.134765625</v>
      </c>
      <c r="Q580" s="90">
        <f t="shared" si="141"/>
        <v>118200.390625</v>
      </c>
      <c r="R580" s="92">
        <f>Data!CG580</f>
        <v>0</v>
      </c>
      <c r="S580" s="92">
        <f>Data!CH580</f>
        <v>300</v>
      </c>
      <c r="T580" s="92">
        <f>Data!CI580</f>
        <v>3000</v>
      </c>
      <c r="U580" s="92">
        <f>Data!CJ580</f>
        <v>3300</v>
      </c>
      <c r="V580" s="90">
        <f>Data!CA581</f>
        <v>523.20819091796875</v>
      </c>
      <c r="W580" s="90">
        <f>Data!CC580</f>
        <v>631.57891845703125</v>
      </c>
      <c r="X580" s="90" t="str">
        <f t="shared" si="150"/>
        <v/>
      </c>
      <c r="Y580" s="90">
        <f>Data!BU581</f>
        <v>280.60546875</v>
      </c>
      <c r="Z580" s="90">
        <f>Data!BW580</f>
        <v>99000</v>
      </c>
      <c r="AA580" s="90" t="str">
        <f t="shared" si="151"/>
        <v/>
      </c>
      <c r="AB580" s="90">
        <f>Data!BX581</f>
        <v>185.14704895019531</v>
      </c>
      <c r="AC580" s="90">
        <f>Data!BZ580</f>
        <v>99000</v>
      </c>
      <c r="AD580" s="90" t="str">
        <f t="shared" si="152"/>
        <v/>
      </c>
    </row>
    <row r="581" spans="1:30">
      <c r="A581" s="77">
        <v>196906</v>
      </c>
      <c r="B581" s="88">
        <f t="shared" si="142"/>
        <v>25262</v>
      </c>
      <c r="C581" s="79" t="str">
        <f t="shared" si="143"/>
        <v>Flood</v>
      </c>
      <c r="D581" s="79" t="str">
        <f t="shared" si="144"/>
        <v>Flood</v>
      </c>
      <c r="E581" s="79" t="str">
        <f t="shared" si="145"/>
        <v>Flood</v>
      </c>
      <c r="F581" s="89" t="str">
        <f t="shared" si="136"/>
        <v>&gt;RC</v>
      </c>
      <c r="G581" s="89" t="str">
        <f t="shared" si="137"/>
        <v>Storage</v>
      </c>
      <c r="H581" s="89" t="str">
        <f t="shared" si="146"/>
        <v>Tracy</v>
      </c>
      <c r="I581" s="89" t="str">
        <f t="shared" si="147"/>
        <v>Storage</v>
      </c>
      <c r="J581" s="79" t="str">
        <f>IF(DeltaCalc!P581="","--",DeltaCalc!P581)</f>
        <v>--</v>
      </c>
      <c r="K581" s="89" t="str">
        <f t="shared" si="148"/>
        <v>UWFE</v>
      </c>
      <c r="L581" s="90">
        <f>DeltaCalc!AF581</f>
        <v>111992.93298981755</v>
      </c>
      <c r="M581" s="90">
        <f t="shared" si="138"/>
        <v>72764.4375</v>
      </c>
      <c r="N581" s="90">
        <f t="shared" si="139"/>
        <v>8276.5576171875</v>
      </c>
      <c r="O581" s="90">
        <f t="shared" si="140"/>
        <v>4230.78759765625</v>
      </c>
      <c r="P581" s="90">
        <f t="shared" si="149"/>
        <v>12507.34521484375</v>
      </c>
      <c r="Q581" s="90">
        <f t="shared" si="141"/>
        <v>119135.3671875</v>
      </c>
      <c r="R581" s="92">
        <f>Data!CG581</f>
        <v>0</v>
      </c>
      <c r="S581" s="92">
        <f>Data!CH581</f>
        <v>3502.84326171875</v>
      </c>
      <c r="T581" s="92">
        <f>Data!CI581</f>
        <v>2500</v>
      </c>
      <c r="U581" s="92">
        <f>Data!CJ581</f>
        <v>6002.84326171875</v>
      </c>
      <c r="V581" s="90">
        <f>Data!CA582</f>
        <v>585.23626708984375</v>
      </c>
      <c r="W581" s="90">
        <f>Data!CC581</f>
        <v>631.57891845703125</v>
      </c>
      <c r="X581" s="90" t="str">
        <f t="shared" si="150"/>
        <v/>
      </c>
      <c r="Y581" s="90">
        <f>Data!BU582</f>
        <v>275.20315551757813</v>
      </c>
      <c r="Z581" s="90">
        <f>Data!BW581</f>
        <v>99000</v>
      </c>
      <c r="AA581" s="90" t="str">
        <f t="shared" si="151"/>
        <v/>
      </c>
      <c r="AB581" s="90">
        <f>Data!BX582</f>
        <v>186.78280639648437</v>
      </c>
      <c r="AC581" s="90">
        <f>Data!BZ581</f>
        <v>99000</v>
      </c>
      <c r="AD581" s="90" t="str">
        <f t="shared" si="152"/>
        <v/>
      </c>
    </row>
    <row r="582" spans="1:30">
      <c r="A582" s="77">
        <v>196907</v>
      </c>
      <c r="B582" s="88">
        <f t="shared" si="142"/>
        <v>25293</v>
      </c>
      <c r="C582" s="79" t="str">
        <f t="shared" si="143"/>
        <v>Flood</v>
      </c>
      <c r="D582" s="79" t="str">
        <f t="shared" si="144"/>
        <v>Flood</v>
      </c>
      <c r="E582" s="79" t="str">
        <f t="shared" si="145"/>
        <v>Flood</v>
      </c>
      <c r="F582" s="89" t="str">
        <f t="shared" si="136"/>
        <v>Storage</v>
      </c>
      <c r="G582" s="89" t="str">
        <f t="shared" si="137"/>
        <v>Storage</v>
      </c>
      <c r="H582" s="89" t="str">
        <f t="shared" si="146"/>
        <v>Storage</v>
      </c>
      <c r="I582" s="89" t="str">
        <f t="shared" si="147"/>
        <v>Storage</v>
      </c>
      <c r="J582" s="79" t="str">
        <f>IF(DeltaCalc!P582="","--",DeltaCalc!P582)</f>
        <v>--</v>
      </c>
      <c r="K582" s="89" t="str">
        <f t="shared" si="148"/>
        <v>UWFE</v>
      </c>
      <c r="L582" s="90">
        <f>DeltaCalc!AF582</f>
        <v>50515.98828125</v>
      </c>
      <c r="M582" s="90">
        <f t="shared" si="138"/>
        <v>45012.640625</v>
      </c>
      <c r="N582" s="90">
        <f t="shared" si="139"/>
        <v>4049.266845703125</v>
      </c>
      <c r="O582" s="90">
        <f t="shared" si="140"/>
        <v>3540.1611328125</v>
      </c>
      <c r="P582" s="90">
        <f t="shared" si="149"/>
        <v>7589.427978515625</v>
      </c>
      <c r="Q582" s="90">
        <f t="shared" si="141"/>
        <v>50515.98828125</v>
      </c>
      <c r="R582" s="92">
        <f>Data!CG582</f>
        <v>0</v>
      </c>
      <c r="S582" s="92">
        <f>Data!CH582</f>
        <v>1876.1307373046875</v>
      </c>
      <c r="T582" s="92">
        <f>Data!CI582</f>
        <v>2500</v>
      </c>
      <c r="U582" s="92">
        <f>Data!CJ582</f>
        <v>4376.130859375</v>
      </c>
      <c r="V582" s="90">
        <f>Data!CA583</f>
        <v>429.26657104492187</v>
      </c>
      <c r="W582" s="90">
        <f>Data!CC582</f>
        <v>631.57891845703125</v>
      </c>
      <c r="X582" s="90" t="str">
        <f t="shared" si="150"/>
        <v/>
      </c>
      <c r="Y582" s="90">
        <f>Data!BU583</f>
        <v>251.16163635253906</v>
      </c>
      <c r="Z582" s="90">
        <f>Data!BW582</f>
        <v>99000</v>
      </c>
      <c r="AA582" s="90" t="str">
        <f t="shared" si="151"/>
        <v/>
      </c>
      <c r="AB582" s="90">
        <f>Data!BX583</f>
        <v>189.72552490234375</v>
      </c>
      <c r="AC582" s="90">
        <f>Data!BZ582</f>
        <v>99000</v>
      </c>
      <c r="AD582" s="90" t="str">
        <f t="shared" si="152"/>
        <v/>
      </c>
    </row>
    <row r="583" spans="1:30">
      <c r="A583" s="77">
        <v>196908</v>
      </c>
      <c r="B583" s="88">
        <f t="shared" si="142"/>
        <v>25323</v>
      </c>
      <c r="C583" s="79" t="str">
        <f t="shared" si="143"/>
        <v>Flood</v>
      </c>
      <c r="D583" s="79" t="str">
        <f t="shared" si="144"/>
        <v>Flood</v>
      </c>
      <c r="E583" s="79" t="str">
        <f t="shared" si="145"/>
        <v>Flood</v>
      </c>
      <c r="F583" s="89" t="str">
        <f t="shared" si="136"/>
        <v>&lt;RC</v>
      </c>
      <c r="G583" s="89" t="str">
        <f t="shared" si="137"/>
        <v>&lt;RC</v>
      </c>
      <c r="H583" s="89" t="str">
        <f t="shared" si="146"/>
        <v>PulseCap1</v>
      </c>
      <c r="I583" s="89" t="str">
        <f t="shared" si="147"/>
        <v>PulseCap1</v>
      </c>
      <c r="J583" s="79" t="str">
        <f>IF(DeltaCalc!P583="","--",DeltaCalc!P583)</f>
        <v>--</v>
      </c>
      <c r="K583" s="89" t="str">
        <f t="shared" si="148"/>
        <v>UWFE</v>
      </c>
      <c r="L583" s="90">
        <f>DeltaCalc!AF583</f>
        <v>55064.943739089693</v>
      </c>
      <c r="M583" s="90">
        <f t="shared" si="138"/>
        <v>43030.13671875</v>
      </c>
      <c r="N583" s="90">
        <f t="shared" si="139"/>
        <v>2659.050048828125</v>
      </c>
      <c r="O583" s="90">
        <f t="shared" si="140"/>
        <v>2659.050048828125</v>
      </c>
      <c r="P583" s="90">
        <f t="shared" si="149"/>
        <v>5318.10009765625</v>
      </c>
      <c r="Q583" s="90">
        <f t="shared" si="141"/>
        <v>57669.90625</v>
      </c>
      <c r="R583" s="92">
        <f>Data!CG583</f>
        <v>0</v>
      </c>
      <c r="S583" s="92">
        <f>Data!CH583</f>
        <v>1000</v>
      </c>
      <c r="T583" s="92">
        <f>Data!CI583</f>
        <v>1000</v>
      </c>
      <c r="U583" s="92">
        <f>Data!CJ583</f>
        <v>2000</v>
      </c>
      <c r="V583" s="90">
        <f>Data!CA584</f>
        <v>282.06207275390625</v>
      </c>
      <c r="W583" s="90">
        <f>Data!CC583</f>
        <v>631.57891845703125</v>
      </c>
      <c r="X583" s="90" t="str">
        <f t="shared" si="150"/>
        <v/>
      </c>
      <c r="Y583" s="90">
        <f>Data!BU584</f>
        <v>257.3521728515625</v>
      </c>
      <c r="Z583" s="90">
        <f>Data!BW583</f>
        <v>450</v>
      </c>
      <c r="AA583" s="90" t="str">
        <f t="shared" si="151"/>
        <v/>
      </c>
      <c r="AB583" s="90">
        <f>Data!BX584</f>
        <v>188.934814453125</v>
      </c>
      <c r="AC583" s="90">
        <f>Data!BZ583</f>
        <v>450</v>
      </c>
      <c r="AD583" s="90" t="str">
        <f t="shared" si="152"/>
        <v/>
      </c>
    </row>
    <row r="584" spans="1:30">
      <c r="A584" s="77">
        <v>196909</v>
      </c>
      <c r="B584" s="88">
        <f t="shared" si="142"/>
        <v>25354</v>
      </c>
      <c r="C584" s="79" t="str">
        <f t="shared" si="143"/>
        <v>Flood</v>
      </c>
      <c r="D584" s="79" t="str">
        <f t="shared" si="144"/>
        <v>Flood</v>
      </c>
      <c r="E584" s="79" t="str">
        <f t="shared" si="145"/>
        <v>Flood</v>
      </c>
      <c r="F584" s="89" t="str">
        <f t="shared" si="136"/>
        <v>Storage</v>
      </c>
      <c r="G584" s="89" t="str">
        <f t="shared" si="137"/>
        <v>Storage</v>
      </c>
      <c r="H584" s="89" t="str">
        <f t="shared" si="146"/>
        <v>PulseCap1</v>
      </c>
      <c r="I584" s="89" t="str">
        <f t="shared" si="147"/>
        <v>PulseCap1</v>
      </c>
      <c r="J584" s="79" t="str">
        <f>IF(DeltaCalc!P584="","--",DeltaCalc!P584)</f>
        <v>--</v>
      </c>
      <c r="K584" s="89" t="str">
        <f t="shared" si="148"/>
        <v>UWFE</v>
      </c>
      <c r="L584" s="90">
        <f>DeltaCalc!AF584</f>
        <v>50007.77080140404</v>
      </c>
      <c r="M584" s="90">
        <f t="shared" si="138"/>
        <v>43702.1953125</v>
      </c>
      <c r="N584" s="90">
        <f t="shared" si="139"/>
        <v>4500.04248046875</v>
      </c>
      <c r="O584" s="90">
        <f t="shared" si="140"/>
        <v>4055.751708984375</v>
      </c>
      <c r="P584" s="90">
        <f t="shared" si="149"/>
        <v>8555.794189453125</v>
      </c>
      <c r="Q584" s="90">
        <f t="shared" si="141"/>
        <v>54899.74609375</v>
      </c>
      <c r="R584" s="92">
        <f>Data!CG584</f>
        <v>0</v>
      </c>
      <c r="S584" s="92">
        <f>Data!CH584</f>
        <v>1000</v>
      </c>
      <c r="T584" s="92">
        <f>Data!CI584</f>
        <v>800</v>
      </c>
      <c r="U584" s="92">
        <f>Data!CJ584</f>
        <v>1800</v>
      </c>
      <c r="V584" s="90">
        <f>Data!CA585</f>
        <v>349.1871337890625</v>
      </c>
      <c r="W584" s="90">
        <f>Data!CC584</f>
        <v>631.57891845703125</v>
      </c>
      <c r="X584" s="90" t="str">
        <f t="shared" si="150"/>
        <v/>
      </c>
      <c r="Y584" s="90">
        <f>Data!BU585</f>
        <v>244.97991943359375</v>
      </c>
      <c r="Z584" s="90">
        <f>Data!BW584</f>
        <v>450</v>
      </c>
      <c r="AA584" s="90" t="str">
        <f t="shared" si="151"/>
        <v/>
      </c>
      <c r="AB584" s="90">
        <f>Data!BX585</f>
        <v>186.10401916503906</v>
      </c>
      <c r="AC584" s="90">
        <f>Data!BZ584</f>
        <v>450</v>
      </c>
      <c r="AD584" s="90" t="str">
        <f t="shared" si="152"/>
        <v/>
      </c>
    </row>
    <row r="585" spans="1:30">
      <c r="A585" s="77">
        <v>196910</v>
      </c>
      <c r="B585" s="88">
        <f t="shared" si="142"/>
        <v>25384</v>
      </c>
      <c r="C585" s="79" t="str">
        <f t="shared" si="143"/>
        <v>NCP</v>
      </c>
      <c r="D585" s="79" t="str">
        <f t="shared" si="144"/>
        <v>Flood</v>
      </c>
      <c r="E585" s="79" t="str">
        <f t="shared" si="145"/>
        <v>Flood</v>
      </c>
      <c r="F585" s="89" t="str">
        <f t="shared" si="136"/>
        <v>&gt;RC</v>
      </c>
      <c r="G585" s="89" t="str">
        <f t="shared" si="137"/>
        <v>Storage</v>
      </c>
      <c r="H585" s="89" t="str">
        <f t="shared" si="146"/>
        <v>Tracy</v>
      </c>
      <c r="I585" s="89" t="str">
        <f t="shared" si="147"/>
        <v>Storage</v>
      </c>
      <c r="J585" s="79" t="str">
        <f>IF(DeltaCalc!P585="","--",DeltaCalc!P585)</f>
        <v>--</v>
      </c>
      <c r="K585" s="89" t="str">
        <f t="shared" si="148"/>
        <v>UWFE</v>
      </c>
      <c r="L585" s="90">
        <f>DeltaCalc!AF585</f>
        <v>18978.712890625</v>
      </c>
      <c r="M585" s="90">
        <f t="shared" si="138"/>
        <v>22016.3828125</v>
      </c>
      <c r="N585" s="90">
        <f t="shared" si="139"/>
        <v>5440.927734375</v>
      </c>
      <c r="O585" s="90">
        <f t="shared" si="140"/>
        <v>4563.88623046875</v>
      </c>
      <c r="P585" s="90">
        <f t="shared" si="149"/>
        <v>10004.81396484375</v>
      </c>
      <c r="Q585" s="90">
        <f t="shared" si="141"/>
        <v>18978.712890625</v>
      </c>
      <c r="R585" s="92">
        <f>Data!CG585</f>
        <v>0</v>
      </c>
      <c r="S585" s="92">
        <f>Data!CH585</f>
        <v>2500</v>
      </c>
      <c r="T585" s="92">
        <f>Data!CI585</f>
        <v>2000</v>
      </c>
      <c r="U585" s="92">
        <f>Data!CJ585</f>
        <v>4500</v>
      </c>
      <c r="V585" s="90">
        <f>Data!CA586</f>
        <v>291.87420654296875</v>
      </c>
      <c r="W585" s="90">
        <f>Data!CC585</f>
        <v>631.57891845703125</v>
      </c>
      <c r="X585" s="90" t="str">
        <f t="shared" si="150"/>
        <v/>
      </c>
      <c r="Y585" s="90">
        <f>Data!BU586</f>
        <v>240.99307250976562</v>
      </c>
      <c r="Z585" s="90">
        <f>Data!BW585</f>
        <v>450</v>
      </c>
      <c r="AA585" s="90" t="str">
        <f t="shared" si="151"/>
        <v/>
      </c>
      <c r="AB585" s="90">
        <f>Data!BX586</f>
        <v>204.48793029785156</v>
      </c>
      <c r="AC585" s="90">
        <f>Data!BZ585</f>
        <v>450</v>
      </c>
      <c r="AD585" s="90" t="str">
        <f t="shared" si="152"/>
        <v/>
      </c>
    </row>
    <row r="586" spans="1:30">
      <c r="A586" s="77">
        <v>196911</v>
      </c>
      <c r="B586" s="88">
        <f t="shared" si="142"/>
        <v>25415</v>
      </c>
      <c r="C586" s="79" t="str">
        <f t="shared" si="143"/>
        <v>NCP</v>
      </c>
      <c r="D586" s="79" t="str">
        <f t="shared" si="144"/>
        <v>--</v>
      </c>
      <c r="E586" s="79" t="str">
        <f t="shared" si="145"/>
        <v>Therm.</v>
      </c>
      <c r="F586" s="89" t="str">
        <f t="shared" si="136"/>
        <v>&lt;RC</v>
      </c>
      <c r="G586" s="89" t="str">
        <f t="shared" si="137"/>
        <v>Storage</v>
      </c>
      <c r="H586" s="89" t="str">
        <f t="shared" si="146"/>
        <v>Tracy</v>
      </c>
      <c r="I586" s="89" t="str">
        <f t="shared" si="147"/>
        <v>Banks</v>
      </c>
      <c r="J586" s="79" t="str">
        <f>IF(DeltaCalc!P586="","--",DeltaCalc!P586)</f>
        <v>--</v>
      </c>
      <c r="K586" s="89" t="str">
        <f t="shared" si="148"/>
        <v>UWFE</v>
      </c>
      <c r="L586" s="90">
        <f>DeltaCalc!AF586</f>
        <v>323.59671020507812</v>
      </c>
      <c r="M586" s="90">
        <f t="shared" si="138"/>
        <v>13391.0859375</v>
      </c>
      <c r="N586" s="90">
        <f t="shared" si="139"/>
        <v>6680</v>
      </c>
      <c r="O586" s="90">
        <f t="shared" si="140"/>
        <v>4600</v>
      </c>
      <c r="P586" s="90">
        <f t="shared" si="149"/>
        <v>11280</v>
      </c>
      <c r="Q586" s="90">
        <f t="shared" si="141"/>
        <v>323.59671020507812</v>
      </c>
      <c r="R586" s="92">
        <f>Data!CG586</f>
        <v>0</v>
      </c>
      <c r="S586" s="92">
        <f>Data!CH586</f>
        <v>5247.75146484375</v>
      </c>
      <c r="T586" s="92">
        <f>Data!CI586</f>
        <v>4600</v>
      </c>
      <c r="U586" s="92">
        <f>Data!CJ586</f>
        <v>9847.751953125</v>
      </c>
      <c r="V586" s="90">
        <f>Data!CA587</f>
        <v>275.47613525390625</v>
      </c>
      <c r="W586" s="90">
        <f>Data!CC586</f>
        <v>631.57891845703125</v>
      </c>
      <c r="X586" s="90" t="str">
        <f t="shared" si="150"/>
        <v/>
      </c>
      <c r="Y586" s="90">
        <f>Data!BU587</f>
        <v>256.42868041992187</v>
      </c>
      <c r="Z586" s="90">
        <f>Data!BW586</f>
        <v>450</v>
      </c>
      <c r="AA586" s="90" t="str">
        <f t="shared" si="151"/>
        <v/>
      </c>
      <c r="AB586" s="90">
        <f>Data!BX587</f>
        <v>209.15292358398437</v>
      </c>
      <c r="AC586" s="90">
        <f>Data!BZ586</f>
        <v>450</v>
      </c>
      <c r="AD586" s="90" t="str">
        <f t="shared" si="152"/>
        <v/>
      </c>
    </row>
    <row r="587" spans="1:30">
      <c r="A587" s="77">
        <v>196912</v>
      </c>
      <c r="B587" s="88">
        <f t="shared" si="142"/>
        <v>25446</v>
      </c>
      <c r="C587" s="79" t="str">
        <f t="shared" si="143"/>
        <v>Flood</v>
      </c>
      <c r="D587" s="79" t="str">
        <f t="shared" si="144"/>
        <v>--</v>
      </c>
      <c r="E587" s="79" t="str">
        <f t="shared" si="145"/>
        <v>--</v>
      </c>
      <c r="F587" s="89" t="str">
        <f t="shared" si="136"/>
        <v>&gt;RC</v>
      </c>
      <c r="G587" s="89" t="str">
        <f t="shared" si="137"/>
        <v>Storage</v>
      </c>
      <c r="H587" s="89" t="str">
        <f t="shared" si="146"/>
        <v>Tracy</v>
      </c>
      <c r="I587" s="89" t="str">
        <f t="shared" si="147"/>
        <v>Banks</v>
      </c>
      <c r="J587" s="79" t="str">
        <f>IF(DeltaCalc!P587="","--",DeltaCalc!P587)</f>
        <v>MRDO</v>
      </c>
      <c r="K587" s="89" t="str">
        <f t="shared" si="148"/>
        <v>UWFE</v>
      </c>
      <c r="L587" s="90">
        <f>DeltaCalc!AF587</f>
        <v>0</v>
      </c>
      <c r="M587" s="90">
        <f t="shared" si="138"/>
        <v>13421.044921875</v>
      </c>
      <c r="N587" s="90">
        <f t="shared" si="139"/>
        <v>6680</v>
      </c>
      <c r="O587" s="90">
        <f t="shared" si="140"/>
        <v>4571.208984375</v>
      </c>
      <c r="P587" s="90">
        <f t="shared" si="149"/>
        <v>11251.208984375</v>
      </c>
      <c r="Q587" s="90">
        <f t="shared" si="141"/>
        <v>0</v>
      </c>
      <c r="R587" s="92">
        <f>Data!CG587</f>
        <v>4902.85205078125</v>
      </c>
      <c r="S587" s="92">
        <f>Data!CH587</f>
        <v>6066.86962890625</v>
      </c>
      <c r="T587" s="92">
        <f>Data!CI587</f>
        <v>1241.7578125</v>
      </c>
      <c r="U587" s="92">
        <f>Data!CJ587</f>
        <v>7308.62744140625</v>
      </c>
      <c r="V587" s="90">
        <f>Data!CA588</f>
        <v>229.56971740722656</v>
      </c>
      <c r="W587" s="90">
        <f>Data!CC587</f>
        <v>631.57891845703125</v>
      </c>
      <c r="X587" s="90" t="str">
        <f t="shared" si="150"/>
        <v/>
      </c>
      <c r="Y587" s="90">
        <f>Data!BU588</f>
        <v>593.2725830078125</v>
      </c>
      <c r="Z587" s="90">
        <f>Data!BW587</f>
        <v>1350</v>
      </c>
      <c r="AA587" s="90" t="str">
        <f t="shared" si="151"/>
        <v/>
      </c>
      <c r="AB587" s="90">
        <f>Data!BX588</f>
        <v>532.52679443359375</v>
      </c>
      <c r="AC587" s="90">
        <f>Data!BZ587</f>
        <v>1650</v>
      </c>
      <c r="AD587" s="90" t="str">
        <f t="shared" si="152"/>
        <v/>
      </c>
    </row>
    <row r="588" spans="1:30">
      <c r="A588" s="77">
        <v>196913</v>
      </c>
      <c r="B588" s="88">
        <f t="shared" si="142"/>
        <v>25476</v>
      </c>
      <c r="C588" s="79" t="str">
        <f t="shared" si="143"/>
        <v>--</v>
      </c>
      <c r="D588" s="79" t="str">
        <f t="shared" si="144"/>
        <v>--</v>
      </c>
      <c r="E588" s="79" t="str">
        <f t="shared" si="145"/>
        <v>--</v>
      </c>
      <c r="F588" s="89" t="str">
        <f t="shared" si="136"/>
        <v>&gt;RC</v>
      </c>
      <c r="G588" s="89" t="str">
        <f t="shared" si="137"/>
        <v>Storage</v>
      </c>
      <c r="H588" s="89" t="str">
        <f t="shared" si="146"/>
        <v>Tracy</v>
      </c>
      <c r="I588" s="89" t="str">
        <f t="shared" si="147"/>
        <v>Storage</v>
      </c>
      <c r="J588" s="79" t="str">
        <f>IF(DeltaCalc!P588="","--",DeltaCalc!P588)</f>
        <v>MRDO</v>
      </c>
      <c r="K588" s="89" t="str">
        <f t="shared" si="148"/>
        <v>IBU</v>
      </c>
      <c r="L588" s="90">
        <f>DeltaCalc!AF588</f>
        <v>0</v>
      </c>
      <c r="M588" s="90">
        <f t="shared" si="138"/>
        <v>26421.693359375</v>
      </c>
      <c r="N588" s="90">
        <f t="shared" si="139"/>
        <v>4513.68603515625</v>
      </c>
      <c r="O588" s="90">
        <f t="shared" si="140"/>
        <v>4490.28369140625</v>
      </c>
      <c r="P588" s="90">
        <f t="shared" si="149"/>
        <v>9003.9697265625</v>
      </c>
      <c r="Q588" s="90">
        <f t="shared" si="141"/>
        <v>0</v>
      </c>
      <c r="R588" s="92">
        <f>Data!CG588</f>
        <v>0</v>
      </c>
      <c r="S588" s="92">
        <f>Data!CH588</f>
        <v>4419.33447265625</v>
      </c>
      <c r="T588" s="92">
        <f>Data!CI588</f>
        <v>800</v>
      </c>
      <c r="U588" s="92">
        <f>Data!CJ588</f>
        <v>5219.33447265625</v>
      </c>
      <c r="V588" s="90">
        <f>Data!CA589</f>
        <v>272.075927734375</v>
      </c>
      <c r="W588" s="90">
        <f>Data!CC588</f>
        <v>964.91229248046875</v>
      </c>
      <c r="X588" s="90" t="str">
        <f t="shared" si="150"/>
        <v/>
      </c>
      <c r="Y588" s="90">
        <f>Data!BU589</f>
        <v>443.36862182617187</v>
      </c>
      <c r="Z588" s="90">
        <f>Data!BW588</f>
        <v>99000</v>
      </c>
      <c r="AA588" s="90" t="str">
        <f t="shared" si="151"/>
        <v/>
      </c>
      <c r="AB588" s="90">
        <f>Data!BX589</f>
        <v>294.02362060546875</v>
      </c>
      <c r="AC588" s="90">
        <f>Data!BZ588</f>
        <v>99000</v>
      </c>
      <c r="AD588" s="90" t="str">
        <f t="shared" si="152"/>
        <v/>
      </c>
    </row>
    <row r="589" spans="1:30">
      <c r="A589" s="77">
        <v>197002</v>
      </c>
      <c r="B589" s="88">
        <f t="shared" si="142"/>
        <v>25507</v>
      </c>
      <c r="C589" s="79" t="str">
        <f t="shared" si="143"/>
        <v>Flood</v>
      </c>
      <c r="D589" s="79" t="str">
        <f t="shared" si="144"/>
        <v>Nimbus</v>
      </c>
      <c r="E589" s="79" t="str">
        <f t="shared" si="145"/>
        <v>Therm.</v>
      </c>
      <c r="F589" s="89" t="str">
        <f t="shared" ref="F589:F652" si="153">IF(ABS(CVPSL-$F$3)&lt;err,"Storage",IF(ABS(CVPSL-CVPSLRC)&lt;err,"@RC",IF(CVPSL&gt;CVPSLRC,"&gt;RC","&lt;RC")))</f>
        <v>&gt;RC</v>
      </c>
      <c r="G589" s="89" t="str">
        <f t="shared" ref="G589:G652" si="154">IF(ABS(SWPSL-$G$3)&lt;err,"Storage",IF(ABS(SWPSL-SWPSLRC)&lt;err,"@RC",IF(SWPSL&gt;SWPSLRC,"&gt;RC","&lt;RC")))</f>
        <v>Storage</v>
      </c>
      <c r="H589" s="89" t="str">
        <f t="shared" si="146"/>
        <v>Tracy</v>
      </c>
      <c r="I589" s="89" t="str">
        <f t="shared" si="147"/>
        <v>Storage</v>
      </c>
      <c r="J589" s="79" t="str">
        <f>IF(DeltaCalc!P589="","--",DeltaCalc!P589)</f>
        <v>MRDO</v>
      </c>
      <c r="K589" s="89" t="str">
        <f t="shared" si="148"/>
        <v>UWFE</v>
      </c>
      <c r="L589" s="90">
        <f>DeltaCalc!AF589</f>
        <v>0</v>
      </c>
      <c r="M589" s="90">
        <f t="shared" ref="M589:M652" si="155">Sac</f>
        <v>14280.2568359375</v>
      </c>
      <c r="N589" s="90">
        <f t="shared" ref="N589:N652" si="156">Banks</f>
        <v>4545.34326171875</v>
      </c>
      <c r="O589" s="90">
        <f t="shared" ref="O589:O652" si="157">Tracy</f>
        <v>4387.076171875</v>
      </c>
      <c r="P589" s="90">
        <f t="shared" si="149"/>
        <v>8932.41943359375</v>
      </c>
      <c r="Q589" s="90">
        <f t="shared" ref="Q589:Q652" si="158">DO</f>
        <v>0</v>
      </c>
      <c r="R589" s="92">
        <f>Data!CG589</f>
        <v>0</v>
      </c>
      <c r="S589" s="92">
        <f>Data!CH589</f>
        <v>3723.389892578125</v>
      </c>
      <c r="T589" s="92">
        <f>Data!CI589</f>
        <v>800</v>
      </c>
      <c r="U589" s="92">
        <f>Data!CJ589</f>
        <v>4523.39013671875</v>
      </c>
      <c r="V589" s="90">
        <f>Data!CA590</f>
        <v>234.20712280273437</v>
      </c>
      <c r="W589" s="90">
        <f>Data!CC589</f>
        <v>964.91229248046875</v>
      </c>
      <c r="X589" s="90" t="str">
        <f t="shared" si="150"/>
        <v/>
      </c>
      <c r="Y589" s="90">
        <f>Data!BU590</f>
        <v>258.25558471679687</v>
      </c>
      <c r="Z589" s="90">
        <f>Data!BW589</f>
        <v>99000</v>
      </c>
      <c r="AA589" s="90" t="str">
        <f t="shared" si="151"/>
        <v/>
      </c>
      <c r="AB589" s="90">
        <f>Data!BX590</f>
        <v>284.68438720703125</v>
      </c>
      <c r="AC589" s="90">
        <f>Data!BZ589</f>
        <v>99000</v>
      </c>
      <c r="AD589" s="90" t="str">
        <f t="shared" si="152"/>
        <v/>
      </c>
    </row>
    <row r="590" spans="1:30">
      <c r="A590" s="77">
        <v>197003</v>
      </c>
      <c r="B590" s="88">
        <f t="shared" ref="B590:B653" si="159">Date</f>
        <v>25537</v>
      </c>
      <c r="C590" s="79" t="str">
        <f t="shared" ref="C590:C653" si="160">IF(NCP&lt;err,"NCP",IF(Kes&lt;err,"Keswick",IF(ABS(Shasta-ShastaFlood)&lt;err,"Flood",IF(ABS(Tracy-$F$4)&lt;err,"T. Min","--"))))</f>
        <v>T. Min</v>
      </c>
      <c r="D590" s="79" t="str">
        <f t="shared" ref="D590:D653" si="161">IF(Nimbus&lt;err,"Nimbus",IF(HSt&lt;err,"H St.",IF(ABS(Folsom-FolsomFlood)&lt;err,"Flood",IF(ABS(Tracy-$F$4)&lt;err,"T. Min","--"))))</f>
        <v>T. Min</v>
      </c>
      <c r="E590" s="79" t="str">
        <f t="shared" ref="E590:E653" si="162">IF(Therm&lt;err,"Therm.",IF(FMin&lt;err,"F. Min",IF(ABS(Oroville-OrovilleFlood)&lt;err,"Flood",IF(ABS(Banks-$G$4)&lt;err,"B. Min","--"))))</f>
        <v>--</v>
      </c>
      <c r="F590" s="89" t="str">
        <f t="shared" si="153"/>
        <v>&gt;RC</v>
      </c>
      <c r="G590" s="89" t="str">
        <f t="shared" si="154"/>
        <v>&lt;RC</v>
      </c>
      <c r="H590" s="89" t="str">
        <f t="shared" ref="H590:H653" si="163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T. Min</v>
      </c>
      <c r="I590" s="89" t="str">
        <f t="shared" ref="I590:I653" si="164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--</v>
      </c>
      <c r="J590" s="79" t="str">
        <f>IF(DeltaCalc!P590="","--",DeltaCalc!P590)</f>
        <v>MRDO</v>
      </c>
      <c r="K590" s="89" t="str">
        <f t="shared" ref="K590:K653" si="165">IF(COA&gt;0.5,"UWFE","IBU")</f>
        <v>IBU</v>
      </c>
      <c r="L590" s="90">
        <f>DeltaCalc!AF590</f>
        <v>0</v>
      </c>
      <c r="M590" s="90">
        <f t="shared" si="155"/>
        <v>12591.3935546875</v>
      </c>
      <c r="N590" s="90">
        <f t="shared" si="156"/>
        <v>589.6009521484375</v>
      </c>
      <c r="O590" s="90">
        <f t="shared" si="157"/>
        <v>800</v>
      </c>
      <c r="P590" s="90">
        <f t="shared" ref="P590:P653" si="166">N590+O590</f>
        <v>1389.6009521484375</v>
      </c>
      <c r="Q590" s="90">
        <f t="shared" si="158"/>
        <v>0</v>
      </c>
      <c r="R590" s="92">
        <f>Data!CG590</f>
        <v>0</v>
      </c>
      <c r="S590" s="92">
        <f>Data!CH590</f>
        <v>3343.7724609375</v>
      </c>
      <c r="T590" s="92">
        <f>Data!CI590</f>
        <v>800</v>
      </c>
      <c r="U590" s="92">
        <f>Data!CJ590</f>
        <v>4143.7724609375</v>
      </c>
      <c r="V590" s="90">
        <f>Data!CA591</f>
        <v>354.3135986328125</v>
      </c>
      <c r="W590" s="90">
        <f>Data!CC590</f>
        <v>964.91229248046875</v>
      </c>
      <c r="X590" s="90" t="str">
        <f t="shared" ref="X590:X653" si="167">IF(V590&gt;W590,V590-W590,"")</f>
        <v/>
      </c>
      <c r="Y590" s="90">
        <f>Data!BU591</f>
        <v>336.66683959960937</v>
      </c>
      <c r="Z590" s="90">
        <f>Data!BW590</f>
        <v>99000</v>
      </c>
      <c r="AA590" s="90" t="str">
        <f t="shared" ref="AA590:AA653" si="168">IF(Y590&gt;Z590,Y590-Z590,"")</f>
        <v/>
      </c>
      <c r="AB590" s="90">
        <f>Data!BX591</f>
        <v>270.70828247070312</v>
      </c>
      <c r="AC590" s="90">
        <f>Data!BZ590</f>
        <v>99000</v>
      </c>
      <c r="AD590" s="90" t="str">
        <f t="shared" ref="AD590:AD653" si="169">IF(AB590&gt;AC590,AB590-AC590,"")</f>
        <v/>
      </c>
    </row>
    <row r="591" spans="1:30">
      <c r="A591" s="77">
        <v>197004</v>
      </c>
      <c r="B591" s="88">
        <f t="shared" si="159"/>
        <v>25568</v>
      </c>
      <c r="C591" s="79" t="str">
        <f t="shared" si="160"/>
        <v>Flood</v>
      </c>
      <c r="D591" s="79" t="str">
        <f t="shared" si="161"/>
        <v>Flood</v>
      </c>
      <c r="E591" s="79" t="str">
        <f t="shared" si="162"/>
        <v>Flood</v>
      </c>
      <c r="F591" s="89" t="str">
        <f t="shared" si="153"/>
        <v>&gt;RC</v>
      </c>
      <c r="G591" s="89" t="str">
        <f t="shared" si="154"/>
        <v>&lt;RC</v>
      </c>
      <c r="H591" s="89" t="str">
        <f t="shared" si="163"/>
        <v>--</v>
      </c>
      <c r="I591" s="89" t="str">
        <f t="shared" si="164"/>
        <v>--</v>
      </c>
      <c r="J591" s="79" t="str">
        <f>IF(DeltaCalc!P591="","--",DeltaCalc!P591)</f>
        <v>--</v>
      </c>
      <c r="K591" s="89" t="str">
        <f t="shared" si="165"/>
        <v>UWFE</v>
      </c>
      <c r="L591" s="90">
        <f>DeltaCalc!AF591</f>
        <v>43622.530145737954</v>
      </c>
      <c r="M591" s="90">
        <f t="shared" si="155"/>
        <v>43722.375</v>
      </c>
      <c r="N591" s="90">
        <f t="shared" si="156"/>
        <v>4159.62353515625</v>
      </c>
      <c r="O591" s="90">
        <f t="shared" si="157"/>
        <v>4159.62353515625</v>
      </c>
      <c r="P591" s="90">
        <f t="shared" si="166"/>
        <v>8319.2470703125</v>
      </c>
      <c r="Q591" s="90">
        <f t="shared" si="158"/>
        <v>43858.796875</v>
      </c>
      <c r="R591" s="92">
        <f>Data!CG591</f>
        <v>0</v>
      </c>
      <c r="S591" s="92">
        <f>Data!CH591</f>
        <v>4500</v>
      </c>
      <c r="T591" s="92">
        <f>Data!CI591</f>
        <v>1365.45458984375</v>
      </c>
      <c r="U591" s="92">
        <f>Data!CJ591</f>
        <v>5865.45458984375</v>
      </c>
      <c r="V591" s="90">
        <f>Data!CA592</f>
        <v>314.56488037109375</v>
      </c>
      <c r="W591" s="90">
        <f>Data!CC591</f>
        <v>964.91229248046875</v>
      </c>
      <c r="X591" s="90" t="str">
        <f t="shared" si="167"/>
        <v/>
      </c>
      <c r="Y591" s="90">
        <f>Data!BU592</f>
        <v>218.12831115722656</v>
      </c>
      <c r="Z591" s="90">
        <f>Data!BW591</f>
        <v>99000</v>
      </c>
      <c r="AA591" s="90" t="str">
        <f t="shared" si="168"/>
        <v/>
      </c>
      <c r="AB591" s="90">
        <f>Data!BX592</f>
        <v>193.21379089355469</v>
      </c>
      <c r="AC591" s="90">
        <f>Data!BZ591</f>
        <v>99000</v>
      </c>
      <c r="AD591" s="90" t="str">
        <f t="shared" si="169"/>
        <v/>
      </c>
    </row>
    <row r="592" spans="1:30">
      <c r="A592" s="77">
        <v>197005</v>
      </c>
      <c r="B592" s="88">
        <f t="shared" si="159"/>
        <v>25599</v>
      </c>
      <c r="C592" s="79" t="str">
        <f t="shared" si="160"/>
        <v>Flood</v>
      </c>
      <c r="D592" s="79" t="str">
        <f t="shared" si="161"/>
        <v>Flood</v>
      </c>
      <c r="E592" s="79" t="str">
        <f t="shared" si="162"/>
        <v>Flood</v>
      </c>
      <c r="F592" s="89" t="str">
        <f t="shared" si="153"/>
        <v>&gt;RC</v>
      </c>
      <c r="G592" s="89" t="str">
        <f t="shared" si="154"/>
        <v>Storage</v>
      </c>
      <c r="H592" s="89" t="str">
        <f t="shared" si="163"/>
        <v>Tracy</v>
      </c>
      <c r="I592" s="89" t="str">
        <f t="shared" si="164"/>
        <v>Storage</v>
      </c>
      <c r="J592" s="79" t="str">
        <f>IF(DeltaCalc!P592="","--",DeltaCalc!P592)</f>
        <v>--</v>
      </c>
      <c r="K592" s="89" t="str">
        <f t="shared" si="165"/>
        <v>UWFE</v>
      </c>
      <c r="L592" s="90">
        <f>DeltaCalc!AF592</f>
        <v>199650.3468664003</v>
      </c>
      <c r="M592" s="90">
        <f t="shared" si="155"/>
        <v>75626.6171875</v>
      </c>
      <c r="N592" s="90">
        <f t="shared" si="156"/>
        <v>7487.04052734375</v>
      </c>
      <c r="O592" s="90">
        <f t="shared" si="157"/>
        <v>4231.30126953125</v>
      </c>
      <c r="P592" s="90">
        <f t="shared" si="166"/>
        <v>11718.341796875</v>
      </c>
      <c r="Q592" s="90">
        <f t="shared" si="158"/>
        <v>205776.828125</v>
      </c>
      <c r="R592" s="92">
        <f>Data!CG592</f>
        <v>0</v>
      </c>
      <c r="S592" s="92">
        <f>Data!CH592</f>
        <v>1188.703857421875</v>
      </c>
      <c r="T592" s="92">
        <f>Data!CI592</f>
        <v>1766.7149658203125</v>
      </c>
      <c r="U592" s="92">
        <f>Data!CJ592</f>
        <v>2955.418701171875</v>
      </c>
      <c r="V592" s="90">
        <f>Data!CA593</f>
        <v>350.43655395507812</v>
      </c>
      <c r="W592" s="90">
        <f>Data!CC592</f>
        <v>631.57891845703125</v>
      </c>
      <c r="X592" s="90" t="str">
        <f t="shared" si="167"/>
        <v/>
      </c>
      <c r="Y592" s="90">
        <f>Data!BU593</f>
        <v>225.84934997558594</v>
      </c>
      <c r="Z592" s="90">
        <f>Data!BW592</f>
        <v>99000</v>
      </c>
      <c r="AA592" s="90" t="str">
        <f t="shared" si="168"/>
        <v/>
      </c>
      <c r="AB592" s="90">
        <f>Data!BX593</f>
        <v>180.23333740234375</v>
      </c>
      <c r="AC592" s="90">
        <f>Data!BZ592</f>
        <v>99000</v>
      </c>
      <c r="AD592" s="90" t="str">
        <f t="shared" si="169"/>
        <v/>
      </c>
    </row>
    <row r="593" spans="1:30">
      <c r="A593" s="77">
        <v>197006</v>
      </c>
      <c r="B593" s="88">
        <f t="shared" si="159"/>
        <v>25627</v>
      </c>
      <c r="C593" s="79" t="str">
        <f t="shared" si="160"/>
        <v>Flood</v>
      </c>
      <c r="D593" s="79" t="str">
        <f t="shared" si="161"/>
        <v>Flood</v>
      </c>
      <c r="E593" s="79" t="str">
        <f t="shared" si="162"/>
        <v>Flood</v>
      </c>
      <c r="F593" s="89" t="str">
        <f t="shared" si="153"/>
        <v>&gt;RC</v>
      </c>
      <c r="G593" s="89" t="str">
        <f t="shared" si="154"/>
        <v>Storage</v>
      </c>
      <c r="H593" s="89" t="str">
        <f t="shared" si="163"/>
        <v>Tracy</v>
      </c>
      <c r="I593" s="89" t="str">
        <f t="shared" si="164"/>
        <v>Storage</v>
      </c>
      <c r="J593" s="79" t="str">
        <f>IF(DeltaCalc!P593="","--",DeltaCalc!P593)</f>
        <v>--</v>
      </c>
      <c r="K593" s="89" t="str">
        <f t="shared" si="165"/>
        <v>UWFE</v>
      </c>
      <c r="L593" s="90">
        <f>DeltaCalc!AF593</f>
        <v>61849.458363557853</v>
      </c>
      <c r="M593" s="90">
        <f t="shared" si="155"/>
        <v>64437.58984375</v>
      </c>
      <c r="N593" s="90">
        <f t="shared" si="156"/>
        <v>5624.7509765625</v>
      </c>
      <c r="O593" s="90">
        <f t="shared" si="157"/>
        <v>4253.26123046875</v>
      </c>
      <c r="P593" s="90">
        <f t="shared" si="166"/>
        <v>9878.01220703125</v>
      </c>
      <c r="Q593" s="90">
        <f t="shared" si="158"/>
        <v>66593.140625</v>
      </c>
      <c r="R593" s="92">
        <f>Data!CG593</f>
        <v>0</v>
      </c>
      <c r="S593" s="92">
        <f>Data!CH593</f>
        <v>2028.468994140625</v>
      </c>
      <c r="T593" s="92">
        <f>Data!CI593</f>
        <v>2500</v>
      </c>
      <c r="U593" s="92">
        <f>Data!CJ593</f>
        <v>4528.46923828125</v>
      </c>
      <c r="V593" s="90">
        <f>Data!CA594</f>
        <v>324.83200073242187</v>
      </c>
      <c r="W593" s="90">
        <f>Data!CC593</f>
        <v>631.57891845703125</v>
      </c>
      <c r="X593" s="90" t="str">
        <f t="shared" si="167"/>
        <v/>
      </c>
      <c r="Y593" s="90">
        <f>Data!BU594</f>
        <v>234.83045959472656</v>
      </c>
      <c r="Z593" s="90">
        <f>Data!BW593</f>
        <v>99000</v>
      </c>
      <c r="AA593" s="90" t="str">
        <f t="shared" si="168"/>
        <v/>
      </c>
      <c r="AB593" s="90">
        <f>Data!BX594</f>
        <v>184.851318359375</v>
      </c>
      <c r="AC593" s="90">
        <f>Data!BZ593</f>
        <v>99000</v>
      </c>
      <c r="AD593" s="90" t="str">
        <f t="shared" si="169"/>
        <v/>
      </c>
    </row>
    <row r="594" spans="1:30">
      <c r="A594" s="77">
        <v>197007</v>
      </c>
      <c r="B594" s="88">
        <f t="shared" si="159"/>
        <v>25658</v>
      </c>
      <c r="C594" s="79" t="str">
        <f t="shared" si="160"/>
        <v>Keswick</v>
      </c>
      <c r="D594" s="79" t="str">
        <f t="shared" si="161"/>
        <v>Flood</v>
      </c>
      <c r="E594" s="79" t="str">
        <f t="shared" si="162"/>
        <v>Flood</v>
      </c>
      <c r="F594" s="89" t="str">
        <f t="shared" si="153"/>
        <v>Storage</v>
      </c>
      <c r="G594" s="89" t="str">
        <f t="shared" si="154"/>
        <v>Storage</v>
      </c>
      <c r="H594" s="89" t="str">
        <f t="shared" si="163"/>
        <v>Storage</v>
      </c>
      <c r="I594" s="89" t="str">
        <f t="shared" si="164"/>
        <v>Storage</v>
      </c>
      <c r="J594" s="79" t="str">
        <f>IF(DeltaCalc!P594="","--",DeltaCalc!P594)</f>
        <v>--</v>
      </c>
      <c r="K594" s="89" t="str">
        <f t="shared" si="165"/>
        <v>UWFE</v>
      </c>
      <c r="L594" s="90">
        <f>DeltaCalc!AF594</f>
        <v>17738.949102315713</v>
      </c>
      <c r="M594" s="90">
        <f t="shared" si="155"/>
        <v>33564.66015625</v>
      </c>
      <c r="N594" s="90">
        <f t="shared" si="156"/>
        <v>5862.455078125</v>
      </c>
      <c r="O594" s="90">
        <f t="shared" si="157"/>
        <v>3465.044677734375</v>
      </c>
      <c r="P594" s="90">
        <f t="shared" si="166"/>
        <v>9327.499755859375</v>
      </c>
      <c r="Q594" s="90">
        <f t="shared" si="158"/>
        <v>23223.84375</v>
      </c>
      <c r="R594" s="92">
        <f>Data!CG594</f>
        <v>0</v>
      </c>
      <c r="S594" s="92">
        <f>Data!CH594</f>
        <v>1657.8922119140625</v>
      </c>
      <c r="T594" s="92">
        <f>Data!CI594</f>
        <v>800</v>
      </c>
      <c r="U594" s="92">
        <f>Data!CJ594</f>
        <v>2457.892333984375</v>
      </c>
      <c r="V594" s="90">
        <f>Data!CA595</f>
        <v>274.61077880859375</v>
      </c>
      <c r="W594" s="90">
        <f>Data!CC594</f>
        <v>631.57891845703125</v>
      </c>
      <c r="X594" s="90" t="str">
        <f t="shared" si="167"/>
        <v/>
      </c>
      <c r="Y594" s="90">
        <f>Data!BU595</f>
        <v>211.67848205566406</v>
      </c>
      <c r="Z594" s="90">
        <f>Data!BW594</f>
        <v>99000</v>
      </c>
      <c r="AA594" s="90" t="str">
        <f t="shared" si="168"/>
        <v/>
      </c>
      <c r="AB594" s="90">
        <f>Data!BX595</f>
        <v>193.30427551269531</v>
      </c>
      <c r="AC594" s="90">
        <f>Data!BZ594</f>
        <v>99000</v>
      </c>
      <c r="AD594" s="90" t="str">
        <f t="shared" si="169"/>
        <v/>
      </c>
    </row>
    <row r="595" spans="1:30">
      <c r="A595" s="77">
        <v>197008</v>
      </c>
      <c r="B595" s="88">
        <f t="shared" si="159"/>
        <v>25688</v>
      </c>
      <c r="C595" s="79" t="str">
        <f t="shared" si="160"/>
        <v>Keswick</v>
      </c>
      <c r="D595" s="79" t="str">
        <f t="shared" si="161"/>
        <v>Nimbus</v>
      </c>
      <c r="E595" s="79" t="str">
        <f t="shared" si="162"/>
        <v>Therm.</v>
      </c>
      <c r="F595" s="89" t="str">
        <f t="shared" si="153"/>
        <v>&gt;RC</v>
      </c>
      <c r="G595" s="89" t="str">
        <f t="shared" si="154"/>
        <v>&lt;RC</v>
      </c>
      <c r="H595" s="89" t="str">
        <f t="shared" si="163"/>
        <v>PulseCap1</v>
      </c>
      <c r="I595" s="89" t="str">
        <f t="shared" si="164"/>
        <v>PulseCap1</v>
      </c>
      <c r="J595" s="79" t="str">
        <f>IF(DeltaCalc!P595="","--",DeltaCalc!P595)</f>
        <v>--</v>
      </c>
      <c r="K595" s="89" t="str">
        <f t="shared" si="165"/>
        <v>UWFE</v>
      </c>
      <c r="L595" s="90">
        <f>DeltaCalc!AF595</f>
        <v>5761.0927734375</v>
      </c>
      <c r="M595" s="90">
        <f t="shared" si="155"/>
        <v>13907.234375</v>
      </c>
      <c r="N595" s="90">
        <f t="shared" si="156"/>
        <v>700</v>
      </c>
      <c r="O595" s="90">
        <f t="shared" si="157"/>
        <v>800</v>
      </c>
      <c r="P595" s="90">
        <f t="shared" si="166"/>
        <v>1500</v>
      </c>
      <c r="Q595" s="90">
        <f t="shared" si="158"/>
        <v>5761.0927734375</v>
      </c>
      <c r="R595" s="92">
        <f>Data!CG595</f>
        <v>0</v>
      </c>
      <c r="S595" s="92">
        <f>Data!CH595</f>
        <v>757.0054931640625</v>
      </c>
      <c r="T595" s="92">
        <f>Data!CI595</f>
        <v>800</v>
      </c>
      <c r="U595" s="92">
        <f>Data!CJ595</f>
        <v>1557.0054931640625</v>
      </c>
      <c r="V595" s="90">
        <f>Data!CA596</f>
        <v>274.06063842773437</v>
      </c>
      <c r="W595" s="90">
        <f>Data!CC595</f>
        <v>631.57891845703125</v>
      </c>
      <c r="X595" s="90" t="str">
        <f t="shared" si="167"/>
        <v/>
      </c>
      <c r="Y595" s="90">
        <f>Data!BU596</f>
        <v>232.47682189941406</v>
      </c>
      <c r="Z595" s="90">
        <f>Data!BW595</f>
        <v>450</v>
      </c>
      <c r="AA595" s="90" t="str">
        <f t="shared" si="168"/>
        <v/>
      </c>
      <c r="AB595" s="90">
        <f>Data!BX596</f>
        <v>257.063232421875</v>
      </c>
      <c r="AC595" s="90">
        <f>Data!BZ595</f>
        <v>450</v>
      </c>
      <c r="AD595" s="90" t="str">
        <f t="shared" si="169"/>
        <v/>
      </c>
    </row>
    <row r="596" spans="1:30">
      <c r="A596" s="77">
        <v>197009</v>
      </c>
      <c r="B596" s="88">
        <f t="shared" si="159"/>
        <v>25719</v>
      </c>
      <c r="C596" s="79" t="str">
        <f t="shared" si="160"/>
        <v>NCP</v>
      </c>
      <c r="D596" s="79" t="str">
        <f t="shared" si="161"/>
        <v>Nimbus</v>
      </c>
      <c r="E596" s="79" t="str">
        <f t="shared" si="162"/>
        <v>F. Min</v>
      </c>
      <c r="F596" s="89" t="str">
        <f t="shared" si="153"/>
        <v>&lt;RC</v>
      </c>
      <c r="G596" s="89" t="str">
        <f t="shared" si="154"/>
        <v>&lt;RC</v>
      </c>
      <c r="H596" s="89" t="str">
        <f t="shared" si="163"/>
        <v>PulseCap1</v>
      </c>
      <c r="I596" s="89" t="str">
        <f t="shared" si="164"/>
        <v>PulseCap1</v>
      </c>
      <c r="J596" s="79" t="str">
        <f>IF(DeltaCalc!P596="","--",DeltaCalc!P596)</f>
        <v>--</v>
      </c>
      <c r="K596" s="89" t="str">
        <f t="shared" si="165"/>
        <v>UWFE</v>
      </c>
      <c r="L596" s="90">
        <f>DeltaCalc!AF596</f>
        <v>8523.1103515625</v>
      </c>
      <c r="M596" s="90">
        <f t="shared" si="155"/>
        <v>11560.40234375</v>
      </c>
      <c r="N596" s="90">
        <f t="shared" si="156"/>
        <v>700</v>
      </c>
      <c r="O596" s="90">
        <f t="shared" si="157"/>
        <v>800</v>
      </c>
      <c r="P596" s="90">
        <f t="shared" si="166"/>
        <v>1500</v>
      </c>
      <c r="Q596" s="90">
        <f t="shared" si="158"/>
        <v>8523.1103515625</v>
      </c>
      <c r="R596" s="92">
        <f>Data!CG596</f>
        <v>0</v>
      </c>
      <c r="S596" s="92">
        <f>Data!CH596</f>
        <v>1000</v>
      </c>
      <c r="T596" s="92">
        <f>Data!CI596</f>
        <v>984.30999755859375</v>
      </c>
      <c r="U596" s="92">
        <f>Data!CJ596</f>
        <v>1984.31005859375</v>
      </c>
      <c r="V596" s="90">
        <f>Data!CA597</f>
        <v>318.76284790039062</v>
      </c>
      <c r="W596" s="90">
        <f>Data!CC596</f>
        <v>631.57891845703125</v>
      </c>
      <c r="X596" s="90" t="str">
        <f t="shared" si="167"/>
        <v/>
      </c>
      <c r="Y596" s="90">
        <f>Data!BU597</f>
        <v>237.77314758300781</v>
      </c>
      <c r="Z596" s="90">
        <f>Data!BW596</f>
        <v>450</v>
      </c>
      <c r="AA596" s="90" t="str">
        <f t="shared" si="168"/>
        <v/>
      </c>
      <c r="AB596" s="90">
        <f>Data!BX597</f>
        <v>313.02737426757812</v>
      </c>
      <c r="AC596" s="90">
        <f>Data!BZ596</f>
        <v>450</v>
      </c>
      <c r="AD596" s="90" t="str">
        <f t="shared" si="169"/>
        <v/>
      </c>
    </row>
    <row r="597" spans="1:30">
      <c r="A597" s="77">
        <v>197010</v>
      </c>
      <c r="B597" s="88">
        <f t="shared" si="159"/>
        <v>25749</v>
      </c>
      <c r="C597" s="79" t="str">
        <f t="shared" si="160"/>
        <v>NCP</v>
      </c>
      <c r="D597" s="79" t="str">
        <f t="shared" si="161"/>
        <v>--</v>
      </c>
      <c r="E597" s="79" t="str">
        <f t="shared" si="162"/>
        <v>--</v>
      </c>
      <c r="F597" s="89" t="str">
        <f t="shared" si="153"/>
        <v>&lt;RC</v>
      </c>
      <c r="G597" s="89" t="str">
        <f t="shared" si="154"/>
        <v>&lt;RC</v>
      </c>
      <c r="H597" s="89" t="str">
        <f t="shared" si="163"/>
        <v>--</v>
      </c>
      <c r="I597" s="89" t="str">
        <f t="shared" si="164"/>
        <v>--</v>
      </c>
      <c r="J597" s="79" t="str">
        <f>IF(DeltaCalc!P597="","--",DeltaCalc!P597)</f>
        <v>EM</v>
      </c>
      <c r="K597" s="89" t="str">
        <f t="shared" si="165"/>
        <v>IBU</v>
      </c>
      <c r="L597" s="90">
        <f>DeltaCalc!AF597</f>
        <v>3.0517578125E-5</v>
      </c>
      <c r="M597" s="90">
        <f t="shared" si="155"/>
        <v>11010.3076171875</v>
      </c>
      <c r="N597" s="90">
        <f t="shared" si="156"/>
        <v>1809.3251953125</v>
      </c>
      <c r="O597" s="90">
        <f t="shared" si="157"/>
        <v>1809.3251953125</v>
      </c>
      <c r="P597" s="90">
        <f t="shared" si="166"/>
        <v>3618.650390625</v>
      </c>
      <c r="Q597" s="90">
        <f t="shared" si="158"/>
        <v>317.39260864257813</v>
      </c>
      <c r="R597" s="92">
        <f>Data!CG597</f>
        <v>11010.3076171875</v>
      </c>
      <c r="S597" s="92">
        <f>Data!CH597</f>
        <v>2500</v>
      </c>
      <c r="T597" s="92">
        <f>Data!CI597</f>
        <v>2000</v>
      </c>
      <c r="U597" s="92">
        <f>Data!CJ597</f>
        <v>4500</v>
      </c>
      <c r="V597" s="90">
        <f>Data!CA598</f>
        <v>273.56707763671875</v>
      </c>
      <c r="W597" s="90">
        <f>Data!CC597</f>
        <v>631.57891845703125</v>
      </c>
      <c r="X597" s="90" t="str">
        <f t="shared" si="167"/>
        <v/>
      </c>
      <c r="Y597" s="90">
        <f>Data!BU598</f>
        <v>309.83053588867187</v>
      </c>
      <c r="Z597" s="90">
        <f>Data!BW597</f>
        <v>450</v>
      </c>
      <c r="AA597" s="90" t="str">
        <f t="shared" si="168"/>
        <v/>
      </c>
      <c r="AB597" s="90">
        <f>Data!BX598</f>
        <v>424.87786865234375</v>
      </c>
      <c r="AC597" s="90">
        <f>Data!BZ597</f>
        <v>450</v>
      </c>
      <c r="AD597" s="90" t="str">
        <f t="shared" si="169"/>
        <v/>
      </c>
    </row>
    <row r="598" spans="1:30">
      <c r="A598" s="77">
        <v>197011</v>
      </c>
      <c r="B598" s="88">
        <f t="shared" si="159"/>
        <v>25780</v>
      </c>
      <c r="C598" s="79" t="str">
        <f t="shared" si="160"/>
        <v>--</v>
      </c>
      <c r="D598" s="79" t="str">
        <f t="shared" si="161"/>
        <v>--</v>
      </c>
      <c r="E598" s="79" t="str">
        <f t="shared" si="162"/>
        <v>--</v>
      </c>
      <c r="F598" s="89" t="str">
        <f t="shared" si="153"/>
        <v>&lt;RC</v>
      </c>
      <c r="G598" s="89" t="str">
        <f t="shared" si="154"/>
        <v>&lt;RC</v>
      </c>
      <c r="H598" s="89" t="str">
        <f t="shared" si="163"/>
        <v>--</v>
      </c>
      <c r="I598" s="89" t="str">
        <f t="shared" si="164"/>
        <v>Banks</v>
      </c>
      <c r="J598" s="79" t="str">
        <f>IF(DeltaCalc!P598="","--",DeltaCalc!P598)</f>
        <v>JP</v>
      </c>
      <c r="K598" s="89" t="str">
        <f t="shared" si="165"/>
        <v>IBU</v>
      </c>
      <c r="L598" s="90">
        <f>DeltaCalc!AF598</f>
        <v>-2.44140625E-4</v>
      </c>
      <c r="M598" s="90">
        <f t="shared" si="155"/>
        <v>23127.271484375</v>
      </c>
      <c r="N598" s="90">
        <f t="shared" si="156"/>
        <v>6680</v>
      </c>
      <c r="O598" s="90">
        <f t="shared" si="157"/>
        <v>2559.71435546875</v>
      </c>
      <c r="P598" s="90">
        <f t="shared" si="166"/>
        <v>9239.71435546875</v>
      </c>
      <c r="Q598" s="90">
        <f t="shared" si="158"/>
        <v>3423.863037109375</v>
      </c>
      <c r="R598" s="92">
        <f>Data!CG598</f>
        <v>23127.271484375</v>
      </c>
      <c r="S598" s="92">
        <f>Data!CH598</f>
        <v>6680</v>
      </c>
      <c r="T598" s="92">
        <f>Data!CI598</f>
        <v>4537.76318359375</v>
      </c>
      <c r="U598" s="92">
        <f>Data!CJ598</f>
        <v>11217.7626953125</v>
      </c>
      <c r="V598" s="90">
        <f>Data!CA599</f>
        <v>279.97732543945313</v>
      </c>
      <c r="W598" s="90">
        <f>Data!CC598</f>
        <v>631.57891845703125</v>
      </c>
      <c r="X598" s="90" t="str">
        <f t="shared" si="167"/>
        <v/>
      </c>
      <c r="Y598" s="90">
        <f>Data!BU599</f>
        <v>454.65591430664062</v>
      </c>
      <c r="Z598" s="90">
        <f>Data!BW598</f>
        <v>450</v>
      </c>
      <c r="AA598" s="90">
        <f t="shared" si="168"/>
        <v>4.655914306640625</v>
      </c>
      <c r="AB598" s="90">
        <f>Data!BX599</f>
        <v>410.08480834960937</v>
      </c>
      <c r="AC598" s="90">
        <f>Data!BZ598</f>
        <v>450</v>
      </c>
      <c r="AD598" s="90" t="str">
        <f t="shared" si="169"/>
        <v/>
      </c>
    </row>
    <row r="599" spans="1:30">
      <c r="A599" s="77">
        <v>197012</v>
      </c>
      <c r="B599" s="88">
        <f t="shared" si="159"/>
        <v>25811</v>
      </c>
      <c r="C599" s="79" t="str">
        <f t="shared" si="160"/>
        <v>--</v>
      </c>
      <c r="D599" s="79" t="str">
        <f t="shared" si="161"/>
        <v>--</v>
      </c>
      <c r="E599" s="79" t="str">
        <f t="shared" si="162"/>
        <v>--</v>
      </c>
      <c r="F599" s="89" t="str">
        <f t="shared" si="153"/>
        <v>&lt;RC</v>
      </c>
      <c r="G599" s="89" t="str">
        <f t="shared" si="154"/>
        <v>&lt;RC</v>
      </c>
      <c r="H599" s="89" t="str">
        <f t="shared" si="163"/>
        <v>Tracy</v>
      </c>
      <c r="I599" s="89" t="str">
        <f t="shared" si="164"/>
        <v>Banks</v>
      </c>
      <c r="J599" s="79" t="str">
        <f>IF(DeltaCalc!P599="","--",DeltaCalc!P599)</f>
        <v>MRDO</v>
      </c>
      <c r="K599" s="89" t="str">
        <f t="shared" si="165"/>
        <v>IBU</v>
      </c>
      <c r="L599" s="90">
        <f>DeltaCalc!AF599</f>
        <v>0</v>
      </c>
      <c r="M599" s="90">
        <f t="shared" si="155"/>
        <v>16431.22265625</v>
      </c>
      <c r="N599" s="90">
        <f t="shared" si="156"/>
        <v>6680</v>
      </c>
      <c r="O599" s="90">
        <f t="shared" si="157"/>
        <v>4504.5576171875</v>
      </c>
      <c r="P599" s="90">
        <f t="shared" si="166"/>
        <v>11184.5576171875</v>
      </c>
      <c r="Q599" s="90">
        <f t="shared" si="158"/>
        <v>0</v>
      </c>
      <c r="R599" s="92">
        <f>Data!CG599</f>
        <v>14273.0234375</v>
      </c>
      <c r="S599" s="92">
        <f>Data!CH599</f>
        <v>6680</v>
      </c>
      <c r="T599" s="92">
        <f>Data!CI599</f>
        <v>4504.5576171875</v>
      </c>
      <c r="U599" s="92">
        <f>Data!CJ599</f>
        <v>11184.5576171875</v>
      </c>
      <c r="V599" s="90">
        <f>Data!CA600</f>
        <v>329.8187255859375</v>
      </c>
      <c r="W599" s="90">
        <f>Data!CC599</f>
        <v>631.57891845703125</v>
      </c>
      <c r="X599" s="90" t="str">
        <f t="shared" si="167"/>
        <v/>
      </c>
      <c r="Y599" s="90">
        <f>Data!BU600</f>
        <v>983.749267578125</v>
      </c>
      <c r="Z599" s="90">
        <f>Data!BW599</f>
        <v>1350</v>
      </c>
      <c r="AA599" s="90" t="str">
        <f t="shared" si="168"/>
        <v/>
      </c>
      <c r="AB599" s="90">
        <f>Data!BX600</f>
        <v>665.15985107421875</v>
      </c>
      <c r="AC599" s="90">
        <f>Data!BZ599</f>
        <v>1650</v>
      </c>
      <c r="AD599" s="90" t="str">
        <f t="shared" si="169"/>
        <v/>
      </c>
    </row>
    <row r="600" spans="1:30">
      <c r="A600" s="77">
        <v>197013</v>
      </c>
      <c r="B600" s="88">
        <f t="shared" si="159"/>
        <v>25841</v>
      </c>
      <c r="C600" s="79" t="str">
        <f t="shared" si="160"/>
        <v>--</v>
      </c>
      <c r="D600" s="79" t="str">
        <f t="shared" si="161"/>
        <v>--</v>
      </c>
      <c r="E600" s="79" t="str">
        <f t="shared" si="162"/>
        <v>--</v>
      </c>
      <c r="F600" s="89" t="str">
        <f t="shared" si="153"/>
        <v>&lt;RC</v>
      </c>
      <c r="G600" s="89" t="str">
        <f t="shared" si="154"/>
        <v>@RC</v>
      </c>
      <c r="H600" s="89" t="str">
        <f t="shared" si="163"/>
        <v>Tracy</v>
      </c>
      <c r="I600" s="89" t="str">
        <f t="shared" si="164"/>
        <v>--</v>
      </c>
      <c r="J600" s="79" t="str">
        <f>IF(DeltaCalc!P600="","--",DeltaCalc!P600)</f>
        <v>--</v>
      </c>
      <c r="K600" s="89" t="str">
        <f t="shared" si="165"/>
        <v>IBU</v>
      </c>
      <c r="L600" s="90">
        <f>DeltaCalc!AF600</f>
        <v>0.5396265983581543</v>
      </c>
      <c r="M600" s="90">
        <f t="shared" si="155"/>
        <v>28102.732421875</v>
      </c>
      <c r="N600" s="90">
        <f t="shared" si="156"/>
        <v>5026.5498046875</v>
      </c>
      <c r="O600" s="90">
        <f t="shared" si="157"/>
        <v>4455.125</v>
      </c>
      <c r="P600" s="90">
        <f t="shared" si="166"/>
        <v>9481.6748046875</v>
      </c>
      <c r="Q600" s="90">
        <f t="shared" si="158"/>
        <v>0.5396265983581543</v>
      </c>
      <c r="R600" s="92">
        <f>Data!CG600</f>
        <v>9054.0859375</v>
      </c>
      <c r="S600" s="92">
        <f>Data!CH600</f>
        <v>4925.0126953125</v>
      </c>
      <c r="T600" s="92">
        <f>Data!CI600</f>
        <v>4455.125</v>
      </c>
      <c r="U600" s="92">
        <f>Data!CJ600</f>
        <v>9380.1376953125</v>
      </c>
      <c r="V600" s="90">
        <f>Data!CA601</f>
        <v>547.00750732421875</v>
      </c>
      <c r="W600" s="90">
        <f>Data!CC600</f>
        <v>964.91229248046875</v>
      </c>
      <c r="X600" s="90" t="str">
        <f t="shared" si="167"/>
        <v/>
      </c>
      <c r="Y600" s="90">
        <f>Data!BU601</f>
        <v>825.4132080078125</v>
      </c>
      <c r="Z600" s="90">
        <f>Data!BW600</f>
        <v>99000</v>
      </c>
      <c r="AA600" s="90" t="str">
        <f t="shared" si="168"/>
        <v/>
      </c>
      <c r="AB600" s="90">
        <f>Data!BX601</f>
        <v>291.19638061523437</v>
      </c>
      <c r="AC600" s="90">
        <f>Data!BZ600</f>
        <v>99000</v>
      </c>
      <c r="AD600" s="90" t="str">
        <f t="shared" si="169"/>
        <v/>
      </c>
    </row>
    <row r="601" spans="1:30">
      <c r="A601" s="77">
        <v>197102</v>
      </c>
      <c r="B601" s="88">
        <f t="shared" si="159"/>
        <v>25872</v>
      </c>
      <c r="C601" s="79" t="str">
        <f t="shared" si="160"/>
        <v>--</v>
      </c>
      <c r="D601" s="79" t="str">
        <f t="shared" si="161"/>
        <v>Nimbus</v>
      </c>
      <c r="E601" s="79" t="str">
        <f t="shared" si="162"/>
        <v>--</v>
      </c>
      <c r="F601" s="89" t="str">
        <f t="shared" si="153"/>
        <v>&lt;RC</v>
      </c>
      <c r="G601" s="89" t="str">
        <f t="shared" si="154"/>
        <v>&lt;RC</v>
      </c>
      <c r="H601" s="89" t="str">
        <f t="shared" si="163"/>
        <v>--</v>
      </c>
      <c r="I601" s="89" t="str">
        <f t="shared" si="164"/>
        <v>--</v>
      </c>
      <c r="J601" s="79" t="str">
        <f>IF(DeltaCalc!P601="","--",DeltaCalc!P601)</f>
        <v>MRDO</v>
      </c>
      <c r="K601" s="89" t="str">
        <f t="shared" si="165"/>
        <v>UWFE</v>
      </c>
      <c r="L601" s="90">
        <f>DeltaCalc!AF601</f>
        <v>0</v>
      </c>
      <c r="M601" s="90">
        <f t="shared" si="155"/>
        <v>14387.7646484375</v>
      </c>
      <c r="N601" s="90">
        <f t="shared" si="156"/>
        <v>3694.345703125</v>
      </c>
      <c r="O601" s="90">
        <f t="shared" si="157"/>
        <v>3694.345703125</v>
      </c>
      <c r="P601" s="90">
        <f t="shared" si="166"/>
        <v>7388.69140625</v>
      </c>
      <c r="Q601" s="90">
        <f t="shared" si="158"/>
        <v>0</v>
      </c>
      <c r="R601" s="92">
        <f>Data!CG601</f>
        <v>0</v>
      </c>
      <c r="S601" s="92">
        <f>Data!CH601</f>
        <v>6228.13671875</v>
      </c>
      <c r="T601" s="92">
        <f>Data!CI601</f>
        <v>4255.06591796875</v>
      </c>
      <c r="U601" s="92">
        <f>Data!CJ601</f>
        <v>10483.2021484375</v>
      </c>
      <c r="V601" s="90">
        <f>Data!CA602</f>
        <v>311.54534912109375</v>
      </c>
      <c r="W601" s="90">
        <f>Data!CC601</f>
        <v>964.91229248046875</v>
      </c>
      <c r="X601" s="90" t="str">
        <f t="shared" si="167"/>
        <v/>
      </c>
      <c r="Y601" s="90">
        <f>Data!BU602</f>
        <v>318.51629638671875</v>
      </c>
      <c r="Z601" s="90">
        <f>Data!BW601</f>
        <v>99000</v>
      </c>
      <c r="AA601" s="90" t="str">
        <f t="shared" si="168"/>
        <v/>
      </c>
      <c r="AB601" s="90">
        <f>Data!BX602</f>
        <v>259.35275268554687</v>
      </c>
      <c r="AC601" s="90">
        <f>Data!BZ601</f>
        <v>99000</v>
      </c>
      <c r="AD601" s="90" t="str">
        <f t="shared" si="169"/>
        <v/>
      </c>
    </row>
    <row r="602" spans="1:30">
      <c r="A602" s="77">
        <v>197103</v>
      </c>
      <c r="B602" s="88">
        <f t="shared" si="159"/>
        <v>25902</v>
      </c>
      <c r="C602" s="79" t="str">
        <f t="shared" si="160"/>
        <v>--</v>
      </c>
      <c r="D602" s="79" t="str">
        <f t="shared" si="161"/>
        <v>Nimbus</v>
      </c>
      <c r="E602" s="79" t="str">
        <f t="shared" si="162"/>
        <v>--</v>
      </c>
      <c r="F602" s="89" t="str">
        <f t="shared" si="153"/>
        <v>@RC</v>
      </c>
      <c r="G602" s="89" t="str">
        <f t="shared" si="154"/>
        <v>&lt;RC</v>
      </c>
      <c r="H602" s="89" t="str">
        <f t="shared" si="163"/>
        <v>--</v>
      </c>
      <c r="I602" s="89" t="str">
        <f t="shared" si="164"/>
        <v>Banks</v>
      </c>
      <c r="J602" s="79" t="str">
        <f>IF(DeltaCalc!P602="","--",DeltaCalc!P602)</f>
        <v>MRDO</v>
      </c>
      <c r="K602" s="89" t="str">
        <f t="shared" si="165"/>
        <v>UWFE</v>
      </c>
      <c r="L602" s="90">
        <f>DeltaCalc!AF602</f>
        <v>0</v>
      </c>
      <c r="M602" s="90">
        <f t="shared" si="155"/>
        <v>18899.1328125</v>
      </c>
      <c r="N602" s="90">
        <f t="shared" si="156"/>
        <v>6680</v>
      </c>
      <c r="O602" s="90">
        <f t="shared" si="157"/>
        <v>2423.87890625</v>
      </c>
      <c r="P602" s="90">
        <f t="shared" si="166"/>
        <v>9103.87890625</v>
      </c>
      <c r="Q602" s="90">
        <f t="shared" si="158"/>
        <v>0</v>
      </c>
      <c r="R602" s="92">
        <f>Data!CG602</f>
        <v>0</v>
      </c>
      <c r="S602" s="92">
        <f>Data!CH602</f>
        <v>6680</v>
      </c>
      <c r="T602" s="92">
        <f>Data!CI602</f>
        <v>2500.1953125</v>
      </c>
      <c r="U602" s="92">
        <f>Data!CJ602</f>
        <v>9180.1953125</v>
      </c>
      <c r="V602" s="90">
        <f>Data!CA603</f>
        <v>259.82861328125</v>
      </c>
      <c r="W602" s="90">
        <f>Data!CC602</f>
        <v>964.91229248046875</v>
      </c>
      <c r="X602" s="90" t="str">
        <f t="shared" si="167"/>
        <v/>
      </c>
      <c r="Y602" s="90">
        <f>Data!BU603</f>
        <v>405.33352661132812</v>
      </c>
      <c r="Z602" s="90">
        <f>Data!BW602</f>
        <v>99000</v>
      </c>
      <c r="AA602" s="90" t="str">
        <f t="shared" si="168"/>
        <v/>
      </c>
      <c r="AB602" s="90">
        <f>Data!BX603</f>
        <v>261.57296752929687</v>
      </c>
      <c r="AC602" s="90">
        <f>Data!BZ602</f>
        <v>99000</v>
      </c>
      <c r="AD602" s="90" t="str">
        <f t="shared" si="169"/>
        <v/>
      </c>
    </row>
    <row r="603" spans="1:30">
      <c r="A603" s="77">
        <v>197104</v>
      </c>
      <c r="B603" s="88">
        <f t="shared" si="159"/>
        <v>25933</v>
      </c>
      <c r="C603" s="79" t="str">
        <f t="shared" si="160"/>
        <v>Flood</v>
      </c>
      <c r="D603" s="79" t="str">
        <f t="shared" si="161"/>
        <v>Flood</v>
      </c>
      <c r="E603" s="79" t="str">
        <f t="shared" si="162"/>
        <v>Therm.</v>
      </c>
      <c r="F603" s="89" t="str">
        <f t="shared" si="153"/>
        <v>&gt;RC</v>
      </c>
      <c r="G603" s="89" t="str">
        <f t="shared" si="154"/>
        <v>&lt;RC</v>
      </c>
      <c r="H603" s="89" t="str">
        <f t="shared" si="163"/>
        <v>--</v>
      </c>
      <c r="I603" s="89" t="str">
        <f t="shared" si="164"/>
        <v>--</v>
      </c>
      <c r="J603" s="79" t="str">
        <f>IF(DeltaCalc!P603="","--",DeltaCalc!P603)</f>
        <v>--</v>
      </c>
      <c r="K603" s="89" t="str">
        <f t="shared" si="165"/>
        <v>UWFE</v>
      </c>
      <c r="L603" s="90">
        <f>DeltaCalc!AF603</f>
        <v>48986.248791997205</v>
      </c>
      <c r="M603" s="90">
        <f t="shared" si="155"/>
        <v>51111.58203125</v>
      </c>
      <c r="N603" s="90">
        <f t="shared" si="156"/>
        <v>3977.3974609375</v>
      </c>
      <c r="O603" s="90">
        <f t="shared" si="157"/>
        <v>3977.3974609375</v>
      </c>
      <c r="P603" s="90">
        <f t="shared" si="166"/>
        <v>7954.794921875</v>
      </c>
      <c r="Q603" s="90">
        <f t="shared" si="158"/>
        <v>50972.78515625</v>
      </c>
      <c r="R603" s="92">
        <f>Data!CG603</f>
        <v>0</v>
      </c>
      <c r="S603" s="92">
        <f>Data!CH603</f>
        <v>4500</v>
      </c>
      <c r="T603" s="92">
        <f>Data!CI603</f>
        <v>3068.07763671875</v>
      </c>
      <c r="U603" s="92">
        <f>Data!CJ603</f>
        <v>7568.07763671875</v>
      </c>
      <c r="V603" s="90">
        <f>Data!CA604</f>
        <v>296.32867431640625</v>
      </c>
      <c r="W603" s="90">
        <f>Data!CC603</f>
        <v>964.91229248046875</v>
      </c>
      <c r="X603" s="90" t="str">
        <f t="shared" si="167"/>
        <v/>
      </c>
      <c r="Y603" s="90">
        <f>Data!BU604</f>
        <v>227.31465148925781</v>
      </c>
      <c r="Z603" s="90">
        <f>Data!BW603</f>
        <v>99000</v>
      </c>
      <c r="AA603" s="90" t="str">
        <f t="shared" si="168"/>
        <v/>
      </c>
      <c r="AB603" s="90">
        <f>Data!BX604</f>
        <v>179.76222229003906</v>
      </c>
      <c r="AC603" s="90">
        <f>Data!BZ603</f>
        <v>99000</v>
      </c>
      <c r="AD603" s="90" t="str">
        <f t="shared" si="169"/>
        <v/>
      </c>
    </row>
    <row r="604" spans="1:30">
      <c r="A604" s="77">
        <v>197105</v>
      </c>
      <c r="B604" s="88">
        <f t="shared" si="159"/>
        <v>25964</v>
      </c>
      <c r="C604" s="79" t="str">
        <f t="shared" si="160"/>
        <v>Flood</v>
      </c>
      <c r="D604" s="79" t="str">
        <f t="shared" si="161"/>
        <v>Flood</v>
      </c>
      <c r="E604" s="79" t="str">
        <f t="shared" si="162"/>
        <v>Therm.</v>
      </c>
      <c r="F604" s="89" t="str">
        <f t="shared" si="153"/>
        <v>&gt;RC</v>
      </c>
      <c r="G604" s="89" t="str">
        <f t="shared" si="154"/>
        <v>&gt;RC</v>
      </c>
      <c r="H604" s="89" t="str">
        <f t="shared" si="163"/>
        <v>--</v>
      </c>
      <c r="I604" s="89" t="str">
        <f t="shared" si="164"/>
        <v>--</v>
      </c>
      <c r="J604" s="79" t="str">
        <f>IF(DeltaCalc!P604="","--",DeltaCalc!P604)</f>
        <v>--</v>
      </c>
      <c r="K604" s="89" t="str">
        <f t="shared" si="165"/>
        <v>UWFE</v>
      </c>
      <c r="L604" s="90">
        <f>DeltaCalc!AF604</f>
        <v>40561.421875</v>
      </c>
      <c r="M604" s="90">
        <f t="shared" si="155"/>
        <v>45443.0546875</v>
      </c>
      <c r="N604" s="90">
        <f t="shared" si="156"/>
        <v>3315.51318359375</v>
      </c>
      <c r="O604" s="90">
        <f t="shared" si="157"/>
        <v>3315.51318359375</v>
      </c>
      <c r="P604" s="90">
        <f t="shared" si="166"/>
        <v>6631.0263671875</v>
      </c>
      <c r="Q604" s="90">
        <f t="shared" si="158"/>
        <v>40561.421875</v>
      </c>
      <c r="R604" s="92">
        <f>Data!CG604</f>
        <v>0</v>
      </c>
      <c r="S604" s="92">
        <f>Data!CH604</f>
        <v>2846.78564453125</v>
      </c>
      <c r="T604" s="92">
        <f>Data!CI604</f>
        <v>2107.451416015625</v>
      </c>
      <c r="U604" s="92">
        <f>Data!CJ604</f>
        <v>4954.23681640625</v>
      </c>
      <c r="V604" s="90">
        <f>Data!CA605</f>
        <v>293.11972045898437</v>
      </c>
      <c r="W604" s="90">
        <f>Data!CC604</f>
        <v>631.57891845703125</v>
      </c>
      <c r="X604" s="90" t="str">
        <f t="shared" si="167"/>
        <v/>
      </c>
      <c r="Y604" s="90">
        <f>Data!BU605</f>
        <v>226.0977783203125</v>
      </c>
      <c r="Z604" s="90">
        <f>Data!BW604</f>
        <v>99000</v>
      </c>
      <c r="AA604" s="90" t="str">
        <f t="shared" si="168"/>
        <v/>
      </c>
      <c r="AB604" s="90">
        <f>Data!BX605</f>
        <v>174.90719604492187</v>
      </c>
      <c r="AC604" s="90">
        <f>Data!BZ604</f>
        <v>99000</v>
      </c>
      <c r="AD604" s="90" t="str">
        <f t="shared" si="169"/>
        <v/>
      </c>
    </row>
    <row r="605" spans="1:30">
      <c r="A605" s="77">
        <v>197106</v>
      </c>
      <c r="B605" s="88">
        <f t="shared" si="159"/>
        <v>25992</v>
      </c>
      <c r="C605" s="79" t="str">
        <f t="shared" si="160"/>
        <v>Keswick</v>
      </c>
      <c r="D605" s="79" t="str">
        <f t="shared" si="161"/>
        <v>Flood</v>
      </c>
      <c r="E605" s="79" t="str">
        <f t="shared" si="162"/>
        <v>Therm.</v>
      </c>
      <c r="F605" s="89" t="str">
        <f t="shared" si="153"/>
        <v>&gt;RC</v>
      </c>
      <c r="G605" s="89" t="str">
        <f t="shared" si="154"/>
        <v>&lt;RC</v>
      </c>
      <c r="H605" s="89" t="str">
        <f t="shared" si="163"/>
        <v>--</v>
      </c>
      <c r="I605" s="89" t="str">
        <f t="shared" si="164"/>
        <v>--</v>
      </c>
      <c r="J605" s="79" t="str">
        <f>IF(DeltaCalc!P605="","--",DeltaCalc!P605)</f>
        <v>--</v>
      </c>
      <c r="K605" s="89" t="str">
        <f t="shared" si="165"/>
        <v>UWFE</v>
      </c>
      <c r="L605" s="90">
        <f>DeltaCalc!AF605</f>
        <v>3543.396484375</v>
      </c>
      <c r="M605" s="90">
        <f t="shared" si="155"/>
        <v>23804.517578125</v>
      </c>
      <c r="N605" s="90">
        <f t="shared" si="156"/>
        <v>3377.63330078125</v>
      </c>
      <c r="O605" s="90">
        <f t="shared" si="157"/>
        <v>3377.63330078125</v>
      </c>
      <c r="P605" s="90">
        <f t="shared" si="166"/>
        <v>6755.2666015625</v>
      </c>
      <c r="Q605" s="90">
        <f t="shared" si="158"/>
        <v>3543.396484375</v>
      </c>
      <c r="R605" s="92">
        <f>Data!CG605</f>
        <v>0</v>
      </c>
      <c r="S605" s="92">
        <f>Data!CH605</f>
        <v>4250</v>
      </c>
      <c r="T605" s="92">
        <f>Data!CI605</f>
        <v>2431.238037109375</v>
      </c>
      <c r="U605" s="92">
        <f>Data!CJ605</f>
        <v>6681.23828125</v>
      </c>
      <c r="V605" s="90">
        <f>Data!CA606</f>
        <v>234.93354797363281</v>
      </c>
      <c r="W605" s="90">
        <f>Data!CC605</f>
        <v>631.57891845703125</v>
      </c>
      <c r="X605" s="90" t="str">
        <f t="shared" si="167"/>
        <v/>
      </c>
      <c r="Y605" s="90">
        <f>Data!BU606</f>
        <v>221.3043212890625</v>
      </c>
      <c r="Z605" s="90">
        <f>Data!BW605</f>
        <v>99000</v>
      </c>
      <c r="AA605" s="90" t="str">
        <f t="shared" si="168"/>
        <v/>
      </c>
      <c r="AB605" s="90">
        <f>Data!BX606</f>
        <v>172.00471496582031</v>
      </c>
      <c r="AC605" s="90">
        <f>Data!BZ605</f>
        <v>99000</v>
      </c>
      <c r="AD605" s="90" t="str">
        <f t="shared" si="169"/>
        <v/>
      </c>
    </row>
    <row r="606" spans="1:30">
      <c r="A606" s="77">
        <v>197107</v>
      </c>
      <c r="B606" s="88">
        <f t="shared" si="159"/>
        <v>26023</v>
      </c>
      <c r="C606" s="79" t="str">
        <f t="shared" si="160"/>
        <v>Flood</v>
      </c>
      <c r="D606" s="79" t="str">
        <f t="shared" si="161"/>
        <v>Flood</v>
      </c>
      <c r="E606" s="79" t="str">
        <f t="shared" si="162"/>
        <v>Flood</v>
      </c>
      <c r="F606" s="89" t="str">
        <f t="shared" si="153"/>
        <v>&gt;RC</v>
      </c>
      <c r="G606" s="89" t="str">
        <f t="shared" si="154"/>
        <v>&lt;RC</v>
      </c>
      <c r="H606" s="89" t="str">
        <f t="shared" si="163"/>
        <v>--</v>
      </c>
      <c r="I606" s="89" t="str">
        <f t="shared" si="164"/>
        <v>--</v>
      </c>
      <c r="J606" s="79" t="str">
        <f>IF(DeltaCalc!P606="","--",DeltaCalc!P606)</f>
        <v>--</v>
      </c>
      <c r="K606" s="89" t="str">
        <f t="shared" si="165"/>
        <v>UWFE</v>
      </c>
      <c r="L606" s="90">
        <f>DeltaCalc!AF606</f>
        <v>23400.54727350895</v>
      </c>
      <c r="M606" s="90">
        <f t="shared" si="155"/>
        <v>37075.7734375</v>
      </c>
      <c r="N606" s="90">
        <f t="shared" si="156"/>
        <v>3730.310546875</v>
      </c>
      <c r="O606" s="90">
        <f t="shared" si="157"/>
        <v>3730.310546875</v>
      </c>
      <c r="P606" s="90">
        <f t="shared" si="166"/>
        <v>7460.62109375</v>
      </c>
      <c r="Q606" s="90">
        <f t="shared" si="158"/>
        <v>25013.376953125</v>
      </c>
      <c r="R606" s="92">
        <f>Data!CG606</f>
        <v>0</v>
      </c>
      <c r="S606" s="92">
        <f>Data!CH606</f>
        <v>3277.4130859375</v>
      </c>
      <c r="T606" s="92">
        <f>Data!CI606</f>
        <v>800</v>
      </c>
      <c r="U606" s="92">
        <f>Data!CJ606</f>
        <v>4077.4130859375</v>
      </c>
      <c r="V606" s="90">
        <f>Data!CA607</f>
        <v>230.24690246582031</v>
      </c>
      <c r="W606" s="90">
        <f>Data!CC606</f>
        <v>631.57891845703125</v>
      </c>
      <c r="X606" s="90" t="str">
        <f t="shared" si="167"/>
        <v/>
      </c>
      <c r="Y606" s="90">
        <f>Data!BU607</f>
        <v>224.29481506347656</v>
      </c>
      <c r="Z606" s="90">
        <f>Data!BW606</f>
        <v>99000</v>
      </c>
      <c r="AA606" s="90" t="str">
        <f t="shared" si="168"/>
        <v/>
      </c>
      <c r="AB606" s="90">
        <f>Data!BX607</f>
        <v>179.6036376953125</v>
      </c>
      <c r="AC606" s="90">
        <f>Data!BZ606</f>
        <v>99000</v>
      </c>
      <c r="AD606" s="90" t="str">
        <f t="shared" si="169"/>
        <v/>
      </c>
    </row>
    <row r="607" spans="1:30">
      <c r="A607" s="77">
        <v>197108</v>
      </c>
      <c r="B607" s="88">
        <f t="shared" si="159"/>
        <v>26053</v>
      </c>
      <c r="C607" s="79" t="str">
        <f t="shared" si="160"/>
        <v>Keswick</v>
      </c>
      <c r="D607" s="79" t="str">
        <f t="shared" si="161"/>
        <v>Flood</v>
      </c>
      <c r="E607" s="79" t="str">
        <f t="shared" si="162"/>
        <v>Flood</v>
      </c>
      <c r="F607" s="89" t="str">
        <f t="shared" si="153"/>
        <v>&gt;RC</v>
      </c>
      <c r="G607" s="89" t="str">
        <f t="shared" si="154"/>
        <v>&gt;RC</v>
      </c>
      <c r="H607" s="89" t="str">
        <f t="shared" si="163"/>
        <v>PulseCap1</v>
      </c>
      <c r="I607" s="89" t="str">
        <f t="shared" si="164"/>
        <v>PulseCap1</v>
      </c>
      <c r="J607" s="79" t="str">
        <f>IF(DeltaCalc!P607="","--",DeltaCalc!P607)</f>
        <v>--</v>
      </c>
      <c r="K607" s="89" t="str">
        <f t="shared" si="165"/>
        <v>UWFE</v>
      </c>
      <c r="L607" s="90">
        <f>DeltaCalc!AF607</f>
        <v>17065.224609375</v>
      </c>
      <c r="M607" s="90">
        <f t="shared" si="155"/>
        <v>23024.263671875</v>
      </c>
      <c r="N607" s="90">
        <f t="shared" si="156"/>
        <v>880.98699951171875</v>
      </c>
      <c r="O607" s="90">
        <f t="shared" si="157"/>
        <v>880.98699951171875</v>
      </c>
      <c r="P607" s="90">
        <f t="shared" si="166"/>
        <v>1761.9739990234375</v>
      </c>
      <c r="Q607" s="90">
        <f t="shared" si="158"/>
        <v>17065.224609375</v>
      </c>
      <c r="R607" s="92">
        <f>Data!CG607</f>
        <v>0</v>
      </c>
      <c r="S607" s="92">
        <f>Data!CH607</f>
        <v>300</v>
      </c>
      <c r="T607" s="92">
        <f>Data!CI607</f>
        <v>800</v>
      </c>
      <c r="U607" s="92">
        <f>Data!CJ607</f>
        <v>1100</v>
      </c>
      <c r="V607" s="90">
        <f>Data!CA608</f>
        <v>372.60394287109375</v>
      </c>
      <c r="W607" s="90">
        <f>Data!CC607</f>
        <v>631.57891845703125</v>
      </c>
      <c r="X607" s="90" t="str">
        <f t="shared" si="167"/>
        <v/>
      </c>
      <c r="Y607" s="90">
        <f>Data!BU608</f>
        <v>240.57452392578125</v>
      </c>
      <c r="Z607" s="90">
        <f>Data!BW607</f>
        <v>450</v>
      </c>
      <c r="AA607" s="90" t="str">
        <f t="shared" si="168"/>
        <v/>
      </c>
      <c r="AB607" s="90">
        <f>Data!BX608</f>
        <v>200.32157897949219</v>
      </c>
      <c r="AC607" s="90">
        <f>Data!BZ607</f>
        <v>450</v>
      </c>
      <c r="AD607" s="90" t="str">
        <f t="shared" si="169"/>
        <v/>
      </c>
    </row>
    <row r="608" spans="1:30">
      <c r="A608" s="77">
        <v>197109</v>
      </c>
      <c r="B608" s="88">
        <f t="shared" si="159"/>
        <v>26084</v>
      </c>
      <c r="C608" s="79" t="str">
        <f t="shared" si="160"/>
        <v>Flood</v>
      </c>
      <c r="D608" s="79" t="str">
        <f t="shared" si="161"/>
        <v>Flood</v>
      </c>
      <c r="E608" s="79" t="str">
        <f t="shared" si="162"/>
        <v>Flood</v>
      </c>
      <c r="F608" s="89" t="str">
        <f t="shared" si="153"/>
        <v>&lt;RC</v>
      </c>
      <c r="G608" s="89" t="str">
        <f t="shared" si="154"/>
        <v>&lt;RC</v>
      </c>
      <c r="H608" s="89" t="str">
        <f t="shared" si="163"/>
        <v>PulseCap1</v>
      </c>
      <c r="I608" s="89" t="str">
        <f t="shared" si="164"/>
        <v>PulseCap1</v>
      </c>
      <c r="J608" s="79" t="str">
        <f>IF(DeltaCalc!P608="","--",DeltaCalc!P608)</f>
        <v>--</v>
      </c>
      <c r="K608" s="89" t="str">
        <f t="shared" si="165"/>
        <v>UWFE</v>
      </c>
      <c r="L608" s="90">
        <f>DeltaCalc!AF608</f>
        <v>20410.41796875</v>
      </c>
      <c r="M608" s="90">
        <f t="shared" si="155"/>
        <v>25711.673828125</v>
      </c>
      <c r="N608" s="90">
        <f t="shared" si="156"/>
        <v>788.27545166015625</v>
      </c>
      <c r="O608" s="90">
        <f t="shared" si="157"/>
        <v>800</v>
      </c>
      <c r="P608" s="90">
        <f t="shared" si="166"/>
        <v>1588.2754516601562</v>
      </c>
      <c r="Q608" s="90">
        <f t="shared" si="158"/>
        <v>20410.41796875</v>
      </c>
      <c r="R608" s="92">
        <f>Data!CG608</f>
        <v>1099.490478515625</v>
      </c>
      <c r="S608" s="92">
        <f>Data!CH608</f>
        <v>1000</v>
      </c>
      <c r="T608" s="92">
        <f>Data!CI608</f>
        <v>991.10052490234375</v>
      </c>
      <c r="U608" s="92">
        <f>Data!CJ608</f>
        <v>1991.1004638671875</v>
      </c>
      <c r="V608" s="90">
        <f>Data!CA609</f>
        <v>442.6253662109375</v>
      </c>
      <c r="W608" s="90">
        <f>Data!CC608</f>
        <v>631.57891845703125</v>
      </c>
      <c r="X608" s="90" t="str">
        <f t="shared" si="167"/>
        <v/>
      </c>
      <c r="Y608" s="90">
        <f>Data!BU609</f>
        <v>242.09927368164062</v>
      </c>
      <c r="Z608" s="90">
        <f>Data!BW608</f>
        <v>450</v>
      </c>
      <c r="AA608" s="90" t="str">
        <f t="shared" si="168"/>
        <v/>
      </c>
      <c r="AB608" s="90">
        <f>Data!BX609</f>
        <v>207.20285034179687</v>
      </c>
      <c r="AC608" s="90">
        <f>Data!BZ608</f>
        <v>450</v>
      </c>
      <c r="AD608" s="90" t="str">
        <f t="shared" si="169"/>
        <v/>
      </c>
    </row>
    <row r="609" spans="1:30">
      <c r="A609" s="77">
        <v>197110</v>
      </c>
      <c r="B609" s="88">
        <f t="shared" si="159"/>
        <v>26114</v>
      </c>
      <c r="C609" s="79" t="str">
        <f t="shared" si="160"/>
        <v>Flood</v>
      </c>
      <c r="D609" s="79" t="str">
        <f t="shared" si="161"/>
        <v>Flood</v>
      </c>
      <c r="E609" s="79" t="str">
        <f t="shared" si="162"/>
        <v>Flood</v>
      </c>
      <c r="F609" s="89" t="str">
        <f t="shared" si="153"/>
        <v>&lt;RC</v>
      </c>
      <c r="G609" s="89" t="str">
        <f t="shared" si="154"/>
        <v>&lt;RC</v>
      </c>
      <c r="H609" s="89" t="str">
        <f t="shared" si="163"/>
        <v>--</v>
      </c>
      <c r="I609" s="89" t="str">
        <f t="shared" si="164"/>
        <v>--</v>
      </c>
      <c r="J609" s="79" t="str">
        <f>IF(DeltaCalc!P609="","--",DeltaCalc!P609)</f>
        <v>--</v>
      </c>
      <c r="K609" s="89" t="str">
        <f t="shared" si="165"/>
        <v>UWFE</v>
      </c>
      <c r="L609" s="90">
        <f>DeltaCalc!AF609</f>
        <v>11347.509958871944</v>
      </c>
      <c r="M609" s="90">
        <f t="shared" si="155"/>
        <v>22789.396484375</v>
      </c>
      <c r="N609" s="90">
        <f t="shared" si="156"/>
        <v>2588.954345703125</v>
      </c>
      <c r="O609" s="90">
        <f t="shared" si="157"/>
        <v>2588.954345703125</v>
      </c>
      <c r="P609" s="90">
        <f t="shared" si="166"/>
        <v>5177.90869140625</v>
      </c>
      <c r="Q609" s="90">
        <f t="shared" si="158"/>
        <v>12005.0341796875</v>
      </c>
      <c r="R609" s="92">
        <f>Data!CG609</f>
        <v>6932.99267578125</v>
      </c>
      <c r="S609" s="92">
        <f>Data!CH609</f>
        <v>2500</v>
      </c>
      <c r="T609" s="92">
        <f>Data!CI609</f>
        <v>2000</v>
      </c>
      <c r="U609" s="92">
        <f>Data!CJ609</f>
        <v>4500</v>
      </c>
      <c r="V609" s="90">
        <f>Data!CA610</f>
        <v>272.82510375976562</v>
      </c>
      <c r="W609" s="90">
        <f>Data!CC609</f>
        <v>631.57891845703125</v>
      </c>
      <c r="X609" s="90" t="str">
        <f t="shared" si="167"/>
        <v/>
      </c>
      <c r="Y609" s="90">
        <f>Data!BU610</f>
        <v>184.04815673828125</v>
      </c>
      <c r="Z609" s="90">
        <f>Data!BW609</f>
        <v>450</v>
      </c>
      <c r="AA609" s="90" t="str">
        <f t="shared" si="168"/>
        <v/>
      </c>
      <c r="AB609" s="90">
        <f>Data!BX610</f>
        <v>214.135009765625</v>
      </c>
      <c r="AC609" s="90">
        <f>Data!BZ609</f>
        <v>450</v>
      </c>
      <c r="AD609" s="90" t="str">
        <f t="shared" si="169"/>
        <v/>
      </c>
    </row>
    <row r="610" spans="1:30">
      <c r="A610" s="77">
        <v>197111</v>
      </c>
      <c r="B610" s="88">
        <f t="shared" si="159"/>
        <v>26145</v>
      </c>
      <c r="C610" s="79" t="str">
        <f t="shared" si="160"/>
        <v>--</v>
      </c>
      <c r="D610" s="79" t="str">
        <f t="shared" si="161"/>
        <v>--</v>
      </c>
      <c r="E610" s="79" t="str">
        <f t="shared" si="162"/>
        <v>--</v>
      </c>
      <c r="F610" s="89" t="str">
        <f t="shared" si="153"/>
        <v>&lt;RC</v>
      </c>
      <c r="G610" s="89" t="str">
        <f t="shared" si="154"/>
        <v>&lt;RC</v>
      </c>
      <c r="H610" s="89" t="str">
        <f t="shared" si="163"/>
        <v>Tracy</v>
      </c>
      <c r="I610" s="89" t="str">
        <f t="shared" si="164"/>
        <v>Banks</v>
      </c>
      <c r="J610" s="79" t="str">
        <f>IF(DeltaCalc!P610="","--",DeltaCalc!P610)</f>
        <v>MRDO</v>
      </c>
      <c r="K610" s="89" t="str">
        <f t="shared" si="165"/>
        <v>IBU</v>
      </c>
      <c r="L610" s="90">
        <f>DeltaCalc!AF610</f>
        <v>0</v>
      </c>
      <c r="M610" s="90">
        <f t="shared" si="155"/>
        <v>21550.953125</v>
      </c>
      <c r="N610" s="90">
        <f t="shared" si="156"/>
        <v>6680</v>
      </c>
      <c r="O610" s="90">
        <f t="shared" si="157"/>
        <v>4474.9228515625</v>
      </c>
      <c r="P610" s="90">
        <f t="shared" si="166"/>
        <v>11154.9228515625</v>
      </c>
      <c r="Q610" s="90">
        <f t="shared" si="158"/>
        <v>0</v>
      </c>
      <c r="R610" s="92">
        <f>Data!CG610</f>
        <v>18234.5625</v>
      </c>
      <c r="S610" s="92">
        <f>Data!CH610</f>
        <v>6680</v>
      </c>
      <c r="T610" s="92">
        <f>Data!CI610</f>
        <v>4474.9228515625</v>
      </c>
      <c r="U610" s="92">
        <f>Data!CJ610</f>
        <v>11154.9228515625</v>
      </c>
      <c r="V610" s="90">
        <f>Data!CA611</f>
        <v>210.29086303710937</v>
      </c>
      <c r="W610" s="90">
        <f>Data!CC610</f>
        <v>631.57891845703125</v>
      </c>
      <c r="X610" s="90" t="str">
        <f t="shared" si="167"/>
        <v/>
      </c>
      <c r="Y610" s="90">
        <f>Data!BU611</f>
        <v>294.16912841796875</v>
      </c>
      <c r="Z610" s="90">
        <f>Data!BW610</f>
        <v>450</v>
      </c>
      <c r="AA610" s="90" t="str">
        <f t="shared" si="168"/>
        <v/>
      </c>
      <c r="AB610" s="90">
        <f>Data!BX611</f>
        <v>261.71746826171875</v>
      </c>
      <c r="AC610" s="90">
        <f>Data!BZ610</f>
        <v>450</v>
      </c>
      <c r="AD610" s="90" t="str">
        <f t="shared" si="169"/>
        <v/>
      </c>
    </row>
    <row r="611" spans="1:30">
      <c r="A611" s="77">
        <v>197112</v>
      </c>
      <c r="B611" s="88">
        <f t="shared" si="159"/>
        <v>26176</v>
      </c>
      <c r="C611" s="79" t="str">
        <f t="shared" si="160"/>
        <v>Flood</v>
      </c>
      <c r="D611" s="79" t="str">
        <f t="shared" si="161"/>
        <v>Flood</v>
      </c>
      <c r="E611" s="79" t="str">
        <f t="shared" si="162"/>
        <v>--</v>
      </c>
      <c r="F611" s="89" t="str">
        <f t="shared" si="153"/>
        <v>&gt;RC</v>
      </c>
      <c r="G611" s="89" t="str">
        <f t="shared" si="154"/>
        <v>&lt;RC</v>
      </c>
      <c r="H611" s="89" t="str">
        <f t="shared" si="163"/>
        <v>Tracy</v>
      </c>
      <c r="I611" s="89" t="str">
        <f t="shared" si="164"/>
        <v>Banks</v>
      </c>
      <c r="J611" s="79" t="str">
        <f>IF(DeltaCalc!P611="","--",DeltaCalc!P611)</f>
        <v>MRDO</v>
      </c>
      <c r="K611" s="89" t="str">
        <f t="shared" si="165"/>
        <v>IBU</v>
      </c>
      <c r="L611" s="90">
        <f>DeltaCalc!AF611</f>
        <v>0</v>
      </c>
      <c r="M611" s="90">
        <f t="shared" si="155"/>
        <v>16288.4228515625</v>
      </c>
      <c r="N611" s="90">
        <f t="shared" si="156"/>
        <v>6680</v>
      </c>
      <c r="O611" s="90">
        <f t="shared" si="157"/>
        <v>4456.8642578125</v>
      </c>
      <c r="P611" s="90">
        <f t="shared" si="166"/>
        <v>11136.8642578125</v>
      </c>
      <c r="Q611" s="90">
        <f t="shared" si="158"/>
        <v>0</v>
      </c>
      <c r="R611" s="92">
        <f>Data!CG611</f>
        <v>14287.3232421875</v>
      </c>
      <c r="S611" s="92">
        <f>Data!CH611</f>
        <v>6680</v>
      </c>
      <c r="T611" s="92">
        <f>Data!CI611</f>
        <v>4097.6435546875</v>
      </c>
      <c r="U611" s="92">
        <f>Data!CJ611</f>
        <v>10777.6435546875</v>
      </c>
      <c r="V611" s="90">
        <f>Data!CA612</f>
        <v>408.94699096679688</v>
      </c>
      <c r="W611" s="90">
        <f>Data!CC611</f>
        <v>631.57891845703125</v>
      </c>
      <c r="X611" s="90" t="str">
        <f t="shared" si="167"/>
        <v/>
      </c>
      <c r="Y611" s="90">
        <f>Data!BU612</f>
        <v>1060.1456298828125</v>
      </c>
      <c r="Z611" s="90">
        <f>Data!BW611</f>
        <v>1350</v>
      </c>
      <c r="AA611" s="90" t="str">
        <f t="shared" si="168"/>
        <v/>
      </c>
      <c r="AB611" s="90">
        <f>Data!BX612</f>
        <v>679.39825439453125</v>
      </c>
      <c r="AC611" s="90">
        <f>Data!BZ611</f>
        <v>1650</v>
      </c>
      <c r="AD611" s="90" t="str">
        <f t="shared" si="169"/>
        <v/>
      </c>
    </row>
    <row r="612" spans="1:30">
      <c r="A612" s="77">
        <v>197113</v>
      </c>
      <c r="B612" s="88">
        <f t="shared" si="159"/>
        <v>26206</v>
      </c>
      <c r="C612" s="79" t="str">
        <f t="shared" si="160"/>
        <v>--</v>
      </c>
      <c r="D612" s="79" t="str">
        <f t="shared" si="161"/>
        <v>--</v>
      </c>
      <c r="E612" s="79" t="str">
        <f t="shared" si="162"/>
        <v>--</v>
      </c>
      <c r="F612" s="89" t="str">
        <f t="shared" si="153"/>
        <v>&gt;RC</v>
      </c>
      <c r="G612" s="89" t="str">
        <f t="shared" si="154"/>
        <v>&lt;RC</v>
      </c>
      <c r="H612" s="89" t="str">
        <f t="shared" si="163"/>
        <v>Tracy</v>
      </c>
      <c r="I612" s="89" t="str">
        <f t="shared" si="164"/>
        <v>--</v>
      </c>
      <c r="J612" s="79" t="str">
        <f>IF(DeltaCalc!P612="","--",DeltaCalc!P612)</f>
        <v>--</v>
      </c>
      <c r="K612" s="89" t="str">
        <f t="shared" si="165"/>
        <v>IBU</v>
      </c>
      <c r="L612" s="90">
        <f>DeltaCalc!AF612</f>
        <v>0.42680329084396362</v>
      </c>
      <c r="M612" s="90">
        <f t="shared" si="155"/>
        <v>29337.751953125</v>
      </c>
      <c r="N612" s="90">
        <f t="shared" si="156"/>
        <v>5597.28955078125</v>
      </c>
      <c r="O612" s="90">
        <f t="shared" si="157"/>
        <v>4347.259765625</v>
      </c>
      <c r="P612" s="90">
        <f t="shared" si="166"/>
        <v>9944.54931640625</v>
      </c>
      <c r="Q612" s="90">
        <f t="shared" si="158"/>
        <v>0.42680329084396362</v>
      </c>
      <c r="R612" s="92">
        <f>Data!CG612</f>
        <v>11516.888671875</v>
      </c>
      <c r="S612" s="92">
        <f>Data!CH612</f>
        <v>6680</v>
      </c>
      <c r="T612" s="92">
        <f>Data!CI612</f>
        <v>3014.008544921875</v>
      </c>
      <c r="U612" s="92">
        <f>Data!CJ612</f>
        <v>9694.0087890625</v>
      </c>
      <c r="V612" s="90">
        <f>Data!CA613</f>
        <v>641.609375</v>
      </c>
      <c r="W612" s="90">
        <f>Data!CC612</f>
        <v>964.91229248046875</v>
      </c>
      <c r="X612" s="90" t="str">
        <f t="shared" si="167"/>
        <v/>
      </c>
      <c r="Y612" s="90">
        <f>Data!BU613</f>
        <v>850.88531494140625</v>
      </c>
      <c r="Z612" s="90">
        <f>Data!BW612</f>
        <v>99000</v>
      </c>
      <c r="AA612" s="90" t="str">
        <f t="shared" si="168"/>
        <v/>
      </c>
      <c r="AB612" s="90">
        <f>Data!BX613</f>
        <v>300.32266235351562</v>
      </c>
      <c r="AC612" s="90">
        <f>Data!BZ612</f>
        <v>99000</v>
      </c>
      <c r="AD612" s="90" t="str">
        <f t="shared" si="169"/>
        <v/>
      </c>
    </row>
    <row r="613" spans="1:30">
      <c r="A613" s="77">
        <v>197202</v>
      </c>
      <c r="B613" s="88">
        <f t="shared" si="159"/>
        <v>26237</v>
      </c>
      <c r="C613" s="79" t="str">
        <f t="shared" si="160"/>
        <v>--</v>
      </c>
      <c r="D613" s="79" t="str">
        <f t="shared" si="161"/>
        <v>Nimbus</v>
      </c>
      <c r="E613" s="79" t="str">
        <f t="shared" si="162"/>
        <v>--</v>
      </c>
      <c r="F613" s="89" t="str">
        <f t="shared" si="153"/>
        <v>&gt;RC</v>
      </c>
      <c r="G613" s="89" t="str">
        <f t="shared" si="154"/>
        <v>@RC</v>
      </c>
      <c r="H613" s="89" t="str">
        <f t="shared" si="163"/>
        <v>--</v>
      </c>
      <c r="I613" s="89" t="str">
        <f t="shared" si="164"/>
        <v>--</v>
      </c>
      <c r="J613" s="79" t="str">
        <f>IF(DeltaCalc!P613="","--",DeltaCalc!P613)</f>
        <v>MRDO</v>
      </c>
      <c r="K613" s="89" t="str">
        <f t="shared" si="165"/>
        <v>UWFE</v>
      </c>
      <c r="L613" s="90">
        <f>DeltaCalc!AF613</f>
        <v>0</v>
      </c>
      <c r="M613" s="90">
        <f t="shared" si="155"/>
        <v>14316.689453125</v>
      </c>
      <c r="N613" s="90">
        <f t="shared" si="156"/>
        <v>3728.118896484375</v>
      </c>
      <c r="O613" s="90">
        <f t="shared" si="157"/>
        <v>3728.118896484375</v>
      </c>
      <c r="P613" s="90">
        <f t="shared" si="166"/>
        <v>7456.23779296875</v>
      </c>
      <c r="Q613" s="90">
        <f t="shared" si="158"/>
        <v>0</v>
      </c>
      <c r="R613" s="92">
        <f>Data!CG613</f>
        <v>0</v>
      </c>
      <c r="S613" s="92">
        <f>Data!CH613</f>
        <v>3742.84912109375</v>
      </c>
      <c r="T613" s="92">
        <f>Data!CI613</f>
        <v>2332.35498046875</v>
      </c>
      <c r="U613" s="92">
        <f>Data!CJ613</f>
        <v>6075.2041015625</v>
      </c>
      <c r="V613" s="90">
        <f>Data!CA614</f>
        <v>310.12704467773437</v>
      </c>
      <c r="W613" s="90">
        <f>Data!CC613</f>
        <v>964.91229248046875</v>
      </c>
      <c r="X613" s="90" t="str">
        <f t="shared" si="167"/>
        <v/>
      </c>
      <c r="Y613" s="90">
        <f>Data!BU614</f>
        <v>314.76141357421875</v>
      </c>
      <c r="Z613" s="90">
        <f>Data!BW613</f>
        <v>99000</v>
      </c>
      <c r="AA613" s="90" t="str">
        <f t="shared" si="168"/>
        <v/>
      </c>
      <c r="AB613" s="90">
        <f>Data!BX614</f>
        <v>253.61994934082031</v>
      </c>
      <c r="AC613" s="90">
        <f>Data!BZ613</f>
        <v>99000</v>
      </c>
      <c r="AD613" s="90" t="str">
        <f t="shared" si="169"/>
        <v/>
      </c>
    </row>
    <row r="614" spans="1:30">
      <c r="A614" s="77">
        <v>197203</v>
      </c>
      <c r="B614" s="88">
        <f t="shared" si="159"/>
        <v>26267</v>
      </c>
      <c r="C614" s="79" t="str">
        <f t="shared" si="160"/>
        <v>--</v>
      </c>
      <c r="D614" s="79" t="str">
        <f t="shared" si="161"/>
        <v>--</v>
      </c>
      <c r="E614" s="79" t="str">
        <f t="shared" si="162"/>
        <v>--</v>
      </c>
      <c r="F614" s="89" t="str">
        <f t="shared" si="153"/>
        <v>@RC</v>
      </c>
      <c r="G614" s="89" t="str">
        <f t="shared" si="154"/>
        <v>&lt;RC</v>
      </c>
      <c r="H614" s="89" t="str">
        <f t="shared" si="163"/>
        <v>--</v>
      </c>
      <c r="I614" s="89" t="str">
        <f t="shared" si="164"/>
        <v>--</v>
      </c>
      <c r="J614" s="79" t="str">
        <f>IF(DeltaCalc!P614="","--",DeltaCalc!P614)</f>
        <v>MRDO</v>
      </c>
      <c r="K614" s="89" t="str">
        <f t="shared" si="165"/>
        <v>IBU</v>
      </c>
      <c r="L614" s="90">
        <f>DeltaCalc!AF614</f>
        <v>0</v>
      </c>
      <c r="M614" s="90">
        <f t="shared" si="155"/>
        <v>15774.1005859375</v>
      </c>
      <c r="N614" s="90">
        <f t="shared" si="156"/>
        <v>683.3304443359375</v>
      </c>
      <c r="O614" s="90">
        <f t="shared" si="157"/>
        <v>2789.276611328125</v>
      </c>
      <c r="P614" s="90">
        <f t="shared" si="166"/>
        <v>3472.6070556640625</v>
      </c>
      <c r="Q614" s="90">
        <f t="shared" si="158"/>
        <v>0</v>
      </c>
      <c r="R614" s="92">
        <f>Data!CG614</f>
        <v>0</v>
      </c>
      <c r="S614" s="92">
        <f>Data!CH614</f>
        <v>3443.335205078125</v>
      </c>
      <c r="T614" s="92">
        <f>Data!CI614</f>
        <v>2845.675048828125</v>
      </c>
      <c r="U614" s="92">
        <f>Data!CJ614</f>
        <v>6289.01025390625</v>
      </c>
      <c r="V614" s="90">
        <f>Data!CA615</f>
        <v>344.85650634765625</v>
      </c>
      <c r="W614" s="90">
        <f>Data!CC614</f>
        <v>964.91229248046875</v>
      </c>
      <c r="X614" s="90" t="str">
        <f t="shared" si="167"/>
        <v/>
      </c>
      <c r="Y614" s="90">
        <f>Data!BU615</f>
        <v>321.77371215820313</v>
      </c>
      <c r="Z614" s="90">
        <f>Data!BW614</f>
        <v>99000</v>
      </c>
      <c r="AA614" s="90" t="str">
        <f t="shared" si="168"/>
        <v/>
      </c>
      <c r="AB614" s="90">
        <f>Data!BX615</f>
        <v>283.58843994140625</v>
      </c>
      <c r="AC614" s="90">
        <f>Data!BZ614</f>
        <v>99000</v>
      </c>
      <c r="AD614" s="90" t="str">
        <f t="shared" si="169"/>
        <v/>
      </c>
    </row>
    <row r="615" spans="1:30">
      <c r="A615" s="77">
        <v>197204</v>
      </c>
      <c r="B615" s="88">
        <f t="shared" si="159"/>
        <v>26298</v>
      </c>
      <c r="C615" s="79" t="str">
        <f t="shared" si="160"/>
        <v>Keswick</v>
      </c>
      <c r="D615" s="79" t="str">
        <f t="shared" si="161"/>
        <v>Flood</v>
      </c>
      <c r="E615" s="79" t="str">
        <f t="shared" si="162"/>
        <v>Therm.</v>
      </c>
      <c r="F615" s="89" t="str">
        <f t="shared" si="153"/>
        <v>&gt;RC</v>
      </c>
      <c r="G615" s="89" t="str">
        <f t="shared" si="154"/>
        <v>&gt;RC</v>
      </c>
      <c r="H615" s="89" t="str">
        <f t="shared" si="163"/>
        <v>Tracy</v>
      </c>
      <c r="I615" s="89" t="str">
        <f t="shared" si="164"/>
        <v>Banks</v>
      </c>
      <c r="J615" s="79" t="str">
        <f>IF(DeltaCalc!P615="","--",DeltaCalc!P615)</f>
        <v>--</v>
      </c>
      <c r="K615" s="89" t="str">
        <f t="shared" si="165"/>
        <v>UWFE</v>
      </c>
      <c r="L615" s="90">
        <f>DeltaCalc!AF615</f>
        <v>2214.760447823468</v>
      </c>
      <c r="M615" s="90">
        <f t="shared" si="155"/>
        <v>15906.4384765625</v>
      </c>
      <c r="N615" s="90">
        <f t="shared" si="156"/>
        <v>7039.49951171875</v>
      </c>
      <c r="O615" s="90">
        <f t="shared" si="157"/>
        <v>4214.5283203125</v>
      </c>
      <c r="P615" s="90">
        <f t="shared" si="166"/>
        <v>11254.02783203125</v>
      </c>
      <c r="Q615" s="90">
        <f t="shared" si="158"/>
        <v>3571.447265625</v>
      </c>
      <c r="R615" s="92">
        <f>Data!CG615</f>
        <v>0</v>
      </c>
      <c r="S615" s="92">
        <f>Data!CH615</f>
        <v>4500</v>
      </c>
      <c r="T615" s="92">
        <f>Data!CI615</f>
        <v>3719.92431640625</v>
      </c>
      <c r="U615" s="92">
        <f>Data!CJ615</f>
        <v>8219.923828125</v>
      </c>
      <c r="V615" s="90">
        <f>Data!CA616</f>
        <v>294.83248901367187</v>
      </c>
      <c r="W615" s="90">
        <f>Data!CC615</f>
        <v>964.91229248046875</v>
      </c>
      <c r="X615" s="90" t="str">
        <f t="shared" si="167"/>
        <v/>
      </c>
      <c r="Y615" s="90">
        <f>Data!BU616</f>
        <v>542.56842041015625</v>
      </c>
      <c r="Z615" s="90">
        <f>Data!BW615</f>
        <v>99000</v>
      </c>
      <c r="AA615" s="90" t="str">
        <f t="shared" si="168"/>
        <v/>
      </c>
      <c r="AB615" s="90">
        <f>Data!BX616</f>
        <v>356.93563842773437</v>
      </c>
      <c r="AC615" s="90">
        <f>Data!BZ615</f>
        <v>99000</v>
      </c>
      <c r="AD615" s="90" t="str">
        <f t="shared" si="169"/>
        <v/>
      </c>
    </row>
    <row r="616" spans="1:30">
      <c r="A616" s="77">
        <v>197205</v>
      </c>
      <c r="B616" s="88">
        <f t="shared" si="159"/>
        <v>26329</v>
      </c>
      <c r="C616" s="79" t="str">
        <f t="shared" si="160"/>
        <v>Keswick</v>
      </c>
      <c r="D616" s="79" t="str">
        <f t="shared" si="161"/>
        <v>Flood</v>
      </c>
      <c r="E616" s="79" t="str">
        <f t="shared" si="162"/>
        <v>Therm.</v>
      </c>
      <c r="F616" s="89" t="str">
        <f t="shared" si="153"/>
        <v>&gt;RC</v>
      </c>
      <c r="G616" s="89" t="str">
        <f t="shared" si="154"/>
        <v>&gt;RC</v>
      </c>
      <c r="H616" s="89" t="str">
        <f t="shared" si="163"/>
        <v>--</v>
      </c>
      <c r="I616" s="89" t="str">
        <f t="shared" si="164"/>
        <v>--</v>
      </c>
      <c r="J616" s="79" t="str">
        <f>IF(DeltaCalc!P616="","--",DeltaCalc!P616)</f>
        <v>--</v>
      </c>
      <c r="K616" s="89" t="str">
        <f t="shared" si="165"/>
        <v>UWFE</v>
      </c>
      <c r="L616" s="90">
        <f>DeltaCalc!AF616</f>
        <v>5599.53955078125</v>
      </c>
      <c r="M616" s="90">
        <f t="shared" si="155"/>
        <v>15744.837890625</v>
      </c>
      <c r="N616" s="90">
        <f t="shared" si="156"/>
        <v>3178.46337890625</v>
      </c>
      <c r="O616" s="90">
        <f t="shared" si="157"/>
        <v>3178.46337890625</v>
      </c>
      <c r="P616" s="90">
        <f t="shared" si="166"/>
        <v>6356.9267578125</v>
      </c>
      <c r="Q616" s="90">
        <f t="shared" si="158"/>
        <v>5599.53955078125</v>
      </c>
      <c r="R616" s="92">
        <f>Data!CG616</f>
        <v>0</v>
      </c>
      <c r="S616" s="92">
        <f>Data!CH616</f>
        <v>300</v>
      </c>
      <c r="T616" s="92">
        <f>Data!CI616</f>
        <v>3000</v>
      </c>
      <c r="U616" s="92">
        <f>Data!CJ616</f>
        <v>3300</v>
      </c>
      <c r="V616" s="90">
        <f>Data!CA617</f>
        <v>335.04489135742187</v>
      </c>
      <c r="W616" s="90">
        <f>Data!CC616</f>
        <v>964.91229248046875</v>
      </c>
      <c r="X616" s="90" t="str">
        <f t="shared" si="167"/>
        <v/>
      </c>
      <c r="Y616" s="90">
        <f>Data!BU617</f>
        <v>539.22314453125</v>
      </c>
      <c r="Z616" s="90">
        <f>Data!BW616</f>
        <v>99000</v>
      </c>
      <c r="AA616" s="90" t="str">
        <f t="shared" si="168"/>
        <v/>
      </c>
      <c r="AB616" s="90">
        <f>Data!BX617</f>
        <v>385.031982421875</v>
      </c>
      <c r="AC616" s="90">
        <f>Data!BZ616</f>
        <v>99000</v>
      </c>
      <c r="AD616" s="90" t="str">
        <f t="shared" si="169"/>
        <v/>
      </c>
    </row>
    <row r="617" spans="1:30">
      <c r="A617" s="77">
        <v>197206</v>
      </c>
      <c r="B617" s="88">
        <f t="shared" si="159"/>
        <v>26358</v>
      </c>
      <c r="C617" s="79" t="str">
        <f t="shared" si="160"/>
        <v>Keswick</v>
      </c>
      <c r="D617" s="79" t="str">
        <f t="shared" si="161"/>
        <v>Flood</v>
      </c>
      <c r="E617" s="79" t="str">
        <f t="shared" si="162"/>
        <v>Therm.</v>
      </c>
      <c r="F617" s="89" t="str">
        <f t="shared" si="153"/>
        <v>&lt;RC</v>
      </c>
      <c r="G617" s="89" t="str">
        <f t="shared" si="154"/>
        <v>&gt;RC</v>
      </c>
      <c r="H617" s="89" t="str">
        <f t="shared" si="163"/>
        <v>--</v>
      </c>
      <c r="I617" s="89" t="str">
        <f t="shared" si="164"/>
        <v>--</v>
      </c>
      <c r="J617" s="79" t="str">
        <f>IF(DeltaCalc!P617="","--",DeltaCalc!P617)</f>
        <v>--</v>
      </c>
      <c r="K617" s="89" t="str">
        <f t="shared" si="165"/>
        <v>UWFE</v>
      </c>
      <c r="L617" s="90">
        <f>DeltaCalc!AF617</f>
        <v>5562.43994140625</v>
      </c>
      <c r="M617" s="90">
        <f t="shared" si="155"/>
        <v>17591.8203125</v>
      </c>
      <c r="N617" s="90">
        <f t="shared" si="156"/>
        <v>1807.5303955078125</v>
      </c>
      <c r="O617" s="90">
        <f t="shared" si="157"/>
        <v>1807.5303955078125</v>
      </c>
      <c r="P617" s="90">
        <f t="shared" si="166"/>
        <v>3615.060791015625</v>
      </c>
      <c r="Q617" s="90">
        <f t="shared" si="158"/>
        <v>5562.43994140625</v>
      </c>
      <c r="R617" s="92">
        <f>Data!CG617</f>
        <v>0</v>
      </c>
      <c r="S617" s="92">
        <f>Data!CH617</f>
        <v>300</v>
      </c>
      <c r="T617" s="92">
        <f>Data!CI617</f>
        <v>2500</v>
      </c>
      <c r="U617" s="92">
        <f>Data!CJ617</f>
        <v>2800</v>
      </c>
      <c r="V617" s="90">
        <f>Data!CA618</f>
        <v>325.9510498046875</v>
      </c>
      <c r="W617" s="90">
        <f>Data!CC617</f>
        <v>631.57891845703125</v>
      </c>
      <c r="X617" s="90" t="str">
        <f t="shared" si="167"/>
        <v/>
      </c>
      <c r="Y617" s="90">
        <f>Data!BU618</f>
        <v>278.195068359375</v>
      </c>
      <c r="Z617" s="90">
        <f>Data!BW617</f>
        <v>99000</v>
      </c>
      <c r="AA617" s="90" t="str">
        <f t="shared" si="168"/>
        <v/>
      </c>
      <c r="AB617" s="90">
        <f>Data!BX618</f>
        <v>242.75688171386719</v>
      </c>
      <c r="AC617" s="90">
        <f>Data!BZ617</f>
        <v>99000</v>
      </c>
      <c r="AD617" s="90" t="str">
        <f t="shared" si="169"/>
        <v/>
      </c>
    </row>
    <row r="618" spans="1:30">
      <c r="A618" s="77">
        <v>197207</v>
      </c>
      <c r="B618" s="88">
        <f t="shared" si="159"/>
        <v>26389</v>
      </c>
      <c r="C618" s="79" t="str">
        <f t="shared" si="160"/>
        <v>Flood</v>
      </c>
      <c r="D618" s="79" t="str">
        <f t="shared" si="161"/>
        <v>Flood</v>
      </c>
      <c r="E618" s="79" t="str">
        <f t="shared" si="162"/>
        <v>F. Min</v>
      </c>
      <c r="F618" s="89" t="str">
        <f t="shared" si="153"/>
        <v>&gt;RC</v>
      </c>
      <c r="G618" s="89" t="str">
        <f t="shared" si="154"/>
        <v>&gt;RC</v>
      </c>
      <c r="H618" s="89" t="str">
        <f t="shared" si="163"/>
        <v>--</v>
      </c>
      <c r="I618" s="89" t="str">
        <f t="shared" si="164"/>
        <v>--</v>
      </c>
      <c r="J618" s="79" t="str">
        <f>IF(DeltaCalc!P618="","--",DeltaCalc!P618)</f>
        <v>--</v>
      </c>
      <c r="K618" s="89" t="str">
        <f t="shared" si="165"/>
        <v>UWFE</v>
      </c>
      <c r="L618" s="90">
        <f>DeltaCalc!AF618</f>
        <v>11002.578125</v>
      </c>
      <c r="M618" s="90">
        <f t="shared" si="155"/>
        <v>24426.064453125</v>
      </c>
      <c r="N618" s="90">
        <f t="shared" si="156"/>
        <v>2343.675537109375</v>
      </c>
      <c r="O618" s="90">
        <f t="shared" si="157"/>
        <v>2343.675537109375</v>
      </c>
      <c r="P618" s="90">
        <f t="shared" si="166"/>
        <v>4687.35107421875</v>
      </c>
      <c r="Q618" s="90">
        <f t="shared" si="158"/>
        <v>11002.578125</v>
      </c>
      <c r="R618" s="92">
        <f>Data!CG618</f>
        <v>0</v>
      </c>
      <c r="S618" s="92">
        <f>Data!CH618</f>
        <v>300</v>
      </c>
      <c r="T618" s="92">
        <f>Data!CI618</f>
        <v>800</v>
      </c>
      <c r="U618" s="92">
        <f>Data!CJ618</f>
        <v>1100</v>
      </c>
      <c r="V618" s="90">
        <f>Data!CA619</f>
        <v>277.33123779296875</v>
      </c>
      <c r="W618" s="90">
        <f>Data!CC618</f>
        <v>631.57891845703125</v>
      </c>
      <c r="X618" s="90" t="str">
        <f t="shared" si="167"/>
        <v/>
      </c>
      <c r="Y618" s="90">
        <f>Data!BU619</f>
        <v>236.7763671875</v>
      </c>
      <c r="Z618" s="90">
        <f>Data!BW618</f>
        <v>99000</v>
      </c>
      <c r="AA618" s="90" t="str">
        <f t="shared" si="168"/>
        <v/>
      </c>
      <c r="AB618" s="90">
        <f>Data!BX619</f>
        <v>190.44465637207031</v>
      </c>
      <c r="AC618" s="90">
        <f>Data!BZ618</f>
        <v>99000</v>
      </c>
      <c r="AD618" s="90" t="str">
        <f t="shared" si="169"/>
        <v/>
      </c>
    </row>
    <row r="619" spans="1:30">
      <c r="A619" s="77">
        <v>197208</v>
      </c>
      <c r="B619" s="88">
        <f t="shared" si="159"/>
        <v>26419</v>
      </c>
      <c r="C619" s="79" t="str">
        <f t="shared" si="160"/>
        <v>Flood</v>
      </c>
      <c r="D619" s="79" t="str">
        <f t="shared" si="161"/>
        <v>Flood</v>
      </c>
      <c r="E619" s="79" t="str">
        <f t="shared" si="162"/>
        <v>F. Min</v>
      </c>
      <c r="F619" s="89" t="str">
        <f t="shared" si="153"/>
        <v>&gt;RC</v>
      </c>
      <c r="G619" s="89" t="str">
        <f t="shared" si="154"/>
        <v>&gt;RC</v>
      </c>
      <c r="H619" s="89" t="str">
        <f t="shared" si="163"/>
        <v>PulseCap1</v>
      </c>
      <c r="I619" s="89" t="str">
        <f t="shared" si="164"/>
        <v>PulseCap1</v>
      </c>
      <c r="J619" s="79" t="str">
        <f>IF(DeltaCalc!P619="","--",DeltaCalc!P619)</f>
        <v>--</v>
      </c>
      <c r="K619" s="89" t="str">
        <f t="shared" si="165"/>
        <v>UWFE</v>
      </c>
      <c r="L619" s="90">
        <f>DeltaCalc!AF619</f>
        <v>1819.84814453125</v>
      </c>
      <c r="M619" s="90">
        <f t="shared" si="155"/>
        <v>13147.9912109375</v>
      </c>
      <c r="N619" s="90">
        <f t="shared" si="156"/>
        <v>859.33319091796875</v>
      </c>
      <c r="O619" s="90">
        <f t="shared" si="157"/>
        <v>859.33319091796875</v>
      </c>
      <c r="P619" s="90">
        <f t="shared" si="166"/>
        <v>1718.6663818359375</v>
      </c>
      <c r="Q619" s="90">
        <f t="shared" si="158"/>
        <v>1819.84814453125</v>
      </c>
      <c r="R619" s="92">
        <f>Data!CG619</f>
        <v>1695.293701171875</v>
      </c>
      <c r="S619" s="92">
        <f>Data!CH619</f>
        <v>300</v>
      </c>
      <c r="T619" s="92">
        <f>Data!CI619</f>
        <v>800</v>
      </c>
      <c r="U619" s="92">
        <f>Data!CJ619</f>
        <v>1100</v>
      </c>
      <c r="V619" s="90">
        <f>Data!CA620</f>
        <v>325.36880493164063</v>
      </c>
      <c r="W619" s="90">
        <f>Data!CC619</f>
        <v>631.57891845703125</v>
      </c>
      <c r="X619" s="90" t="str">
        <f t="shared" si="167"/>
        <v/>
      </c>
      <c r="Y619" s="90">
        <f>Data!BU620</f>
        <v>235.74600219726562</v>
      </c>
      <c r="Z619" s="90">
        <f>Data!BW619</f>
        <v>450</v>
      </c>
      <c r="AA619" s="90" t="str">
        <f t="shared" si="168"/>
        <v/>
      </c>
      <c r="AB619" s="90">
        <f>Data!BX620</f>
        <v>203.54771423339844</v>
      </c>
      <c r="AC619" s="90">
        <f>Data!BZ619</f>
        <v>450</v>
      </c>
      <c r="AD619" s="90" t="str">
        <f t="shared" si="169"/>
        <v/>
      </c>
    </row>
    <row r="620" spans="1:30">
      <c r="A620" s="77">
        <v>197209</v>
      </c>
      <c r="B620" s="88">
        <f t="shared" si="159"/>
        <v>26450</v>
      </c>
      <c r="C620" s="79" t="str">
        <f t="shared" si="160"/>
        <v>NCP</v>
      </c>
      <c r="D620" s="79" t="str">
        <f t="shared" si="161"/>
        <v>Nimbus</v>
      </c>
      <c r="E620" s="79" t="str">
        <f t="shared" si="162"/>
        <v>F. Min</v>
      </c>
      <c r="F620" s="89" t="str">
        <f t="shared" si="153"/>
        <v>&lt;RC</v>
      </c>
      <c r="G620" s="89" t="str">
        <f t="shared" si="154"/>
        <v>&lt;RC</v>
      </c>
      <c r="H620" s="89" t="str">
        <f t="shared" si="163"/>
        <v>PulseCap1</v>
      </c>
      <c r="I620" s="89" t="str">
        <f t="shared" si="164"/>
        <v>PulseCap1</v>
      </c>
      <c r="J620" s="79" t="str">
        <f>IF(DeltaCalc!P620="","--",DeltaCalc!P620)</f>
        <v>--</v>
      </c>
      <c r="K620" s="89" t="str">
        <f t="shared" si="165"/>
        <v>UWFE</v>
      </c>
      <c r="L620" s="90">
        <f>DeltaCalc!AF620</f>
        <v>2283.055908203125</v>
      </c>
      <c r="M620" s="90">
        <f t="shared" si="155"/>
        <v>9468.134765625</v>
      </c>
      <c r="N620" s="90">
        <f t="shared" si="156"/>
        <v>768.64752197265625</v>
      </c>
      <c r="O620" s="90">
        <f t="shared" si="157"/>
        <v>800</v>
      </c>
      <c r="P620" s="90">
        <f t="shared" si="166"/>
        <v>1568.6475219726562</v>
      </c>
      <c r="Q620" s="90">
        <f t="shared" si="158"/>
        <v>2571.393798828125</v>
      </c>
      <c r="R620" s="92">
        <f>Data!CG620</f>
        <v>7280.15771484375</v>
      </c>
      <c r="S620" s="92">
        <f>Data!CH620</f>
        <v>1000</v>
      </c>
      <c r="T620" s="92">
        <f>Data!CI620</f>
        <v>991.15325927734375</v>
      </c>
      <c r="U620" s="92">
        <f>Data!CJ620</f>
        <v>1991.1531982421875</v>
      </c>
      <c r="V620" s="90">
        <f>Data!CA621</f>
        <v>350.07662963867187</v>
      </c>
      <c r="W620" s="90">
        <f>Data!CC620</f>
        <v>631.57891845703125</v>
      </c>
      <c r="X620" s="90" t="str">
        <f t="shared" si="167"/>
        <v/>
      </c>
      <c r="Y620" s="90">
        <f>Data!BU621</f>
        <v>266.77676391601562</v>
      </c>
      <c r="Z620" s="90">
        <f>Data!BW620</f>
        <v>450</v>
      </c>
      <c r="AA620" s="90" t="str">
        <f t="shared" si="168"/>
        <v/>
      </c>
      <c r="AB620" s="90">
        <f>Data!BX621</f>
        <v>287.82916259765625</v>
      </c>
      <c r="AC620" s="90">
        <f>Data!BZ620</f>
        <v>450</v>
      </c>
      <c r="AD620" s="90" t="str">
        <f t="shared" si="169"/>
        <v/>
      </c>
    </row>
    <row r="621" spans="1:30">
      <c r="A621" s="77">
        <v>197210</v>
      </c>
      <c r="B621" s="88">
        <f t="shared" si="159"/>
        <v>26480</v>
      </c>
      <c r="C621" s="79" t="str">
        <f t="shared" si="160"/>
        <v>NCP</v>
      </c>
      <c r="D621" s="79" t="str">
        <f t="shared" si="161"/>
        <v>--</v>
      </c>
      <c r="E621" s="79" t="str">
        <f t="shared" si="162"/>
        <v>--</v>
      </c>
      <c r="F621" s="89" t="str">
        <f t="shared" si="153"/>
        <v>&lt;RC</v>
      </c>
      <c r="G621" s="89" t="str">
        <f t="shared" si="154"/>
        <v>&lt;RC</v>
      </c>
      <c r="H621" s="89" t="str">
        <f t="shared" si="163"/>
        <v>--</v>
      </c>
      <c r="I621" s="89" t="str">
        <f t="shared" si="164"/>
        <v>--</v>
      </c>
      <c r="J621" s="79" t="str">
        <f>IF(DeltaCalc!P621="","--",DeltaCalc!P621)</f>
        <v>MRDO</v>
      </c>
      <c r="K621" s="89" t="str">
        <f t="shared" si="165"/>
        <v>IBU</v>
      </c>
      <c r="L621" s="90">
        <f>DeltaCalc!AF621</f>
        <v>0</v>
      </c>
      <c r="M621" s="90">
        <f t="shared" si="155"/>
        <v>12578.3388671875</v>
      </c>
      <c r="N621" s="90">
        <f t="shared" si="156"/>
        <v>1558.7369384765625</v>
      </c>
      <c r="O621" s="90">
        <f t="shared" si="157"/>
        <v>1558.7369384765625</v>
      </c>
      <c r="P621" s="90">
        <f t="shared" si="166"/>
        <v>3117.473876953125</v>
      </c>
      <c r="Q621" s="90">
        <f t="shared" si="158"/>
        <v>0</v>
      </c>
      <c r="R621" s="92">
        <f>Data!CG621</f>
        <v>12578.3388671875</v>
      </c>
      <c r="S621" s="92">
        <f>Data!CH621</f>
        <v>2500</v>
      </c>
      <c r="T621" s="92">
        <f>Data!CI621</f>
        <v>2000</v>
      </c>
      <c r="U621" s="92">
        <f>Data!CJ621</f>
        <v>4500</v>
      </c>
      <c r="V621" s="90">
        <f>Data!CA622</f>
        <v>279.04421997070312</v>
      </c>
      <c r="W621" s="90">
        <f>Data!CC621</f>
        <v>631.57891845703125</v>
      </c>
      <c r="X621" s="90" t="str">
        <f t="shared" si="167"/>
        <v/>
      </c>
      <c r="Y621" s="90">
        <f>Data!BU622</f>
        <v>453.00909423828125</v>
      </c>
      <c r="Z621" s="90">
        <f>Data!BW621</f>
        <v>550</v>
      </c>
      <c r="AA621" s="90" t="str">
        <f t="shared" si="168"/>
        <v/>
      </c>
      <c r="AB621" s="90">
        <f>Data!BX622</f>
        <v>548.8619384765625</v>
      </c>
      <c r="AC621" s="90">
        <f>Data!BZ621</f>
        <v>680</v>
      </c>
      <c r="AD621" s="90" t="str">
        <f t="shared" si="169"/>
        <v/>
      </c>
    </row>
    <row r="622" spans="1:30">
      <c r="A622" s="77">
        <v>197211</v>
      </c>
      <c r="B622" s="88">
        <f t="shared" si="159"/>
        <v>26511</v>
      </c>
      <c r="C622" s="79" t="str">
        <f t="shared" si="160"/>
        <v>--</v>
      </c>
      <c r="D622" s="79" t="str">
        <f t="shared" si="161"/>
        <v>--</v>
      </c>
      <c r="E622" s="79" t="str">
        <f t="shared" si="162"/>
        <v>--</v>
      </c>
      <c r="F622" s="89" t="str">
        <f t="shared" si="153"/>
        <v>&lt;RC</v>
      </c>
      <c r="G622" s="89" t="str">
        <f t="shared" si="154"/>
        <v>&lt;RC</v>
      </c>
      <c r="H622" s="89" t="str">
        <f t="shared" si="163"/>
        <v>--</v>
      </c>
      <c r="I622" s="89" t="str">
        <f t="shared" si="164"/>
        <v>Banks</v>
      </c>
      <c r="J622" s="79" t="str">
        <f>IF(DeltaCalc!P622="","--",DeltaCalc!P622)</f>
        <v>JP</v>
      </c>
      <c r="K622" s="89" t="str">
        <f t="shared" si="165"/>
        <v>IBU</v>
      </c>
      <c r="L622" s="90">
        <f>DeltaCalc!AF622</f>
        <v>2.44140625E-4</v>
      </c>
      <c r="M622" s="90">
        <f t="shared" si="155"/>
        <v>22309.33203125</v>
      </c>
      <c r="N622" s="90">
        <f t="shared" si="156"/>
        <v>6680</v>
      </c>
      <c r="O622" s="90">
        <f t="shared" si="157"/>
        <v>3370.869140625</v>
      </c>
      <c r="P622" s="90">
        <f t="shared" si="166"/>
        <v>10050.869140625</v>
      </c>
      <c r="Q622" s="90">
        <f t="shared" si="158"/>
        <v>2713.487548828125</v>
      </c>
      <c r="R622" s="92">
        <f>Data!CG622</f>
        <v>22309.33203125</v>
      </c>
      <c r="S622" s="92">
        <f>Data!CH622</f>
        <v>6680</v>
      </c>
      <c r="T622" s="92">
        <f>Data!CI622</f>
        <v>4486.2548828125</v>
      </c>
      <c r="U622" s="92">
        <f>Data!CJ622</f>
        <v>11166.2548828125</v>
      </c>
      <c r="V622" s="90">
        <f>Data!CA623</f>
        <v>318.31155395507812</v>
      </c>
      <c r="W622" s="90">
        <f>Data!CC622</f>
        <v>631.57891845703125</v>
      </c>
      <c r="X622" s="90" t="str">
        <f t="shared" si="167"/>
        <v/>
      </c>
      <c r="Y622" s="90">
        <f>Data!BU623</f>
        <v>771.818359375</v>
      </c>
      <c r="Z622" s="90">
        <f>Data!BW622</f>
        <v>740</v>
      </c>
      <c r="AA622" s="90">
        <f t="shared" si="168"/>
        <v>31.818359375</v>
      </c>
      <c r="AB622" s="90">
        <f>Data!BX623</f>
        <v>468.80136108398437</v>
      </c>
      <c r="AC622" s="90">
        <f>Data!BZ622</f>
        <v>1140</v>
      </c>
      <c r="AD622" s="90" t="str">
        <f t="shared" si="169"/>
        <v/>
      </c>
    </row>
    <row r="623" spans="1:30">
      <c r="A623" s="77">
        <v>197212</v>
      </c>
      <c r="B623" s="88">
        <f t="shared" si="159"/>
        <v>26542</v>
      </c>
      <c r="C623" s="79" t="str">
        <f t="shared" si="160"/>
        <v>--</v>
      </c>
      <c r="D623" s="79" t="str">
        <f t="shared" si="161"/>
        <v>Nimbus</v>
      </c>
      <c r="E623" s="79" t="str">
        <f t="shared" si="162"/>
        <v>--</v>
      </c>
      <c r="F623" s="89" t="str">
        <f t="shared" si="153"/>
        <v>&lt;RC</v>
      </c>
      <c r="G623" s="89" t="str">
        <f t="shared" si="154"/>
        <v>&lt;RC</v>
      </c>
      <c r="H623" s="89" t="str">
        <f t="shared" si="163"/>
        <v>Tracy</v>
      </c>
      <c r="I623" s="89" t="str">
        <f t="shared" si="164"/>
        <v>Banks</v>
      </c>
      <c r="J623" s="79" t="str">
        <f>IF(DeltaCalc!P623="","--",DeltaCalc!P623)</f>
        <v>--</v>
      </c>
      <c r="K623" s="89" t="str">
        <f t="shared" si="165"/>
        <v>IBU</v>
      </c>
      <c r="L623" s="90">
        <f>DeltaCalc!AF623</f>
        <v>19.372978210449219</v>
      </c>
      <c r="M623" s="90">
        <f t="shared" si="155"/>
        <v>16761.63671875</v>
      </c>
      <c r="N623" s="90">
        <f t="shared" si="156"/>
        <v>6680</v>
      </c>
      <c r="O623" s="90">
        <f t="shared" si="157"/>
        <v>4465.46484375</v>
      </c>
      <c r="P623" s="90">
        <f t="shared" si="166"/>
        <v>11145.46484375</v>
      </c>
      <c r="Q623" s="90">
        <f t="shared" si="158"/>
        <v>19.372978210449219</v>
      </c>
      <c r="R623" s="92">
        <f>Data!CG623</f>
        <v>15372.7353515625</v>
      </c>
      <c r="S623" s="92">
        <f>Data!CH623</f>
        <v>6680</v>
      </c>
      <c r="T623" s="92">
        <f>Data!CI623</f>
        <v>4465.46484375</v>
      </c>
      <c r="U623" s="92">
        <f>Data!CJ623</f>
        <v>11145.46484375</v>
      </c>
      <c r="V623" s="90">
        <f>Data!CA624</f>
        <v>431.86569213867187</v>
      </c>
      <c r="W623" s="90">
        <f>Data!CC623</f>
        <v>964.91229248046875</v>
      </c>
      <c r="X623" s="90" t="str">
        <f t="shared" si="167"/>
        <v/>
      </c>
      <c r="Y623" s="90">
        <f>Data!BU624</f>
        <v>1270.280517578125</v>
      </c>
      <c r="Z623" s="90">
        <f>Data!BW623</f>
        <v>1490</v>
      </c>
      <c r="AA623" s="90" t="str">
        <f t="shared" si="168"/>
        <v/>
      </c>
      <c r="AB623" s="90">
        <f>Data!BX624</f>
        <v>798.839599609375</v>
      </c>
      <c r="AC623" s="90">
        <f>Data!BZ623</f>
        <v>1990</v>
      </c>
      <c r="AD623" s="90" t="str">
        <f t="shared" si="169"/>
        <v/>
      </c>
    </row>
    <row r="624" spans="1:30">
      <c r="A624" s="77">
        <v>197213</v>
      </c>
      <c r="B624" s="88">
        <f t="shared" si="159"/>
        <v>26572</v>
      </c>
      <c r="C624" s="79" t="str">
        <f t="shared" si="160"/>
        <v>--</v>
      </c>
      <c r="D624" s="79" t="str">
        <f t="shared" si="161"/>
        <v>Nimbus</v>
      </c>
      <c r="E624" s="79" t="str">
        <f t="shared" si="162"/>
        <v>--</v>
      </c>
      <c r="F624" s="89" t="str">
        <f t="shared" si="153"/>
        <v>&lt;RC</v>
      </c>
      <c r="G624" s="89" t="str">
        <f t="shared" si="154"/>
        <v>&lt;RC</v>
      </c>
      <c r="H624" s="89" t="str">
        <f t="shared" si="163"/>
        <v>Tracy</v>
      </c>
      <c r="I624" s="89" t="str">
        <f t="shared" si="164"/>
        <v>--</v>
      </c>
      <c r="J624" s="79" t="str">
        <f>IF(DeltaCalc!P624="","--",DeltaCalc!P624)</f>
        <v>EI</v>
      </c>
      <c r="K624" s="89" t="str">
        <f t="shared" si="165"/>
        <v>UWFE</v>
      </c>
      <c r="L624" s="90">
        <f>DeltaCalc!AF624</f>
        <v>-7.5120195106137544E-4</v>
      </c>
      <c r="M624" s="90">
        <f t="shared" si="155"/>
        <v>14558.8154296875</v>
      </c>
      <c r="N624" s="90">
        <f t="shared" si="156"/>
        <v>6207.1474609375</v>
      </c>
      <c r="O624" s="90">
        <f t="shared" si="157"/>
        <v>4366.71142578125</v>
      </c>
      <c r="P624" s="90">
        <f t="shared" si="166"/>
        <v>10573.85888671875</v>
      </c>
      <c r="Q624" s="90">
        <f t="shared" si="158"/>
        <v>1108.94482421875</v>
      </c>
      <c r="R624" s="92">
        <f>Data!CG624</f>
        <v>13293.4072265625</v>
      </c>
      <c r="S624" s="92">
        <f>Data!CH624</f>
        <v>6680</v>
      </c>
      <c r="T624" s="92">
        <f>Data!CI624</f>
        <v>4366.71142578125</v>
      </c>
      <c r="U624" s="92">
        <f>Data!CJ624</f>
        <v>11046.7109375</v>
      </c>
      <c r="V624" s="90">
        <f>Data!CA625</f>
        <v>756.46978759765625</v>
      </c>
      <c r="W624" s="90">
        <f>Data!CC624</f>
        <v>964.91229248046875</v>
      </c>
      <c r="X624" s="90" t="str">
        <f t="shared" si="167"/>
        <v/>
      </c>
      <c r="Y624" s="90">
        <f>Data!BU625</f>
        <v>2151.28076171875</v>
      </c>
      <c r="Z624" s="90">
        <f>Data!BW624</f>
        <v>99000</v>
      </c>
      <c r="AA624" s="90" t="str">
        <f t="shared" si="168"/>
        <v/>
      </c>
      <c r="AB624" s="90">
        <f>Data!BX625</f>
        <v>1530.1319580078125</v>
      </c>
      <c r="AC624" s="90">
        <f>Data!BZ624</f>
        <v>99000</v>
      </c>
      <c r="AD624" s="90" t="str">
        <f t="shared" si="169"/>
        <v/>
      </c>
    </row>
    <row r="625" spans="1:30">
      <c r="A625" s="77">
        <v>197302</v>
      </c>
      <c r="B625" s="88">
        <f t="shared" si="159"/>
        <v>26603</v>
      </c>
      <c r="C625" s="79" t="str">
        <f t="shared" si="160"/>
        <v>--</v>
      </c>
      <c r="D625" s="79" t="str">
        <f t="shared" si="161"/>
        <v>Nimbus</v>
      </c>
      <c r="E625" s="79" t="str">
        <f t="shared" si="162"/>
        <v>Therm.</v>
      </c>
      <c r="F625" s="89" t="str">
        <f t="shared" si="153"/>
        <v>&gt;RC</v>
      </c>
      <c r="G625" s="89" t="str">
        <f t="shared" si="154"/>
        <v>&gt;RC</v>
      </c>
      <c r="H625" s="89" t="str">
        <f t="shared" si="163"/>
        <v>Tracy</v>
      </c>
      <c r="I625" s="89" t="str">
        <f t="shared" si="164"/>
        <v>--</v>
      </c>
      <c r="J625" s="79" t="str">
        <f>IF(DeltaCalc!P625="","--",DeltaCalc!P625)</f>
        <v>MRDO</v>
      </c>
      <c r="K625" s="89" t="str">
        <f t="shared" si="165"/>
        <v>UWFE</v>
      </c>
      <c r="L625" s="90">
        <f>DeltaCalc!AF625</f>
        <v>0</v>
      </c>
      <c r="M625" s="90">
        <f t="shared" si="155"/>
        <v>11105.0615234375</v>
      </c>
      <c r="N625" s="90">
        <f t="shared" si="156"/>
        <v>4486.873046875</v>
      </c>
      <c r="O625" s="90">
        <f t="shared" si="157"/>
        <v>4278.59326171875</v>
      </c>
      <c r="P625" s="90">
        <f t="shared" si="166"/>
        <v>8765.46630859375</v>
      </c>
      <c r="Q625" s="90">
        <f t="shared" si="158"/>
        <v>0</v>
      </c>
      <c r="R625" s="92">
        <f>Data!CG625</f>
        <v>7495.35302734375</v>
      </c>
      <c r="S625" s="92">
        <f>Data!CH625</f>
        <v>3004.427734375</v>
      </c>
      <c r="T625" s="92">
        <f>Data!CI625</f>
        <v>3775.606201171875</v>
      </c>
      <c r="U625" s="92">
        <f>Data!CJ625</f>
        <v>6780.0341796875</v>
      </c>
      <c r="V625" s="90">
        <f>Data!CA626</f>
        <v>864.16070556640625</v>
      </c>
      <c r="W625" s="90">
        <f>Data!CC625</f>
        <v>964.91229248046875</v>
      </c>
      <c r="X625" s="90" t="str">
        <f t="shared" si="167"/>
        <v/>
      </c>
      <c r="Y625" s="90">
        <f>Data!BU626</f>
        <v>2304.129150390625</v>
      </c>
      <c r="Z625" s="90">
        <f>Data!BW625</f>
        <v>99000</v>
      </c>
      <c r="AA625" s="90" t="str">
        <f t="shared" si="168"/>
        <v/>
      </c>
      <c r="AB625" s="90">
        <f>Data!BX626</f>
        <v>2114.652099609375</v>
      </c>
      <c r="AC625" s="90">
        <f>Data!BZ625</f>
        <v>99000</v>
      </c>
      <c r="AD625" s="90" t="str">
        <f t="shared" si="169"/>
        <v/>
      </c>
    </row>
    <row r="626" spans="1:30">
      <c r="A626" s="77">
        <v>197303</v>
      </c>
      <c r="B626" s="88">
        <f t="shared" si="159"/>
        <v>26633</v>
      </c>
      <c r="C626" s="79" t="str">
        <f t="shared" si="160"/>
        <v>Flood</v>
      </c>
      <c r="D626" s="79" t="str">
        <f t="shared" si="161"/>
        <v>--</v>
      </c>
      <c r="E626" s="79" t="str">
        <f t="shared" si="162"/>
        <v>Therm.</v>
      </c>
      <c r="F626" s="89" t="str">
        <f t="shared" si="153"/>
        <v>&gt;RC</v>
      </c>
      <c r="G626" s="89" t="str">
        <f t="shared" si="154"/>
        <v>&gt;RC</v>
      </c>
      <c r="H626" s="89" t="str">
        <f t="shared" si="163"/>
        <v>Tracy</v>
      </c>
      <c r="I626" s="89" t="str">
        <f t="shared" si="164"/>
        <v>Banks</v>
      </c>
      <c r="J626" s="79" t="str">
        <f>IF(DeltaCalc!P626="","--",DeltaCalc!P626)</f>
        <v>--</v>
      </c>
      <c r="K626" s="89" t="str">
        <f t="shared" si="165"/>
        <v>UWFE</v>
      </c>
      <c r="L626" s="90">
        <f>DeltaCalc!AF626</f>
        <v>6340.61083984375</v>
      </c>
      <c r="M626" s="90">
        <f t="shared" si="155"/>
        <v>20055.486328125</v>
      </c>
      <c r="N626" s="90">
        <f t="shared" si="156"/>
        <v>6680</v>
      </c>
      <c r="O626" s="90">
        <f t="shared" si="157"/>
        <v>4229.5751953125</v>
      </c>
      <c r="P626" s="90">
        <f t="shared" si="166"/>
        <v>10909.5751953125</v>
      </c>
      <c r="Q626" s="90">
        <f t="shared" si="158"/>
        <v>9304.8330078125</v>
      </c>
      <c r="R626" s="92">
        <f>Data!CG626</f>
        <v>2001.016845703125</v>
      </c>
      <c r="S626" s="92">
        <f>Data!CH626</f>
        <v>856.47711181640625</v>
      </c>
      <c r="T626" s="92">
        <f>Data!CI626</f>
        <v>3796.74853515625</v>
      </c>
      <c r="U626" s="92">
        <f>Data!CJ626</f>
        <v>4653.2255859375</v>
      </c>
      <c r="V626" s="90">
        <f>Data!CA627</f>
        <v>867.683349609375</v>
      </c>
      <c r="W626" s="90">
        <f>Data!CC626</f>
        <v>964.91229248046875</v>
      </c>
      <c r="X626" s="90" t="str">
        <f t="shared" si="167"/>
        <v/>
      </c>
      <c r="Y626" s="90">
        <f>Data!BU627</f>
        <v>1731.130126953125</v>
      </c>
      <c r="Z626" s="90">
        <f>Data!BW626</f>
        <v>99000</v>
      </c>
      <c r="AA626" s="90" t="str">
        <f t="shared" si="168"/>
        <v/>
      </c>
      <c r="AB626" s="90">
        <f>Data!BX627</f>
        <v>541.8275146484375</v>
      </c>
      <c r="AC626" s="90">
        <f>Data!BZ626</f>
        <v>99000</v>
      </c>
      <c r="AD626" s="90" t="str">
        <f t="shared" si="169"/>
        <v/>
      </c>
    </row>
    <row r="627" spans="1:30">
      <c r="A627" s="77">
        <v>197304</v>
      </c>
      <c r="B627" s="88">
        <f t="shared" si="159"/>
        <v>26664</v>
      </c>
      <c r="C627" s="79" t="str">
        <f t="shared" si="160"/>
        <v>--</v>
      </c>
      <c r="D627" s="79" t="str">
        <f t="shared" si="161"/>
        <v>Flood</v>
      </c>
      <c r="E627" s="79" t="str">
        <f t="shared" si="162"/>
        <v>Therm.</v>
      </c>
      <c r="F627" s="89" t="str">
        <f t="shared" si="153"/>
        <v>&gt;RC</v>
      </c>
      <c r="G627" s="89" t="str">
        <f t="shared" si="154"/>
        <v>&gt;RC</v>
      </c>
      <c r="H627" s="89" t="str">
        <f t="shared" si="163"/>
        <v>--</v>
      </c>
      <c r="I627" s="89" t="str">
        <f t="shared" si="164"/>
        <v>--</v>
      </c>
      <c r="J627" s="79" t="str">
        <f>IF(DeltaCalc!P627="","--",DeltaCalc!P627)</f>
        <v>--</v>
      </c>
      <c r="K627" s="89" t="str">
        <f t="shared" si="165"/>
        <v>UWFE</v>
      </c>
      <c r="L627" s="90">
        <f>DeltaCalc!AF627</f>
        <v>16193.2119140625</v>
      </c>
      <c r="M627" s="90">
        <f t="shared" si="155"/>
        <v>24709.708984375</v>
      </c>
      <c r="N627" s="90">
        <f t="shared" si="156"/>
        <v>3771.179931640625</v>
      </c>
      <c r="O627" s="90">
        <f t="shared" si="157"/>
        <v>3771.179931640625</v>
      </c>
      <c r="P627" s="90">
        <f t="shared" si="166"/>
        <v>7542.35986328125</v>
      </c>
      <c r="Q627" s="90">
        <f t="shared" si="158"/>
        <v>16193.2119140625</v>
      </c>
      <c r="R627" s="92">
        <f>Data!CG627</f>
        <v>0</v>
      </c>
      <c r="S627" s="92">
        <f>Data!CH627</f>
        <v>300</v>
      </c>
      <c r="T627" s="92">
        <f>Data!CI627</f>
        <v>3291.83056640625</v>
      </c>
      <c r="U627" s="92">
        <f>Data!CJ627</f>
        <v>3591.83056640625</v>
      </c>
      <c r="V627" s="90">
        <f>Data!CA628</f>
        <v>400.57852172851563</v>
      </c>
      <c r="W627" s="90">
        <f>Data!CC627</f>
        <v>964.91229248046875</v>
      </c>
      <c r="X627" s="90" t="str">
        <f t="shared" si="167"/>
        <v/>
      </c>
      <c r="Y627" s="90">
        <f>Data!BU628</f>
        <v>412.54937744140625</v>
      </c>
      <c r="Z627" s="90">
        <f>Data!BW627</f>
        <v>99000</v>
      </c>
      <c r="AA627" s="90" t="str">
        <f t="shared" si="168"/>
        <v/>
      </c>
      <c r="AB627" s="90">
        <f>Data!BX628</f>
        <v>214.51800537109375</v>
      </c>
      <c r="AC627" s="90">
        <f>Data!BZ627</f>
        <v>99000</v>
      </c>
      <c r="AD627" s="90" t="str">
        <f t="shared" si="169"/>
        <v/>
      </c>
    </row>
    <row r="628" spans="1:30">
      <c r="A628" s="77">
        <v>197305</v>
      </c>
      <c r="B628" s="88">
        <f t="shared" si="159"/>
        <v>26695</v>
      </c>
      <c r="C628" s="79" t="str">
        <f t="shared" si="160"/>
        <v>Flood</v>
      </c>
      <c r="D628" s="79" t="str">
        <f t="shared" si="161"/>
        <v>Flood</v>
      </c>
      <c r="E628" s="79" t="str">
        <f t="shared" si="162"/>
        <v>Therm.</v>
      </c>
      <c r="F628" s="89" t="str">
        <f t="shared" si="153"/>
        <v>&lt;RC</v>
      </c>
      <c r="G628" s="89" t="str">
        <f t="shared" si="154"/>
        <v>Storage</v>
      </c>
      <c r="H628" s="89" t="str">
        <f t="shared" si="163"/>
        <v>--</v>
      </c>
      <c r="I628" s="89" t="str">
        <f t="shared" si="164"/>
        <v>Storage</v>
      </c>
      <c r="J628" s="79" t="str">
        <f>IF(DeltaCalc!P628="","--",DeltaCalc!P628)</f>
        <v>--</v>
      </c>
      <c r="K628" s="89" t="str">
        <f t="shared" si="165"/>
        <v>UWFE</v>
      </c>
      <c r="L628" s="90">
        <f>DeltaCalc!AF628</f>
        <v>78009.626509212583</v>
      </c>
      <c r="M628" s="90">
        <f t="shared" si="155"/>
        <v>60434.10546875</v>
      </c>
      <c r="N628" s="90">
        <f t="shared" si="156"/>
        <v>2814.864501953125</v>
      </c>
      <c r="O628" s="90">
        <f t="shared" si="157"/>
        <v>2814.864501953125</v>
      </c>
      <c r="P628" s="90">
        <f t="shared" si="166"/>
        <v>5629.72900390625</v>
      </c>
      <c r="Q628" s="90">
        <f t="shared" si="158"/>
        <v>81421.4921875</v>
      </c>
      <c r="R628" s="92">
        <f>Data!CG628</f>
        <v>0</v>
      </c>
      <c r="S628" s="92">
        <f>Data!CH628</f>
        <v>300</v>
      </c>
      <c r="T628" s="92">
        <f>Data!CI628</f>
        <v>3000</v>
      </c>
      <c r="U628" s="92">
        <f>Data!CJ628</f>
        <v>3300</v>
      </c>
      <c r="V628" s="90">
        <f>Data!CA629</f>
        <v>375.57974243164062</v>
      </c>
      <c r="W628" s="90">
        <f>Data!CC628</f>
        <v>964.91229248046875</v>
      </c>
      <c r="X628" s="90" t="str">
        <f t="shared" si="167"/>
        <v/>
      </c>
      <c r="Y628" s="90">
        <f>Data!BU629</f>
        <v>268.63681030273437</v>
      </c>
      <c r="Z628" s="90">
        <f>Data!BW628</f>
        <v>99000</v>
      </c>
      <c r="AA628" s="90" t="str">
        <f t="shared" si="168"/>
        <v/>
      </c>
      <c r="AB628" s="90">
        <f>Data!BX629</f>
        <v>159.69215393066406</v>
      </c>
      <c r="AC628" s="90">
        <f>Data!BZ628</f>
        <v>99000</v>
      </c>
      <c r="AD628" s="90" t="str">
        <f t="shared" si="169"/>
        <v/>
      </c>
    </row>
    <row r="629" spans="1:30">
      <c r="A629" s="77">
        <v>197306</v>
      </c>
      <c r="B629" s="88">
        <f t="shared" si="159"/>
        <v>26723</v>
      </c>
      <c r="C629" s="79" t="str">
        <f t="shared" si="160"/>
        <v>Flood</v>
      </c>
      <c r="D629" s="79" t="str">
        <f t="shared" si="161"/>
        <v>Flood</v>
      </c>
      <c r="E629" s="79" t="str">
        <f t="shared" si="162"/>
        <v>Flood</v>
      </c>
      <c r="F629" s="89" t="str">
        <f t="shared" si="153"/>
        <v>&lt;RC</v>
      </c>
      <c r="G629" s="89" t="str">
        <f t="shared" si="154"/>
        <v>Storage</v>
      </c>
      <c r="H629" s="89" t="str">
        <f t="shared" si="163"/>
        <v>Tracy</v>
      </c>
      <c r="I629" s="89" t="str">
        <f t="shared" si="164"/>
        <v>Storage</v>
      </c>
      <c r="J629" s="79" t="str">
        <f>IF(DeltaCalc!P629="","--",DeltaCalc!P629)</f>
        <v>--</v>
      </c>
      <c r="K629" s="89" t="str">
        <f t="shared" si="165"/>
        <v>UWFE</v>
      </c>
      <c r="L629" s="90">
        <f>DeltaCalc!AF629</f>
        <v>69739.078125</v>
      </c>
      <c r="M629" s="90">
        <f t="shared" si="155"/>
        <v>65496.9375</v>
      </c>
      <c r="N629" s="90">
        <f t="shared" si="156"/>
        <v>4506.0009765625</v>
      </c>
      <c r="O629" s="90">
        <f t="shared" si="157"/>
        <v>4231.60302734375</v>
      </c>
      <c r="P629" s="90">
        <f t="shared" si="166"/>
        <v>8737.60400390625</v>
      </c>
      <c r="Q629" s="90">
        <f t="shared" si="158"/>
        <v>69739.078125</v>
      </c>
      <c r="R629" s="92">
        <f>Data!CG629</f>
        <v>0</v>
      </c>
      <c r="S629" s="92">
        <f>Data!CH629</f>
        <v>300</v>
      </c>
      <c r="T629" s="92">
        <f>Data!CI629</f>
        <v>2500</v>
      </c>
      <c r="U629" s="92">
        <f>Data!CJ629</f>
        <v>2800</v>
      </c>
      <c r="V629" s="90">
        <f>Data!CA630</f>
        <v>324.04391479492187</v>
      </c>
      <c r="W629" s="90">
        <f>Data!CC629</f>
        <v>631.57891845703125</v>
      </c>
      <c r="X629" s="90" t="str">
        <f t="shared" si="167"/>
        <v/>
      </c>
      <c r="Y629" s="90">
        <f>Data!BU630</f>
        <v>247.02946472167969</v>
      </c>
      <c r="Z629" s="90">
        <f>Data!BW629</f>
        <v>99000</v>
      </c>
      <c r="AA629" s="90" t="str">
        <f t="shared" si="168"/>
        <v/>
      </c>
      <c r="AB629" s="90">
        <f>Data!BX630</f>
        <v>152.00430297851563</v>
      </c>
      <c r="AC629" s="90">
        <f>Data!BZ629</f>
        <v>99000</v>
      </c>
      <c r="AD629" s="90" t="str">
        <f t="shared" si="169"/>
        <v/>
      </c>
    </row>
    <row r="630" spans="1:30">
      <c r="A630" s="77">
        <v>197307</v>
      </c>
      <c r="B630" s="88">
        <f t="shared" si="159"/>
        <v>26754</v>
      </c>
      <c r="C630" s="79" t="str">
        <f t="shared" si="160"/>
        <v>Flood</v>
      </c>
      <c r="D630" s="79" t="str">
        <f t="shared" si="161"/>
        <v>Flood</v>
      </c>
      <c r="E630" s="79" t="str">
        <f t="shared" si="162"/>
        <v>Flood</v>
      </c>
      <c r="F630" s="89" t="str">
        <f t="shared" si="153"/>
        <v>&gt;RC</v>
      </c>
      <c r="G630" s="89" t="str">
        <f t="shared" si="154"/>
        <v>Storage</v>
      </c>
      <c r="H630" s="89" t="str">
        <f t="shared" si="163"/>
        <v>--</v>
      </c>
      <c r="I630" s="89" t="str">
        <f t="shared" si="164"/>
        <v>Storage</v>
      </c>
      <c r="J630" s="79" t="str">
        <f>IF(DeltaCalc!P630="","--",DeltaCalc!P630)</f>
        <v>--</v>
      </c>
      <c r="K630" s="89" t="str">
        <f t="shared" si="165"/>
        <v>UWFE</v>
      </c>
      <c r="L630" s="90">
        <f>DeltaCalc!AF630</f>
        <v>39798.505142050213</v>
      </c>
      <c r="M630" s="90">
        <f t="shared" si="155"/>
        <v>47395.1640625</v>
      </c>
      <c r="N630" s="90">
        <f t="shared" si="156"/>
        <v>4186.0908203125</v>
      </c>
      <c r="O630" s="90">
        <f t="shared" si="157"/>
        <v>4186.0908203125</v>
      </c>
      <c r="P630" s="90">
        <f t="shared" si="166"/>
        <v>8372.181640625</v>
      </c>
      <c r="Q630" s="90">
        <f t="shared" si="158"/>
        <v>41366.61328125</v>
      </c>
      <c r="R630" s="92">
        <f>Data!CG630</f>
        <v>0</v>
      </c>
      <c r="S630" s="92">
        <f>Data!CH630</f>
        <v>1777.1905517578125</v>
      </c>
      <c r="T630" s="92">
        <f>Data!CI630</f>
        <v>800</v>
      </c>
      <c r="U630" s="92">
        <f>Data!CJ630</f>
        <v>2577.190673828125</v>
      </c>
      <c r="V630" s="90">
        <f>Data!CA631</f>
        <v>368.0074462890625</v>
      </c>
      <c r="W630" s="90">
        <f>Data!CC630</f>
        <v>631.57891845703125</v>
      </c>
      <c r="X630" s="90" t="str">
        <f t="shared" si="167"/>
        <v/>
      </c>
      <c r="Y630" s="90">
        <f>Data!BU631</f>
        <v>225.19561767578125</v>
      </c>
      <c r="Z630" s="90">
        <f>Data!BW630</f>
        <v>99000</v>
      </c>
      <c r="AA630" s="90" t="str">
        <f t="shared" si="168"/>
        <v/>
      </c>
      <c r="AB630" s="90">
        <f>Data!BX631</f>
        <v>176.60093688964844</v>
      </c>
      <c r="AC630" s="90">
        <f>Data!BZ630</f>
        <v>99000</v>
      </c>
      <c r="AD630" s="90" t="str">
        <f t="shared" si="169"/>
        <v/>
      </c>
    </row>
    <row r="631" spans="1:30">
      <c r="A631" s="77">
        <v>197308</v>
      </c>
      <c r="B631" s="88">
        <f t="shared" si="159"/>
        <v>26784</v>
      </c>
      <c r="C631" s="79" t="str">
        <f t="shared" si="160"/>
        <v>Keswick</v>
      </c>
      <c r="D631" s="79" t="str">
        <f t="shared" si="161"/>
        <v>Flood</v>
      </c>
      <c r="E631" s="79" t="str">
        <f t="shared" si="162"/>
        <v>Therm.</v>
      </c>
      <c r="F631" s="89" t="str">
        <f t="shared" si="153"/>
        <v>&gt;RC</v>
      </c>
      <c r="G631" s="89" t="str">
        <f t="shared" si="154"/>
        <v>&lt;RC</v>
      </c>
      <c r="H631" s="89" t="str">
        <f t="shared" si="163"/>
        <v>PulseCap1</v>
      </c>
      <c r="I631" s="89" t="str">
        <f t="shared" si="164"/>
        <v>PulseCap1</v>
      </c>
      <c r="J631" s="79" t="str">
        <f>IF(DeltaCalc!P631="","--",DeltaCalc!P631)</f>
        <v>--</v>
      </c>
      <c r="K631" s="89" t="str">
        <f t="shared" si="165"/>
        <v>UWFE</v>
      </c>
      <c r="L631" s="90">
        <f>DeltaCalc!AF631</f>
        <v>18345.958984375</v>
      </c>
      <c r="M631" s="90">
        <f t="shared" si="155"/>
        <v>20423.92578125</v>
      </c>
      <c r="N631" s="90">
        <f t="shared" si="156"/>
        <v>700</v>
      </c>
      <c r="O631" s="90">
        <f t="shared" si="157"/>
        <v>800</v>
      </c>
      <c r="P631" s="90">
        <f t="shared" si="166"/>
        <v>1500</v>
      </c>
      <c r="Q631" s="90">
        <f t="shared" si="158"/>
        <v>18345.958984375</v>
      </c>
      <c r="R631" s="92">
        <f>Data!CG631</f>
        <v>0</v>
      </c>
      <c r="S631" s="92">
        <f>Data!CH631</f>
        <v>842.34234619140625</v>
      </c>
      <c r="T631" s="92">
        <f>Data!CI631</f>
        <v>800</v>
      </c>
      <c r="U631" s="92">
        <f>Data!CJ631</f>
        <v>1642.34228515625</v>
      </c>
      <c r="V631" s="90">
        <f>Data!CA632</f>
        <v>342.14474487304687</v>
      </c>
      <c r="W631" s="90">
        <f>Data!CC631</f>
        <v>631.57891845703125</v>
      </c>
      <c r="X631" s="90" t="str">
        <f t="shared" si="167"/>
        <v/>
      </c>
      <c r="Y631" s="90">
        <f>Data!BU632</f>
        <v>243.05685424804687</v>
      </c>
      <c r="Z631" s="90">
        <f>Data!BW631</f>
        <v>450</v>
      </c>
      <c r="AA631" s="90" t="str">
        <f t="shared" si="168"/>
        <v/>
      </c>
      <c r="AB631" s="90">
        <f>Data!BX632</f>
        <v>198.89418029785156</v>
      </c>
      <c r="AC631" s="90">
        <f>Data!BZ631</f>
        <v>450</v>
      </c>
      <c r="AD631" s="90" t="str">
        <f t="shared" si="169"/>
        <v/>
      </c>
    </row>
    <row r="632" spans="1:30">
      <c r="A632" s="77">
        <v>197309</v>
      </c>
      <c r="B632" s="88">
        <f t="shared" si="159"/>
        <v>26815</v>
      </c>
      <c r="C632" s="79" t="str">
        <f t="shared" si="160"/>
        <v>NCP</v>
      </c>
      <c r="D632" s="79" t="str">
        <f t="shared" si="161"/>
        <v>Flood</v>
      </c>
      <c r="E632" s="79" t="str">
        <f t="shared" si="162"/>
        <v>Flood</v>
      </c>
      <c r="F632" s="89" t="str">
        <f t="shared" si="153"/>
        <v>&gt;RC</v>
      </c>
      <c r="G632" s="89" t="str">
        <f t="shared" si="154"/>
        <v>&lt;RC</v>
      </c>
      <c r="H632" s="89" t="str">
        <f t="shared" si="163"/>
        <v>PulseCap1</v>
      </c>
      <c r="I632" s="89" t="str">
        <f t="shared" si="164"/>
        <v>PulseCap1</v>
      </c>
      <c r="J632" s="79" t="str">
        <f>IF(DeltaCalc!P632="","--",DeltaCalc!P632)</f>
        <v>--</v>
      </c>
      <c r="K632" s="89" t="str">
        <f t="shared" si="165"/>
        <v>UWFE</v>
      </c>
      <c r="L632" s="90">
        <f>DeltaCalc!AF632</f>
        <v>12353.5107421875</v>
      </c>
      <c r="M632" s="90">
        <f t="shared" si="155"/>
        <v>17014.1640625</v>
      </c>
      <c r="N632" s="90">
        <f t="shared" si="156"/>
        <v>700</v>
      </c>
      <c r="O632" s="90">
        <f t="shared" si="157"/>
        <v>800</v>
      </c>
      <c r="P632" s="90">
        <f t="shared" si="166"/>
        <v>1500</v>
      </c>
      <c r="Q632" s="90">
        <f t="shared" si="158"/>
        <v>12353.5107421875</v>
      </c>
      <c r="R632" s="92">
        <f>Data!CG632</f>
        <v>0</v>
      </c>
      <c r="S632" s="92">
        <f>Data!CH632</f>
        <v>1000</v>
      </c>
      <c r="T632" s="92">
        <f>Data!CI632</f>
        <v>800</v>
      </c>
      <c r="U632" s="92">
        <f>Data!CJ632</f>
        <v>1800</v>
      </c>
      <c r="V632" s="90">
        <f>Data!CA633</f>
        <v>388.4114990234375</v>
      </c>
      <c r="W632" s="90">
        <f>Data!CC632</f>
        <v>631.57891845703125</v>
      </c>
      <c r="X632" s="90" t="str">
        <f t="shared" si="167"/>
        <v/>
      </c>
      <c r="Y632" s="90">
        <f>Data!BU633</f>
        <v>235.25114440917969</v>
      </c>
      <c r="Z632" s="90">
        <f>Data!BW632</f>
        <v>450</v>
      </c>
      <c r="AA632" s="90" t="str">
        <f t="shared" si="168"/>
        <v/>
      </c>
      <c r="AB632" s="90">
        <f>Data!BX633</f>
        <v>208.43612670898437</v>
      </c>
      <c r="AC632" s="90">
        <f>Data!BZ632</f>
        <v>450</v>
      </c>
      <c r="AD632" s="90" t="str">
        <f t="shared" si="169"/>
        <v/>
      </c>
    </row>
    <row r="633" spans="1:30">
      <c r="A633" s="77">
        <v>197310</v>
      </c>
      <c r="B633" s="88">
        <f t="shared" si="159"/>
        <v>26845</v>
      </c>
      <c r="C633" s="79" t="str">
        <f t="shared" si="160"/>
        <v>NCP</v>
      </c>
      <c r="D633" s="79" t="str">
        <f t="shared" si="161"/>
        <v>--</v>
      </c>
      <c r="E633" s="79" t="str">
        <f t="shared" si="162"/>
        <v>--</v>
      </c>
      <c r="F633" s="89" t="str">
        <f t="shared" si="153"/>
        <v>&gt;RC</v>
      </c>
      <c r="G633" s="89" t="str">
        <f t="shared" si="154"/>
        <v>&lt;RC</v>
      </c>
      <c r="H633" s="89" t="str">
        <f t="shared" si="163"/>
        <v>--</v>
      </c>
      <c r="I633" s="89" t="str">
        <f t="shared" si="164"/>
        <v>--</v>
      </c>
      <c r="J633" s="79" t="str">
        <f>IF(DeltaCalc!P633="","--",DeltaCalc!P633)</f>
        <v>MRDO</v>
      </c>
      <c r="K633" s="89" t="str">
        <f t="shared" si="165"/>
        <v>IBU</v>
      </c>
      <c r="L633" s="90">
        <f>DeltaCalc!AF633</f>
        <v>0</v>
      </c>
      <c r="M633" s="90">
        <f t="shared" si="155"/>
        <v>14533.2109375</v>
      </c>
      <c r="N633" s="90">
        <f t="shared" si="156"/>
        <v>2778.677490234375</v>
      </c>
      <c r="O633" s="90">
        <f t="shared" si="157"/>
        <v>2778.677490234375</v>
      </c>
      <c r="P633" s="90">
        <f t="shared" si="166"/>
        <v>5557.35498046875</v>
      </c>
      <c r="Q633" s="90">
        <f t="shared" si="158"/>
        <v>0</v>
      </c>
      <c r="R633" s="92">
        <f>Data!CG633</f>
        <v>7425.4658203125</v>
      </c>
      <c r="S633" s="92">
        <f>Data!CH633</f>
        <v>2500</v>
      </c>
      <c r="T633" s="92">
        <f>Data!CI633</f>
        <v>2000</v>
      </c>
      <c r="U633" s="92">
        <f>Data!CJ633</f>
        <v>4500</v>
      </c>
      <c r="V633" s="90">
        <f>Data!CA634</f>
        <v>266.14321899414062</v>
      </c>
      <c r="W633" s="90">
        <f>Data!CC633</f>
        <v>631.57891845703125</v>
      </c>
      <c r="X633" s="90" t="str">
        <f t="shared" si="167"/>
        <v/>
      </c>
      <c r="Y633" s="90">
        <f>Data!BU634</f>
        <v>214.94252014160156</v>
      </c>
      <c r="Z633" s="90">
        <f>Data!BW633</f>
        <v>450</v>
      </c>
      <c r="AA633" s="90" t="str">
        <f t="shared" si="168"/>
        <v/>
      </c>
      <c r="AB633" s="90">
        <f>Data!BX634</f>
        <v>266.1639404296875</v>
      </c>
      <c r="AC633" s="90">
        <f>Data!BZ633</f>
        <v>450</v>
      </c>
      <c r="AD633" s="90" t="str">
        <f t="shared" si="169"/>
        <v/>
      </c>
    </row>
    <row r="634" spans="1:30">
      <c r="A634" s="77">
        <v>197311</v>
      </c>
      <c r="B634" s="88">
        <f t="shared" si="159"/>
        <v>26876</v>
      </c>
      <c r="C634" s="79" t="str">
        <f t="shared" si="160"/>
        <v>--</v>
      </c>
      <c r="D634" s="79" t="str">
        <f t="shared" si="161"/>
        <v>--</v>
      </c>
      <c r="E634" s="79" t="str">
        <f t="shared" si="162"/>
        <v>--</v>
      </c>
      <c r="F634" s="89" t="str">
        <f t="shared" si="153"/>
        <v>&lt;RC</v>
      </c>
      <c r="G634" s="89" t="str">
        <f t="shared" si="154"/>
        <v>&lt;RC</v>
      </c>
      <c r="H634" s="89" t="str">
        <f t="shared" si="163"/>
        <v>Tracy</v>
      </c>
      <c r="I634" s="89" t="str">
        <f t="shared" si="164"/>
        <v>Banks</v>
      </c>
      <c r="J634" s="79" t="str">
        <f>IF(DeltaCalc!P634="","--",DeltaCalc!P634)</f>
        <v>JP</v>
      </c>
      <c r="K634" s="89" t="str">
        <f t="shared" si="165"/>
        <v>IBU</v>
      </c>
      <c r="L634" s="90">
        <f>DeltaCalc!AF634</f>
        <v>1.220703125E-4</v>
      </c>
      <c r="M634" s="90">
        <f t="shared" si="155"/>
        <v>22349.685546875</v>
      </c>
      <c r="N634" s="90">
        <f t="shared" si="156"/>
        <v>6680</v>
      </c>
      <c r="O634" s="90">
        <f t="shared" si="157"/>
        <v>4522.546875</v>
      </c>
      <c r="P634" s="90">
        <f t="shared" si="166"/>
        <v>11202.546875</v>
      </c>
      <c r="Q634" s="90">
        <f t="shared" si="158"/>
        <v>1091.4073486328125</v>
      </c>
      <c r="R634" s="92">
        <f>Data!CG634</f>
        <v>22349.685546875</v>
      </c>
      <c r="S634" s="92">
        <f>Data!CH634</f>
        <v>6680</v>
      </c>
      <c r="T634" s="92">
        <f>Data!CI634</f>
        <v>4522.546875</v>
      </c>
      <c r="U634" s="92">
        <f>Data!CJ634</f>
        <v>11202.546875</v>
      </c>
      <c r="V634" s="90">
        <f>Data!CA635</f>
        <v>250.33453369140625</v>
      </c>
      <c r="W634" s="90">
        <f>Data!CC634</f>
        <v>631.57891845703125</v>
      </c>
      <c r="X634" s="90" t="str">
        <f t="shared" si="167"/>
        <v/>
      </c>
      <c r="Y634" s="90">
        <f>Data!BU635</f>
        <v>461.74075317382812</v>
      </c>
      <c r="Z634" s="90">
        <f>Data!BW634</f>
        <v>450</v>
      </c>
      <c r="AA634" s="90">
        <f t="shared" si="168"/>
        <v>11.740753173828125</v>
      </c>
      <c r="AB634" s="90">
        <f>Data!BX635</f>
        <v>362.49099731445312</v>
      </c>
      <c r="AC634" s="90">
        <f>Data!BZ634</f>
        <v>630</v>
      </c>
      <c r="AD634" s="90" t="str">
        <f t="shared" si="169"/>
        <v/>
      </c>
    </row>
    <row r="635" spans="1:30">
      <c r="A635" s="77">
        <v>197312</v>
      </c>
      <c r="B635" s="88">
        <f t="shared" si="159"/>
        <v>26907</v>
      </c>
      <c r="C635" s="79" t="str">
        <f t="shared" si="160"/>
        <v>NCP</v>
      </c>
      <c r="D635" s="79" t="str">
        <f t="shared" si="161"/>
        <v>Nimbus</v>
      </c>
      <c r="E635" s="79" t="str">
        <f t="shared" si="162"/>
        <v>--</v>
      </c>
      <c r="F635" s="89" t="str">
        <f t="shared" si="153"/>
        <v>&gt;RC</v>
      </c>
      <c r="G635" s="89" t="str">
        <f t="shared" si="154"/>
        <v>&lt;RC</v>
      </c>
      <c r="H635" s="89" t="str">
        <f t="shared" si="163"/>
        <v>Tracy</v>
      </c>
      <c r="I635" s="89" t="str">
        <f t="shared" si="164"/>
        <v>Banks</v>
      </c>
      <c r="J635" s="79" t="str">
        <f>IF(DeltaCalc!P635="","--",DeltaCalc!P635)</f>
        <v>MRDO</v>
      </c>
      <c r="K635" s="89" t="str">
        <f t="shared" si="165"/>
        <v>IBU</v>
      </c>
      <c r="L635" s="90">
        <f>DeltaCalc!AF635</f>
        <v>0</v>
      </c>
      <c r="M635" s="90">
        <f t="shared" si="155"/>
        <v>15203.28515625</v>
      </c>
      <c r="N635" s="90">
        <f t="shared" si="156"/>
        <v>6680</v>
      </c>
      <c r="O635" s="90">
        <f t="shared" si="157"/>
        <v>4493.00927734375</v>
      </c>
      <c r="P635" s="90">
        <f t="shared" si="166"/>
        <v>11173.00927734375</v>
      </c>
      <c r="Q635" s="90">
        <f t="shared" si="158"/>
        <v>0</v>
      </c>
      <c r="R635" s="92">
        <f>Data!CG635</f>
        <v>11603.087890625</v>
      </c>
      <c r="S635" s="92">
        <f>Data!CH635</f>
        <v>6680</v>
      </c>
      <c r="T635" s="92">
        <f>Data!CI635</f>
        <v>2735.54296875</v>
      </c>
      <c r="U635" s="92">
        <f>Data!CJ635</f>
        <v>9415.54296875</v>
      </c>
      <c r="V635" s="90">
        <f>Data!CA636</f>
        <v>370.76638793945312</v>
      </c>
      <c r="W635" s="90">
        <f>Data!CC635</f>
        <v>705.26318359375</v>
      </c>
      <c r="X635" s="90" t="str">
        <f t="shared" si="167"/>
        <v/>
      </c>
      <c r="Y635" s="90">
        <f>Data!BU636</f>
        <v>1079.9691162109375</v>
      </c>
      <c r="Z635" s="90">
        <f>Data!BW635</f>
        <v>1350</v>
      </c>
      <c r="AA635" s="90" t="str">
        <f t="shared" si="168"/>
        <v/>
      </c>
      <c r="AB635" s="90">
        <f>Data!BX636</f>
        <v>780.8009033203125</v>
      </c>
      <c r="AC635" s="90">
        <f>Data!BZ635</f>
        <v>1740</v>
      </c>
      <c r="AD635" s="90" t="str">
        <f t="shared" si="169"/>
        <v/>
      </c>
    </row>
    <row r="636" spans="1:30">
      <c r="A636" s="77">
        <v>197313</v>
      </c>
      <c r="B636" s="88">
        <f t="shared" si="159"/>
        <v>26937</v>
      </c>
      <c r="C636" s="79" t="str">
        <f t="shared" si="160"/>
        <v>--</v>
      </c>
      <c r="D636" s="79" t="str">
        <f t="shared" si="161"/>
        <v>--</v>
      </c>
      <c r="E636" s="79" t="str">
        <f t="shared" si="162"/>
        <v>--</v>
      </c>
      <c r="F636" s="89" t="str">
        <f t="shared" si="153"/>
        <v>&gt;RC</v>
      </c>
      <c r="G636" s="89" t="str">
        <f t="shared" si="154"/>
        <v>&gt;RC</v>
      </c>
      <c r="H636" s="89" t="str">
        <f t="shared" si="163"/>
        <v>Tracy</v>
      </c>
      <c r="I636" s="89" t="str">
        <f t="shared" si="164"/>
        <v>Banks</v>
      </c>
      <c r="J636" s="79" t="str">
        <f>IF(DeltaCalc!P636="","--",DeltaCalc!P636)</f>
        <v>MRDO</v>
      </c>
      <c r="K636" s="89" t="str">
        <f t="shared" si="165"/>
        <v>IBU</v>
      </c>
      <c r="L636" s="90">
        <f>DeltaCalc!AF636</f>
        <v>0</v>
      </c>
      <c r="M636" s="90">
        <f t="shared" si="155"/>
        <v>21120.619140625</v>
      </c>
      <c r="N636" s="90">
        <f t="shared" si="156"/>
        <v>6680</v>
      </c>
      <c r="O636" s="90">
        <f t="shared" si="157"/>
        <v>4429.00634765625</v>
      </c>
      <c r="P636" s="90">
        <f t="shared" si="166"/>
        <v>11109.00634765625</v>
      </c>
      <c r="Q636" s="90">
        <f t="shared" si="158"/>
        <v>0</v>
      </c>
      <c r="R636" s="92">
        <f>Data!CG636</f>
        <v>5349.10595703125</v>
      </c>
      <c r="S636" s="92">
        <f>Data!CH636</f>
        <v>5654.34130859375</v>
      </c>
      <c r="T636" s="92">
        <f>Data!CI636</f>
        <v>1875.7735595703125</v>
      </c>
      <c r="U636" s="92">
        <f>Data!CJ636</f>
        <v>7530.115234375</v>
      </c>
      <c r="V636" s="90">
        <f>Data!CA637</f>
        <v>457.57217407226562</v>
      </c>
      <c r="W636" s="90">
        <f>Data!CC636</f>
        <v>964.91229248046875</v>
      </c>
      <c r="X636" s="90" t="str">
        <f t="shared" si="167"/>
        <v/>
      </c>
      <c r="Y636" s="90">
        <f>Data!BU637</f>
        <v>954.9251708984375</v>
      </c>
      <c r="Z636" s="90">
        <f>Data!BW636</f>
        <v>99000</v>
      </c>
      <c r="AA636" s="90" t="str">
        <f t="shared" si="168"/>
        <v/>
      </c>
      <c r="AB636" s="90">
        <f>Data!BX637</f>
        <v>481.66549682617187</v>
      </c>
      <c r="AC636" s="90">
        <f>Data!BZ636</f>
        <v>99000</v>
      </c>
      <c r="AD636" s="90" t="str">
        <f t="shared" si="169"/>
        <v/>
      </c>
    </row>
    <row r="637" spans="1:30">
      <c r="A637" s="77">
        <v>197402</v>
      </c>
      <c r="B637" s="88">
        <f t="shared" si="159"/>
        <v>26968</v>
      </c>
      <c r="C637" s="79" t="str">
        <f t="shared" si="160"/>
        <v>Flood</v>
      </c>
      <c r="D637" s="79" t="str">
        <f t="shared" si="161"/>
        <v>Nimbus</v>
      </c>
      <c r="E637" s="79" t="str">
        <f t="shared" si="162"/>
        <v>--</v>
      </c>
      <c r="F637" s="89" t="str">
        <f t="shared" si="153"/>
        <v>&gt;RC</v>
      </c>
      <c r="G637" s="89" t="str">
        <f t="shared" si="154"/>
        <v>@RC</v>
      </c>
      <c r="H637" s="89" t="str">
        <f t="shared" si="163"/>
        <v>Tracy</v>
      </c>
      <c r="I637" s="89" t="str">
        <f t="shared" si="164"/>
        <v>--</v>
      </c>
      <c r="J637" s="79" t="str">
        <f>IF(DeltaCalc!P637="","--",DeltaCalc!P637)</f>
        <v>MRDO</v>
      </c>
      <c r="K637" s="89" t="str">
        <f t="shared" si="165"/>
        <v>UWFE</v>
      </c>
      <c r="L637" s="90">
        <f>DeltaCalc!AF637</f>
        <v>0</v>
      </c>
      <c r="M637" s="90">
        <f t="shared" si="155"/>
        <v>14350.0546875</v>
      </c>
      <c r="N637" s="90">
        <f t="shared" si="156"/>
        <v>6161.244140625</v>
      </c>
      <c r="O637" s="90">
        <f t="shared" si="157"/>
        <v>4306.85107421875</v>
      </c>
      <c r="P637" s="90">
        <f t="shared" si="166"/>
        <v>10468.09521484375</v>
      </c>
      <c r="Q637" s="90">
        <f t="shared" si="158"/>
        <v>0</v>
      </c>
      <c r="R637" s="92">
        <f>Data!CG637</f>
        <v>0</v>
      </c>
      <c r="S637" s="92">
        <f>Data!CH637</f>
        <v>6442.40478515625</v>
      </c>
      <c r="T637" s="92">
        <f>Data!CI637</f>
        <v>800</v>
      </c>
      <c r="U637" s="92">
        <f>Data!CJ637</f>
        <v>7242.40478515625</v>
      </c>
      <c r="V637" s="90">
        <f>Data!CA638</f>
        <v>287.16033935546875</v>
      </c>
      <c r="W637" s="90">
        <f>Data!CC637</f>
        <v>964.91229248046875</v>
      </c>
      <c r="X637" s="90" t="str">
        <f t="shared" si="167"/>
        <v/>
      </c>
      <c r="Y637" s="90">
        <f>Data!BU638</f>
        <v>718.82763671875</v>
      </c>
      <c r="Z637" s="90">
        <f>Data!BW637</f>
        <v>99000</v>
      </c>
      <c r="AA637" s="90" t="str">
        <f t="shared" si="168"/>
        <v/>
      </c>
      <c r="AB637" s="90">
        <f>Data!BX638</f>
        <v>495.68048095703125</v>
      </c>
      <c r="AC637" s="90">
        <f>Data!BZ637</f>
        <v>99000</v>
      </c>
      <c r="AD637" s="90" t="str">
        <f t="shared" si="169"/>
        <v/>
      </c>
    </row>
    <row r="638" spans="1:30">
      <c r="A638" s="77">
        <v>197403</v>
      </c>
      <c r="B638" s="88">
        <f t="shared" si="159"/>
        <v>26998</v>
      </c>
      <c r="C638" s="79" t="str">
        <f t="shared" si="160"/>
        <v>Flood</v>
      </c>
      <c r="D638" s="79" t="str">
        <f t="shared" si="161"/>
        <v>Flood</v>
      </c>
      <c r="E638" s="79" t="str">
        <f t="shared" si="162"/>
        <v>Therm.</v>
      </c>
      <c r="F638" s="89" t="str">
        <f t="shared" si="153"/>
        <v>&gt;RC</v>
      </c>
      <c r="G638" s="89" t="str">
        <f t="shared" si="154"/>
        <v>Storage</v>
      </c>
      <c r="H638" s="89" t="str">
        <f t="shared" si="163"/>
        <v>Tracy</v>
      </c>
      <c r="I638" s="89" t="str">
        <f t="shared" si="164"/>
        <v>Banks</v>
      </c>
      <c r="J638" s="79" t="str">
        <f>IF(DeltaCalc!P638="","--",DeltaCalc!P638)</f>
        <v>--</v>
      </c>
      <c r="K638" s="89" t="str">
        <f t="shared" si="165"/>
        <v>UWFE</v>
      </c>
      <c r="L638" s="90">
        <f>DeltaCalc!AF638</f>
        <v>40254.59375</v>
      </c>
      <c r="M638" s="90">
        <f t="shared" si="155"/>
        <v>47730.6796875</v>
      </c>
      <c r="N638" s="90">
        <f t="shared" si="156"/>
        <v>6680</v>
      </c>
      <c r="O638" s="90">
        <f t="shared" si="157"/>
        <v>4238.4873046875</v>
      </c>
      <c r="P638" s="90">
        <f t="shared" si="166"/>
        <v>10918.4873046875</v>
      </c>
      <c r="Q638" s="90">
        <f t="shared" si="158"/>
        <v>40254.59375</v>
      </c>
      <c r="R638" s="92">
        <f>Data!CG638</f>
        <v>0</v>
      </c>
      <c r="S638" s="92">
        <f>Data!CH638</f>
        <v>6202.82763671875</v>
      </c>
      <c r="T638" s="92">
        <f>Data!CI638</f>
        <v>800</v>
      </c>
      <c r="U638" s="92">
        <f>Data!CJ638</f>
        <v>7002.82763671875</v>
      </c>
      <c r="V638" s="90">
        <f>Data!CA639</f>
        <v>351.74130249023437</v>
      </c>
      <c r="W638" s="90">
        <f>Data!CC638</f>
        <v>964.91229248046875</v>
      </c>
      <c r="X638" s="90" t="str">
        <f t="shared" si="167"/>
        <v/>
      </c>
      <c r="Y638" s="90">
        <f>Data!BU639</f>
        <v>588.90155029296875</v>
      </c>
      <c r="Z638" s="90">
        <f>Data!BW638</f>
        <v>99000</v>
      </c>
      <c r="AA638" s="90" t="str">
        <f t="shared" si="168"/>
        <v/>
      </c>
      <c r="AB638" s="90">
        <f>Data!BX639</f>
        <v>215.80387878417969</v>
      </c>
      <c r="AC638" s="90">
        <f>Data!BZ638</f>
        <v>99000</v>
      </c>
      <c r="AD638" s="90" t="str">
        <f t="shared" si="169"/>
        <v/>
      </c>
    </row>
    <row r="639" spans="1:30">
      <c r="A639" s="77">
        <v>197404</v>
      </c>
      <c r="B639" s="88">
        <f t="shared" si="159"/>
        <v>27029</v>
      </c>
      <c r="C639" s="79" t="str">
        <f t="shared" si="160"/>
        <v>Flood</v>
      </c>
      <c r="D639" s="79" t="str">
        <f t="shared" si="161"/>
        <v>Flood</v>
      </c>
      <c r="E639" s="79" t="str">
        <f t="shared" si="162"/>
        <v>Flood</v>
      </c>
      <c r="F639" s="89" t="str">
        <f t="shared" si="153"/>
        <v>&gt;RC</v>
      </c>
      <c r="G639" s="89" t="str">
        <f t="shared" si="154"/>
        <v>Storage</v>
      </c>
      <c r="H639" s="89" t="str">
        <f t="shared" si="163"/>
        <v>Tracy</v>
      </c>
      <c r="I639" s="89" t="str">
        <f t="shared" si="164"/>
        <v>Storage</v>
      </c>
      <c r="J639" s="79" t="str">
        <f>IF(DeltaCalc!P639="","--",DeltaCalc!P639)</f>
        <v>--</v>
      </c>
      <c r="K639" s="89" t="str">
        <f t="shared" si="165"/>
        <v>UWFE</v>
      </c>
      <c r="L639" s="90">
        <f>DeltaCalc!AF639</f>
        <v>52862.598844036649</v>
      </c>
      <c r="M639" s="90">
        <f t="shared" si="155"/>
        <v>56557.68359375</v>
      </c>
      <c r="N639" s="90">
        <f t="shared" si="156"/>
        <v>4693.1787109375</v>
      </c>
      <c r="O639" s="90">
        <f t="shared" si="157"/>
        <v>4218.30517578125</v>
      </c>
      <c r="P639" s="90">
        <f t="shared" si="166"/>
        <v>8911.48388671875</v>
      </c>
      <c r="Q639" s="90">
        <f t="shared" si="158"/>
        <v>53996.6796875</v>
      </c>
      <c r="R639" s="92">
        <f>Data!CG639</f>
        <v>0</v>
      </c>
      <c r="S639" s="92">
        <f>Data!CH639</f>
        <v>3038.06787109375</v>
      </c>
      <c r="T639" s="92">
        <f>Data!CI639</f>
        <v>800</v>
      </c>
      <c r="U639" s="92">
        <f>Data!CJ639</f>
        <v>3838.06787109375</v>
      </c>
      <c r="V639" s="90">
        <f>Data!CA640</f>
        <v>259.69146728515625</v>
      </c>
      <c r="W639" s="90">
        <f>Data!CC639</f>
        <v>964.91229248046875</v>
      </c>
      <c r="X639" s="90" t="str">
        <f t="shared" si="167"/>
        <v/>
      </c>
      <c r="Y639" s="90">
        <f>Data!BU640</f>
        <v>221.90547180175781</v>
      </c>
      <c r="Z639" s="90">
        <f>Data!BW639</f>
        <v>99000</v>
      </c>
      <c r="AA639" s="90" t="str">
        <f t="shared" si="168"/>
        <v/>
      </c>
      <c r="AB639" s="90">
        <f>Data!BX640</f>
        <v>184.45550537109375</v>
      </c>
      <c r="AC639" s="90">
        <f>Data!BZ639</f>
        <v>99000</v>
      </c>
      <c r="AD639" s="90" t="str">
        <f t="shared" si="169"/>
        <v/>
      </c>
    </row>
    <row r="640" spans="1:30">
      <c r="A640" s="77">
        <v>197405</v>
      </c>
      <c r="B640" s="88">
        <f t="shared" si="159"/>
        <v>27060</v>
      </c>
      <c r="C640" s="79" t="str">
        <f t="shared" si="160"/>
        <v>Flood</v>
      </c>
      <c r="D640" s="79" t="str">
        <f t="shared" si="161"/>
        <v>Flood</v>
      </c>
      <c r="E640" s="79" t="str">
        <f t="shared" si="162"/>
        <v>Flood</v>
      </c>
      <c r="F640" s="89" t="str">
        <f t="shared" si="153"/>
        <v>&gt;RC</v>
      </c>
      <c r="G640" s="89" t="str">
        <f t="shared" si="154"/>
        <v>Storage</v>
      </c>
      <c r="H640" s="89" t="str">
        <f t="shared" si="163"/>
        <v>Tracy</v>
      </c>
      <c r="I640" s="89" t="str">
        <f t="shared" si="164"/>
        <v>Storage</v>
      </c>
      <c r="J640" s="79" t="str">
        <f>IF(DeltaCalc!P640="","--",DeltaCalc!P640)</f>
        <v>--</v>
      </c>
      <c r="K640" s="89" t="str">
        <f t="shared" si="165"/>
        <v>UWFE</v>
      </c>
      <c r="L640" s="90">
        <f>DeltaCalc!AF640</f>
        <v>124046.17567378469</v>
      </c>
      <c r="M640" s="90">
        <f t="shared" si="155"/>
        <v>72097.2109375</v>
      </c>
      <c r="N640" s="90">
        <f t="shared" si="156"/>
        <v>4547.84033203125</v>
      </c>
      <c r="O640" s="90">
        <f t="shared" si="157"/>
        <v>4222.0703125</v>
      </c>
      <c r="P640" s="90">
        <f t="shared" si="166"/>
        <v>8769.91064453125</v>
      </c>
      <c r="Q640" s="90">
        <f t="shared" si="158"/>
        <v>124065.4765625</v>
      </c>
      <c r="R640" s="92">
        <f>Data!CG640</f>
        <v>0</v>
      </c>
      <c r="S640" s="92">
        <f>Data!CH640</f>
        <v>300</v>
      </c>
      <c r="T640" s="92">
        <f>Data!CI640</f>
        <v>800</v>
      </c>
      <c r="U640" s="92">
        <f>Data!CJ640</f>
        <v>1100</v>
      </c>
      <c r="V640" s="90">
        <f>Data!CA641</f>
        <v>359.34994506835937</v>
      </c>
      <c r="W640" s="90">
        <f>Data!CC640</f>
        <v>631.57891845703125</v>
      </c>
      <c r="X640" s="90" t="str">
        <f t="shared" si="167"/>
        <v/>
      </c>
      <c r="Y640" s="90">
        <f>Data!BU641</f>
        <v>231.06866455078125</v>
      </c>
      <c r="Z640" s="90">
        <f>Data!BW640</f>
        <v>99000</v>
      </c>
      <c r="AA640" s="90" t="str">
        <f t="shared" si="168"/>
        <v/>
      </c>
      <c r="AB640" s="90">
        <f>Data!BX641</f>
        <v>173.9913330078125</v>
      </c>
      <c r="AC640" s="90">
        <f>Data!BZ640</f>
        <v>99000</v>
      </c>
      <c r="AD640" s="90" t="str">
        <f t="shared" si="169"/>
        <v/>
      </c>
    </row>
    <row r="641" spans="1:30">
      <c r="A641" s="77">
        <v>197406</v>
      </c>
      <c r="B641" s="88">
        <f t="shared" si="159"/>
        <v>27088</v>
      </c>
      <c r="C641" s="79" t="str">
        <f t="shared" si="160"/>
        <v>Flood</v>
      </c>
      <c r="D641" s="79" t="str">
        <f t="shared" si="161"/>
        <v>Flood</v>
      </c>
      <c r="E641" s="79" t="str">
        <f t="shared" si="162"/>
        <v>Flood</v>
      </c>
      <c r="F641" s="89" t="str">
        <f t="shared" si="153"/>
        <v>Storage</v>
      </c>
      <c r="G641" s="89" t="str">
        <f t="shared" si="154"/>
        <v>Storage</v>
      </c>
      <c r="H641" s="89" t="str">
        <f t="shared" si="163"/>
        <v>Storage</v>
      </c>
      <c r="I641" s="89" t="str">
        <f t="shared" si="164"/>
        <v>Storage</v>
      </c>
      <c r="J641" s="79" t="str">
        <f>IF(DeltaCalc!P641="","--",DeltaCalc!P641)</f>
        <v>--</v>
      </c>
      <c r="K641" s="89" t="str">
        <f t="shared" si="165"/>
        <v>UWFE</v>
      </c>
      <c r="L641" s="90">
        <f>DeltaCalc!AF641</f>
        <v>27721.201643964247</v>
      </c>
      <c r="M641" s="90">
        <f t="shared" si="155"/>
        <v>42791.78125</v>
      </c>
      <c r="N641" s="90">
        <f t="shared" si="156"/>
        <v>4658.23583984375</v>
      </c>
      <c r="O641" s="90">
        <f t="shared" si="157"/>
        <v>3048.974609375</v>
      </c>
      <c r="P641" s="90">
        <f t="shared" si="166"/>
        <v>7707.21044921875</v>
      </c>
      <c r="Q641" s="90">
        <f t="shared" si="158"/>
        <v>28602.5078125</v>
      </c>
      <c r="R641" s="92">
        <f>Data!CG641</f>
        <v>0</v>
      </c>
      <c r="S641" s="92">
        <f>Data!CH641</f>
        <v>802.20501708984375</v>
      </c>
      <c r="T641" s="92">
        <f>Data!CI641</f>
        <v>800</v>
      </c>
      <c r="U641" s="92">
        <f>Data!CJ641</f>
        <v>1602.2049560546875</v>
      </c>
      <c r="V641" s="90">
        <f>Data!CA642</f>
        <v>324.81118774414062</v>
      </c>
      <c r="W641" s="90">
        <f>Data!CC641</f>
        <v>631.57891845703125</v>
      </c>
      <c r="X641" s="90" t="str">
        <f t="shared" si="167"/>
        <v/>
      </c>
      <c r="Y641" s="90">
        <f>Data!BU642</f>
        <v>229.54301452636719</v>
      </c>
      <c r="Z641" s="90">
        <f>Data!BW641</f>
        <v>99000</v>
      </c>
      <c r="AA641" s="90" t="str">
        <f t="shared" si="168"/>
        <v/>
      </c>
      <c r="AB641" s="90">
        <f>Data!BX642</f>
        <v>177.1636962890625</v>
      </c>
      <c r="AC641" s="90">
        <f>Data!BZ641</f>
        <v>99000</v>
      </c>
      <c r="AD641" s="90" t="str">
        <f t="shared" si="169"/>
        <v/>
      </c>
    </row>
    <row r="642" spans="1:30">
      <c r="A642" s="77">
        <v>197407</v>
      </c>
      <c r="B642" s="88">
        <f t="shared" si="159"/>
        <v>27119</v>
      </c>
      <c r="C642" s="79" t="str">
        <f t="shared" si="160"/>
        <v>Flood</v>
      </c>
      <c r="D642" s="79" t="str">
        <f t="shared" si="161"/>
        <v>Flood</v>
      </c>
      <c r="E642" s="79" t="str">
        <f t="shared" si="162"/>
        <v>Flood</v>
      </c>
      <c r="F642" s="89" t="str">
        <f t="shared" si="153"/>
        <v>Storage</v>
      </c>
      <c r="G642" s="89" t="str">
        <f t="shared" si="154"/>
        <v>Storage</v>
      </c>
      <c r="H642" s="89" t="str">
        <f t="shared" si="163"/>
        <v>Storage</v>
      </c>
      <c r="I642" s="89" t="str">
        <f t="shared" si="164"/>
        <v>Storage</v>
      </c>
      <c r="J642" s="79" t="str">
        <f>IF(DeltaCalc!P642="","--",DeltaCalc!P642)</f>
        <v>--</v>
      </c>
      <c r="K642" s="89" t="str">
        <f t="shared" si="165"/>
        <v>UWFE</v>
      </c>
      <c r="L642" s="90">
        <f>DeltaCalc!AF642</f>
        <v>87957.654260186711</v>
      </c>
      <c r="M642" s="90">
        <f t="shared" si="155"/>
        <v>68328</v>
      </c>
      <c r="N642" s="90">
        <f t="shared" si="156"/>
        <v>6550.416015625</v>
      </c>
      <c r="O642" s="90">
        <f t="shared" si="157"/>
        <v>2662.655517578125</v>
      </c>
      <c r="P642" s="90">
        <f t="shared" si="166"/>
        <v>9213.071533203125</v>
      </c>
      <c r="Q642" s="90">
        <f t="shared" si="158"/>
        <v>96610.8359375</v>
      </c>
      <c r="R642" s="92">
        <f>Data!CG642</f>
        <v>0</v>
      </c>
      <c r="S642" s="92">
        <f>Data!CH642</f>
        <v>2794.513916015625</v>
      </c>
      <c r="T642" s="92">
        <f>Data!CI642</f>
        <v>2500</v>
      </c>
      <c r="U642" s="92">
        <f>Data!CJ642</f>
        <v>5294.51416015625</v>
      </c>
      <c r="V642" s="90">
        <f>Data!CA643</f>
        <v>275.84548950195313</v>
      </c>
      <c r="W642" s="90">
        <f>Data!CC642</f>
        <v>631.57891845703125</v>
      </c>
      <c r="X642" s="90" t="str">
        <f t="shared" si="167"/>
        <v/>
      </c>
      <c r="Y642" s="90">
        <f>Data!BU643</f>
        <v>230.19551086425781</v>
      </c>
      <c r="Z642" s="90">
        <f>Data!BW642</f>
        <v>99000</v>
      </c>
      <c r="AA642" s="90" t="str">
        <f t="shared" si="168"/>
        <v/>
      </c>
      <c r="AB642" s="90">
        <f>Data!BX643</f>
        <v>189.63121032714844</v>
      </c>
      <c r="AC642" s="90">
        <f>Data!BZ642</f>
        <v>99000</v>
      </c>
      <c r="AD642" s="90" t="str">
        <f t="shared" si="169"/>
        <v/>
      </c>
    </row>
    <row r="643" spans="1:30">
      <c r="A643" s="77">
        <v>197408</v>
      </c>
      <c r="B643" s="88">
        <f t="shared" si="159"/>
        <v>27149</v>
      </c>
      <c r="C643" s="79" t="str">
        <f t="shared" si="160"/>
        <v>Flood</v>
      </c>
      <c r="D643" s="79" t="str">
        <f t="shared" si="161"/>
        <v>Flood</v>
      </c>
      <c r="E643" s="79" t="str">
        <f t="shared" si="162"/>
        <v>Flood</v>
      </c>
      <c r="F643" s="89" t="str">
        <f t="shared" si="153"/>
        <v>&lt;RC</v>
      </c>
      <c r="G643" s="89" t="str">
        <f t="shared" si="154"/>
        <v>&lt;RC</v>
      </c>
      <c r="H643" s="89" t="str">
        <f t="shared" si="163"/>
        <v>PulseCap1</v>
      </c>
      <c r="I643" s="89" t="str">
        <f t="shared" si="164"/>
        <v>PulseCap1</v>
      </c>
      <c r="J643" s="79" t="str">
        <f>IF(DeltaCalc!P643="","--",DeltaCalc!P643)</f>
        <v>--</v>
      </c>
      <c r="K643" s="89" t="str">
        <f t="shared" si="165"/>
        <v>UWFE</v>
      </c>
      <c r="L643" s="90">
        <f>DeltaCalc!AF643</f>
        <v>53294.375</v>
      </c>
      <c r="M643" s="90">
        <f t="shared" si="155"/>
        <v>52244.07421875</v>
      </c>
      <c r="N643" s="90">
        <f t="shared" si="156"/>
        <v>896.309814453125</v>
      </c>
      <c r="O643" s="90">
        <f t="shared" si="157"/>
        <v>896.309814453125</v>
      </c>
      <c r="P643" s="90">
        <f t="shared" si="166"/>
        <v>1792.61962890625</v>
      </c>
      <c r="Q643" s="90">
        <f t="shared" si="158"/>
        <v>53294.375</v>
      </c>
      <c r="R643" s="92">
        <f>Data!CG643</f>
        <v>0</v>
      </c>
      <c r="S643" s="92">
        <f>Data!CH643</f>
        <v>1000</v>
      </c>
      <c r="T643" s="92">
        <f>Data!CI643</f>
        <v>1000</v>
      </c>
      <c r="U643" s="92">
        <f>Data!CJ643</f>
        <v>2000</v>
      </c>
      <c r="V643" s="90">
        <f>Data!CA644</f>
        <v>330.19686889648437</v>
      </c>
      <c r="W643" s="90">
        <f>Data!CC643</f>
        <v>631.57891845703125</v>
      </c>
      <c r="X643" s="90" t="str">
        <f t="shared" si="167"/>
        <v/>
      </c>
      <c r="Y643" s="90">
        <f>Data!BU644</f>
        <v>246.91372680664062</v>
      </c>
      <c r="Z643" s="90">
        <f>Data!BW643</f>
        <v>450</v>
      </c>
      <c r="AA643" s="90" t="str">
        <f t="shared" si="168"/>
        <v/>
      </c>
      <c r="AB643" s="90">
        <f>Data!BX644</f>
        <v>221.45973205566406</v>
      </c>
      <c r="AC643" s="90">
        <f>Data!BZ643</f>
        <v>450</v>
      </c>
      <c r="AD643" s="90" t="str">
        <f t="shared" si="169"/>
        <v/>
      </c>
    </row>
    <row r="644" spans="1:30">
      <c r="A644" s="77">
        <v>197409</v>
      </c>
      <c r="B644" s="88">
        <f t="shared" si="159"/>
        <v>27180</v>
      </c>
      <c r="C644" s="79" t="str">
        <f t="shared" si="160"/>
        <v>Flood</v>
      </c>
      <c r="D644" s="79" t="str">
        <f t="shared" si="161"/>
        <v>Flood</v>
      </c>
      <c r="E644" s="79" t="str">
        <f t="shared" si="162"/>
        <v>Flood</v>
      </c>
      <c r="F644" s="89" t="str">
        <f t="shared" si="153"/>
        <v>&lt;RC</v>
      </c>
      <c r="G644" s="89" t="str">
        <f t="shared" si="154"/>
        <v>&lt;RC</v>
      </c>
      <c r="H644" s="89" t="str">
        <f t="shared" si="163"/>
        <v>PulseCap1</v>
      </c>
      <c r="I644" s="89" t="str">
        <f t="shared" si="164"/>
        <v>PulseCap1</v>
      </c>
      <c r="J644" s="79" t="str">
        <f>IF(DeltaCalc!P644="","--",DeltaCalc!P644)</f>
        <v>--</v>
      </c>
      <c r="K644" s="89" t="str">
        <f t="shared" si="165"/>
        <v>UWFE</v>
      </c>
      <c r="L644" s="90">
        <f>DeltaCalc!AF644</f>
        <v>20058.2109375</v>
      </c>
      <c r="M644" s="90">
        <f t="shared" si="155"/>
        <v>26200.50390625</v>
      </c>
      <c r="N644" s="90">
        <f t="shared" si="156"/>
        <v>700</v>
      </c>
      <c r="O644" s="90">
        <f t="shared" si="157"/>
        <v>800</v>
      </c>
      <c r="P644" s="90">
        <f t="shared" si="166"/>
        <v>1500</v>
      </c>
      <c r="Q644" s="90">
        <f t="shared" si="158"/>
        <v>20058.2109375</v>
      </c>
      <c r="R644" s="92">
        <f>Data!CG644</f>
        <v>0</v>
      </c>
      <c r="S644" s="92">
        <f>Data!CH644</f>
        <v>1000</v>
      </c>
      <c r="T644" s="92">
        <f>Data!CI644</f>
        <v>1000</v>
      </c>
      <c r="U644" s="92">
        <f>Data!CJ644</f>
        <v>2000</v>
      </c>
      <c r="V644" s="90">
        <f>Data!CA645</f>
        <v>351.41311645507812</v>
      </c>
      <c r="W644" s="90">
        <f>Data!CC644</f>
        <v>631.57891845703125</v>
      </c>
      <c r="X644" s="90" t="str">
        <f t="shared" si="167"/>
        <v/>
      </c>
      <c r="Y644" s="90">
        <f>Data!BU645</f>
        <v>240.03044128417969</v>
      </c>
      <c r="Z644" s="90">
        <f>Data!BW644</f>
        <v>450</v>
      </c>
      <c r="AA644" s="90" t="str">
        <f t="shared" si="168"/>
        <v/>
      </c>
      <c r="AB644" s="90">
        <f>Data!BX645</f>
        <v>265.88006591796875</v>
      </c>
      <c r="AC644" s="90">
        <f>Data!BZ644</f>
        <v>450</v>
      </c>
      <c r="AD644" s="90" t="str">
        <f t="shared" si="169"/>
        <v/>
      </c>
    </row>
    <row r="645" spans="1:30">
      <c r="A645" s="77">
        <v>197410</v>
      </c>
      <c r="B645" s="88">
        <f t="shared" si="159"/>
        <v>27210</v>
      </c>
      <c r="C645" s="79" t="str">
        <f t="shared" si="160"/>
        <v>NCP</v>
      </c>
      <c r="D645" s="79" t="str">
        <f t="shared" si="161"/>
        <v>Flood</v>
      </c>
      <c r="E645" s="79" t="str">
        <f t="shared" si="162"/>
        <v>Flood</v>
      </c>
      <c r="F645" s="89" t="str">
        <f t="shared" si="153"/>
        <v>&lt;RC</v>
      </c>
      <c r="G645" s="89" t="str">
        <f t="shared" si="154"/>
        <v>&lt;RC</v>
      </c>
      <c r="H645" s="89" t="str">
        <f t="shared" si="163"/>
        <v>--</v>
      </c>
      <c r="I645" s="89" t="str">
        <f t="shared" si="164"/>
        <v>--</v>
      </c>
      <c r="J645" s="79" t="str">
        <f>IF(DeltaCalc!P645="","--",DeltaCalc!P645)</f>
        <v>--</v>
      </c>
      <c r="K645" s="89" t="str">
        <f t="shared" si="165"/>
        <v>UWFE</v>
      </c>
      <c r="L645" s="90">
        <f>DeltaCalc!AF645</f>
        <v>8026.7035407118055</v>
      </c>
      <c r="M645" s="90">
        <f t="shared" si="155"/>
        <v>20221.93359375</v>
      </c>
      <c r="N645" s="90">
        <f t="shared" si="156"/>
        <v>3467.577880859375</v>
      </c>
      <c r="O645" s="90">
        <f t="shared" si="157"/>
        <v>3467.577880859375</v>
      </c>
      <c r="P645" s="90">
        <f t="shared" si="166"/>
        <v>6935.15576171875</v>
      </c>
      <c r="Q645" s="90">
        <f t="shared" si="158"/>
        <v>10670.064453125</v>
      </c>
      <c r="R645" s="92">
        <f>Data!CG645</f>
        <v>3150.18359375</v>
      </c>
      <c r="S645" s="92">
        <f>Data!CH645</f>
        <v>2500</v>
      </c>
      <c r="T645" s="92">
        <f>Data!CI645</f>
        <v>2000</v>
      </c>
      <c r="U645" s="92">
        <f>Data!CJ645</f>
        <v>4500</v>
      </c>
      <c r="V645" s="90">
        <f>Data!CA646</f>
        <v>290.19082641601562</v>
      </c>
      <c r="W645" s="90">
        <f>Data!CC645</f>
        <v>631.57891845703125</v>
      </c>
      <c r="X645" s="90" t="str">
        <f t="shared" si="167"/>
        <v/>
      </c>
      <c r="Y645" s="90">
        <f>Data!BU646</f>
        <v>187.48629760742187</v>
      </c>
      <c r="Z645" s="90">
        <f>Data!BW645</f>
        <v>450</v>
      </c>
      <c r="AA645" s="90" t="str">
        <f t="shared" si="168"/>
        <v/>
      </c>
      <c r="AB645" s="90">
        <f>Data!BX646</f>
        <v>234.27200317382812</v>
      </c>
      <c r="AC645" s="90">
        <f>Data!BZ645</f>
        <v>450</v>
      </c>
      <c r="AD645" s="90" t="str">
        <f t="shared" si="169"/>
        <v/>
      </c>
    </row>
    <row r="646" spans="1:30">
      <c r="A646" s="77">
        <v>197411</v>
      </c>
      <c r="B646" s="88">
        <f t="shared" si="159"/>
        <v>27241</v>
      </c>
      <c r="C646" s="79" t="str">
        <f t="shared" si="160"/>
        <v>Flood</v>
      </c>
      <c r="D646" s="79" t="str">
        <f t="shared" si="161"/>
        <v>Flood</v>
      </c>
      <c r="E646" s="79" t="str">
        <f t="shared" si="162"/>
        <v>--</v>
      </c>
      <c r="F646" s="89" t="str">
        <f t="shared" si="153"/>
        <v>&lt;RC</v>
      </c>
      <c r="G646" s="89" t="str">
        <f t="shared" si="154"/>
        <v>&lt;RC</v>
      </c>
      <c r="H646" s="89" t="str">
        <f t="shared" si="163"/>
        <v>Tracy</v>
      </c>
      <c r="I646" s="89" t="str">
        <f t="shared" si="164"/>
        <v>Banks</v>
      </c>
      <c r="J646" s="79" t="str">
        <f>IF(DeltaCalc!P646="","--",DeltaCalc!P646)</f>
        <v>MRDO</v>
      </c>
      <c r="K646" s="89" t="str">
        <f t="shared" si="165"/>
        <v>UWFE</v>
      </c>
      <c r="L646" s="90">
        <f>DeltaCalc!AF646</f>
        <v>0</v>
      </c>
      <c r="M646" s="90">
        <f t="shared" si="155"/>
        <v>18923.01953125</v>
      </c>
      <c r="N646" s="90">
        <f t="shared" si="156"/>
        <v>6680</v>
      </c>
      <c r="O646" s="90">
        <f t="shared" si="157"/>
        <v>4591.4833984375</v>
      </c>
      <c r="P646" s="90">
        <f t="shared" si="166"/>
        <v>11271.4833984375</v>
      </c>
      <c r="Q646" s="90">
        <f t="shared" si="158"/>
        <v>0</v>
      </c>
      <c r="R646" s="92">
        <f>Data!CG646</f>
        <v>15866.107421875</v>
      </c>
      <c r="S646" s="92">
        <f>Data!CH646</f>
        <v>6680</v>
      </c>
      <c r="T646" s="92">
        <f>Data!CI646</f>
        <v>4591.4833984375</v>
      </c>
      <c r="U646" s="92">
        <f>Data!CJ646</f>
        <v>11271.4833984375</v>
      </c>
      <c r="V646" s="90">
        <f>Data!CA647</f>
        <v>214.11798095703125</v>
      </c>
      <c r="W646" s="90">
        <f>Data!CC646</f>
        <v>631.57891845703125</v>
      </c>
      <c r="X646" s="90" t="str">
        <f t="shared" si="167"/>
        <v/>
      </c>
      <c r="Y646" s="90">
        <f>Data!BU647</f>
        <v>286.05072021484375</v>
      </c>
      <c r="Z646" s="90">
        <f>Data!BW646</f>
        <v>450</v>
      </c>
      <c r="AA646" s="90" t="str">
        <f t="shared" si="168"/>
        <v/>
      </c>
      <c r="AB646" s="90">
        <f>Data!BX647</f>
        <v>280.2822265625</v>
      </c>
      <c r="AC646" s="90">
        <f>Data!BZ646</f>
        <v>450</v>
      </c>
      <c r="AD646" s="90" t="str">
        <f t="shared" si="169"/>
        <v/>
      </c>
    </row>
    <row r="647" spans="1:30">
      <c r="A647" s="77">
        <v>197412</v>
      </c>
      <c r="B647" s="88">
        <f t="shared" si="159"/>
        <v>27272</v>
      </c>
      <c r="C647" s="79" t="str">
        <f t="shared" si="160"/>
        <v>Flood</v>
      </c>
      <c r="D647" s="79" t="str">
        <f t="shared" si="161"/>
        <v>Flood</v>
      </c>
      <c r="E647" s="79" t="str">
        <f t="shared" si="162"/>
        <v>Therm.</v>
      </c>
      <c r="F647" s="89" t="str">
        <f t="shared" si="153"/>
        <v>&lt;RC</v>
      </c>
      <c r="G647" s="89" t="str">
        <f t="shared" si="154"/>
        <v>&lt;RC</v>
      </c>
      <c r="H647" s="89" t="str">
        <f t="shared" si="163"/>
        <v>Tracy</v>
      </c>
      <c r="I647" s="89" t="str">
        <f t="shared" si="164"/>
        <v>Banks</v>
      </c>
      <c r="J647" s="79" t="str">
        <f>IF(DeltaCalc!P647="","--",DeltaCalc!P647)</f>
        <v>--</v>
      </c>
      <c r="K647" s="89" t="str">
        <f t="shared" si="165"/>
        <v>UWFE</v>
      </c>
      <c r="L647" s="90">
        <f>DeltaCalc!AF647</f>
        <v>2332.6787109375</v>
      </c>
      <c r="M647" s="90">
        <f t="shared" si="155"/>
        <v>16957.201171875</v>
      </c>
      <c r="N647" s="90">
        <f t="shared" si="156"/>
        <v>6680</v>
      </c>
      <c r="O647" s="90">
        <f t="shared" si="157"/>
        <v>4545.330078125</v>
      </c>
      <c r="P647" s="90">
        <f t="shared" si="166"/>
        <v>11225.330078125</v>
      </c>
      <c r="Q647" s="90">
        <f t="shared" si="158"/>
        <v>2332.6787109375</v>
      </c>
      <c r="R647" s="92">
        <f>Data!CG647</f>
        <v>12978.541015625</v>
      </c>
      <c r="S647" s="92">
        <f>Data!CH647</f>
        <v>6680</v>
      </c>
      <c r="T647" s="92">
        <f>Data!CI647</f>
        <v>4545.330078125</v>
      </c>
      <c r="U647" s="92">
        <f>Data!CJ647</f>
        <v>11225.330078125</v>
      </c>
      <c r="V647" s="90">
        <f>Data!CA648</f>
        <v>285.44131469726562</v>
      </c>
      <c r="W647" s="90">
        <f>Data!CC647</f>
        <v>631.57891845703125</v>
      </c>
      <c r="X647" s="90" t="str">
        <f t="shared" si="167"/>
        <v/>
      </c>
      <c r="Y647" s="90">
        <f>Data!BU648</f>
        <v>706.72894287109375</v>
      </c>
      <c r="Z647" s="90">
        <f>Data!BW647</f>
        <v>1350</v>
      </c>
      <c r="AA647" s="90" t="str">
        <f t="shared" si="168"/>
        <v/>
      </c>
      <c r="AB647" s="90">
        <f>Data!BX648</f>
        <v>502.383056640625</v>
      </c>
      <c r="AC647" s="90">
        <f>Data!BZ647</f>
        <v>1650</v>
      </c>
      <c r="AD647" s="90" t="str">
        <f t="shared" si="169"/>
        <v/>
      </c>
    </row>
    <row r="648" spans="1:30">
      <c r="A648" s="77">
        <v>197413</v>
      </c>
      <c r="B648" s="88">
        <f t="shared" si="159"/>
        <v>27302</v>
      </c>
      <c r="C648" s="79" t="str">
        <f t="shared" si="160"/>
        <v>Flood</v>
      </c>
      <c r="D648" s="79" t="str">
        <f t="shared" si="161"/>
        <v>Flood</v>
      </c>
      <c r="E648" s="79" t="str">
        <f t="shared" si="162"/>
        <v>--</v>
      </c>
      <c r="F648" s="89" t="str">
        <f t="shared" si="153"/>
        <v>&lt;RC</v>
      </c>
      <c r="G648" s="89" t="str">
        <f t="shared" si="154"/>
        <v>&lt;RC</v>
      </c>
      <c r="H648" s="89" t="str">
        <f t="shared" si="163"/>
        <v>Tracy</v>
      </c>
      <c r="I648" s="89" t="str">
        <f t="shared" si="164"/>
        <v>Banks</v>
      </c>
      <c r="J648" s="79" t="str">
        <f>IF(DeltaCalc!P648="","--",DeltaCalc!P648)</f>
        <v>MRDO</v>
      </c>
      <c r="K648" s="89" t="str">
        <f t="shared" si="165"/>
        <v>IBU</v>
      </c>
      <c r="L648" s="90">
        <f>DeltaCalc!AF648</f>
        <v>0</v>
      </c>
      <c r="M648" s="90">
        <f t="shared" si="155"/>
        <v>27045.82421875</v>
      </c>
      <c r="N648" s="90">
        <f t="shared" si="156"/>
        <v>6680</v>
      </c>
      <c r="O648" s="90">
        <f t="shared" si="157"/>
        <v>4476.63671875</v>
      </c>
      <c r="P648" s="90">
        <f t="shared" si="166"/>
        <v>11156.63671875</v>
      </c>
      <c r="Q648" s="90">
        <f t="shared" si="158"/>
        <v>0</v>
      </c>
      <c r="R648" s="92">
        <f>Data!CG648</f>
        <v>7948.41552734375</v>
      </c>
      <c r="S648" s="92">
        <f>Data!CH648</f>
        <v>6680</v>
      </c>
      <c r="T648" s="92">
        <f>Data!CI648</f>
        <v>4476.63671875</v>
      </c>
      <c r="U648" s="92">
        <f>Data!CJ648</f>
        <v>11156.63671875</v>
      </c>
      <c r="V648" s="90">
        <f>Data!CA649</f>
        <v>341.76959228515625</v>
      </c>
      <c r="W648" s="90">
        <f>Data!CC648</f>
        <v>964.91229248046875</v>
      </c>
      <c r="X648" s="90" t="str">
        <f t="shared" si="167"/>
        <v/>
      </c>
      <c r="Y648" s="90">
        <f>Data!BU649</f>
        <v>655.7412109375</v>
      </c>
      <c r="Z648" s="90">
        <f>Data!BW648</f>
        <v>99000</v>
      </c>
      <c r="AA648" s="90" t="str">
        <f t="shared" si="168"/>
        <v/>
      </c>
      <c r="AB648" s="90">
        <f>Data!BX649</f>
        <v>261.24649047851562</v>
      </c>
      <c r="AC648" s="90">
        <f>Data!BZ648</f>
        <v>99000</v>
      </c>
      <c r="AD648" s="90" t="str">
        <f t="shared" si="169"/>
        <v/>
      </c>
    </row>
    <row r="649" spans="1:30">
      <c r="A649" s="77">
        <v>197502</v>
      </c>
      <c r="B649" s="88">
        <f t="shared" si="159"/>
        <v>27333</v>
      </c>
      <c r="C649" s="79" t="str">
        <f t="shared" si="160"/>
        <v>Flood</v>
      </c>
      <c r="D649" s="79" t="str">
        <f t="shared" si="161"/>
        <v>Nimbus</v>
      </c>
      <c r="E649" s="79" t="str">
        <f t="shared" si="162"/>
        <v>--</v>
      </c>
      <c r="F649" s="89" t="str">
        <f t="shared" si="153"/>
        <v>&lt;RC</v>
      </c>
      <c r="G649" s="89" t="str">
        <f t="shared" si="154"/>
        <v>&lt;RC</v>
      </c>
      <c r="H649" s="89" t="str">
        <f t="shared" si="163"/>
        <v>Tracy</v>
      </c>
      <c r="I649" s="89" t="str">
        <f t="shared" si="164"/>
        <v>--</v>
      </c>
      <c r="J649" s="79" t="str">
        <f>IF(DeltaCalc!P649="","--",DeltaCalc!P649)</f>
        <v>MRDO</v>
      </c>
      <c r="K649" s="89" t="str">
        <f t="shared" si="165"/>
        <v>UWFE</v>
      </c>
      <c r="L649" s="90">
        <f>DeltaCalc!AF649</f>
        <v>0</v>
      </c>
      <c r="M649" s="90">
        <f t="shared" si="155"/>
        <v>16733.732421875</v>
      </c>
      <c r="N649" s="90">
        <f t="shared" si="156"/>
        <v>5527.69482421875</v>
      </c>
      <c r="O649" s="90">
        <f t="shared" si="157"/>
        <v>4360.52685546875</v>
      </c>
      <c r="P649" s="90">
        <f t="shared" si="166"/>
        <v>9888.2216796875</v>
      </c>
      <c r="Q649" s="90">
        <f t="shared" si="158"/>
        <v>0</v>
      </c>
      <c r="R649" s="92">
        <f>Data!CG649</f>
        <v>0</v>
      </c>
      <c r="S649" s="92">
        <f>Data!CH649</f>
        <v>6680</v>
      </c>
      <c r="T649" s="92">
        <f>Data!CI649</f>
        <v>4360.52685546875</v>
      </c>
      <c r="U649" s="92">
        <f>Data!CJ649</f>
        <v>11040.5263671875</v>
      </c>
      <c r="V649" s="90">
        <f>Data!CA650</f>
        <v>275.99200439453125</v>
      </c>
      <c r="W649" s="90">
        <f>Data!CC649</f>
        <v>964.91229248046875</v>
      </c>
      <c r="X649" s="90" t="str">
        <f t="shared" si="167"/>
        <v/>
      </c>
      <c r="Y649" s="90">
        <f>Data!BU650</f>
        <v>369.91143798828125</v>
      </c>
      <c r="Z649" s="90">
        <f>Data!BW649</f>
        <v>99000</v>
      </c>
      <c r="AA649" s="90" t="str">
        <f t="shared" si="168"/>
        <v/>
      </c>
      <c r="AB649" s="90">
        <f>Data!BX650</f>
        <v>261.11627197265625</v>
      </c>
      <c r="AC649" s="90">
        <f>Data!BZ649</f>
        <v>99000</v>
      </c>
      <c r="AD649" s="90" t="str">
        <f t="shared" si="169"/>
        <v/>
      </c>
    </row>
    <row r="650" spans="1:30">
      <c r="A650" s="77">
        <v>197503</v>
      </c>
      <c r="B650" s="88">
        <f t="shared" si="159"/>
        <v>27363</v>
      </c>
      <c r="C650" s="79" t="str">
        <f t="shared" si="160"/>
        <v>--</v>
      </c>
      <c r="D650" s="79" t="str">
        <f t="shared" si="161"/>
        <v>--</v>
      </c>
      <c r="E650" s="79" t="str">
        <f t="shared" si="162"/>
        <v>--</v>
      </c>
      <c r="F650" s="89" t="str">
        <f t="shared" si="153"/>
        <v>&lt;RC</v>
      </c>
      <c r="G650" s="89" t="str">
        <f t="shared" si="154"/>
        <v>&lt;RC</v>
      </c>
      <c r="H650" s="89" t="str">
        <f t="shared" si="163"/>
        <v>Tracy</v>
      </c>
      <c r="I650" s="89" t="str">
        <f t="shared" si="164"/>
        <v>--</v>
      </c>
      <c r="J650" s="79" t="str">
        <f>IF(DeltaCalc!P650="","--",DeltaCalc!P650)</f>
        <v>MRDO</v>
      </c>
      <c r="K650" s="89" t="str">
        <f t="shared" si="165"/>
        <v>IBU</v>
      </c>
      <c r="L650" s="90">
        <f>DeltaCalc!AF650</f>
        <v>0</v>
      </c>
      <c r="M650" s="90">
        <f t="shared" si="155"/>
        <v>17561.2421875</v>
      </c>
      <c r="N650" s="90">
        <f t="shared" si="156"/>
        <v>2125.959716796875</v>
      </c>
      <c r="O650" s="90">
        <f t="shared" si="157"/>
        <v>4255.41552734375</v>
      </c>
      <c r="P650" s="90">
        <f t="shared" si="166"/>
        <v>6381.375244140625</v>
      </c>
      <c r="Q650" s="90">
        <f t="shared" si="158"/>
        <v>0</v>
      </c>
      <c r="R650" s="92">
        <f>Data!CG650</f>
        <v>0</v>
      </c>
      <c r="S650" s="92">
        <f>Data!CH650</f>
        <v>6680</v>
      </c>
      <c r="T650" s="92">
        <f>Data!CI650</f>
        <v>4255.41552734375</v>
      </c>
      <c r="U650" s="92">
        <f>Data!CJ650</f>
        <v>10935.4150390625</v>
      </c>
      <c r="V650" s="90">
        <f>Data!CA651</f>
        <v>285.060546875</v>
      </c>
      <c r="W650" s="90">
        <f>Data!CC650</f>
        <v>964.91229248046875</v>
      </c>
      <c r="X650" s="90" t="str">
        <f t="shared" si="167"/>
        <v/>
      </c>
      <c r="Y650" s="90">
        <f>Data!BU651</f>
        <v>348.36172485351562</v>
      </c>
      <c r="Z650" s="90">
        <f>Data!BW650</f>
        <v>99000</v>
      </c>
      <c r="AA650" s="90" t="str">
        <f t="shared" si="168"/>
        <v/>
      </c>
      <c r="AB650" s="90">
        <f>Data!BX651</f>
        <v>272.29043579101562</v>
      </c>
      <c r="AC650" s="90">
        <f>Data!BZ650</f>
        <v>99000</v>
      </c>
      <c r="AD650" s="90" t="str">
        <f t="shared" si="169"/>
        <v/>
      </c>
    </row>
    <row r="651" spans="1:30">
      <c r="A651" s="77">
        <v>197504</v>
      </c>
      <c r="B651" s="88">
        <f t="shared" si="159"/>
        <v>27394</v>
      </c>
      <c r="C651" s="79" t="str">
        <f t="shared" si="160"/>
        <v>Keswick</v>
      </c>
      <c r="D651" s="79" t="str">
        <f t="shared" si="161"/>
        <v>Nimbus</v>
      </c>
      <c r="E651" s="79" t="str">
        <f t="shared" si="162"/>
        <v>Therm.</v>
      </c>
      <c r="F651" s="89" t="str">
        <f t="shared" si="153"/>
        <v>&lt;RC</v>
      </c>
      <c r="G651" s="89" t="str">
        <f t="shared" si="154"/>
        <v>&lt;RC</v>
      </c>
      <c r="H651" s="89" t="str">
        <f t="shared" si="163"/>
        <v>Tracy</v>
      </c>
      <c r="I651" s="89" t="str">
        <f t="shared" si="164"/>
        <v>Banks</v>
      </c>
      <c r="J651" s="79" t="str">
        <f>IF(DeltaCalc!P651="","--",DeltaCalc!P651)</f>
        <v>--</v>
      </c>
      <c r="K651" s="89" t="str">
        <f t="shared" si="165"/>
        <v>UWFE</v>
      </c>
      <c r="L651" s="90">
        <f>DeltaCalc!AF651</f>
        <v>166.09300489033194</v>
      </c>
      <c r="M651" s="90">
        <f t="shared" si="155"/>
        <v>14420.587890625</v>
      </c>
      <c r="N651" s="90">
        <f t="shared" si="156"/>
        <v>7151.32470703125</v>
      </c>
      <c r="O651" s="90">
        <f t="shared" si="157"/>
        <v>4223.7724609375</v>
      </c>
      <c r="P651" s="90">
        <f t="shared" si="166"/>
        <v>11375.09716796875</v>
      </c>
      <c r="Q651" s="90">
        <f t="shared" si="158"/>
        <v>1177.80126953125</v>
      </c>
      <c r="R651" s="92">
        <f>Data!CG651</f>
        <v>0</v>
      </c>
      <c r="S651" s="92">
        <f>Data!CH651</f>
        <v>4500</v>
      </c>
      <c r="T651" s="92">
        <f>Data!CI651</f>
        <v>3750</v>
      </c>
      <c r="U651" s="92">
        <f>Data!CJ651</f>
        <v>8250</v>
      </c>
      <c r="V651" s="90">
        <f>Data!CA652</f>
        <v>293.30178833007812</v>
      </c>
      <c r="W651" s="90">
        <f>Data!CC651</f>
        <v>964.91229248046875</v>
      </c>
      <c r="X651" s="90" t="str">
        <f t="shared" si="167"/>
        <v/>
      </c>
      <c r="Y651" s="90">
        <f>Data!BU652</f>
        <v>669.12957763671875</v>
      </c>
      <c r="Z651" s="90">
        <f>Data!BW651</f>
        <v>99000</v>
      </c>
      <c r="AA651" s="90" t="str">
        <f t="shared" si="168"/>
        <v/>
      </c>
      <c r="AB651" s="90">
        <f>Data!BX652</f>
        <v>403.92413330078125</v>
      </c>
      <c r="AC651" s="90">
        <f>Data!BZ651</f>
        <v>99000</v>
      </c>
      <c r="AD651" s="90" t="str">
        <f t="shared" si="169"/>
        <v/>
      </c>
    </row>
    <row r="652" spans="1:30">
      <c r="A652" s="77">
        <v>197505</v>
      </c>
      <c r="B652" s="88">
        <f t="shared" si="159"/>
        <v>27425</v>
      </c>
      <c r="C652" s="79" t="str">
        <f t="shared" si="160"/>
        <v>Keswick</v>
      </c>
      <c r="D652" s="79" t="str">
        <f t="shared" si="161"/>
        <v>Nimbus</v>
      </c>
      <c r="E652" s="79" t="str">
        <f t="shared" si="162"/>
        <v>Therm.</v>
      </c>
      <c r="F652" s="89" t="str">
        <f t="shared" si="153"/>
        <v>&lt;RC</v>
      </c>
      <c r="G652" s="89" t="str">
        <f t="shared" si="154"/>
        <v>&gt;RC</v>
      </c>
      <c r="H652" s="89" t="str">
        <f t="shared" si="163"/>
        <v>--</v>
      </c>
      <c r="I652" s="89" t="str">
        <f t="shared" si="164"/>
        <v>--</v>
      </c>
      <c r="J652" s="79" t="str">
        <f>IF(DeltaCalc!P652="","--",DeltaCalc!P652)</f>
        <v>--</v>
      </c>
      <c r="K652" s="89" t="str">
        <f t="shared" si="165"/>
        <v>UWFE</v>
      </c>
      <c r="L652" s="90">
        <f>DeltaCalc!AF652</f>
        <v>2996.51171875</v>
      </c>
      <c r="M652" s="90">
        <f t="shared" si="155"/>
        <v>13005.1884765625</v>
      </c>
      <c r="N652" s="90">
        <f t="shared" si="156"/>
        <v>3427.213623046875</v>
      </c>
      <c r="O652" s="90">
        <f t="shared" si="157"/>
        <v>3427.213623046875</v>
      </c>
      <c r="P652" s="90">
        <f t="shared" si="166"/>
        <v>6854.42724609375</v>
      </c>
      <c r="Q652" s="90">
        <f t="shared" si="158"/>
        <v>2996.51171875</v>
      </c>
      <c r="R652" s="92">
        <f>Data!CG652</f>
        <v>0</v>
      </c>
      <c r="S652" s="92">
        <f>Data!CH652</f>
        <v>2149.654296875</v>
      </c>
      <c r="T652" s="92">
        <f>Data!CI652</f>
        <v>3000</v>
      </c>
      <c r="U652" s="92">
        <f>Data!CJ652</f>
        <v>5149.654296875</v>
      </c>
      <c r="V652" s="90">
        <f>Data!CA653</f>
        <v>382.8790283203125</v>
      </c>
      <c r="W652" s="90">
        <f>Data!CC652</f>
        <v>631.57891845703125</v>
      </c>
      <c r="X652" s="90" t="str">
        <f t="shared" si="167"/>
        <v/>
      </c>
      <c r="Y652" s="90">
        <f>Data!BU653</f>
        <v>737.03924560546875</v>
      </c>
      <c r="Z652" s="90">
        <f>Data!BW652</f>
        <v>99000</v>
      </c>
      <c r="AA652" s="90" t="str">
        <f t="shared" si="168"/>
        <v/>
      </c>
      <c r="AB652" s="90">
        <f>Data!BX653</f>
        <v>580.05548095703125</v>
      </c>
      <c r="AC652" s="90">
        <f>Data!BZ652</f>
        <v>99000</v>
      </c>
      <c r="AD652" s="90" t="str">
        <f t="shared" si="169"/>
        <v/>
      </c>
    </row>
    <row r="653" spans="1:30">
      <c r="A653" s="77">
        <v>197506</v>
      </c>
      <c r="B653" s="88">
        <f t="shared" si="159"/>
        <v>27453</v>
      </c>
      <c r="C653" s="79" t="str">
        <f t="shared" si="160"/>
        <v>Flood</v>
      </c>
      <c r="D653" s="79" t="str">
        <f t="shared" si="161"/>
        <v>Flood</v>
      </c>
      <c r="E653" s="79" t="str">
        <f t="shared" si="162"/>
        <v>Flood</v>
      </c>
      <c r="F653" s="89" t="str">
        <f t="shared" ref="F653:F716" si="170">IF(ABS(CVPSL-$F$3)&lt;err,"Storage",IF(ABS(CVPSL-CVPSLRC)&lt;err,"@RC",IF(CVPSL&gt;CVPSLRC,"&gt;RC","&lt;RC")))</f>
        <v>&lt;RC</v>
      </c>
      <c r="G653" s="89" t="str">
        <f t="shared" ref="G653:G716" si="171">IF(ABS(SWPSL-$G$3)&lt;err,"Storage",IF(ABS(SWPSL-SWPSLRC)&lt;err,"@RC",IF(SWPSL&gt;SWPSLRC,"&gt;RC","&lt;RC")))</f>
        <v>&gt;RC</v>
      </c>
      <c r="H653" s="89" t="str">
        <f t="shared" si="163"/>
        <v>--</v>
      </c>
      <c r="I653" s="89" t="str">
        <f t="shared" si="164"/>
        <v>--</v>
      </c>
      <c r="J653" s="79" t="str">
        <f>IF(DeltaCalc!P653="","--",DeltaCalc!P653)</f>
        <v>--</v>
      </c>
      <c r="K653" s="89" t="str">
        <f t="shared" si="165"/>
        <v>UWFE</v>
      </c>
      <c r="L653" s="90">
        <f>DeltaCalc!AF653</f>
        <v>45793.3671875</v>
      </c>
      <c r="M653" s="90">
        <f t="shared" ref="M653:M716" si="172">Sac</f>
        <v>48373.83203125</v>
      </c>
      <c r="N653" s="90">
        <f t="shared" ref="N653:N716" si="173">Banks</f>
        <v>3237.49072265625</v>
      </c>
      <c r="O653" s="90">
        <f t="shared" ref="O653:O716" si="174">Tracy</f>
        <v>3237.49072265625</v>
      </c>
      <c r="P653" s="90">
        <f t="shared" si="166"/>
        <v>6474.9814453125</v>
      </c>
      <c r="Q653" s="90">
        <f t="shared" ref="Q653:Q716" si="175">DO</f>
        <v>45793.3671875</v>
      </c>
      <c r="R653" s="92">
        <f>Data!CG653</f>
        <v>0</v>
      </c>
      <c r="S653" s="92">
        <f>Data!CH653</f>
        <v>4250</v>
      </c>
      <c r="T653" s="92">
        <f>Data!CI653</f>
        <v>2500</v>
      </c>
      <c r="U653" s="92">
        <f>Data!CJ653</f>
        <v>6750</v>
      </c>
      <c r="V653" s="90">
        <f>Data!CA654</f>
        <v>369.34326171875</v>
      </c>
      <c r="W653" s="90">
        <f>Data!CC653</f>
        <v>631.57891845703125</v>
      </c>
      <c r="X653" s="90" t="str">
        <f t="shared" si="167"/>
        <v/>
      </c>
      <c r="Y653" s="90">
        <f>Data!BU654</f>
        <v>260.17691040039062</v>
      </c>
      <c r="Z653" s="90">
        <f>Data!BW653</f>
        <v>99000</v>
      </c>
      <c r="AA653" s="90" t="str">
        <f t="shared" si="168"/>
        <v/>
      </c>
      <c r="AB653" s="90">
        <f>Data!BX654</f>
        <v>200.0177001953125</v>
      </c>
      <c r="AC653" s="90">
        <f>Data!BZ653</f>
        <v>99000</v>
      </c>
      <c r="AD653" s="90" t="str">
        <f t="shared" si="169"/>
        <v/>
      </c>
    </row>
    <row r="654" spans="1:30">
      <c r="A654" s="77">
        <v>197507</v>
      </c>
      <c r="B654" s="88">
        <f t="shared" ref="B654:B717" si="176">Date</f>
        <v>27484</v>
      </c>
      <c r="C654" s="79" t="str">
        <f t="shared" ref="C654:C717" si="177">IF(NCP&lt;err,"NCP",IF(Kes&lt;err,"Keswick",IF(ABS(Shasta-ShastaFlood)&lt;err,"Flood",IF(ABS(Tracy-$F$4)&lt;err,"T. Min","--"))))</f>
        <v>Flood</v>
      </c>
      <c r="D654" s="79" t="str">
        <f t="shared" ref="D654:D717" si="178">IF(Nimbus&lt;err,"Nimbus",IF(HSt&lt;err,"H St.",IF(ABS(Folsom-FolsomFlood)&lt;err,"Flood",IF(ABS(Tracy-$F$4)&lt;err,"T. Min","--"))))</f>
        <v>Flood</v>
      </c>
      <c r="E654" s="79" t="str">
        <f t="shared" ref="E654:E717" si="179">IF(Therm&lt;err,"Therm.",IF(FMin&lt;err,"F. Min",IF(ABS(Oroville-OrovilleFlood)&lt;err,"Flood",IF(ABS(Banks-$G$4)&lt;err,"B. Min","--"))))</f>
        <v>Flood</v>
      </c>
      <c r="F654" s="89" t="str">
        <f t="shared" si="170"/>
        <v>&gt;RC</v>
      </c>
      <c r="G654" s="89" t="str">
        <f t="shared" si="171"/>
        <v>&lt;RC</v>
      </c>
      <c r="H654" s="89" t="str">
        <f t="shared" ref="H654:H717" si="180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Tracy</v>
      </c>
      <c r="I654" s="89" t="str">
        <f t="shared" ref="I654:I717" si="181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--</v>
      </c>
      <c r="J654" s="79" t="str">
        <f>IF(DeltaCalc!P654="","--",DeltaCalc!P654)</f>
        <v>--</v>
      </c>
      <c r="K654" s="89" t="str">
        <f t="shared" ref="K654:K717" si="182">IF(COA&gt;0.5,"UWFE","IBU")</f>
        <v>UWFE</v>
      </c>
      <c r="L654" s="90">
        <f>DeltaCalc!AF654</f>
        <v>65435.871650080531</v>
      </c>
      <c r="M654" s="90">
        <f t="shared" si="172"/>
        <v>59026.9375</v>
      </c>
      <c r="N654" s="90">
        <f t="shared" si="173"/>
        <v>5628.16357421875</v>
      </c>
      <c r="O654" s="90">
        <f t="shared" si="174"/>
        <v>4270.66455078125</v>
      </c>
      <c r="P654" s="90">
        <f t="shared" ref="P654:P717" si="183">N654+O654</f>
        <v>9898.828125</v>
      </c>
      <c r="Q654" s="90">
        <f t="shared" si="175"/>
        <v>74740.7265625</v>
      </c>
      <c r="R654" s="92">
        <f>Data!CG654</f>
        <v>0</v>
      </c>
      <c r="S654" s="92">
        <f>Data!CH654</f>
        <v>4250</v>
      </c>
      <c r="T654" s="92">
        <f>Data!CI654</f>
        <v>2500</v>
      </c>
      <c r="U654" s="92">
        <f>Data!CJ654</f>
        <v>6750</v>
      </c>
      <c r="V654" s="90">
        <f>Data!CA655</f>
        <v>382.0345458984375</v>
      </c>
      <c r="W654" s="90">
        <f>Data!CC654</f>
        <v>631.57891845703125</v>
      </c>
      <c r="X654" s="90" t="str">
        <f t="shared" ref="X654:X717" si="184">IF(V654&gt;W654,V654-W654,"")</f>
        <v/>
      </c>
      <c r="Y654" s="90">
        <f>Data!BU655</f>
        <v>234.36378479003906</v>
      </c>
      <c r="Z654" s="90">
        <f>Data!BW654</f>
        <v>99000</v>
      </c>
      <c r="AA654" s="90" t="str">
        <f t="shared" ref="AA654:AA717" si="185">IF(Y654&gt;Z654,Y654-Z654,"")</f>
        <v/>
      </c>
      <c r="AB654" s="90">
        <f>Data!BX655</f>
        <v>179.52671813964844</v>
      </c>
      <c r="AC654" s="90">
        <f>Data!BZ654</f>
        <v>99000</v>
      </c>
      <c r="AD654" s="90" t="str">
        <f t="shared" ref="AD654:AD717" si="186">IF(AB654&gt;AC654,AB654-AC654,"")</f>
        <v/>
      </c>
    </row>
    <row r="655" spans="1:30">
      <c r="A655" s="77">
        <v>197508</v>
      </c>
      <c r="B655" s="88">
        <f t="shared" si="176"/>
        <v>27514</v>
      </c>
      <c r="C655" s="79" t="str">
        <f>IF(NCP&lt;err,"NCP",IF(Kes&lt;err,"Keswick",IF(ABS(Shasta-ShastaFlood)&lt;err,"Flood",IF(ABS(Tracy-$F$4)&lt;err,"T. Min","--"))))</f>
        <v>Keswick</v>
      </c>
      <c r="D655" s="79" t="str">
        <f t="shared" si="178"/>
        <v>Flood</v>
      </c>
      <c r="E655" s="79" t="str">
        <f t="shared" si="179"/>
        <v>Flood</v>
      </c>
      <c r="F655" s="89" t="str">
        <f t="shared" si="170"/>
        <v>&lt;RC</v>
      </c>
      <c r="G655" s="89" t="str">
        <f t="shared" si="171"/>
        <v>&lt;RC</v>
      </c>
      <c r="H655" s="89" t="str">
        <f t="shared" si="180"/>
        <v>PulseCap1</v>
      </c>
      <c r="I655" s="89" t="str">
        <f t="shared" si="181"/>
        <v>PulseCap1</v>
      </c>
      <c r="J655" s="79" t="str">
        <f>IF(DeltaCalc!P655="","--",DeltaCalc!P655)</f>
        <v>--</v>
      </c>
      <c r="K655" s="89" t="str">
        <f t="shared" si="182"/>
        <v>UWFE</v>
      </c>
      <c r="L655" s="90">
        <f>DeltaCalc!AF655</f>
        <v>14462.2138671875</v>
      </c>
      <c r="M655" s="90">
        <f t="shared" si="172"/>
        <v>23415.259765625</v>
      </c>
      <c r="N655" s="90">
        <f t="shared" si="173"/>
        <v>855.1474609375</v>
      </c>
      <c r="O655" s="90">
        <f t="shared" si="174"/>
        <v>855.1474609375</v>
      </c>
      <c r="P655" s="90">
        <f t="shared" si="183"/>
        <v>1710.294921875</v>
      </c>
      <c r="Q655" s="90">
        <f t="shared" si="175"/>
        <v>14462.2138671875</v>
      </c>
      <c r="R655" s="92">
        <f>Data!CG655</f>
        <v>0</v>
      </c>
      <c r="S655" s="92">
        <f>Data!CH655</f>
        <v>1000</v>
      </c>
      <c r="T655" s="92">
        <f>Data!CI655</f>
        <v>1000</v>
      </c>
      <c r="U655" s="92">
        <f>Data!CJ655</f>
        <v>2000</v>
      </c>
      <c r="V655" s="90">
        <f>Data!CA656</f>
        <v>472.8558349609375</v>
      </c>
      <c r="W655" s="90">
        <f>Data!CC655</f>
        <v>631.57891845703125</v>
      </c>
      <c r="X655" s="90" t="str">
        <f t="shared" si="184"/>
        <v/>
      </c>
      <c r="Y655" s="90">
        <f>Data!BU656</f>
        <v>246.917724609375</v>
      </c>
      <c r="Z655" s="90">
        <f>Data!BW655</f>
        <v>450</v>
      </c>
      <c r="AA655" s="90" t="str">
        <f t="shared" si="185"/>
        <v/>
      </c>
      <c r="AB655" s="90">
        <f>Data!BX656</f>
        <v>198.74482727050781</v>
      </c>
      <c r="AC655" s="90">
        <f>Data!BZ655</f>
        <v>450</v>
      </c>
      <c r="AD655" s="90" t="str">
        <f t="shared" si="186"/>
        <v/>
      </c>
    </row>
    <row r="656" spans="1:30">
      <c r="A656" s="77">
        <v>197509</v>
      </c>
      <c r="B656" s="88">
        <f t="shared" si="176"/>
        <v>27545</v>
      </c>
      <c r="C656" s="79" t="str">
        <f t="shared" si="177"/>
        <v>Flood</v>
      </c>
      <c r="D656" s="79" t="str">
        <f t="shared" si="178"/>
        <v>Flood</v>
      </c>
      <c r="E656" s="79" t="str">
        <f t="shared" si="179"/>
        <v>Flood</v>
      </c>
      <c r="F656" s="89" t="str">
        <f t="shared" si="170"/>
        <v>&lt;RC</v>
      </c>
      <c r="G656" s="89" t="str">
        <f t="shared" si="171"/>
        <v>&lt;RC</v>
      </c>
      <c r="H656" s="89" t="str">
        <f t="shared" si="180"/>
        <v>PulseCap1</v>
      </c>
      <c r="I656" s="89" t="str">
        <f t="shared" si="181"/>
        <v>PulseCap1</v>
      </c>
      <c r="J656" s="79" t="str">
        <f>IF(DeltaCalc!P656="","--",DeltaCalc!P656)</f>
        <v>--</v>
      </c>
      <c r="K656" s="89" t="str">
        <f t="shared" si="182"/>
        <v>UWFE</v>
      </c>
      <c r="L656" s="90">
        <f>DeltaCalc!AF656</f>
        <v>28464.92578125</v>
      </c>
      <c r="M656" s="90">
        <f t="shared" si="172"/>
        <v>29554.7578125</v>
      </c>
      <c r="N656" s="90">
        <f t="shared" si="173"/>
        <v>700</v>
      </c>
      <c r="O656" s="90">
        <f t="shared" si="174"/>
        <v>800</v>
      </c>
      <c r="P656" s="90">
        <f t="shared" si="183"/>
        <v>1500</v>
      </c>
      <c r="Q656" s="90">
        <f t="shared" si="175"/>
        <v>28464.92578125</v>
      </c>
      <c r="R656" s="92">
        <f>Data!CG656</f>
        <v>0</v>
      </c>
      <c r="S656" s="92">
        <f>Data!CH656</f>
        <v>1000</v>
      </c>
      <c r="T656" s="92">
        <f>Data!CI656</f>
        <v>1000</v>
      </c>
      <c r="U656" s="92">
        <f>Data!CJ656</f>
        <v>2000</v>
      </c>
      <c r="V656" s="90">
        <f>Data!CA657</f>
        <v>413.80999755859375</v>
      </c>
      <c r="W656" s="90">
        <f>Data!CC656</f>
        <v>631.57891845703125</v>
      </c>
      <c r="X656" s="90" t="str">
        <f t="shared" si="184"/>
        <v/>
      </c>
      <c r="Y656" s="90">
        <f>Data!BU657</f>
        <v>236.18292236328125</v>
      </c>
      <c r="Z656" s="90">
        <f>Data!BW656</f>
        <v>450</v>
      </c>
      <c r="AA656" s="90" t="str">
        <f t="shared" si="185"/>
        <v/>
      </c>
      <c r="AB656" s="90">
        <f>Data!BX657</f>
        <v>201.70358276367187</v>
      </c>
      <c r="AC656" s="90">
        <f>Data!BZ656</f>
        <v>450</v>
      </c>
      <c r="AD656" s="90" t="str">
        <f t="shared" si="186"/>
        <v/>
      </c>
    </row>
    <row r="657" spans="1:30">
      <c r="A657" s="77">
        <v>197510</v>
      </c>
      <c r="B657" s="88">
        <f t="shared" si="176"/>
        <v>27575</v>
      </c>
      <c r="C657" s="79" t="str">
        <f t="shared" si="177"/>
        <v>Flood</v>
      </c>
      <c r="D657" s="79" t="str">
        <f t="shared" si="178"/>
        <v>Flood</v>
      </c>
      <c r="E657" s="79" t="str">
        <f t="shared" si="179"/>
        <v>Flood</v>
      </c>
      <c r="F657" s="89" t="str">
        <f t="shared" si="170"/>
        <v>&lt;RC</v>
      </c>
      <c r="G657" s="89" t="str">
        <f t="shared" si="171"/>
        <v>&lt;RC</v>
      </c>
      <c r="H657" s="89" t="str">
        <f t="shared" si="180"/>
        <v>--</v>
      </c>
      <c r="I657" s="89" t="str">
        <f t="shared" si="181"/>
        <v>--</v>
      </c>
      <c r="J657" s="79" t="str">
        <f>IF(DeltaCalc!P657="","--",DeltaCalc!P657)</f>
        <v>--</v>
      </c>
      <c r="K657" s="89" t="str">
        <f t="shared" si="182"/>
        <v>UWFE</v>
      </c>
      <c r="L657" s="90">
        <f>DeltaCalc!AF657</f>
        <v>12296.816615663538</v>
      </c>
      <c r="M657" s="90">
        <f t="shared" si="172"/>
        <v>24707.2578125</v>
      </c>
      <c r="N657" s="90">
        <f t="shared" si="173"/>
        <v>3739.0537109375</v>
      </c>
      <c r="O657" s="90">
        <f t="shared" si="174"/>
        <v>3739.0537109375</v>
      </c>
      <c r="P657" s="90">
        <f t="shared" si="183"/>
        <v>7478.107421875</v>
      </c>
      <c r="Q657" s="90">
        <f t="shared" si="175"/>
        <v>13854.154296875</v>
      </c>
      <c r="R657" s="92">
        <f>Data!CG657</f>
        <v>0</v>
      </c>
      <c r="S657" s="92">
        <f>Data!CH657</f>
        <v>2500</v>
      </c>
      <c r="T657" s="92">
        <f>Data!CI657</f>
        <v>2000</v>
      </c>
      <c r="U657" s="92">
        <f>Data!CJ657</f>
        <v>4500</v>
      </c>
      <c r="V657" s="90">
        <f>Data!CA658</f>
        <v>278.69119262695312</v>
      </c>
      <c r="W657" s="90">
        <f>Data!CC657</f>
        <v>631.57891845703125</v>
      </c>
      <c r="X657" s="90" t="str">
        <f t="shared" si="184"/>
        <v/>
      </c>
      <c r="Y657" s="90">
        <f>Data!BU658</f>
        <v>191.26472473144531</v>
      </c>
      <c r="Z657" s="90">
        <f>Data!BW657</f>
        <v>450</v>
      </c>
      <c r="AA657" s="90" t="str">
        <f t="shared" si="185"/>
        <v/>
      </c>
      <c r="AB657" s="90">
        <f>Data!BX658</f>
        <v>209.76652526855469</v>
      </c>
      <c r="AC657" s="90">
        <f>Data!BZ657</f>
        <v>450</v>
      </c>
      <c r="AD657" s="90" t="str">
        <f t="shared" si="186"/>
        <v/>
      </c>
    </row>
    <row r="658" spans="1:30">
      <c r="A658" s="77">
        <v>197511</v>
      </c>
      <c r="B658" s="88">
        <f t="shared" si="176"/>
        <v>27606</v>
      </c>
      <c r="C658" s="79" t="str">
        <f t="shared" si="177"/>
        <v>Flood</v>
      </c>
      <c r="D658" s="79" t="str">
        <f t="shared" si="178"/>
        <v>Flood</v>
      </c>
      <c r="E658" s="79" t="str">
        <f t="shared" si="179"/>
        <v>--</v>
      </c>
      <c r="F658" s="89" t="str">
        <f t="shared" si="170"/>
        <v>&lt;RC</v>
      </c>
      <c r="G658" s="89" t="str">
        <f t="shared" si="171"/>
        <v>&lt;RC</v>
      </c>
      <c r="H658" s="89" t="str">
        <f t="shared" si="180"/>
        <v>Tracy</v>
      </c>
      <c r="I658" s="89" t="str">
        <f t="shared" si="181"/>
        <v>Banks</v>
      </c>
      <c r="J658" s="79" t="str">
        <f>IF(DeltaCalc!P658="","--",DeltaCalc!P658)</f>
        <v>MRDO</v>
      </c>
      <c r="K658" s="89" t="str">
        <f t="shared" si="182"/>
        <v>IBU</v>
      </c>
      <c r="L658" s="90">
        <f>DeltaCalc!AF658</f>
        <v>0</v>
      </c>
      <c r="M658" s="90">
        <f t="shared" si="172"/>
        <v>18720.509765625</v>
      </c>
      <c r="N658" s="90">
        <f t="shared" si="173"/>
        <v>6680</v>
      </c>
      <c r="O658" s="90">
        <f t="shared" si="174"/>
        <v>4526.955078125</v>
      </c>
      <c r="P658" s="90">
        <f t="shared" si="183"/>
        <v>11206.955078125</v>
      </c>
      <c r="Q658" s="90">
        <f t="shared" si="175"/>
        <v>0</v>
      </c>
      <c r="R658" s="92">
        <f>Data!CG658</f>
        <v>13058.80078125</v>
      </c>
      <c r="S658" s="92">
        <f>Data!CH658</f>
        <v>6680</v>
      </c>
      <c r="T658" s="92">
        <f>Data!CI658</f>
        <v>4526.955078125</v>
      </c>
      <c r="U658" s="92">
        <f>Data!CJ658</f>
        <v>11206.955078125</v>
      </c>
      <c r="V658" s="90">
        <f>Data!CA659</f>
        <v>211.20140075683594</v>
      </c>
      <c r="W658" s="90">
        <f>Data!CC658</f>
        <v>631.57891845703125</v>
      </c>
      <c r="X658" s="90" t="str">
        <f t="shared" si="184"/>
        <v/>
      </c>
      <c r="Y658" s="90">
        <f>Data!BU659</f>
        <v>212.07206726074219</v>
      </c>
      <c r="Z658" s="90">
        <f>Data!BW658</f>
        <v>450</v>
      </c>
      <c r="AA658" s="90" t="str">
        <f t="shared" si="185"/>
        <v/>
      </c>
      <c r="AB658" s="90">
        <f>Data!BX659</f>
        <v>238.4072265625</v>
      </c>
      <c r="AC658" s="90">
        <f>Data!BZ658</f>
        <v>450</v>
      </c>
      <c r="AD658" s="90" t="str">
        <f t="shared" si="186"/>
        <v/>
      </c>
    </row>
    <row r="659" spans="1:30">
      <c r="A659" s="77">
        <v>197512</v>
      </c>
      <c r="B659" s="88">
        <f t="shared" si="176"/>
        <v>27637</v>
      </c>
      <c r="C659" s="79" t="str">
        <f t="shared" si="177"/>
        <v>Flood</v>
      </c>
      <c r="D659" s="79" t="str">
        <f t="shared" si="178"/>
        <v>Flood</v>
      </c>
      <c r="E659" s="79" t="str">
        <f t="shared" si="179"/>
        <v>Therm.</v>
      </c>
      <c r="F659" s="89" t="str">
        <f t="shared" si="170"/>
        <v>&lt;RC</v>
      </c>
      <c r="G659" s="89" t="str">
        <f t="shared" si="171"/>
        <v>&lt;RC</v>
      </c>
      <c r="H659" s="89" t="str">
        <f t="shared" si="180"/>
        <v>Tracy</v>
      </c>
      <c r="I659" s="89" t="str">
        <f t="shared" si="181"/>
        <v>Banks</v>
      </c>
      <c r="J659" s="79" t="str">
        <f>IF(DeltaCalc!P659="","--",DeltaCalc!P659)</f>
        <v>--</v>
      </c>
      <c r="K659" s="89" t="str">
        <f t="shared" si="182"/>
        <v>UWFE</v>
      </c>
      <c r="L659" s="90">
        <f>DeltaCalc!AF659</f>
        <v>2324.286865234375</v>
      </c>
      <c r="M659" s="90">
        <f t="shared" si="172"/>
        <v>16452.455078125</v>
      </c>
      <c r="N659" s="90">
        <f t="shared" si="173"/>
        <v>6680</v>
      </c>
      <c r="O659" s="90">
        <f t="shared" si="174"/>
        <v>4496.35498046875</v>
      </c>
      <c r="P659" s="90">
        <f t="shared" si="183"/>
        <v>11176.35498046875</v>
      </c>
      <c r="Q659" s="90">
        <f t="shared" si="175"/>
        <v>2324.286865234375</v>
      </c>
      <c r="R659" s="92">
        <f>Data!CG659</f>
        <v>11686.9794921875</v>
      </c>
      <c r="S659" s="92">
        <f>Data!CH659</f>
        <v>6680</v>
      </c>
      <c r="T659" s="92">
        <f>Data!CI659</f>
        <v>4496.35498046875</v>
      </c>
      <c r="U659" s="92">
        <f>Data!CJ659</f>
        <v>11176.35546875</v>
      </c>
      <c r="V659" s="90">
        <f>Data!CA660</f>
        <v>263.48245239257812</v>
      </c>
      <c r="W659" s="90">
        <f>Data!CC659</f>
        <v>631.57891845703125</v>
      </c>
      <c r="X659" s="90" t="str">
        <f t="shared" si="184"/>
        <v/>
      </c>
      <c r="Y659" s="90">
        <f>Data!BU660</f>
        <v>636.214599609375</v>
      </c>
      <c r="Z659" s="90">
        <f>Data!BW659</f>
        <v>1350</v>
      </c>
      <c r="AA659" s="90" t="str">
        <f t="shared" si="185"/>
        <v/>
      </c>
      <c r="AB659" s="90">
        <f>Data!BX660</f>
        <v>449.95217895507812</v>
      </c>
      <c r="AC659" s="90">
        <f>Data!BZ659</f>
        <v>1650</v>
      </c>
      <c r="AD659" s="90" t="str">
        <f t="shared" si="186"/>
        <v/>
      </c>
    </row>
    <row r="660" spans="1:30">
      <c r="A660" s="77">
        <v>197513</v>
      </c>
      <c r="B660" s="88">
        <f t="shared" si="176"/>
        <v>27667</v>
      </c>
      <c r="C660" s="79" t="str">
        <f t="shared" si="177"/>
        <v>Flood</v>
      </c>
      <c r="D660" s="79" t="str">
        <f t="shared" si="178"/>
        <v>Flood</v>
      </c>
      <c r="E660" s="79" t="str">
        <f t="shared" si="179"/>
        <v>--</v>
      </c>
      <c r="F660" s="89" t="str">
        <f t="shared" si="170"/>
        <v>&lt;RC</v>
      </c>
      <c r="G660" s="89" t="str">
        <f t="shared" si="171"/>
        <v>&lt;RC</v>
      </c>
      <c r="H660" s="89" t="str">
        <f t="shared" si="180"/>
        <v>Tracy</v>
      </c>
      <c r="I660" s="89" t="str">
        <f t="shared" si="181"/>
        <v>Banks</v>
      </c>
      <c r="J660" s="79" t="str">
        <f>IF(DeltaCalc!P660="","--",DeltaCalc!P660)</f>
        <v>MRDO</v>
      </c>
      <c r="K660" s="89" t="str">
        <f t="shared" si="182"/>
        <v>IBU</v>
      </c>
      <c r="L660" s="90">
        <f>DeltaCalc!AF660</f>
        <v>0</v>
      </c>
      <c r="M660" s="90">
        <f t="shared" si="172"/>
        <v>26811.935546875</v>
      </c>
      <c r="N660" s="90">
        <f t="shared" si="173"/>
        <v>6680</v>
      </c>
      <c r="O660" s="90">
        <f t="shared" si="174"/>
        <v>4436.5732421875</v>
      </c>
      <c r="P660" s="90">
        <f t="shared" si="183"/>
        <v>11116.5732421875</v>
      </c>
      <c r="Q660" s="90">
        <f t="shared" si="175"/>
        <v>0</v>
      </c>
      <c r="R660" s="92">
        <f>Data!CG660</f>
        <v>7730.2724609375</v>
      </c>
      <c r="S660" s="92">
        <f>Data!CH660</f>
        <v>6680</v>
      </c>
      <c r="T660" s="92">
        <f>Data!CI660</f>
        <v>4436.5732421875</v>
      </c>
      <c r="U660" s="92">
        <f>Data!CJ660</f>
        <v>11116.5732421875</v>
      </c>
      <c r="V660" s="90">
        <f>Data!CA661</f>
        <v>325.93624877929687</v>
      </c>
      <c r="W660" s="90">
        <f>Data!CC660</f>
        <v>964.91229248046875</v>
      </c>
      <c r="X660" s="90" t="str">
        <f t="shared" si="184"/>
        <v/>
      </c>
      <c r="Y660" s="90">
        <f>Data!BU661</f>
        <v>635.30023193359375</v>
      </c>
      <c r="Z660" s="90">
        <f>Data!BW660</f>
        <v>99000</v>
      </c>
      <c r="AA660" s="90" t="str">
        <f t="shared" si="185"/>
        <v/>
      </c>
      <c r="AB660" s="90">
        <f>Data!BX661</f>
        <v>266.53823852539062</v>
      </c>
      <c r="AC660" s="90">
        <f>Data!BZ660</f>
        <v>99000</v>
      </c>
      <c r="AD660" s="90" t="str">
        <f t="shared" si="186"/>
        <v/>
      </c>
    </row>
    <row r="661" spans="1:30">
      <c r="A661" s="77">
        <v>197602</v>
      </c>
      <c r="B661" s="88">
        <f t="shared" si="176"/>
        <v>27698</v>
      </c>
      <c r="C661" s="79" t="str">
        <f t="shared" si="177"/>
        <v>Flood</v>
      </c>
      <c r="D661" s="79" t="str">
        <f t="shared" si="178"/>
        <v>Nimbus</v>
      </c>
      <c r="E661" s="79" t="str">
        <f t="shared" si="179"/>
        <v>--</v>
      </c>
      <c r="F661" s="89" t="str">
        <f t="shared" si="170"/>
        <v>&gt;RC</v>
      </c>
      <c r="G661" s="89" t="str">
        <f t="shared" si="171"/>
        <v>@RC</v>
      </c>
      <c r="H661" s="89" t="str">
        <f t="shared" si="180"/>
        <v>Tracy</v>
      </c>
      <c r="I661" s="89" t="str">
        <f t="shared" si="181"/>
        <v>--</v>
      </c>
      <c r="J661" s="79" t="str">
        <f>IF(DeltaCalc!P661="","--",DeltaCalc!P661)</f>
        <v>MRDO</v>
      </c>
      <c r="K661" s="89" t="str">
        <f t="shared" si="182"/>
        <v>UWFE</v>
      </c>
      <c r="L661" s="90">
        <f>DeltaCalc!AF661</f>
        <v>0</v>
      </c>
      <c r="M661" s="90">
        <f t="shared" si="172"/>
        <v>16664.55859375</v>
      </c>
      <c r="N661" s="90">
        <f t="shared" si="173"/>
        <v>5989.1787109375</v>
      </c>
      <c r="O661" s="90">
        <f t="shared" si="174"/>
        <v>4310.283203125</v>
      </c>
      <c r="P661" s="90">
        <f t="shared" si="183"/>
        <v>10299.4619140625</v>
      </c>
      <c r="Q661" s="90">
        <f t="shared" si="175"/>
        <v>0</v>
      </c>
      <c r="R661" s="92">
        <f>Data!CG661</f>
        <v>0</v>
      </c>
      <c r="S661" s="92">
        <f>Data!CH661</f>
        <v>6157.318359375</v>
      </c>
      <c r="T661" s="92">
        <f>Data!CI661</f>
        <v>4182.7333984375</v>
      </c>
      <c r="U661" s="92">
        <f>Data!CJ661</f>
        <v>10340.0517578125</v>
      </c>
      <c r="V661" s="90">
        <f>Data!CA662</f>
        <v>293.54791259765625</v>
      </c>
      <c r="W661" s="90">
        <f>Data!CC661</f>
        <v>964.91229248046875</v>
      </c>
      <c r="X661" s="90" t="str">
        <f t="shared" si="184"/>
        <v/>
      </c>
      <c r="Y661" s="90">
        <f>Data!BU662</f>
        <v>395.285400390625</v>
      </c>
      <c r="Z661" s="90">
        <f>Data!BW661</f>
        <v>99000</v>
      </c>
      <c r="AA661" s="90" t="str">
        <f t="shared" si="185"/>
        <v/>
      </c>
      <c r="AB661" s="90">
        <f>Data!BX662</f>
        <v>268.30374145507812</v>
      </c>
      <c r="AC661" s="90">
        <f>Data!BZ661</f>
        <v>99000</v>
      </c>
      <c r="AD661" s="90" t="str">
        <f t="shared" si="186"/>
        <v/>
      </c>
    </row>
    <row r="662" spans="1:30">
      <c r="A662" s="77">
        <v>197603</v>
      </c>
      <c r="B662" s="88">
        <f t="shared" si="176"/>
        <v>27728</v>
      </c>
      <c r="C662" s="79" t="str">
        <f t="shared" si="177"/>
        <v>--</v>
      </c>
      <c r="D662" s="79" t="str">
        <f t="shared" si="178"/>
        <v>--</v>
      </c>
      <c r="E662" s="79" t="str">
        <f t="shared" si="179"/>
        <v>--</v>
      </c>
      <c r="F662" s="89" t="str">
        <f t="shared" si="170"/>
        <v>@RC</v>
      </c>
      <c r="G662" s="89" t="str">
        <f t="shared" si="171"/>
        <v>&lt;RC</v>
      </c>
      <c r="H662" s="89" t="str">
        <f t="shared" si="180"/>
        <v>--</v>
      </c>
      <c r="I662" s="89" t="str">
        <f t="shared" si="181"/>
        <v>--</v>
      </c>
      <c r="J662" s="79" t="str">
        <f>IF(DeltaCalc!P662="","--",DeltaCalc!P662)</f>
        <v>MRDO</v>
      </c>
      <c r="K662" s="89" t="str">
        <f t="shared" si="182"/>
        <v>UWFE</v>
      </c>
      <c r="L662" s="90">
        <f>DeltaCalc!AF662</f>
        <v>0</v>
      </c>
      <c r="M662" s="90">
        <f t="shared" si="172"/>
        <v>18667.482421875</v>
      </c>
      <c r="N662" s="90">
        <f t="shared" si="173"/>
        <v>1510.626220703125</v>
      </c>
      <c r="O662" s="90">
        <f t="shared" si="174"/>
        <v>4234.84228515625</v>
      </c>
      <c r="P662" s="90">
        <f t="shared" si="183"/>
        <v>5745.468505859375</v>
      </c>
      <c r="Q662" s="90">
        <f t="shared" si="175"/>
        <v>0</v>
      </c>
      <c r="R662" s="92">
        <f>Data!CG662</f>
        <v>0</v>
      </c>
      <c r="S662" s="92">
        <f>Data!CH662</f>
        <v>5930.01953125</v>
      </c>
      <c r="T662" s="92">
        <f>Data!CI662</f>
        <v>4239.56982421875</v>
      </c>
      <c r="U662" s="92">
        <f>Data!CJ662</f>
        <v>10169.5888671875</v>
      </c>
      <c r="V662" s="90">
        <f>Data!CA663</f>
        <v>314.66506958007812</v>
      </c>
      <c r="W662" s="90">
        <f>Data!CC662</f>
        <v>964.91229248046875</v>
      </c>
      <c r="X662" s="90" t="str">
        <f t="shared" si="184"/>
        <v/>
      </c>
      <c r="Y662" s="90">
        <f>Data!BU663</f>
        <v>325.31768798828125</v>
      </c>
      <c r="Z662" s="90">
        <f>Data!BW662</f>
        <v>99000</v>
      </c>
      <c r="AA662" s="90" t="str">
        <f t="shared" si="185"/>
        <v/>
      </c>
      <c r="AB662" s="90">
        <f>Data!BX663</f>
        <v>265.59780883789062</v>
      </c>
      <c r="AC662" s="90">
        <f>Data!BZ662</f>
        <v>99000</v>
      </c>
      <c r="AD662" s="90" t="str">
        <f t="shared" si="186"/>
        <v/>
      </c>
    </row>
    <row r="663" spans="1:30">
      <c r="A663" s="77">
        <v>197604</v>
      </c>
      <c r="B663" s="88">
        <f t="shared" si="176"/>
        <v>27759</v>
      </c>
      <c r="C663" s="79" t="str">
        <f t="shared" si="177"/>
        <v>Keswick</v>
      </c>
      <c r="D663" s="79" t="str">
        <f t="shared" si="178"/>
        <v>Nimbus</v>
      </c>
      <c r="E663" s="79" t="str">
        <f t="shared" si="179"/>
        <v>--</v>
      </c>
      <c r="F663" s="89" t="str">
        <f t="shared" si="170"/>
        <v>&gt;RC</v>
      </c>
      <c r="G663" s="89" t="str">
        <f t="shared" si="171"/>
        <v>&lt;RC</v>
      </c>
      <c r="H663" s="89" t="str">
        <f t="shared" si="180"/>
        <v>Tracy</v>
      </c>
      <c r="I663" s="89" t="str">
        <f t="shared" si="181"/>
        <v>--</v>
      </c>
      <c r="J663" s="79" t="str">
        <f>IF(DeltaCalc!P663="","--",DeltaCalc!P663)</f>
        <v>EI</v>
      </c>
      <c r="K663" s="89" t="str">
        <f t="shared" si="182"/>
        <v>UWFE</v>
      </c>
      <c r="L663" s="90">
        <f>DeltaCalc!AF663</f>
        <v>0</v>
      </c>
      <c r="M663" s="90">
        <f t="shared" si="172"/>
        <v>14567.2890625</v>
      </c>
      <c r="N663" s="90">
        <f t="shared" si="173"/>
        <v>6880.14208984375</v>
      </c>
      <c r="O663" s="90">
        <f t="shared" si="174"/>
        <v>4218.65478515625</v>
      </c>
      <c r="P663" s="90">
        <f t="shared" si="183"/>
        <v>11098.796875</v>
      </c>
      <c r="Q663" s="90">
        <f t="shared" si="175"/>
        <v>438.73257446289062</v>
      </c>
      <c r="R663" s="92">
        <f>Data!CG663</f>
        <v>0</v>
      </c>
      <c r="S663" s="92">
        <f>Data!CH663</f>
        <v>4500</v>
      </c>
      <c r="T663" s="92">
        <f>Data!CI663</f>
        <v>3750</v>
      </c>
      <c r="U663" s="92">
        <f>Data!CJ663</f>
        <v>8250</v>
      </c>
      <c r="V663" s="90">
        <f>Data!CA664</f>
        <v>265.72784423828125</v>
      </c>
      <c r="W663" s="90">
        <f>Data!CC663</f>
        <v>964.91229248046875</v>
      </c>
      <c r="X663" s="90" t="str">
        <f t="shared" si="184"/>
        <v/>
      </c>
      <c r="Y663" s="90">
        <f>Data!BU664</f>
        <v>691.5745849609375</v>
      </c>
      <c r="Z663" s="90">
        <f>Data!BW663</f>
        <v>99000</v>
      </c>
      <c r="AA663" s="90" t="str">
        <f t="shared" si="185"/>
        <v/>
      </c>
      <c r="AB663" s="90">
        <f>Data!BX664</f>
        <v>402.14285278320312</v>
      </c>
      <c r="AC663" s="90">
        <f>Data!BZ663</f>
        <v>99000</v>
      </c>
      <c r="AD663" s="90" t="str">
        <f t="shared" si="186"/>
        <v/>
      </c>
    </row>
    <row r="664" spans="1:30">
      <c r="A664" s="77">
        <v>197605</v>
      </c>
      <c r="B664" s="88">
        <f t="shared" si="176"/>
        <v>27790</v>
      </c>
      <c r="C664" s="79" t="str">
        <f t="shared" si="177"/>
        <v>Keswick</v>
      </c>
      <c r="D664" s="79" t="str">
        <f t="shared" si="178"/>
        <v>Nimbus</v>
      </c>
      <c r="E664" s="79" t="str">
        <f t="shared" si="179"/>
        <v>Therm.</v>
      </c>
      <c r="F664" s="89" t="str">
        <f t="shared" si="170"/>
        <v>&lt;RC</v>
      </c>
      <c r="G664" s="89" t="str">
        <f t="shared" si="171"/>
        <v>&gt;RC</v>
      </c>
      <c r="H664" s="89" t="str">
        <f t="shared" si="180"/>
        <v>--</v>
      </c>
      <c r="I664" s="89" t="str">
        <f t="shared" si="181"/>
        <v>--</v>
      </c>
      <c r="J664" s="79" t="str">
        <f>IF(DeltaCalc!P664="","--",DeltaCalc!P664)</f>
        <v>--</v>
      </c>
      <c r="K664" s="89" t="str">
        <f t="shared" si="182"/>
        <v>UWFE</v>
      </c>
      <c r="L664" s="90">
        <f>DeltaCalc!AF664</f>
        <v>1810.260498046875</v>
      </c>
      <c r="M664" s="90">
        <f t="shared" si="172"/>
        <v>10695.2138671875</v>
      </c>
      <c r="N664" s="90">
        <f t="shared" si="173"/>
        <v>3321.54638671875</v>
      </c>
      <c r="O664" s="90">
        <f t="shared" si="174"/>
        <v>3321.54638671875</v>
      </c>
      <c r="P664" s="90">
        <f t="shared" si="183"/>
        <v>6643.0927734375</v>
      </c>
      <c r="Q664" s="90">
        <f t="shared" si="175"/>
        <v>1810.260498046875</v>
      </c>
      <c r="R664" s="92">
        <f>Data!CG664</f>
        <v>0</v>
      </c>
      <c r="S664" s="92">
        <f>Data!CH664</f>
        <v>300</v>
      </c>
      <c r="T664" s="92">
        <f>Data!CI664</f>
        <v>3000</v>
      </c>
      <c r="U664" s="92">
        <f>Data!CJ664</f>
        <v>3300</v>
      </c>
      <c r="V664" s="90">
        <f>Data!CA665</f>
        <v>435.80679321289062</v>
      </c>
      <c r="W664" s="90">
        <f>Data!CC664</f>
        <v>778.9473876953125</v>
      </c>
      <c r="X664" s="90" t="str">
        <f t="shared" si="184"/>
        <v/>
      </c>
      <c r="Y664" s="90">
        <f>Data!BU665</f>
        <v>1057.068115234375</v>
      </c>
      <c r="Z664" s="90">
        <f>Data!BW664</f>
        <v>99000</v>
      </c>
      <c r="AA664" s="90" t="str">
        <f t="shared" si="185"/>
        <v/>
      </c>
      <c r="AB664" s="90">
        <f>Data!BX665</f>
        <v>906.83056640625</v>
      </c>
      <c r="AC664" s="90">
        <f>Data!BZ664</f>
        <v>99000</v>
      </c>
      <c r="AD664" s="90" t="str">
        <f t="shared" si="186"/>
        <v/>
      </c>
    </row>
    <row r="665" spans="1:30">
      <c r="A665" s="77">
        <v>197606</v>
      </c>
      <c r="B665" s="88">
        <f t="shared" si="176"/>
        <v>27819</v>
      </c>
      <c r="C665" s="79" t="str">
        <f t="shared" si="177"/>
        <v>NCP</v>
      </c>
      <c r="D665" s="79" t="str">
        <f t="shared" si="178"/>
        <v>Nimbus</v>
      </c>
      <c r="E665" s="79" t="str">
        <f t="shared" si="179"/>
        <v>--</v>
      </c>
      <c r="F665" s="89" t="str">
        <f t="shared" si="170"/>
        <v>&lt;RC</v>
      </c>
      <c r="G665" s="89" t="str">
        <f t="shared" si="171"/>
        <v>&gt;RC</v>
      </c>
      <c r="H665" s="89" t="str">
        <f t="shared" si="180"/>
        <v>--</v>
      </c>
      <c r="I665" s="89" t="str">
        <f t="shared" si="181"/>
        <v>--</v>
      </c>
      <c r="J665" s="79" t="str">
        <f>IF(DeltaCalc!P665="","--",DeltaCalc!P665)</f>
        <v>--</v>
      </c>
      <c r="K665" s="89" t="str">
        <f t="shared" si="182"/>
        <v>UWFE</v>
      </c>
      <c r="L665" s="90">
        <f>DeltaCalc!AF665</f>
        <v>0.63346081972122192</v>
      </c>
      <c r="M665" s="90">
        <f t="shared" si="172"/>
        <v>12470.685546875</v>
      </c>
      <c r="N665" s="90">
        <f t="shared" si="173"/>
        <v>3168.6220703125</v>
      </c>
      <c r="O665" s="90">
        <f t="shared" si="174"/>
        <v>3550.6298828125</v>
      </c>
      <c r="P665" s="90">
        <f t="shared" si="183"/>
        <v>6719.251953125</v>
      </c>
      <c r="Q665" s="90">
        <f t="shared" si="175"/>
        <v>0.63346081972122192</v>
      </c>
      <c r="R665" s="92">
        <f>Data!CG665</f>
        <v>0</v>
      </c>
      <c r="S665" s="92">
        <f>Data!CH665</f>
        <v>300</v>
      </c>
      <c r="T665" s="92">
        <f>Data!CI665</f>
        <v>2500</v>
      </c>
      <c r="U665" s="92">
        <f>Data!CJ665</f>
        <v>2800</v>
      </c>
      <c r="V665" s="90">
        <f>Data!CA666</f>
        <v>475.177978515625</v>
      </c>
      <c r="W665" s="90">
        <f>Data!CC665</f>
        <v>631.57891845703125</v>
      </c>
      <c r="X665" s="90" t="str">
        <f t="shared" si="184"/>
        <v/>
      </c>
      <c r="Y665" s="90">
        <f>Data!BU666</f>
        <v>854.707763671875</v>
      </c>
      <c r="Z665" s="90">
        <f>Data!BW665</f>
        <v>99000</v>
      </c>
      <c r="AA665" s="90" t="str">
        <f t="shared" si="185"/>
        <v/>
      </c>
      <c r="AB665" s="90">
        <f>Data!BX666</f>
        <v>699.1707763671875</v>
      </c>
      <c r="AC665" s="90">
        <f>Data!BZ665</f>
        <v>99000</v>
      </c>
      <c r="AD665" s="90" t="str">
        <f t="shared" si="186"/>
        <v/>
      </c>
    </row>
    <row r="666" spans="1:30">
      <c r="A666" s="77">
        <v>197607</v>
      </c>
      <c r="B666" s="88">
        <f t="shared" si="176"/>
        <v>27850</v>
      </c>
      <c r="C666" s="79" t="str">
        <f t="shared" si="177"/>
        <v>Keswick</v>
      </c>
      <c r="D666" s="79" t="str">
        <f t="shared" si="178"/>
        <v>Nimbus</v>
      </c>
      <c r="E666" s="79" t="str">
        <f t="shared" si="179"/>
        <v>Therm.</v>
      </c>
      <c r="F666" s="89" t="str">
        <f t="shared" si="170"/>
        <v>&gt;RC</v>
      </c>
      <c r="G666" s="89" t="str">
        <f t="shared" si="171"/>
        <v>&gt;RC</v>
      </c>
      <c r="H666" s="89" t="str">
        <f t="shared" si="180"/>
        <v>--</v>
      </c>
      <c r="I666" s="89" t="str">
        <f t="shared" si="181"/>
        <v>--</v>
      </c>
      <c r="J666" s="79" t="str">
        <f>IF(DeltaCalc!P666="","--",DeltaCalc!P666)</f>
        <v>MRDO</v>
      </c>
      <c r="K666" s="89" t="str">
        <f t="shared" si="182"/>
        <v>UWFE</v>
      </c>
      <c r="L666" s="90">
        <f>DeltaCalc!AF666</f>
        <v>0</v>
      </c>
      <c r="M666" s="90">
        <f t="shared" si="172"/>
        <v>9995.197265625</v>
      </c>
      <c r="N666" s="90">
        <f t="shared" si="173"/>
        <v>2105.808837890625</v>
      </c>
      <c r="O666" s="90">
        <f t="shared" si="174"/>
        <v>842.26666259765625</v>
      </c>
      <c r="P666" s="90">
        <f t="shared" si="183"/>
        <v>2948.0755004882812</v>
      </c>
      <c r="Q666" s="90">
        <f t="shared" si="175"/>
        <v>0</v>
      </c>
      <c r="R666" s="92">
        <f>Data!CG666</f>
        <v>0</v>
      </c>
      <c r="S666" s="92">
        <f>Data!CH666</f>
        <v>300</v>
      </c>
      <c r="T666" s="92">
        <f>Data!CI666</f>
        <v>800</v>
      </c>
      <c r="U666" s="92">
        <f>Data!CJ666</f>
        <v>1100</v>
      </c>
      <c r="V666" s="90">
        <f>Data!CA667</f>
        <v>443.2469482421875</v>
      </c>
      <c r="W666" s="90">
        <f>Data!CC666</f>
        <v>631.57891845703125</v>
      </c>
      <c r="X666" s="90" t="str">
        <f t="shared" si="184"/>
        <v/>
      </c>
      <c r="Y666" s="90">
        <f>Data!BU667</f>
        <v>539.93719482421875</v>
      </c>
      <c r="Z666" s="90">
        <f>Data!BW666</f>
        <v>99000</v>
      </c>
      <c r="AA666" s="90" t="str">
        <f t="shared" si="185"/>
        <v/>
      </c>
      <c r="AB666" s="90">
        <f>Data!BX667</f>
        <v>552.60357666015625</v>
      </c>
      <c r="AC666" s="90">
        <f>Data!BZ666</f>
        <v>99000</v>
      </c>
      <c r="AD666" s="90" t="str">
        <f t="shared" si="186"/>
        <v/>
      </c>
    </row>
    <row r="667" spans="1:30">
      <c r="A667" s="77">
        <v>197608</v>
      </c>
      <c r="B667" s="88">
        <f t="shared" si="176"/>
        <v>27880</v>
      </c>
      <c r="C667" s="79" t="str">
        <f t="shared" si="177"/>
        <v>--</v>
      </c>
      <c r="D667" s="79" t="str">
        <f t="shared" si="178"/>
        <v>Nimbus</v>
      </c>
      <c r="E667" s="79" t="str">
        <f t="shared" si="179"/>
        <v>Therm.</v>
      </c>
      <c r="F667" s="89" t="str">
        <f t="shared" si="170"/>
        <v>&gt;RC</v>
      </c>
      <c r="G667" s="89" t="str">
        <f t="shared" si="171"/>
        <v>&gt;RC</v>
      </c>
      <c r="H667" s="89" t="str">
        <f t="shared" si="180"/>
        <v>PulseCap1</v>
      </c>
      <c r="I667" s="89" t="str">
        <f t="shared" si="181"/>
        <v>PulseCap1</v>
      </c>
      <c r="J667" s="79" t="str">
        <f>IF(DeltaCalc!P667="","--",DeltaCalc!P667)</f>
        <v>--</v>
      </c>
      <c r="K667" s="89" t="str">
        <f t="shared" si="182"/>
        <v>UWFE</v>
      </c>
      <c r="L667" s="90">
        <f>DeltaCalc!AF667</f>
        <v>44.80206298828125</v>
      </c>
      <c r="M667" s="90">
        <f t="shared" si="172"/>
        <v>8989.130859375</v>
      </c>
      <c r="N667" s="90">
        <f t="shared" si="173"/>
        <v>1266.700439453125</v>
      </c>
      <c r="O667" s="90">
        <f t="shared" si="174"/>
        <v>948.3116455078125</v>
      </c>
      <c r="P667" s="90">
        <f t="shared" si="183"/>
        <v>2215.0120849609375</v>
      </c>
      <c r="Q667" s="90">
        <f t="shared" si="175"/>
        <v>44.80206298828125</v>
      </c>
      <c r="R667" s="92">
        <f>Data!CG667</f>
        <v>750.9552001953125</v>
      </c>
      <c r="S667" s="92">
        <f>Data!CH667</f>
        <v>300</v>
      </c>
      <c r="T667" s="92">
        <f>Data!CI667</f>
        <v>800</v>
      </c>
      <c r="U667" s="92">
        <f>Data!CJ667</f>
        <v>1100</v>
      </c>
      <c r="V667" s="90">
        <f>Data!CA668</f>
        <v>405.46112060546875</v>
      </c>
      <c r="W667" s="90">
        <f>Data!CC667</f>
        <v>631.57891845703125</v>
      </c>
      <c r="X667" s="90" t="str">
        <f t="shared" si="184"/>
        <v/>
      </c>
      <c r="Y667" s="90">
        <f>Data!BU668</f>
        <v>415.27145385742187</v>
      </c>
      <c r="Z667" s="90">
        <f>Data!BW667</f>
        <v>2200</v>
      </c>
      <c r="AA667" s="90" t="str">
        <f t="shared" si="185"/>
        <v/>
      </c>
      <c r="AB667" s="90">
        <f>Data!BX668</f>
        <v>537.03668212890625</v>
      </c>
      <c r="AC667" s="90">
        <f>Data!BZ667</f>
        <v>2780</v>
      </c>
      <c r="AD667" s="90" t="str">
        <f t="shared" si="186"/>
        <v/>
      </c>
    </row>
    <row r="668" spans="1:30">
      <c r="A668" s="77">
        <v>197609</v>
      </c>
      <c r="B668" s="88">
        <f t="shared" si="176"/>
        <v>27911</v>
      </c>
      <c r="C668" s="79" t="str">
        <f t="shared" si="177"/>
        <v>NCP</v>
      </c>
      <c r="D668" s="79" t="str">
        <f t="shared" si="178"/>
        <v>Nimbus</v>
      </c>
      <c r="E668" s="79" t="str">
        <f t="shared" si="179"/>
        <v>--</v>
      </c>
      <c r="F668" s="89" t="str">
        <f t="shared" si="170"/>
        <v>&gt;RC</v>
      </c>
      <c r="G668" s="89" t="str">
        <f t="shared" si="171"/>
        <v>&lt;RC</v>
      </c>
      <c r="H668" s="89" t="str">
        <f t="shared" si="180"/>
        <v>PulseCap1</v>
      </c>
      <c r="I668" s="89" t="str">
        <f t="shared" si="181"/>
        <v>PulseCap1</v>
      </c>
      <c r="J668" s="79" t="str">
        <f>IF(DeltaCalc!P668="","--",DeltaCalc!P668)</f>
        <v>--</v>
      </c>
      <c r="K668" s="89" t="str">
        <f t="shared" si="182"/>
        <v>IBU</v>
      </c>
      <c r="L668" s="90">
        <f>DeltaCalc!AF668</f>
        <v>420.3841552734375</v>
      </c>
      <c r="M668" s="90">
        <f t="shared" si="172"/>
        <v>7023.853515625</v>
      </c>
      <c r="N668" s="90">
        <f t="shared" si="173"/>
        <v>908.9281005859375</v>
      </c>
      <c r="O668" s="90">
        <f t="shared" si="174"/>
        <v>908.9281005859375</v>
      </c>
      <c r="P668" s="90">
        <f t="shared" si="183"/>
        <v>1817.856201171875</v>
      </c>
      <c r="Q668" s="90">
        <f t="shared" si="175"/>
        <v>420.3841552734375</v>
      </c>
      <c r="R668" s="92">
        <f>Data!CG668</f>
        <v>3013.27880859375</v>
      </c>
      <c r="S668" s="92">
        <f>Data!CH668</f>
        <v>1000</v>
      </c>
      <c r="T668" s="92">
        <f>Data!CI668</f>
        <v>800</v>
      </c>
      <c r="U668" s="92">
        <f>Data!CJ668</f>
        <v>1800</v>
      </c>
      <c r="V668" s="90">
        <f>Data!CA669</f>
        <v>386.78436279296875</v>
      </c>
      <c r="W668" s="90">
        <f>Data!CC668</f>
        <v>631.57891845703125</v>
      </c>
      <c r="X668" s="90" t="str">
        <f t="shared" si="184"/>
        <v/>
      </c>
      <c r="Y668" s="90">
        <f>Data!BU669</f>
        <v>699.30816650390625</v>
      </c>
      <c r="Z668" s="90">
        <f>Data!BW668</f>
        <v>2200</v>
      </c>
      <c r="AA668" s="90" t="str">
        <f t="shared" si="185"/>
        <v/>
      </c>
      <c r="AB668" s="90">
        <f>Data!BX669</f>
        <v>1053.3668212890625</v>
      </c>
      <c r="AC668" s="90">
        <f>Data!BZ668</f>
        <v>2780</v>
      </c>
      <c r="AD668" s="90" t="str">
        <f t="shared" si="186"/>
        <v/>
      </c>
    </row>
    <row r="669" spans="1:30">
      <c r="A669" s="77">
        <v>197610</v>
      </c>
      <c r="B669" s="88">
        <f t="shared" si="176"/>
        <v>27941</v>
      </c>
      <c r="C669" s="79" t="str">
        <f t="shared" si="177"/>
        <v>T. Min</v>
      </c>
      <c r="D669" s="79" t="str">
        <f t="shared" si="178"/>
        <v>T. Min</v>
      </c>
      <c r="E669" s="79" t="str">
        <f t="shared" si="179"/>
        <v>--</v>
      </c>
      <c r="F669" s="89" t="str">
        <f t="shared" si="170"/>
        <v>&lt;RC</v>
      </c>
      <c r="G669" s="89" t="str">
        <f t="shared" si="171"/>
        <v>&lt;RC</v>
      </c>
      <c r="H669" s="89" t="str">
        <f t="shared" si="180"/>
        <v>T. Min</v>
      </c>
      <c r="I669" s="89" t="str">
        <f t="shared" si="181"/>
        <v>--</v>
      </c>
      <c r="J669" s="79" t="str">
        <f>IF(DeltaCalc!P669="","--",DeltaCalc!P669)</f>
        <v>--</v>
      </c>
      <c r="K669" s="89" t="str">
        <f t="shared" si="182"/>
        <v>IBU</v>
      </c>
      <c r="L669" s="90">
        <f>DeltaCalc!AF669</f>
        <v>191.66207885742187</v>
      </c>
      <c r="M669" s="90">
        <f t="shared" si="172"/>
        <v>8388.6748046875</v>
      </c>
      <c r="N669" s="90">
        <f t="shared" si="173"/>
        <v>404.08627319335938</v>
      </c>
      <c r="O669" s="90">
        <f t="shared" si="174"/>
        <v>800</v>
      </c>
      <c r="P669" s="90">
        <f t="shared" si="183"/>
        <v>1204.0862731933594</v>
      </c>
      <c r="Q669" s="90">
        <f t="shared" si="175"/>
        <v>191.66207885742187</v>
      </c>
      <c r="R669" s="92">
        <f>Data!CG669</f>
        <v>8388.6748046875</v>
      </c>
      <c r="S669" s="92">
        <f>Data!CH669</f>
        <v>2500</v>
      </c>
      <c r="T669" s="92">
        <f>Data!CI669</f>
        <v>2000</v>
      </c>
      <c r="U669" s="92">
        <f>Data!CJ669</f>
        <v>4500</v>
      </c>
      <c r="V669" s="90">
        <f>Data!CA670</f>
        <v>454.64422607421875</v>
      </c>
      <c r="W669" s="90">
        <f>Data!CC669</f>
        <v>631.57891845703125</v>
      </c>
      <c r="X669" s="90" t="str">
        <f t="shared" si="184"/>
        <v/>
      </c>
      <c r="Y669" s="90">
        <f>Data!BU670</f>
        <v>1058.0711669921875</v>
      </c>
      <c r="Z669" s="90">
        <f>Data!BW669</f>
        <v>2200</v>
      </c>
      <c r="AA669" s="90" t="str">
        <f t="shared" si="185"/>
        <v/>
      </c>
      <c r="AB669" s="90">
        <f>Data!BX670</f>
        <v>1977.6275634765625</v>
      </c>
      <c r="AC669" s="90">
        <f>Data!BZ669</f>
        <v>2780</v>
      </c>
      <c r="AD669" s="90" t="str">
        <f t="shared" si="186"/>
        <v/>
      </c>
    </row>
    <row r="670" spans="1:30">
      <c r="A670" s="77">
        <v>197611</v>
      </c>
      <c r="B670" s="88">
        <f t="shared" si="176"/>
        <v>27972</v>
      </c>
      <c r="C670" s="79" t="str">
        <f t="shared" si="177"/>
        <v>--</v>
      </c>
      <c r="D670" s="79" t="str">
        <f t="shared" si="178"/>
        <v>--</v>
      </c>
      <c r="E670" s="79" t="str">
        <f t="shared" si="179"/>
        <v>--</v>
      </c>
      <c r="F670" s="89" t="str">
        <f t="shared" si="170"/>
        <v>&lt;RC</v>
      </c>
      <c r="G670" s="89" t="str">
        <f t="shared" si="171"/>
        <v>&lt;RC</v>
      </c>
      <c r="H670" s="89" t="str">
        <f t="shared" si="180"/>
        <v>--</v>
      </c>
      <c r="I670" s="89" t="str">
        <f t="shared" si="181"/>
        <v>Banks</v>
      </c>
      <c r="J670" s="79" t="str">
        <f>IF(DeltaCalc!P670="","--",DeltaCalc!P670)</f>
        <v>RS</v>
      </c>
      <c r="K670" s="89" t="str">
        <f t="shared" si="182"/>
        <v>IBU</v>
      </c>
      <c r="L670" s="90">
        <f>DeltaCalc!AF670</f>
        <v>1.220703125E-4</v>
      </c>
      <c r="M670" s="90">
        <f t="shared" si="172"/>
        <v>20019.8671875</v>
      </c>
      <c r="N670" s="90">
        <f t="shared" si="173"/>
        <v>6680</v>
      </c>
      <c r="O670" s="90">
        <f t="shared" si="174"/>
        <v>4420.78515625</v>
      </c>
      <c r="P670" s="90">
        <f t="shared" si="183"/>
        <v>11100.78515625</v>
      </c>
      <c r="Q670" s="90">
        <f t="shared" si="175"/>
        <v>1992.3389892578125</v>
      </c>
      <c r="R670" s="92">
        <f>Data!CG670</f>
        <v>19937.046875</v>
      </c>
      <c r="S670" s="92">
        <f>Data!CH670</f>
        <v>6680</v>
      </c>
      <c r="T670" s="92">
        <f>Data!CI670</f>
        <v>4465.43994140625</v>
      </c>
      <c r="U670" s="92">
        <f>Data!CJ670</f>
        <v>11145.4404296875</v>
      </c>
      <c r="V670" s="90">
        <f>Data!CA671</f>
        <v>742.4615478515625</v>
      </c>
      <c r="W670" s="90">
        <f>Data!CC670</f>
        <v>778.9473876953125</v>
      </c>
      <c r="X670" s="90" t="str">
        <f t="shared" si="184"/>
        <v/>
      </c>
      <c r="Y670" s="90">
        <f>Data!BU671</f>
        <v>2166.729736328125</v>
      </c>
      <c r="Z670" s="90">
        <f>Data!BW670</f>
        <v>2200</v>
      </c>
      <c r="AA670" s="90" t="str">
        <f t="shared" si="185"/>
        <v/>
      </c>
      <c r="AB670" s="90">
        <f>Data!BX671</f>
        <v>1198.1712646484375</v>
      </c>
      <c r="AC670" s="90">
        <f>Data!BZ670</f>
        <v>2780</v>
      </c>
      <c r="AD670" s="90" t="str">
        <f t="shared" si="186"/>
        <v/>
      </c>
    </row>
    <row r="671" spans="1:30">
      <c r="A671" s="77">
        <v>197612</v>
      </c>
      <c r="B671" s="88">
        <f t="shared" si="176"/>
        <v>28003</v>
      </c>
      <c r="C671" s="79" t="str">
        <f t="shared" si="177"/>
        <v>--</v>
      </c>
      <c r="D671" s="79" t="str">
        <f t="shared" si="178"/>
        <v>Nimbus</v>
      </c>
      <c r="E671" s="79" t="str">
        <f t="shared" si="179"/>
        <v>--</v>
      </c>
      <c r="F671" s="89" t="str">
        <f t="shared" si="170"/>
        <v>&gt;RC</v>
      </c>
      <c r="G671" s="89" t="str">
        <f t="shared" si="171"/>
        <v>&lt;RC</v>
      </c>
      <c r="H671" s="89" t="str">
        <f t="shared" si="180"/>
        <v>Tracy</v>
      </c>
      <c r="I671" s="89" t="str">
        <f t="shared" si="181"/>
        <v>Banks</v>
      </c>
      <c r="J671" s="79" t="str">
        <f>IF(DeltaCalc!P671="","--",DeltaCalc!P671)</f>
        <v>EI</v>
      </c>
      <c r="K671" s="89" t="str">
        <f t="shared" si="182"/>
        <v>IBU</v>
      </c>
      <c r="L671" s="90">
        <f>DeltaCalc!AF671</f>
        <v>0</v>
      </c>
      <c r="M671" s="90">
        <f t="shared" si="172"/>
        <v>15608.1953125</v>
      </c>
      <c r="N671" s="90">
        <f t="shared" si="173"/>
        <v>6680</v>
      </c>
      <c r="O671" s="90">
        <f t="shared" si="174"/>
        <v>4449.6669921875</v>
      </c>
      <c r="P671" s="90">
        <f t="shared" si="183"/>
        <v>11129.6669921875</v>
      </c>
      <c r="Q671" s="90">
        <f t="shared" si="175"/>
        <v>906.71661376953125</v>
      </c>
      <c r="R671" s="92">
        <f>Data!CG671</f>
        <v>14709.72265625</v>
      </c>
      <c r="S671" s="92">
        <f>Data!CH671</f>
        <v>6680</v>
      </c>
      <c r="T671" s="92">
        <f>Data!CI671</f>
        <v>4306.826171875</v>
      </c>
      <c r="U671" s="92">
        <f>Data!CJ671</f>
        <v>10986.826171875</v>
      </c>
      <c r="V671" s="90">
        <f>Data!CA672</f>
        <v>808.85186767578125</v>
      </c>
      <c r="W671" s="90">
        <f>Data!CC671</f>
        <v>964.91229248046875</v>
      </c>
      <c r="X671" s="90" t="str">
        <f t="shared" si="184"/>
        <v/>
      </c>
      <c r="Y671" s="90">
        <f>Data!BU672</f>
        <v>2063.265380859375</v>
      </c>
      <c r="Z671" s="90">
        <f>Data!BW671</f>
        <v>2200</v>
      </c>
      <c r="AA671" s="90" t="str">
        <f t="shared" si="185"/>
        <v/>
      </c>
      <c r="AB671" s="90">
        <f>Data!BX672</f>
        <v>1396.1533203125</v>
      </c>
      <c r="AC671" s="90">
        <f>Data!BZ671</f>
        <v>2780</v>
      </c>
      <c r="AD671" s="90" t="str">
        <f t="shared" si="186"/>
        <v/>
      </c>
    </row>
    <row r="672" spans="1:30">
      <c r="A672" s="77">
        <v>197613</v>
      </c>
      <c r="B672" s="88">
        <f t="shared" si="176"/>
        <v>28033</v>
      </c>
      <c r="C672" s="79" t="str">
        <f t="shared" si="177"/>
        <v>--</v>
      </c>
      <c r="D672" s="79" t="str">
        <f t="shared" si="178"/>
        <v>Nimbus</v>
      </c>
      <c r="E672" s="79" t="str">
        <f t="shared" si="179"/>
        <v>--</v>
      </c>
      <c r="F672" s="89" t="str">
        <f t="shared" si="170"/>
        <v>@RC</v>
      </c>
      <c r="G672" s="89" t="str">
        <f t="shared" si="171"/>
        <v>@RC</v>
      </c>
      <c r="H672" s="89" t="str">
        <f t="shared" si="180"/>
        <v>--</v>
      </c>
      <c r="I672" s="89" t="str">
        <f t="shared" si="181"/>
        <v>--</v>
      </c>
      <c r="J672" s="79" t="str">
        <f>IF(DeltaCalc!P672="","--",DeltaCalc!P672)</f>
        <v>--</v>
      </c>
      <c r="K672" s="89" t="str">
        <f t="shared" si="182"/>
        <v>UWFE</v>
      </c>
      <c r="L672" s="90">
        <f>DeltaCalc!AF672</f>
        <v>50.66998291015625</v>
      </c>
      <c r="M672" s="90">
        <f t="shared" si="172"/>
        <v>10669.953125</v>
      </c>
      <c r="N672" s="90">
        <f t="shared" si="173"/>
        <v>4010.89111328125</v>
      </c>
      <c r="O672" s="90">
        <f t="shared" si="174"/>
        <v>3083.24462890625</v>
      </c>
      <c r="P672" s="90">
        <f t="shared" si="183"/>
        <v>7094.1357421875</v>
      </c>
      <c r="Q672" s="90">
        <f t="shared" si="175"/>
        <v>730.90899658203125</v>
      </c>
      <c r="R672" s="92">
        <f>Data!CG672</f>
        <v>10528.87890625</v>
      </c>
      <c r="S672" s="92">
        <f>Data!CH672</f>
        <v>3905.744140625</v>
      </c>
      <c r="T672" s="92">
        <f>Data!CI672</f>
        <v>3167.14111328125</v>
      </c>
      <c r="U672" s="92">
        <f>Data!CJ672</f>
        <v>7072.88525390625</v>
      </c>
      <c r="V672" s="90">
        <f>Data!CA673</f>
        <v>925.9661865234375</v>
      </c>
      <c r="W672" s="90">
        <f>Data!CC672</f>
        <v>964.91229248046875</v>
      </c>
      <c r="X672" s="90" t="str">
        <f t="shared" si="184"/>
        <v/>
      </c>
      <c r="Y672" s="90">
        <f>Data!BU673</f>
        <v>2353.01611328125</v>
      </c>
      <c r="Z672" s="90">
        <f>Data!BW672</f>
        <v>99000</v>
      </c>
      <c r="AA672" s="90" t="str">
        <f t="shared" si="185"/>
        <v/>
      </c>
      <c r="AB672" s="90">
        <f>Data!BX673</f>
        <v>2242.75830078125</v>
      </c>
      <c r="AC672" s="90">
        <f>Data!BZ672</f>
        <v>99000</v>
      </c>
      <c r="AD672" s="90" t="str">
        <f t="shared" si="186"/>
        <v/>
      </c>
    </row>
    <row r="673" spans="1:30">
      <c r="A673" s="77">
        <v>197702</v>
      </c>
      <c r="B673" s="88">
        <f t="shared" si="176"/>
        <v>28064</v>
      </c>
      <c r="C673" s="79" t="str">
        <f t="shared" si="177"/>
        <v>--</v>
      </c>
      <c r="D673" s="79" t="str">
        <f t="shared" si="178"/>
        <v>Nimbus</v>
      </c>
      <c r="E673" s="79" t="str">
        <f t="shared" si="179"/>
        <v>F. Min</v>
      </c>
      <c r="F673" s="89" t="str">
        <f t="shared" si="170"/>
        <v>&gt;RC</v>
      </c>
      <c r="G673" s="89" t="str">
        <f t="shared" si="171"/>
        <v>&gt;RC</v>
      </c>
      <c r="H673" s="89" t="str">
        <f t="shared" si="180"/>
        <v>--</v>
      </c>
      <c r="I673" s="89" t="str">
        <f t="shared" si="181"/>
        <v>--</v>
      </c>
      <c r="J673" s="79" t="str">
        <f>IF(DeltaCalc!P673="","--",DeltaCalc!P673)</f>
        <v>--</v>
      </c>
      <c r="K673" s="89" t="str">
        <f t="shared" si="182"/>
        <v>UWFE</v>
      </c>
      <c r="L673" s="90">
        <f>DeltaCalc!AF673</f>
        <v>1.5518454313278198</v>
      </c>
      <c r="M673" s="90">
        <f t="shared" si="172"/>
        <v>7737.23876953125</v>
      </c>
      <c r="N673" s="90">
        <f t="shared" si="173"/>
        <v>2362.6103515625</v>
      </c>
      <c r="O673" s="90">
        <f t="shared" si="174"/>
        <v>3029.910400390625</v>
      </c>
      <c r="P673" s="90">
        <f t="shared" si="183"/>
        <v>5392.520751953125</v>
      </c>
      <c r="Q673" s="90">
        <f t="shared" si="175"/>
        <v>1.5518454313278198</v>
      </c>
      <c r="R673" s="92">
        <f>Data!CG673</f>
        <v>5057.4384765625</v>
      </c>
      <c r="S673" s="92">
        <f>Data!CH673</f>
        <v>2316.322509765625</v>
      </c>
      <c r="T673" s="92">
        <f>Data!CI673</f>
        <v>2721.553955078125</v>
      </c>
      <c r="U673" s="92">
        <f>Data!CJ673</f>
        <v>5037.87646484375</v>
      </c>
      <c r="V673" s="90">
        <f>Data!CA674</f>
        <v>777.93414306640625</v>
      </c>
      <c r="W673" s="90">
        <f>Data!CC673</f>
        <v>964.91229248046875</v>
      </c>
      <c r="X673" s="90" t="str">
        <f t="shared" si="184"/>
        <v/>
      </c>
      <c r="Y673" s="90">
        <f>Data!BU674</f>
        <v>2299.2353515625</v>
      </c>
      <c r="Z673" s="90">
        <f>Data!BW673</f>
        <v>99000</v>
      </c>
      <c r="AA673" s="90" t="str">
        <f t="shared" si="185"/>
        <v/>
      </c>
      <c r="AB673" s="90">
        <f>Data!BX674</f>
        <v>3289.107177734375</v>
      </c>
      <c r="AC673" s="90">
        <f>Data!BZ673</f>
        <v>99000</v>
      </c>
      <c r="AD673" s="90" t="str">
        <f t="shared" si="186"/>
        <v/>
      </c>
    </row>
    <row r="674" spans="1:30">
      <c r="A674" s="77">
        <v>197703</v>
      </c>
      <c r="B674" s="88">
        <f t="shared" si="176"/>
        <v>28094</v>
      </c>
      <c r="C674" s="79" t="str">
        <f t="shared" si="177"/>
        <v>--</v>
      </c>
      <c r="D674" s="79" t="str">
        <f t="shared" si="178"/>
        <v>Nimbus</v>
      </c>
      <c r="E674" s="79" t="str">
        <f t="shared" si="179"/>
        <v>F. Min</v>
      </c>
      <c r="F674" s="89" t="str">
        <f t="shared" si="170"/>
        <v>@RC</v>
      </c>
      <c r="G674" s="89" t="str">
        <f t="shared" si="171"/>
        <v>&gt;RC</v>
      </c>
      <c r="H674" s="89" t="str">
        <f t="shared" si="180"/>
        <v>--</v>
      </c>
      <c r="I674" s="89" t="str">
        <f t="shared" si="181"/>
        <v>--</v>
      </c>
      <c r="J674" s="79" t="str">
        <f>IF(DeltaCalc!P674="","--",DeltaCalc!P674)</f>
        <v>MRDO</v>
      </c>
      <c r="K674" s="89" t="str">
        <f t="shared" si="182"/>
        <v>UWFE</v>
      </c>
      <c r="L674" s="90">
        <f>DeltaCalc!AF674</f>
        <v>0</v>
      </c>
      <c r="M674" s="90">
        <f t="shared" si="172"/>
        <v>7506.27734375</v>
      </c>
      <c r="N674" s="90">
        <f t="shared" si="173"/>
        <v>1999.2757568359375</v>
      </c>
      <c r="O674" s="90">
        <f t="shared" si="174"/>
        <v>2778.579833984375</v>
      </c>
      <c r="P674" s="90">
        <f t="shared" si="183"/>
        <v>4777.8555908203125</v>
      </c>
      <c r="Q674" s="90">
        <f t="shared" si="175"/>
        <v>0</v>
      </c>
      <c r="R674" s="92">
        <f>Data!CG674</f>
        <v>5899.5458984375</v>
      </c>
      <c r="S674" s="92">
        <f>Data!CH674</f>
        <v>1749.387939453125</v>
      </c>
      <c r="T674" s="92">
        <f>Data!CI674</f>
        <v>2833.12646484375</v>
      </c>
      <c r="U674" s="92">
        <f>Data!CJ674</f>
        <v>4582.5146484375</v>
      </c>
      <c r="V674" s="90">
        <f>Data!CA675</f>
        <v>799.34210205078125</v>
      </c>
      <c r="W674" s="90">
        <f>Data!CC674</f>
        <v>964.91229248046875</v>
      </c>
      <c r="X674" s="90" t="str">
        <f t="shared" si="184"/>
        <v/>
      </c>
      <c r="Y674" s="90">
        <f>Data!BU675</f>
        <v>2713.466064453125</v>
      </c>
      <c r="Z674" s="90">
        <f>Data!BW674</f>
        <v>99000</v>
      </c>
      <c r="AA674" s="90" t="str">
        <f t="shared" si="185"/>
        <v/>
      </c>
      <c r="AB674" s="90">
        <f>Data!BX675</f>
        <v>3839.203125</v>
      </c>
      <c r="AC674" s="90">
        <f>Data!BZ674</f>
        <v>99000</v>
      </c>
      <c r="AD674" s="90" t="str">
        <f t="shared" si="186"/>
        <v/>
      </c>
    </row>
    <row r="675" spans="1:30">
      <c r="A675" s="77">
        <v>197704</v>
      </c>
      <c r="B675" s="88">
        <f t="shared" si="176"/>
        <v>28125</v>
      </c>
      <c r="C675" s="79" t="str">
        <f t="shared" si="177"/>
        <v>--</v>
      </c>
      <c r="D675" s="79" t="str">
        <f t="shared" si="178"/>
        <v>Nimbus</v>
      </c>
      <c r="E675" s="79" t="str">
        <f t="shared" si="179"/>
        <v>--</v>
      </c>
      <c r="F675" s="89" t="str">
        <f t="shared" si="170"/>
        <v>&gt;RC</v>
      </c>
      <c r="G675" s="89" t="str">
        <f t="shared" si="171"/>
        <v>@RC</v>
      </c>
      <c r="H675" s="89" t="str">
        <f t="shared" si="180"/>
        <v>--</v>
      </c>
      <c r="I675" s="89" t="str">
        <f t="shared" si="181"/>
        <v>--</v>
      </c>
      <c r="J675" s="79" t="str">
        <f>IF(DeltaCalc!P675="","--",DeltaCalc!P675)</f>
        <v>RS</v>
      </c>
      <c r="K675" s="89" t="str">
        <f t="shared" si="182"/>
        <v>IBU</v>
      </c>
      <c r="L675" s="90">
        <f>DeltaCalc!AF675</f>
        <v>0</v>
      </c>
      <c r="M675" s="90">
        <f t="shared" si="172"/>
        <v>11339.34375</v>
      </c>
      <c r="N675" s="90">
        <f t="shared" si="173"/>
        <v>975.38397216796875</v>
      </c>
      <c r="O675" s="90">
        <f t="shared" si="174"/>
        <v>2837.512451171875</v>
      </c>
      <c r="P675" s="90">
        <f t="shared" si="183"/>
        <v>3812.8964233398437</v>
      </c>
      <c r="Q675" s="90">
        <f t="shared" si="175"/>
        <v>4655.97509765625</v>
      </c>
      <c r="R675" s="92">
        <f>Data!CG675</f>
        <v>11339.34375</v>
      </c>
      <c r="S675" s="92">
        <f>Data!CH675</f>
        <v>1232.7000732421875</v>
      </c>
      <c r="T675" s="92">
        <f>Data!CI675</f>
        <v>2609.83349609375</v>
      </c>
      <c r="U675" s="92">
        <f>Data!CJ675</f>
        <v>3842.533447265625</v>
      </c>
      <c r="V675" s="90">
        <f>Data!CA676</f>
        <v>956.38262939453125</v>
      </c>
      <c r="W675" s="90">
        <f>Data!CC675</f>
        <v>964.91229248046875</v>
      </c>
      <c r="X675" s="90" t="str">
        <f t="shared" si="184"/>
        <v/>
      </c>
      <c r="Y675" s="90">
        <f>Data!BU676</f>
        <v>1582.09130859375</v>
      </c>
      <c r="Z675" s="90">
        <f>Data!BW675</f>
        <v>99000</v>
      </c>
      <c r="AA675" s="90" t="str">
        <f t="shared" si="185"/>
        <v/>
      </c>
      <c r="AB675" s="90">
        <f>Data!BX676</f>
        <v>1585.694580078125</v>
      </c>
      <c r="AC675" s="90">
        <f>Data!BZ675</f>
        <v>99000</v>
      </c>
      <c r="AD675" s="90" t="str">
        <f t="shared" si="186"/>
        <v/>
      </c>
    </row>
    <row r="676" spans="1:30">
      <c r="A676" s="77">
        <v>197705</v>
      </c>
      <c r="B676" s="88">
        <f t="shared" si="176"/>
        <v>28156</v>
      </c>
      <c r="C676" s="79" t="str">
        <f t="shared" si="177"/>
        <v>Keswick</v>
      </c>
      <c r="D676" s="79" t="str">
        <f t="shared" si="178"/>
        <v>Nimbus</v>
      </c>
      <c r="E676" s="79" t="str">
        <f t="shared" si="179"/>
        <v>Therm.</v>
      </c>
      <c r="F676" s="89" t="str">
        <f t="shared" si="170"/>
        <v>&gt;RC</v>
      </c>
      <c r="G676" s="89" t="str">
        <f t="shared" si="171"/>
        <v>&gt;RC</v>
      </c>
      <c r="H676" s="89" t="str">
        <f t="shared" si="180"/>
        <v>--</v>
      </c>
      <c r="I676" s="89" t="str">
        <f t="shared" si="181"/>
        <v>--</v>
      </c>
      <c r="J676" s="79" t="str">
        <f>IF(DeltaCalc!P676="","--",DeltaCalc!P676)</f>
        <v>--</v>
      </c>
      <c r="K676" s="89" t="str">
        <f t="shared" si="182"/>
        <v>UWFE</v>
      </c>
      <c r="L676" s="90">
        <f>DeltaCalc!AF676</f>
        <v>910.6033935546875</v>
      </c>
      <c r="M676" s="90">
        <f t="shared" si="172"/>
        <v>9796.0009765625</v>
      </c>
      <c r="N676" s="90">
        <f t="shared" si="173"/>
        <v>3106.07080078125</v>
      </c>
      <c r="O676" s="90">
        <f t="shared" si="174"/>
        <v>3106.07080078125</v>
      </c>
      <c r="P676" s="90">
        <f t="shared" si="183"/>
        <v>6212.1416015625</v>
      </c>
      <c r="Q676" s="90">
        <f t="shared" si="175"/>
        <v>910.6033935546875</v>
      </c>
      <c r="R676" s="92">
        <f>Data!CG676</f>
        <v>0</v>
      </c>
      <c r="S676" s="92">
        <f>Data!CH676</f>
        <v>300</v>
      </c>
      <c r="T676" s="92">
        <f>Data!CI676</f>
        <v>800</v>
      </c>
      <c r="U676" s="92">
        <f>Data!CJ676</f>
        <v>1100</v>
      </c>
      <c r="V676" s="90">
        <f>Data!CA677</f>
        <v>616.08367919921875</v>
      </c>
      <c r="W676" s="90">
        <f>Data!CC676</f>
        <v>778.9473876953125</v>
      </c>
      <c r="X676" s="90" t="str">
        <f t="shared" si="184"/>
        <v/>
      </c>
      <c r="Y676" s="90">
        <f>Data!BU677</f>
        <v>1419.6116943359375</v>
      </c>
      <c r="Z676" s="90">
        <f>Data!BW676</f>
        <v>99000</v>
      </c>
      <c r="AA676" s="90" t="str">
        <f t="shared" si="185"/>
        <v/>
      </c>
      <c r="AB676" s="90">
        <f>Data!BX677</f>
        <v>1128.661376953125</v>
      </c>
      <c r="AC676" s="90">
        <f>Data!BZ676</f>
        <v>99000</v>
      </c>
      <c r="AD676" s="90" t="str">
        <f t="shared" si="186"/>
        <v/>
      </c>
    </row>
    <row r="677" spans="1:30">
      <c r="A677" s="77">
        <v>197706</v>
      </c>
      <c r="B677" s="88">
        <f t="shared" si="176"/>
        <v>28184</v>
      </c>
      <c r="C677" s="79" t="str">
        <f t="shared" si="177"/>
        <v>T. Min</v>
      </c>
      <c r="D677" s="79" t="str">
        <f t="shared" si="178"/>
        <v>Nimbus</v>
      </c>
      <c r="E677" s="79" t="str">
        <f t="shared" si="179"/>
        <v>Therm.</v>
      </c>
      <c r="F677" s="89" t="str">
        <f t="shared" si="170"/>
        <v>&gt;RC</v>
      </c>
      <c r="G677" s="89" t="str">
        <f t="shared" si="171"/>
        <v>&gt;RC</v>
      </c>
      <c r="H677" s="89" t="str">
        <f t="shared" si="180"/>
        <v>T. Min</v>
      </c>
      <c r="I677" s="89" t="str">
        <f t="shared" si="181"/>
        <v>--</v>
      </c>
      <c r="J677" s="79" t="str">
        <f>IF(DeltaCalc!P677="","--",DeltaCalc!P677)</f>
        <v>MRDO</v>
      </c>
      <c r="K677" s="89" t="str">
        <f t="shared" si="182"/>
        <v>UWFE</v>
      </c>
      <c r="L677" s="90">
        <f>DeltaCalc!AF677</f>
        <v>0</v>
      </c>
      <c r="M677" s="90">
        <f t="shared" si="172"/>
        <v>8192.8408203125</v>
      </c>
      <c r="N677" s="90">
        <f t="shared" si="173"/>
        <v>1002.1922607421875</v>
      </c>
      <c r="O677" s="90">
        <f t="shared" si="174"/>
        <v>800</v>
      </c>
      <c r="P677" s="90">
        <f t="shared" si="183"/>
        <v>1802.1922607421875</v>
      </c>
      <c r="Q677" s="90">
        <f t="shared" si="175"/>
        <v>0</v>
      </c>
      <c r="R677" s="92">
        <f>Data!CG677</f>
        <v>0</v>
      </c>
      <c r="S677" s="92">
        <f>Data!CH677</f>
        <v>300</v>
      </c>
      <c r="T677" s="92">
        <f>Data!CI677</f>
        <v>800</v>
      </c>
      <c r="U677" s="92">
        <f>Data!CJ677</f>
        <v>1100</v>
      </c>
      <c r="V677" s="90">
        <f>Data!CA678</f>
        <v>654.12420654296875</v>
      </c>
      <c r="W677" s="90">
        <f>Data!CC677</f>
        <v>631.57891845703125</v>
      </c>
      <c r="X677" s="90">
        <f t="shared" si="184"/>
        <v>22.5452880859375</v>
      </c>
      <c r="Y677" s="90">
        <f>Data!BU678</f>
        <v>940.82818603515625</v>
      </c>
      <c r="Z677" s="90">
        <f>Data!BW677</f>
        <v>99000</v>
      </c>
      <c r="AA677" s="90" t="str">
        <f t="shared" si="185"/>
        <v/>
      </c>
      <c r="AB677" s="90">
        <f>Data!BX678</f>
        <v>1006.62939453125</v>
      </c>
      <c r="AC677" s="90">
        <f>Data!BZ677</f>
        <v>99000</v>
      </c>
      <c r="AD677" s="90" t="str">
        <f t="shared" si="186"/>
        <v/>
      </c>
    </row>
    <row r="678" spans="1:30">
      <c r="A678" s="77">
        <v>197707</v>
      </c>
      <c r="B678" s="88">
        <f t="shared" si="176"/>
        <v>28215</v>
      </c>
      <c r="C678" s="79" t="str">
        <f t="shared" si="177"/>
        <v>T. Min</v>
      </c>
      <c r="D678" s="79" t="str">
        <f t="shared" si="178"/>
        <v>Nimbus</v>
      </c>
      <c r="E678" s="79" t="str">
        <f t="shared" si="179"/>
        <v>B. Min</v>
      </c>
      <c r="F678" s="89" t="str">
        <f t="shared" si="170"/>
        <v>&gt;RC</v>
      </c>
      <c r="G678" s="89" t="str">
        <f t="shared" si="171"/>
        <v>&gt;RC</v>
      </c>
      <c r="H678" s="89" t="str">
        <f t="shared" si="180"/>
        <v>T. Min</v>
      </c>
      <c r="I678" s="89" t="str">
        <f t="shared" si="181"/>
        <v>PulseCap3</v>
      </c>
      <c r="J678" s="79" t="str">
        <f>IF(DeltaCalc!P678="","--",DeltaCalc!P678)</f>
        <v>MRDO</v>
      </c>
      <c r="K678" s="89" t="str">
        <f t="shared" si="182"/>
        <v>IBU</v>
      </c>
      <c r="L678" s="90">
        <f>DeltaCalc!AF678</f>
        <v>0</v>
      </c>
      <c r="M678" s="90">
        <f t="shared" si="172"/>
        <v>7987.009765625</v>
      </c>
      <c r="N678" s="90">
        <f t="shared" si="173"/>
        <v>300</v>
      </c>
      <c r="O678" s="90">
        <f t="shared" si="174"/>
        <v>800</v>
      </c>
      <c r="P678" s="90">
        <f t="shared" si="183"/>
        <v>1100</v>
      </c>
      <c r="Q678" s="90">
        <f t="shared" si="175"/>
        <v>0</v>
      </c>
      <c r="R678" s="92">
        <f>Data!CG678</f>
        <v>0</v>
      </c>
      <c r="S678" s="92">
        <f>Data!CH678</f>
        <v>300</v>
      </c>
      <c r="T678" s="92">
        <f>Data!CI678</f>
        <v>800</v>
      </c>
      <c r="U678" s="92">
        <f>Data!CJ678</f>
        <v>1100</v>
      </c>
      <c r="V678" s="90">
        <f>Data!CA679</f>
        <v>541.66552734375</v>
      </c>
      <c r="W678" s="90">
        <f>Data!CC678</f>
        <v>631.57891845703125</v>
      </c>
      <c r="X678" s="90" t="str">
        <f t="shared" si="184"/>
        <v/>
      </c>
      <c r="Y678" s="90">
        <f>Data!BU679</f>
        <v>476.41110229492187</v>
      </c>
      <c r="Z678" s="90">
        <f>Data!BW678</f>
        <v>99000</v>
      </c>
      <c r="AA678" s="90" t="str">
        <f t="shared" si="185"/>
        <v/>
      </c>
      <c r="AB678" s="90">
        <f>Data!BX679</f>
        <v>719.13079833984375</v>
      </c>
      <c r="AC678" s="90">
        <f>Data!BZ678</f>
        <v>99000</v>
      </c>
      <c r="AD678" s="90" t="str">
        <f t="shared" si="186"/>
        <v/>
      </c>
    </row>
    <row r="679" spans="1:30">
      <c r="A679" s="77">
        <v>197708</v>
      </c>
      <c r="B679" s="88">
        <f t="shared" si="176"/>
        <v>28245</v>
      </c>
      <c r="C679" s="79" t="str">
        <f t="shared" si="177"/>
        <v>T. Min</v>
      </c>
      <c r="D679" s="79" t="str">
        <f t="shared" si="178"/>
        <v>Nimbus</v>
      </c>
      <c r="E679" s="79" t="str">
        <f t="shared" si="179"/>
        <v>B. Min</v>
      </c>
      <c r="F679" s="89" t="str">
        <f t="shared" si="170"/>
        <v>&gt;RC</v>
      </c>
      <c r="G679" s="89" t="str">
        <f t="shared" si="171"/>
        <v>&gt;RC</v>
      </c>
      <c r="H679" s="89" t="str">
        <f t="shared" si="180"/>
        <v>PulseCap1</v>
      </c>
      <c r="I679" s="89" t="str">
        <f t="shared" si="181"/>
        <v>PulseCap1</v>
      </c>
      <c r="J679" s="79" t="str">
        <f>IF(DeltaCalc!P679="","--",DeltaCalc!P679)</f>
        <v>--</v>
      </c>
      <c r="K679" s="89" t="str">
        <f t="shared" si="182"/>
        <v>IBU</v>
      </c>
      <c r="L679" s="90">
        <f>DeltaCalc!AF679</f>
        <v>45.285991668701172</v>
      </c>
      <c r="M679" s="90">
        <f t="shared" si="172"/>
        <v>8751.904296875</v>
      </c>
      <c r="N679" s="90">
        <f t="shared" si="173"/>
        <v>300</v>
      </c>
      <c r="O679" s="90">
        <f t="shared" si="174"/>
        <v>800</v>
      </c>
      <c r="P679" s="90">
        <f t="shared" si="183"/>
        <v>1100</v>
      </c>
      <c r="Q679" s="90">
        <f t="shared" si="175"/>
        <v>45.285991668701172</v>
      </c>
      <c r="R679" s="92">
        <f>Data!CG679</f>
        <v>2013.2586669921875</v>
      </c>
      <c r="S679" s="92">
        <f>Data!CH679</f>
        <v>300</v>
      </c>
      <c r="T679" s="92">
        <f>Data!CI679</f>
        <v>800</v>
      </c>
      <c r="U679" s="92">
        <f>Data!CJ679</f>
        <v>1100</v>
      </c>
      <c r="V679" s="90">
        <f>Data!CA680</f>
        <v>443.60775756835937</v>
      </c>
      <c r="W679" s="90">
        <f>Data!CC679</f>
        <v>631.57891845703125</v>
      </c>
      <c r="X679" s="90" t="str">
        <f t="shared" si="184"/>
        <v/>
      </c>
      <c r="Y679" s="90">
        <f>Data!BU680</f>
        <v>482.35232543945312</v>
      </c>
      <c r="Z679" s="90">
        <f>Data!BW679</f>
        <v>2200</v>
      </c>
      <c r="AA679" s="90" t="str">
        <f t="shared" si="185"/>
        <v/>
      </c>
      <c r="AB679" s="90">
        <f>Data!BX680</f>
        <v>653.32171630859375</v>
      </c>
      <c r="AC679" s="90">
        <f>Data!BZ679</f>
        <v>2780</v>
      </c>
      <c r="AD679" s="90" t="str">
        <f t="shared" si="186"/>
        <v/>
      </c>
    </row>
    <row r="680" spans="1:30">
      <c r="A680" s="77">
        <v>197709</v>
      </c>
      <c r="B680" s="88">
        <f t="shared" si="176"/>
        <v>28276</v>
      </c>
      <c r="C680" s="79" t="str">
        <f t="shared" si="177"/>
        <v>NCP</v>
      </c>
      <c r="D680" s="79" t="str">
        <f t="shared" si="178"/>
        <v>Nimbus</v>
      </c>
      <c r="E680" s="79" t="str">
        <f t="shared" si="179"/>
        <v>F. Min</v>
      </c>
      <c r="F680" s="89" t="str">
        <f t="shared" si="170"/>
        <v>&gt;RC</v>
      </c>
      <c r="G680" s="89" t="str">
        <f t="shared" si="171"/>
        <v>&gt;RC</v>
      </c>
      <c r="H680" s="89" t="str">
        <f t="shared" si="180"/>
        <v>PulseCap1</v>
      </c>
      <c r="I680" s="89" t="str">
        <f t="shared" si="181"/>
        <v>PulseCap1</v>
      </c>
      <c r="J680" s="79" t="str">
        <f>IF(DeltaCalc!P680="","--",DeltaCalc!P680)</f>
        <v>--</v>
      </c>
      <c r="K680" s="89" t="str">
        <f t="shared" si="182"/>
        <v>IBU</v>
      </c>
      <c r="L680" s="90">
        <f>DeltaCalc!AF680</f>
        <v>870.34661865234375</v>
      </c>
      <c r="M680" s="90">
        <f t="shared" si="172"/>
        <v>6562.30615234375</v>
      </c>
      <c r="N680" s="90">
        <f t="shared" si="173"/>
        <v>872.46624755859375</v>
      </c>
      <c r="O680" s="90">
        <f t="shared" si="174"/>
        <v>872.46624755859375</v>
      </c>
      <c r="P680" s="90">
        <f t="shared" si="183"/>
        <v>1744.9324951171875</v>
      </c>
      <c r="Q680" s="90">
        <f t="shared" si="175"/>
        <v>870.34661865234375</v>
      </c>
      <c r="R680" s="92">
        <f>Data!CG680</f>
        <v>2388.17822265625</v>
      </c>
      <c r="S680" s="92">
        <f>Data!CH680</f>
        <v>300</v>
      </c>
      <c r="T680" s="92">
        <f>Data!CI680</f>
        <v>800</v>
      </c>
      <c r="U680" s="92">
        <f>Data!CJ680</f>
        <v>1100</v>
      </c>
      <c r="V680" s="90">
        <f>Data!CA681</f>
        <v>391.61727905273438</v>
      </c>
      <c r="W680" s="90">
        <f>Data!CC680</f>
        <v>631.57891845703125</v>
      </c>
      <c r="X680" s="90" t="str">
        <f t="shared" si="184"/>
        <v/>
      </c>
      <c r="Y680" s="90">
        <f>Data!BU681</f>
        <v>702.76202392578125</v>
      </c>
      <c r="Z680" s="90">
        <f>Data!BW680</f>
        <v>2200</v>
      </c>
      <c r="AA680" s="90" t="str">
        <f t="shared" si="185"/>
        <v/>
      </c>
      <c r="AB680" s="90">
        <f>Data!BX681</f>
        <v>1149.6226806640625</v>
      </c>
      <c r="AC680" s="90">
        <f>Data!BZ680</f>
        <v>2780</v>
      </c>
      <c r="AD680" s="90" t="str">
        <f t="shared" si="186"/>
        <v/>
      </c>
    </row>
    <row r="681" spans="1:30">
      <c r="A681" s="77">
        <v>197710</v>
      </c>
      <c r="B681" s="88">
        <f t="shared" si="176"/>
        <v>28306</v>
      </c>
      <c r="C681" s="79" t="str">
        <f t="shared" si="177"/>
        <v>T. Min</v>
      </c>
      <c r="D681" s="79" t="str">
        <f t="shared" si="178"/>
        <v>H St.</v>
      </c>
      <c r="E681" s="79" t="str">
        <f t="shared" si="179"/>
        <v>B. Min</v>
      </c>
      <c r="F681" s="89" t="str">
        <f t="shared" si="170"/>
        <v>&gt;RC</v>
      </c>
      <c r="G681" s="89" t="str">
        <f t="shared" si="171"/>
        <v>&gt;RC</v>
      </c>
      <c r="H681" s="89" t="str">
        <f t="shared" si="180"/>
        <v>T. Min</v>
      </c>
      <c r="I681" s="89" t="str">
        <f t="shared" si="181"/>
        <v>PulseCap3</v>
      </c>
      <c r="J681" s="79" t="str">
        <f>IF(DeltaCalc!P681="","--",DeltaCalc!P681)</f>
        <v>--</v>
      </c>
      <c r="K681" s="89" t="str">
        <f t="shared" si="182"/>
        <v>IBU</v>
      </c>
      <c r="L681" s="90">
        <f>DeltaCalc!AF681</f>
        <v>74.674972534179688</v>
      </c>
      <c r="M681" s="90">
        <f t="shared" si="172"/>
        <v>8584.611328125</v>
      </c>
      <c r="N681" s="90">
        <f t="shared" si="173"/>
        <v>300</v>
      </c>
      <c r="O681" s="90">
        <f t="shared" si="174"/>
        <v>800</v>
      </c>
      <c r="P681" s="90">
        <f t="shared" si="183"/>
        <v>1100</v>
      </c>
      <c r="Q681" s="90">
        <f t="shared" si="175"/>
        <v>74.674972534179688</v>
      </c>
      <c r="R681" s="92">
        <f>Data!CG681</f>
        <v>7198.16015625</v>
      </c>
      <c r="S681" s="92">
        <f>Data!CH681</f>
        <v>300</v>
      </c>
      <c r="T681" s="92">
        <f>Data!CI681</f>
        <v>800</v>
      </c>
      <c r="U681" s="92">
        <f>Data!CJ681</f>
        <v>1100</v>
      </c>
      <c r="V681" s="90">
        <f>Data!CA682</f>
        <v>448.31185913085937</v>
      </c>
      <c r="W681" s="90">
        <f>Data!CC681</f>
        <v>631.57891845703125</v>
      </c>
      <c r="X681" s="90" t="str">
        <f t="shared" si="184"/>
        <v/>
      </c>
      <c r="Y681" s="90">
        <f>Data!BU682</f>
        <v>1215.4974365234375</v>
      </c>
      <c r="Z681" s="90">
        <f>Data!BW681</f>
        <v>2200</v>
      </c>
      <c r="AA681" s="90" t="str">
        <f t="shared" si="185"/>
        <v/>
      </c>
      <c r="AB681" s="90">
        <f>Data!BX682</f>
        <v>1994.501220703125</v>
      </c>
      <c r="AC681" s="90">
        <f>Data!BZ681</f>
        <v>2780</v>
      </c>
      <c r="AD681" s="90" t="str">
        <f t="shared" si="186"/>
        <v/>
      </c>
    </row>
    <row r="682" spans="1:30">
      <c r="A682" s="77">
        <v>197711</v>
      </c>
      <c r="B682" s="88">
        <f t="shared" si="176"/>
        <v>28337</v>
      </c>
      <c r="C682" s="79" t="str">
        <f t="shared" si="177"/>
        <v>--</v>
      </c>
      <c r="D682" s="79" t="str">
        <f t="shared" si="178"/>
        <v>--</v>
      </c>
      <c r="E682" s="79" t="str">
        <f t="shared" si="179"/>
        <v>F. Min</v>
      </c>
      <c r="F682" s="89" t="str">
        <f t="shared" si="170"/>
        <v>@RC</v>
      </c>
      <c r="G682" s="89" t="str">
        <f t="shared" si="171"/>
        <v>&gt;RC</v>
      </c>
      <c r="H682" s="89" t="str">
        <f t="shared" si="180"/>
        <v>--</v>
      </c>
      <c r="I682" s="89" t="str">
        <f t="shared" si="181"/>
        <v>PulseCap3</v>
      </c>
      <c r="J682" s="79" t="str">
        <f>IF(DeltaCalc!P682="","--",DeltaCalc!P682)</f>
        <v>MRDO</v>
      </c>
      <c r="K682" s="89" t="str">
        <f t="shared" si="182"/>
        <v>IBU</v>
      </c>
      <c r="L682" s="90">
        <f>DeltaCalc!AF682</f>
        <v>0</v>
      </c>
      <c r="M682" s="90">
        <f t="shared" si="172"/>
        <v>11283.08984375</v>
      </c>
      <c r="N682" s="90">
        <f t="shared" si="173"/>
        <v>468.94796752929687</v>
      </c>
      <c r="O682" s="90">
        <f t="shared" si="174"/>
        <v>3123.53955078125</v>
      </c>
      <c r="P682" s="90">
        <f t="shared" si="183"/>
        <v>3592.4875183105469</v>
      </c>
      <c r="Q682" s="90">
        <f t="shared" si="175"/>
        <v>0</v>
      </c>
      <c r="R682" s="92">
        <f>Data!CG682</f>
        <v>10283.50390625</v>
      </c>
      <c r="S682" s="92">
        <f>Data!CH682</f>
        <v>300</v>
      </c>
      <c r="T682" s="92">
        <f>Data!CI682</f>
        <v>3098.6220703125</v>
      </c>
      <c r="U682" s="92">
        <f>Data!CJ682</f>
        <v>3398.6220703125</v>
      </c>
      <c r="V682" s="90">
        <f>Data!CA683</f>
        <v>579.57720947265625</v>
      </c>
      <c r="W682" s="90">
        <f>Data!CC682</f>
        <v>778.9473876953125</v>
      </c>
      <c r="X682" s="90" t="str">
        <f t="shared" si="184"/>
        <v/>
      </c>
      <c r="Y682" s="90">
        <f>Data!BU683</f>
        <v>1860.4404296875</v>
      </c>
      <c r="Z682" s="90">
        <f>Data!BW682</f>
        <v>2200</v>
      </c>
      <c r="AA682" s="90" t="str">
        <f t="shared" si="185"/>
        <v/>
      </c>
      <c r="AB682" s="90">
        <f>Data!BX683</f>
        <v>2301.994384765625</v>
      </c>
      <c r="AC682" s="90">
        <f>Data!BZ682</f>
        <v>2780</v>
      </c>
      <c r="AD682" s="90" t="str">
        <f t="shared" si="186"/>
        <v/>
      </c>
    </row>
    <row r="683" spans="1:30">
      <c r="A683" s="77">
        <v>197712</v>
      </c>
      <c r="B683" s="88">
        <f t="shared" si="176"/>
        <v>28368</v>
      </c>
      <c r="C683" s="79" t="str">
        <f t="shared" si="177"/>
        <v>--</v>
      </c>
      <c r="D683" s="79" t="str">
        <f t="shared" si="178"/>
        <v>--</v>
      </c>
      <c r="E683" s="79" t="str">
        <f t="shared" si="179"/>
        <v>B. Min</v>
      </c>
      <c r="F683" s="89" t="str">
        <f t="shared" si="170"/>
        <v>&lt;RC</v>
      </c>
      <c r="G683" s="89" t="str">
        <f t="shared" si="171"/>
        <v>&lt;RC</v>
      </c>
      <c r="H683" s="89" t="str">
        <f t="shared" si="180"/>
        <v>--</v>
      </c>
      <c r="I683" s="89" t="str">
        <f t="shared" si="181"/>
        <v>PulseCap3</v>
      </c>
      <c r="J683" s="79" t="str">
        <f>IF(DeltaCalc!P683="","--",DeltaCalc!P683)</f>
        <v>EM</v>
      </c>
      <c r="K683" s="89" t="str">
        <f t="shared" si="182"/>
        <v>UWFE</v>
      </c>
      <c r="L683" s="90">
        <f>DeltaCalc!AF683</f>
        <v>0</v>
      </c>
      <c r="M683" s="90">
        <f t="shared" si="172"/>
        <v>7558.80419921875</v>
      </c>
      <c r="N683" s="90">
        <f t="shared" si="173"/>
        <v>300</v>
      </c>
      <c r="O683" s="90">
        <f t="shared" si="174"/>
        <v>1203.6524658203125</v>
      </c>
      <c r="P683" s="90">
        <f t="shared" si="183"/>
        <v>1503.6524658203125</v>
      </c>
      <c r="Q683" s="90">
        <f t="shared" si="175"/>
        <v>849.4521484375</v>
      </c>
      <c r="R683" s="92">
        <f>Data!CG683</f>
        <v>7558.80419921875</v>
      </c>
      <c r="S683" s="92">
        <f>Data!CH683</f>
        <v>692.9696044921875</v>
      </c>
      <c r="T683" s="92">
        <f>Data!CI683</f>
        <v>2981.942138671875</v>
      </c>
      <c r="U683" s="92">
        <f>Data!CJ683</f>
        <v>3674.91162109375</v>
      </c>
      <c r="V683" s="90">
        <f>Data!CA684</f>
        <v>653.238525390625</v>
      </c>
      <c r="W683" s="90">
        <f>Data!CC683</f>
        <v>964.91229248046875</v>
      </c>
      <c r="X683" s="90" t="str">
        <f t="shared" si="184"/>
        <v/>
      </c>
      <c r="Y683" s="90">
        <f>Data!BU684</f>
        <v>1644.50244140625</v>
      </c>
      <c r="Z683" s="90">
        <f>Data!BW683</f>
        <v>2200</v>
      </c>
      <c r="AA683" s="90" t="str">
        <f t="shared" si="185"/>
        <v/>
      </c>
      <c r="AB683" s="90">
        <f>Data!BX684</f>
        <v>2851.520751953125</v>
      </c>
      <c r="AC683" s="90">
        <f>Data!BZ683</f>
        <v>2780</v>
      </c>
      <c r="AD683" s="90">
        <f t="shared" si="186"/>
        <v>71.520751953125</v>
      </c>
    </row>
    <row r="684" spans="1:30">
      <c r="A684" s="77">
        <v>197713</v>
      </c>
      <c r="B684" s="88">
        <f t="shared" si="176"/>
        <v>28398</v>
      </c>
      <c r="C684" s="79" t="str">
        <f t="shared" si="177"/>
        <v>--</v>
      </c>
      <c r="D684" s="79" t="str">
        <f t="shared" si="178"/>
        <v>H St.</v>
      </c>
      <c r="E684" s="79" t="str">
        <f t="shared" si="179"/>
        <v>--</v>
      </c>
      <c r="F684" s="89" t="str">
        <f t="shared" si="170"/>
        <v>&lt;RC</v>
      </c>
      <c r="G684" s="89" t="str">
        <f t="shared" si="171"/>
        <v>@RC</v>
      </c>
      <c r="H684" s="89" t="str">
        <f t="shared" si="180"/>
        <v>--</v>
      </c>
      <c r="I684" s="89" t="str">
        <f t="shared" si="181"/>
        <v>--</v>
      </c>
      <c r="J684" s="79" t="str">
        <f>IF(DeltaCalc!P684="","--",DeltaCalc!P684)</f>
        <v>MRDO</v>
      </c>
      <c r="K684" s="89" t="str">
        <f t="shared" si="182"/>
        <v>UWFE</v>
      </c>
      <c r="L684" s="90">
        <f>DeltaCalc!AF684</f>
        <v>0</v>
      </c>
      <c r="M684" s="90">
        <f t="shared" si="172"/>
        <v>6536.71875</v>
      </c>
      <c r="N684" s="90">
        <f t="shared" si="173"/>
        <v>1695.6807861328125</v>
      </c>
      <c r="O684" s="90">
        <f t="shared" si="174"/>
        <v>1997.803955078125</v>
      </c>
      <c r="P684" s="90">
        <f t="shared" si="183"/>
        <v>3693.4847412109375</v>
      </c>
      <c r="Q684" s="90">
        <f t="shared" si="175"/>
        <v>0</v>
      </c>
      <c r="R684" s="92">
        <f>Data!CG684</f>
        <v>3345.464599609375</v>
      </c>
      <c r="S684" s="92">
        <f>Data!CH684</f>
        <v>1611.864990234375</v>
      </c>
      <c r="T684" s="92">
        <f>Data!CI684</f>
        <v>3144.297119140625</v>
      </c>
      <c r="U684" s="92">
        <f>Data!CJ684</f>
        <v>4756.162109375</v>
      </c>
      <c r="V684" s="90">
        <f>Data!CA685</f>
        <v>712.5111083984375</v>
      </c>
      <c r="W684" s="90">
        <f>Data!CC684</f>
        <v>964.91229248046875</v>
      </c>
      <c r="X684" s="90" t="str">
        <f t="shared" si="184"/>
        <v/>
      </c>
      <c r="Y684" s="90">
        <f>Data!BU685</f>
        <v>2212.58837890625</v>
      </c>
      <c r="Z684" s="90">
        <f>Data!BW684</f>
        <v>99000</v>
      </c>
      <c r="AA684" s="90" t="str">
        <f t="shared" si="185"/>
        <v/>
      </c>
      <c r="AB684" s="90">
        <f>Data!BX685</f>
        <v>3070.4033203125</v>
      </c>
      <c r="AC684" s="90">
        <f>Data!BZ684</f>
        <v>99000</v>
      </c>
      <c r="AD684" s="90" t="str">
        <f t="shared" si="186"/>
        <v/>
      </c>
    </row>
    <row r="685" spans="1:30">
      <c r="A685" s="77">
        <v>197802</v>
      </c>
      <c r="B685" s="88">
        <f t="shared" si="176"/>
        <v>28429</v>
      </c>
      <c r="C685" s="79" t="str">
        <f t="shared" si="177"/>
        <v>--</v>
      </c>
      <c r="D685" s="79" t="str">
        <f t="shared" si="178"/>
        <v>Nimbus</v>
      </c>
      <c r="E685" s="79" t="str">
        <f t="shared" si="179"/>
        <v>--</v>
      </c>
      <c r="F685" s="89" t="str">
        <f t="shared" si="170"/>
        <v>&lt;RC</v>
      </c>
      <c r="G685" s="89" t="str">
        <f t="shared" si="171"/>
        <v>&gt;RC</v>
      </c>
      <c r="H685" s="89" t="str">
        <f t="shared" si="180"/>
        <v>--</v>
      </c>
      <c r="I685" s="89" t="str">
        <f t="shared" si="181"/>
        <v>--</v>
      </c>
      <c r="J685" s="79" t="str">
        <f>IF(DeltaCalc!P685="","--",DeltaCalc!P685)</f>
        <v>RSMRDO</v>
      </c>
      <c r="K685" s="89" t="str">
        <f t="shared" si="182"/>
        <v>UWFE</v>
      </c>
      <c r="L685" s="90">
        <f>DeltaCalc!AF685</f>
        <v>0</v>
      </c>
      <c r="M685" s="90">
        <f t="shared" si="172"/>
        <v>5659.66259765625</v>
      </c>
      <c r="N685" s="90">
        <f t="shared" si="173"/>
        <v>1512.3642578125</v>
      </c>
      <c r="O685" s="90">
        <f t="shared" si="174"/>
        <v>1275.1822509765625</v>
      </c>
      <c r="P685" s="90">
        <f t="shared" si="183"/>
        <v>2787.5465087890625</v>
      </c>
      <c r="Q685" s="90">
        <f t="shared" si="175"/>
        <v>0</v>
      </c>
      <c r="R685" s="92">
        <f>Data!CG685</f>
        <v>5659.66259765625</v>
      </c>
      <c r="S685" s="92">
        <f>Data!CH685</f>
        <v>924.40093994140625</v>
      </c>
      <c r="T685" s="92">
        <f>Data!CI685</f>
        <v>2657.16796875</v>
      </c>
      <c r="U685" s="92">
        <f>Data!CJ685</f>
        <v>3581.56884765625</v>
      </c>
      <c r="V685" s="90">
        <f>Data!CA686</f>
        <v>934.074462890625</v>
      </c>
      <c r="W685" s="90">
        <f>Data!CC685</f>
        <v>964.91229248046875</v>
      </c>
      <c r="X685" s="90" t="str">
        <f t="shared" si="184"/>
        <v/>
      </c>
      <c r="Y685" s="90">
        <f>Data!BU686</f>
        <v>2448.734375</v>
      </c>
      <c r="Z685" s="90">
        <f>Data!BW685</f>
        <v>99000</v>
      </c>
      <c r="AA685" s="90" t="str">
        <f t="shared" si="185"/>
        <v/>
      </c>
      <c r="AB685" s="90">
        <f>Data!BX686</f>
        <v>3929.21728515625</v>
      </c>
      <c r="AC685" s="90">
        <f>Data!BZ685</f>
        <v>99000</v>
      </c>
      <c r="AD685" s="90" t="str">
        <f t="shared" si="186"/>
        <v/>
      </c>
    </row>
    <row r="686" spans="1:30">
      <c r="A686" s="77">
        <v>197803</v>
      </c>
      <c r="B686" s="88">
        <f t="shared" si="176"/>
        <v>28459</v>
      </c>
      <c r="C686" s="79" t="str">
        <f t="shared" si="177"/>
        <v>NCP</v>
      </c>
      <c r="D686" s="79" t="str">
        <f t="shared" si="178"/>
        <v>Nimbus</v>
      </c>
      <c r="E686" s="79" t="str">
        <f t="shared" si="179"/>
        <v>F. Min</v>
      </c>
      <c r="F686" s="89" t="str">
        <f t="shared" si="170"/>
        <v>&lt;RC</v>
      </c>
      <c r="G686" s="89" t="str">
        <f t="shared" si="171"/>
        <v>&gt;RC</v>
      </c>
      <c r="H686" s="89" t="str">
        <f t="shared" si="180"/>
        <v>--</v>
      </c>
      <c r="I686" s="89" t="str">
        <f t="shared" si="181"/>
        <v>--</v>
      </c>
      <c r="J686" s="79" t="str">
        <f>IF(DeltaCalc!P686="","--",DeltaCalc!P686)</f>
        <v>RS</v>
      </c>
      <c r="K686" s="89" t="str">
        <f t="shared" si="182"/>
        <v>UWFE</v>
      </c>
      <c r="L686" s="90">
        <f>DeltaCalc!AF686</f>
        <v>-2.44140625E-4</v>
      </c>
      <c r="M686" s="90">
        <f t="shared" si="172"/>
        <v>6013.84912109375</v>
      </c>
      <c r="N686" s="90">
        <f t="shared" si="173"/>
        <v>451.46905517578125</v>
      </c>
      <c r="O686" s="90">
        <f t="shared" si="174"/>
        <v>699.45050048828125</v>
      </c>
      <c r="P686" s="90">
        <f t="shared" si="183"/>
        <v>1150.9195556640625</v>
      </c>
      <c r="Q686" s="90">
        <f t="shared" si="175"/>
        <v>2784.305419921875</v>
      </c>
      <c r="R686" s="92">
        <f>Data!CG686</f>
        <v>6013.84912109375</v>
      </c>
      <c r="S686" s="92">
        <f>Data!CH686</f>
        <v>300</v>
      </c>
      <c r="T686" s="92">
        <f>Data!CI686</f>
        <v>1862.5169677734375</v>
      </c>
      <c r="U686" s="92">
        <f>Data!CJ686</f>
        <v>2162.516845703125</v>
      </c>
      <c r="V686" s="90">
        <f>Data!CA687</f>
        <v>941.99749755859375</v>
      </c>
      <c r="W686" s="90">
        <f>Data!CC686</f>
        <v>964.91229248046875</v>
      </c>
      <c r="X686" s="90" t="str">
        <f t="shared" si="184"/>
        <v/>
      </c>
      <c r="Y686" s="90">
        <f>Data!BU687</f>
        <v>1688.831298828125</v>
      </c>
      <c r="Z686" s="90">
        <f>Data!BW686</f>
        <v>99000</v>
      </c>
      <c r="AA686" s="90" t="str">
        <f t="shared" si="185"/>
        <v/>
      </c>
      <c r="AB686" s="90">
        <f>Data!BX687</f>
        <v>2889.959228515625</v>
      </c>
      <c r="AC686" s="90">
        <f>Data!BZ686</f>
        <v>99000</v>
      </c>
      <c r="AD686" s="90" t="str">
        <f t="shared" si="186"/>
        <v/>
      </c>
    </row>
    <row r="687" spans="1:30">
      <c r="A687" s="77">
        <v>197804</v>
      </c>
      <c r="B687" s="88">
        <f t="shared" si="176"/>
        <v>28490</v>
      </c>
      <c r="C687" s="79" t="str">
        <f t="shared" si="177"/>
        <v>Keswick</v>
      </c>
      <c r="D687" s="79" t="str">
        <f t="shared" si="178"/>
        <v>Nimbus</v>
      </c>
      <c r="E687" s="79" t="str">
        <f t="shared" si="179"/>
        <v>Therm.</v>
      </c>
      <c r="F687" s="89" t="str">
        <f t="shared" si="170"/>
        <v>&gt;RC</v>
      </c>
      <c r="G687" s="89" t="str">
        <f t="shared" si="171"/>
        <v>&gt;RC</v>
      </c>
      <c r="H687" s="89" t="str">
        <f t="shared" si="180"/>
        <v>--</v>
      </c>
      <c r="I687" s="89" t="str">
        <f t="shared" si="181"/>
        <v>--</v>
      </c>
      <c r="J687" s="79" t="str">
        <f>IF(DeltaCalc!P687="","--",DeltaCalc!P687)</f>
        <v>--</v>
      </c>
      <c r="K687" s="89" t="str">
        <f t="shared" si="182"/>
        <v>UWFE</v>
      </c>
      <c r="L687" s="90">
        <f>DeltaCalc!AF687</f>
        <v>4538.988297498714</v>
      </c>
      <c r="M687" s="90">
        <f t="shared" si="172"/>
        <v>13299.8798828125</v>
      </c>
      <c r="N687" s="90">
        <f t="shared" si="173"/>
        <v>3596.921630859375</v>
      </c>
      <c r="O687" s="90">
        <f t="shared" si="174"/>
        <v>3596.921630859375</v>
      </c>
      <c r="P687" s="90">
        <f t="shared" si="183"/>
        <v>7193.84326171875</v>
      </c>
      <c r="Q687" s="90">
        <f t="shared" si="175"/>
        <v>4768.01220703125</v>
      </c>
      <c r="R687" s="92">
        <f>Data!CG687</f>
        <v>0</v>
      </c>
      <c r="S687" s="92">
        <f>Data!CH687</f>
        <v>300</v>
      </c>
      <c r="T687" s="92">
        <f>Data!CI687</f>
        <v>1408.9775390625</v>
      </c>
      <c r="U687" s="92">
        <f>Data!CJ687</f>
        <v>1708.9775390625</v>
      </c>
      <c r="V687" s="90">
        <f>Data!CA688</f>
        <v>721.5509033203125</v>
      </c>
      <c r="W687" s="90">
        <f>Data!CC687</f>
        <v>964.91229248046875</v>
      </c>
      <c r="X687" s="90" t="str">
        <f t="shared" si="184"/>
        <v/>
      </c>
      <c r="Y687" s="90">
        <f>Data!BU688</f>
        <v>1443.4603271484375</v>
      </c>
      <c r="Z687" s="90">
        <f>Data!BW687</f>
        <v>99000</v>
      </c>
      <c r="AA687" s="90" t="str">
        <f t="shared" si="185"/>
        <v/>
      </c>
      <c r="AB687" s="90">
        <f>Data!BX688</f>
        <v>1016.1423950195312</v>
      </c>
      <c r="AC687" s="90">
        <f>Data!BZ687</f>
        <v>99000</v>
      </c>
      <c r="AD687" s="90" t="str">
        <f t="shared" si="186"/>
        <v/>
      </c>
    </row>
    <row r="688" spans="1:30">
      <c r="A688" s="77">
        <v>197805</v>
      </c>
      <c r="B688" s="88">
        <f t="shared" si="176"/>
        <v>28521</v>
      </c>
      <c r="C688" s="79" t="str">
        <f t="shared" si="177"/>
        <v>--</v>
      </c>
      <c r="D688" s="79" t="str">
        <f t="shared" si="178"/>
        <v>Flood</v>
      </c>
      <c r="E688" s="79" t="str">
        <f t="shared" si="179"/>
        <v>--</v>
      </c>
      <c r="F688" s="89" t="str">
        <f t="shared" si="170"/>
        <v>&gt;RC</v>
      </c>
      <c r="G688" s="89" t="str">
        <f t="shared" si="171"/>
        <v>&gt;RC</v>
      </c>
      <c r="H688" s="89" t="str">
        <f t="shared" si="180"/>
        <v>--</v>
      </c>
      <c r="I688" s="89" t="str">
        <f t="shared" si="181"/>
        <v>--</v>
      </c>
      <c r="J688" s="79" t="str">
        <f>IF(DeltaCalc!P688="","--",DeltaCalc!P688)</f>
        <v>--</v>
      </c>
      <c r="K688" s="89" t="str">
        <f t="shared" si="182"/>
        <v>UWFE</v>
      </c>
      <c r="L688" s="90">
        <f>DeltaCalc!AF688</f>
        <v>62925.338846549217</v>
      </c>
      <c r="M688" s="90">
        <f t="shared" si="172"/>
        <v>49623.93359375</v>
      </c>
      <c r="N688" s="90">
        <f t="shared" si="173"/>
        <v>3011.794921875</v>
      </c>
      <c r="O688" s="90">
        <f t="shared" si="174"/>
        <v>3011.794921875</v>
      </c>
      <c r="P688" s="90">
        <f t="shared" si="183"/>
        <v>6023.58984375</v>
      </c>
      <c r="Q688" s="90">
        <f t="shared" si="175"/>
        <v>67243.9375</v>
      </c>
      <c r="R688" s="92">
        <f>Data!CG688</f>
        <v>0</v>
      </c>
      <c r="S688" s="92">
        <f>Data!CH688</f>
        <v>300</v>
      </c>
      <c r="T688" s="92">
        <f>Data!CI688</f>
        <v>600</v>
      </c>
      <c r="U688" s="92">
        <f>Data!CJ688</f>
        <v>900</v>
      </c>
      <c r="V688" s="90">
        <f>Data!CA689</f>
        <v>548.7669677734375</v>
      </c>
      <c r="W688" s="90">
        <f>Data!CC688</f>
        <v>964.91229248046875</v>
      </c>
      <c r="X688" s="90" t="str">
        <f t="shared" si="184"/>
        <v/>
      </c>
      <c r="Y688" s="90">
        <f>Data!BU689</f>
        <v>409.082763671875</v>
      </c>
      <c r="Z688" s="90">
        <f>Data!BW688</f>
        <v>99000</v>
      </c>
      <c r="AA688" s="90" t="str">
        <f t="shared" si="185"/>
        <v/>
      </c>
      <c r="AB688" s="90">
        <f>Data!BX689</f>
        <v>210.32313537597656</v>
      </c>
      <c r="AC688" s="90">
        <f>Data!BZ688</f>
        <v>99000</v>
      </c>
      <c r="AD688" s="90" t="str">
        <f t="shared" si="186"/>
        <v/>
      </c>
    </row>
    <row r="689" spans="1:30">
      <c r="A689" s="77">
        <v>197806</v>
      </c>
      <c r="B689" s="88">
        <f t="shared" si="176"/>
        <v>28549</v>
      </c>
      <c r="C689" s="79" t="str">
        <f t="shared" si="177"/>
        <v>Flood</v>
      </c>
      <c r="D689" s="79" t="str">
        <f t="shared" si="178"/>
        <v>Flood</v>
      </c>
      <c r="E689" s="79" t="str">
        <f t="shared" si="179"/>
        <v>--</v>
      </c>
      <c r="F689" s="89" t="str">
        <f t="shared" si="170"/>
        <v>&gt;RC</v>
      </c>
      <c r="G689" s="89" t="str">
        <f t="shared" si="171"/>
        <v>&gt;RC</v>
      </c>
      <c r="H689" s="89" t="str">
        <f t="shared" si="180"/>
        <v>Tracy</v>
      </c>
      <c r="I689" s="89" t="str">
        <f t="shared" si="181"/>
        <v>--</v>
      </c>
      <c r="J689" s="79" t="str">
        <f>IF(DeltaCalc!P689="","--",DeltaCalc!P689)</f>
        <v>--</v>
      </c>
      <c r="K689" s="89" t="str">
        <f t="shared" si="182"/>
        <v>UWFE</v>
      </c>
      <c r="L689" s="90">
        <f>DeltaCalc!AF689</f>
        <v>33841.466815156033</v>
      </c>
      <c r="M689" s="90">
        <f t="shared" si="172"/>
        <v>44628.80078125</v>
      </c>
      <c r="N689" s="90">
        <f t="shared" si="173"/>
        <v>5892.88720703125</v>
      </c>
      <c r="O689" s="90">
        <f t="shared" si="174"/>
        <v>4221.041015625</v>
      </c>
      <c r="P689" s="90">
        <f t="shared" si="183"/>
        <v>10113.92822265625</v>
      </c>
      <c r="Q689" s="90">
        <f t="shared" si="175"/>
        <v>38889.359375</v>
      </c>
      <c r="R689" s="92">
        <f>Data!CG689</f>
        <v>0</v>
      </c>
      <c r="S689" s="92">
        <f>Data!CH689</f>
        <v>3009.034423828125</v>
      </c>
      <c r="T689" s="92">
        <f>Data!CI689</f>
        <v>800</v>
      </c>
      <c r="U689" s="92">
        <f>Data!CJ689</f>
        <v>3809.034423828125</v>
      </c>
      <c r="V689" s="90">
        <f>Data!CA690</f>
        <v>368.10494995117187</v>
      </c>
      <c r="W689" s="90">
        <f>Data!CC689</f>
        <v>631.57891845703125</v>
      </c>
      <c r="X689" s="90" t="str">
        <f t="shared" si="184"/>
        <v/>
      </c>
      <c r="Y689" s="90">
        <f>Data!BU690</f>
        <v>254.20463562011719</v>
      </c>
      <c r="Z689" s="90">
        <f>Data!BW689</f>
        <v>99000</v>
      </c>
      <c r="AA689" s="90" t="str">
        <f t="shared" si="185"/>
        <v/>
      </c>
      <c r="AB689" s="90">
        <f>Data!BX690</f>
        <v>185.09953308105469</v>
      </c>
      <c r="AC689" s="90">
        <f>Data!BZ689</f>
        <v>99000</v>
      </c>
      <c r="AD689" s="90" t="str">
        <f t="shared" si="186"/>
        <v/>
      </c>
    </row>
    <row r="690" spans="1:30">
      <c r="A690" s="77">
        <v>197807</v>
      </c>
      <c r="B690" s="88">
        <f t="shared" si="176"/>
        <v>28580</v>
      </c>
      <c r="C690" s="79" t="str">
        <f t="shared" si="177"/>
        <v>Flood</v>
      </c>
      <c r="D690" s="79" t="str">
        <f t="shared" si="178"/>
        <v>Flood</v>
      </c>
      <c r="E690" s="79" t="str">
        <f t="shared" si="179"/>
        <v>Flood</v>
      </c>
      <c r="F690" s="89" t="str">
        <f t="shared" si="170"/>
        <v>&lt;RC</v>
      </c>
      <c r="G690" s="89" t="str">
        <f t="shared" si="171"/>
        <v>&lt;RC</v>
      </c>
      <c r="H690" s="89" t="str">
        <f t="shared" si="180"/>
        <v>Tracy</v>
      </c>
      <c r="I690" s="89" t="str">
        <f t="shared" si="181"/>
        <v>--</v>
      </c>
      <c r="J690" s="79" t="str">
        <f>IF(DeltaCalc!P690="","--",DeltaCalc!P690)</f>
        <v>--</v>
      </c>
      <c r="K690" s="89" t="str">
        <f t="shared" si="182"/>
        <v>UWFE</v>
      </c>
      <c r="L690" s="90">
        <f>DeltaCalc!AF690</f>
        <v>48818.671875</v>
      </c>
      <c r="M690" s="90">
        <f t="shared" si="172"/>
        <v>55306.51171875</v>
      </c>
      <c r="N690" s="90">
        <f t="shared" si="173"/>
        <v>5564.3955078125</v>
      </c>
      <c r="O690" s="90">
        <f t="shared" si="174"/>
        <v>4294.27880859375</v>
      </c>
      <c r="P690" s="90">
        <f t="shared" si="183"/>
        <v>9858.67431640625</v>
      </c>
      <c r="Q690" s="90">
        <f t="shared" si="175"/>
        <v>48818.671875</v>
      </c>
      <c r="R690" s="92">
        <f>Data!CG690</f>
        <v>0</v>
      </c>
      <c r="S690" s="92">
        <f>Data!CH690</f>
        <v>4250</v>
      </c>
      <c r="T690" s="92">
        <f>Data!CI690</f>
        <v>2500</v>
      </c>
      <c r="U690" s="92">
        <f>Data!CJ690</f>
        <v>6750</v>
      </c>
      <c r="V690" s="90">
        <f>Data!CA691</f>
        <v>399.0921630859375</v>
      </c>
      <c r="W690" s="90">
        <f>Data!CC690</f>
        <v>631.57891845703125</v>
      </c>
      <c r="X690" s="90" t="str">
        <f t="shared" si="184"/>
        <v/>
      </c>
      <c r="Y690" s="90">
        <f>Data!BU691</f>
        <v>225.63719177246094</v>
      </c>
      <c r="Z690" s="90">
        <f>Data!BW690</f>
        <v>99000</v>
      </c>
      <c r="AA690" s="90" t="str">
        <f t="shared" si="185"/>
        <v/>
      </c>
      <c r="AB690" s="90">
        <f>Data!BX691</f>
        <v>177.33999633789062</v>
      </c>
      <c r="AC690" s="90">
        <f>Data!BZ690</f>
        <v>99000</v>
      </c>
      <c r="AD690" s="90" t="str">
        <f t="shared" si="186"/>
        <v/>
      </c>
    </row>
    <row r="691" spans="1:30">
      <c r="A691" s="77">
        <v>197808</v>
      </c>
      <c r="B691" s="88">
        <f t="shared" si="176"/>
        <v>28610</v>
      </c>
      <c r="C691" s="79" t="str">
        <f t="shared" si="177"/>
        <v>Flood</v>
      </c>
      <c r="D691" s="79" t="str">
        <f t="shared" si="178"/>
        <v>Flood</v>
      </c>
      <c r="E691" s="79" t="str">
        <f t="shared" si="179"/>
        <v>Flood</v>
      </c>
      <c r="F691" s="89" t="str">
        <f t="shared" si="170"/>
        <v>&lt;RC</v>
      </c>
      <c r="G691" s="89" t="str">
        <f t="shared" si="171"/>
        <v>&lt;RC</v>
      </c>
      <c r="H691" s="89" t="str">
        <f t="shared" si="180"/>
        <v>PulseCap1</v>
      </c>
      <c r="I691" s="89" t="str">
        <f t="shared" si="181"/>
        <v>PulseCap1</v>
      </c>
      <c r="J691" s="79" t="str">
        <f>IF(DeltaCalc!P691="","--",DeltaCalc!P691)</f>
        <v>--</v>
      </c>
      <c r="K691" s="89" t="str">
        <f t="shared" si="182"/>
        <v>UWFE</v>
      </c>
      <c r="L691" s="90">
        <f>DeltaCalc!AF691</f>
        <v>33600.6328125</v>
      </c>
      <c r="M691" s="90">
        <f t="shared" si="172"/>
        <v>36294.796875</v>
      </c>
      <c r="N691" s="90">
        <f t="shared" si="173"/>
        <v>1629.8404541015625</v>
      </c>
      <c r="O691" s="90">
        <f t="shared" si="174"/>
        <v>1629.8404541015625</v>
      </c>
      <c r="P691" s="90">
        <f t="shared" si="183"/>
        <v>3259.680908203125</v>
      </c>
      <c r="Q691" s="90">
        <f t="shared" si="175"/>
        <v>33600.6328125</v>
      </c>
      <c r="R691" s="92">
        <f>Data!CG691</f>
        <v>0</v>
      </c>
      <c r="S691" s="92">
        <f>Data!CH691</f>
        <v>1000</v>
      </c>
      <c r="T691" s="92">
        <f>Data!CI691</f>
        <v>1000</v>
      </c>
      <c r="U691" s="92">
        <f>Data!CJ691</f>
        <v>2000</v>
      </c>
      <c r="V691" s="90">
        <f>Data!CA692</f>
        <v>443.54483032226562</v>
      </c>
      <c r="W691" s="90">
        <f>Data!CC691</f>
        <v>631.57891845703125</v>
      </c>
      <c r="X691" s="90" t="str">
        <f t="shared" si="184"/>
        <v/>
      </c>
      <c r="Y691" s="90">
        <f>Data!BU692</f>
        <v>256.7738037109375</v>
      </c>
      <c r="Z691" s="90">
        <f>Data!BW691</f>
        <v>450</v>
      </c>
      <c r="AA691" s="90" t="str">
        <f t="shared" si="185"/>
        <v/>
      </c>
      <c r="AB691" s="90">
        <f>Data!BX692</f>
        <v>198.195556640625</v>
      </c>
      <c r="AC691" s="90">
        <f>Data!BZ691</f>
        <v>450</v>
      </c>
      <c r="AD691" s="90" t="str">
        <f t="shared" si="186"/>
        <v/>
      </c>
    </row>
    <row r="692" spans="1:30">
      <c r="A692" s="77">
        <v>197809</v>
      </c>
      <c r="B692" s="88">
        <f t="shared" si="176"/>
        <v>28641</v>
      </c>
      <c r="C692" s="79" t="str">
        <f t="shared" si="177"/>
        <v>Flood</v>
      </c>
      <c r="D692" s="79" t="str">
        <f t="shared" si="178"/>
        <v>Flood</v>
      </c>
      <c r="E692" s="79" t="str">
        <f t="shared" si="179"/>
        <v>Therm.</v>
      </c>
      <c r="F692" s="89" t="str">
        <f t="shared" si="170"/>
        <v>&lt;RC</v>
      </c>
      <c r="G692" s="89" t="str">
        <f t="shared" si="171"/>
        <v>&lt;RC</v>
      </c>
      <c r="H692" s="89" t="str">
        <f t="shared" si="180"/>
        <v>PulseCap1</v>
      </c>
      <c r="I692" s="89" t="str">
        <f t="shared" si="181"/>
        <v>PulseCap1</v>
      </c>
      <c r="J692" s="79" t="str">
        <f>IF(DeltaCalc!P692="","--",DeltaCalc!P692)</f>
        <v>--</v>
      </c>
      <c r="K692" s="89" t="str">
        <f t="shared" si="182"/>
        <v>UWFE</v>
      </c>
      <c r="L692" s="90">
        <f>DeltaCalc!AF692</f>
        <v>21135.48828125</v>
      </c>
      <c r="M692" s="90">
        <f t="shared" si="172"/>
        <v>19692.95703125</v>
      </c>
      <c r="N692" s="90">
        <f t="shared" si="173"/>
        <v>1395.1263427734375</v>
      </c>
      <c r="O692" s="90">
        <f t="shared" si="174"/>
        <v>1395.1263427734375</v>
      </c>
      <c r="P692" s="90">
        <f t="shared" si="183"/>
        <v>2790.252685546875</v>
      </c>
      <c r="Q692" s="90">
        <f t="shared" si="175"/>
        <v>21135.48828125</v>
      </c>
      <c r="R692" s="92">
        <f>Data!CG692</f>
        <v>0</v>
      </c>
      <c r="S692" s="92">
        <f>Data!CH692</f>
        <v>1000</v>
      </c>
      <c r="T692" s="92">
        <f>Data!CI692</f>
        <v>1000</v>
      </c>
      <c r="U692" s="92">
        <f>Data!CJ692</f>
        <v>2000</v>
      </c>
      <c r="V692" s="90">
        <f>Data!CA693</f>
        <v>371.75082397460937</v>
      </c>
      <c r="W692" s="90">
        <f>Data!CC692</f>
        <v>631.57891845703125</v>
      </c>
      <c r="X692" s="90" t="str">
        <f t="shared" si="184"/>
        <v/>
      </c>
      <c r="Y692" s="90">
        <f>Data!BU693</f>
        <v>246.5618896484375</v>
      </c>
      <c r="Z692" s="90">
        <f>Data!BW692</f>
        <v>450</v>
      </c>
      <c r="AA692" s="90" t="str">
        <f t="shared" si="185"/>
        <v/>
      </c>
      <c r="AB692" s="90">
        <f>Data!BX693</f>
        <v>198.44880676269531</v>
      </c>
      <c r="AC692" s="90">
        <f>Data!BZ692</f>
        <v>450</v>
      </c>
      <c r="AD692" s="90" t="str">
        <f t="shared" si="186"/>
        <v/>
      </c>
    </row>
    <row r="693" spans="1:30">
      <c r="A693" s="77">
        <v>197810</v>
      </c>
      <c r="B693" s="88">
        <f t="shared" si="176"/>
        <v>28671</v>
      </c>
      <c r="C693" s="79" t="str">
        <f t="shared" si="177"/>
        <v>NCP</v>
      </c>
      <c r="D693" s="79" t="str">
        <f t="shared" si="178"/>
        <v>Flood</v>
      </c>
      <c r="E693" s="79" t="str">
        <f t="shared" si="179"/>
        <v>Flood</v>
      </c>
      <c r="F693" s="89" t="str">
        <f t="shared" si="170"/>
        <v>&gt;RC</v>
      </c>
      <c r="G693" s="89" t="str">
        <f t="shared" si="171"/>
        <v>&lt;RC</v>
      </c>
      <c r="H693" s="89" t="str">
        <f t="shared" si="180"/>
        <v>--</v>
      </c>
      <c r="I693" s="89" t="str">
        <f t="shared" si="181"/>
        <v>--</v>
      </c>
      <c r="J693" s="79" t="str">
        <f>IF(DeltaCalc!P693="","--",DeltaCalc!P693)</f>
        <v>--</v>
      </c>
      <c r="K693" s="89" t="str">
        <f t="shared" si="182"/>
        <v>UWFE</v>
      </c>
      <c r="L693" s="90">
        <f>DeltaCalc!AF693</f>
        <v>2054.5480260601726</v>
      </c>
      <c r="M693" s="90">
        <f t="shared" si="172"/>
        <v>16070.4501953125</v>
      </c>
      <c r="N693" s="90">
        <f t="shared" si="173"/>
        <v>4306.3681640625</v>
      </c>
      <c r="O693" s="90">
        <f t="shared" si="174"/>
        <v>4306.3681640625</v>
      </c>
      <c r="P693" s="90">
        <f t="shared" si="183"/>
        <v>8612.736328125</v>
      </c>
      <c r="Q693" s="90">
        <f t="shared" si="175"/>
        <v>7795.849609375</v>
      </c>
      <c r="R693" s="92">
        <f>Data!CG693</f>
        <v>0</v>
      </c>
      <c r="S693" s="92">
        <f>Data!CH693</f>
        <v>2500</v>
      </c>
      <c r="T693" s="92">
        <f>Data!CI693</f>
        <v>2000</v>
      </c>
      <c r="U693" s="92">
        <f>Data!CJ693</f>
        <v>4500</v>
      </c>
      <c r="V693" s="90">
        <f>Data!CA694</f>
        <v>284.56436157226562</v>
      </c>
      <c r="W693" s="90">
        <f>Data!CC693</f>
        <v>631.57891845703125</v>
      </c>
      <c r="X693" s="90" t="str">
        <f t="shared" si="184"/>
        <v/>
      </c>
      <c r="Y693" s="90">
        <f>Data!BU694</f>
        <v>198.77714538574219</v>
      </c>
      <c r="Z693" s="90">
        <f>Data!BW693</f>
        <v>450</v>
      </c>
      <c r="AA693" s="90" t="str">
        <f t="shared" si="185"/>
        <v/>
      </c>
      <c r="AB693" s="90">
        <f>Data!BX694</f>
        <v>208.80717468261719</v>
      </c>
      <c r="AC693" s="90">
        <f>Data!BZ693</f>
        <v>450</v>
      </c>
      <c r="AD693" s="90" t="str">
        <f t="shared" si="186"/>
        <v/>
      </c>
    </row>
    <row r="694" spans="1:30">
      <c r="A694" s="77">
        <v>197811</v>
      </c>
      <c r="B694" s="88">
        <f t="shared" si="176"/>
        <v>28702</v>
      </c>
      <c r="C694" s="79" t="str">
        <f t="shared" si="177"/>
        <v>--</v>
      </c>
      <c r="D694" s="79" t="str">
        <f t="shared" si="178"/>
        <v>--</v>
      </c>
      <c r="E694" s="79" t="str">
        <f t="shared" si="179"/>
        <v>--</v>
      </c>
      <c r="F694" s="89" t="str">
        <f t="shared" si="170"/>
        <v>&lt;RC</v>
      </c>
      <c r="G694" s="89" t="str">
        <f t="shared" si="171"/>
        <v>&lt;RC</v>
      </c>
      <c r="H694" s="89" t="str">
        <f t="shared" si="180"/>
        <v>Tracy</v>
      </c>
      <c r="I694" s="89" t="str">
        <f t="shared" si="181"/>
        <v>Banks</v>
      </c>
      <c r="J694" s="79" t="str">
        <f>IF(DeltaCalc!P694="","--",DeltaCalc!P694)</f>
        <v>MRDO</v>
      </c>
      <c r="K694" s="89" t="str">
        <f t="shared" si="182"/>
        <v>IBU</v>
      </c>
      <c r="L694" s="90">
        <f>DeltaCalc!AF694</f>
        <v>0</v>
      </c>
      <c r="M694" s="90">
        <f t="shared" si="172"/>
        <v>19312.40625</v>
      </c>
      <c r="N694" s="90">
        <f t="shared" si="173"/>
        <v>6680</v>
      </c>
      <c r="O694" s="90">
        <f t="shared" si="174"/>
        <v>4587.021484375</v>
      </c>
      <c r="P694" s="90">
        <f t="shared" si="183"/>
        <v>11267.021484375</v>
      </c>
      <c r="Q694" s="90">
        <f t="shared" si="175"/>
        <v>0</v>
      </c>
      <c r="R694" s="92">
        <f>Data!CG694</f>
        <v>16866.865234375</v>
      </c>
      <c r="S694" s="92">
        <f>Data!CH694</f>
        <v>6680</v>
      </c>
      <c r="T694" s="92">
        <f>Data!CI694</f>
        <v>4587.021484375</v>
      </c>
      <c r="U694" s="92">
        <f>Data!CJ694</f>
        <v>11267.021484375</v>
      </c>
      <c r="V694" s="90">
        <f>Data!CA695</f>
        <v>238.03378295898437</v>
      </c>
      <c r="W694" s="90">
        <f>Data!CC694</f>
        <v>631.57891845703125</v>
      </c>
      <c r="X694" s="90" t="str">
        <f t="shared" si="184"/>
        <v/>
      </c>
      <c r="Y694" s="90">
        <f>Data!BU695</f>
        <v>341.08905029296875</v>
      </c>
      <c r="Z694" s="90">
        <f>Data!BW694</f>
        <v>450</v>
      </c>
      <c r="AA694" s="90" t="str">
        <f t="shared" si="185"/>
        <v/>
      </c>
      <c r="AB694" s="90">
        <f>Data!BX695</f>
        <v>277.30789184570312</v>
      </c>
      <c r="AC694" s="90">
        <f>Data!BZ694</f>
        <v>630</v>
      </c>
      <c r="AD694" s="90" t="str">
        <f t="shared" si="186"/>
        <v/>
      </c>
    </row>
    <row r="695" spans="1:30">
      <c r="A695" s="77">
        <v>197812</v>
      </c>
      <c r="B695" s="88">
        <f t="shared" si="176"/>
        <v>28733</v>
      </c>
      <c r="C695" s="79" t="str">
        <f t="shared" si="177"/>
        <v>Flood</v>
      </c>
      <c r="D695" s="79" t="str">
        <f t="shared" si="178"/>
        <v>Nimbus</v>
      </c>
      <c r="E695" s="79" t="str">
        <f t="shared" si="179"/>
        <v>--</v>
      </c>
      <c r="F695" s="89" t="str">
        <f t="shared" si="170"/>
        <v>&lt;RC</v>
      </c>
      <c r="G695" s="89" t="str">
        <f t="shared" si="171"/>
        <v>&lt;RC</v>
      </c>
      <c r="H695" s="89" t="str">
        <f t="shared" si="180"/>
        <v>Tracy</v>
      </c>
      <c r="I695" s="89" t="str">
        <f t="shared" si="181"/>
        <v>Banks</v>
      </c>
      <c r="J695" s="79" t="str">
        <f>IF(DeltaCalc!P695="","--",DeltaCalc!P695)</f>
        <v>MRDO</v>
      </c>
      <c r="K695" s="89" t="str">
        <f t="shared" si="182"/>
        <v>IBU</v>
      </c>
      <c r="L695" s="90">
        <f>DeltaCalc!AF695</f>
        <v>0</v>
      </c>
      <c r="M695" s="90">
        <f t="shared" si="172"/>
        <v>15456.873046875</v>
      </c>
      <c r="N695" s="90">
        <f t="shared" si="173"/>
        <v>6680</v>
      </c>
      <c r="O695" s="90">
        <f t="shared" si="174"/>
        <v>4541.943359375</v>
      </c>
      <c r="P695" s="90">
        <f t="shared" si="183"/>
        <v>11221.943359375</v>
      </c>
      <c r="Q695" s="90">
        <f t="shared" si="175"/>
        <v>0</v>
      </c>
      <c r="R695" s="92">
        <f>Data!CG695</f>
        <v>14054.61328125</v>
      </c>
      <c r="S695" s="92">
        <f>Data!CH695</f>
        <v>6680</v>
      </c>
      <c r="T695" s="92">
        <f>Data!CI695</f>
        <v>4541.943359375</v>
      </c>
      <c r="U695" s="92">
        <f>Data!CJ695</f>
        <v>11221.943359375</v>
      </c>
      <c r="V695" s="90">
        <f>Data!CA696</f>
        <v>354.01861572265625</v>
      </c>
      <c r="W695" s="90">
        <f>Data!CC695</f>
        <v>705.26318359375</v>
      </c>
      <c r="X695" s="90" t="str">
        <f t="shared" si="184"/>
        <v/>
      </c>
      <c r="Y695" s="90">
        <f>Data!BU696</f>
        <v>1119.6192626953125</v>
      </c>
      <c r="Z695" s="90">
        <f>Data!BW695</f>
        <v>1350</v>
      </c>
      <c r="AA695" s="90" t="str">
        <f t="shared" si="185"/>
        <v/>
      </c>
      <c r="AB695" s="90">
        <f>Data!BX696</f>
        <v>793.94903564453125</v>
      </c>
      <c r="AC695" s="90">
        <f>Data!BZ695</f>
        <v>1740</v>
      </c>
      <c r="AD695" s="90" t="str">
        <f t="shared" si="186"/>
        <v/>
      </c>
    </row>
    <row r="696" spans="1:30">
      <c r="A696" s="77">
        <v>197813</v>
      </c>
      <c r="B696" s="88">
        <f t="shared" si="176"/>
        <v>28763</v>
      </c>
      <c r="C696" s="79" t="str">
        <f t="shared" si="177"/>
        <v>Flood</v>
      </c>
      <c r="D696" s="79" t="str">
        <f t="shared" si="178"/>
        <v>Flood</v>
      </c>
      <c r="E696" s="79" t="str">
        <f t="shared" si="179"/>
        <v>--</v>
      </c>
      <c r="F696" s="89" t="str">
        <f t="shared" si="170"/>
        <v>&gt;RC</v>
      </c>
      <c r="G696" s="89" t="str">
        <f t="shared" si="171"/>
        <v>&lt;RC</v>
      </c>
      <c r="H696" s="89" t="str">
        <f t="shared" si="180"/>
        <v>Tracy</v>
      </c>
      <c r="I696" s="89" t="str">
        <f t="shared" si="181"/>
        <v>Banks</v>
      </c>
      <c r="J696" s="79" t="str">
        <f>IF(DeltaCalc!P696="","--",DeltaCalc!P696)</f>
        <v>MRDO</v>
      </c>
      <c r="K696" s="89" t="str">
        <f t="shared" si="182"/>
        <v>UWFE</v>
      </c>
      <c r="L696" s="90">
        <f>DeltaCalc!AF696</f>
        <v>0</v>
      </c>
      <c r="M696" s="90">
        <f t="shared" si="172"/>
        <v>21272.884765625</v>
      </c>
      <c r="N696" s="90">
        <f t="shared" si="173"/>
        <v>6680</v>
      </c>
      <c r="O696" s="90">
        <f t="shared" si="174"/>
        <v>4474.85107421875</v>
      </c>
      <c r="P696" s="90">
        <f t="shared" si="183"/>
        <v>11154.85107421875</v>
      </c>
      <c r="Q696" s="90">
        <f t="shared" si="175"/>
        <v>0</v>
      </c>
      <c r="R696" s="92">
        <f>Data!CG696</f>
        <v>10068.56640625</v>
      </c>
      <c r="S696" s="92">
        <f>Data!CH696</f>
        <v>6680</v>
      </c>
      <c r="T696" s="92">
        <f>Data!CI696</f>
        <v>4452.1728515625</v>
      </c>
      <c r="U696" s="92">
        <f>Data!CJ696</f>
        <v>11132.1728515625</v>
      </c>
      <c r="V696" s="90">
        <f>Data!CA697</f>
        <v>434.8482666015625</v>
      </c>
      <c r="W696" s="90">
        <f>Data!CC696</f>
        <v>964.91229248046875</v>
      </c>
      <c r="X696" s="90" t="str">
        <f t="shared" si="184"/>
        <v/>
      </c>
      <c r="Y696" s="90">
        <f>Data!BU697</f>
        <v>877.116455078125</v>
      </c>
      <c r="Z696" s="90">
        <f>Data!BW696</f>
        <v>99000</v>
      </c>
      <c r="AA696" s="90" t="str">
        <f t="shared" si="185"/>
        <v/>
      </c>
      <c r="AB696" s="90">
        <f>Data!BX697</f>
        <v>484.76071166992187</v>
      </c>
      <c r="AC696" s="90">
        <f>Data!BZ696</f>
        <v>99000</v>
      </c>
      <c r="AD696" s="90" t="str">
        <f t="shared" si="186"/>
        <v/>
      </c>
    </row>
    <row r="697" spans="1:30">
      <c r="A697" s="77">
        <v>197902</v>
      </c>
      <c r="B697" s="88">
        <f t="shared" si="176"/>
        <v>28794</v>
      </c>
      <c r="C697" s="79" t="str">
        <f t="shared" si="177"/>
        <v>--</v>
      </c>
      <c r="D697" s="79" t="str">
        <f t="shared" si="178"/>
        <v>--</v>
      </c>
      <c r="E697" s="79" t="str">
        <f t="shared" si="179"/>
        <v>--</v>
      </c>
      <c r="F697" s="89" t="str">
        <f t="shared" si="170"/>
        <v>&gt;RC</v>
      </c>
      <c r="G697" s="89" t="str">
        <f t="shared" si="171"/>
        <v>&lt;RC</v>
      </c>
      <c r="H697" s="89" t="str">
        <f t="shared" si="180"/>
        <v>--</v>
      </c>
      <c r="I697" s="89" t="str">
        <f t="shared" si="181"/>
        <v>--</v>
      </c>
      <c r="J697" s="79" t="str">
        <f>IF(DeltaCalc!P697="","--",DeltaCalc!P697)</f>
        <v>MRDO</v>
      </c>
      <c r="K697" s="89" t="str">
        <f t="shared" si="182"/>
        <v>UWFE</v>
      </c>
      <c r="L697" s="90">
        <f>DeltaCalc!AF697</f>
        <v>0</v>
      </c>
      <c r="M697" s="90">
        <f t="shared" si="172"/>
        <v>13425.1552734375</v>
      </c>
      <c r="N697" s="90">
        <f t="shared" si="173"/>
        <v>3875.963134765625</v>
      </c>
      <c r="O697" s="90">
        <f t="shared" si="174"/>
        <v>3875.963134765625</v>
      </c>
      <c r="P697" s="90">
        <f t="shared" si="183"/>
        <v>7751.92626953125</v>
      </c>
      <c r="Q697" s="90">
        <f t="shared" si="175"/>
        <v>0</v>
      </c>
      <c r="R697" s="92">
        <f>Data!CG697</f>
        <v>2245.26416015625</v>
      </c>
      <c r="S697" s="92">
        <f>Data!CH697</f>
        <v>6680</v>
      </c>
      <c r="T697" s="92">
        <f>Data!CI697</f>
        <v>3100.114990234375</v>
      </c>
      <c r="U697" s="92">
        <f>Data!CJ697</f>
        <v>9780.115234375</v>
      </c>
      <c r="V697" s="90">
        <f>Data!CA698</f>
        <v>268.54022216796875</v>
      </c>
      <c r="W697" s="90">
        <f>Data!CC697</f>
        <v>964.91229248046875</v>
      </c>
      <c r="X697" s="90" t="str">
        <f t="shared" si="184"/>
        <v/>
      </c>
      <c r="Y697" s="90">
        <f>Data!BU698</f>
        <v>457.5777587890625</v>
      </c>
      <c r="Z697" s="90">
        <f>Data!BW697</f>
        <v>99000</v>
      </c>
      <c r="AA697" s="90" t="str">
        <f t="shared" si="185"/>
        <v/>
      </c>
      <c r="AB697" s="90">
        <f>Data!BX698</f>
        <v>449.55429077148437</v>
      </c>
      <c r="AC697" s="90">
        <f>Data!BZ697</f>
        <v>99000</v>
      </c>
      <c r="AD697" s="90" t="str">
        <f t="shared" si="186"/>
        <v/>
      </c>
    </row>
    <row r="698" spans="1:30">
      <c r="A698" s="77">
        <v>197903</v>
      </c>
      <c r="B698" s="88">
        <f t="shared" si="176"/>
        <v>28824</v>
      </c>
      <c r="C698" s="79" t="str">
        <f t="shared" si="177"/>
        <v>--</v>
      </c>
      <c r="D698" s="79" t="str">
        <f t="shared" si="178"/>
        <v>--</v>
      </c>
      <c r="E698" s="79" t="str">
        <f t="shared" si="179"/>
        <v>--</v>
      </c>
      <c r="F698" s="89" t="str">
        <f t="shared" si="170"/>
        <v>@RC</v>
      </c>
      <c r="G698" s="89" t="str">
        <f t="shared" si="171"/>
        <v>&lt;RC</v>
      </c>
      <c r="H698" s="89" t="str">
        <f t="shared" si="180"/>
        <v>--</v>
      </c>
      <c r="I698" s="89" t="str">
        <f t="shared" si="181"/>
        <v>--</v>
      </c>
      <c r="J698" s="79" t="str">
        <f>IF(DeltaCalc!P698="","--",DeltaCalc!P698)</f>
        <v>MRDO</v>
      </c>
      <c r="K698" s="89" t="str">
        <f t="shared" si="182"/>
        <v>IBU</v>
      </c>
      <c r="L698" s="90">
        <f>DeltaCalc!AF698</f>
        <v>0</v>
      </c>
      <c r="M698" s="90">
        <f t="shared" si="172"/>
        <v>14099.8046875</v>
      </c>
      <c r="N698" s="90">
        <f t="shared" si="173"/>
        <v>3083.385498046875</v>
      </c>
      <c r="O698" s="90">
        <f t="shared" si="174"/>
        <v>3065.074462890625</v>
      </c>
      <c r="P698" s="90">
        <f t="shared" si="183"/>
        <v>6148.4599609375</v>
      </c>
      <c r="Q698" s="90">
        <f t="shared" si="175"/>
        <v>0</v>
      </c>
      <c r="R698" s="92">
        <f>Data!CG698</f>
        <v>1782.5775146484375</v>
      </c>
      <c r="S698" s="92">
        <f>Data!CH698</f>
        <v>6453.41845703125</v>
      </c>
      <c r="T698" s="92">
        <f>Data!CI698</f>
        <v>3157.39599609375</v>
      </c>
      <c r="U698" s="92">
        <f>Data!CJ698</f>
        <v>9610.814453125</v>
      </c>
      <c r="V698" s="90">
        <f>Data!CA699</f>
        <v>298.61920166015625</v>
      </c>
      <c r="W698" s="90">
        <f>Data!CC698</f>
        <v>964.91229248046875</v>
      </c>
      <c r="X698" s="90" t="str">
        <f t="shared" si="184"/>
        <v/>
      </c>
      <c r="Y698" s="90">
        <f>Data!BU699</f>
        <v>436.44903564453125</v>
      </c>
      <c r="Z698" s="90">
        <f>Data!BW698</f>
        <v>99000</v>
      </c>
      <c r="AA698" s="90" t="str">
        <f t="shared" si="185"/>
        <v/>
      </c>
      <c r="AB698" s="90">
        <f>Data!BX699</f>
        <v>449.14328002929687</v>
      </c>
      <c r="AC698" s="90">
        <f>Data!BZ698</f>
        <v>99000</v>
      </c>
      <c r="AD698" s="90" t="str">
        <f t="shared" si="186"/>
        <v/>
      </c>
    </row>
    <row r="699" spans="1:30">
      <c r="A699" s="77">
        <v>197904</v>
      </c>
      <c r="B699" s="88">
        <f t="shared" si="176"/>
        <v>28855</v>
      </c>
      <c r="C699" s="79" t="str">
        <f t="shared" si="177"/>
        <v>--</v>
      </c>
      <c r="D699" s="79" t="str">
        <f t="shared" si="178"/>
        <v>Nimbus</v>
      </c>
      <c r="E699" s="79" t="str">
        <f t="shared" si="179"/>
        <v>--</v>
      </c>
      <c r="F699" s="89" t="str">
        <f t="shared" si="170"/>
        <v>&gt;RC</v>
      </c>
      <c r="G699" s="89" t="str">
        <f t="shared" si="171"/>
        <v>&lt;RC</v>
      </c>
      <c r="H699" s="89" t="str">
        <f t="shared" si="180"/>
        <v>Tracy</v>
      </c>
      <c r="I699" s="89" t="str">
        <f t="shared" si="181"/>
        <v>--</v>
      </c>
      <c r="J699" s="79" t="str">
        <f>IF(DeltaCalc!P699="","--",DeltaCalc!P699)</f>
        <v>EIMRDO</v>
      </c>
      <c r="K699" s="89" t="str">
        <f t="shared" si="182"/>
        <v>UWFE</v>
      </c>
      <c r="L699" s="90">
        <f>DeltaCalc!AF699</f>
        <v>0</v>
      </c>
      <c r="M699" s="90">
        <f t="shared" si="172"/>
        <v>13126.2939453125</v>
      </c>
      <c r="N699" s="90">
        <f t="shared" si="173"/>
        <v>6106.892578125</v>
      </c>
      <c r="O699" s="90">
        <f t="shared" si="174"/>
        <v>4223.41845703125</v>
      </c>
      <c r="P699" s="90">
        <f t="shared" si="183"/>
        <v>10330.31103515625</v>
      </c>
      <c r="Q699" s="90">
        <f t="shared" si="175"/>
        <v>0</v>
      </c>
      <c r="R699" s="92">
        <f>Data!CG699</f>
        <v>0</v>
      </c>
      <c r="S699" s="92">
        <f>Data!CH699</f>
        <v>4500</v>
      </c>
      <c r="T699" s="92">
        <f>Data!CI699</f>
        <v>3750</v>
      </c>
      <c r="U699" s="92">
        <f>Data!CJ699</f>
        <v>8250</v>
      </c>
      <c r="V699" s="90">
        <f>Data!CA700</f>
        <v>355.11309814453125</v>
      </c>
      <c r="W699" s="90">
        <f>Data!CC699</f>
        <v>964.91229248046875</v>
      </c>
      <c r="X699" s="90" t="str">
        <f t="shared" si="184"/>
        <v/>
      </c>
      <c r="Y699" s="90">
        <f>Data!BU700</f>
        <v>992.13623046875</v>
      </c>
      <c r="Z699" s="90">
        <f>Data!BW699</f>
        <v>99000</v>
      </c>
      <c r="AA699" s="90" t="str">
        <f t="shared" si="185"/>
        <v/>
      </c>
      <c r="AB699" s="90">
        <f>Data!BX700</f>
        <v>748.9100341796875</v>
      </c>
      <c r="AC699" s="90">
        <f>Data!BZ699</f>
        <v>99000</v>
      </c>
      <c r="AD699" s="90" t="str">
        <f t="shared" si="186"/>
        <v/>
      </c>
    </row>
    <row r="700" spans="1:30">
      <c r="A700" s="77">
        <v>197905</v>
      </c>
      <c r="B700" s="88">
        <f t="shared" si="176"/>
        <v>28886</v>
      </c>
      <c r="C700" s="79" t="str">
        <f t="shared" si="177"/>
        <v>Keswick</v>
      </c>
      <c r="D700" s="79" t="str">
        <f t="shared" si="178"/>
        <v>Nimbus</v>
      </c>
      <c r="E700" s="79" t="str">
        <f t="shared" si="179"/>
        <v>Therm.</v>
      </c>
      <c r="F700" s="89" t="str">
        <f t="shared" si="170"/>
        <v>&lt;RC</v>
      </c>
      <c r="G700" s="89" t="str">
        <f t="shared" si="171"/>
        <v>&gt;RC</v>
      </c>
      <c r="H700" s="89" t="str">
        <f t="shared" si="180"/>
        <v>--</v>
      </c>
      <c r="I700" s="89" t="str">
        <f t="shared" si="181"/>
        <v>--</v>
      </c>
      <c r="J700" s="79" t="str">
        <f>IF(DeltaCalc!P700="","--",DeltaCalc!P700)</f>
        <v>--</v>
      </c>
      <c r="K700" s="89" t="str">
        <f t="shared" si="182"/>
        <v>UWFE</v>
      </c>
      <c r="L700" s="90">
        <f>DeltaCalc!AF700</f>
        <v>15517.662828799865</v>
      </c>
      <c r="M700" s="90">
        <f t="shared" si="172"/>
        <v>21310.85546875</v>
      </c>
      <c r="N700" s="90">
        <f t="shared" si="173"/>
        <v>3926.3115234375</v>
      </c>
      <c r="O700" s="90">
        <f t="shared" si="174"/>
        <v>3926.3115234375</v>
      </c>
      <c r="P700" s="90">
        <f t="shared" si="183"/>
        <v>7852.623046875</v>
      </c>
      <c r="Q700" s="90">
        <f t="shared" si="175"/>
        <v>17855.201171875</v>
      </c>
      <c r="R700" s="92">
        <f>Data!CG700</f>
        <v>0</v>
      </c>
      <c r="S700" s="92">
        <f>Data!CH700</f>
        <v>300</v>
      </c>
      <c r="T700" s="92">
        <f>Data!CI700</f>
        <v>3000</v>
      </c>
      <c r="U700" s="92">
        <f>Data!CJ700</f>
        <v>3300</v>
      </c>
      <c r="V700" s="90">
        <f>Data!CA701</f>
        <v>639.40875244140625</v>
      </c>
      <c r="W700" s="90">
        <f>Data!CC700</f>
        <v>964.91229248046875</v>
      </c>
      <c r="X700" s="90" t="str">
        <f t="shared" si="184"/>
        <v/>
      </c>
      <c r="Y700" s="90">
        <f>Data!BU701</f>
        <v>684.1165771484375</v>
      </c>
      <c r="Z700" s="90">
        <f>Data!BW700</f>
        <v>99000</v>
      </c>
      <c r="AA700" s="90" t="str">
        <f t="shared" si="185"/>
        <v/>
      </c>
      <c r="AB700" s="90">
        <f>Data!BX701</f>
        <v>336.59359741210937</v>
      </c>
      <c r="AC700" s="90">
        <f>Data!BZ700</f>
        <v>99000</v>
      </c>
      <c r="AD700" s="90" t="str">
        <f t="shared" si="186"/>
        <v/>
      </c>
    </row>
    <row r="701" spans="1:30">
      <c r="A701" s="77">
        <v>197906</v>
      </c>
      <c r="B701" s="88">
        <f t="shared" si="176"/>
        <v>28914</v>
      </c>
      <c r="C701" s="79" t="str">
        <f t="shared" si="177"/>
        <v>Keswick</v>
      </c>
      <c r="D701" s="79" t="str">
        <f t="shared" si="178"/>
        <v>Flood</v>
      </c>
      <c r="E701" s="79" t="str">
        <f t="shared" si="179"/>
        <v>Therm.</v>
      </c>
      <c r="F701" s="89" t="str">
        <f t="shared" si="170"/>
        <v>&lt;RC</v>
      </c>
      <c r="G701" s="89" t="str">
        <f t="shared" si="171"/>
        <v>&gt;RC</v>
      </c>
      <c r="H701" s="89" t="str">
        <f t="shared" si="180"/>
        <v>Tracy</v>
      </c>
      <c r="I701" s="89" t="str">
        <f t="shared" si="181"/>
        <v>--</v>
      </c>
      <c r="J701" s="79" t="str">
        <f>IF(DeltaCalc!P701="","--",DeltaCalc!P701)</f>
        <v>--</v>
      </c>
      <c r="K701" s="89" t="str">
        <f t="shared" si="182"/>
        <v>UWFE</v>
      </c>
      <c r="L701" s="90">
        <f>DeltaCalc!AF701</f>
        <v>15829.888965160753</v>
      </c>
      <c r="M701" s="90">
        <f t="shared" si="172"/>
        <v>30345.408203125</v>
      </c>
      <c r="N701" s="90">
        <f t="shared" si="173"/>
        <v>5628.8974609375</v>
      </c>
      <c r="O701" s="90">
        <f t="shared" si="174"/>
        <v>4247.26708984375</v>
      </c>
      <c r="P701" s="90">
        <f t="shared" si="183"/>
        <v>9876.16455078125</v>
      </c>
      <c r="Q701" s="90">
        <f t="shared" si="175"/>
        <v>28759.7734375</v>
      </c>
      <c r="R701" s="92">
        <f>Data!CG701</f>
        <v>0</v>
      </c>
      <c r="S701" s="92">
        <f>Data!CH701</f>
        <v>300</v>
      </c>
      <c r="T701" s="92">
        <f>Data!CI701</f>
        <v>2500</v>
      </c>
      <c r="U701" s="92">
        <f>Data!CJ701</f>
        <v>2800</v>
      </c>
      <c r="V701" s="90">
        <f>Data!CA702</f>
        <v>378.83468627929687</v>
      </c>
      <c r="W701" s="90">
        <f>Data!CC701</f>
        <v>631.57891845703125</v>
      </c>
      <c r="X701" s="90" t="str">
        <f t="shared" si="184"/>
        <v/>
      </c>
      <c r="Y701" s="90">
        <f>Data!BU702</f>
        <v>257.71957397460937</v>
      </c>
      <c r="Z701" s="90">
        <f>Data!BW701</f>
        <v>99000</v>
      </c>
      <c r="AA701" s="90" t="str">
        <f t="shared" si="185"/>
        <v/>
      </c>
      <c r="AB701" s="90">
        <f>Data!BX702</f>
        <v>188.95124816894531</v>
      </c>
      <c r="AC701" s="90">
        <f>Data!BZ701</f>
        <v>99000</v>
      </c>
      <c r="AD701" s="90" t="str">
        <f t="shared" si="186"/>
        <v/>
      </c>
    </row>
    <row r="702" spans="1:30">
      <c r="A702" s="77">
        <v>197907</v>
      </c>
      <c r="B702" s="88">
        <f t="shared" si="176"/>
        <v>28945</v>
      </c>
      <c r="C702" s="79" t="str">
        <f t="shared" si="177"/>
        <v>Keswick</v>
      </c>
      <c r="D702" s="79" t="str">
        <f t="shared" si="178"/>
        <v>Flood</v>
      </c>
      <c r="E702" s="79" t="str">
        <f t="shared" si="179"/>
        <v>Therm.</v>
      </c>
      <c r="F702" s="89" t="str">
        <f t="shared" si="170"/>
        <v>&gt;RC</v>
      </c>
      <c r="G702" s="89" t="str">
        <f t="shared" si="171"/>
        <v>Storage</v>
      </c>
      <c r="H702" s="89" t="str">
        <f t="shared" si="180"/>
        <v>Tracy</v>
      </c>
      <c r="I702" s="89" t="str">
        <f t="shared" si="181"/>
        <v>Storage</v>
      </c>
      <c r="J702" s="79" t="str">
        <f>IF(DeltaCalc!P702="","--",DeltaCalc!P702)</f>
        <v>--</v>
      </c>
      <c r="K702" s="89" t="str">
        <f t="shared" si="182"/>
        <v>UWFE</v>
      </c>
      <c r="L702" s="90">
        <f>DeltaCalc!AF702</f>
        <v>11130.026696239653</v>
      </c>
      <c r="M702" s="90">
        <f t="shared" si="172"/>
        <v>25779.43359375</v>
      </c>
      <c r="N702" s="90">
        <f t="shared" si="173"/>
        <v>5316.1845703125</v>
      </c>
      <c r="O702" s="90">
        <f t="shared" si="174"/>
        <v>4255.21533203125</v>
      </c>
      <c r="P702" s="90">
        <f t="shared" si="183"/>
        <v>9571.39990234375</v>
      </c>
      <c r="Q702" s="90">
        <f t="shared" si="175"/>
        <v>17499.111328125</v>
      </c>
      <c r="R702" s="92">
        <f>Data!CG702</f>
        <v>0</v>
      </c>
      <c r="S702" s="92">
        <f>Data!CH702</f>
        <v>2998.944091796875</v>
      </c>
      <c r="T702" s="92">
        <f>Data!CI702</f>
        <v>800</v>
      </c>
      <c r="U702" s="92">
        <f>Data!CJ702</f>
        <v>3798.944091796875</v>
      </c>
      <c r="V702" s="90">
        <f>Data!CA703</f>
        <v>334.61422729492187</v>
      </c>
      <c r="W702" s="90">
        <f>Data!CC702</f>
        <v>631.57891845703125</v>
      </c>
      <c r="X702" s="90" t="str">
        <f t="shared" si="184"/>
        <v/>
      </c>
      <c r="Y702" s="90">
        <f>Data!BU703</f>
        <v>228.48661804199219</v>
      </c>
      <c r="Z702" s="90">
        <f>Data!BW702</f>
        <v>99000</v>
      </c>
      <c r="AA702" s="90" t="str">
        <f t="shared" si="185"/>
        <v/>
      </c>
      <c r="AB702" s="90">
        <f>Data!BX703</f>
        <v>185.38896179199219</v>
      </c>
      <c r="AC702" s="90">
        <f>Data!BZ702</f>
        <v>99000</v>
      </c>
      <c r="AD702" s="90" t="str">
        <f t="shared" si="186"/>
        <v/>
      </c>
    </row>
    <row r="703" spans="1:30">
      <c r="A703" s="77">
        <v>197908</v>
      </c>
      <c r="B703" s="88">
        <f t="shared" si="176"/>
        <v>28975</v>
      </c>
      <c r="C703" s="79" t="str">
        <f t="shared" si="177"/>
        <v>Keswick</v>
      </c>
      <c r="D703" s="79" t="str">
        <f t="shared" si="178"/>
        <v>Flood</v>
      </c>
      <c r="E703" s="79" t="str">
        <f t="shared" si="179"/>
        <v>F. Min</v>
      </c>
      <c r="F703" s="89" t="str">
        <f t="shared" si="170"/>
        <v>&gt;RC</v>
      </c>
      <c r="G703" s="89" t="str">
        <f t="shared" si="171"/>
        <v>&lt;RC</v>
      </c>
      <c r="H703" s="89" t="str">
        <f t="shared" si="180"/>
        <v>PulseCap1</v>
      </c>
      <c r="I703" s="89" t="str">
        <f t="shared" si="181"/>
        <v>PulseCap1</v>
      </c>
      <c r="J703" s="79" t="str">
        <f>IF(DeltaCalc!P703="","--",DeltaCalc!P703)</f>
        <v>--</v>
      </c>
      <c r="K703" s="89" t="str">
        <f t="shared" si="182"/>
        <v>UWFE</v>
      </c>
      <c r="L703" s="90">
        <f>DeltaCalc!AF703</f>
        <v>8236.6513671875</v>
      </c>
      <c r="M703" s="90">
        <f t="shared" si="172"/>
        <v>13957.37890625</v>
      </c>
      <c r="N703" s="90">
        <f t="shared" si="173"/>
        <v>771.88470458984375</v>
      </c>
      <c r="O703" s="90">
        <f t="shared" si="174"/>
        <v>800</v>
      </c>
      <c r="P703" s="90">
        <f t="shared" si="183"/>
        <v>1571.8847045898437</v>
      </c>
      <c r="Q703" s="90">
        <f t="shared" si="175"/>
        <v>8236.6513671875</v>
      </c>
      <c r="R703" s="92">
        <f>Data!CG703</f>
        <v>0</v>
      </c>
      <c r="S703" s="92">
        <f>Data!CH703</f>
        <v>715.8096923828125</v>
      </c>
      <c r="T703" s="92">
        <f>Data!CI703</f>
        <v>800</v>
      </c>
      <c r="U703" s="92">
        <f>Data!CJ703</f>
        <v>1515.8096923828125</v>
      </c>
      <c r="V703" s="90">
        <f>Data!CA704</f>
        <v>395.8658447265625</v>
      </c>
      <c r="W703" s="90">
        <f>Data!CC703</f>
        <v>631.57891845703125</v>
      </c>
      <c r="X703" s="90" t="str">
        <f t="shared" si="184"/>
        <v/>
      </c>
      <c r="Y703" s="90">
        <f>Data!BU704</f>
        <v>243.84152221679687</v>
      </c>
      <c r="Z703" s="90">
        <f>Data!BW703</f>
        <v>450</v>
      </c>
      <c r="AA703" s="90" t="str">
        <f t="shared" si="185"/>
        <v/>
      </c>
      <c r="AB703" s="90">
        <f>Data!BX704</f>
        <v>194.81338500976562</v>
      </c>
      <c r="AC703" s="90">
        <f>Data!BZ703</f>
        <v>450</v>
      </c>
      <c r="AD703" s="90" t="str">
        <f t="shared" si="186"/>
        <v/>
      </c>
    </row>
    <row r="704" spans="1:30">
      <c r="A704" s="77">
        <v>197909</v>
      </c>
      <c r="B704" s="88">
        <f t="shared" si="176"/>
        <v>29006</v>
      </c>
      <c r="C704" s="79" t="str">
        <f t="shared" si="177"/>
        <v>NCP</v>
      </c>
      <c r="D704" s="79" t="str">
        <f t="shared" si="178"/>
        <v>Flood</v>
      </c>
      <c r="E704" s="79" t="str">
        <f t="shared" si="179"/>
        <v>F. Min</v>
      </c>
      <c r="F704" s="89" t="str">
        <f t="shared" si="170"/>
        <v>&gt;RC</v>
      </c>
      <c r="G704" s="89" t="str">
        <f t="shared" si="171"/>
        <v>&lt;RC</v>
      </c>
      <c r="H704" s="89" t="str">
        <f t="shared" si="180"/>
        <v>PulseCap1</v>
      </c>
      <c r="I704" s="89" t="str">
        <f t="shared" si="181"/>
        <v>PulseCap1</v>
      </c>
      <c r="J704" s="79" t="str">
        <f>IF(DeltaCalc!P704="","--",DeltaCalc!P704)</f>
        <v>--</v>
      </c>
      <c r="K704" s="89" t="str">
        <f t="shared" si="182"/>
        <v>UWFE</v>
      </c>
      <c r="L704" s="90">
        <f>DeltaCalc!AF704</f>
        <v>12434.927734375</v>
      </c>
      <c r="M704" s="90">
        <f t="shared" si="172"/>
        <v>13584.5244140625</v>
      </c>
      <c r="N704" s="90">
        <f t="shared" si="173"/>
        <v>1070.1845703125</v>
      </c>
      <c r="O704" s="90">
        <f t="shared" si="174"/>
        <v>1070.1845703125</v>
      </c>
      <c r="P704" s="90">
        <f t="shared" si="183"/>
        <v>2140.369140625</v>
      </c>
      <c r="Q704" s="90">
        <f t="shared" si="175"/>
        <v>12434.927734375</v>
      </c>
      <c r="R704" s="92">
        <f>Data!CG704</f>
        <v>0</v>
      </c>
      <c r="S704" s="92">
        <f>Data!CH704</f>
        <v>1000</v>
      </c>
      <c r="T704" s="92">
        <f>Data!CI704</f>
        <v>800</v>
      </c>
      <c r="U704" s="92">
        <f>Data!CJ704</f>
        <v>1800</v>
      </c>
      <c r="V704" s="90">
        <f>Data!CA705</f>
        <v>390.11221313476562</v>
      </c>
      <c r="W704" s="90">
        <f>Data!CC704</f>
        <v>631.57891845703125</v>
      </c>
      <c r="X704" s="90" t="str">
        <f t="shared" si="184"/>
        <v/>
      </c>
      <c r="Y704" s="90">
        <f>Data!BU705</f>
        <v>238.79417419433594</v>
      </c>
      <c r="Z704" s="90">
        <f>Data!BW704</f>
        <v>450</v>
      </c>
      <c r="AA704" s="90" t="str">
        <f t="shared" si="185"/>
        <v/>
      </c>
      <c r="AB704" s="90">
        <f>Data!BX705</f>
        <v>194.65042114257812</v>
      </c>
      <c r="AC704" s="90">
        <f>Data!BZ704</f>
        <v>450</v>
      </c>
      <c r="AD704" s="90" t="str">
        <f t="shared" si="186"/>
        <v/>
      </c>
    </row>
    <row r="705" spans="1:30">
      <c r="A705" s="77">
        <v>197910</v>
      </c>
      <c r="B705" s="88">
        <f t="shared" si="176"/>
        <v>29036</v>
      </c>
      <c r="C705" s="79" t="str">
        <f t="shared" si="177"/>
        <v>NCP</v>
      </c>
      <c r="D705" s="79" t="str">
        <f t="shared" si="178"/>
        <v>--</v>
      </c>
      <c r="E705" s="79" t="str">
        <f t="shared" si="179"/>
        <v>--</v>
      </c>
      <c r="F705" s="89" t="str">
        <f t="shared" si="170"/>
        <v>&lt;RC</v>
      </c>
      <c r="G705" s="89" t="str">
        <f t="shared" si="171"/>
        <v>&lt;RC</v>
      </c>
      <c r="H705" s="89" t="str">
        <f t="shared" si="180"/>
        <v>--</v>
      </c>
      <c r="I705" s="89" t="str">
        <f t="shared" si="181"/>
        <v>--</v>
      </c>
      <c r="J705" s="79" t="str">
        <f>IF(DeltaCalc!P705="","--",DeltaCalc!P705)</f>
        <v>--</v>
      </c>
      <c r="K705" s="89" t="str">
        <f t="shared" si="182"/>
        <v>IBU</v>
      </c>
      <c r="L705" s="90">
        <f>DeltaCalc!AF705</f>
        <v>12.256742477416992</v>
      </c>
      <c r="M705" s="90">
        <f t="shared" si="172"/>
        <v>12855.2421875</v>
      </c>
      <c r="N705" s="90">
        <f t="shared" si="173"/>
        <v>1951.2686767578125</v>
      </c>
      <c r="O705" s="90">
        <f t="shared" si="174"/>
        <v>1951.2686767578125</v>
      </c>
      <c r="P705" s="90">
        <f t="shared" si="183"/>
        <v>3902.537353515625</v>
      </c>
      <c r="Q705" s="90">
        <f t="shared" si="175"/>
        <v>12.256742477416992</v>
      </c>
      <c r="R705" s="92">
        <f>Data!CG705</f>
        <v>5918.8857421875</v>
      </c>
      <c r="S705" s="92">
        <f>Data!CH705</f>
        <v>2500</v>
      </c>
      <c r="T705" s="92">
        <f>Data!CI705</f>
        <v>2000</v>
      </c>
      <c r="U705" s="92">
        <f>Data!CJ705</f>
        <v>4500</v>
      </c>
      <c r="V705" s="90">
        <f>Data!CA706</f>
        <v>294.31491088867187</v>
      </c>
      <c r="W705" s="90">
        <f>Data!CC705</f>
        <v>631.57891845703125</v>
      </c>
      <c r="X705" s="90" t="str">
        <f t="shared" si="184"/>
        <v/>
      </c>
      <c r="Y705" s="90">
        <f>Data!BU706</f>
        <v>222.98947143554687</v>
      </c>
      <c r="Z705" s="90">
        <f>Data!BW705</f>
        <v>550</v>
      </c>
      <c r="AA705" s="90" t="str">
        <f t="shared" si="185"/>
        <v/>
      </c>
      <c r="AB705" s="90">
        <f>Data!BX706</f>
        <v>245.254150390625</v>
      </c>
      <c r="AC705" s="90">
        <f>Data!BZ705</f>
        <v>680</v>
      </c>
      <c r="AD705" s="90" t="str">
        <f t="shared" si="186"/>
        <v/>
      </c>
    </row>
    <row r="706" spans="1:30">
      <c r="A706" s="77">
        <v>197911</v>
      </c>
      <c r="B706" s="88">
        <f t="shared" si="176"/>
        <v>29067</v>
      </c>
      <c r="C706" s="79" t="str">
        <f t="shared" si="177"/>
        <v>--</v>
      </c>
      <c r="D706" s="79" t="str">
        <f t="shared" si="178"/>
        <v>--</v>
      </c>
      <c r="E706" s="79" t="str">
        <f t="shared" si="179"/>
        <v>--</v>
      </c>
      <c r="F706" s="89" t="str">
        <f t="shared" si="170"/>
        <v>&lt;RC</v>
      </c>
      <c r="G706" s="89" t="str">
        <f t="shared" si="171"/>
        <v>&lt;RC</v>
      </c>
      <c r="H706" s="89" t="str">
        <f t="shared" si="180"/>
        <v>Tracy</v>
      </c>
      <c r="I706" s="89" t="str">
        <f t="shared" si="181"/>
        <v>Banks</v>
      </c>
      <c r="J706" s="79" t="str">
        <f>IF(DeltaCalc!P706="","--",DeltaCalc!P706)</f>
        <v>--</v>
      </c>
      <c r="K706" s="89" t="str">
        <f t="shared" si="182"/>
        <v>IBU</v>
      </c>
      <c r="L706" s="90">
        <f>DeltaCalc!AF706</f>
        <v>8.3160009384155273</v>
      </c>
      <c r="M706" s="90">
        <f t="shared" si="172"/>
        <v>19928.771484375</v>
      </c>
      <c r="N706" s="90">
        <f t="shared" si="173"/>
        <v>6680</v>
      </c>
      <c r="O706" s="90">
        <f t="shared" si="174"/>
        <v>4522.55029296875</v>
      </c>
      <c r="P706" s="90">
        <f t="shared" si="183"/>
        <v>11202.55029296875</v>
      </c>
      <c r="Q706" s="90">
        <f t="shared" si="175"/>
        <v>8.3160009384155273</v>
      </c>
      <c r="R706" s="92">
        <f>Data!CG706</f>
        <v>19284.1953125</v>
      </c>
      <c r="S706" s="92">
        <f>Data!CH706</f>
        <v>6680</v>
      </c>
      <c r="T706" s="92">
        <f>Data!CI706</f>
        <v>4522.55029296875</v>
      </c>
      <c r="U706" s="92">
        <f>Data!CJ706</f>
        <v>11202.55078125</v>
      </c>
      <c r="V706" s="90">
        <f>Data!CA707</f>
        <v>286.5548095703125</v>
      </c>
      <c r="W706" s="90">
        <f>Data!CC706</f>
        <v>631.57891845703125</v>
      </c>
      <c r="X706" s="90" t="str">
        <f t="shared" si="184"/>
        <v/>
      </c>
      <c r="Y706" s="90">
        <f>Data!BU707</f>
        <v>685.83056640625</v>
      </c>
      <c r="Z706" s="90">
        <f>Data!BW706</f>
        <v>740</v>
      </c>
      <c r="AA706" s="90" t="str">
        <f t="shared" si="185"/>
        <v/>
      </c>
      <c r="AB706" s="90">
        <f>Data!BX707</f>
        <v>470.0333251953125</v>
      </c>
      <c r="AC706" s="90">
        <f>Data!BZ706</f>
        <v>1140</v>
      </c>
      <c r="AD706" s="90" t="str">
        <f t="shared" si="186"/>
        <v/>
      </c>
    </row>
    <row r="707" spans="1:30">
      <c r="A707" s="77">
        <v>197912</v>
      </c>
      <c r="B707" s="88">
        <f t="shared" si="176"/>
        <v>29098</v>
      </c>
      <c r="C707" s="79" t="str">
        <f t="shared" si="177"/>
        <v>NCP</v>
      </c>
      <c r="D707" s="79" t="str">
        <f t="shared" si="178"/>
        <v>--</v>
      </c>
      <c r="E707" s="79" t="str">
        <f t="shared" si="179"/>
        <v>--</v>
      </c>
      <c r="F707" s="89" t="str">
        <f t="shared" si="170"/>
        <v>&lt;RC</v>
      </c>
      <c r="G707" s="89" t="str">
        <f t="shared" si="171"/>
        <v>&lt;RC</v>
      </c>
      <c r="H707" s="89" t="str">
        <f t="shared" si="180"/>
        <v>Tracy</v>
      </c>
      <c r="I707" s="89" t="str">
        <f t="shared" si="181"/>
        <v>Banks</v>
      </c>
      <c r="J707" s="79" t="str">
        <f>IF(DeltaCalc!P707="","--",DeltaCalc!P707)</f>
        <v>--</v>
      </c>
      <c r="K707" s="89" t="str">
        <f t="shared" si="182"/>
        <v>IBU</v>
      </c>
      <c r="L707" s="90">
        <f>DeltaCalc!AF707</f>
        <v>15.830287933349609</v>
      </c>
      <c r="M707" s="90">
        <f t="shared" si="172"/>
        <v>15254.5234375</v>
      </c>
      <c r="N707" s="90">
        <f t="shared" si="173"/>
        <v>6680</v>
      </c>
      <c r="O707" s="90">
        <f t="shared" si="174"/>
        <v>4493.01220703125</v>
      </c>
      <c r="P707" s="90">
        <f t="shared" si="183"/>
        <v>11173.01220703125</v>
      </c>
      <c r="Q707" s="90">
        <f t="shared" si="175"/>
        <v>20.008510589599609</v>
      </c>
      <c r="R707" s="92">
        <f>Data!CG707</f>
        <v>15227.2783203125</v>
      </c>
      <c r="S707" s="92">
        <f>Data!CH707</f>
        <v>6680</v>
      </c>
      <c r="T707" s="92">
        <f>Data!CI707</f>
        <v>4493.01220703125</v>
      </c>
      <c r="U707" s="92">
        <f>Data!CJ707</f>
        <v>11173.01171875</v>
      </c>
      <c r="V707" s="90">
        <f>Data!CA708</f>
        <v>532.08441162109375</v>
      </c>
      <c r="W707" s="90">
        <f>Data!CC707</f>
        <v>964.91229248046875</v>
      </c>
      <c r="X707" s="90" t="str">
        <f t="shared" si="184"/>
        <v/>
      </c>
      <c r="Y707" s="90">
        <f>Data!BU708</f>
        <v>1497.5050048828125</v>
      </c>
      <c r="Z707" s="90">
        <f>Data!BW707</f>
        <v>1490</v>
      </c>
      <c r="AA707" s="90">
        <f t="shared" si="185"/>
        <v>7.5050048828125</v>
      </c>
      <c r="AB707" s="90">
        <f>Data!BX708</f>
        <v>997.20660400390625</v>
      </c>
      <c r="AC707" s="90">
        <f>Data!BZ707</f>
        <v>1990</v>
      </c>
      <c r="AD707" s="90" t="str">
        <f t="shared" si="186"/>
        <v/>
      </c>
    </row>
    <row r="708" spans="1:30">
      <c r="A708" s="77">
        <v>197913</v>
      </c>
      <c r="B708" s="88">
        <f t="shared" si="176"/>
        <v>29128</v>
      </c>
      <c r="C708" s="79" t="str">
        <f t="shared" si="177"/>
        <v>--</v>
      </c>
      <c r="D708" s="79" t="str">
        <f t="shared" si="178"/>
        <v>--</v>
      </c>
      <c r="E708" s="79" t="str">
        <f t="shared" si="179"/>
        <v>--</v>
      </c>
      <c r="F708" s="89" t="str">
        <f t="shared" si="170"/>
        <v>&gt;RC</v>
      </c>
      <c r="G708" s="89" t="str">
        <f t="shared" si="171"/>
        <v>&lt;RC</v>
      </c>
      <c r="H708" s="89" t="str">
        <f t="shared" si="180"/>
        <v>Tracy</v>
      </c>
      <c r="I708" s="89" t="str">
        <f t="shared" si="181"/>
        <v>--</v>
      </c>
      <c r="J708" s="79" t="str">
        <f>IF(DeltaCalc!P708="","--",DeltaCalc!P708)</f>
        <v>EI</v>
      </c>
      <c r="K708" s="89" t="str">
        <f t="shared" si="182"/>
        <v>UWFE</v>
      </c>
      <c r="L708" s="90">
        <f>DeltaCalc!AF708</f>
        <v>0</v>
      </c>
      <c r="M708" s="90">
        <f t="shared" si="172"/>
        <v>13734.8154296875</v>
      </c>
      <c r="N708" s="90">
        <f t="shared" si="173"/>
        <v>6276.4140625</v>
      </c>
      <c r="O708" s="90">
        <f t="shared" si="174"/>
        <v>4429.0126953125</v>
      </c>
      <c r="P708" s="90">
        <f t="shared" si="183"/>
        <v>10705.4267578125</v>
      </c>
      <c r="Q708" s="90">
        <f t="shared" si="175"/>
        <v>773.7581787109375</v>
      </c>
      <c r="R708" s="92">
        <f>Data!CG708</f>
        <v>9377.5556640625</v>
      </c>
      <c r="S708" s="92">
        <f>Data!CH708</f>
        <v>5297.63134765625</v>
      </c>
      <c r="T708" s="92">
        <f>Data!CI708</f>
        <v>3953.888671875</v>
      </c>
      <c r="U708" s="92">
        <f>Data!CJ708</f>
        <v>9251.51953125</v>
      </c>
      <c r="V708" s="90">
        <f>Data!CA709</f>
        <v>785.4937744140625</v>
      </c>
      <c r="W708" s="90">
        <f>Data!CC708</f>
        <v>964.91229248046875</v>
      </c>
      <c r="X708" s="90" t="str">
        <f t="shared" si="184"/>
        <v/>
      </c>
      <c r="Y708" s="90">
        <f>Data!BU709</f>
        <v>2320.59423828125</v>
      </c>
      <c r="Z708" s="90">
        <f>Data!BW708</f>
        <v>99000</v>
      </c>
      <c r="AA708" s="90" t="str">
        <f t="shared" si="185"/>
        <v/>
      </c>
      <c r="AB708" s="90">
        <f>Data!BX709</f>
        <v>1647.72705078125</v>
      </c>
      <c r="AC708" s="90">
        <f>Data!BZ708</f>
        <v>99000</v>
      </c>
      <c r="AD708" s="90" t="str">
        <f t="shared" si="186"/>
        <v/>
      </c>
    </row>
    <row r="709" spans="1:30">
      <c r="A709" s="77">
        <v>198002</v>
      </c>
      <c r="B709" s="88">
        <f t="shared" si="176"/>
        <v>29159</v>
      </c>
      <c r="C709" s="79" t="str">
        <f t="shared" si="177"/>
        <v>NCP</v>
      </c>
      <c r="D709" s="79" t="str">
        <f t="shared" si="178"/>
        <v>Nimbus</v>
      </c>
      <c r="E709" s="79" t="str">
        <f t="shared" si="179"/>
        <v>--</v>
      </c>
      <c r="F709" s="89" t="str">
        <f t="shared" si="170"/>
        <v>&gt;RC</v>
      </c>
      <c r="G709" s="89" t="str">
        <f t="shared" si="171"/>
        <v>&lt;RC</v>
      </c>
      <c r="H709" s="89" t="str">
        <f t="shared" si="180"/>
        <v>Tracy</v>
      </c>
      <c r="I709" s="89" t="str">
        <f t="shared" si="181"/>
        <v>--</v>
      </c>
      <c r="J709" s="79" t="str">
        <f>IF(DeltaCalc!P709="","--",DeltaCalc!P709)</f>
        <v>EI</v>
      </c>
      <c r="K709" s="89" t="str">
        <f t="shared" si="182"/>
        <v>UWFE</v>
      </c>
      <c r="L709" s="90">
        <f>DeltaCalc!AF709</f>
        <v>-7.5120195106137544E-4</v>
      </c>
      <c r="M709" s="90">
        <f t="shared" si="172"/>
        <v>11469.74609375</v>
      </c>
      <c r="N709" s="90">
        <f t="shared" si="173"/>
        <v>5360.4697265625</v>
      </c>
      <c r="O709" s="90">
        <f t="shared" si="174"/>
        <v>4306.85400390625</v>
      </c>
      <c r="P709" s="90">
        <f t="shared" si="183"/>
        <v>9667.32373046875</v>
      </c>
      <c r="Q709" s="90">
        <f t="shared" si="175"/>
        <v>260.42730712890625</v>
      </c>
      <c r="R709" s="92">
        <f>Data!CG709</f>
        <v>9251.79296875</v>
      </c>
      <c r="S709" s="92">
        <f>Data!CH709</f>
        <v>6247.3046875</v>
      </c>
      <c r="T709" s="92">
        <f>Data!CI709</f>
        <v>2665.896240234375</v>
      </c>
      <c r="U709" s="92">
        <f>Data!CJ709</f>
        <v>8913.201171875</v>
      </c>
      <c r="V709" s="90">
        <f>Data!CA710</f>
        <v>864.5299072265625</v>
      </c>
      <c r="W709" s="90">
        <f>Data!CC709</f>
        <v>964.91229248046875</v>
      </c>
      <c r="X709" s="90" t="str">
        <f t="shared" si="184"/>
        <v/>
      </c>
      <c r="Y709" s="90">
        <f>Data!BU710</f>
        <v>2324.9404296875</v>
      </c>
      <c r="Z709" s="90">
        <f>Data!BW709</f>
        <v>99000</v>
      </c>
      <c r="AA709" s="90" t="str">
        <f t="shared" si="185"/>
        <v/>
      </c>
      <c r="AB709" s="90">
        <f>Data!BX710</f>
        <v>2002.131103515625</v>
      </c>
      <c r="AC709" s="90">
        <f>Data!BZ709</f>
        <v>99000</v>
      </c>
      <c r="AD709" s="90" t="str">
        <f t="shared" si="186"/>
        <v/>
      </c>
    </row>
    <row r="710" spans="1:30">
      <c r="A710" s="77">
        <v>198003</v>
      </c>
      <c r="B710" s="88">
        <f t="shared" si="176"/>
        <v>29189</v>
      </c>
      <c r="C710" s="79" t="str">
        <f t="shared" si="177"/>
        <v>Flood</v>
      </c>
      <c r="D710" s="79" t="str">
        <f t="shared" si="178"/>
        <v>Nimbus</v>
      </c>
      <c r="E710" s="79" t="str">
        <f t="shared" si="179"/>
        <v>Therm.</v>
      </c>
      <c r="F710" s="89" t="str">
        <f t="shared" si="170"/>
        <v>&gt;RC</v>
      </c>
      <c r="G710" s="89" t="str">
        <f t="shared" si="171"/>
        <v>&gt;RC</v>
      </c>
      <c r="H710" s="89" t="str">
        <f t="shared" si="180"/>
        <v>Tracy</v>
      </c>
      <c r="I710" s="89" t="str">
        <f t="shared" si="181"/>
        <v>Banks</v>
      </c>
      <c r="J710" s="79" t="str">
        <f>IF(DeltaCalc!P710="","--",DeltaCalc!P710)</f>
        <v>--</v>
      </c>
      <c r="K710" s="89" t="str">
        <f t="shared" si="182"/>
        <v>UWFE</v>
      </c>
      <c r="L710" s="90">
        <f>DeltaCalc!AF710</f>
        <v>848.01009721059381</v>
      </c>
      <c r="M710" s="90">
        <f t="shared" si="172"/>
        <v>14562.40625</v>
      </c>
      <c r="N710" s="90">
        <f t="shared" si="173"/>
        <v>6680</v>
      </c>
      <c r="O710" s="90">
        <f t="shared" si="174"/>
        <v>4238.48779296875</v>
      </c>
      <c r="P710" s="90">
        <f t="shared" si="183"/>
        <v>10918.48779296875</v>
      </c>
      <c r="Q710" s="90">
        <f t="shared" si="175"/>
        <v>1413.3851318359375</v>
      </c>
      <c r="R710" s="92">
        <f>Data!CG710</f>
        <v>10269.9482421875</v>
      </c>
      <c r="S710" s="92">
        <f>Data!CH710</f>
        <v>6680</v>
      </c>
      <c r="T710" s="92">
        <f>Data!CI710</f>
        <v>2737.109619140625</v>
      </c>
      <c r="U710" s="92">
        <f>Data!CJ710</f>
        <v>9417.109375</v>
      </c>
      <c r="V710" s="90">
        <f>Data!CA711</f>
        <v>967.5064697265625</v>
      </c>
      <c r="W710" s="90">
        <f>Data!CC710</f>
        <v>964.91229248046875</v>
      </c>
      <c r="X710" s="90">
        <f t="shared" si="184"/>
        <v>2.59417724609375</v>
      </c>
      <c r="Y710" s="90">
        <f>Data!BU711</f>
        <v>2449.948486328125</v>
      </c>
      <c r="Z710" s="90">
        <f>Data!BW710</f>
        <v>99000</v>
      </c>
      <c r="AA710" s="90" t="str">
        <f t="shared" si="185"/>
        <v/>
      </c>
      <c r="AB710" s="90">
        <f>Data!BX711</f>
        <v>1398.694580078125</v>
      </c>
      <c r="AC710" s="90">
        <f>Data!BZ710</f>
        <v>99000</v>
      </c>
      <c r="AD710" s="90" t="str">
        <f t="shared" si="186"/>
        <v/>
      </c>
    </row>
    <row r="711" spans="1:30">
      <c r="A711" s="77">
        <v>198004</v>
      </c>
      <c r="B711" s="88">
        <f t="shared" si="176"/>
        <v>29220</v>
      </c>
      <c r="C711" s="79" t="str">
        <f t="shared" si="177"/>
        <v>Flood</v>
      </c>
      <c r="D711" s="79" t="str">
        <f t="shared" si="178"/>
        <v>Nimbus</v>
      </c>
      <c r="E711" s="79" t="str">
        <f t="shared" si="179"/>
        <v>Therm.</v>
      </c>
      <c r="F711" s="89" t="str">
        <f t="shared" si="170"/>
        <v>&gt;RC</v>
      </c>
      <c r="G711" s="89" t="str">
        <f t="shared" si="171"/>
        <v>&lt;RC</v>
      </c>
      <c r="H711" s="89" t="str">
        <f t="shared" si="180"/>
        <v>--</v>
      </c>
      <c r="I711" s="89" t="str">
        <f t="shared" si="181"/>
        <v>--</v>
      </c>
      <c r="J711" s="79" t="str">
        <f>IF(DeltaCalc!P711="","--",DeltaCalc!P711)</f>
        <v>--</v>
      </c>
      <c r="K711" s="89" t="str">
        <f t="shared" si="182"/>
        <v>UWFE</v>
      </c>
      <c r="L711" s="90">
        <f>DeltaCalc!AF711</f>
        <v>9325.8544921875</v>
      </c>
      <c r="M711" s="90">
        <f t="shared" si="172"/>
        <v>18814.669921875</v>
      </c>
      <c r="N711" s="90">
        <f t="shared" si="173"/>
        <v>2846.987548828125</v>
      </c>
      <c r="O711" s="90">
        <f t="shared" si="174"/>
        <v>2846.987548828125</v>
      </c>
      <c r="P711" s="90">
        <f t="shared" si="183"/>
        <v>5693.97509765625</v>
      </c>
      <c r="Q711" s="90">
        <f t="shared" si="175"/>
        <v>12721.9462890625</v>
      </c>
      <c r="R711" s="92">
        <f>Data!CG711</f>
        <v>10936.7177734375</v>
      </c>
      <c r="S711" s="92">
        <f>Data!CH711</f>
        <v>4500</v>
      </c>
      <c r="T711" s="92">
        <f>Data!CI711</f>
        <v>2419.1904296875</v>
      </c>
      <c r="U711" s="92">
        <f>Data!CJ711</f>
        <v>6919.1904296875</v>
      </c>
      <c r="V711" s="90">
        <f>Data!CA712</f>
        <v>876.8951416015625</v>
      </c>
      <c r="W711" s="90">
        <f>Data!CC711</f>
        <v>964.91229248046875</v>
      </c>
      <c r="X711" s="90" t="str">
        <f t="shared" si="184"/>
        <v/>
      </c>
      <c r="Y711" s="90">
        <f>Data!BU712</f>
        <v>1017.7671508789062</v>
      </c>
      <c r="Z711" s="90">
        <f>Data!BW711</f>
        <v>99000</v>
      </c>
      <c r="AA711" s="90" t="str">
        <f t="shared" si="185"/>
        <v/>
      </c>
      <c r="AB711" s="90">
        <f>Data!BX712</f>
        <v>408.90667724609375</v>
      </c>
      <c r="AC711" s="90">
        <f>Data!BZ711</f>
        <v>99000</v>
      </c>
      <c r="AD711" s="90" t="str">
        <f t="shared" si="186"/>
        <v/>
      </c>
    </row>
    <row r="712" spans="1:30">
      <c r="A712" s="77">
        <v>198005</v>
      </c>
      <c r="B712" s="88">
        <f t="shared" si="176"/>
        <v>29251</v>
      </c>
      <c r="C712" s="79" t="str">
        <f t="shared" si="177"/>
        <v>Flood</v>
      </c>
      <c r="D712" s="79" t="str">
        <f t="shared" si="178"/>
        <v>Flood</v>
      </c>
      <c r="E712" s="79" t="str">
        <f t="shared" si="179"/>
        <v>Flood</v>
      </c>
      <c r="F712" s="89" t="str">
        <f t="shared" si="170"/>
        <v>&gt;RC</v>
      </c>
      <c r="G712" s="89" t="str">
        <f t="shared" si="171"/>
        <v>&gt;RC</v>
      </c>
      <c r="H712" s="89" t="str">
        <f t="shared" si="180"/>
        <v>Tracy</v>
      </c>
      <c r="I712" s="89" t="str">
        <f t="shared" si="181"/>
        <v>--</v>
      </c>
      <c r="J712" s="79" t="str">
        <f>IF(DeltaCalc!P712="","--",DeltaCalc!P712)</f>
        <v>--</v>
      </c>
      <c r="K712" s="89" t="str">
        <f t="shared" si="182"/>
        <v>UWFE</v>
      </c>
      <c r="L712" s="90">
        <f>DeltaCalc!AF712</f>
        <v>96974.987030579025</v>
      </c>
      <c r="M712" s="90">
        <f t="shared" si="172"/>
        <v>65369.0390625</v>
      </c>
      <c r="N712" s="90">
        <f t="shared" si="173"/>
        <v>5939.73681640625</v>
      </c>
      <c r="O712" s="90">
        <f t="shared" si="174"/>
        <v>4222.07080078125</v>
      </c>
      <c r="P712" s="90">
        <f t="shared" si="183"/>
        <v>10161.8076171875</v>
      </c>
      <c r="Q712" s="90">
        <f t="shared" si="175"/>
        <v>99473.296875</v>
      </c>
      <c r="R712" s="92">
        <f>Data!CG712</f>
        <v>0</v>
      </c>
      <c r="S712" s="92">
        <f>Data!CH712</f>
        <v>300</v>
      </c>
      <c r="T712" s="92">
        <f>Data!CI712</f>
        <v>3000</v>
      </c>
      <c r="U712" s="92">
        <f>Data!CJ712</f>
        <v>3300</v>
      </c>
      <c r="V712" s="90">
        <f>Data!CA713</f>
        <v>458.32400512695312</v>
      </c>
      <c r="W712" s="90">
        <f>Data!CC712</f>
        <v>964.91229248046875</v>
      </c>
      <c r="X712" s="90" t="str">
        <f t="shared" si="184"/>
        <v/>
      </c>
      <c r="Y712" s="90">
        <f>Data!BU713</f>
        <v>285.66290283203125</v>
      </c>
      <c r="Z712" s="90">
        <f>Data!BW712</f>
        <v>99000</v>
      </c>
      <c r="AA712" s="90" t="str">
        <f t="shared" si="185"/>
        <v/>
      </c>
      <c r="AB712" s="90">
        <f>Data!BX713</f>
        <v>189.11419677734375</v>
      </c>
      <c r="AC712" s="90">
        <f>Data!BZ712</f>
        <v>99000</v>
      </c>
      <c r="AD712" s="90" t="str">
        <f t="shared" si="186"/>
        <v/>
      </c>
    </row>
    <row r="713" spans="1:30">
      <c r="A713" s="77">
        <v>198006</v>
      </c>
      <c r="B713" s="88">
        <f t="shared" si="176"/>
        <v>29280</v>
      </c>
      <c r="C713" s="79" t="str">
        <f t="shared" si="177"/>
        <v>Flood</v>
      </c>
      <c r="D713" s="79" t="str">
        <f t="shared" si="178"/>
        <v>Flood</v>
      </c>
      <c r="E713" s="79" t="str">
        <f t="shared" si="179"/>
        <v>Flood</v>
      </c>
      <c r="F713" s="89" t="str">
        <f t="shared" si="170"/>
        <v>&gt;RC</v>
      </c>
      <c r="G713" s="89" t="str">
        <f t="shared" si="171"/>
        <v>Storage</v>
      </c>
      <c r="H713" s="89" t="str">
        <f t="shared" si="180"/>
        <v>Tracy</v>
      </c>
      <c r="I713" s="89" t="str">
        <f t="shared" si="181"/>
        <v>Storage</v>
      </c>
      <c r="J713" s="79" t="str">
        <f>IF(DeltaCalc!P713="","--",DeltaCalc!P713)</f>
        <v>--</v>
      </c>
      <c r="K713" s="89" t="str">
        <f t="shared" si="182"/>
        <v>UWFE</v>
      </c>
      <c r="L713" s="90">
        <f>DeltaCalc!AF713</f>
        <v>114715.23911876744</v>
      </c>
      <c r="M713" s="90">
        <f t="shared" si="172"/>
        <v>66557.3125</v>
      </c>
      <c r="N713" s="90">
        <f t="shared" si="173"/>
        <v>4843.1904296875</v>
      </c>
      <c r="O713" s="90">
        <f t="shared" si="174"/>
        <v>4235.9609375</v>
      </c>
      <c r="P713" s="90">
        <f t="shared" si="183"/>
        <v>9079.1513671875</v>
      </c>
      <c r="Q713" s="90">
        <f t="shared" si="175"/>
        <v>117737.84375</v>
      </c>
      <c r="R713" s="92">
        <f>Data!CG713</f>
        <v>0</v>
      </c>
      <c r="S713" s="92">
        <f>Data!CH713</f>
        <v>2243.521484375</v>
      </c>
      <c r="T713" s="92">
        <f>Data!CI713</f>
        <v>2500</v>
      </c>
      <c r="U713" s="92">
        <f>Data!CJ713</f>
        <v>4743.521484375</v>
      </c>
      <c r="V713" s="90">
        <f>Data!CA714</f>
        <v>552.49676513671875</v>
      </c>
      <c r="W713" s="90">
        <f>Data!CC713</f>
        <v>631.57891845703125</v>
      </c>
      <c r="X713" s="90" t="str">
        <f t="shared" si="184"/>
        <v/>
      </c>
      <c r="Y713" s="90">
        <f>Data!BU714</f>
        <v>266.79205322265625</v>
      </c>
      <c r="Z713" s="90">
        <f>Data!BW713</f>
        <v>99000</v>
      </c>
      <c r="AA713" s="90" t="str">
        <f t="shared" si="185"/>
        <v/>
      </c>
      <c r="AB713" s="90">
        <f>Data!BX714</f>
        <v>185.21920776367187</v>
      </c>
      <c r="AC713" s="90">
        <f>Data!BZ713</f>
        <v>99000</v>
      </c>
      <c r="AD713" s="90" t="str">
        <f t="shared" si="186"/>
        <v/>
      </c>
    </row>
    <row r="714" spans="1:30">
      <c r="A714" s="77">
        <v>198007</v>
      </c>
      <c r="B714" s="88">
        <f t="shared" si="176"/>
        <v>29311</v>
      </c>
      <c r="C714" s="79" t="str">
        <f t="shared" si="177"/>
        <v>Keswick</v>
      </c>
      <c r="D714" s="79" t="str">
        <f t="shared" si="178"/>
        <v>Flood</v>
      </c>
      <c r="E714" s="79" t="str">
        <f t="shared" si="179"/>
        <v>Flood</v>
      </c>
      <c r="F714" s="89" t="str">
        <f t="shared" si="170"/>
        <v>Storage</v>
      </c>
      <c r="G714" s="89" t="str">
        <f t="shared" si="171"/>
        <v>Storage</v>
      </c>
      <c r="H714" s="89" t="str">
        <f t="shared" si="180"/>
        <v>Storage</v>
      </c>
      <c r="I714" s="89" t="str">
        <f t="shared" si="181"/>
        <v>Storage</v>
      </c>
      <c r="J714" s="79" t="str">
        <f>IF(DeltaCalc!P714="","--",DeltaCalc!P714)</f>
        <v>--</v>
      </c>
      <c r="K714" s="89" t="str">
        <f t="shared" si="182"/>
        <v>UWFE</v>
      </c>
      <c r="L714" s="90">
        <f>DeltaCalc!AF714</f>
        <v>49275.546319068264</v>
      </c>
      <c r="M714" s="90">
        <f t="shared" si="172"/>
        <v>45511.7421875</v>
      </c>
      <c r="N714" s="90">
        <f t="shared" si="173"/>
        <v>4261.73974609375</v>
      </c>
      <c r="O714" s="90">
        <f t="shared" si="174"/>
        <v>3547.3349609375</v>
      </c>
      <c r="P714" s="90">
        <f t="shared" si="183"/>
        <v>7809.07470703125</v>
      </c>
      <c r="Q714" s="90">
        <f t="shared" si="175"/>
        <v>49883.8046875</v>
      </c>
      <c r="R714" s="92">
        <f>Data!CG714</f>
        <v>0</v>
      </c>
      <c r="S714" s="92">
        <f>Data!CH714</f>
        <v>1947.6806640625</v>
      </c>
      <c r="T714" s="92">
        <f>Data!CI714</f>
        <v>2500</v>
      </c>
      <c r="U714" s="92">
        <f>Data!CJ714</f>
        <v>4447.6806640625</v>
      </c>
      <c r="V714" s="90">
        <f>Data!CA715</f>
        <v>401.54522705078125</v>
      </c>
      <c r="W714" s="90">
        <f>Data!CC714</f>
        <v>631.57891845703125</v>
      </c>
      <c r="X714" s="90" t="str">
        <f t="shared" si="184"/>
        <v/>
      </c>
      <c r="Y714" s="90">
        <f>Data!BU715</f>
        <v>250.13215637207031</v>
      </c>
      <c r="Z714" s="90">
        <f>Data!BW714</f>
        <v>99000</v>
      </c>
      <c r="AA714" s="90" t="str">
        <f t="shared" si="185"/>
        <v/>
      </c>
      <c r="AB714" s="90">
        <f>Data!BX715</f>
        <v>189.28938293457031</v>
      </c>
      <c r="AC714" s="90">
        <f>Data!BZ714</f>
        <v>99000</v>
      </c>
      <c r="AD714" s="90" t="str">
        <f t="shared" si="186"/>
        <v/>
      </c>
    </row>
    <row r="715" spans="1:30">
      <c r="A715" s="77">
        <v>198008</v>
      </c>
      <c r="B715" s="88">
        <f t="shared" si="176"/>
        <v>29341</v>
      </c>
      <c r="C715" s="79" t="str">
        <f t="shared" si="177"/>
        <v>Keswick</v>
      </c>
      <c r="D715" s="79" t="str">
        <f t="shared" si="178"/>
        <v>Flood</v>
      </c>
      <c r="E715" s="79" t="str">
        <f t="shared" si="179"/>
        <v>Therm.</v>
      </c>
      <c r="F715" s="89" t="str">
        <f t="shared" si="170"/>
        <v>&lt;RC</v>
      </c>
      <c r="G715" s="89" t="str">
        <f t="shared" si="171"/>
        <v>&lt;RC</v>
      </c>
      <c r="H715" s="89" t="str">
        <f t="shared" si="180"/>
        <v>PulseCap1</v>
      </c>
      <c r="I715" s="89" t="str">
        <f t="shared" si="181"/>
        <v>PulseCap1</v>
      </c>
      <c r="J715" s="79" t="str">
        <f>IF(DeltaCalc!P715="","--",DeltaCalc!P715)</f>
        <v>--</v>
      </c>
      <c r="K715" s="89" t="str">
        <f t="shared" si="182"/>
        <v>UWFE</v>
      </c>
      <c r="L715" s="90">
        <f>DeltaCalc!AF715</f>
        <v>17074.302734375</v>
      </c>
      <c r="M715" s="90">
        <f t="shared" si="172"/>
        <v>19042.16015625</v>
      </c>
      <c r="N715" s="90">
        <f t="shared" si="173"/>
        <v>953.7874755859375</v>
      </c>
      <c r="O715" s="90">
        <f t="shared" si="174"/>
        <v>953.7874755859375</v>
      </c>
      <c r="P715" s="90">
        <f t="shared" si="183"/>
        <v>1907.574951171875</v>
      </c>
      <c r="Q715" s="90">
        <f t="shared" si="175"/>
        <v>17074.302734375</v>
      </c>
      <c r="R715" s="92">
        <f>Data!CG715</f>
        <v>0</v>
      </c>
      <c r="S715" s="92">
        <f>Data!CH715</f>
        <v>1000</v>
      </c>
      <c r="T715" s="92">
        <f>Data!CI715</f>
        <v>1000</v>
      </c>
      <c r="U715" s="92">
        <f>Data!CJ715</f>
        <v>2000</v>
      </c>
      <c r="V715" s="90">
        <f>Data!CA716</f>
        <v>363.39022827148437</v>
      </c>
      <c r="W715" s="90">
        <f>Data!CC715</f>
        <v>631.57891845703125</v>
      </c>
      <c r="X715" s="90" t="str">
        <f t="shared" si="184"/>
        <v/>
      </c>
      <c r="Y715" s="90">
        <f>Data!BU716</f>
        <v>239.25834655761719</v>
      </c>
      <c r="Z715" s="90">
        <f>Data!BW715</f>
        <v>450</v>
      </c>
      <c r="AA715" s="90" t="str">
        <f t="shared" si="185"/>
        <v/>
      </c>
      <c r="AB715" s="90">
        <f>Data!BX716</f>
        <v>199.00663757324219</v>
      </c>
      <c r="AC715" s="90">
        <f>Data!BZ715</f>
        <v>450</v>
      </c>
      <c r="AD715" s="90" t="str">
        <f t="shared" si="186"/>
        <v/>
      </c>
    </row>
    <row r="716" spans="1:30">
      <c r="A716" s="77">
        <v>198009</v>
      </c>
      <c r="B716" s="88">
        <f t="shared" si="176"/>
        <v>29372</v>
      </c>
      <c r="C716" s="79" t="str">
        <f t="shared" si="177"/>
        <v>NCP</v>
      </c>
      <c r="D716" s="79" t="str">
        <f t="shared" si="178"/>
        <v>Flood</v>
      </c>
      <c r="E716" s="79" t="str">
        <f t="shared" si="179"/>
        <v>Flood</v>
      </c>
      <c r="F716" s="89" t="str">
        <f t="shared" si="170"/>
        <v>&gt;RC</v>
      </c>
      <c r="G716" s="89" t="str">
        <f t="shared" si="171"/>
        <v>&lt;RC</v>
      </c>
      <c r="H716" s="89" t="str">
        <f t="shared" si="180"/>
        <v>PulseCap1</v>
      </c>
      <c r="I716" s="89" t="str">
        <f t="shared" si="181"/>
        <v>PulseCap1</v>
      </c>
      <c r="J716" s="79" t="str">
        <f>IF(DeltaCalc!P716="","--",DeltaCalc!P716)</f>
        <v>--</v>
      </c>
      <c r="K716" s="89" t="str">
        <f t="shared" si="182"/>
        <v>UWFE</v>
      </c>
      <c r="L716" s="90">
        <f>DeltaCalc!AF716</f>
        <v>12870.521484375</v>
      </c>
      <c r="M716" s="90">
        <f t="shared" si="172"/>
        <v>13701.6513671875</v>
      </c>
      <c r="N716" s="90">
        <f t="shared" si="173"/>
        <v>855.21917724609375</v>
      </c>
      <c r="O716" s="90">
        <f t="shared" si="174"/>
        <v>855.21917724609375</v>
      </c>
      <c r="P716" s="90">
        <f t="shared" si="183"/>
        <v>1710.4383544921875</v>
      </c>
      <c r="Q716" s="90">
        <f t="shared" si="175"/>
        <v>12870.521484375</v>
      </c>
      <c r="R716" s="92">
        <f>Data!CG716</f>
        <v>0</v>
      </c>
      <c r="S716" s="92">
        <f>Data!CH716</f>
        <v>1000</v>
      </c>
      <c r="T716" s="92">
        <f>Data!CI716</f>
        <v>927.9566650390625</v>
      </c>
      <c r="U716" s="92">
        <f>Data!CJ716</f>
        <v>1927.9566650390625</v>
      </c>
      <c r="V716" s="90">
        <f>Data!CA717</f>
        <v>374.35848999023437</v>
      </c>
      <c r="W716" s="90">
        <f>Data!CC716</f>
        <v>631.57891845703125</v>
      </c>
      <c r="X716" s="90" t="str">
        <f t="shared" si="184"/>
        <v/>
      </c>
      <c r="Y716" s="90">
        <f>Data!BU717</f>
        <v>241.89190673828125</v>
      </c>
      <c r="Z716" s="90">
        <f>Data!BW716</f>
        <v>450</v>
      </c>
      <c r="AA716" s="90" t="str">
        <f t="shared" si="185"/>
        <v/>
      </c>
      <c r="AB716" s="90">
        <f>Data!BX717</f>
        <v>227.84207153320312</v>
      </c>
      <c r="AC716" s="90">
        <f>Data!BZ716</f>
        <v>450</v>
      </c>
      <c r="AD716" s="90" t="str">
        <f t="shared" si="186"/>
        <v/>
      </c>
    </row>
    <row r="717" spans="1:30">
      <c r="A717" s="77">
        <v>198010</v>
      </c>
      <c r="B717" s="88">
        <f t="shared" si="176"/>
        <v>29402</v>
      </c>
      <c r="C717" s="79" t="str">
        <f t="shared" si="177"/>
        <v>NCP</v>
      </c>
      <c r="D717" s="79" t="str">
        <f t="shared" si="178"/>
        <v>Flood</v>
      </c>
      <c r="E717" s="79" t="str">
        <f t="shared" si="179"/>
        <v>F. Min</v>
      </c>
      <c r="F717" s="89" t="str">
        <f t="shared" ref="F717:F780" si="187">IF(ABS(CVPSL-$F$3)&lt;err,"Storage",IF(ABS(CVPSL-CVPSLRC)&lt;err,"@RC",IF(CVPSL&gt;CVPSLRC,"&gt;RC","&lt;RC")))</f>
        <v>&gt;RC</v>
      </c>
      <c r="G717" s="89" t="str">
        <f t="shared" ref="G717:G780" si="188">IF(ABS(SWPSL-$G$3)&lt;err,"Storage",IF(ABS(SWPSL-SWPSLRC)&lt;err,"@RC",IF(SWPSL&gt;SWPSLRC,"&gt;RC","&lt;RC")))</f>
        <v>&lt;RC</v>
      </c>
      <c r="H717" s="89" t="str">
        <f t="shared" si="180"/>
        <v>EI Split</v>
      </c>
      <c r="I717" s="89" t="str">
        <f t="shared" si="181"/>
        <v>EI Split</v>
      </c>
      <c r="J717" s="79" t="str">
        <f>IF(DeltaCalc!P717="","--",DeltaCalc!P717)</f>
        <v>EI</v>
      </c>
      <c r="K717" s="89" t="str">
        <f t="shared" si="182"/>
        <v>UWFE</v>
      </c>
      <c r="L717" s="90">
        <f>DeltaCalc!AF717</f>
        <v>0</v>
      </c>
      <c r="M717" s="90">
        <f t="shared" ref="M717:M780" si="189">Sac</f>
        <v>13045.2265625</v>
      </c>
      <c r="N717" s="90">
        <f t="shared" ref="N717:N780" si="190">Banks</f>
        <v>4310.76904296875</v>
      </c>
      <c r="O717" s="90">
        <f t="shared" ref="O717:O780" si="191">Tracy</f>
        <v>4310.76904296875</v>
      </c>
      <c r="P717" s="90">
        <f t="shared" si="183"/>
        <v>8621.5380859375</v>
      </c>
      <c r="Q717" s="90">
        <f t="shared" ref="Q717:Q780" si="192">DO</f>
        <v>6635.205078125</v>
      </c>
      <c r="R717" s="92">
        <f>Data!CG717</f>
        <v>2337.629150390625</v>
      </c>
      <c r="S717" s="92">
        <f>Data!CH717</f>
        <v>2500</v>
      </c>
      <c r="T717" s="92">
        <f>Data!CI717</f>
        <v>2000</v>
      </c>
      <c r="U717" s="92">
        <f>Data!CJ717</f>
        <v>4500</v>
      </c>
      <c r="V717" s="90">
        <f>Data!CA718</f>
        <v>277.59146118164062</v>
      </c>
      <c r="W717" s="90">
        <f>Data!CC717</f>
        <v>631.57891845703125</v>
      </c>
      <c r="X717" s="90" t="str">
        <f t="shared" si="184"/>
        <v/>
      </c>
      <c r="Y717" s="90">
        <f>Data!BU718</f>
        <v>182.17390441894531</v>
      </c>
      <c r="Z717" s="90">
        <f>Data!BW717</f>
        <v>450</v>
      </c>
      <c r="AA717" s="90" t="str">
        <f t="shared" si="185"/>
        <v/>
      </c>
      <c r="AB717" s="90">
        <f>Data!BX718</f>
        <v>256.95211791992187</v>
      </c>
      <c r="AC717" s="90">
        <f>Data!BZ717</f>
        <v>450</v>
      </c>
      <c r="AD717" s="90" t="str">
        <f t="shared" si="186"/>
        <v/>
      </c>
    </row>
    <row r="718" spans="1:30">
      <c r="A718" s="77">
        <v>198011</v>
      </c>
      <c r="B718" s="88">
        <f t="shared" ref="B718:B781" si="193">Date</f>
        <v>29433</v>
      </c>
      <c r="C718" s="79" t="str">
        <f t="shared" ref="C718:C781" si="194">IF(NCP&lt;err,"NCP",IF(Kes&lt;err,"Keswick",IF(ABS(Shasta-ShastaFlood)&lt;err,"Flood",IF(ABS(Tracy-$F$4)&lt;err,"T. Min","--"))))</f>
        <v>NCP</v>
      </c>
      <c r="D718" s="79" t="str">
        <f t="shared" ref="D718:D781" si="195">IF(Nimbus&lt;err,"Nimbus",IF(HSt&lt;err,"H St.",IF(ABS(Folsom-FolsomFlood)&lt;err,"Flood",IF(ABS(Tracy-$F$4)&lt;err,"T. Min","--"))))</f>
        <v>Flood</v>
      </c>
      <c r="E718" s="79" t="str">
        <f t="shared" ref="E718:E781" si="196">IF(Therm&lt;err,"Therm.",IF(FMin&lt;err,"F. Min",IF(ABS(Oroville-OrovilleFlood)&lt;err,"Flood",IF(ABS(Banks-$G$4)&lt;err,"B. Min","--"))))</f>
        <v>--</v>
      </c>
      <c r="F718" s="89" t="str">
        <f t="shared" si="187"/>
        <v>&lt;RC</v>
      </c>
      <c r="G718" s="89" t="str">
        <f t="shared" si="188"/>
        <v>&gt;RC</v>
      </c>
      <c r="H718" s="89" t="str">
        <f t="shared" ref="H718:H781" si="197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Tracy</v>
      </c>
      <c r="I718" s="89" t="str">
        <f t="shared" ref="I718:I781" si="198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Banks</v>
      </c>
      <c r="J718" s="79" t="str">
        <f>IF(DeltaCalc!P718="","--",DeltaCalc!P718)</f>
        <v>MRDO</v>
      </c>
      <c r="K718" s="89" t="str">
        <f t="shared" ref="K718:K781" si="199">IF(COA&gt;0.5,"UWFE","IBU")</f>
        <v>IBU</v>
      </c>
      <c r="L718" s="90">
        <f>DeltaCalc!AF718</f>
        <v>0</v>
      </c>
      <c r="M718" s="90">
        <f t="shared" si="189"/>
        <v>15150.9931640625</v>
      </c>
      <c r="N718" s="90">
        <f t="shared" si="190"/>
        <v>6680</v>
      </c>
      <c r="O718" s="90">
        <f t="shared" si="191"/>
        <v>4600</v>
      </c>
      <c r="P718" s="90">
        <f t="shared" ref="P718:P781" si="200">N718+O718</f>
        <v>11280</v>
      </c>
      <c r="Q718" s="90">
        <f t="shared" si="192"/>
        <v>0</v>
      </c>
      <c r="R718" s="92">
        <f>Data!CG718</f>
        <v>10638.294921875</v>
      </c>
      <c r="S718" s="92">
        <f>Data!CH718</f>
        <v>5291.517578125</v>
      </c>
      <c r="T718" s="92">
        <f>Data!CI718</f>
        <v>4600</v>
      </c>
      <c r="U718" s="92">
        <f>Data!CJ718</f>
        <v>9891.517578125</v>
      </c>
      <c r="V718" s="90">
        <f>Data!CA719</f>
        <v>236.60765075683594</v>
      </c>
      <c r="W718" s="90">
        <f>Data!CC718</f>
        <v>631.57891845703125</v>
      </c>
      <c r="X718" s="90" t="str">
        <f t="shared" ref="X718:X781" si="201">IF(V718&gt;W718,V718-W718,"")</f>
        <v/>
      </c>
      <c r="Y718" s="90">
        <f>Data!BU719</f>
        <v>288.60684204101562</v>
      </c>
      <c r="Z718" s="90">
        <f>Data!BW718</f>
        <v>450</v>
      </c>
      <c r="AA718" s="90" t="str">
        <f t="shared" ref="AA718:AA781" si="202">IF(Y718&gt;Z718,Y718-Z718,"")</f>
        <v/>
      </c>
      <c r="AB718" s="90">
        <f>Data!BX719</f>
        <v>343.31912231445312</v>
      </c>
      <c r="AC718" s="90">
        <f>Data!BZ718</f>
        <v>630</v>
      </c>
      <c r="AD718" s="90" t="str">
        <f t="shared" ref="AD718:AD781" si="203">IF(AB718&gt;AC718,AB718-AC718,"")</f>
        <v/>
      </c>
    </row>
    <row r="719" spans="1:30">
      <c r="A719" s="77">
        <v>198012</v>
      </c>
      <c r="B719" s="88">
        <f t="shared" si="193"/>
        <v>29464</v>
      </c>
      <c r="C719" s="79" t="str">
        <f t="shared" si="194"/>
        <v>NCP</v>
      </c>
      <c r="D719" s="79" t="str">
        <f t="shared" si="195"/>
        <v>Flood</v>
      </c>
      <c r="E719" s="79" t="str">
        <f t="shared" si="196"/>
        <v>--</v>
      </c>
      <c r="F719" s="89" t="str">
        <f t="shared" si="187"/>
        <v>&lt;RC</v>
      </c>
      <c r="G719" s="89" t="str">
        <f t="shared" si="188"/>
        <v>&gt;RC</v>
      </c>
      <c r="H719" s="89" t="str">
        <f t="shared" si="197"/>
        <v>Tracy</v>
      </c>
      <c r="I719" s="89" t="str">
        <f t="shared" si="198"/>
        <v>Banks</v>
      </c>
      <c r="J719" s="79" t="str">
        <f>IF(DeltaCalc!P719="","--",DeltaCalc!P719)</f>
        <v>MRDO</v>
      </c>
      <c r="K719" s="89" t="str">
        <f t="shared" si="199"/>
        <v>IBU</v>
      </c>
      <c r="L719" s="90">
        <f>DeltaCalc!AF719</f>
        <v>0</v>
      </c>
      <c r="M719" s="90">
        <f t="shared" si="189"/>
        <v>14142.9677734375</v>
      </c>
      <c r="N719" s="90">
        <f t="shared" si="190"/>
        <v>6680</v>
      </c>
      <c r="O719" s="90">
        <f t="shared" si="191"/>
        <v>4559.14404296875</v>
      </c>
      <c r="P719" s="90">
        <f t="shared" si="200"/>
        <v>11239.14404296875</v>
      </c>
      <c r="Q719" s="90">
        <f t="shared" si="192"/>
        <v>0</v>
      </c>
      <c r="R719" s="92">
        <f>Data!CG719</f>
        <v>5998.5341796875</v>
      </c>
      <c r="S719" s="92">
        <f>Data!CH719</f>
        <v>300</v>
      </c>
      <c r="T719" s="92">
        <f>Data!CI719</f>
        <v>4559.14404296875</v>
      </c>
      <c r="U719" s="92">
        <f>Data!CJ719</f>
        <v>4859.14404296875</v>
      </c>
      <c r="V719" s="90">
        <f>Data!CA720</f>
        <v>325.92807006835937</v>
      </c>
      <c r="W719" s="90">
        <f>Data!CC719</f>
        <v>705.26318359375</v>
      </c>
      <c r="X719" s="90" t="str">
        <f t="shared" si="201"/>
        <v/>
      </c>
      <c r="Y719" s="90">
        <f>Data!BU720</f>
        <v>1089.0560302734375</v>
      </c>
      <c r="Z719" s="90">
        <f>Data!BW719</f>
        <v>1350</v>
      </c>
      <c r="AA719" s="90" t="str">
        <f t="shared" si="202"/>
        <v/>
      </c>
      <c r="AB719" s="90">
        <f>Data!BX720</f>
        <v>848.82159423828125</v>
      </c>
      <c r="AC719" s="90">
        <f>Data!BZ719</f>
        <v>1740</v>
      </c>
      <c r="AD719" s="90" t="str">
        <f t="shared" si="203"/>
        <v/>
      </c>
    </row>
    <row r="720" spans="1:30">
      <c r="A720" s="77">
        <v>198013</v>
      </c>
      <c r="B720" s="88">
        <f t="shared" si="193"/>
        <v>29494</v>
      </c>
      <c r="C720" s="79" t="str">
        <f t="shared" si="194"/>
        <v>--</v>
      </c>
      <c r="D720" s="79" t="str">
        <f t="shared" si="195"/>
        <v>--</v>
      </c>
      <c r="E720" s="79" t="str">
        <f t="shared" si="196"/>
        <v>--</v>
      </c>
      <c r="F720" s="89" t="str">
        <f t="shared" si="187"/>
        <v>&lt;RC</v>
      </c>
      <c r="G720" s="89" t="str">
        <f t="shared" si="188"/>
        <v>&gt;RC</v>
      </c>
      <c r="H720" s="89" t="str">
        <f t="shared" si="197"/>
        <v>Tracy</v>
      </c>
      <c r="I720" s="89" t="str">
        <f t="shared" si="198"/>
        <v>Banks</v>
      </c>
      <c r="J720" s="79" t="str">
        <f>IF(DeltaCalc!P720="","--",DeltaCalc!P720)</f>
        <v>MRDO</v>
      </c>
      <c r="K720" s="89" t="str">
        <f t="shared" si="199"/>
        <v>IBU</v>
      </c>
      <c r="L720" s="90">
        <f>DeltaCalc!AF720</f>
        <v>0</v>
      </c>
      <c r="M720" s="90">
        <f t="shared" si="189"/>
        <v>20825.951171875</v>
      </c>
      <c r="N720" s="90">
        <f t="shared" si="190"/>
        <v>6680</v>
      </c>
      <c r="O720" s="90">
        <f t="shared" si="191"/>
        <v>4483.92138671875</v>
      </c>
      <c r="P720" s="90">
        <f t="shared" si="200"/>
        <v>11163.92138671875</v>
      </c>
      <c r="Q720" s="90">
        <f t="shared" si="192"/>
        <v>0</v>
      </c>
      <c r="R720" s="92">
        <f>Data!CG720</f>
        <v>0</v>
      </c>
      <c r="S720" s="92">
        <f>Data!CH720</f>
        <v>300</v>
      </c>
      <c r="T720" s="92">
        <f>Data!CI720</f>
        <v>4483.92138671875</v>
      </c>
      <c r="U720" s="92">
        <f>Data!CJ720</f>
        <v>4783.92138671875</v>
      </c>
      <c r="V720" s="90">
        <f>Data!CA721</f>
        <v>424.6263427734375</v>
      </c>
      <c r="W720" s="90">
        <f>Data!CC720</f>
        <v>964.91229248046875</v>
      </c>
      <c r="X720" s="90" t="str">
        <f t="shared" si="201"/>
        <v/>
      </c>
      <c r="Y720" s="90">
        <f>Data!BU721</f>
        <v>946.99859619140625</v>
      </c>
      <c r="Z720" s="90">
        <f>Data!BW720</f>
        <v>99000</v>
      </c>
      <c r="AA720" s="90" t="str">
        <f t="shared" si="202"/>
        <v/>
      </c>
      <c r="AB720" s="90">
        <f>Data!BX721</f>
        <v>499.58987426757812</v>
      </c>
      <c r="AC720" s="90">
        <f>Data!BZ720</f>
        <v>99000</v>
      </c>
      <c r="AD720" s="90" t="str">
        <f t="shared" si="203"/>
        <v/>
      </c>
    </row>
    <row r="721" spans="1:30">
      <c r="A721" s="77">
        <v>198102</v>
      </c>
      <c r="B721" s="88">
        <f t="shared" si="193"/>
        <v>29525</v>
      </c>
      <c r="C721" s="79" t="str">
        <f t="shared" si="194"/>
        <v>--</v>
      </c>
      <c r="D721" s="79" t="str">
        <f t="shared" si="195"/>
        <v>--</v>
      </c>
      <c r="E721" s="79" t="str">
        <f t="shared" si="196"/>
        <v>--</v>
      </c>
      <c r="F721" s="89" t="str">
        <f t="shared" si="187"/>
        <v>&lt;RC</v>
      </c>
      <c r="G721" s="89" t="str">
        <f t="shared" si="188"/>
        <v>&lt;RC</v>
      </c>
      <c r="H721" s="89" t="str">
        <f t="shared" si="197"/>
        <v>--</v>
      </c>
      <c r="I721" s="89" t="str">
        <f t="shared" si="198"/>
        <v>--</v>
      </c>
      <c r="J721" s="79" t="str">
        <f>IF(DeltaCalc!P721="","--",DeltaCalc!P721)</f>
        <v>MRDO</v>
      </c>
      <c r="K721" s="89" t="str">
        <f t="shared" si="199"/>
        <v>UWFE</v>
      </c>
      <c r="L721" s="90">
        <f>DeltaCalc!AF721</f>
        <v>0</v>
      </c>
      <c r="M721" s="90">
        <f t="shared" si="189"/>
        <v>12798.3232421875</v>
      </c>
      <c r="N721" s="90">
        <f t="shared" si="190"/>
        <v>4081.509033203125</v>
      </c>
      <c r="O721" s="90">
        <f t="shared" si="191"/>
        <v>4081.509033203125</v>
      </c>
      <c r="P721" s="90">
        <f t="shared" si="200"/>
        <v>8163.01806640625</v>
      </c>
      <c r="Q721" s="90">
        <f t="shared" si="192"/>
        <v>0</v>
      </c>
      <c r="R721" s="92">
        <f>Data!CG721</f>
        <v>395.45968627929687</v>
      </c>
      <c r="S721" s="92">
        <f>Data!CH721</f>
        <v>5078.5439453125</v>
      </c>
      <c r="T721" s="92">
        <f>Data!CI721</f>
        <v>4218.59423828125</v>
      </c>
      <c r="U721" s="92">
        <f>Data!CJ721</f>
        <v>9297.1376953125</v>
      </c>
      <c r="V721" s="90">
        <f>Data!CA722</f>
        <v>265.5250244140625</v>
      </c>
      <c r="W721" s="90">
        <f>Data!CC721</f>
        <v>964.91229248046875</v>
      </c>
      <c r="X721" s="90" t="str">
        <f t="shared" si="201"/>
        <v/>
      </c>
      <c r="Y721" s="90">
        <f>Data!BU722</f>
        <v>406.7459716796875</v>
      </c>
      <c r="Z721" s="90">
        <f>Data!BW721</f>
        <v>99000</v>
      </c>
      <c r="AA721" s="90" t="str">
        <f t="shared" si="202"/>
        <v/>
      </c>
      <c r="AB721" s="90">
        <f>Data!BX722</f>
        <v>492.94247436523437</v>
      </c>
      <c r="AC721" s="90">
        <f>Data!BZ721</f>
        <v>99000</v>
      </c>
      <c r="AD721" s="90" t="str">
        <f t="shared" si="203"/>
        <v/>
      </c>
    </row>
    <row r="722" spans="1:30">
      <c r="A722" s="77">
        <v>198103</v>
      </c>
      <c r="B722" s="88">
        <f t="shared" si="193"/>
        <v>29555</v>
      </c>
      <c r="C722" s="79" t="str">
        <f t="shared" si="194"/>
        <v>--</v>
      </c>
      <c r="D722" s="79" t="str">
        <f t="shared" si="195"/>
        <v>--</v>
      </c>
      <c r="E722" s="79" t="str">
        <f t="shared" si="196"/>
        <v>--</v>
      </c>
      <c r="F722" s="89" t="str">
        <f t="shared" si="187"/>
        <v>@RC</v>
      </c>
      <c r="G722" s="89" t="str">
        <f t="shared" si="188"/>
        <v>&lt;RC</v>
      </c>
      <c r="H722" s="89" t="str">
        <f t="shared" si="197"/>
        <v>--</v>
      </c>
      <c r="I722" s="89" t="str">
        <f t="shared" si="198"/>
        <v>--</v>
      </c>
      <c r="J722" s="79" t="str">
        <f>IF(DeltaCalc!P722="","--",DeltaCalc!P722)</f>
        <v>MRDO</v>
      </c>
      <c r="K722" s="89" t="str">
        <f t="shared" si="199"/>
        <v>IBU</v>
      </c>
      <c r="L722" s="90">
        <f>DeltaCalc!AF722</f>
        <v>0</v>
      </c>
      <c r="M722" s="90">
        <f t="shared" si="189"/>
        <v>15168.650390625</v>
      </c>
      <c r="N722" s="90">
        <f t="shared" si="190"/>
        <v>3133.79248046875</v>
      </c>
      <c r="O722" s="90">
        <f t="shared" si="191"/>
        <v>3729.73779296875</v>
      </c>
      <c r="P722" s="90">
        <f t="shared" si="200"/>
        <v>6863.5302734375</v>
      </c>
      <c r="Q722" s="90">
        <f t="shared" si="192"/>
        <v>0</v>
      </c>
      <c r="R722" s="92">
        <f>Data!CG722</f>
        <v>365.77630615234375</v>
      </c>
      <c r="S722" s="92">
        <f>Data!CH722</f>
        <v>3878.958740234375</v>
      </c>
      <c r="T722" s="92">
        <f>Data!CI722</f>
        <v>3826.3916015625</v>
      </c>
      <c r="U722" s="92">
        <f>Data!CJ722</f>
        <v>7705.3505859375</v>
      </c>
      <c r="V722" s="90">
        <f>Data!CA723</f>
        <v>289.12747192382812</v>
      </c>
      <c r="W722" s="90">
        <f>Data!CC722</f>
        <v>964.91229248046875</v>
      </c>
      <c r="X722" s="90" t="str">
        <f t="shared" si="201"/>
        <v/>
      </c>
      <c r="Y722" s="90">
        <f>Data!BU723</f>
        <v>366.36386108398437</v>
      </c>
      <c r="Z722" s="90">
        <f>Data!BW722</f>
        <v>99000</v>
      </c>
      <c r="AA722" s="90" t="str">
        <f t="shared" si="202"/>
        <v/>
      </c>
      <c r="AB722" s="90">
        <f>Data!BX723</f>
        <v>444.12075805664062</v>
      </c>
      <c r="AC722" s="90">
        <f>Data!BZ722</f>
        <v>99000</v>
      </c>
      <c r="AD722" s="90" t="str">
        <f t="shared" si="203"/>
        <v/>
      </c>
    </row>
    <row r="723" spans="1:30">
      <c r="A723" s="77">
        <v>198104</v>
      </c>
      <c r="B723" s="88">
        <f t="shared" si="193"/>
        <v>29586</v>
      </c>
      <c r="C723" s="79" t="str">
        <f t="shared" si="194"/>
        <v>Keswick</v>
      </c>
      <c r="D723" s="79" t="str">
        <f t="shared" si="195"/>
        <v>Nimbus</v>
      </c>
      <c r="E723" s="79" t="str">
        <f t="shared" si="196"/>
        <v>Therm.</v>
      </c>
      <c r="F723" s="89" t="str">
        <f t="shared" si="187"/>
        <v>&lt;RC</v>
      </c>
      <c r="G723" s="89" t="str">
        <f t="shared" si="188"/>
        <v>Storage</v>
      </c>
      <c r="H723" s="89" t="str">
        <f t="shared" si="197"/>
        <v>Tracy</v>
      </c>
      <c r="I723" s="89" t="str">
        <f t="shared" si="198"/>
        <v>Storage</v>
      </c>
      <c r="J723" s="79" t="str">
        <f>IF(DeltaCalc!P723="","--",DeltaCalc!P723)</f>
        <v>EI</v>
      </c>
      <c r="K723" s="89" t="str">
        <f t="shared" si="199"/>
        <v>UWFE</v>
      </c>
      <c r="L723" s="90">
        <f>DeltaCalc!AF723</f>
        <v>7.5120194742339663E-4</v>
      </c>
      <c r="M723" s="90">
        <f t="shared" si="189"/>
        <v>14219.197265625</v>
      </c>
      <c r="N723" s="90">
        <f t="shared" si="190"/>
        <v>6744.32275390625</v>
      </c>
      <c r="O723" s="90">
        <f t="shared" si="191"/>
        <v>4225.2158203125</v>
      </c>
      <c r="P723" s="90">
        <f t="shared" si="200"/>
        <v>10969.53857421875</v>
      </c>
      <c r="Q723" s="90">
        <f t="shared" si="192"/>
        <v>713.358642578125</v>
      </c>
      <c r="R723" s="92">
        <f>Data!CG723</f>
        <v>704.21478271484375</v>
      </c>
      <c r="S723" s="92">
        <f>Data!CH723</f>
        <v>4500</v>
      </c>
      <c r="T723" s="92">
        <f>Data!CI723</f>
        <v>3750</v>
      </c>
      <c r="U723" s="92">
        <f>Data!CJ723</f>
        <v>8250</v>
      </c>
      <c r="V723" s="90">
        <f>Data!CA724</f>
        <v>418.0213623046875</v>
      </c>
      <c r="W723" s="90">
        <f>Data!CC723</f>
        <v>964.91229248046875</v>
      </c>
      <c r="X723" s="90" t="str">
        <f t="shared" si="201"/>
        <v/>
      </c>
      <c r="Y723" s="90">
        <f>Data!BU724</f>
        <v>1075.9727783203125</v>
      </c>
      <c r="Z723" s="90">
        <f>Data!BW723</f>
        <v>99000</v>
      </c>
      <c r="AA723" s="90" t="str">
        <f t="shared" si="202"/>
        <v/>
      </c>
      <c r="AB723" s="90">
        <f>Data!BX724</f>
        <v>659.1015625</v>
      </c>
      <c r="AC723" s="90">
        <f>Data!BZ723</f>
        <v>99000</v>
      </c>
      <c r="AD723" s="90" t="str">
        <f t="shared" si="203"/>
        <v/>
      </c>
    </row>
    <row r="724" spans="1:30">
      <c r="A724" s="77">
        <v>198105</v>
      </c>
      <c r="B724" s="88">
        <f t="shared" si="193"/>
        <v>29617</v>
      </c>
      <c r="C724" s="79" t="str">
        <f t="shared" si="194"/>
        <v>Keswick</v>
      </c>
      <c r="D724" s="79" t="str">
        <f t="shared" si="195"/>
        <v>Nimbus</v>
      </c>
      <c r="E724" s="79" t="str">
        <f t="shared" si="196"/>
        <v>Therm.</v>
      </c>
      <c r="F724" s="89" t="str">
        <f t="shared" si="187"/>
        <v>&lt;RC</v>
      </c>
      <c r="G724" s="89" t="str">
        <f t="shared" si="188"/>
        <v>&gt;RC</v>
      </c>
      <c r="H724" s="89" t="str">
        <f t="shared" si="197"/>
        <v>--</v>
      </c>
      <c r="I724" s="89" t="str">
        <f t="shared" si="198"/>
        <v>--</v>
      </c>
      <c r="J724" s="79" t="str">
        <f>IF(DeltaCalc!P724="","--",DeltaCalc!P724)</f>
        <v>--</v>
      </c>
      <c r="K724" s="89" t="str">
        <f t="shared" si="199"/>
        <v>UWFE</v>
      </c>
      <c r="L724" s="90">
        <f>DeltaCalc!AF724</f>
        <v>13414.2451171875</v>
      </c>
      <c r="M724" s="90">
        <f t="shared" si="189"/>
        <v>21129.23828125</v>
      </c>
      <c r="N724" s="90">
        <f t="shared" si="190"/>
        <v>3434.259521484375</v>
      </c>
      <c r="O724" s="90">
        <f t="shared" si="191"/>
        <v>3434.259521484375</v>
      </c>
      <c r="P724" s="90">
        <f t="shared" si="200"/>
        <v>6868.51904296875</v>
      </c>
      <c r="Q724" s="90">
        <f t="shared" si="192"/>
        <v>13414.2451171875</v>
      </c>
      <c r="R724" s="92">
        <f>Data!CG724</f>
        <v>0</v>
      </c>
      <c r="S724" s="92">
        <f>Data!CH724</f>
        <v>300</v>
      </c>
      <c r="T724" s="92">
        <f>Data!CI724</f>
        <v>3000</v>
      </c>
      <c r="U724" s="92">
        <f>Data!CJ724</f>
        <v>3300</v>
      </c>
      <c r="V724" s="90">
        <f>Data!CA725</f>
        <v>601.43060302734375</v>
      </c>
      <c r="W724" s="90">
        <f>Data!CC724</f>
        <v>778.9473876953125</v>
      </c>
      <c r="X724" s="90" t="str">
        <f t="shared" si="201"/>
        <v/>
      </c>
      <c r="Y724" s="90">
        <f>Data!BU725</f>
        <v>750.73492431640625</v>
      </c>
      <c r="Z724" s="90">
        <f>Data!BW724</f>
        <v>99000</v>
      </c>
      <c r="AA724" s="90" t="str">
        <f t="shared" si="202"/>
        <v/>
      </c>
      <c r="AB724" s="90">
        <f>Data!BX725</f>
        <v>319.174560546875</v>
      </c>
      <c r="AC724" s="90">
        <f>Data!BZ724</f>
        <v>99000</v>
      </c>
      <c r="AD724" s="90" t="str">
        <f t="shared" si="203"/>
        <v/>
      </c>
    </row>
    <row r="725" spans="1:30">
      <c r="A725" s="77">
        <v>198106</v>
      </c>
      <c r="B725" s="88">
        <f t="shared" si="193"/>
        <v>29645</v>
      </c>
      <c r="C725" s="79" t="str">
        <f t="shared" si="194"/>
        <v>Keswick</v>
      </c>
      <c r="D725" s="79" t="str">
        <f t="shared" si="195"/>
        <v>Nimbus</v>
      </c>
      <c r="E725" s="79" t="str">
        <f t="shared" si="196"/>
        <v>Therm.</v>
      </c>
      <c r="F725" s="89" t="str">
        <f t="shared" si="187"/>
        <v>&lt;RC</v>
      </c>
      <c r="G725" s="89" t="str">
        <f t="shared" si="188"/>
        <v>&gt;RC</v>
      </c>
      <c r="H725" s="89" t="str">
        <f t="shared" si="197"/>
        <v>--</v>
      </c>
      <c r="I725" s="89" t="str">
        <f t="shared" si="198"/>
        <v>--</v>
      </c>
      <c r="J725" s="79" t="str">
        <f>IF(DeltaCalc!P725="","--",DeltaCalc!P725)</f>
        <v>--</v>
      </c>
      <c r="K725" s="89" t="str">
        <f t="shared" si="199"/>
        <v>UWFE</v>
      </c>
      <c r="L725" s="90">
        <f>DeltaCalc!AF725</f>
        <v>7644.3109560746962</v>
      </c>
      <c r="M725" s="90">
        <f t="shared" si="189"/>
        <v>23808.611328125</v>
      </c>
      <c r="N725" s="90">
        <f t="shared" si="190"/>
        <v>3367.38623046875</v>
      </c>
      <c r="O725" s="90">
        <f t="shared" si="191"/>
        <v>3367.38623046875</v>
      </c>
      <c r="P725" s="90">
        <f t="shared" si="200"/>
        <v>6734.7724609375</v>
      </c>
      <c r="Q725" s="90">
        <f t="shared" si="192"/>
        <v>11099.9287109375</v>
      </c>
      <c r="R725" s="92">
        <f>Data!CG725</f>
        <v>0</v>
      </c>
      <c r="S725" s="92">
        <f>Data!CH725</f>
        <v>2340.22216796875</v>
      </c>
      <c r="T725" s="92">
        <f>Data!CI725</f>
        <v>2500</v>
      </c>
      <c r="U725" s="92">
        <f>Data!CJ725</f>
        <v>4840.22216796875</v>
      </c>
      <c r="V725" s="90">
        <f>Data!CA726</f>
        <v>294.78082275390625</v>
      </c>
      <c r="W725" s="90">
        <f>Data!CC725</f>
        <v>659.64910888671875</v>
      </c>
      <c r="X725" s="90" t="str">
        <f t="shared" si="201"/>
        <v/>
      </c>
      <c r="Y725" s="90">
        <f>Data!BU726</f>
        <v>249.08444213867187</v>
      </c>
      <c r="Z725" s="90">
        <f>Data!BW725</f>
        <v>99000</v>
      </c>
      <c r="AA725" s="90" t="str">
        <f t="shared" si="202"/>
        <v/>
      </c>
      <c r="AB725" s="90">
        <f>Data!BX726</f>
        <v>190.65835571289062</v>
      </c>
      <c r="AC725" s="90">
        <f>Data!BZ725</f>
        <v>99000</v>
      </c>
      <c r="AD725" s="90" t="str">
        <f t="shared" si="203"/>
        <v/>
      </c>
    </row>
    <row r="726" spans="1:30">
      <c r="A726" s="77">
        <v>198107</v>
      </c>
      <c r="B726" s="88">
        <f t="shared" si="193"/>
        <v>29676</v>
      </c>
      <c r="C726" s="79" t="str">
        <f t="shared" si="194"/>
        <v>Flood</v>
      </c>
      <c r="D726" s="79" t="str">
        <f t="shared" si="195"/>
        <v>Nimbus</v>
      </c>
      <c r="E726" s="79" t="str">
        <f t="shared" si="196"/>
        <v>Therm.</v>
      </c>
      <c r="F726" s="89" t="str">
        <f t="shared" si="187"/>
        <v>&gt;RC</v>
      </c>
      <c r="G726" s="89" t="str">
        <f t="shared" si="188"/>
        <v>&gt;RC</v>
      </c>
      <c r="H726" s="89" t="str">
        <f t="shared" si="197"/>
        <v>--</v>
      </c>
      <c r="I726" s="89" t="str">
        <f t="shared" si="198"/>
        <v>--</v>
      </c>
      <c r="J726" s="79" t="str">
        <f>IF(DeltaCalc!P726="","--",DeltaCalc!P726)</f>
        <v>--</v>
      </c>
      <c r="K726" s="89" t="str">
        <f t="shared" si="199"/>
        <v>UWFE</v>
      </c>
      <c r="L726" s="90">
        <f>DeltaCalc!AF726</f>
        <v>8792.42578125</v>
      </c>
      <c r="M726" s="90">
        <f t="shared" si="189"/>
        <v>21113.609375</v>
      </c>
      <c r="N726" s="90">
        <f t="shared" si="190"/>
        <v>2206.059814453125</v>
      </c>
      <c r="O726" s="90">
        <f t="shared" si="191"/>
        <v>2206.059814453125</v>
      </c>
      <c r="P726" s="90">
        <f t="shared" si="200"/>
        <v>4412.11962890625</v>
      </c>
      <c r="Q726" s="90">
        <f t="shared" si="192"/>
        <v>8792.42578125</v>
      </c>
      <c r="R726" s="92">
        <f>Data!CG726</f>
        <v>0</v>
      </c>
      <c r="S726" s="92">
        <f>Data!CH726</f>
        <v>1748.7371826171875</v>
      </c>
      <c r="T726" s="92">
        <f>Data!CI726</f>
        <v>800</v>
      </c>
      <c r="U726" s="92">
        <f>Data!CJ726</f>
        <v>2548.737060546875</v>
      </c>
      <c r="V726" s="90">
        <f>Data!CA727</f>
        <v>277.04318237304687</v>
      </c>
      <c r="W726" s="90">
        <f>Data!CC726</f>
        <v>631.57891845703125</v>
      </c>
      <c r="X726" s="90" t="str">
        <f t="shared" si="201"/>
        <v/>
      </c>
      <c r="Y726" s="90">
        <f>Data!BU727</f>
        <v>237.01878356933594</v>
      </c>
      <c r="Z726" s="90">
        <f>Data!BW726</f>
        <v>99000</v>
      </c>
      <c r="AA726" s="90" t="str">
        <f t="shared" si="202"/>
        <v/>
      </c>
      <c r="AB726" s="90">
        <f>Data!BX727</f>
        <v>176.84626770019531</v>
      </c>
      <c r="AC726" s="90">
        <f>Data!BZ726</f>
        <v>99000</v>
      </c>
      <c r="AD726" s="90" t="str">
        <f t="shared" si="203"/>
        <v/>
      </c>
    </row>
    <row r="727" spans="1:30">
      <c r="A727" s="77">
        <v>198108</v>
      </c>
      <c r="B727" s="88">
        <f t="shared" si="193"/>
        <v>29706</v>
      </c>
      <c r="C727" s="79" t="str">
        <f t="shared" si="194"/>
        <v>Keswick</v>
      </c>
      <c r="D727" s="79" t="str">
        <f t="shared" si="195"/>
        <v>Nimbus</v>
      </c>
      <c r="E727" s="79" t="str">
        <f t="shared" si="196"/>
        <v>F. Min</v>
      </c>
      <c r="F727" s="89" t="str">
        <f t="shared" si="187"/>
        <v>&gt;RC</v>
      </c>
      <c r="G727" s="89" t="str">
        <f t="shared" si="188"/>
        <v>&gt;RC</v>
      </c>
      <c r="H727" s="89" t="str">
        <f t="shared" si="197"/>
        <v>PulseCap1</v>
      </c>
      <c r="I727" s="89" t="str">
        <f t="shared" si="198"/>
        <v>PulseCap1</v>
      </c>
      <c r="J727" s="79" t="str">
        <f>IF(DeltaCalc!P727="","--",DeltaCalc!P727)</f>
        <v>--</v>
      </c>
      <c r="K727" s="89" t="str">
        <f t="shared" si="199"/>
        <v>UWFE</v>
      </c>
      <c r="L727" s="90">
        <f>DeltaCalc!AF727</f>
        <v>2227.718994140625</v>
      </c>
      <c r="M727" s="90">
        <f t="shared" si="189"/>
        <v>10728.943359375</v>
      </c>
      <c r="N727" s="90">
        <f t="shared" si="190"/>
        <v>1143.3795166015625</v>
      </c>
      <c r="O727" s="90">
        <f t="shared" si="191"/>
        <v>1143.3795166015625</v>
      </c>
      <c r="P727" s="90">
        <f t="shared" si="200"/>
        <v>2286.759033203125</v>
      </c>
      <c r="Q727" s="90">
        <f t="shared" si="192"/>
        <v>2227.718994140625</v>
      </c>
      <c r="R727" s="92">
        <f>Data!CG727</f>
        <v>913.79345703125</v>
      </c>
      <c r="S727" s="92">
        <f>Data!CH727</f>
        <v>365.29745483398437</v>
      </c>
      <c r="T727" s="92">
        <f>Data!CI727</f>
        <v>800</v>
      </c>
      <c r="U727" s="92">
        <f>Data!CJ727</f>
        <v>1165.2974853515625</v>
      </c>
      <c r="V727" s="90">
        <f>Data!CA728</f>
        <v>388.02505493164062</v>
      </c>
      <c r="W727" s="90">
        <f>Data!CC727</f>
        <v>631.57891845703125</v>
      </c>
      <c r="X727" s="90" t="str">
        <f t="shared" si="201"/>
        <v/>
      </c>
      <c r="Y727" s="90">
        <f>Data!BU728</f>
        <v>235.75579833984375</v>
      </c>
      <c r="Z727" s="90">
        <f>Data!BW727</f>
        <v>450</v>
      </c>
      <c r="AA727" s="90" t="str">
        <f t="shared" si="202"/>
        <v/>
      </c>
      <c r="AB727" s="90">
        <f>Data!BX728</f>
        <v>205.13583374023437</v>
      </c>
      <c r="AC727" s="90">
        <f>Data!BZ727</f>
        <v>450</v>
      </c>
      <c r="AD727" s="90" t="str">
        <f t="shared" si="203"/>
        <v/>
      </c>
    </row>
    <row r="728" spans="1:30">
      <c r="A728" s="77">
        <v>198109</v>
      </c>
      <c r="B728" s="88">
        <f t="shared" si="193"/>
        <v>29737</v>
      </c>
      <c r="C728" s="79" t="str">
        <f t="shared" si="194"/>
        <v>NCP</v>
      </c>
      <c r="D728" s="79" t="str">
        <f t="shared" si="195"/>
        <v>Nimbus</v>
      </c>
      <c r="E728" s="79" t="str">
        <f t="shared" si="196"/>
        <v>F. Min</v>
      </c>
      <c r="F728" s="89" t="str">
        <f t="shared" si="187"/>
        <v>&gt;RC</v>
      </c>
      <c r="G728" s="89" t="str">
        <f t="shared" si="188"/>
        <v>&lt;RC</v>
      </c>
      <c r="H728" s="89" t="str">
        <f t="shared" si="197"/>
        <v>PulseCap1</v>
      </c>
      <c r="I728" s="89" t="str">
        <f t="shared" si="198"/>
        <v>PulseCap1</v>
      </c>
      <c r="J728" s="79" t="str">
        <f>IF(DeltaCalc!P728="","--",DeltaCalc!P728)</f>
        <v>--</v>
      </c>
      <c r="K728" s="89" t="str">
        <f t="shared" si="199"/>
        <v>UWFE</v>
      </c>
      <c r="L728" s="90">
        <f>DeltaCalc!AF728</f>
        <v>1817.9442138671875</v>
      </c>
      <c r="M728" s="90">
        <f t="shared" si="189"/>
        <v>8810.40234375</v>
      </c>
      <c r="N728" s="90">
        <f t="shared" si="190"/>
        <v>1003.9126586914062</v>
      </c>
      <c r="O728" s="90">
        <f t="shared" si="191"/>
        <v>1003.9126586914062</v>
      </c>
      <c r="P728" s="90">
        <f t="shared" si="200"/>
        <v>2007.8253173828125</v>
      </c>
      <c r="Q728" s="90">
        <f t="shared" si="192"/>
        <v>1938.4002685546875</v>
      </c>
      <c r="R728" s="92">
        <f>Data!CG728</f>
        <v>6968.77490234375</v>
      </c>
      <c r="S728" s="92">
        <f>Data!CH728</f>
        <v>1000</v>
      </c>
      <c r="T728" s="92">
        <f>Data!CI728</f>
        <v>991.1007080078125</v>
      </c>
      <c r="U728" s="92">
        <f>Data!CJ728</f>
        <v>1991.1007080078125</v>
      </c>
      <c r="V728" s="90">
        <f>Data!CA729</f>
        <v>415.85845947265625</v>
      </c>
      <c r="W728" s="90">
        <f>Data!CC728</f>
        <v>631.57891845703125</v>
      </c>
      <c r="X728" s="90" t="str">
        <f t="shared" si="201"/>
        <v/>
      </c>
      <c r="Y728" s="90">
        <f>Data!BU729</f>
        <v>275.86456298828125</v>
      </c>
      <c r="Z728" s="90">
        <f>Data!BW728</f>
        <v>450</v>
      </c>
      <c r="AA728" s="90" t="str">
        <f t="shared" si="202"/>
        <v/>
      </c>
      <c r="AB728" s="90">
        <f>Data!BX729</f>
        <v>319.7510986328125</v>
      </c>
      <c r="AC728" s="90">
        <f>Data!BZ728</f>
        <v>450</v>
      </c>
      <c r="AD728" s="90" t="str">
        <f t="shared" si="203"/>
        <v/>
      </c>
    </row>
    <row r="729" spans="1:30">
      <c r="A729" s="77">
        <v>198110</v>
      </c>
      <c r="B729" s="88">
        <f t="shared" si="193"/>
        <v>29767</v>
      </c>
      <c r="C729" s="79" t="str">
        <f t="shared" si="194"/>
        <v>--</v>
      </c>
      <c r="D729" s="79" t="str">
        <f t="shared" si="195"/>
        <v>--</v>
      </c>
      <c r="E729" s="79" t="str">
        <f t="shared" si="196"/>
        <v>--</v>
      </c>
      <c r="F729" s="89" t="str">
        <f t="shared" si="187"/>
        <v>&lt;RC</v>
      </c>
      <c r="G729" s="89" t="str">
        <f t="shared" si="188"/>
        <v>&lt;RC</v>
      </c>
      <c r="H729" s="89" t="str">
        <f t="shared" si="197"/>
        <v>--</v>
      </c>
      <c r="I729" s="89" t="str">
        <f t="shared" si="198"/>
        <v>--</v>
      </c>
      <c r="J729" s="79" t="str">
        <f>IF(DeltaCalc!P729="","--",DeltaCalc!P729)</f>
        <v>--</v>
      </c>
      <c r="K729" s="89" t="str">
        <f t="shared" si="199"/>
        <v>IBU</v>
      </c>
      <c r="L729" s="90">
        <f>DeltaCalc!AF729</f>
        <v>184.91311645507812</v>
      </c>
      <c r="M729" s="90">
        <f t="shared" si="189"/>
        <v>13303.4208984375</v>
      </c>
      <c r="N729" s="90">
        <f t="shared" si="190"/>
        <v>1534.2650146484375</v>
      </c>
      <c r="O729" s="90">
        <f t="shared" si="191"/>
        <v>1534.2650146484375</v>
      </c>
      <c r="P729" s="90">
        <f t="shared" si="200"/>
        <v>3068.530029296875</v>
      </c>
      <c r="Q729" s="90">
        <f t="shared" si="192"/>
        <v>184.91311645507812</v>
      </c>
      <c r="R729" s="92">
        <f>Data!CG729</f>
        <v>10813.126953125</v>
      </c>
      <c r="S729" s="92">
        <f>Data!CH729</f>
        <v>2500</v>
      </c>
      <c r="T729" s="92">
        <f>Data!CI729</f>
        <v>2000</v>
      </c>
      <c r="U729" s="92">
        <f>Data!CJ729</f>
        <v>4500</v>
      </c>
      <c r="V729" s="90">
        <f>Data!CA730</f>
        <v>301.08108520507812</v>
      </c>
      <c r="W729" s="90">
        <f>Data!CC729</f>
        <v>631.57891845703125</v>
      </c>
      <c r="X729" s="90" t="str">
        <f t="shared" si="201"/>
        <v/>
      </c>
      <c r="Y729" s="90">
        <f>Data!BU730</f>
        <v>383.84829711914062</v>
      </c>
      <c r="Z729" s="90">
        <f>Data!BW729</f>
        <v>900</v>
      </c>
      <c r="AA729" s="90" t="str">
        <f t="shared" si="202"/>
        <v/>
      </c>
      <c r="AB729" s="90">
        <f>Data!BX730</f>
        <v>531.67901611328125</v>
      </c>
      <c r="AC729" s="90">
        <f>Data!BZ729</f>
        <v>1060</v>
      </c>
      <c r="AD729" s="90" t="str">
        <f t="shared" si="203"/>
        <v/>
      </c>
    </row>
    <row r="730" spans="1:30">
      <c r="A730" s="77">
        <v>198111</v>
      </c>
      <c r="B730" s="88">
        <f t="shared" si="193"/>
        <v>29798</v>
      </c>
      <c r="C730" s="79" t="str">
        <f t="shared" si="194"/>
        <v>--</v>
      </c>
      <c r="D730" s="79" t="str">
        <f t="shared" si="195"/>
        <v>--</v>
      </c>
      <c r="E730" s="79" t="str">
        <f t="shared" si="196"/>
        <v>--</v>
      </c>
      <c r="F730" s="89" t="str">
        <f t="shared" si="187"/>
        <v>&lt;RC</v>
      </c>
      <c r="G730" s="89" t="str">
        <f t="shared" si="188"/>
        <v>&lt;RC</v>
      </c>
      <c r="H730" s="89" t="str">
        <f t="shared" si="197"/>
        <v>Tracy</v>
      </c>
      <c r="I730" s="89" t="str">
        <f t="shared" si="198"/>
        <v>Banks</v>
      </c>
      <c r="J730" s="79" t="str">
        <f>IF(DeltaCalc!P730="","--",DeltaCalc!P730)</f>
        <v>MRDO</v>
      </c>
      <c r="K730" s="89" t="str">
        <f t="shared" si="199"/>
        <v>IBU</v>
      </c>
      <c r="L730" s="90">
        <f>DeltaCalc!AF730</f>
        <v>0</v>
      </c>
      <c r="M730" s="90">
        <f t="shared" si="189"/>
        <v>19417.501953125</v>
      </c>
      <c r="N730" s="90">
        <f t="shared" si="190"/>
        <v>6680</v>
      </c>
      <c r="O730" s="90">
        <f t="shared" si="191"/>
        <v>4474.9609375</v>
      </c>
      <c r="P730" s="90">
        <f t="shared" si="200"/>
        <v>11154.9609375</v>
      </c>
      <c r="Q730" s="90">
        <f t="shared" si="192"/>
        <v>0</v>
      </c>
      <c r="R730" s="92">
        <f>Data!CG730</f>
        <v>18709.560546875</v>
      </c>
      <c r="S730" s="92">
        <f>Data!CH730</f>
        <v>6680</v>
      </c>
      <c r="T730" s="92">
        <f>Data!CI730</f>
        <v>4474.9609375</v>
      </c>
      <c r="U730" s="92">
        <f>Data!CJ730</f>
        <v>11154.9609375</v>
      </c>
      <c r="V730" s="90">
        <f>Data!CA731</f>
        <v>455.80282592773437</v>
      </c>
      <c r="W730" s="90">
        <f>Data!CC730</f>
        <v>631.57891845703125</v>
      </c>
      <c r="X730" s="90" t="str">
        <f t="shared" si="201"/>
        <v/>
      </c>
      <c r="Y730" s="90">
        <f>Data!BU731</f>
        <v>1303.0675048828125</v>
      </c>
      <c r="Z730" s="90">
        <f>Data!BW730</f>
        <v>1350</v>
      </c>
      <c r="AA730" s="90" t="str">
        <f t="shared" si="202"/>
        <v/>
      </c>
      <c r="AB730" s="90">
        <f>Data!BX731</f>
        <v>829.550537109375</v>
      </c>
      <c r="AC730" s="90">
        <f>Data!BZ730</f>
        <v>1670</v>
      </c>
      <c r="AD730" s="90" t="str">
        <f t="shared" si="203"/>
        <v/>
      </c>
    </row>
    <row r="731" spans="1:30">
      <c r="A731" s="77">
        <v>198112</v>
      </c>
      <c r="B731" s="88">
        <f t="shared" si="193"/>
        <v>29829</v>
      </c>
      <c r="C731" s="79" t="str">
        <f t="shared" si="194"/>
        <v>--</v>
      </c>
      <c r="D731" s="79" t="str">
        <f t="shared" si="195"/>
        <v>--</v>
      </c>
      <c r="E731" s="79" t="str">
        <f t="shared" si="196"/>
        <v>--</v>
      </c>
      <c r="F731" s="89" t="str">
        <f t="shared" si="187"/>
        <v>&lt;RC</v>
      </c>
      <c r="G731" s="89" t="str">
        <f t="shared" si="188"/>
        <v>&lt;RC</v>
      </c>
      <c r="H731" s="89" t="str">
        <f t="shared" si="197"/>
        <v>Tracy</v>
      </c>
      <c r="I731" s="89" t="str">
        <f t="shared" si="198"/>
        <v>Banks</v>
      </c>
      <c r="J731" s="79" t="str">
        <f>IF(DeltaCalc!P731="","--",DeltaCalc!P731)</f>
        <v>JP</v>
      </c>
      <c r="K731" s="89" t="str">
        <f t="shared" si="199"/>
        <v>IBU</v>
      </c>
      <c r="L731" s="90">
        <f>DeltaCalc!AF731</f>
        <v>0.130615234375</v>
      </c>
      <c r="M731" s="90">
        <f t="shared" si="189"/>
        <v>17710.609375</v>
      </c>
      <c r="N731" s="90">
        <f t="shared" si="190"/>
        <v>6680</v>
      </c>
      <c r="O731" s="90">
        <f t="shared" si="191"/>
        <v>4456.89306640625</v>
      </c>
      <c r="P731" s="90">
        <f t="shared" si="200"/>
        <v>11136.89306640625</v>
      </c>
      <c r="Q731" s="90">
        <f t="shared" si="192"/>
        <v>1555.640380859375</v>
      </c>
      <c r="R731" s="92">
        <f>Data!CG731</f>
        <v>17662.830078125</v>
      </c>
      <c r="S731" s="92">
        <f>Data!CH731</f>
        <v>6680</v>
      </c>
      <c r="T731" s="92">
        <f>Data!CI731</f>
        <v>4456.89306640625</v>
      </c>
      <c r="U731" s="92">
        <f>Data!CJ731</f>
        <v>11136.8935546875</v>
      </c>
      <c r="V731" s="90">
        <f>Data!CA732</f>
        <v>733.62713623046875</v>
      </c>
      <c r="W731" s="90">
        <f>Data!CC731</f>
        <v>964.91229248046875</v>
      </c>
      <c r="X731" s="90" t="str">
        <f t="shared" si="201"/>
        <v/>
      </c>
      <c r="Y731" s="90">
        <f>Data!BU732</f>
        <v>1825.1256103515625</v>
      </c>
      <c r="Z731" s="90">
        <f>Data!BW731</f>
        <v>1790</v>
      </c>
      <c r="AA731" s="90">
        <f t="shared" si="202"/>
        <v>35.1256103515625</v>
      </c>
      <c r="AB731" s="90">
        <f>Data!BX732</f>
        <v>1095.5994873046875</v>
      </c>
      <c r="AC731" s="90">
        <f>Data!BZ731</f>
        <v>2240</v>
      </c>
      <c r="AD731" s="90" t="str">
        <f t="shared" si="203"/>
        <v/>
      </c>
    </row>
    <row r="732" spans="1:30">
      <c r="A732" s="77">
        <v>198113</v>
      </c>
      <c r="B732" s="88">
        <f t="shared" si="193"/>
        <v>29859</v>
      </c>
      <c r="C732" s="79" t="str">
        <f t="shared" si="194"/>
        <v>--</v>
      </c>
      <c r="D732" s="79" t="str">
        <f t="shared" si="195"/>
        <v>Nimbus</v>
      </c>
      <c r="E732" s="79" t="str">
        <f t="shared" si="196"/>
        <v>--</v>
      </c>
      <c r="F732" s="89" t="str">
        <f t="shared" si="187"/>
        <v>&gt;RC</v>
      </c>
      <c r="G732" s="89" t="str">
        <f t="shared" si="188"/>
        <v>&gt;RC</v>
      </c>
      <c r="H732" s="89" t="str">
        <f t="shared" si="197"/>
        <v>Tracy</v>
      </c>
      <c r="I732" s="89" t="str">
        <f t="shared" si="198"/>
        <v>--</v>
      </c>
      <c r="J732" s="79" t="str">
        <f>IF(DeltaCalc!P732="","--",DeltaCalc!P732)</f>
        <v>EI</v>
      </c>
      <c r="K732" s="89" t="str">
        <f t="shared" si="199"/>
        <v>UWFE</v>
      </c>
      <c r="L732" s="90">
        <f>DeltaCalc!AF732</f>
        <v>7.5120195106137544E-4</v>
      </c>
      <c r="M732" s="90">
        <f t="shared" si="189"/>
        <v>12740.568359375</v>
      </c>
      <c r="N732" s="90">
        <f t="shared" si="190"/>
        <v>5117.66455078125</v>
      </c>
      <c r="O732" s="90">
        <f t="shared" si="191"/>
        <v>4347.3251953125</v>
      </c>
      <c r="P732" s="90">
        <f t="shared" si="200"/>
        <v>9464.98974609375</v>
      </c>
      <c r="Q732" s="90">
        <f t="shared" si="192"/>
        <v>352.99801635742187</v>
      </c>
      <c r="R732" s="92">
        <f>Data!CG732</f>
        <v>7922.5927734375</v>
      </c>
      <c r="S732" s="92">
        <f>Data!CH732</f>
        <v>3427.74365234375</v>
      </c>
      <c r="T732" s="92">
        <f>Data!CI732</f>
        <v>3863.74267578125</v>
      </c>
      <c r="U732" s="92">
        <f>Data!CJ732</f>
        <v>7291.486328125</v>
      </c>
      <c r="V732" s="90">
        <f>Data!CA733</f>
        <v>788.68585205078125</v>
      </c>
      <c r="W732" s="90">
        <f>Data!CC732</f>
        <v>964.91229248046875</v>
      </c>
      <c r="X732" s="90" t="str">
        <f t="shared" si="201"/>
        <v/>
      </c>
      <c r="Y732" s="90">
        <f>Data!BU733</f>
        <v>2210.19921875</v>
      </c>
      <c r="Z732" s="90">
        <f>Data!BW732</f>
        <v>99000</v>
      </c>
      <c r="AA732" s="90" t="str">
        <f t="shared" si="202"/>
        <v/>
      </c>
      <c r="AB732" s="90">
        <f>Data!BX733</f>
        <v>1737.880126953125</v>
      </c>
      <c r="AC732" s="90">
        <f>Data!BZ732</f>
        <v>99000</v>
      </c>
      <c r="AD732" s="90" t="str">
        <f t="shared" si="203"/>
        <v/>
      </c>
    </row>
    <row r="733" spans="1:30">
      <c r="A733" s="77">
        <v>198202</v>
      </c>
      <c r="B733" s="88">
        <f t="shared" si="193"/>
        <v>29890</v>
      </c>
      <c r="C733" s="79" t="str">
        <f t="shared" si="194"/>
        <v>NCP</v>
      </c>
      <c r="D733" s="79" t="str">
        <f t="shared" si="195"/>
        <v>Nimbus</v>
      </c>
      <c r="E733" s="79" t="str">
        <f t="shared" si="196"/>
        <v>Therm.</v>
      </c>
      <c r="F733" s="89" t="str">
        <f t="shared" si="187"/>
        <v>&gt;RC</v>
      </c>
      <c r="G733" s="89" t="str">
        <f t="shared" si="188"/>
        <v>&gt;RC</v>
      </c>
      <c r="H733" s="89" t="str">
        <f t="shared" si="197"/>
        <v>Tracy</v>
      </c>
      <c r="I733" s="89" t="str">
        <f t="shared" si="198"/>
        <v>--</v>
      </c>
      <c r="J733" s="79" t="str">
        <f>IF(DeltaCalc!P733="","--",DeltaCalc!P733)</f>
        <v>MRDO</v>
      </c>
      <c r="K733" s="89" t="str">
        <f t="shared" si="199"/>
        <v>UWFE</v>
      </c>
      <c r="L733" s="90">
        <f>DeltaCalc!AF733</f>
        <v>1.5187964891083539E-5</v>
      </c>
      <c r="M733" s="90">
        <f t="shared" si="189"/>
        <v>11003.9990234375</v>
      </c>
      <c r="N733" s="90">
        <f t="shared" si="190"/>
        <v>4505.87451171875</v>
      </c>
      <c r="O733" s="90">
        <f t="shared" si="191"/>
        <v>4269.7998046875</v>
      </c>
      <c r="P733" s="90">
        <f t="shared" si="200"/>
        <v>8775.67431640625</v>
      </c>
      <c r="Q733" s="90">
        <f t="shared" si="192"/>
        <v>1.5187964891083539E-5</v>
      </c>
      <c r="R733" s="92">
        <f>Data!CG733</f>
        <v>7867.396484375</v>
      </c>
      <c r="S733" s="92">
        <f>Data!CH733</f>
        <v>4691.306640625</v>
      </c>
      <c r="T733" s="92">
        <f>Data!CI733</f>
        <v>2352.281982421875</v>
      </c>
      <c r="U733" s="92">
        <f>Data!CJ733</f>
        <v>7043.5888671875</v>
      </c>
      <c r="V733" s="90">
        <f>Data!CA734</f>
        <v>875.71990966796875</v>
      </c>
      <c r="W733" s="90">
        <f>Data!CC733</f>
        <v>964.91229248046875</v>
      </c>
      <c r="X733" s="90" t="str">
        <f t="shared" si="201"/>
        <v/>
      </c>
      <c r="Y733" s="90">
        <f>Data!BU734</f>
        <v>2500.245361328125</v>
      </c>
      <c r="Z733" s="90">
        <f>Data!BW733</f>
        <v>99000</v>
      </c>
      <c r="AA733" s="90" t="str">
        <f t="shared" si="202"/>
        <v/>
      </c>
      <c r="AB733" s="90">
        <f>Data!BX734</f>
        <v>2323.252685546875</v>
      </c>
      <c r="AC733" s="90">
        <f>Data!BZ733</f>
        <v>99000</v>
      </c>
      <c r="AD733" s="90" t="str">
        <f t="shared" si="203"/>
        <v/>
      </c>
    </row>
    <row r="734" spans="1:30">
      <c r="A734" s="77">
        <v>198203</v>
      </c>
      <c r="B734" s="88">
        <f t="shared" si="193"/>
        <v>29920</v>
      </c>
      <c r="C734" s="79" t="str">
        <f t="shared" si="194"/>
        <v>Flood</v>
      </c>
      <c r="D734" s="79" t="str">
        <f t="shared" si="195"/>
        <v>Flood</v>
      </c>
      <c r="E734" s="79" t="str">
        <f t="shared" si="196"/>
        <v>Therm.</v>
      </c>
      <c r="F734" s="89" t="str">
        <f t="shared" si="187"/>
        <v>&gt;RC</v>
      </c>
      <c r="G734" s="89" t="str">
        <f t="shared" si="188"/>
        <v>&gt;RC</v>
      </c>
      <c r="H734" s="89" t="str">
        <f t="shared" si="197"/>
        <v>Tracy</v>
      </c>
      <c r="I734" s="89" t="str">
        <f t="shared" si="198"/>
        <v>Banks</v>
      </c>
      <c r="J734" s="79" t="str">
        <f>IF(DeltaCalc!P734="","--",DeltaCalc!P734)</f>
        <v>--</v>
      </c>
      <c r="K734" s="89" t="str">
        <f t="shared" si="199"/>
        <v>UWFE</v>
      </c>
      <c r="L734" s="90">
        <f>DeltaCalc!AF734</f>
        <v>18987</v>
      </c>
      <c r="M734" s="90">
        <f t="shared" si="189"/>
        <v>32830.10546875</v>
      </c>
      <c r="N734" s="90">
        <f t="shared" si="190"/>
        <v>6680</v>
      </c>
      <c r="O734" s="90">
        <f t="shared" si="191"/>
        <v>4226.8017578125</v>
      </c>
      <c r="P734" s="90">
        <f t="shared" si="200"/>
        <v>10906.8017578125</v>
      </c>
      <c r="Q734" s="90">
        <f t="shared" si="192"/>
        <v>24111.17578125</v>
      </c>
      <c r="R734" s="92">
        <f>Data!CG734</f>
        <v>4470.13232421875</v>
      </c>
      <c r="S734" s="92">
        <f>Data!CH734</f>
        <v>4327.93408203125</v>
      </c>
      <c r="T734" s="92">
        <f>Data!CI734</f>
        <v>1488.814208984375</v>
      </c>
      <c r="U734" s="92">
        <f>Data!CJ734</f>
        <v>5816.748046875</v>
      </c>
      <c r="V734" s="90">
        <f>Data!CA735</f>
        <v>715.40386962890625</v>
      </c>
      <c r="W734" s="90">
        <f>Data!CC734</f>
        <v>964.91229248046875</v>
      </c>
      <c r="X734" s="90" t="str">
        <f t="shared" si="201"/>
        <v/>
      </c>
      <c r="Y734" s="90">
        <f>Data!BU735</f>
        <v>1204.032470703125</v>
      </c>
      <c r="Z734" s="90">
        <f>Data!BW734</f>
        <v>99000</v>
      </c>
      <c r="AA734" s="90" t="str">
        <f t="shared" si="202"/>
        <v/>
      </c>
      <c r="AB734" s="90">
        <f>Data!BX735</f>
        <v>316.56842041015625</v>
      </c>
      <c r="AC734" s="90">
        <f>Data!BZ734</f>
        <v>99000</v>
      </c>
      <c r="AD734" s="90" t="str">
        <f t="shared" si="203"/>
        <v/>
      </c>
    </row>
    <row r="735" spans="1:30">
      <c r="A735" s="77">
        <v>198204</v>
      </c>
      <c r="B735" s="88">
        <f t="shared" si="193"/>
        <v>29951</v>
      </c>
      <c r="C735" s="79" t="str">
        <f t="shared" si="194"/>
        <v>Flood</v>
      </c>
      <c r="D735" s="79" t="str">
        <f t="shared" si="195"/>
        <v>Flood</v>
      </c>
      <c r="E735" s="79" t="str">
        <f t="shared" si="196"/>
        <v>Flood</v>
      </c>
      <c r="F735" s="89" t="str">
        <f t="shared" si="187"/>
        <v>&gt;RC</v>
      </c>
      <c r="G735" s="89" t="str">
        <f t="shared" si="188"/>
        <v>&gt;RC</v>
      </c>
      <c r="H735" s="89" t="str">
        <f t="shared" si="197"/>
        <v>--</v>
      </c>
      <c r="I735" s="89" t="str">
        <f t="shared" si="198"/>
        <v>--</v>
      </c>
      <c r="J735" s="79" t="str">
        <f>IF(DeltaCalc!P735="","--",DeltaCalc!P735)</f>
        <v>--</v>
      </c>
      <c r="K735" s="89" t="str">
        <f t="shared" si="199"/>
        <v>UWFE</v>
      </c>
      <c r="L735" s="90">
        <f>DeltaCalc!AF735</f>
        <v>79607.8671875</v>
      </c>
      <c r="M735" s="90">
        <f t="shared" si="189"/>
        <v>69437.9921875</v>
      </c>
      <c r="N735" s="90">
        <f t="shared" si="190"/>
        <v>3687.07421875</v>
      </c>
      <c r="O735" s="90">
        <f t="shared" si="191"/>
        <v>3687.07421875</v>
      </c>
      <c r="P735" s="90">
        <f t="shared" si="200"/>
        <v>7374.1484375</v>
      </c>
      <c r="Q735" s="90">
        <f t="shared" si="192"/>
        <v>79607.8671875</v>
      </c>
      <c r="R735" s="92">
        <f>Data!CG735</f>
        <v>0</v>
      </c>
      <c r="S735" s="92">
        <f>Data!CH735</f>
        <v>1448.6060791015625</v>
      </c>
      <c r="T735" s="92">
        <f>Data!CI735</f>
        <v>800</v>
      </c>
      <c r="U735" s="92">
        <f>Data!CJ735</f>
        <v>2248.606201171875</v>
      </c>
      <c r="V735" s="90">
        <f>Data!CA736</f>
        <v>267.42242431640625</v>
      </c>
      <c r="W735" s="90">
        <f>Data!CC735</f>
        <v>964.91229248046875</v>
      </c>
      <c r="X735" s="90" t="str">
        <f t="shared" si="201"/>
        <v/>
      </c>
      <c r="Y735" s="90">
        <f>Data!BU736</f>
        <v>234.30072021484375</v>
      </c>
      <c r="Z735" s="90">
        <f>Data!BW735</f>
        <v>99000</v>
      </c>
      <c r="AA735" s="90" t="str">
        <f t="shared" si="202"/>
        <v/>
      </c>
      <c r="AB735" s="90">
        <f>Data!BX736</f>
        <v>189.57350158691406</v>
      </c>
      <c r="AC735" s="90">
        <f>Data!BZ735</f>
        <v>99000</v>
      </c>
      <c r="AD735" s="90" t="str">
        <f t="shared" si="203"/>
        <v/>
      </c>
    </row>
    <row r="736" spans="1:30">
      <c r="A736" s="77">
        <v>198205</v>
      </c>
      <c r="B736" s="88">
        <f t="shared" si="193"/>
        <v>29982</v>
      </c>
      <c r="C736" s="79" t="str">
        <f t="shared" si="194"/>
        <v>Flood</v>
      </c>
      <c r="D736" s="79" t="str">
        <f t="shared" si="195"/>
        <v>Flood</v>
      </c>
      <c r="E736" s="79" t="str">
        <f t="shared" si="196"/>
        <v>Flood</v>
      </c>
      <c r="F736" s="89" t="str">
        <f t="shared" si="187"/>
        <v>&gt;RC</v>
      </c>
      <c r="G736" s="89" t="str">
        <f t="shared" si="188"/>
        <v>&gt;RC</v>
      </c>
      <c r="H736" s="89" t="str">
        <f t="shared" si="197"/>
        <v>--</v>
      </c>
      <c r="I736" s="89" t="str">
        <f t="shared" si="198"/>
        <v>--</v>
      </c>
      <c r="J736" s="79" t="str">
        <f>IF(DeltaCalc!P736="","--",DeltaCalc!P736)</f>
        <v>--</v>
      </c>
      <c r="K736" s="89" t="str">
        <f t="shared" si="199"/>
        <v>UWFE</v>
      </c>
      <c r="L736" s="90">
        <f>DeltaCalc!AF736</f>
        <v>68143.09069057944</v>
      </c>
      <c r="M736" s="90">
        <f t="shared" si="189"/>
        <v>60720.54296875</v>
      </c>
      <c r="N736" s="90">
        <f t="shared" si="190"/>
        <v>3795.564697265625</v>
      </c>
      <c r="O736" s="90">
        <f t="shared" si="191"/>
        <v>3795.564697265625</v>
      </c>
      <c r="P736" s="90">
        <f t="shared" si="200"/>
        <v>7591.12939453125</v>
      </c>
      <c r="Q736" s="90">
        <f t="shared" si="192"/>
        <v>71445.296875</v>
      </c>
      <c r="R736" s="92">
        <f>Data!CG736</f>
        <v>0</v>
      </c>
      <c r="S736" s="92">
        <f>Data!CH736</f>
        <v>1843.327880859375</v>
      </c>
      <c r="T736" s="92">
        <f>Data!CI736</f>
        <v>800</v>
      </c>
      <c r="U736" s="92">
        <f>Data!CJ736</f>
        <v>2643.327880859375</v>
      </c>
      <c r="V736" s="90">
        <f>Data!CA737</f>
        <v>311.14154052734375</v>
      </c>
      <c r="W736" s="90">
        <f>Data!CC736</f>
        <v>631.57891845703125</v>
      </c>
      <c r="X736" s="90" t="str">
        <f t="shared" si="201"/>
        <v/>
      </c>
      <c r="Y736" s="90">
        <f>Data!BU737</f>
        <v>251.87882995605469</v>
      </c>
      <c r="Z736" s="90">
        <f>Data!BW736</f>
        <v>99000</v>
      </c>
      <c r="AA736" s="90" t="str">
        <f t="shared" si="202"/>
        <v/>
      </c>
      <c r="AB736" s="90">
        <f>Data!BX737</f>
        <v>172.83099365234375</v>
      </c>
      <c r="AC736" s="90">
        <f>Data!BZ736</f>
        <v>99000</v>
      </c>
      <c r="AD736" s="90" t="str">
        <f t="shared" si="203"/>
        <v/>
      </c>
    </row>
    <row r="737" spans="1:30">
      <c r="A737" s="77">
        <v>198206</v>
      </c>
      <c r="B737" s="88">
        <f t="shared" si="193"/>
        <v>30010</v>
      </c>
      <c r="C737" s="79" t="str">
        <f t="shared" si="194"/>
        <v>Flood</v>
      </c>
      <c r="D737" s="79" t="str">
        <f t="shared" si="195"/>
        <v>Flood</v>
      </c>
      <c r="E737" s="79" t="str">
        <f t="shared" si="196"/>
        <v>Flood</v>
      </c>
      <c r="F737" s="89" t="str">
        <f t="shared" si="187"/>
        <v>&gt;RC</v>
      </c>
      <c r="G737" s="89" t="str">
        <f t="shared" si="188"/>
        <v>Storage</v>
      </c>
      <c r="H737" s="89" t="str">
        <f t="shared" si="197"/>
        <v>Tracy</v>
      </c>
      <c r="I737" s="89" t="str">
        <f t="shared" si="198"/>
        <v>Banks</v>
      </c>
      <c r="J737" s="79" t="str">
        <f>IF(DeltaCalc!P737="","--",DeltaCalc!P737)</f>
        <v>--</v>
      </c>
      <c r="K737" s="89" t="str">
        <f t="shared" si="199"/>
        <v>UWFE</v>
      </c>
      <c r="L737" s="90">
        <f>DeltaCalc!AF737</f>
        <v>77289.197744798628</v>
      </c>
      <c r="M737" s="90">
        <f t="shared" si="189"/>
        <v>69288.78125</v>
      </c>
      <c r="N737" s="90">
        <f t="shared" si="190"/>
        <v>8500</v>
      </c>
      <c r="O737" s="90">
        <f t="shared" si="191"/>
        <v>4229.84765625</v>
      </c>
      <c r="P737" s="90">
        <f t="shared" si="200"/>
        <v>12729.84765625</v>
      </c>
      <c r="Q737" s="90">
        <f t="shared" si="192"/>
        <v>84769.921875</v>
      </c>
      <c r="R737" s="92">
        <f>Data!CG737</f>
        <v>0</v>
      </c>
      <c r="S737" s="92">
        <f>Data!CH737</f>
        <v>4250</v>
      </c>
      <c r="T737" s="92">
        <f>Data!CI737</f>
        <v>800</v>
      </c>
      <c r="U737" s="92">
        <f>Data!CJ737</f>
        <v>5050</v>
      </c>
      <c r="V737" s="90">
        <f>Data!CA738</f>
        <v>331.118896484375</v>
      </c>
      <c r="W737" s="90">
        <f>Data!CC737</f>
        <v>631.57891845703125</v>
      </c>
      <c r="X737" s="90" t="str">
        <f t="shared" si="201"/>
        <v/>
      </c>
      <c r="Y737" s="90">
        <f>Data!BU738</f>
        <v>228.57484436035156</v>
      </c>
      <c r="Z737" s="90">
        <f>Data!BW737</f>
        <v>99000</v>
      </c>
      <c r="AA737" s="90" t="str">
        <f t="shared" si="202"/>
        <v/>
      </c>
      <c r="AB737" s="90">
        <f>Data!BX738</f>
        <v>188.46528625488281</v>
      </c>
      <c r="AC737" s="90">
        <f>Data!BZ737</f>
        <v>99000</v>
      </c>
      <c r="AD737" s="90" t="str">
        <f t="shared" si="203"/>
        <v/>
      </c>
    </row>
    <row r="738" spans="1:30">
      <c r="A738" s="77">
        <v>198207</v>
      </c>
      <c r="B738" s="88">
        <f t="shared" si="193"/>
        <v>30041</v>
      </c>
      <c r="C738" s="79" t="str">
        <f t="shared" si="194"/>
        <v>Flood</v>
      </c>
      <c r="D738" s="79" t="str">
        <f t="shared" si="195"/>
        <v>Flood</v>
      </c>
      <c r="E738" s="79" t="str">
        <f t="shared" si="196"/>
        <v>Flood</v>
      </c>
      <c r="F738" s="89" t="str">
        <f t="shared" si="187"/>
        <v>Storage</v>
      </c>
      <c r="G738" s="89" t="str">
        <f t="shared" si="188"/>
        <v>Storage</v>
      </c>
      <c r="H738" s="89" t="str">
        <f t="shared" si="197"/>
        <v>Storage</v>
      </c>
      <c r="I738" s="89" t="str">
        <f t="shared" si="198"/>
        <v>Storage</v>
      </c>
      <c r="J738" s="79" t="str">
        <f>IF(DeltaCalc!P738="","--",DeltaCalc!P738)</f>
        <v>--</v>
      </c>
      <c r="K738" s="89" t="str">
        <f t="shared" si="199"/>
        <v>UWFE</v>
      </c>
      <c r="L738" s="90">
        <f>DeltaCalc!AF738</f>
        <v>64888.064721108582</v>
      </c>
      <c r="M738" s="90">
        <f t="shared" si="189"/>
        <v>63104.14453125</v>
      </c>
      <c r="N738" s="90">
        <f t="shared" si="190"/>
        <v>6642.95556640625</v>
      </c>
      <c r="O738" s="90">
        <f t="shared" si="191"/>
        <v>3007.36474609375</v>
      </c>
      <c r="P738" s="90">
        <f t="shared" si="200"/>
        <v>9650.3203125</v>
      </c>
      <c r="Q738" s="90">
        <f t="shared" si="192"/>
        <v>73032.921875</v>
      </c>
      <c r="R738" s="92">
        <f>Data!CG738</f>
        <v>0</v>
      </c>
      <c r="S738" s="92">
        <f>Data!CH738</f>
        <v>3393.932861328125</v>
      </c>
      <c r="T738" s="92">
        <f>Data!CI738</f>
        <v>2500</v>
      </c>
      <c r="U738" s="92">
        <f>Data!CJ738</f>
        <v>5893.93310546875</v>
      </c>
      <c r="V738" s="90">
        <f>Data!CA739</f>
        <v>336.664794921875</v>
      </c>
      <c r="W738" s="90">
        <f>Data!CC738</f>
        <v>631.57891845703125</v>
      </c>
      <c r="X738" s="90" t="str">
        <f t="shared" si="201"/>
        <v/>
      </c>
      <c r="Y738" s="90">
        <f>Data!BU739</f>
        <v>235.96891784667969</v>
      </c>
      <c r="Z738" s="90">
        <f>Data!BW738</f>
        <v>99000</v>
      </c>
      <c r="AA738" s="90" t="str">
        <f t="shared" si="202"/>
        <v/>
      </c>
      <c r="AB738" s="90">
        <f>Data!BX739</f>
        <v>189.69169616699219</v>
      </c>
      <c r="AC738" s="90">
        <f>Data!BZ738</f>
        <v>99000</v>
      </c>
      <c r="AD738" s="90" t="str">
        <f t="shared" si="203"/>
        <v/>
      </c>
    </row>
    <row r="739" spans="1:30">
      <c r="A739" s="77">
        <v>198208</v>
      </c>
      <c r="B739" s="88">
        <f t="shared" si="193"/>
        <v>30071</v>
      </c>
      <c r="C739" s="79" t="str">
        <f t="shared" si="194"/>
        <v>Flood</v>
      </c>
      <c r="D739" s="79" t="str">
        <f t="shared" si="195"/>
        <v>Flood</v>
      </c>
      <c r="E739" s="79" t="str">
        <f t="shared" si="196"/>
        <v>Flood</v>
      </c>
      <c r="F739" s="89" t="str">
        <f t="shared" si="187"/>
        <v>Storage</v>
      </c>
      <c r="G739" s="89" t="str">
        <f t="shared" si="188"/>
        <v>Storage</v>
      </c>
      <c r="H739" s="89" t="str">
        <f t="shared" si="197"/>
        <v>PulseCap1</v>
      </c>
      <c r="I739" s="89" t="str">
        <f t="shared" si="198"/>
        <v>PulseCap1</v>
      </c>
      <c r="J739" s="79" t="str">
        <f>IF(DeltaCalc!P739="","--",DeltaCalc!P739)</f>
        <v>--</v>
      </c>
      <c r="K739" s="89" t="str">
        <f t="shared" si="199"/>
        <v>UWFE</v>
      </c>
      <c r="L739" s="90">
        <f>DeltaCalc!AF739</f>
        <v>111249.74450059865</v>
      </c>
      <c r="M739" s="90">
        <f t="shared" si="189"/>
        <v>71663.90625</v>
      </c>
      <c r="N739" s="90">
        <f t="shared" si="190"/>
        <v>6125.33349609375</v>
      </c>
      <c r="O739" s="90">
        <f t="shared" si="191"/>
        <v>2735.330810546875</v>
      </c>
      <c r="P739" s="90">
        <f t="shared" si="200"/>
        <v>8860.664306640625</v>
      </c>
      <c r="Q739" s="90">
        <f t="shared" si="192"/>
        <v>117053.1171875</v>
      </c>
      <c r="R739" s="92">
        <f>Data!CG739</f>
        <v>0</v>
      </c>
      <c r="S739" s="92">
        <f>Data!CH739</f>
        <v>1000</v>
      </c>
      <c r="T739" s="92">
        <f>Data!CI739</f>
        <v>1000</v>
      </c>
      <c r="U739" s="92">
        <f>Data!CJ739</f>
        <v>2000</v>
      </c>
      <c r="V739" s="90">
        <f>Data!CA740</f>
        <v>235.37568664550781</v>
      </c>
      <c r="W739" s="90">
        <f>Data!CC739</f>
        <v>631.57891845703125</v>
      </c>
      <c r="X739" s="90" t="str">
        <f t="shared" si="201"/>
        <v/>
      </c>
      <c r="Y739" s="90">
        <f>Data!BU740</f>
        <v>260.07937622070312</v>
      </c>
      <c r="Z739" s="90">
        <f>Data!BW739</f>
        <v>450</v>
      </c>
      <c r="AA739" s="90" t="str">
        <f t="shared" si="202"/>
        <v/>
      </c>
      <c r="AB739" s="90">
        <f>Data!BX740</f>
        <v>188.55906677246094</v>
      </c>
      <c r="AC739" s="90">
        <f>Data!BZ739</f>
        <v>450</v>
      </c>
      <c r="AD739" s="90" t="str">
        <f t="shared" si="203"/>
        <v/>
      </c>
    </row>
    <row r="740" spans="1:30">
      <c r="A740" s="77">
        <v>198209</v>
      </c>
      <c r="B740" s="88">
        <f t="shared" si="193"/>
        <v>30102</v>
      </c>
      <c r="C740" s="79" t="str">
        <f t="shared" si="194"/>
        <v>Flood</v>
      </c>
      <c r="D740" s="79" t="str">
        <f t="shared" si="195"/>
        <v>Flood</v>
      </c>
      <c r="E740" s="79" t="str">
        <f t="shared" si="196"/>
        <v>Flood</v>
      </c>
      <c r="F740" s="89" t="str">
        <f t="shared" si="187"/>
        <v>&gt;RC</v>
      </c>
      <c r="G740" s="89" t="str">
        <f t="shared" si="188"/>
        <v>&lt;RC</v>
      </c>
      <c r="H740" s="89" t="str">
        <f t="shared" si="197"/>
        <v>PulseCap1</v>
      </c>
      <c r="I740" s="89" t="str">
        <f t="shared" si="198"/>
        <v>PulseCap1</v>
      </c>
      <c r="J740" s="79" t="str">
        <f>IF(DeltaCalc!P740="","--",DeltaCalc!P740)</f>
        <v>--</v>
      </c>
      <c r="K740" s="89" t="str">
        <f t="shared" si="199"/>
        <v>UWFE</v>
      </c>
      <c r="L740" s="90">
        <f>DeltaCalc!AF740</f>
        <v>44208.796875</v>
      </c>
      <c r="M740" s="90">
        <f t="shared" si="189"/>
        <v>34350.9609375</v>
      </c>
      <c r="N740" s="90">
        <f t="shared" si="190"/>
        <v>2378.653564453125</v>
      </c>
      <c r="O740" s="90">
        <f t="shared" si="191"/>
        <v>2378.653564453125</v>
      </c>
      <c r="P740" s="90">
        <f t="shared" si="200"/>
        <v>4757.30712890625</v>
      </c>
      <c r="Q740" s="90">
        <f t="shared" si="192"/>
        <v>44208.796875</v>
      </c>
      <c r="R740" s="92">
        <f>Data!CG740</f>
        <v>0</v>
      </c>
      <c r="S740" s="92">
        <f>Data!CH740</f>
        <v>1000</v>
      </c>
      <c r="T740" s="92">
        <f>Data!CI740</f>
        <v>800</v>
      </c>
      <c r="U740" s="92">
        <f>Data!CJ740</f>
        <v>1800</v>
      </c>
      <c r="V740" s="90">
        <f>Data!CA741</f>
        <v>231.943359375</v>
      </c>
      <c r="W740" s="90">
        <f>Data!CC740</f>
        <v>631.57891845703125</v>
      </c>
      <c r="X740" s="90" t="str">
        <f t="shared" si="201"/>
        <v/>
      </c>
      <c r="Y740" s="90">
        <f>Data!BU741</f>
        <v>245.65580749511719</v>
      </c>
      <c r="Z740" s="90">
        <f>Data!BW740</f>
        <v>450</v>
      </c>
      <c r="AA740" s="90" t="str">
        <f t="shared" si="202"/>
        <v/>
      </c>
      <c r="AB740" s="90">
        <f>Data!BX741</f>
        <v>195.69796752929687</v>
      </c>
      <c r="AC740" s="90">
        <f>Data!BZ740</f>
        <v>450</v>
      </c>
      <c r="AD740" s="90" t="str">
        <f t="shared" si="203"/>
        <v/>
      </c>
    </row>
    <row r="741" spans="1:30">
      <c r="A741" s="77">
        <v>198210</v>
      </c>
      <c r="B741" s="88">
        <f t="shared" si="193"/>
        <v>30132</v>
      </c>
      <c r="C741" s="79" t="str">
        <f t="shared" si="194"/>
        <v>NCP</v>
      </c>
      <c r="D741" s="79" t="str">
        <f t="shared" si="195"/>
        <v>Flood</v>
      </c>
      <c r="E741" s="79" t="str">
        <f t="shared" si="196"/>
        <v>Flood</v>
      </c>
      <c r="F741" s="89" t="str">
        <f t="shared" si="187"/>
        <v>&gt;RC</v>
      </c>
      <c r="G741" s="89" t="str">
        <f t="shared" si="188"/>
        <v>&lt;RC</v>
      </c>
      <c r="H741" s="89" t="str">
        <f t="shared" si="197"/>
        <v>Tracy</v>
      </c>
      <c r="I741" s="89" t="str">
        <f t="shared" si="198"/>
        <v>--</v>
      </c>
      <c r="J741" s="79" t="str">
        <f>IF(DeltaCalc!P741="","--",DeltaCalc!P741)</f>
        <v>--</v>
      </c>
      <c r="K741" s="89" t="str">
        <f t="shared" si="199"/>
        <v>UWFE</v>
      </c>
      <c r="L741" s="90">
        <f>DeltaCalc!AF741</f>
        <v>7699.4127985309351</v>
      </c>
      <c r="M741" s="90">
        <f t="shared" si="189"/>
        <v>21212.68359375</v>
      </c>
      <c r="N741" s="90">
        <f t="shared" si="190"/>
        <v>4703.10546875</v>
      </c>
      <c r="O741" s="90">
        <f t="shared" si="191"/>
        <v>4563.88623046875</v>
      </c>
      <c r="P741" s="90">
        <f t="shared" si="200"/>
        <v>9266.99169921875</v>
      </c>
      <c r="Q741" s="90">
        <f t="shared" si="192"/>
        <v>14335.5634765625</v>
      </c>
      <c r="R741" s="92">
        <f>Data!CG741</f>
        <v>0</v>
      </c>
      <c r="S741" s="92">
        <f>Data!CH741</f>
        <v>2500</v>
      </c>
      <c r="T741" s="92">
        <f>Data!CI741</f>
        <v>2000</v>
      </c>
      <c r="U741" s="92">
        <f>Data!CJ741</f>
        <v>4500</v>
      </c>
      <c r="V741" s="90">
        <f>Data!CA742</f>
        <v>236.44244384765625</v>
      </c>
      <c r="W741" s="90">
        <f>Data!CC741</f>
        <v>631.57891845703125</v>
      </c>
      <c r="X741" s="90" t="str">
        <f t="shared" si="201"/>
        <v/>
      </c>
      <c r="Y741" s="90">
        <f>Data!BU742</f>
        <v>217.59043884277344</v>
      </c>
      <c r="Z741" s="90">
        <f>Data!BW741</f>
        <v>450</v>
      </c>
      <c r="AA741" s="90" t="str">
        <f t="shared" si="202"/>
        <v/>
      </c>
      <c r="AB741" s="90">
        <f>Data!BX742</f>
        <v>198.80496215820312</v>
      </c>
      <c r="AC741" s="90">
        <f>Data!BZ741</f>
        <v>450</v>
      </c>
      <c r="AD741" s="90" t="str">
        <f t="shared" si="203"/>
        <v/>
      </c>
    </row>
    <row r="742" spans="1:30">
      <c r="A742" s="77">
        <v>198211</v>
      </c>
      <c r="B742" s="88">
        <f t="shared" si="193"/>
        <v>30163</v>
      </c>
      <c r="C742" s="79" t="str">
        <f t="shared" si="194"/>
        <v>Flood</v>
      </c>
      <c r="D742" s="79" t="str">
        <f t="shared" si="195"/>
        <v>Flood</v>
      </c>
      <c r="E742" s="79" t="str">
        <f t="shared" si="196"/>
        <v>--</v>
      </c>
      <c r="F742" s="89" t="str">
        <f t="shared" si="187"/>
        <v>&lt;RC</v>
      </c>
      <c r="G742" s="89" t="str">
        <f t="shared" si="188"/>
        <v>&lt;RC</v>
      </c>
      <c r="H742" s="89" t="str">
        <f t="shared" si="197"/>
        <v>Tracy</v>
      </c>
      <c r="I742" s="89" t="str">
        <f t="shared" si="198"/>
        <v>Banks</v>
      </c>
      <c r="J742" s="79" t="str">
        <f>IF(DeltaCalc!P742="","--",DeltaCalc!P742)</f>
        <v>MRDO</v>
      </c>
      <c r="K742" s="89" t="str">
        <f t="shared" si="199"/>
        <v>UWFE</v>
      </c>
      <c r="L742" s="90">
        <f>DeltaCalc!AF742</f>
        <v>0</v>
      </c>
      <c r="M742" s="90">
        <f t="shared" si="189"/>
        <v>13817.0419921875</v>
      </c>
      <c r="N742" s="90">
        <f t="shared" si="190"/>
        <v>6680</v>
      </c>
      <c r="O742" s="90">
        <f t="shared" si="191"/>
        <v>4600</v>
      </c>
      <c r="P742" s="90">
        <f t="shared" si="200"/>
        <v>11280</v>
      </c>
      <c r="Q742" s="90">
        <f t="shared" si="192"/>
        <v>0</v>
      </c>
      <c r="R742" s="92">
        <f>Data!CG742</f>
        <v>8693.5185546875</v>
      </c>
      <c r="S742" s="92">
        <f>Data!CH742</f>
        <v>6680</v>
      </c>
      <c r="T742" s="92">
        <f>Data!CI742</f>
        <v>4600</v>
      </c>
      <c r="U742" s="92">
        <f>Data!CJ742</f>
        <v>11280</v>
      </c>
      <c r="V742" s="90">
        <f>Data!CA743</f>
        <v>212.46047973632812</v>
      </c>
      <c r="W742" s="90">
        <f>Data!CC742</f>
        <v>631.57891845703125</v>
      </c>
      <c r="X742" s="90" t="str">
        <f t="shared" si="201"/>
        <v/>
      </c>
      <c r="Y742" s="90">
        <f>Data!BU743</f>
        <v>261.66070556640625</v>
      </c>
      <c r="Z742" s="90">
        <f>Data!BW742</f>
        <v>450</v>
      </c>
      <c r="AA742" s="90" t="str">
        <f t="shared" si="202"/>
        <v/>
      </c>
      <c r="AB742" s="90">
        <f>Data!BX743</f>
        <v>240.91133117675781</v>
      </c>
      <c r="AC742" s="90">
        <f>Data!BZ742</f>
        <v>450</v>
      </c>
      <c r="AD742" s="90" t="str">
        <f t="shared" si="203"/>
        <v/>
      </c>
    </row>
    <row r="743" spans="1:30">
      <c r="A743" s="77">
        <v>198212</v>
      </c>
      <c r="B743" s="88">
        <f t="shared" si="193"/>
        <v>30194</v>
      </c>
      <c r="C743" s="79" t="str">
        <f t="shared" si="194"/>
        <v>Flood</v>
      </c>
      <c r="D743" s="79" t="str">
        <f t="shared" si="195"/>
        <v>Flood</v>
      </c>
      <c r="E743" s="79" t="str">
        <f t="shared" si="196"/>
        <v>F. Min</v>
      </c>
      <c r="F743" s="89" t="str">
        <f t="shared" si="187"/>
        <v>&gt;RC</v>
      </c>
      <c r="G743" s="89" t="str">
        <f t="shared" si="188"/>
        <v>&lt;RC</v>
      </c>
      <c r="H743" s="89" t="str">
        <f t="shared" si="197"/>
        <v>Tracy</v>
      </c>
      <c r="I743" s="89" t="str">
        <f t="shared" si="198"/>
        <v>Banks</v>
      </c>
      <c r="J743" s="79" t="str">
        <f>IF(DeltaCalc!P743="","--",DeltaCalc!P743)</f>
        <v>--</v>
      </c>
      <c r="K743" s="89" t="str">
        <f t="shared" si="199"/>
        <v>UWFE</v>
      </c>
      <c r="L743" s="90">
        <f>DeltaCalc!AF743</f>
        <v>2621.0732421875</v>
      </c>
      <c r="M743" s="90">
        <f t="shared" si="189"/>
        <v>15050.626953125</v>
      </c>
      <c r="N743" s="90">
        <f t="shared" si="190"/>
        <v>6680</v>
      </c>
      <c r="O743" s="90">
        <f t="shared" si="191"/>
        <v>4571.208984375</v>
      </c>
      <c r="P743" s="90">
        <f t="shared" si="200"/>
        <v>11251.208984375</v>
      </c>
      <c r="Q743" s="90">
        <f t="shared" si="192"/>
        <v>2621.0732421875</v>
      </c>
      <c r="R743" s="92">
        <f>Data!CG743</f>
        <v>9078.4228515625</v>
      </c>
      <c r="S743" s="92">
        <f>Data!CH743</f>
        <v>6680</v>
      </c>
      <c r="T743" s="92">
        <f>Data!CI743</f>
        <v>3965.659423828125</v>
      </c>
      <c r="U743" s="92">
        <f>Data!CJ743</f>
        <v>10645.6591796875</v>
      </c>
      <c r="V743" s="90">
        <f>Data!CA744</f>
        <v>237.26516723632812</v>
      </c>
      <c r="W743" s="90">
        <f>Data!CC743</f>
        <v>631.57891845703125</v>
      </c>
      <c r="X743" s="90" t="str">
        <f t="shared" si="201"/>
        <v/>
      </c>
      <c r="Y743" s="90">
        <f>Data!BU744</f>
        <v>563.04815673828125</v>
      </c>
      <c r="Z743" s="90">
        <f>Data!BW743</f>
        <v>1350</v>
      </c>
      <c r="AA743" s="90" t="str">
        <f t="shared" si="202"/>
        <v/>
      </c>
      <c r="AB743" s="90">
        <f>Data!BX744</f>
        <v>488.22674560546875</v>
      </c>
      <c r="AC743" s="90">
        <f>Data!BZ743</f>
        <v>1650</v>
      </c>
      <c r="AD743" s="90" t="str">
        <f t="shared" si="203"/>
        <v/>
      </c>
    </row>
    <row r="744" spans="1:30">
      <c r="A744" s="77">
        <v>198213</v>
      </c>
      <c r="B744" s="88">
        <f t="shared" si="193"/>
        <v>30224</v>
      </c>
      <c r="C744" s="79" t="str">
        <f t="shared" si="194"/>
        <v>Flood</v>
      </c>
      <c r="D744" s="79" t="str">
        <f t="shared" si="195"/>
        <v>Flood</v>
      </c>
      <c r="E744" s="79" t="str">
        <f t="shared" si="196"/>
        <v>Flood</v>
      </c>
      <c r="F744" s="89" t="str">
        <f t="shared" si="187"/>
        <v>&gt;RC</v>
      </c>
      <c r="G744" s="89" t="str">
        <f t="shared" si="188"/>
        <v>&lt;RC</v>
      </c>
      <c r="H744" s="89" t="str">
        <f t="shared" si="197"/>
        <v>Tracy</v>
      </c>
      <c r="I744" s="89" t="str">
        <f t="shared" si="198"/>
        <v>Banks</v>
      </c>
      <c r="J744" s="79" t="str">
        <f>IF(DeltaCalc!P744="","--",DeltaCalc!P744)</f>
        <v>--</v>
      </c>
      <c r="K744" s="89" t="str">
        <f t="shared" si="199"/>
        <v>UWFE</v>
      </c>
      <c r="L744" s="90">
        <f>DeltaCalc!AF744</f>
        <v>2970.071533203125</v>
      </c>
      <c r="M744" s="90">
        <f t="shared" si="189"/>
        <v>23995.25</v>
      </c>
      <c r="N744" s="90">
        <f t="shared" si="190"/>
        <v>6680</v>
      </c>
      <c r="O744" s="90">
        <f t="shared" si="191"/>
        <v>4490.28369140625</v>
      </c>
      <c r="P744" s="90">
        <f t="shared" si="200"/>
        <v>11170.28369140625</v>
      </c>
      <c r="Q744" s="90">
        <f t="shared" si="192"/>
        <v>2970.071533203125</v>
      </c>
      <c r="R744" s="92">
        <f>Data!CG744</f>
        <v>0</v>
      </c>
      <c r="S744" s="92">
        <f>Data!CH744</f>
        <v>6680</v>
      </c>
      <c r="T744" s="92">
        <f>Data!CI744</f>
        <v>3732.892578125</v>
      </c>
      <c r="U744" s="92">
        <f>Data!CJ744</f>
        <v>10412.892578125</v>
      </c>
      <c r="V744" s="90">
        <f>Data!CA745</f>
        <v>233.51492309570312</v>
      </c>
      <c r="W744" s="90">
        <f>Data!CC744</f>
        <v>964.91229248046875</v>
      </c>
      <c r="X744" s="90" t="str">
        <f t="shared" si="201"/>
        <v/>
      </c>
      <c r="Y744" s="90">
        <f>Data!BU745</f>
        <v>302.3048095703125</v>
      </c>
      <c r="Z744" s="90">
        <f>Data!BW744</f>
        <v>99000</v>
      </c>
      <c r="AA744" s="90" t="str">
        <f t="shared" si="202"/>
        <v/>
      </c>
      <c r="AB744" s="90">
        <f>Data!BX745</f>
        <v>266.53353881835937</v>
      </c>
      <c r="AC744" s="90">
        <f>Data!BZ744</f>
        <v>99000</v>
      </c>
      <c r="AD744" s="90" t="str">
        <f t="shared" si="203"/>
        <v/>
      </c>
    </row>
    <row r="745" spans="1:30">
      <c r="A745" s="77">
        <v>198302</v>
      </c>
      <c r="B745" s="88">
        <f t="shared" si="193"/>
        <v>30255</v>
      </c>
      <c r="C745" s="79" t="str">
        <f t="shared" si="194"/>
        <v>Flood</v>
      </c>
      <c r="D745" s="79" t="str">
        <f t="shared" si="195"/>
        <v>--</v>
      </c>
      <c r="E745" s="79" t="str">
        <f t="shared" si="196"/>
        <v>Flood</v>
      </c>
      <c r="F745" s="89" t="str">
        <f t="shared" si="187"/>
        <v>&gt;RC</v>
      </c>
      <c r="G745" s="89" t="str">
        <f t="shared" si="188"/>
        <v>Storage</v>
      </c>
      <c r="H745" s="89" t="str">
        <f t="shared" si="197"/>
        <v>Tracy</v>
      </c>
      <c r="I745" s="89" t="str">
        <f t="shared" si="198"/>
        <v>Banks</v>
      </c>
      <c r="J745" s="79" t="str">
        <f>IF(DeltaCalc!P745="","--",DeltaCalc!P745)</f>
        <v>--</v>
      </c>
      <c r="K745" s="89" t="str">
        <f t="shared" si="199"/>
        <v>UWFE</v>
      </c>
      <c r="L745" s="90">
        <f>DeltaCalc!AF745</f>
        <v>11389.9912109375</v>
      </c>
      <c r="M745" s="90">
        <f t="shared" si="189"/>
        <v>23819.111328125</v>
      </c>
      <c r="N745" s="90">
        <f t="shared" si="190"/>
        <v>6680</v>
      </c>
      <c r="O745" s="90">
        <f t="shared" si="191"/>
        <v>4387.076171875</v>
      </c>
      <c r="P745" s="90">
        <f t="shared" si="200"/>
        <v>11067.076171875</v>
      </c>
      <c r="Q745" s="90">
        <f t="shared" si="192"/>
        <v>11389.9912109375</v>
      </c>
      <c r="R745" s="92">
        <f>Data!CG745</f>
        <v>0</v>
      </c>
      <c r="S745" s="92">
        <f>Data!CH745</f>
        <v>6521.501953125</v>
      </c>
      <c r="T745" s="92">
        <f>Data!CI745</f>
        <v>1789.231201171875</v>
      </c>
      <c r="U745" s="92">
        <f>Data!CJ745</f>
        <v>8310.7333984375</v>
      </c>
      <c r="V745" s="90">
        <f>Data!CA746</f>
        <v>204.06578063964844</v>
      </c>
      <c r="W745" s="90">
        <f>Data!CC745</f>
        <v>964.91229248046875</v>
      </c>
      <c r="X745" s="90" t="str">
        <f t="shared" si="201"/>
        <v/>
      </c>
      <c r="Y745" s="90">
        <f>Data!BU746</f>
        <v>213.16934204101562</v>
      </c>
      <c r="Z745" s="90">
        <f>Data!BW745</f>
        <v>99000</v>
      </c>
      <c r="AA745" s="90" t="str">
        <f t="shared" si="202"/>
        <v/>
      </c>
      <c r="AB745" s="90">
        <f>Data!BX746</f>
        <v>205.5970458984375</v>
      </c>
      <c r="AC745" s="90">
        <f>Data!BZ745</f>
        <v>99000</v>
      </c>
      <c r="AD745" s="90" t="str">
        <f t="shared" si="203"/>
        <v/>
      </c>
    </row>
    <row r="746" spans="1:30">
      <c r="A746" s="77">
        <v>198303</v>
      </c>
      <c r="B746" s="88">
        <f t="shared" si="193"/>
        <v>30285</v>
      </c>
      <c r="C746" s="79" t="str">
        <f t="shared" si="194"/>
        <v>--</v>
      </c>
      <c r="D746" s="79" t="str">
        <f t="shared" si="195"/>
        <v>Flood</v>
      </c>
      <c r="E746" s="79" t="str">
        <f t="shared" si="196"/>
        <v>Flood</v>
      </c>
      <c r="F746" s="89" t="str">
        <f t="shared" si="187"/>
        <v>&gt;RC</v>
      </c>
      <c r="G746" s="89" t="str">
        <f t="shared" si="188"/>
        <v>Storage</v>
      </c>
      <c r="H746" s="89" t="str">
        <f t="shared" si="197"/>
        <v>Tracy</v>
      </c>
      <c r="I746" s="89" t="str">
        <f t="shared" si="198"/>
        <v>Storage</v>
      </c>
      <c r="J746" s="79" t="str">
        <f>IF(DeltaCalc!P746="","--",DeltaCalc!P746)</f>
        <v>--</v>
      </c>
      <c r="K746" s="89" t="str">
        <f t="shared" si="199"/>
        <v>UWFE</v>
      </c>
      <c r="L746" s="90">
        <f>DeltaCalc!AF746</f>
        <v>33852.36328125</v>
      </c>
      <c r="M746" s="90">
        <f t="shared" si="189"/>
        <v>36209.0703125</v>
      </c>
      <c r="N746" s="90">
        <f t="shared" si="190"/>
        <v>5696.32470703125</v>
      </c>
      <c r="O746" s="90">
        <f t="shared" si="191"/>
        <v>4263.78857421875</v>
      </c>
      <c r="P746" s="90">
        <f t="shared" si="200"/>
        <v>9960.11328125</v>
      </c>
      <c r="Q746" s="90">
        <f t="shared" si="192"/>
        <v>33852.36328125</v>
      </c>
      <c r="R746" s="92">
        <f>Data!CG746</f>
        <v>0</v>
      </c>
      <c r="S746" s="92">
        <f>Data!CH746</f>
        <v>3538.6650390625</v>
      </c>
      <c r="T746" s="92">
        <f>Data!CI746</f>
        <v>800</v>
      </c>
      <c r="U746" s="92">
        <f>Data!CJ746</f>
        <v>4338.6650390625</v>
      </c>
      <c r="V746" s="90">
        <f>Data!CA747</f>
        <v>266.932861328125</v>
      </c>
      <c r="W746" s="90">
        <f>Data!CC746</f>
        <v>964.91229248046875</v>
      </c>
      <c r="X746" s="90" t="str">
        <f t="shared" si="201"/>
        <v/>
      </c>
      <c r="Y746" s="90">
        <f>Data!BU747</f>
        <v>228.57720947265625</v>
      </c>
      <c r="Z746" s="90">
        <f>Data!BW746</f>
        <v>99000</v>
      </c>
      <c r="AA746" s="90" t="str">
        <f t="shared" si="202"/>
        <v/>
      </c>
      <c r="AB746" s="90">
        <f>Data!BX747</f>
        <v>192.22300720214844</v>
      </c>
      <c r="AC746" s="90">
        <f>Data!BZ746</f>
        <v>99000</v>
      </c>
      <c r="AD746" s="90" t="str">
        <f t="shared" si="203"/>
        <v/>
      </c>
    </row>
    <row r="747" spans="1:30">
      <c r="A747" s="77">
        <v>198304</v>
      </c>
      <c r="B747" s="88">
        <f t="shared" si="193"/>
        <v>30316</v>
      </c>
      <c r="C747" s="79" t="str">
        <f t="shared" si="194"/>
        <v>Flood</v>
      </c>
      <c r="D747" s="79" t="str">
        <f t="shared" si="195"/>
        <v>Flood</v>
      </c>
      <c r="E747" s="79" t="str">
        <f t="shared" si="196"/>
        <v>Flood</v>
      </c>
      <c r="F747" s="89" t="str">
        <f t="shared" si="187"/>
        <v>&gt;RC</v>
      </c>
      <c r="G747" s="89" t="str">
        <f t="shared" si="188"/>
        <v>Storage</v>
      </c>
      <c r="H747" s="89" t="str">
        <f t="shared" si="197"/>
        <v>Tracy</v>
      </c>
      <c r="I747" s="89" t="str">
        <f t="shared" si="198"/>
        <v>Storage</v>
      </c>
      <c r="J747" s="79" t="str">
        <f>IF(DeltaCalc!P747="","--",DeltaCalc!P747)</f>
        <v>--</v>
      </c>
      <c r="K747" s="89" t="str">
        <f t="shared" si="199"/>
        <v>UWFE</v>
      </c>
      <c r="L747" s="90">
        <f>DeltaCalc!AF747</f>
        <v>76937.796542013471</v>
      </c>
      <c r="M747" s="90">
        <f t="shared" si="189"/>
        <v>56510.203125</v>
      </c>
      <c r="N747" s="90">
        <f t="shared" si="190"/>
        <v>4612.86376953125</v>
      </c>
      <c r="O747" s="90">
        <f t="shared" si="191"/>
        <v>4226.4765625</v>
      </c>
      <c r="P747" s="90">
        <f t="shared" si="200"/>
        <v>8839.34033203125</v>
      </c>
      <c r="Q747" s="90">
        <f t="shared" si="192"/>
        <v>78047.0703125</v>
      </c>
      <c r="R747" s="92">
        <f>Data!CG747</f>
        <v>0</v>
      </c>
      <c r="S747" s="92">
        <f>Data!CH747</f>
        <v>3020.52490234375</v>
      </c>
      <c r="T747" s="92">
        <f>Data!CI747</f>
        <v>800</v>
      </c>
      <c r="U747" s="92">
        <f>Data!CJ747</f>
        <v>3820.52490234375</v>
      </c>
      <c r="V747" s="90">
        <f>Data!CA748</f>
        <v>429.57891845703125</v>
      </c>
      <c r="W747" s="90">
        <f>Data!CC747</f>
        <v>964.91229248046875</v>
      </c>
      <c r="X747" s="90" t="str">
        <f t="shared" si="201"/>
        <v/>
      </c>
      <c r="Y747" s="90">
        <f>Data!BU748</f>
        <v>261.64706420898437</v>
      </c>
      <c r="Z747" s="90">
        <f>Data!BW747</f>
        <v>99000</v>
      </c>
      <c r="AA747" s="90" t="str">
        <f t="shared" si="202"/>
        <v/>
      </c>
      <c r="AB747" s="90">
        <f>Data!BX748</f>
        <v>187.693359375</v>
      </c>
      <c r="AC747" s="90">
        <f>Data!BZ747</f>
        <v>99000</v>
      </c>
      <c r="AD747" s="90" t="str">
        <f t="shared" si="203"/>
        <v/>
      </c>
    </row>
    <row r="748" spans="1:30">
      <c r="A748" s="77">
        <v>198305</v>
      </c>
      <c r="B748" s="88">
        <f t="shared" si="193"/>
        <v>30347</v>
      </c>
      <c r="C748" s="79" t="str">
        <f t="shared" si="194"/>
        <v>Flood</v>
      </c>
      <c r="D748" s="79" t="str">
        <f t="shared" si="195"/>
        <v>Flood</v>
      </c>
      <c r="E748" s="79" t="str">
        <f t="shared" si="196"/>
        <v>Flood</v>
      </c>
      <c r="F748" s="89" t="str">
        <f t="shared" si="187"/>
        <v>&gt;RC</v>
      </c>
      <c r="G748" s="89" t="str">
        <f t="shared" si="188"/>
        <v>Storage</v>
      </c>
      <c r="H748" s="89" t="str">
        <f t="shared" si="197"/>
        <v>Tracy</v>
      </c>
      <c r="I748" s="89" t="str">
        <f t="shared" si="198"/>
        <v>Storage</v>
      </c>
      <c r="J748" s="79" t="str">
        <f>IF(DeltaCalc!P748="","--",DeltaCalc!P748)</f>
        <v>--</v>
      </c>
      <c r="K748" s="89" t="str">
        <f t="shared" si="199"/>
        <v>UWFE</v>
      </c>
      <c r="L748" s="90">
        <f>DeltaCalc!AF748</f>
        <v>99501.578168926906</v>
      </c>
      <c r="M748" s="90">
        <f t="shared" si="189"/>
        <v>58148.83203125</v>
      </c>
      <c r="N748" s="90">
        <f t="shared" si="190"/>
        <v>4058.84716796875</v>
      </c>
      <c r="O748" s="90">
        <f t="shared" si="191"/>
        <v>4231.30126953125</v>
      </c>
      <c r="P748" s="90">
        <f t="shared" si="200"/>
        <v>8290.1484375</v>
      </c>
      <c r="Q748" s="90">
        <f t="shared" si="192"/>
        <v>104082.71875</v>
      </c>
      <c r="R748" s="92">
        <f>Data!CG748</f>
        <v>0</v>
      </c>
      <c r="S748" s="92">
        <f>Data!CH748</f>
        <v>300</v>
      </c>
      <c r="T748" s="92">
        <f>Data!CI748</f>
        <v>800</v>
      </c>
      <c r="U748" s="92">
        <f>Data!CJ748</f>
        <v>1100</v>
      </c>
      <c r="V748" s="90">
        <f>Data!CA749</f>
        <v>457.10006713867187</v>
      </c>
      <c r="W748" s="90">
        <f>Data!CC748</f>
        <v>631.57891845703125</v>
      </c>
      <c r="X748" s="90" t="str">
        <f t="shared" si="201"/>
        <v/>
      </c>
      <c r="Y748" s="90">
        <f>Data!BU749</f>
        <v>277.56094360351562</v>
      </c>
      <c r="Z748" s="90">
        <f>Data!BW748</f>
        <v>99000</v>
      </c>
      <c r="AA748" s="90" t="str">
        <f t="shared" si="202"/>
        <v/>
      </c>
      <c r="AB748" s="90">
        <f>Data!BX749</f>
        <v>183.04800415039062</v>
      </c>
      <c r="AC748" s="90">
        <f>Data!BZ748</f>
        <v>99000</v>
      </c>
      <c r="AD748" s="90" t="str">
        <f t="shared" si="203"/>
        <v/>
      </c>
    </row>
    <row r="749" spans="1:30">
      <c r="A749" s="77">
        <v>198306</v>
      </c>
      <c r="B749" s="88">
        <f t="shared" si="193"/>
        <v>30375</v>
      </c>
      <c r="C749" s="79" t="str">
        <f t="shared" si="194"/>
        <v>Flood</v>
      </c>
      <c r="D749" s="79" t="str">
        <f t="shared" si="195"/>
        <v>Flood</v>
      </c>
      <c r="E749" s="79" t="str">
        <f t="shared" si="196"/>
        <v>Flood</v>
      </c>
      <c r="F749" s="89" t="str">
        <f t="shared" si="187"/>
        <v>Storage</v>
      </c>
      <c r="G749" s="89" t="str">
        <f t="shared" si="188"/>
        <v>Storage</v>
      </c>
      <c r="H749" s="89" t="str">
        <f t="shared" si="197"/>
        <v>Storage</v>
      </c>
      <c r="I749" s="89" t="str">
        <f t="shared" si="198"/>
        <v>Storage</v>
      </c>
      <c r="J749" s="79" t="str">
        <f>IF(DeltaCalc!P749="","--",DeltaCalc!P749)</f>
        <v>--</v>
      </c>
      <c r="K749" s="89" t="str">
        <f t="shared" si="199"/>
        <v>UWFE</v>
      </c>
      <c r="L749" s="90">
        <f>DeltaCalc!AF749</f>
        <v>165149.00253345291</v>
      </c>
      <c r="M749" s="90">
        <f t="shared" si="189"/>
        <v>76193.2109375</v>
      </c>
      <c r="N749" s="90">
        <f t="shared" si="190"/>
        <v>3940.026611328125</v>
      </c>
      <c r="O749" s="90">
        <f t="shared" si="191"/>
        <v>4056.300048828125</v>
      </c>
      <c r="P749" s="90">
        <f t="shared" si="200"/>
        <v>7996.32666015625</v>
      </c>
      <c r="Q749" s="90">
        <f t="shared" si="192"/>
        <v>171676.515625</v>
      </c>
      <c r="R749" s="92">
        <f>Data!CG749</f>
        <v>0</v>
      </c>
      <c r="S749" s="92">
        <f>Data!CH749</f>
        <v>300</v>
      </c>
      <c r="T749" s="92">
        <f>Data!CI749</f>
        <v>1209.3798828125</v>
      </c>
      <c r="U749" s="92">
        <f>Data!CJ749</f>
        <v>1509.3798828125</v>
      </c>
      <c r="V749" s="90">
        <f>Data!CA750</f>
        <v>359.208251953125</v>
      </c>
      <c r="W749" s="90">
        <f>Data!CC749</f>
        <v>631.57891845703125</v>
      </c>
      <c r="X749" s="90" t="str">
        <f t="shared" si="201"/>
        <v/>
      </c>
      <c r="Y749" s="90">
        <f>Data!BU750</f>
        <v>276.04840087890625</v>
      </c>
      <c r="Z749" s="90">
        <f>Data!BW749</f>
        <v>99000</v>
      </c>
      <c r="AA749" s="90" t="str">
        <f t="shared" si="202"/>
        <v/>
      </c>
      <c r="AB749" s="90">
        <f>Data!BX750</f>
        <v>182.38276672363281</v>
      </c>
      <c r="AC749" s="90">
        <f>Data!BZ749</f>
        <v>99000</v>
      </c>
      <c r="AD749" s="90" t="str">
        <f t="shared" si="203"/>
        <v/>
      </c>
    </row>
    <row r="750" spans="1:30">
      <c r="A750" s="77">
        <v>198307</v>
      </c>
      <c r="B750" s="88">
        <f t="shared" si="193"/>
        <v>30406</v>
      </c>
      <c r="C750" s="79" t="str">
        <f t="shared" si="194"/>
        <v>Flood</v>
      </c>
      <c r="D750" s="79" t="str">
        <f t="shared" si="195"/>
        <v>Flood</v>
      </c>
      <c r="E750" s="79" t="str">
        <f t="shared" si="196"/>
        <v>Flood</v>
      </c>
      <c r="F750" s="89" t="str">
        <f t="shared" si="187"/>
        <v>Storage</v>
      </c>
      <c r="G750" s="89" t="str">
        <f t="shared" si="188"/>
        <v>Storage</v>
      </c>
      <c r="H750" s="89" t="str">
        <f t="shared" si="197"/>
        <v>Storage</v>
      </c>
      <c r="I750" s="89" t="str">
        <f t="shared" si="198"/>
        <v>Storage</v>
      </c>
      <c r="J750" s="79" t="str">
        <f>IF(DeltaCalc!P750="","--",DeltaCalc!P750)</f>
        <v>--</v>
      </c>
      <c r="K750" s="89" t="str">
        <f t="shared" si="199"/>
        <v>UWFE</v>
      </c>
      <c r="L750" s="90">
        <f>DeltaCalc!AF750</f>
        <v>254805.5770234649</v>
      </c>
      <c r="M750" s="90">
        <f t="shared" si="189"/>
        <v>87396.375</v>
      </c>
      <c r="N750" s="90">
        <f t="shared" si="190"/>
        <v>3452.63232421875</v>
      </c>
      <c r="O750" s="90">
        <f t="shared" si="191"/>
        <v>1993.081298828125</v>
      </c>
      <c r="P750" s="90">
        <f t="shared" si="200"/>
        <v>5445.713623046875</v>
      </c>
      <c r="Q750" s="90">
        <f t="shared" si="192"/>
        <v>265484.25</v>
      </c>
      <c r="R750" s="92">
        <f>Data!CG750</f>
        <v>0</v>
      </c>
      <c r="S750" s="92">
        <f>Data!CH750</f>
        <v>910.0806884765625</v>
      </c>
      <c r="T750" s="92">
        <f>Data!CI750</f>
        <v>2134.24951171875</v>
      </c>
      <c r="U750" s="92">
        <f>Data!CJ750</f>
        <v>3044.330322265625</v>
      </c>
      <c r="V750" s="90">
        <f>Data!CA751</f>
        <v>249.73187255859375</v>
      </c>
      <c r="W750" s="90">
        <f>Data!CC750</f>
        <v>631.57891845703125</v>
      </c>
      <c r="X750" s="90" t="str">
        <f t="shared" si="201"/>
        <v/>
      </c>
      <c r="Y750" s="90">
        <f>Data!BU751</f>
        <v>275.97674560546875</v>
      </c>
      <c r="Z750" s="90">
        <f>Data!BW750</f>
        <v>99000</v>
      </c>
      <c r="AA750" s="90" t="str">
        <f t="shared" si="202"/>
        <v/>
      </c>
      <c r="AB750" s="90">
        <f>Data!BX751</f>
        <v>172.57997131347656</v>
      </c>
      <c r="AC750" s="90">
        <f>Data!BZ750</f>
        <v>99000</v>
      </c>
      <c r="AD750" s="90" t="str">
        <f t="shared" si="203"/>
        <v/>
      </c>
    </row>
    <row r="751" spans="1:30">
      <c r="A751" s="77">
        <v>198308</v>
      </c>
      <c r="B751" s="88">
        <f t="shared" si="193"/>
        <v>30436</v>
      </c>
      <c r="C751" s="79" t="str">
        <f t="shared" si="194"/>
        <v>Flood</v>
      </c>
      <c r="D751" s="79" t="str">
        <f t="shared" si="195"/>
        <v>Flood</v>
      </c>
      <c r="E751" s="79" t="str">
        <f t="shared" si="196"/>
        <v>Flood</v>
      </c>
      <c r="F751" s="89" t="str">
        <f t="shared" si="187"/>
        <v>Storage</v>
      </c>
      <c r="G751" s="89" t="str">
        <f t="shared" si="188"/>
        <v>Storage</v>
      </c>
      <c r="H751" s="89" t="str">
        <f t="shared" si="197"/>
        <v>PulseCap1</v>
      </c>
      <c r="I751" s="89" t="str">
        <f t="shared" si="198"/>
        <v>PulseCap1</v>
      </c>
      <c r="J751" s="79" t="str">
        <f>IF(DeltaCalc!P751="","--",DeltaCalc!P751)</f>
        <v>--</v>
      </c>
      <c r="K751" s="89" t="str">
        <f t="shared" si="199"/>
        <v>UWFE</v>
      </c>
      <c r="L751" s="90">
        <f>DeltaCalc!AF751</f>
        <v>79238.29934049162</v>
      </c>
      <c r="M751" s="90">
        <f t="shared" si="189"/>
        <v>57875.03125</v>
      </c>
      <c r="N751" s="90">
        <f t="shared" si="190"/>
        <v>2295.011962890625</v>
      </c>
      <c r="O751" s="90">
        <f t="shared" si="191"/>
        <v>2731.454833984375</v>
      </c>
      <c r="P751" s="90">
        <f t="shared" si="200"/>
        <v>5026.466796875</v>
      </c>
      <c r="Q751" s="90">
        <f t="shared" si="192"/>
        <v>80928.6171875</v>
      </c>
      <c r="R751" s="92">
        <f>Data!CG751</f>
        <v>0</v>
      </c>
      <c r="S751" s="92">
        <f>Data!CH751</f>
        <v>1000</v>
      </c>
      <c r="T751" s="92">
        <f>Data!CI751</f>
        <v>1000</v>
      </c>
      <c r="U751" s="92">
        <f>Data!CJ751</f>
        <v>2000</v>
      </c>
      <c r="V751" s="90">
        <f>Data!CA752</f>
        <v>258.4652099609375</v>
      </c>
      <c r="W751" s="90">
        <f>Data!CC751</f>
        <v>631.57891845703125</v>
      </c>
      <c r="X751" s="90" t="str">
        <f t="shared" si="201"/>
        <v/>
      </c>
      <c r="Y751" s="90">
        <f>Data!BU752</f>
        <v>265.4951171875</v>
      </c>
      <c r="Z751" s="90">
        <f>Data!BW751</f>
        <v>450</v>
      </c>
      <c r="AA751" s="90" t="str">
        <f t="shared" si="202"/>
        <v/>
      </c>
      <c r="AB751" s="90">
        <f>Data!BX752</f>
        <v>175.49736022949219</v>
      </c>
      <c r="AC751" s="90">
        <f>Data!BZ751</f>
        <v>450</v>
      </c>
      <c r="AD751" s="90" t="str">
        <f t="shared" si="203"/>
        <v/>
      </c>
    </row>
    <row r="752" spans="1:30">
      <c r="A752" s="77">
        <v>198309</v>
      </c>
      <c r="B752" s="88">
        <f t="shared" si="193"/>
        <v>30467</v>
      </c>
      <c r="C752" s="79" t="str">
        <f t="shared" si="194"/>
        <v>Flood</v>
      </c>
      <c r="D752" s="79" t="str">
        <f t="shared" si="195"/>
        <v>Flood</v>
      </c>
      <c r="E752" s="79" t="str">
        <f t="shared" si="196"/>
        <v>Flood</v>
      </c>
      <c r="F752" s="89" t="str">
        <f t="shared" si="187"/>
        <v>Storage</v>
      </c>
      <c r="G752" s="89" t="str">
        <f t="shared" si="188"/>
        <v>Storage</v>
      </c>
      <c r="H752" s="89" t="str">
        <f t="shared" si="197"/>
        <v>PulseCap1</v>
      </c>
      <c r="I752" s="89" t="str">
        <f t="shared" si="198"/>
        <v>PulseCap1</v>
      </c>
      <c r="J752" s="79" t="str">
        <f>IF(DeltaCalc!P752="","--",DeltaCalc!P752)</f>
        <v>--</v>
      </c>
      <c r="K752" s="89" t="str">
        <f t="shared" si="199"/>
        <v>UWFE</v>
      </c>
      <c r="L752" s="90">
        <f>DeltaCalc!AF752</f>
        <v>68425.542111150571</v>
      </c>
      <c r="M752" s="90">
        <f t="shared" si="189"/>
        <v>50039.74609375</v>
      </c>
      <c r="N752" s="90">
        <f t="shared" si="190"/>
        <v>2021.8946533203125</v>
      </c>
      <c r="O752" s="90">
        <f t="shared" si="191"/>
        <v>3964.2734375</v>
      </c>
      <c r="P752" s="90">
        <f t="shared" si="200"/>
        <v>5986.1680908203125</v>
      </c>
      <c r="Q752" s="90">
        <f t="shared" si="192"/>
        <v>68598.0859375</v>
      </c>
      <c r="R752" s="92">
        <f>Data!CG752</f>
        <v>0</v>
      </c>
      <c r="S752" s="92">
        <f>Data!CH752</f>
        <v>1000</v>
      </c>
      <c r="T752" s="92">
        <f>Data!CI752</f>
        <v>800</v>
      </c>
      <c r="U752" s="92">
        <f>Data!CJ752</f>
        <v>1800</v>
      </c>
      <c r="V752" s="90">
        <f>Data!CA753</f>
        <v>257.1177978515625</v>
      </c>
      <c r="W752" s="90">
        <f>Data!CC752</f>
        <v>631.57891845703125</v>
      </c>
      <c r="X752" s="90" t="str">
        <f t="shared" si="201"/>
        <v/>
      </c>
      <c r="Y752" s="90">
        <f>Data!BU753</f>
        <v>240.54327392578125</v>
      </c>
      <c r="Z752" s="90">
        <f>Data!BW752</f>
        <v>450</v>
      </c>
      <c r="AA752" s="90" t="str">
        <f t="shared" si="202"/>
        <v/>
      </c>
      <c r="AB752" s="90">
        <f>Data!BX753</f>
        <v>174.63093566894531</v>
      </c>
      <c r="AC752" s="90">
        <f>Data!BZ752</f>
        <v>450</v>
      </c>
      <c r="AD752" s="90" t="str">
        <f t="shared" si="203"/>
        <v/>
      </c>
    </row>
    <row r="753" spans="1:30">
      <c r="A753" s="77">
        <v>198310</v>
      </c>
      <c r="B753" s="88">
        <f t="shared" si="193"/>
        <v>30497</v>
      </c>
      <c r="C753" s="79" t="str">
        <f t="shared" si="194"/>
        <v>Flood</v>
      </c>
      <c r="D753" s="79" t="str">
        <f t="shared" si="195"/>
        <v>Flood</v>
      </c>
      <c r="E753" s="79" t="str">
        <f t="shared" si="196"/>
        <v>Flood</v>
      </c>
      <c r="F753" s="89" t="str">
        <f t="shared" si="187"/>
        <v>&gt;RC</v>
      </c>
      <c r="G753" s="89" t="str">
        <f t="shared" si="188"/>
        <v>Storage</v>
      </c>
      <c r="H753" s="89" t="str">
        <f t="shared" si="197"/>
        <v>Tracy</v>
      </c>
      <c r="I753" s="89" t="str">
        <f t="shared" si="198"/>
        <v>Storage</v>
      </c>
      <c r="J753" s="79" t="str">
        <f>IF(DeltaCalc!P753="","--",DeltaCalc!P753)</f>
        <v>--</v>
      </c>
      <c r="K753" s="89" t="str">
        <f t="shared" si="199"/>
        <v>UWFE</v>
      </c>
      <c r="L753" s="90">
        <f>DeltaCalc!AF753</f>
        <v>54736.9140625</v>
      </c>
      <c r="M753" s="90">
        <f t="shared" si="189"/>
        <v>52004.75</v>
      </c>
      <c r="N753" s="90">
        <f t="shared" si="190"/>
        <v>3235.12744140625</v>
      </c>
      <c r="O753" s="90">
        <f t="shared" si="191"/>
        <v>4563.88623046875</v>
      </c>
      <c r="P753" s="90">
        <f t="shared" si="200"/>
        <v>7799.013671875</v>
      </c>
      <c r="Q753" s="90">
        <f t="shared" si="192"/>
        <v>54736.9140625</v>
      </c>
      <c r="R753" s="92">
        <f>Data!CG753</f>
        <v>0</v>
      </c>
      <c r="S753" s="92">
        <f>Data!CH753</f>
        <v>2500</v>
      </c>
      <c r="T753" s="92">
        <f>Data!CI753</f>
        <v>2000</v>
      </c>
      <c r="U753" s="92">
        <f>Data!CJ753</f>
        <v>4500</v>
      </c>
      <c r="V753" s="90">
        <f>Data!CA754</f>
        <v>237.80078125</v>
      </c>
      <c r="W753" s="90">
        <f>Data!CC753</f>
        <v>631.57891845703125</v>
      </c>
      <c r="X753" s="90" t="str">
        <f t="shared" si="201"/>
        <v/>
      </c>
      <c r="Y753" s="90">
        <f>Data!BU754</f>
        <v>231.91960144042969</v>
      </c>
      <c r="Z753" s="90">
        <f>Data!BW753</f>
        <v>450</v>
      </c>
      <c r="AA753" s="90" t="str">
        <f t="shared" si="202"/>
        <v/>
      </c>
      <c r="AB753" s="90">
        <f>Data!BX754</f>
        <v>185.24713134765625</v>
      </c>
      <c r="AC753" s="90">
        <f>Data!BZ753</f>
        <v>450</v>
      </c>
      <c r="AD753" s="90" t="str">
        <f t="shared" si="203"/>
        <v/>
      </c>
    </row>
    <row r="754" spans="1:30">
      <c r="A754" s="77">
        <v>198311</v>
      </c>
      <c r="B754" s="88">
        <f t="shared" si="193"/>
        <v>30528</v>
      </c>
      <c r="C754" s="79" t="str">
        <f t="shared" si="194"/>
        <v>--</v>
      </c>
      <c r="D754" s="79" t="str">
        <f t="shared" si="195"/>
        <v>Flood</v>
      </c>
      <c r="E754" s="79" t="str">
        <f t="shared" si="196"/>
        <v>Flood</v>
      </c>
      <c r="F754" s="89" t="str">
        <f t="shared" si="187"/>
        <v>&lt;RC</v>
      </c>
      <c r="G754" s="89" t="str">
        <f t="shared" si="188"/>
        <v>Storage</v>
      </c>
      <c r="H754" s="89" t="str">
        <f t="shared" si="197"/>
        <v>Tracy</v>
      </c>
      <c r="I754" s="89" t="str">
        <f t="shared" si="198"/>
        <v>Storage</v>
      </c>
      <c r="J754" s="79" t="str">
        <f>IF(DeltaCalc!P754="","--",DeltaCalc!P754)</f>
        <v>--</v>
      </c>
      <c r="K754" s="89" t="str">
        <f t="shared" si="199"/>
        <v>UWFE</v>
      </c>
      <c r="L754" s="90">
        <f>DeltaCalc!AF754</f>
        <v>34190.9921875</v>
      </c>
      <c r="M754" s="90">
        <f t="shared" si="189"/>
        <v>27654.873046875</v>
      </c>
      <c r="N754" s="90">
        <f t="shared" si="190"/>
        <v>3352.291015625</v>
      </c>
      <c r="O754" s="90">
        <f t="shared" si="191"/>
        <v>4600</v>
      </c>
      <c r="P754" s="90">
        <f t="shared" si="200"/>
        <v>7952.291015625</v>
      </c>
      <c r="Q754" s="90">
        <f t="shared" si="192"/>
        <v>34190.9921875</v>
      </c>
      <c r="R754" s="92">
        <f>Data!CG754</f>
        <v>0</v>
      </c>
      <c r="S754" s="92">
        <f>Data!CH754</f>
        <v>2873.9912109375</v>
      </c>
      <c r="T754" s="92">
        <f>Data!CI754</f>
        <v>4600</v>
      </c>
      <c r="U754" s="92">
        <f>Data!CJ754</f>
        <v>7473.9912109375</v>
      </c>
      <c r="V754" s="90">
        <f>Data!CA755</f>
        <v>239.17015075683594</v>
      </c>
      <c r="W754" s="90">
        <f>Data!CC754</f>
        <v>631.57891845703125</v>
      </c>
      <c r="X754" s="90" t="str">
        <f t="shared" si="201"/>
        <v/>
      </c>
      <c r="Y754" s="90">
        <f>Data!BU755</f>
        <v>230.74786376953125</v>
      </c>
      <c r="Z754" s="90">
        <f>Data!BW754</f>
        <v>450</v>
      </c>
      <c r="AA754" s="90" t="str">
        <f t="shared" si="202"/>
        <v/>
      </c>
      <c r="AB754" s="90">
        <f>Data!BX755</f>
        <v>195.11738586425781</v>
      </c>
      <c r="AC754" s="90">
        <f>Data!BZ754</f>
        <v>450</v>
      </c>
      <c r="AD754" s="90" t="str">
        <f t="shared" si="203"/>
        <v/>
      </c>
    </row>
    <row r="755" spans="1:30">
      <c r="A755" s="77">
        <v>198312</v>
      </c>
      <c r="B755" s="88">
        <f t="shared" si="193"/>
        <v>30559</v>
      </c>
      <c r="C755" s="79" t="str">
        <f t="shared" si="194"/>
        <v>--</v>
      </c>
      <c r="D755" s="79" t="str">
        <f t="shared" si="195"/>
        <v>Flood</v>
      </c>
      <c r="E755" s="79" t="str">
        <f t="shared" si="196"/>
        <v>Flood</v>
      </c>
      <c r="F755" s="89" t="str">
        <f t="shared" si="187"/>
        <v>&gt;RC</v>
      </c>
      <c r="G755" s="89" t="str">
        <f t="shared" si="188"/>
        <v>Storage</v>
      </c>
      <c r="H755" s="89" t="str">
        <f t="shared" si="197"/>
        <v>Tracy</v>
      </c>
      <c r="I755" s="89" t="str">
        <f t="shared" si="198"/>
        <v>Storage</v>
      </c>
      <c r="J755" s="79" t="str">
        <f>IF(DeltaCalc!P755="","--",DeltaCalc!P755)</f>
        <v>--</v>
      </c>
      <c r="K755" s="89" t="str">
        <f t="shared" si="199"/>
        <v>UWFE</v>
      </c>
      <c r="L755" s="90">
        <f>DeltaCalc!AF755</f>
        <v>17531.873046875</v>
      </c>
      <c r="M755" s="90">
        <f t="shared" si="189"/>
        <v>23745.958984375</v>
      </c>
      <c r="N755" s="90">
        <f t="shared" si="190"/>
        <v>5764.72900390625</v>
      </c>
      <c r="O755" s="90">
        <f t="shared" si="191"/>
        <v>4571.208984375</v>
      </c>
      <c r="P755" s="90">
        <f t="shared" si="200"/>
        <v>10335.93798828125</v>
      </c>
      <c r="Q755" s="90">
        <f t="shared" si="192"/>
        <v>17531.873046875</v>
      </c>
      <c r="R755" s="92">
        <f>Data!CG755</f>
        <v>0</v>
      </c>
      <c r="S755" s="92">
        <f>Data!CH755</f>
        <v>5348.48193359375</v>
      </c>
      <c r="T755" s="92">
        <f>Data!CI755</f>
        <v>800</v>
      </c>
      <c r="U755" s="92">
        <f>Data!CJ755</f>
        <v>6148.48193359375</v>
      </c>
      <c r="V755" s="90">
        <f>Data!CA756</f>
        <v>210.49861145019531</v>
      </c>
      <c r="W755" s="90">
        <f>Data!CC755</f>
        <v>631.57891845703125</v>
      </c>
      <c r="X755" s="90" t="str">
        <f t="shared" si="201"/>
        <v/>
      </c>
      <c r="Y755" s="90">
        <f>Data!BU756</f>
        <v>213.25604248046875</v>
      </c>
      <c r="Z755" s="90">
        <f>Data!BW755</f>
        <v>1350</v>
      </c>
      <c r="AA755" s="90" t="str">
        <f t="shared" si="202"/>
        <v/>
      </c>
      <c r="AB755" s="90">
        <f>Data!BX756</f>
        <v>196.52334594726562</v>
      </c>
      <c r="AC755" s="90">
        <f>Data!BZ755</f>
        <v>1650</v>
      </c>
      <c r="AD755" s="90" t="str">
        <f t="shared" si="203"/>
        <v/>
      </c>
    </row>
    <row r="756" spans="1:30">
      <c r="A756" s="77">
        <v>198313</v>
      </c>
      <c r="B756" s="88">
        <f t="shared" si="193"/>
        <v>30589</v>
      </c>
      <c r="C756" s="79" t="str">
        <f t="shared" si="194"/>
        <v>--</v>
      </c>
      <c r="D756" s="79" t="str">
        <f t="shared" si="195"/>
        <v>Flood</v>
      </c>
      <c r="E756" s="79" t="str">
        <f t="shared" si="196"/>
        <v>Flood</v>
      </c>
      <c r="F756" s="89" t="str">
        <f t="shared" si="187"/>
        <v>&gt;RC</v>
      </c>
      <c r="G756" s="89" t="str">
        <f t="shared" si="188"/>
        <v>Storage</v>
      </c>
      <c r="H756" s="89" t="str">
        <f t="shared" si="197"/>
        <v>Tracy</v>
      </c>
      <c r="I756" s="89" t="str">
        <f t="shared" si="198"/>
        <v>Storage</v>
      </c>
      <c r="J756" s="79" t="str">
        <f>IF(DeltaCalc!P756="","--",DeltaCalc!P756)</f>
        <v>--</v>
      </c>
      <c r="K756" s="89" t="str">
        <f t="shared" si="199"/>
        <v>UWFE</v>
      </c>
      <c r="L756" s="90">
        <f>DeltaCalc!AF756</f>
        <v>19751.19140625</v>
      </c>
      <c r="M756" s="90">
        <f t="shared" si="189"/>
        <v>29297.734375</v>
      </c>
      <c r="N756" s="90">
        <f t="shared" si="190"/>
        <v>5078.85546875</v>
      </c>
      <c r="O756" s="90">
        <f t="shared" si="191"/>
        <v>4490.28369140625</v>
      </c>
      <c r="P756" s="90">
        <f t="shared" si="200"/>
        <v>9569.13916015625</v>
      </c>
      <c r="Q756" s="90">
        <f t="shared" si="192"/>
        <v>19751.19140625</v>
      </c>
      <c r="R756" s="92">
        <f>Data!CG756</f>
        <v>0</v>
      </c>
      <c r="S756" s="92">
        <f>Data!CH756</f>
        <v>3575.708740234375</v>
      </c>
      <c r="T756" s="92">
        <f>Data!CI756</f>
        <v>800</v>
      </c>
      <c r="U756" s="92">
        <f>Data!CJ756</f>
        <v>4375.708984375</v>
      </c>
      <c r="V756" s="90">
        <f>Data!CA757</f>
        <v>202.81820678710937</v>
      </c>
      <c r="W756" s="90">
        <f>Data!CC756</f>
        <v>964.91229248046875</v>
      </c>
      <c r="X756" s="90" t="str">
        <f t="shared" si="201"/>
        <v/>
      </c>
      <c r="Y756" s="90">
        <f>Data!BU757</f>
        <v>202.08212280273437</v>
      </c>
      <c r="Z756" s="90">
        <f>Data!BW756</f>
        <v>99000</v>
      </c>
      <c r="AA756" s="90" t="str">
        <f t="shared" si="202"/>
        <v/>
      </c>
      <c r="AB756" s="90">
        <f>Data!BX757</f>
        <v>194.79969787597656</v>
      </c>
      <c r="AC756" s="90">
        <f>Data!BZ756</f>
        <v>99000</v>
      </c>
      <c r="AD756" s="90" t="str">
        <f t="shared" si="203"/>
        <v/>
      </c>
    </row>
    <row r="757" spans="1:30">
      <c r="A757" s="77">
        <v>198402</v>
      </c>
      <c r="B757" s="88">
        <f t="shared" si="193"/>
        <v>30620</v>
      </c>
      <c r="C757" s="79" t="str">
        <f t="shared" si="194"/>
        <v>Flood</v>
      </c>
      <c r="D757" s="79" t="str">
        <f t="shared" si="195"/>
        <v>Nimbus</v>
      </c>
      <c r="E757" s="79" t="str">
        <f t="shared" si="196"/>
        <v>Flood</v>
      </c>
      <c r="F757" s="89" t="str">
        <f t="shared" si="187"/>
        <v>&gt;RC</v>
      </c>
      <c r="G757" s="89" t="str">
        <f t="shared" si="188"/>
        <v>Storage</v>
      </c>
      <c r="H757" s="89" t="str">
        <f t="shared" si="197"/>
        <v>Tracy</v>
      </c>
      <c r="I757" s="89" t="str">
        <f t="shared" si="198"/>
        <v>Storage</v>
      </c>
      <c r="J757" s="79" t="str">
        <f>IF(DeltaCalc!P757="","--",DeltaCalc!P757)</f>
        <v>--</v>
      </c>
      <c r="K757" s="89" t="str">
        <f t="shared" si="199"/>
        <v>UWFE</v>
      </c>
      <c r="L757" s="90">
        <f>DeltaCalc!AF757</f>
        <v>5953.126953125</v>
      </c>
      <c r="M757" s="90">
        <f t="shared" si="189"/>
        <v>19116.568359375</v>
      </c>
      <c r="N757" s="90">
        <f t="shared" si="190"/>
        <v>6446.18701171875</v>
      </c>
      <c r="O757" s="90">
        <f t="shared" si="191"/>
        <v>4387.076171875</v>
      </c>
      <c r="P757" s="90">
        <f t="shared" si="200"/>
        <v>10833.26318359375</v>
      </c>
      <c r="Q757" s="90">
        <f t="shared" si="192"/>
        <v>5953.126953125</v>
      </c>
      <c r="R757" s="92">
        <f>Data!CG757</f>
        <v>0</v>
      </c>
      <c r="S757" s="92">
        <f>Data!CH757</f>
        <v>2983.963623046875</v>
      </c>
      <c r="T757" s="92">
        <f>Data!CI757</f>
        <v>800</v>
      </c>
      <c r="U757" s="92">
        <f>Data!CJ757</f>
        <v>3783.963623046875</v>
      </c>
      <c r="V757" s="90">
        <f>Data!CA758</f>
        <v>209.8701171875</v>
      </c>
      <c r="W757" s="90">
        <f>Data!CC757</f>
        <v>964.91229248046875</v>
      </c>
      <c r="X757" s="90" t="str">
        <f t="shared" si="201"/>
        <v/>
      </c>
      <c r="Y757" s="90">
        <f>Data!BU758</f>
        <v>207.76458740234375</v>
      </c>
      <c r="Z757" s="90">
        <f>Data!BW757</f>
        <v>99000</v>
      </c>
      <c r="AA757" s="90" t="str">
        <f t="shared" si="202"/>
        <v/>
      </c>
      <c r="AB757" s="90">
        <f>Data!BX758</f>
        <v>201.94136047363281</v>
      </c>
      <c r="AC757" s="90">
        <f>Data!BZ757</f>
        <v>99000</v>
      </c>
      <c r="AD757" s="90" t="str">
        <f t="shared" si="203"/>
        <v/>
      </c>
    </row>
    <row r="758" spans="1:30">
      <c r="A758" s="77">
        <v>198403</v>
      </c>
      <c r="B758" s="88">
        <f t="shared" si="193"/>
        <v>30650</v>
      </c>
      <c r="C758" s="79" t="str">
        <f t="shared" si="194"/>
        <v>Flood</v>
      </c>
      <c r="D758" s="79" t="str">
        <f t="shared" si="195"/>
        <v>Flood</v>
      </c>
      <c r="E758" s="79" t="str">
        <f t="shared" si="196"/>
        <v>Flood</v>
      </c>
      <c r="F758" s="89" t="str">
        <f t="shared" si="187"/>
        <v>&gt;RC</v>
      </c>
      <c r="G758" s="89" t="str">
        <f t="shared" si="188"/>
        <v>Storage</v>
      </c>
      <c r="H758" s="89" t="str">
        <f t="shared" si="197"/>
        <v>Tracy</v>
      </c>
      <c r="I758" s="89" t="str">
        <f t="shared" si="198"/>
        <v>Storage</v>
      </c>
      <c r="J758" s="79" t="str">
        <f>IF(DeltaCalc!P758="","--",DeltaCalc!P758)</f>
        <v>--</v>
      </c>
      <c r="K758" s="89" t="str">
        <f t="shared" si="199"/>
        <v>UWFE</v>
      </c>
      <c r="L758" s="90">
        <f>DeltaCalc!AF758</f>
        <v>63795.2578125</v>
      </c>
      <c r="M758" s="90">
        <f t="shared" si="189"/>
        <v>52921.59765625</v>
      </c>
      <c r="N758" s="90">
        <f t="shared" si="190"/>
        <v>6094.45068359375</v>
      </c>
      <c r="O758" s="90">
        <f t="shared" si="191"/>
        <v>4263.78857421875</v>
      </c>
      <c r="P758" s="90">
        <f t="shared" si="200"/>
        <v>10358.2392578125</v>
      </c>
      <c r="Q758" s="90">
        <f t="shared" si="192"/>
        <v>63795.2578125</v>
      </c>
      <c r="R758" s="92">
        <f>Data!CG758</f>
        <v>0</v>
      </c>
      <c r="S758" s="92">
        <f>Data!CH758</f>
        <v>2515.544921875</v>
      </c>
      <c r="T758" s="92">
        <f>Data!CI758</f>
        <v>800</v>
      </c>
      <c r="U758" s="92">
        <f>Data!CJ758</f>
        <v>3315.544921875</v>
      </c>
      <c r="V758" s="90">
        <f>Data!CA759</f>
        <v>256.0496826171875</v>
      </c>
      <c r="W758" s="90">
        <f>Data!CC758</f>
        <v>964.91229248046875</v>
      </c>
      <c r="X758" s="90" t="str">
        <f t="shared" si="201"/>
        <v/>
      </c>
      <c r="Y758" s="90">
        <f>Data!BU759</f>
        <v>216.50132751464844</v>
      </c>
      <c r="Z758" s="90">
        <f>Data!BW758</f>
        <v>99000</v>
      </c>
      <c r="AA758" s="90" t="str">
        <f t="shared" si="202"/>
        <v/>
      </c>
      <c r="AB758" s="90">
        <f>Data!BX759</f>
        <v>188.359619140625</v>
      </c>
      <c r="AC758" s="90">
        <f>Data!BZ758</f>
        <v>99000</v>
      </c>
      <c r="AD758" s="90" t="str">
        <f t="shared" si="203"/>
        <v/>
      </c>
    </row>
    <row r="759" spans="1:30">
      <c r="A759" s="77">
        <v>198404</v>
      </c>
      <c r="B759" s="88">
        <f t="shared" si="193"/>
        <v>30681</v>
      </c>
      <c r="C759" s="79" t="str">
        <f t="shared" si="194"/>
        <v>Flood</v>
      </c>
      <c r="D759" s="79" t="str">
        <f t="shared" si="195"/>
        <v>Flood</v>
      </c>
      <c r="E759" s="79" t="str">
        <f t="shared" si="196"/>
        <v>Flood</v>
      </c>
      <c r="F759" s="89" t="str">
        <f t="shared" si="187"/>
        <v>Storage</v>
      </c>
      <c r="G759" s="89" t="str">
        <f t="shared" si="188"/>
        <v>Storage</v>
      </c>
      <c r="H759" s="89" t="str">
        <f t="shared" si="197"/>
        <v>Storage</v>
      </c>
      <c r="I759" s="89" t="str">
        <f t="shared" si="198"/>
        <v>Storage</v>
      </c>
      <c r="J759" s="79" t="str">
        <f>IF(DeltaCalc!P759="","--",DeltaCalc!P759)</f>
        <v>--</v>
      </c>
      <c r="K759" s="89" t="str">
        <f t="shared" si="199"/>
        <v>UWFE</v>
      </c>
      <c r="L759" s="90">
        <f>DeltaCalc!AF759</f>
        <v>153546.83405754509</v>
      </c>
      <c r="M759" s="90">
        <f t="shared" si="189"/>
        <v>78223.7734375</v>
      </c>
      <c r="N759" s="90">
        <f t="shared" si="190"/>
        <v>6715.05029296875</v>
      </c>
      <c r="O759" s="90">
        <f t="shared" si="191"/>
        <v>1914.72998046875</v>
      </c>
      <c r="P759" s="90">
        <f t="shared" si="200"/>
        <v>8629.7802734375</v>
      </c>
      <c r="Q759" s="90">
        <f t="shared" si="192"/>
        <v>156178.71875</v>
      </c>
      <c r="R759" s="92">
        <f>Data!CG759</f>
        <v>0</v>
      </c>
      <c r="S759" s="92">
        <f>Data!CH759</f>
        <v>2041.07861328125</v>
      </c>
      <c r="T759" s="92">
        <f>Data!CI759</f>
        <v>800</v>
      </c>
      <c r="U759" s="92">
        <f>Data!CJ759</f>
        <v>2841.07861328125</v>
      </c>
      <c r="V759" s="90">
        <f>Data!CA760</f>
        <v>304.71124267578125</v>
      </c>
      <c r="W759" s="90">
        <f>Data!CC759</f>
        <v>964.91229248046875</v>
      </c>
      <c r="X759" s="90" t="str">
        <f t="shared" si="201"/>
        <v/>
      </c>
      <c r="Y759" s="90">
        <f>Data!BU760</f>
        <v>260.86083984375</v>
      </c>
      <c r="Z759" s="90">
        <f>Data!BW759</f>
        <v>99000</v>
      </c>
      <c r="AA759" s="90" t="str">
        <f t="shared" si="202"/>
        <v/>
      </c>
      <c r="AB759" s="90">
        <f>Data!BX760</f>
        <v>185.99809265136719</v>
      </c>
      <c r="AC759" s="90">
        <f>Data!BZ759</f>
        <v>99000</v>
      </c>
      <c r="AD759" s="90" t="str">
        <f t="shared" si="203"/>
        <v/>
      </c>
    </row>
    <row r="760" spans="1:30">
      <c r="A760" s="77">
        <v>198405</v>
      </c>
      <c r="B760" s="88">
        <f t="shared" si="193"/>
        <v>30712</v>
      </c>
      <c r="C760" s="79" t="str">
        <f t="shared" si="194"/>
        <v>Flood</v>
      </c>
      <c r="D760" s="79" t="str">
        <f t="shared" si="195"/>
        <v>Flood</v>
      </c>
      <c r="E760" s="79" t="str">
        <f t="shared" si="196"/>
        <v>Flood</v>
      </c>
      <c r="F760" s="89" t="str">
        <f t="shared" si="187"/>
        <v>Storage</v>
      </c>
      <c r="G760" s="89" t="str">
        <f t="shared" si="188"/>
        <v>Storage</v>
      </c>
      <c r="H760" s="89" t="str">
        <f t="shared" si="197"/>
        <v>Storage</v>
      </c>
      <c r="I760" s="89" t="str">
        <f t="shared" si="198"/>
        <v>Storage</v>
      </c>
      <c r="J760" s="79" t="str">
        <f>IF(DeltaCalc!P760="","--",DeltaCalc!P760)</f>
        <v>--</v>
      </c>
      <c r="K760" s="89" t="str">
        <f t="shared" si="199"/>
        <v>UWFE</v>
      </c>
      <c r="L760" s="90">
        <f>DeltaCalc!AF760</f>
        <v>54974.12109375</v>
      </c>
      <c r="M760" s="90">
        <f t="shared" si="189"/>
        <v>47424.046875</v>
      </c>
      <c r="N760" s="90">
        <f t="shared" si="190"/>
        <v>6720.04296875</v>
      </c>
      <c r="O760" s="90">
        <f t="shared" si="191"/>
        <v>1978.974609375</v>
      </c>
      <c r="P760" s="90">
        <f t="shared" si="200"/>
        <v>8699.017578125</v>
      </c>
      <c r="Q760" s="90">
        <f t="shared" si="192"/>
        <v>54974.12109375</v>
      </c>
      <c r="R760" s="92">
        <f>Data!CG760</f>
        <v>0</v>
      </c>
      <c r="S760" s="92">
        <f>Data!CH760</f>
        <v>300</v>
      </c>
      <c r="T760" s="92">
        <f>Data!CI760</f>
        <v>800</v>
      </c>
      <c r="U760" s="92">
        <f>Data!CJ760</f>
        <v>1100</v>
      </c>
      <c r="V760" s="90">
        <f>Data!CA761</f>
        <v>380.765869140625</v>
      </c>
      <c r="W760" s="90">
        <f>Data!CC760</f>
        <v>631.57891845703125</v>
      </c>
      <c r="X760" s="90" t="str">
        <f t="shared" si="201"/>
        <v/>
      </c>
      <c r="Y760" s="90">
        <f>Data!BU761</f>
        <v>248.65577697753906</v>
      </c>
      <c r="Z760" s="90">
        <f>Data!BW760</f>
        <v>99000</v>
      </c>
      <c r="AA760" s="90" t="str">
        <f t="shared" si="202"/>
        <v/>
      </c>
      <c r="AB760" s="90">
        <f>Data!BX761</f>
        <v>188.90818786621094</v>
      </c>
      <c r="AC760" s="90">
        <f>Data!BZ760</f>
        <v>99000</v>
      </c>
      <c r="AD760" s="90" t="str">
        <f t="shared" si="203"/>
        <v/>
      </c>
    </row>
    <row r="761" spans="1:30">
      <c r="A761" s="77">
        <v>198406</v>
      </c>
      <c r="B761" s="88">
        <f t="shared" si="193"/>
        <v>30741</v>
      </c>
      <c r="C761" s="79" t="str">
        <f t="shared" si="194"/>
        <v>Keswick</v>
      </c>
      <c r="D761" s="79" t="str">
        <f t="shared" si="195"/>
        <v>Flood</v>
      </c>
      <c r="E761" s="79" t="str">
        <f t="shared" si="196"/>
        <v>Flood</v>
      </c>
      <c r="F761" s="89" t="str">
        <f t="shared" si="187"/>
        <v>Storage</v>
      </c>
      <c r="G761" s="89" t="str">
        <f t="shared" si="188"/>
        <v>Storage</v>
      </c>
      <c r="H761" s="89" t="str">
        <f t="shared" si="197"/>
        <v>Storage</v>
      </c>
      <c r="I761" s="89" t="str">
        <f t="shared" si="198"/>
        <v>Storage</v>
      </c>
      <c r="J761" s="79" t="str">
        <f>IF(DeltaCalc!P761="","--",DeltaCalc!P761)</f>
        <v>--</v>
      </c>
      <c r="K761" s="89" t="str">
        <f t="shared" si="199"/>
        <v>UWFE</v>
      </c>
      <c r="L761" s="90">
        <f>DeltaCalc!AF761</f>
        <v>18398.501987431766</v>
      </c>
      <c r="M761" s="90">
        <f t="shared" si="189"/>
        <v>33438.4921875</v>
      </c>
      <c r="N761" s="90">
        <f t="shared" si="190"/>
        <v>6787.22216796875</v>
      </c>
      <c r="O761" s="90">
        <f t="shared" si="191"/>
        <v>2751.60595703125</v>
      </c>
      <c r="P761" s="90">
        <f t="shared" si="200"/>
        <v>9538.828125</v>
      </c>
      <c r="Q761" s="90">
        <f t="shared" si="192"/>
        <v>24037.7421875</v>
      </c>
      <c r="R761" s="92">
        <f>Data!CG761</f>
        <v>0</v>
      </c>
      <c r="S761" s="92">
        <f>Data!CH761</f>
        <v>1562.3389892578125</v>
      </c>
      <c r="T761" s="92">
        <f>Data!CI761</f>
        <v>800</v>
      </c>
      <c r="U761" s="92">
        <f>Data!CJ761</f>
        <v>2362.339111328125</v>
      </c>
      <c r="V761" s="90">
        <f>Data!CA762</f>
        <v>290.79989624023438</v>
      </c>
      <c r="W761" s="90">
        <f>Data!CC761</f>
        <v>631.57891845703125</v>
      </c>
      <c r="X761" s="90" t="str">
        <f t="shared" si="201"/>
        <v/>
      </c>
      <c r="Y761" s="90">
        <f>Data!BU762</f>
        <v>216.13491821289062</v>
      </c>
      <c r="Z761" s="90">
        <f>Data!BW761</f>
        <v>99000</v>
      </c>
      <c r="AA761" s="90" t="str">
        <f t="shared" si="202"/>
        <v/>
      </c>
      <c r="AB761" s="90">
        <f>Data!BX762</f>
        <v>189.63229370117187</v>
      </c>
      <c r="AC761" s="90">
        <f>Data!BZ761</f>
        <v>99000</v>
      </c>
      <c r="AD761" s="90" t="str">
        <f t="shared" si="203"/>
        <v/>
      </c>
    </row>
    <row r="762" spans="1:30">
      <c r="A762" s="77">
        <v>198407</v>
      </c>
      <c r="B762" s="88">
        <f t="shared" si="193"/>
        <v>30772</v>
      </c>
      <c r="C762" s="79" t="str">
        <f t="shared" si="194"/>
        <v>Flood</v>
      </c>
      <c r="D762" s="79" t="str">
        <f t="shared" si="195"/>
        <v>Flood</v>
      </c>
      <c r="E762" s="79" t="str">
        <f t="shared" si="196"/>
        <v>Flood</v>
      </c>
      <c r="F762" s="89" t="str">
        <f t="shared" si="187"/>
        <v>Storage</v>
      </c>
      <c r="G762" s="89" t="str">
        <f t="shared" si="188"/>
        <v>Storage</v>
      </c>
      <c r="H762" s="89" t="str">
        <f t="shared" si="197"/>
        <v>Storage</v>
      </c>
      <c r="I762" s="89" t="str">
        <f t="shared" si="198"/>
        <v>Storage</v>
      </c>
      <c r="J762" s="79" t="str">
        <f>IF(DeltaCalc!P762="","--",DeltaCalc!P762)</f>
        <v>--</v>
      </c>
      <c r="K762" s="89" t="str">
        <f t="shared" si="199"/>
        <v>UWFE</v>
      </c>
      <c r="L762" s="90">
        <f>DeltaCalc!AF762</f>
        <v>17261.71974150998</v>
      </c>
      <c r="M762" s="90">
        <f t="shared" si="189"/>
        <v>33591.859375</v>
      </c>
      <c r="N762" s="90">
        <f t="shared" si="190"/>
        <v>6531.91064453125</v>
      </c>
      <c r="O762" s="90">
        <f t="shared" si="191"/>
        <v>2515.291259765625</v>
      </c>
      <c r="P762" s="90">
        <f t="shared" si="200"/>
        <v>9047.201904296875</v>
      </c>
      <c r="Q762" s="90">
        <f t="shared" si="192"/>
        <v>20380.052734375</v>
      </c>
      <c r="R762" s="92">
        <f>Data!CG762</f>
        <v>0</v>
      </c>
      <c r="S762" s="92">
        <f>Data!CH762</f>
        <v>1627.759521484375</v>
      </c>
      <c r="T762" s="92">
        <f>Data!CI762</f>
        <v>800</v>
      </c>
      <c r="U762" s="92">
        <f>Data!CJ762</f>
        <v>2427.759521484375</v>
      </c>
      <c r="V762" s="90">
        <f>Data!CA763</f>
        <v>233.56494140625</v>
      </c>
      <c r="W762" s="90">
        <f>Data!CC762</f>
        <v>631.57891845703125</v>
      </c>
      <c r="X762" s="90" t="str">
        <f t="shared" si="201"/>
        <v/>
      </c>
      <c r="Y762" s="90">
        <f>Data!BU763</f>
        <v>217.99298095703125</v>
      </c>
      <c r="Z762" s="90">
        <f>Data!BW762</f>
        <v>99000</v>
      </c>
      <c r="AA762" s="90" t="str">
        <f t="shared" si="202"/>
        <v/>
      </c>
      <c r="AB762" s="90">
        <f>Data!BX763</f>
        <v>181.63691711425781</v>
      </c>
      <c r="AC762" s="90">
        <f>Data!BZ762</f>
        <v>99000</v>
      </c>
      <c r="AD762" s="90" t="str">
        <f t="shared" si="203"/>
        <v/>
      </c>
    </row>
    <row r="763" spans="1:30">
      <c r="A763" s="77">
        <v>198408</v>
      </c>
      <c r="B763" s="88">
        <f t="shared" si="193"/>
        <v>30802</v>
      </c>
      <c r="C763" s="79" t="str">
        <f t="shared" si="194"/>
        <v>Keswick</v>
      </c>
      <c r="D763" s="79" t="str">
        <f t="shared" si="195"/>
        <v>Nimbus</v>
      </c>
      <c r="E763" s="79" t="str">
        <f t="shared" si="196"/>
        <v>Therm.</v>
      </c>
      <c r="F763" s="89" t="str">
        <f t="shared" si="187"/>
        <v>&gt;RC</v>
      </c>
      <c r="G763" s="89" t="str">
        <f t="shared" si="188"/>
        <v>&gt;RC</v>
      </c>
      <c r="H763" s="89" t="str">
        <f t="shared" si="197"/>
        <v>PulseCap1</v>
      </c>
      <c r="I763" s="89" t="str">
        <f t="shared" si="198"/>
        <v>PulseCap1</v>
      </c>
      <c r="J763" s="79" t="str">
        <f>IF(DeltaCalc!P763="","--",DeltaCalc!P763)</f>
        <v>--</v>
      </c>
      <c r="K763" s="89" t="str">
        <f t="shared" si="199"/>
        <v>UWFE</v>
      </c>
      <c r="L763" s="90">
        <f>DeltaCalc!AF763</f>
        <v>9946.7119140625</v>
      </c>
      <c r="M763" s="90">
        <f t="shared" si="189"/>
        <v>15019.5361328125</v>
      </c>
      <c r="N763" s="90">
        <f t="shared" si="190"/>
        <v>781.1632080078125</v>
      </c>
      <c r="O763" s="90">
        <f t="shared" si="191"/>
        <v>800</v>
      </c>
      <c r="P763" s="90">
        <f t="shared" si="200"/>
        <v>1581.1632080078125</v>
      </c>
      <c r="Q763" s="90">
        <f t="shared" si="192"/>
        <v>9946.7119140625</v>
      </c>
      <c r="R763" s="92">
        <f>Data!CG763</f>
        <v>0</v>
      </c>
      <c r="S763" s="92">
        <f>Data!CH763</f>
        <v>763.05224609375</v>
      </c>
      <c r="T763" s="92">
        <f>Data!CI763</f>
        <v>800</v>
      </c>
      <c r="U763" s="92">
        <f>Data!CJ763</f>
        <v>1563.05224609375</v>
      </c>
      <c r="V763" s="90">
        <f>Data!CA764</f>
        <v>343.2548828125</v>
      </c>
      <c r="W763" s="90">
        <f>Data!CC763</f>
        <v>631.57891845703125</v>
      </c>
      <c r="X763" s="90" t="str">
        <f t="shared" si="201"/>
        <v/>
      </c>
      <c r="Y763" s="90">
        <f>Data!BU764</f>
        <v>238.5849609375</v>
      </c>
      <c r="Z763" s="90">
        <f>Data!BW763</f>
        <v>450</v>
      </c>
      <c r="AA763" s="90" t="str">
        <f t="shared" si="202"/>
        <v/>
      </c>
      <c r="AB763" s="90">
        <f>Data!BX764</f>
        <v>202.67262268066406</v>
      </c>
      <c r="AC763" s="90">
        <f>Data!BZ763</f>
        <v>450</v>
      </c>
      <c r="AD763" s="90" t="str">
        <f t="shared" si="203"/>
        <v/>
      </c>
    </row>
    <row r="764" spans="1:30">
      <c r="A764" s="77">
        <v>198409</v>
      </c>
      <c r="B764" s="88">
        <f t="shared" si="193"/>
        <v>30833</v>
      </c>
      <c r="C764" s="79" t="str">
        <f t="shared" si="194"/>
        <v>Flood</v>
      </c>
      <c r="D764" s="79" t="str">
        <f t="shared" si="195"/>
        <v>Flood</v>
      </c>
      <c r="E764" s="79" t="str">
        <f t="shared" si="196"/>
        <v>Flood</v>
      </c>
      <c r="F764" s="89" t="str">
        <f t="shared" si="187"/>
        <v>&lt;RC</v>
      </c>
      <c r="G764" s="89" t="str">
        <f t="shared" si="188"/>
        <v>&lt;RC</v>
      </c>
      <c r="H764" s="89" t="str">
        <f t="shared" si="197"/>
        <v>PulseCap1</v>
      </c>
      <c r="I764" s="89" t="str">
        <f t="shared" si="198"/>
        <v>PulseCap1</v>
      </c>
      <c r="J764" s="79" t="str">
        <f>IF(DeltaCalc!P764="","--",DeltaCalc!P764)</f>
        <v>--</v>
      </c>
      <c r="K764" s="89" t="str">
        <f t="shared" si="199"/>
        <v>UWFE</v>
      </c>
      <c r="L764" s="90">
        <f>DeltaCalc!AF764</f>
        <v>8547.40234375</v>
      </c>
      <c r="M764" s="90">
        <f t="shared" si="189"/>
        <v>12475.919921875</v>
      </c>
      <c r="N764" s="90">
        <f t="shared" si="190"/>
        <v>700</v>
      </c>
      <c r="O764" s="90">
        <f t="shared" si="191"/>
        <v>800</v>
      </c>
      <c r="P764" s="90">
        <f t="shared" si="200"/>
        <v>1500</v>
      </c>
      <c r="Q764" s="90">
        <f t="shared" si="192"/>
        <v>8547.40234375</v>
      </c>
      <c r="R764" s="92">
        <f>Data!CG764</f>
        <v>0</v>
      </c>
      <c r="S764" s="92">
        <f>Data!CH764</f>
        <v>1000</v>
      </c>
      <c r="T764" s="92">
        <f>Data!CI764</f>
        <v>984.33502197265625</v>
      </c>
      <c r="U764" s="92">
        <f>Data!CJ764</f>
        <v>1984.3349609375</v>
      </c>
      <c r="V764" s="90">
        <f>Data!CA765</f>
        <v>409.70278930664062</v>
      </c>
      <c r="W764" s="90">
        <f>Data!CC764</f>
        <v>631.57891845703125</v>
      </c>
      <c r="X764" s="90" t="str">
        <f t="shared" si="201"/>
        <v/>
      </c>
      <c r="Y764" s="90">
        <f>Data!BU765</f>
        <v>231.10142517089844</v>
      </c>
      <c r="Z764" s="90">
        <f>Data!BW764</f>
        <v>450</v>
      </c>
      <c r="AA764" s="90" t="str">
        <f t="shared" si="202"/>
        <v/>
      </c>
      <c r="AB764" s="90">
        <f>Data!BX765</f>
        <v>206.05650329589844</v>
      </c>
      <c r="AC764" s="90">
        <f>Data!BZ764</f>
        <v>450</v>
      </c>
      <c r="AD764" s="90" t="str">
        <f t="shared" si="203"/>
        <v/>
      </c>
    </row>
    <row r="765" spans="1:30">
      <c r="A765" s="77">
        <v>198410</v>
      </c>
      <c r="B765" s="88">
        <f t="shared" si="193"/>
        <v>30863</v>
      </c>
      <c r="C765" s="79" t="str">
        <f t="shared" si="194"/>
        <v>NCP</v>
      </c>
      <c r="D765" s="79" t="str">
        <f t="shared" si="195"/>
        <v>Flood</v>
      </c>
      <c r="E765" s="79" t="str">
        <f t="shared" si="196"/>
        <v>--</v>
      </c>
      <c r="F765" s="89" t="str">
        <f t="shared" si="187"/>
        <v>&lt;RC</v>
      </c>
      <c r="G765" s="89" t="str">
        <f t="shared" si="188"/>
        <v>&lt;RC</v>
      </c>
      <c r="H765" s="89" t="str">
        <f t="shared" si="197"/>
        <v>EI Split</v>
      </c>
      <c r="I765" s="89" t="str">
        <f t="shared" si="198"/>
        <v>--</v>
      </c>
      <c r="J765" s="79" t="str">
        <f>IF(DeltaCalc!P765="","--",DeltaCalc!P765)</f>
        <v>MRDO</v>
      </c>
      <c r="K765" s="89" t="str">
        <f t="shared" si="199"/>
        <v>UWFE</v>
      </c>
      <c r="L765" s="90">
        <f>DeltaCalc!AF765</f>
        <v>0</v>
      </c>
      <c r="M765" s="90">
        <f t="shared" si="189"/>
        <v>12674.23828125</v>
      </c>
      <c r="N765" s="90">
        <f t="shared" si="190"/>
        <v>2710.58349609375</v>
      </c>
      <c r="O765" s="90">
        <f t="shared" si="191"/>
        <v>2970.7734375</v>
      </c>
      <c r="P765" s="90">
        <f t="shared" si="200"/>
        <v>5681.35693359375</v>
      </c>
      <c r="Q765" s="90">
        <f t="shared" si="192"/>
        <v>0</v>
      </c>
      <c r="R765" s="92">
        <f>Data!CG765</f>
        <v>9042.248046875</v>
      </c>
      <c r="S765" s="92">
        <f>Data!CH765</f>
        <v>2500</v>
      </c>
      <c r="T765" s="92">
        <f>Data!CI765</f>
        <v>2000</v>
      </c>
      <c r="U765" s="92">
        <f>Data!CJ765</f>
        <v>4500</v>
      </c>
      <c r="V765" s="90">
        <f>Data!CA766</f>
        <v>258.32174682617188</v>
      </c>
      <c r="W765" s="90">
        <f>Data!CC765</f>
        <v>631.57891845703125</v>
      </c>
      <c r="X765" s="90" t="str">
        <f t="shared" si="201"/>
        <v/>
      </c>
      <c r="Y765" s="90">
        <f>Data!BU766</f>
        <v>278.12698364257812</v>
      </c>
      <c r="Z765" s="90">
        <f>Data!BW765</f>
        <v>450</v>
      </c>
      <c r="AA765" s="90" t="str">
        <f t="shared" si="202"/>
        <v/>
      </c>
      <c r="AB765" s="90">
        <f>Data!BX766</f>
        <v>336.94989013671875</v>
      </c>
      <c r="AC765" s="90">
        <f>Data!BZ765</f>
        <v>450</v>
      </c>
      <c r="AD765" s="90" t="str">
        <f t="shared" si="203"/>
        <v/>
      </c>
    </row>
    <row r="766" spans="1:30">
      <c r="A766" s="77">
        <v>198411</v>
      </c>
      <c r="B766" s="88">
        <f t="shared" si="193"/>
        <v>30894</v>
      </c>
      <c r="C766" s="79" t="str">
        <f t="shared" si="194"/>
        <v>--</v>
      </c>
      <c r="D766" s="79" t="str">
        <f t="shared" si="195"/>
        <v>--</v>
      </c>
      <c r="E766" s="79" t="str">
        <f t="shared" si="196"/>
        <v>--</v>
      </c>
      <c r="F766" s="89" t="str">
        <f t="shared" si="187"/>
        <v>&lt;RC</v>
      </c>
      <c r="G766" s="89" t="str">
        <f t="shared" si="188"/>
        <v>&lt;RC</v>
      </c>
      <c r="H766" s="89" t="str">
        <f t="shared" si="197"/>
        <v>--</v>
      </c>
      <c r="I766" s="89" t="str">
        <f t="shared" si="198"/>
        <v>--</v>
      </c>
      <c r="J766" s="79" t="str">
        <f>IF(DeltaCalc!P766="","--",DeltaCalc!P766)</f>
        <v>JP</v>
      </c>
      <c r="K766" s="89" t="str">
        <f t="shared" si="199"/>
        <v>IBU</v>
      </c>
      <c r="L766" s="90">
        <f>DeltaCalc!AF766</f>
        <v>0</v>
      </c>
      <c r="M766" s="90">
        <f t="shared" si="189"/>
        <v>22823.634765625</v>
      </c>
      <c r="N766" s="90">
        <f t="shared" si="190"/>
        <v>6507.1591796875</v>
      </c>
      <c r="O766" s="90">
        <f t="shared" si="191"/>
        <v>3432.270263671875</v>
      </c>
      <c r="P766" s="90">
        <f t="shared" si="200"/>
        <v>9939.429443359375</v>
      </c>
      <c r="Q766" s="90">
        <f t="shared" si="192"/>
        <v>3177.125</v>
      </c>
      <c r="R766" s="92">
        <f>Data!CG766</f>
        <v>22823.634765625</v>
      </c>
      <c r="S766" s="92">
        <f>Data!CH766</f>
        <v>6680</v>
      </c>
      <c r="T766" s="92">
        <f>Data!CI766</f>
        <v>4537.67333984375</v>
      </c>
      <c r="U766" s="92">
        <f>Data!CJ766</f>
        <v>11217.673828125</v>
      </c>
      <c r="V766" s="90">
        <f>Data!CA767</f>
        <v>256.85391235351562</v>
      </c>
      <c r="W766" s="90">
        <f>Data!CC766</f>
        <v>631.57891845703125</v>
      </c>
      <c r="X766" s="90" t="str">
        <f t="shared" si="201"/>
        <v/>
      </c>
      <c r="Y766" s="90">
        <f>Data!BU767</f>
        <v>450.32623291015625</v>
      </c>
      <c r="Z766" s="90">
        <f>Data!BW766</f>
        <v>450</v>
      </c>
      <c r="AA766" s="90">
        <f t="shared" si="202"/>
        <v>0.32623291015625</v>
      </c>
      <c r="AB766" s="90">
        <f>Data!BX767</f>
        <v>356.66290283203125</v>
      </c>
      <c r="AC766" s="90">
        <f>Data!BZ766</f>
        <v>450</v>
      </c>
      <c r="AD766" s="90" t="str">
        <f t="shared" si="203"/>
        <v/>
      </c>
    </row>
    <row r="767" spans="1:30">
      <c r="A767" s="77">
        <v>198412</v>
      </c>
      <c r="B767" s="88">
        <f t="shared" si="193"/>
        <v>30925</v>
      </c>
      <c r="C767" s="79" t="str">
        <f t="shared" si="194"/>
        <v>NCP</v>
      </c>
      <c r="D767" s="79" t="str">
        <f t="shared" si="195"/>
        <v>Nimbus</v>
      </c>
      <c r="E767" s="79" t="str">
        <f t="shared" si="196"/>
        <v>--</v>
      </c>
      <c r="F767" s="89" t="str">
        <f t="shared" si="187"/>
        <v>&lt;RC</v>
      </c>
      <c r="G767" s="89" t="str">
        <f t="shared" si="188"/>
        <v>&lt;RC</v>
      </c>
      <c r="H767" s="89" t="str">
        <f t="shared" si="197"/>
        <v>Tracy</v>
      </c>
      <c r="I767" s="89" t="str">
        <f t="shared" si="198"/>
        <v>Banks</v>
      </c>
      <c r="J767" s="79" t="str">
        <f>IF(DeltaCalc!P767="","--",DeltaCalc!P767)</f>
        <v>MRDO</v>
      </c>
      <c r="K767" s="89" t="str">
        <f t="shared" si="199"/>
        <v>UWFE</v>
      </c>
      <c r="L767" s="90">
        <f>DeltaCalc!AF767</f>
        <v>0</v>
      </c>
      <c r="M767" s="90">
        <f t="shared" si="189"/>
        <v>15197.7880859375</v>
      </c>
      <c r="N767" s="90">
        <f t="shared" si="190"/>
        <v>6680</v>
      </c>
      <c r="O767" s="90">
        <f t="shared" si="191"/>
        <v>4504.48974609375</v>
      </c>
      <c r="P767" s="90">
        <f t="shared" si="200"/>
        <v>11184.48974609375</v>
      </c>
      <c r="Q767" s="90">
        <f t="shared" si="192"/>
        <v>0</v>
      </c>
      <c r="R767" s="92">
        <f>Data!CG767</f>
        <v>12657.4326171875</v>
      </c>
      <c r="S767" s="92">
        <f>Data!CH767</f>
        <v>6680</v>
      </c>
      <c r="T767" s="92">
        <f>Data!CI767</f>
        <v>4504.48974609375</v>
      </c>
      <c r="U767" s="92">
        <f>Data!CJ767</f>
        <v>11184.490234375</v>
      </c>
      <c r="V767" s="90">
        <f>Data!CA768</f>
        <v>317.38668823242187</v>
      </c>
      <c r="W767" s="90">
        <f>Data!CC767</f>
        <v>631.57891845703125</v>
      </c>
      <c r="X767" s="90" t="str">
        <f t="shared" si="201"/>
        <v/>
      </c>
      <c r="Y767" s="90">
        <f>Data!BU768</f>
        <v>915.69342041015625</v>
      </c>
      <c r="Z767" s="90">
        <f>Data!BW767</f>
        <v>1350</v>
      </c>
      <c r="AA767" s="90" t="str">
        <f t="shared" si="202"/>
        <v/>
      </c>
      <c r="AB767" s="90">
        <f>Data!BX768</f>
        <v>680.58343505859375</v>
      </c>
      <c r="AC767" s="90">
        <f>Data!BZ767</f>
        <v>1650</v>
      </c>
      <c r="AD767" s="90" t="str">
        <f t="shared" si="203"/>
        <v/>
      </c>
    </row>
    <row r="768" spans="1:30">
      <c r="A768" s="77">
        <v>198413</v>
      </c>
      <c r="B768" s="88">
        <f t="shared" si="193"/>
        <v>30955</v>
      </c>
      <c r="C768" s="79" t="str">
        <f t="shared" si="194"/>
        <v>--</v>
      </c>
      <c r="D768" s="79" t="str">
        <f t="shared" si="195"/>
        <v>--</v>
      </c>
      <c r="E768" s="79" t="str">
        <f t="shared" si="196"/>
        <v>--</v>
      </c>
      <c r="F768" s="89" t="str">
        <f t="shared" si="187"/>
        <v>&lt;RC</v>
      </c>
      <c r="G768" s="89" t="str">
        <f t="shared" si="188"/>
        <v>&gt;RC</v>
      </c>
      <c r="H768" s="89" t="str">
        <f t="shared" si="197"/>
        <v>Tracy</v>
      </c>
      <c r="I768" s="89" t="str">
        <f t="shared" si="198"/>
        <v>--</v>
      </c>
      <c r="J768" s="79" t="str">
        <f>IF(DeltaCalc!P768="","--",DeltaCalc!P768)</f>
        <v>MRDO</v>
      </c>
      <c r="K768" s="89" t="str">
        <f t="shared" si="199"/>
        <v>IBU</v>
      </c>
      <c r="L768" s="90">
        <f>DeltaCalc!AF768</f>
        <v>0</v>
      </c>
      <c r="M768" s="90">
        <f t="shared" si="189"/>
        <v>28225.955078125</v>
      </c>
      <c r="N768" s="90">
        <f t="shared" si="190"/>
        <v>6488.4287109375</v>
      </c>
      <c r="O768" s="90">
        <f t="shared" si="191"/>
        <v>4454.97119140625</v>
      </c>
      <c r="P768" s="90">
        <f t="shared" si="200"/>
        <v>10943.39990234375</v>
      </c>
      <c r="Q768" s="90">
        <f t="shared" si="192"/>
        <v>0</v>
      </c>
      <c r="R768" s="92">
        <f>Data!CG768</f>
        <v>6879.1474609375</v>
      </c>
      <c r="S768" s="92">
        <f>Data!CH768</f>
        <v>4955.45458984375</v>
      </c>
      <c r="T768" s="92">
        <f>Data!CI768</f>
        <v>4454.97119140625</v>
      </c>
      <c r="U768" s="92">
        <f>Data!CJ768</f>
        <v>9410.42578125</v>
      </c>
      <c r="V768" s="90">
        <f>Data!CA769</f>
        <v>481.3433837890625</v>
      </c>
      <c r="W768" s="90">
        <f>Data!CC768</f>
        <v>964.91229248046875</v>
      </c>
      <c r="X768" s="90" t="str">
        <f t="shared" si="201"/>
        <v/>
      </c>
      <c r="Y768" s="90">
        <f>Data!BU769</f>
        <v>861.9638671875</v>
      </c>
      <c r="Z768" s="90">
        <f>Data!BW768</f>
        <v>99000</v>
      </c>
      <c r="AA768" s="90" t="str">
        <f t="shared" si="202"/>
        <v/>
      </c>
      <c r="AB768" s="90">
        <f>Data!BX769</f>
        <v>300.07611083984375</v>
      </c>
      <c r="AC768" s="90">
        <f>Data!BZ768</f>
        <v>99000</v>
      </c>
      <c r="AD768" s="90" t="str">
        <f t="shared" si="203"/>
        <v/>
      </c>
    </row>
    <row r="769" spans="1:30">
      <c r="A769" s="77">
        <v>198502</v>
      </c>
      <c r="B769" s="88">
        <f t="shared" si="193"/>
        <v>30986</v>
      </c>
      <c r="C769" s="79" t="str">
        <f t="shared" si="194"/>
        <v>--</v>
      </c>
      <c r="D769" s="79" t="str">
        <f t="shared" si="195"/>
        <v>Nimbus</v>
      </c>
      <c r="E769" s="79" t="str">
        <f t="shared" si="196"/>
        <v>--</v>
      </c>
      <c r="F769" s="89" t="str">
        <f t="shared" si="187"/>
        <v>@RC</v>
      </c>
      <c r="G769" s="89" t="str">
        <f t="shared" si="188"/>
        <v>&lt;RC</v>
      </c>
      <c r="H769" s="89" t="str">
        <f t="shared" si="197"/>
        <v>--</v>
      </c>
      <c r="I769" s="89" t="str">
        <f t="shared" si="198"/>
        <v>--</v>
      </c>
      <c r="J769" s="79" t="str">
        <f>IF(DeltaCalc!P769="","--",DeltaCalc!P769)</f>
        <v>MRDO</v>
      </c>
      <c r="K769" s="89" t="str">
        <f t="shared" si="199"/>
        <v>UWFE</v>
      </c>
      <c r="L769" s="90">
        <f>DeltaCalc!AF769</f>
        <v>0</v>
      </c>
      <c r="M769" s="90">
        <f t="shared" si="189"/>
        <v>13813.615234375</v>
      </c>
      <c r="N769" s="90">
        <f t="shared" si="190"/>
        <v>4214.55712890625</v>
      </c>
      <c r="O769" s="90">
        <f t="shared" si="191"/>
        <v>3787.5361328125</v>
      </c>
      <c r="P769" s="90">
        <f t="shared" si="200"/>
        <v>8002.09326171875</v>
      </c>
      <c r="Q769" s="90">
        <f t="shared" si="192"/>
        <v>0</v>
      </c>
      <c r="R769" s="92">
        <f>Data!CG769</f>
        <v>0</v>
      </c>
      <c r="S769" s="92">
        <f>Data!CH769</f>
        <v>6387.77490234375</v>
      </c>
      <c r="T769" s="92">
        <f>Data!CI769</f>
        <v>3868.13427734375</v>
      </c>
      <c r="U769" s="92">
        <f>Data!CJ769</f>
        <v>10255.9091796875</v>
      </c>
      <c r="V769" s="90">
        <f>Data!CA770</f>
        <v>266.2110595703125</v>
      </c>
      <c r="W769" s="90">
        <f>Data!CC769</f>
        <v>964.91229248046875</v>
      </c>
      <c r="X769" s="90" t="str">
        <f t="shared" si="201"/>
        <v/>
      </c>
      <c r="Y769" s="90">
        <f>Data!BU770</f>
        <v>310.53533935546875</v>
      </c>
      <c r="Z769" s="90">
        <f>Data!BW769</f>
        <v>99000</v>
      </c>
      <c r="AA769" s="90" t="str">
        <f t="shared" si="202"/>
        <v/>
      </c>
      <c r="AB769" s="90">
        <f>Data!BX770</f>
        <v>266.34109497070312</v>
      </c>
      <c r="AC769" s="90">
        <f>Data!BZ769</f>
        <v>99000</v>
      </c>
      <c r="AD769" s="90" t="str">
        <f t="shared" si="203"/>
        <v/>
      </c>
    </row>
    <row r="770" spans="1:30">
      <c r="A770" s="77">
        <v>198503</v>
      </c>
      <c r="B770" s="88">
        <f t="shared" si="193"/>
        <v>31016</v>
      </c>
      <c r="C770" s="79" t="str">
        <f t="shared" si="194"/>
        <v>Flood</v>
      </c>
      <c r="D770" s="79" t="str">
        <f t="shared" si="195"/>
        <v>Flood</v>
      </c>
      <c r="E770" s="79" t="str">
        <f t="shared" si="196"/>
        <v>Therm.</v>
      </c>
      <c r="F770" s="89" t="str">
        <f t="shared" si="187"/>
        <v>&lt;RC</v>
      </c>
      <c r="G770" s="89" t="str">
        <f t="shared" si="188"/>
        <v>&lt;RC</v>
      </c>
      <c r="H770" s="89" t="str">
        <f t="shared" si="197"/>
        <v>Tracy</v>
      </c>
      <c r="I770" s="89" t="str">
        <f t="shared" si="198"/>
        <v>Banks</v>
      </c>
      <c r="J770" s="79" t="str">
        <f>IF(DeltaCalc!P770="","--",DeltaCalc!P770)</f>
        <v>--</v>
      </c>
      <c r="K770" s="89" t="str">
        <f t="shared" si="199"/>
        <v>UWFE</v>
      </c>
      <c r="L770" s="90">
        <f>DeltaCalc!AF770</f>
        <v>7784.70556640625</v>
      </c>
      <c r="M770" s="90">
        <f t="shared" si="189"/>
        <v>26991.501953125</v>
      </c>
      <c r="N770" s="90">
        <f t="shared" si="190"/>
        <v>6680</v>
      </c>
      <c r="O770" s="90">
        <f t="shared" si="191"/>
        <v>4242.20166015625</v>
      </c>
      <c r="P770" s="90">
        <f t="shared" si="200"/>
        <v>10922.20166015625</v>
      </c>
      <c r="Q770" s="90">
        <f t="shared" si="192"/>
        <v>7784.70556640625</v>
      </c>
      <c r="R770" s="92">
        <f>Data!CG770</f>
        <v>0</v>
      </c>
      <c r="S770" s="92">
        <f>Data!CH770</f>
        <v>6680</v>
      </c>
      <c r="T770" s="92">
        <f>Data!CI770</f>
        <v>4242.20166015625</v>
      </c>
      <c r="U770" s="92">
        <f>Data!CJ770</f>
        <v>10922.201171875</v>
      </c>
      <c r="V770" s="90">
        <f>Data!CA771</f>
        <v>232.86949157714844</v>
      </c>
      <c r="W770" s="90">
        <f>Data!CC770</f>
        <v>964.91229248046875</v>
      </c>
      <c r="X770" s="90" t="str">
        <f t="shared" si="201"/>
        <v/>
      </c>
      <c r="Y770" s="90">
        <f>Data!BU771</f>
        <v>329.65127563476562</v>
      </c>
      <c r="Z770" s="90">
        <f>Data!BW770</f>
        <v>99000</v>
      </c>
      <c r="AA770" s="90" t="str">
        <f t="shared" si="202"/>
        <v/>
      </c>
      <c r="AB770" s="90">
        <f>Data!BX771</f>
        <v>206.23785400390625</v>
      </c>
      <c r="AC770" s="90">
        <f>Data!BZ770</f>
        <v>99000</v>
      </c>
      <c r="AD770" s="90" t="str">
        <f t="shared" si="203"/>
        <v/>
      </c>
    </row>
    <row r="771" spans="1:30">
      <c r="A771" s="77">
        <v>198504</v>
      </c>
      <c r="B771" s="88">
        <f t="shared" si="193"/>
        <v>31047</v>
      </c>
      <c r="C771" s="79" t="str">
        <f t="shared" si="194"/>
        <v>Flood</v>
      </c>
      <c r="D771" s="79" t="str">
        <f t="shared" si="195"/>
        <v>Flood</v>
      </c>
      <c r="E771" s="79" t="str">
        <f t="shared" si="196"/>
        <v>Therm.</v>
      </c>
      <c r="F771" s="89" t="str">
        <f t="shared" si="187"/>
        <v>&gt;RC</v>
      </c>
      <c r="G771" s="89" t="str">
        <f t="shared" si="188"/>
        <v>Storage</v>
      </c>
      <c r="H771" s="89" t="str">
        <f t="shared" si="197"/>
        <v>Tracy</v>
      </c>
      <c r="I771" s="89" t="str">
        <f t="shared" si="198"/>
        <v>Banks</v>
      </c>
      <c r="J771" s="79" t="str">
        <f>IF(DeltaCalc!P771="","--",DeltaCalc!P771)</f>
        <v>--</v>
      </c>
      <c r="K771" s="89" t="str">
        <f t="shared" si="199"/>
        <v>UWFE</v>
      </c>
      <c r="L771" s="90">
        <f>DeltaCalc!AF771</f>
        <v>9991.7326381291823</v>
      </c>
      <c r="M771" s="90">
        <f t="shared" si="189"/>
        <v>24276.57421875</v>
      </c>
      <c r="N771" s="90">
        <f t="shared" si="190"/>
        <v>7051.60546875</v>
      </c>
      <c r="O771" s="90">
        <f t="shared" si="191"/>
        <v>4219.5048828125</v>
      </c>
      <c r="P771" s="90">
        <f t="shared" si="200"/>
        <v>11271.1103515625</v>
      </c>
      <c r="Q771" s="90">
        <f t="shared" si="192"/>
        <v>11280.0615234375</v>
      </c>
      <c r="R771" s="92">
        <f>Data!CG771</f>
        <v>0</v>
      </c>
      <c r="S771" s="92">
        <f>Data!CH771</f>
        <v>4500</v>
      </c>
      <c r="T771" s="92">
        <f>Data!CI771</f>
        <v>3750</v>
      </c>
      <c r="U771" s="92">
        <f>Data!CJ771</f>
        <v>8250</v>
      </c>
      <c r="V771" s="90">
        <f>Data!CA772</f>
        <v>225.58355712890625</v>
      </c>
      <c r="W771" s="90">
        <f>Data!CC771</f>
        <v>964.91229248046875</v>
      </c>
      <c r="X771" s="90" t="str">
        <f t="shared" si="201"/>
        <v/>
      </c>
      <c r="Y771" s="90">
        <f>Data!BU772</f>
        <v>252.89509582519531</v>
      </c>
      <c r="Z771" s="90">
        <f>Data!BW771</f>
        <v>99000</v>
      </c>
      <c r="AA771" s="90" t="str">
        <f t="shared" si="202"/>
        <v/>
      </c>
      <c r="AB771" s="90">
        <f>Data!BX772</f>
        <v>181.95248413085937</v>
      </c>
      <c r="AC771" s="90">
        <f>Data!BZ771</f>
        <v>99000</v>
      </c>
      <c r="AD771" s="90" t="str">
        <f t="shared" si="203"/>
        <v/>
      </c>
    </row>
    <row r="772" spans="1:30">
      <c r="A772" s="77">
        <v>198505</v>
      </c>
      <c r="B772" s="88">
        <f t="shared" si="193"/>
        <v>31078</v>
      </c>
      <c r="C772" s="79" t="str">
        <f t="shared" si="194"/>
        <v>Keswick</v>
      </c>
      <c r="D772" s="79" t="str">
        <f t="shared" si="195"/>
        <v>Nimbus</v>
      </c>
      <c r="E772" s="79" t="str">
        <f t="shared" si="196"/>
        <v>F. Min</v>
      </c>
      <c r="F772" s="89" t="str">
        <f t="shared" si="187"/>
        <v>&lt;RC</v>
      </c>
      <c r="G772" s="89" t="str">
        <f t="shared" si="188"/>
        <v>&gt;RC</v>
      </c>
      <c r="H772" s="89" t="str">
        <f t="shared" si="197"/>
        <v>--</v>
      </c>
      <c r="I772" s="89" t="str">
        <f t="shared" si="198"/>
        <v>--</v>
      </c>
      <c r="J772" s="79" t="str">
        <f>IF(DeltaCalc!P772="","--",DeltaCalc!P772)</f>
        <v>--</v>
      </c>
      <c r="K772" s="89" t="str">
        <f t="shared" si="199"/>
        <v>UWFE</v>
      </c>
      <c r="L772" s="90">
        <f>DeltaCalc!AF772</f>
        <v>5156.13330078125</v>
      </c>
      <c r="M772" s="90">
        <f t="shared" si="189"/>
        <v>14925.8583984375</v>
      </c>
      <c r="N772" s="90">
        <f t="shared" si="190"/>
        <v>3439.39208984375</v>
      </c>
      <c r="O772" s="90">
        <f t="shared" si="191"/>
        <v>3439.39208984375</v>
      </c>
      <c r="P772" s="90">
        <f t="shared" si="200"/>
        <v>6878.7841796875</v>
      </c>
      <c r="Q772" s="90">
        <f t="shared" si="192"/>
        <v>5156.13330078125</v>
      </c>
      <c r="R772" s="92">
        <f>Data!CG772</f>
        <v>0</v>
      </c>
      <c r="S772" s="92">
        <f>Data!CH772</f>
        <v>300</v>
      </c>
      <c r="T772" s="92">
        <f>Data!CI772</f>
        <v>3000</v>
      </c>
      <c r="U772" s="92">
        <f>Data!CJ772</f>
        <v>3300</v>
      </c>
      <c r="V772" s="90">
        <f>Data!CA773</f>
        <v>232.55207824707031</v>
      </c>
      <c r="W772" s="90">
        <f>Data!CC772</f>
        <v>778.9473876953125</v>
      </c>
      <c r="X772" s="90" t="str">
        <f t="shared" si="201"/>
        <v/>
      </c>
      <c r="Y772" s="90">
        <f>Data!BU773</f>
        <v>287.9951171875</v>
      </c>
      <c r="Z772" s="90">
        <f>Data!BW772</f>
        <v>99000</v>
      </c>
      <c r="AA772" s="90" t="str">
        <f t="shared" si="202"/>
        <v/>
      </c>
      <c r="AB772" s="90">
        <f>Data!BX773</f>
        <v>234.38265991210937</v>
      </c>
      <c r="AC772" s="90">
        <f>Data!BZ772</f>
        <v>99000</v>
      </c>
      <c r="AD772" s="90" t="str">
        <f t="shared" si="203"/>
        <v/>
      </c>
    </row>
    <row r="773" spans="1:30">
      <c r="A773" s="77">
        <v>198506</v>
      </c>
      <c r="B773" s="88">
        <f t="shared" si="193"/>
        <v>31106</v>
      </c>
      <c r="C773" s="79" t="str">
        <f t="shared" si="194"/>
        <v>Keswick</v>
      </c>
      <c r="D773" s="79" t="str">
        <f t="shared" si="195"/>
        <v>Nimbus</v>
      </c>
      <c r="E773" s="79" t="str">
        <f t="shared" si="196"/>
        <v>Therm.</v>
      </c>
      <c r="F773" s="89" t="str">
        <f t="shared" si="187"/>
        <v>&lt;RC</v>
      </c>
      <c r="G773" s="89" t="str">
        <f t="shared" si="188"/>
        <v>&gt;RC</v>
      </c>
      <c r="H773" s="89" t="str">
        <f t="shared" si="197"/>
        <v>--</v>
      </c>
      <c r="I773" s="89" t="str">
        <f t="shared" si="198"/>
        <v>--</v>
      </c>
      <c r="J773" s="79" t="str">
        <f>IF(DeltaCalc!P773="","--",DeltaCalc!P773)</f>
        <v>--</v>
      </c>
      <c r="K773" s="89" t="str">
        <f t="shared" si="199"/>
        <v>UWFE</v>
      </c>
      <c r="L773" s="90">
        <f>DeltaCalc!AF773</f>
        <v>4285.9723357617131</v>
      </c>
      <c r="M773" s="90">
        <f t="shared" si="189"/>
        <v>16082.4111328125</v>
      </c>
      <c r="N773" s="90">
        <f t="shared" si="190"/>
        <v>3535.5810546875</v>
      </c>
      <c r="O773" s="90">
        <f t="shared" si="191"/>
        <v>3535.5810546875</v>
      </c>
      <c r="P773" s="90">
        <f t="shared" si="200"/>
        <v>7071.162109375</v>
      </c>
      <c r="Q773" s="90">
        <f t="shared" si="192"/>
        <v>6034.423828125</v>
      </c>
      <c r="R773" s="92">
        <f>Data!CG773</f>
        <v>0</v>
      </c>
      <c r="S773" s="92">
        <f>Data!CH773</f>
        <v>300</v>
      </c>
      <c r="T773" s="92">
        <f>Data!CI773</f>
        <v>2500</v>
      </c>
      <c r="U773" s="92">
        <f>Data!CJ773</f>
        <v>2800</v>
      </c>
      <c r="V773" s="90">
        <f>Data!CA774</f>
        <v>241.9442138671875</v>
      </c>
      <c r="W773" s="90">
        <f>Data!CC773</f>
        <v>659.64910888671875</v>
      </c>
      <c r="X773" s="90" t="str">
        <f t="shared" si="201"/>
        <v/>
      </c>
      <c r="Y773" s="90">
        <f>Data!BU774</f>
        <v>299.60519409179687</v>
      </c>
      <c r="Z773" s="90">
        <f>Data!BW773</f>
        <v>99000</v>
      </c>
      <c r="AA773" s="90" t="str">
        <f t="shared" si="202"/>
        <v/>
      </c>
      <c r="AB773" s="90">
        <f>Data!BX774</f>
        <v>249.3310546875</v>
      </c>
      <c r="AC773" s="90">
        <f>Data!BZ773</f>
        <v>99000</v>
      </c>
      <c r="AD773" s="90" t="str">
        <f t="shared" si="203"/>
        <v/>
      </c>
    </row>
    <row r="774" spans="1:30">
      <c r="A774" s="77">
        <v>198507</v>
      </c>
      <c r="B774" s="88">
        <f t="shared" si="193"/>
        <v>31137</v>
      </c>
      <c r="C774" s="79" t="str">
        <f t="shared" si="194"/>
        <v>Keswick</v>
      </c>
      <c r="D774" s="79" t="str">
        <f t="shared" si="195"/>
        <v>Nimbus</v>
      </c>
      <c r="E774" s="79" t="str">
        <f t="shared" si="196"/>
        <v>Therm.</v>
      </c>
      <c r="F774" s="89" t="str">
        <f t="shared" si="187"/>
        <v>&gt;RC</v>
      </c>
      <c r="G774" s="89" t="str">
        <f t="shared" si="188"/>
        <v>&gt;RC</v>
      </c>
      <c r="H774" s="89" t="str">
        <f t="shared" si="197"/>
        <v>--</v>
      </c>
      <c r="I774" s="89" t="str">
        <f t="shared" si="198"/>
        <v>--</v>
      </c>
      <c r="J774" s="79" t="str">
        <f>IF(DeltaCalc!P774="","--",DeltaCalc!P774)</f>
        <v>--</v>
      </c>
      <c r="K774" s="89" t="str">
        <f t="shared" si="199"/>
        <v>UWFE</v>
      </c>
      <c r="L774" s="90">
        <f>DeltaCalc!AF774</f>
        <v>1863.9371337890625</v>
      </c>
      <c r="M774" s="90">
        <f t="shared" si="189"/>
        <v>14373.458984375</v>
      </c>
      <c r="N774" s="90">
        <f t="shared" si="190"/>
        <v>2728.99951171875</v>
      </c>
      <c r="O774" s="90">
        <f t="shared" si="191"/>
        <v>2728.99951171875</v>
      </c>
      <c r="P774" s="90">
        <f t="shared" si="200"/>
        <v>5457.9990234375</v>
      </c>
      <c r="Q774" s="90">
        <f t="shared" si="192"/>
        <v>1863.9371337890625</v>
      </c>
      <c r="R774" s="92">
        <f>Data!CG774</f>
        <v>0</v>
      </c>
      <c r="S774" s="92">
        <f>Data!CH774</f>
        <v>300</v>
      </c>
      <c r="T774" s="92">
        <f>Data!CI774</f>
        <v>800</v>
      </c>
      <c r="U774" s="92">
        <f>Data!CJ774</f>
        <v>1100</v>
      </c>
      <c r="V774" s="90">
        <f>Data!CA775</f>
        <v>248.87452697753906</v>
      </c>
      <c r="W774" s="90">
        <f>Data!CC774</f>
        <v>631.57891845703125</v>
      </c>
      <c r="X774" s="90" t="str">
        <f t="shared" si="201"/>
        <v/>
      </c>
      <c r="Y774" s="90">
        <f>Data!BU775</f>
        <v>270.07772827148437</v>
      </c>
      <c r="Z774" s="90">
        <f>Data!BW774</f>
        <v>99000</v>
      </c>
      <c r="AA774" s="90" t="str">
        <f t="shared" si="202"/>
        <v/>
      </c>
      <c r="AB774" s="90">
        <f>Data!BX775</f>
        <v>236.40170288085937</v>
      </c>
      <c r="AC774" s="90">
        <f>Data!BZ774</f>
        <v>99000</v>
      </c>
      <c r="AD774" s="90" t="str">
        <f t="shared" si="203"/>
        <v/>
      </c>
    </row>
    <row r="775" spans="1:30">
      <c r="A775" s="77">
        <v>198508</v>
      </c>
      <c r="B775" s="88">
        <f t="shared" si="193"/>
        <v>31167</v>
      </c>
      <c r="C775" s="79" t="str">
        <f t="shared" si="194"/>
        <v>NCP</v>
      </c>
      <c r="D775" s="79" t="str">
        <f t="shared" si="195"/>
        <v>Flood</v>
      </c>
      <c r="E775" s="79" t="str">
        <f t="shared" si="196"/>
        <v>F. Min</v>
      </c>
      <c r="F775" s="89" t="str">
        <f t="shared" si="187"/>
        <v>&gt;RC</v>
      </c>
      <c r="G775" s="89" t="str">
        <f t="shared" si="188"/>
        <v>&lt;RC</v>
      </c>
      <c r="H775" s="89" t="str">
        <f t="shared" si="197"/>
        <v>PulseCap1</v>
      </c>
      <c r="I775" s="89" t="str">
        <f t="shared" si="198"/>
        <v>PulseCap1</v>
      </c>
      <c r="J775" s="79" t="str">
        <f>IF(DeltaCalc!P775="","--",DeltaCalc!P775)</f>
        <v>--</v>
      </c>
      <c r="K775" s="89" t="str">
        <f t="shared" si="199"/>
        <v>UWFE</v>
      </c>
      <c r="L775" s="90">
        <f>DeltaCalc!AF775</f>
        <v>3059.536865234375</v>
      </c>
      <c r="M775" s="90">
        <f t="shared" si="189"/>
        <v>9957.8486328125</v>
      </c>
      <c r="N775" s="90">
        <f t="shared" si="190"/>
        <v>953.7293701171875</v>
      </c>
      <c r="O775" s="90">
        <f t="shared" si="191"/>
        <v>953.7293701171875</v>
      </c>
      <c r="P775" s="90">
        <f t="shared" si="200"/>
        <v>1907.458740234375</v>
      </c>
      <c r="Q775" s="90">
        <f t="shared" si="192"/>
        <v>3059.536865234375</v>
      </c>
      <c r="R775" s="92">
        <f>Data!CG775</f>
        <v>5461.01025390625</v>
      </c>
      <c r="S775" s="92">
        <f>Data!CH775</f>
        <v>678.70556640625</v>
      </c>
      <c r="T775" s="92">
        <f>Data!CI775</f>
        <v>800</v>
      </c>
      <c r="U775" s="92">
        <f>Data!CJ775</f>
        <v>1478.70556640625</v>
      </c>
      <c r="V775" s="90">
        <f>Data!CA776</f>
        <v>356.85235595703125</v>
      </c>
      <c r="W775" s="90">
        <f>Data!CC775</f>
        <v>631.57891845703125</v>
      </c>
      <c r="X775" s="90" t="str">
        <f t="shared" si="201"/>
        <v/>
      </c>
      <c r="Y775" s="90">
        <f>Data!BU776</f>
        <v>260.39584350585937</v>
      </c>
      <c r="Z775" s="90">
        <f>Data!BW775</f>
        <v>450</v>
      </c>
      <c r="AA775" s="90" t="str">
        <f t="shared" si="202"/>
        <v/>
      </c>
      <c r="AB775" s="90">
        <f>Data!BX776</f>
        <v>251.47547912597656</v>
      </c>
      <c r="AC775" s="90">
        <f>Data!BZ775</f>
        <v>450</v>
      </c>
      <c r="AD775" s="90" t="str">
        <f t="shared" si="203"/>
        <v/>
      </c>
    </row>
    <row r="776" spans="1:30">
      <c r="A776" s="77">
        <v>198509</v>
      </c>
      <c r="B776" s="88">
        <f t="shared" si="193"/>
        <v>31198</v>
      </c>
      <c r="C776" s="79" t="str">
        <f t="shared" si="194"/>
        <v>NCP</v>
      </c>
      <c r="D776" s="79" t="str">
        <f t="shared" si="195"/>
        <v>Nimbus</v>
      </c>
      <c r="E776" s="79" t="str">
        <f t="shared" si="196"/>
        <v>--</v>
      </c>
      <c r="F776" s="89" t="str">
        <f t="shared" si="187"/>
        <v>&lt;RC</v>
      </c>
      <c r="G776" s="89" t="str">
        <f t="shared" si="188"/>
        <v>&lt;RC</v>
      </c>
      <c r="H776" s="89" t="str">
        <f t="shared" si="197"/>
        <v>PulseCap1</v>
      </c>
      <c r="I776" s="89" t="str">
        <f t="shared" si="198"/>
        <v>PulseCap1</v>
      </c>
      <c r="J776" s="79" t="str">
        <f>IF(DeltaCalc!P776="","--",DeltaCalc!P776)</f>
        <v>--</v>
      </c>
      <c r="K776" s="89" t="str">
        <f t="shared" si="199"/>
        <v>IBU</v>
      </c>
      <c r="L776" s="90">
        <f>DeltaCalc!AF776</f>
        <v>656.3392333984375</v>
      </c>
      <c r="M776" s="90">
        <f t="shared" si="189"/>
        <v>10402.509765625</v>
      </c>
      <c r="N776" s="90">
        <f t="shared" si="190"/>
        <v>889.68017578125</v>
      </c>
      <c r="O776" s="90">
        <f t="shared" si="191"/>
        <v>889.68017578125</v>
      </c>
      <c r="P776" s="90">
        <f t="shared" si="200"/>
        <v>1779.3603515625</v>
      </c>
      <c r="Q776" s="90">
        <f t="shared" si="192"/>
        <v>656.3392333984375</v>
      </c>
      <c r="R776" s="92">
        <f>Data!CG776</f>
        <v>8812.3759765625</v>
      </c>
      <c r="S776" s="92">
        <f>Data!CH776</f>
        <v>1000</v>
      </c>
      <c r="T776" s="92">
        <f>Data!CI776</f>
        <v>991.1888427734375</v>
      </c>
      <c r="U776" s="92">
        <f>Data!CJ776</f>
        <v>1991.1888427734375</v>
      </c>
      <c r="V776" s="90">
        <f>Data!CA777</f>
        <v>376.30963134765625</v>
      </c>
      <c r="W776" s="90">
        <f>Data!CC776</f>
        <v>631.57891845703125</v>
      </c>
      <c r="X776" s="90" t="str">
        <f t="shared" si="201"/>
        <v/>
      </c>
      <c r="Y776" s="90">
        <f>Data!BU777</f>
        <v>289.08367919921875</v>
      </c>
      <c r="Z776" s="90">
        <f>Data!BW776</f>
        <v>450</v>
      </c>
      <c r="AA776" s="90" t="str">
        <f t="shared" si="202"/>
        <v/>
      </c>
      <c r="AB776" s="90">
        <f>Data!BX777</f>
        <v>327.47439575195312</v>
      </c>
      <c r="AC776" s="90">
        <f>Data!BZ776</f>
        <v>450</v>
      </c>
      <c r="AD776" s="90" t="str">
        <f t="shared" si="203"/>
        <v/>
      </c>
    </row>
    <row r="777" spans="1:30">
      <c r="A777" s="77">
        <v>198510</v>
      </c>
      <c r="B777" s="88">
        <f t="shared" si="193"/>
        <v>31228</v>
      </c>
      <c r="C777" s="79" t="str">
        <f t="shared" si="194"/>
        <v>NCP</v>
      </c>
      <c r="D777" s="79" t="str">
        <f t="shared" si="195"/>
        <v>T. Min</v>
      </c>
      <c r="E777" s="79" t="str">
        <f t="shared" si="196"/>
        <v>--</v>
      </c>
      <c r="F777" s="89" t="str">
        <f t="shared" si="187"/>
        <v>&lt;RC</v>
      </c>
      <c r="G777" s="89" t="str">
        <f t="shared" si="188"/>
        <v>&lt;RC</v>
      </c>
      <c r="H777" s="89" t="str">
        <f t="shared" si="197"/>
        <v>T. Min</v>
      </c>
      <c r="I777" s="89" t="str">
        <f t="shared" si="198"/>
        <v>--</v>
      </c>
      <c r="J777" s="79" t="str">
        <f>IF(DeltaCalc!P777="","--",DeltaCalc!P777)</f>
        <v>--</v>
      </c>
      <c r="K777" s="89" t="str">
        <f t="shared" si="199"/>
        <v>IBU</v>
      </c>
      <c r="L777" s="90">
        <f>DeltaCalc!AF777</f>
        <v>179.33338928222656</v>
      </c>
      <c r="M777" s="90">
        <f t="shared" si="189"/>
        <v>10947.9169921875</v>
      </c>
      <c r="N777" s="90">
        <f t="shared" si="190"/>
        <v>448.54354858398437</v>
      </c>
      <c r="O777" s="90">
        <f t="shared" si="191"/>
        <v>800</v>
      </c>
      <c r="P777" s="90">
        <f t="shared" si="200"/>
        <v>1248.5435485839844</v>
      </c>
      <c r="Q777" s="90">
        <f t="shared" si="192"/>
        <v>179.33338928222656</v>
      </c>
      <c r="R777" s="92">
        <f>Data!CG777</f>
        <v>10043.873046875</v>
      </c>
      <c r="S777" s="92">
        <f>Data!CH777</f>
        <v>2500</v>
      </c>
      <c r="T777" s="92">
        <f>Data!CI777</f>
        <v>2000</v>
      </c>
      <c r="U777" s="92">
        <f>Data!CJ777</f>
        <v>4500</v>
      </c>
      <c r="V777" s="90">
        <f>Data!CA778</f>
        <v>288.35821533203125</v>
      </c>
      <c r="W777" s="90">
        <f>Data!CC777</f>
        <v>631.57891845703125</v>
      </c>
      <c r="X777" s="90" t="str">
        <f t="shared" si="201"/>
        <v/>
      </c>
      <c r="Y777" s="90">
        <f>Data!BU778</f>
        <v>347.31256103515625</v>
      </c>
      <c r="Z777" s="90">
        <f>Data!BW777</f>
        <v>900</v>
      </c>
      <c r="AA777" s="90" t="str">
        <f t="shared" si="202"/>
        <v/>
      </c>
      <c r="AB777" s="90">
        <f>Data!BX778</f>
        <v>503.8458251953125</v>
      </c>
      <c r="AC777" s="90">
        <f>Data!BZ777</f>
        <v>1060</v>
      </c>
      <c r="AD777" s="90" t="str">
        <f t="shared" si="203"/>
        <v/>
      </c>
    </row>
    <row r="778" spans="1:30">
      <c r="A778" s="77">
        <v>198511</v>
      </c>
      <c r="B778" s="88">
        <f t="shared" si="193"/>
        <v>31259</v>
      </c>
      <c r="C778" s="79" t="str">
        <f t="shared" si="194"/>
        <v>--</v>
      </c>
      <c r="D778" s="79" t="str">
        <f t="shared" si="195"/>
        <v>--</v>
      </c>
      <c r="E778" s="79" t="str">
        <f t="shared" si="196"/>
        <v>--</v>
      </c>
      <c r="F778" s="89" t="str">
        <f t="shared" si="187"/>
        <v>&lt;RC</v>
      </c>
      <c r="G778" s="89" t="str">
        <f t="shared" si="188"/>
        <v>&lt;RC</v>
      </c>
      <c r="H778" s="89" t="str">
        <f t="shared" si="197"/>
        <v>Tracy</v>
      </c>
      <c r="I778" s="89" t="str">
        <f t="shared" si="198"/>
        <v>Banks</v>
      </c>
      <c r="J778" s="79" t="str">
        <f>IF(DeltaCalc!P778="","--",DeltaCalc!P778)</f>
        <v>--</v>
      </c>
      <c r="K778" s="89" t="str">
        <f t="shared" si="199"/>
        <v>IBU</v>
      </c>
      <c r="L778" s="90">
        <f>DeltaCalc!AF778</f>
        <v>5.4033980369567871</v>
      </c>
      <c r="M778" s="90">
        <f t="shared" si="189"/>
        <v>19073.25390625</v>
      </c>
      <c r="N778" s="90">
        <f t="shared" si="190"/>
        <v>6680</v>
      </c>
      <c r="O778" s="90">
        <f t="shared" si="191"/>
        <v>4493.90771484375</v>
      </c>
      <c r="P778" s="90">
        <f t="shared" si="200"/>
        <v>11173.90771484375</v>
      </c>
      <c r="Q778" s="90">
        <f t="shared" si="192"/>
        <v>5.4033980369567871</v>
      </c>
      <c r="R778" s="92">
        <f>Data!CG778</f>
        <v>18364.8984375</v>
      </c>
      <c r="S778" s="92">
        <f>Data!CH778</f>
        <v>6680</v>
      </c>
      <c r="T778" s="92">
        <f>Data!CI778</f>
        <v>4493.90771484375</v>
      </c>
      <c r="U778" s="92">
        <f>Data!CJ778</f>
        <v>11173.9072265625</v>
      </c>
      <c r="V778" s="90">
        <f>Data!CA779</f>
        <v>424.0216064453125</v>
      </c>
      <c r="W778" s="90">
        <f>Data!CC778</f>
        <v>631.57891845703125</v>
      </c>
      <c r="X778" s="90" t="str">
        <f t="shared" si="201"/>
        <v/>
      </c>
      <c r="Y778" s="90">
        <f>Data!BU779</f>
        <v>1294.1513671875</v>
      </c>
      <c r="Z778" s="90">
        <f>Data!BW778</f>
        <v>1350</v>
      </c>
      <c r="AA778" s="90" t="str">
        <f t="shared" si="202"/>
        <v/>
      </c>
      <c r="AB778" s="90">
        <f>Data!BX779</f>
        <v>849.25732421875</v>
      </c>
      <c r="AC778" s="90">
        <f>Data!BZ778</f>
        <v>1670</v>
      </c>
      <c r="AD778" s="90" t="str">
        <f t="shared" si="203"/>
        <v/>
      </c>
    </row>
    <row r="779" spans="1:30">
      <c r="A779" s="77">
        <v>198512</v>
      </c>
      <c r="B779" s="88">
        <f t="shared" si="193"/>
        <v>31290</v>
      </c>
      <c r="C779" s="79" t="str">
        <f t="shared" si="194"/>
        <v>--</v>
      </c>
      <c r="D779" s="79" t="str">
        <f t="shared" si="195"/>
        <v>--</v>
      </c>
      <c r="E779" s="79" t="str">
        <f t="shared" si="196"/>
        <v>--</v>
      </c>
      <c r="F779" s="89" t="str">
        <f t="shared" si="187"/>
        <v>&lt;RC</v>
      </c>
      <c r="G779" s="89" t="str">
        <f t="shared" si="188"/>
        <v>&lt;RC</v>
      </c>
      <c r="H779" s="89" t="str">
        <f t="shared" si="197"/>
        <v>Tracy</v>
      </c>
      <c r="I779" s="89" t="str">
        <f t="shared" si="198"/>
        <v>Banks</v>
      </c>
      <c r="J779" s="79" t="str">
        <f>IF(DeltaCalc!P779="","--",DeltaCalc!P779)</f>
        <v>JP</v>
      </c>
      <c r="K779" s="89" t="str">
        <f t="shared" si="199"/>
        <v>IBU</v>
      </c>
      <c r="L779" s="90">
        <f>DeltaCalc!AF779</f>
        <v>0.15234375</v>
      </c>
      <c r="M779" s="90">
        <f t="shared" si="189"/>
        <v>17002.02734375</v>
      </c>
      <c r="N779" s="90">
        <f t="shared" si="190"/>
        <v>6680</v>
      </c>
      <c r="O779" s="90">
        <f t="shared" si="191"/>
        <v>4471.27294921875</v>
      </c>
      <c r="P779" s="90">
        <f t="shared" si="200"/>
        <v>11151.27294921875</v>
      </c>
      <c r="Q779" s="90">
        <f t="shared" si="192"/>
        <v>1349.43115234375</v>
      </c>
      <c r="R779" s="92">
        <f>Data!CG779</f>
        <v>16955.83984375</v>
      </c>
      <c r="S779" s="92">
        <f>Data!CH779</f>
        <v>6680</v>
      </c>
      <c r="T779" s="92">
        <f>Data!CI779</f>
        <v>4471.27294921875</v>
      </c>
      <c r="U779" s="92">
        <f>Data!CJ779</f>
        <v>11151.2724609375</v>
      </c>
      <c r="V779" s="90">
        <f>Data!CA780</f>
        <v>717.2923583984375</v>
      </c>
      <c r="W779" s="90">
        <f>Data!CC779</f>
        <v>964.91229248046875</v>
      </c>
      <c r="X779" s="90" t="str">
        <f t="shared" si="201"/>
        <v/>
      </c>
      <c r="Y779" s="90">
        <f>Data!BU780</f>
        <v>1832.059326171875</v>
      </c>
      <c r="Z779" s="90">
        <f>Data!BW779</f>
        <v>1790</v>
      </c>
      <c r="AA779" s="90">
        <f t="shared" si="202"/>
        <v>42.059326171875</v>
      </c>
      <c r="AB779" s="90">
        <f>Data!BX780</f>
        <v>1170.94091796875</v>
      </c>
      <c r="AC779" s="90">
        <f>Data!BZ779</f>
        <v>2240</v>
      </c>
      <c r="AD779" s="90" t="str">
        <f t="shared" si="203"/>
        <v/>
      </c>
    </row>
    <row r="780" spans="1:30">
      <c r="A780" s="77">
        <v>198513</v>
      </c>
      <c r="B780" s="88">
        <f t="shared" si="193"/>
        <v>31320</v>
      </c>
      <c r="C780" s="79" t="str">
        <f t="shared" si="194"/>
        <v>--</v>
      </c>
      <c r="D780" s="79" t="str">
        <f t="shared" si="195"/>
        <v>--</v>
      </c>
      <c r="E780" s="79" t="str">
        <f t="shared" si="196"/>
        <v>--</v>
      </c>
      <c r="F780" s="89" t="str">
        <f t="shared" si="187"/>
        <v>&lt;RC</v>
      </c>
      <c r="G780" s="89" t="str">
        <f t="shared" si="188"/>
        <v>&gt;RC</v>
      </c>
      <c r="H780" s="89" t="str">
        <f t="shared" si="197"/>
        <v>Tracy</v>
      </c>
      <c r="I780" s="89" t="str">
        <f t="shared" si="198"/>
        <v>--</v>
      </c>
      <c r="J780" s="79" t="str">
        <f>IF(DeltaCalc!P780="","--",DeltaCalc!P780)</f>
        <v>EI</v>
      </c>
      <c r="K780" s="89" t="str">
        <f t="shared" si="199"/>
        <v>UWFE</v>
      </c>
      <c r="L780" s="90">
        <f>DeltaCalc!AF780</f>
        <v>-7.5120195106137544E-4</v>
      </c>
      <c r="M780" s="90">
        <f t="shared" si="189"/>
        <v>12590.9013671875</v>
      </c>
      <c r="N780" s="90">
        <f t="shared" si="190"/>
        <v>5227.60791015625</v>
      </c>
      <c r="O780" s="90">
        <f t="shared" si="191"/>
        <v>4379.8466796875</v>
      </c>
      <c r="P780" s="90">
        <f t="shared" si="200"/>
        <v>9607.45458984375</v>
      </c>
      <c r="Q780" s="90">
        <f t="shared" si="192"/>
        <v>635.68548583984375</v>
      </c>
      <c r="R780" s="92">
        <f>Data!CG780</f>
        <v>5260.7314453125</v>
      </c>
      <c r="S780" s="92">
        <f>Data!CH780</f>
        <v>1422.4654541015625</v>
      </c>
      <c r="T780" s="92">
        <f>Data!CI780</f>
        <v>4379.8466796875</v>
      </c>
      <c r="U780" s="92">
        <f>Data!CJ780</f>
        <v>5802.3125</v>
      </c>
      <c r="V780" s="90">
        <f>Data!CA781</f>
        <v>761.62200927734375</v>
      </c>
      <c r="W780" s="90">
        <f>Data!CC780</f>
        <v>964.91229248046875</v>
      </c>
      <c r="X780" s="90" t="str">
        <f t="shared" si="201"/>
        <v/>
      </c>
      <c r="Y780" s="90">
        <f>Data!BU781</f>
        <v>2139.70947265625</v>
      </c>
      <c r="Z780" s="90">
        <f>Data!BW780</f>
        <v>99000</v>
      </c>
      <c r="AA780" s="90" t="str">
        <f t="shared" si="202"/>
        <v/>
      </c>
      <c r="AB780" s="90">
        <f>Data!BX781</f>
        <v>1740.8780517578125</v>
      </c>
      <c r="AC780" s="90">
        <f>Data!BZ780</f>
        <v>99000</v>
      </c>
      <c r="AD780" s="90" t="str">
        <f t="shared" si="203"/>
        <v/>
      </c>
    </row>
    <row r="781" spans="1:30">
      <c r="A781" s="77">
        <v>198602</v>
      </c>
      <c r="B781" s="88">
        <f t="shared" si="193"/>
        <v>31351</v>
      </c>
      <c r="C781" s="79" t="str">
        <f t="shared" si="194"/>
        <v>NCP</v>
      </c>
      <c r="D781" s="79" t="str">
        <f t="shared" si="195"/>
        <v>--</v>
      </c>
      <c r="E781" s="79" t="str">
        <f t="shared" si="196"/>
        <v>--</v>
      </c>
      <c r="F781" s="89" t="str">
        <f t="shared" ref="F781:F844" si="204">IF(ABS(CVPSL-$F$3)&lt;err,"Storage",IF(ABS(CVPSL-CVPSLRC)&lt;err,"@RC",IF(CVPSL&gt;CVPSLRC,"&gt;RC","&lt;RC")))</f>
        <v>&gt;RC</v>
      </c>
      <c r="G781" s="89" t="str">
        <f t="shared" ref="G781:G844" si="205">IF(ABS(SWPSL-$G$3)&lt;err,"Storage",IF(ABS(SWPSL-SWPSLRC)&lt;err,"@RC",IF(SWPSL&gt;SWPSLRC,"&gt;RC","&lt;RC")))</f>
        <v>@RC</v>
      </c>
      <c r="H781" s="89" t="str">
        <f t="shared" si="197"/>
        <v>Tracy</v>
      </c>
      <c r="I781" s="89" t="str">
        <f t="shared" si="198"/>
        <v>--</v>
      </c>
      <c r="J781" s="79" t="str">
        <f>IF(DeltaCalc!P781="","--",DeltaCalc!P781)</f>
        <v>MRDO</v>
      </c>
      <c r="K781" s="89" t="str">
        <f t="shared" si="199"/>
        <v>UWFE</v>
      </c>
      <c r="L781" s="90">
        <f>DeltaCalc!AF781</f>
        <v>3.9998689317144454E-5</v>
      </c>
      <c r="M781" s="90">
        <f t="shared" ref="M781:M844" si="206">Sac</f>
        <v>11848.8212890625</v>
      </c>
      <c r="N781" s="90">
        <f t="shared" ref="N781:N844" si="207">Banks</f>
        <v>5140.958984375</v>
      </c>
      <c r="O781" s="90">
        <f t="shared" ref="O781:O844" si="208">Tracy</f>
        <v>4284.5517578125</v>
      </c>
      <c r="P781" s="90">
        <f t="shared" si="200"/>
        <v>9425.5107421875</v>
      </c>
      <c r="Q781" s="90">
        <f t="shared" ref="Q781:Q844" si="209">DO</f>
        <v>3.9998689317144454E-5</v>
      </c>
      <c r="R781" s="92">
        <f>Data!CG781</f>
        <v>9518.4814453125</v>
      </c>
      <c r="S781" s="92">
        <f>Data!CH781</f>
        <v>5424.99853515625</v>
      </c>
      <c r="T781" s="92">
        <f>Data!CI781</f>
        <v>3150.6748046875</v>
      </c>
      <c r="U781" s="92">
        <f>Data!CJ781</f>
        <v>8575.6728515625</v>
      </c>
      <c r="V781" s="90">
        <f>Data!CA782</f>
        <v>849.87188720703125</v>
      </c>
      <c r="W781" s="90">
        <f>Data!CC781</f>
        <v>964.91229248046875</v>
      </c>
      <c r="X781" s="90" t="str">
        <f t="shared" si="201"/>
        <v/>
      </c>
      <c r="Y781" s="90">
        <f>Data!BU782</f>
        <v>2421.18701171875</v>
      </c>
      <c r="Z781" s="90">
        <f>Data!BW781</f>
        <v>99000</v>
      </c>
      <c r="AA781" s="90" t="str">
        <f t="shared" si="202"/>
        <v/>
      </c>
      <c r="AB781" s="90">
        <f>Data!BX782</f>
        <v>2152.8447265625</v>
      </c>
      <c r="AC781" s="90">
        <f>Data!BZ781</f>
        <v>99000</v>
      </c>
      <c r="AD781" s="90" t="str">
        <f t="shared" si="203"/>
        <v/>
      </c>
    </row>
    <row r="782" spans="1:30">
      <c r="A782" s="77">
        <v>198603</v>
      </c>
      <c r="B782" s="88">
        <f t="shared" ref="B782:B845" si="210">Date</f>
        <v>31381</v>
      </c>
      <c r="C782" s="79" t="str">
        <f t="shared" ref="C782:C845" si="211">IF(NCP&lt;err,"NCP",IF(Kes&lt;err,"Keswick",IF(ABS(Shasta-ShastaFlood)&lt;err,"Flood",IF(ABS(Tracy-$F$4)&lt;err,"T. Min","--"))))</f>
        <v>NCP</v>
      </c>
      <c r="D782" s="79" t="str">
        <f t="shared" ref="D782:D845" si="212">IF(Nimbus&lt;err,"Nimbus",IF(HSt&lt;err,"H St.",IF(ABS(Folsom-FolsomFlood)&lt;err,"Flood",IF(ABS(Tracy-$F$4)&lt;err,"T. Min","--"))))</f>
        <v>Nimbus</v>
      </c>
      <c r="E782" s="79" t="str">
        <f t="shared" ref="E782:E845" si="213">IF(Therm&lt;err,"Therm.",IF(FMin&lt;err,"F. Min",IF(ABS(Oroville-OrovilleFlood)&lt;err,"Flood",IF(ABS(Banks-$G$4)&lt;err,"B. Min","--"))))</f>
        <v>Therm.</v>
      </c>
      <c r="F782" s="89" t="str">
        <f t="shared" si="204"/>
        <v>&gt;RC</v>
      </c>
      <c r="G782" s="89" t="str">
        <f t="shared" si="205"/>
        <v>&gt;RC</v>
      </c>
      <c r="H782" s="89" t="str">
        <f t="shared" ref="H782:H845" si="214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Tracy</v>
      </c>
      <c r="I782" s="89" t="str">
        <f t="shared" ref="I782:I845" si="215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--</v>
      </c>
      <c r="J782" s="79" t="str">
        <f>IF(DeltaCalc!P782="","--",DeltaCalc!P782)</f>
        <v>RS</v>
      </c>
      <c r="K782" s="89" t="str">
        <f t="shared" ref="K782:K845" si="216">IF(COA&gt;0.5,"UWFE","IBU")</f>
        <v>UWFE</v>
      </c>
      <c r="L782" s="90">
        <f>DeltaCalc!AF782</f>
        <v>0.87615966796875</v>
      </c>
      <c r="M782" s="90">
        <f t="shared" si="206"/>
        <v>12211.544921875</v>
      </c>
      <c r="N782" s="90">
        <f t="shared" si="207"/>
        <v>5203.16943359375</v>
      </c>
      <c r="O782" s="90">
        <f t="shared" si="208"/>
        <v>4231.45458984375</v>
      </c>
      <c r="P782" s="90">
        <f t="shared" ref="P782:P813" si="217">N782+O782</f>
        <v>9434.6240234375</v>
      </c>
      <c r="Q782" s="90">
        <f t="shared" si="209"/>
        <v>786.55438232421875</v>
      </c>
      <c r="R782" s="92">
        <f>Data!CG782</f>
        <v>8678.291015625</v>
      </c>
      <c r="S782" s="92">
        <f>Data!CH782</f>
        <v>5193.34326171875</v>
      </c>
      <c r="T782" s="92">
        <f>Data!CI782</f>
        <v>2131.75146484375</v>
      </c>
      <c r="U782" s="92">
        <f>Data!CJ782</f>
        <v>7325.0947265625</v>
      </c>
      <c r="V782" s="90">
        <f>Data!CA783</f>
        <v>919.01934814453125</v>
      </c>
      <c r="W782" s="90">
        <f>Data!CC782</f>
        <v>964.91229248046875</v>
      </c>
      <c r="X782" s="90" t="str">
        <f t="shared" ref="X782:X845" si="218">IF(V782&gt;W782,V782-W782,"")</f>
        <v/>
      </c>
      <c r="Y782" s="90">
        <f>Data!BU783</f>
        <v>2506.8291015625</v>
      </c>
      <c r="Z782" s="90">
        <f>Data!BW782</f>
        <v>99000</v>
      </c>
      <c r="AA782" s="90" t="str">
        <f t="shared" ref="AA782:AA845" si="219">IF(Y782&gt;Z782,Y782-Z782,"")</f>
        <v/>
      </c>
      <c r="AB782" s="90">
        <f>Data!BX783</f>
        <v>1856.1949462890625</v>
      </c>
      <c r="AC782" s="90">
        <f>Data!BZ782</f>
        <v>99000</v>
      </c>
      <c r="AD782" s="90" t="str">
        <f t="shared" ref="AD782:AD845" si="220">IF(AB782&gt;AC782,AB782-AC782,"")</f>
        <v/>
      </c>
    </row>
    <row r="783" spans="1:30">
      <c r="A783" s="77">
        <v>198604</v>
      </c>
      <c r="B783" s="88">
        <f t="shared" si="210"/>
        <v>31412</v>
      </c>
      <c r="C783" s="79" t="str">
        <f t="shared" si="211"/>
        <v>Keswick</v>
      </c>
      <c r="D783" s="79" t="str">
        <f t="shared" si="212"/>
        <v>Nimbus</v>
      </c>
      <c r="E783" s="79" t="str">
        <f t="shared" si="213"/>
        <v>Therm.</v>
      </c>
      <c r="F783" s="89" t="str">
        <f t="shared" si="204"/>
        <v>&gt;RC</v>
      </c>
      <c r="G783" s="89" t="str">
        <f t="shared" si="205"/>
        <v>&lt;RC</v>
      </c>
      <c r="H783" s="89" t="str">
        <f t="shared" si="214"/>
        <v>Tracy</v>
      </c>
      <c r="I783" s="89" t="str">
        <f t="shared" si="215"/>
        <v>--</v>
      </c>
      <c r="J783" s="79" t="str">
        <f>IF(DeltaCalc!P783="","--",DeltaCalc!P783)</f>
        <v>--</v>
      </c>
      <c r="K783" s="89" t="str">
        <f t="shared" si="216"/>
        <v>UWFE</v>
      </c>
      <c r="L783" s="90">
        <f>DeltaCalc!AF783</f>
        <v>4595.4482421875</v>
      </c>
      <c r="M783" s="90">
        <f t="shared" si="206"/>
        <v>16791.26171875</v>
      </c>
      <c r="N783" s="90">
        <f t="shared" si="207"/>
        <v>4264.35791015625</v>
      </c>
      <c r="O783" s="90">
        <f t="shared" si="208"/>
        <v>4216.0341796875</v>
      </c>
      <c r="P783" s="90">
        <f t="shared" si="217"/>
        <v>8480.39208984375</v>
      </c>
      <c r="Q783" s="90">
        <f t="shared" si="209"/>
        <v>6676.328125</v>
      </c>
      <c r="R783" s="92">
        <f>Data!CG783</f>
        <v>6655.0966796875</v>
      </c>
      <c r="S783" s="92">
        <f>Data!CH783</f>
        <v>4500</v>
      </c>
      <c r="T783" s="92">
        <f>Data!CI783</f>
        <v>861.5836181640625</v>
      </c>
      <c r="U783" s="92">
        <f>Data!CJ783</f>
        <v>5361.58349609375</v>
      </c>
      <c r="V783" s="90">
        <f>Data!CA784</f>
        <v>847.6177978515625</v>
      </c>
      <c r="W783" s="90">
        <f>Data!CC783</f>
        <v>964.91229248046875</v>
      </c>
      <c r="X783" s="90" t="str">
        <f t="shared" si="218"/>
        <v/>
      </c>
      <c r="Y783" s="90">
        <f>Data!BU784</f>
        <v>1406.268798828125</v>
      </c>
      <c r="Z783" s="90">
        <f>Data!BW783</f>
        <v>99000</v>
      </c>
      <c r="AA783" s="90" t="str">
        <f t="shared" si="219"/>
        <v/>
      </c>
      <c r="AB783" s="90">
        <f>Data!BX784</f>
        <v>678.59088134765625</v>
      </c>
      <c r="AC783" s="90">
        <f>Data!BZ783</f>
        <v>99000</v>
      </c>
      <c r="AD783" s="90" t="str">
        <f t="shared" si="220"/>
        <v/>
      </c>
    </row>
    <row r="784" spans="1:30">
      <c r="A784" s="77">
        <v>198605</v>
      </c>
      <c r="B784" s="88">
        <f t="shared" si="210"/>
        <v>31443</v>
      </c>
      <c r="C784" s="79" t="str">
        <f t="shared" si="211"/>
        <v>Keswick</v>
      </c>
      <c r="D784" s="79" t="str">
        <f t="shared" si="212"/>
        <v>Flood</v>
      </c>
      <c r="E784" s="79" t="str">
        <f t="shared" si="213"/>
        <v>Therm.</v>
      </c>
      <c r="F784" s="89" t="str">
        <f t="shared" si="204"/>
        <v>&gt;RC</v>
      </c>
      <c r="G784" s="89" t="str">
        <f t="shared" si="205"/>
        <v>&gt;RC</v>
      </c>
      <c r="H784" s="89" t="str">
        <f t="shared" si="214"/>
        <v>--</v>
      </c>
      <c r="I784" s="89" t="str">
        <f t="shared" si="215"/>
        <v>--</v>
      </c>
      <c r="J784" s="79" t="str">
        <f>IF(DeltaCalc!P784="","--",DeltaCalc!P784)</f>
        <v>--</v>
      </c>
      <c r="K784" s="89" t="str">
        <f t="shared" si="216"/>
        <v>UWFE</v>
      </c>
      <c r="L784" s="90">
        <f>DeltaCalc!AF784</f>
        <v>18262.978515625</v>
      </c>
      <c r="M784" s="90">
        <f t="shared" si="206"/>
        <v>24319.568359375</v>
      </c>
      <c r="N784" s="90">
        <f t="shared" si="207"/>
        <v>2125.015869140625</v>
      </c>
      <c r="O784" s="90">
        <f t="shared" si="208"/>
        <v>2125.015869140625</v>
      </c>
      <c r="P784" s="90">
        <f t="shared" si="217"/>
        <v>4250.03173828125</v>
      </c>
      <c r="Q784" s="90">
        <f t="shared" si="209"/>
        <v>18262.978515625</v>
      </c>
      <c r="R784" s="92">
        <f>Data!CG784</f>
        <v>0</v>
      </c>
      <c r="S784" s="92">
        <f>Data!CH784</f>
        <v>300</v>
      </c>
      <c r="T784" s="92">
        <f>Data!CI784</f>
        <v>800</v>
      </c>
      <c r="U784" s="92">
        <f>Data!CJ784</f>
        <v>1100</v>
      </c>
      <c r="V784" s="90">
        <f>Data!CA785</f>
        <v>447.10507202148437</v>
      </c>
      <c r="W784" s="90">
        <f>Data!CC784</f>
        <v>631.57891845703125</v>
      </c>
      <c r="X784" s="90" t="str">
        <f t="shared" si="218"/>
        <v/>
      </c>
      <c r="Y784" s="90">
        <f>Data!BU785</f>
        <v>379.93258666992187</v>
      </c>
      <c r="Z784" s="90">
        <f>Data!BW784</f>
        <v>99000</v>
      </c>
      <c r="AA784" s="90" t="str">
        <f t="shared" si="219"/>
        <v/>
      </c>
      <c r="AB784" s="90">
        <f>Data!BX785</f>
        <v>218.9364013671875</v>
      </c>
      <c r="AC784" s="90">
        <f>Data!BZ784</f>
        <v>99000</v>
      </c>
      <c r="AD784" s="90" t="str">
        <f t="shared" si="220"/>
        <v/>
      </c>
    </row>
    <row r="785" spans="1:30">
      <c r="A785" s="77">
        <v>198606</v>
      </c>
      <c r="B785" s="88">
        <f t="shared" si="210"/>
        <v>31471</v>
      </c>
      <c r="C785" s="79" t="str">
        <f t="shared" si="211"/>
        <v>Flood</v>
      </c>
      <c r="D785" s="79" t="str">
        <f t="shared" si="212"/>
        <v>Flood</v>
      </c>
      <c r="E785" s="79" t="str">
        <f t="shared" si="213"/>
        <v>Flood</v>
      </c>
      <c r="F785" s="89" t="str">
        <f t="shared" si="204"/>
        <v>&gt;RC</v>
      </c>
      <c r="G785" s="89" t="str">
        <f t="shared" si="205"/>
        <v>&gt;RC</v>
      </c>
      <c r="H785" s="89" t="str">
        <f t="shared" si="214"/>
        <v>Tracy</v>
      </c>
      <c r="I785" s="89" t="str">
        <f t="shared" si="215"/>
        <v>Banks</v>
      </c>
      <c r="J785" s="79" t="str">
        <f>IF(DeltaCalc!P785="","--",DeltaCalc!P785)</f>
        <v>--</v>
      </c>
      <c r="K785" s="89" t="str">
        <f t="shared" si="216"/>
        <v>UWFE</v>
      </c>
      <c r="L785" s="90">
        <f>DeltaCalc!AF785</f>
        <v>186401.04112081937</v>
      </c>
      <c r="M785" s="90">
        <f t="shared" si="206"/>
        <v>80529.953125</v>
      </c>
      <c r="N785" s="90">
        <f t="shared" si="207"/>
        <v>8500</v>
      </c>
      <c r="O785" s="90">
        <f t="shared" si="208"/>
        <v>4232.79296875</v>
      </c>
      <c r="P785" s="90">
        <f t="shared" si="217"/>
        <v>12732.79296875</v>
      </c>
      <c r="Q785" s="90">
        <f t="shared" si="209"/>
        <v>210510.140625</v>
      </c>
      <c r="R785" s="92">
        <f>Data!CG785</f>
        <v>0</v>
      </c>
      <c r="S785" s="92">
        <f>Data!CH785</f>
        <v>300</v>
      </c>
      <c r="T785" s="92">
        <f>Data!CI785</f>
        <v>800</v>
      </c>
      <c r="U785" s="92">
        <f>Data!CJ785</f>
        <v>1100</v>
      </c>
      <c r="V785" s="90">
        <f>Data!CA786</f>
        <v>422.85211181640625</v>
      </c>
      <c r="W785" s="90">
        <f>Data!CC785</f>
        <v>631.57891845703125</v>
      </c>
      <c r="X785" s="90" t="str">
        <f t="shared" si="218"/>
        <v/>
      </c>
      <c r="Y785" s="90">
        <f>Data!BU786</f>
        <v>256.18951416015625</v>
      </c>
      <c r="Z785" s="90">
        <f>Data!BW785</f>
        <v>99000</v>
      </c>
      <c r="AA785" s="90" t="str">
        <f t="shared" si="219"/>
        <v/>
      </c>
      <c r="AB785" s="90">
        <f>Data!BX786</f>
        <v>176.06932067871094</v>
      </c>
      <c r="AC785" s="90">
        <f>Data!BZ785</f>
        <v>99000</v>
      </c>
      <c r="AD785" s="90" t="str">
        <f t="shared" si="220"/>
        <v/>
      </c>
    </row>
    <row r="786" spans="1:30">
      <c r="A786" s="77">
        <v>198607</v>
      </c>
      <c r="B786" s="88">
        <f t="shared" si="210"/>
        <v>31502</v>
      </c>
      <c r="C786" s="79" t="str">
        <f t="shared" si="211"/>
        <v>Flood</v>
      </c>
      <c r="D786" s="79" t="str">
        <f t="shared" si="212"/>
        <v>Flood</v>
      </c>
      <c r="E786" s="79" t="str">
        <f t="shared" si="213"/>
        <v>Flood</v>
      </c>
      <c r="F786" s="89" t="str">
        <f t="shared" si="204"/>
        <v>&lt;RC</v>
      </c>
      <c r="G786" s="89" t="str">
        <f t="shared" si="205"/>
        <v>Storage</v>
      </c>
      <c r="H786" s="89" t="str">
        <f t="shared" si="214"/>
        <v>Tracy</v>
      </c>
      <c r="I786" s="89" t="str">
        <f t="shared" si="215"/>
        <v>Storage</v>
      </c>
      <c r="J786" s="79" t="str">
        <f>IF(DeltaCalc!P786="","--",DeltaCalc!P786)</f>
        <v>--</v>
      </c>
      <c r="K786" s="89" t="str">
        <f t="shared" si="216"/>
        <v>UWFE</v>
      </c>
      <c r="L786" s="90">
        <f>DeltaCalc!AF786</f>
        <v>127438.95724839751</v>
      </c>
      <c r="M786" s="90">
        <f t="shared" si="206"/>
        <v>71284.375</v>
      </c>
      <c r="N786" s="90">
        <f t="shared" si="207"/>
        <v>5470.24951171875</v>
      </c>
      <c r="O786" s="90">
        <f t="shared" si="208"/>
        <v>4296.7685546875</v>
      </c>
      <c r="P786" s="90">
        <f t="shared" si="217"/>
        <v>9767.01806640625</v>
      </c>
      <c r="Q786" s="90">
        <f t="shared" si="209"/>
        <v>129471.453125</v>
      </c>
      <c r="R786" s="92">
        <f>Data!CG786</f>
        <v>0</v>
      </c>
      <c r="S786" s="92">
        <f>Data!CH786</f>
        <v>4250</v>
      </c>
      <c r="T786" s="92">
        <f>Data!CI786</f>
        <v>2500</v>
      </c>
      <c r="U786" s="92">
        <f>Data!CJ786</f>
        <v>6750</v>
      </c>
      <c r="V786" s="90">
        <f>Data!CA787</f>
        <v>352.70574951171875</v>
      </c>
      <c r="W786" s="90">
        <f>Data!CC786</f>
        <v>631.57891845703125</v>
      </c>
      <c r="X786" s="90" t="str">
        <f t="shared" si="218"/>
        <v/>
      </c>
      <c r="Y786" s="90">
        <f>Data!BU787</f>
        <v>262.86929321289062</v>
      </c>
      <c r="Z786" s="90">
        <f>Data!BW786</f>
        <v>99000</v>
      </c>
      <c r="AA786" s="90" t="str">
        <f t="shared" si="219"/>
        <v/>
      </c>
      <c r="AB786" s="90">
        <f>Data!BX787</f>
        <v>188.63789367675781</v>
      </c>
      <c r="AC786" s="90">
        <f>Data!BZ786</f>
        <v>99000</v>
      </c>
      <c r="AD786" s="90" t="str">
        <f t="shared" si="220"/>
        <v/>
      </c>
    </row>
    <row r="787" spans="1:30">
      <c r="A787" s="77">
        <v>198608</v>
      </c>
      <c r="B787" s="88">
        <f t="shared" si="210"/>
        <v>31532</v>
      </c>
      <c r="C787" s="79" t="str">
        <f t="shared" si="211"/>
        <v>Keswick</v>
      </c>
      <c r="D787" s="79" t="str">
        <f t="shared" si="212"/>
        <v>Flood</v>
      </c>
      <c r="E787" s="79" t="str">
        <f t="shared" si="213"/>
        <v>Therm.</v>
      </c>
      <c r="F787" s="89" t="str">
        <f t="shared" si="204"/>
        <v>&lt;RC</v>
      </c>
      <c r="G787" s="89" t="str">
        <f t="shared" si="205"/>
        <v>&lt;RC</v>
      </c>
      <c r="H787" s="89" t="str">
        <f t="shared" si="214"/>
        <v>PulseCap1</v>
      </c>
      <c r="I787" s="89" t="str">
        <f t="shared" si="215"/>
        <v>PulseCap1</v>
      </c>
      <c r="J787" s="79" t="str">
        <f>IF(DeltaCalc!P787="","--",DeltaCalc!P787)</f>
        <v>--</v>
      </c>
      <c r="K787" s="89" t="str">
        <f t="shared" si="216"/>
        <v>UWFE</v>
      </c>
      <c r="L787" s="90">
        <f>DeltaCalc!AF787</f>
        <v>19697.416015625</v>
      </c>
      <c r="M787" s="90">
        <f t="shared" si="206"/>
        <v>23274.1484375</v>
      </c>
      <c r="N787" s="90">
        <f t="shared" si="207"/>
        <v>1530.558349609375</v>
      </c>
      <c r="O787" s="90">
        <f t="shared" si="208"/>
        <v>1530.558349609375</v>
      </c>
      <c r="P787" s="90">
        <f t="shared" si="217"/>
        <v>3061.11669921875</v>
      </c>
      <c r="Q787" s="90">
        <f t="shared" si="209"/>
        <v>19697.416015625</v>
      </c>
      <c r="R787" s="92">
        <f>Data!CG787</f>
        <v>0</v>
      </c>
      <c r="S787" s="92">
        <f>Data!CH787</f>
        <v>1000</v>
      </c>
      <c r="T787" s="92">
        <f>Data!CI787</f>
        <v>1000</v>
      </c>
      <c r="U787" s="92">
        <f>Data!CJ787</f>
        <v>2000</v>
      </c>
      <c r="V787" s="90">
        <f>Data!CA788</f>
        <v>285.19918823242187</v>
      </c>
      <c r="W787" s="90">
        <f>Data!CC787</f>
        <v>631.57891845703125</v>
      </c>
      <c r="X787" s="90" t="str">
        <f t="shared" si="218"/>
        <v/>
      </c>
      <c r="Y787" s="90">
        <f>Data!BU788</f>
        <v>252.62371826171875</v>
      </c>
      <c r="Z787" s="90">
        <f>Data!BW787</f>
        <v>450</v>
      </c>
      <c r="AA787" s="90" t="str">
        <f t="shared" si="219"/>
        <v/>
      </c>
      <c r="AB787" s="90">
        <f>Data!BX788</f>
        <v>206.04743957519531</v>
      </c>
      <c r="AC787" s="90">
        <f>Data!BZ787</f>
        <v>450</v>
      </c>
      <c r="AD787" s="90" t="str">
        <f t="shared" si="220"/>
        <v/>
      </c>
    </row>
    <row r="788" spans="1:30">
      <c r="A788" s="77">
        <v>198609</v>
      </c>
      <c r="B788" s="88">
        <f t="shared" si="210"/>
        <v>31563</v>
      </c>
      <c r="C788" s="79" t="str">
        <f t="shared" si="211"/>
        <v>NCP</v>
      </c>
      <c r="D788" s="79" t="str">
        <f t="shared" si="212"/>
        <v>Flood</v>
      </c>
      <c r="E788" s="79" t="str">
        <f t="shared" si="213"/>
        <v>Therm.</v>
      </c>
      <c r="F788" s="89" t="str">
        <f t="shared" si="204"/>
        <v>&gt;RC</v>
      </c>
      <c r="G788" s="89" t="str">
        <f t="shared" si="205"/>
        <v>&lt;RC</v>
      </c>
      <c r="H788" s="89" t="str">
        <f t="shared" si="214"/>
        <v>PulseCap1</v>
      </c>
      <c r="I788" s="89" t="str">
        <f t="shared" si="215"/>
        <v>PulseCap1</v>
      </c>
      <c r="J788" s="79" t="str">
        <f>IF(DeltaCalc!P788="","--",DeltaCalc!P788)</f>
        <v>--</v>
      </c>
      <c r="K788" s="89" t="str">
        <f t="shared" si="216"/>
        <v>UWFE</v>
      </c>
      <c r="L788" s="90">
        <f>DeltaCalc!AF788</f>
        <v>13881.78125</v>
      </c>
      <c r="M788" s="90">
        <f t="shared" si="206"/>
        <v>13378.642578125</v>
      </c>
      <c r="N788" s="90">
        <f t="shared" si="207"/>
        <v>1425.6019287109375</v>
      </c>
      <c r="O788" s="90">
        <f t="shared" si="208"/>
        <v>1425.6019287109375</v>
      </c>
      <c r="P788" s="90">
        <f t="shared" si="217"/>
        <v>2851.203857421875</v>
      </c>
      <c r="Q788" s="90">
        <f t="shared" si="209"/>
        <v>13881.78125</v>
      </c>
      <c r="R788" s="92">
        <f>Data!CG788</f>
        <v>0</v>
      </c>
      <c r="S788" s="92">
        <f>Data!CH788</f>
        <v>1000</v>
      </c>
      <c r="T788" s="92">
        <f>Data!CI788</f>
        <v>800</v>
      </c>
      <c r="U788" s="92">
        <f>Data!CJ788</f>
        <v>1800</v>
      </c>
      <c r="V788" s="90">
        <f>Data!CA789</f>
        <v>245.53050231933594</v>
      </c>
      <c r="W788" s="90">
        <f>Data!CC788</f>
        <v>631.57891845703125</v>
      </c>
      <c r="X788" s="90" t="str">
        <f t="shared" si="218"/>
        <v/>
      </c>
      <c r="Y788" s="90">
        <f>Data!BU789</f>
        <v>238.92666625976562</v>
      </c>
      <c r="Z788" s="90">
        <f>Data!BW788</f>
        <v>450</v>
      </c>
      <c r="AA788" s="90" t="str">
        <f t="shared" si="219"/>
        <v/>
      </c>
      <c r="AB788" s="90">
        <f>Data!BX789</f>
        <v>239.67759704589844</v>
      </c>
      <c r="AC788" s="90">
        <f>Data!BZ788</f>
        <v>450</v>
      </c>
      <c r="AD788" s="90" t="str">
        <f t="shared" si="220"/>
        <v/>
      </c>
    </row>
    <row r="789" spans="1:30">
      <c r="A789" s="77">
        <v>198610</v>
      </c>
      <c r="B789" s="88">
        <f t="shared" si="210"/>
        <v>31593</v>
      </c>
      <c r="C789" s="79" t="str">
        <f t="shared" si="211"/>
        <v>NCP</v>
      </c>
      <c r="D789" s="79" t="str">
        <f t="shared" si="212"/>
        <v>Flood</v>
      </c>
      <c r="E789" s="79" t="str">
        <f t="shared" si="213"/>
        <v>F. Min</v>
      </c>
      <c r="F789" s="89" t="str">
        <f t="shared" si="204"/>
        <v>&gt;RC</v>
      </c>
      <c r="G789" s="89" t="str">
        <f t="shared" si="205"/>
        <v>&lt;RC</v>
      </c>
      <c r="H789" s="89" t="str">
        <f t="shared" si="214"/>
        <v>--</v>
      </c>
      <c r="I789" s="89" t="str">
        <f t="shared" si="215"/>
        <v>--</v>
      </c>
      <c r="J789" s="79" t="str">
        <f>IF(DeltaCalc!P789="","--",DeltaCalc!P789)</f>
        <v>EI</v>
      </c>
      <c r="K789" s="89" t="str">
        <f t="shared" si="216"/>
        <v>UWFE</v>
      </c>
      <c r="L789" s="90">
        <f>DeltaCalc!AF789</f>
        <v>0</v>
      </c>
      <c r="M789" s="90">
        <f t="shared" si="206"/>
        <v>12014.6240234375</v>
      </c>
      <c r="N789" s="90">
        <f t="shared" si="207"/>
        <v>4280.435546875</v>
      </c>
      <c r="O789" s="90">
        <f t="shared" si="208"/>
        <v>3444.81640625</v>
      </c>
      <c r="P789" s="90">
        <f t="shared" si="217"/>
        <v>7725.251953125</v>
      </c>
      <c r="Q789" s="90">
        <f t="shared" si="209"/>
        <v>4249.25244140625</v>
      </c>
      <c r="R789" s="92">
        <f>Data!CG789</f>
        <v>971.37237548828125</v>
      </c>
      <c r="S789" s="92">
        <f>Data!CH789</f>
        <v>2500</v>
      </c>
      <c r="T789" s="92">
        <f>Data!CI789</f>
        <v>2000</v>
      </c>
      <c r="U789" s="92">
        <f>Data!CJ789</f>
        <v>4500</v>
      </c>
      <c r="V789" s="90">
        <f>Data!CA790</f>
        <v>242.24998474121094</v>
      </c>
      <c r="W789" s="90">
        <f>Data!CC789</f>
        <v>631.57891845703125</v>
      </c>
      <c r="X789" s="90" t="str">
        <f t="shared" si="218"/>
        <v/>
      </c>
      <c r="Y789" s="90">
        <f>Data!BU790</f>
        <v>220.64401245117187</v>
      </c>
      <c r="Z789" s="90">
        <f>Data!BW789</f>
        <v>450</v>
      </c>
      <c r="AA789" s="90" t="str">
        <f t="shared" si="219"/>
        <v/>
      </c>
      <c r="AB789" s="90">
        <f>Data!BX790</f>
        <v>275.30435180664062</v>
      </c>
      <c r="AC789" s="90">
        <f>Data!BZ789</f>
        <v>450</v>
      </c>
      <c r="AD789" s="90" t="str">
        <f t="shared" si="220"/>
        <v/>
      </c>
    </row>
    <row r="790" spans="1:30">
      <c r="A790" s="77">
        <v>198611</v>
      </c>
      <c r="B790" s="88">
        <f t="shared" si="210"/>
        <v>31624</v>
      </c>
      <c r="C790" s="79" t="str">
        <f t="shared" si="211"/>
        <v>--</v>
      </c>
      <c r="D790" s="79" t="str">
        <f t="shared" si="212"/>
        <v>--</v>
      </c>
      <c r="E790" s="79" t="str">
        <f t="shared" si="213"/>
        <v>--</v>
      </c>
      <c r="F790" s="89" t="str">
        <f t="shared" si="204"/>
        <v>&lt;RC</v>
      </c>
      <c r="G790" s="89" t="str">
        <f t="shared" si="205"/>
        <v>&lt;RC</v>
      </c>
      <c r="H790" s="89" t="str">
        <f t="shared" si="214"/>
        <v>Tracy</v>
      </c>
      <c r="I790" s="89" t="str">
        <f t="shared" si="215"/>
        <v>Banks</v>
      </c>
      <c r="J790" s="79" t="str">
        <f>IF(DeltaCalc!P790="","--",DeltaCalc!P790)</f>
        <v>JP</v>
      </c>
      <c r="K790" s="89" t="str">
        <f t="shared" si="216"/>
        <v>IBU</v>
      </c>
      <c r="L790" s="90">
        <f>DeltaCalc!AF790</f>
        <v>0</v>
      </c>
      <c r="M790" s="90">
        <f t="shared" si="206"/>
        <v>20167.064453125</v>
      </c>
      <c r="N790" s="90">
        <f t="shared" si="207"/>
        <v>6680</v>
      </c>
      <c r="O790" s="90">
        <f t="shared" si="208"/>
        <v>4600</v>
      </c>
      <c r="P790" s="90">
        <f t="shared" si="217"/>
        <v>11280</v>
      </c>
      <c r="Q790" s="90">
        <f t="shared" si="209"/>
        <v>182.5537109375</v>
      </c>
      <c r="R790" s="92">
        <f>Data!CG790</f>
        <v>20167.064453125</v>
      </c>
      <c r="S790" s="92">
        <f>Data!CH790</f>
        <v>6680</v>
      </c>
      <c r="T790" s="92">
        <f>Data!CI790</f>
        <v>4600</v>
      </c>
      <c r="U790" s="92">
        <f>Data!CJ790</f>
        <v>11280</v>
      </c>
      <c r="V790" s="90">
        <f>Data!CA791</f>
        <v>235.10873413085937</v>
      </c>
      <c r="W790" s="90">
        <f>Data!CC790</f>
        <v>631.57891845703125</v>
      </c>
      <c r="X790" s="90" t="str">
        <f t="shared" si="218"/>
        <v/>
      </c>
      <c r="Y790" s="90">
        <f>Data!BU791</f>
        <v>456.58135986328125</v>
      </c>
      <c r="Z790" s="90">
        <f>Data!BW790</f>
        <v>450</v>
      </c>
      <c r="AA790" s="90">
        <f t="shared" si="219"/>
        <v>6.58135986328125</v>
      </c>
      <c r="AB790" s="90">
        <f>Data!BX791</f>
        <v>352.57308959960937</v>
      </c>
      <c r="AC790" s="90">
        <f>Data!BZ790</f>
        <v>450</v>
      </c>
      <c r="AD790" s="90" t="str">
        <f t="shared" si="220"/>
        <v/>
      </c>
    </row>
    <row r="791" spans="1:30">
      <c r="A791" s="77">
        <v>198612</v>
      </c>
      <c r="B791" s="88">
        <f t="shared" si="210"/>
        <v>31655</v>
      </c>
      <c r="C791" s="79" t="str">
        <f t="shared" si="211"/>
        <v>NCP</v>
      </c>
      <c r="D791" s="79" t="str">
        <f t="shared" si="212"/>
        <v>--</v>
      </c>
      <c r="E791" s="79" t="str">
        <f t="shared" si="213"/>
        <v>--</v>
      </c>
      <c r="F791" s="89" t="str">
        <f t="shared" si="204"/>
        <v>&lt;RC</v>
      </c>
      <c r="G791" s="89" t="str">
        <f t="shared" si="205"/>
        <v>&gt;RC</v>
      </c>
      <c r="H791" s="89" t="str">
        <f t="shared" si="214"/>
        <v>Tracy</v>
      </c>
      <c r="I791" s="89" t="str">
        <f t="shared" si="215"/>
        <v>Banks</v>
      </c>
      <c r="J791" s="79" t="str">
        <f>IF(DeltaCalc!P791="","--",DeltaCalc!P791)</f>
        <v>MRDO</v>
      </c>
      <c r="K791" s="89" t="str">
        <f t="shared" si="216"/>
        <v>UWFE</v>
      </c>
      <c r="L791" s="90">
        <f>DeltaCalc!AF791</f>
        <v>0</v>
      </c>
      <c r="M791" s="90">
        <f t="shared" si="206"/>
        <v>14801.2568359375</v>
      </c>
      <c r="N791" s="90">
        <f t="shared" si="207"/>
        <v>6680</v>
      </c>
      <c r="O791" s="90">
        <f t="shared" si="208"/>
        <v>4559.9755859375</v>
      </c>
      <c r="P791" s="90">
        <f t="shared" si="217"/>
        <v>11239.9755859375</v>
      </c>
      <c r="Q791" s="90">
        <f t="shared" si="209"/>
        <v>0</v>
      </c>
      <c r="R791" s="92">
        <f>Data!CG791</f>
        <v>11658.455078125</v>
      </c>
      <c r="S791" s="92">
        <f>Data!CH791</f>
        <v>5193.74462890625</v>
      </c>
      <c r="T791" s="92">
        <f>Data!CI791</f>
        <v>4559.9755859375</v>
      </c>
      <c r="U791" s="92">
        <f>Data!CJ791</f>
        <v>9753.7197265625</v>
      </c>
      <c r="V791" s="90">
        <f>Data!CA792</f>
        <v>376.00888061523437</v>
      </c>
      <c r="W791" s="90">
        <f>Data!CC791</f>
        <v>631.57891845703125</v>
      </c>
      <c r="X791" s="90" t="str">
        <f t="shared" si="218"/>
        <v/>
      </c>
      <c r="Y791" s="90">
        <f>Data!BU792</f>
        <v>1134.4788818359375</v>
      </c>
      <c r="Z791" s="90">
        <f>Data!BW791</f>
        <v>1350</v>
      </c>
      <c r="AA791" s="90" t="str">
        <f t="shared" si="219"/>
        <v/>
      </c>
      <c r="AB791" s="90">
        <f>Data!BX792</f>
        <v>816.25225830078125</v>
      </c>
      <c r="AC791" s="90">
        <f>Data!BZ791</f>
        <v>1650</v>
      </c>
      <c r="AD791" s="90" t="str">
        <f t="shared" si="220"/>
        <v/>
      </c>
    </row>
    <row r="792" spans="1:30">
      <c r="A792" s="77">
        <v>198613</v>
      </c>
      <c r="B792" s="88">
        <f t="shared" si="210"/>
        <v>31685</v>
      </c>
      <c r="C792" s="79" t="str">
        <f t="shared" si="211"/>
        <v>--</v>
      </c>
      <c r="D792" s="79" t="str">
        <f t="shared" si="212"/>
        <v>--</v>
      </c>
      <c r="E792" s="79" t="str">
        <f t="shared" si="213"/>
        <v>--</v>
      </c>
      <c r="F792" s="89" t="str">
        <f t="shared" si="204"/>
        <v>&lt;RC</v>
      </c>
      <c r="G792" s="89" t="str">
        <f t="shared" si="205"/>
        <v>&gt;RC</v>
      </c>
      <c r="H792" s="89" t="str">
        <f t="shared" si="214"/>
        <v>Tracy</v>
      </c>
      <c r="I792" s="89" t="str">
        <f t="shared" si="215"/>
        <v>--</v>
      </c>
      <c r="J792" s="79" t="str">
        <f>IF(DeltaCalc!P792="","--",DeltaCalc!P792)</f>
        <v>--</v>
      </c>
      <c r="K792" s="89" t="str">
        <f t="shared" si="216"/>
        <v>IBU</v>
      </c>
      <c r="L792" s="90">
        <f>DeltaCalc!AF792</f>
        <v>0.24503916501998901</v>
      </c>
      <c r="M792" s="90">
        <f t="shared" si="206"/>
        <v>27756.73046875</v>
      </c>
      <c r="N792" s="90">
        <f t="shared" si="207"/>
        <v>5766.41748046875</v>
      </c>
      <c r="O792" s="90">
        <f t="shared" si="208"/>
        <v>4484.35986328125</v>
      </c>
      <c r="P792" s="90">
        <f t="shared" si="217"/>
        <v>10250.77734375</v>
      </c>
      <c r="Q792" s="90">
        <f t="shared" si="209"/>
        <v>0.24503916501998901</v>
      </c>
      <c r="R792" s="92">
        <f>Data!CG792</f>
        <v>6387.29541015625</v>
      </c>
      <c r="S792" s="92">
        <f>Data!CH792</f>
        <v>4740.89404296875</v>
      </c>
      <c r="T792" s="92">
        <f>Data!CI792</f>
        <v>4484.35986328125</v>
      </c>
      <c r="U792" s="92">
        <f>Data!CJ792</f>
        <v>9225.25390625</v>
      </c>
      <c r="V792" s="90">
        <f>Data!CA793</f>
        <v>483.84085083007812</v>
      </c>
      <c r="W792" s="90">
        <f>Data!CC792</f>
        <v>964.91229248046875</v>
      </c>
      <c r="X792" s="90" t="str">
        <f t="shared" si="218"/>
        <v/>
      </c>
      <c r="Y792" s="90">
        <f>Data!BU793</f>
        <v>805.45477294921875</v>
      </c>
      <c r="Z792" s="90">
        <f>Data!BW792</f>
        <v>99000</v>
      </c>
      <c r="AA792" s="90" t="str">
        <f t="shared" si="219"/>
        <v/>
      </c>
      <c r="AB792" s="90">
        <f>Data!BX793</f>
        <v>305.04421997070312</v>
      </c>
      <c r="AC792" s="90">
        <f>Data!BZ792</f>
        <v>99000</v>
      </c>
      <c r="AD792" s="90" t="str">
        <f t="shared" si="220"/>
        <v/>
      </c>
    </row>
    <row r="793" spans="1:30">
      <c r="A793" s="77">
        <v>198702</v>
      </c>
      <c r="B793" s="88">
        <f t="shared" si="210"/>
        <v>31716</v>
      </c>
      <c r="C793" s="79" t="str">
        <f t="shared" si="211"/>
        <v>--</v>
      </c>
      <c r="D793" s="79" t="str">
        <f t="shared" si="212"/>
        <v>--</v>
      </c>
      <c r="E793" s="79" t="str">
        <f t="shared" si="213"/>
        <v>--</v>
      </c>
      <c r="F793" s="89" t="str">
        <f t="shared" si="204"/>
        <v>&lt;RC</v>
      </c>
      <c r="G793" s="89" t="str">
        <f t="shared" si="205"/>
        <v>&lt;RC</v>
      </c>
      <c r="H793" s="89" t="str">
        <f t="shared" si="214"/>
        <v>--</v>
      </c>
      <c r="I793" s="89" t="str">
        <f t="shared" si="215"/>
        <v>--</v>
      </c>
      <c r="J793" s="79" t="str">
        <f>IF(DeltaCalc!P793="","--",DeltaCalc!P793)</f>
        <v>MRDO</v>
      </c>
      <c r="K793" s="89" t="str">
        <f t="shared" si="216"/>
        <v>UWFE</v>
      </c>
      <c r="L793" s="90">
        <f>DeltaCalc!AF793</f>
        <v>0</v>
      </c>
      <c r="M793" s="90">
        <f t="shared" si="206"/>
        <v>13508.361328125</v>
      </c>
      <c r="N793" s="90">
        <f t="shared" si="207"/>
        <v>3890.356201171875</v>
      </c>
      <c r="O793" s="90">
        <f t="shared" si="208"/>
        <v>3890.356201171875</v>
      </c>
      <c r="P793" s="90">
        <f t="shared" si="217"/>
        <v>7780.71240234375</v>
      </c>
      <c r="Q793" s="90">
        <f t="shared" si="209"/>
        <v>0</v>
      </c>
      <c r="R793" s="92">
        <f>Data!CG793</f>
        <v>0</v>
      </c>
      <c r="S793" s="92">
        <f>Data!CH793</f>
        <v>6680</v>
      </c>
      <c r="T793" s="92">
        <f>Data!CI793</f>
        <v>4375.5517578125</v>
      </c>
      <c r="U793" s="92">
        <f>Data!CJ793</f>
        <v>11055.5517578125</v>
      </c>
      <c r="V793" s="90">
        <f>Data!CA794</f>
        <v>264.4439697265625</v>
      </c>
      <c r="W793" s="90">
        <f>Data!CC793</f>
        <v>964.91229248046875</v>
      </c>
      <c r="X793" s="90" t="str">
        <f t="shared" si="218"/>
        <v/>
      </c>
      <c r="Y793" s="90">
        <f>Data!BU794</f>
        <v>280.96954345703125</v>
      </c>
      <c r="Z793" s="90">
        <f>Data!BW793</f>
        <v>99000</v>
      </c>
      <c r="AA793" s="90" t="str">
        <f t="shared" si="219"/>
        <v/>
      </c>
      <c r="AB793" s="90">
        <f>Data!BX794</f>
        <v>252.14912414550781</v>
      </c>
      <c r="AC793" s="90">
        <f>Data!BZ793</f>
        <v>99000</v>
      </c>
      <c r="AD793" s="90" t="str">
        <f t="shared" si="220"/>
        <v/>
      </c>
    </row>
    <row r="794" spans="1:30">
      <c r="A794" s="77">
        <v>198703</v>
      </c>
      <c r="B794" s="88">
        <f t="shared" si="210"/>
        <v>31746</v>
      </c>
      <c r="C794" s="79" t="str">
        <f t="shared" si="211"/>
        <v>--</v>
      </c>
      <c r="D794" s="79" t="str">
        <f t="shared" si="212"/>
        <v>--</v>
      </c>
      <c r="E794" s="79" t="str">
        <f t="shared" si="213"/>
        <v>--</v>
      </c>
      <c r="F794" s="89" t="str">
        <f t="shared" si="204"/>
        <v>@RC</v>
      </c>
      <c r="G794" s="89" t="str">
        <f t="shared" si="205"/>
        <v>&lt;RC</v>
      </c>
      <c r="H794" s="89" t="str">
        <f t="shared" si="214"/>
        <v>--</v>
      </c>
      <c r="I794" s="89" t="str">
        <f t="shared" si="215"/>
        <v>--</v>
      </c>
      <c r="J794" s="79" t="str">
        <f>IF(DeltaCalc!P794="","--",DeltaCalc!P794)</f>
        <v>MRDO</v>
      </c>
      <c r="K794" s="89" t="str">
        <f t="shared" si="216"/>
        <v>IBU</v>
      </c>
      <c r="L794" s="90">
        <f>DeltaCalc!AF794</f>
        <v>0</v>
      </c>
      <c r="M794" s="90">
        <f t="shared" si="206"/>
        <v>14349.767578125</v>
      </c>
      <c r="N794" s="90">
        <f t="shared" si="207"/>
        <v>991.1806640625</v>
      </c>
      <c r="O794" s="90">
        <f t="shared" si="208"/>
        <v>3917.845703125</v>
      </c>
      <c r="P794" s="90">
        <f t="shared" si="217"/>
        <v>4909.0263671875</v>
      </c>
      <c r="Q794" s="90">
        <f t="shared" si="209"/>
        <v>0</v>
      </c>
      <c r="R794" s="92">
        <f>Data!CG794</f>
        <v>0</v>
      </c>
      <c r="S794" s="92">
        <f>Data!CH794</f>
        <v>6680</v>
      </c>
      <c r="T794" s="92">
        <f>Data!CI794</f>
        <v>4014.667236328125</v>
      </c>
      <c r="U794" s="92">
        <f>Data!CJ794</f>
        <v>10694.6669921875</v>
      </c>
      <c r="V794" s="90">
        <f>Data!CA795</f>
        <v>260.62631225585937</v>
      </c>
      <c r="W794" s="90">
        <f>Data!CC794</f>
        <v>964.91229248046875</v>
      </c>
      <c r="X794" s="90" t="str">
        <f t="shared" si="218"/>
        <v/>
      </c>
      <c r="Y794" s="90">
        <f>Data!BU795</f>
        <v>320.61962890625</v>
      </c>
      <c r="Z794" s="90">
        <f>Data!BW794</f>
        <v>99000</v>
      </c>
      <c r="AA794" s="90" t="str">
        <f t="shared" si="219"/>
        <v/>
      </c>
      <c r="AB794" s="90">
        <f>Data!BX795</f>
        <v>298.62051391601562</v>
      </c>
      <c r="AC794" s="90">
        <f>Data!BZ794</f>
        <v>99000</v>
      </c>
      <c r="AD794" s="90" t="str">
        <f t="shared" si="220"/>
        <v/>
      </c>
    </row>
    <row r="795" spans="1:30">
      <c r="A795" s="77">
        <v>198704</v>
      </c>
      <c r="B795" s="88">
        <f t="shared" si="210"/>
        <v>31777</v>
      </c>
      <c r="C795" s="79" t="str">
        <f t="shared" si="211"/>
        <v>--</v>
      </c>
      <c r="D795" s="79" t="str">
        <f t="shared" si="212"/>
        <v>Nimbus</v>
      </c>
      <c r="E795" s="79" t="str">
        <f t="shared" si="213"/>
        <v>--</v>
      </c>
      <c r="F795" s="89" t="str">
        <f t="shared" si="204"/>
        <v>&gt;RC</v>
      </c>
      <c r="G795" s="89" t="str">
        <f t="shared" si="205"/>
        <v>&lt;RC</v>
      </c>
      <c r="H795" s="89" t="str">
        <f t="shared" si="214"/>
        <v>Tracy</v>
      </c>
      <c r="I795" s="89" t="str">
        <f t="shared" si="215"/>
        <v>--</v>
      </c>
      <c r="J795" s="79" t="str">
        <f>IF(DeltaCalc!P795="","--",DeltaCalc!P795)</f>
        <v>EIMRDO</v>
      </c>
      <c r="K795" s="89" t="str">
        <f t="shared" si="216"/>
        <v>UWFE</v>
      </c>
      <c r="L795" s="90">
        <f>DeltaCalc!AF795</f>
        <v>0</v>
      </c>
      <c r="M795" s="90">
        <f t="shared" si="206"/>
        <v>13156.5498046875</v>
      </c>
      <c r="N795" s="90">
        <f t="shared" si="207"/>
        <v>5949.060546875</v>
      </c>
      <c r="O795" s="90">
        <f t="shared" si="208"/>
        <v>4225.302734375</v>
      </c>
      <c r="P795" s="90">
        <f t="shared" si="217"/>
        <v>10174.36328125</v>
      </c>
      <c r="Q795" s="90">
        <f t="shared" si="209"/>
        <v>0</v>
      </c>
      <c r="R795" s="92">
        <f>Data!CG795</f>
        <v>0</v>
      </c>
      <c r="S795" s="92">
        <f>Data!CH795</f>
        <v>4500</v>
      </c>
      <c r="T795" s="92">
        <f>Data!CI795</f>
        <v>800</v>
      </c>
      <c r="U795" s="92">
        <f>Data!CJ795</f>
        <v>5300</v>
      </c>
      <c r="V795" s="90">
        <f>Data!CA796</f>
        <v>315.21884155273437</v>
      </c>
      <c r="W795" s="90">
        <f>Data!CC795</f>
        <v>964.91229248046875</v>
      </c>
      <c r="X795" s="90" t="str">
        <f t="shared" si="218"/>
        <v/>
      </c>
      <c r="Y795" s="90">
        <f>Data!BU796</f>
        <v>912.3026123046875</v>
      </c>
      <c r="Z795" s="90">
        <f>Data!BW795</f>
        <v>99000</v>
      </c>
      <c r="AA795" s="90" t="str">
        <f t="shared" si="219"/>
        <v/>
      </c>
      <c r="AB795" s="90">
        <f>Data!BX796</f>
        <v>637.198486328125</v>
      </c>
      <c r="AC795" s="90">
        <f>Data!BZ795</f>
        <v>99000</v>
      </c>
      <c r="AD795" s="90" t="str">
        <f t="shared" si="220"/>
        <v/>
      </c>
    </row>
    <row r="796" spans="1:30">
      <c r="A796" s="77">
        <v>198705</v>
      </c>
      <c r="B796" s="88">
        <f t="shared" si="210"/>
        <v>31808</v>
      </c>
      <c r="C796" s="79" t="str">
        <f t="shared" si="211"/>
        <v>Keswick</v>
      </c>
      <c r="D796" s="79" t="str">
        <f t="shared" si="212"/>
        <v>Nimbus</v>
      </c>
      <c r="E796" s="79" t="str">
        <f t="shared" si="213"/>
        <v>Therm.</v>
      </c>
      <c r="F796" s="89" t="str">
        <f t="shared" si="204"/>
        <v>&gt;RC</v>
      </c>
      <c r="G796" s="89" t="str">
        <f t="shared" si="205"/>
        <v>&gt;RC</v>
      </c>
      <c r="H796" s="89" t="str">
        <f t="shared" si="214"/>
        <v>--</v>
      </c>
      <c r="I796" s="89" t="str">
        <f t="shared" si="215"/>
        <v>--</v>
      </c>
      <c r="J796" s="79" t="str">
        <f>IF(DeltaCalc!P796="","--",DeltaCalc!P796)</f>
        <v>--</v>
      </c>
      <c r="K796" s="89" t="str">
        <f t="shared" si="216"/>
        <v>UWFE</v>
      </c>
      <c r="L796" s="90">
        <f>DeltaCalc!AF796</f>
        <v>5244.29345703125</v>
      </c>
      <c r="M796" s="90">
        <f t="shared" si="206"/>
        <v>13819.4384765625</v>
      </c>
      <c r="N796" s="90">
        <f t="shared" si="207"/>
        <v>3302.16845703125</v>
      </c>
      <c r="O796" s="90">
        <f t="shared" si="208"/>
        <v>3302.16845703125</v>
      </c>
      <c r="P796" s="90">
        <f t="shared" si="217"/>
        <v>6604.3369140625</v>
      </c>
      <c r="Q796" s="90">
        <f t="shared" si="209"/>
        <v>5244.29345703125</v>
      </c>
      <c r="R796" s="92">
        <f>Data!CG796</f>
        <v>0</v>
      </c>
      <c r="S796" s="92">
        <f>Data!CH796</f>
        <v>300</v>
      </c>
      <c r="T796" s="92">
        <f>Data!CI796</f>
        <v>800</v>
      </c>
      <c r="U796" s="92">
        <f>Data!CJ796</f>
        <v>1100</v>
      </c>
      <c r="V796" s="90">
        <f>Data!CA797</f>
        <v>522.234375</v>
      </c>
      <c r="W796" s="90">
        <f>Data!CC796</f>
        <v>778.9473876953125</v>
      </c>
      <c r="X796" s="90" t="str">
        <f t="shared" si="218"/>
        <v/>
      </c>
      <c r="Y796" s="90">
        <f>Data!BU797</f>
        <v>965.478515625</v>
      </c>
      <c r="Z796" s="90">
        <f>Data!BW796</f>
        <v>99000</v>
      </c>
      <c r="AA796" s="90" t="str">
        <f t="shared" si="219"/>
        <v/>
      </c>
      <c r="AB796" s="90">
        <f>Data!BX797</f>
        <v>701.45025634765625</v>
      </c>
      <c r="AC796" s="90">
        <f>Data!BZ796</f>
        <v>99000</v>
      </c>
      <c r="AD796" s="90" t="str">
        <f t="shared" si="220"/>
        <v/>
      </c>
    </row>
    <row r="797" spans="1:30">
      <c r="A797" s="77">
        <v>198706</v>
      </c>
      <c r="B797" s="88">
        <f t="shared" si="210"/>
        <v>31836</v>
      </c>
      <c r="C797" s="79" t="str">
        <f t="shared" si="211"/>
        <v>Keswick</v>
      </c>
      <c r="D797" s="79" t="str">
        <f t="shared" si="212"/>
        <v>Nimbus</v>
      </c>
      <c r="E797" s="79" t="str">
        <f t="shared" si="213"/>
        <v>Therm.</v>
      </c>
      <c r="F797" s="89" t="str">
        <f t="shared" si="204"/>
        <v>&lt;RC</v>
      </c>
      <c r="G797" s="89" t="str">
        <f t="shared" si="205"/>
        <v>&gt;RC</v>
      </c>
      <c r="H797" s="89" t="str">
        <f t="shared" si="214"/>
        <v>--</v>
      </c>
      <c r="I797" s="89" t="str">
        <f t="shared" si="215"/>
        <v>--</v>
      </c>
      <c r="J797" s="79" t="str">
        <f>IF(DeltaCalc!P797="","--",DeltaCalc!P797)</f>
        <v>--</v>
      </c>
      <c r="K797" s="89" t="str">
        <f t="shared" si="216"/>
        <v>UWFE</v>
      </c>
      <c r="L797" s="90">
        <f>DeltaCalc!AF797</f>
        <v>7144.6442864906585</v>
      </c>
      <c r="M797" s="90">
        <f t="shared" si="206"/>
        <v>19440.15234375</v>
      </c>
      <c r="N797" s="90">
        <f t="shared" si="207"/>
        <v>3396.74853515625</v>
      </c>
      <c r="O797" s="90">
        <f t="shared" si="208"/>
        <v>3396.74853515625</v>
      </c>
      <c r="P797" s="90">
        <f t="shared" si="217"/>
        <v>6793.4970703125</v>
      </c>
      <c r="Q797" s="90">
        <f t="shared" si="209"/>
        <v>8175.82958984375</v>
      </c>
      <c r="R797" s="92">
        <f>Data!CG797</f>
        <v>0</v>
      </c>
      <c r="S797" s="92">
        <f>Data!CH797</f>
        <v>300</v>
      </c>
      <c r="T797" s="92">
        <f>Data!CI797</f>
        <v>2500</v>
      </c>
      <c r="U797" s="92">
        <f>Data!CJ797</f>
        <v>2800</v>
      </c>
      <c r="V797" s="90">
        <f>Data!CA798</f>
        <v>379.12759399414062</v>
      </c>
      <c r="W797" s="90">
        <f>Data!CC797</f>
        <v>659.64910888671875</v>
      </c>
      <c r="X797" s="90" t="str">
        <f t="shared" si="218"/>
        <v/>
      </c>
      <c r="Y797" s="90">
        <f>Data!BU798</f>
        <v>400.83721923828125</v>
      </c>
      <c r="Z797" s="90">
        <f>Data!BW797</f>
        <v>99000</v>
      </c>
      <c r="AA797" s="90" t="str">
        <f t="shared" si="219"/>
        <v/>
      </c>
      <c r="AB797" s="90">
        <f>Data!BX798</f>
        <v>278.41140747070312</v>
      </c>
      <c r="AC797" s="90">
        <f>Data!BZ797</f>
        <v>99000</v>
      </c>
      <c r="AD797" s="90" t="str">
        <f t="shared" si="220"/>
        <v/>
      </c>
    </row>
    <row r="798" spans="1:30">
      <c r="A798" s="77">
        <v>198707</v>
      </c>
      <c r="B798" s="88">
        <f t="shared" si="210"/>
        <v>31867</v>
      </c>
      <c r="C798" s="79" t="str">
        <f t="shared" si="211"/>
        <v>Keswick</v>
      </c>
      <c r="D798" s="79" t="str">
        <f t="shared" si="212"/>
        <v>Nimbus</v>
      </c>
      <c r="E798" s="79" t="str">
        <f t="shared" si="213"/>
        <v>Therm.</v>
      </c>
      <c r="F798" s="89" t="str">
        <f t="shared" si="204"/>
        <v>&gt;RC</v>
      </c>
      <c r="G798" s="89" t="str">
        <f t="shared" si="205"/>
        <v>&gt;RC</v>
      </c>
      <c r="H798" s="89" t="str">
        <f t="shared" si="214"/>
        <v>--</v>
      </c>
      <c r="I798" s="89" t="str">
        <f t="shared" si="215"/>
        <v>--</v>
      </c>
      <c r="J798" s="79" t="str">
        <f>IF(DeltaCalc!P798="","--",DeltaCalc!P798)</f>
        <v>--</v>
      </c>
      <c r="K798" s="89" t="str">
        <f t="shared" si="216"/>
        <v>UWFE</v>
      </c>
      <c r="L798" s="90">
        <f>DeltaCalc!AF798</f>
        <v>11217.6240234375</v>
      </c>
      <c r="M798" s="90">
        <f t="shared" si="206"/>
        <v>23379.748046875</v>
      </c>
      <c r="N798" s="90">
        <f t="shared" si="207"/>
        <v>2120.479248046875</v>
      </c>
      <c r="O798" s="90">
        <f t="shared" si="208"/>
        <v>2120.479248046875</v>
      </c>
      <c r="P798" s="90">
        <f t="shared" si="217"/>
        <v>4240.95849609375</v>
      </c>
      <c r="Q798" s="90">
        <f t="shared" si="209"/>
        <v>11217.6240234375</v>
      </c>
      <c r="R798" s="92">
        <f>Data!CG798</f>
        <v>0</v>
      </c>
      <c r="S798" s="92">
        <f>Data!CH798</f>
        <v>300</v>
      </c>
      <c r="T798" s="92">
        <f>Data!CI798</f>
        <v>800</v>
      </c>
      <c r="U798" s="92">
        <f>Data!CJ798</f>
        <v>1100</v>
      </c>
      <c r="V798" s="90">
        <f>Data!CA799</f>
        <v>293.26483154296875</v>
      </c>
      <c r="W798" s="90">
        <f>Data!CC798</f>
        <v>631.57891845703125</v>
      </c>
      <c r="X798" s="90" t="str">
        <f t="shared" si="218"/>
        <v/>
      </c>
      <c r="Y798" s="90">
        <f>Data!BU799</f>
        <v>250.26948547363281</v>
      </c>
      <c r="Z798" s="90">
        <f>Data!BW798</f>
        <v>99000</v>
      </c>
      <c r="AA798" s="90" t="str">
        <f t="shared" si="219"/>
        <v/>
      </c>
      <c r="AB798" s="90">
        <f>Data!BX799</f>
        <v>183.56385803222656</v>
      </c>
      <c r="AC798" s="90">
        <f>Data!BZ798</f>
        <v>99000</v>
      </c>
      <c r="AD798" s="90" t="str">
        <f t="shared" si="220"/>
        <v/>
      </c>
    </row>
    <row r="799" spans="1:30">
      <c r="A799" s="77">
        <v>198708</v>
      </c>
      <c r="B799" s="88">
        <f t="shared" si="210"/>
        <v>31897</v>
      </c>
      <c r="C799" s="79" t="str">
        <f t="shared" si="211"/>
        <v>T. Min</v>
      </c>
      <c r="D799" s="79" t="str">
        <f t="shared" si="212"/>
        <v>Nimbus</v>
      </c>
      <c r="E799" s="79" t="str">
        <f t="shared" si="213"/>
        <v>F. Min</v>
      </c>
      <c r="F799" s="89" t="str">
        <f t="shared" si="204"/>
        <v>&gt;RC</v>
      </c>
      <c r="G799" s="89" t="str">
        <f t="shared" si="205"/>
        <v>&gt;RC</v>
      </c>
      <c r="H799" s="89" t="str">
        <f t="shared" si="214"/>
        <v>PulseCap1</v>
      </c>
      <c r="I799" s="89" t="str">
        <f t="shared" si="215"/>
        <v>PulseCap1</v>
      </c>
      <c r="J799" s="79" t="str">
        <f>IF(DeltaCalc!P799="","--",DeltaCalc!P799)</f>
        <v>--</v>
      </c>
      <c r="K799" s="89" t="str">
        <f t="shared" si="216"/>
        <v>UWFE</v>
      </c>
      <c r="L799" s="90">
        <f>DeltaCalc!AF799</f>
        <v>46.075717926025391</v>
      </c>
      <c r="M799" s="90">
        <f t="shared" si="206"/>
        <v>10767.611328125</v>
      </c>
      <c r="N799" s="90">
        <f t="shared" si="207"/>
        <v>792.7032470703125</v>
      </c>
      <c r="O799" s="90">
        <f t="shared" si="208"/>
        <v>800</v>
      </c>
      <c r="P799" s="90">
        <f t="shared" si="217"/>
        <v>1592.7032470703125</v>
      </c>
      <c r="Q799" s="90">
        <f t="shared" si="209"/>
        <v>46.075717926025391</v>
      </c>
      <c r="R799" s="92">
        <f>Data!CG799</f>
        <v>3293.21435546875</v>
      </c>
      <c r="S799" s="92">
        <f>Data!CH799</f>
        <v>300</v>
      </c>
      <c r="T799" s="92">
        <f>Data!CI799</f>
        <v>800</v>
      </c>
      <c r="U799" s="92">
        <f>Data!CJ799</f>
        <v>1100</v>
      </c>
      <c r="V799" s="90">
        <f>Data!CA800</f>
        <v>342.72982788085937</v>
      </c>
      <c r="W799" s="90">
        <f>Data!CC799</f>
        <v>631.57891845703125</v>
      </c>
      <c r="X799" s="90" t="str">
        <f t="shared" si="218"/>
        <v/>
      </c>
      <c r="Y799" s="90">
        <f>Data!BU800</f>
        <v>244.30656433105469</v>
      </c>
      <c r="Z799" s="90">
        <f>Data!BW799</f>
        <v>450</v>
      </c>
      <c r="AA799" s="90" t="str">
        <f t="shared" si="219"/>
        <v/>
      </c>
      <c r="AB799" s="90">
        <f>Data!BX800</f>
        <v>212.00015258789063</v>
      </c>
      <c r="AC799" s="90">
        <f>Data!BZ799</f>
        <v>450</v>
      </c>
      <c r="AD799" s="90" t="str">
        <f t="shared" si="220"/>
        <v/>
      </c>
    </row>
    <row r="800" spans="1:30">
      <c r="A800" s="77">
        <v>198709</v>
      </c>
      <c r="B800" s="88">
        <f t="shared" si="210"/>
        <v>31928</v>
      </c>
      <c r="C800" s="79" t="str">
        <f t="shared" si="211"/>
        <v>--</v>
      </c>
      <c r="D800" s="79" t="str">
        <f t="shared" si="212"/>
        <v>--</v>
      </c>
      <c r="E800" s="79" t="str">
        <f t="shared" si="213"/>
        <v>--</v>
      </c>
      <c r="F800" s="89" t="str">
        <f t="shared" si="204"/>
        <v>&gt;RC</v>
      </c>
      <c r="G800" s="89" t="str">
        <f t="shared" si="205"/>
        <v>&lt;RC</v>
      </c>
      <c r="H800" s="89" t="str">
        <f t="shared" si="214"/>
        <v>PulseCap1</v>
      </c>
      <c r="I800" s="89" t="str">
        <f t="shared" si="215"/>
        <v>PulseCap1</v>
      </c>
      <c r="J800" s="79" t="str">
        <f>IF(DeltaCalc!P800="","--",DeltaCalc!P800)</f>
        <v>EM</v>
      </c>
      <c r="K800" s="89" t="str">
        <f t="shared" si="216"/>
        <v>IBU</v>
      </c>
      <c r="L800" s="90">
        <f>DeltaCalc!AF800</f>
        <v>1.220703125E-4</v>
      </c>
      <c r="M800" s="90">
        <f t="shared" si="206"/>
        <v>10708.9765625</v>
      </c>
      <c r="N800" s="90">
        <f t="shared" si="207"/>
        <v>1166.4385986328125</v>
      </c>
      <c r="O800" s="90">
        <f t="shared" si="208"/>
        <v>1166.4385986328125</v>
      </c>
      <c r="P800" s="90">
        <f t="shared" si="217"/>
        <v>2332.877197265625</v>
      </c>
      <c r="Q800" s="90">
        <f t="shared" si="209"/>
        <v>2041.2906494140625</v>
      </c>
      <c r="R800" s="92">
        <f>Data!CG800</f>
        <v>10135.2294921875</v>
      </c>
      <c r="S800" s="92">
        <f>Data!CH800</f>
        <v>1000</v>
      </c>
      <c r="T800" s="92">
        <f>Data!CI800</f>
        <v>857.06011962890625</v>
      </c>
      <c r="U800" s="92">
        <f>Data!CJ800</f>
        <v>1857.0601806640625</v>
      </c>
      <c r="V800" s="90">
        <f>Data!CA801</f>
        <v>305.4765625</v>
      </c>
      <c r="W800" s="90">
        <f>Data!CC800</f>
        <v>631.57891845703125</v>
      </c>
      <c r="X800" s="90" t="str">
        <f t="shared" si="218"/>
        <v/>
      </c>
      <c r="Y800" s="90">
        <f>Data!BU801</f>
        <v>333.61026000976563</v>
      </c>
      <c r="Z800" s="90">
        <f>Data!BW800</f>
        <v>450</v>
      </c>
      <c r="AA800" s="90" t="str">
        <f t="shared" si="219"/>
        <v/>
      </c>
      <c r="AB800" s="90">
        <f>Data!BX801</f>
        <v>391.46002197265625</v>
      </c>
      <c r="AC800" s="90">
        <f>Data!BZ800</f>
        <v>450</v>
      </c>
      <c r="AD800" s="90" t="str">
        <f t="shared" si="220"/>
        <v/>
      </c>
    </row>
    <row r="801" spans="1:30">
      <c r="A801" s="77">
        <v>198710</v>
      </c>
      <c r="B801" s="88">
        <f t="shared" si="210"/>
        <v>31958</v>
      </c>
      <c r="C801" s="79" t="str">
        <f t="shared" si="211"/>
        <v>--</v>
      </c>
      <c r="D801" s="79" t="str">
        <f t="shared" si="212"/>
        <v>--</v>
      </c>
      <c r="E801" s="79" t="str">
        <f t="shared" si="213"/>
        <v>--</v>
      </c>
      <c r="F801" s="89" t="str">
        <f t="shared" si="204"/>
        <v>&lt;RC</v>
      </c>
      <c r="G801" s="89" t="str">
        <f t="shared" si="205"/>
        <v>&lt;RC</v>
      </c>
      <c r="H801" s="89" t="str">
        <f t="shared" si="214"/>
        <v>--</v>
      </c>
      <c r="I801" s="89" t="str">
        <f t="shared" si="215"/>
        <v>--</v>
      </c>
      <c r="J801" s="79" t="str">
        <f>IF(DeltaCalc!P801="","--",DeltaCalc!P801)</f>
        <v>--</v>
      </c>
      <c r="K801" s="89" t="str">
        <f t="shared" si="216"/>
        <v>IBU</v>
      </c>
      <c r="L801" s="90">
        <f>DeltaCalc!AF801</f>
        <v>93.183113098144531</v>
      </c>
      <c r="M801" s="90">
        <f t="shared" si="206"/>
        <v>13331.37890625</v>
      </c>
      <c r="N801" s="90">
        <f t="shared" si="207"/>
        <v>1503.0445556640625</v>
      </c>
      <c r="O801" s="90">
        <f t="shared" si="208"/>
        <v>1503.0445556640625</v>
      </c>
      <c r="P801" s="90">
        <f t="shared" si="217"/>
        <v>3006.089111328125</v>
      </c>
      <c r="Q801" s="90">
        <f t="shared" si="209"/>
        <v>93.183113098144531</v>
      </c>
      <c r="R801" s="92">
        <f>Data!CG801</f>
        <v>11230.359375</v>
      </c>
      <c r="S801" s="92">
        <f>Data!CH801</f>
        <v>2500</v>
      </c>
      <c r="T801" s="92">
        <f>Data!CI801</f>
        <v>2000</v>
      </c>
      <c r="U801" s="92">
        <f>Data!CJ801</f>
        <v>4500</v>
      </c>
      <c r="V801" s="90">
        <f>Data!CA802</f>
        <v>284.16409301757813</v>
      </c>
      <c r="W801" s="90">
        <f>Data!CC801</f>
        <v>631.57891845703125</v>
      </c>
      <c r="X801" s="90" t="str">
        <f t="shared" si="218"/>
        <v/>
      </c>
      <c r="Y801" s="90">
        <f>Data!BU802</f>
        <v>467.8795166015625</v>
      </c>
      <c r="Z801" s="90">
        <f>Data!BW801</f>
        <v>900</v>
      </c>
      <c r="AA801" s="90" t="str">
        <f t="shared" si="219"/>
        <v/>
      </c>
      <c r="AB801" s="90">
        <f>Data!BX802</f>
        <v>586.6646728515625</v>
      </c>
      <c r="AC801" s="90">
        <f>Data!BZ801</f>
        <v>1060</v>
      </c>
      <c r="AD801" s="90" t="str">
        <f t="shared" si="220"/>
        <v/>
      </c>
    </row>
    <row r="802" spans="1:30">
      <c r="A802" s="77">
        <v>198711</v>
      </c>
      <c r="B802" s="88">
        <f t="shared" si="210"/>
        <v>31989</v>
      </c>
      <c r="C802" s="79" t="str">
        <f t="shared" si="211"/>
        <v>--</v>
      </c>
      <c r="D802" s="79" t="str">
        <f t="shared" si="212"/>
        <v>--</v>
      </c>
      <c r="E802" s="79" t="str">
        <f t="shared" si="213"/>
        <v>--</v>
      </c>
      <c r="F802" s="89" t="str">
        <f t="shared" si="204"/>
        <v>&lt;RC</v>
      </c>
      <c r="G802" s="89" t="str">
        <f t="shared" si="205"/>
        <v>&lt;RC</v>
      </c>
      <c r="H802" s="89" t="str">
        <f t="shared" si="214"/>
        <v>Tracy</v>
      </c>
      <c r="I802" s="89" t="str">
        <f t="shared" si="215"/>
        <v>Banks</v>
      </c>
      <c r="J802" s="79" t="str">
        <f>IF(DeltaCalc!P802="","--",DeltaCalc!P802)</f>
        <v>--</v>
      </c>
      <c r="K802" s="89" t="str">
        <f t="shared" si="216"/>
        <v>IBU</v>
      </c>
      <c r="L802" s="90">
        <f>DeltaCalc!AF802</f>
        <v>118.11460113525391</v>
      </c>
      <c r="M802" s="90">
        <f t="shared" si="206"/>
        <v>19358.3125</v>
      </c>
      <c r="N802" s="90">
        <f t="shared" si="207"/>
        <v>6680</v>
      </c>
      <c r="O802" s="90">
        <f t="shared" si="208"/>
        <v>4458.49658203125</v>
      </c>
      <c r="P802" s="90">
        <f t="shared" si="217"/>
        <v>11138.49658203125</v>
      </c>
      <c r="Q802" s="90">
        <f t="shared" si="209"/>
        <v>118.11460113525391</v>
      </c>
      <c r="R802" s="92">
        <f>Data!CG802</f>
        <v>19012.90234375</v>
      </c>
      <c r="S802" s="92">
        <f>Data!CH802</f>
        <v>6680</v>
      </c>
      <c r="T802" s="92">
        <f>Data!CI802</f>
        <v>4458.49658203125</v>
      </c>
      <c r="U802" s="92">
        <f>Data!CJ802</f>
        <v>11138.49609375</v>
      </c>
      <c r="V802" s="90">
        <f>Data!CA803</f>
        <v>474.77154541015625</v>
      </c>
      <c r="W802" s="90">
        <f>Data!CC802</f>
        <v>631.57891845703125</v>
      </c>
      <c r="X802" s="90" t="str">
        <f t="shared" si="218"/>
        <v/>
      </c>
      <c r="Y802" s="90">
        <f>Data!BU803</f>
        <v>1405.4693603515625</v>
      </c>
      <c r="Z802" s="90">
        <f>Data!BW802</f>
        <v>1350</v>
      </c>
      <c r="AA802" s="90">
        <f t="shared" si="219"/>
        <v>55.4693603515625</v>
      </c>
      <c r="AB802" s="90">
        <f>Data!BX803</f>
        <v>832.84375</v>
      </c>
      <c r="AC802" s="90">
        <f>Data!BZ802</f>
        <v>1670</v>
      </c>
      <c r="AD802" s="90" t="str">
        <f t="shared" si="220"/>
        <v/>
      </c>
    </row>
    <row r="803" spans="1:30">
      <c r="A803" s="77">
        <v>198712</v>
      </c>
      <c r="B803" s="88">
        <f t="shared" si="210"/>
        <v>32020</v>
      </c>
      <c r="C803" s="79" t="str">
        <f t="shared" si="211"/>
        <v>--</v>
      </c>
      <c r="D803" s="79" t="str">
        <f t="shared" si="212"/>
        <v>Nimbus</v>
      </c>
      <c r="E803" s="79" t="str">
        <f t="shared" si="213"/>
        <v>Therm.</v>
      </c>
      <c r="F803" s="89" t="str">
        <f t="shared" si="204"/>
        <v>@RC</v>
      </c>
      <c r="G803" s="89" t="str">
        <f t="shared" si="205"/>
        <v>&gt;RC</v>
      </c>
      <c r="H803" s="89" t="str">
        <f t="shared" si="214"/>
        <v>--</v>
      </c>
      <c r="I803" s="89" t="str">
        <f t="shared" si="215"/>
        <v>--</v>
      </c>
      <c r="J803" s="79" t="str">
        <f>IF(DeltaCalc!P803="","--",DeltaCalc!P803)</f>
        <v>--</v>
      </c>
      <c r="K803" s="89" t="str">
        <f t="shared" si="216"/>
        <v>IBU</v>
      </c>
      <c r="L803" s="90">
        <f>DeltaCalc!AF803</f>
        <v>109.71931457519531</v>
      </c>
      <c r="M803" s="90">
        <f t="shared" si="206"/>
        <v>10659.4248046875</v>
      </c>
      <c r="N803" s="90">
        <f t="shared" si="207"/>
        <v>1723.818115234375</v>
      </c>
      <c r="O803" s="90">
        <f t="shared" si="208"/>
        <v>3743.26953125</v>
      </c>
      <c r="P803" s="90">
        <f t="shared" si="217"/>
        <v>5467.087646484375</v>
      </c>
      <c r="Q803" s="90">
        <f t="shared" si="209"/>
        <v>109.71931457519531</v>
      </c>
      <c r="R803" s="92">
        <f>Data!CG803</f>
        <v>8592.71875</v>
      </c>
      <c r="S803" s="92">
        <f>Data!CH803</f>
        <v>300</v>
      </c>
      <c r="T803" s="92">
        <f>Data!CI803</f>
        <v>3790.713623046875</v>
      </c>
      <c r="U803" s="92">
        <f>Data!CJ803</f>
        <v>4090.713623046875</v>
      </c>
      <c r="V803" s="90">
        <f>Data!CA804</f>
        <v>657.5377197265625</v>
      </c>
      <c r="W803" s="90">
        <f>Data!CC803</f>
        <v>964.91229248046875</v>
      </c>
      <c r="X803" s="90" t="str">
        <f t="shared" si="218"/>
        <v/>
      </c>
      <c r="Y803" s="90">
        <f>Data!BU804</f>
        <v>1658.48876953125</v>
      </c>
      <c r="Z803" s="90">
        <f>Data!BW803</f>
        <v>1790</v>
      </c>
      <c r="AA803" s="90" t="str">
        <f t="shared" si="219"/>
        <v/>
      </c>
      <c r="AB803" s="90">
        <f>Data!BX804</f>
        <v>1790.5030517578125</v>
      </c>
      <c r="AC803" s="90">
        <f>Data!BZ803</f>
        <v>2240</v>
      </c>
      <c r="AD803" s="90" t="str">
        <f t="shared" si="220"/>
        <v/>
      </c>
    </row>
    <row r="804" spans="1:30">
      <c r="A804" s="77">
        <v>198713</v>
      </c>
      <c r="B804" s="88">
        <f t="shared" si="210"/>
        <v>32050</v>
      </c>
      <c r="C804" s="79" t="str">
        <f t="shared" si="211"/>
        <v>--</v>
      </c>
      <c r="D804" s="79" t="str">
        <f t="shared" si="212"/>
        <v>Nimbus</v>
      </c>
      <c r="E804" s="79" t="str">
        <f t="shared" si="213"/>
        <v>F. Min</v>
      </c>
      <c r="F804" s="89" t="str">
        <f t="shared" si="204"/>
        <v>@RC</v>
      </c>
      <c r="G804" s="89" t="str">
        <f t="shared" si="205"/>
        <v>&gt;RC</v>
      </c>
      <c r="H804" s="89" t="str">
        <f t="shared" si="214"/>
        <v>--</v>
      </c>
      <c r="I804" s="89" t="str">
        <f t="shared" si="215"/>
        <v>--</v>
      </c>
      <c r="J804" s="79" t="str">
        <f>IF(DeltaCalc!P804="","--",DeltaCalc!P804)</f>
        <v>--</v>
      </c>
      <c r="K804" s="89" t="str">
        <f t="shared" si="216"/>
        <v>UWFE</v>
      </c>
      <c r="L804" s="90">
        <f>DeltaCalc!AF804</f>
        <v>36.147769927978516</v>
      </c>
      <c r="M804" s="90">
        <f t="shared" si="206"/>
        <v>8481.212890625</v>
      </c>
      <c r="N804" s="90">
        <f t="shared" si="207"/>
        <v>1895.7266845703125</v>
      </c>
      <c r="O804" s="90">
        <f t="shared" si="208"/>
        <v>3248.621337890625</v>
      </c>
      <c r="P804" s="90">
        <f t="shared" si="217"/>
        <v>5144.3480224609375</v>
      </c>
      <c r="Q804" s="90">
        <f t="shared" si="209"/>
        <v>36.147769927978516</v>
      </c>
      <c r="R804" s="92">
        <f>Data!CG804</f>
        <v>3009.36279296875</v>
      </c>
      <c r="S804" s="92">
        <f>Data!CH804</f>
        <v>300</v>
      </c>
      <c r="T804" s="92">
        <f>Data!CI804</f>
        <v>3327.494384765625</v>
      </c>
      <c r="U804" s="92">
        <f>Data!CJ804</f>
        <v>3627.494384765625</v>
      </c>
      <c r="V804" s="90">
        <f>Data!CA805</f>
        <v>693.1995849609375</v>
      </c>
      <c r="W804" s="90">
        <f>Data!CC804</f>
        <v>964.91229248046875</v>
      </c>
      <c r="X804" s="90" t="str">
        <f t="shared" si="218"/>
        <v/>
      </c>
      <c r="Y804" s="90">
        <f>Data!BU805</f>
        <v>2036.330322265625</v>
      </c>
      <c r="Z804" s="90">
        <f>Data!BW804</f>
        <v>99000</v>
      </c>
      <c r="AA804" s="90" t="str">
        <f t="shared" si="219"/>
        <v/>
      </c>
      <c r="AB804" s="90">
        <f>Data!BX805</f>
        <v>2718.264892578125</v>
      </c>
      <c r="AC804" s="90">
        <f>Data!BZ804</f>
        <v>99000</v>
      </c>
      <c r="AD804" s="90" t="str">
        <f t="shared" si="220"/>
        <v/>
      </c>
    </row>
    <row r="805" spans="1:30">
      <c r="A805" s="77">
        <v>198802</v>
      </c>
      <c r="B805" s="88">
        <f t="shared" si="210"/>
        <v>32081</v>
      </c>
      <c r="C805" s="79" t="str">
        <f t="shared" si="211"/>
        <v>--</v>
      </c>
      <c r="D805" s="79" t="str">
        <f t="shared" si="212"/>
        <v>Nimbus</v>
      </c>
      <c r="E805" s="79" t="str">
        <f t="shared" si="213"/>
        <v>Therm.</v>
      </c>
      <c r="F805" s="89" t="str">
        <f t="shared" si="204"/>
        <v>&gt;RC</v>
      </c>
      <c r="G805" s="89" t="str">
        <f t="shared" si="205"/>
        <v>&gt;RC</v>
      </c>
      <c r="H805" s="89" t="str">
        <f t="shared" si="214"/>
        <v>EI Split</v>
      </c>
      <c r="I805" s="89" t="str">
        <f t="shared" si="215"/>
        <v>--</v>
      </c>
      <c r="J805" s="79" t="str">
        <f>IF(DeltaCalc!P805="","--",DeltaCalc!P805)</f>
        <v>--</v>
      </c>
      <c r="K805" s="89" t="str">
        <f t="shared" si="216"/>
        <v>UWFE</v>
      </c>
      <c r="L805" s="90">
        <f>DeltaCalc!AF805</f>
        <v>1.1873499155044556</v>
      </c>
      <c r="M805" s="90">
        <f t="shared" si="206"/>
        <v>8727.9755859375</v>
      </c>
      <c r="N805" s="90">
        <f t="shared" si="207"/>
        <v>2152.49853515625</v>
      </c>
      <c r="O805" s="90">
        <f t="shared" si="208"/>
        <v>3588.6435546875</v>
      </c>
      <c r="P805" s="90">
        <f t="shared" si="217"/>
        <v>5741.14208984375</v>
      </c>
      <c r="Q805" s="90">
        <f t="shared" si="209"/>
        <v>1.1873499155044556</v>
      </c>
      <c r="R805" s="92">
        <f>Data!CG805</f>
        <v>3903.957763671875</v>
      </c>
      <c r="S805" s="92">
        <f>Data!CH805</f>
        <v>1093.1639404296875</v>
      </c>
      <c r="T805" s="92">
        <f>Data!CI805</f>
        <v>2659.22998046875</v>
      </c>
      <c r="U805" s="92">
        <f>Data!CJ805</f>
        <v>3752.393798828125</v>
      </c>
      <c r="V805" s="90">
        <f>Data!CA806</f>
        <v>783.62628173828125</v>
      </c>
      <c r="W805" s="90">
        <f>Data!CC805</f>
        <v>964.91229248046875</v>
      </c>
      <c r="X805" s="90" t="str">
        <f t="shared" si="218"/>
        <v/>
      </c>
      <c r="Y805" s="90">
        <f>Data!BU806</f>
        <v>2185.602294921875</v>
      </c>
      <c r="Z805" s="90">
        <f>Data!BW805</f>
        <v>99000</v>
      </c>
      <c r="AA805" s="90" t="str">
        <f t="shared" si="219"/>
        <v/>
      </c>
      <c r="AB805" s="90">
        <f>Data!BX806</f>
        <v>2873.0888671875</v>
      </c>
      <c r="AC805" s="90">
        <f>Data!BZ805</f>
        <v>99000</v>
      </c>
      <c r="AD805" s="90" t="str">
        <f t="shared" si="220"/>
        <v/>
      </c>
    </row>
    <row r="806" spans="1:30">
      <c r="A806" s="77">
        <v>198803</v>
      </c>
      <c r="B806" s="88">
        <f t="shared" si="210"/>
        <v>32111</v>
      </c>
      <c r="C806" s="79" t="str">
        <f t="shared" si="211"/>
        <v>NCP</v>
      </c>
      <c r="D806" s="79" t="str">
        <f t="shared" si="212"/>
        <v>Nimbus</v>
      </c>
      <c r="E806" s="79" t="str">
        <f t="shared" si="213"/>
        <v>Therm.</v>
      </c>
      <c r="F806" s="89" t="str">
        <f t="shared" si="204"/>
        <v>&gt;RC</v>
      </c>
      <c r="G806" s="89" t="str">
        <f t="shared" si="205"/>
        <v>&gt;RC</v>
      </c>
      <c r="H806" s="89" t="str">
        <f t="shared" si="214"/>
        <v>EI Split</v>
      </c>
      <c r="I806" s="89" t="str">
        <f t="shared" si="215"/>
        <v>--</v>
      </c>
      <c r="J806" s="79" t="str">
        <f>IF(DeltaCalc!P806="","--",DeltaCalc!P806)</f>
        <v>MRDO</v>
      </c>
      <c r="K806" s="89" t="str">
        <f t="shared" si="216"/>
        <v>UWFE</v>
      </c>
      <c r="L806" s="90">
        <f>DeltaCalc!AF806</f>
        <v>0</v>
      </c>
      <c r="M806" s="90">
        <f t="shared" si="206"/>
        <v>8186.8916015625</v>
      </c>
      <c r="N806" s="90">
        <f t="shared" si="207"/>
        <v>1730.7196044921875</v>
      </c>
      <c r="O806" s="90">
        <f t="shared" si="208"/>
        <v>3341.17138671875</v>
      </c>
      <c r="P806" s="90">
        <f t="shared" si="217"/>
        <v>5071.8909912109375</v>
      </c>
      <c r="Q806" s="90">
        <f t="shared" si="209"/>
        <v>0</v>
      </c>
      <c r="R806" s="92">
        <f>Data!CG806</f>
        <v>0</v>
      </c>
      <c r="S806" s="92">
        <f>Data!CH806</f>
        <v>300</v>
      </c>
      <c r="T806" s="92">
        <f>Data!CI806</f>
        <v>800</v>
      </c>
      <c r="U806" s="92">
        <f>Data!CJ806</f>
        <v>1100</v>
      </c>
      <c r="V806" s="90">
        <f>Data!CA807</f>
        <v>749.2850341796875</v>
      </c>
      <c r="W806" s="90">
        <f>Data!CC806</f>
        <v>964.91229248046875</v>
      </c>
      <c r="X806" s="90" t="str">
        <f t="shared" si="218"/>
        <v/>
      </c>
      <c r="Y806" s="90">
        <f>Data!BU807</f>
        <v>2031.0377197265625</v>
      </c>
      <c r="Z806" s="90">
        <f>Data!BW806</f>
        <v>99000</v>
      </c>
      <c r="AA806" s="90" t="str">
        <f t="shared" si="219"/>
        <v/>
      </c>
      <c r="AB806" s="90">
        <f>Data!BX807</f>
        <v>2598.455810546875</v>
      </c>
      <c r="AC806" s="90">
        <f>Data!BZ806</f>
        <v>99000</v>
      </c>
      <c r="AD806" s="90" t="str">
        <f t="shared" si="220"/>
        <v/>
      </c>
    </row>
    <row r="807" spans="1:30">
      <c r="A807" s="77">
        <v>198804</v>
      </c>
      <c r="B807" s="88">
        <f t="shared" si="210"/>
        <v>32142</v>
      </c>
      <c r="C807" s="79" t="str">
        <f t="shared" si="211"/>
        <v>Keswick</v>
      </c>
      <c r="D807" s="79" t="str">
        <f t="shared" si="212"/>
        <v>Nimbus</v>
      </c>
      <c r="E807" s="79" t="str">
        <f t="shared" si="213"/>
        <v>Therm.</v>
      </c>
      <c r="F807" s="89" t="str">
        <f t="shared" si="204"/>
        <v>&gt;RC</v>
      </c>
      <c r="G807" s="89" t="str">
        <f t="shared" si="205"/>
        <v>&gt;RC</v>
      </c>
      <c r="H807" s="89" t="str">
        <f t="shared" si="214"/>
        <v>--</v>
      </c>
      <c r="I807" s="89" t="str">
        <f t="shared" si="215"/>
        <v>--</v>
      </c>
      <c r="J807" s="79" t="str">
        <f>IF(DeltaCalc!P807="","--",DeltaCalc!P807)</f>
        <v>--</v>
      </c>
      <c r="K807" s="89" t="str">
        <f t="shared" si="216"/>
        <v>UWFE</v>
      </c>
      <c r="L807" s="90">
        <f>DeltaCalc!AF807</f>
        <v>7982.0390625</v>
      </c>
      <c r="M807" s="90">
        <f t="shared" si="206"/>
        <v>17579.599609375</v>
      </c>
      <c r="N807" s="90">
        <f t="shared" si="207"/>
        <v>3521.626708984375</v>
      </c>
      <c r="O807" s="90">
        <f t="shared" si="208"/>
        <v>3521.626708984375</v>
      </c>
      <c r="P807" s="90">
        <f t="shared" si="217"/>
        <v>7043.25341796875</v>
      </c>
      <c r="Q807" s="90">
        <f t="shared" si="209"/>
        <v>7982.0390625</v>
      </c>
      <c r="R807" s="92">
        <f>Data!CG807</f>
        <v>0</v>
      </c>
      <c r="S807" s="92">
        <f>Data!CH807</f>
        <v>300</v>
      </c>
      <c r="T807" s="92">
        <f>Data!CI807</f>
        <v>800</v>
      </c>
      <c r="U807" s="92">
        <f>Data!CJ807</f>
        <v>1100</v>
      </c>
      <c r="V807" s="90">
        <f>Data!CA808</f>
        <v>765.57159423828125</v>
      </c>
      <c r="W807" s="90">
        <f>Data!CC807</f>
        <v>964.91229248046875</v>
      </c>
      <c r="X807" s="90" t="str">
        <f t="shared" si="218"/>
        <v/>
      </c>
      <c r="Y807" s="90">
        <f>Data!BU808</f>
        <v>1343.3118896484375</v>
      </c>
      <c r="Z807" s="90">
        <f>Data!BW807</f>
        <v>99000</v>
      </c>
      <c r="AA807" s="90" t="str">
        <f t="shared" si="219"/>
        <v/>
      </c>
      <c r="AB807" s="90">
        <f>Data!BX808</f>
        <v>722.02972412109375</v>
      </c>
      <c r="AC807" s="90">
        <f>Data!BZ807</f>
        <v>99000</v>
      </c>
      <c r="AD807" s="90" t="str">
        <f t="shared" si="220"/>
        <v/>
      </c>
    </row>
    <row r="808" spans="1:30">
      <c r="A808" s="77">
        <v>198805</v>
      </c>
      <c r="B808" s="88">
        <f t="shared" si="210"/>
        <v>32173</v>
      </c>
      <c r="C808" s="79" t="str">
        <f t="shared" si="211"/>
        <v>Keswick</v>
      </c>
      <c r="D808" s="79" t="str">
        <f t="shared" si="212"/>
        <v>Nimbus</v>
      </c>
      <c r="E808" s="79" t="str">
        <f t="shared" si="213"/>
        <v>Therm.</v>
      </c>
      <c r="F808" s="89" t="str">
        <f t="shared" si="204"/>
        <v>&gt;RC</v>
      </c>
      <c r="G808" s="89" t="str">
        <f t="shared" si="205"/>
        <v>&gt;RC</v>
      </c>
      <c r="H808" s="89" t="str">
        <f t="shared" si="214"/>
        <v>--</v>
      </c>
      <c r="I808" s="89" t="str">
        <f t="shared" si="215"/>
        <v>--</v>
      </c>
      <c r="J808" s="79" t="str">
        <f>IF(DeltaCalc!P808="","--",DeltaCalc!P808)</f>
        <v>--</v>
      </c>
      <c r="K808" s="89" t="str">
        <f t="shared" si="216"/>
        <v>UWFE</v>
      </c>
      <c r="L808" s="90">
        <f>DeltaCalc!AF808</f>
        <v>21348.23828125</v>
      </c>
      <c r="M808" s="90">
        <f t="shared" si="206"/>
        <v>25294.21875</v>
      </c>
      <c r="N808" s="90">
        <f t="shared" si="207"/>
        <v>1968.1910400390625</v>
      </c>
      <c r="O808" s="90">
        <f t="shared" si="208"/>
        <v>1968.1910400390625</v>
      </c>
      <c r="P808" s="90">
        <f t="shared" si="217"/>
        <v>3936.382080078125</v>
      </c>
      <c r="Q808" s="90">
        <f t="shared" si="209"/>
        <v>21348.23828125</v>
      </c>
      <c r="R808" s="92">
        <f>Data!CG808</f>
        <v>0</v>
      </c>
      <c r="S808" s="92">
        <f>Data!CH808</f>
        <v>300</v>
      </c>
      <c r="T808" s="92">
        <f>Data!CI808</f>
        <v>800</v>
      </c>
      <c r="U808" s="92">
        <f>Data!CJ808</f>
        <v>1100</v>
      </c>
      <c r="V808" s="90">
        <f>Data!CA809</f>
        <v>438.0408935546875</v>
      </c>
      <c r="W808" s="90">
        <f>Data!CC808</f>
        <v>778.9473876953125</v>
      </c>
      <c r="X808" s="90" t="str">
        <f t="shared" si="218"/>
        <v/>
      </c>
      <c r="Y808" s="90">
        <f>Data!BU809</f>
        <v>352.0650634765625</v>
      </c>
      <c r="Z808" s="90">
        <f>Data!BW808</f>
        <v>99000</v>
      </c>
      <c r="AA808" s="90" t="str">
        <f t="shared" si="219"/>
        <v/>
      </c>
      <c r="AB808" s="90">
        <f>Data!BX809</f>
        <v>223.33953857421875</v>
      </c>
      <c r="AC808" s="90">
        <f>Data!BZ808</f>
        <v>99000</v>
      </c>
      <c r="AD808" s="90" t="str">
        <f t="shared" si="220"/>
        <v/>
      </c>
    </row>
    <row r="809" spans="1:30">
      <c r="A809" s="77">
        <v>198806</v>
      </c>
      <c r="B809" s="88">
        <f t="shared" si="210"/>
        <v>32202</v>
      </c>
      <c r="C809" s="79" t="str">
        <f t="shared" si="211"/>
        <v>T. Min</v>
      </c>
      <c r="D809" s="79" t="str">
        <f t="shared" si="212"/>
        <v>Nimbus</v>
      </c>
      <c r="E809" s="79" t="str">
        <f t="shared" si="213"/>
        <v>B. Min</v>
      </c>
      <c r="F809" s="89" t="str">
        <f t="shared" si="204"/>
        <v>&gt;RC</v>
      </c>
      <c r="G809" s="89" t="str">
        <f t="shared" si="205"/>
        <v>&gt;RC</v>
      </c>
      <c r="H809" s="89" t="str">
        <f t="shared" si="214"/>
        <v>T. Min</v>
      </c>
      <c r="I809" s="89" t="str">
        <f t="shared" si="215"/>
        <v>B. Min</v>
      </c>
      <c r="J809" s="79" t="str">
        <f>IF(DeltaCalc!P809="","--",DeltaCalc!P809)</f>
        <v>MRDO</v>
      </c>
      <c r="K809" s="89" t="str">
        <f t="shared" si="216"/>
        <v>UWFE</v>
      </c>
      <c r="L809" s="90">
        <f>DeltaCalc!AF809</f>
        <v>0</v>
      </c>
      <c r="M809" s="90">
        <f t="shared" si="206"/>
        <v>13959.39453125</v>
      </c>
      <c r="N809" s="90">
        <f t="shared" si="207"/>
        <v>300</v>
      </c>
      <c r="O809" s="90">
        <f t="shared" si="208"/>
        <v>800</v>
      </c>
      <c r="P809" s="90">
        <f t="shared" si="217"/>
        <v>1100</v>
      </c>
      <c r="Q809" s="90">
        <f t="shared" si="209"/>
        <v>0</v>
      </c>
      <c r="R809" s="92">
        <f>Data!CG809</f>
        <v>0</v>
      </c>
      <c r="S809" s="92">
        <f>Data!CH809</f>
        <v>300</v>
      </c>
      <c r="T809" s="92">
        <f>Data!CI809</f>
        <v>800</v>
      </c>
      <c r="U809" s="92">
        <f>Data!CJ809</f>
        <v>1100</v>
      </c>
      <c r="V809" s="90">
        <f>Data!CA810</f>
        <v>391.88018798828125</v>
      </c>
      <c r="W809" s="90">
        <f>Data!CC809</f>
        <v>631.57891845703125</v>
      </c>
      <c r="X809" s="90" t="str">
        <f t="shared" si="218"/>
        <v/>
      </c>
      <c r="Y809" s="90">
        <f>Data!BU810</f>
        <v>264.73831176757812</v>
      </c>
      <c r="Z809" s="90">
        <f>Data!BW809</f>
        <v>99000</v>
      </c>
      <c r="AA809" s="90" t="str">
        <f t="shared" si="219"/>
        <v/>
      </c>
      <c r="AB809" s="90">
        <f>Data!BX810</f>
        <v>204.62322998046875</v>
      </c>
      <c r="AC809" s="90">
        <f>Data!BZ809</f>
        <v>99000</v>
      </c>
      <c r="AD809" s="90" t="str">
        <f t="shared" si="220"/>
        <v/>
      </c>
    </row>
    <row r="810" spans="1:30">
      <c r="A810" s="77">
        <v>198807</v>
      </c>
      <c r="B810" s="88">
        <f t="shared" si="210"/>
        <v>32233</v>
      </c>
      <c r="C810" s="79" t="str">
        <f t="shared" si="211"/>
        <v>Keswick</v>
      </c>
      <c r="D810" s="79" t="str">
        <f t="shared" si="212"/>
        <v>Nimbus</v>
      </c>
      <c r="E810" s="79" t="str">
        <f t="shared" si="213"/>
        <v>Therm.</v>
      </c>
      <c r="F810" s="89" t="str">
        <f t="shared" si="204"/>
        <v>&gt;RC</v>
      </c>
      <c r="G810" s="89" t="str">
        <f t="shared" si="205"/>
        <v>&gt;RC</v>
      </c>
      <c r="H810" s="89" t="str">
        <f t="shared" si="214"/>
        <v>--</v>
      </c>
      <c r="I810" s="89" t="str">
        <f t="shared" si="215"/>
        <v>--</v>
      </c>
      <c r="J810" s="79" t="str">
        <f>IF(DeltaCalc!P810="","--",DeltaCalc!P810)</f>
        <v>MRDO</v>
      </c>
      <c r="K810" s="89" t="str">
        <f t="shared" si="216"/>
        <v>UWFE</v>
      </c>
      <c r="L810" s="90">
        <f>DeltaCalc!AF810</f>
        <v>0</v>
      </c>
      <c r="M810" s="90">
        <f t="shared" si="206"/>
        <v>8243.0751953125</v>
      </c>
      <c r="N810" s="90">
        <f t="shared" si="207"/>
        <v>1558.9324951171875</v>
      </c>
      <c r="O810" s="90">
        <f t="shared" si="208"/>
        <v>1021.8551635742187</v>
      </c>
      <c r="P810" s="90">
        <f t="shared" si="217"/>
        <v>2580.7876586914062</v>
      </c>
      <c r="Q810" s="90">
        <f t="shared" si="209"/>
        <v>0</v>
      </c>
      <c r="R810" s="92">
        <f>Data!CG810</f>
        <v>0</v>
      </c>
      <c r="S810" s="92">
        <f>Data!CH810</f>
        <v>300</v>
      </c>
      <c r="T810" s="92">
        <f>Data!CI810</f>
        <v>800</v>
      </c>
      <c r="U810" s="92">
        <f>Data!CJ810</f>
        <v>1100</v>
      </c>
      <c r="V810" s="90">
        <f>Data!CA811</f>
        <v>298.40811157226563</v>
      </c>
      <c r="W810" s="90">
        <f>Data!CC810</f>
        <v>631.57891845703125</v>
      </c>
      <c r="X810" s="90" t="str">
        <f t="shared" si="218"/>
        <v/>
      </c>
      <c r="Y810" s="90">
        <f>Data!BU811</f>
        <v>319.260986328125</v>
      </c>
      <c r="Z810" s="90">
        <f>Data!BW810</f>
        <v>99000</v>
      </c>
      <c r="AA810" s="90" t="str">
        <f t="shared" si="219"/>
        <v/>
      </c>
      <c r="AB810" s="90">
        <f>Data!BX811</f>
        <v>353.53485107421875</v>
      </c>
      <c r="AC810" s="90">
        <f>Data!BZ810</f>
        <v>99000</v>
      </c>
      <c r="AD810" s="90" t="str">
        <f t="shared" si="220"/>
        <v/>
      </c>
    </row>
    <row r="811" spans="1:30">
      <c r="A811" s="77">
        <v>198808</v>
      </c>
      <c r="B811" s="88">
        <f t="shared" si="210"/>
        <v>32263</v>
      </c>
      <c r="C811" s="79" t="str">
        <f t="shared" si="211"/>
        <v>T. Min</v>
      </c>
      <c r="D811" s="79" t="str">
        <f t="shared" si="212"/>
        <v>Nimbus</v>
      </c>
      <c r="E811" s="79" t="str">
        <f t="shared" si="213"/>
        <v>Therm.</v>
      </c>
      <c r="F811" s="89" t="str">
        <f t="shared" si="204"/>
        <v>&gt;RC</v>
      </c>
      <c r="G811" s="89" t="str">
        <f t="shared" si="205"/>
        <v>&gt;RC</v>
      </c>
      <c r="H811" s="89" t="str">
        <f t="shared" si="214"/>
        <v>PulseCap1</v>
      </c>
      <c r="I811" s="89" t="str">
        <f t="shared" si="215"/>
        <v>PulseCap1</v>
      </c>
      <c r="J811" s="79" t="str">
        <f>IF(DeltaCalc!P811="","--",DeltaCalc!P811)</f>
        <v>--</v>
      </c>
      <c r="K811" s="89" t="str">
        <f t="shared" si="216"/>
        <v>UWFE</v>
      </c>
      <c r="L811" s="90">
        <f>DeltaCalc!AF811</f>
        <v>26.309328079223633</v>
      </c>
      <c r="M811" s="90">
        <f t="shared" si="206"/>
        <v>8507.1455078125</v>
      </c>
      <c r="N811" s="90">
        <f t="shared" si="207"/>
        <v>891.8009033203125</v>
      </c>
      <c r="O811" s="90">
        <f t="shared" si="208"/>
        <v>800</v>
      </c>
      <c r="P811" s="90">
        <f t="shared" si="217"/>
        <v>1691.8009033203125</v>
      </c>
      <c r="Q811" s="90">
        <f t="shared" si="209"/>
        <v>26.309328079223633</v>
      </c>
      <c r="R811" s="92">
        <f>Data!CG811</f>
        <v>672.38238525390625</v>
      </c>
      <c r="S811" s="92">
        <f>Data!CH811</f>
        <v>300</v>
      </c>
      <c r="T811" s="92">
        <f>Data!CI811</f>
        <v>800</v>
      </c>
      <c r="U811" s="92">
        <f>Data!CJ811</f>
        <v>1100</v>
      </c>
      <c r="V811" s="90">
        <f>Data!CA812</f>
        <v>342.5289306640625</v>
      </c>
      <c r="W811" s="90">
        <f>Data!CC811</f>
        <v>631.57891845703125</v>
      </c>
      <c r="X811" s="90" t="str">
        <f t="shared" si="218"/>
        <v/>
      </c>
      <c r="Y811" s="90">
        <f>Data!BU812</f>
        <v>396.16433715820312</v>
      </c>
      <c r="Z811" s="90">
        <f>Data!BW811</f>
        <v>2200</v>
      </c>
      <c r="AA811" s="90" t="str">
        <f t="shared" si="219"/>
        <v/>
      </c>
      <c r="AB811" s="90">
        <f>Data!BX812</f>
        <v>546.477783203125</v>
      </c>
      <c r="AC811" s="90">
        <f>Data!BZ811</f>
        <v>2780</v>
      </c>
      <c r="AD811" s="90" t="str">
        <f t="shared" si="220"/>
        <v/>
      </c>
    </row>
    <row r="812" spans="1:30">
      <c r="A812" s="77">
        <v>198809</v>
      </c>
      <c r="B812" s="88">
        <f t="shared" si="210"/>
        <v>32294</v>
      </c>
      <c r="C812" s="79" t="str">
        <f t="shared" si="211"/>
        <v>--</v>
      </c>
      <c r="D812" s="79" t="str">
        <f t="shared" si="212"/>
        <v>--</v>
      </c>
      <c r="E812" s="79" t="str">
        <f t="shared" si="213"/>
        <v>B. Min</v>
      </c>
      <c r="F812" s="89" t="str">
        <f t="shared" si="204"/>
        <v>@RC</v>
      </c>
      <c r="G812" s="89" t="str">
        <f t="shared" si="205"/>
        <v>&gt;RC</v>
      </c>
      <c r="H812" s="89" t="str">
        <f t="shared" si="214"/>
        <v>PulseCap1</v>
      </c>
      <c r="I812" s="89" t="str">
        <f t="shared" si="215"/>
        <v>PulseCap1</v>
      </c>
      <c r="J812" s="79" t="str">
        <f>IF(DeltaCalc!P812="","--",DeltaCalc!P812)</f>
        <v>MRDO</v>
      </c>
      <c r="K812" s="89" t="str">
        <f t="shared" si="216"/>
        <v>UWFE</v>
      </c>
      <c r="L812" s="90">
        <f>DeltaCalc!AF812</f>
        <v>0</v>
      </c>
      <c r="M812" s="90">
        <f t="shared" si="206"/>
        <v>8124.63671875</v>
      </c>
      <c r="N812" s="90">
        <f t="shared" si="207"/>
        <v>300</v>
      </c>
      <c r="O812" s="90">
        <f t="shared" si="208"/>
        <v>816.46002197265625</v>
      </c>
      <c r="P812" s="90">
        <f t="shared" si="217"/>
        <v>1116.4600219726562</v>
      </c>
      <c r="Q812" s="90">
        <f t="shared" si="209"/>
        <v>0</v>
      </c>
      <c r="R812" s="92">
        <f>Data!CG812</f>
        <v>1922.611083984375</v>
      </c>
      <c r="S812" s="92">
        <f>Data!CH812</f>
        <v>300</v>
      </c>
      <c r="T812" s="92">
        <f>Data!CI812</f>
        <v>800</v>
      </c>
      <c r="U812" s="92">
        <f>Data!CJ812</f>
        <v>1100</v>
      </c>
      <c r="V812" s="90">
        <f>Data!CA813</f>
        <v>386.2943115234375</v>
      </c>
      <c r="W812" s="90">
        <f>Data!CC812</f>
        <v>631.57891845703125</v>
      </c>
      <c r="X812" s="90" t="str">
        <f t="shared" si="218"/>
        <v/>
      </c>
      <c r="Y812" s="90">
        <f>Data!BU813</f>
        <v>428.29644775390625</v>
      </c>
      <c r="Z812" s="90">
        <f>Data!BW812</f>
        <v>2200</v>
      </c>
      <c r="AA812" s="90" t="str">
        <f t="shared" si="219"/>
        <v/>
      </c>
      <c r="AB812" s="90">
        <f>Data!BX813</f>
        <v>675.51739501953125</v>
      </c>
      <c r="AC812" s="90">
        <f>Data!BZ812</f>
        <v>2780</v>
      </c>
      <c r="AD812" s="90" t="str">
        <f t="shared" si="220"/>
        <v/>
      </c>
    </row>
    <row r="813" spans="1:30">
      <c r="A813" s="77">
        <v>198810</v>
      </c>
      <c r="B813" s="88">
        <f t="shared" si="210"/>
        <v>32324</v>
      </c>
      <c r="C813" s="79" t="str">
        <f t="shared" si="211"/>
        <v>T. Min</v>
      </c>
      <c r="D813" s="79" t="str">
        <f t="shared" si="212"/>
        <v>T. Min</v>
      </c>
      <c r="E813" s="79" t="str">
        <f t="shared" si="213"/>
        <v>--</v>
      </c>
      <c r="F813" s="89" t="str">
        <f t="shared" si="204"/>
        <v>&lt;RC</v>
      </c>
      <c r="G813" s="89" t="str">
        <f t="shared" si="205"/>
        <v>&gt;RC</v>
      </c>
      <c r="H813" s="89" t="str">
        <f t="shared" si="214"/>
        <v>T. Min</v>
      </c>
      <c r="I813" s="89" t="str">
        <f t="shared" si="215"/>
        <v>--</v>
      </c>
      <c r="J813" s="79" t="str">
        <f>IF(DeltaCalc!P813="","--",DeltaCalc!P813)</f>
        <v>--</v>
      </c>
      <c r="K813" s="89" t="str">
        <f t="shared" si="216"/>
        <v>IBU</v>
      </c>
      <c r="L813" s="90">
        <f>DeltaCalc!AF813</f>
        <v>71.9637451171875</v>
      </c>
      <c r="M813" s="90">
        <f t="shared" si="206"/>
        <v>11448.376953125</v>
      </c>
      <c r="N813" s="90">
        <f t="shared" si="207"/>
        <v>630.83001708984375</v>
      </c>
      <c r="O813" s="90">
        <f t="shared" si="208"/>
        <v>800</v>
      </c>
      <c r="P813" s="90">
        <f t="shared" si="217"/>
        <v>1430.8300170898437</v>
      </c>
      <c r="Q813" s="90">
        <f t="shared" si="209"/>
        <v>71.9637451171875</v>
      </c>
      <c r="R813" s="92">
        <f>Data!CG813</f>
        <v>6217.93310546875</v>
      </c>
      <c r="S813" s="92">
        <f>Data!CH813</f>
        <v>463.72482299804687</v>
      </c>
      <c r="T813" s="92">
        <f>Data!CI813</f>
        <v>2000</v>
      </c>
      <c r="U813" s="92">
        <f>Data!CJ813</f>
        <v>2463.724853515625</v>
      </c>
      <c r="V813" s="90">
        <f>Data!CA814</f>
        <v>343.5040283203125</v>
      </c>
      <c r="W813" s="90">
        <f>Data!CC813</f>
        <v>631.57891845703125</v>
      </c>
      <c r="X813" s="90" t="str">
        <f t="shared" si="218"/>
        <v/>
      </c>
      <c r="Y813" s="90">
        <f>Data!BU814</f>
        <v>548.18096923828125</v>
      </c>
      <c r="Z813" s="90">
        <f>Data!BW813</f>
        <v>2200</v>
      </c>
      <c r="AA813" s="90" t="str">
        <f t="shared" si="219"/>
        <v/>
      </c>
      <c r="AB813" s="90">
        <f>Data!BX814</f>
        <v>776.884765625</v>
      </c>
      <c r="AC813" s="90">
        <f>Data!BZ813</f>
        <v>2780</v>
      </c>
      <c r="AD813" s="90" t="str">
        <f t="shared" si="220"/>
        <v/>
      </c>
    </row>
    <row r="814" spans="1:30">
      <c r="A814" s="77">
        <v>198811</v>
      </c>
      <c r="B814" s="88">
        <f t="shared" si="210"/>
        <v>32355</v>
      </c>
      <c r="C814" s="79" t="str">
        <f t="shared" si="211"/>
        <v>--</v>
      </c>
      <c r="D814" s="79" t="str">
        <f t="shared" si="212"/>
        <v>--</v>
      </c>
      <c r="E814" s="79" t="str">
        <f t="shared" si="213"/>
        <v>--</v>
      </c>
      <c r="F814" s="89" t="str">
        <f t="shared" si="204"/>
        <v>&lt;RC</v>
      </c>
      <c r="G814" s="89" t="str">
        <f t="shared" si="205"/>
        <v>@RC</v>
      </c>
      <c r="H814" s="89" t="str">
        <f t="shared" si="214"/>
        <v>Tracy</v>
      </c>
      <c r="I814" s="89" t="str">
        <f t="shared" si="215"/>
        <v>--</v>
      </c>
      <c r="J814" s="79" t="str">
        <f>IF(DeltaCalc!P814="","--",DeltaCalc!P814)</f>
        <v>--</v>
      </c>
      <c r="K814" s="89" t="str">
        <f t="shared" si="216"/>
        <v>IBU</v>
      </c>
      <c r="L814" s="90">
        <f>DeltaCalc!AF814</f>
        <v>128.39036560058594</v>
      </c>
      <c r="M814" s="90">
        <f t="shared" si="206"/>
        <v>17117.265625</v>
      </c>
      <c r="N814" s="90">
        <f t="shared" si="207"/>
        <v>4376.68310546875</v>
      </c>
      <c r="O814" s="90">
        <f t="shared" si="208"/>
        <v>4378.14892578125</v>
      </c>
      <c r="P814" s="90">
        <f>N814+O814</f>
        <v>8754.83203125</v>
      </c>
      <c r="Q814" s="90">
        <f t="shared" si="209"/>
        <v>128.39036560058594</v>
      </c>
      <c r="R814" s="92">
        <f>Data!CG814</f>
        <v>14307.1083984375</v>
      </c>
      <c r="S814" s="92">
        <f>Data!CH814</f>
        <v>4010.56884765625</v>
      </c>
      <c r="T814" s="92">
        <f>Data!CI814</f>
        <v>4378.14892578125</v>
      </c>
      <c r="U814" s="92">
        <f>Data!CJ814</f>
        <v>8388.7177734375</v>
      </c>
      <c r="V814" s="90">
        <f>Data!CA815</f>
        <v>461.609619140625</v>
      </c>
      <c r="W814" s="90">
        <f>Data!CC814</f>
        <v>778.9473876953125</v>
      </c>
      <c r="X814" s="90" t="str">
        <f t="shared" si="218"/>
        <v/>
      </c>
      <c r="Y814" s="90">
        <f>Data!BU815</f>
        <v>1584.845458984375</v>
      </c>
      <c r="Z814" s="90">
        <f>Data!BW814</f>
        <v>2200</v>
      </c>
      <c r="AA814" s="90" t="str">
        <f t="shared" si="219"/>
        <v/>
      </c>
      <c r="AB814" s="90">
        <f>Data!BX815</f>
        <v>1105.2957763671875</v>
      </c>
      <c r="AC814" s="90">
        <f>Data!BZ814</f>
        <v>2780</v>
      </c>
      <c r="AD814" s="90" t="str">
        <f t="shared" si="220"/>
        <v/>
      </c>
    </row>
    <row r="815" spans="1:30">
      <c r="A815" s="77">
        <v>198812</v>
      </c>
      <c r="B815" s="88">
        <f t="shared" si="210"/>
        <v>32386</v>
      </c>
      <c r="C815" s="79" t="str">
        <f t="shared" si="211"/>
        <v>--</v>
      </c>
      <c r="D815" s="79" t="str">
        <f t="shared" si="212"/>
        <v>Nimbus</v>
      </c>
      <c r="E815" s="79" t="str">
        <f t="shared" si="213"/>
        <v>B. Min</v>
      </c>
      <c r="F815" s="89" t="str">
        <f t="shared" si="204"/>
        <v>&lt;RC</v>
      </c>
      <c r="G815" s="89" t="str">
        <f t="shared" si="205"/>
        <v>&gt;RC</v>
      </c>
      <c r="H815" s="89" t="str">
        <f t="shared" si="214"/>
        <v>--</v>
      </c>
      <c r="I815" s="89" t="str">
        <f t="shared" si="215"/>
        <v>PulseCap3</v>
      </c>
      <c r="J815" s="79" t="str">
        <f>IF(DeltaCalc!P815="","--",DeltaCalc!P815)</f>
        <v>--</v>
      </c>
      <c r="K815" s="89" t="str">
        <f t="shared" si="216"/>
        <v>IBU</v>
      </c>
      <c r="L815" s="90">
        <f>DeltaCalc!AF815</f>
        <v>84.683547973632812</v>
      </c>
      <c r="M815" s="90">
        <f t="shared" si="206"/>
        <v>9087.1103515625</v>
      </c>
      <c r="N815" s="90">
        <f t="shared" si="207"/>
        <v>300</v>
      </c>
      <c r="O815" s="90">
        <f t="shared" si="208"/>
        <v>3817.182373046875</v>
      </c>
      <c r="P815" s="90">
        <f t="shared" ref="P815:P821" si="221">N815+O815</f>
        <v>4117.182373046875</v>
      </c>
      <c r="Q815" s="90">
        <f t="shared" si="209"/>
        <v>84.683547973632812</v>
      </c>
      <c r="R815" s="92">
        <f>Data!CG815</f>
        <v>9002.4267578125</v>
      </c>
      <c r="S815" s="92">
        <f>Data!CH815</f>
        <v>300</v>
      </c>
      <c r="T815" s="92">
        <f>Data!CI815</f>
        <v>4064.899169921875</v>
      </c>
      <c r="U815" s="92">
        <f>Data!CJ815</f>
        <v>4364.8994140625</v>
      </c>
      <c r="V815" s="90">
        <f>Data!CA816</f>
        <v>738.4945068359375</v>
      </c>
      <c r="W815" s="90">
        <f>Data!CC815</f>
        <v>964.91229248046875</v>
      </c>
      <c r="X815" s="90" t="str">
        <f t="shared" si="218"/>
        <v/>
      </c>
      <c r="Y815" s="90">
        <f>Data!BU816</f>
        <v>1958.2919921875</v>
      </c>
      <c r="Z815" s="90">
        <f>Data!BW815</f>
        <v>2200</v>
      </c>
      <c r="AA815" s="90" t="str">
        <f t="shared" si="219"/>
        <v/>
      </c>
      <c r="AB815" s="90">
        <f>Data!BX816</f>
        <v>2425.78125</v>
      </c>
      <c r="AC815" s="90">
        <f>Data!BZ815</f>
        <v>2780</v>
      </c>
      <c r="AD815" s="90" t="str">
        <f t="shared" si="220"/>
        <v/>
      </c>
    </row>
    <row r="816" spans="1:30">
      <c r="A816" s="77">
        <v>198813</v>
      </c>
      <c r="B816" s="88">
        <f t="shared" si="210"/>
        <v>32416</v>
      </c>
      <c r="C816" s="79" t="str">
        <f t="shared" si="211"/>
        <v>--</v>
      </c>
      <c r="D816" s="79" t="str">
        <f t="shared" si="212"/>
        <v>Nimbus</v>
      </c>
      <c r="E816" s="79" t="str">
        <f t="shared" si="213"/>
        <v>F. Min</v>
      </c>
      <c r="F816" s="89" t="str">
        <f t="shared" si="204"/>
        <v>@RC</v>
      </c>
      <c r="G816" s="89" t="str">
        <f t="shared" si="205"/>
        <v>&gt;RC</v>
      </c>
      <c r="H816" s="89" t="str">
        <f t="shared" si="214"/>
        <v>--</v>
      </c>
      <c r="I816" s="89" t="str">
        <f t="shared" si="215"/>
        <v>--</v>
      </c>
      <c r="J816" s="79" t="str">
        <f>IF(DeltaCalc!P816="","--",DeltaCalc!P816)</f>
        <v>--</v>
      </c>
      <c r="K816" s="89" t="str">
        <f t="shared" si="216"/>
        <v>UWFE</v>
      </c>
      <c r="L816" s="90">
        <f>DeltaCalc!AF816</f>
        <v>18.3519287109375</v>
      </c>
      <c r="M816" s="90">
        <f t="shared" si="206"/>
        <v>7922.91162109375</v>
      </c>
      <c r="N816" s="90">
        <f t="shared" si="207"/>
        <v>1174.087158203125</v>
      </c>
      <c r="O816" s="90">
        <f t="shared" si="208"/>
        <v>3249.256103515625</v>
      </c>
      <c r="P816" s="90">
        <f t="shared" si="221"/>
        <v>4423.34326171875</v>
      </c>
      <c r="Q816" s="90">
        <f t="shared" si="209"/>
        <v>18.3519287109375</v>
      </c>
      <c r="R816" s="92">
        <f>Data!CG816</f>
        <v>5699.93359375</v>
      </c>
      <c r="S816" s="92">
        <f>Data!CH816</f>
        <v>300</v>
      </c>
      <c r="T816" s="92">
        <f>Data!CI816</f>
        <v>3294.499755859375</v>
      </c>
      <c r="U816" s="92">
        <f>Data!CJ816</f>
        <v>3594.499755859375</v>
      </c>
      <c r="V816" s="90">
        <f>Data!CA817</f>
        <v>813.83465576171875</v>
      </c>
      <c r="W816" s="90">
        <f>Data!CC816</f>
        <v>964.91229248046875</v>
      </c>
      <c r="X816" s="90" t="str">
        <f t="shared" si="218"/>
        <v/>
      </c>
      <c r="Y816" s="90">
        <f>Data!BU817</f>
        <v>2297.546875</v>
      </c>
      <c r="Z816" s="90">
        <f>Data!BW816</f>
        <v>99000</v>
      </c>
      <c r="AA816" s="90" t="str">
        <f t="shared" si="219"/>
        <v/>
      </c>
      <c r="AB816" s="90">
        <f>Data!BX817</f>
        <v>3173.221435546875</v>
      </c>
      <c r="AC816" s="90">
        <f>Data!BZ816</f>
        <v>99000</v>
      </c>
      <c r="AD816" s="90" t="str">
        <f t="shared" si="220"/>
        <v/>
      </c>
    </row>
    <row r="817" spans="1:30">
      <c r="A817" s="77">
        <v>198902</v>
      </c>
      <c r="B817" s="88">
        <f t="shared" si="210"/>
        <v>32447</v>
      </c>
      <c r="C817" s="79" t="str">
        <f t="shared" si="211"/>
        <v>--</v>
      </c>
      <c r="D817" s="79" t="str">
        <f t="shared" si="212"/>
        <v>Nimbus</v>
      </c>
      <c r="E817" s="79" t="str">
        <f t="shared" si="213"/>
        <v>F. Min</v>
      </c>
      <c r="F817" s="89" t="str">
        <f t="shared" si="204"/>
        <v>&gt;RC</v>
      </c>
      <c r="G817" s="89" t="str">
        <f t="shared" si="205"/>
        <v>&gt;RC</v>
      </c>
      <c r="H817" s="89" t="str">
        <f t="shared" si="214"/>
        <v>EI Split</v>
      </c>
      <c r="I817" s="89" t="str">
        <f t="shared" si="215"/>
        <v>--</v>
      </c>
      <c r="J817" s="79" t="str">
        <f>IF(DeltaCalc!P817="","--",DeltaCalc!P817)</f>
        <v>MRDO</v>
      </c>
      <c r="K817" s="89" t="str">
        <f t="shared" si="216"/>
        <v>UWFE</v>
      </c>
      <c r="L817" s="90">
        <f>DeltaCalc!AF817</f>
        <v>0</v>
      </c>
      <c r="M817" s="90">
        <f t="shared" si="206"/>
        <v>7604.859375</v>
      </c>
      <c r="N817" s="90">
        <f t="shared" si="207"/>
        <v>1824.2703857421875</v>
      </c>
      <c r="O817" s="90">
        <f t="shared" si="208"/>
        <v>2981.550048828125</v>
      </c>
      <c r="P817" s="90">
        <f t="shared" si="221"/>
        <v>4805.8204345703125</v>
      </c>
      <c r="Q817" s="90">
        <f t="shared" si="209"/>
        <v>0</v>
      </c>
      <c r="R817" s="92">
        <f>Data!CG817</f>
        <v>6687.93701171875</v>
      </c>
      <c r="S817" s="92">
        <f>Data!CH817</f>
        <v>1650.9805908203125</v>
      </c>
      <c r="T817" s="92">
        <f>Data!CI817</f>
        <v>2478.7001953125</v>
      </c>
      <c r="U817" s="92">
        <f>Data!CJ817</f>
        <v>4129.6806640625</v>
      </c>
      <c r="V817" s="90">
        <f>Data!CA818</f>
        <v>866.34893798828125</v>
      </c>
      <c r="W817" s="90">
        <f>Data!CC817</f>
        <v>964.91229248046875</v>
      </c>
      <c r="X817" s="90" t="str">
        <f t="shared" si="218"/>
        <v/>
      </c>
      <c r="Y817" s="90">
        <f>Data!BU818</f>
        <v>2546.649658203125</v>
      </c>
      <c r="Z817" s="90">
        <f>Data!BW817</f>
        <v>99000</v>
      </c>
      <c r="AA817" s="90" t="str">
        <f t="shared" si="219"/>
        <v/>
      </c>
      <c r="AB817" s="90">
        <f>Data!BX818</f>
        <v>3596.67041015625</v>
      </c>
      <c r="AC817" s="90">
        <f>Data!BZ817</f>
        <v>99000</v>
      </c>
      <c r="AD817" s="90" t="str">
        <f t="shared" si="220"/>
        <v/>
      </c>
    </row>
    <row r="818" spans="1:30">
      <c r="A818" s="77">
        <v>198903</v>
      </c>
      <c r="B818" s="88">
        <f t="shared" si="210"/>
        <v>32477</v>
      </c>
      <c r="C818" s="79" t="str">
        <f t="shared" si="211"/>
        <v>Keswick</v>
      </c>
      <c r="D818" s="79" t="str">
        <f t="shared" si="212"/>
        <v>Nimbus</v>
      </c>
      <c r="E818" s="79" t="str">
        <f t="shared" si="213"/>
        <v>Therm.</v>
      </c>
      <c r="F818" s="89" t="str">
        <f t="shared" si="204"/>
        <v>&gt;RC</v>
      </c>
      <c r="G818" s="89" t="str">
        <f t="shared" si="205"/>
        <v>&gt;RC</v>
      </c>
      <c r="H818" s="89" t="str">
        <f t="shared" si="214"/>
        <v>--</v>
      </c>
      <c r="I818" s="89" t="str">
        <f t="shared" si="215"/>
        <v>--</v>
      </c>
      <c r="J818" s="79" t="str">
        <f>IF(DeltaCalc!P818="","--",DeltaCalc!P818)</f>
        <v>RS</v>
      </c>
      <c r="K818" s="89" t="str">
        <f t="shared" si="216"/>
        <v>UWFE</v>
      </c>
      <c r="L818" s="90">
        <f>DeltaCalc!AF818</f>
        <v>-2.44140625E-4</v>
      </c>
      <c r="M818" s="90">
        <f t="shared" si="206"/>
        <v>10297.0625</v>
      </c>
      <c r="N818" s="90">
        <f t="shared" si="207"/>
        <v>4089.9189453125</v>
      </c>
      <c r="O818" s="90">
        <f t="shared" si="208"/>
        <v>2546.095458984375</v>
      </c>
      <c r="P818" s="90">
        <f t="shared" si="221"/>
        <v>6636.014404296875</v>
      </c>
      <c r="Q818" s="90">
        <f t="shared" si="209"/>
        <v>1039.533935546875</v>
      </c>
      <c r="R818" s="92">
        <f>Data!CG818</f>
        <v>3947.508056640625</v>
      </c>
      <c r="S818" s="92">
        <f>Data!CH818</f>
        <v>841.64581298828125</v>
      </c>
      <c r="T818" s="92">
        <f>Data!CI818</f>
        <v>873.3555908203125</v>
      </c>
      <c r="U818" s="92">
        <f>Data!CJ818</f>
        <v>1715.0013427734375</v>
      </c>
      <c r="V818" s="90">
        <f>Data!CA819</f>
        <v>926.46697998046875</v>
      </c>
      <c r="W818" s="90">
        <f>Data!CC818</f>
        <v>964.91229248046875</v>
      </c>
      <c r="X818" s="90" t="str">
        <f t="shared" si="218"/>
        <v/>
      </c>
      <c r="Y818" s="90">
        <f>Data!BU819</f>
        <v>2716.292724609375</v>
      </c>
      <c r="Z818" s="90">
        <f>Data!BW818</f>
        <v>99000</v>
      </c>
      <c r="AA818" s="90" t="str">
        <f t="shared" si="219"/>
        <v/>
      </c>
      <c r="AB818" s="90">
        <f>Data!BX819</f>
        <v>2825.594482421875</v>
      </c>
      <c r="AC818" s="90">
        <f>Data!BZ818</f>
        <v>99000</v>
      </c>
      <c r="AD818" s="90" t="str">
        <f t="shared" si="220"/>
        <v/>
      </c>
    </row>
    <row r="819" spans="1:30">
      <c r="A819" s="77">
        <v>198904</v>
      </c>
      <c r="B819" s="88">
        <f t="shared" si="210"/>
        <v>32508</v>
      </c>
      <c r="C819" s="79" t="str">
        <f t="shared" si="211"/>
        <v>Keswick</v>
      </c>
      <c r="D819" s="79" t="str">
        <f t="shared" si="212"/>
        <v>Nimbus</v>
      </c>
      <c r="E819" s="79" t="str">
        <f t="shared" si="213"/>
        <v>Therm.</v>
      </c>
      <c r="F819" s="89" t="str">
        <f t="shared" si="204"/>
        <v>&gt;RC</v>
      </c>
      <c r="G819" s="89" t="str">
        <f t="shared" si="205"/>
        <v>&gt;RC</v>
      </c>
      <c r="H819" s="89" t="str">
        <f t="shared" si="214"/>
        <v>--</v>
      </c>
      <c r="I819" s="89" t="str">
        <f t="shared" si="215"/>
        <v>--</v>
      </c>
      <c r="J819" s="79" t="str">
        <f>IF(DeltaCalc!P819="","--",DeltaCalc!P819)</f>
        <v>--</v>
      </c>
      <c r="K819" s="89" t="str">
        <f t="shared" si="216"/>
        <v>UWFE</v>
      </c>
      <c r="L819" s="90">
        <f>DeltaCalc!AF819</f>
        <v>0</v>
      </c>
      <c r="M819" s="90">
        <f t="shared" si="206"/>
        <v>10050.9814453125</v>
      </c>
      <c r="N819" s="90">
        <f t="shared" si="207"/>
        <v>2843.843017578125</v>
      </c>
      <c r="O819" s="90">
        <f t="shared" si="208"/>
        <v>1971.094970703125</v>
      </c>
      <c r="P819" s="90">
        <f t="shared" si="221"/>
        <v>4814.93798828125</v>
      </c>
      <c r="Q819" s="90">
        <f t="shared" si="209"/>
        <v>3213.95751953125</v>
      </c>
      <c r="R819" s="92">
        <f>Data!CG819</f>
        <v>4617.98046875</v>
      </c>
      <c r="S819" s="92">
        <f>Data!CH819</f>
        <v>300</v>
      </c>
      <c r="T819" s="92">
        <f>Data!CI819</f>
        <v>800</v>
      </c>
      <c r="U819" s="92">
        <f>Data!CJ819</f>
        <v>1100</v>
      </c>
      <c r="V819" s="90">
        <f>Data!CA820</f>
        <v>900.8831787109375</v>
      </c>
      <c r="W819" s="90">
        <f>Data!CC819</f>
        <v>964.91229248046875</v>
      </c>
      <c r="X819" s="90" t="str">
        <f t="shared" si="218"/>
        <v/>
      </c>
      <c r="Y819" s="90">
        <f>Data!BU820</f>
        <v>1729.866943359375</v>
      </c>
      <c r="Z819" s="90">
        <f>Data!BW819</f>
        <v>99000</v>
      </c>
      <c r="AA819" s="90" t="str">
        <f t="shared" si="219"/>
        <v/>
      </c>
      <c r="AB819" s="90">
        <f>Data!BX820</f>
        <v>1707.741943359375</v>
      </c>
      <c r="AC819" s="90">
        <f>Data!BZ819</f>
        <v>99000</v>
      </c>
      <c r="AD819" s="90" t="str">
        <f t="shared" si="220"/>
        <v/>
      </c>
    </row>
    <row r="820" spans="1:30">
      <c r="A820" s="77">
        <v>198905</v>
      </c>
      <c r="B820" s="88">
        <f t="shared" si="210"/>
        <v>32539</v>
      </c>
      <c r="C820" s="79" t="str">
        <f t="shared" si="211"/>
        <v>Keswick</v>
      </c>
      <c r="D820" s="79" t="str">
        <f t="shared" si="212"/>
        <v>Nimbus</v>
      </c>
      <c r="E820" s="79" t="str">
        <f t="shared" si="213"/>
        <v>Therm.</v>
      </c>
      <c r="F820" s="89" t="str">
        <f t="shared" si="204"/>
        <v>&gt;RC</v>
      </c>
      <c r="G820" s="89" t="str">
        <f t="shared" si="205"/>
        <v>&gt;RC</v>
      </c>
      <c r="H820" s="89" t="str">
        <f t="shared" si="214"/>
        <v>--</v>
      </c>
      <c r="I820" s="89" t="str">
        <f t="shared" si="215"/>
        <v>--</v>
      </c>
      <c r="J820" s="79" t="str">
        <f>IF(DeltaCalc!P820="","--",DeltaCalc!P820)</f>
        <v>--</v>
      </c>
      <c r="K820" s="89" t="str">
        <f t="shared" si="216"/>
        <v>UWFE</v>
      </c>
      <c r="L820" s="90">
        <f>DeltaCalc!AF820</f>
        <v>2157.981201171875</v>
      </c>
      <c r="M820" s="90">
        <f t="shared" si="206"/>
        <v>11215.2724609375</v>
      </c>
      <c r="N820" s="90">
        <f t="shared" si="207"/>
        <v>3088.181640625</v>
      </c>
      <c r="O820" s="90">
        <f t="shared" si="208"/>
        <v>3088.181640625</v>
      </c>
      <c r="P820" s="90">
        <f t="shared" si="221"/>
        <v>6176.36328125</v>
      </c>
      <c r="Q820" s="90">
        <f t="shared" si="209"/>
        <v>2157.981201171875</v>
      </c>
      <c r="R820" s="92">
        <f>Data!CG820</f>
        <v>0</v>
      </c>
      <c r="S820" s="92">
        <f>Data!CH820</f>
        <v>300</v>
      </c>
      <c r="T820" s="92">
        <f>Data!CI820</f>
        <v>800</v>
      </c>
      <c r="U820" s="92">
        <f>Data!CJ820</f>
        <v>1100</v>
      </c>
      <c r="V820" s="90">
        <f>Data!CA821</f>
        <v>706.36297607421875</v>
      </c>
      <c r="W820" s="90">
        <f>Data!CC820</f>
        <v>778.9473876953125</v>
      </c>
      <c r="X820" s="90" t="str">
        <f t="shared" si="218"/>
        <v/>
      </c>
      <c r="Y820" s="90">
        <f>Data!BU821</f>
        <v>1467.9012451171875</v>
      </c>
      <c r="Z820" s="90">
        <f>Data!BW820</f>
        <v>99000</v>
      </c>
      <c r="AA820" s="90" t="str">
        <f t="shared" si="219"/>
        <v/>
      </c>
      <c r="AB820" s="90">
        <f>Data!BX821</f>
        <v>1107.473876953125</v>
      </c>
      <c r="AC820" s="90">
        <f>Data!BZ820</f>
        <v>99000</v>
      </c>
      <c r="AD820" s="90" t="str">
        <f t="shared" si="220"/>
        <v/>
      </c>
    </row>
    <row r="821" spans="1:30">
      <c r="A821" s="77">
        <v>198906</v>
      </c>
      <c r="B821" s="88">
        <f t="shared" si="210"/>
        <v>32567</v>
      </c>
      <c r="C821" s="79" t="str">
        <f t="shared" si="211"/>
        <v>Keswick</v>
      </c>
      <c r="D821" s="79" t="str">
        <f t="shared" si="212"/>
        <v>Nimbus</v>
      </c>
      <c r="E821" s="79" t="str">
        <f t="shared" si="213"/>
        <v>Therm.</v>
      </c>
      <c r="F821" s="89" t="str">
        <f t="shared" si="204"/>
        <v>&gt;RC</v>
      </c>
      <c r="G821" s="89" t="str">
        <f t="shared" si="205"/>
        <v>&gt;RC</v>
      </c>
      <c r="H821" s="89" t="str">
        <f t="shared" si="214"/>
        <v>--</v>
      </c>
      <c r="I821" s="89" t="str">
        <f t="shared" si="215"/>
        <v>--</v>
      </c>
      <c r="J821" s="79" t="str">
        <f>IF(DeltaCalc!P821="","--",DeltaCalc!P821)</f>
        <v>MRDO</v>
      </c>
      <c r="K821" s="89" t="str">
        <f t="shared" si="216"/>
        <v>UWFE</v>
      </c>
      <c r="L821" s="90">
        <f>DeltaCalc!AF821</f>
        <v>0</v>
      </c>
      <c r="M821" s="90">
        <f t="shared" si="206"/>
        <v>9704.9326171875</v>
      </c>
      <c r="N821" s="90">
        <f t="shared" si="207"/>
        <v>1447.5120849609375</v>
      </c>
      <c r="O821" s="90">
        <f t="shared" si="208"/>
        <v>1721.306884765625</v>
      </c>
      <c r="P821" s="90">
        <f t="shared" si="221"/>
        <v>3168.8189697265625</v>
      </c>
      <c r="Q821" s="90">
        <f t="shared" si="209"/>
        <v>0</v>
      </c>
      <c r="R821" s="92">
        <f>Data!CG821</f>
        <v>5278.46337890625</v>
      </c>
      <c r="S821" s="92">
        <f>Data!CH821</f>
        <v>300</v>
      </c>
      <c r="T821" s="92">
        <f>Data!CI821</f>
        <v>800</v>
      </c>
      <c r="U821" s="92">
        <f>Data!CJ821</f>
        <v>1100</v>
      </c>
      <c r="V821" s="90">
        <f>Data!CA822</f>
        <v>651.8084716796875</v>
      </c>
      <c r="W821" s="90">
        <f>Data!CC821</f>
        <v>659.64910888671875</v>
      </c>
      <c r="X821" s="90" t="str">
        <f t="shared" si="218"/>
        <v/>
      </c>
      <c r="Y821" s="90">
        <f>Data!BU822</f>
        <v>866.6370849609375</v>
      </c>
      <c r="Z821" s="90">
        <f>Data!BW821</f>
        <v>99000</v>
      </c>
      <c r="AA821" s="90" t="str">
        <f t="shared" si="219"/>
        <v/>
      </c>
      <c r="AB821" s="90">
        <f>Data!BX822</f>
        <v>821.94012451171875</v>
      </c>
      <c r="AC821" s="90">
        <f>Data!BZ821</f>
        <v>99000</v>
      </c>
      <c r="AD821" s="90" t="str">
        <f t="shared" si="220"/>
        <v/>
      </c>
    </row>
    <row r="822" spans="1:30">
      <c r="A822" s="77">
        <v>198907</v>
      </c>
      <c r="B822" s="88">
        <f t="shared" si="210"/>
        <v>32598</v>
      </c>
      <c r="C822" s="79" t="str">
        <f t="shared" si="211"/>
        <v>Keswick</v>
      </c>
      <c r="D822" s="79" t="str">
        <f t="shared" si="212"/>
        <v>Flood</v>
      </c>
      <c r="E822" s="79" t="str">
        <f t="shared" si="213"/>
        <v>--</v>
      </c>
      <c r="F822" s="89" t="str">
        <f t="shared" si="204"/>
        <v>&gt;RC</v>
      </c>
      <c r="G822" s="89" t="str">
        <f t="shared" si="205"/>
        <v>&gt;RC</v>
      </c>
      <c r="H822" s="89" t="str">
        <f t="shared" si="214"/>
        <v>T. Min</v>
      </c>
      <c r="I822" s="89" t="str">
        <f t="shared" si="215"/>
        <v>--</v>
      </c>
      <c r="J822" s="79" t="str">
        <f>IF(DeltaCalc!P822="","--",DeltaCalc!P822)</f>
        <v>--</v>
      </c>
      <c r="K822" s="89" t="str">
        <f t="shared" si="216"/>
        <v>UWFE</v>
      </c>
      <c r="L822" s="90">
        <f>DeltaCalc!AF822</f>
        <v>40647.7109375</v>
      </c>
      <c r="M822" s="90">
        <f t="shared" si="206"/>
        <v>46844.79296875</v>
      </c>
      <c r="N822" s="90">
        <f t="shared" si="207"/>
        <v>778.47698974609375</v>
      </c>
      <c r="O822" s="90">
        <f t="shared" si="208"/>
        <v>800</v>
      </c>
      <c r="P822" s="90">
        <f t="shared" ref="P822:P843" si="222">N822+O822</f>
        <v>1578.4769897460937</v>
      </c>
      <c r="Q822" s="90">
        <f t="shared" si="209"/>
        <v>40647.7109375</v>
      </c>
      <c r="R822" s="92">
        <f>Data!CG822</f>
        <v>0</v>
      </c>
      <c r="S822" s="92">
        <f>Data!CH822</f>
        <v>300</v>
      </c>
      <c r="T822" s="92">
        <f>Data!CI822</f>
        <v>800</v>
      </c>
      <c r="U822" s="92">
        <f>Data!CJ822</f>
        <v>1100</v>
      </c>
      <c r="V822" s="90">
        <f>Data!CA823</f>
        <v>490.44259643554687</v>
      </c>
      <c r="W822" s="90">
        <f>Data!CC822</f>
        <v>631.57891845703125</v>
      </c>
      <c r="X822" s="90" t="str">
        <f t="shared" si="218"/>
        <v/>
      </c>
      <c r="Y822" s="90">
        <f>Data!BU823</f>
        <v>286.58493041992187</v>
      </c>
      <c r="Z822" s="90">
        <f>Data!BW822</f>
        <v>99000</v>
      </c>
      <c r="AA822" s="90" t="str">
        <f t="shared" si="219"/>
        <v/>
      </c>
      <c r="AB822" s="90">
        <f>Data!BX823</f>
        <v>204.20242309570312</v>
      </c>
      <c r="AC822" s="90">
        <f>Data!BZ822</f>
        <v>99000</v>
      </c>
      <c r="AD822" s="90" t="str">
        <f t="shared" si="220"/>
        <v/>
      </c>
    </row>
    <row r="823" spans="1:30">
      <c r="A823" s="77">
        <v>198908</v>
      </c>
      <c r="B823" s="88">
        <f t="shared" si="210"/>
        <v>32628</v>
      </c>
      <c r="C823" s="79" t="str">
        <f t="shared" si="211"/>
        <v>Keswick</v>
      </c>
      <c r="D823" s="79" t="str">
        <f t="shared" si="212"/>
        <v>Flood</v>
      </c>
      <c r="E823" s="79" t="str">
        <f t="shared" si="213"/>
        <v>Therm.</v>
      </c>
      <c r="F823" s="89" t="str">
        <f t="shared" si="204"/>
        <v>&gt;RC</v>
      </c>
      <c r="G823" s="89" t="str">
        <f t="shared" si="205"/>
        <v>&gt;RC</v>
      </c>
      <c r="H823" s="89" t="str">
        <f t="shared" si="214"/>
        <v>PulseCap1</v>
      </c>
      <c r="I823" s="89" t="str">
        <f t="shared" si="215"/>
        <v>PulseCap1</v>
      </c>
      <c r="J823" s="79" t="str">
        <f>IF(DeltaCalc!P823="","--",DeltaCalc!P823)</f>
        <v>--</v>
      </c>
      <c r="K823" s="89" t="str">
        <f t="shared" si="216"/>
        <v>UWFE</v>
      </c>
      <c r="L823" s="90">
        <f>DeltaCalc!AF823</f>
        <v>5627.28759765625</v>
      </c>
      <c r="M823" s="90">
        <f t="shared" si="206"/>
        <v>18694.177734375</v>
      </c>
      <c r="N823" s="90">
        <f t="shared" si="207"/>
        <v>1001.5281982421875</v>
      </c>
      <c r="O823" s="90">
        <f t="shared" si="208"/>
        <v>1001.5281982421875</v>
      </c>
      <c r="P823" s="90">
        <f t="shared" si="222"/>
        <v>2003.056396484375</v>
      </c>
      <c r="Q823" s="90">
        <f t="shared" si="209"/>
        <v>5627.28759765625</v>
      </c>
      <c r="R823" s="92">
        <f>Data!CG823</f>
        <v>0</v>
      </c>
      <c r="S823" s="92">
        <f>Data!CH823</f>
        <v>345.104736328125</v>
      </c>
      <c r="T823" s="92">
        <f>Data!CI823</f>
        <v>800</v>
      </c>
      <c r="U823" s="92">
        <f>Data!CJ823</f>
        <v>1145.104736328125</v>
      </c>
      <c r="V823" s="90">
        <f>Data!CA824</f>
        <v>351.32376098632812</v>
      </c>
      <c r="W823" s="90">
        <f>Data!CC823</f>
        <v>631.57891845703125</v>
      </c>
      <c r="X823" s="90" t="str">
        <f t="shared" si="218"/>
        <v/>
      </c>
      <c r="Y823" s="90">
        <f>Data!BU824</f>
        <v>239.90869140625</v>
      </c>
      <c r="Z823" s="90">
        <f>Data!BW823</f>
        <v>450</v>
      </c>
      <c r="AA823" s="90" t="str">
        <f t="shared" si="219"/>
        <v/>
      </c>
      <c r="AB823" s="90">
        <f>Data!BX824</f>
        <v>208.12629699707031</v>
      </c>
      <c r="AC823" s="90">
        <f>Data!BZ823</f>
        <v>450</v>
      </c>
      <c r="AD823" s="90" t="str">
        <f t="shared" si="220"/>
        <v/>
      </c>
    </row>
    <row r="824" spans="1:30">
      <c r="A824" s="77">
        <v>198909</v>
      </c>
      <c r="B824" s="88">
        <f t="shared" si="210"/>
        <v>32659</v>
      </c>
      <c r="C824" s="79" t="str">
        <f t="shared" si="211"/>
        <v>T. Min</v>
      </c>
      <c r="D824" s="79" t="str">
        <f t="shared" si="212"/>
        <v>T. Min</v>
      </c>
      <c r="E824" s="79" t="str">
        <f t="shared" si="213"/>
        <v>--</v>
      </c>
      <c r="F824" s="89" t="str">
        <f t="shared" si="204"/>
        <v>&lt;RC</v>
      </c>
      <c r="G824" s="89" t="str">
        <f t="shared" si="205"/>
        <v>&lt;RC</v>
      </c>
      <c r="H824" s="89" t="str">
        <f t="shared" si="214"/>
        <v>PulseCap1</v>
      </c>
      <c r="I824" s="89" t="str">
        <f t="shared" si="215"/>
        <v>PulseCap1</v>
      </c>
      <c r="J824" s="79" t="str">
        <f>IF(DeltaCalc!P824="","--",DeltaCalc!P824)</f>
        <v>--</v>
      </c>
      <c r="K824" s="89" t="str">
        <f t="shared" si="216"/>
        <v>IBU</v>
      </c>
      <c r="L824" s="90">
        <f>DeltaCalc!AF824</f>
        <v>41.734893798828125</v>
      </c>
      <c r="M824" s="90">
        <f t="shared" si="206"/>
        <v>13644.3056640625</v>
      </c>
      <c r="N824" s="90">
        <f t="shared" si="207"/>
        <v>754.99688720703125</v>
      </c>
      <c r="O824" s="90">
        <f t="shared" si="208"/>
        <v>800</v>
      </c>
      <c r="P824" s="90">
        <f t="shared" si="222"/>
        <v>1554.9968872070312</v>
      </c>
      <c r="Q824" s="90">
        <f t="shared" si="209"/>
        <v>41.734893798828125</v>
      </c>
      <c r="R824" s="92">
        <f>Data!CG824</f>
        <v>6163.8798828125</v>
      </c>
      <c r="S824" s="92">
        <f>Data!CH824</f>
        <v>1000</v>
      </c>
      <c r="T824" s="92">
        <f>Data!CI824</f>
        <v>995.89935302734375</v>
      </c>
      <c r="U824" s="92">
        <f>Data!CJ824</f>
        <v>1951.42333984375</v>
      </c>
      <c r="V824" s="90">
        <f>Data!CA825</f>
        <v>291.33486938476562</v>
      </c>
      <c r="W824" s="90">
        <f>Data!CC824</f>
        <v>631.57891845703125</v>
      </c>
      <c r="X824" s="90" t="str">
        <f t="shared" si="218"/>
        <v/>
      </c>
      <c r="Y824" s="90">
        <f>Data!BU825</f>
        <v>231.61689758300781</v>
      </c>
      <c r="Z824" s="90">
        <f>Data!BW824</f>
        <v>450</v>
      </c>
      <c r="AA824" s="90" t="str">
        <f t="shared" si="219"/>
        <v/>
      </c>
      <c r="AB824" s="90">
        <f>Data!BX825</f>
        <v>221.53666687011719</v>
      </c>
      <c r="AC824" s="90">
        <f>Data!BZ824</f>
        <v>450</v>
      </c>
      <c r="AD824" s="90" t="str">
        <f t="shared" si="220"/>
        <v/>
      </c>
    </row>
    <row r="825" spans="1:30">
      <c r="A825" s="77">
        <v>198910</v>
      </c>
      <c r="B825" s="88">
        <f t="shared" si="210"/>
        <v>32689</v>
      </c>
      <c r="C825" s="79" t="str">
        <f t="shared" si="211"/>
        <v>NCP</v>
      </c>
      <c r="D825" s="79" t="str">
        <f t="shared" si="212"/>
        <v>--</v>
      </c>
      <c r="E825" s="79" t="str">
        <f t="shared" si="213"/>
        <v>--</v>
      </c>
      <c r="F825" s="89" t="str">
        <f t="shared" si="204"/>
        <v>&lt;RC</v>
      </c>
      <c r="G825" s="89" t="str">
        <f t="shared" si="205"/>
        <v>&lt;RC</v>
      </c>
      <c r="H825" s="89" t="str">
        <f t="shared" si="214"/>
        <v>--</v>
      </c>
      <c r="I825" s="89" t="str">
        <f t="shared" si="215"/>
        <v>--</v>
      </c>
      <c r="J825" s="79" t="str">
        <f>IF(DeltaCalc!P825="","--",DeltaCalc!P825)</f>
        <v>--</v>
      </c>
      <c r="K825" s="89" t="str">
        <f t="shared" si="216"/>
        <v>IBU</v>
      </c>
      <c r="L825" s="90">
        <f>DeltaCalc!AF825</f>
        <v>35.802417755126953</v>
      </c>
      <c r="M825" s="90">
        <f t="shared" si="206"/>
        <v>13188.0869140625</v>
      </c>
      <c r="N825" s="90">
        <f t="shared" si="207"/>
        <v>2225.616455078125</v>
      </c>
      <c r="O825" s="90">
        <f t="shared" si="208"/>
        <v>2225.616455078125</v>
      </c>
      <c r="P825" s="90">
        <f t="shared" si="222"/>
        <v>4451.23291015625</v>
      </c>
      <c r="Q825" s="90">
        <f t="shared" si="209"/>
        <v>35.802417755126953</v>
      </c>
      <c r="R825" s="92">
        <f>Data!CG825</f>
        <v>9430.947265625</v>
      </c>
      <c r="S825" s="92">
        <f>Data!CH825</f>
        <v>2500</v>
      </c>
      <c r="T825" s="92">
        <f>Data!CI825</f>
        <v>2000</v>
      </c>
      <c r="U825" s="92">
        <f>Data!CJ825</f>
        <v>4500</v>
      </c>
      <c r="V825" s="90">
        <f>Data!CA826</f>
        <v>249.43455505371094</v>
      </c>
      <c r="W825" s="90">
        <f>Data!CC825</f>
        <v>631.57891845703125</v>
      </c>
      <c r="X825" s="90" t="str">
        <f t="shared" si="218"/>
        <v/>
      </c>
      <c r="Y825" s="90">
        <f>Data!BU826</f>
        <v>473.50469970703125</v>
      </c>
      <c r="Z825" s="90">
        <f>Data!BW825</f>
        <v>900</v>
      </c>
      <c r="AA825" s="90" t="str">
        <f t="shared" si="219"/>
        <v/>
      </c>
      <c r="AB825" s="90">
        <f>Data!BX826</f>
        <v>450.86468505859375</v>
      </c>
      <c r="AC825" s="90">
        <f>Data!BZ825</f>
        <v>1060</v>
      </c>
      <c r="AD825" s="90" t="str">
        <f t="shared" si="220"/>
        <v/>
      </c>
    </row>
    <row r="826" spans="1:30">
      <c r="A826" s="77">
        <v>198911</v>
      </c>
      <c r="B826" s="88">
        <f t="shared" si="210"/>
        <v>32720</v>
      </c>
      <c r="C826" s="79" t="str">
        <f t="shared" si="211"/>
        <v>--</v>
      </c>
      <c r="D826" s="79" t="str">
        <f t="shared" si="212"/>
        <v>--</v>
      </c>
      <c r="E826" s="79" t="str">
        <f t="shared" si="213"/>
        <v>--</v>
      </c>
      <c r="F826" s="89" t="str">
        <f t="shared" si="204"/>
        <v>&lt;RC</v>
      </c>
      <c r="G826" s="89" t="str">
        <f t="shared" si="205"/>
        <v>&lt;RC</v>
      </c>
      <c r="H826" s="89" t="str">
        <f t="shared" si="214"/>
        <v>Tracy</v>
      </c>
      <c r="I826" s="89" t="str">
        <f t="shared" si="215"/>
        <v>Banks</v>
      </c>
      <c r="J826" s="79" t="str">
        <f>IF(DeltaCalc!P826="","--",DeltaCalc!P826)</f>
        <v>JP</v>
      </c>
      <c r="K826" s="89" t="str">
        <f t="shared" si="216"/>
        <v>IBU</v>
      </c>
      <c r="L826" s="90">
        <f>DeltaCalc!AF826</f>
        <v>11.6888427734375</v>
      </c>
      <c r="M826" s="90">
        <f t="shared" si="206"/>
        <v>20730.064453125</v>
      </c>
      <c r="N826" s="90">
        <f t="shared" si="207"/>
        <v>6680</v>
      </c>
      <c r="O826" s="90">
        <f t="shared" si="208"/>
        <v>4438.884765625</v>
      </c>
      <c r="P826" s="90">
        <f t="shared" si="222"/>
        <v>11118.884765625</v>
      </c>
      <c r="Q826" s="90">
        <f t="shared" si="209"/>
        <v>682.8939208984375</v>
      </c>
      <c r="R826" s="92">
        <f>Data!CG826</f>
        <v>20706.9609375</v>
      </c>
      <c r="S826" s="92">
        <f>Data!CH826</f>
        <v>6680</v>
      </c>
      <c r="T826" s="92">
        <f>Data!CI826</f>
        <v>4438.884765625</v>
      </c>
      <c r="U826" s="92">
        <f>Data!CJ826</f>
        <v>11118.884765625</v>
      </c>
      <c r="V826" s="90">
        <f>Data!CA827</f>
        <v>498.15383911132812</v>
      </c>
      <c r="W826" s="90">
        <f>Data!CC826</f>
        <v>631.57891845703125</v>
      </c>
      <c r="X826" s="90" t="str">
        <f t="shared" si="218"/>
        <v/>
      </c>
      <c r="Y826" s="90">
        <f>Data!BU827</f>
        <v>1409.1907958984375</v>
      </c>
      <c r="Z826" s="90">
        <f>Data!BW826</f>
        <v>1350</v>
      </c>
      <c r="AA826" s="90">
        <f t="shared" si="219"/>
        <v>59.1907958984375</v>
      </c>
      <c r="AB826" s="90">
        <f>Data!BX827</f>
        <v>791.3167724609375</v>
      </c>
      <c r="AC826" s="90">
        <f>Data!BZ826</f>
        <v>1670</v>
      </c>
      <c r="AD826" s="90" t="str">
        <f t="shared" si="220"/>
        <v/>
      </c>
    </row>
    <row r="827" spans="1:30">
      <c r="A827" s="77">
        <v>198912</v>
      </c>
      <c r="B827" s="88">
        <f t="shared" si="210"/>
        <v>32751</v>
      </c>
      <c r="C827" s="79" t="str">
        <f t="shared" si="211"/>
        <v>--</v>
      </c>
      <c r="D827" s="79" t="str">
        <f t="shared" si="212"/>
        <v>--</v>
      </c>
      <c r="E827" s="79" t="str">
        <f t="shared" si="213"/>
        <v>--</v>
      </c>
      <c r="F827" s="89" t="str">
        <f t="shared" si="204"/>
        <v>&gt;RC</v>
      </c>
      <c r="G827" s="89" t="str">
        <f t="shared" si="205"/>
        <v>&lt;RC</v>
      </c>
      <c r="H827" s="89" t="str">
        <f t="shared" si="214"/>
        <v>Tracy</v>
      </c>
      <c r="I827" s="89" t="str">
        <f t="shared" si="215"/>
        <v>Banks</v>
      </c>
      <c r="J827" s="79" t="str">
        <f>IF(DeltaCalc!P827="","--",DeltaCalc!P827)</f>
        <v>JP</v>
      </c>
      <c r="K827" s="89" t="str">
        <f t="shared" si="216"/>
        <v>IBU</v>
      </c>
      <c r="L827" s="90">
        <f>DeltaCalc!AF827</f>
        <v>0.152587890625</v>
      </c>
      <c r="M827" s="90">
        <f t="shared" si="206"/>
        <v>17642.30859375</v>
      </c>
      <c r="N827" s="90">
        <f t="shared" si="207"/>
        <v>6680</v>
      </c>
      <c r="O827" s="90">
        <f t="shared" si="208"/>
        <v>4384.87451171875</v>
      </c>
      <c r="P827" s="90">
        <f t="shared" si="222"/>
        <v>11064.87451171875</v>
      </c>
      <c r="Q827" s="90">
        <f t="shared" si="209"/>
        <v>1225.199951171875</v>
      </c>
      <c r="R827" s="92">
        <f>Data!CG827</f>
        <v>17240.4921875</v>
      </c>
      <c r="S827" s="92">
        <f>Data!CH827</f>
        <v>6680</v>
      </c>
      <c r="T827" s="92">
        <f>Data!CI827</f>
        <v>4059.792236328125</v>
      </c>
      <c r="U827" s="92">
        <f>Data!CJ827</f>
        <v>10739.7919921875</v>
      </c>
      <c r="V827" s="90">
        <f>Data!CA828</f>
        <v>721.7286376953125</v>
      </c>
      <c r="W827" s="90">
        <f>Data!CC827</f>
        <v>964.91229248046875</v>
      </c>
      <c r="X827" s="90" t="str">
        <f t="shared" si="218"/>
        <v/>
      </c>
      <c r="Y827" s="90">
        <f>Data!BU828</f>
        <v>1831.29248046875</v>
      </c>
      <c r="Z827" s="90">
        <f>Data!BW827</f>
        <v>1790</v>
      </c>
      <c r="AA827" s="90">
        <f t="shared" si="219"/>
        <v>41.29248046875</v>
      </c>
      <c r="AB827" s="90">
        <f>Data!BX828</f>
        <v>1106.14208984375</v>
      </c>
      <c r="AC827" s="90">
        <f>Data!BZ827</f>
        <v>2240</v>
      </c>
      <c r="AD827" s="90" t="str">
        <f t="shared" si="220"/>
        <v/>
      </c>
    </row>
    <row r="828" spans="1:30">
      <c r="A828" s="77">
        <v>198913</v>
      </c>
      <c r="B828" s="88">
        <f t="shared" si="210"/>
        <v>32781</v>
      </c>
      <c r="C828" s="79" t="str">
        <f t="shared" si="211"/>
        <v>--</v>
      </c>
      <c r="D828" s="79" t="str">
        <f t="shared" si="212"/>
        <v>Nimbus</v>
      </c>
      <c r="E828" s="79" t="str">
        <f t="shared" si="213"/>
        <v>--</v>
      </c>
      <c r="F828" s="89" t="str">
        <f t="shared" si="204"/>
        <v>&gt;RC</v>
      </c>
      <c r="G828" s="89" t="str">
        <f t="shared" si="205"/>
        <v>&lt;RC</v>
      </c>
      <c r="H828" s="89" t="str">
        <f t="shared" si="214"/>
        <v>Tracy</v>
      </c>
      <c r="I828" s="89" t="str">
        <f t="shared" si="215"/>
        <v>--</v>
      </c>
      <c r="J828" s="79" t="str">
        <f>IF(DeltaCalc!P828="","--",DeltaCalc!P828)</f>
        <v>EI</v>
      </c>
      <c r="K828" s="89" t="str">
        <f t="shared" si="216"/>
        <v>UWFE</v>
      </c>
      <c r="L828" s="90">
        <f>DeltaCalc!AF828</f>
        <v>0</v>
      </c>
      <c r="M828" s="90">
        <f t="shared" si="206"/>
        <v>12922.02734375</v>
      </c>
      <c r="N828" s="90">
        <f t="shared" si="207"/>
        <v>5376.83447265625</v>
      </c>
      <c r="O828" s="90">
        <f t="shared" si="208"/>
        <v>4285.39990234375</v>
      </c>
      <c r="P828" s="90">
        <f t="shared" si="222"/>
        <v>9662.234375</v>
      </c>
      <c r="Q828" s="90">
        <f t="shared" si="209"/>
        <v>1030.2559814453125</v>
      </c>
      <c r="R828" s="92">
        <f>Data!CG828</f>
        <v>10723.9736328125</v>
      </c>
      <c r="S828" s="92">
        <f>Data!CH828</f>
        <v>6680</v>
      </c>
      <c r="T828" s="92">
        <f>Data!CI828</f>
        <v>2803.2197265625</v>
      </c>
      <c r="U828" s="92">
        <f>Data!CJ828</f>
        <v>9483.2197265625</v>
      </c>
      <c r="V828" s="90">
        <f>Data!CA829</f>
        <v>785.51947021484375</v>
      </c>
      <c r="W828" s="90">
        <f>Data!CC828</f>
        <v>964.91229248046875</v>
      </c>
      <c r="X828" s="90" t="str">
        <f t="shared" si="218"/>
        <v/>
      </c>
      <c r="Y828" s="90">
        <f>Data!BU829</f>
        <v>2101.090087890625</v>
      </c>
      <c r="Z828" s="90">
        <f>Data!BW828</f>
        <v>99000</v>
      </c>
      <c r="AA828" s="90" t="str">
        <f t="shared" si="219"/>
        <v/>
      </c>
      <c r="AB828" s="90">
        <f>Data!BX829</f>
        <v>1626.1202392578125</v>
      </c>
      <c r="AC828" s="90">
        <f>Data!BZ828</f>
        <v>99000</v>
      </c>
      <c r="AD828" s="90" t="str">
        <f t="shared" si="220"/>
        <v/>
      </c>
    </row>
    <row r="829" spans="1:30">
      <c r="A829" s="77">
        <v>199002</v>
      </c>
      <c r="B829" s="88">
        <f t="shared" si="210"/>
        <v>32812</v>
      </c>
      <c r="C829" s="79" t="str">
        <f t="shared" si="211"/>
        <v>--</v>
      </c>
      <c r="D829" s="79" t="str">
        <f t="shared" si="212"/>
        <v>Nimbus</v>
      </c>
      <c r="E829" s="79" t="str">
        <f t="shared" si="213"/>
        <v>--</v>
      </c>
      <c r="F829" s="89" t="str">
        <f t="shared" si="204"/>
        <v>&gt;RC</v>
      </c>
      <c r="G829" s="89" t="str">
        <f t="shared" si="205"/>
        <v>@RC</v>
      </c>
      <c r="H829" s="89" t="str">
        <f t="shared" si="214"/>
        <v>--</v>
      </c>
      <c r="I829" s="89" t="str">
        <f t="shared" si="215"/>
        <v>EI Split</v>
      </c>
      <c r="J829" s="79" t="str">
        <f>IF(DeltaCalc!P829="","--",DeltaCalc!P829)</f>
        <v>MRDO</v>
      </c>
      <c r="K829" s="89" t="str">
        <f t="shared" si="216"/>
        <v>UWFE</v>
      </c>
      <c r="L829" s="90">
        <f>DeltaCalc!AF829</f>
        <v>0</v>
      </c>
      <c r="M829" s="90">
        <f t="shared" si="206"/>
        <v>11335.7138671875</v>
      </c>
      <c r="N829" s="90">
        <f t="shared" si="207"/>
        <v>4311.47216796875</v>
      </c>
      <c r="O829" s="90">
        <f t="shared" si="208"/>
        <v>3809.885009765625</v>
      </c>
      <c r="P829" s="90">
        <f t="shared" si="222"/>
        <v>8121.357177734375</v>
      </c>
      <c r="Q829" s="90">
        <f t="shared" si="209"/>
        <v>0</v>
      </c>
      <c r="R829" s="92">
        <f>Data!CG829</f>
        <v>6132.76904296875</v>
      </c>
      <c r="S829" s="92">
        <f>Data!CH829</f>
        <v>4642.02978515625</v>
      </c>
      <c r="T829" s="92">
        <f>Data!CI829</f>
        <v>1070.666748046875</v>
      </c>
      <c r="U829" s="92">
        <f>Data!CJ829</f>
        <v>5712.69677734375</v>
      </c>
      <c r="V829" s="90">
        <f>Data!CA830</f>
        <v>802.48095703125</v>
      </c>
      <c r="W829" s="90">
        <f>Data!CC829</f>
        <v>964.91229248046875</v>
      </c>
      <c r="X829" s="90" t="str">
        <f t="shared" si="218"/>
        <v/>
      </c>
      <c r="Y829" s="90">
        <f>Data!BU830</f>
        <v>2262.864990234375</v>
      </c>
      <c r="Z829" s="90">
        <f>Data!BW829</f>
        <v>99000</v>
      </c>
      <c r="AA829" s="90" t="str">
        <f t="shared" si="219"/>
        <v/>
      </c>
      <c r="AB829" s="90">
        <f>Data!BX830</f>
        <v>2109.77294921875</v>
      </c>
      <c r="AC829" s="90">
        <f>Data!BZ829</f>
        <v>99000</v>
      </c>
      <c r="AD829" s="90" t="str">
        <f t="shared" si="220"/>
        <v/>
      </c>
    </row>
    <row r="830" spans="1:30">
      <c r="A830" s="77">
        <v>199003</v>
      </c>
      <c r="B830" s="88">
        <f t="shared" si="210"/>
        <v>32842</v>
      </c>
      <c r="C830" s="79" t="str">
        <f t="shared" si="211"/>
        <v>NCP</v>
      </c>
      <c r="D830" s="79" t="str">
        <f t="shared" si="212"/>
        <v>Nimbus</v>
      </c>
      <c r="E830" s="79" t="str">
        <f t="shared" si="213"/>
        <v>--</v>
      </c>
      <c r="F830" s="89" t="str">
        <f t="shared" si="204"/>
        <v>&gt;RC</v>
      </c>
      <c r="G830" s="89" t="str">
        <f t="shared" si="205"/>
        <v>&lt;RC</v>
      </c>
      <c r="H830" s="89" t="str">
        <f t="shared" si="214"/>
        <v>--</v>
      </c>
      <c r="I830" s="89" t="str">
        <f t="shared" si="215"/>
        <v>--</v>
      </c>
      <c r="J830" s="79" t="str">
        <f>IF(DeltaCalc!P830="","--",DeltaCalc!P830)</f>
        <v>MRDO</v>
      </c>
      <c r="K830" s="89" t="str">
        <f t="shared" si="216"/>
        <v>UWFE</v>
      </c>
      <c r="L830" s="90">
        <f>DeltaCalc!AF830</f>
        <v>0</v>
      </c>
      <c r="M830" s="90">
        <f t="shared" si="206"/>
        <v>9904.22265625</v>
      </c>
      <c r="N830" s="90">
        <f t="shared" si="207"/>
        <v>3133.744873046875</v>
      </c>
      <c r="O830" s="90">
        <f t="shared" si="208"/>
        <v>3106.732421875</v>
      </c>
      <c r="P830" s="90">
        <f t="shared" si="222"/>
        <v>6240.477294921875</v>
      </c>
      <c r="Q830" s="90">
        <f t="shared" si="209"/>
        <v>0</v>
      </c>
      <c r="R830" s="92">
        <f>Data!CG830</f>
        <v>6113.22607421875</v>
      </c>
      <c r="S830" s="92">
        <f>Data!CH830</f>
        <v>4335.73486328125</v>
      </c>
      <c r="T830" s="92">
        <f>Data!CI830</f>
        <v>800</v>
      </c>
      <c r="U830" s="92">
        <f>Data!CJ830</f>
        <v>5135.73486328125</v>
      </c>
      <c r="V830" s="90">
        <f>Data!CA831</f>
        <v>777.38372802734375</v>
      </c>
      <c r="W830" s="90">
        <f>Data!CC830</f>
        <v>964.91229248046875</v>
      </c>
      <c r="X830" s="90" t="str">
        <f t="shared" si="218"/>
        <v/>
      </c>
      <c r="Y830" s="90">
        <f>Data!BU831</f>
        <v>2216.24365234375</v>
      </c>
      <c r="Z830" s="90">
        <f>Data!BW830</f>
        <v>99000</v>
      </c>
      <c r="AA830" s="90" t="str">
        <f t="shared" si="219"/>
        <v/>
      </c>
      <c r="AB830" s="90">
        <f>Data!BX831</f>
        <v>2390.63525390625</v>
      </c>
      <c r="AC830" s="90">
        <f>Data!BZ830</f>
        <v>99000</v>
      </c>
      <c r="AD830" s="90" t="str">
        <f t="shared" si="220"/>
        <v/>
      </c>
    </row>
    <row r="831" spans="1:30">
      <c r="A831" s="77">
        <v>199004</v>
      </c>
      <c r="B831" s="88">
        <f t="shared" si="210"/>
        <v>32873</v>
      </c>
      <c r="C831" s="79" t="str">
        <f t="shared" si="211"/>
        <v>Keswick</v>
      </c>
      <c r="D831" s="79" t="str">
        <f t="shared" si="212"/>
        <v>Nimbus</v>
      </c>
      <c r="E831" s="79" t="str">
        <f t="shared" si="213"/>
        <v>Therm.</v>
      </c>
      <c r="F831" s="89" t="str">
        <f t="shared" si="204"/>
        <v>&gt;RC</v>
      </c>
      <c r="G831" s="89" t="str">
        <f t="shared" si="205"/>
        <v>&lt;RC</v>
      </c>
      <c r="H831" s="89" t="str">
        <f t="shared" si="214"/>
        <v>EI Split</v>
      </c>
      <c r="I831" s="89" t="str">
        <f t="shared" si="215"/>
        <v>--</v>
      </c>
      <c r="J831" s="79" t="str">
        <f>IF(DeltaCalc!P831="","--",DeltaCalc!P831)</f>
        <v>MRDO</v>
      </c>
      <c r="K831" s="89" t="str">
        <f t="shared" si="216"/>
        <v>UWFE</v>
      </c>
      <c r="L831" s="90">
        <f>DeltaCalc!AF831</f>
        <v>0</v>
      </c>
      <c r="M831" s="90">
        <f t="shared" si="206"/>
        <v>9483.044921875</v>
      </c>
      <c r="N831" s="90">
        <f t="shared" si="207"/>
        <v>1984.8341064453125</v>
      </c>
      <c r="O831" s="90">
        <f t="shared" si="208"/>
        <v>3604.119873046875</v>
      </c>
      <c r="P831" s="90">
        <f t="shared" si="222"/>
        <v>5588.9539794921875</v>
      </c>
      <c r="Q831" s="90">
        <f t="shared" si="209"/>
        <v>0</v>
      </c>
      <c r="R831" s="92">
        <f>Data!CG831</f>
        <v>8088.5576171875</v>
      </c>
      <c r="S831" s="92">
        <f>Data!CH831</f>
        <v>4500</v>
      </c>
      <c r="T831" s="92">
        <f>Data!CI831</f>
        <v>800</v>
      </c>
      <c r="U831" s="92">
        <f>Data!CJ831</f>
        <v>5300</v>
      </c>
      <c r="V831" s="90">
        <f>Data!CA832</f>
        <v>865.92132568359375</v>
      </c>
      <c r="W831" s="90">
        <f>Data!CC831</f>
        <v>964.91229248046875</v>
      </c>
      <c r="X831" s="90" t="str">
        <f t="shared" si="218"/>
        <v/>
      </c>
      <c r="Y831" s="90">
        <f>Data!BU832</f>
        <v>2230.362060546875</v>
      </c>
      <c r="Z831" s="90">
        <f>Data!BW831</f>
        <v>99000</v>
      </c>
      <c r="AA831" s="90" t="str">
        <f t="shared" si="219"/>
        <v/>
      </c>
      <c r="AB831" s="90">
        <f>Data!BX832</f>
        <v>2415.262451171875</v>
      </c>
      <c r="AC831" s="90">
        <f>Data!BZ831</f>
        <v>99000</v>
      </c>
      <c r="AD831" s="90" t="str">
        <f t="shared" si="220"/>
        <v/>
      </c>
    </row>
    <row r="832" spans="1:30">
      <c r="A832" s="77">
        <v>199005</v>
      </c>
      <c r="B832" s="88">
        <f t="shared" si="210"/>
        <v>32904</v>
      </c>
      <c r="C832" s="79" t="str">
        <f t="shared" si="211"/>
        <v>Keswick</v>
      </c>
      <c r="D832" s="79" t="str">
        <f t="shared" si="212"/>
        <v>Nimbus</v>
      </c>
      <c r="E832" s="79" t="str">
        <f t="shared" si="213"/>
        <v>Therm.</v>
      </c>
      <c r="F832" s="89" t="str">
        <f t="shared" si="204"/>
        <v>&gt;RC</v>
      </c>
      <c r="G832" s="89" t="str">
        <f t="shared" si="205"/>
        <v>&gt;RC</v>
      </c>
      <c r="H832" s="89" t="str">
        <f t="shared" si="214"/>
        <v>--</v>
      </c>
      <c r="I832" s="89" t="str">
        <f t="shared" si="215"/>
        <v>--</v>
      </c>
      <c r="J832" s="79" t="str">
        <f>IF(DeltaCalc!P832="","--",DeltaCalc!P832)</f>
        <v>--</v>
      </c>
      <c r="K832" s="89" t="str">
        <f t="shared" si="216"/>
        <v>UWFE</v>
      </c>
      <c r="L832" s="90">
        <f>DeltaCalc!AF832</f>
        <v>3103.369140625</v>
      </c>
      <c r="M832" s="90">
        <f t="shared" si="206"/>
        <v>18613.48046875</v>
      </c>
      <c r="N832" s="90">
        <f t="shared" si="207"/>
        <v>2890.991943359375</v>
      </c>
      <c r="O832" s="90">
        <f t="shared" si="208"/>
        <v>2890.991943359375</v>
      </c>
      <c r="P832" s="90">
        <f t="shared" si="222"/>
        <v>5781.98388671875</v>
      </c>
      <c r="Q832" s="90">
        <f t="shared" si="209"/>
        <v>10525.8828125</v>
      </c>
      <c r="R832" s="92">
        <f>Data!CG832</f>
        <v>6073.5380859375</v>
      </c>
      <c r="S832" s="92">
        <f>Data!CH832</f>
        <v>300</v>
      </c>
      <c r="T832" s="92">
        <f>Data!CI832</f>
        <v>800</v>
      </c>
      <c r="U832" s="92">
        <f>Data!CJ832</f>
        <v>1100</v>
      </c>
      <c r="V832" s="90">
        <f>Data!CA833</f>
        <v>745.011474609375</v>
      </c>
      <c r="W832" s="90">
        <f>Data!CC832</f>
        <v>778.9473876953125</v>
      </c>
      <c r="X832" s="90" t="str">
        <f t="shared" si="218"/>
        <v/>
      </c>
      <c r="Y832" s="90">
        <f>Data!BU833</f>
        <v>1144.1800537109375</v>
      </c>
      <c r="Z832" s="90">
        <f>Data!BW832</f>
        <v>99000</v>
      </c>
      <c r="AA832" s="90" t="str">
        <f t="shared" si="219"/>
        <v/>
      </c>
      <c r="AB832" s="90">
        <f>Data!BX833</f>
        <v>549.80859375</v>
      </c>
      <c r="AC832" s="90">
        <f>Data!BZ832</f>
        <v>99000</v>
      </c>
      <c r="AD832" s="90" t="str">
        <f t="shared" si="220"/>
        <v/>
      </c>
    </row>
    <row r="833" spans="1:30">
      <c r="A833" s="77">
        <v>199006</v>
      </c>
      <c r="B833" s="88">
        <f t="shared" si="210"/>
        <v>32932</v>
      </c>
      <c r="C833" s="79" t="str">
        <f t="shared" si="211"/>
        <v>Keswick</v>
      </c>
      <c r="D833" s="79" t="str">
        <f t="shared" si="212"/>
        <v>Nimbus</v>
      </c>
      <c r="E833" s="79" t="str">
        <f t="shared" si="213"/>
        <v>Therm.</v>
      </c>
      <c r="F833" s="89" t="str">
        <f t="shared" si="204"/>
        <v>&gt;RC</v>
      </c>
      <c r="G833" s="89" t="str">
        <f t="shared" si="205"/>
        <v>&gt;RC</v>
      </c>
      <c r="H833" s="89" t="str">
        <f t="shared" si="214"/>
        <v>--</v>
      </c>
      <c r="I833" s="89" t="str">
        <f t="shared" si="215"/>
        <v>--</v>
      </c>
      <c r="J833" s="79" t="str">
        <f>IF(DeltaCalc!P833="","--",DeltaCalc!P833)</f>
        <v>MRDO</v>
      </c>
      <c r="K833" s="89" t="str">
        <f t="shared" si="216"/>
        <v>UWFE</v>
      </c>
      <c r="L833" s="90">
        <f>DeltaCalc!AF833</f>
        <v>0</v>
      </c>
      <c r="M833" s="90">
        <f t="shared" si="206"/>
        <v>13843.7763671875</v>
      </c>
      <c r="N833" s="90">
        <f t="shared" si="207"/>
        <v>2409.3955078125</v>
      </c>
      <c r="O833" s="90">
        <f t="shared" si="208"/>
        <v>2555.805908203125</v>
      </c>
      <c r="P833" s="90">
        <f t="shared" si="222"/>
        <v>4965.201416015625</v>
      </c>
      <c r="Q833" s="90">
        <f t="shared" si="209"/>
        <v>0</v>
      </c>
      <c r="R833" s="92">
        <f>Data!CG833</f>
        <v>0</v>
      </c>
      <c r="S833" s="92">
        <f>Data!CH833</f>
        <v>300</v>
      </c>
      <c r="T833" s="92">
        <f>Data!CI833</f>
        <v>800</v>
      </c>
      <c r="U833" s="92">
        <f>Data!CJ833</f>
        <v>1100</v>
      </c>
      <c r="V833" s="90">
        <f>Data!CA834</f>
        <v>372.21224975585937</v>
      </c>
      <c r="W833" s="90">
        <f>Data!CC833</f>
        <v>631.57891845703125</v>
      </c>
      <c r="X833" s="90" t="str">
        <f t="shared" si="218"/>
        <v/>
      </c>
      <c r="Y833" s="90">
        <f>Data!BU834</f>
        <v>344.68939208984375</v>
      </c>
      <c r="Z833" s="90">
        <f>Data!BW833</f>
        <v>99000</v>
      </c>
      <c r="AA833" s="90" t="str">
        <f t="shared" si="219"/>
        <v/>
      </c>
      <c r="AB833" s="90">
        <f>Data!BX834</f>
        <v>296.68759155273437</v>
      </c>
      <c r="AC833" s="90">
        <f>Data!BZ833</f>
        <v>99000</v>
      </c>
      <c r="AD833" s="90" t="str">
        <f t="shared" si="220"/>
        <v/>
      </c>
    </row>
    <row r="834" spans="1:30">
      <c r="A834" s="77">
        <v>199007</v>
      </c>
      <c r="B834" s="88">
        <f t="shared" si="210"/>
        <v>32963</v>
      </c>
      <c r="C834" s="79" t="str">
        <f t="shared" si="211"/>
        <v>Keswick</v>
      </c>
      <c r="D834" s="79" t="str">
        <f t="shared" si="212"/>
        <v>Nimbus</v>
      </c>
      <c r="E834" s="79" t="str">
        <f t="shared" si="213"/>
        <v>--</v>
      </c>
      <c r="F834" s="89" t="str">
        <f t="shared" si="204"/>
        <v>&gt;RC</v>
      </c>
      <c r="G834" s="89" t="str">
        <f t="shared" si="205"/>
        <v>&gt;RC</v>
      </c>
      <c r="H834" s="89" t="str">
        <f t="shared" si="214"/>
        <v>--</v>
      </c>
      <c r="I834" s="89" t="str">
        <f t="shared" si="215"/>
        <v>--</v>
      </c>
      <c r="J834" s="79" t="str">
        <f>IF(DeltaCalc!P834="","--",DeltaCalc!P834)</f>
        <v>--</v>
      </c>
      <c r="K834" s="89" t="str">
        <f t="shared" si="216"/>
        <v>UWFE</v>
      </c>
      <c r="L834" s="90">
        <f>DeltaCalc!AF834</f>
        <v>2590.250244140625</v>
      </c>
      <c r="M834" s="90">
        <f t="shared" si="206"/>
        <v>10812.7119140625</v>
      </c>
      <c r="N834" s="90">
        <f t="shared" si="207"/>
        <v>923.96990966796875</v>
      </c>
      <c r="O834" s="90">
        <f t="shared" si="208"/>
        <v>923.96990966796875</v>
      </c>
      <c r="P834" s="90">
        <f t="shared" si="222"/>
        <v>1847.9398193359375</v>
      </c>
      <c r="Q834" s="90">
        <f t="shared" si="209"/>
        <v>2590.250244140625</v>
      </c>
      <c r="R834" s="92">
        <f>Data!CG834</f>
        <v>0</v>
      </c>
      <c r="S834" s="92">
        <f>Data!CH834</f>
        <v>300</v>
      </c>
      <c r="T834" s="92">
        <f>Data!CI834</f>
        <v>800</v>
      </c>
      <c r="U834" s="92">
        <f>Data!CJ834</f>
        <v>1100</v>
      </c>
      <c r="V834" s="90">
        <f>Data!CA835</f>
        <v>353.14642333984375</v>
      </c>
      <c r="W834" s="90">
        <f>Data!CC834</f>
        <v>631.57891845703125</v>
      </c>
      <c r="X834" s="90" t="str">
        <f t="shared" si="218"/>
        <v/>
      </c>
      <c r="Y834" s="90">
        <f>Data!BU835</f>
        <v>320.68307495117187</v>
      </c>
      <c r="Z834" s="90">
        <f>Data!BW834</f>
        <v>99000</v>
      </c>
      <c r="AA834" s="90" t="str">
        <f t="shared" si="219"/>
        <v/>
      </c>
      <c r="AB834" s="90">
        <f>Data!BX835</f>
        <v>326.95413208007812</v>
      </c>
      <c r="AC834" s="90">
        <f>Data!BZ834</f>
        <v>99000</v>
      </c>
      <c r="AD834" s="90" t="str">
        <f t="shared" si="220"/>
        <v/>
      </c>
    </row>
    <row r="835" spans="1:30">
      <c r="A835" s="77">
        <v>199008</v>
      </c>
      <c r="B835" s="88">
        <f t="shared" si="210"/>
        <v>32993</v>
      </c>
      <c r="C835" s="79" t="str">
        <f t="shared" si="211"/>
        <v>T. Min</v>
      </c>
      <c r="D835" s="79" t="str">
        <f t="shared" si="212"/>
        <v>T. Min</v>
      </c>
      <c r="E835" s="79" t="str">
        <f t="shared" si="213"/>
        <v>B. Min</v>
      </c>
      <c r="F835" s="89" t="str">
        <f t="shared" si="204"/>
        <v>&gt;RC</v>
      </c>
      <c r="G835" s="89" t="str">
        <f t="shared" si="205"/>
        <v>&gt;RC</v>
      </c>
      <c r="H835" s="89" t="str">
        <f t="shared" si="214"/>
        <v>PulseCap1</v>
      </c>
      <c r="I835" s="89" t="str">
        <f t="shared" si="215"/>
        <v>PulseCap1</v>
      </c>
      <c r="J835" s="79" t="str">
        <f>IF(DeltaCalc!P835="","--",DeltaCalc!P835)</f>
        <v>--</v>
      </c>
      <c r="K835" s="89" t="str">
        <f t="shared" si="216"/>
        <v>IBU</v>
      </c>
      <c r="L835" s="90">
        <f>DeltaCalc!AF835</f>
        <v>112.97645568847656</v>
      </c>
      <c r="M835" s="90">
        <f t="shared" si="206"/>
        <v>11097.66796875</v>
      </c>
      <c r="N835" s="90">
        <f t="shared" si="207"/>
        <v>300</v>
      </c>
      <c r="O835" s="90">
        <f t="shared" si="208"/>
        <v>800</v>
      </c>
      <c r="P835" s="90">
        <f t="shared" si="222"/>
        <v>1100</v>
      </c>
      <c r="Q835" s="90">
        <f t="shared" si="209"/>
        <v>112.97645568847656</v>
      </c>
      <c r="R835" s="92">
        <f>Data!CG835</f>
        <v>1115.6849365234375</v>
      </c>
      <c r="S835" s="92">
        <f>Data!CH835</f>
        <v>300</v>
      </c>
      <c r="T835" s="92">
        <f>Data!CI835</f>
        <v>800</v>
      </c>
      <c r="U835" s="92">
        <f>Data!CJ835</f>
        <v>1100</v>
      </c>
      <c r="V835" s="90">
        <f>Data!CA836</f>
        <v>329.20693969726562</v>
      </c>
      <c r="W835" s="90">
        <f>Data!CC835</f>
        <v>631.57891845703125</v>
      </c>
      <c r="X835" s="90" t="str">
        <f t="shared" si="218"/>
        <v/>
      </c>
      <c r="Y835" s="90">
        <f>Data!BU836</f>
        <v>322.49603271484375</v>
      </c>
      <c r="Z835" s="90">
        <f>Data!BW835</f>
        <v>2200</v>
      </c>
      <c r="AA835" s="90" t="str">
        <f t="shared" si="219"/>
        <v/>
      </c>
      <c r="AB835" s="90">
        <f>Data!BX836</f>
        <v>340.99282836914063</v>
      </c>
      <c r="AC835" s="90">
        <f>Data!BZ835</f>
        <v>2780</v>
      </c>
      <c r="AD835" s="90" t="str">
        <f t="shared" si="220"/>
        <v/>
      </c>
    </row>
    <row r="836" spans="1:30">
      <c r="A836" s="77">
        <v>199009</v>
      </c>
      <c r="B836" s="88">
        <f t="shared" si="210"/>
        <v>33024</v>
      </c>
      <c r="C836" s="79" t="str">
        <f t="shared" si="211"/>
        <v>NCP</v>
      </c>
      <c r="D836" s="79" t="str">
        <f t="shared" si="212"/>
        <v>Nimbus</v>
      </c>
      <c r="E836" s="79" t="str">
        <f t="shared" si="213"/>
        <v>Therm.</v>
      </c>
      <c r="F836" s="89" t="str">
        <f t="shared" si="204"/>
        <v>&gt;RC</v>
      </c>
      <c r="G836" s="89" t="str">
        <f t="shared" si="205"/>
        <v>&lt;RC</v>
      </c>
      <c r="H836" s="89" t="str">
        <f t="shared" si="214"/>
        <v>PulseCap1</v>
      </c>
      <c r="I836" s="89" t="str">
        <f t="shared" si="215"/>
        <v>PulseCap1</v>
      </c>
      <c r="J836" s="79" t="str">
        <f>IF(DeltaCalc!P836="","--",DeltaCalc!P836)</f>
        <v>--</v>
      </c>
      <c r="K836" s="89" t="str">
        <f t="shared" si="216"/>
        <v>UWFE</v>
      </c>
      <c r="L836" s="90">
        <f>DeltaCalc!AF836</f>
        <v>4227.04833984375</v>
      </c>
      <c r="M836" s="90">
        <f t="shared" si="206"/>
        <v>9569.9736328125</v>
      </c>
      <c r="N836" s="90">
        <f t="shared" si="207"/>
        <v>843.7933349609375</v>
      </c>
      <c r="O836" s="90">
        <f t="shared" si="208"/>
        <v>843.7933349609375</v>
      </c>
      <c r="P836" s="90">
        <f t="shared" si="222"/>
        <v>1687.586669921875</v>
      </c>
      <c r="Q836" s="90">
        <f t="shared" si="209"/>
        <v>4227.04833984375</v>
      </c>
      <c r="R836" s="92">
        <f>Data!CG836</f>
        <v>1810.3341064453125</v>
      </c>
      <c r="S836" s="92">
        <f>Data!CH836</f>
        <v>1000</v>
      </c>
      <c r="T836" s="92">
        <f>Data!CI836</f>
        <v>800</v>
      </c>
      <c r="U836" s="92">
        <f>Data!CJ836</f>
        <v>1800</v>
      </c>
      <c r="V836" s="90">
        <f>Data!CA837</f>
        <v>311.58551025390625</v>
      </c>
      <c r="W836" s="90">
        <f>Data!CC836</f>
        <v>631.57891845703125</v>
      </c>
      <c r="X836" s="90" t="str">
        <f t="shared" si="218"/>
        <v/>
      </c>
      <c r="Y836" s="90">
        <f>Data!BU837</f>
        <v>380.40194702148437</v>
      </c>
      <c r="Z836" s="90">
        <f>Data!BW836</f>
        <v>2200</v>
      </c>
      <c r="AA836" s="90" t="str">
        <f t="shared" si="219"/>
        <v/>
      </c>
      <c r="AB836" s="90">
        <f>Data!BX837</f>
        <v>465.73837280273437</v>
      </c>
      <c r="AC836" s="90">
        <f>Data!BZ836</f>
        <v>2780</v>
      </c>
      <c r="AD836" s="90" t="str">
        <f t="shared" si="220"/>
        <v/>
      </c>
    </row>
    <row r="837" spans="1:30">
      <c r="A837" s="77">
        <v>199010</v>
      </c>
      <c r="B837" s="88">
        <f t="shared" si="210"/>
        <v>33054</v>
      </c>
      <c r="C837" s="79" t="str">
        <f t="shared" si="211"/>
        <v>T. Min</v>
      </c>
      <c r="D837" s="79" t="str">
        <f t="shared" si="212"/>
        <v>T. Min</v>
      </c>
      <c r="E837" s="79" t="str">
        <f t="shared" si="213"/>
        <v>--</v>
      </c>
      <c r="F837" s="89" t="str">
        <f t="shared" si="204"/>
        <v>&lt;RC</v>
      </c>
      <c r="G837" s="89" t="str">
        <f t="shared" si="205"/>
        <v>&lt;RC</v>
      </c>
      <c r="H837" s="89" t="str">
        <f t="shared" si="214"/>
        <v>T. Min</v>
      </c>
      <c r="I837" s="89" t="str">
        <f t="shared" si="215"/>
        <v>--</v>
      </c>
      <c r="J837" s="79" t="str">
        <f>IF(DeltaCalc!P837="","--",DeltaCalc!P837)</f>
        <v>--</v>
      </c>
      <c r="K837" s="89" t="str">
        <f t="shared" si="216"/>
        <v>IBU</v>
      </c>
      <c r="L837" s="90">
        <f>DeltaCalc!AF837</f>
        <v>325.37167358398437</v>
      </c>
      <c r="M837" s="90">
        <f t="shared" si="206"/>
        <v>8924.974609375</v>
      </c>
      <c r="N837" s="90">
        <f t="shared" si="207"/>
        <v>367.239013671875</v>
      </c>
      <c r="O837" s="90">
        <f t="shared" si="208"/>
        <v>800</v>
      </c>
      <c r="P837" s="90">
        <f t="shared" si="222"/>
        <v>1167.239013671875</v>
      </c>
      <c r="Q837" s="90">
        <f t="shared" si="209"/>
        <v>325.37167358398437</v>
      </c>
      <c r="R837" s="92">
        <f>Data!CG837</f>
        <v>6472.3095703125</v>
      </c>
      <c r="S837" s="92">
        <f>Data!CH837</f>
        <v>2500</v>
      </c>
      <c r="T837" s="92">
        <f>Data!CI837</f>
        <v>800</v>
      </c>
      <c r="U837" s="92">
        <f>Data!CJ837</f>
        <v>3300</v>
      </c>
      <c r="V837" s="90">
        <f>Data!CA838</f>
        <v>318.36428833007812</v>
      </c>
      <c r="W837" s="90">
        <f>Data!CC837</f>
        <v>631.57891845703125</v>
      </c>
      <c r="X837" s="90" t="str">
        <f t="shared" si="218"/>
        <v/>
      </c>
      <c r="Y837" s="90">
        <f>Data!BU838</f>
        <v>733.36328125</v>
      </c>
      <c r="Z837" s="90">
        <f>Data!BW837</f>
        <v>2200</v>
      </c>
      <c r="AA837" s="90" t="str">
        <f t="shared" si="219"/>
        <v/>
      </c>
      <c r="AB837" s="90">
        <f>Data!BX838</f>
        <v>1057.384521484375</v>
      </c>
      <c r="AC837" s="90">
        <f>Data!BZ837</f>
        <v>2780</v>
      </c>
      <c r="AD837" s="90" t="str">
        <f t="shared" si="220"/>
        <v/>
      </c>
    </row>
    <row r="838" spans="1:30">
      <c r="A838" s="77">
        <v>199011</v>
      </c>
      <c r="B838" s="88">
        <f t="shared" si="210"/>
        <v>33085</v>
      </c>
      <c r="C838" s="79" t="str">
        <f t="shared" si="211"/>
        <v>--</v>
      </c>
      <c r="D838" s="79" t="str">
        <f t="shared" si="212"/>
        <v>--</v>
      </c>
      <c r="E838" s="79" t="str">
        <f t="shared" si="213"/>
        <v>--</v>
      </c>
      <c r="F838" s="89" t="str">
        <f t="shared" si="204"/>
        <v>&gt;RC</v>
      </c>
      <c r="G838" s="89" t="str">
        <f t="shared" si="205"/>
        <v>&lt;RC</v>
      </c>
      <c r="H838" s="89" t="str">
        <f t="shared" si="214"/>
        <v>Tracy</v>
      </c>
      <c r="I838" s="89" t="str">
        <f t="shared" si="215"/>
        <v>--</v>
      </c>
      <c r="J838" s="79" t="str">
        <f>IF(DeltaCalc!P838="","--",DeltaCalc!P838)</f>
        <v>--</v>
      </c>
      <c r="K838" s="89" t="str">
        <f t="shared" si="216"/>
        <v>IBU</v>
      </c>
      <c r="L838" s="90">
        <f>DeltaCalc!AF838</f>
        <v>63.80792236328125</v>
      </c>
      <c r="M838" s="90">
        <f t="shared" si="206"/>
        <v>18472.490234375</v>
      </c>
      <c r="N838" s="90">
        <f t="shared" si="207"/>
        <v>6231.48583984375</v>
      </c>
      <c r="O838" s="90">
        <f t="shared" si="208"/>
        <v>4257.166015625</v>
      </c>
      <c r="P838" s="90">
        <f t="shared" si="222"/>
        <v>10488.65185546875</v>
      </c>
      <c r="Q838" s="90">
        <f t="shared" si="209"/>
        <v>163.80792236328125</v>
      </c>
      <c r="R838" s="92">
        <f>Data!CG838</f>
        <v>16000.912109375</v>
      </c>
      <c r="S838" s="92">
        <f>Data!CH838</f>
        <v>6680</v>
      </c>
      <c r="T838" s="92">
        <f>Data!CI838</f>
        <v>1889.8182373046875</v>
      </c>
      <c r="U838" s="92">
        <f>Data!CJ838</f>
        <v>8569.818359375</v>
      </c>
      <c r="V838" s="90">
        <f>Data!CA839</f>
        <v>723.44573974609375</v>
      </c>
      <c r="W838" s="90">
        <f>Data!CC838</f>
        <v>778.9473876953125</v>
      </c>
      <c r="X838" s="90" t="str">
        <f t="shared" si="218"/>
        <v/>
      </c>
      <c r="Y838" s="90">
        <f>Data!BU839</f>
        <v>2262.010009765625</v>
      </c>
      <c r="Z838" s="90">
        <f>Data!BW838</f>
        <v>2200</v>
      </c>
      <c r="AA838" s="90">
        <f t="shared" si="219"/>
        <v>62.010009765625</v>
      </c>
      <c r="AB838" s="90">
        <f>Data!BX839</f>
        <v>1435.3818359375</v>
      </c>
      <c r="AC838" s="90">
        <f>Data!BZ838</f>
        <v>2780</v>
      </c>
      <c r="AD838" s="90" t="str">
        <f t="shared" si="220"/>
        <v/>
      </c>
    </row>
    <row r="839" spans="1:30">
      <c r="A839" s="77">
        <v>199012</v>
      </c>
      <c r="B839" s="88">
        <f t="shared" si="210"/>
        <v>33116</v>
      </c>
      <c r="C839" s="79" t="str">
        <f t="shared" si="211"/>
        <v>T. Min</v>
      </c>
      <c r="D839" s="79" t="str">
        <f t="shared" si="212"/>
        <v>Nimbus</v>
      </c>
      <c r="E839" s="79" t="str">
        <f t="shared" si="213"/>
        <v>Therm.</v>
      </c>
      <c r="F839" s="89" t="str">
        <f t="shared" si="204"/>
        <v>&gt;RC</v>
      </c>
      <c r="G839" s="89" t="str">
        <f t="shared" si="205"/>
        <v>&gt;RC</v>
      </c>
      <c r="H839" s="89" t="str">
        <f t="shared" si="214"/>
        <v>T. Min</v>
      </c>
      <c r="I839" s="89" t="str">
        <f t="shared" si="215"/>
        <v>B. Min</v>
      </c>
      <c r="J839" s="79" t="str">
        <f>IF(DeltaCalc!P839="","--",DeltaCalc!P839)</f>
        <v>RS</v>
      </c>
      <c r="K839" s="89" t="str">
        <f t="shared" si="216"/>
        <v>IBU</v>
      </c>
      <c r="L839" s="90">
        <f>DeltaCalc!AF839</f>
        <v>33.6192626953125</v>
      </c>
      <c r="M839" s="90">
        <f t="shared" si="206"/>
        <v>7719.95947265625</v>
      </c>
      <c r="N839" s="90">
        <f t="shared" si="207"/>
        <v>300</v>
      </c>
      <c r="O839" s="90">
        <f t="shared" si="208"/>
        <v>800</v>
      </c>
      <c r="P839" s="90">
        <f t="shared" si="222"/>
        <v>1100</v>
      </c>
      <c r="Q839" s="90">
        <f t="shared" si="209"/>
        <v>1519.9605712890625</v>
      </c>
      <c r="R839" s="92">
        <f>Data!CG839</f>
        <v>7699.9248046875</v>
      </c>
      <c r="S839" s="92">
        <f>Data!CH839</f>
        <v>300</v>
      </c>
      <c r="T839" s="92">
        <f>Data!CI839</f>
        <v>800</v>
      </c>
      <c r="U839" s="92">
        <f>Data!CJ839</f>
        <v>1100</v>
      </c>
      <c r="V839" s="90">
        <f>Data!CA840</f>
        <v>847.429931640625</v>
      </c>
      <c r="W839" s="90">
        <f>Data!CC839</f>
        <v>964.91229248046875</v>
      </c>
      <c r="X839" s="90" t="str">
        <f t="shared" si="218"/>
        <v/>
      </c>
      <c r="Y839" s="90">
        <f>Data!BU840</f>
        <v>1582.6807861328125</v>
      </c>
      <c r="Z839" s="90">
        <f>Data!BW839</f>
        <v>2200</v>
      </c>
      <c r="AA839" s="90" t="str">
        <f t="shared" si="219"/>
        <v/>
      </c>
      <c r="AB839" s="90">
        <f>Data!BX840</f>
        <v>2381.54248046875</v>
      </c>
      <c r="AC839" s="90">
        <f>Data!BZ839</f>
        <v>2780</v>
      </c>
      <c r="AD839" s="90" t="str">
        <f t="shared" si="220"/>
        <v/>
      </c>
    </row>
    <row r="840" spans="1:30">
      <c r="A840" s="77">
        <v>199013</v>
      </c>
      <c r="B840" s="88">
        <f t="shared" si="210"/>
        <v>33146</v>
      </c>
      <c r="C840" s="79" t="str">
        <f t="shared" si="211"/>
        <v>--</v>
      </c>
      <c r="D840" s="79" t="str">
        <f t="shared" si="212"/>
        <v>Nimbus</v>
      </c>
      <c r="E840" s="79" t="str">
        <f t="shared" si="213"/>
        <v>F. Min</v>
      </c>
      <c r="F840" s="89" t="str">
        <f t="shared" si="204"/>
        <v>&gt;RC</v>
      </c>
      <c r="G840" s="89" t="str">
        <f t="shared" si="205"/>
        <v>&gt;RC</v>
      </c>
      <c r="H840" s="89" t="str">
        <f t="shared" si="214"/>
        <v>--</v>
      </c>
      <c r="I840" s="89" t="str">
        <f t="shared" si="215"/>
        <v>--</v>
      </c>
      <c r="J840" s="79" t="str">
        <f>IF(DeltaCalc!P840="","--",DeltaCalc!P840)</f>
        <v>--</v>
      </c>
      <c r="K840" s="89" t="str">
        <f t="shared" si="216"/>
        <v>UWFE</v>
      </c>
      <c r="L840" s="90">
        <f>DeltaCalc!AF840</f>
        <v>47.069904327392578</v>
      </c>
      <c r="M840" s="90">
        <f t="shared" si="206"/>
        <v>8071.40478515625</v>
      </c>
      <c r="N840" s="90">
        <f t="shared" si="207"/>
        <v>1213.5968017578125</v>
      </c>
      <c r="O840" s="90">
        <f t="shared" si="208"/>
        <v>3050.01953125</v>
      </c>
      <c r="P840" s="90">
        <f t="shared" si="222"/>
        <v>4263.6163330078125</v>
      </c>
      <c r="Q840" s="90">
        <f t="shared" si="209"/>
        <v>47.069904327392578</v>
      </c>
      <c r="R840" s="92">
        <f>Data!CG840</f>
        <v>0</v>
      </c>
      <c r="S840" s="92">
        <f>Data!CH840</f>
        <v>300</v>
      </c>
      <c r="T840" s="92">
        <f>Data!CI840</f>
        <v>800</v>
      </c>
      <c r="U840" s="92">
        <f>Data!CJ840</f>
        <v>1100</v>
      </c>
      <c r="V840" s="90">
        <f>Data!CA841</f>
        <v>598.0728759765625</v>
      </c>
      <c r="W840" s="90">
        <f>Data!CC840</f>
        <v>964.91229248046875</v>
      </c>
      <c r="X840" s="90" t="str">
        <f t="shared" si="218"/>
        <v/>
      </c>
      <c r="Y840" s="90">
        <f>Data!BU841</f>
        <v>1829.313232421875</v>
      </c>
      <c r="Z840" s="90">
        <f>Data!BW840</f>
        <v>99000</v>
      </c>
      <c r="AA840" s="90" t="str">
        <f t="shared" si="219"/>
        <v/>
      </c>
      <c r="AB840" s="90">
        <f>Data!BX841</f>
        <v>2518.203857421875</v>
      </c>
      <c r="AC840" s="90">
        <f>Data!BZ840</f>
        <v>99000</v>
      </c>
      <c r="AD840" s="90" t="str">
        <f t="shared" si="220"/>
        <v/>
      </c>
    </row>
    <row r="841" spans="1:30">
      <c r="A841" s="77">
        <v>199102</v>
      </c>
      <c r="B841" s="88">
        <f t="shared" si="210"/>
        <v>33177</v>
      </c>
      <c r="C841" s="79" t="str">
        <f t="shared" si="211"/>
        <v>--</v>
      </c>
      <c r="D841" s="79" t="str">
        <f t="shared" si="212"/>
        <v>Nimbus</v>
      </c>
      <c r="E841" s="79" t="str">
        <f t="shared" si="213"/>
        <v>Therm.</v>
      </c>
      <c r="F841" s="89" t="str">
        <f t="shared" si="204"/>
        <v>&gt;RC</v>
      </c>
      <c r="G841" s="89" t="str">
        <f t="shared" si="205"/>
        <v>&gt;RC</v>
      </c>
      <c r="H841" s="89" t="str">
        <f t="shared" si="214"/>
        <v>EI Split</v>
      </c>
      <c r="I841" s="89" t="str">
        <f t="shared" si="215"/>
        <v>--</v>
      </c>
      <c r="J841" s="79" t="str">
        <f>IF(DeltaCalc!P841="","--",DeltaCalc!P841)</f>
        <v>MRDO</v>
      </c>
      <c r="K841" s="89" t="str">
        <f t="shared" si="216"/>
        <v>UWFE</v>
      </c>
      <c r="L841" s="90">
        <f>DeltaCalc!AF841</f>
        <v>0</v>
      </c>
      <c r="M841" s="90">
        <f t="shared" si="206"/>
        <v>7414.734375</v>
      </c>
      <c r="N841" s="90">
        <f t="shared" si="207"/>
        <v>1658.6990966796875</v>
      </c>
      <c r="O841" s="90">
        <f t="shared" si="208"/>
        <v>2880.271240234375</v>
      </c>
      <c r="P841" s="90">
        <f t="shared" si="222"/>
        <v>4538.9703369140625</v>
      </c>
      <c r="Q841" s="90">
        <f t="shared" si="209"/>
        <v>0</v>
      </c>
      <c r="R841" s="92">
        <f>Data!CG841</f>
        <v>1614.6600341796875</v>
      </c>
      <c r="S841" s="92">
        <f>Data!CH841</f>
        <v>719.20428466796875</v>
      </c>
      <c r="T841" s="92">
        <f>Data!CI841</f>
        <v>800</v>
      </c>
      <c r="U841" s="92">
        <f>Data!CJ841</f>
        <v>1519.2042236328125</v>
      </c>
      <c r="V841" s="90">
        <f>Data!CA842</f>
        <v>791.78936767578125</v>
      </c>
      <c r="W841" s="90">
        <f>Data!CC841</f>
        <v>964.91229248046875</v>
      </c>
      <c r="X841" s="90" t="str">
        <f t="shared" si="218"/>
        <v/>
      </c>
      <c r="Y841" s="90">
        <f>Data!BU842</f>
        <v>2546.4169921875</v>
      </c>
      <c r="Z841" s="90">
        <f>Data!BW841</f>
        <v>99000</v>
      </c>
      <c r="AA841" s="90" t="str">
        <f t="shared" si="219"/>
        <v/>
      </c>
      <c r="AB841" s="90">
        <f>Data!BX842</f>
        <v>3549.569580078125</v>
      </c>
      <c r="AC841" s="90">
        <f>Data!BZ841</f>
        <v>99000</v>
      </c>
      <c r="AD841" s="90" t="str">
        <f t="shared" si="220"/>
        <v/>
      </c>
    </row>
    <row r="842" spans="1:30">
      <c r="A842" s="77">
        <v>199103</v>
      </c>
      <c r="B842" s="88">
        <f t="shared" si="210"/>
        <v>33207</v>
      </c>
      <c r="C842" s="79" t="str">
        <f t="shared" si="211"/>
        <v>--</v>
      </c>
      <c r="D842" s="79" t="str">
        <f t="shared" si="212"/>
        <v>Nimbus</v>
      </c>
      <c r="E842" s="79" t="str">
        <f t="shared" si="213"/>
        <v>F. Min</v>
      </c>
      <c r="F842" s="89" t="str">
        <f t="shared" si="204"/>
        <v>&gt;RC</v>
      </c>
      <c r="G842" s="89" t="str">
        <f t="shared" si="205"/>
        <v>&gt;RC</v>
      </c>
      <c r="H842" s="89" t="str">
        <f t="shared" si="214"/>
        <v>--</v>
      </c>
      <c r="I842" s="89" t="str">
        <f t="shared" si="215"/>
        <v>--</v>
      </c>
      <c r="J842" s="79" t="str">
        <f>IF(DeltaCalc!P842="","--",DeltaCalc!P842)</f>
        <v>RS</v>
      </c>
      <c r="K842" s="89" t="str">
        <f t="shared" si="216"/>
        <v>IBU</v>
      </c>
      <c r="L842" s="90">
        <f>DeltaCalc!AF842</f>
        <v>103.17803955078125</v>
      </c>
      <c r="M842" s="90">
        <f t="shared" si="206"/>
        <v>6906.984375</v>
      </c>
      <c r="N842" s="90">
        <f t="shared" si="207"/>
        <v>1143.9210205078125</v>
      </c>
      <c r="O842" s="90">
        <f t="shared" si="208"/>
        <v>2164.44775390625</v>
      </c>
      <c r="P842" s="90">
        <f t="shared" si="222"/>
        <v>3308.3687744140625</v>
      </c>
      <c r="Q842" s="90">
        <f t="shared" si="209"/>
        <v>1013.4299926757812</v>
      </c>
      <c r="R842" s="92">
        <f>Data!CG842</f>
        <v>4391.09814453125</v>
      </c>
      <c r="S842" s="92">
        <f>Data!CH842</f>
        <v>300</v>
      </c>
      <c r="T842" s="92">
        <f>Data!CI842</f>
        <v>800</v>
      </c>
      <c r="U842" s="92">
        <f>Data!CJ842</f>
        <v>1100</v>
      </c>
      <c r="V842" s="90">
        <f>Data!CA843</f>
        <v>886.69842529296875</v>
      </c>
      <c r="W842" s="90">
        <f>Data!CC842</f>
        <v>964.91229248046875</v>
      </c>
      <c r="X842" s="90" t="str">
        <f t="shared" si="218"/>
        <v/>
      </c>
      <c r="Y842" s="90">
        <f>Data!BU843</f>
        <v>2320.937744140625</v>
      </c>
      <c r="Z842" s="90">
        <f>Data!BW842</f>
        <v>99000</v>
      </c>
      <c r="AA842" s="90" t="str">
        <f t="shared" si="219"/>
        <v/>
      </c>
      <c r="AB842" s="90">
        <f>Data!BX843</f>
        <v>3438.361083984375</v>
      </c>
      <c r="AC842" s="90">
        <f>Data!BZ842</f>
        <v>99000</v>
      </c>
      <c r="AD842" s="90" t="str">
        <f t="shared" si="220"/>
        <v/>
      </c>
    </row>
    <row r="843" spans="1:30">
      <c r="A843" s="77">
        <v>199104</v>
      </c>
      <c r="B843" s="88">
        <f t="shared" si="210"/>
        <v>33238</v>
      </c>
      <c r="C843" s="79" t="str">
        <f t="shared" si="211"/>
        <v>Keswick</v>
      </c>
      <c r="D843" s="79" t="str">
        <f t="shared" si="212"/>
        <v>Nimbus</v>
      </c>
      <c r="E843" s="79" t="str">
        <f t="shared" si="213"/>
        <v>Therm.</v>
      </c>
      <c r="F843" s="89" t="str">
        <f t="shared" si="204"/>
        <v>&gt;RC</v>
      </c>
      <c r="G843" s="89" t="str">
        <f t="shared" si="205"/>
        <v>&gt;RC</v>
      </c>
      <c r="H843" s="89" t="str">
        <f t="shared" si="214"/>
        <v>--</v>
      </c>
      <c r="I843" s="89" t="str">
        <f t="shared" si="215"/>
        <v>--</v>
      </c>
      <c r="J843" s="79" t="str">
        <f>IF(DeltaCalc!P843="","--",DeltaCalc!P843)</f>
        <v>RS</v>
      </c>
      <c r="K843" s="89" t="str">
        <f t="shared" si="216"/>
        <v>UWFE</v>
      </c>
      <c r="L843" s="90">
        <f>DeltaCalc!AF843</f>
        <v>84.20135498046875</v>
      </c>
      <c r="M843" s="90">
        <f t="shared" si="206"/>
        <v>7251.8935546875</v>
      </c>
      <c r="N843" s="90">
        <f t="shared" si="207"/>
        <v>1414.4891357421875</v>
      </c>
      <c r="O843" s="90">
        <f t="shared" si="208"/>
        <v>2615.568115234375</v>
      </c>
      <c r="P843" s="90">
        <f t="shared" si="222"/>
        <v>4030.0572509765625</v>
      </c>
      <c r="Q843" s="90">
        <f t="shared" si="209"/>
        <v>447.93426513671875</v>
      </c>
      <c r="R843" s="92">
        <f>Data!CG843</f>
        <v>2613.643310546875</v>
      </c>
      <c r="S843" s="92">
        <f>Data!CH843</f>
        <v>300</v>
      </c>
      <c r="T843" s="92">
        <f>Data!CI843</f>
        <v>600</v>
      </c>
      <c r="U843" s="92">
        <f>Data!CJ843</f>
        <v>900</v>
      </c>
      <c r="V843" s="90">
        <f>Data!CA844</f>
        <v>887.80438232421875</v>
      </c>
      <c r="W843" s="90">
        <f>Data!CC843</f>
        <v>964.91229248046875</v>
      </c>
      <c r="X843" s="90" t="str">
        <f t="shared" si="218"/>
        <v/>
      </c>
      <c r="Y843" s="90">
        <f>Data!BU844</f>
        <v>2462.094482421875</v>
      </c>
      <c r="Z843" s="90">
        <f>Data!BW843</f>
        <v>99000</v>
      </c>
      <c r="AA843" s="90" t="str">
        <f t="shared" si="219"/>
        <v/>
      </c>
      <c r="AB843" s="90">
        <f>Data!BX844</f>
        <v>3225.20556640625</v>
      </c>
      <c r="AC843" s="90">
        <f>Data!BZ843</f>
        <v>99000</v>
      </c>
      <c r="AD843" s="90" t="str">
        <f t="shared" si="220"/>
        <v/>
      </c>
    </row>
    <row r="844" spans="1:30">
      <c r="A844" s="77">
        <v>199105</v>
      </c>
      <c r="B844" s="88">
        <f t="shared" si="210"/>
        <v>33269</v>
      </c>
      <c r="C844" s="79" t="str">
        <f t="shared" si="211"/>
        <v>Keswick</v>
      </c>
      <c r="D844" s="79" t="str">
        <f t="shared" si="212"/>
        <v>Nimbus</v>
      </c>
      <c r="E844" s="79" t="str">
        <f t="shared" si="213"/>
        <v>Therm.</v>
      </c>
      <c r="F844" s="89" t="str">
        <f t="shared" si="204"/>
        <v>&gt;RC</v>
      </c>
      <c r="G844" s="89" t="str">
        <f t="shared" si="205"/>
        <v>&gt;RC</v>
      </c>
      <c r="H844" s="89" t="str">
        <f t="shared" si="214"/>
        <v>--</v>
      </c>
      <c r="I844" s="89" t="str">
        <f t="shared" si="215"/>
        <v>--</v>
      </c>
      <c r="J844" s="79" t="str">
        <f>IF(DeltaCalc!P844="","--",DeltaCalc!P844)</f>
        <v>RS</v>
      </c>
      <c r="K844" s="89" t="str">
        <f t="shared" si="216"/>
        <v>UWFE</v>
      </c>
      <c r="L844" s="90">
        <f>DeltaCalc!AF844</f>
        <v>2274.635009765625</v>
      </c>
      <c r="M844" s="90">
        <f t="shared" si="206"/>
        <v>6970.6640625</v>
      </c>
      <c r="N844" s="90">
        <f t="shared" si="207"/>
        <v>900</v>
      </c>
      <c r="O844" s="90">
        <f t="shared" si="208"/>
        <v>600</v>
      </c>
      <c r="P844" s="90">
        <f t="shared" ref="P844:P888" si="223">N844+O844</f>
        <v>1500</v>
      </c>
      <c r="Q844" s="90">
        <f t="shared" si="209"/>
        <v>2274.635009765625</v>
      </c>
      <c r="R844" s="92">
        <f>Data!CG844</f>
        <v>0</v>
      </c>
      <c r="S844" s="92">
        <f>Data!CH844</f>
        <v>300</v>
      </c>
      <c r="T844" s="92">
        <f>Data!CI844</f>
        <v>600</v>
      </c>
      <c r="U844" s="92">
        <f>Data!CJ844</f>
        <v>1500</v>
      </c>
      <c r="V844" s="90">
        <f>Data!CA845</f>
        <v>950.822265625</v>
      </c>
      <c r="W844" s="90">
        <f>Data!CC844</f>
        <v>778.9473876953125</v>
      </c>
      <c r="X844" s="90">
        <f t="shared" si="218"/>
        <v>171.8748779296875</v>
      </c>
      <c r="Y844" s="90">
        <f>Data!BU845</f>
        <v>1571.05615234375</v>
      </c>
      <c r="Z844" s="90">
        <f>Data!BW844</f>
        <v>99000</v>
      </c>
      <c r="AA844" s="90" t="str">
        <f t="shared" si="219"/>
        <v/>
      </c>
      <c r="AB844" s="90">
        <f>Data!BX845</f>
        <v>1996.9776611328125</v>
      </c>
      <c r="AC844" s="90">
        <f>Data!BZ844</f>
        <v>99000</v>
      </c>
      <c r="AD844" s="90" t="str">
        <f t="shared" si="220"/>
        <v/>
      </c>
    </row>
    <row r="845" spans="1:30">
      <c r="A845" s="77">
        <v>199106</v>
      </c>
      <c r="B845" s="88">
        <f t="shared" si="210"/>
        <v>33297</v>
      </c>
      <c r="C845" s="79" t="str">
        <f t="shared" si="211"/>
        <v>Keswick</v>
      </c>
      <c r="D845" s="79" t="str">
        <f t="shared" si="212"/>
        <v>Nimbus</v>
      </c>
      <c r="E845" s="79" t="str">
        <f t="shared" si="213"/>
        <v>Therm.</v>
      </c>
      <c r="F845" s="89" t="str">
        <f t="shared" ref="F845:F908" si="224">IF(ABS(CVPSL-$F$3)&lt;err,"Storage",IF(ABS(CVPSL-CVPSLRC)&lt;err,"@RC",IF(CVPSL&gt;CVPSLRC,"&gt;RC","&lt;RC")))</f>
        <v>&gt;RC</v>
      </c>
      <c r="G845" s="89" t="str">
        <f t="shared" ref="G845:G908" si="225">IF(ABS(SWPSL-$G$3)&lt;err,"Storage",IF(ABS(SWPSL-SWPSLRC)&lt;err,"@RC",IF(SWPSL&gt;SWPSLRC,"&gt;RC","&lt;RC")))</f>
        <v>&gt;RC</v>
      </c>
      <c r="H845" s="89" t="str">
        <f t="shared" si="214"/>
        <v>--</v>
      </c>
      <c r="I845" s="89" t="str">
        <f t="shared" si="215"/>
        <v>--</v>
      </c>
      <c r="J845" s="79" t="str">
        <f>IF(DeltaCalc!P845="","--",DeltaCalc!P845)</f>
        <v>MRDO</v>
      </c>
      <c r="K845" s="89" t="str">
        <f t="shared" si="216"/>
        <v>UWFE</v>
      </c>
      <c r="L845" s="90">
        <f>DeltaCalc!AF845</f>
        <v>0</v>
      </c>
      <c r="M845" s="90">
        <f t="shared" ref="M845:M908" si="226">Sac</f>
        <v>8581.0458984375</v>
      </c>
      <c r="N845" s="90">
        <f t="shared" ref="N845:N908" si="227">Banks</f>
        <v>1556.3170166015625</v>
      </c>
      <c r="O845" s="90">
        <f t="shared" ref="O845:O908" si="228">Tracy</f>
        <v>1527.7449951171875</v>
      </c>
      <c r="P845" s="90">
        <f t="shared" si="223"/>
        <v>3084.06201171875</v>
      </c>
      <c r="Q845" s="90">
        <f t="shared" ref="Q845:Q908" si="229">DO</f>
        <v>0</v>
      </c>
      <c r="R845" s="92">
        <f>Data!CG845</f>
        <v>0</v>
      </c>
      <c r="S845" s="92">
        <f>Data!CH845</f>
        <v>300</v>
      </c>
      <c r="T845" s="92">
        <f>Data!CI845</f>
        <v>600</v>
      </c>
      <c r="U845" s="92">
        <f>Data!CJ845</f>
        <v>900</v>
      </c>
      <c r="V845" s="90">
        <f>Data!CA846</f>
        <v>651.9603271484375</v>
      </c>
      <c r="W845" s="90">
        <f>Data!CC845</f>
        <v>631.57891845703125</v>
      </c>
      <c r="X845" s="90">
        <f t="shared" si="218"/>
        <v>20.38140869140625</v>
      </c>
      <c r="Y845" s="90">
        <f>Data!BU846</f>
        <v>933.88165283203125</v>
      </c>
      <c r="Z845" s="90">
        <f>Data!BW845</f>
        <v>99000</v>
      </c>
      <c r="AA845" s="90" t="str">
        <f t="shared" si="219"/>
        <v/>
      </c>
      <c r="AB845" s="90">
        <f>Data!BX846</f>
        <v>1072.703857421875</v>
      </c>
      <c r="AC845" s="90">
        <f>Data!BZ845</f>
        <v>99000</v>
      </c>
      <c r="AD845" s="90" t="str">
        <f t="shared" si="220"/>
        <v/>
      </c>
    </row>
    <row r="846" spans="1:30">
      <c r="A846" s="77">
        <v>199107</v>
      </c>
      <c r="B846" s="88">
        <f t="shared" ref="B846:B909" si="230">Date</f>
        <v>33328</v>
      </c>
      <c r="C846" s="79" t="str">
        <f t="shared" ref="C846:C909" si="231">IF(NCP&lt;err,"NCP",IF(Kes&lt;err,"Keswick",IF(ABS(Shasta-ShastaFlood)&lt;err,"Flood",IF(ABS(Tracy-$F$4)&lt;err,"T. Min","--"))))</f>
        <v>--</v>
      </c>
      <c r="D846" s="79" t="str">
        <f t="shared" ref="D846:D909" si="232">IF(Nimbus&lt;err,"Nimbus",IF(HSt&lt;err,"H St.",IF(ABS(Folsom-FolsomFlood)&lt;err,"Flood",IF(ABS(Tracy-$F$4)&lt;err,"T. Min","--"))))</f>
        <v>Nimbus</v>
      </c>
      <c r="E846" s="79" t="str">
        <f t="shared" ref="E846:E909" si="233">IF(Therm&lt;err,"Therm.",IF(FMin&lt;err,"F. Min",IF(ABS(Oroville-OrovilleFlood)&lt;err,"Flood",IF(ABS(Banks-$G$4)&lt;err,"B. Min","--"))))</f>
        <v>--</v>
      </c>
      <c r="F846" s="89" t="str">
        <f t="shared" si="224"/>
        <v>&gt;RC</v>
      </c>
      <c r="G846" s="89" t="str">
        <f t="shared" si="225"/>
        <v>&gt;RC</v>
      </c>
      <c r="H846" s="89" t="str">
        <f t="shared" ref="H846:H909" si="234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--</v>
      </c>
      <c r="I846" s="89" t="str">
        <f t="shared" ref="I846:I909" si="235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--</v>
      </c>
      <c r="J846" s="79" t="str">
        <f>IF(DeltaCalc!P846="","--",DeltaCalc!P846)</f>
        <v>--</v>
      </c>
      <c r="K846" s="89" t="str">
        <f t="shared" ref="K846:K909" si="236">IF(COA&gt;0.5,"UWFE","IBU")</f>
        <v>UWFE</v>
      </c>
      <c r="L846" s="90">
        <f>DeltaCalc!AF846</f>
        <v>27879.951171875</v>
      </c>
      <c r="M846" s="90">
        <f t="shared" si="226"/>
        <v>30241.68359375</v>
      </c>
      <c r="N846" s="90">
        <f t="shared" si="227"/>
        <v>804.1688232421875</v>
      </c>
      <c r="O846" s="90">
        <f t="shared" si="228"/>
        <v>804.1688232421875</v>
      </c>
      <c r="P846" s="90">
        <f t="shared" si="223"/>
        <v>1608.337646484375</v>
      </c>
      <c r="Q846" s="90">
        <f t="shared" si="229"/>
        <v>27879.951171875</v>
      </c>
      <c r="R846" s="92">
        <f>Data!CG846</f>
        <v>0</v>
      </c>
      <c r="S846" s="92">
        <f>Data!CH846</f>
        <v>300</v>
      </c>
      <c r="T846" s="92">
        <f>Data!CI846</f>
        <v>600</v>
      </c>
      <c r="U846" s="92">
        <f>Data!CJ846</f>
        <v>900</v>
      </c>
      <c r="V846" s="90">
        <f>Data!CA847</f>
        <v>581.8218994140625</v>
      </c>
      <c r="W846" s="90">
        <f>Data!CC846</f>
        <v>631.57891845703125</v>
      </c>
      <c r="X846" s="90" t="str">
        <f t="shared" ref="X846:X909" si="237">IF(V846&gt;W846,V846-W846,"")</f>
        <v/>
      </c>
      <c r="Y846" s="90">
        <f>Data!BU847</f>
        <v>326.67337036132813</v>
      </c>
      <c r="Z846" s="90">
        <f>Data!BW846</f>
        <v>99000</v>
      </c>
      <c r="AA846" s="90" t="str">
        <f t="shared" ref="AA846:AA909" si="238">IF(Y846&gt;Z846,Y846-Z846,"")</f>
        <v/>
      </c>
      <c r="AB846" s="90">
        <f>Data!BX847</f>
        <v>241.2171630859375</v>
      </c>
      <c r="AC846" s="90">
        <f>Data!BZ846</f>
        <v>99000</v>
      </c>
      <c r="AD846" s="90" t="str">
        <f t="shared" ref="AD846:AD909" si="239">IF(AB846&gt;AC846,AB846-AC846,"")</f>
        <v/>
      </c>
    </row>
    <row r="847" spans="1:30">
      <c r="A847" s="77">
        <v>199108</v>
      </c>
      <c r="B847" s="88">
        <f t="shared" si="230"/>
        <v>33358</v>
      </c>
      <c r="C847" s="79" t="str">
        <f t="shared" si="231"/>
        <v>Keswick</v>
      </c>
      <c r="D847" s="79" t="str">
        <f t="shared" si="232"/>
        <v>Nimbus</v>
      </c>
      <c r="E847" s="79" t="str">
        <f t="shared" si="233"/>
        <v>F. Min</v>
      </c>
      <c r="F847" s="89" t="str">
        <f t="shared" si="224"/>
        <v>&gt;RC</v>
      </c>
      <c r="G847" s="89" t="str">
        <f t="shared" si="225"/>
        <v>&gt;RC</v>
      </c>
      <c r="H847" s="89" t="str">
        <f t="shared" si="234"/>
        <v>PulseCap1</v>
      </c>
      <c r="I847" s="89" t="str">
        <f t="shared" si="235"/>
        <v>PulseCap1</v>
      </c>
      <c r="J847" s="79" t="str">
        <f>IF(DeltaCalc!P847="","--",DeltaCalc!P847)</f>
        <v>--</v>
      </c>
      <c r="K847" s="89" t="str">
        <f t="shared" si="236"/>
        <v>UWFE</v>
      </c>
      <c r="L847" s="90">
        <f>DeltaCalc!AF847</f>
        <v>2088.39306640625</v>
      </c>
      <c r="M847" s="90">
        <f t="shared" si="226"/>
        <v>9749.392578125</v>
      </c>
      <c r="N847" s="90">
        <f t="shared" si="227"/>
        <v>700</v>
      </c>
      <c r="O847" s="90">
        <f t="shared" si="228"/>
        <v>800</v>
      </c>
      <c r="P847" s="90">
        <f t="shared" si="223"/>
        <v>1500</v>
      </c>
      <c r="Q847" s="90">
        <f t="shared" si="229"/>
        <v>2088.39306640625</v>
      </c>
      <c r="R847" s="92">
        <f>Data!CG847</f>
        <v>0</v>
      </c>
      <c r="S847" s="92">
        <f>Data!CH847</f>
        <v>300</v>
      </c>
      <c r="T847" s="92">
        <f>Data!CI847</f>
        <v>800</v>
      </c>
      <c r="U847" s="92">
        <f>Data!CJ847</f>
        <v>1100</v>
      </c>
      <c r="V847" s="90">
        <f>Data!CA848</f>
        <v>384.37271118164062</v>
      </c>
      <c r="W847" s="90">
        <f>Data!CC847</f>
        <v>631.57891845703125</v>
      </c>
      <c r="X847" s="90" t="str">
        <f t="shared" si="237"/>
        <v/>
      </c>
      <c r="Y847" s="90">
        <f>Data!BU848</f>
        <v>251.64186096191406</v>
      </c>
      <c r="Z847" s="90">
        <f>Data!BW847</f>
        <v>2200</v>
      </c>
      <c r="AA847" s="90" t="str">
        <f t="shared" si="238"/>
        <v/>
      </c>
      <c r="AB847" s="90">
        <f>Data!BX848</f>
        <v>217.72807312011719</v>
      </c>
      <c r="AC847" s="90">
        <f>Data!BZ847</f>
        <v>2780</v>
      </c>
      <c r="AD847" s="90" t="str">
        <f t="shared" si="239"/>
        <v/>
      </c>
    </row>
    <row r="848" spans="1:30">
      <c r="A848" s="77">
        <v>199109</v>
      </c>
      <c r="B848" s="88">
        <f t="shared" si="230"/>
        <v>33389</v>
      </c>
      <c r="C848" s="79" t="str">
        <f t="shared" si="231"/>
        <v>NCP</v>
      </c>
      <c r="D848" s="79" t="str">
        <f t="shared" si="232"/>
        <v>Nimbus</v>
      </c>
      <c r="E848" s="79" t="str">
        <f t="shared" si="233"/>
        <v>F. Min</v>
      </c>
      <c r="F848" s="89" t="str">
        <f t="shared" si="224"/>
        <v>&gt;RC</v>
      </c>
      <c r="G848" s="89" t="str">
        <f t="shared" si="225"/>
        <v>&gt;RC</v>
      </c>
      <c r="H848" s="89" t="str">
        <f t="shared" si="234"/>
        <v>PulseCap1</v>
      </c>
      <c r="I848" s="89" t="str">
        <f t="shared" si="235"/>
        <v>PulseCap1</v>
      </c>
      <c r="J848" s="79" t="str">
        <f>IF(DeltaCalc!P848="","--",DeltaCalc!P848)</f>
        <v>--</v>
      </c>
      <c r="K848" s="89" t="str">
        <f t="shared" si="236"/>
        <v>UWFE</v>
      </c>
      <c r="L848" s="90">
        <f>DeltaCalc!AF848</f>
        <v>1173.1219482421875</v>
      </c>
      <c r="M848" s="90">
        <f t="shared" si="226"/>
        <v>7064.52197265625</v>
      </c>
      <c r="N848" s="90">
        <f t="shared" si="227"/>
        <v>725.89801025390625</v>
      </c>
      <c r="O848" s="90">
        <f t="shared" si="228"/>
        <v>800</v>
      </c>
      <c r="P848" s="90">
        <f t="shared" si="223"/>
        <v>1525.8980102539062</v>
      </c>
      <c r="Q848" s="90">
        <f t="shared" si="229"/>
        <v>1173.1219482421875</v>
      </c>
      <c r="R848" s="92">
        <f>Data!CG848</f>
        <v>780.1334228515625</v>
      </c>
      <c r="S848" s="92">
        <f>Data!CH848</f>
        <v>300</v>
      </c>
      <c r="T848" s="92">
        <f>Data!CI848</f>
        <v>800</v>
      </c>
      <c r="U848" s="92">
        <f>Data!CJ848</f>
        <v>1100</v>
      </c>
      <c r="V848" s="90">
        <f>Data!CA849</f>
        <v>320.08355712890625</v>
      </c>
      <c r="W848" s="90">
        <f>Data!CC848</f>
        <v>631.57891845703125</v>
      </c>
      <c r="X848" s="90" t="str">
        <f t="shared" si="237"/>
        <v/>
      </c>
      <c r="Y848" s="90">
        <f>Data!BU849</f>
        <v>428.56051635742187</v>
      </c>
      <c r="Z848" s="90">
        <f>Data!BW848</f>
        <v>2200</v>
      </c>
      <c r="AA848" s="90" t="str">
        <f t="shared" si="238"/>
        <v/>
      </c>
      <c r="AB848" s="90">
        <f>Data!BX849</f>
        <v>586.755126953125</v>
      </c>
      <c r="AC848" s="90">
        <f>Data!BZ848</f>
        <v>2780</v>
      </c>
      <c r="AD848" s="90" t="str">
        <f t="shared" si="239"/>
        <v/>
      </c>
    </row>
    <row r="849" spans="1:30">
      <c r="A849" s="77">
        <v>199110</v>
      </c>
      <c r="B849" s="88">
        <f t="shared" si="230"/>
        <v>33419</v>
      </c>
      <c r="C849" s="79" t="str">
        <f t="shared" si="231"/>
        <v>--</v>
      </c>
      <c r="D849" s="79" t="str">
        <f t="shared" si="232"/>
        <v>--</v>
      </c>
      <c r="E849" s="79" t="str">
        <f t="shared" si="233"/>
        <v>--</v>
      </c>
      <c r="F849" s="89" t="str">
        <f t="shared" si="224"/>
        <v>&gt;RC</v>
      </c>
      <c r="G849" s="89" t="str">
        <f t="shared" si="225"/>
        <v>&lt;RC</v>
      </c>
      <c r="H849" s="89" t="str">
        <f t="shared" si="234"/>
        <v>--</v>
      </c>
      <c r="I849" s="89" t="str">
        <f t="shared" si="235"/>
        <v>--</v>
      </c>
      <c r="J849" s="79" t="str">
        <f>IF(DeltaCalc!P849="","--",DeltaCalc!P849)</f>
        <v>--</v>
      </c>
      <c r="K849" s="89" t="str">
        <f t="shared" si="236"/>
        <v>IBU</v>
      </c>
      <c r="L849" s="90">
        <f>DeltaCalc!AF849</f>
        <v>79.45257568359375</v>
      </c>
      <c r="M849" s="90">
        <f t="shared" si="226"/>
        <v>9466.96875</v>
      </c>
      <c r="N849" s="90">
        <f t="shared" si="227"/>
        <v>1493.3721923828125</v>
      </c>
      <c r="O849" s="90">
        <f t="shared" si="228"/>
        <v>1493.3721923828125</v>
      </c>
      <c r="P849" s="90">
        <f t="shared" si="223"/>
        <v>2986.744384765625</v>
      </c>
      <c r="Q849" s="90">
        <f t="shared" si="229"/>
        <v>79.45257568359375</v>
      </c>
      <c r="R849" s="92">
        <f>Data!CG849</f>
        <v>7080.3564453125</v>
      </c>
      <c r="S849" s="92">
        <f>Data!CH849</f>
        <v>2500</v>
      </c>
      <c r="T849" s="92">
        <f>Data!CI849</f>
        <v>800</v>
      </c>
      <c r="U849" s="92">
        <f>Data!CJ849</f>
        <v>3300</v>
      </c>
      <c r="V849" s="90">
        <f>Data!CA850</f>
        <v>375.42462158203125</v>
      </c>
      <c r="W849" s="90">
        <f>Data!CC849</f>
        <v>631.57891845703125</v>
      </c>
      <c r="X849" s="90" t="str">
        <f t="shared" si="237"/>
        <v/>
      </c>
      <c r="Y849" s="90">
        <f>Data!BU850</f>
        <v>1117.574462890625</v>
      </c>
      <c r="Z849" s="90">
        <f>Data!BW849</f>
        <v>2200</v>
      </c>
      <c r="AA849" s="90" t="str">
        <f t="shared" si="238"/>
        <v/>
      </c>
      <c r="AB849" s="90">
        <f>Data!BX850</f>
        <v>1527.8900146484375</v>
      </c>
      <c r="AC849" s="90">
        <f>Data!BZ849</f>
        <v>2780</v>
      </c>
      <c r="AD849" s="90" t="str">
        <f t="shared" si="239"/>
        <v/>
      </c>
    </row>
    <row r="850" spans="1:30">
      <c r="A850" s="77">
        <v>199111</v>
      </c>
      <c r="B850" s="88">
        <f t="shared" si="230"/>
        <v>33450</v>
      </c>
      <c r="C850" s="79" t="str">
        <f t="shared" si="231"/>
        <v>--</v>
      </c>
      <c r="D850" s="79" t="str">
        <f t="shared" si="232"/>
        <v>--</v>
      </c>
      <c r="E850" s="79" t="str">
        <f t="shared" si="233"/>
        <v>--</v>
      </c>
      <c r="F850" s="89" t="str">
        <f t="shared" si="224"/>
        <v>@RC</v>
      </c>
      <c r="G850" s="89" t="str">
        <f t="shared" si="225"/>
        <v>@RC</v>
      </c>
      <c r="H850" s="89" t="str">
        <f t="shared" si="234"/>
        <v>--</v>
      </c>
      <c r="I850" s="89" t="str">
        <f t="shared" si="235"/>
        <v>--</v>
      </c>
      <c r="J850" s="79" t="str">
        <f>IF(DeltaCalc!P850="","--",DeltaCalc!P850)</f>
        <v>--</v>
      </c>
      <c r="K850" s="89" t="str">
        <f t="shared" si="236"/>
        <v>IBU</v>
      </c>
      <c r="L850" s="90">
        <f>DeltaCalc!AF850</f>
        <v>77.238273620605469</v>
      </c>
      <c r="M850" s="90">
        <f t="shared" si="226"/>
        <v>11224.5</v>
      </c>
      <c r="N850" s="90">
        <f t="shared" si="227"/>
        <v>2537.976806640625</v>
      </c>
      <c r="O850" s="90">
        <f t="shared" si="228"/>
        <v>861.8809814453125</v>
      </c>
      <c r="P850" s="90">
        <f t="shared" si="223"/>
        <v>3399.8577880859375</v>
      </c>
      <c r="Q850" s="90">
        <f t="shared" si="229"/>
        <v>77.238273620605469</v>
      </c>
      <c r="R850" s="92">
        <f>Data!CG850</f>
        <v>9680.3017578125</v>
      </c>
      <c r="S850" s="92">
        <f>Data!CH850</f>
        <v>2082.314453125</v>
      </c>
      <c r="T850" s="92">
        <f>Data!CI850</f>
        <v>822.421142578125</v>
      </c>
      <c r="U850" s="92">
        <f>Data!CJ850</f>
        <v>2904.735595703125</v>
      </c>
      <c r="V850" s="90">
        <f>Data!CA851</f>
        <v>558.77081298828125</v>
      </c>
      <c r="W850" s="90">
        <f>Data!CC850</f>
        <v>778.9473876953125</v>
      </c>
      <c r="X850" s="90" t="str">
        <f t="shared" si="237"/>
        <v/>
      </c>
      <c r="Y850" s="90">
        <f>Data!BU851</f>
        <v>1689.73974609375</v>
      </c>
      <c r="Z850" s="90">
        <f>Data!BW850</f>
        <v>2200</v>
      </c>
      <c r="AA850" s="90" t="str">
        <f t="shared" si="238"/>
        <v/>
      </c>
      <c r="AB850" s="90">
        <f>Data!BX851</f>
        <v>2124.27978515625</v>
      </c>
      <c r="AC850" s="90">
        <f>Data!BZ850</f>
        <v>2780</v>
      </c>
      <c r="AD850" s="90" t="str">
        <f t="shared" si="239"/>
        <v/>
      </c>
    </row>
    <row r="851" spans="1:30">
      <c r="A851" s="77">
        <v>199112</v>
      </c>
      <c r="B851" s="88">
        <f t="shared" si="230"/>
        <v>33481</v>
      </c>
      <c r="C851" s="79" t="str">
        <f t="shared" si="231"/>
        <v>--</v>
      </c>
      <c r="D851" s="79" t="str">
        <f t="shared" si="232"/>
        <v>--</v>
      </c>
      <c r="E851" s="79" t="str">
        <f t="shared" si="233"/>
        <v>B. Min</v>
      </c>
      <c r="F851" s="89" t="str">
        <f t="shared" si="224"/>
        <v>&lt;RC</v>
      </c>
      <c r="G851" s="89" t="str">
        <f t="shared" si="225"/>
        <v>&gt;RC</v>
      </c>
      <c r="H851" s="89" t="str">
        <f t="shared" si="234"/>
        <v>--</v>
      </c>
      <c r="I851" s="89" t="str">
        <f t="shared" si="235"/>
        <v>PulseCap3</v>
      </c>
      <c r="J851" s="79" t="str">
        <f>IF(DeltaCalc!P851="","--",DeltaCalc!P851)</f>
        <v>--</v>
      </c>
      <c r="K851" s="89" t="str">
        <f t="shared" si="236"/>
        <v>IBU</v>
      </c>
      <c r="L851" s="90">
        <f>DeltaCalc!AF851</f>
        <v>18.063262939453125</v>
      </c>
      <c r="M851" s="90">
        <f t="shared" si="226"/>
        <v>8846.3251953125</v>
      </c>
      <c r="N851" s="90">
        <f t="shared" si="227"/>
        <v>300</v>
      </c>
      <c r="O851" s="90">
        <f t="shared" si="228"/>
        <v>3258.593505859375</v>
      </c>
      <c r="P851" s="90">
        <f t="shared" si="223"/>
        <v>3558.593505859375</v>
      </c>
      <c r="Q851" s="90">
        <f t="shared" si="229"/>
        <v>155.51907348632812</v>
      </c>
      <c r="R851" s="92">
        <f>Data!CG851</f>
        <v>8846.3251953125</v>
      </c>
      <c r="S851" s="92">
        <f>Data!CH851</f>
        <v>300</v>
      </c>
      <c r="T851" s="92">
        <f>Data!CI851</f>
        <v>3297.3447265625</v>
      </c>
      <c r="U851" s="92">
        <f>Data!CJ851</f>
        <v>3597.3447265625</v>
      </c>
      <c r="V851" s="90">
        <f>Data!CA852</f>
        <v>686.3289794921875</v>
      </c>
      <c r="W851" s="90">
        <f>Data!CC851</f>
        <v>964.91229248046875</v>
      </c>
      <c r="X851" s="90" t="str">
        <f t="shared" si="237"/>
        <v/>
      </c>
      <c r="Y851" s="90">
        <f>Data!BU852</f>
        <v>1963.1043701171875</v>
      </c>
      <c r="Z851" s="90">
        <f>Data!BW851</f>
        <v>2200</v>
      </c>
      <c r="AA851" s="90" t="str">
        <f t="shared" si="238"/>
        <v/>
      </c>
      <c r="AB851" s="90">
        <f>Data!BX852</f>
        <v>2787.619873046875</v>
      </c>
      <c r="AC851" s="90">
        <f>Data!BZ851</f>
        <v>2780</v>
      </c>
      <c r="AD851" s="90">
        <f t="shared" si="239"/>
        <v>7.619873046875</v>
      </c>
    </row>
    <row r="852" spans="1:30">
      <c r="A852" s="77">
        <v>199113</v>
      </c>
      <c r="B852" s="88">
        <f t="shared" si="230"/>
        <v>33511</v>
      </c>
      <c r="C852" s="79" t="str">
        <f t="shared" si="231"/>
        <v>--</v>
      </c>
      <c r="D852" s="79" t="str">
        <f t="shared" si="232"/>
        <v>Nimbus</v>
      </c>
      <c r="E852" s="79" t="str">
        <f t="shared" si="233"/>
        <v>F. Min</v>
      </c>
      <c r="F852" s="89" t="str">
        <f t="shared" si="224"/>
        <v>&gt;RC</v>
      </c>
      <c r="G852" s="89" t="str">
        <f t="shared" si="225"/>
        <v>&gt;RC</v>
      </c>
      <c r="H852" s="89" t="str">
        <f t="shared" si="234"/>
        <v>--</v>
      </c>
      <c r="I852" s="89" t="str">
        <f t="shared" si="235"/>
        <v>PulseCap3</v>
      </c>
      <c r="J852" s="79" t="str">
        <f>IF(DeltaCalc!P852="","--",DeltaCalc!P852)</f>
        <v>--</v>
      </c>
      <c r="K852" s="89" t="str">
        <f t="shared" si="236"/>
        <v>UWFE</v>
      </c>
      <c r="L852" s="90">
        <f>DeltaCalc!AF852</f>
        <v>10.519160270690918</v>
      </c>
      <c r="M852" s="90">
        <f t="shared" si="226"/>
        <v>7994.80517578125</v>
      </c>
      <c r="N852" s="90">
        <f t="shared" si="227"/>
        <v>975.2705078125</v>
      </c>
      <c r="O852" s="90">
        <f t="shared" si="228"/>
        <v>2965.703125</v>
      </c>
      <c r="P852" s="90">
        <f t="shared" si="223"/>
        <v>3940.9736328125</v>
      </c>
      <c r="Q852" s="90">
        <f t="shared" si="229"/>
        <v>10.519160270690918</v>
      </c>
      <c r="R852" s="92">
        <f>Data!CG852</f>
        <v>3818.575927734375</v>
      </c>
      <c r="S852" s="92">
        <f>Data!CH852</f>
        <v>300</v>
      </c>
      <c r="T852" s="92">
        <f>Data!CI852</f>
        <v>2539.44970703125</v>
      </c>
      <c r="U852" s="92">
        <f>Data!CJ852</f>
        <v>2839.44970703125</v>
      </c>
      <c r="V852" s="90">
        <f>Data!CA853</f>
        <v>787.6640625</v>
      </c>
      <c r="W852" s="90">
        <f>Data!CC852</f>
        <v>964.91229248046875</v>
      </c>
      <c r="X852" s="90" t="str">
        <f t="shared" si="237"/>
        <v/>
      </c>
      <c r="Y852" s="90">
        <f>Data!BU853</f>
        <v>2412.401611328125</v>
      </c>
      <c r="Z852" s="90">
        <f>Data!BW852</f>
        <v>99000</v>
      </c>
      <c r="AA852" s="90" t="str">
        <f t="shared" si="238"/>
        <v/>
      </c>
      <c r="AB852" s="90">
        <f>Data!BX853</f>
        <v>3296.962646484375</v>
      </c>
      <c r="AC852" s="90">
        <f>Data!BZ852</f>
        <v>99000</v>
      </c>
      <c r="AD852" s="90" t="str">
        <f t="shared" si="239"/>
        <v/>
      </c>
    </row>
    <row r="853" spans="1:30">
      <c r="A853" s="77">
        <v>199202</v>
      </c>
      <c r="B853" s="88">
        <f t="shared" si="230"/>
        <v>33542</v>
      </c>
      <c r="C853" s="79" t="str">
        <f t="shared" si="231"/>
        <v>--</v>
      </c>
      <c r="D853" s="79" t="str">
        <f t="shared" si="232"/>
        <v>Nimbus</v>
      </c>
      <c r="E853" s="79" t="str">
        <f t="shared" si="233"/>
        <v>F. Min</v>
      </c>
      <c r="F853" s="89" t="str">
        <f t="shared" si="224"/>
        <v>&gt;RC</v>
      </c>
      <c r="G853" s="89" t="str">
        <f t="shared" si="225"/>
        <v>&gt;RC</v>
      </c>
      <c r="H853" s="89" t="str">
        <f t="shared" si="234"/>
        <v>EI Split</v>
      </c>
      <c r="I853" s="89" t="str">
        <f t="shared" si="235"/>
        <v>--</v>
      </c>
      <c r="J853" s="79" t="str">
        <f>IF(DeltaCalc!P853="","--",DeltaCalc!P853)</f>
        <v>MRDO</v>
      </c>
      <c r="K853" s="89" t="str">
        <f t="shared" si="236"/>
        <v>UWFE</v>
      </c>
      <c r="L853" s="90">
        <f>DeltaCalc!AF853</f>
        <v>0</v>
      </c>
      <c r="M853" s="90">
        <f t="shared" si="226"/>
        <v>7558.30419921875</v>
      </c>
      <c r="N853" s="90">
        <f t="shared" si="227"/>
        <v>1808.929931640625</v>
      </c>
      <c r="O853" s="90">
        <f t="shared" si="228"/>
        <v>2875.018310546875</v>
      </c>
      <c r="P853" s="90">
        <f t="shared" si="223"/>
        <v>4683.9482421875</v>
      </c>
      <c r="Q853" s="90">
        <f t="shared" si="229"/>
        <v>0</v>
      </c>
      <c r="R853" s="92">
        <f>Data!CG853</f>
        <v>5153.01220703125</v>
      </c>
      <c r="S853" s="92">
        <f>Data!CH853</f>
        <v>1094.20556640625</v>
      </c>
      <c r="T853" s="92">
        <f>Data!CI853</f>
        <v>1561.03857421875</v>
      </c>
      <c r="U853" s="92">
        <f>Data!CJ853</f>
        <v>2655.244140625</v>
      </c>
      <c r="V853" s="90">
        <f>Data!CA854</f>
        <v>872.26031494140625</v>
      </c>
      <c r="W853" s="90">
        <f>Data!CC853</f>
        <v>964.91229248046875</v>
      </c>
      <c r="X853" s="90" t="str">
        <f t="shared" si="237"/>
        <v/>
      </c>
      <c r="Y853" s="90">
        <f>Data!BU854</f>
        <v>2803.02197265625</v>
      </c>
      <c r="Z853" s="90">
        <f>Data!BW853</f>
        <v>99000</v>
      </c>
      <c r="AA853" s="90" t="str">
        <f t="shared" si="238"/>
        <v/>
      </c>
      <c r="AB853" s="90">
        <f>Data!BX854</f>
        <v>3618.795654296875</v>
      </c>
      <c r="AC853" s="90">
        <f>Data!BZ853</f>
        <v>99000</v>
      </c>
      <c r="AD853" s="90" t="str">
        <f t="shared" si="239"/>
        <v/>
      </c>
    </row>
    <row r="854" spans="1:30">
      <c r="A854" s="77">
        <v>199203</v>
      </c>
      <c r="B854" s="88">
        <f t="shared" si="230"/>
        <v>33572</v>
      </c>
      <c r="C854" s="79" t="str">
        <f t="shared" si="231"/>
        <v>--</v>
      </c>
      <c r="D854" s="79" t="str">
        <f t="shared" si="232"/>
        <v>--</v>
      </c>
      <c r="E854" s="79" t="str">
        <f t="shared" si="233"/>
        <v>F. Min</v>
      </c>
      <c r="F854" s="89" t="str">
        <f t="shared" si="224"/>
        <v>&gt;RC</v>
      </c>
      <c r="G854" s="89" t="str">
        <f t="shared" si="225"/>
        <v>&gt;RC</v>
      </c>
      <c r="H854" s="89" t="str">
        <f t="shared" si="234"/>
        <v>--</v>
      </c>
      <c r="I854" s="89" t="str">
        <f t="shared" si="235"/>
        <v>B. Min</v>
      </c>
      <c r="J854" s="79" t="str">
        <f>IF(DeltaCalc!P854="","--",DeltaCalc!P854)</f>
        <v>RS</v>
      </c>
      <c r="K854" s="89" t="str">
        <f t="shared" si="236"/>
        <v>IBU</v>
      </c>
      <c r="L854" s="90">
        <f>DeltaCalc!AF854</f>
        <v>0</v>
      </c>
      <c r="M854" s="90">
        <f t="shared" si="226"/>
        <v>8027.6044921875</v>
      </c>
      <c r="N854" s="90">
        <f t="shared" si="227"/>
        <v>300</v>
      </c>
      <c r="O854" s="90">
        <f t="shared" si="228"/>
        <v>600</v>
      </c>
      <c r="P854" s="90">
        <f t="shared" si="223"/>
        <v>900</v>
      </c>
      <c r="Q854" s="90">
        <f t="shared" si="229"/>
        <v>4179.57763671875</v>
      </c>
      <c r="R854" s="92">
        <f>Data!CG854</f>
        <v>8014.0263671875</v>
      </c>
      <c r="S854" s="92">
        <f>Data!CH854</f>
        <v>300</v>
      </c>
      <c r="T854" s="92">
        <f>Data!CI854</f>
        <v>600</v>
      </c>
      <c r="U854" s="92">
        <f>Data!CJ854</f>
        <v>900</v>
      </c>
      <c r="V854" s="90">
        <f>Data!CA855</f>
        <v>937.87347412109375</v>
      </c>
      <c r="W854" s="90">
        <f>Data!CC854</f>
        <v>964.91229248046875</v>
      </c>
      <c r="X854" s="90" t="str">
        <f t="shared" si="237"/>
        <v/>
      </c>
      <c r="Y854" s="90">
        <f>Data!BU855</f>
        <v>1447.1329345703125</v>
      </c>
      <c r="Z854" s="90">
        <f>Data!BW854</f>
        <v>99000</v>
      </c>
      <c r="AA854" s="90" t="str">
        <f t="shared" si="238"/>
        <v/>
      </c>
      <c r="AB854" s="90">
        <f>Data!BX855</f>
        <v>2308.7734375</v>
      </c>
      <c r="AC854" s="90">
        <f>Data!BZ854</f>
        <v>99000</v>
      </c>
      <c r="AD854" s="90" t="str">
        <f t="shared" si="239"/>
        <v/>
      </c>
    </row>
    <row r="855" spans="1:30">
      <c r="A855" s="77">
        <v>199204</v>
      </c>
      <c r="B855" s="88">
        <f t="shared" si="230"/>
        <v>33603</v>
      </c>
      <c r="C855" s="79" t="str">
        <f t="shared" si="231"/>
        <v>Keswick</v>
      </c>
      <c r="D855" s="79" t="str">
        <f t="shared" si="232"/>
        <v>Nimbus</v>
      </c>
      <c r="E855" s="79" t="str">
        <f t="shared" si="233"/>
        <v>Therm.</v>
      </c>
      <c r="F855" s="89" t="str">
        <f t="shared" si="224"/>
        <v>&gt;RC</v>
      </c>
      <c r="G855" s="89" t="str">
        <f t="shared" si="225"/>
        <v>&gt;RC</v>
      </c>
      <c r="H855" s="89" t="str">
        <f t="shared" si="234"/>
        <v>--</v>
      </c>
      <c r="I855" s="89" t="str">
        <f t="shared" si="235"/>
        <v>--</v>
      </c>
      <c r="J855" s="79" t="str">
        <f>IF(DeltaCalc!P855="","--",DeltaCalc!P855)</f>
        <v>MRDO</v>
      </c>
      <c r="K855" s="89" t="str">
        <f t="shared" si="236"/>
        <v>UWFE</v>
      </c>
      <c r="L855" s="90">
        <f>DeltaCalc!AF855</f>
        <v>0</v>
      </c>
      <c r="M855" s="90">
        <f t="shared" si="226"/>
        <v>7606.435546875</v>
      </c>
      <c r="N855" s="90">
        <f t="shared" si="227"/>
        <v>2466.087890625</v>
      </c>
      <c r="O855" s="90">
        <f t="shared" si="228"/>
        <v>2203.66845703125</v>
      </c>
      <c r="P855" s="90">
        <f t="shared" si="223"/>
        <v>4669.75634765625</v>
      </c>
      <c r="Q855" s="90">
        <f t="shared" si="229"/>
        <v>0</v>
      </c>
      <c r="R855" s="92">
        <f>Data!CG855</f>
        <v>0</v>
      </c>
      <c r="S855" s="92">
        <f>Data!CH855</f>
        <v>300</v>
      </c>
      <c r="T855" s="92">
        <f>Data!CI855</f>
        <v>600</v>
      </c>
      <c r="U855" s="92">
        <f>Data!CJ855</f>
        <v>900</v>
      </c>
      <c r="V855" s="90">
        <f>Data!CA856</f>
        <v>651.361328125</v>
      </c>
      <c r="W855" s="90">
        <f>Data!CC855</f>
        <v>964.91229248046875</v>
      </c>
      <c r="X855" s="90" t="str">
        <f t="shared" si="237"/>
        <v/>
      </c>
      <c r="Y855" s="90">
        <f>Data!BU856</f>
        <v>1621.0496826171875</v>
      </c>
      <c r="Z855" s="90">
        <f>Data!BW855</f>
        <v>99000</v>
      </c>
      <c r="AA855" s="90" t="str">
        <f t="shared" si="238"/>
        <v/>
      </c>
      <c r="AB855" s="90">
        <f>Data!BX856</f>
        <v>2081.513671875</v>
      </c>
      <c r="AC855" s="90">
        <f>Data!BZ855</f>
        <v>99000</v>
      </c>
      <c r="AD855" s="90" t="str">
        <f t="shared" si="239"/>
        <v/>
      </c>
    </row>
    <row r="856" spans="1:30">
      <c r="A856" s="77">
        <v>199205</v>
      </c>
      <c r="B856" s="88">
        <f t="shared" si="230"/>
        <v>33634</v>
      </c>
      <c r="C856" s="79" t="str">
        <f t="shared" si="231"/>
        <v>Keswick</v>
      </c>
      <c r="D856" s="79" t="str">
        <f t="shared" si="232"/>
        <v>Nimbus</v>
      </c>
      <c r="E856" s="79" t="str">
        <f t="shared" si="233"/>
        <v>Therm.</v>
      </c>
      <c r="F856" s="89" t="str">
        <f t="shared" si="224"/>
        <v>&gt;RC</v>
      </c>
      <c r="G856" s="89" t="str">
        <f t="shared" si="225"/>
        <v>&gt;RC</v>
      </c>
      <c r="H856" s="89" t="str">
        <f t="shared" si="234"/>
        <v>--</v>
      </c>
      <c r="I856" s="89" t="str">
        <f t="shared" si="235"/>
        <v>--</v>
      </c>
      <c r="J856" s="79" t="str">
        <f>IF(DeltaCalc!P856="","--",DeltaCalc!P856)</f>
        <v>RS</v>
      </c>
      <c r="K856" s="89" t="str">
        <f t="shared" si="236"/>
        <v>UWFE</v>
      </c>
      <c r="L856" s="90">
        <f>DeltaCalc!AF856</f>
        <v>140.283203125</v>
      </c>
      <c r="M856" s="90">
        <f t="shared" si="226"/>
        <v>9910.3564453125</v>
      </c>
      <c r="N856" s="90">
        <f t="shared" si="227"/>
        <v>1999.1893310546875</v>
      </c>
      <c r="O856" s="90">
        <f t="shared" si="228"/>
        <v>1647.749755859375</v>
      </c>
      <c r="P856" s="90">
        <f t="shared" si="223"/>
        <v>3646.9390869140625</v>
      </c>
      <c r="Q856" s="90">
        <f t="shared" si="229"/>
        <v>3178.8818359375</v>
      </c>
      <c r="R856" s="92">
        <f>Data!CG856</f>
        <v>5436.044921875</v>
      </c>
      <c r="S856" s="92">
        <f>Data!CH856</f>
        <v>300</v>
      </c>
      <c r="T856" s="92">
        <f>Data!CI856</f>
        <v>600</v>
      </c>
      <c r="U856" s="92">
        <f>Data!CJ856</f>
        <v>900</v>
      </c>
      <c r="V856" s="90">
        <f>Data!CA857</f>
        <v>836.1094970703125</v>
      </c>
      <c r="W856" s="90">
        <f>Data!CC856</f>
        <v>778.9473876953125</v>
      </c>
      <c r="X856" s="90">
        <f t="shared" si="237"/>
        <v>57.162109375</v>
      </c>
      <c r="Y856" s="90">
        <f>Data!BU857</f>
        <v>1724.5916748046875</v>
      </c>
      <c r="Z856" s="90">
        <f>Data!BW856</f>
        <v>99000</v>
      </c>
      <c r="AA856" s="90" t="str">
        <f t="shared" si="238"/>
        <v/>
      </c>
      <c r="AB856" s="90">
        <f>Data!BX857</f>
        <v>1588.307861328125</v>
      </c>
      <c r="AC856" s="90">
        <f>Data!BZ856</f>
        <v>99000</v>
      </c>
      <c r="AD856" s="90" t="str">
        <f t="shared" si="239"/>
        <v/>
      </c>
    </row>
    <row r="857" spans="1:30">
      <c r="A857" s="77">
        <v>199206</v>
      </c>
      <c r="B857" s="88">
        <f t="shared" si="230"/>
        <v>33663</v>
      </c>
      <c r="C857" s="79" t="str">
        <f t="shared" si="231"/>
        <v>Keswick</v>
      </c>
      <c r="D857" s="79" t="str">
        <f t="shared" si="232"/>
        <v>Nimbus</v>
      </c>
      <c r="E857" s="79" t="str">
        <f t="shared" si="233"/>
        <v>--</v>
      </c>
      <c r="F857" s="89" t="str">
        <f t="shared" si="224"/>
        <v>&gt;RC</v>
      </c>
      <c r="G857" s="89" t="str">
        <f t="shared" si="225"/>
        <v>&gt;RC</v>
      </c>
      <c r="H857" s="89" t="str">
        <f t="shared" si="234"/>
        <v>--</v>
      </c>
      <c r="I857" s="89" t="str">
        <f t="shared" si="235"/>
        <v>--</v>
      </c>
      <c r="J857" s="79" t="str">
        <f>IF(DeltaCalc!P857="","--",DeltaCalc!P857)</f>
        <v>--</v>
      </c>
      <c r="K857" s="89" t="str">
        <f t="shared" si="236"/>
        <v>UWFE</v>
      </c>
      <c r="L857" s="90">
        <f>DeltaCalc!AF857</f>
        <v>22348.87548828125</v>
      </c>
      <c r="M857" s="90">
        <f t="shared" si="226"/>
        <v>28720.0625</v>
      </c>
      <c r="N857" s="90">
        <f t="shared" si="227"/>
        <v>1710.6259765625</v>
      </c>
      <c r="O857" s="90">
        <f t="shared" si="228"/>
        <v>1710.6259765625</v>
      </c>
      <c r="P857" s="90">
        <f t="shared" si="223"/>
        <v>3421.251953125</v>
      </c>
      <c r="Q857" s="90">
        <f t="shared" si="229"/>
        <v>26126.203125</v>
      </c>
      <c r="R857" s="92">
        <f>Data!CG857</f>
        <v>3098.681884765625</v>
      </c>
      <c r="S857" s="92">
        <f>Data!CH857</f>
        <v>300</v>
      </c>
      <c r="T857" s="92">
        <f>Data!CI857</f>
        <v>600</v>
      </c>
      <c r="U857" s="92">
        <f>Data!CJ857</f>
        <v>900</v>
      </c>
      <c r="V857" s="90">
        <f>Data!CA858</f>
        <v>688.16595458984375</v>
      </c>
      <c r="W857" s="90">
        <f>Data!CC857</f>
        <v>631.57891845703125</v>
      </c>
      <c r="X857" s="90">
        <f t="shared" si="237"/>
        <v>56.5870361328125</v>
      </c>
      <c r="Y857" s="90">
        <f>Data!BU858</f>
        <v>437.08798217773437</v>
      </c>
      <c r="Z857" s="90">
        <f>Data!BW857</f>
        <v>99000</v>
      </c>
      <c r="AA857" s="90" t="str">
        <f t="shared" si="238"/>
        <v/>
      </c>
      <c r="AB857" s="90">
        <f>Data!BX858</f>
        <v>271.799560546875</v>
      </c>
      <c r="AC857" s="90">
        <f>Data!BZ857</f>
        <v>99000</v>
      </c>
      <c r="AD857" s="90" t="str">
        <f t="shared" si="239"/>
        <v/>
      </c>
    </row>
    <row r="858" spans="1:30">
      <c r="A858" s="77">
        <v>199207</v>
      </c>
      <c r="B858" s="88">
        <f t="shared" si="230"/>
        <v>33694</v>
      </c>
      <c r="C858" s="79" t="str">
        <f t="shared" si="231"/>
        <v>Keswick</v>
      </c>
      <c r="D858" s="79" t="str">
        <f t="shared" si="232"/>
        <v>Nimbus</v>
      </c>
      <c r="E858" s="79" t="str">
        <f t="shared" si="233"/>
        <v>--</v>
      </c>
      <c r="F858" s="89" t="str">
        <f t="shared" si="224"/>
        <v>&gt;RC</v>
      </c>
      <c r="G858" s="89" t="str">
        <f t="shared" si="225"/>
        <v>&gt;RC</v>
      </c>
      <c r="H858" s="89" t="str">
        <f t="shared" si="234"/>
        <v>--</v>
      </c>
      <c r="I858" s="89" t="str">
        <f t="shared" si="235"/>
        <v>--</v>
      </c>
      <c r="J858" s="79" t="str">
        <f>IF(DeltaCalc!P858="","--",DeltaCalc!P858)</f>
        <v>--</v>
      </c>
      <c r="K858" s="89" t="str">
        <f t="shared" si="236"/>
        <v>UWFE</v>
      </c>
      <c r="L858" s="90">
        <f>DeltaCalc!AF858</f>
        <v>8349.63671875</v>
      </c>
      <c r="M858" s="90">
        <f t="shared" si="226"/>
        <v>20357.267578125</v>
      </c>
      <c r="N858" s="90">
        <f t="shared" si="227"/>
        <v>2163.4716796875</v>
      </c>
      <c r="O858" s="90">
        <f t="shared" si="228"/>
        <v>2163.4716796875</v>
      </c>
      <c r="P858" s="90">
        <f t="shared" si="223"/>
        <v>4326.943359375</v>
      </c>
      <c r="Q858" s="90">
        <f t="shared" si="229"/>
        <v>8349.63671875</v>
      </c>
      <c r="R858" s="92">
        <f>Data!CG858</f>
        <v>0</v>
      </c>
      <c r="S858" s="92">
        <f>Data!CH858</f>
        <v>300</v>
      </c>
      <c r="T858" s="92">
        <f>Data!CI858</f>
        <v>600</v>
      </c>
      <c r="U858" s="92">
        <f>Data!CJ858</f>
        <v>900</v>
      </c>
      <c r="V858" s="90">
        <f>Data!CA859</f>
        <v>360.57354736328125</v>
      </c>
      <c r="W858" s="90">
        <f>Data!CC858</f>
        <v>631.57891845703125</v>
      </c>
      <c r="X858" s="90" t="str">
        <f t="shared" si="237"/>
        <v/>
      </c>
      <c r="Y858" s="90">
        <f>Data!BU859</f>
        <v>242.9683837890625</v>
      </c>
      <c r="Z858" s="90">
        <f>Data!BW858</f>
        <v>99000</v>
      </c>
      <c r="AA858" s="90" t="str">
        <f t="shared" si="238"/>
        <v/>
      </c>
      <c r="AB858" s="90">
        <f>Data!BX859</f>
        <v>187.91244506835937</v>
      </c>
      <c r="AC858" s="90">
        <f>Data!BZ858</f>
        <v>99000</v>
      </c>
      <c r="AD858" s="90" t="str">
        <f t="shared" si="239"/>
        <v/>
      </c>
    </row>
    <row r="859" spans="1:30">
      <c r="A859" s="77">
        <v>199208</v>
      </c>
      <c r="B859" s="88">
        <f t="shared" si="230"/>
        <v>33724</v>
      </c>
      <c r="C859" s="79" t="str">
        <f t="shared" si="231"/>
        <v>Keswick</v>
      </c>
      <c r="D859" s="79" t="str">
        <f t="shared" si="232"/>
        <v>T. Min</v>
      </c>
      <c r="E859" s="79" t="str">
        <f t="shared" si="233"/>
        <v>Therm.</v>
      </c>
      <c r="F859" s="89" t="str">
        <f t="shared" si="224"/>
        <v>&gt;RC</v>
      </c>
      <c r="G859" s="89" t="str">
        <f t="shared" si="225"/>
        <v>&gt;RC</v>
      </c>
      <c r="H859" s="89" t="str">
        <f t="shared" si="234"/>
        <v>PulseCap1</v>
      </c>
      <c r="I859" s="89" t="str">
        <f t="shared" si="235"/>
        <v>PulseCap1</v>
      </c>
      <c r="J859" s="79" t="str">
        <f>IF(DeltaCalc!P859="","--",DeltaCalc!P859)</f>
        <v>--</v>
      </c>
      <c r="K859" s="89" t="str">
        <f t="shared" si="236"/>
        <v>UWFE</v>
      </c>
      <c r="L859" s="90">
        <f>DeltaCalc!AF859</f>
        <v>56.095252990722656</v>
      </c>
      <c r="M859" s="90">
        <f t="shared" si="226"/>
        <v>11991.0986328125</v>
      </c>
      <c r="N859" s="90">
        <f t="shared" si="227"/>
        <v>700</v>
      </c>
      <c r="O859" s="90">
        <f t="shared" si="228"/>
        <v>800</v>
      </c>
      <c r="P859" s="90">
        <f t="shared" si="223"/>
        <v>1500</v>
      </c>
      <c r="Q859" s="90">
        <f t="shared" si="229"/>
        <v>56.095252990722656</v>
      </c>
      <c r="R859" s="92">
        <f>Data!CG859</f>
        <v>0</v>
      </c>
      <c r="S859" s="92">
        <f>Data!CH859</f>
        <v>300</v>
      </c>
      <c r="T859" s="92">
        <f>Data!CI859</f>
        <v>800</v>
      </c>
      <c r="U859" s="92">
        <f>Data!CJ859</f>
        <v>1100</v>
      </c>
      <c r="V859" s="90">
        <f>Data!CA860</f>
        <v>317.93661499023437</v>
      </c>
      <c r="W859" s="90">
        <f>Data!CC859</f>
        <v>631.57891845703125</v>
      </c>
      <c r="X859" s="90" t="str">
        <f t="shared" si="237"/>
        <v/>
      </c>
      <c r="Y859" s="90">
        <f>Data!BU860</f>
        <v>247.72080993652344</v>
      </c>
      <c r="Z859" s="90">
        <f>Data!BW859</f>
        <v>2200</v>
      </c>
      <c r="AA859" s="90" t="str">
        <f t="shared" si="238"/>
        <v/>
      </c>
      <c r="AB859" s="90">
        <f>Data!BX860</f>
        <v>213.69734191894531</v>
      </c>
      <c r="AC859" s="90">
        <f>Data!BZ859</f>
        <v>2780</v>
      </c>
      <c r="AD859" s="90" t="str">
        <f t="shared" si="239"/>
        <v/>
      </c>
    </row>
    <row r="860" spans="1:30">
      <c r="A860" s="77">
        <v>199209</v>
      </c>
      <c r="B860" s="88">
        <f t="shared" si="230"/>
        <v>33755</v>
      </c>
      <c r="C860" s="79" t="str">
        <f t="shared" si="231"/>
        <v>T. Min</v>
      </c>
      <c r="D860" s="79" t="str">
        <f t="shared" si="232"/>
        <v>T. Min</v>
      </c>
      <c r="E860" s="79" t="str">
        <f t="shared" si="233"/>
        <v>--</v>
      </c>
      <c r="F860" s="89" t="str">
        <f t="shared" si="224"/>
        <v>&gt;RC</v>
      </c>
      <c r="G860" s="89" t="str">
        <f t="shared" si="225"/>
        <v>&lt;RC</v>
      </c>
      <c r="H860" s="89" t="str">
        <f t="shared" si="234"/>
        <v>PulseCap1</v>
      </c>
      <c r="I860" s="89" t="str">
        <f t="shared" si="235"/>
        <v>PulseCap1</v>
      </c>
      <c r="J860" s="79" t="str">
        <f>IF(DeltaCalc!P860="","--",DeltaCalc!P860)</f>
        <v>--</v>
      </c>
      <c r="K860" s="89" t="str">
        <f t="shared" si="236"/>
        <v>IBU</v>
      </c>
      <c r="L860" s="90">
        <f>DeltaCalc!AF860</f>
        <v>78.779685974121094</v>
      </c>
      <c r="M860" s="90">
        <f t="shared" si="226"/>
        <v>8788.6474609375</v>
      </c>
      <c r="N860" s="90">
        <f t="shared" si="227"/>
        <v>700</v>
      </c>
      <c r="O860" s="90">
        <f t="shared" si="228"/>
        <v>800</v>
      </c>
      <c r="P860" s="90">
        <f t="shared" si="223"/>
        <v>1500</v>
      </c>
      <c r="Q860" s="90">
        <f t="shared" si="229"/>
        <v>78.779685974121094</v>
      </c>
      <c r="R860" s="92">
        <f>Data!CG860</f>
        <v>1561.0491943359375</v>
      </c>
      <c r="S860" s="92">
        <f>Data!CH860</f>
        <v>1000</v>
      </c>
      <c r="T860" s="92">
        <f>Data!CI860</f>
        <v>800</v>
      </c>
      <c r="U860" s="92">
        <f>Data!CJ860</f>
        <v>1654.8387451171875</v>
      </c>
      <c r="V860" s="90">
        <f>Data!CA861</f>
        <v>308.54684448242187</v>
      </c>
      <c r="W860" s="90">
        <f>Data!CC860</f>
        <v>631.57891845703125</v>
      </c>
      <c r="X860" s="90" t="str">
        <f t="shared" si="237"/>
        <v/>
      </c>
      <c r="Y860" s="90">
        <f>Data!BU861</f>
        <v>405.3809814453125</v>
      </c>
      <c r="Z860" s="90">
        <f>Data!BW860</f>
        <v>2200</v>
      </c>
      <c r="AA860" s="90" t="str">
        <f t="shared" si="238"/>
        <v/>
      </c>
      <c r="AB860" s="90">
        <f>Data!BX861</f>
        <v>492.33428955078125</v>
      </c>
      <c r="AC860" s="90">
        <f>Data!BZ860</f>
        <v>2780</v>
      </c>
      <c r="AD860" s="90" t="str">
        <f t="shared" si="239"/>
        <v/>
      </c>
    </row>
    <row r="861" spans="1:30">
      <c r="A861" s="77">
        <v>199210</v>
      </c>
      <c r="B861" s="88">
        <f t="shared" si="230"/>
        <v>33785</v>
      </c>
      <c r="C861" s="79" t="str">
        <f t="shared" si="231"/>
        <v>--</v>
      </c>
      <c r="D861" s="79" t="str">
        <f t="shared" si="232"/>
        <v>--</v>
      </c>
      <c r="E861" s="79" t="str">
        <f t="shared" si="233"/>
        <v>--</v>
      </c>
      <c r="F861" s="89" t="str">
        <f t="shared" si="224"/>
        <v>&lt;RC</v>
      </c>
      <c r="G861" s="89" t="str">
        <f t="shared" si="225"/>
        <v>&lt;RC</v>
      </c>
      <c r="H861" s="89" t="str">
        <f t="shared" si="234"/>
        <v>--</v>
      </c>
      <c r="I861" s="89" t="str">
        <f t="shared" si="235"/>
        <v>--</v>
      </c>
      <c r="J861" s="79" t="str">
        <f>IF(DeltaCalc!P861="","--",DeltaCalc!P861)</f>
        <v>--</v>
      </c>
      <c r="K861" s="89" t="str">
        <f t="shared" si="236"/>
        <v>IBU</v>
      </c>
      <c r="L861" s="90">
        <f>DeltaCalc!AF861</f>
        <v>47.873783111572266</v>
      </c>
      <c r="M861" s="90">
        <f t="shared" si="226"/>
        <v>13468.2041015625</v>
      </c>
      <c r="N861" s="90">
        <f t="shared" si="227"/>
        <v>1343.572265625</v>
      </c>
      <c r="O861" s="90">
        <f t="shared" si="228"/>
        <v>1343.572265625</v>
      </c>
      <c r="P861" s="90">
        <f t="shared" si="223"/>
        <v>2687.14453125</v>
      </c>
      <c r="Q861" s="90">
        <f t="shared" si="229"/>
        <v>47.873783111572266</v>
      </c>
      <c r="R861" s="92">
        <f>Data!CG861</f>
        <v>7442.51123046875</v>
      </c>
      <c r="S861" s="92">
        <f>Data!CH861</f>
        <v>1759.365234375</v>
      </c>
      <c r="T861" s="92">
        <f>Data!CI861</f>
        <v>1595.6458740234375</v>
      </c>
      <c r="U861" s="92">
        <f>Data!CJ861</f>
        <v>3355.01123046875</v>
      </c>
      <c r="V861" s="90">
        <f>Data!CA862</f>
        <v>336.58346557617187</v>
      </c>
      <c r="W861" s="90">
        <f>Data!CC861</f>
        <v>631.57891845703125</v>
      </c>
      <c r="X861" s="90" t="str">
        <f t="shared" si="237"/>
        <v/>
      </c>
      <c r="Y861" s="90">
        <f>Data!BU862</f>
        <v>603.58721923828125</v>
      </c>
      <c r="Z861" s="90">
        <f>Data!BW861</f>
        <v>2200</v>
      </c>
      <c r="AA861" s="90" t="str">
        <f t="shared" si="238"/>
        <v/>
      </c>
      <c r="AB861" s="90">
        <f>Data!BX862</f>
        <v>770.43243408203125</v>
      </c>
      <c r="AC861" s="90">
        <f>Data!BZ861</f>
        <v>2780</v>
      </c>
      <c r="AD861" s="90" t="str">
        <f t="shared" si="239"/>
        <v/>
      </c>
    </row>
    <row r="862" spans="1:30">
      <c r="A862" s="77">
        <v>199211</v>
      </c>
      <c r="B862" s="88">
        <f t="shared" si="230"/>
        <v>33816</v>
      </c>
      <c r="C862" s="79" t="str">
        <f t="shared" si="231"/>
        <v>--</v>
      </c>
      <c r="D862" s="79" t="str">
        <f t="shared" si="232"/>
        <v>--</v>
      </c>
      <c r="E862" s="79" t="str">
        <f t="shared" si="233"/>
        <v>--</v>
      </c>
      <c r="F862" s="89" t="str">
        <f t="shared" si="224"/>
        <v>&lt;RC</v>
      </c>
      <c r="G862" s="89" t="str">
        <f t="shared" si="225"/>
        <v>&gt;RC</v>
      </c>
      <c r="H862" s="89" t="str">
        <f t="shared" si="234"/>
        <v>--</v>
      </c>
      <c r="I862" s="89" t="str">
        <f t="shared" si="235"/>
        <v>--</v>
      </c>
      <c r="J862" s="79" t="str">
        <f>IF(DeltaCalc!P862="","--",DeltaCalc!P862)</f>
        <v>--</v>
      </c>
      <c r="K862" s="89" t="str">
        <f t="shared" si="236"/>
        <v>IBU</v>
      </c>
      <c r="L862" s="90">
        <f>DeltaCalc!AF862</f>
        <v>3.6496737003326416</v>
      </c>
      <c r="M862" s="90">
        <f t="shared" si="226"/>
        <v>12011.138671875</v>
      </c>
      <c r="N862" s="90">
        <f t="shared" si="227"/>
        <v>302.603515625</v>
      </c>
      <c r="O862" s="90">
        <f t="shared" si="228"/>
        <v>3734.7919921875</v>
      </c>
      <c r="P862" s="90">
        <f t="shared" si="223"/>
        <v>4037.3955078125</v>
      </c>
      <c r="Q862" s="90">
        <f t="shared" si="229"/>
        <v>3.6496737003326416</v>
      </c>
      <c r="R862" s="92">
        <f>Data!CG862</f>
        <v>9241.9423828125</v>
      </c>
      <c r="S862" s="92">
        <f>Data!CH862</f>
        <v>300</v>
      </c>
      <c r="T862" s="92">
        <f>Data!CI862</f>
        <v>3989.95458984375</v>
      </c>
      <c r="U862" s="92">
        <f>Data!CJ862</f>
        <v>4289.95458984375</v>
      </c>
      <c r="V862" s="90">
        <f>Data!CA863</f>
        <v>404.26837158203125</v>
      </c>
      <c r="W862" s="90">
        <f>Data!CC862</f>
        <v>778.9473876953125</v>
      </c>
      <c r="X862" s="90" t="str">
        <f t="shared" si="237"/>
        <v/>
      </c>
      <c r="Y862" s="90">
        <f>Data!BU863</f>
        <v>1191.333251953125</v>
      </c>
      <c r="Z862" s="90">
        <f>Data!BW862</f>
        <v>2200</v>
      </c>
      <c r="AA862" s="90" t="str">
        <f t="shared" si="238"/>
        <v/>
      </c>
      <c r="AB862" s="90">
        <f>Data!BX863</f>
        <v>1396.1451416015625</v>
      </c>
      <c r="AC862" s="90">
        <f>Data!BZ862</f>
        <v>2780</v>
      </c>
      <c r="AD862" s="90" t="str">
        <f t="shared" si="239"/>
        <v/>
      </c>
    </row>
    <row r="863" spans="1:30">
      <c r="A863" s="77">
        <v>199212</v>
      </c>
      <c r="B863" s="88">
        <f t="shared" si="230"/>
        <v>33847</v>
      </c>
      <c r="C863" s="79" t="str">
        <f t="shared" si="231"/>
        <v>--</v>
      </c>
      <c r="D863" s="79" t="str">
        <f t="shared" si="232"/>
        <v>Nimbus</v>
      </c>
      <c r="E863" s="79" t="str">
        <f t="shared" si="233"/>
        <v>--</v>
      </c>
      <c r="F863" s="89" t="str">
        <f t="shared" si="224"/>
        <v>&lt;RC</v>
      </c>
      <c r="G863" s="89" t="str">
        <f t="shared" si="225"/>
        <v>@RC</v>
      </c>
      <c r="H863" s="89" t="str">
        <f t="shared" si="234"/>
        <v>--</v>
      </c>
      <c r="I863" s="89" t="str">
        <f t="shared" si="235"/>
        <v>--</v>
      </c>
      <c r="J863" s="79" t="str">
        <f>IF(DeltaCalc!P863="","--",DeltaCalc!P863)</f>
        <v>JP</v>
      </c>
      <c r="K863" s="89" t="str">
        <f t="shared" si="236"/>
        <v>IBU</v>
      </c>
      <c r="L863" s="90">
        <f>DeltaCalc!AF863</f>
        <v>3.0517578125E-5</v>
      </c>
      <c r="M863" s="90">
        <f t="shared" si="226"/>
        <v>9884.9150390625</v>
      </c>
      <c r="N863" s="90">
        <f t="shared" si="227"/>
        <v>525.3876953125</v>
      </c>
      <c r="O863" s="90">
        <f t="shared" si="228"/>
        <v>3567.041015625</v>
      </c>
      <c r="P863" s="90">
        <f t="shared" si="223"/>
        <v>4092.4287109375</v>
      </c>
      <c r="Q863" s="90">
        <f t="shared" si="229"/>
        <v>191.40383911132812</v>
      </c>
      <c r="R863" s="92">
        <f>Data!CG863</f>
        <v>9700.69921875</v>
      </c>
      <c r="S863" s="92">
        <f>Data!CH863</f>
        <v>300</v>
      </c>
      <c r="T863" s="92">
        <f>Data!CI863</f>
        <v>3672.106689453125</v>
      </c>
      <c r="U863" s="92">
        <f>Data!CJ863</f>
        <v>3972.106689453125</v>
      </c>
      <c r="V863" s="90">
        <f>Data!CA864</f>
        <v>694.08392333984375</v>
      </c>
      <c r="W863" s="90">
        <f>Data!CC863</f>
        <v>964.91229248046875</v>
      </c>
      <c r="X863" s="90" t="str">
        <f t="shared" si="237"/>
        <v/>
      </c>
      <c r="Y863" s="90">
        <f>Data!BU864</f>
        <v>2105.609130859375</v>
      </c>
      <c r="Z863" s="90">
        <f>Data!BW863</f>
        <v>2200</v>
      </c>
      <c r="AA863" s="90" t="str">
        <f t="shared" si="238"/>
        <v/>
      </c>
      <c r="AB863" s="90">
        <f>Data!BX864</f>
        <v>2618.948486328125</v>
      </c>
      <c r="AC863" s="90">
        <f>Data!BZ863</f>
        <v>2780</v>
      </c>
      <c r="AD863" s="90" t="str">
        <f t="shared" si="239"/>
        <v/>
      </c>
    </row>
    <row r="864" spans="1:30">
      <c r="A864" s="77">
        <v>199213</v>
      </c>
      <c r="B864" s="88">
        <f t="shared" si="230"/>
        <v>33877</v>
      </c>
      <c r="C864" s="79" t="str">
        <f t="shared" si="231"/>
        <v>--</v>
      </c>
      <c r="D864" s="79" t="str">
        <f t="shared" si="232"/>
        <v>Nimbus</v>
      </c>
      <c r="E864" s="79" t="str">
        <f t="shared" si="233"/>
        <v>Therm.</v>
      </c>
      <c r="F864" s="89" t="str">
        <f t="shared" si="224"/>
        <v>@RC</v>
      </c>
      <c r="G864" s="89" t="str">
        <f t="shared" si="225"/>
        <v>&lt;RC</v>
      </c>
      <c r="H864" s="89" t="str">
        <f t="shared" si="234"/>
        <v>--</v>
      </c>
      <c r="I864" s="89" t="str">
        <f t="shared" si="235"/>
        <v>--</v>
      </c>
      <c r="J864" s="79" t="str">
        <f>IF(DeltaCalc!P864="","--",DeltaCalc!P864)</f>
        <v>RS</v>
      </c>
      <c r="K864" s="89" t="str">
        <f t="shared" si="236"/>
        <v>UWFE</v>
      </c>
      <c r="L864" s="90">
        <f>DeltaCalc!AF864</f>
        <v>2.288818359375E-5</v>
      </c>
      <c r="M864" s="90">
        <f t="shared" si="226"/>
        <v>8232.4609375</v>
      </c>
      <c r="N864" s="90">
        <f t="shared" si="227"/>
        <v>1352.334228515625</v>
      </c>
      <c r="O864" s="90">
        <f t="shared" si="228"/>
        <v>2605.896240234375</v>
      </c>
      <c r="P864" s="90">
        <f t="shared" si="223"/>
        <v>3958.23046875</v>
      </c>
      <c r="Q864" s="90">
        <f t="shared" si="229"/>
        <v>44.842552185058594</v>
      </c>
      <c r="R864" s="92">
        <f>Data!CG864</f>
        <v>8049.8583984375</v>
      </c>
      <c r="S864" s="92">
        <f>Data!CH864</f>
        <v>1177.41943359375</v>
      </c>
      <c r="T864" s="92">
        <f>Data!CI864</f>
        <v>2647.637939453125</v>
      </c>
      <c r="U864" s="92">
        <f>Data!CJ864</f>
        <v>3825.057373046875</v>
      </c>
      <c r="V864" s="90">
        <f>Data!CA865</f>
        <v>893.399658203125</v>
      </c>
      <c r="W864" s="90">
        <f>Data!CC864</f>
        <v>964.91229248046875</v>
      </c>
      <c r="X864" s="90" t="str">
        <f t="shared" si="237"/>
        <v/>
      </c>
      <c r="Y864" s="90">
        <f>Data!BU865</f>
        <v>2475.124267578125</v>
      </c>
      <c r="Z864" s="90">
        <f>Data!BW864</f>
        <v>99000</v>
      </c>
      <c r="AA864" s="90" t="str">
        <f t="shared" si="238"/>
        <v/>
      </c>
      <c r="AB864" s="90">
        <f>Data!BX865</f>
        <v>3205.992919921875</v>
      </c>
      <c r="AC864" s="90">
        <f>Data!BZ864</f>
        <v>99000</v>
      </c>
      <c r="AD864" s="90" t="str">
        <f t="shared" si="239"/>
        <v/>
      </c>
    </row>
    <row r="865" spans="1:30">
      <c r="A865" s="77">
        <v>199302</v>
      </c>
      <c r="B865" s="88">
        <f t="shared" si="230"/>
        <v>33908</v>
      </c>
      <c r="C865" s="79" t="str">
        <f t="shared" si="231"/>
        <v>NCP</v>
      </c>
      <c r="D865" s="79" t="str">
        <f t="shared" si="232"/>
        <v>Nimbus</v>
      </c>
      <c r="E865" s="79" t="str">
        <f t="shared" si="233"/>
        <v>Therm.</v>
      </c>
      <c r="F865" s="89" t="str">
        <f t="shared" si="224"/>
        <v>&lt;RC</v>
      </c>
      <c r="G865" s="89" t="str">
        <f t="shared" si="225"/>
        <v>@RC</v>
      </c>
      <c r="H865" s="89" t="str">
        <f t="shared" si="234"/>
        <v>--</v>
      </c>
      <c r="I865" s="89" t="str">
        <f t="shared" si="235"/>
        <v>--</v>
      </c>
      <c r="J865" s="79" t="str">
        <f>IF(DeltaCalc!P865="","--",DeltaCalc!P865)</f>
        <v>--</v>
      </c>
      <c r="K865" s="89" t="str">
        <f t="shared" si="236"/>
        <v>UWFE</v>
      </c>
      <c r="L865" s="90">
        <f>DeltaCalc!AF865</f>
        <v>2274.2333984375</v>
      </c>
      <c r="M865" s="90">
        <f t="shared" si="226"/>
        <v>6992.02392578125</v>
      </c>
      <c r="N865" s="90">
        <f t="shared" si="227"/>
        <v>886.78558349609375</v>
      </c>
      <c r="O865" s="90">
        <f t="shared" si="228"/>
        <v>613.21441650390625</v>
      </c>
      <c r="P865" s="90">
        <f t="shared" si="223"/>
        <v>1500</v>
      </c>
      <c r="Q865" s="90">
        <f t="shared" si="229"/>
        <v>2274.2333984375</v>
      </c>
      <c r="R865" s="92">
        <f>Data!CG865</f>
        <v>0</v>
      </c>
      <c r="S865" s="92">
        <f>Data!CH865</f>
        <v>1064.9749755859375</v>
      </c>
      <c r="T865" s="92">
        <f>Data!CI865</f>
        <v>2032.6524658203125</v>
      </c>
      <c r="U865" s="92">
        <f>Data!CJ865</f>
        <v>1500</v>
      </c>
      <c r="V865" s="90">
        <f>Data!CA866</f>
        <v>1108.8858642578125</v>
      </c>
      <c r="W865" s="90">
        <f>Data!CC865</f>
        <v>964.91229248046875</v>
      </c>
      <c r="X865" s="90">
        <f t="shared" si="237"/>
        <v>143.97357177734375</v>
      </c>
      <c r="Y865" s="90">
        <f>Data!BU866</f>
        <v>1830.2344970703125</v>
      </c>
      <c r="Z865" s="90">
        <f>Data!BW865</f>
        <v>99000</v>
      </c>
      <c r="AA865" s="90" t="str">
        <f t="shared" si="238"/>
        <v/>
      </c>
      <c r="AB865" s="90">
        <f>Data!BX866</f>
        <v>3006.78076171875</v>
      </c>
      <c r="AC865" s="90">
        <f>Data!BZ865</f>
        <v>99000</v>
      </c>
      <c r="AD865" s="90" t="str">
        <f t="shared" si="239"/>
        <v/>
      </c>
    </row>
    <row r="866" spans="1:30">
      <c r="A866" s="77">
        <v>199303</v>
      </c>
      <c r="B866" s="88">
        <f t="shared" si="230"/>
        <v>33938</v>
      </c>
      <c r="C866" s="79" t="str">
        <f t="shared" si="231"/>
        <v>NCP</v>
      </c>
      <c r="D866" s="79" t="str">
        <f t="shared" si="232"/>
        <v>Nimbus</v>
      </c>
      <c r="E866" s="79" t="str">
        <f t="shared" si="233"/>
        <v>Therm.</v>
      </c>
      <c r="F866" s="89" t="str">
        <f t="shared" si="224"/>
        <v>&lt;RC</v>
      </c>
      <c r="G866" s="89" t="str">
        <f t="shared" si="225"/>
        <v>&gt;RC</v>
      </c>
      <c r="H866" s="89" t="str">
        <f t="shared" si="234"/>
        <v>--</v>
      </c>
      <c r="I866" s="89" t="str">
        <f t="shared" si="235"/>
        <v>--</v>
      </c>
      <c r="J866" s="79" t="str">
        <f>IF(DeltaCalc!P866="","--",DeltaCalc!P866)</f>
        <v>MRDO</v>
      </c>
      <c r="K866" s="89" t="str">
        <f t="shared" si="236"/>
        <v>UWFE</v>
      </c>
      <c r="L866" s="90">
        <f>DeltaCalc!AF866</f>
        <v>0</v>
      </c>
      <c r="M866" s="90">
        <f t="shared" si="226"/>
        <v>5705.67529296875</v>
      </c>
      <c r="N866" s="90">
        <f t="shared" si="227"/>
        <v>1221.0118408203125</v>
      </c>
      <c r="O866" s="90">
        <f t="shared" si="228"/>
        <v>1296.073974609375</v>
      </c>
      <c r="P866" s="90">
        <f t="shared" si="223"/>
        <v>2517.0858154296875</v>
      </c>
      <c r="Q866" s="90">
        <f t="shared" si="229"/>
        <v>0</v>
      </c>
      <c r="R866" s="92">
        <f>Data!CG866</f>
        <v>3972.611572265625</v>
      </c>
      <c r="S866" s="92">
        <f>Data!CH866</f>
        <v>889.31793212890625</v>
      </c>
      <c r="T866" s="92">
        <f>Data!CI866</f>
        <v>1949.9332275390625</v>
      </c>
      <c r="U866" s="92">
        <f>Data!CJ866</f>
        <v>2839.251220703125</v>
      </c>
      <c r="V866" s="90">
        <f>Data!CA867</f>
        <v>824.06768798828125</v>
      </c>
      <c r="W866" s="90">
        <f>Data!CC866</f>
        <v>964.91229248046875</v>
      </c>
      <c r="X866" s="90" t="str">
        <f t="shared" si="237"/>
        <v/>
      </c>
      <c r="Y866" s="90">
        <f>Data!BU867</f>
        <v>2120.69873046875</v>
      </c>
      <c r="Z866" s="90">
        <f>Data!BW866</f>
        <v>99000</v>
      </c>
      <c r="AA866" s="90" t="str">
        <f t="shared" si="238"/>
        <v/>
      </c>
      <c r="AB866" s="90">
        <f>Data!BX867</f>
        <v>3512.2109375</v>
      </c>
      <c r="AC866" s="90">
        <f>Data!BZ866</f>
        <v>99000</v>
      </c>
      <c r="AD866" s="90" t="str">
        <f t="shared" si="239"/>
        <v/>
      </c>
    </row>
    <row r="867" spans="1:30">
      <c r="A867" s="77">
        <v>199304</v>
      </c>
      <c r="B867" s="88">
        <f t="shared" si="230"/>
        <v>33969</v>
      </c>
      <c r="C867" s="79" t="str">
        <f t="shared" si="231"/>
        <v>Keswick</v>
      </c>
      <c r="D867" s="79" t="str">
        <f t="shared" si="232"/>
        <v>Nimbus</v>
      </c>
      <c r="E867" s="79" t="str">
        <f t="shared" si="233"/>
        <v>--</v>
      </c>
      <c r="F867" s="89" t="str">
        <f t="shared" si="224"/>
        <v>&gt;RC</v>
      </c>
      <c r="G867" s="89" t="str">
        <f t="shared" si="225"/>
        <v>&gt;RC</v>
      </c>
      <c r="H867" s="89" t="str">
        <f t="shared" si="234"/>
        <v>--</v>
      </c>
      <c r="I867" s="89" t="str">
        <f t="shared" si="235"/>
        <v>--</v>
      </c>
      <c r="J867" s="79" t="str">
        <f>IF(DeltaCalc!P867="","--",DeltaCalc!P867)</f>
        <v>--</v>
      </c>
      <c r="K867" s="89" t="str">
        <f t="shared" si="236"/>
        <v>UWFE</v>
      </c>
      <c r="L867" s="90">
        <f>DeltaCalc!AF867</f>
        <v>2705.2626953125</v>
      </c>
      <c r="M867" s="90">
        <f t="shared" si="226"/>
        <v>14584.8359375</v>
      </c>
      <c r="N867" s="90">
        <f t="shared" si="227"/>
        <v>3818.5927734375</v>
      </c>
      <c r="O867" s="90">
        <f t="shared" si="228"/>
        <v>3818.5927734375</v>
      </c>
      <c r="P867" s="90">
        <f t="shared" si="223"/>
        <v>7637.185546875</v>
      </c>
      <c r="Q867" s="90">
        <f t="shared" si="229"/>
        <v>6377.57080078125</v>
      </c>
      <c r="R867" s="92">
        <f>Data!CG867</f>
        <v>2383.07470703125</v>
      </c>
      <c r="S867" s="92">
        <f>Data!CH867</f>
        <v>300</v>
      </c>
      <c r="T867" s="92">
        <f>Data!CI867</f>
        <v>1378.9703369140625</v>
      </c>
      <c r="U867" s="92">
        <f>Data!CJ867</f>
        <v>1678.9703369140625</v>
      </c>
      <c r="V867" s="90">
        <f>Data!CA868</f>
        <v>866.9344482421875</v>
      </c>
      <c r="W867" s="90">
        <f>Data!CC867</f>
        <v>964.91229248046875</v>
      </c>
      <c r="X867" s="90" t="str">
        <f t="shared" si="237"/>
        <v/>
      </c>
      <c r="Y867" s="90">
        <f>Data!BU868</f>
        <v>1872.932861328125</v>
      </c>
      <c r="Z867" s="90">
        <f>Data!BW867</f>
        <v>99000</v>
      </c>
      <c r="AA867" s="90" t="str">
        <f t="shared" si="238"/>
        <v/>
      </c>
      <c r="AB867" s="90">
        <f>Data!BX868</f>
        <v>1230.4866943359375</v>
      </c>
      <c r="AC867" s="90">
        <f>Data!BZ867</f>
        <v>99000</v>
      </c>
      <c r="AD867" s="90" t="str">
        <f t="shared" si="239"/>
        <v/>
      </c>
    </row>
    <row r="868" spans="1:30">
      <c r="A868" s="77">
        <v>199305</v>
      </c>
      <c r="B868" s="88">
        <f t="shared" si="230"/>
        <v>34000</v>
      </c>
      <c r="C868" s="79" t="str">
        <f t="shared" si="231"/>
        <v>Keswick</v>
      </c>
      <c r="D868" s="79" t="str">
        <f t="shared" si="232"/>
        <v>Flood</v>
      </c>
      <c r="E868" s="79" t="str">
        <f t="shared" si="233"/>
        <v>--</v>
      </c>
      <c r="F868" s="89" t="str">
        <f t="shared" si="224"/>
        <v>&gt;RC</v>
      </c>
      <c r="G868" s="89" t="str">
        <f t="shared" si="225"/>
        <v>&gt;RC</v>
      </c>
      <c r="H868" s="89" t="str">
        <f t="shared" si="234"/>
        <v>--</v>
      </c>
      <c r="I868" s="89" t="str">
        <f t="shared" si="235"/>
        <v>--</v>
      </c>
      <c r="J868" s="79" t="str">
        <f>IF(DeltaCalc!P868="","--",DeltaCalc!P868)</f>
        <v>--</v>
      </c>
      <c r="K868" s="89" t="str">
        <f t="shared" si="236"/>
        <v>UWFE</v>
      </c>
      <c r="L868" s="90">
        <f>DeltaCalc!AF868</f>
        <v>54753.3328376672</v>
      </c>
      <c r="M868" s="90">
        <f t="shared" si="226"/>
        <v>48530.80078125</v>
      </c>
      <c r="N868" s="90">
        <f t="shared" si="227"/>
        <v>3248.14599609375</v>
      </c>
      <c r="O868" s="90">
        <f t="shared" si="228"/>
        <v>3248.14599609375</v>
      </c>
      <c r="P868" s="90">
        <f t="shared" si="223"/>
        <v>6496.2919921875</v>
      </c>
      <c r="Q868" s="90">
        <f t="shared" si="229"/>
        <v>60185.5078125</v>
      </c>
      <c r="R868" s="92">
        <f>Data!CG868</f>
        <v>0</v>
      </c>
      <c r="S868" s="92">
        <f>Data!CH868</f>
        <v>300</v>
      </c>
      <c r="T868" s="92">
        <f>Data!CI868</f>
        <v>600</v>
      </c>
      <c r="U868" s="92">
        <f>Data!CJ868</f>
        <v>900</v>
      </c>
      <c r="V868" s="90">
        <f>Data!CA869</f>
        <v>670.091064453125</v>
      </c>
      <c r="W868" s="90">
        <f>Data!CC868</f>
        <v>964.91229248046875</v>
      </c>
      <c r="X868" s="90" t="str">
        <f t="shared" si="237"/>
        <v/>
      </c>
      <c r="Y868" s="90">
        <f>Data!BU869</f>
        <v>405.86453247070312</v>
      </c>
      <c r="Z868" s="90">
        <f>Data!BW868</f>
        <v>99000</v>
      </c>
      <c r="AA868" s="90" t="str">
        <f t="shared" si="238"/>
        <v/>
      </c>
      <c r="AB868" s="90">
        <f>Data!BX869</f>
        <v>216.75035095214844</v>
      </c>
      <c r="AC868" s="90">
        <f>Data!BZ868</f>
        <v>99000</v>
      </c>
      <c r="AD868" s="90" t="str">
        <f t="shared" si="239"/>
        <v/>
      </c>
    </row>
    <row r="869" spans="1:30">
      <c r="A869" s="77">
        <v>199306</v>
      </c>
      <c r="B869" s="88">
        <f t="shared" si="230"/>
        <v>34028</v>
      </c>
      <c r="C869" s="79" t="str">
        <f t="shared" si="231"/>
        <v>Keswick</v>
      </c>
      <c r="D869" s="79" t="str">
        <f t="shared" si="232"/>
        <v>Flood</v>
      </c>
      <c r="E869" s="79" t="str">
        <f t="shared" si="233"/>
        <v>--</v>
      </c>
      <c r="F869" s="89" t="str">
        <f t="shared" si="224"/>
        <v>&gt;RC</v>
      </c>
      <c r="G869" s="89" t="str">
        <f t="shared" si="225"/>
        <v>@RC</v>
      </c>
      <c r="H869" s="89" t="str">
        <f t="shared" si="234"/>
        <v>--</v>
      </c>
      <c r="I869" s="89" t="str">
        <f t="shared" si="235"/>
        <v>--</v>
      </c>
      <c r="J869" s="79" t="str">
        <f>IF(DeltaCalc!P869="","--",DeltaCalc!P869)</f>
        <v>--</v>
      </c>
      <c r="K869" s="89" t="str">
        <f t="shared" si="236"/>
        <v>UWFE</v>
      </c>
      <c r="L869" s="90">
        <f>DeltaCalc!AF869</f>
        <v>37963.032524296774</v>
      </c>
      <c r="M869" s="90">
        <f t="shared" si="226"/>
        <v>50909.91796875</v>
      </c>
      <c r="N869" s="90">
        <f t="shared" si="227"/>
        <v>6875.83935546875</v>
      </c>
      <c r="O869" s="90">
        <f t="shared" si="228"/>
        <v>1582.7967529296875</v>
      </c>
      <c r="P869" s="90">
        <f t="shared" si="223"/>
        <v>8458.6361083984375</v>
      </c>
      <c r="Q869" s="90">
        <f t="shared" si="229"/>
        <v>43107.296875</v>
      </c>
      <c r="R869" s="92">
        <f>Data!CG869</f>
        <v>0</v>
      </c>
      <c r="S869" s="92">
        <f>Data!CH869</f>
        <v>4250</v>
      </c>
      <c r="T869" s="92">
        <f>Data!CI869</f>
        <v>600</v>
      </c>
      <c r="U869" s="92">
        <f>Data!CJ869</f>
        <v>4850</v>
      </c>
      <c r="V869" s="90">
        <f>Data!CA870</f>
        <v>343.33016967773437</v>
      </c>
      <c r="W869" s="90">
        <f>Data!CC869</f>
        <v>631.57891845703125</v>
      </c>
      <c r="X869" s="90" t="str">
        <f t="shared" si="237"/>
        <v/>
      </c>
      <c r="Y869" s="90">
        <f>Data!BU870</f>
        <v>257.55459594726562</v>
      </c>
      <c r="Z869" s="90">
        <f>Data!BW869</f>
        <v>99000</v>
      </c>
      <c r="AA869" s="90" t="str">
        <f t="shared" si="238"/>
        <v/>
      </c>
      <c r="AB869" s="90">
        <f>Data!BX870</f>
        <v>183.60922241210937</v>
      </c>
      <c r="AC869" s="90">
        <f>Data!BZ869</f>
        <v>99000</v>
      </c>
      <c r="AD869" s="90" t="str">
        <f t="shared" si="239"/>
        <v/>
      </c>
    </row>
    <row r="870" spans="1:30">
      <c r="A870" s="77">
        <v>199307</v>
      </c>
      <c r="B870" s="88">
        <f t="shared" si="230"/>
        <v>34059</v>
      </c>
      <c r="C870" s="79" t="str">
        <f t="shared" si="231"/>
        <v>Keswick</v>
      </c>
      <c r="D870" s="79" t="str">
        <f t="shared" si="232"/>
        <v>Flood</v>
      </c>
      <c r="E870" s="79" t="str">
        <f t="shared" si="233"/>
        <v>Flood</v>
      </c>
      <c r="F870" s="89" t="str">
        <f t="shared" si="224"/>
        <v>&gt;RC</v>
      </c>
      <c r="G870" s="89" t="str">
        <f t="shared" si="225"/>
        <v>&lt;RC</v>
      </c>
      <c r="H870" s="89" t="str">
        <f t="shared" si="234"/>
        <v>--</v>
      </c>
      <c r="I870" s="89" t="str">
        <f t="shared" si="235"/>
        <v>--</v>
      </c>
      <c r="J870" s="79" t="str">
        <f>IF(DeltaCalc!P870="","--",DeltaCalc!P870)</f>
        <v>--</v>
      </c>
      <c r="K870" s="89" t="str">
        <f t="shared" si="236"/>
        <v>UWFE</v>
      </c>
      <c r="L870" s="90">
        <f>DeltaCalc!AF870</f>
        <v>18064.923828125</v>
      </c>
      <c r="M870" s="90">
        <f t="shared" si="226"/>
        <v>40842.14453125</v>
      </c>
      <c r="N870" s="90">
        <f t="shared" si="227"/>
        <v>3692.458740234375</v>
      </c>
      <c r="O870" s="90">
        <f t="shared" si="228"/>
        <v>3692.458740234375</v>
      </c>
      <c r="P870" s="90">
        <f t="shared" si="223"/>
        <v>7384.91748046875</v>
      </c>
      <c r="Q870" s="90">
        <f t="shared" si="229"/>
        <v>18064.923828125</v>
      </c>
      <c r="R870" s="92">
        <f>Data!CG870</f>
        <v>0</v>
      </c>
      <c r="S870" s="92">
        <f>Data!CH870</f>
        <v>4250</v>
      </c>
      <c r="T870" s="92">
        <f>Data!CI870</f>
        <v>800</v>
      </c>
      <c r="U870" s="92">
        <f>Data!CJ870</f>
        <v>5050</v>
      </c>
      <c r="V870" s="90">
        <f>Data!CA871</f>
        <v>321.91940307617187</v>
      </c>
      <c r="W870" s="90">
        <f>Data!CC870</f>
        <v>631.57891845703125</v>
      </c>
      <c r="X870" s="90" t="str">
        <f t="shared" si="237"/>
        <v/>
      </c>
      <c r="Y870" s="90">
        <f>Data!BU871</f>
        <v>221.23826599121094</v>
      </c>
      <c r="Z870" s="90">
        <f>Data!BW870</f>
        <v>99000</v>
      </c>
      <c r="AA870" s="90" t="str">
        <f t="shared" si="238"/>
        <v/>
      </c>
      <c r="AB870" s="90">
        <f>Data!BX871</f>
        <v>165.64019775390625</v>
      </c>
      <c r="AC870" s="90">
        <f>Data!BZ870</f>
        <v>99000</v>
      </c>
      <c r="AD870" s="90" t="str">
        <f t="shared" si="239"/>
        <v/>
      </c>
    </row>
    <row r="871" spans="1:30">
      <c r="A871" s="77">
        <v>199308</v>
      </c>
      <c r="B871" s="88">
        <f t="shared" si="230"/>
        <v>34089</v>
      </c>
      <c r="C871" s="79" t="str">
        <f t="shared" si="231"/>
        <v>Keswick</v>
      </c>
      <c r="D871" s="79" t="str">
        <f t="shared" si="232"/>
        <v>Flood</v>
      </c>
      <c r="E871" s="79" t="str">
        <f t="shared" si="233"/>
        <v>Flood</v>
      </c>
      <c r="F871" s="89" t="str">
        <f t="shared" si="224"/>
        <v>&lt;RC</v>
      </c>
      <c r="G871" s="89" t="str">
        <f t="shared" si="225"/>
        <v>&lt;RC</v>
      </c>
      <c r="H871" s="89" t="str">
        <f t="shared" si="234"/>
        <v>PulseCap1</v>
      </c>
      <c r="I871" s="89" t="str">
        <f t="shared" si="235"/>
        <v>PulseCap1</v>
      </c>
      <c r="J871" s="79" t="str">
        <f>IF(DeltaCalc!P871="","--",DeltaCalc!P871)</f>
        <v>--</v>
      </c>
      <c r="K871" s="89" t="str">
        <f t="shared" si="236"/>
        <v>UWFE</v>
      </c>
      <c r="L871" s="90">
        <f>DeltaCalc!AF871</f>
        <v>16409.3515625</v>
      </c>
      <c r="M871" s="90">
        <f t="shared" si="226"/>
        <v>28942.28515625</v>
      </c>
      <c r="N871" s="90">
        <f t="shared" si="227"/>
        <v>700</v>
      </c>
      <c r="O871" s="90">
        <f t="shared" si="228"/>
        <v>800</v>
      </c>
      <c r="P871" s="90">
        <f t="shared" si="223"/>
        <v>1500</v>
      </c>
      <c r="Q871" s="90">
        <f t="shared" si="229"/>
        <v>16409.3515625</v>
      </c>
      <c r="R871" s="92">
        <f>Data!CG871</f>
        <v>0</v>
      </c>
      <c r="S871" s="92">
        <f>Data!CH871</f>
        <v>1000</v>
      </c>
      <c r="T871" s="92">
        <f>Data!CI871</f>
        <v>1000</v>
      </c>
      <c r="U871" s="92">
        <f>Data!CJ871</f>
        <v>2000</v>
      </c>
      <c r="V871" s="90">
        <f>Data!CA872</f>
        <v>294.67025756835937</v>
      </c>
      <c r="W871" s="90">
        <f>Data!CC871</f>
        <v>631.57891845703125</v>
      </c>
      <c r="X871" s="90" t="str">
        <f t="shared" si="237"/>
        <v/>
      </c>
      <c r="Y871" s="90">
        <f>Data!BU872</f>
        <v>241.22746276855469</v>
      </c>
      <c r="Z871" s="90">
        <f>Data!BW871</f>
        <v>450</v>
      </c>
      <c r="AA871" s="90" t="str">
        <f t="shared" si="238"/>
        <v/>
      </c>
      <c r="AB871" s="90">
        <f>Data!BX872</f>
        <v>163.07757568359375</v>
      </c>
      <c r="AC871" s="90">
        <f>Data!BZ871</f>
        <v>450</v>
      </c>
      <c r="AD871" s="90" t="str">
        <f t="shared" si="239"/>
        <v/>
      </c>
    </row>
    <row r="872" spans="1:30">
      <c r="A872" s="77">
        <v>199309</v>
      </c>
      <c r="B872" s="88">
        <f t="shared" si="230"/>
        <v>34120</v>
      </c>
      <c r="C872" s="79" t="str">
        <f t="shared" si="231"/>
        <v>Flood</v>
      </c>
      <c r="D872" s="79" t="str">
        <f t="shared" si="232"/>
        <v>Flood</v>
      </c>
      <c r="E872" s="79" t="str">
        <f t="shared" si="233"/>
        <v>Flood</v>
      </c>
      <c r="F872" s="89" t="str">
        <f t="shared" si="224"/>
        <v>&lt;RC</v>
      </c>
      <c r="G872" s="89" t="str">
        <f t="shared" si="225"/>
        <v>&lt;RC</v>
      </c>
      <c r="H872" s="89" t="str">
        <f t="shared" si="234"/>
        <v>PulseCap1</v>
      </c>
      <c r="I872" s="89" t="str">
        <f t="shared" si="235"/>
        <v>PulseCap1</v>
      </c>
      <c r="J872" s="79" t="str">
        <f>IF(DeltaCalc!P872="","--",DeltaCalc!P872)</f>
        <v>--</v>
      </c>
      <c r="K872" s="89" t="str">
        <f t="shared" si="236"/>
        <v>UWFE</v>
      </c>
      <c r="L872" s="90">
        <f>DeltaCalc!AF872</f>
        <v>14783.9638671875</v>
      </c>
      <c r="M872" s="90">
        <f t="shared" si="226"/>
        <v>24631.623046875</v>
      </c>
      <c r="N872" s="90">
        <f t="shared" si="227"/>
        <v>700</v>
      </c>
      <c r="O872" s="90">
        <f t="shared" si="228"/>
        <v>800</v>
      </c>
      <c r="P872" s="90">
        <f t="shared" si="223"/>
        <v>1500</v>
      </c>
      <c r="Q872" s="90">
        <f t="shared" si="229"/>
        <v>14783.9638671875</v>
      </c>
      <c r="R872" s="92">
        <f>Data!CG872</f>
        <v>0</v>
      </c>
      <c r="S872" s="92">
        <f>Data!CH872</f>
        <v>1000</v>
      </c>
      <c r="T872" s="92">
        <f>Data!CI872</f>
        <v>1000</v>
      </c>
      <c r="U872" s="92">
        <f>Data!CJ872</f>
        <v>2000</v>
      </c>
      <c r="V872" s="90">
        <f>Data!CA873</f>
        <v>245.91082763671875</v>
      </c>
      <c r="W872" s="90">
        <f>Data!CC872</f>
        <v>631.57891845703125</v>
      </c>
      <c r="X872" s="90" t="str">
        <f t="shared" si="237"/>
        <v/>
      </c>
      <c r="Y872" s="90">
        <f>Data!BU873</f>
        <v>242.38215637207031</v>
      </c>
      <c r="Z872" s="90">
        <f>Data!BW872</f>
        <v>450</v>
      </c>
      <c r="AA872" s="90" t="str">
        <f t="shared" si="238"/>
        <v/>
      </c>
      <c r="AB872" s="90">
        <f>Data!BX873</f>
        <v>180.47906494140625</v>
      </c>
      <c r="AC872" s="90">
        <f>Data!BZ872</f>
        <v>450</v>
      </c>
      <c r="AD872" s="90" t="str">
        <f t="shared" si="239"/>
        <v/>
      </c>
    </row>
    <row r="873" spans="1:30">
      <c r="A873" s="77">
        <v>199310</v>
      </c>
      <c r="B873" s="88">
        <f t="shared" si="230"/>
        <v>34150</v>
      </c>
      <c r="C873" s="79" t="str">
        <f t="shared" si="231"/>
        <v>Flood</v>
      </c>
      <c r="D873" s="79" t="str">
        <f t="shared" si="232"/>
        <v>Flood</v>
      </c>
      <c r="E873" s="79" t="str">
        <f t="shared" si="233"/>
        <v>Flood</v>
      </c>
      <c r="F873" s="89" t="str">
        <f t="shared" si="224"/>
        <v>&gt;RC</v>
      </c>
      <c r="G873" s="89" t="str">
        <f t="shared" si="225"/>
        <v>&lt;RC</v>
      </c>
      <c r="H873" s="89" t="str">
        <f t="shared" si="234"/>
        <v>--</v>
      </c>
      <c r="I873" s="89" t="str">
        <f t="shared" si="235"/>
        <v>--</v>
      </c>
      <c r="J873" s="79" t="str">
        <f>IF(DeltaCalc!P873="","--",DeltaCalc!P873)</f>
        <v>--</v>
      </c>
      <c r="K873" s="89" t="str">
        <f t="shared" si="236"/>
        <v>UWFE</v>
      </c>
      <c r="L873" s="90">
        <f>DeltaCalc!AF873</f>
        <v>10605.594488647912</v>
      </c>
      <c r="M873" s="90">
        <f t="shared" si="226"/>
        <v>23259.853515625</v>
      </c>
      <c r="N873" s="90">
        <f t="shared" si="227"/>
        <v>3619.71728515625</v>
      </c>
      <c r="O873" s="90">
        <f t="shared" si="228"/>
        <v>3619.71728515625</v>
      </c>
      <c r="P873" s="90">
        <f t="shared" si="223"/>
        <v>7239.4345703125</v>
      </c>
      <c r="Q873" s="90">
        <f t="shared" si="229"/>
        <v>12517.654296875</v>
      </c>
      <c r="R873" s="92">
        <f>Data!CG873</f>
        <v>2106.2265625</v>
      </c>
      <c r="S873" s="92">
        <f>Data!CH873</f>
        <v>2500</v>
      </c>
      <c r="T873" s="92">
        <f>Data!CI873</f>
        <v>2000</v>
      </c>
      <c r="U873" s="92">
        <f>Data!CJ873</f>
        <v>4500</v>
      </c>
      <c r="V873" s="90">
        <f>Data!CA874</f>
        <v>251.39363098144531</v>
      </c>
      <c r="W873" s="90">
        <f>Data!CC873</f>
        <v>631.57891845703125</v>
      </c>
      <c r="X873" s="90" t="str">
        <f t="shared" si="237"/>
        <v/>
      </c>
      <c r="Y873" s="90">
        <f>Data!BU874</f>
        <v>180.42538452148437</v>
      </c>
      <c r="Z873" s="90">
        <f>Data!BW873</f>
        <v>450</v>
      </c>
      <c r="AA873" s="90" t="str">
        <f t="shared" si="238"/>
        <v/>
      </c>
      <c r="AB873" s="90">
        <f>Data!BX874</f>
        <v>210.83969116210937</v>
      </c>
      <c r="AC873" s="90">
        <f>Data!BZ873</f>
        <v>450</v>
      </c>
      <c r="AD873" s="90" t="str">
        <f t="shared" si="239"/>
        <v/>
      </c>
    </row>
    <row r="874" spans="1:30">
      <c r="A874" s="77">
        <v>199311</v>
      </c>
      <c r="B874" s="88">
        <f t="shared" si="230"/>
        <v>34181</v>
      </c>
      <c r="C874" s="79" t="str">
        <f t="shared" si="231"/>
        <v>NCP</v>
      </c>
      <c r="D874" s="79" t="str">
        <f t="shared" si="232"/>
        <v>--</v>
      </c>
      <c r="E874" s="79" t="str">
        <f t="shared" si="233"/>
        <v>--</v>
      </c>
      <c r="F874" s="89" t="str">
        <f t="shared" si="224"/>
        <v>&lt;RC</v>
      </c>
      <c r="G874" s="89" t="str">
        <f t="shared" si="225"/>
        <v>&lt;RC</v>
      </c>
      <c r="H874" s="89" t="str">
        <f t="shared" si="234"/>
        <v>Tracy</v>
      </c>
      <c r="I874" s="89" t="str">
        <f t="shared" si="235"/>
        <v>Banks</v>
      </c>
      <c r="J874" s="79" t="str">
        <f>IF(DeltaCalc!P874="","--",DeltaCalc!P874)</f>
        <v>MRDO</v>
      </c>
      <c r="K874" s="89" t="str">
        <f t="shared" si="236"/>
        <v>IBU</v>
      </c>
      <c r="L874" s="90">
        <f>DeltaCalc!AF874</f>
        <v>0</v>
      </c>
      <c r="M874" s="90">
        <f t="shared" si="226"/>
        <v>19286.15625</v>
      </c>
      <c r="N874" s="90">
        <f t="shared" si="227"/>
        <v>6680</v>
      </c>
      <c r="O874" s="90">
        <f t="shared" si="228"/>
        <v>4515.95849609375</v>
      </c>
      <c r="P874" s="90">
        <f t="shared" si="223"/>
        <v>11195.95849609375</v>
      </c>
      <c r="Q874" s="90">
        <f t="shared" si="229"/>
        <v>0</v>
      </c>
      <c r="R874" s="92">
        <f>Data!CG874</f>
        <v>14019.3203125</v>
      </c>
      <c r="S874" s="92">
        <f>Data!CH874</f>
        <v>6680</v>
      </c>
      <c r="T874" s="92">
        <f>Data!CI874</f>
        <v>4515.95849609375</v>
      </c>
      <c r="U874" s="92">
        <f>Data!CJ874</f>
        <v>11195.9580078125</v>
      </c>
      <c r="V874" s="90">
        <f>Data!CA875</f>
        <v>218.13688659667969</v>
      </c>
      <c r="W874" s="90">
        <f>Data!CC874</f>
        <v>631.57891845703125</v>
      </c>
      <c r="X874" s="90" t="str">
        <f t="shared" si="237"/>
        <v/>
      </c>
      <c r="Y874" s="90">
        <f>Data!BU875</f>
        <v>232.63932800292969</v>
      </c>
      <c r="Z874" s="90">
        <f>Data!BW874</f>
        <v>450</v>
      </c>
      <c r="AA874" s="90" t="str">
        <f t="shared" si="238"/>
        <v/>
      </c>
      <c r="AB874" s="90">
        <f>Data!BX875</f>
        <v>246.05381774902344</v>
      </c>
      <c r="AC874" s="90">
        <f>Data!BZ874</f>
        <v>630</v>
      </c>
      <c r="AD874" s="90" t="str">
        <f t="shared" si="239"/>
        <v/>
      </c>
    </row>
    <row r="875" spans="1:30">
      <c r="A875" s="77">
        <v>199312</v>
      </c>
      <c r="B875" s="88">
        <f t="shared" si="230"/>
        <v>34212</v>
      </c>
      <c r="C875" s="79" t="str">
        <f t="shared" si="231"/>
        <v>Flood</v>
      </c>
      <c r="D875" s="79" t="str">
        <f t="shared" si="232"/>
        <v>Flood</v>
      </c>
      <c r="E875" s="79" t="str">
        <f t="shared" si="233"/>
        <v>--</v>
      </c>
      <c r="F875" s="89" t="str">
        <f t="shared" si="224"/>
        <v>&lt;RC</v>
      </c>
      <c r="G875" s="89" t="str">
        <f t="shared" si="225"/>
        <v>&lt;RC</v>
      </c>
      <c r="H875" s="89" t="str">
        <f t="shared" si="234"/>
        <v>Tracy</v>
      </c>
      <c r="I875" s="89" t="str">
        <f t="shared" si="235"/>
        <v>Banks</v>
      </c>
      <c r="J875" s="79" t="str">
        <f>IF(DeltaCalc!P875="","--",DeltaCalc!P875)</f>
        <v>--</v>
      </c>
      <c r="K875" s="89" t="str">
        <f t="shared" si="236"/>
        <v>IBU</v>
      </c>
      <c r="L875" s="90">
        <f>DeltaCalc!AF875</f>
        <v>26.745569229125977</v>
      </c>
      <c r="M875" s="90">
        <f t="shared" si="226"/>
        <v>15895.2109375</v>
      </c>
      <c r="N875" s="90">
        <f t="shared" si="227"/>
        <v>6680</v>
      </c>
      <c r="O875" s="90">
        <f t="shared" si="228"/>
        <v>4488.0087890625</v>
      </c>
      <c r="P875" s="90">
        <f t="shared" si="223"/>
        <v>11168.0087890625</v>
      </c>
      <c r="Q875" s="90">
        <f t="shared" si="229"/>
        <v>26.745569229125977</v>
      </c>
      <c r="R875" s="92">
        <f>Data!CG875</f>
        <v>13319.330078125</v>
      </c>
      <c r="S875" s="92">
        <f>Data!CH875</f>
        <v>6680</v>
      </c>
      <c r="T875" s="92">
        <f>Data!CI875</f>
        <v>4488.0087890625</v>
      </c>
      <c r="U875" s="92">
        <f>Data!CJ875</f>
        <v>11168.0087890625</v>
      </c>
      <c r="V875" s="90">
        <f>Data!CA876</f>
        <v>328.39645385742187</v>
      </c>
      <c r="W875" s="90">
        <f>Data!CC875</f>
        <v>705.26318359375</v>
      </c>
      <c r="X875" s="90" t="str">
        <f t="shared" si="237"/>
        <v/>
      </c>
      <c r="Y875" s="90">
        <f>Data!BU876</f>
        <v>945.27777099609375</v>
      </c>
      <c r="Z875" s="90">
        <f>Data!BW875</f>
        <v>1350</v>
      </c>
      <c r="AA875" s="90" t="str">
        <f t="shared" si="238"/>
        <v/>
      </c>
      <c r="AB875" s="90">
        <f>Data!BX876</f>
        <v>697.19970703125</v>
      </c>
      <c r="AC875" s="90">
        <f>Data!BZ875</f>
        <v>1740</v>
      </c>
      <c r="AD875" s="90" t="str">
        <f t="shared" si="239"/>
        <v/>
      </c>
    </row>
    <row r="876" spans="1:30">
      <c r="A876" s="77">
        <v>199313</v>
      </c>
      <c r="B876" s="88">
        <f t="shared" si="230"/>
        <v>34242</v>
      </c>
      <c r="C876" s="79" t="str">
        <f t="shared" si="231"/>
        <v>Flood</v>
      </c>
      <c r="D876" s="79" t="str">
        <f t="shared" si="232"/>
        <v>Flood</v>
      </c>
      <c r="E876" s="79" t="str">
        <f t="shared" si="233"/>
        <v>--</v>
      </c>
      <c r="F876" s="89" t="str">
        <f t="shared" si="224"/>
        <v>&gt;RC</v>
      </c>
      <c r="G876" s="89" t="str">
        <f t="shared" si="225"/>
        <v>&lt;RC</v>
      </c>
      <c r="H876" s="89" t="str">
        <f t="shared" si="234"/>
        <v>Tracy</v>
      </c>
      <c r="I876" s="89" t="str">
        <f t="shared" si="235"/>
        <v>Banks</v>
      </c>
      <c r="J876" s="79" t="str">
        <f>IF(DeltaCalc!P876="","--",DeltaCalc!P876)</f>
        <v>--</v>
      </c>
      <c r="K876" s="89" t="str">
        <f t="shared" si="236"/>
        <v>IBU</v>
      </c>
      <c r="L876" s="90">
        <f>DeltaCalc!AF876</f>
        <v>2.6465246677398682</v>
      </c>
      <c r="M876" s="90">
        <f t="shared" si="226"/>
        <v>21350.587890625</v>
      </c>
      <c r="N876" s="90">
        <f t="shared" si="227"/>
        <v>6680</v>
      </c>
      <c r="O876" s="90">
        <f t="shared" si="228"/>
        <v>4417.697265625</v>
      </c>
      <c r="P876" s="90">
        <f t="shared" si="223"/>
        <v>11097.697265625</v>
      </c>
      <c r="Q876" s="90">
        <f t="shared" si="229"/>
        <v>2.6465246677398682</v>
      </c>
      <c r="R876" s="92">
        <f>Data!CG876</f>
        <v>11589.0380859375</v>
      </c>
      <c r="S876" s="92">
        <f>Data!CH876</f>
        <v>6680</v>
      </c>
      <c r="T876" s="92">
        <f>Data!CI876</f>
        <v>4066.357421875</v>
      </c>
      <c r="U876" s="92">
        <f>Data!CJ876</f>
        <v>10746.357421875</v>
      </c>
      <c r="V876" s="90">
        <f>Data!CA877</f>
        <v>480.80523681640625</v>
      </c>
      <c r="W876" s="90">
        <f>Data!CC876</f>
        <v>964.91229248046875</v>
      </c>
      <c r="X876" s="90" t="str">
        <f t="shared" si="237"/>
        <v/>
      </c>
      <c r="Y876" s="90">
        <f>Data!BU877</f>
        <v>942.558837890625</v>
      </c>
      <c r="Z876" s="90">
        <f>Data!BW876</f>
        <v>99000</v>
      </c>
      <c r="AA876" s="90" t="str">
        <f t="shared" si="238"/>
        <v/>
      </c>
      <c r="AB876" s="90">
        <f>Data!BX877</f>
        <v>469.41751098632812</v>
      </c>
      <c r="AC876" s="90">
        <f>Data!BZ876</f>
        <v>99000</v>
      </c>
      <c r="AD876" s="90" t="str">
        <f t="shared" si="239"/>
        <v/>
      </c>
    </row>
    <row r="877" spans="1:30">
      <c r="A877" s="77">
        <v>199402</v>
      </c>
      <c r="B877" s="88">
        <f t="shared" si="230"/>
        <v>34273</v>
      </c>
      <c r="C877" s="79" t="str">
        <f t="shared" si="231"/>
        <v>Flood</v>
      </c>
      <c r="D877" s="79" t="str">
        <f t="shared" si="232"/>
        <v>Nimbus</v>
      </c>
      <c r="E877" s="79" t="str">
        <f t="shared" si="233"/>
        <v>--</v>
      </c>
      <c r="F877" s="89" t="str">
        <f t="shared" si="224"/>
        <v>&gt;RC</v>
      </c>
      <c r="G877" s="89" t="str">
        <f t="shared" si="225"/>
        <v>&lt;RC</v>
      </c>
      <c r="H877" s="89" t="str">
        <f t="shared" si="234"/>
        <v>--</v>
      </c>
      <c r="I877" s="89" t="str">
        <f t="shared" si="235"/>
        <v>--</v>
      </c>
      <c r="J877" s="79" t="str">
        <f>IF(DeltaCalc!P877="","--",DeltaCalc!P877)</f>
        <v>MRDO</v>
      </c>
      <c r="K877" s="89" t="str">
        <f t="shared" si="236"/>
        <v>UWFE</v>
      </c>
      <c r="L877" s="90">
        <f>DeltaCalc!AF877</f>
        <v>0</v>
      </c>
      <c r="M877" s="90">
        <f t="shared" si="226"/>
        <v>13630.2294921875</v>
      </c>
      <c r="N877" s="90">
        <f t="shared" si="227"/>
        <v>3850.32763671875</v>
      </c>
      <c r="O877" s="90">
        <f t="shared" si="228"/>
        <v>3850.32763671875</v>
      </c>
      <c r="P877" s="90">
        <f t="shared" si="223"/>
        <v>7700.6552734375</v>
      </c>
      <c r="Q877" s="90">
        <f t="shared" si="229"/>
        <v>0</v>
      </c>
      <c r="R877" s="92">
        <f>Data!CG877</f>
        <v>3571.211669921875</v>
      </c>
      <c r="S877" s="92">
        <f>Data!CH877</f>
        <v>6590.5693359375</v>
      </c>
      <c r="T877" s="92">
        <f>Data!CI877</f>
        <v>2851.818359375</v>
      </c>
      <c r="U877" s="92">
        <f>Data!CJ877</f>
        <v>9442.3876953125</v>
      </c>
      <c r="V877" s="90">
        <f>Data!CA878</f>
        <v>287.50167846679687</v>
      </c>
      <c r="W877" s="90">
        <f>Data!CC877</f>
        <v>964.91229248046875</v>
      </c>
      <c r="X877" s="90" t="str">
        <f t="shared" si="237"/>
        <v/>
      </c>
      <c r="Y877" s="90">
        <f>Data!BU878</f>
        <v>550.35894775390625</v>
      </c>
      <c r="Z877" s="90">
        <f>Data!BW877</f>
        <v>99000</v>
      </c>
      <c r="AA877" s="90" t="str">
        <f t="shared" si="238"/>
        <v/>
      </c>
      <c r="AB877" s="90">
        <f>Data!BX878</f>
        <v>486.31838989257812</v>
      </c>
      <c r="AC877" s="90">
        <f>Data!BZ877</f>
        <v>99000</v>
      </c>
      <c r="AD877" s="90" t="str">
        <f t="shared" si="239"/>
        <v/>
      </c>
    </row>
    <row r="878" spans="1:30">
      <c r="A878" s="77">
        <v>199403</v>
      </c>
      <c r="B878" s="88">
        <f t="shared" si="230"/>
        <v>34303</v>
      </c>
      <c r="C878" s="79" t="str">
        <f t="shared" si="231"/>
        <v>--</v>
      </c>
      <c r="D878" s="79" t="str">
        <f t="shared" si="232"/>
        <v>--</v>
      </c>
      <c r="E878" s="79" t="str">
        <f t="shared" si="233"/>
        <v>--</v>
      </c>
      <c r="F878" s="89" t="str">
        <f t="shared" si="224"/>
        <v>@RC</v>
      </c>
      <c r="G878" s="89" t="str">
        <f t="shared" si="225"/>
        <v>&lt;RC</v>
      </c>
      <c r="H878" s="89" t="str">
        <f t="shared" si="234"/>
        <v>--</v>
      </c>
      <c r="I878" s="89" t="str">
        <f t="shared" si="235"/>
        <v>--</v>
      </c>
      <c r="J878" s="79" t="str">
        <f>IF(DeltaCalc!P878="","--",DeltaCalc!P878)</f>
        <v>MRDO</v>
      </c>
      <c r="K878" s="89" t="str">
        <f t="shared" si="236"/>
        <v>IBU</v>
      </c>
      <c r="L878" s="90">
        <f>DeltaCalc!AF878</f>
        <v>0</v>
      </c>
      <c r="M878" s="90">
        <f t="shared" si="226"/>
        <v>13763.7080078125</v>
      </c>
      <c r="N878" s="90">
        <f t="shared" si="227"/>
        <v>1535.2965087890625</v>
      </c>
      <c r="O878" s="90">
        <f t="shared" si="228"/>
        <v>3307.715087890625</v>
      </c>
      <c r="P878" s="90">
        <f t="shared" si="223"/>
        <v>4843.0115966796875</v>
      </c>
      <c r="Q878" s="90">
        <f t="shared" si="229"/>
        <v>0</v>
      </c>
      <c r="R878" s="92">
        <f>Data!CG878</f>
        <v>4952.09033203125</v>
      </c>
      <c r="S878" s="92">
        <f>Data!CH878</f>
        <v>6680</v>
      </c>
      <c r="T878" s="92">
        <f>Data!CI878</f>
        <v>3376.658935546875</v>
      </c>
      <c r="U878" s="92">
        <f>Data!CJ878</f>
        <v>10056.6591796875</v>
      </c>
      <c r="V878" s="90">
        <f>Data!CA879</f>
        <v>321.98492431640625</v>
      </c>
      <c r="W878" s="90">
        <f>Data!CC878</f>
        <v>964.91229248046875</v>
      </c>
      <c r="X878" s="90" t="str">
        <f t="shared" si="237"/>
        <v/>
      </c>
      <c r="Y878" s="90">
        <f>Data!BU879</f>
        <v>457.26458740234375</v>
      </c>
      <c r="Z878" s="90">
        <f>Data!BW878</f>
        <v>99000</v>
      </c>
      <c r="AA878" s="90" t="str">
        <f t="shared" si="238"/>
        <v/>
      </c>
      <c r="AB878" s="90">
        <f>Data!BX879</f>
        <v>489.88116455078125</v>
      </c>
      <c r="AC878" s="90">
        <f>Data!BZ878</f>
        <v>99000</v>
      </c>
      <c r="AD878" s="90" t="str">
        <f t="shared" si="239"/>
        <v/>
      </c>
    </row>
    <row r="879" spans="1:30">
      <c r="A879" s="77">
        <v>199404</v>
      </c>
      <c r="B879" s="88">
        <f t="shared" si="230"/>
        <v>34334</v>
      </c>
      <c r="C879" s="79" t="str">
        <f t="shared" si="231"/>
        <v>Keswick</v>
      </c>
      <c r="D879" s="79" t="str">
        <f t="shared" si="232"/>
        <v>Nimbus</v>
      </c>
      <c r="E879" s="79" t="str">
        <f t="shared" si="233"/>
        <v>--</v>
      </c>
      <c r="F879" s="89" t="str">
        <f t="shared" si="224"/>
        <v>&gt;RC</v>
      </c>
      <c r="G879" s="89" t="str">
        <f t="shared" si="225"/>
        <v>&lt;RC</v>
      </c>
      <c r="H879" s="89" t="str">
        <f t="shared" si="234"/>
        <v>Tracy</v>
      </c>
      <c r="I879" s="89" t="str">
        <f t="shared" si="235"/>
        <v>Banks</v>
      </c>
      <c r="J879" s="79" t="str">
        <f>IF(DeltaCalc!P879="","--",DeltaCalc!P879)</f>
        <v>EI</v>
      </c>
      <c r="K879" s="89" t="str">
        <f t="shared" si="236"/>
        <v>UWFE</v>
      </c>
      <c r="L879" s="90">
        <f>DeltaCalc!AF879</f>
        <v>7.5120195106137544E-4</v>
      </c>
      <c r="M879" s="90">
        <f t="shared" si="226"/>
        <v>15564.8583984375</v>
      </c>
      <c r="N879" s="90">
        <f t="shared" si="227"/>
        <v>6984.4765625</v>
      </c>
      <c r="O879" s="90">
        <f t="shared" si="228"/>
        <v>4217.78271484375</v>
      </c>
      <c r="P879" s="90">
        <f t="shared" si="223"/>
        <v>11202.25927734375</v>
      </c>
      <c r="Q879" s="90">
        <f t="shared" si="229"/>
        <v>855.649658203125</v>
      </c>
      <c r="R879" s="92">
        <f>Data!CG879</f>
        <v>1855.0303955078125</v>
      </c>
      <c r="S879" s="92">
        <f>Data!CH879</f>
        <v>4500</v>
      </c>
      <c r="T879" s="92">
        <f>Data!CI879</f>
        <v>3750</v>
      </c>
      <c r="U879" s="92">
        <f>Data!CJ879</f>
        <v>8250</v>
      </c>
      <c r="V879" s="90">
        <f>Data!CA880</f>
        <v>427.02120971679687</v>
      </c>
      <c r="W879" s="90">
        <f>Data!CC879</f>
        <v>964.91229248046875</v>
      </c>
      <c r="X879" s="90" t="str">
        <f t="shared" si="237"/>
        <v/>
      </c>
      <c r="Y879" s="90">
        <f>Data!BU880</f>
        <v>1125.7613525390625</v>
      </c>
      <c r="Z879" s="90">
        <f>Data!BW879</f>
        <v>99000</v>
      </c>
      <c r="AA879" s="90" t="str">
        <f t="shared" si="238"/>
        <v/>
      </c>
      <c r="AB879" s="90">
        <f>Data!BX880</f>
        <v>643.068115234375</v>
      </c>
      <c r="AC879" s="90">
        <f>Data!BZ879</f>
        <v>99000</v>
      </c>
      <c r="AD879" s="90" t="str">
        <f t="shared" si="239"/>
        <v/>
      </c>
    </row>
    <row r="880" spans="1:30">
      <c r="A880" s="77">
        <v>199405</v>
      </c>
      <c r="B880" s="88">
        <f t="shared" si="230"/>
        <v>34365</v>
      </c>
      <c r="C880" s="79" t="str">
        <f t="shared" si="231"/>
        <v>--</v>
      </c>
      <c r="D880" s="79" t="str">
        <f t="shared" si="232"/>
        <v>Nimbus</v>
      </c>
      <c r="E880" s="79" t="str">
        <f t="shared" si="233"/>
        <v>Therm.</v>
      </c>
      <c r="F880" s="89" t="str">
        <f t="shared" si="224"/>
        <v>&lt;RC</v>
      </c>
      <c r="G880" s="89" t="str">
        <f t="shared" si="225"/>
        <v>&gt;RC</v>
      </c>
      <c r="H880" s="89" t="str">
        <f t="shared" si="234"/>
        <v>--</v>
      </c>
      <c r="I880" s="89" t="str">
        <f t="shared" si="235"/>
        <v>--</v>
      </c>
      <c r="J880" s="79" t="str">
        <f>IF(DeltaCalc!P880="","--",DeltaCalc!P880)</f>
        <v>--</v>
      </c>
      <c r="K880" s="89" t="str">
        <f t="shared" si="236"/>
        <v>UWFE</v>
      </c>
      <c r="L880" s="90">
        <f>DeltaCalc!AF880</f>
        <v>291.96630859375</v>
      </c>
      <c r="M880" s="90">
        <f t="shared" si="226"/>
        <v>11974.7841796875</v>
      </c>
      <c r="N880" s="90">
        <f t="shared" si="227"/>
        <v>3041.708984375</v>
      </c>
      <c r="O880" s="90">
        <f t="shared" si="228"/>
        <v>3331.51025390625</v>
      </c>
      <c r="P880" s="90">
        <f t="shared" si="223"/>
        <v>6373.21923828125</v>
      </c>
      <c r="Q880" s="90">
        <f t="shared" si="229"/>
        <v>3338.548828125</v>
      </c>
      <c r="R880" s="92">
        <f>Data!CG880</f>
        <v>5248.76171875</v>
      </c>
      <c r="S880" s="92">
        <f>Data!CH880</f>
        <v>300</v>
      </c>
      <c r="T880" s="92">
        <f>Data!CI880</f>
        <v>3000</v>
      </c>
      <c r="U880" s="92">
        <f>Data!CJ880</f>
        <v>3300</v>
      </c>
      <c r="V880" s="90">
        <f>Data!CA881</f>
        <v>848.2635498046875</v>
      </c>
      <c r="W880" s="90">
        <f>Data!CC880</f>
        <v>778.9473876953125</v>
      </c>
      <c r="X880" s="90">
        <f t="shared" si="237"/>
        <v>69.316162109375</v>
      </c>
      <c r="Y880" s="90">
        <f>Data!BU881</f>
        <v>1268.97265625</v>
      </c>
      <c r="Z880" s="90">
        <f>Data!BW880</f>
        <v>99000</v>
      </c>
      <c r="AA880" s="90" t="str">
        <f t="shared" si="238"/>
        <v/>
      </c>
      <c r="AB880" s="90">
        <f>Data!BX881</f>
        <v>874.3900146484375</v>
      </c>
      <c r="AC880" s="90">
        <f>Data!BZ880</f>
        <v>99000</v>
      </c>
      <c r="AD880" s="90" t="str">
        <f t="shared" si="239"/>
        <v/>
      </c>
    </row>
    <row r="881" spans="1:30">
      <c r="A881" s="77">
        <v>199406</v>
      </c>
      <c r="B881" s="88">
        <f t="shared" si="230"/>
        <v>34393</v>
      </c>
      <c r="C881" s="79" t="str">
        <f t="shared" si="231"/>
        <v>Keswick</v>
      </c>
      <c r="D881" s="79" t="str">
        <f t="shared" si="232"/>
        <v>Nimbus</v>
      </c>
      <c r="E881" s="79" t="str">
        <f t="shared" si="233"/>
        <v>Therm.</v>
      </c>
      <c r="F881" s="89" t="str">
        <f t="shared" si="224"/>
        <v>&lt;RC</v>
      </c>
      <c r="G881" s="89" t="str">
        <f t="shared" si="225"/>
        <v>&gt;RC</v>
      </c>
      <c r="H881" s="89" t="str">
        <f t="shared" si="234"/>
        <v>--</v>
      </c>
      <c r="I881" s="89" t="str">
        <f t="shared" si="235"/>
        <v>--</v>
      </c>
      <c r="J881" s="79" t="str">
        <f>IF(DeltaCalc!P881="","--",DeltaCalc!P881)</f>
        <v>--</v>
      </c>
      <c r="K881" s="89" t="str">
        <f t="shared" si="236"/>
        <v>UWFE</v>
      </c>
      <c r="L881" s="90">
        <f>DeltaCalc!AF881</f>
        <v>9801.2459193665709</v>
      </c>
      <c r="M881" s="90">
        <f t="shared" si="226"/>
        <v>21529.384765625</v>
      </c>
      <c r="N881" s="90">
        <f t="shared" si="227"/>
        <v>3311.68408203125</v>
      </c>
      <c r="O881" s="90">
        <f t="shared" si="228"/>
        <v>3311.68408203125</v>
      </c>
      <c r="P881" s="90">
        <f t="shared" si="223"/>
        <v>6623.3681640625</v>
      </c>
      <c r="Q881" s="90">
        <f t="shared" si="229"/>
        <v>10535.8369140625</v>
      </c>
      <c r="R881" s="92">
        <f>Data!CG881</f>
        <v>0</v>
      </c>
      <c r="S881" s="92">
        <f>Data!CH881</f>
        <v>300</v>
      </c>
      <c r="T881" s="92">
        <f>Data!CI881</f>
        <v>2500</v>
      </c>
      <c r="U881" s="92">
        <f>Data!CJ881</f>
        <v>2800</v>
      </c>
      <c r="V881" s="90">
        <f>Data!CA882</f>
        <v>476.59201049804687</v>
      </c>
      <c r="W881" s="90">
        <f>Data!CC881</f>
        <v>631.57891845703125</v>
      </c>
      <c r="X881" s="90" t="str">
        <f t="shared" si="237"/>
        <v/>
      </c>
      <c r="Y881" s="90">
        <f>Data!BU882</f>
        <v>507.58920288085937</v>
      </c>
      <c r="Z881" s="90">
        <f>Data!BW881</f>
        <v>99000</v>
      </c>
      <c r="AA881" s="90" t="str">
        <f t="shared" si="238"/>
        <v/>
      </c>
      <c r="AB881" s="90">
        <f>Data!BX882</f>
        <v>294.06369018554688</v>
      </c>
      <c r="AC881" s="90">
        <f>Data!BZ881</f>
        <v>99000</v>
      </c>
      <c r="AD881" s="90" t="str">
        <f t="shared" si="239"/>
        <v/>
      </c>
    </row>
    <row r="882" spans="1:30">
      <c r="A882" s="77">
        <v>199407</v>
      </c>
      <c r="B882" s="88">
        <f t="shared" si="230"/>
        <v>34424</v>
      </c>
      <c r="C882" s="79" t="str">
        <f t="shared" si="231"/>
        <v>Keswick</v>
      </c>
      <c r="D882" s="79" t="str">
        <f t="shared" si="232"/>
        <v>Nimbus</v>
      </c>
      <c r="E882" s="79" t="str">
        <f t="shared" si="233"/>
        <v>Therm.</v>
      </c>
      <c r="F882" s="89" t="str">
        <f t="shared" si="224"/>
        <v>&gt;RC</v>
      </c>
      <c r="G882" s="89" t="str">
        <f t="shared" si="225"/>
        <v>&gt;RC</v>
      </c>
      <c r="H882" s="89" t="str">
        <f t="shared" si="234"/>
        <v>--</v>
      </c>
      <c r="I882" s="89" t="str">
        <f t="shared" si="235"/>
        <v>--</v>
      </c>
      <c r="J882" s="79" t="str">
        <f>IF(DeltaCalc!P882="","--",DeltaCalc!P882)</f>
        <v>MRDO</v>
      </c>
      <c r="K882" s="89" t="str">
        <f t="shared" si="236"/>
        <v>UWFE</v>
      </c>
      <c r="L882" s="90">
        <f>DeltaCalc!AF882</f>
        <v>0</v>
      </c>
      <c r="M882" s="90">
        <f t="shared" si="226"/>
        <v>11432.693359375</v>
      </c>
      <c r="N882" s="90">
        <f t="shared" si="227"/>
        <v>1763.16748046875</v>
      </c>
      <c r="O882" s="90">
        <f t="shared" si="228"/>
        <v>1630.6187744140625</v>
      </c>
      <c r="P882" s="90">
        <f t="shared" si="223"/>
        <v>3393.7862548828125</v>
      </c>
      <c r="Q882" s="90">
        <f t="shared" si="229"/>
        <v>0</v>
      </c>
      <c r="R882" s="92">
        <f>Data!CG882</f>
        <v>0</v>
      </c>
      <c r="S882" s="92">
        <f>Data!CH882</f>
        <v>300</v>
      </c>
      <c r="T882" s="92">
        <f>Data!CI882</f>
        <v>800</v>
      </c>
      <c r="U882" s="92">
        <f>Data!CJ882</f>
        <v>1100</v>
      </c>
      <c r="V882" s="90">
        <f>Data!CA883</f>
        <v>323.801513671875</v>
      </c>
      <c r="W882" s="90">
        <f>Data!CC882</f>
        <v>631.57891845703125</v>
      </c>
      <c r="X882" s="90" t="str">
        <f t="shared" si="237"/>
        <v/>
      </c>
      <c r="Y882" s="90">
        <f>Data!BU883</f>
        <v>291.89828491210937</v>
      </c>
      <c r="Z882" s="90">
        <f>Data!BW882</f>
        <v>99000</v>
      </c>
      <c r="AA882" s="90" t="str">
        <f t="shared" si="238"/>
        <v/>
      </c>
      <c r="AB882" s="90">
        <f>Data!BX883</f>
        <v>246.85882568359375</v>
      </c>
      <c r="AC882" s="90">
        <f>Data!BZ882</f>
        <v>99000</v>
      </c>
      <c r="AD882" s="90" t="str">
        <f t="shared" si="239"/>
        <v/>
      </c>
    </row>
    <row r="883" spans="1:30">
      <c r="A883" s="77">
        <v>199408</v>
      </c>
      <c r="B883" s="88">
        <f t="shared" si="230"/>
        <v>34454</v>
      </c>
      <c r="C883" s="79" t="str">
        <f t="shared" si="231"/>
        <v>NCP</v>
      </c>
      <c r="D883" s="79" t="str">
        <f t="shared" si="232"/>
        <v>Nimbus</v>
      </c>
      <c r="E883" s="79" t="str">
        <f t="shared" si="233"/>
        <v>--</v>
      </c>
      <c r="F883" s="89" t="str">
        <f t="shared" si="224"/>
        <v>&gt;RC</v>
      </c>
      <c r="G883" s="89" t="str">
        <f t="shared" si="225"/>
        <v>&gt;RC</v>
      </c>
      <c r="H883" s="89" t="str">
        <f t="shared" si="234"/>
        <v>PulseCap1</v>
      </c>
      <c r="I883" s="89" t="str">
        <f t="shared" si="235"/>
        <v>PulseCap1</v>
      </c>
      <c r="J883" s="79" t="str">
        <f>IF(DeltaCalc!P883="","--",DeltaCalc!P883)</f>
        <v>--</v>
      </c>
      <c r="K883" s="89" t="str">
        <f t="shared" si="236"/>
        <v>UWFE</v>
      </c>
      <c r="L883" s="90">
        <f>DeltaCalc!AF883</f>
        <v>131.10015869140625</v>
      </c>
      <c r="M883" s="90">
        <f t="shared" si="226"/>
        <v>8682.3251953125</v>
      </c>
      <c r="N883" s="90">
        <f t="shared" si="227"/>
        <v>312.387939453125</v>
      </c>
      <c r="O883" s="90">
        <f t="shared" si="228"/>
        <v>800</v>
      </c>
      <c r="P883" s="90">
        <f t="shared" si="223"/>
        <v>1112.387939453125</v>
      </c>
      <c r="Q883" s="90">
        <f t="shared" si="229"/>
        <v>131.10015869140625</v>
      </c>
      <c r="R883" s="92">
        <f>Data!CG883</f>
        <v>784.0682373046875</v>
      </c>
      <c r="S883" s="92">
        <f>Data!CH883</f>
        <v>300</v>
      </c>
      <c r="T883" s="92">
        <f>Data!CI883</f>
        <v>800</v>
      </c>
      <c r="U883" s="92">
        <f>Data!CJ883</f>
        <v>1100</v>
      </c>
      <c r="V883" s="90">
        <f>Data!CA884</f>
        <v>355.896484375</v>
      </c>
      <c r="W883" s="90">
        <f>Data!CC883</f>
        <v>631.57891845703125</v>
      </c>
      <c r="X883" s="90" t="str">
        <f t="shared" si="237"/>
        <v/>
      </c>
      <c r="Y883" s="90">
        <f>Data!BU884</f>
        <v>333.1455078125</v>
      </c>
      <c r="Z883" s="90">
        <f>Data!BW883</f>
        <v>2200</v>
      </c>
      <c r="AA883" s="90" t="str">
        <f t="shared" si="238"/>
        <v/>
      </c>
      <c r="AB883" s="90">
        <f>Data!BX884</f>
        <v>422.12887573242187</v>
      </c>
      <c r="AC883" s="90">
        <f>Data!BZ883</f>
        <v>2780</v>
      </c>
      <c r="AD883" s="90" t="str">
        <f t="shared" si="239"/>
        <v/>
      </c>
    </row>
    <row r="884" spans="1:30">
      <c r="A884" s="77">
        <v>199409</v>
      </c>
      <c r="B884" s="88">
        <f t="shared" si="230"/>
        <v>34485</v>
      </c>
      <c r="C884" s="79" t="str">
        <f t="shared" si="231"/>
        <v>NCP</v>
      </c>
      <c r="D884" s="79" t="str">
        <f t="shared" si="232"/>
        <v>Nimbus</v>
      </c>
      <c r="E884" s="79" t="str">
        <f t="shared" si="233"/>
        <v>F. Min</v>
      </c>
      <c r="F884" s="89" t="str">
        <f t="shared" si="224"/>
        <v>&gt;RC</v>
      </c>
      <c r="G884" s="89" t="str">
        <f t="shared" si="225"/>
        <v>&lt;RC</v>
      </c>
      <c r="H884" s="89" t="str">
        <f t="shared" si="234"/>
        <v>PulseCap1</v>
      </c>
      <c r="I884" s="89" t="str">
        <f t="shared" si="235"/>
        <v>PulseCap1</v>
      </c>
      <c r="J884" s="79" t="str">
        <f>IF(DeltaCalc!P884="","--",DeltaCalc!P884)</f>
        <v>--</v>
      </c>
      <c r="K884" s="89" t="str">
        <f t="shared" si="236"/>
        <v>UWFE</v>
      </c>
      <c r="L884" s="90">
        <f>DeltaCalc!AF884</f>
        <v>2969.819091796875</v>
      </c>
      <c r="M884" s="90">
        <f t="shared" si="226"/>
        <v>8829.265625</v>
      </c>
      <c r="N884" s="90">
        <f t="shared" si="227"/>
        <v>954.09979248046875</v>
      </c>
      <c r="O884" s="90">
        <f t="shared" si="228"/>
        <v>954.09979248046875</v>
      </c>
      <c r="P884" s="90">
        <f t="shared" si="223"/>
        <v>1908.1995849609375</v>
      </c>
      <c r="Q884" s="90">
        <f t="shared" si="229"/>
        <v>2969.819091796875</v>
      </c>
      <c r="R884" s="92">
        <f>Data!CG884</f>
        <v>2665.203369140625</v>
      </c>
      <c r="S884" s="92">
        <f>Data!CH884</f>
        <v>1000</v>
      </c>
      <c r="T884" s="92">
        <f>Data!CI884</f>
        <v>981.57220458984375</v>
      </c>
      <c r="U884" s="92">
        <f>Data!CJ884</f>
        <v>1981.572265625</v>
      </c>
      <c r="V884" s="90">
        <f>Data!CA885</f>
        <v>342.36019897460938</v>
      </c>
      <c r="W884" s="90">
        <f>Data!CC884</f>
        <v>631.57891845703125</v>
      </c>
      <c r="X884" s="90" t="str">
        <f t="shared" si="237"/>
        <v/>
      </c>
      <c r="Y884" s="90">
        <f>Data!BU885</f>
        <v>502.83029174804687</v>
      </c>
      <c r="Z884" s="90">
        <f>Data!BW884</f>
        <v>2200</v>
      </c>
      <c r="AA884" s="90" t="str">
        <f t="shared" si="238"/>
        <v/>
      </c>
      <c r="AB884" s="90">
        <f>Data!BX885</f>
        <v>673.61004638671875</v>
      </c>
      <c r="AC884" s="90">
        <f>Data!BZ884</f>
        <v>2780</v>
      </c>
      <c r="AD884" s="90" t="str">
        <f t="shared" si="239"/>
        <v/>
      </c>
    </row>
    <row r="885" spans="1:30">
      <c r="A885" s="77">
        <v>199410</v>
      </c>
      <c r="B885" s="88">
        <f t="shared" si="230"/>
        <v>34515</v>
      </c>
      <c r="C885" s="79" t="str">
        <f t="shared" si="231"/>
        <v>T. Min</v>
      </c>
      <c r="D885" s="79" t="str">
        <f t="shared" si="232"/>
        <v>T. Min</v>
      </c>
      <c r="E885" s="79" t="str">
        <f t="shared" si="233"/>
        <v>--</v>
      </c>
      <c r="F885" s="89" t="str">
        <f t="shared" si="224"/>
        <v>&lt;RC</v>
      </c>
      <c r="G885" s="89" t="str">
        <f t="shared" si="225"/>
        <v>&lt;RC</v>
      </c>
      <c r="H885" s="89" t="str">
        <f t="shared" si="234"/>
        <v>T. Min</v>
      </c>
      <c r="I885" s="89" t="str">
        <f t="shared" si="235"/>
        <v>--</v>
      </c>
      <c r="J885" s="79" t="str">
        <f>IF(DeltaCalc!P885="","--",DeltaCalc!P885)</f>
        <v>MRDO</v>
      </c>
      <c r="K885" s="89" t="str">
        <f t="shared" si="236"/>
        <v>IBU</v>
      </c>
      <c r="L885" s="90">
        <f>DeltaCalc!AF885</f>
        <v>0</v>
      </c>
      <c r="M885" s="90">
        <f t="shared" si="226"/>
        <v>8837.0283203125</v>
      </c>
      <c r="N885" s="90">
        <f t="shared" si="227"/>
        <v>658.75640869140625</v>
      </c>
      <c r="O885" s="90">
        <f t="shared" si="228"/>
        <v>800</v>
      </c>
      <c r="P885" s="90">
        <f t="shared" si="223"/>
        <v>1458.7564086914062</v>
      </c>
      <c r="Q885" s="90">
        <f t="shared" si="229"/>
        <v>0</v>
      </c>
      <c r="R885" s="92">
        <f>Data!CG885</f>
        <v>8270.6103515625</v>
      </c>
      <c r="S885" s="92">
        <f>Data!CH885</f>
        <v>2500</v>
      </c>
      <c r="T885" s="92">
        <f>Data!CI885</f>
        <v>2000</v>
      </c>
      <c r="U885" s="92">
        <f>Data!CJ885</f>
        <v>4500</v>
      </c>
      <c r="V885" s="90">
        <f>Data!CA886</f>
        <v>362.41421508789062</v>
      </c>
      <c r="W885" s="90">
        <f>Data!CC885</f>
        <v>631.57891845703125</v>
      </c>
      <c r="X885" s="90" t="str">
        <f t="shared" si="237"/>
        <v/>
      </c>
      <c r="Y885" s="90">
        <f>Data!BU886</f>
        <v>856.93365478515625</v>
      </c>
      <c r="Z885" s="90">
        <f>Data!BW885</f>
        <v>2200</v>
      </c>
      <c r="AA885" s="90" t="str">
        <f t="shared" si="238"/>
        <v/>
      </c>
      <c r="AB885" s="90">
        <f>Data!BX886</f>
        <v>1417.057861328125</v>
      </c>
      <c r="AC885" s="90">
        <f>Data!BZ885</f>
        <v>2780</v>
      </c>
      <c r="AD885" s="90" t="str">
        <f t="shared" si="239"/>
        <v/>
      </c>
    </row>
    <row r="886" spans="1:30">
      <c r="A886" s="77">
        <v>199411</v>
      </c>
      <c r="B886" s="88">
        <f t="shared" si="230"/>
        <v>34546</v>
      </c>
      <c r="C886" s="79" t="str">
        <f t="shared" si="231"/>
        <v>--</v>
      </c>
      <c r="D886" s="79" t="str">
        <f t="shared" si="232"/>
        <v>--</v>
      </c>
      <c r="E886" s="79" t="str">
        <f t="shared" si="233"/>
        <v>--</v>
      </c>
      <c r="F886" s="89" t="str">
        <f t="shared" si="224"/>
        <v>&lt;RC</v>
      </c>
      <c r="G886" s="89" t="str">
        <f t="shared" si="225"/>
        <v>&lt;RC</v>
      </c>
      <c r="H886" s="89" t="str">
        <f t="shared" si="234"/>
        <v>Tracy</v>
      </c>
      <c r="I886" s="89" t="str">
        <f t="shared" si="235"/>
        <v>--</v>
      </c>
      <c r="J886" s="79" t="str">
        <f>IF(DeltaCalc!P886="","--",DeltaCalc!P886)</f>
        <v>RS</v>
      </c>
      <c r="K886" s="89" t="str">
        <f t="shared" si="236"/>
        <v>IBU</v>
      </c>
      <c r="L886" s="90">
        <f>DeltaCalc!AF886</f>
        <v>0.5816650390625</v>
      </c>
      <c r="M886" s="90">
        <f t="shared" si="226"/>
        <v>20307.078125</v>
      </c>
      <c r="N886" s="90">
        <f t="shared" si="227"/>
        <v>6653.62646484375</v>
      </c>
      <c r="O886" s="90">
        <f t="shared" si="228"/>
        <v>4516.3955078125</v>
      </c>
      <c r="P886" s="90">
        <f t="shared" si="223"/>
        <v>11170.02197265625</v>
      </c>
      <c r="Q886" s="90">
        <f t="shared" si="229"/>
        <v>1576.2828369140625</v>
      </c>
      <c r="R886" s="92">
        <f>Data!CG886</f>
        <v>20307.078125</v>
      </c>
      <c r="S886" s="92">
        <f>Data!CH886</f>
        <v>6680</v>
      </c>
      <c r="T886" s="92">
        <f>Data!CI886</f>
        <v>4516.3955078125</v>
      </c>
      <c r="U886" s="92">
        <f>Data!CJ886</f>
        <v>11196.3955078125</v>
      </c>
      <c r="V886" s="90">
        <f>Data!CA887</f>
        <v>753.4866943359375</v>
      </c>
      <c r="W886" s="90">
        <f>Data!CC886</f>
        <v>778.9473876953125</v>
      </c>
      <c r="X886" s="90" t="str">
        <f t="shared" si="237"/>
        <v/>
      </c>
      <c r="Y886" s="90">
        <f>Data!BU887</f>
        <v>2178.02587890625</v>
      </c>
      <c r="Z886" s="90">
        <f>Data!BW886</f>
        <v>2200</v>
      </c>
      <c r="AA886" s="90" t="str">
        <f t="shared" si="238"/>
        <v/>
      </c>
      <c r="AB886" s="90">
        <f>Data!BX887</f>
        <v>1200.2845458984375</v>
      </c>
      <c r="AC886" s="90">
        <f>Data!BZ886</f>
        <v>2780</v>
      </c>
      <c r="AD886" s="90" t="str">
        <f t="shared" si="239"/>
        <v/>
      </c>
    </row>
    <row r="887" spans="1:30">
      <c r="A887" s="77">
        <v>199412</v>
      </c>
      <c r="B887" s="88">
        <f t="shared" si="230"/>
        <v>34577</v>
      </c>
      <c r="C887" s="79" t="str">
        <f t="shared" si="231"/>
        <v>--</v>
      </c>
      <c r="D887" s="79" t="str">
        <f t="shared" si="232"/>
        <v>--</v>
      </c>
      <c r="E887" s="79" t="str">
        <f t="shared" si="233"/>
        <v>--</v>
      </c>
      <c r="F887" s="89" t="str">
        <f t="shared" si="224"/>
        <v>&lt;RC</v>
      </c>
      <c r="G887" s="89" t="str">
        <f t="shared" si="225"/>
        <v>&lt;RC</v>
      </c>
      <c r="H887" s="89" t="str">
        <f t="shared" si="234"/>
        <v>Tracy</v>
      </c>
      <c r="I887" s="89" t="str">
        <f t="shared" si="235"/>
        <v>--</v>
      </c>
      <c r="J887" s="79" t="str">
        <f>IF(DeltaCalc!P887="","--",DeltaCalc!P887)</f>
        <v>RS</v>
      </c>
      <c r="K887" s="89" t="str">
        <f t="shared" si="236"/>
        <v>IBU</v>
      </c>
      <c r="L887" s="90">
        <f>DeltaCalc!AF887</f>
        <v>1.7333984375E-2</v>
      </c>
      <c r="M887" s="90">
        <f t="shared" si="226"/>
        <v>18635.568359375</v>
      </c>
      <c r="N887" s="90">
        <f t="shared" si="227"/>
        <v>6658.6923828125</v>
      </c>
      <c r="O887" s="90">
        <f t="shared" si="228"/>
        <v>4488.3408203125</v>
      </c>
      <c r="P887" s="90">
        <f t="shared" si="223"/>
        <v>11147.033203125</v>
      </c>
      <c r="Q887" s="90">
        <f t="shared" si="229"/>
        <v>2353.421142578125</v>
      </c>
      <c r="R887" s="92">
        <f>Data!CG887</f>
        <v>18635.568359375</v>
      </c>
      <c r="S887" s="92">
        <f>Data!CH887</f>
        <v>6680</v>
      </c>
      <c r="T887" s="92">
        <f>Data!CI887</f>
        <v>4488.3408203125</v>
      </c>
      <c r="U887" s="92">
        <f>Data!CJ887</f>
        <v>11168.3408203125</v>
      </c>
      <c r="V887" s="90">
        <f>Data!CA888</f>
        <v>843.43359375</v>
      </c>
      <c r="W887" s="90">
        <f>Data!CC887</f>
        <v>964.91229248046875</v>
      </c>
      <c r="X887" s="90" t="str">
        <f t="shared" si="237"/>
        <v/>
      </c>
      <c r="Y887" s="90">
        <f>Data!BU888</f>
        <v>1970.7938232421875</v>
      </c>
      <c r="Z887" s="90">
        <f>Data!BW887</f>
        <v>2200</v>
      </c>
      <c r="AA887" s="90" t="str">
        <f t="shared" si="238"/>
        <v/>
      </c>
      <c r="AB887" s="90">
        <f>Data!BX888</f>
        <v>1037.989990234375</v>
      </c>
      <c r="AC887" s="90">
        <f>Data!BZ887</f>
        <v>2780</v>
      </c>
      <c r="AD887" s="90" t="str">
        <f t="shared" si="239"/>
        <v/>
      </c>
    </row>
    <row r="888" spans="1:30">
      <c r="A888" s="77">
        <v>199413</v>
      </c>
      <c r="B888" s="88">
        <f t="shared" si="230"/>
        <v>34607</v>
      </c>
      <c r="C888" s="79" t="str">
        <f t="shared" si="231"/>
        <v>--</v>
      </c>
      <c r="D888" s="79" t="str">
        <f t="shared" si="232"/>
        <v>Nimbus</v>
      </c>
      <c r="E888" s="79" t="str">
        <f t="shared" si="233"/>
        <v>Therm.</v>
      </c>
      <c r="F888" s="89" t="str">
        <f t="shared" si="224"/>
        <v>@RC</v>
      </c>
      <c r="G888" s="89" t="str">
        <f t="shared" si="225"/>
        <v>&gt;RC</v>
      </c>
      <c r="H888" s="89" t="str">
        <f t="shared" si="234"/>
        <v>--</v>
      </c>
      <c r="I888" s="89" t="str">
        <f t="shared" si="235"/>
        <v>--</v>
      </c>
      <c r="J888" s="79" t="str">
        <f>IF(DeltaCalc!P888="","--",DeltaCalc!P888)</f>
        <v>MRDO</v>
      </c>
      <c r="K888" s="89" t="str">
        <f t="shared" si="236"/>
        <v>UWFE</v>
      </c>
      <c r="L888" s="90">
        <f>DeltaCalc!AF888</f>
        <v>0</v>
      </c>
      <c r="M888" s="90">
        <f t="shared" si="226"/>
        <v>10387.3525390625</v>
      </c>
      <c r="N888" s="90">
        <f t="shared" si="227"/>
        <v>2894.3896484375</v>
      </c>
      <c r="O888" s="90">
        <f t="shared" si="228"/>
        <v>3798.06884765625</v>
      </c>
      <c r="P888" s="90">
        <f t="shared" si="223"/>
        <v>6692.45849609375</v>
      </c>
      <c r="Q888" s="90">
        <f t="shared" si="229"/>
        <v>0</v>
      </c>
      <c r="R888" s="92">
        <f>Data!CG888</f>
        <v>6609.02490234375</v>
      </c>
      <c r="S888" s="92">
        <f>Data!CH888</f>
        <v>1491.8148193359375</v>
      </c>
      <c r="T888" s="92">
        <f>Data!CI888</f>
        <v>3925.75244140625</v>
      </c>
      <c r="U888" s="92">
        <f>Data!CJ888</f>
        <v>5417.5673828125</v>
      </c>
      <c r="V888" s="90">
        <f>Data!CA889</f>
        <v>810.19512939453125</v>
      </c>
      <c r="W888" s="90">
        <f>Data!CC888</f>
        <v>964.91229248046875</v>
      </c>
      <c r="X888" s="90" t="str">
        <f t="shared" si="237"/>
        <v/>
      </c>
      <c r="Y888" s="90">
        <f>Data!BU889</f>
        <v>2045.9195556640625</v>
      </c>
      <c r="Z888" s="90">
        <f>Data!BW888</f>
        <v>99000</v>
      </c>
      <c r="AA888" s="90" t="str">
        <f t="shared" si="238"/>
        <v/>
      </c>
      <c r="AB888" s="90">
        <f>Data!BX889</f>
        <v>1977.6697998046875</v>
      </c>
      <c r="AC888" s="90">
        <f>Data!BZ888</f>
        <v>99000</v>
      </c>
      <c r="AD888" s="90" t="str">
        <f t="shared" si="239"/>
        <v/>
      </c>
    </row>
    <row r="889" spans="1:30">
      <c r="A889" s="77">
        <f>A877+100</f>
        <v>199502</v>
      </c>
      <c r="B889" s="88">
        <f t="shared" si="230"/>
        <v>34638</v>
      </c>
      <c r="C889" s="79" t="str">
        <f t="shared" si="231"/>
        <v>--</v>
      </c>
      <c r="D889" s="79" t="str">
        <f t="shared" si="232"/>
        <v>Nimbus</v>
      </c>
      <c r="E889" s="79" t="str">
        <f t="shared" si="233"/>
        <v>F. Min</v>
      </c>
      <c r="F889" s="89" t="str">
        <f t="shared" si="224"/>
        <v>&gt;RC</v>
      </c>
      <c r="G889" s="89" t="str">
        <f t="shared" si="225"/>
        <v>@RC</v>
      </c>
      <c r="H889" s="89" t="str">
        <f t="shared" si="234"/>
        <v>--</v>
      </c>
      <c r="I889" s="89" t="str">
        <f t="shared" si="235"/>
        <v>--</v>
      </c>
      <c r="J889" s="79" t="str">
        <f>IF(DeltaCalc!P889="","--",DeltaCalc!P889)</f>
        <v>RS</v>
      </c>
      <c r="K889" s="89" t="str">
        <f t="shared" si="236"/>
        <v>UWFE</v>
      </c>
      <c r="L889" s="90">
        <f>DeltaCalc!AF889</f>
        <v>6.103515625E-5</v>
      </c>
      <c r="M889" s="90">
        <f t="shared" si="226"/>
        <v>8620.3154296875</v>
      </c>
      <c r="N889" s="90">
        <f t="shared" si="227"/>
        <v>1998.3193359375</v>
      </c>
      <c r="O889" s="90">
        <f t="shared" si="228"/>
        <v>2679.440185546875</v>
      </c>
      <c r="P889" s="90">
        <f>N889+O889</f>
        <v>4677.759521484375</v>
      </c>
      <c r="Q889" s="90">
        <f t="shared" si="229"/>
        <v>934.99029541015625</v>
      </c>
      <c r="R889" s="92">
        <f>Data!CG889</f>
        <v>8620.3154296875</v>
      </c>
      <c r="S889" s="92">
        <f>Data!CH889</f>
        <v>2266.114013671875</v>
      </c>
      <c r="T889" s="92">
        <f>Data!CI889</f>
        <v>2420.126953125</v>
      </c>
      <c r="U889" s="92">
        <f>Data!CJ889</f>
        <v>4686.2412109375</v>
      </c>
      <c r="V889" s="90">
        <f>Data!CA890</f>
        <v>843.22906494140625</v>
      </c>
      <c r="W889" s="90">
        <f>Data!CC889</f>
        <v>964.91229248046875</v>
      </c>
      <c r="X889" s="90" t="str">
        <f t="shared" si="237"/>
        <v/>
      </c>
      <c r="Y889" s="90">
        <f>Data!BU890</f>
        <v>2133.996337890625</v>
      </c>
      <c r="Z889" s="90">
        <f>Data!BW889</f>
        <v>99000</v>
      </c>
      <c r="AA889" s="90" t="str">
        <f t="shared" si="238"/>
        <v/>
      </c>
      <c r="AB889" s="90">
        <f>Data!BX890</f>
        <v>2950.147216796875</v>
      </c>
      <c r="AC889" s="90">
        <f>Data!BZ889</f>
        <v>99000</v>
      </c>
      <c r="AD889" s="90" t="str">
        <f t="shared" si="239"/>
        <v/>
      </c>
    </row>
    <row r="890" spans="1:30">
      <c r="A890" s="77">
        <f t="shared" ref="A890:A953" si="240">A878+100</f>
        <v>199503</v>
      </c>
      <c r="B890" s="88">
        <f t="shared" si="230"/>
        <v>34668</v>
      </c>
      <c r="C890" s="79" t="str">
        <f t="shared" si="231"/>
        <v>NCP</v>
      </c>
      <c r="D890" s="79" t="str">
        <f t="shared" si="232"/>
        <v>Nimbus</v>
      </c>
      <c r="E890" s="79" t="str">
        <f t="shared" si="233"/>
        <v>Therm.</v>
      </c>
      <c r="F890" s="89" t="str">
        <f t="shared" si="224"/>
        <v>&gt;RC</v>
      </c>
      <c r="G890" s="89" t="str">
        <f t="shared" si="225"/>
        <v>&gt;RC</v>
      </c>
      <c r="H890" s="89" t="str">
        <f t="shared" si="234"/>
        <v>EI Split</v>
      </c>
      <c r="I890" s="89" t="str">
        <f t="shared" si="235"/>
        <v>--</v>
      </c>
      <c r="J890" s="79" t="str">
        <f>IF(DeltaCalc!P890="","--",DeltaCalc!P890)</f>
        <v>MRDO</v>
      </c>
      <c r="K890" s="89" t="str">
        <f t="shared" si="236"/>
        <v>UWFE</v>
      </c>
      <c r="L890" s="90">
        <f>DeltaCalc!AF890</f>
        <v>0</v>
      </c>
      <c r="M890" s="90">
        <f t="shared" si="226"/>
        <v>9760.078125</v>
      </c>
      <c r="N890" s="90">
        <f t="shared" si="227"/>
        <v>3698.373779296875</v>
      </c>
      <c r="O890" s="90">
        <f t="shared" si="228"/>
        <v>3815.089599609375</v>
      </c>
      <c r="P890" s="90">
        <f>N890+O890</f>
        <v>7513.46337890625</v>
      </c>
      <c r="Q890" s="90">
        <f t="shared" si="229"/>
        <v>0</v>
      </c>
      <c r="R890" s="92">
        <f>Data!CG890</f>
        <v>2618.024658203125</v>
      </c>
      <c r="S890" s="92">
        <f>Data!CH890</f>
        <v>1987.624267578125</v>
      </c>
      <c r="T890" s="92">
        <f>Data!CI890</f>
        <v>1150.4996337890625</v>
      </c>
      <c r="U890" s="92">
        <f>Data!CJ890</f>
        <v>3138.1240234375</v>
      </c>
      <c r="V890" s="90">
        <f>Data!CA891</f>
        <v>849.10015869140625</v>
      </c>
      <c r="W890" s="90">
        <f>Data!CC890</f>
        <v>964.91229248046875</v>
      </c>
      <c r="X890" s="90" t="str">
        <f t="shared" si="237"/>
        <v/>
      </c>
      <c r="Y890" s="90">
        <f>Data!BU891</f>
        <v>2972.37841796875</v>
      </c>
      <c r="Z890" s="90">
        <f>Data!BW890</f>
        <v>99000</v>
      </c>
      <c r="AA890" s="90" t="str">
        <f t="shared" si="238"/>
        <v/>
      </c>
      <c r="AB890" s="90">
        <f>Data!BX891</f>
        <v>2830.0029296875</v>
      </c>
      <c r="AC890" s="90">
        <f>Data!BZ890</f>
        <v>99000</v>
      </c>
      <c r="AD890" s="90" t="str">
        <f t="shared" si="239"/>
        <v/>
      </c>
    </row>
    <row r="891" spans="1:30">
      <c r="A891" s="77">
        <f t="shared" si="240"/>
        <v>199504</v>
      </c>
      <c r="B891" s="88">
        <f t="shared" si="230"/>
        <v>34699</v>
      </c>
      <c r="C891" s="79" t="str">
        <f t="shared" si="231"/>
        <v>Keswick</v>
      </c>
      <c r="D891" s="79" t="str">
        <f t="shared" si="232"/>
        <v>Nimbus</v>
      </c>
      <c r="E891" s="79" t="str">
        <f t="shared" si="233"/>
        <v>Therm.</v>
      </c>
      <c r="F891" s="89" t="str">
        <f t="shared" si="224"/>
        <v>&gt;RC</v>
      </c>
      <c r="G891" s="89" t="str">
        <f t="shared" si="225"/>
        <v>&gt;RC</v>
      </c>
      <c r="H891" s="89" t="str">
        <f t="shared" si="234"/>
        <v>--</v>
      </c>
      <c r="I891" s="89" t="str">
        <f t="shared" si="235"/>
        <v>--</v>
      </c>
      <c r="J891" s="79" t="str">
        <f>IF(DeltaCalc!P891="","--",DeltaCalc!P891)</f>
        <v>--</v>
      </c>
      <c r="K891" s="89" t="str">
        <f t="shared" si="236"/>
        <v>UWFE</v>
      </c>
      <c r="L891" s="90">
        <f>DeltaCalc!AF891</f>
        <v>1927.947265625</v>
      </c>
      <c r="M891" s="90">
        <f t="shared" si="226"/>
        <v>15817.5654296875</v>
      </c>
      <c r="N891" s="90">
        <f t="shared" si="227"/>
        <v>2687.03466796875</v>
      </c>
      <c r="O891" s="90">
        <f t="shared" si="228"/>
        <v>600</v>
      </c>
      <c r="P891" s="90">
        <f>N891+O891</f>
        <v>3287.03466796875</v>
      </c>
      <c r="Q891" s="90">
        <f t="shared" si="229"/>
        <v>10335.3193359375</v>
      </c>
      <c r="R891" s="92">
        <f>Data!CG891</f>
        <v>5459.2978515625</v>
      </c>
      <c r="S891" s="92">
        <f>Data!CH891</f>
        <v>300</v>
      </c>
      <c r="T891" s="92">
        <f>Data!CI891</f>
        <v>600</v>
      </c>
      <c r="U891" s="92">
        <f>Data!CJ891</f>
        <v>900</v>
      </c>
      <c r="V891" s="90">
        <f>Data!CA892</f>
        <v>956.10589599609375</v>
      </c>
      <c r="W891" s="90">
        <f>Data!CC891</f>
        <v>964.91229248046875</v>
      </c>
      <c r="X891" s="90" t="str">
        <f t="shared" si="237"/>
        <v/>
      </c>
      <c r="Y891" s="90">
        <f>Data!BU892</f>
        <v>1193.027587890625</v>
      </c>
      <c r="Z891" s="90">
        <f>Data!BW891</f>
        <v>99000</v>
      </c>
      <c r="AA891" s="90" t="str">
        <f t="shared" si="238"/>
        <v/>
      </c>
      <c r="AB891" s="90">
        <f>Data!BX892</f>
        <v>899.005615234375</v>
      </c>
      <c r="AC891" s="90">
        <f>Data!BZ891</f>
        <v>99000</v>
      </c>
      <c r="AD891" s="90" t="str">
        <f t="shared" si="239"/>
        <v/>
      </c>
    </row>
    <row r="892" spans="1:30">
      <c r="A892" s="77">
        <f t="shared" si="240"/>
        <v>199505</v>
      </c>
      <c r="B892" s="88">
        <f t="shared" si="230"/>
        <v>34730</v>
      </c>
      <c r="C892" s="79" t="str">
        <f t="shared" si="231"/>
        <v>Flood</v>
      </c>
      <c r="D892" s="79" t="str">
        <f t="shared" si="232"/>
        <v>Flood</v>
      </c>
      <c r="E892" s="79" t="str">
        <f t="shared" si="233"/>
        <v>--</v>
      </c>
      <c r="F892" s="89" t="str">
        <f t="shared" si="224"/>
        <v>&gt;RC</v>
      </c>
      <c r="G892" s="89" t="str">
        <f t="shared" si="225"/>
        <v>&gt;RC</v>
      </c>
      <c r="H892" s="89" t="str">
        <f t="shared" si="234"/>
        <v>--</v>
      </c>
      <c r="I892" s="89" t="str">
        <f t="shared" si="235"/>
        <v>--</v>
      </c>
      <c r="J892" s="79" t="str">
        <f>IF(DeltaCalc!P892="","--",DeltaCalc!P892)</f>
        <v>--</v>
      </c>
      <c r="K892" s="89" t="str">
        <f t="shared" si="236"/>
        <v>UWFE</v>
      </c>
      <c r="L892" s="90">
        <f>DeltaCalc!AF892</f>
        <v>106523.88236280157</v>
      </c>
      <c r="M892" s="90">
        <f t="shared" si="226"/>
        <v>65977.1875</v>
      </c>
      <c r="N892" s="90">
        <f t="shared" si="227"/>
        <v>2896.317626953125</v>
      </c>
      <c r="O892" s="90">
        <f t="shared" si="228"/>
        <v>2896.317626953125</v>
      </c>
      <c r="P892" s="90">
        <f>N892+O892</f>
        <v>5792.63525390625</v>
      </c>
      <c r="Q892" s="90">
        <f t="shared" si="229"/>
        <v>112757.3046875</v>
      </c>
      <c r="R892" s="92">
        <f>Data!CG892</f>
        <v>0</v>
      </c>
      <c r="S892" s="92">
        <f>Data!CH892</f>
        <v>300</v>
      </c>
      <c r="T892" s="92">
        <f>Data!CI892</f>
        <v>600</v>
      </c>
      <c r="U892" s="92">
        <f>Data!CJ892</f>
        <v>900</v>
      </c>
      <c r="V892" s="90">
        <f>Data!CA893</f>
        <v>484.0322265625</v>
      </c>
      <c r="W892" s="90">
        <f>Data!CC892</f>
        <v>631.57891845703125</v>
      </c>
      <c r="X892" s="90" t="str">
        <f t="shared" si="237"/>
        <v/>
      </c>
      <c r="Y892" s="90">
        <f>Data!BU893</f>
        <v>323.05929565429687</v>
      </c>
      <c r="Z892" s="90">
        <f>Data!BW892</f>
        <v>99000</v>
      </c>
      <c r="AA892" s="90" t="str">
        <f t="shared" si="238"/>
        <v/>
      </c>
      <c r="AB892" s="90">
        <f>Data!BX893</f>
        <v>208.21340942382812</v>
      </c>
      <c r="AC892" s="90">
        <f>Data!BZ892</f>
        <v>99000</v>
      </c>
      <c r="AD892" s="90" t="str">
        <f t="shared" si="239"/>
        <v/>
      </c>
    </row>
    <row r="893" spans="1:30">
      <c r="A893" s="77">
        <f t="shared" si="240"/>
        <v>199506</v>
      </c>
      <c r="B893" s="88">
        <f t="shared" si="230"/>
        <v>34758</v>
      </c>
      <c r="C893" s="79" t="str">
        <f t="shared" si="231"/>
        <v>Flood</v>
      </c>
      <c r="D893" s="79" t="str">
        <f t="shared" si="232"/>
        <v>Flood</v>
      </c>
      <c r="E893" s="79" t="str">
        <f t="shared" si="233"/>
        <v>Therm.</v>
      </c>
      <c r="F893" s="89" t="str">
        <f t="shared" si="224"/>
        <v>&gt;RC</v>
      </c>
      <c r="G893" s="89" t="str">
        <f t="shared" si="225"/>
        <v>&lt;RC</v>
      </c>
      <c r="H893" s="89" t="str">
        <f t="shared" si="234"/>
        <v>--</v>
      </c>
      <c r="I893" s="89" t="str">
        <f t="shared" si="235"/>
        <v>--</v>
      </c>
      <c r="J893" s="79" t="str">
        <f>IF(DeltaCalc!P893="","--",DeltaCalc!P893)</f>
        <v>--</v>
      </c>
      <c r="K893" s="89" t="str">
        <f t="shared" si="236"/>
        <v>UWFE</v>
      </c>
      <c r="L893" s="90">
        <f>DeltaCalc!AF893</f>
        <v>27187.681640625</v>
      </c>
      <c r="M893" s="90">
        <f t="shared" si="226"/>
        <v>54632.19140625</v>
      </c>
      <c r="N893" s="90">
        <f t="shared" si="227"/>
        <v>3865.1591796875</v>
      </c>
      <c r="O893" s="90">
        <f t="shared" si="228"/>
        <v>3865.1591796875</v>
      </c>
      <c r="P893" s="90">
        <f>N893+O893</f>
        <v>7730.318359375</v>
      </c>
      <c r="Q893" s="90">
        <f t="shared" si="229"/>
        <v>27187.681640625</v>
      </c>
      <c r="R893" s="92">
        <f>Data!CG893</f>
        <v>0</v>
      </c>
      <c r="S893" s="92">
        <f>Data!CH893</f>
        <v>4250</v>
      </c>
      <c r="T893" s="92">
        <f>Data!CI893</f>
        <v>800</v>
      </c>
      <c r="U893" s="92">
        <f>Data!CJ893</f>
        <v>5050</v>
      </c>
      <c r="V893" s="90">
        <f>Data!CA894</f>
        <v>261.11822509765625</v>
      </c>
      <c r="W893" s="90">
        <f>Data!CC893</f>
        <v>631.57891845703125</v>
      </c>
      <c r="X893" s="90" t="str">
        <f t="shared" si="237"/>
        <v/>
      </c>
      <c r="Y893" s="90">
        <f>Data!BU894</f>
        <v>230.19267272949219</v>
      </c>
      <c r="Z893" s="90">
        <f>Data!BW893</f>
        <v>99000</v>
      </c>
      <c r="AA893" s="90" t="str">
        <f t="shared" si="238"/>
        <v/>
      </c>
      <c r="AB893" s="90">
        <f>Data!BX894</f>
        <v>191.74288940429687</v>
      </c>
      <c r="AC893" s="90">
        <f>Data!BZ893</f>
        <v>99000</v>
      </c>
      <c r="AD893" s="90" t="str">
        <f t="shared" si="239"/>
        <v/>
      </c>
    </row>
    <row r="894" spans="1:30">
      <c r="A894" s="77">
        <f t="shared" si="240"/>
        <v>199507</v>
      </c>
      <c r="B894" s="88">
        <f t="shared" si="230"/>
        <v>34789</v>
      </c>
      <c r="C894" s="79" t="str">
        <f t="shared" si="231"/>
        <v>Flood</v>
      </c>
      <c r="D894" s="79" t="str">
        <f t="shared" si="232"/>
        <v>Flood</v>
      </c>
      <c r="E894" s="79" t="str">
        <f t="shared" si="233"/>
        <v>Flood</v>
      </c>
      <c r="F894" s="89" t="str">
        <f t="shared" si="224"/>
        <v>&lt;RC</v>
      </c>
      <c r="G894" s="89" t="str">
        <f t="shared" si="225"/>
        <v>&lt;RC</v>
      </c>
      <c r="H894" s="89" t="str">
        <f t="shared" si="234"/>
        <v>Tracy</v>
      </c>
      <c r="I894" s="89" t="str">
        <f t="shared" si="235"/>
        <v>Banks</v>
      </c>
      <c r="J894" s="79" t="str">
        <f>IF(DeltaCalc!P894="","--",DeltaCalc!P894)</f>
        <v>--</v>
      </c>
      <c r="K894" s="89" t="str">
        <f t="shared" si="236"/>
        <v>UWFE</v>
      </c>
      <c r="L894" s="90">
        <f>DeltaCalc!AF894</f>
        <v>178578.01364384402</v>
      </c>
      <c r="M894" s="90">
        <f t="shared" si="226"/>
        <v>77593.921875</v>
      </c>
      <c r="N894" s="90">
        <f t="shared" si="227"/>
        <v>7560.64501953125</v>
      </c>
      <c r="O894" s="90">
        <f t="shared" si="228"/>
        <v>4290.77783203125</v>
      </c>
      <c r="P894" s="90">
        <f t="shared" ref="P894:P942" si="241">N894+O894</f>
        <v>11851.4228515625</v>
      </c>
      <c r="Q894" s="90">
        <f t="shared" si="229"/>
        <v>187089.375</v>
      </c>
      <c r="R894" s="92">
        <f>Data!CG894</f>
        <v>0</v>
      </c>
      <c r="S894" s="92">
        <f>Data!CH894</f>
        <v>4250</v>
      </c>
      <c r="T894" s="92">
        <f>Data!CI894</f>
        <v>2500</v>
      </c>
      <c r="U894" s="92">
        <f>Data!CJ894</f>
        <v>6750</v>
      </c>
      <c r="V894" s="90">
        <f>Data!CA895</f>
        <v>629.952392578125</v>
      </c>
      <c r="W894" s="90">
        <f>Data!CC894</f>
        <v>631.57891845703125</v>
      </c>
      <c r="X894" s="90" t="str">
        <f t="shared" si="237"/>
        <v/>
      </c>
      <c r="Y894" s="90">
        <f>Data!BU895</f>
        <v>240.02227783203125</v>
      </c>
      <c r="Z894" s="90">
        <f>Data!BW894</f>
        <v>99000</v>
      </c>
      <c r="AA894" s="90" t="str">
        <f t="shared" si="238"/>
        <v/>
      </c>
      <c r="AB894" s="90">
        <f>Data!BX895</f>
        <v>187.42449951171875</v>
      </c>
      <c r="AC894" s="90">
        <f>Data!BZ894</f>
        <v>99000</v>
      </c>
      <c r="AD894" s="90" t="str">
        <f t="shared" si="239"/>
        <v/>
      </c>
    </row>
    <row r="895" spans="1:30">
      <c r="A895" s="77">
        <f t="shared" si="240"/>
        <v>199508</v>
      </c>
      <c r="B895" s="88">
        <f t="shared" si="230"/>
        <v>34819</v>
      </c>
      <c r="C895" s="79" t="str">
        <f t="shared" si="231"/>
        <v>Flood</v>
      </c>
      <c r="D895" s="79" t="str">
        <f t="shared" si="232"/>
        <v>Flood</v>
      </c>
      <c r="E895" s="79" t="str">
        <f t="shared" si="233"/>
        <v>Flood</v>
      </c>
      <c r="F895" s="89" t="str">
        <f t="shared" si="224"/>
        <v>&lt;RC</v>
      </c>
      <c r="G895" s="89" t="str">
        <f t="shared" si="225"/>
        <v>&lt;RC</v>
      </c>
      <c r="H895" s="89" t="str">
        <f t="shared" si="234"/>
        <v>PulseCap1</v>
      </c>
      <c r="I895" s="89" t="str">
        <f t="shared" si="235"/>
        <v>PulseCap1</v>
      </c>
      <c r="J895" s="79" t="str">
        <f>IF(DeltaCalc!P895="","--",DeltaCalc!P895)</f>
        <v>--</v>
      </c>
      <c r="K895" s="89" t="str">
        <f t="shared" si="236"/>
        <v>UWFE</v>
      </c>
      <c r="L895" s="90">
        <f>DeltaCalc!AF895</f>
        <v>56497.69921875</v>
      </c>
      <c r="M895" s="90">
        <f t="shared" si="226"/>
        <v>54025.02734375</v>
      </c>
      <c r="N895" s="90">
        <f t="shared" si="227"/>
        <v>1672.450927734375</v>
      </c>
      <c r="O895" s="90">
        <f t="shared" si="228"/>
        <v>1672.450927734375</v>
      </c>
      <c r="P895" s="90">
        <f t="shared" si="241"/>
        <v>3344.90185546875</v>
      </c>
      <c r="Q895" s="90">
        <f t="shared" si="229"/>
        <v>56497.69921875</v>
      </c>
      <c r="R895" s="92">
        <f>Data!CG895</f>
        <v>0</v>
      </c>
      <c r="S895" s="92">
        <f>Data!CH895</f>
        <v>1000</v>
      </c>
      <c r="T895" s="92">
        <f>Data!CI895</f>
        <v>1000</v>
      </c>
      <c r="U895" s="92">
        <f>Data!CJ895</f>
        <v>2000</v>
      </c>
      <c r="V895" s="90">
        <f>Data!CA896</f>
        <v>236.02825927734375</v>
      </c>
      <c r="W895" s="90">
        <f>Data!CC895</f>
        <v>631.57891845703125</v>
      </c>
      <c r="X895" s="90" t="str">
        <f t="shared" si="237"/>
        <v/>
      </c>
      <c r="Y895" s="90">
        <f>Data!BU896</f>
        <v>260.132080078125</v>
      </c>
      <c r="Z895" s="90">
        <f>Data!BW895</f>
        <v>450</v>
      </c>
      <c r="AA895" s="90" t="str">
        <f t="shared" si="238"/>
        <v/>
      </c>
      <c r="AB895" s="90">
        <f>Data!BX896</f>
        <v>212.58670043945312</v>
      </c>
      <c r="AC895" s="90">
        <f>Data!BZ895</f>
        <v>450</v>
      </c>
      <c r="AD895" s="90" t="str">
        <f t="shared" si="239"/>
        <v/>
      </c>
    </row>
    <row r="896" spans="1:30">
      <c r="A896" s="77">
        <f t="shared" si="240"/>
        <v>199509</v>
      </c>
      <c r="B896" s="88">
        <f t="shared" si="230"/>
        <v>34850</v>
      </c>
      <c r="C896" s="79" t="str">
        <f t="shared" si="231"/>
        <v>Flood</v>
      </c>
      <c r="D896" s="79" t="str">
        <f t="shared" si="232"/>
        <v>Flood</v>
      </c>
      <c r="E896" s="79" t="str">
        <f t="shared" si="233"/>
        <v>Flood</v>
      </c>
      <c r="F896" s="89" t="str">
        <f t="shared" si="224"/>
        <v>&lt;RC</v>
      </c>
      <c r="G896" s="89" t="str">
        <f t="shared" si="225"/>
        <v>&lt;RC</v>
      </c>
      <c r="H896" s="89" t="str">
        <f t="shared" si="234"/>
        <v>PulseCap1</v>
      </c>
      <c r="I896" s="89" t="str">
        <f t="shared" si="235"/>
        <v>PulseCap1</v>
      </c>
      <c r="J896" s="79" t="str">
        <f>IF(DeltaCalc!P896="","--",DeltaCalc!P896)</f>
        <v>--</v>
      </c>
      <c r="K896" s="89" t="str">
        <f t="shared" si="236"/>
        <v>UWFE</v>
      </c>
      <c r="L896" s="90">
        <f>DeltaCalc!AF896</f>
        <v>64806.758916152525</v>
      </c>
      <c r="M896" s="90">
        <f t="shared" si="226"/>
        <v>57397.7265625</v>
      </c>
      <c r="N896" s="90">
        <f t="shared" si="227"/>
        <v>6176.7744140625</v>
      </c>
      <c r="O896" s="90">
        <f t="shared" si="228"/>
        <v>4351.1064453125</v>
      </c>
      <c r="P896" s="90">
        <f t="shared" si="241"/>
        <v>10527.880859375</v>
      </c>
      <c r="Q896" s="90">
        <f t="shared" si="229"/>
        <v>73607.8125</v>
      </c>
      <c r="R896" s="92">
        <f>Data!CG896</f>
        <v>0</v>
      </c>
      <c r="S896" s="92">
        <f>Data!CH896</f>
        <v>1000</v>
      </c>
      <c r="T896" s="92">
        <f>Data!CI896</f>
        <v>1000</v>
      </c>
      <c r="U896" s="92">
        <f>Data!CJ896</f>
        <v>2000</v>
      </c>
      <c r="V896" s="90">
        <f>Data!CA897</f>
        <v>219.24273681640625</v>
      </c>
      <c r="W896" s="90">
        <f>Data!CC896</f>
        <v>631.57891845703125</v>
      </c>
      <c r="X896" s="90" t="str">
        <f t="shared" si="237"/>
        <v/>
      </c>
      <c r="Y896" s="90">
        <f>Data!BU897</f>
        <v>232.37948608398437</v>
      </c>
      <c r="Z896" s="90">
        <f>Data!BW896</f>
        <v>450</v>
      </c>
      <c r="AA896" s="90" t="str">
        <f t="shared" si="238"/>
        <v/>
      </c>
      <c r="AB896" s="90">
        <f>Data!BX897</f>
        <v>211.00811767578125</v>
      </c>
      <c r="AC896" s="90">
        <f>Data!BZ896</f>
        <v>450</v>
      </c>
      <c r="AD896" s="90" t="str">
        <f t="shared" si="239"/>
        <v/>
      </c>
    </row>
    <row r="897" spans="1:30">
      <c r="A897" s="77">
        <f t="shared" si="240"/>
        <v>199510</v>
      </c>
      <c r="B897" s="88">
        <f t="shared" si="230"/>
        <v>34880</v>
      </c>
      <c r="C897" s="79" t="str">
        <f t="shared" si="231"/>
        <v>Flood</v>
      </c>
      <c r="D897" s="79" t="str">
        <f t="shared" si="232"/>
        <v>Flood</v>
      </c>
      <c r="E897" s="79" t="str">
        <f t="shared" si="233"/>
        <v>Flood</v>
      </c>
      <c r="F897" s="89" t="str">
        <f t="shared" si="224"/>
        <v>&gt;RC</v>
      </c>
      <c r="G897" s="89" t="str">
        <f t="shared" si="225"/>
        <v>&lt;RC</v>
      </c>
      <c r="H897" s="89" t="str">
        <f t="shared" si="234"/>
        <v>Tracy</v>
      </c>
      <c r="I897" s="89" t="str">
        <f t="shared" si="235"/>
        <v>--</v>
      </c>
      <c r="J897" s="79" t="str">
        <f>IF(DeltaCalc!P897="","--",DeltaCalc!P897)</f>
        <v>--</v>
      </c>
      <c r="K897" s="89" t="str">
        <f t="shared" si="236"/>
        <v>UWFE</v>
      </c>
      <c r="L897" s="90">
        <f>DeltaCalc!AF897</f>
        <v>28325.03954487255</v>
      </c>
      <c r="M897" s="90">
        <f t="shared" si="226"/>
        <v>41811.7734375</v>
      </c>
      <c r="N897" s="90">
        <f t="shared" si="227"/>
        <v>6361.8095703125</v>
      </c>
      <c r="O897" s="90">
        <f t="shared" si="228"/>
        <v>4535.4404296875</v>
      </c>
      <c r="P897" s="90">
        <f t="shared" si="241"/>
        <v>10897.25</v>
      </c>
      <c r="Q897" s="90">
        <f t="shared" si="229"/>
        <v>28348.58203125</v>
      </c>
      <c r="R897" s="92">
        <f>Data!CG897</f>
        <v>0</v>
      </c>
      <c r="S897" s="92">
        <f>Data!CH897</f>
        <v>2500</v>
      </c>
      <c r="T897" s="92">
        <f>Data!CI897</f>
        <v>2000</v>
      </c>
      <c r="U897" s="92">
        <f>Data!CJ897</f>
        <v>4500</v>
      </c>
      <c r="V897" s="90">
        <f>Data!CA898</f>
        <v>271.9241943359375</v>
      </c>
      <c r="W897" s="90">
        <f>Data!CC897</f>
        <v>631.57891845703125</v>
      </c>
      <c r="X897" s="90" t="str">
        <f t="shared" si="237"/>
        <v/>
      </c>
      <c r="Y897" s="90">
        <f>Data!BU898</f>
        <v>215.48854064941406</v>
      </c>
      <c r="Z897" s="90">
        <f>Data!BW897</f>
        <v>450</v>
      </c>
      <c r="AA897" s="90" t="str">
        <f t="shared" si="238"/>
        <v/>
      </c>
      <c r="AB897" s="90">
        <f>Data!BX898</f>
        <v>189.85986328125</v>
      </c>
      <c r="AC897" s="90">
        <f>Data!BZ897</f>
        <v>450</v>
      </c>
      <c r="AD897" s="90" t="str">
        <f t="shared" si="239"/>
        <v/>
      </c>
    </row>
    <row r="898" spans="1:30">
      <c r="A898" s="77">
        <f t="shared" si="240"/>
        <v>199511</v>
      </c>
      <c r="B898" s="88">
        <f t="shared" si="230"/>
        <v>34911</v>
      </c>
      <c r="C898" s="79" t="str">
        <f t="shared" si="231"/>
        <v>Flood</v>
      </c>
      <c r="D898" s="79" t="str">
        <f t="shared" si="232"/>
        <v>Flood</v>
      </c>
      <c r="E898" s="79" t="str">
        <f t="shared" si="233"/>
        <v>Flood</v>
      </c>
      <c r="F898" s="89" t="str">
        <f t="shared" si="224"/>
        <v>&gt;RC</v>
      </c>
      <c r="G898" s="89" t="str">
        <f t="shared" si="225"/>
        <v>&lt;RC</v>
      </c>
      <c r="H898" s="89" t="str">
        <f t="shared" si="234"/>
        <v>Tracy</v>
      </c>
      <c r="I898" s="89" t="str">
        <f t="shared" si="235"/>
        <v>Banks</v>
      </c>
      <c r="J898" s="79" t="str">
        <f>IF(DeltaCalc!P898="","--",DeltaCalc!P898)</f>
        <v>--</v>
      </c>
      <c r="K898" s="89" t="str">
        <f t="shared" si="236"/>
        <v>UWFE</v>
      </c>
      <c r="L898" s="90">
        <f>DeltaCalc!AF898</f>
        <v>17545.751953125</v>
      </c>
      <c r="M898" s="90">
        <f t="shared" si="226"/>
        <v>19993.447265625</v>
      </c>
      <c r="N898" s="90">
        <f t="shared" si="227"/>
        <v>6680</v>
      </c>
      <c r="O898" s="90">
        <f t="shared" si="228"/>
        <v>4586.42724609375</v>
      </c>
      <c r="P898" s="90">
        <f t="shared" si="241"/>
        <v>11266.42724609375</v>
      </c>
      <c r="Q898" s="90">
        <f t="shared" si="229"/>
        <v>17545.751953125</v>
      </c>
      <c r="R898" s="92">
        <f>Data!CG898</f>
        <v>0</v>
      </c>
      <c r="S898" s="92">
        <f>Data!CH898</f>
        <v>6680</v>
      </c>
      <c r="T898" s="92">
        <f>Data!CI898</f>
        <v>4124.087890625</v>
      </c>
      <c r="U898" s="92">
        <f>Data!CJ898</f>
        <v>10804.087890625</v>
      </c>
      <c r="V898" s="90">
        <f>Data!CA899</f>
        <v>246.61473083496094</v>
      </c>
      <c r="W898" s="90">
        <f>Data!CC898</f>
        <v>631.57891845703125</v>
      </c>
      <c r="X898" s="90" t="str">
        <f t="shared" si="237"/>
        <v/>
      </c>
      <c r="Y898" s="90">
        <f>Data!BU899</f>
        <v>213.92282104492187</v>
      </c>
      <c r="Z898" s="90">
        <f>Data!BW898</f>
        <v>450</v>
      </c>
      <c r="AA898" s="90" t="str">
        <f t="shared" si="238"/>
        <v/>
      </c>
      <c r="AB898" s="90">
        <f>Data!BX899</f>
        <v>201.81001281738281</v>
      </c>
      <c r="AC898" s="90">
        <f>Data!BZ898</f>
        <v>450</v>
      </c>
      <c r="AD898" s="90" t="str">
        <f t="shared" si="239"/>
        <v/>
      </c>
    </row>
    <row r="899" spans="1:30">
      <c r="A899" s="77">
        <f t="shared" si="240"/>
        <v>199512</v>
      </c>
      <c r="B899" s="88">
        <f t="shared" si="230"/>
        <v>34942</v>
      </c>
      <c r="C899" s="79" t="str">
        <f t="shared" si="231"/>
        <v>Flood</v>
      </c>
      <c r="D899" s="79" t="str">
        <f t="shared" si="232"/>
        <v>Flood</v>
      </c>
      <c r="E899" s="79" t="str">
        <f t="shared" si="233"/>
        <v>F. Min</v>
      </c>
      <c r="F899" s="89" t="str">
        <f t="shared" si="224"/>
        <v>&gt;RC</v>
      </c>
      <c r="G899" s="89" t="str">
        <f t="shared" si="225"/>
        <v>&lt;RC</v>
      </c>
      <c r="H899" s="89" t="str">
        <f t="shared" si="234"/>
        <v>Tracy</v>
      </c>
      <c r="I899" s="89" t="str">
        <f t="shared" si="235"/>
        <v>Banks</v>
      </c>
      <c r="J899" s="79" t="str">
        <f>IF(DeltaCalc!P899="","--",DeltaCalc!P899)</f>
        <v>--</v>
      </c>
      <c r="K899" s="89" t="str">
        <f t="shared" si="236"/>
        <v>UWFE</v>
      </c>
      <c r="L899" s="90">
        <f>DeltaCalc!AF899</f>
        <v>4670.94189453125</v>
      </c>
      <c r="M899" s="90">
        <f t="shared" si="226"/>
        <v>16967.453125</v>
      </c>
      <c r="N899" s="90">
        <f t="shared" si="227"/>
        <v>6680</v>
      </c>
      <c r="O899" s="90">
        <f t="shared" si="228"/>
        <v>4541.4921875</v>
      </c>
      <c r="P899" s="90">
        <f t="shared" si="241"/>
        <v>11221.4921875</v>
      </c>
      <c r="Q899" s="90">
        <f t="shared" si="229"/>
        <v>4670.94189453125</v>
      </c>
      <c r="R899" s="92">
        <f>Data!CG899</f>
        <v>0</v>
      </c>
      <c r="S899" s="92">
        <f>Data!CH899</f>
        <v>6680</v>
      </c>
      <c r="T899" s="92">
        <f>Data!CI899</f>
        <v>2212.52978515625</v>
      </c>
      <c r="U899" s="92">
        <f>Data!CJ899</f>
        <v>8892.5302734375</v>
      </c>
      <c r="V899" s="90">
        <f>Data!CA900</f>
        <v>255.54171752929687</v>
      </c>
      <c r="W899" s="90">
        <f>Data!CC899</f>
        <v>631.57891845703125</v>
      </c>
      <c r="X899" s="90" t="str">
        <f t="shared" si="237"/>
        <v/>
      </c>
      <c r="Y899" s="90">
        <f>Data!BU900</f>
        <v>266.164794921875</v>
      </c>
      <c r="Z899" s="90">
        <f>Data!BW899</f>
        <v>1350</v>
      </c>
      <c r="AA899" s="90" t="str">
        <f t="shared" si="238"/>
        <v/>
      </c>
      <c r="AB899" s="90">
        <f>Data!BX900</f>
        <v>207.0498046875</v>
      </c>
      <c r="AC899" s="90">
        <f>Data!BZ899</f>
        <v>1650</v>
      </c>
      <c r="AD899" s="90" t="str">
        <f t="shared" si="239"/>
        <v/>
      </c>
    </row>
    <row r="900" spans="1:30">
      <c r="A900" s="77">
        <f t="shared" si="240"/>
        <v>199513</v>
      </c>
      <c r="B900" s="88">
        <f t="shared" si="230"/>
        <v>34972</v>
      </c>
      <c r="C900" s="79" t="str">
        <f t="shared" si="231"/>
        <v>Flood</v>
      </c>
      <c r="D900" s="79" t="str">
        <f t="shared" si="232"/>
        <v>Flood</v>
      </c>
      <c r="E900" s="79" t="str">
        <f t="shared" si="233"/>
        <v>--</v>
      </c>
      <c r="F900" s="89" t="str">
        <f t="shared" si="224"/>
        <v>&gt;RC</v>
      </c>
      <c r="G900" s="89" t="str">
        <f t="shared" si="225"/>
        <v>&lt;RC</v>
      </c>
      <c r="H900" s="89" t="str">
        <f t="shared" si="234"/>
        <v>Tracy</v>
      </c>
      <c r="I900" s="89" t="str">
        <f t="shared" si="235"/>
        <v>Banks</v>
      </c>
      <c r="J900" s="79" t="str">
        <f>IF(DeltaCalc!P900="","--",DeltaCalc!P900)</f>
        <v>MRDO</v>
      </c>
      <c r="K900" s="89" t="str">
        <f t="shared" si="236"/>
        <v>IBU</v>
      </c>
      <c r="L900" s="90">
        <f>DeltaCalc!AF900</f>
        <v>0</v>
      </c>
      <c r="M900" s="90">
        <f t="shared" si="226"/>
        <v>23302.193359375</v>
      </c>
      <c r="N900" s="90">
        <f t="shared" si="227"/>
        <v>6680</v>
      </c>
      <c r="O900" s="90">
        <f t="shared" si="228"/>
        <v>4474.61328125</v>
      </c>
      <c r="P900" s="90">
        <f t="shared" si="241"/>
        <v>11154.61328125</v>
      </c>
      <c r="Q900" s="90">
        <f t="shared" si="229"/>
        <v>0</v>
      </c>
      <c r="R900" s="92">
        <f>Data!CG900</f>
        <v>0</v>
      </c>
      <c r="S900" s="92">
        <f>Data!CH900</f>
        <v>6680</v>
      </c>
      <c r="T900" s="92">
        <f>Data!CI900</f>
        <v>1730.9207763671875</v>
      </c>
      <c r="U900" s="92">
        <f>Data!CJ900</f>
        <v>8410.9208984375</v>
      </c>
      <c r="V900" s="90">
        <f>Data!CA901</f>
        <v>209.13267517089844</v>
      </c>
      <c r="W900" s="90">
        <f>Data!CC900</f>
        <v>964.91229248046875</v>
      </c>
      <c r="X900" s="90" t="str">
        <f t="shared" si="237"/>
        <v/>
      </c>
      <c r="Y900" s="90">
        <f>Data!BU901</f>
        <v>311.53369140625</v>
      </c>
      <c r="Z900" s="90">
        <f>Data!BW900</f>
        <v>99000</v>
      </c>
      <c r="AA900" s="90" t="str">
        <f t="shared" si="238"/>
        <v/>
      </c>
      <c r="AB900" s="90">
        <f>Data!BX901</f>
        <v>230.70993041992187</v>
      </c>
      <c r="AC900" s="90">
        <f>Data!BZ900</f>
        <v>99000</v>
      </c>
      <c r="AD900" s="90" t="str">
        <f t="shared" si="239"/>
        <v/>
      </c>
    </row>
    <row r="901" spans="1:30">
      <c r="A901" s="77">
        <f t="shared" si="240"/>
        <v>199602</v>
      </c>
      <c r="B901" s="88">
        <f t="shared" si="230"/>
        <v>35003</v>
      </c>
      <c r="C901" s="79" t="str">
        <f t="shared" si="231"/>
        <v>Flood</v>
      </c>
      <c r="D901" s="79" t="str">
        <f t="shared" si="232"/>
        <v>--</v>
      </c>
      <c r="E901" s="79" t="str">
        <f t="shared" si="233"/>
        <v>--</v>
      </c>
      <c r="F901" s="89" t="str">
        <f t="shared" si="224"/>
        <v>&gt;RC</v>
      </c>
      <c r="G901" s="89" t="str">
        <f t="shared" si="225"/>
        <v>&lt;RC</v>
      </c>
      <c r="H901" s="89" t="str">
        <f t="shared" si="234"/>
        <v>--</v>
      </c>
      <c r="I901" s="89" t="str">
        <f t="shared" si="235"/>
        <v>--</v>
      </c>
      <c r="J901" s="79" t="str">
        <f>IF(DeltaCalc!P901="","--",DeltaCalc!P901)</f>
        <v>MRDO</v>
      </c>
      <c r="K901" s="89" t="str">
        <f t="shared" si="236"/>
        <v>IBU</v>
      </c>
      <c r="L901" s="90">
        <f>DeltaCalc!AF901</f>
        <v>0</v>
      </c>
      <c r="M901" s="90">
        <f t="shared" si="226"/>
        <v>15580.4384765625</v>
      </c>
      <c r="N901" s="90">
        <f t="shared" si="227"/>
        <v>2705.640380859375</v>
      </c>
      <c r="O901" s="90">
        <f t="shared" si="228"/>
        <v>2705.640380859375</v>
      </c>
      <c r="P901" s="90">
        <f t="shared" si="241"/>
        <v>5411.28076171875</v>
      </c>
      <c r="Q901" s="90">
        <f t="shared" si="229"/>
        <v>0</v>
      </c>
      <c r="R901" s="92">
        <f>Data!CG901</f>
        <v>0</v>
      </c>
      <c r="S901" s="92">
        <f>Data!CH901</f>
        <v>6680</v>
      </c>
      <c r="T901" s="92">
        <f>Data!CI901</f>
        <v>800</v>
      </c>
      <c r="U901" s="92">
        <f>Data!CJ901</f>
        <v>7480</v>
      </c>
      <c r="V901" s="90">
        <f>Data!CA902</f>
        <v>210.00173950195312</v>
      </c>
      <c r="W901" s="90">
        <f>Data!CC901</f>
        <v>964.91229248046875</v>
      </c>
      <c r="X901" s="90" t="str">
        <f t="shared" si="237"/>
        <v/>
      </c>
      <c r="Y901" s="90">
        <f>Data!BU902</f>
        <v>151.03608703613281</v>
      </c>
      <c r="Z901" s="90">
        <f>Data!BW901</f>
        <v>99000</v>
      </c>
      <c r="AA901" s="90" t="str">
        <f t="shared" si="238"/>
        <v/>
      </c>
      <c r="AB901" s="90">
        <f>Data!BX902</f>
        <v>243.21183776855469</v>
      </c>
      <c r="AC901" s="90">
        <f>Data!BZ901</f>
        <v>99000</v>
      </c>
      <c r="AD901" s="90" t="str">
        <f t="shared" si="239"/>
        <v/>
      </c>
    </row>
    <row r="902" spans="1:30">
      <c r="A902" s="77">
        <f t="shared" si="240"/>
        <v>199603</v>
      </c>
      <c r="B902" s="88">
        <f t="shared" si="230"/>
        <v>35033</v>
      </c>
      <c r="C902" s="79" t="str">
        <f t="shared" si="231"/>
        <v>--</v>
      </c>
      <c r="D902" s="79" t="str">
        <f t="shared" si="232"/>
        <v>--</v>
      </c>
      <c r="E902" s="79" t="str">
        <f t="shared" si="233"/>
        <v>--</v>
      </c>
      <c r="F902" s="89" t="str">
        <f t="shared" si="224"/>
        <v>&gt;RC</v>
      </c>
      <c r="G902" s="89" t="str">
        <f t="shared" si="225"/>
        <v>&lt;RC</v>
      </c>
      <c r="H902" s="89" t="str">
        <f t="shared" si="234"/>
        <v>--</v>
      </c>
      <c r="I902" s="89" t="str">
        <f t="shared" si="235"/>
        <v>--</v>
      </c>
      <c r="J902" s="79" t="str">
        <f>IF(DeltaCalc!P902="","--",DeltaCalc!P902)</f>
        <v>MRDO</v>
      </c>
      <c r="K902" s="89" t="str">
        <f t="shared" si="236"/>
        <v>IBU</v>
      </c>
      <c r="L902" s="90">
        <f>DeltaCalc!AF902</f>
        <v>0</v>
      </c>
      <c r="M902" s="90">
        <f t="shared" si="226"/>
        <v>12886.3193359375</v>
      </c>
      <c r="N902" s="90">
        <f t="shared" si="227"/>
        <v>2216.965576171875</v>
      </c>
      <c r="O902" s="90">
        <f t="shared" si="228"/>
        <v>1659.6829833984375</v>
      </c>
      <c r="P902" s="90">
        <f t="shared" si="241"/>
        <v>3876.6485595703125</v>
      </c>
      <c r="Q902" s="90">
        <f t="shared" si="229"/>
        <v>0</v>
      </c>
      <c r="R902" s="92">
        <f>Data!CG902</f>
        <v>0</v>
      </c>
      <c r="S902" s="92">
        <f>Data!CH902</f>
        <v>6680</v>
      </c>
      <c r="T902" s="92">
        <f>Data!CI902</f>
        <v>1672.739013671875</v>
      </c>
      <c r="U902" s="92">
        <f>Data!CJ902</f>
        <v>8352.7392578125</v>
      </c>
      <c r="V902" s="90">
        <f>Data!CA903</f>
        <v>227.62184143066406</v>
      </c>
      <c r="W902" s="90">
        <f>Data!CC902</f>
        <v>964.91229248046875</v>
      </c>
      <c r="X902" s="90" t="str">
        <f t="shared" si="237"/>
        <v/>
      </c>
      <c r="Y902" s="90">
        <f>Data!BU903</f>
        <v>113.86873626708984</v>
      </c>
      <c r="Z902" s="90">
        <f>Data!BW902</f>
        <v>99000</v>
      </c>
      <c r="AA902" s="90" t="str">
        <f t="shared" si="238"/>
        <v/>
      </c>
      <c r="AB902" s="90">
        <f>Data!BX903</f>
        <v>266.16751098632812</v>
      </c>
      <c r="AC902" s="90">
        <f>Data!BZ902</f>
        <v>99000</v>
      </c>
      <c r="AD902" s="90" t="str">
        <f t="shared" si="239"/>
        <v/>
      </c>
    </row>
    <row r="903" spans="1:30">
      <c r="A903" s="77">
        <f t="shared" si="240"/>
        <v>199604</v>
      </c>
      <c r="B903" s="88">
        <f t="shared" si="230"/>
        <v>35064</v>
      </c>
      <c r="C903" s="79" t="str">
        <f t="shared" si="231"/>
        <v>Flood</v>
      </c>
      <c r="D903" s="79" t="str">
        <f t="shared" si="232"/>
        <v>Nimbus</v>
      </c>
      <c r="E903" s="79" t="str">
        <f t="shared" si="233"/>
        <v>Therm.</v>
      </c>
      <c r="F903" s="89" t="str">
        <f t="shared" si="224"/>
        <v>&lt;RC</v>
      </c>
      <c r="G903" s="89" t="str">
        <f t="shared" si="225"/>
        <v>&lt;RC</v>
      </c>
      <c r="H903" s="89" t="str">
        <f t="shared" si="234"/>
        <v>--</v>
      </c>
      <c r="I903" s="89" t="str">
        <f t="shared" si="235"/>
        <v>--</v>
      </c>
      <c r="J903" s="79" t="str">
        <f>IF(DeltaCalc!P903="","--",DeltaCalc!P903)</f>
        <v>--</v>
      </c>
      <c r="K903" s="89" t="str">
        <f t="shared" si="236"/>
        <v>UWFE</v>
      </c>
      <c r="L903" s="90">
        <f>DeltaCalc!AF903</f>
        <v>13992.904659891299</v>
      </c>
      <c r="M903" s="90">
        <f t="shared" si="226"/>
        <v>22194.6484375</v>
      </c>
      <c r="N903" s="90">
        <f t="shared" si="227"/>
        <v>3801.45947265625</v>
      </c>
      <c r="O903" s="90">
        <f t="shared" si="228"/>
        <v>3801.45947265625</v>
      </c>
      <c r="P903" s="90">
        <f t="shared" si="241"/>
        <v>7602.9189453125</v>
      </c>
      <c r="Q903" s="90">
        <f t="shared" si="229"/>
        <v>14003.427734375</v>
      </c>
      <c r="R903" s="92">
        <f>Data!CG903</f>
        <v>0</v>
      </c>
      <c r="S903" s="92">
        <f>Data!CH903</f>
        <v>4500</v>
      </c>
      <c r="T903" s="92">
        <f>Data!CI903</f>
        <v>3750</v>
      </c>
      <c r="U903" s="92">
        <f>Data!CJ903</f>
        <v>8250</v>
      </c>
      <c r="V903" s="90">
        <f>Data!CA904</f>
        <v>241.77032470703125</v>
      </c>
      <c r="W903" s="90">
        <f>Data!CC903</f>
        <v>964.91229248046875</v>
      </c>
      <c r="X903" s="90" t="str">
        <f t="shared" si="237"/>
        <v/>
      </c>
      <c r="Y903" s="90">
        <f>Data!BU904</f>
        <v>262.84014892578125</v>
      </c>
      <c r="Z903" s="90">
        <f>Data!BW903</f>
        <v>99000</v>
      </c>
      <c r="AA903" s="90" t="str">
        <f t="shared" si="238"/>
        <v/>
      </c>
      <c r="AB903" s="90">
        <f>Data!BX904</f>
        <v>231.43130493164062</v>
      </c>
      <c r="AC903" s="90">
        <f>Data!BZ903</f>
        <v>99000</v>
      </c>
      <c r="AD903" s="90" t="str">
        <f t="shared" si="239"/>
        <v/>
      </c>
    </row>
    <row r="904" spans="1:30">
      <c r="A904" s="77">
        <f t="shared" si="240"/>
        <v>199605</v>
      </c>
      <c r="B904" s="88">
        <f t="shared" si="230"/>
        <v>35095</v>
      </c>
      <c r="C904" s="79" t="str">
        <f t="shared" si="231"/>
        <v>Keswick</v>
      </c>
      <c r="D904" s="79" t="str">
        <f t="shared" si="232"/>
        <v>Flood</v>
      </c>
      <c r="E904" s="79" t="str">
        <f t="shared" si="233"/>
        <v>Flood</v>
      </c>
      <c r="F904" s="89" t="str">
        <f t="shared" si="224"/>
        <v>&lt;RC</v>
      </c>
      <c r="G904" s="89" t="str">
        <f t="shared" si="225"/>
        <v>&lt;RC</v>
      </c>
      <c r="H904" s="89" t="str">
        <f t="shared" si="234"/>
        <v>--</v>
      </c>
      <c r="I904" s="89" t="str">
        <f t="shared" si="235"/>
        <v>--</v>
      </c>
      <c r="J904" s="79" t="str">
        <f>IF(DeltaCalc!P904="","--",DeltaCalc!P904)</f>
        <v>--</v>
      </c>
      <c r="K904" s="89" t="str">
        <f t="shared" si="236"/>
        <v>UWFE</v>
      </c>
      <c r="L904" s="90">
        <f>DeltaCalc!AF904</f>
        <v>39382.119833950623</v>
      </c>
      <c r="M904" s="90">
        <f t="shared" si="226"/>
        <v>40750.43359375</v>
      </c>
      <c r="N904" s="90">
        <f t="shared" si="227"/>
        <v>2860.4326171875</v>
      </c>
      <c r="O904" s="90">
        <f t="shared" si="228"/>
        <v>2860.4326171875</v>
      </c>
      <c r="P904" s="90">
        <f t="shared" si="241"/>
        <v>5720.865234375</v>
      </c>
      <c r="Q904" s="90">
        <f t="shared" si="229"/>
        <v>39403.40625</v>
      </c>
      <c r="R904" s="92">
        <f>Data!CG904</f>
        <v>0</v>
      </c>
      <c r="S904" s="92">
        <f>Data!CH904</f>
        <v>3750</v>
      </c>
      <c r="T904" s="92">
        <f>Data!CI904</f>
        <v>3000</v>
      </c>
      <c r="U904" s="92">
        <f>Data!CJ904</f>
        <v>6750</v>
      </c>
      <c r="V904" s="90">
        <f>Data!CA905</f>
        <v>334.1029052734375</v>
      </c>
      <c r="W904" s="90">
        <f>Data!CC904</f>
        <v>631.57891845703125</v>
      </c>
      <c r="X904" s="90" t="str">
        <f t="shared" si="237"/>
        <v/>
      </c>
      <c r="Y904" s="90">
        <f>Data!BU905</f>
        <v>243.96084594726562</v>
      </c>
      <c r="Z904" s="90">
        <f>Data!BW904</f>
        <v>99000</v>
      </c>
      <c r="AA904" s="90" t="str">
        <f t="shared" si="238"/>
        <v/>
      </c>
      <c r="AB904" s="90">
        <f>Data!BX905</f>
        <v>188.40060424804687</v>
      </c>
      <c r="AC904" s="90">
        <f>Data!BZ904</f>
        <v>99000</v>
      </c>
      <c r="AD904" s="90" t="str">
        <f t="shared" si="239"/>
        <v/>
      </c>
    </row>
    <row r="905" spans="1:30">
      <c r="A905" s="77">
        <f t="shared" si="240"/>
        <v>199606</v>
      </c>
      <c r="B905" s="88">
        <f t="shared" si="230"/>
        <v>35124</v>
      </c>
      <c r="C905" s="79" t="str">
        <f t="shared" si="231"/>
        <v>Flood</v>
      </c>
      <c r="D905" s="79" t="str">
        <f t="shared" si="232"/>
        <v>Flood</v>
      </c>
      <c r="E905" s="79" t="str">
        <f t="shared" si="233"/>
        <v>Flood</v>
      </c>
      <c r="F905" s="89" t="str">
        <f t="shared" si="224"/>
        <v>&lt;RC</v>
      </c>
      <c r="G905" s="89" t="str">
        <f t="shared" si="225"/>
        <v>&lt;RC</v>
      </c>
      <c r="H905" s="89" t="str">
        <f t="shared" si="234"/>
        <v>Tracy</v>
      </c>
      <c r="I905" s="89" t="str">
        <f t="shared" si="235"/>
        <v>--</v>
      </c>
      <c r="J905" s="79" t="str">
        <f>IF(DeltaCalc!P905="","--",DeltaCalc!P905)</f>
        <v>--</v>
      </c>
      <c r="K905" s="89" t="str">
        <f t="shared" si="236"/>
        <v>UWFE</v>
      </c>
      <c r="L905" s="90">
        <f>DeltaCalc!AF905</f>
        <v>98388.464287152688</v>
      </c>
      <c r="M905" s="90">
        <f t="shared" si="226"/>
        <v>73953.921875</v>
      </c>
      <c r="N905" s="90">
        <f t="shared" si="227"/>
        <v>7931.29052734375</v>
      </c>
      <c r="O905" s="90">
        <f t="shared" si="228"/>
        <v>4245.54833984375</v>
      </c>
      <c r="P905" s="90">
        <f t="shared" si="241"/>
        <v>12176.8388671875</v>
      </c>
      <c r="Q905" s="90">
        <f t="shared" si="229"/>
        <v>112432.78125</v>
      </c>
      <c r="R905" s="92">
        <f>Data!CG905</f>
        <v>0</v>
      </c>
      <c r="S905" s="92">
        <f>Data!CH905</f>
        <v>4250</v>
      </c>
      <c r="T905" s="92">
        <f>Data!CI905</f>
        <v>2500</v>
      </c>
      <c r="U905" s="92">
        <f>Data!CJ905</f>
        <v>6750</v>
      </c>
      <c r="V905" s="90">
        <f>Data!CA906</f>
        <v>350.02078247070312</v>
      </c>
      <c r="W905" s="90">
        <f>Data!CC905</f>
        <v>631.57891845703125</v>
      </c>
      <c r="X905" s="90" t="str">
        <f t="shared" si="237"/>
        <v/>
      </c>
      <c r="Y905" s="90">
        <f>Data!BU906</f>
        <v>247.16204833984375</v>
      </c>
      <c r="Z905" s="90">
        <f>Data!BW905</f>
        <v>99000</v>
      </c>
      <c r="AA905" s="90" t="str">
        <f t="shared" si="238"/>
        <v/>
      </c>
      <c r="AB905" s="90">
        <f>Data!BX906</f>
        <v>180.59992980957031</v>
      </c>
      <c r="AC905" s="90">
        <f>Data!BZ905</f>
        <v>99000</v>
      </c>
      <c r="AD905" s="90" t="str">
        <f t="shared" si="239"/>
        <v/>
      </c>
    </row>
    <row r="906" spans="1:30">
      <c r="A906" s="77">
        <f t="shared" si="240"/>
        <v>199607</v>
      </c>
      <c r="B906" s="88">
        <f t="shared" si="230"/>
        <v>35155</v>
      </c>
      <c r="C906" s="79" t="str">
        <f t="shared" si="231"/>
        <v>Flood</v>
      </c>
      <c r="D906" s="79" t="str">
        <f t="shared" si="232"/>
        <v>Flood</v>
      </c>
      <c r="E906" s="79" t="str">
        <f t="shared" si="233"/>
        <v>Flood</v>
      </c>
      <c r="F906" s="89" t="str">
        <f t="shared" si="224"/>
        <v>&lt;RC</v>
      </c>
      <c r="G906" s="89" t="str">
        <f t="shared" si="225"/>
        <v>&lt;RC</v>
      </c>
      <c r="H906" s="89" t="str">
        <f t="shared" si="234"/>
        <v>Tracy</v>
      </c>
      <c r="I906" s="89" t="str">
        <f t="shared" si="235"/>
        <v>--</v>
      </c>
      <c r="J906" s="79" t="str">
        <f>IF(DeltaCalc!P906="","--",DeltaCalc!P906)</f>
        <v>--</v>
      </c>
      <c r="K906" s="89" t="str">
        <f t="shared" si="236"/>
        <v>UWFE</v>
      </c>
      <c r="L906" s="90">
        <f>DeltaCalc!AF906</f>
        <v>45618.439671966684</v>
      </c>
      <c r="M906" s="90">
        <f t="shared" si="226"/>
        <v>57842.734375</v>
      </c>
      <c r="N906" s="90">
        <f t="shared" si="227"/>
        <v>6723.1044921875</v>
      </c>
      <c r="O906" s="90">
        <f t="shared" si="228"/>
        <v>4281.06884765625</v>
      </c>
      <c r="P906" s="90">
        <f t="shared" si="241"/>
        <v>11004.17333984375</v>
      </c>
      <c r="Q906" s="90">
        <f t="shared" si="229"/>
        <v>52194.0625</v>
      </c>
      <c r="R906" s="92">
        <f>Data!CG906</f>
        <v>0</v>
      </c>
      <c r="S906" s="92">
        <f>Data!CH906</f>
        <v>4250</v>
      </c>
      <c r="T906" s="92">
        <f>Data!CI906</f>
        <v>2500</v>
      </c>
      <c r="U906" s="92">
        <f>Data!CJ906</f>
        <v>6750</v>
      </c>
      <c r="V906" s="90">
        <f>Data!CA907</f>
        <v>333.13168334960937</v>
      </c>
      <c r="W906" s="90">
        <f>Data!CC906</f>
        <v>631.57891845703125</v>
      </c>
      <c r="X906" s="90" t="str">
        <f t="shared" si="237"/>
        <v/>
      </c>
      <c r="Y906" s="90">
        <f>Data!BU907</f>
        <v>223.44482421875</v>
      </c>
      <c r="Z906" s="90">
        <f>Data!BW906</f>
        <v>99000</v>
      </c>
      <c r="AA906" s="90" t="str">
        <f t="shared" si="238"/>
        <v/>
      </c>
      <c r="AB906" s="90">
        <f>Data!BX907</f>
        <v>182.7713623046875</v>
      </c>
      <c r="AC906" s="90">
        <f>Data!BZ906</f>
        <v>99000</v>
      </c>
      <c r="AD906" s="90" t="str">
        <f t="shared" si="239"/>
        <v/>
      </c>
    </row>
    <row r="907" spans="1:30">
      <c r="A907" s="77">
        <f t="shared" si="240"/>
        <v>199608</v>
      </c>
      <c r="B907" s="88">
        <f t="shared" si="230"/>
        <v>35185</v>
      </c>
      <c r="C907" s="79" t="str">
        <f t="shared" si="231"/>
        <v>Keswick</v>
      </c>
      <c r="D907" s="79" t="str">
        <f t="shared" si="232"/>
        <v>Flood</v>
      </c>
      <c r="E907" s="79" t="str">
        <f t="shared" si="233"/>
        <v>Flood</v>
      </c>
      <c r="F907" s="89" t="str">
        <f t="shared" si="224"/>
        <v>&lt;RC</v>
      </c>
      <c r="G907" s="89" t="str">
        <f t="shared" si="225"/>
        <v>&lt;RC</v>
      </c>
      <c r="H907" s="89" t="str">
        <f t="shared" si="234"/>
        <v>PulseCap1</v>
      </c>
      <c r="I907" s="89" t="str">
        <f t="shared" si="235"/>
        <v>PulseCap1</v>
      </c>
      <c r="J907" s="79" t="str">
        <f>IF(DeltaCalc!P907="","--",DeltaCalc!P907)</f>
        <v>--</v>
      </c>
      <c r="K907" s="89" t="str">
        <f t="shared" si="236"/>
        <v>UWFE</v>
      </c>
      <c r="L907" s="90">
        <f>DeltaCalc!AF907</f>
        <v>28818.45703125</v>
      </c>
      <c r="M907" s="90">
        <f t="shared" si="226"/>
        <v>35076.6171875</v>
      </c>
      <c r="N907" s="90">
        <f t="shared" si="227"/>
        <v>917.7274169921875</v>
      </c>
      <c r="O907" s="90">
        <f t="shared" si="228"/>
        <v>917.7274169921875</v>
      </c>
      <c r="P907" s="90">
        <f t="shared" si="241"/>
        <v>1835.454833984375</v>
      </c>
      <c r="Q907" s="90">
        <f t="shared" si="229"/>
        <v>28818.45703125</v>
      </c>
      <c r="R907" s="92">
        <f>Data!CG907</f>
        <v>0</v>
      </c>
      <c r="S907" s="92">
        <f>Data!CH907</f>
        <v>1000</v>
      </c>
      <c r="T907" s="92">
        <f>Data!CI907</f>
        <v>1000</v>
      </c>
      <c r="U907" s="92">
        <f>Data!CJ907</f>
        <v>2000</v>
      </c>
      <c r="V907" s="90">
        <f>Data!CA908</f>
        <v>385.06637573242187</v>
      </c>
      <c r="W907" s="90">
        <f>Data!CC907</f>
        <v>631.57891845703125</v>
      </c>
      <c r="X907" s="90" t="str">
        <f t="shared" si="237"/>
        <v/>
      </c>
      <c r="Y907" s="90">
        <f>Data!BU908</f>
        <v>247.01744079589844</v>
      </c>
      <c r="Z907" s="90">
        <f>Data!BW907</f>
        <v>450</v>
      </c>
      <c r="AA907" s="90" t="str">
        <f t="shared" si="238"/>
        <v/>
      </c>
      <c r="AB907" s="90">
        <f>Data!BX908</f>
        <v>194.41165161132812</v>
      </c>
      <c r="AC907" s="90">
        <f>Data!BZ907</f>
        <v>450</v>
      </c>
      <c r="AD907" s="90" t="str">
        <f t="shared" si="239"/>
        <v/>
      </c>
    </row>
    <row r="908" spans="1:30">
      <c r="A908" s="77">
        <f t="shared" si="240"/>
        <v>199609</v>
      </c>
      <c r="B908" s="88">
        <f t="shared" si="230"/>
        <v>35216</v>
      </c>
      <c r="C908" s="79" t="str">
        <f t="shared" si="231"/>
        <v>Flood</v>
      </c>
      <c r="D908" s="79" t="str">
        <f t="shared" si="232"/>
        <v>Flood</v>
      </c>
      <c r="E908" s="79" t="str">
        <f t="shared" si="233"/>
        <v>Flood</v>
      </c>
      <c r="F908" s="89" t="str">
        <f t="shared" si="224"/>
        <v>&lt;RC</v>
      </c>
      <c r="G908" s="89" t="str">
        <f t="shared" si="225"/>
        <v>&lt;RC</v>
      </c>
      <c r="H908" s="89" t="str">
        <f t="shared" si="234"/>
        <v>PulseCap1</v>
      </c>
      <c r="I908" s="89" t="str">
        <f t="shared" si="235"/>
        <v>PulseCap1</v>
      </c>
      <c r="J908" s="79" t="str">
        <f>IF(DeltaCalc!P908="","--",DeltaCalc!P908)</f>
        <v>--</v>
      </c>
      <c r="K908" s="89" t="str">
        <f t="shared" si="236"/>
        <v>UWFE</v>
      </c>
      <c r="L908" s="90">
        <f>DeltaCalc!AF908</f>
        <v>44641.9921875</v>
      </c>
      <c r="M908" s="90">
        <f t="shared" si="226"/>
        <v>41218.421875</v>
      </c>
      <c r="N908" s="90">
        <f t="shared" si="227"/>
        <v>1054.136962890625</v>
      </c>
      <c r="O908" s="90">
        <f t="shared" si="228"/>
        <v>1054.136962890625</v>
      </c>
      <c r="P908" s="90">
        <f t="shared" si="241"/>
        <v>2108.27392578125</v>
      </c>
      <c r="Q908" s="90">
        <f t="shared" si="229"/>
        <v>44641.9921875</v>
      </c>
      <c r="R908" s="92">
        <f>Data!CG908</f>
        <v>0</v>
      </c>
      <c r="S908" s="92">
        <f>Data!CH908</f>
        <v>1000</v>
      </c>
      <c r="T908" s="92">
        <f>Data!CI908</f>
        <v>1000</v>
      </c>
      <c r="U908" s="92">
        <f>Data!CJ908</f>
        <v>2000</v>
      </c>
      <c r="V908" s="90">
        <f>Data!CA909</f>
        <v>329.20504760742187</v>
      </c>
      <c r="W908" s="90">
        <f>Data!CC908</f>
        <v>631.57891845703125</v>
      </c>
      <c r="X908" s="90" t="str">
        <f t="shared" si="237"/>
        <v/>
      </c>
      <c r="Y908" s="90">
        <f>Data!BU909</f>
        <v>248.09068298339844</v>
      </c>
      <c r="Z908" s="90">
        <f>Data!BW908</f>
        <v>450</v>
      </c>
      <c r="AA908" s="90" t="str">
        <f t="shared" si="238"/>
        <v/>
      </c>
      <c r="AB908" s="90">
        <f>Data!BX909</f>
        <v>193.46710205078125</v>
      </c>
      <c r="AC908" s="90">
        <f>Data!BZ908</f>
        <v>450</v>
      </c>
      <c r="AD908" s="90" t="str">
        <f t="shared" si="239"/>
        <v/>
      </c>
    </row>
    <row r="909" spans="1:30">
      <c r="A909" s="77">
        <f t="shared" si="240"/>
        <v>199610</v>
      </c>
      <c r="B909" s="88">
        <f t="shared" si="230"/>
        <v>35246</v>
      </c>
      <c r="C909" s="79" t="str">
        <f t="shared" si="231"/>
        <v>NCP</v>
      </c>
      <c r="D909" s="79" t="str">
        <f t="shared" si="232"/>
        <v>Flood</v>
      </c>
      <c r="E909" s="79" t="str">
        <f t="shared" si="233"/>
        <v>Flood</v>
      </c>
      <c r="F909" s="89" t="str">
        <f t="shared" ref="F909:F972" si="242">IF(ABS(CVPSL-$F$3)&lt;err,"Storage",IF(ABS(CVPSL-CVPSLRC)&lt;err,"@RC",IF(CVPSL&gt;CVPSLRC,"&gt;RC","&lt;RC")))</f>
        <v>&lt;RC</v>
      </c>
      <c r="G909" s="89" t="str">
        <f t="shared" ref="G909:G972" si="243">IF(ABS(SWPSL-$G$3)&lt;err,"Storage",IF(ABS(SWPSL-SWPSLRC)&lt;err,"@RC",IF(SWPSL&gt;SWPSLRC,"&gt;RC","&lt;RC")))</f>
        <v>&lt;RC</v>
      </c>
      <c r="H909" s="89" t="str">
        <f t="shared" si="234"/>
        <v>--</v>
      </c>
      <c r="I909" s="89" t="str">
        <f t="shared" si="235"/>
        <v>--</v>
      </c>
      <c r="J909" s="79" t="str">
        <f>IF(DeltaCalc!P909="","--",DeltaCalc!P909)</f>
        <v>--</v>
      </c>
      <c r="K909" s="89" t="str">
        <f t="shared" si="236"/>
        <v>UWFE</v>
      </c>
      <c r="L909" s="90">
        <f>DeltaCalc!AF909</f>
        <v>4608.2115740130903</v>
      </c>
      <c r="M909" s="90">
        <f t="shared" ref="M909:M972" si="244">Sac</f>
        <v>16576.708984375</v>
      </c>
      <c r="N909" s="90">
        <f t="shared" ref="N909:N972" si="245">Banks</f>
        <v>3348.3408203125</v>
      </c>
      <c r="O909" s="90">
        <f t="shared" ref="O909:O972" si="246">Tracy</f>
        <v>3348.3408203125</v>
      </c>
      <c r="P909" s="90">
        <f t="shared" si="241"/>
        <v>6696.681640625</v>
      </c>
      <c r="Q909" s="90">
        <f t="shared" ref="Q909:Q972" si="247">DO</f>
        <v>6597.54931640625</v>
      </c>
      <c r="R909" s="92">
        <f>Data!CG909</f>
        <v>0</v>
      </c>
      <c r="S909" s="92">
        <f>Data!CH909</f>
        <v>2500</v>
      </c>
      <c r="T909" s="92">
        <f>Data!CI909</f>
        <v>2000</v>
      </c>
      <c r="U909" s="92">
        <f>Data!CJ909</f>
        <v>4500</v>
      </c>
      <c r="V909" s="90">
        <f>Data!CA910</f>
        <v>255.37532043457031</v>
      </c>
      <c r="W909" s="90">
        <f>Data!CC909</f>
        <v>631.57891845703125</v>
      </c>
      <c r="X909" s="90" t="str">
        <f t="shared" si="237"/>
        <v/>
      </c>
      <c r="Y909" s="90">
        <f>Data!BU910</f>
        <v>195.29420471191406</v>
      </c>
      <c r="Z909" s="90">
        <f>Data!BW909</f>
        <v>450</v>
      </c>
      <c r="AA909" s="90" t="str">
        <f t="shared" si="238"/>
        <v/>
      </c>
      <c r="AB909" s="90">
        <f>Data!BX910</f>
        <v>227.18608093261719</v>
      </c>
      <c r="AC909" s="90">
        <f>Data!BZ909</f>
        <v>450</v>
      </c>
      <c r="AD909" s="90" t="str">
        <f t="shared" si="239"/>
        <v/>
      </c>
    </row>
    <row r="910" spans="1:30">
      <c r="A910" s="77">
        <f t="shared" si="240"/>
        <v>199611</v>
      </c>
      <c r="B910" s="88">
        <f t="shared" ref="B910:B973" si="248">Date</f>
        <v>35277</v>
      </c>
      <c r="C910" s="79" t="str">
        <f t="shared" ref="C910:C973" si="249">IF(NCP&lt;err,"NCP",IF(Kes&lt;err,"Keswick",IF(ABS(Shasta-ShastaFlood)&lt;err,"Flood",IF(ABS(Tracy-$F$4)&lt;err,"T. Min","--"))))</f>
        <v>--</v>
      </c>
      <c r="D910" s="79" t="str">
        <f t="shared" ref="D910:D973" si="250">IF(Nimbus&lt;err,"Nimbus",IF(HSt&lt;err,"H St.",IF(ABS(Folsom-FolsomFlood)&lt;err,"Flood",IF(ABS(Tracy-$F$4)&lt;err,"T. Min","--"))))</f>
        <v>--</v>
      </c>
      <c r="E910" s="79" t="str">
        <f t="shared" ref="E910:E973" si="251">IF(Therm&lt;err,"Therm.",IF(FMin&lt;err,"F. Min",IF(ABS(Oroville-OrovilleFlood)&lt;err,"Flood",IF(ABS(Banks-$G$4)&lt;err,"B. Min","--"))))</f>
        <v>--</v>
      </c>
      <c r="F910" s="89" t="str">
        <f t="shared" si="242"/>
        <v>&lt;RC</v>
      </c>
      <c r="G910" s="89" t="str">
        <f t="shared" si="243"/>
        <v>&lt;RC</v>
      </c>
      <c r="H910" s="89" t="str">
        <f t="shared" ref="H910:H973" si="252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Tracy</v>
      </c>
      <c r="I910" s="89" t="str">
        <f t="shared" ref="I910:I973" si="253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Banks</v>
      </c>
      <c r="J910" s="79" t="str">
        <f>IF(DeltaCalc!P910="","--",DeltaCalc!P910)</f>
        <v>MRDO</v>
      </c>
      <c r="K910" s="89" t="str">
        <f t="shared" ref="K910:K973" si="254">IF(COA&gt;0.5,"UWFE","IBU")</f>
        <v>IBU</v>
      </c>
      <c r="L910" s="90">
        <f>DeltaCalc!AF910</f>
        <v>0</v>
      </c>
      <c r="M910" s="90">
        <f t="shared" si="244"/>
        <v>20608.828125</v>
      </c>
      <c r="N910" s="90">
        <f t="shared" si="245"/>
        <v>6680</v>
      </c>
      <c r="O910" s="90">
        <f t="shared" si="246"/>
        <v>4560.9541015625</v>
      </c>
      <c r="P910" s="90">
        <f t="shared" si="241"/>
        <v>11240.9541015625</v>
      </c>
      <c r="Q910" s="90">
        <f t="shared" si="247"/>
        <v>0</v>
      </c>
      <c r="R910" s="92">
        <f>Data!CG910</f>
        <v>15277.939453125</v>
      </c>
      <c r="S910" s="92">
        <f>Data!CH910</f>
        <v>6680</v>
      </c>
      <c r="T910" s="92">
        <f>Data!CI910</f>
        <v>4560.9541015625</v>
      </c>
      <c r="U910" s="92">
        <f>Data!CJ910</f>
        <v>11240.9541015625</v>
      </c>
      <c r="V910" s="90">
        <f>Data!CA911</f>
        <v>215.51556396484375</v>
      </c>
      <c r="W910" s="90">
        <f>Data!CC910</f>
        <v>631.57891845703125</v>
      </c>
      <c r="X910" s="90" t="str">
        <f t="shared" ref="X910:X973" si="255">IF(V910&gt;W910,V910-W910,"")</f>
        <v/>
      </c>
      <c r="Y910" s="90">
        <f>Data!BU911</f>
        <v>301.35043334960937</v>
      </c>
      <c r="Z910" s="90">
        <f>Data!BW910</f>
        <v>450</v>
      </c>
      <c r="AA910" s="90" t="str">
        <f t="shared" ref="AA910:AA973" si="256">IF(Y910&gt;Z910,Y910-Z910,"")</f>
        <v/>
      </c>
      <c r="AB910" s="90">
        <f>Data!BX911</f>
        <v>274.51055908203125</v>
      </c>
      <c r="AC910" s="90">
        <f>Data!BZ910</f>
        <v>450</v>
      </c>
      <c r="AD910" s="90" t="str">
        <f t="shared" ref="AD910:AD973" si="257">IF(AB910&gt;AC910,AB910-AC910,"")</f>
        <v/>
      </c>
    </row>
    <row r="911" spans="1:30">
      <c r="A911" s="77">
        <f t="shared" si="240"/>
        <v>199612</v>
      </c>
      <c r="B911" s="88">
        <f t="shared" si="248"/>
        <v>35308</v>
      </c>
      <c r="C911" s="79" t="str">
        <f t="shared" si="249"/>
        <v>Flood</v>
      </c>
      <c r="D911" s="79" t="str">
        <f t="shared" si="250"/>
        <v>Nimbus</v>
      </c>
      <c r="E911" s="79" t="str">
        <f t="shared" si="251"/>
        <v>--</v>
      </c>
      <c r="F911" s="89" t="str">
        <f t="shared" si="242"/>
        <v>&lt;RC</v>
      </c>
      <c r="G911" s="89" t="str">
        <f t="shared" si="243"/>
        <v>&lt;RC</v>
      </c>
      <c r="H911" s="89" t="str">
        <f t="shared" si="252"/>
        <v>Tracy</v>
      </c>
      <c r="I911" s="89" t="str">
        <f t="shared" si="253"/>
        <v>Banks</v>
      </c>
      <c r="J911" s="79" t="str">
        <f>IF(DeltaCalc!P911="","--",DeltaCalc!P911)</f>
        <v>MRDO</v>
      </c>
      <c r="K911" s="89" t="str">
        <f t="shared" si="254"/>
        <v>UWFE</v>
      </c>
      <c r="L911" s="90">
        <f>DeltaCalc!AF911</f>
        <v>0</v>
      </c>
      <c r="M911" s="90">
        <f t="shared" si="244"/>
        <v>15238.326171875</v>
      </c>
      <c r="N911" s="90">
        <f t="shared" si="245"/>
        <v>6680</v>
      </c>
      <c r="O911" s="90">
        <f t="shared" si="246"/>
        <v>4522.1591796875</v>
      </c>
      <c r="P911" s="90">
        <f t="shared" si="241"/>
        <v>11202.1591796875</v>
      </c>
      <c r="Q911" s="90">
        <f t="shared" si="247"/>
        <v>0</v>
      </c>
      <c r="R911" s="92">
        <f>Data!CG911</f>
        <v>13663.5498046875</v>
      </c>
      <c r="S911" s="92">
        <f>Data!CH911</f>
        <v>6680</v>
      </c>
      <c r="T911" s="92">
        <f>Data!CI911</f>
        <v>4522.1591796875</v>
      </c>
      <c r="U911" s="92">
        <f>Data!CJ911</f>
        <v>11202.1591796875</v>
      </c>
      <c r="V911" s="90">
        <f>Data!CA912</f>
        <v>391.3695068359375</v>
      </c>
      <c r="W911" s="90">
        <f>Data!CC911</f>
        <v>631.57891845703125</v>
      </c>
      <c r="X911" s="90" t="str">
        <f t="shared" si="255"/>
        <v/>
      </c>
      <c r="Y911" s="90">
        <f>Data!BU912</f>
        <v>1025.68701171875</v>
      </c>
      <c r="Z911" s="90">
        <f>Data!BW911</f>
        <v>1350</v>
      </c>
      <c r="AA911" s="90" t="str">
        <f t="shared" si="256"/>
        <v/>
      </c>
      <c r="AB911" s="90">
        <f>Data!BX912</f>
        <v>719.10015869140625</v>
      </c>
      <c r="AC911" s="90">
        <f>Data!BZ911</f>
        <v>1650</v>
      </c>
      <c r="AD911" s="90" t="str">
        <f t="shared" si="257"/>
        <v/>
      </c>
    </row>
    <row r="912" spans="1:30">
      <c r="A912" s="77">
        <f t="shared" si="240"/>
        <v>199613</v>
      </c>
      <c r="B912" s="88">
        <f t="shared" si="248"/>
        <v>35338</v>
      </c>
      <c r="C912" s="79" t="str">
        <f t="shared" si="249"/>
        <v>--</v>
      </c>
      <c r="D912" s="79" t="str">
        <f t="shared" si="250"/>
        <v>--</v>
      </c>
      <c r="E912" s="79" t="str">
        <f t="shared" si="251"/>
        <v>--</v>
      </c>
      <c r="F912" s="89" t="str">
        <f t="shared" si="242"/>
        <v>&lt;RC</v>
      </c>
      <c r="G912" s="89" t="str">
        <f t="shared" si="243"/>
        <v>&lt;RC</v>
      </c>
      <c r="H912" s="89" t="str">
        <f t="shared" si="252"/>
        <v>Tracy</v>
      </c>
      <c r="I912" s="89" t="str">
        <f t="shared" si="253"/>
        <v>--</v>
      </c>
      <c r="J912" s="79" t="str">
        <f>IF(DeltaCalc!P912="","--",DeltaCalc!P912)</f>
        <v>MRDO</v>
      </c>
      <c r="K912" s="89" t="str">
        <f t="shared" si="254"/>
        <v>IBU</v>
      </c>
      <c r="L912" s="90">
        <f>DeltaCalc!AF912</f>
        <v>6.6144168376922607E-2</v>
      </c>
      <c r="M912" s="90">
        <f t="shared" si="244"/>
        <v>28647.060546875</v>
      </c>
      <c r="N912" s="90">
        <f t="shared" si="245"/>
        <v>5995.0732421875</v>
      </c>
      <c r="O912" s="90">
        <f t="shared" si="246"/>
        <v>4464.41796875</v>
      </c>
      <c r="P912" s="90">
        <f t="shared" si="241"/>
        <v>10459.4912109375</v>
      </c>
      <c r="Q912" s="90">
        <f t="shared" si="247"/>
        <v>6.6144168376922607E-2</v>
      </c>
      <c r="R912" s="92">
        <f>Data!CG912</f>
        <v>11168.85546875</v>
      </c>
      <c r="S912" s="92">
        <f>Data!CH912</f>
        <v>6680</v>
      </c>
      <c r="T912" s="92">
        <f>Data!CI912</f>
        <v>4464.41796875</v>
      </c>
      <c r="U912" s="92">
        <f>Data!CJ912</f>
        <v>11144.41796875</v>
      </c>
      <c r="V912" s="90">
        <f>Data!CA913</f>
        <v>531.7169189453125</v>
      </c>
      <c r="W912" s="90">
        <f>Data!CC912</f>
        <v>964.91229248046875</v>
      </c>
      <c r="X912" s="90" t="str">
        <f t="shared" si="255"/>
        <v/>
      </c>
      <c r="Y912" s="90">
        <f>Data!BU913</f>
        <v>881.4007568359375</v>
      </c>
      <c r="Z912" s="90">
        <f>Data!BW912</f>
        <v>99000</v>
      </c>
      <c r="AA912" s="90" t="str">
        <f t="shared" si="256"/>
        <v/>
      </c>
      <c r="AB912" s="90">
        <f>Data!BX913</f>
        <v>302.6280517578125</v>
      </c>
      <c r="AC912" s="90">
        <f>Data!BZ912</f>
        <v>99000</v>
      </c>
      <c r="AD912" s="90" t="str">
        <f t="shared" si="257"/>
        <v/>
      </c>
    </row>
    <row r="913" spans="1:30">
      <c r="A913" s="77">
        <f t="shared" si="240"/>
        <v>199702</v>
      </c>
      <c r="B913" s="88">
        <f t="shared" si="248"/>
        <v>35369</v>
      </c>
      <c r="C913" s="79" t="str">
        <f t="shared" si="249"/>
        <v>--</v>
      </c>
      <c r="D913" s="79" t="str">
        <f t="shared" si="250"/>
        <v>Nimbus</v>
      </c>
      <c r="E913" s="79" t="str">
        <f t="shared" si="251"/>
        <v>--</v>
      </c>
      <c r="F913" s="89" t="str">
        <f t="shared" si="242"/>
        <v>&lt;RC</v>
      </c>
      <c r="G913" s="89" t="str">
        <f t="shared" si="243"/>
        <v>&lt;RC</v>
      </c>
      <c r="H913" s="89" t="str">
        <f t="shared" si="252"/>
        <v>--</v>
      </c>
      <c r="I913" s="89" t="str">
        <f t="shared" si="253"/>
        <v>--</v>
      </c>
      <c r="J913" s="79" t="str">
        <f>IF(DeltaCalc!P913="","--",DeltaCalc!P913)</f>
        <v>MRDO</v>
      </c>
      <c r="K913" s="89" t="str">
        <f t="shared" si="254"/>
        <v>UWFE</v>
      </c>
      <c r="L913" s="90">
        <f>DeltaCalc!AF913</f>
        <v>0</v>
      </c>
      <c r="M913" s="90">
        <f t="shared" si="244"/>
        <v>15049.1328125</v>
      </c>
      <c r="N913" s="90">
        <f t="shared" si="245"/>
        <v>4201.04296875</v>
      </c>
      <c r="O913" s="90">
        <f t="shared" si="246"/>
        <v>4201.04296875</v>
      </c>
      <c r="P913" s="90">
        <f t="shared" si="241"/>
        <v>8402.0859375</v>
      </c>
      <c r="Q913" s="90">
        <f t="shared" si="247"/>
        <v>0</v>
      </c>
      <c r="R913" s="92">
        <f>Data!CG913</f>
        <v>0</v>
      </c>
      <c r="S913" s="92">
        <f>Data!CH913</f>
        <v>6491.37255859375</v>
      </c>
      <c r="T913" s="92">
        <f>Data!CI913</f>
        <v>4336.75537109375</v>
      </c>
      <c r="U913" s="92">
        <f>Data!CJ913</f>
        <v>10828.1279296875</v>
      </c>
      <c r="V913" s="90">
        <f>Data!CA914</f>
        <v>310.02752685546875</v>
      </c>
      <c r="W913" s="90">
        <f>Data!CC913</f>
        <v>964.91229248046875</v>
      </c>
      <c r="X913" s="90" t="str">
        <f t="shared" si="255"/>
        <v/>
      </c>
      <c r="Y913" s="90">
        <f>Data!BU914</f>
        <v>317.80319213867187</v>
      </c>
      <c r="Z913" s="90">
        <f>Data!BW913</f>
        <v>99000</v>
      </c>
      <c r="AA913" s="90" t="str">
        <f t="shared" si="256"/>
        <v/>
      </c>
      <c r="AB913" s="90">
        <f>Data!BX914</f>
        <v>260.91265869140625</v>
      </c>
      <c r="AC913" s="90">
        <f>Data!BZ913</f>
        <v>99000</v>
      </c>
      <c r="AD913" s="90" t="str">
        <f t="shared" si="257"/>
        <v/>
      </c>
    </row>
    <row r="914" spans="1:30">
      <c r="A914" s="77">
        <f t="shared" si="240"/>
        <v>199703</v>
      </c>
      <c r="B914" s="88">
        <f t="shared" si="248"/>
        <v>35399</v>
      </c>
      <c r="C914" s="79" t="str">
        <f t="shared" si="249"/>
        <v>--</v>
      </c>
      <c r="D914" s="79" t="str">
        <f t="shared" si="250"/>
        <v>--</v>
      </c>
      <c r="E914" s="79" t="str">
        <f t="shared" si="251"/>
        <v>--</v>
      </c>
      <c r="F914" s="89" t="str">
        <f t="shared" si="242"/>
        <v>&lt;RC</v>
      </c>
      <c r="G914" s="89" t="str">
        <f t="shared" si="243"/>
        <v>&lt;RC</v>
      </c>
      <c r="H914" s="89" t="str">
        <f t="shared" si="252"/>
        <v>Tracy</v>
      </c>
      <c r="I914" s="89" t="str">
        <f t="shared" si="253"/>
        <v>--</v>
      </c>
      <c r="J914" s="79" t="str">
        <f>IF(DeltaCalc!P914="","--",DeltaCalc!P914)</f>
        <v>MRDO</v>
      </c>
      <c r="K914" s="89" t="str">
        <f t="shared" si="254"/>
        <v>UWFE</v>
      </c>
      <c r="L914" s="90">
        <f>DeltaCalc!AF914</f>
        <v>0</v>
      </c>
      <c r="M914" s="90">
        <f t="shared" si="244"/>
        <v>18847.978515625</v>
      </c>
      <c r="N914" s="90">
        <f t="shared" si="245"/>
        <v>2353.953857421875</v>
      </c>
      <c r="O914" s="90">
        <f t="shared" si="246"/>
        <v>4247.91845703125</v>
      </c>
      <c r="P914" s="90">
        <f t="shared" si="241"/>
        <v>6601.872314453125</v>
      </c>
      <c r="Q914" s="90">
        <f t="shared" si="247"/>
        <v>0</v>
      </c>
      <c r="R914" s="92">
        <f>Data!CG914</f>
        <v>0</v>
      </c>
      <c r="S914" s="92">
        <f>Data!CH914</f>
        <v>6680</v>
      </c>
      <c r="T914" s="92">
        <f>Data!CI914</f>
        <v>4247.91845703125</v>
      </c>
      <c r="U914" s="92">
        <f>Data!CJ914</f>
        <v>10927.91796875</v>
      </c>
      <c r="V914" s="90">
        <f>Data!CA915</f>
        <v>303.60546875</v>
      </c>
      <c r="W914" s="90">
        <f>Data!CC914</f>
        <v>964.91229248046875</v>
      </c>
      <c r="X914" s="90" t="str">
        <f t="shared" si="255"/>
        <v/>
      </c>
      <c r="Y914" s="90">
        <f>Data!BU915</f>
        <v>303.29461669921875</v>
      </c>
      <c r="Z914" s="90">
        <f>Data!BW914</f>
        <v>99000</v>
      </c>
      <c r="AA914" s="90" t="str">
        <f t="shared" si="256"/>
        <v/>
      </c>
      <c r="AB914" s="90">
        <f>Data!BX915</f>
        <v>236.79682922363281</v>
      </c>
      <c r="AC914" s="90">
        <f>Data!BZ914</f>
        <v>99000</v>
      </c>
      <c r="AD914" s="90" t="str">
        <f t="shared" si="257"/>
        <v/>
      </c>
    </row>
    <row r="915" spans="1:30">
      <c r="A915" s="77">
        <f t="shared" si="240"/>
        <v>199704</v>
      </c>
      <c r="B915" s="88">
        <f t="shared" si="248"/>
        <v>35430</v>
      </c>
      <c r="C915" s="79" t="str">
        <f t="shared" si="249"/>
        <v>Flood</v>
      </c>
      <c r="D915" s="79" t="str">
        <f t="shared" si="250"/>
        <v>Flood</v>
      </c>
      <c r="E915" s="79" t="str">
        <f t="shared" si="251"/>
        <v>Flood</v>
      </c>
      <c r="F915" s="89" t="str">
        <f t="shared" si="242"/>
        <v>&lt;RC</v>
      </c>
      <c r="G915" s="89" t="str">
        <f t="shared" si="243"/>
        <v>&lt;RC</v>
      </c>
      <c r="H915" s="89" t="str">
        <f t="shared" si="252"/>
        <v>Tracy</v>
      </c>
      <c r="I915" s="89" t="str">
        <f t="shared" si="253"/>
        <v>Banks</v>
      </c>
      <c r="J915" s="79" t="str">
        <f>IF(DeltaCalc!P915="","--",DeltaCalc!P915)</f>
        <v>--</v>
      </c>
      <c r="K915" s="89" t="str">
        <f t="shared" si="254"/>
        <v>UWFE</v>
      </c>
      <c r="L915" s="90">
        <f>DeltaCalc!AF915</f>
        <v>79685.265092309259</v>
      </c>
      <c r="M915" s="90">
        <f t="shared" si="244"/>
        <v>59478.29296875</v>
      </c>
      <c r="N915" s="90">
        <f t="shared" si="245"/>
        <v>7678.064453125</v>
      </c>
      <c r="O915" s="90">
        <f t="shared" si="246"/>
        <v>4221.35107421875</v>
      </c>
      <c r="P915" s="90">
        <f t="shared" si="241"/>
        <v>11899.41552734375</v>
      </c>
      <c r="Q915" s="90">
        <f t="shared" si="247"/>
        <v>82947.8046875</v>
      </c>
      <c r="R915" s="92">
        <f>Data!CG915</f>
        <v>0</v>
      </c>
      <c r="S915" s="92">
        <f>Data!CH915</f>
        <v>4500</v>
      </c>
      <c r="T915" s="92">
        <f>Data!CI915</f>
        <v>3750</v>
      </c>
      <c r="U915" s="92">
        <f>Data!CJ915</f>
        <v>8250</v>
      </c>
      <c r="V915" s="90">
        <f>Data!CA916</f>
        <v>395.560546875</v>
      </c>
      <c r="W915" s="90">
        <f>Data!CC915</f>
        <v>964.91229248046875</v>
      </c>
      <c r="X915" s="90" t="str">
        <f t="shared" si="255"/>
        <v/>
      </c>
      <c r="Y915" s="90">
        <f>Data!BU916</f>
        <v>234.57414245605469</v>
      </c>
      <c r="Z915" s="90">
        <f>Data!BW915</f>
        <v>99000</v>
      </c>
      <c r="AA915" s="90" t="str">
        <f t="shared" si="256"/>
        <v/>
      </c>
      <c r="AB915" s="90">
        <f>Data!BX916</f>
        <v>193.04713439941406</v>
      </c>
      <c r="AC915" s="90">
        <f>Data!BZ915</f>
        <v>99000</v>
      </c>
      <c r="AD915" s="90" t="str">
        <f t="shared" si="257"/>
        <v/>
      </c>
    </row>
    <row r="916" spans="1:30">
      <c r="A916" s="77">
        <f t="shared" si="240"/>
        <v>199705</v>
      </c>
      <c r="B916" s="88">
        <f t="shared" si="248"/>
        <v>35461</v>
      </c>
      <c r="C916" s="79" t="str">
        <f t="shared" si="249"/>
        <v>Flood</v>
      </c>
      <c r="D916" s="79" t="str">
        <f t="shared" si="250"/>
        <v>--</v>
      </c>
      <c r="E916" s="79" t="str">
        <f t="shared" si="251"/>
        <v>Flood</v>
      </c>
      <c r="F916" s="89" t="str">
        <f t="shared" si="242"/>
        <v>&lt;RC</v>
      </c>
      <c r="G916" s="89" t="str">
        <f t="shared" si="243"/>
        <v>&gt;RC</v>
      </c>
      <c r="H916" s="89" t="str">
        <f t="shared" si="252"/>
        <v>Tracy</v>
      </c>
      <c r="I916" s="89" t="str">
        <f t="shared" si="253"/>
        <v>Banks</v>
      </c>
      <c r="J916" s="79" t="str">
        <f>IF(DeltaCalc!P916="","--",DeltaCalc!P916)</f>
        <v>--</v>
      </c>
      <c r="K916" s="89" t="str">
        <f t="shared" si="254"/>
        <v>UWFE</v>
      </c>
      <c r="L916" s="90">
        <f>DeltaCalc!AF916</f>
        <v>263498.910656669</v>
      </c>
      <c r="M916" s="90">
        <f t="shared" si="244"/>
        <v>78676.484375</v>
      </c>
      <c r="N916" s="90">
        <f t="shared" si="245"/>
        <v>8500</v>
      </c>
      <c r="O916" s="90">
        <f t="shared" si="246"/>
        <v>4225.51123046875</v>
      </c>
      <c r="P916" s="90">
        <f t="shared" si="241"/>
        <v>12725.51123046875</v>
      </c>
      <c r="Q916" s="90">
        <f t="shared" si="247"/>
        <v>270893.9375</v>
      </c>
      <c r="R916" s="92">
        <f>Data!CG916</f>
        <v>0</v>
      </c>
      <c r="S916" s="92">
        <f>Data!CH916</f>
        <v>3750</v>
      </c>
      <c r="T916" s="92">
        <f>Data!CI916</f>
        <v>3000</v>
      </c>
      <c r="U916" s="92">
        <f>Data!CJ916</f>
        <v>6750</v>
      </c>
      <c r="V916" s="90">
        <f>Data!CA917</f>
        <v>238.63459777832031</v>
      </c>
      <c r="W916" s="90">
        <f>Data!CC916</f>
        <v>631.57891845703125</v>
      </c>
      <c r="X916" s="90" t="str">
        <f t="shared" si="255"/>
        <v/>
      </c>
      <c r="Y916" s="90">
        <f>Data!BU917</f>
        <v>277.3507080078125</v>
      </c>
      <c r="Z916" s="90">
        <f>Data!BW916</f>
        <v>99000</v>
      </c>
      <c r="AA916" s="90" t="str">
        <f t="shared" si="256"/>
        <v/>
      </c>
      <c r="AB916" s="90">
        <f>Data!BX917</f>
        <v>190.10406494140625</v>
      </c>
      <c r="AC916" s="90">
        <f>Data!BZ916</f>
        <v>99000</v>
      </c>
      <c r="AD916" s="90" t="str">
        <f t="shared" si="257"/>
        <v/>
      </c>
    </row>
    <row r="917" spans="1:30">
      <c r="A917" s="77">
        <f t="shared" si="240"/>
        <v>199706</v>
      </c>
      <c r="B917" s="88">
        <f t="shared" si="248"/>
        <v>35489</v>
      </c>
      <c r="C917" s="79" t="str">
        <f t="shared" si="249"/>
        <v>Keswick</v>
      </c>
      <c r="D917" s="79" t="str">
        <f t="shared" si="250"/>
        <v>--</v>
      </c>
      <c r="E917" s="79" t="str">
        <f t="shared" si="251"/>
        <v>Flood</v>
      </c>
      <c r="F917" s="89" t="str">
        <f t="shared" si="242"/>
        <v>&lt;RC</v>
      </c>
      <c r="G917" s="89" t="str">
        <f t="shared" si="243"/>
        <v>Storage</v>
      </c>
      <c r="H917" s="89" t="str">
        <f t="shared" si="252"/>
        <v>Tracy</v>
      </c>
      <c r="I917" s="89" t="str">
        <f t="shared" si="253"/>
        <v>Banks</v>
      </c>
      <c r="J917" s="79" t="str">
        <f>IF(DeltaCalc!P917="","--",DeltaCalc!P917)</f>
        <v>--</v>
      </c>
      <c r="K917" s="89" t="str">
        <f t="shared" si="254"/>
        <v>UWFE</v>
      </c>
      <c r="L917" s="90">
        <f>DeltaCalc!AF917</f>
        <v>49818.52205376151</v>
      </c>
      <c r="M917" s="90">
        <f t="shared" si="244"/>
        <v>54347.68359375</v>
      </c>
      <c r="N917" s="90">
        <f t="shared" si="245"/>
        <v>8500</v>
      </c>
      <c r="O917" s="90">
        <f t="shared" si="246"/>
        <v>4243.21484375</v>
      </c>
      <c r="P917" s="90">
        <f t="shared" si="241"/>
        <v>12743.21484375</v>
      </c>
      <c r="Q917" s="90">
        <f t="shared" si="247"/>
        <v>59215.08984375</v>
      </c>
      <c r="R917" s="92">
        <f>Data!CG917</f>
        <v>0</v>
      </c>
      <c r="S917" s="92">
        <f>Data!CH917</f>
        <v>4250</v>
      </c>
      <c r="T917" s="92">
        <f>Data!CI917</f>
        <v>2500</v>
      </c>
      <c r="U917" s="92">
        <f>Data!CJ917</f>
        <v>6750</v>
      </c>
      <c r="V917" s="90">
        <f>Data!CA918</f>
        <v>206.20872497558594</v>
      </c>
      <c r="W917" s="90">
        <f>Data!CC917</f>
        <v>631.57891845703125</v>
      </c>
      <c r="X917" s="90" t="str">
        <f t="shared" si="255"/>
        <v/>
      </c>
      <c r="Y917" s="90">
        <f>Data!BU918</f>
        <v>265.13095092773437</v>
      </c>
      <c r="Z917" s="90">
        <f>Data!BW917</f>
        <v>99000</v>
      </c>
      <c r="AA917" s="90" t="str">
        <f t="shared" si="256"/>
        <v/>
      </c>
      <c r="AB917" s="90">
        <f>Data!BX918</f>
        <v>193.79539489746094</v>
      </c>
      <c r="AC917" s="90">
        <f>Data!BZ917</f>
        <v>99000</v>
      </c>
      <c r="AD917" s="90" t="str">
        <f t="shared" si="257"/>
        <v/>
      </c>
    </row>
    <row r="918" spans="1:30">
      <c r="A918" s="77">
        <f t="shared" si="240"/>
        <v>199707</v>
      </c>
      <c r="B918" s="88">
        <f t="shared" si="248"/>
        <v>35520</v>
      </c>
      <c r="C918" s="79" t="str">
        <f t="shared" si="249"/>
        <v>Keswick</v>
      </c>
      <c r="D918" s="79" t="str">
        <f t="shared" si="250"/>
        <v>Nimbus</v>
      </c>
      <c r="E918" s="79" t="str">
        <f t="shared" si="251"/>
        <v>Flood</v>
      </c>
      <c r="F918" s="89" t="str">
        <f t="shared" si="242"/>
        <v>&gt;RC</v>
      </c>
      <c r="G918" s="89" t="str">
        <f t="shared" si="243"/>
        <v>Storage</v>
      </c>
      <c r="H918" s="89" t="str">
        <f t="shared" si="252"/>
        <v>Tracy</v>
      </c>
      <c r="I918" s="89" t="str">
        <f t="shared" si="253"/>
        <v>Storage</v>
      </c>
      <c r="J918" s="79" t="str">
        <f>IF(DeltaCalc!P918="","--",DeltaCalc!P918)</f>
        <v>--</v>
      </c>
      <c r="K918" s="89" t="str">
        <f t="shared" si="254"/>
        <v>UWFE</v>
      </c>
      <c r="L918" s="90">
        <f>DeltaCalc!AF918</f>
        <v>4123.8686528183498</v>
      </c>
      <c r="M918" s="90">
        <f t="shared" si="244"/>
        <v>23502.744140625</v>
      </c>
      <c r="N918" s="90">
        <f t="shared" si="245"/>
        <v>5985.080078125</v>
      </c>
      <c r="O918" s="90">
        <f t="shared" si="246"/>
        <v>4288.71337890625</v>
      </c>
      <c r="P918" s="90">
        <f t="shared" si="241"/>
        <v>10273.79345703125</v>
      </c>
      <c r="Q918" s="90">
        <f t="shared" si="247"/>
        <v>10913.9580078125</v>
      </c>
      <c r="R918" s="92">
        <f>Data!CG918</f>
        <v>0</v>
      </c>
      <c r="S918" s="92">
        <f>Data!CH918</f>
        <v>3681.600830078125</v>
      </c>
      <c r="T918" s="92">
        <f>Data!CI918</f>
        <v>2500</v>
      </c>
      <c r="U918" s="92">
        <f>Data!CJ918</f>
        <v>6181.60107421875</v>
      </c>
      <c r="V918" s="90">
        <f>Data!CA919</f>
        <v>200.53904724121094</v>
      </c>
      <c r="W918" s="90">
        <f>Data!CC918</f>
        <v>631.57891845703125</v>
      </c>
      <c r="X918" s="90" t="str">
        <f t="shared" si="255"/>
        <v/>
      </c>
      <c r="Y918" s="90">
        <f>Data!BU919</f>
        <v>217.19425964355469</v>
      </c>
      <c r="Z918" s="90">
        <f>Data!BW918</f>
        <v>99000</v>
      </c>
      <c r="AA918" s="90" t="str">
        <f t="shared" si="256"/>
        <v/>
      </c>
      <c r="AB918" s="90">
        <f>Data!BX919</f>
        <v>187.15254211425781</v>
      </c>
      <c r="AC918" s="90">
        <f>Data!BZ918</f>
        <v>99000</v>
      </c>
      <c r="AD918" s="90" t="str">
        <f t="shared" si="257"/>
        <v/>
      </c>
    </row>
    <row r="919" spans="1:30">
      <c r="A919" s="77">
        <f t="shared" si="240"/>
        <v>199708</v>
      </c>
      <c r="B919" s="88">
        <f t="shared" si="248"/>
        <v>35550</v>
      </c>
      <c r="C919" s="79" t="str">
        <f t="shared" si="249"/>
        <v>Keswick</v>
      </c>
      <c r="D919" s="79" t="str">
        <f t="shared" si="250"/>
        <v>Nimbus</v>
      </c>
      <c r="E919" s="79" t="str">
        <f t="shared" si="251"/>
        <v>Therm.</v>
      </c>
      <c r="F919" s="89" t="str">
        <f t="shared" si="242"/>
        <v>&lt;RC</v>
      </c>
      <c r="G919" s="89" t="str">
        <f t="shared" si="243"/>
        <v>&lt;RC</v>
      </c>
      <c r="H919" s="89" t="str">
        <f t="shared" si="252"/>
        <v>PulseCap1</v>
      </c>
      <c r="I919" s="89" t="str">
        <f t="shared" si="253"/>
        <v>PulseCap1</v>
      </c>
      <c r="J919" s="79" t="str">
        <f>IF(DeltaCalc!P919="","--",DeltaCalc!P919)</f>
        <v>--</v>
      </c>
      <c r="K919" s="89" t="str">
        <f t="shared" si="254"/>
        <v>UWFE</v>
      </c>
      <c r="L919" s="90">
        <f>DeltaCalc!AF919</f>
        <v>4744.7138671875</v>
      </c>
      <c r="M919" s="90">
        <f t="shared" si="244"/>
        <v>12285.0498046875</v>
      </c>
      <c r="N919" s="90">
        <f t="shared" si="245"/>
        <v>700</v>
      </c>
      <c r="O919" s="90">
        <f t="shared" si="246"/>
        <v>800</v>
      </c>
      <c r="P919" s="90">
        <f t="shared" si="241"/>
        <v>1500</v>
      </c>
      <c r="Q919" s="90">
        <f t="shared" si="247"/>
        <v>4744.7138671875</v>
      </c>
      <c r="R919" s="92">
        <f>Data!CG919</f>
        <v>0</v>
      </c>
      <c r="S919" s="92">
        <f>Data!CH919</f>
        <v>1000</v>
      </c>
      <c r="T919" s="92">
        <f>Data!CI919</f>
        <v>1000</v>
      </c>
      <c r="U919" s="92">
        <f>Data!CJ919</f>
        <v>2000</v>
      </c>
      <c r="V919" s="90">
        <f>Data!CA920</f>
        <v>215.08830261230469</v>
      </c>
      <c r="W919" s="90">
        <f>Data!CC919</f>
        <v>631.57891845703125</v>
      </c>
      <c r="X919" s="90" t="str">
        <f t="shared" si="255"/>
        <v/>
      </c>
      <c r="Y919" s="90">
        <f>Data!BU920</f>
        <v>239.38832092285156</v>
      </c>
      <c r="Z919" s="90">
        <f>Data!BW919</f>
        <v>450</v>
      </c>
      <c r="AA919" s="90" t="str">
        <f t="shared" si="256"/>
        <v/>
      </c>
      <c r="AB919" s="90">
        <f>Data!BX920</f>
        <v>260.46987915039063</v>
      </c>
      <c r="AC919" s="90">
        <f>Data!BZ919</f>
        <v>450</v>
      </c>
      <c r="AD919" s="90" t="str">
        <f t="shared" si="257"/>
        <v/>
      </c>
    </row>
    <row r="920" spans="1:30">
      <c r="A920" s="77">
        <f t="shared" si="240"/>
        <v>199709</v>
      </c>
      <c r="B920" s="88">
        <f t="shared" si="248"/>
        <v>35581</v>
      </c>
      <c r="C920" s="79" t="str">
        <f t="shared" si="249"/>
        <v>NCP</v>
      </c>
      <c r="D920" s="79" t="str">
        <f t="shared" si="250"/>
        <v>Nimbus</v>
      </c>
      <c r="E920" s="79" t="str">
        <f t="shared" si="251"/>
        <v>F. Min</v>
      </c>
      <c r="F920" s="89" t="str">
        <f t="shared" si="242"/>
        <v>&lt;RC</v>
      </c>
      <c r="G920" s="89" t="str">
        <f t="shared" si="243"/>
        <v>&lt;RC</v>
      </c>
      <c r="H920" s="89" t="str">
        <f t="shared" si="252"/>
        <v>PulseCap1</v>
      </c>
      <c r="I920" s="89" t="str">
        <f t="shared" si="253"/>
        <v>PulseCap1</v>
      </c>
      <c r="J920" s="79" t="str">
        <f>IF(DeltaCalc!P920="","--",DeltaCalc!P920)</f>
        <v>--</v>
      </c>
      <c r="K920" s="89" t="str">
        <f t="shared" si="254"/>
        <v>UWFE</v>
      </c>
      <c r="L920" s="90">
        <f>DeltaCalc!AF920</f>
        <v>4503.89111328125</v>
      </c>
      <c r="M920" s="90">
        <f t="shared" si="244"/>
        <v>11124.1142578125</v>
      </c>
      <c r="N920" s="90">
        <f t="shared" si="245"/>
        <v>700</v>
      </c>
      <c r="O920" s="90">
        <f t="shared" si="246"/>
        <v>800</v>
      </c>
      <c r="P920" s="90">
        <f t="shared" si="241"/>
        <v>1500</v>
      </c>
      <c r="Q920" s="90">
        <f t="shared" si="247"/>
        <v>4503.89111328125</v>
      </c>
      <c r="R920" s="92">
        <f>Data!CG920</f>
        <v>0</v>
      </c>
      <c r="S920" s="92">
        <f>Data!CH920</f>
        <v>1000</v>
      </c>
      <c r="T920" s="92">
        <f>Data!CI920</f>
        <v>1000</v>
      </c>
      <c r="U920" s="92">
        <f>Data!CJ920</f>
        <v>2000</v>
      </c>
      <c r="V920" s="90">
        <f>Data!CA921</f>
        <v>226.14935302734375</v>
      </c>
      <c r="W920" s="90">
        <f>Data!CC920</f>
        <v>631.57891845703125</v>
      </c>
      <c r="X920" s="90" t="str">
        <f t="shared" si="255"/>
        <v/>
      </c>
      <c r="Y920" s="90">
        <f>Data!BU921</f>
        <v>233.90827941894531</v>
      </c>
      <c r="Z920" s="90">
        <f>Data!BW920</f>
        <v>450</v>
      </c>
      <c r="AA920" s="90" t="str">
        <f t="shared" si="256"/>
        <v/>
      </c>
      <c r="AB920" s="90">
        <f>Data!BX921</f>
        <v>352.82058715820312</v>
      </c>
      <c r="AC920" s="90">
        <f>Data!BZ920</f>
        <v>450</v>
      </c>
      <c r="AD920" s="90" t="str">
        <f t="shared" si="257"/>
        <v/>
      </c>
    </row>
    <row r="921" spans="1:30">
      <c r="A921" s="77">
        <f t="shared" si="240"/>
        <v>199710</v>
      </c>
      <c r="B921" s="88">
        <f t="shared" si="248"/>
        <v>35611</v>
      </c>
      <c r="C921" s="79" t="str">
        <f t="shared" si="249"/>
        <v>NCP</v>
      </c>
      <c r="D921" s="79" t="str">
        <f t="shared" si="250"/>
        <v>--</v>
      </c>
      <c r="E921" s="79" t="str">
        <f t="shared" si="251"/>
        <v>--</v>
      </c>
      <c r="F921" s="89" t="str">
        <f t="shared" si="242"/>
        <v>&lt;RC</v>
      </c>
      <c r="G921" s="89" t="str">
        <f t="shared" si="243"/>
        <v>&lt;RC</v>
      </c>
      <c r="H921" s="89" t="str">
        <f t="shared" si="252"/>
        <v>--</v>
      </c>
      <c r="I921" s="89" t="str">
        <f t="shared" si="253"/>
        <v>--</v>
      </c>
      <c r="J921" s="79" t="str">
        <f>IF(DeltaCalc!P921="","--",DeltaCalc!P921)</f>
        <v>EM</v>
      </c>
      <c r="K921" s="89" t="str">
        <f t="shared" si="254"/>
        <v>IBU</v>
      </c>
      <c r="L921" s="90">
        <f>DeltaCalc!AF921</f>
        <v>-2.44140625E-4</v>
      </c>
      <c r="M921" s="90">
        <f t="shared" si="244"/>
        <v>11063.0341796875</v>
      </c>
      <c r="N921" s="90">
        <f t="shared" si="245"/>
        <v>1940.78564453125</v>
      </c>
      <c r="O921" s="90">
        <f t="shared" si="246"/>
        <v>1940.78564453125</v>
      </c>
      <c r="P921" s="90">
        <f t="shared" si="241"/>
        <v>3881.5712890625</v>
      </c>
      <c r="Q921" s="90">
        <f t="shared" si="247"/>
        <v>1144.838134765625</v>
      </c>
      <c r="R921" s="92">
        <f>Data!CG921</f>
        <v>11063.0341796875</v>
      </c>
      <c r="S921" s="92">
        <f>Data!CH921</f>
        <v>2500</v>
      </c>
      <c r="T921" s="92">
        <f>Data!CI921</f>
        <v>2000</v>
      </c>
      <c r="U921" s="92">
        <f>Data!CJ921</f>
        <v>4500</v>
      </c>
      <c r="V921" s="90">
        <f>Data!CA922</f>
        <v>256.8232421875</v>
      </c>
      <c r="W921" s="90">
        <f>Data!CC921</f>
        <v>631.57891845703125</v>
      </c>
      <c r="X921" s="90" t="str">
        <f t="shared" si="255"/>
        <v/>
      </c>
      <c r="Y921" s="90">
        <f>Data!BU922</f>
        <v>265.5714111328125</v>
      </c>
      <c r="Z921" s="90">
        <f>Data!BW921</f>
        <v>450</v>
      </c>
      <c r="AA921" s="90" t="str">
        <f t="shared" si="256"/>
        <v/>
      </c>
      <c r="AB921" s="90">
        <f>Data!BX922</f>
        <v>440.07205200195312</v>
      </c>
      <c r="AC921" s="90">
        <f>Data!BZ921</f>
        <v>450</v>
      </c>
      <c r="AD921" s="90" t="str">
        <f t="shared" si="257"/>
        <v/>
      </c>
    </row>
    <row r="922" spans="1:30">
      <c r="A922" s="77">
        <f t="shared" si="240"/>
        <v>199711</v>
      </c>
      <c r="B922" s="88">
        <f t="shared" si="248"/>
        <v>35642</v>
      </c>
      <c r="C922" s="79" t="str">
        <f t="shared" si="249"/>
        <v>--</v>
      </c>
      <c r="D922" s="79" t="str">
        <f t="shared" si="250"/>
        <v>--</v>
      </c>
      <c r="E922" s="79" t="str">
        <f t="shared" si="251"/>
        <v>--</v>
      </c>
      <c r="F922" s="89" t="str">
        <f t="shared" si="242"/>
        <v>&lt;RC</v>
      </c>
      <c r="G922" s="89" t="str">
        <f t="shared" si="243"/>
        <v>&lt;RC</v>
      </c>
      <c r="H922" s="89" t="str">
        <f t="shared" si="252"/>
        <v>--</v>
      </c>
      <c r="I922" s="89" t="str">
        <f t="shared" si="253"/>
        <v>Banks</v>
      </c>
      <c r="J922" s="79" t="str">
        <f>IF(DeltaCalc!P922="","--",DeltaCalc!P922)</f>
        <v>JP</v>
      </c>
      <c r="K922" s="89" t="str">
        <f t="shared" si="254"/>
        <v>IBU</v>
      </c>
      <c r="L922" s="90">
        <f>DeltaCalc!AF922</f>
        <v>-2.44140625E-4</v>
      </c>
      <c r="M922" s="90">
        <f t="shared" si="244"/>
        <v>22828.68359375</v>
      </c>
      <c r="N922" s="90">
        <f t="shared" si="245"/>
        <v>6680</v>
      </c>
      <c r="O922" s="90">
        <f t="shared" si="246"/>
        <v>2075.87841796875</v>
      </c>
      <c r="P922" s="90">
        <f t="shared" si="241"/>
        <v>8755.87841796875</v>
      </c>
      <c r="Q922" s="90">
        <f t="shared" si="247"/>
        <v>3706.281005859375</v>
      </c>
      <c r="R922" s="92">
        <f>Data!CG922</f>
        <v>22828.68359375</v>
      </c>
      <c r="S922" s="92">
        <f>Data!CH922</f>
        <v>6680</v>
      </c>
      <c r="T922" s="92">
        <f>Data!CI922</f>
        <v>4571.28662109375</v>
      </c>
      <c r="U922" s="92">
        <f>Data!CJ922</f>
        <v>11251.287109375</v>
      </c>
      <c r="V922" s="90">
        <f>Data!CA923</f>
        <v>271.92117309570312</v>
      </c>
      <c r="W922" s="90">
        <f>Data!CC922</f>
        <v>631.57891845703125</v>
      </c>
      <c r="X922" s="90" t="str">
        <f t="shared" si="255"/>
        <v/>
      </c>
      <c r="Y922" s="90">
        <f>Data!BU923</f>
        <v>451.77731323242187</v>
      </c>
      <c r="Z922" s="90">
        <f>Data!BW922</f>
        <v>450</v>
      </c>
      <c r="AA922" s="90">
        <f t="shared" si="256"/>
        <v>1.777313232421875</v>
      </c>
      <c r="AB922" s="90">
        <f>Data!BX923</f>
        <v>400.879150390625</v>
      </c>
      <c r="AC922" s="90">
        <f>Data!BZ922</f>
        <v>450</v>
      </c>
      <c r="AD922" s="90" t="str">
        <f t="shared" si="257"/>
        <v/>
      </c>
    </row>
    <row r="923" spans="1:30">
      <c r="A923" s="77">
        <f t="shared" si="240"/>
        <v>199712</v>
      </c>
      <c r="B923" s="88">
        <f t="shared" si="248"/>
        <v>35673</v>
      </c>
      <c r="C923" s="79" t="str">
        <f t="shared" si="249"/>
        <v>NCP</v>
      </c>
      <c r="D923" s="79" t="str">
        <f t="shared" si="250"/>
        <v>--</v>
      </c>
      <c r="E923" s="79" t="str">
        <f t="shared" si="251"/>
        <v>--</v>
      </c>
      <c r="F923" s="89" t="str">
        <f t="shared" si="242"/>
        <v>&lt;RC</v>
      </c>
      <c r="G923" s="89" t="str">
        <f t="shared" si="243"/>
        <v>&lt;RC</v>
      </c>
      <c r="H923" s="89" t="str">
        <f t="shared" si="252"/>
        <v>Tracy</v>
      </c>
      <c r="I923" s="89" t="str">
        <f t="shared" si="253"/>
        <v>Banks</v>
      </c>
      <c r="J923" s="79" t="str">
        <f>IF(DeltaCalc!P923="","--",DeltaCalc!P923)</f>
        <v>MRDO</v>
      </c>
      <c r="K923" s="89" t="str">
        <f t="shared" si="254"/>
        <v>IBU</v>
      </c>
      <c r="L923" s="90">
        <f>DeltaCalc!AF923</f>
        <v>0</v>
      </c>
      <c r="M923" s="90">
        <f t="shared" si="244"/>
        <v>15828.76953125</v>
      </c>
      <c r="N923" s="90">
        <f t="shared" si="245"/>
        <v>6680</v>
      </c>
      <c r="O923" s="90">
        <f t="shared" si="246"/>
        <v>4530.00146484375</v>
      </c>
      <c r="P923" s="90">
        <f t="shared" si="241"/>
        <v>11210.00146484375</v>
      </c>
      <c r="Q923" s="90">
        <f t="shared" si="247"/>
        <v>0</v>
      </c>
      <c r="R923" s="92">
        <f>Data!CG923</f>
        <v>13512.841796875</v>
      </c>
      <c r="S923" s="92">
        <f>Data!CH923</f>
        <v>6680</v>
      </c>
      <c r="T923" s="92">
        <f>Data!CI923</f>
        <v>4530.00146484375</v>
      </c>
      <c r="U923" s="92">
        <f>Data!CJ923</f>
        <v>11210.0009765625</v>
      </c>
      <c r="V923" s="90">
        <f>Data!CA924</f>
        <v>310.73104858398437</v>
      </c>
      <c r="W923" s="90">
        <f>Data!CC923</f>
        <v>631.57891845703125</v>
      </c>
      <c r="X923" s="90" t="str">
        <f t="shared" si="255"/>
        <v/>
      </c>
      <c r="Y923" s="90">
        <f>Data!BU924</f>
        <v>957.4371337890625</v>
      </c>
      <c r="Z923" s="90">
        <f>Data!BW923</f>
        <v>1350</v>
      </c>
      <c r="AA923" s="90" t="str">
        <f t="shared" si="256"/>
        <v/>
      </c>
      <c r="AB923" s="90">
        <f>Data!BX924</f>
        <v>661.3094482421875</v>
      </c>
      <c r="AC923" s="90">
        <f>Data!BZ923</f>
        <v>1650</v>
      </c>
      <c r="AD923" s="90" t="str">
        <f t="shared" si="257"/>
        <v/>
      </c>
    </row>
    <row r="924" spans="1:30">
      <c r="A924" s="77">
        <f t="shared" si="240"/>
        <v>199713</v>
      </c>
      <c r="B924" s="88">
        <f t="shared" si="248"/>
        <v>35703</v>
      </c>
      <c r="C924" s="79" t="str">
        <f t="shared" si="249"/>
        <v>--</v>
      </c>
      <c r="D924" s="79" t="str">
        <f t="shared" si="250"/>
        <v>--</v>
      </c>
      <c r="E924" s="79" t="str">
        <f t="shared" si="251"/>
        <v>--</v>
      </c>
      <c r="F924" s="89" t="str">
        <f t="shared" si="242"/>
        <v>&lt;RC</v>
      </c>
      <c r="G924" s="89" t="str">
        <f t="shared" si="243"/>
        <v>&lt;RC</v>
      </c>
      <c r="H924" s="89" t="str">
        <f t="shared" si="252"/>
        <v>Tracy</v>
      </c>
      <c r="I924" s="89" t="str">
        <f t="shared" si="253"/>
        <v>--</v>
      </c>
      <c r="J924" s="79" t="str">
        <f>IF(DeltaCalc!P924="","--",DeltaCalc!P924)</f>
        <v>MRDO</v>
      </c>
      <c r="K924" s="89" t="str">
        <f t="shared" si="254"/>
        <v>IBU</v>
      </c>
      <c r="L924" s="90">
        <f>DeltaCalc!AF924</f>
        <v>0</v>
      </c>
      <c r="M924" s="90">
        <f t="shared" si="244"/>
        <v>29058.880859375</v>
      </c>
      <c r="N924" s="90">
        <f t="shared" si="245"/>
        <v>6415.216796875</v>
      </c>
      <c r="O924" s="90">
        <f t="shared" si="246"/>
        <v>4468.5537109375</v>
      </c>
      <c r="P924" s="90">
        <f t="shared" si="241"/>
        <v>10883.7705078125</v>
      </c>
      <c r="Q924" s="90">
        <f t="shared" si="247"/>
        <v>0</v>
      </c>
      <c r="R924" s="92">
        <f>Data!CG924</f>
        <v>10585.75</v>
      </c>
      <c r="S924" s="92">
        <f>Data!CH924</f>
        <v>6344.17138671875</v>
      </c>
      <c r="T924" s="92">
        <f>Data!CI924</f>
        <v>4468.5537109375</v>
      </c>
      <c r="U924" s="92">
        <f>Data!CJ924</f>
        <v>10812.724609375</v>
      </c>
      <c r="V924" s="90">
        <f>Data!CA925</f>
        <v>555.67938232421875</v>
      </c>
      <c r="W924" s="90">
        <f>Data!CC924</f>
        <v>964.91229248046875</v>
      </c>
      <c r="X924" s="90" t="str">
        <f t="shared" si="255"/>
        <v/>
      </c>
      <c r="Y924" s="90">
        <f>Data!BU925</f>
        <v>900.037353515625</v>
      </c>
      <c r="Z924" s="90">
        <f>Data!BW924</f>
        <v>99000</v>
      </c>
      <c r="AA924" s="90" t="str">
        <f t="shared" si="256"/>
        <v/>
      </c>
      <c r="AB924" s="90">
        <f>Data!BX925</f>
        <v>293.15420532226562</v>
      </c>
      <c r="AC924" s="90">
        <f>Data!BZ924</f>
        <v>99000</v>
      </c>
      <c r="AD924" s="90" t="str">
        <f t="shared" si="257"/>
        <v/>
      </c>
    </row>
    <row r="925" spans="1:30">
      <c r="A925" s="77">
        <f t="shared" si="240"/>
        <v>199802</v>
      </c>
      <c r="B925" s="88">
        <f t="shared" si="248"/>
        <v>35734</v>
      </c>
      <c r="C925" s="79" t="str">
        <f t="shared" si="249"/>
        <v>--</v>
      </c>
      <c r="D925" s="79" t="str">
        <f t="shared" si="250"/>
        <v>Nimbus</v>
      </c>
      <c r="E925" s="79" t="str">
        <f t="shared" si="251"/>
        <v>--</v>
      </c>
      <c r="F925" s="89" t="str">
        <f t="shared" si="242"/>
        <v>&lt;RC</v>
      </c>
      <c r="G925" s="89" t="str">
        <f t="shared" si="243"/>
        <v>&lt;RC</v>
      </c>
      <c r="H925" s="89" t="str">
        <f t="shared" si="252"/>
        <v>--</v>
      </c>
      <c r="I925" s="89" t="str">
        <f t="shared" si="253"/>
        <v>--</v>
      </c>
      <c r="J925" s="79" t="str">
        <f>IF(DeltaCalc!P925="","--",DeltaCalc!P925)</f>
        <v>MRDO</v>
      </c>
      <c r="K925" s="89" t="str">
        <f t="shared" si="254"/>
        <v>UWFE</v>
      </c>
      <c r="L925" s="90">
        <f>DeltaCalc!AF925</f>
        <v>0</v>
      </c>
      <c r="M925" s="90">
        <f t="shared" si="244"/>
        <v>13975.38671875</v>
      </c>
      <c r="N925" s="90">
        <f t="shared" si="245"/>
        <v>3511.60693359375</v>
      </c>
      <c r="O925" s="90">
        <f t="shared" si="246"/>
        <v>3511.60693359375</v>
      </c>
      <c r="P925" s="90">
        <f t="shared" si="241"/>
        <v>7023.2138671875</v>
      </c>
      <c r="Q925" s="90">
        <f t="shared" si="247"/>
        <v>0</v>
      </c>
      <c r="R925" s="92">
        <f>Data!CG925</f>
        <v>0</v>
      </c>
      <c r="S925" s="92">
        <f>Data!CH925</f>
        <v>6329.25927734375</v>
      </c>
      <c r="T925" s="92">
        <f>Data!CI925</f>
        <v>4344.80078125</v>
      </c>
      <c r="U925" s="92">
        <f>Data!CJ925</f>
        <v>10674.060546875</v>
      </c>
      <c r="V925" s="90">
        <f>Data!CA926</f>
        <v>335.23629760742187</v>
      </c>
      <c r="W925" s="90">
        <f>Data!CC925</f>
        <v>964.91229248046875</v>
      </c>
      <c r="X925" s="90" t="str">
        <f t="shared" si="255"/>
        <v/>
      </c>
      <c r="Y925" s="90">
        <f>Data!BU926</f>
        <v>321.72354125976562</v>
      </c>
      <c r="Z925" s="90">
        <f>Data!BW925</f>
        <v>99000</v>
      </c>
      <c r="AA925" s="90" t="str">
        <f t="shared" si="256"/>
        <v/>
      </c>
      <c r="AB925" s="90">
        <f>Data!BX926</f>
        <v>254.54771423339844</v>
      </c>
      <c r="AC925" s="90">
        <f>Data!BZ925</f>
        <v>99000</v>
      </c>
      <c r="AD925" s="90" t="str">
        <f t="shared" si="257"/>
        <v/>
      </c>
    </row>
    <row r="926" spans="1:30">
      <c r="A926" s="77">
        <f t="shared" si="240"/>
        <v>199803</v>
      </c>
      <c r="B926" s="88">
        <f t="shared" si="248"/>
        <v>35764</v>
      </c>
      <c r="C926" s="79" t="str">
        <f t="shared" si="249"/>
        <v>--</v>
      </c>
      <c r="D926" s="79" t="str">
        <f t="shared" si="250"/>
        <v>Nimbus</v>
      </c>
      <c r="E926" s="79" t="str">
        <f t="shared" si="251"/>
        <v>--</v>
      </c>
      <c r="F926" s="89" t="str">
        <f t="shared" si="242"/>
        <v>@RC</v>
      </c>
      <c r="G926" s="89" t="str">
        <f t="shared" si="243"/>
        <v>&lt;RC</v>
      </c>
      <c r="H926" s="89" t="str">
        <f t="shared" si="252"/>
        <v>--</v>
      </c>
      <c r="I926" s="89" t="str">
        <f t="shared" si="253"/>
        <v>--</v>
      </c>
      <c r="J926" s="79" t="str">
        <f>IF(DeltaCalc!P926="","--",DeltaCalc!P926)</f>
        <v>MRDO</v>
      </c>
      <c r="K926" s="89" t="str">
        <f t="shared" si="254"/>
        <v>UWFE</v>
      </c>
      <c r="L926" s="90">
        <f>DeltaCalc!AF926</f>
        <v>0</v>
      </c>
      <c r="M926" s="90">
        <f t="shared" si="244"/>
        <v>18740.416015625</v>
      </c>
      <c r="N926" s="90">
        <f t="shared" si="245"/>
        <v>2412.120849609375</v>
      </c>
      <c r="O926" s="90">
        <f t="shared" si="246"/>
        <v>2708.859375</v>
      </c>
      <c r="P926" s="90">
        <f t="shared" si="241"/>
        <v>5120.980224609375</v>
      </c>
      <c r="Q926" s="90">
        <f t="shared" si="247"/>
        <v>0</v>
      </c>
      <c r="R926" s="92">
        <f>Data!CG926</f>
        <v>0</v>
      </c>
      <c r="S926" s="92">
        <f>Data!CH926</f>
        <v>6680</v>
      </c>
      <c r="T926" s="92">
        <f>Data!CI926</f>
        <v>2796.1728515625</v>
      </c>
      <c r="U926" s="92">
        <f>Data!CJ926</f>
        <v>9476.1728515625</v>
      </c>
      <c r="V926" s="90">
        <f>Data!CA927</f>
        <v>338.38803100585937</v>
      </c>
      <c r="W926" s="90">
        <f>Data!CC926</f>
        <v>964.91229248046875</v>
      </c>
      <c r="X926" s="90" t="str">
        <f t="shared" si="255"/>
        <v/>
      </c>
      <c r="Y926" s="90">
        <f>Data!BU927</f>
        <v>300.12554931640625</v>
      </c>
      <c r="Z926" s="90">
        <f>Data!BW926</f>
        <v>99000</v>
      </c>
      <c r="AA926" s="90" t="str">
        <f t="shared" si="256"/>
        <v/>
      </c>
      <c r="AB926" s="90">
        <f>Data!BX927</f>
        <v>245.62309265136719</v>
      </c>
      <c r="AC926" s="90">
        <f>Data!BZ926</f>
        <v>99000</v>
      </c>
      <c r="AD926" s="90" t="str">
        <f t="shared" si="257"/>
        <v/>
      </c>
    </row>
    <row r="927" spans="1:30">
      <c r="A927" s="77">
        <f t="shared" si="240"/>
        <v>199804</v>
      </c>
      <c r="B927" s="88">
        <f t="shared" si="248"/>
        <v>35795</v>
      </c>
      <c r="C927" s="79" t="str">
        <f t="shared" si="249"/>
        <v>Keswick</v>
      </c>
      <c r="D927" s="79" t="str">
        <f t="shared" si="250"/>
        <v>Nimbus</v>
      </c>
      <c r="E927" s="79" t="str">
        <f t="shared" si="251"/>
        <v>Therm.</v>
      </c>
      <c r="F927" s="89" t="str">
        <f t="shared" si="242"/>
        <v>&gt;RC</v>
      </c>
      <c r="G927" s="89" t="str">
        <f t="shared" si="243"/>
        <v>&lt;RC</v>
      </c>
      <c r="H927" s="89" t="str">
        <f t="shared" si="252"/>
        <v>Tracy</v>
      </c>
      <c r="I927" s="89" t="str">
        <f t="shared" si="253"/>
        <v>Banks</v>
      </c>
      <c r="J927" s="79" t="str">
        <f>IF(DeltaCalc!P927="","--",DeltaCalc!P927)</f>
        <v>--</v>
      </c>
      <c r="K927" s="89" t="str">
        <f t="shared" si="254"/>
        <v>UWFE</v>
      </c>
      <c r="L927" s="90">
        <f>DeltaCalc!AF927</f>
        <v>5964.106288473653</v>
      </c>
      <c r="M927" s="90">
        <f t="shared" si="244"/>
        <v>20976.6796875</v>
      </c>
      <c r="N927" s="90">
        <f t="shared" si="245"/>
        <v>7048.28955078125</v>
      </c>
      <c r="O927" s="90">
        <f t="shared" si="246"/>
        <v>4222.17041015625</v>
      </c>
      <c r="P927" s="90">
        <f t="shared" si="241"/>
        <v>11270.4599609375</v>
      </c>
      <c r="Q927" s="90">
        <f t="shared" si="247"/>
        <v>7402.3388671875</v>
      </c>
      <c r="R927" s="92">
        <f>Data!CG927</f>
        <v>0</v>
      </c>
      <c r="S927" s="92">
        <f>Data!CH927</f>
        <v>4500</v>
      </c>
      <c r="T927" s="92">
        <f>Data!CI927</f>
        <v>1355.5799560546875</v>
      </c>
      <c r="U927" s="92">
        <f>Data!CJ927</f>
        <v>5855.580078125</v>
      </c>
      <c r="V927" s="90">
        <f>Data!CA928</f>
        <v>274.35751342773437</v>
      </c>
      <c r="W927" s="90">
        <f>Data!CC927</f>
        <v>964.91229248046875</v>
      </c>
      <c r="X927" s="90" t="str">
        <f t="shared" si="255"/>
        <v/>
      </c>
      <c r="Y927" s="90">
        <f>Data!BU928</f>
        <v>347.7286376953125</v>
      </c>
      <c r="Z927" s="90">
        <f>Data!BW927</f>
        <v>99000</v>
      </c>
      <c r="AA927" s="90" t="str">
        <f t="shared" si="256"/>
        <v/>
      </c>
      <c r="AB927" s="90">
        <f>Data!BX928</f>
        <v>233.23760986328125</v>
      </c>
      <c r="AC927" s="90">
        <f>Data!BZ927</f>
        <v>99000</v>
      </c>
      <c r="AD927" s="90" t="str">
        <f t="shared" si="257"/>
        <v/>
      </c>
    </row>
    <row r="928" spans="1:30">
      <c r="A928" s="77">
        <f t="shared" si="240"/>
        <v>199805</v>
      </c>
      <c r="B928" s="88">
        <f t="shared" si="248"/>
        <v>35826</v>
      </c>
      <c r="C928" s="79" t="str">
        <f t="shared" si="249"/>
        <v>Flood</v>
      </c>
      <c r="D928" s="79" t="str">
        <f t="shared" si="250"/>
        <v>Flood</v>
      </c>
      <c r="E928" s="79" t="str">
        <f t="shared" si="251"/>
        <v>Therm.</v>
      </c>
      <c r="F928" s="89" t="str">
        <f t="shared" si="242"/>
        <v>&gt;RC</v>
      </c>
      <c r="G928" s="89" t="str">
        <f t="shared" si="243"/>
        <v>&gt;RC</v>
      </c>
      <c r="H928" s="89" t="str">
        <f t="shared" si="252"/>
        <v>--</v>
      </c>
      <c r="I928" s="89" t="str">
        <f t="shared" si="253"/>
        <v>--</v>
      </c>
      <c r="J928" s="79" t="str">
        <f>IF(DeltaCalc!P928="","--",DeltaCalc!P928)</f>
        <v>--</v>
      </c>
      <c r="K928" s="89" t="str">
        <f t="shared" si="254"/>
        <v>UWFE</v>
      </c>
      <c r="L928" s="90">
        <f>DeltaCalc!AF928</f>
        <v>57497.20688662921</v>
      </c>
      <c r="M928" s="90">
        <f t="shared" si="244"/>
        <v>53312.8046875</v>
      </c>
      <c r="N928" s="90">
        <f t="shared" si="245"/>
        <v>2981.777587890625</v>
      </c>
      <c r="O928" s="90">
        <f t="shared" si="246"/>
        <v>2981.777587890625</v>
      </c>
      <c r="P928" s="90">
        <f t="shared" si="241"/>
        <v>5963.55517578125</v>
      </c>
      <c r="Q928" s="90">
        <f t="shared" si="247"/>
        <v>58283.74609375</v>
      </c>
      <c r="R928" s="92">
        <f>Data!CG928</f>
        <v>0</v>
      </c>
      <c r="S928" s="92">
        <f>Data!CH928</f>
        <v>300</v>
      </c>
      <c r="T928" s="92">
        <f>Data!CI928</f>
        <v>800</v>
      </c>
      <c r="U928" s="92">
        <f>Data!CJ928</f>
        <v>1100</v>
      </c>
      <c r="V928" s="90">
        <f>Data!CA929</f>
        <v>408.89230346679687</v>
      </c>
      <c r="W928" s="90">
        <f>Data!CC928</f>
        <v>631.57891845703125</v>
      </c>
      <c r="X928" s="90" t="str">
        <f t="shared" si="255"/>
        <v/>
      </c>
      <c r="Y928" s="90">
        <f>Data!BU929</f>
        <v>257.322998046875</v>
      </c>
      <c r="Z928" s="90">
        <f>Data!BW928</f>
        <v>99000</v>
      </c>
      <c r="AA928" s="90" t="str">
        <f t="shared" si="256"/>
        <v/>
      </c>
      <c r="AB928" s="90">
        <f>Data!BX929</f>
        <v>181.46356201171875</v>
      </c>
      <c r="AC928" s="90">
        <f>Data!BZ928</f>
        <v>99000</v>
      </c>
      <c r="AD928" s="90" t="str">
        <f t="shared" si="257"/>
        <v/>
      </c>
    </row>
    <row r="929" spans="1:30">
      <c r="A929" s="77">
        <f t="shared" si="240"/>
        <v>199806</v>
      </c>
      <c r="B929" s="88">
        <f t="shared" si="248"/>
        <v>35854</v>
      </c>
      <c r="C929" s="79" t="str">
        <f t="shared" si="249"/>
        <v>Flood</v>
      </c>
      <c r="D929" s="79" t="str">
        <f t="shared" si="250"/>
        <v>Flood</v>
      </c>
      <c r="E929" s="79" t="str">
        <f t="shared" si="251"/>
        <v>Flood</v>
      </c>
      <c r="F929" s="89" t="str">
        <f t="shared" si="242"/>
        <v>&gt;RC</v>
      </c>
      <c r="G929" s="89" t="str">
        <f t="shared" si="243"/>
        <v>&gt;RC</v>
      </c>
      <c r="H929" s="89" t="str">
        <f t="shared" si="252"/>
        <v>Tracy</v>
      </c>
      <c r="I929" s="89" t="str">
        <f t="shared" si="253"/>
        <v>Banks</v>
      </c>
      <c r="J929" s="79" t="str">
        <f>IF(DeltaCalc!P929="","--",DeltaCalc!P929)</f>
        <v>--</v>
      </c>
      <c r="K929" s="89" t="str">
        <f t="shared" si="254"/>
        <v>UWFE</v>
      </c>
      <c r="L929" s="90">
        <f>DeltaCalc!AF929</f>
        <v>195177.79071225083</v>
      </c>
      <c r="M929" s="90">
        <f t="shared" si="244"/>
        <v>85140.6015625</v>
      </c>
      <c r="N929" s="90">
        <f t="shared" si="245"/>
        <v>8500</v>
      </c>
      <c r="O929" s="90">
        <f t="shared" si="246"/>
        <v>4244.8212890625</v>
      </c>
      <c r="P929" s="90">
        <f t="shared" si="241"/>
        <v>12744.8212890625</v>
      </c>
      <c r="Q929" s="90">
        <f t="shared" si="247"/>
        <v>215972.796875</v>
      </c>
      <c r="R929" s="92">
        <f>Data!CG929</f>
        <v>0</v>
      </c>
      <c r="S929" s="92">
        <f>Data!CH929</f>
        <v>4250</v>
      </c>
      <c r="T929" s="92">
        <f>Data!CI929</f>
        <v>2500</v>
      </c>
      <c r="U929" s="92">
        <f>Data!CJ929</f>
        <v>6750</v>
      </c>
      <c r="V929" s="90">
        <f>Data!CA930</f>
        <v>387.06607055664062</v>
      </c>
      <c r="W929" s="90">
        <f>Data!CC929</f>
        <v>631.57891845703125</v>
      </c>
      <c r="X929" s="90" t="str">
        <f t="shared" si="255"/>
        <v/>
      </c>
      <c r="Y929" s="90">
        <f>Data!BU930</f>
        <v>273.12371826171875</v>
      </c>
      <c r="Z929" s="90">
        <f>Data!BW929</f>
        <v>99000</v>
      </c>
      <c r="AA929" s="90" t="str">
        <f t="shared" si="256"/>
        <v/>
      </c>
      <c r="AB929" s="90">
        <f>Data!BX930</f>
        <v>179.10496520996094</v>
      </c>
      <c r="AC929" s="90">
        <f>Data!BZ929</f>
        <v>99000</v>
      </c>
      <c r="AD929" s="90" t="str">
        <f t="shared" si="257"/>
        <v/>
      </c>
    </row>
    <row r="930" spans="1:30">
      <c r="A930" s="77">
        <f t="shared" si="240"/>
        <v>199807</v>
      </c>
      <c r="B930" s="88">
        <f t="shared" si="248"/>
        <v>35885</v>
      </c>
      <c r="C930" s="79" t="str">
        <f t="shared" si="249"/>
        <v>Flood</v>
      </c>
      <c r="D930" s="79" t="str">
        <f t="shared" si="250"/>
        <v>Flood</v>
      </c>
      <c r="E930" s="79" t="str">
        <f t="shared" si="251"/>
        <v>Flood</v>
      </c>
      <c r="F930" s="89" t="str">
        <f t="shared" si="242"/>
        <v>&lt;RC</v>
      </c>
      <c r="G930" s="89" t="str">
        <f t="shared" si="243"/>
        <v>Storage</v>
      </c>
      <c r="H930" s="89" t="str">
        <f t="shared" si="252"/>
        <v>Tracy</v>
      </c>
      <c r="I930" s="89" t="str">
        <f t="shared" si="253"/>
        <v>Storage</v>
      </c>
      <c r="J930" s="79" t="str">
        <f>IF(DeltaCalc!P930="","--",DeltaCalc!P930)</f>
        <v>--</v>
      </c>
      <c r="K930" s="89" t="str">
        <f t="shared" si="254"/>
        <v>UWFE</v>
      </c>
      <c r="L930" s="90">
        <f>DeltaCalc!AF930</f>
        <v>63296.743544454977</v>
      </c>
      <c r="M930" s="90">
        <f t="shared" si="244"/>
        <v>67820.703125</v>
      </c>
      <c r="N930" s="90">
        <f t="shared" si="245"/>
        <v>6826.32958984375</v>
      </c>
      <c r="O930" s="90">
        <f t="shared" si="246"/>
        <v>4307.205078125</v>
      </c>
      <c r="P930" s="90">
        <f t="shared" si="241"/>
        <v>11133.53466796875</v>
      </c>
      <c r="Q930" s="90">
        <f t="shared" si="247"/>
        <v>73762.0546875</v>
      </c>
      <c r="R930" s="92">
        <f>Data!CG930</f>
        <v>0</v>
      </c>
      <c r="S930" s="92">
        <f>Data!CH930</f>
        <v>4250</v>
      </c>
      <c r="T930" s="92">
        <f>Data!CI930</f>
        <v>2500</v>
      </c>
      <c r="U930" s="92">
        <f>Data!CJ930</f>
        <v>6750</v>
      </c>
      <c r="V930" s="90">
        <f>Data!CA931</f>
        <v>305.49224853515625</v>
      </c>
      <c r="W930" s="90">
        <f>Data!CC930</f>
        <v>631.57891845703125</v>
      </c>
      <c r="X930" s="90" t="str">
        <f t="shared" si="255"/>
        <v/>
      </c>
      <c r="Y930" s="90">
        <f>Data!BU931</f>
        <v>236.21049499511719</v>
      </c>
      <c r="Z930" s="90">
        <f>Data!BW930</f>
        <v>99000</v>
      </c>
      <c r="AA930" s="90" t="str">
        <f t="shared" si="256"/>
        <v/>
      </c>
      <c r="AB930" s="90">
        <f>Data!BX931</f>
        <v>187.59373474121094</v>
      </c>
      <c r="AC930" s="90">
        <f>Data!BZ930</f>
        <v>99000</v>
      </c>
      <c r="AD930" s="90" t="str">
        <f t="shared" si="257"/>
        <v/>
      </c>
    </row>
    <row r="931" spans="1:30">
      <c r="A931" s="77">
        <f t="shared" si="240"/>
        <v>199808</v>
      </c>
      <c r="B931" s="88">
        <f t="shared" si="248"/>
        <v>35915</v>
      </c>
      <c r="C931" s="79" t="str">
        <f t="shared" si="249"/>
        <v>Keswick</v>
      </c>
      <c r="D931" s="79" t="str">
        <f t="shared" si="250"/>
        <v>Flood</v>
      </c>
      <c r="E931" s="79" t="str">
        <f t="shared" si="251"/>
        <v>Flood</v>
      </c>
      <c r="F931" s="89" t="str">
        <f t="shared" si="242"/>
        <v>&lt;RC</v>
      </c>
      <c r="G931" s="89" t="str">
        <f t="shared" si="243"/>
        <v>&lt;RC</v>
      </c>
      <c r="H931" s="89" t="str">
        <f t="shared" si="252"/>
        <v>PulseCap1</v>
      </c>
      <c r="I931" s="89" t="str">
        <f t="shared" si="253"/>
        <v>PulseCap1</v>
      </c>
      <c r="J931" s="79" t="str">
        <f>IF(DeltaCalc!P931="","--",DeltaCalc!P931)</f>
        <v>--</v>
      </c>
      <c r="K931" s="89" t="str">
        <f t="shared" si="254"/>
        <v>UWFE</v>
      </c>
      <c r="L931" s="90">
        <f>DeltaCalc!AF931</f>
        <v>44825.23828125</v>
      </c>
      <c r="M931" s="90">
        <f t="shared" si="244"/>
        <v>38025.90234375</v>
      </c>
      <c r="N931" s="90">
        <f t="shared" si="245"/>
        <v>1856.3790283203125</v>
      </c>
      <c r="O931" s="90">
        <f t="shared" si="246"/>
        <v>1856.3790283203125</v>
      </c>
      <c r="P931" s="90">
        <f t="shared" si="241"/>
        <v>3712.758056640625</v>
      </c>
      <c r="Q931" s="90">
        <f t="shared" si="247"/>
        <v>44825.23828125</v>
      </c>
      <c r="R931" s="92">
        <f>Data!CG931</f>
        <v>0</v>
      </c>
      <c r="S931" s="92">
        <f>Data!CH931</f>
        <v>1000</v>
      </c>
      <c r="T931" s="92">
        <f>Data!CI931</f>
        <v>1000</v>
      </c>
      <c r="U931" s="92">
        <f>Data!CJ931</f>
        <v>2000</v>
      </c>
      <c r="V931" s="90">
        <f>Data!CA932</f>
        <v>287.60528564453125</v>
      </c>
      <c r="W931" s="90">
        <f>Data!CC931</f>
        <v>631.57891845703125</v>
      </c>
      <c r="X931" s="90" t="str">
        <f t="shared" si="255"/>
        <v/>
      </c>
      <c r="Y931" s="90">
        <f>Data!BU932</f>
        <v>241.644287109375</v>
      </c>
      <c r="Z931" s="90">
        <f>Data!BW931</f>
        <v>450</v>
      </c>
      <c r="AA931" s="90" t="str">
        <f t="shared" si="256"/>
        <v/>
      </c>
      <c r="AB931" s="90">
        <f>Data!BX932</f>
        <v>197.61329650878906</v>
      </c>
      <c r="AC931" s="90">
        <f>Data!BZ931</f>
        <v>450</v>
      </c>
      <c r="AD931" s="90" t="str">
        <f t="shared" si="257"/>
        <v/>
      </c>
    </row>
    <row r="932" spans="1:30">
      <c r="A932" s="77">
        <f t="shared" si="240"/>
        <v>199809</v>
      </c>
      <c r="B932" s="88">
        <f t="shared" si="248"/>
        <v>35946</v>
      </c>
      <c r="C932" s="79" t="str">
        <f t="shared" si="249"/>
        <v>Flood</v>
      </c>
      <c r="D932" s="79" t="str">
        <f t="shared" si="250"/>
        <v>Flood</v>
      </c>
      <c r="E932" s="79" t="str">
        <f t="shared" si="251"/>
        <v>Flood</v>
      </c>
      <c r="F932" s="89" t="str">
        <f t="shared" si="242"/>
        <v>&lt;RC</v>
      </c>
      <c r="G932" s="89" t="str">
        <f t="shared" si="243"/>
        <v>&lt;RC</v>
      </c>
      <c r="H932" s="89" t="str">
        <f t="shared" si="252"/>
        <v>PulseCap1</v>
      </c>
      <c r="I932" s="89" t="str">
        <f t="shared" si="253"/>
        <v>PulseCap1</v>
      </c>
      <c r="J932" s="79" t="str">
        <f>IF(DeltaCalc!P932="","--",DeltaCalc!P932)</f>
        <v>--</v>
      </c>
      <c r="K932" s="89" t="str">
        <f t="shared" si="254"/>
        <v>UWFE</v>
      </c>
      <c r="L932" s="90">
        <f>DeltaCalc!AF932</f>
        <v>60196.1875</v>
      </c>
      <c r="M932" s="90">
        <f t="shared" si="244"/>
        <v>50341.9140625</v>
      </c>
      <c r="N932" s="90">
        <f t="shared" si="245"/>
        <v>2112.925537109375</v>
      </c>
      <c r="O932" s="90">
        <f t="shared" si="246"/>
        <v>2112.925537109375</v>
      </c>
      <c r="P932" s="90">
        <f t="shared" si="241"/>
        <v>4225.85107421875</v>
      </c>
      <c r="Q932" s="90">
        <f t="shared" si="247"/>
        <v>60196.1875</v>
      </c>
      <c r="R932" s="92">
        <f>Data!CG932</f>
        <v>0</v>
      </c>
      <c r="S932" s="92">
        <f>Data!CH932</f>
        <v>1000</v>
      </c>
      <c r="T932" s="92">
        <f>Data!CI932</f>
        <v>1000</v>
      </c>
      <c r="U932" s="92">
        <f>Data!CJ932</f>
        <v>2000</v>
      </c>
      <c r="V932" s="90">
        <f>Data!CA933</f>
        <v>287.0931396484375</v>
      </c>
      <c r="W932" s="90">
        <f>Data!CC932</f>
        <v>631.57891845703125</v>
      </c>
      <c r="X932" s="90" t="str">
        <f t="shared" si="255"/>
        <v/>
      </c>
      <c r="Y932" s="90">
        <f>Data!BU933</f>
        <v>255.65440368652344</v>
      </c>
      <c r="Z932" s="90">
        <f>Data!BW932</f>
        <v>450</v>
      </c>
      <c r="AA932" s="90" t="str">
        <f t="shared" si="256"/>
        <v/>
      </c>
      <c r="AB932" s="90">
        <f>Data!BX933</f>
        <v>202.99691772460937</v>
      </c>
      <c r="AC932" s="90">
        <f>Data!BZ932</f>
        <v>450</v>
      </c>
      <c r="AD932" s="90" t="str">
        <f t="shared" si="257"/>
        <v/>
      </c>
    </row>
    <row r="933" spans="1:30">
      <c r="A933" s="77">
        <f t="shared" si="240"/>
        <v>199810</v>
      </c>
      <c r="B933" s="88">
        <f t="shared" si="248"/>
        <v>35976</v>
      </c>
      <c r="C933" s="79" t="str">
        <f t="shared" si="249"/>
        <v>Flood</v>
      </c>
      <c r="D933" s="79" t="str">
        <f t="shared" si="250"/>
        <v>Flood</v>
      </c>
      <c r="E933" s="79" t="str">
        <f t="shared" si="251"/>
        <v>Flood</v>
      </c>
      <c r="F933" s="89" t="str">
        <f t="shared" si="242"/>
        <v>&lt;RC</v>
      </c>
      <c r="G933" s="89" t="str">
        <f t="shared" si="243"/>
        <v>&lt;RC</v>
      </c>
      <c r="H933" s="89" t="str">
        <f t="shared" si="252"/>
        <v>Tracy</v>
      </c>
      <c r="I933" s="89" t="str">
        <f t="shared" si="253"/>
        <v>Banks</v>
      </c>
      <c r="J933" s="79" t="str">
        <f>IF(DeltaCalc!P933="","--",DeltaCalc!P933)</f>
        <v>--</v>
      </c>
      <c r="K933" s="89" t="str">
        <f t="shared" si="254"/>
        <v>UWFE</v>
      </c>
      <c r="L933" s="90">
        <f>DeltaCalc!AF933</f>
        <v>47781.828380683975</v>
      </c>
      <c r="M933" s="90">
        <f t="shared" si="244"/>
        <v>54470.32421875</v>
      </c>
      <c r="N933" s="90">
        <f t="shared" si="245"/>
        <v>6680</v>
      </c>
      <c r="O933" s="90">
        <f t="shared" si="246"/>
        <v>4560.3330078125</v>
      </c>
      <c r="P933" s="90">
        <f t="shared" si="241"/>
        <v>11240.3330078125</v>
      </c>
      <c r="Q933" s="90">
        <f t="shared" si="247"/>
        <v>56889.3046875</v>
      </c>
      <c r="R933" s="92">
        <f>Data!CG933</f>
        <v>0</v>
      </c>
      <c r="S933" s="92">
        <f>Data!CH933</f>
        <v>2500</v>
      </c>
      <c r="T933" s="92">
        <f>Data!CI933</f>
        <v>2000</v>
      </c>
      <c r="U933" s="92">
        <f>Data!CJ933</f>
        <v>4500</v>
      </c>
      <c r="V933" s="90">
        <f>Data!CA934</f>
        <v>254.50361633300781</v>
      </c>
      <c r="W933" s="90">
        <f>Data!CC933</f>
        <v>631.57891845703125</v>
      </c>
      <c r="X933" s="90" t="str">
        <f t="shared" si="255"/>
        <v/>
      </c>
      <c r="Y933" s="90">
        <f>Data!BU934</f>
        <v>225.71583557128906</v>
      </c>
      <c r="Z933" s="90">
        <f>Data!BW933</f>
        <v>450</v>
      </c>
      <c r="AA933" s="90" t="str">
        <f t="shared" si="256"/>
        <v/>
      </c>
      <c r="AB933" s="90">
        <f>Data!BX934</f>
        <v>187.47930908203125</v>
      </c>
      <c r="AC933" s="90">
        <f>Data!BZ933</f>
        <v>450</v>
      </c>
      <c r="AD933" s="90" t="str">
        <f t="shared" si="257"/>
        <v/>
      </c>
    </row>
    <row r="934" spans="1:30">
      <c r="A934" s="77">
        <f t="shared" si="240"/>
        <v>199811</v>
      </c>
      <c r="B934" s="88">
        <f t="shared" si="248"/>
        <v>36007</v>
      </c>
      <c r="C934" s="79" t="str">
        <f t="shared" si="249"/>
        <v>Flood</v>
      </c>
      <c r="D934" s="79" t="str">
        <f t="shared" si="250"/>
        <v>Flood</v>
      </c>
      <c r="E934" s="79" t="str">
        <f t="shared" si="251"/>
        <v>Flood</v>
      </c>
      <c r="F934" s="89" t="str">
        <f t="shared" si="242"/>
        <v>&lt;RC</v>
      </c>
      <c r="G934" s="89" t="str">
        <f t="shared" si="243"/>
        <v>&lt;RC</v>
      </c>
      <c r="H934" s="89" t="str">
        <f t="shared" si="252"/>
        <v>Tracy</v>
      </c>
      <c r="I934" s="89" t="str">
        <f t="shared" si="253"/>
        <v>Banks</v>
      </c>
      <c r="J934" s="79" t="str">
        <f>IF(DeltaCalc!P934="","--",DeltaCalc!P934)</f>
        <v>--</v>
      </c>
      <c r="K934" s="89" t="str">
        <f t="shared" si="254"/>
        <v>UWFE</v>
      </c>
      <c r="L934" s="90">
        <f>DeltaCalc!AF934</f>
        <v>25320.34765625</v>
      </c>
      <c r="M934" s="90">
        <f t="shared" si="244"/>
        <v>27260.486328125</v>
      </c>
      <c r="N934" s="90">
        <f t="shared" si="245"/>
        <v>6680</v>
      </c>
      <c r="O934" s="90">
        <f t="shared" si="246"/>
        <v>4600</v>
      </c>
      <c r="P934" s="90">
        <f t="shared" si="241"/>
        <v>11280</v>
      </c>
      <c r="Q934" s="90">
        <f t="shared" si="247"/>
        <v>25320.34765625</v>
      </c>
      <c r="R934" s="92">
        <f>Data!CG934</f>
        <v>0</v>
      </c>
      <c r="S934" s="92">
        <f>Data!CH934</f>
        <v>6680</v>
      </c>
      <c r="T934" s="92">
        <f>Data!CI934</f>
        <v>4600</v>
      </c>
      <c r="U934" s="92">
        <f>Data!CJ934</f>
        <v>11280</v>
      </c>
      <c r="V934" s="90">
        <f>Data!CA935</f>
        <v>250.67820739746094</v>
      </c>
      <c r="W934" s="90">
        <f>Data!CC934</f>
        <v>631.57891845703125</v>
      </c>
      <c r="X934" s="90" t="str">
        <f t="shared" si="255"/>
        <v/>
      </c>
      <c r="Y934" s="90">
        <f>Data!BU935</f>
        <v>212.70179748535156</v>
      </c>
      <c r="Z934" s="90">
        <f>Data!BW934</f>
        <v>450</v>
      </c>
      <c r="AA934" s="90" t="str">
        <f t="shared" si="256"/>
        <v/>
      </c>
      <c r="AB934" s="90">
        <f>Data!BX935</f>
        <v>189.62852478027344</v>
      </c>
      <c r="AC934" s="90">
        <f>Data!BZ934</f>
        <v>450</v>
      </c>
      <c r="AD934" s="90" t="str">
        <f t="shared" si="257"/>
        <v/>
      </c>
    </row>
    <row r="935" spans="1:30">
      <c r="A935" s="77">
        <f t="shared" si="240"/>
        <v>199812</v>
      </c>
      <c r="B935" s="88">
        <f t="shared" si="248"/>
        <v>36038</v>
      </c>
      <c r="C935" s="79" t="str">
        <f t="shared" si="249"/>
        <v>Flood</v>
      </c>
      <c r="D935" s="79" t="str">
        <f t="shared" si="250"/>
        <v>Flood</v>
      </c>
      <c r="E935" s="79" t="str">
        <f t="shared" si="251"/>
        <v>Flood</v>
      </c>
      <c r="F935" s="89" t="str">
        <f t="shared" si="242"/>
        <v>&lt;RC</v>
      </c>
      <c r="G935" s="89" t="str">
        <f t="shared" si="243"/>
        <v>&lt;RC</v>
      </c>
      <c r="H935" s="89" t="str">
        <f t="shared" si="252"/>
        <v>Tracy</v>
      </c>
      <c r="I935" s="89" t="str">
        <f t="shared" si="253"/>
        <v>Banks</v>
      </c>
      <c r="J935" s="79" t="str">
        <f>IF(DeltaCalc!P935="","--",DeltaCalc!P935)</f>
        <v>--</v>
      </c>
      <c r="K935" s="89" t="str">
        <f t="shared" si="254"/>
        <v>UWFE</v>
      </c>
      <c r="L935" s="90">
        <f>DeltaCalc!AF935</f>
        <v>10040.76171875</v>
      </c>
      <c r="M935" s="90">
        <f t="shared" si="244"/>
        <v>21418.505859375</v>
      </c>
      <c r="N935" s="90">
        <f t="shared" si="245"/>
        <v>6680</v>
      </c>
      <c r="O935" s="90">
        <f t="shared" si="246"/>
        <v>4567.4970703125</v>
      </c>
      <c r="P935" s="90">
        <f t="shared" si="241"/>
        <v>11247.4970703125</v>
      </c>
      <c r="Q935" s="90">
        <f t="shared" si="247"/>
        <v>10040.76171875</v>
      </c>
      <c r="R935" s="92">
        <f>Data!CG935</f>
        <v>0</v>
      </c>
      <c r="S935" s="92">
        <f>Data!CH935</f>
        <v>6680</v>
      </c>
      <c r="T935" s="92">
        <f>Data!CI935</f>
        <v>4567.4970703125</v>
      </c>
      <c r="U935" s="92">
        <f>Data!CJ935</f>
        <v>11247.4970703125</v>
      </c>
      <c r="V935" s="90">
        <f>Data!CA936</f>
        <v>209.14883422851563</v>
      </c>
      <c r="W935" s="90">
        <f>Data!CC935</f>
        <v>631.57891845703125</v>
      </c>
      <c r="X935" s="90" t="str">
        <f t="shared" si="255"/>
        <v/>
      </c>
      <c r="Y935" s="90">
        <f>Data!BU936</f>
        <v>225.12892150878906</v>
      </c>
      <c r="Z935" s="90">
        <f>Data!BW935</f>
        <v>1350</v>
      </c>
      <c r="AA935" s="90" t="str">
        <f t="shared" si="256"/>
        <v/>
      </c>
      <c r="AB935" s="90">
        <f>Data!BX936</f>
        <v>196.56129455566406</v>
      </c>
      <c r="AC935" s="90">
        <f>Data!BZ935</f>
        <v>1650</v>
      </c>
      <c r="AD935" s="90" t="str">
        <f t="shared" si="257"/>
        <v/>
      </c>
    </row>
    <row r="936" spans="1:30">
      <c r="A936" s="77">
        <f t="shared" si="240"/>
        <v>199813</v>
      </c>
      <c r="B936" s="88">
        <f t="shared" si="248"/>
        <v>36068</v>
      </c>
      <c r="C936" s="79" t="str">
        <f t="shared" si="249"/>
        <v>Flood</v>
      </c>
      <c r="D936" s="79" t="str">
        <f t="shared" si="250"/>
        <v>Flood</v>
      </c>
      <c r="E936" s="79" t="str">
        <f t="shared" si="251"/>
        <v>Flood</v>
      </c>
      <c r="F936" s="89" t="str">
        <f t="shared" si="242"/>
        <v>&lt;RC</v>
      </c>
      <c r="G936" s="89" t="str">
        <f t="shared" si="243"/>
        <v>&lt;RC</v>
      </c>
      <c r="H936" s="89" t="str">
        <f t="shared" si="252"/>
        <v>Tracy</v>
      </c>
      <c r="I936" s="89" t="str">
        <f t="shared" si="253"/>
        <v>Banks</v>
      </c>
      <c r="J936" s="79" t="str">
        <f>IF(DeltaCalc!P936="","--",DeltaCalc!P936)</f>
        <v>--</v>
      </c>
      <c r="K936" s="89" t="str">
        <f t="shared" si="254"/>
        <v>UWFE</v>
      </c>
      <c r="L936" s="90">
        <f>DeltaCalc!AF936</f>
        <v>9350.728515625</v>
      </c>
      <c r="M936" s="90">
        <f t="shared" si="244"/>
        <v>26969.087890625</v>
      </c>
      <c r="N936" s="90">
        <f t="shared" si="245"/>
        <v>6680</v>
      </c>
      <c r="O936" s="90">
        <f t="shared" si="246"/>
        <v>4488.326171875</v>
      </c>
      <c r="P936" s="90">
        <f t="shared" si="241"/>
        <v>11168.326171875</v>
      </c>
      <c r="Q936" s="90">
        <f t="shared" si="247"/>
        <v>9350.728515625</v>
      </c>
      <c r="R936" s="92">
        <f>Data!CG936</f>
        <v>0</v>
      </c>
      <c r="S936" s="92">
        <f>Data!CH936</f>
        <v>6680</v>
      </c>
      <c r="T936" s="92">
        <f>Data!CI936</f>
        <v>4488.326171875</v>
      </c>
      <c r="U936" s="92">
        <f>Data!CJ936</f>
        <v>11168.326171875</v>
      </c>
      <c r="V936" s="90">
        <f>Data!CA937</f>
        <v>203.04891967773437</v>
      </c>
      <c r="W936" s="90">
        <f>Data!CC936</f>
        <v>964.91229248046875</v>
      </c>
      <c r="X936" s="90" t="str">
        <f t="shared" si="255"/>
        <v/>
      </c>
      <c r="Y936" s="90">
        <f>Data!BU937</f>
        <v>216.11813354492187</v>
      </c>
      <c r="Z936" s="90">
        <f>Data!BW936</f>
        <v>99000</v>
      </c>
      <c r="AA936" s="90" t="str">
        <f t="shared" si="256"/>
        <v/>
      </c>
      <c r="AB936" s="90">
        <f>Data!BX937</f>
        <v>197.02409362792969</v>
      </c>
      <c r="AC936" s="90">
        <f>Data!BZ936</f>
        <v>99000</v>
      </c>
      <c r="AD936" s="90" t="str">
        <f t="shared" si="257"/>
        <v/>
      </c>
    </row>
    <row r="937" spans="1:30">
      <c r="A937" s="77">
        <f t="shared" si="240"/>
        <v>199902</v>
      </c>
      <c r="B937" s="88">
        <f t="shared" si="248"/>
        <v>36099</v>
      </c>
      <c r="C937" s="79" t="str">
        <f t="shared" si="249"/>
        <v>Flood</v>
      </c>
      <c r="D937" s="79" t="str">
        <f t="shared" si="250"/>
        <v>Nimbus</v>
      </c>
      <c r="E937" s="79" t="str">
        <f t="shared" si="251"/>
        <v>Flood</v>
      </c>
      <c r="F937" s="89" t="str">
        <f t="shared" si="242"/>
        <v>&lt;RC</v>
      </c>
      <c r="G937" s="89" t="str">
        <f t="shared" si="243"/>
        <v>Storage</v>
      </c>
      <c r="H937" s="89" t="str">
        <f t="shared" si="252"/>
        <v>Tracy</v>
      </c>
      <c r="I937" s="89" t="str">
        <f t="shared" si="253"/>
        <v>Banks</v>
      </c>
      <c r="J937" s="79" t="str">
        <f>IF(DeltaCalc!P937="","--",DeltaCalc!P937)</f>
        <v>--</v>
      </c>
      <c r="K937" s="89" t="str">
        <f t="shared" si="254"/>
        <v>UWFE</v>
      </c>
      <c r="L937" s="90">
        <f>DeltaCalc!AF937</f>
        <v>3415.667724609375</v>
      </c>
      <c r="M937" s="90">
        <f t="shared" si="244"/>
        <v>18781.294921875</v>
      </c>
      <c r="N937" s="90">
        <f t="shared" si="245"/>
        <v>6680</v>
      </c>
      <c r="O937" s="90">
        <f t="shared" si="246"/>
        <v>4383.267578125</v>
      </c>
      <c r="P937" s="90">
        <f t="shared" si="241"/>
        <v>11063.267578125</v>
      </c>
      <c r="Q937" s="90">
        <f t="shared" si="247"/>
        <v>3415.667724609375</v>
      </c>
      <c r="R937" s="92">
        <f>Data!CG937</f>
        <v>0</v>
      </c>
      <c r="S937" s="92">
        <f>Data!CH937</f>
        <v>6611.31103515625</v>
      </c>
      <c r="T937" s="92">
        <f>Data!CI937</f>
        <v>4383.267578125</v>
      </c>
      <c r="U937" s="92">
        <f>Data!CJ937</f>
        <v>10994.5791015625</v>
      </c>
      <c r="V937" s="90">
        <f>Data!CA938</f>
        <v>219.44290161132812</v>
      </c>
      <c r="W937" s="90">
        <f>Data!CC937</f>
        <v>964.91229248046875</v>
      </c>
      <c r="X937" s="90" t="str">
        <f t="shared" si="255"/>
        <v/>
      </c>
      <c r="Y937" s="90">
        <f>Data!BU938</f>
        <v>232.01759338378906</v>
      </c>
      <c r="Z937" s="90">
        <f>Data!BW937</f>
        <v>99000</v>
      </c>
      <c r="AA937" s="90" t="str">
        <f t="shared" si="256"/>
        <v/>
      </c>
      <c r="AB937" s="90">
        <f>Data!BX938</f>
        <v>216.96127319335937</v>
      </c>
      <c r="AC937" s="90">
        <f>Data!BZ937</f>
        <v>99000</v>
      </c>
      <c r="AD937" s="90" t="str">
        <f t="shared" si="257"/>
        <v/>
      </c>
    </row>
    <row r="938" spans="1:30">
      <c r="A938" s="77">
        <f t="shared" si="240"/>
        <v>199903</v>
      </c>
      <c r="B938" s="88">
        <f t="shared" si="248"/>
        <v>36129</v>
      </c>
      <c r="C938" s="79" t="str">
        <f t="shared" si="249"/>
        <v>Flood</v>
      </c>
      <c r="D938" s="79" t="str">
        <f t="shared" si="250"/>
        <v>Flood</v>
      </c>
      <c r="E938" s="79" t="str">
        <f t="shared" si="251"/>
        <v>Flood</v>
      </c>
      <c r="F938" s="89" t="str">
        <f t="shared" si="242"/>
        <v>&lt;RC</v>
      </c>
      <c r="G938" s="89" t="str">
        <f t="shared" si="243"/>
        <v>Storage</v>
      </c>
      <c r="H938" s="89" t="str">
        <f t="shared" si="252"/>
        <v>Tracy</v>
      </c>
      <c r="I938" s="89" t="str">
        <f t="shared" si="253"/>
        <v>Banks</v>
      </c>
      <c r="J938" s="79" t="str">
        <f>IF(DeltaCalc!P938="","--",DeltaCalc!P938)</f>
        <v>--</v>
      </c>
      <c r="K938" s="89" t="str">
        <f t="shared" si="254"/>
        <v>UWFE</v>
      </c>
      <c r="L938" s="90">
        <f>DeltaCalc!AF938</f>
        <v>6034.9501953125</v>
      </c>
      <c r="M938" s="90">
        <f t="shared" si="244"/>
        <v>26609.005859375</v>
      </c>
      <c r="N938" s="90">
        <f t="shared" si="245"/>
        <v>6680</v>
      </c>
      <c r="O938" s="90">
        <f t="shared" si="246"/>
        <v>4262.58740234375</v>
      </c>
      <c r="P938" s="90">
        <f t="shared" si="241"/>
        <v>10942.58740234375</v>
      </c>
      <c r="Q938" s="90">
        <f t="shared" si="247"/>
        <v>6034.9501953125</v>
      </c>
      <c r="R938" s="92">
        <f>Data!CG938</f>
        <v>0</v>
      </c>
      <c r="S938" s="92">
        <f>Data!CH938</f>
        <v>3480.94677734375</v>
      </c>
      <c r="T938" s="92">
        <f>Data!CI938</f>
        <v>4262.58740234375</v>
      </c>
      <c r="U938" s="92">
        <f>Data!CJ938</f>
        <v>7743.5341796875</v>
      </c>
      <c r="V938" s="90">
        <f>Data!CA939</f>
        <v>247.95774841308594</v>
      </c>
      <c r="W938" s="90">
        <f>Data!CC938</f>
        <v>964.91229248046875</v>
      </c>
      <c r="X938" s="90" t="str">
        <f t="shared" si="255"/>
        <v/>
      </c>
      <c r="Y938" s="90">
        <f>Data!BU939</f>
        <v>289.78463745117187</v>
      </c>
      <c r="Z938" s="90">
        <f>Data!BW938</f>
        <v>99000</v>
      </c>
      <c r="AA938" s="90" t="str">
        <f t="shared" si="256"/>
        <v/>
      </c>
      <c r="AB938" s="90">
        <f>Data!BX939</f>
        <v>196.72030639648437</v>
      </c>
      <c r="AC938" s="90">
        <f>Data!BZ938</f>
        <v>99000</v>
      </c>
      <c r="AD938" s="90" t="str">
        <f t="shared" si="257"/>
        <v/>
      </c>
    </row>
    <row r="939" spans="1:30">
      <c r="A939" s="77">
        <f t="shared" si="240"/>
        <v>199904</v>
      </c>
      <c r="B939" s="88">
        <f t="shared" si="248"/>
        <v>36160</v>
      </c>
      <c r="C939" s="79" t="str">
        <f t="shared" si="249"/>
        <v>Flood</v>
      </c>
      <c r="D939" s="79" t="str">
        <f t="shared" si="250"/>
        <v>Flood</v>
      </c>
      <c r="E939" s="79" t="str">
        <f t="shared" si="251"/>
        <v>Flood</v>
      </c>
      <c r="F939" s="89" t="str">
        <f t="shared" si="242"/>
        <v>&lt;RC</v>
      </c>
      <c r="G939" s="89" t="str">
        <f t="shared" si="243"/>
        <v>Storage</v>
      </c>
      <c r="H939" s="89" t="str">
        <f t="shared" si="252"/>
        <v>--</v>
      </c>
      <c r="I939" s="89" t="str">
        <f t="shared" si="253"/>
        <v>Storage</v>
      </c>
      <c r="J939" s="79" t="str">
        <f>IF(DeltaCalc!P939="","--",DeltaCalc!P939)</f>
        <v>--</v>
      </c>
      <c r="K939" s="89" t="str">
        <f t="shared" si="254"/>
        <v>UWFE</v>
      </c>
      <c r="L939" s="90">
        <f>DeltaCalc!AF939</f>
        <v>25583.146484375</v>
      </c>
      <c r="M939" s="90">
        <f t="shared" si="244"/>
        <v>34750.08203125</v>
      </c>
      <c r="N939" s="90">
        <f t="shared" si="245"/>
        <v>4053.439208984375</v>
      </c>
      <c r="O939" s="90">
        <f t="shared" si="246"/>
        <v>4053.439208984375</v>
      </c>
      <c r="P939" s="90">
        <f t="shared" si="241"/>
        <v>8106.87841796875</v>
      </c>
      <c r="Q939" s="90">
        <f t="shared" si="247"/>
        <v>25583.146484375</v>
      </c>
      <c r="R939" s="92">
        <f>Data!CG939</f>
        <v>0</v>
      </c>
      <c r="S939" s="92">
        <f>Data!CH939</f>
        <v>3150.311279296875</v>
      </c>
      <c r="T939" s="92">
        <f>Data!CI939</f>
        <v>3750</v>
      </c>
      <c r="U939" s="92">
        <f>Data!CJ939</f>
        <v>6900.3115234375</v>
      </c>
      <c r="V939" s="90">
        <f>Data!CA940</f>
        <v>257.39495849609375</v>
      </c>
      <c r="W939" s="90">
        <f>Data!CC939</f>
        <v>964.91229248046875</v>
      </c>
      <c r="X939" s="90" t="str">
        <f t="shared" si="255"/>
        <v/>
      </c>
      <c r="Y939" s="90">
        <f>Data!BU940</f>
        <v>229.42051696777344</v>
      </c>
      <c r="Z939" s="90">
        <f>Data!BW939</f>
        <v>99000</v>
      </c>
      <c r="AA939" s="90" t="str">
        <f t="shared" si="256"/>
        <v/>
      </c>
      <c r="AB939" s="90">
        <f>Data!BX940</f>
        <v>166.05937194824219</v>
      </c>
      <c r="AC939" s="90">
        <f>Data!BZ939</f>
        <v>99000</v>
      </c>
      <c r="AD939" s="90" t="str">
        <f t="shared" si="257"/>
        <v/>
      </c>
    </row>
    <row r="940" spans="1:30">
      <c r="A940" s="77">
        <f t="shared" si="240"/>
        <v>199905</v>
      </c>
      <c r="B940" s="88">
        <f t="shared" si="248"/>
        <v>36191</v>
      </c>
      <c r="C940" s="79" t="str">
        <f t="shared" si="249"/>
        <v>Flood</v>
      </c>
      <c r="D940" s="79" t="str">
        <f t="shared" si="250"/>
        <v>Flood</v>
      </c>
      <c r="E940" s="79" t="str">
        <f t="shared" si="251"/>
        <v>Flood</v>
      </c>
      <c r="F940" s="89" t="str">
        <f t="shared" si="242"/>
        <v>&lt;RC</v>
      </c>
      <c r="G940" s="89" t="str">
        <f t="shared" si="243"/>
        <v>&gt;RC</v>
      </c>
      <c r="H940" s="89" t="str">
        <f t="shared" si="252"/>
        <v>--</v>
      </c>
      <c r="I940" s="89" t="str">
        <f t="shared" si="253"/>
        <v>--</v>
      </c>
      <c r="J940" s="79" t="str">
        <f>IF(DeltaCalc!P940="","--",DeltaCalc!P940)</f>
        <v>--</v>
      </c>
      <c r="K940" s="89" t="str">
        <f t="shared" si="254"/>
        <v>UWFE</v>
      </c>
      <c r="L940" s="90">
        <f>DeltaCalc!AF940</f>
        <v>32967.23046875</v>
      </c>
      <c r="M940" s="90">
        <f t="shared" si="244"/>
        <v>38368.78125</v>
      </c>
      <c r="N940" s="90">
        <f t="shared" si="245"/>
        <v>4052.61279296875</v>
      </c>
      <c r="O940" s="90">
        <f t="shared" si="246"/>
        <v>4052.61279296875</v>
      </c>
      <c r="P940" s="90">
        <f t="shared" si="241"/>
        <v>8105.2255859375</v>
      </c>
      <c r="Q940" s="90">
        <f t="shared" si="247"/>
        <v>32967.23046875</v>
      </c>
      <c r="R940" s="92">
        <f>Data!CG940</f>
        <v>0</v>
      </c>
      <c r="S940" s="92">
        <f>Data!CH940</f>
        <v>412.59808349609375</v>
      </c>
      <c r="T940" s="92">
        <f>Data!CI940</f>
        <v>3000</v>
      </c>
      <c r="U940" s="92">
        <f>Data!CJ940</f>
        <v>3412.59814453125</v>
      </c>
      <c r="V940" s="90">
        <f>Data!CA941</f>
        <v>318.94235229492187</v>
      </c>
      <c r="W940" s="90">
        <f>Data!CC940</f>
        <v>631.57891845703125</v>
      </c>
      <c r="X940" s="90" t="str">
        <f t="shared" si="255"/>
        <v/>
      </c>
      <c r="Y940" s="90">
        <f>Data!BU941</f>
        <v>220.16004943847656</v>
      </c>
      <c r="Z940" s="90">
        <f>Data!BW940</f>
        <v>99000</v>
      </c>
      <c r="AA940" s="90" t="str">
        <f t="shared" si="256"/>
        <v/>
      </c>
      <c r="AB940" s="90">
        <f>Data!BX941</f>
        <v>173.4951171875</v>
      </c>
      <c r="AC940" s="90">
        <f>Data!BZ940</f>
        <v>99000</v>
      </c>
      <c r="AD940" s="90" t="str">
        <f t="shared" si="257"/>
        <v/>
      </c>
    </row>
    <row r="941" spans="1:30">
      <c r="A941" s="77">
        <f t="shared" si="240"/>
        <v>199906</v>
      </c>
      <c r="B941" s="88">
        <f t="shared" si="248"/>
        <v>36219</v>
      </c>
      <c r="C941" s="79" t="str">
        <f t="shared" si="249"/>
        <v>Flood</v>
      </c>
      <c r="D941" s="79" t="str">
        <f t="shared" si="250"/>
        <v>Flood</v>
      </c>
      <c r="E941" s="79" t="str">
        <f t="shared" si="251"/>
        <v>Flood</v>
      </c>
      <c r="F941" s="89" t="str">
        <f t="shared" si="242"/>
        <v>&lt;RC</v>
      </c>
      <c r="G941" s="89" t="str">
        <f t="shared" si="243"/>
        <v>Storage</v>
      </c>
      <c r="H941" s="89" t="str">
        <f t="shared" si="252"/>
        <v>Tracy</v>
      </c>
      <c r="I941" s="89" t="str">
        <f t="shared" si="253"/>
        <v>Storage</v>
      </c>
      <c r="J941" s="79" t="str">
        <f>IF(DeltaCalc!P941="","--",DeltaCalc!P941)</f>
        <v>--</v>
      </c>
      <c r="K941" s="89" t="str">
        <f t="shared" si="254"/>
        <v>UWFE</v>
      </c>
      <c r="L941" s="90">
        <f>DeltaCalc!AF941</f>
        <v>71214.572920366249</v>
      </c>
      <c r="M941" s="90">
        <f t="shared" si="244"/>
        <v>68925.734375</v>
      </c>
      <c r="N941" s="90">
        <f t="shared" si="245"/>
        <v>7400.41845703125</v>
      </c>
      <c r="O941" s="90">
        <f t="shared" si="246"/>
        <v>4252.5009765625</v>
      </c>
      <c r="P941" s="90">
        <f t="shared" si="241"/>
        <v>11652.91943359375</v>
      </c>
      <c r="Q941" s="90">
        <f t="shared" si="247"/>
        <v>80127.5546875</v>
      </c>
      <c r="R941" s="92">
        <f>Data!CG941</f>
        <v>0</v>
      </c>
      <c r="S941" s="92">
        <f>Data!CH941</f>
        <v>4225.32568359375</v>
      </c>
      <c r="T941" s="92">
        <f>Data!CI941</f>
        <v>2500</v>
      </c>
      <c r="U941" s="92">
        <f>Data!CJ941</f>
        <v>6725.32568359375</v>
      </c>
      <c r="V941" s="90">
        <f>Data!CA942</f>
        <v>350.73928833007812</v>
      </c>
      <c r="W941" s="90">
        <f>Data!CC941</f>
        <v>631.57891845703125</v>
      </c>
      <c r="X941" s="90" t="str">
        <f t="shared" si="255"/>
        <v/>
      </c>
      <c r="Y941" s="90">
        <f>Data!BU942</f>
        <v>224.03718566894531</v>
      </c>
      <c r="Z941" s="90">
        <f>Data!BW941</f>
        <v>99000</v>
      </c>
      <c r="AA941" s="90" t="str">
        <f t="shared" si="256"/>
        <v/>
      </c>
      <c r="AB941" s="90">
        <f>Data!BX942</f>
        <v>178.88504028320312</v>
      </c>
      <c r="AC941" s="90">
        <f>Data!BZ941</f>
        <v>99000</v>
      </c>
      <c r="AD941" s="90" t="str">
        <f t="shared" si="257"/>
        <v/>
      </c>
    </row>
    <row r="942" spans="1:30">
      <c r="A942" s="77">
        <f t="shared" si="240"/>
        <v>199907</v>
      </c>
      <c r="B942" s="88">
        <f t="shared" si="248"/>
        <v>36250</v>
      </c>
      <c r="C942" s="79" t="str">
        <f t="shared" si="249"/>
        <v>Flood</v>
      </c>
      <c r="D942" s="79" t="str">
        <f t="shared" si="250"/>
        <v>Flood</v>
      </c>
      <c r="E942" s="79" t="str">
        <f t="shared" si="251"/>
        <v>Flood</v>
      </c>
      <c r="F942" s="89" t="str">
        <f t="shared" si="242"/>
        <v>&gt;RC</v>
      </c>
      <c r="G942" s="89" t="str">
        <f t="shared" si="243"/>
        <v>Storage</v>
      </c>
      <c r="H942" s="89" t="str">
        <f t="shared" si="252"/>
        <v>Tracy</v>
      </c>
      <c r="I942" s="89" t="str">
        <f t="shared" si="253"/>
        <v>Storage</v>
      </c>
      <c r="J942" s="79" t="str">
        <f>IF(DeltaCalc!P942="","--",DeltaCalc!P942)</f>
        <v>--</v>
      </c>
      <c r="K942" s="89" t="str">
        <f t="shared" si="254"/>
        <v>UWFE</v>
      </c>
      <c r="L942" s="90">
        <f>DeltaCalc!AF942</f>
        <v>43602.716981389123</v>
      </c>
      <c r="M942" s="90">
        <f t="shared" si="244"/>
        <v>55622.98828125</v>
      </c>
      <c r="N942" s="90">
        <f t="shared" si="245"/>
        <v>4979.93896484375</v>
      </c>
      <c r="O942" s="90">
        <f t="shared" si="246"/>
        <v>4255.5439453125</v>
      </c>
      <c r="P942" s="90">
        <f t="shared" si="241"/>
        <v>9235.48291015625</v>
      </c>
      <c r="Q942" s="90">
        <f t="shared" si="247"/>
        <v>43802.52734375</v>
      </c>
      <c r="R942" s="92">
        <f>Data!CG942</f>
        <v>0</v>
      </c>
      <c r="S942" s="92">
        <f>Data!CH942</f>
        <v>2110.3984375</v>
      </c>
      <c r="T942" s="92">
        <f>Data!CI942</f>
        <v>800</v>
      </c>
      <c r="U942" s="92">
        <f>Data!CJ942</f>
        <v>2910.3984375</v>
      </c>
      <c r="V942" s="90">
        <f>Data!CA943</f>
        <v>357.06927490234375</v>
      </c>
      <c r="W942" s="90">
        <f>Data!CC942</f>
        <v>631.57891845703125</v>
      </c>
      <c r="X942" s="90" t="str">
        <f t="shared" si="255"/>
        <v/>
      </c>
      <c r="Y942" s="90">
        <f>Data!BU943</f>
        <v>225.28500366210937</v>
      </c>
      <c r="Z942" s="90">
        <f>Data!BW942</f>
        <v>99000</v>
      </c>
      <c r="AA942" s="90" t="str">
        <f t="shared" si="256"/>
        <v/>
      </c>
      <c r="AB942" s="90">
        <f>Data!BX943</f>
        <v>177.22698974609375</v>
      </c>
      <c r="AC942" s="90">
        <f>Data!BZ942</f>
        <v>99000</v>
      </c>
      <c r="AD942" s="90" t="str">
        <f t="shared" si="257"/>
        <v/>
      </c>
    </row>
    <row r="943" spans="1:30">
      <c r="A943" s="77">
        <f t="shared" si="240"/>
        <v>199908</v>
      </c>
      <c r="B943" s="88">
        <f t="shared" si="248"/>
        <v>36280</v>
      </c>
      <c r="C943" s="79" t="str">
        <f t="shared" si="249"/>
        <v>Keswick</v>
      </c>
      <c r="D943" s="79" t="str">
        <f t="shared" si="250"/>
        <v>Flood</v>
      </c>
      <c r="E943" s="79" t="str">
        <f t="shared" si="251"/>
        <v>Therm.</v>
      </c>
      <c r="F943" s="89" t="str">
        <f t="shared" si="242"/>
        <v>&gt;RC</v>
      </c>
      <c r="G943" s="89" t="str">
        <f t="shared" si="243"/>
        <v>&lt;RC</v>
      </c>
      <c r="H943" s="89" t="str">
        <f t="shared" si="252"/>
        <v>PulseCap1</v>
      </c>
      <c r="I943" s="89" t="str">
        <f t="shared" si="253"/>
        <v>PulseCap1</v>
      </c>
      <c r="J943" s="79" t="str">
        <f>IF(DeltaCalc!P943="","--",DeltaCalc!P943)</f>
        <v>--</v>
      </c>
      <c r="K943" s="89" t="str">
        <f t="shared" si="254"/>
        <v>UWFE</v>
      </c>
      <c r="L943" s="90">
        <f>DeltaCalc!AF943</f>
        <v>17822.658203125</v>
      </c>
      <c r="M943" s="90">
        <f t="shared" si="244"/>
        <v>23205.755859375</v>
      </c>
      <c r="N943" s="90">
        <f t="shared" si="245"/>
        <v>819.19512939453125</v>
      </c>
      <c r="O943" s="90">
        <f t="shared" si="246"/>
        <v>819.19512939453125</v>
      </c>
      <c r="P943" s="90">
        <f t="shared" ref="P943:P996" si="258">N943+O943</f>
        <v>1638.3902587890625</v>
      </c>
      <c r="Q943" s="90">
        <f t="shared" si="247"/>
        <v>17822.658203125</v>
      </c>
      <c r="R943" s="92">
        <f>Data!CG943</f>
        <v>0</v>
      </c>
      <c r="S943" s="92">
        <f>Data!CH943</f>
        <v>767.0616455078125</v>
      </c>
      <c r="T943" s="92">
        <f>Data!CI943</f>
        <v>800</v>
      </c>
      <c r="U943" s="92">
        <f>Data!CJ943</f>
        <v>1567.0616455078125</v>
      </c>
      <c r="V943" s="90">
        <f>Data!CA944</f>
        <v>389.40072631835937</v>
      </c>
      <c r="W943" s="90">
        <f>Data!CC943</f>
        <v>631.57891845703125</v>
      </c>
      <c r="X943" s="90" t="str">
        <f t="shared" si="255"/>
        <v/>
      </c>
      <c r="Y943" s="90">
        <f>Data!BU944</f>
        <v>243.05233764648437</v>
      </c>
      <c r="Z943" s="90">
        <f>Data!BW943</f>
        <v>450</v>
      </c>
      <c r="AA943" s="90" t="str">
        <f t="shared" si="256"/>
        <v/>
      </c>
      <c r="AB943" s="90">
        <f>Data!BX944</f>
        <v>198.67707824707031</v>
      </c>
      <c r="AC943" s="90">
        <f>Data!BZ943</f>
        <v>450</v>
      </c>
      <c r="AD943" s="90" t="str">
        <f t="shared" si="257"/>
        <v/>
      </c>
    </row>
    <row r="944" spans="1:30">
      <c r="A944" s="77">
        <f t="shared" si="240"/>
        <v>199909</v>
      </c>
      <c r="B944" s="88">
        <f t="shared" si="248"/>
        <v>36311</v>
      </c>
      <c r="C944" s="79" t="str">
        <f t="shared" si="249"/>
        <v>Flood</v>
      </c>
      <c r="D944" s="79" t="str">
        <f t="shared" si="250"/>
        <v>Flood</v>
      </c>
      <c r="E944" s="79" t="str">
        <f t="shared" si="251"/>
        <v>Flood</v>
      </c>
      <c r="F944" s="89" t="str">
        <f t="shared" si="242"/>
        <v>&lt;RC</v>
      </c>
      <c r="G944" s="89" t="str">
        <f t="shared" si="243"/>
        <v>&lt;RC</v>
      </c>
      <c r="H944" s="89" t="str">
        <f t="shared" si="252"/>
        <v>PulseCap1</v>
      </c>
      <c r="I944" s="89" t="str">
        <f t="shared" si="253"/>
        <v>PulseCap1</v>
      </c>
      <c r="J944" s="79" t="str">
        <f>IF(DeltaCalc!P944="","--",DeltaCalc!P944)</f>
        <v>--</v>
      </c>
      <c r="K944" s="89" t="str">
        <f t="shared" si="254"/>
        <v>UWFE</v>
      </c>
      <c r="L944" s="90">
        <f>DeltaCalc!AF944</f>
        <v>15698.224609375</v>
      </c>
      <c r="M944" s="90">
        <f t="shared" si="244"/>
        <v>18391.2421875</v>
      </c>
      <c r="N944" s="90">
        <f t="shared" si="245"/>
        <v>700</v>
      </c>
      <c r="O944" s="90">
        <f t="shared" si="246"/>
        <v>800</v>
      </c>
      <c r="P944" s="90">
        <f t="shared" si="258"/>
        <v>1500</v>
      </c>
      <c r="Q944" s="90">
        <f t="shared" si="247"/>
        <v>15698.224609375</v>
      </c>
      <c r="R944" s="92">
        <f>Data!CG944</f>
        <v>0</v>
      </c>
      <c r="S944" s="92">
        <f>Data!CH944</f>
        <v>1000</v>
      </c>
      <c r="T944" s="92">
        <f>Data!CI944</f>
        <v>991.2276611328125</v>
      </c>
      <c r="U944" s="92">
        <f>Data!CJ944</f>
        <v>1991.2276611328125</v>
      </c>
      <c r="V944" s="90">
        <f>Data!CA945</f>
        <v>379.6951904296875</v>
      </c>
      <c r="W944" s="90">
        <f>Data!CC944</f>
        <v>631.57891845703125</v>
      </c>
      <c r="X944" s="90" t="str">
        <f t="shared" si="255"/>
        <v/>
      </c>
      <c r="Y944" s="90">
        <f>Data!BU945</f>
        <v>236.18550109863281</v>
      </c>
      <c r="Z944" s="90">
        <f>Data!BW944</f>
        <v>450</v>
      </c>
      <c r="AA944" s="90" t="str">
        <f t="shared" si="256"/>
        <v/>
      </c>
      <c r="AB944" s="90">
        <f>Data!BX945</f>
        <v>213.13565063476562</v>
      </c>
      <c r="AC944" s="90">
        <f>Data!BZ944</f>
        <v>450</v>
      </c>
      <c r="AD944" s="90" t="str">
        <f t="shared" si="257"/>
        <v/>
      </c>
    </row>
    <row r="945" spans="1:30">
      <c r="A945" s="77">
        <f t="shared" si="240"/>
        <v>199910</v>
      </c>
      <c r="B945" s="88">
        <f t="shared" si="248"/>
        <v>36341</v>
      </c>
      <c r="C945" s="79" t="str">
        <f t="shared" si="249"/>
        <v>NCP</v>
      </c>
      <c r="D945" s="79" t="str">
        <f t="shared" si="250"/>
        <v>Flood</v>
      </c>
      <c r="E945" s="79" t="str">
        <f t="shared" si="251"/>
        <v>Flood</v>
      </c>
      <c r="F945" s="89" t="str">
        <f t="shared" si="242"/>
        <v>&lt;RC</v>
      </c>
      <c r="G945" s="89" t="str">
        <f t="shared" si="243"/>
        <v>&lt;RC</v>
      </c>
      <c r="H945" s="89" t="str">
        <f t="shared" si="252"/>
        <v>--</v>
      </c>
      <c r="I945" s="89" t="str">
        <f t="shared" si="253"/>
        <v>--</v>
      </c>
      <c r="J945" s="79" t="str">
        <f>IF(DeltaCalc!P945="","--",DeltaCalc!P945)</f>
        <v>--</v>
      </c>
      <c r="K945" s="89" t="str">
        <f t="shared" si="254"/>
        <v>UWFE</v>
      </c>
      <c r="L945" s="90">
        <f>DeltaCalc!AF945</f>
        <v>4047.2112854414536</v>
      </c>
      <c r="M945" s="90">
        <f t="shared" si="244"/>
        <v>15540.4716796875</v>
      </c>
      <c r="N945" s="90">
        <f t="shared" si="245"/>
        <v>2822.05810546875</v>
      </c>
      <c r="O945" s="90">
        <f t="shared" si="246"/>
        <v>2822.05810546875</v>
      </c>
      <c r="P945" s="90">
        <f t="shared" si="258"/>
        <v>5644.1162109375</v>
      </c>
      <c r="Q945" s="90">
        <f t="shared" si="247"/>
        <v>4804.49267578125</v>
      </c>
      <c r="R945" s="92">
        <f>Data!CG945</f>
        <v>5937.00732421875</v>
      </c>
      <c r="S945" s="92">
        <f>Data!CH945</f>
        <v>2500</v>
      </c>
      <c r="T945" s="92">
        <f>Data!CI945</f>
        <v>2000</v>
      </c>
      <c r="U945" s="92">
        <f>Data!CJ945</f>
        <v>4500</v>
      </c>
      <c r="V945" s="90">
        <f>Data!CA946</f>
        <v>241.80259704589844</v>
      </c>
      <c r="W945" s="90">
        <f>Data!CC945</f>
        <v>631.57891845703125</v>
      </c>
      <c r="X945" s="90" t="str">
        <f t="shared" si="255"/>
        <v/>
      </c>
      <c r="Y945" s="90">
        <f>Data!BU946</f>
        <v>206.71223449707031</v>
      </c>
      <c r="Z945" s="90">
        <f>Data!BW945</f>
        <v>450</v>
      </c>
      <c r="AA945" s="90" t="str">
        <f t="shared" si="256"/>
        <v/>
      </c>
      <c r="AB945" s="90">
        <f>Data!BX946</f>
        <v>257.95230102539062</v>
      </c>
      <c r="AC945" s="90">
        <f>Data!BZ945</f>
        <v>450</v>
      </c>
      <c r="AD945" s="90" t="str">
        <f t="shared" si="257"/>
        <v/>
      </c>
    </row>
    <row r="946" spans="1:30">
      <c r="A946" s="77">
        <f t="shared" si="240"/>
        <v>199911</v>
      </c>
      <c r="B946" s="88">
        <f t="shared" si="248"/>
        <v>36372</v>
      </c>
      <c r="C946" s="79" t="str">
        <f t="shared" si="249"/>
        <v>--</v>
      </c>
      <c r="D946" s="79" t="str">
        <f t="shared" si="250"/>
        <v>--</v>
      </c>
      <c r="E946" s="79" t="str">
        <f t="shared" si="251"/>
        <v>--</v>
      </c>
      <c r="F946" s="89" t="str">
        <f t="shared" si="242"/>
        <v>&lt;RC</v>
      </c>
      <c r="G946" s="89" t="str">
        <f t="shared" si="243"/>
        <v>&lt;RC</v>
      </c>
      <c r="H946" s="89" t="str">
        <f t="shared" si="252"/>
        <v>Tracy</v>
      </c>
      <c r="I946" s="89" t="str">
        <f t="shared" si="253"/>
        <v>Banks</v>
      </c>
      <c r="J946" s="79" t="str">
        <f>IF(DeltaCalc!P946="","--",DeltaCalc!P946)</f>
        <v>MRDO</v>
      </c>
      <c r="K946" s="89" t="str">
        <f t="shared" si="254"/>
        <v>IBU</v>
      </c>
      <c r="L946" s="90">
        <f>DeltaCalc!AF946</f>
        <v>0</v>
      </c>
      <c r="M946" s="90">
        <f t="shared" si="244"/>
        <v>20660.962890625</v>
      </c>
      <c r="N946" s="90">
        <f t="shared" si="245"/>
        <v>6680</v>
      </c>
      <c r="O946" s="90">
        <f t="shared" si="246"/>
        <v>4502.2548828125</v>
      </c>
      <c r="P946" s="90">
        <f t="shared" si="258"/>
        <v>11182.2548828125</v>
      </c>
      <c r="Q946" s="90">
        <f t="shared" si="247"/>
        <v>0</v>
      </c>
      <c r="R946" s="92">
        <f>Data!CG946</f>
        <v>20470.45703125</v>
      </c>
      <c r="S946" s="92">
        <f>Data!CH946</f>
        <v>6680</v>
      </c>
      <c r="T946" s="92">
        <f>Data!CI946</f>
        <v>4502.2548828125</v>
      </c>
      <c r="U946" s="92">
        <f>Data!CJ946</f>
        <v>11182.2548828125</v>
      </c>
      <c r="V946" s="90">
        <f>Data!CA947</f>
        <v>237.38807678222656</v>
      </c>
      <c r="W946" s="90">
        <f>Data!CC946</f>
        <v>631.57891845703125</v>
      </c>
      <c r="X946" s="90" t="str">
        <f t="shared" si="255"/>
        <v/>
      </c>
      <c r="Y946" s="90">
        <f>Data!BU947</f>
        <v>433.665771484375</v>
      </c>
      <c r="Z946" s="90">
        <f>Data!BW946</f>
        <v>450</v>
      </c>
      <c r="AA946" s="90" t="str">
        <f t="shared" si="256"/>
        <v/>
      </c>
      <c r="AB946" s="90">
        <f>Data!BX947</f>
        <v>350.50201416015625</v>
      </c>
      <c r="AC946" s="90">
        <f>Data!BZ946</f>
        <v>450</v>
      </c>
      <c r="AD946" s="90" t="str">
        <f t="shared" si="257"/>
        <v/>
      </c>
    </row>
    <row r="947" spans="1:30">
      <c r="A947" s="77">
        <f t="shared" si="240"/>
        <v>199912</v>
      </c>
      <c r="B947" s="88">
        <f t="shared" si="248"/>
        <v>36403</v>
      </c>
      <c r="C947" s="79" t="str">
        <f t="shared" si="249"/>
        <v>Flood</v>
      </c>
      <c r="D947" s="79" t="str">
        <f t="shared" si="250"/>
        <v>Nimbus</v>
      </c>
      <c r="E947" s="79" t="str">
        <f t="shared" si="251"/>
        <v>--</v>
      </c>
      <c r="F947" s="89" t="str">
        <f t="shared" si="242"/>
        <v>&gt;RC</v>
      </c>
      <c r="G947" s="89" t="str">
        <f t="shared" si="243"/>
        <v>&lt;RC</v>
      </c>
      <c r="H947" s="89" t="str">
        <f t="shared" si="252"/>
        <v>Tracy</v>
      </c>
      <c r="I947" s="89" t="str">
        <f t="shared" si="253"/>
        <v>Banks</v>
      </c>
      <c r="J947" s="79" t="str">
        <f>IF(DeltaCalc!P947="","--",DeltaCalc!P947)</f>
        <v>MRDO</v>
      </c>
      <c r="K947" s="89" t="str">
        <f t="shared" si="254"/>
        <v>UWFE</v>
      </c>
      <c r="L947" s="90">
        <f>DeltaCalc!AF947</f>
        <v>0</v>
      </c>
      <c r="M947" s="90">
        <f t="shared" si="244"/>
        <v>15231.4638671875</v>
      </c>
      <c r="N947" s="90">
        <f t="shared" si="245"/>
        <v>6680</v>
      </c>
      <c r="O947" s="90">
        <f t="shared" si="246"/>
        <v>4477.60791015625</v>
      </c>
      <c r="P947" s="90">
        <f t="shared" si="258"/>
        <v>11157.60791015625</v>
      </c>
      <c r="Q947" s="90">
        <f t="shared" si="247"/>
        <v>0</v>
      </c>
      <c r="R947" s="92">
        <f>Data!CG947</f>
        <v>14720.5712890625</v>
      </c>
      <c r="S947" s="92">
        <f>Data!CH947</f>
        <v>6680</v>
      </c>
      <c r="T947" s="92">
        <f>Data!CI947</f>
        <v>4424.04541015625</v>
      </c>
      <c r="U947" s="92">
        <f>Data!CJ947</f>
        <v>11104.0458984375</v>
      </c>
      <c r="V947" s="90">
        <f>Data!CA948</f>
        <v>440.04122924804687</v>
      </c>
      <c r="W947" s="90">
        <f>Data!CC947</f>
        <v>631.57891845703125</v>
      </c>
      <c r="X947" s="90" t="str">
        <f t="shared" si="255"/>
        <v/>
      </c>
      <c r="Y947" s="90">
        <f>Data!BU948</f>
        <v>1247.1429443359375</v>
      </c>
      <c r="Z947" s="90">
        <f>Data!BW947</f>
        <v>1350</v>
      </c>
      <c r="AA947" s="90" t="str">
        <f t="shared" si="256"/>
        <v/>
      </c>
      <c r="AB947" s="90">
        <f>Data!BX948</f>
        <v>822.298095703125</v>
      </c>
      <c r="AC947" s="90">
        <f>Data!BZ947</f>
        <v>1650</v>
      </c>
      <c r="AD947" s="90" t="str">
        <f t="shared" si="257"/>
        <v/>
      </c>
    </row>
    <row r="948" spans="1:30">
      <c r="A948" s="77">
        <f t="shared" si="240"/>
        <v>199913</v>
      </c>
      <c r="B948" s="88">
        <f t="shared" si="248"/>
        <v>36433</v>
      </c>
      <c r="C948" s="79" t="str">
        <f t="shared" si="249"/>
        <v>--</v>
      </c>
      <c r="D948" s="79" t="str">
        <f t="shared" si="250"/>
        <v>--</v>
      </c>
      <c r="E948" s="79" t="str">
        <f t="shared" si="251"/>
        <v>--</v>
      </c>
      <c r="F948" s="89" t="str">
        <f t="shared" si="242"/>
        <v>&gt;RC</v>
      </c>
      <c r="G948" s="89" t="str">
        <f t="shared" si="243"/>
        <v>&gt;RC</v>
      </c>
      <c r="H948" s="89" t="str">
        <f t="shared" si="252"/>
        <v>Tracy</v>
      </c>
      <c r="I948" s="89" t="str">
        <f t="shared" si="253"/>
        <v>--</v>
      </c>
      <c r="J948" s="79" t="str">
        <f>IF(DeltaCalc!P948="","--",DeltaCalc!P948)</f>
        <v>MRDO</v>
      </c>
      <c r="K948" s="89" t="str">
        <f t="shared" si="254"/>
        <v>IBU</v>
      </c>
      <c r="L948" s="90">
        <f>DeltaCalc!AF948</f>
        <v>0</v>
      </c>
      <c r="M948" s="90">
        <f t="shared" si="244"/>
        <v>29055.7578125</v>
      </c>
      <c r="N948" s="90">
        <f t="shared" si="245"/>
        <v>6650.6376953125</v>
      </c>
      <c r="O948" s="90">
        <f t="shared" si="246"/>
        <v>4394.1748046875</v>
      </c>
      <c r="P948" s="90">
        <f t="shared" si="258"/>
        <v>11044.8125</v>
      </c>
      <c r="Q948" s="90">
        <f t="shared" si="247"/>
        <v>0</v>
      </c>
      <c r="R948" s="92">
        <f>Data!CG948</f>
        <v>7557.6689453125</v>
      </c>
      <c r="S948" s="92">
        <f>Data!CH948</f>
        <v>4983.32470703125</v>
      </c>
      <c r="T948" s="92">
        <f>Data!CI948</f>
        <v>3490.593505859375</v>
      </c>
      <c r="U948" s="92">
        <f>Data!CJ948</f>
        <v>8473.91796875</v>
      </c>
      <c r="V948" s="90">
        <f>Data!CA949</f>
        <v>652.1978759765625</v>
      </c>
      <c r="W948" s="90">
        <f>Data!CC948</f>
        <v>964.91229248046875</v>
      </c>
      <c r="X948" s="90" t="str">
        <f t="shared" si="255"/>
        <v/>
      </c>
      <c r="Y948" s="90">
        <f>Data!BU949</f>
        <v>998.2567138671875</v>
      </c>
      <c r="Z948" s="90">
        <f>Data!BW948</f>
        <v>99000</v>
      </c>
      <c r="AA948" s="90" t="str">
        <f t="shared" si="256"/>
        <v/>
      </c>
      <c r="AB948" s="90">
        <f>Data!BX949</f>
        <v>304.64752197265625</v>
      </c>
      <c r="AC948" s="90">
        <f>Data!BZ948</f>
        <v>99000</v>
      </c>
      <c r="AD948" s="90" t="str">
        <f t="shared" si="257"/>
        <v/>
      </c>
    </row>
    <row r="949" spans="1:30">
      <c r="A949" s="77">
        <f t="shared" si="240"/>
        <v>200002</v>
      </c>
      <c r="B949" s="88">
        <f t="shared" si="248"/>
        <v>36464</v>
      </c>
      <c r="C949" s="79" t="str">
        <f t="shared" si="249"/>
        <v>Flood</v>
      </c>
      <c r="D949" s="79" t="str">
        <f t="shared" si="250"/>
        <v>Nimbus</v>
      </c>
      <c r="E949" s="79" t="str">
        <f t="shared" si="251"/>
        <v>--</v>
      </c>
      <c r="F949" s="89" t="str">
        <f t="shared" si="242"/>
        <v>&gt;RC</v>
      </c>
      <c r="G949" s="89" t="str">
        <f t="shared" si="243"/>
        <v>&lt;RC</v>
      </c>
      <c r="H949" s="89" t="str">
        <f t="shared" si="252"/>
        <v>--</v>
      </c>
      <c r="I949" s="89" t="str">
        <f t="shared" si="253"/>
        <v>--</v>
      </c>
      <c r="J949" s="79" t="str">
        <f>IF(DeltaCalc!P949="","--",DeltaCalc!P949)</f>
        <v>MRDO</v>
      </c>
      <c r="K949" s="89" t="str">
        <f t="shared" si="254"/>
        <v>UWFE</v>
      </c>
      <c r="L949" s="90">
        <f>DeltaCalc!AF949</f>
        <v>0</v>
      </c>
      <c r="M949" s="90">
        <f t="shared" si="244"/>
        <v>14461.91015625</v>
      </c>
      <c r="N949" s="90">
        <f t="shared" si="245"/>
        <v>3482.515869140625</v>
      </c>
      <c r="O949" s="90">
        <f t="shared" si="246"/>
        <v>3482.515869140625</v>
      </c>
      <c r="P949" s="90">
        <f t="shared" si="258"/>
        <v>6965.03173828125</v>
      </c>
      <c r="Q949" s="90">
        <f t="shared" si="247"/>
        <v>0</v>
      </c>
      <c r="R949" s="92">
        <f>Data!CG949</f>
        <v>0</v>
      </c>
      <c r="S949" s="92">
        <f>Data!CH949</f>
        <v>6250.4931640625</v>
      </c>
      <c r="T949" s="92">
        <f>Data!CI949</f>
        <v>2466.550048828125</v>
      </c>
      <c r="U949" s="92">
        <f>Data!CJ949</f>
        <v>8717.04296875</v>
      </c>
      <c r="V949" s="90">
        <f>Data!CA950</f>
        <v>342.737060546875</v>
      </c>
      <c r="W949" s="90">
        <f>Data!CC949</f>
        <v>964.91229248046875</v>
      </c>
      <c r="X949" s="90" t="str">
        <f t="shared" si="255"/>
        <v/>
      </c>
      <c r="Y949" s="90">
        <f>Data!BU950</f>
        <v>317.32211303710937</v>
      </c>
      <c r="Z949" s="90">
        <f>Data!BW949</f>
        <v>99000</v>
      </c>
      <c r="AA949" s="90" t="str">
        <f t="shared" si="256"/>
        <v/>
      </c>
      <c r="AB949" s="90">
        <f>Data!BX950</f>
        <v>258.5281982421875</v>
      </c>
      <c r="AC949" s="90">
        <f>Data!BZ949</f>
        <v>99000</v>
      </c>
      <c r="AD949" s="90" t="str">
        <f t="shared" si="257"/>
        <v/>
      </c>
    </row>
    <row r="950" spans="1:30">
      <c r="A950" s="77">
        <f t="shared" si="240"/>
        <v>200003</v>
      </c>
      <c r="B950" s="88">
        <f t="shared" si="248"/>
        <v>36494</v>
      </c>
      <c r="C950" s="79" t="str">
        <f t="shared" si="249"/>
        <v>--</v>
      </c>
      <c r="D950" s="79" t="str">
        <f t="shared" si="250"/>
        <v>Nimbus</v>
      </c>
      <c r="E950" s="79" t="str">
        <f t="shared" si="251"/>
        <v>--</v>
      </c>
      <c r="F950" s="89" t="str">
        <f t="shared" si="242"/>
        <v>@RC</v>
      </c>
      <c r="G950" s="89" t="str">
        <f t="shared" si="243"/>
        <v>&lt;RC</v>
      </c>
      <c r="H950" s="89" t="str">
        <f t="shared" si="252"/>
        <v>--</v>
      </c>
      <c r="I950" s="89" t="str">
        <f t="shared" si="253"/>
        <v>--</v>
      </c>
      <c r="J950" s="79" t="str">
        <f>IF(DeltaCalc!P950="","--",DeltaCalc!P950)</f>
        <v>MRDO</v>
      </c>
      <c r="K950" s="89" t="str">
        <f t="shared" si="254"/>
        <v>UWFE</v>
      </c>
      <c r="L950" s="90">
        <f>DeltaCalc!AF950</f>
        <v>0</v>
      </c>
      <c r="M950" s="90">
        <f t="shared" si="244"/>
        <v>16905.3125</v>
      </c>
      <c r="N950" s="90">
        <f t="shared" si="245"/>
        <v>1275.0859375</v>
      </c>
      <c r="O950" s="90">
        <f t="shared" si="246"/>
        <v>3257.21484375</v>
      </c>
      <c r="P950" s="90">
        <f t="shared" si="258"/>
        <v>4532.30078125</v>
      </c>
      <c r="Q950" s="90">
        <f t="shared" si="247"/>
        <v>0</v>
      </c>
      <c r="R950" s="92">
        <f>Data!CG950</f>
        <v>0</v>
      </c>
      <c r="S950" s="92">
        <f>Data!CH950</f>
        <v>6680</v>
      </c>
      <c r="T950" s="92">
        <f>Data!CI950</f>
        <v>3320.144775390625</v>
      </c>
      <c r="U950" s="92">
        <f>Data!CJ950</f>
        <v>10000.14453125</v>
      </c>
      <c r="V950" s="90">
        <f>Data!CA951</f>
        <v>352.81582641601562</v>
      </c>
      <c r="W950" s="90">
        <f>Data!CC950</f>
        <v>964.91229248046875</v>
      </c>
      <c r="X950" s="90" t="str">
        <f t="shared" si="255"/>
        <v/>
      </c>
      <c r="Y950" s="90">
        <f>Data!BU951</f>
        <v>290.19296264648437</v>
      </c>
      <c r="Z950" s="90">
        <f>Data!BW950</f>
        <v>99000</v>
      </c>
      <c r="AA950" s="90" t="str">
        <f t="shared" si="256"/>
        <v/>
      </c>
      <c r="AB950" s="90">
        <f>Data!BX951</f>
        <v>251.338134765625</v>
      </c>
      <c r="AC950" s="90">
        <f>Data!BZ950</f>
        <v>99000</v>
      </c>
      <c r="AD950" s="90" t="str">
        <f t="shared" si="257"/>
        <v/>
      </c>
    </row>
    <row r="951" spans="1:30">
      <c r="A951" s="77">
        <f t="shared" si="240"/>
        <v>200004</v>
      </c>
      <c r="B951" s="88">
        <f t="shared" si="248"/>
        <v>36525</v>
      </c>
      <c r="C951" s="79" t="str">
        <f t="shared" si="249"/>
        <v>--</v>
      </c>
      <c r="D951" s="79" t="str">
        <f t="shared" si="250"/>
        <v>Nimbus</v>
      </c>
      <c r="E951" s="79" t="str">
        <f t="shared" si="251"/>
        <v>--</v>
      </c>
      <c r="F951" s="89" t="str">
        <f t="shared" si="242"/>
        <v>&gt;RC</v>
      </c>
      <c r="G951" s="89" t="str">
        <f t="shared" si="243"/>
        <v>&lt;RC</v>
      </c>
      <c r="H951" s="89" t="str">
        <f t="shared" si="252"/>
        <v>Tracy</v>
      </c>
      <c r="I951" s="89" t="str">
        <f t="shared" si="253"/>
        <v>--</v>
      </c>
      <c r="J951" s="79" t="str">
        <f>IF(DeltaCalc!P951="","--",DeltaCalc!P951)</f>
        <v>EIMRDO</v>
      </c>
      <c r="K951" s="89" t="str">
        <f t="shared" si="254"/>
        <v>UWFE</v>
      </c>
      <c r="L951" s="90">
        <f>DeltaCalc!AF951</f>
        <v>0</v>
      </c>
      <c r="M951" s="90">
        <f t="shared" si="244"/>
        <v>13784.083984375</v>
      </c>
      <c r="N951" s="90">
        <f t="shared" si="245"/>
        <v>6184.94189453125</v>
      </c>
      <c r="O951" s="90">
        <f t="shared" si="246"/>
        <v>4216.69580078125</v>
      </c>
      <c r="P951" s="90">
        <f t="shared" si="258"/>
        <v>10401.6376953125</v>
      </c>
      <c r="Q951" s="90">
        <f t="shared" si="247"/>
        <v>0</v>
      </c>
      <c r="R951" s="92">
        <f>Data!CG951</f>
        <v>0</v>
      </c>
      <c r="S951" s="92">
        <f>Data!CH951</f>
        <v>4500</v>
      </c>
      <c r="T951" s="92">
        <f>Data!CI951</f>
        <v>3750</v>
      </c>
      <c r="U951" s="92">
        <f>Data!CJ951</f>
        <v>8250</v>
      </c>
      <c r="V951" s="90">
        <f>Data!CA952</f>
        <v>298.71463012695312</v>
      </c>
      <c r="W951" s="90">
        <f>Data!CC951</f>
        <v>964.91229248046875</v>
      </c>
      <c r="X951" s="90" t="str">
        <f t="shared" si="255"/>
        <v/>
      </c>
      <c r="Y951" s="90">
        <f>Data!BU952</f>
        <v>765.029541015625</v>
      </c>
      <c r="Z951" s="90">
        <f>Data!BW951</f>
        <v>99000</v>
      </c>
      <c r="AA951" s="90" t="str">
        <f t="shared" si="256"/>
        <v/>
      </c>
      <c r="AB951" s="90">
        <f>Data!BX952</f>
        <v>482.4425048828125</v>
      </c>
      <c r="AC951" s="90">
        <f>Data!BZ951</f>
        <v>99000</v>
      </c>
      <c r="AD951" s="90" t="str">
        <f t="shared" si="257"/>
        <v/>
      </c>
    </row>
    <row r="952" spans="1:30">
      <c r="A952" s="77">
        <f t="shared" si="240"/>
        <v>200005</v>
      </c>
      <c r="B952" s="88">
        <f t="shared" si="248"/>
        <v>36556</v>
      </c>
      <c r="C952" s="79" t="str">
        <f t="shared" si="249"/>
        <v>Flood</v>
      </c>
      <c r="D952" s="79" t="str">
        <f t="shared" si="250"/>
        <v>Flood</v>
      </c>
      <c r="E952" s="79" t="str">
        <f t="shared" si="251"/>
        <v>Therm.</v>
      </c>
      <c r="F952" s="89" t="str">
        <f t="shared" si="242"/>
        <v>&lt;RC</v>
      </c>
      <c r="G952" s="89" t="str">
        <f t="shared" si="243"/>
        <v>&gt;RC</v>
      </c>
      <c r="H952" s="89" t="str">
        <f t="shared" si="252"/>
        <v>--</v>
      </c>
      <c r="I952" s="89" t="str">
        <f t="shared" si="253"/>
        <v>--</v>
      </c>
      <c r="J952" s="79" t="str">
        <f>IF(DeltaCalc!P952="","--",DeltaCalc!P952)</f>
        <v>--</v>
      </c>
      <c r="K952" s="89" t="str">
        <f t="shared" si="254"/>
        <v>UWFE</v>
      </c>
      <c r="L952" s="90">
        <f>DeltaCalc!AF952</f>
        <v>22437.283203125</v>
      </c>
      <c r="M952" s="90">
        <f t="shared" si="244"/>
        <v>26390.3359375</v>
      </c>
      <c r="N952" s="90">
        <f t="shared" si="245"/>
        <v>2246.1806640625</v>
      </c>
      <c r="O952" s="90">
        <f t="shared" si="246"/>
        <v>2246.1806640625</v>
      </c>
      <c r="P952" s="90">
        <f t="shared" si="258"/>
        <v>4492.361328125</v>
      </c>
      <c r="Q952" s="90">
        <f t="shared" si="247"/>
        <v>22437.283203125</v>
      </c>
      <c r="R952" s="92">
        <f>Data!CG952</f>
        <v>0</v>
      </c>
      <c r="S952" s="92">
        <f>Data!CH952</f>
        <v>300</v>
      </c>
      <c r="T952" s="92">
        <f>Data!CI952</f>
        <v>3000</v>
      </c>
      <c r="U952" s="92">
        <f>Data!CJ952</f>
        <v>3300</v>
      </c>
      <c r="V952" s="90">
        <f>Data!CA953</f>
        <v>445.40170288085937</v>
      </c>
      <c r="W952" s="90">
        <f>Data!CC952</f>
        <v>964.91229248046875</v>
      </c>
      <c r="X952" s="90" t="str">
        <f t="shared" si="255"/>
        <v/>
      </c>
      <c r="Y952" s="90">
        <f>Data!BU953</f>
        <v>457.44442749023437</v>
      </c>
      <c r="Z952" s="90">
        <f>Data!BW952</f>
        <v>99000</v>
      </c>
      <c r="AA952" s="90" t="str">
        <f t="shared" si="256"/>
        <v/>
      </c>
      <c r="AB952" s="90">
        <f>Data!BX953</f>
        <v>259.10861206054687</v>
      </c>
      <c r="AC952" s="90">
        <f>Data!BZ952</f>
        <v>99000</v>
      </c>
      <c r="AD952" s="90" t="str">
        <f t="shared" si="257"/>
        <v/>
      </c>
    </row>
    <row r="953" spans="1:30">
      <c r="A953" s="77">
        <f t="shared" si="240"/>
        <v>200006</v>
      </c>
      <c r="B953" s="88">
        <f t="shared" si="248"/>
        <v>36585</v>
      </c>
      <c r="C953" s="79" t="str">
        <f t="shared" si="249"/>
        <v>Flood</v>
      </c>
      <c r="D953" s="79" t="str">
        <f t="shared" si="250"/>
        <v>Flood</v>
      </c>
      <c r="E953" s="79" t="str">
        <f t="shared" si="251"/>
        <v>Flood</v>
      </c>
      <c r="F953" s="89" t="str">
        <f t="shared" si="242"/>
        <v>&lt;RC</v>
      </c>
      <c r="G953" s="89" t="str">
        <f t="shared" si="243"/>
        <v>&gt;RC</v>
      </c>
      <c r="H953" s="89" t="str">
        <f t="shared" si="252"/>
        <v>Tracy</v>
      </c>
      <c r="I953" s="89" t="str">
        <f t="shared" si="253"/>
        <v>--</v>
      </c>
      <c r="J953" s="79" t="str">
        <f>IF(DeltaCalc!P953="","--",DeltaCalc!P953)</f>
        <v>--</v>
      </c>
      <c r="K953" s="89" t="str">
        <f t="shared" si="254"/>
        <v>UWFE</v>
      </c>
      <c r="L953" s="90">
        <f>DeltaCalc!AF953</f>
        <v>82659.810280456048</v>
      </c>
      <c r="M953" s="90">
        <f t="shared" si="244"/>
        <v>71581.3359375</v>
      </c>
      <c r="N953" s="90">
        <f t="shared" si="245"/>
        <v>5015.56591796875</v>
      </c>
      <c r="O953" s="90">
        <f t="shared" si="246"/>
        <v>4232.9150390625</v>
      </c>
      <c r="P953" s="90">
        <f t="shared" si="258"/>
        <v>9248.48095703125</v>
      </c>
      <c r="Q953" s="90">
        <f t="shared" si="247"/>
        <v>98119.15625</v>
      </c>
      <c r="R953" s="92">
        <f>Data!CG953</f>
        <v>0</v>
      </c>
      <c r="S953" s="92">
        <f>Data!CH953</f>
        <v>1475.3681640625</v>
      </c>
      <c r="T953" s="92">
        <f>Data!CI953</f>
        <v>2500</v>
      </c>
      <c r="U953" s="92">
        <f>Data!CJ953</f>
        <v>3975.3681640625</v>
      </c>
      <c r="V953" s="90">
        <f>Data!CA954</f>
        <v>427.117431640625</v>
      </c>
      <c r="W953" s="90">
        <f>Data!CC953</f>
        <v>631.57891845703125</v>
      </c>
      <c r="X953" s="90" t="str">
        <f t="shared" si="255"/>
        <v/>
      </c>
      <c r="Y953" s="90">
        <f>Data!BU954</f>
        <v>253.0731201171875</v>
      </c>
      <c r="Z953" s="90">
        <f>Data!BW953</f>
        <v>99000</v>
      </c>
      <c r="AA953" s="90" t="str">
        <f t="shared" si="256"/>
        <v/>
      </c>
      <c r="AB953" s="90">
        <f>Data!BX954</f>
        <v>184.52598571777344</v>
      </c>
      <c r="AC953" s="90">
        <f>Data!BZ953</f>
        <v>99000</v>
      </c>
      <c r="AD953" s="90" t="str">
        <f t="shared" si="257"/>
        <v/>
      </c>
    </row>
    <row r="954" spans="1:30">
      <c r="A954" s="77">
        <f t="shared" ref="A954:A996" si="259">A942+100</f>
        <v>200007</v>
      </c>
      <c r="B954" s="88">
        <f t="shared" si="248"/>
        <v>36616</v>
      </c>
      <c r="C954" s="79" t="str">
        <f t="shared" si="249"/>
        <v>Flood</v>
      </c>
      <c r="D954" s="79" t="str">
        <f t="shared" si="250"/>
        <v>Flood</v>
      </c>
      <c r="E954" s="79" t="str">
        <f t="shared" si="251"/>
        <v>Flood</v>
      </c>
      <c r="F954" s="89" t="str">
        <f t="shared" si="242"/>
        <v>&gt;RC</v>
      </c>
      <c r="G954" s="89" t="str">
        <f t="shared" si="243"/>
        <v>&gt;RC</v>
      </c>
      <c r="H954" s="89" t="str">
        <f t="shared" si="252"/>
        <v>Tracy</v>
      </c>
      <c r="I954" s="89" t="str">
        <f t="shared" si="253"/>
        <v>--</v>
      </c>
      <c r="J954" s="79" t="str">
        <f>IF(DeltaCalc!P954="","--",DeltaCalc!P954)</f>
        <v>--</v>
      </c>
      <c r="K954" s="89" t="str">
        <f t="shared" si="254"/>
        <v>UWFE</v>
      </c>
      <c r="L954" s="90">
        <f>DeltaCalc!AF954</f>
        <v>44683.14453125</v>
      </c>
      <c r="M954" s="90">
        <f t="shared" si="244"/>
        <v>58684.78515625</v>
      </c>
      <c r="N954" s="90">
        <f t="shared" si="245"/>
        <v>5404.443359375</v>
      </c>
      <c r="O954" s="90">
        <f t="shared" si="246"/>
        <v>4261.6181640625</v>
      </c>
      <c r="P954" s="90">
        <f t="shared" si="258"/>
        <v>9666.0615234375</v>
      </c>
      <c r="Q954" s="90">
        <f t="shared" si="247"/>
        <v>44683.14453125</v>
      </c>
      <c r="R954" s="92">
        <f>Data!CG954</f>
        <v>0</v>
      </c>
      <c r="S954" s="92">
        <f>Data!CH954</f>
        <v>3341.9814453125</v>
      </c>
      <c r="T954" s="92">
        <f>Data!CI954</f>
        <v>800</v>
      </c>
      <c r="U954" s="92">
        <f>Data!CJ954</f>
        <v>4141.9814453125</v>
      </c>
      <c r="V954" s="90">
        <f>Data!CA955</f>
        <v>377.18951416015625</v>
      </c>
      <c r="W954" s="90">
        <f>Data!CC954</f>
        <v>631.57891845703125</v>
      </c>
      <c r="X954" s="90" t="str">
        <f t="shared" si="255"/>
        <v/>
      </c>
      <c r="Y954" s="90">
        <f>Data!BU955</f>
        <v>229.01014709472656</v>
      </c>
      <c r="Z954" s="90">
        <f>Data!BW954</f>
        <v>99000</v>
      </c>
      <c r="AA954" s="90" t="str">
        <f t="shared" si="256"/>
        <v/>
      </c>
      <c r="AB954" s="90">
        <f>Data!BX955</f>
        <v>186.23092651367187</v>
      </c>
      <c r="AC954" s="90">
        <f>Data!BZ954</f>
        <v>99000</v>
      </c>
      <c r="AD954" s="90" t="str">
        <f t="shared" si="257"/>
        <v/>
      </c>
    </row>
    <row r="955" spans="1:30">
      <c r="A955" s="77">
        <f t="shared" si="259"/>
        <v>200008</v>
      </c>
      <c r="B955" s="88">
        <f t="shared" si="248"/>
        <v>36646</v>
      </c>
      <c r="C955" s="79" t="str">
        <f t="shared" si="249"/>
        <v>Flood</v>
      </c>
      <c r="D955" s="79" t="str">
        <f t="shared" si="250"/>
        <v>Flood</v>
      </c>
      <c r="E955" s="79" t="str">
        <f t="shared" si="251"/>
        <v>Therm.</v>
      </c>
      <c r="F955" s="89" t="str">
        <f t="shared" si="242"/>
        <v>&gt;RC</v>
      </c>
      <c r="G955" s="89" t="str">
        <f t="shared" si="243"/>
        <v>&lt;RC</v>
      </c>
      <c r="H955" s="89" t="str">
        <f t="shared" si="252"/>
        <v>PulseCap1</v>
      </c>
      <c r="I955" s="89" t="str">
        <f t="shared" si="253"/>
        <v>PulseCap1</v>
      </c>
      <c r="J955" s="79" t="str">
        <f>IF(DeltaCalc!P955="","--",DeltaCalc!P955)</f>
        <v>--</v>
      </c>
      <c r="K955" s="89" t="str">
        <f t="shared" si="254"/>
        <v>UWFE</v>
      </c>
      <c r="L955" s="90">
        <f>DeltaCalc!AF955</f>
        <v>12544.9716796875</v>
      </c>
      <c r="M955" s="90">
        <f t="shared" si="244"/>
        <v>23132.419921875</v>
      </c>
      <c r="N955" s="90">
        <f t="shared" si="245"/>
        <v>700</v>
      </c>
      <c r="O955" s="90">
        <f t="shared" si="246"/>
        <v>800</v>
      </c>
      <c r="P955" s="90">
        <f t="shared" si="258"/>
        <v>1500</v>
      </c>
      <c r="Q955" s="90">
        <f t="shared" si="247"/>
        <v>12544.9716796875</v>
      </c>
      <c r="R955" s="92">
        <f>Data!CG955</f>
        <v>0</v>
      </c>
      <c r="S955" s="92">
        <f>Data!CH955</f>
        <v>330.37710571289062</v>
      </c>
      <c r="T955" s="92">
        <f>Data!CI955</f>
        <v>800</v>
      </c>
      <c r="U955" s="92">
        <f>Data!CJ955</f>
        <v>1130.3770751953125</v>
      </c>
      <c r="V955" s="90">
        <f>Data!CA956</f>
        <v>390.00686645507812</v>
      </c>
      <c r="W955" s="90">
        <f>Data!CC955</f>
        <v>631.57891845703125</v>
      </c>
      <c r="X955" s="90" t="str">
        <f t="shared" si="255"/>
        <v/>
      </c>
      <c r="Y955" s="90">
        <f>Data!BU956</f>
        <v>241.45362854003906</v>
      </c>
      <c r="Z955" s="90">
        <f>Data!BW955</f>
        <v>450</v>
      </c>
      <c r="AA955" s="90" t="str">
        <f t="shared" si="256"/>
        <v/>
      </c>
      <c r="AB955" s="90">
        <f>Data!BX956</f>
        <v>201.43128967285156</v>
      </c>
      <c r="AC955" s="90">
        <f>Data!BZ955</f>
        <v>450</v>
      </c>
      <c r="AD955" s="90" t="str">
        <f t="shared" si="257"/>
        <v/>
      </c>
    </row>
    <row r="956" spans="1:30">
      <c r="A956" s="77">
        <f t="shared" si="259"/>
        <v>200009</v>
      </c>
      <c r="B956" s="88">
        <f t="shared" si="248"/>
        <v>36677</v>
      </c>
      <c r="C956" s="79" t="str">
        <f t="shared" si="249"/>
        <v>Flood</v>
      </c>
      <c r="D956" s="79" t="str">
        <f t="shared" si="250"/>
        <v>Flood</v>
      </c>
      <c r="E956" s="79" t="str">
        <f t="shared" si="251"/>
        <v>Flood</v>
      </c>
      <c r="F956" s="89" t="str">
        <f t="shared" si="242"/>
        <v>&gt;RC</v>
      </c>
      <c r="G956" s="89" t="str">
        <f t="shared" si="243"/>
        <v>&lt;RC</v>
      </c>
      <c r="H956" s="89" t="str">
        <f t="shared" si="252"/>
        <v>PulseCap1</v>
      </c>
      <c r="I956" s="89" t="str">
        <f t="shared" si="253"/>
        <v>PulseCap1</v>
      </c>
      <c r="J956" s="79" t="str">
        <f>IF(DeltaCalc!P956="","--",DeltaCalc!P956)</f>
        <v>--</v>
      </c>
      <c r="K956" s="89" t="str">
        <f t="shared" si="254"/>
        <v>UWFE</v>
      </c>
      <c r="L956" s="90">
        <f>DeltaCalc!AF956</f>
        <v>12467.9130859375</v>
      </c>
      <c r="M956" s="90">
        <f t="shared" si="244"/>
        <v>16277.7509765625</v>
      </c>
      <c r="N956" s="90">
        <f t="shared" si="245"/>
        <v>700</v>
      </c>
      <c r="O956" s="90">
        <f t="shared" si="246"/>
        <v>800</v>
      </c>
      <c r="P956" s="90">
        <f t="shared" si="258"/>
        <v>1500</v>
      </c>
      <c r="Q956" s="90">
        <f t="shared" si="247"/>
        <v>12467.9130859375</v>
      </c>
      <c r="R956" s="92">
        <f>Data!CG956</f>
        <v>0</v>
      </c>
      <c r="S956" s="92">
        <f>Data!CH956</f>
        <v>1000</v>
      </c>
      <c r="T956" s="92">
        <f>Data!CI956</f>
        <v>800</v>
      </c>
      <c r="U956" s="92">
        <f>Data!CJ956</f>
        <v>1800</v>
      </c>
      <c r="V956" s="90">
        <f>Data!CA957</f>
        <v>406.12030029296875</v>
      </c>
      <c r="W956" s="90">
        <f>Data!CC956</f>
        <v>631.57891845703125</v>
      </c>
      <c r="X956" s="90" t="str">
        <f t="shared" si="255"/>
        <v/>
      </c>
      <c r="Y956" s="90">
        <f>Data!BU957</f>
        <v>238.37028503417969</v>
      </c>
      <c r="Z956" s="90">
        <f>Data!BW956</f>
        <v>450</v>
      </c>
      <c r="AA956" s="90" t="str">
        <f t="shared" si="256"/>
        <v/>
      </c>
      <c r="AB956" s="90">
        <f>Data!BX957</f>
        <v>197.98553466796875</v>
      </c>
      <c r="AC956" s="90">
        <f>Data!BZ956</f>
        <v>450</v>
      </c>
      <c r="AD956" s="90" t="str">
        <f t="shared" si="257"/>
        <v/>
      </c>
    </row>
    <row r="957" spans="1:30">
      <c r="A957" s="77">
        <f t="shared" si="259"/>
        <v>200010</v>
      </c>
      <c r="B957" s="88">
        <f t="shared" si="248"/>
        <v>36707</v>
      </c>
      <c r="C957" s="79" t="str">
        <f t="shared" si="249"/>
        <v>NCP</v>
      </c>
      <c r="D957" s="79" t="str">
        <f t="shared" si="250"/>
        <v>Flood</v>
      </c>
      <c r="E957" s="79" t="str">
        <f t="shared" si="251"/>
        <v>--</v>
      </c>
      <c r="F957" s="89" t="str">
        <f t="shared" si="242"/>
        <v>&lt;RC</v>
      </c>
      <c r="G957" s="89" t="str">
        <f t="shared" si="243"/>
        <v>&lt;RC</v>
      </c>
      <c r="H957" s="89" t="str">
        <f t="shared" si="252"/>
        <v>EI Split</v>
      </c>
      <c r="I957" s="89" t="str">
        <f t="shared" si="253"/>
        <v>--</v>
      </c>
      <c r="J957" s="79" t="str">
        <f>IF(DeltaCalc!P957="","--",DeltaCalc!P957)</f>
        <v>EI</v>
      </c>
      <c r="K957" s="89" t="str">
        <f t="shared" si="254"/>
        <v>UWFE</v>
      </c>
      <c r="L957" s="90">
        <f>DeltaCalc!AF957</f>
        <v>0</v>
      </c>
      <c r="M957" s="90">
        <f t="shared" si="244"/>
        <v>11674.9443359375</v>
      </c>
      <c r="N957" s="90">
        <f t="shared" si="245"/>
        <v>2820.1005859375</v>
      </c>
      <c r="O957" s="90">
        <f t="shared" si="246"/>
        <v>2820.1005859375</v>
      </c>
      <c r="P957" s="90">
        <f t="shared" si="258"/>
        <v>5640.201171875</v>
      </c>
      <c r="Q957" s="90">
        <f t="shared" si="247"/>
        <v>253.91424560546875</v>
      </c>
      <c r="R957" s="92">
        <f>Data!CG957</f>
        <v>7052.2060546875</v>
      </c>
      <c r="S957" s="92">
        <f>Data!CH957</f>
        <v>2500</v>
      </c>
      <c r="T957" s="92">
        <f>Data!CI957</f>
        <v>2000</v>
      </c>
      <c r="U957" s="92">
        <f>Data!CJ957</f>
        <v>4500</v>
      </c>
      <c r="V957" s="90">
        <f>Data!CA958</f>
        <v>265.85092163085937</v>
      </c>
      <c r="W957" s="90">
        <f>Data!CC957</f>
        <v>631.57891845703125</v>
      </c>
      <c r="X957" s="90" t="str">
        <f t="shared" si="255"/>
        <v/>
      </c>
      <c r="Y957" s="90">
        <f>Data!BU958</f>
        <v>284.66152954101562</v>
      </c>
      <c r="Z957" s="90">
        <f>Data!BW957</f>
        <v>450</v>
      </c>
      <c r="AA957" s="90" t="str">
        <f t="shared" si="256"/>
        <v/>
      </c>
      <c r="AB957" s="90">
        <f>Data!BX958</f>
        <v>314.36343383789062</v>
      </c>
      <c r="AC957" s="90">
        <f>Data!BZ957</f>
        <v>450</v>
      </c>
      <c r="AD957" s="90" t="str">
        <f t="shared" si="257"/>
        <v/>
      </c>
    </row>
    <row r="958" spans="1:30">
      <c r="A958" s="77">
        <f t="shared" si="259"/>
        <v>200011</v>
      </c>
      <c r="B958" s="88">
        <f t="shared" si="248"/>
        <v>36738</v>
      </c>
      <c r="C958" s="79" t="str">
        <f t="shared" si="249"/>
        <v>--</v>
      </c>
      <c r="D958" s="79" t="str">
        <f t="shared" si="250"/>
        <v>--</v>
      </c>
      <c r="E958" s="79" t="str">
        <f t="shared" si="251"/>
        <v>--</v>
      </c>
      <c r="F958" s="89" t="str">
        <f t="shared" si="242"/>
        <v>&lt;RC</v>
      </c>
      <c r="G958" s="89" t="str">
        <f t="shared" si="243"/>
        <v>&lt;RC</v>
      </c>
      <c r="H958" s="89" t="str">
        <f t="shared" si="252"/>
        <v>--</v>
      </c>
      <c r="I958" s="89" t="str">
        <f t="shared" si="253"/>
        <v>--</v>
      </c>
      <c r="J958" s="79" t="str">
        <f>IF(DeltaCalc!P958="","--",DeltaCalc!P958)</f>
        <v>JP</v>
      </c>
      <c r="K958" s="89" t="str">
        <f t="shared" si="254"/>
        <v>IBU</v>
      </c>
      <c r="L958" s="90">
        <f>DeltaCalc!AF958</f>
        <v>0</v>
      </c>
      <c r="M958" s="90">
        <f t="shared" si="244"/>
        <v>23090.47265625</v>
      </c>
      <c r="N958" s="90">
        <f t="shared" si="245"/>
        <v>6339.86376953125</v>
      </c>
      <c r="O958" s="90">
        <f t="shared" si="246"/>
        <v>3589.245361328125</v>
      </c>
      <c r="P958" s="90">
        <f t="shared" si="258"/>
        <v>9929.109130859375</v>
      </c>
      <c r="Q958" s="90">
        <f t="shared" si="247"/>
        <v>2965.3720703125</v>
      </c>
      <c r="R958" s="92">
        <f>Data!CG958</f>
        <v>23090.47265625</v>
      </c>
      <c r="S958" s="92">
        <f>Data!CH958</f>
        <v>6680</v>
      </c>
      <c r="T958" s="92">
        <f>Data!CI958</f>
        <v>4516.57470703125</v>
      </c>
      <c r="U958" s="92">
        <f>Data!CJ958</f>
        <v>11196.5751953125</v>
      </c>
      <c r="V958" s="90">
        <f>Data!CA959</f>
        <v>256.76858520507813</v>
      </c>
      <c r="W958" s="90">
        <f>Data!CC958</f>
        <v>631.57891845703125</v>
      </c>
      <c r="X958" s="90" t="str">
        <f t="shared" si="255"/>
        <v/>
      </c>
      <c r="Y958" s="90">
        <f>Data!BU959</f>
        <v>446.57183837890625</v>
      </c>
      <c r="Z958" s="90">
        <f>Data!BW958</f>
        <v>450</v>
      </c>
      <c r="AA958" s="90" t="str">
        <f t="shared" si="256"/>
        <v/>
      </c>
      <c r="AB958" s="90">
        <f>Data!BX959</f>
        <v>390.35269165039062</v>
      </c>
      <c r="AC958" s="90">
        <f>Data!BZ958</f>
        <v>630</v>
      </c>
      <c r="AD958" s="90" t="str">
        <f t="shared" si="257"/>
        <v/>
      </c>
    </row>
    <row r="959" spans="1:30">
      <c r="A959" s="77">
        <f t="shared" si="259"/>
        <v>200012</v>
      </c>
      <c r="B959" s="88">
        <f t="shared" si="248"/>
        <v>36769</v>
      </c>
      <c r="C959" s="79" t="str">
        <f t="shared" si="249"/>
        <v>NCP</v>
      </c>
      <c r="D959" s="79" t="str">
        <f t="shared" si="250"/>
        <v>--</v>
      </c>
      <c r="E959" s="79" t="str">
        <f t="shared" si="251"/>
        <v>--</v>
      </c>
      <c r="F959" s="89" t="str">
        <f t="shared" si="242"/>
        <v>&lt;RC</v>
      </c>
      <c r="G959" s="89" t="str">
        <f t="shared" si="243"/>
        <v>&lt;RC</v>
      </c>
      <c r="H959" s="89" t="str">
        <f t="shared" si="252"/>
        <v>Tracy</v>
      </c>
      <c r="I959" s="89" t="str">
        <f t="shared" si="253"/>
        <v>Banks</v>
      </c>
      <c r="J959" s="79" t="str">
        <f>IF(DeltaCalc!P959="","--",DeltaCalc!P959)</f>
        <v>MRDO</v>
      </c>
      <c r="K959" s="89" t="str">
        <f t="shared" si="254"/>
        <v>IBU</v>
      </c>
      <c r="L959" s="90">
        <f>DeltaCalc!AF959</f>
        <v>0</v>
      </c>
      <c r="M959" s="90">
        <f t="shared" si="244"/>
        <v>16085.3212890625</v>
      </c>
      <c r="N959" s="90">
        <f t="shared" si="245"/>
        <v>6680</v>
      </c>
      <c r="O959" s="90">
        <f t="shared" si="246"/>
        <v>4488.4765625</v>
      </c>
      <c r="P959" s="90">
        <f t="shared" si="258"/>
        <v>11168.4765625</v>
      </c>
      <c r="Q959" s="90">
        <f t="shared" si="247"/>
        <v>0</v>
      </c>
      <c r="R959" s="92">
        <f>Data!CG959</f>
        <v>14223.189453125</v>
      </c>
      <c r="S959" s="92">
        <f>Data!CH959</f>
        <v>6680</v>
      </c>
      <c r="T959" s="92">
        <f>Data!CI959</f>
        <v>4488.4765625</v>
      </c>
      <c r="U959" s="92">
        <f>Data!CJ959</f>
        <v>11168.4765625</v>
      </c>
      <c r="V959" s="90">
        <f>Data!CA960</f>
        <v>356.44635009765625</v>
      </c>
      <c r="W959" s="90">
        <f>Data!CC959</f>
        <v>705.26318359375</v>
      </c>
      <c r="X959" s="90" t="str">
        <f t="shared" si="255"/>
        <v/>
      </c>
      <c r="Y959" s="90">
        <f>Data!BU960</f>
        <v>1026.3470458984375</v>
      </c>
      <c r="Z959" s="90">
        <f>Data!BW959</f>
        <v>1350</v>
      </c>
      <c r="AA959" s="90" t="str">
        <f t="shared" si="256"/>
        <v/>
      </c>
      <c r="AB959" s="90">
        <f>Data!BX960</f>
        <v>693.34588623046875</v>
      </c>
      <c r="AC959" s="90">
        <f>Data!BZ959</f>
        <v>1740</v>
      </c>
      <c r="AD959" s="90" t="str">
        <f t="shared" si="257"/>
        <v/>
      </c>
    </row>
    <row r="960" spans="1:30">
      <c r="A960" s="77">
        <f t="shared" si="259"/>
        <v>200013</v>
      </c>
      <c r="B960" s="88">
        <f t="shared" si="248"/>
        <v>36799</v>
      </c>
      <c r="C960" s="79" t="str">
        <f t="shared" si="249"/>
        <v>Flood</v>
      </c>
      <c r="D960" s="79" t="str">
        <f t="shared" si="250"/>
        <v>--</v>
      </c>
      <c r="E960" s="79" t="str">
        <f t="shared" si="251"/>
        <v>--</v>
      </c>
      <c r="F960" s="89" t="str">
        <f t="shared" si="242"/>
        <v>&gt;RC</v>
      </c>
      <c r="G960" s="89" t="str">
        <f t="shared" si="243"/>
        <v>&lt;RC</v>
      </c>
      <c r="H960" s="89" t="str">
        <f t="shared" si="252"/>
        <v>Tracy</v>
      </c>
      <c r="I960" s="89" t="str">
        <f t="shared" si="253"/>
        <v>Banks</v>
      </c>
      <c r="J960" s="79" t="str">
        <f>IF(DeltaCalc!P960="","--",DeltaCalc!P960)</f>
        <v>MRDO</v>
      </c>
      <c r="K960" s="89" t="str">
        <f t="shared" si="254"/>
        <v>UWFE</v>
      </c>
      <c r="L960" s="90">
        <f>DeltaCalc!AF960</f>
        <v>0</v>
      </c>
      <c r="M960" s="90">
        <f t="shared" si="244"/>
        <v>20931.939453125</v>
      </c>
      <c r="N960" s="90">
        <f t="shared" si="245"/>
        <v>6680</v>
      </c>
      <c r="O960" s="90">
        <f t="shared" si="246"/>
        <v>4418.75537109375</v>
      </c>
      <c r="P960" s="90">
        <f t="shared" si="258"/>
        <v>11098.75537109375</v>
      </c>
      <c r="Q960" s="90">
        <f t="shared" si="247"/>
        <v>0</v>
      </c>
      <c r="R960" s="92">
        <f>Data!CG960</f>
        <v>11065.3505859375</v>
      </c>
      <c r="S960" s="92">
        <f>Data!CH960</f>
        <v>6680</v>
      </c>
      <c r="T960" s="92">
        <f>Data!CI960</f>
        <v>4418.75537109375</v>
      </c>
      <c r="U960" s="92">
        <f>Data!CJ960</f>
        <v>11098.7548828125</v>
      </c>
      <c r="V960" s="90">
        <f>Data!CA961</f>
        <v>464.2381591796875</v>
      </c>
      <c r="W960" s="90">
        <f>Data!CC960</f>
        <v>964.91229248046875</v>
      </c>
      <c r="X960" s="90" t="str">
        <f t="shared" si="255"/>
        <v/>
      </c>
      <c r="Y960" s="90">
        <f>Data!BU961</f>
        <v>949.18121337890625</v>
      </c>
      <c r="Z960" s="90">
        <f>Data!BW960</f>
        <v>99000</v>
      </c>
      <c r="AA960" s="90" t="str">
        <f t="shared" si="256"/>
        <v/>
      </c>
      <c r="AB960" s="90">
        <f>Data!BX961</f>
        <v>494.43905639648437</v>
      </c>
      <c r="AC960" s="90">
        <f>Data!BZ960</f>
        <v>99000</v>
      </c>
      <c r="AD960" s="90" t="str">
        <f t="shared" si="257"/>
        <v/>
      </c>
    </row>
    <row r="961" spans="1:30">
      <c r="A961" s="77">
        <f t="shared" si="259"/>
        <v>200102</v>
      </c>
      <c r="B961" s="88">
        <f t="shared" si="248"/>
        <v>36830</v>
      </c>
      <c r="C961" s="79" t="str">
        <f t="shared" si="249"/>
        <v>Flood</v>
      </c>
      <c r="D961" s="79" t="str">
        <f t="shared" si="250"/>
        <v>Nimbus</v>
      </c>
      <c r="E961" s="79" t="str">
        <f t="shared" si="251"/>
        <v>Therm.</v>
      </c>
      <c r="F961" s="89" t="str">
        <f t="shared" si="242"/>
        <v>&gt;RC</v>
      </c>
      <c r="G961" s="89" t="str">
        <f t="shared" si="243"/>
        <v>&gt;RC</v>
      </c>
      <c r="H961" s="89" t="str">
        <f t="shared" si="252"/>
        <v>Tracy</v>
      </c>
      <c r="I961" s="89" t="str">
        <f t="shared" si="253"/>
        <v>--</v>
      </c>
      <c r="J961" s="79" t="str">
        <f>IF(DeltaCalc!P961="","--",DeltaCalc!P961)</f>
        <v>MRDO</v>
      </c>
      <c r="K961" s="89" t="str">
        <f t="shared" si="254"/>
        <v>UWFE</v>
      </c>
      <c r="L961" s="90">
        <f>DeltaCalc!AF961</f>
        <v>0</v>
      </c>
      <c r="M961" s="90">
        <f t="shared" si="244"/>
        <v>14365.8564453125</v>
      </c>
      <c r="N961" s="90">
        <f t="shared" si="245"/>
        <v>5790.44091796875</v>
      </c>
      <c r="O961" s="90">
        <f t="shared" si="246"/>
        <v>4302.201171875</v>
      </c>
      <c r="P961" s="90">
        <f t="shared" si="258"/>
        <v>10092.64208984375</v>
      </c>
      <c r="Q961" s="90">
        <f t="shared" si="247"/>
        <v>0</v>
      </c>
      <c r="R961" s="92">
        <f>Data!CG961</f>
        <v>0</v>
      </c>
      <c r="S961" s="92">
        <f>Data!CH961</f>
        <v>4914.0908203125</v>
      </c>
      <c r="T961" s="92">
        <f>Data!CI961</f>
        <v>3251.956787109375</v>
      </c>
      <c r="U961" s="92">
        <f>Data!CJ961</f>
        <v>8166.0478515625</v>
      </c>
      <c r="V961" s="90">
        <f>Data!CA962</f>
        <v>322.09100341796875</v>
      </c>
      <c r="W961" s="90">
        <f>Data!CC961</f>
        <v>964.91229248046875</v>
      </c>
      <c r="X961" s="90" t="str">
        <f t="shared" si="255"/>
        <v/>
      </c>
      <c r="Y961" s="90">
        <f>Data!BU962</f>
        <v>778.292724609375</v>
      </c>
      <c r="Z961" s="90">
        <f>Data!BW961</f>
        <v>99000</v>
      </c>
      <c r="AA961" s="90" t="str">
        <f t="shared" si="256"/>
        <v/>
      </c>
      <c r="AB961" s="90">
        <f>Data!BX962</f>
        <v>477.42611694335937</v>
      </c>
      <c r="AC961" s="90">
        <f>Data!BZ961</f>
        <v>99000</v>
      </c>
      <c r="AD961" s="90" t="str">
        <f t="shared" si="257"/>
        <v/>
      </c>
    </row>
    <row r="962" spans="1:30">
      <c r="A962" s="77">
        <f t="shared" si="259"/>
        <v>200103</v>
      </c>
      <c r="B962" s="88">
        <f t="shared" si="248"/>
        <v>36860</v>
      </c>
      <c r="C962" s="79" t="str">
        <f t="shared" si="249"/>
        <v>--</v>
      </c>
      <c r="D962" s="79" t="str">
        <f t="shared" si="250"/>
        <v>Nimbus</v>
      </c>
      <c r="E962" s="79" t="str">
        <f t="shared" si="251"/>
        <v>--</v>
      </c>
      <c r="F962" s="89" t="str">
        <f t="shared" si="242"/>
        <v>@RC</v>
      </c>
      <c r="G962" s="89" t="str">
        <f t="shared" si="243"/>
        <v>&lt;RC</v>
      </c>
      <c r="H962" s="89" t="str">
        <f t="shared" si="252"/>
        <v>--</v>
      </c>
      <c r="I962" s="89" t="str">
        <f t="shared" si="253"/>
        <v>--</v>
      </c>
      <c r="J962" s="79" t="str">
        <f>IF(DeltaCalc!P962="","--",DeltaCalc!P962)</f>
        <v>MRDO</v>
      </c>
      <c r="K962" s="89" t="str">
        <f t="shared" si="254"/>
        <v>UWFE</v>
      </c>
      <c r="L962" s="90">
        <f>DeltaCalc!AF962</f>
        <v>0</v>
      </c>
      <c r="M962" s="90">
        <f t="shared" si="244"/>
        <v>14100.4345703125</v>
      </c>
      <c r="N962" s="90">
        <f t="shared" si="245"/>
        <v>2634.573486328125</v>
      </c>
      <c r="O962" s="90">
        <f t="shared" si="246"/>
        <v>3252.5927734375</v>
      </c>
      <c r="P962" s="90">
        <f t="shared" si="258"/>
        <v>5887.166259765625</v>
      </c>
      <c r="Q962" s="90">
        <f t="shared" si="247"/>
        <v>0</v>
      </c>
      <c r="R962" s="92">
        <f>Data!CG962</f>
        <v>0</v>
      </c>
      <c r="S962" s="92">
        <f>Data!CH962</f>
        <v>3435.926025390625</v>
      </c>
      <c r="T962" s="92">
        <f>Data!CI962</f>
        <v>3323.569091796875</v>
      </c>
      <c r="U962" s="92">
        <f>Data!CJ962</f>
        <v>6759.4951171875</v>
      </c>
      <c r="V962" s="90">
        <f>Data!CA963</f>
        <v>443.83084106445312</v>
      </c>
      <c r="W962" s="90">
        <f>Data!CC962</f>
        <v>964.91229248046875</v>
      </c>
      <c r="X962" s="90" t="str">
        <f t="shared" si="255"/>
        <v/>
      </c>
      <c r="Y962" s="90">
        <f>Data!BU963</f>
        <v>620.4066162109375</v>
      </c>
      <c r="Z962" s="90">
        <f>Data!BW962</f>
        <v>99000</v>
      </c>
      <c r="AA962" s="90" t="str">
        <f t="shared" si="256"/>
        <v/>
      </c>
      <c r="AB962" s="90">
        <f>Data!BX963</f>
        <v>483.51766967773437</v>
      </c>
      <c r="AC962" s="90">
        <f>Data!BZ962</f>
        <v>99000</v>
      </c>
      <c r="AD962" s="90" t="str">
        <f t="shared" si="257"/>
        <v/>
      </c>
    </row>
    <row r="963" spans="1:30">
      <c r="A963" s="77">
        <f t="shared" si="259"/>
        <v>200104</v>
      </c>
      <c r="B963" s="88">
        <f t="shared" si="248"/>
        <v>36891</v>
      </c>
      <c r="C963" s="79" t="str">
        <f t="shared" si="249"/>
        <v>--</v>
      </c>
      <c r="D963" s="79" t="str">
        <f t="shared" si="250"/>
        <v>Nimbus</v>
      </c>
      <c r="E963" s="79" t="str">
        <f t="shared" si="251"/>
        <v>--</v>
      </c>
      <c r="F963" s="89" t="str">
        <f t="shared" si="242"/>
        <v>&gt;RC</v>
      </c>
      <c r="G963" s="89" t="str">
        <f t="shared" si="243"/>
        <v>@RC</v>
      </c>
      <c r="H963" s="89" t="str">
        <f t="shared" si="252"/>
        <v>Tracy</v>
      </c>
      <c r="I963" s="89" t="str">
        <f t="shared" si="253"/>
        <v>--</v>
      </c>
      <c r="J963" s="79" t="str">
        <f>IF(DeltaCalc!P963="","--",DeltaCalc!P963)</f>
        <v>MRDO</v>
      </c>
      <c r="K963" s="89" t="str">
        <f t="shared" si="254"/>
        <v>UWFE</v>
      </c>
      <c r="L963" s="90">
        <f>DeltaCalc!AF963</f>
        <v>0</v>
      </c>
      <c r="M963" s="90">
        <f t="shared" si="244"/>
        <v>12773.7451171875</v>
      </c>
      <c r="N963" s="90">
        <f t="shared" si="245"/>
        <v>5564.16259765625</v>
      </c>
      <c r="O963" s="90">
        <f t="shared" si="246"/>
        <v>4217.83154296875</v>
      </c>
      <c r="P963" s="90">
        <f t="shared" si="258"/>
        <v>9781.994140625</v>
      </c>
      <c r="Q963" s="90">
        <f t="shared" si="247"/>
        <v>0</v>
      </c>
      <c r="R963" s="92">
        <f>Data!CG963</f>
        <v>1562.412109375</v>
      </c>
      <c r="S963" s="92">
        <f>Data!CH963</f>
        <v>4500</v>
      </c>
      <c r="T963" s="92">
        <f>Data!CI963</f>
        <v>3750</v>
      </c>
      <c r="U963" s="92">
        <f>Data!CJ963</f>
        <v>8250</v>
      </c>
      <c r="V963" s="90">
        <f>Data!CA964</f>
        <v>428.37286376953125</v>
      </c>
      <c r="W963" s="90">
        <f>Data!CC963</f>
        <v>964.91229248046875</v>
      </c>
      <c r="X963" s="90" t="str">
        <f t="shared" si="255"/>
        <v/>
      </c>
      <c r="Y963" s="90">
        <f>Data!BU964</f>
        <v>1103.5089111328125</v>
      </c>
      <c r="Z963" s="90">
        <f>Data!BW963</f>
        <v>99000</v>
      </c>
      <c r="AA963" s="90" t="str">
        <f t="shared" si="256"/>
        <v/>
      </c>
      <c r="AB963" s="90">
        <f>Data!BX964</f>
        <v>783.13262939453125</v>
      </c>
      <c r="AC963" s="90">
        <f>Data!BZ963</f>
        <v>99000</v>
      </c>
      <c r="AD963" s="90" t="str">
        <f t="shared" si="257"/>
        <v/>
      </c>
    </row>
    <row r="964" spans="1:30">
      <c r="A964" s="77">
        <f t="shared" si="259"/>
        <v>200105</v>
      </c>
      <c r="B964" s="88">
        <f t="shared" si="248"/>
        <v>36922</v>
      </c>
      <c r="C964" s="79" t="str">
        <f t="shared" si="249"/>
        <v>Keswick</v>
      </c>
      <c r="D964" s="79" t="str">
        <f t="shared" si="250"/>
        <v>Nimbus</v>
      </c>
      <c r="E964" s="79" t="str">
        <f t="shared" si="251"/>
        <v>Therm.</v>
      </c>
      <c r="F964" s="89" t="str">
        <f t="shared" si="242"/>
        <v>&lt;RC</v>
      </c>
      <c r="G964" s="89" t="str">
        <f t="shared" si="243"/>
        <v>&gt;RC</v>
      </c>
      <c r="H964" s="89" t="str">
        <f t="shared" si="252"/>
        <v>--</v>
      </c>
      <c r="I964" s="89" t="str">
        <f t="shared" si="253"/>
        <v>--</v>
      </c>
      <c r="J964" s="79" t="str">
        <f>IF(DeltaCalc!P964="","--",DeltaCalc!P964)</f>
        <v>--</v>
      </c>
      <c r="K964" s="89" t="str">
        <f t="shared" si="254"/>
        <v>UWFE</v>
      </c>
      <c r="L964" s="90">
        <f>DeltaCalc!AF964</f>
        <v>10176.244363647036</v>
      </c>
      <c r="M964" s="90">
        <f t="shared" si="244"/>
        <v>17579.703125</v>
      </c>
      <c r="N964" s="90">
        <f t="shared" si="245"/>
        <v>3418.4814453125</v>
      </c>
      <c r="O964" s="90">
        <f t="shared" si="246"/>
        <v>3418.4814453125</v>
      </c>
      <c r="P964" s="90">
        <f t="shared" si="258"/>
        <v>6836.962890625</v>
      </c>
      <c r="Q964" s="90">
        <f t="shared" si="247"/>
        <v>10187.6650390625</v>
      </c>
      <c r="R964" s="92">
        <f>Data!CG964</f>
        <v>0</v>
      </c>
      <c r="S964" s="92">
        <f>Data!CH964</f>
        <v>300</v>
      </c>
      <c r="T964" s="92">
        <f>Data!CI964</f>
        <v>3000</v>
      </c>
      <c r="U964" s="92">
        <f>Data!CJ964</f>
        <v>3300</v>
      </c>
      <c r="V964" s="90">
        <f>Data!CA965</f>
        <v>656.84814453125</v>
      </c>
      <c r="W964" s="90">
        <f>Data!CC964</f>
        <v>778.9473876953125</v>
      </c>
      <c r="X964" s="90" t="str">
        <f t="shared" si="255"/>
        <v/>
      </c>
      <c r="Y964" s="90">
        <f>Data!BU965</f>
        <v>920.904541015625</v>
      </c>
      <c r="Z964" s="90">
        <f>Data!BW964</f>
        <v>99000</v>
      </c>
      <c r="AA964" s="90" t="str">
        <f t="shared" si="256"/>
        <v/>
      </c>
      <c r="AB964" s="90">
        <f>Data!BX965</f>
        <v>427.102294921875</v>
      </c>
      <c r="AC964" s="90">
        <f>Data!BZ964</f>
        <v>99000</v>
      </c>
      <c r="AD964" s="90" t="str">
        <f t="shared" si="257"/>
        <v/>
      </c>
    </row>
    <row r="965" spans="1:30">
      <c r="A965" s="77">
        <f t="shared" si="259"/>
        <v>200106</v>
      </c>
      <c r="B965" s="88">
        <f t="shared" si="248"/>
        <v>36950</v>
      </c>
      <c r="C965" s="79" t="str">
        <f t="shared" si="249"/>
        <v>Keswick</v>
      </c>
      <c r="D965" s="79" t="str">
        <f t="shared" si="250"/>
        <v>Nimbus</v>
      </c>
      <c r="E965" s="79" t="str">
        <f t="shared" si="251"/>
        <v>Therm.</v>
      </c>
      <c r="F965" s="89" t="str">
        <f t="shared" si="242"/>
        <v>&lt;RC</v>
      </c>
      <c r="G965" s="89" t="str">
        <f t="shared" si="243"/>
        <v>&gt;RC</v>
      </c>
      <c r="H965" s="89" t="str">
        <f t="shared" si="252"/>
        <v>--</v>
      </c>
      <c r="I965" s="89" t="str">
        <f t="shared" si="253"/>
        <v>--</v>
      </c>
      <c r="J965" s="79" t="str">
        <f>IF(DeltaCalc!P965="","--",DeltaCalc!P965)</f>
        <v>--</v>
      </c>
      <c r="K965" s="89" t="str">
        <f t="shared" si="254"/>
        <v>UWFE</v>
      </c>
      <c r="L965" s="90">
        <f>DeltaCalc!AF965</f>
        <v>16603.032123857924</v>
      </c>
      <c r="M965" s="90">
        <f t="shared" si="244"/>
        <v>24080.03515625</v>
      </c>
      <c r="N965" s="90">
        <f t="shared" si="245"/>
        <v>2899.796875</v>
      </c>
      <c r="O965" s="90">
        <f t="shared" si="246"/>
        <v>2899.796875</v>
      </c>
      <c r="P965" s="90">
        <f t="shared" si="258"/>
        <v>5799.59375</v>
      </c>
      <c r="Q965" s="90">
        <f t="shared" si="247"/>
        <v>17584.923828125</v>
      </c>
      <c r="R965" s="92">
        <f>Data!CG965</f>
        <v>0</v>
      </c>
      <c r="S965" s="92">
        <f>Data!CH965</f>
        <v>300</v>
      </c>
      <c r="T965" s="92">
        <f>Data!CI965</f>
        <v>2500</v>
      </c>
      <c r="U965" s="92">
        <f>Data!CJ965</f>
        <v>2800</v>
      </c>
      <c r="V965" s="90">
        <f>Data!CA966</f>
        <v>368.24868774414062</v>
      </c>
      <c r="W965" s="90">
        <f>Data!CC965</f>
        <v>659.64910888671875</v>
      </c>
      <c r="X965" s="90" t="str">
        <f t="shared" si="255"/>
        <v/>
      </c>
      <c r="Y965" s="90">
        <f>Data!BU966</f>
        <v>285.30453491210937</v>
      </c>
      <c r="Z965" s="90">
        <f>Data!BW965</f>
        <v>99000</v>
      </c>
      <c r="AA965" s="90" t="str">
        <f t="shared" si="256"/>
        <v/>
      </c>
      <c r="AB965" s="90">
        <f>Data!BX966</f>
        <v>198.71427917480469</v>
      </c>
      <c r="AC965" s="90">
        <f>Data!BZ965</f>
        <v>99000</v>
      </c>
      <c r="AD965" s="90" t="str">
        <f t="shared" si="257"/>
        <v/>
      </c>
    </row>
    <row r="966" spans="1:30">
      <c r="A966" s="77">
        <f t="shared" si="259"/>
        <v>200107</v>
      </c>
      <c r="B966" s="88">
        <f t="shared" si="248"/>
        <v>36981</v>
      </c>
      <c r="C966" s="79" t="str">
        <f t="shared" si="249"/>
        <v>Keswick</v>
      </c>
      <c r="D966" s="79" t="str">
        <f t="shared" si="250"/>
        <v>Nimbus</v>
      </c>
      <c r="E966" s="79" t="str">
        <f t="shared" si="251"/>
        <v>Therm.</v>
      </c>
      <c r="F966" s="89" t="str">
        <f t="shared" si="242"/>
        <v>&gt;RC</v>
      </c>
      <c r="G966" s="89" t="str">
        <f t="shared" si="243"/>
        <v>&gt;RC</v>
      </c>
      <c r="H966" s="89" t="str">
        <f t="shared" si="252"/>
        <v>--</v>
      </c>
      <c r="I966" s="89" t="str">
        <f t="shared" si="253"/>
        <v>--</v>
      </c>
      <c r="J966" s="79" t="str">
        <f>IF(DeltaCalc!P966="","--",DeltaCalc!P966)</f>
        <v>--</v>
      </c>
      <c r="K966" s="89" t="str">
        <f t="shared" si="254"/>
        <v>UWFE</v>
      </c>
      <c r="L966" s="90">
        <f>DeltaCalc!AF966</f>
        <v>12403.8427734375</v>
      </c>
      <c r="M966" s="90">
        <f t="shared" si="244"/>
        <v>23782.8046875</v>
      </c>
      <c r="N966" s="90">
        <f t="shared" si="245"/>
        <v>2745.83251953125</v>
      </c>
      <c r="O966" s="90">
        <f t="shared" si="246"/>
        <v>2745.83251953125</v>
      </c>
      <c r="P966" s="90">
        <f t="shared" si="258"/>
        <v>5491.6650390625</v>
      </c>
      <c r="Q966" s="90">
        <f t="shared" si="247"/>
        <v>12403.8427734375</v>
      </c>
      <c r="R966" s="92">
        <f>Data!CG966</f>
        <v>0</v>
      </c>
      <c r="S966" s="92">
        <f>Data!CH966</f>
        <v>300</v>
      </c>
      <c r="T966" s="92">
        <f>Data!CI966</f>
        <v>800</v>
      </c>
      <c r="U966" s="92">
        <f>Data!CJ966</f>
        <v>1100</v>
      </c>
      <c r="V966" s="90">
        <f>Data!CA967</f>
        <v>302.11505126953125</v>
      </c>
      <c r="W966" s="90">
        <f>Data!CC966</f>
        <v>631.57891845703125</v>
      </c>
      <c r="X966" s="90" t="str">
        <f t="shared" si="255"/>
        <v/>
      </c>
      <c r="Y966" s="90">
        <f>Data!BU967</f>
        <v>232.63154602050781</v>
      </c>
      <c r="Z966" s="90">
        <f>Data!BW966</f>
        <v>99000</v>
      </c>
      <c r="AA966" s="90" t="str">
        <f t="shared" si="256"/>
        <v/>
      </c>
      <c r="AB966" s="90">
        <f>Data!BX967</f>
        <v>181.08755493164062</v>
      </c>
      <c r="AC966" s="90">
        <f>Data!BZ966</f>
        <v>99000</v>
      </c>
      <c r="AD966" s="90" t="str">
        <f t="shared" si="257"/>
        <v/>
      </c>
    </row>
    <row r="967" spans="1:30">
      <c r="A967" s="77">
        <f t="shared" si="259"/>
        <v>200108</v>
      </c>
      <c r="B967" s="88">
        <f t="shared" si="248"/>
        <v>37011</v>
      </c>
      <c r="C967" s="79" t="str">
        <f t="shared" si="249"/>
        <v>Keswick</v>
      </c>
      <c r="D967" s="79" t="str">
        <f t="shared" si="250"/>
        <v>Nimbus</v>
      </c>
      <c r="E967" s="79" t="str">
        <f t="shared" si="251"/>
        <v>Therm.</v>
      </c>
      <c r="F967" s="89" t="str">
        <f t="shared" si="242"/>
        <v>&gt;RC</v>
      </c>
      <c r="G967" s="89" t="str">
        <f t="shared" si="243"/>
        <v>&gt;RC</v>
      </c>
      <c r="H967" s="89" t="str">
        <f t="shared" si="252"/>
        <v>PulseCap1</v>
      </c>
      <c r="I967" s="89" t="str">
        <f t="shared" si="253"/>
        <v>PulseCap1</v>
      </c>
      <c r="J967" s="79" t="str">
        <f>IF(DeltaCalc!P967="","--",DeltaCalc!P967)</f>
        <v>--</v>
      </c>
      <c r="K967" s="89" t="str">
        <f t="shared" si="254"/>
        <v>UWFE</v>
      </c>
      <c r="L967" s="90">
        <f>DeltaCalc!AF967</f>
        <v>1104.7127685546875</v>
      </c>
      <c r="M967" s="90">
        <f t="shared" si="244"/>
        <v>9449.7861328125</v>
      </c>
      <c r="N967" s="90">
        <f t="shared" si="245"/>
        <v>852.60162353515625</v>
      </c>
      <c r="O967" s="90">
        <f t="shared" si="246"/>
        <v>852.60162353515625</v>
      </c>
      <c r="P967" s="90">
        <f t="shared" si="258"/>
        <v>1705.2032470703125</v>
      </c>
      <c r="Q967" s="90">
        <f t="shared" si="247"/>
        <v>1104.7127685546875</v>
      </c>
      <c r="R967" s="92">
        <f>Data!CG967</f>
        <v>1176.431396484375</v>
      </c>
      <c r="S967" s="92">
        <f>Data!CH967</f>
        <v>300</v>
      </c>
      <c r="T967" s="92">
        <f>Data!CI967</f>
        <v>800</v>
      </c>
      <c r="U967" s="92">
        <f>Data!CJ967</f>
        <v>1100</v>
      </c>
      <c r="V967" s="90">
        <f>Data!CA968</f>
        <v>366.81881713867187</v>
      </c>
      <c r="W967" s="90">
        <f>Data!CC967</f>
        <v>631.57891845703125</v>
      </c>
      <c r="X967" s="90" t="str">
        <f t="shared" si="255"/>
        <v/>
      </c>
      <c r="Y967" s="90">
        <f>Data!BU968</f>
        <v>241.18144226074219</v>
      </c>
      <c r="Z967" s="90">
        <f>Data!BW967</f>
        <v>450</v>
      </c>
      <c r="AA967" s="90" t="str">
        <f t="shared" si="256"/>
        <v/>
      </c>
      <c r="AB967" s="90">
        <f>Data!BX968</f>
        <v>206.42633056640625</v>
      </c>
      <c r="AC967" s="90">
        <f>Data!BZ967</f>
        <v>450</v>
      </c>
      <c r="AD967" s="90" t="str">
        <f t="shared" si="257"/>
        <v/>
      </c>
    </row>
    <row r="968" spans="1:30">
      <c r="A968" s="77">
        <f t="shared" si="259"/>
        <v>200109</v>
      </c>
      <c r="B968" s="88">
        <f t="shared" si="248"/>
        <v>37042</v>
      </c>
      <c r="C968" s="79" t="str">
        <f t="shared" si="249"/>
        <v>NCP</v>
      </c>
      <c r="D968" s="79" t="str">
        <f t="shared" si="250"/>
        <v>Nimbus</v>
      </c>
      <c r="E968" s="79" t="str">
        <f t="shared" si="251"/>
        <v>--</v>
      </c>
      <c r="F968" s="89" t="str">
        <f t="shared" si="242"/>
        <v>&lt;RC</v>
      </c>
      <c r="G968" s="89" t="str">
        <f t="shared" si="243"/>
        <v>&lt;RC</v>
      </c>
      <c r="H968" s="89" t="str">
        <f t="shared" si="252"/>
        <v>PulseCap1</v>
      </c>
      <c r="I968" s="89" t="str">
        <f t="shared" si="253"/>
        <v>PulseCap1</v>
      </c>
      <c r="J968" s="79" t="str">
        <f>IF(DeltaCalc!P968="","--",DeltaCalc!P968)</f>
        <v>--</v>
      </c>
      <c r="K968" s="89" t="str">
        <f t="shared" si="254"/>
        <v>UWFE</v>
      </c>
      <c r="L968" s="90">
        <f>DeltaCalc!AF968</f>
        <v>1172.748291015625</v>
      </c>
      <c r="M968" s="90">
        <f t="shared" si="244"/>
        <v>9245.4970703125</v>
      </c>
      <c r="N968" s="90">
        <f t="shared" si="245"/>
        <v>774.32635498046875</v>
      </c>
      <c r="O968" s="90">
        <f t="shared" si="246"/>
        <v>800</v>
      </c>
      <c r="P968" s="90">
        <f t="shared" si="258"/>
        <v>1574.3263549804687</v>
      </c>
      <c r="Q968" s="90">
        <f t="shared" si="247"/>
        <v>3803.855224609375</v>
      </c>
      <c r="R968" s="92">
        <f>Data!CG968</f>
        <v>8152.2548828125</v>
      </c>
      <c r="S968" s="92">
        <f>Data!CH968</f>
        <v>1000</v>
      </c>
      <c r="T968" s="92">
        <f>Data!CI968</f>
        <v>991.1898193359375</v>
      </c>
      <c r="U968" s="92">
        <f>Data!CJ968</f>
        <v>1991.1898193359375</v>
      </c>
      <c r="V968" s="90">
        <f>Data!CA969</f>
        <v>371.06222534179687</v>
      </c>
      <c r="W968" s="90">
        <f>Data!CC968</f>
        <v>631.57891845703125</v>
      </c>
      <c r="X968" s="90" t="str">
        <f t="shared" si="255"/>
        <v/>
      </c>
      <c r="Y968" s="90">
        <f>Data!BU969</f>
        <v>278.9356689453125</v>
      </c>
      <c r="Z968" s="90">
        <f>Data!BW968</f>
        <v>450</v>
      </c>
      <c r="AA968" s="90" t="str">
        <f t="shared" si="256"/>
        <v/>
      </c>
      <c r="AB968" s="90">
        <f>Data!BX969</f>
        <v>326.73992919921875</v>
      </c>
      <c r="AC968" s="90">
        <f>Data!BZ968</f>
        <v>450</v>
      </c>
      <c r="AD968" s="90" t="str">
        <f t="shared" si="257"/>
        <v/>
      </c>
    </row>
    <row r="969" spans="1:30">
      <c r="A969" s="77">
        <f t="shared" si="259"/>
        <v>200110</v>
      </c>
      <c r="B969" s="88">
        <f t="shared" si="248"/>
        <v>37072</v>
      </c>
      <c r="C969" s="79" t="str">
        <f t="shared" si="249"/>
        <v>--</v>
      </c>
      <c r="D969" s="79" t="str">
        <f t="shared" si="250"/>
        <v>--</v>
      </c>
      <c r="E969" s="79" t="str">
        <f t="shared" si="251"/>
        <v>--</v>
      </c>
      <c r="F969" s="89" t="str">
        <f t="shared" si="242"/>
        <v>&lt;RC</v>
      </c>
      <c r="G969" s="89" t="str">
        <f t="shared" si="243"/>
        <v>&lt;RC</v>
      </c>
      <c r="H969" s="89" t="str">
        <f t="shared" si="252"/>
        <v>--</v>
      </c>
      <c r="I969" s="89" t="str">
        <f t="shared" si="253"/>
        <v>--</v>
      </c>
      <c r="J969" s="79" t="str">
        <f>IF(DeltaCalc!P969="","--",DeltaCalc!P969)</f>
        <v>--</v>
      </c>
      <c r="K969" s="89" t="str">
        <f t="shared" si="254"/>
        <v>IBU</v>
      </c>
      <c r="L969" s="90">
        <f>DeltaCalc!AF969</f>
        <v>9.4356069564819336</v>
      </c>
      <c r="M969" s="90">
        <f t="shared" si="244"/>
        <v>13106.7841796875</v>
      </c>
      <c r="N969" s="90">
        <f t="shared" si="245"/>
        <v>1510.3251953125</v>
      </c>
      <c r="O969" s="90">
        <f t="shared" si="246"/>
        <v>1510.3251953125</v>
      </c>
      <c r="P969" s="90">
        <f t="shared" si="258"/>
        <v>3020.650390625</v>
      </c>
      <c r="Q969" s="90">
        <f t="shared" si="247"/>
        <v>9.4356069564819336</v>
      </c>
      <c r="R969" s="92">
        <f>Data!CG969</f>
        <v>10060.544921875</v>
      </c>
      <c r="S969" s="92">
        <f>Data!CH969</f>
        <v>1945.532958984375</v>
      </c>
      <c r="T969" s="92">
        <f>Data!CI969</f>
        <v>2000</v>
      </c>
      <c r="U969" s="92">
        <f>Data!CJ969</f>
        <v>3945.532958984375</v>
      </c>
      <c r="V969" s="90">
        <f>Data!CA970</f>
        <v>297.53244018554688</v>
      </c>
      <c r="W969" s="90">
        <f>Data!CC969</f>
        <v>631.57891845703125</v>
      </c>
      <c r="X969" s="90" t="str">
        <f t="shared" si="255"/>
        <v/>
      </c>
      <c r="Y969" s="90">
        <f>Data!BU970</f>
        <v>399.16952514648437</v>
      </c>
      <c r="Z969" s="90">
        <f>Data!BW969</f>
        <v>900</v>
      </c>
      <c r="AA969" s="90" t="str">
        <f t="shared" si="256"/>
        <v/>
      </c>
      <c r="AB969" s="90">
        <f>Data!BX970</f>
        <v>533.318115234375</v>
      </c>
      <c r="AC969" s="90">
        <f>Data!BZ969</f>
        <v>1060</v>
      </c>
      <c r="AD969" s="90" t="str">
        <f t="shared" si="257"/>
        <v/>
      </c>
    </row>
    <row r="970" spans="1:30">
      <c r="A970" s="77">
        <f t="shared" si="259"/>
        <v>200111</v>
      </c>
      <c r="B970" s="88">
        <f t="shared" si="248"/>
        <v>37103</v>
      </c>
      <c r="C970" s="79" t="str">
        <f t="shared" si="249"/>
        <v>--</v>
      </c>
      <c r="D970" s="79" t="str">
        <f t="shared" si="250"/>
        <v>--</v>
      </c>
      <c r="E970" s="79" t="str">
        <f t="shared" si="251"/>
        <v>--</v>
      </c>
      <c r="F970" s="89" t="str">
        <f t="shared" si="242"/>
        <v>&lt;RC</v>
      </c>
      <c r="G970" s="89" t="str">
        <f t="shared" si="243"/>
        <v>&lt;RC</v>
      </c>
      <c r="H970" s="89" t="str">
        <f t="shared" si="252"/>
        <v>Tracy</v>
      </c>
      <c r="I970" s="89" t="str">
        <f t="shared" si="253"/>
        <v>Banks</v>
      </c>
      <c r="J970" s="79" t="str">
        <f>IF(DeltaCalc!P970="","--",DeltaCalc!P970)</f>
        <v>--</v>
      </c>
      <c r="K970" s="89" t="str">
        <f t="shared" si="254"/>
        <v>IBU</v>
      </c>
      <c r="L970" s="90">
        <f>DeltaCalc!AF970</f>
        <v>33.389286041259766</v>
      </c>
      <c r="M970" s="90">
        <f t="shared" si="244"/>
        <v>18925.69921875</v>
      </c>
      <c r="N970" s="90">
        <f t="shared" si="245"/>
        <v>6680</v>
      </c>
      <c r="O970" s="90">
        <f t="shared" si="246"/>
        <v>4494.123046875</v>
      </c>
      <c r="P970" s="90">
        <f t="shared" si="258"/>
        <v>11174.123046875</v>
      </c>
      <c r="Q970" s="90">
        <f t="shared" si="247"/>
        <v>33.389286041259766</v>
      </c>
      <c r="R970" s="92">
        <f>Data!CG970</f>
        <v>18369.8203125</v>
      </c>
      <c r="S970" s="92">
        <f>Data!CH970</f>
        <v>6680</v>
      </c>
      <c r="T970" s="92">
        <f>Data!CI970</f>
        <v>4494.123046875</v>
      </c>
      <c r="U970" s="92">
        <f>Data!CJ970</f>
        <v>11174.123046875</v>
      </c>
      <c r="V970" s="90">
        <f>Data!CA971</f>
        <v>491.15499877929687</v>
      </c>
      <c r="W970" s="90">
        <f>Data!CC970</f>
        <v>631.57891845703125</v>
      </c>
      <c r="X970" s="90" t="str">
        <f t="shared" si="255"/>
        <v/>
      </c>
      <c r="Y970" s="90">
        <f>Data!BU971</f>
        <v>1340.7647705078125</v>
      </c>
      <c r="Z970" s="90">
        <f>Data!BW970</f>
        <v>1350</v>
      </c>
      <c r="AA970" s="90" t="str">
        <f t="shared" si="256"/>
        <v/>
      </c>
      <c r="AB970" s="90">
        <f>Data!BX971</f>
        <v>862.33758544921875</v>
      </c>
      <c r="AC970" s="90">
        <f>Data!BZ970</f>
        <v>1670</v>
      </c>
      <c r="AD970" s="90" t="str">
        <f t="shared" si="257"/>
        <v/>
      </c>
    </row>
    <row r="971" spans="1:30">
      <c r="A971" s="77">
        <f t="shared" si="259"/>
        <v>200112</v>
      </c>
      <c r="B971" s="88">
        <f t="shared" si="248"/>
        <v>37134</v>
      </c>
      <c r="C971" s="79" t="str">
        <f t="shared" si="249"/>
        <v>--</v>
      </c>
      <c r="D971" s="79" t="str">
        <f t="shared" si="250"/>
        <v>--</v>
      </c>
      <c r="E971" s="79" t="str">
        <f t="shared" si="251"/>
        <v>--</v>
      </c>
      <c r="F971" s="89" t="str">
        <f t="shared" si="242"/>
        <v>&lt;RC</v>
      </c>
      <c r="G971" s="89" t="str">
        <f t="shared" si="243"/>
        <v>&gt;RC</v>
      </c>
      <c r="H971" s="89" t="str">
        <f t="shared" si="252"/>
        <v>--</v>
      </c>
      <c r="I971" s="89" t="str">
        <f t="shared" si="253"/>
        <v>--</v>
      </c>
      <c r="J971" s="79" t="str">
        <f>IF(DeltaCalc!P971="","--",DeltaCalc!P971)</f>
        <v>JP</v>
      </c>
      <c r="K971" s="89" t="str">
        <f t="shared" si="254"/>
        <v>IBU</v>
      </c>
      <c r="L971" s="90">
        <f>DeltaCalc!AF971</f>
        <v>-9.1552734375E-5</v>
      </c>
      <c r="M971" s="90">
        <f t="shared" si="244"/>
        <v>10443.2177734375</v>
      </c>
      <c r="N971" s="90">
        <f t="shared" si="245"/>
        <v>1538.248291015625</v>
      </c>
      <c r="O971" s="90">
        <f t="shared" si="246"/>
        <v>3661.4873046875</v>
      </c>
      <c r="P971" s="90">
        <f t="shared" si="258"/>
        <v>5199.735595703125</v>
      </c>
      <c r="Q971" s="90">
        <f t="shared" si="247"/>
        <v>159.63760375976562</v>
      </c>
      <c r="R971" s="92">
        <f>Data!CG971</f>
        <v>9824.9775390625</v>
      </c>
      <c r="S971" s="92">
        <f>Data!CH971</f>
        <v>300</v>
      </c>
      <c r="T971" s="92">
        <f>Data!CI971</f>
        <v>4471.4365234375</v>
      </c>
      <c r="U971" s="92">
        <f>Data!CJ971</f>
        <v>4771.4365234375</v>
      </c>
      <c r="V971" s="90">
        <f>Data!CA972</f>
        <v>657.23895263671875</v>
      </c>
      <c r="W971" s="90">
        <f>Data!CC971</f>
        <v>964.91229248046875</v>
      </c>
      <c r="X971" s="90" t="str">
        <f t="shared" si="255"/>
        <v/>
      </c>
      <c r="Y971" s="90">
        <f>Data!BU972</f>
        <v>1741.15966796875</v>
      </c>
      <c r="Z971" s="90">
        <f>Data!BW971</f>
        <v>1790</v>
      </c>
      <c r="AA971" s="90" t="str">
        <f t="shared" si="256"/>
        <v/>
      </c>
      <c r="AB971" s="90">
        <f>Data!BX972</f>
        <v>1883.827392578125</v>
      </c>
      <c r="AC971" s="90">
        <f>Data!BZ971</f>
        <v>2240</v>
      </c>
      <c r="AD971" s="90" t="str">
        <f t="shared" si="257"/>
        <v/>
      </c>
    </row>
    <row r="972" spans="1:30">
      <c r="A972" s="77">
        <f t="shared" si="259"/>
        <v>200113</v>
      </c>
      <c r="B972" s="88">
        <f t="shared" si="248"/>
        <v>37164</v>
      </c>
      <c r="C972" s="79" t="str">
        <f t="shared" si="249"/>
        <v>--</v>
      </c>
      <c r="D972" s="79" t="str">
        <f t="shared" si="250"/>
        <v>Nimbus</v>
      </c>
      <c r="E972" s="79" t="str">
        <f t="shared" si="251"/>
        <v>F. Min</v>
      </c>
      <c r="F972" s="89" t="str">
        <f t="shared" si="242"/>
        <v>&lt;RC</v>
      </c>
      <c r="G972" s="89" t="str">
        <f t="shared" si="243"/>
        <v>&gt;RC</v>
      </c>
      <c r="H972" s="89" t="str">
        <f t="shared" si="252"/>
        <v>Tracy</v>
      </c>
      <c r="I972" s="89" t="str">
        <f t="shared" si="253"/>
        <v>--</v>
      </c>
      <c r="J972" s="79" t="str">
        <f>IF(DeltaCalc!P972="","--",DeltaCalc!P972)</f>
        <v>MRDO</v>
      </c>
      <c r="K972" s="89" t="str">
        <f t="shared" si="254"/>
        <v>UWFE</v>
      </c>
      <c r="L972" s="90">
        <f>DeltaCalc!AF972</f>
        <v>0</v>
      </c>
      <c r="M972" s="90">
        <f t="shared" si="244"/>
        <v>9547.8662109375</v>
      </c>
      <c r="N972" s="90">
        <f t="shared" si="245"/>
        <v>2255.29541015625</v>
      </c>
      <c r="O972" s="90">
        <f t="shared" si="246"/>
        <v>4380.21728515625</v>
      </c>
      <c r="P972" s="90">
        <f t="shared" si="258"/>
        <v>6635.5126953125</v>
      </c>
      <c r="Q972" s="90">
        <f t="shared" si="247"/>
        <v>0</v>
      </c>
      <c r="R972" s="92">
        <f>Data!CG972</f>
        <v>3886.14892578125</v>
      </c>
      <c r="S972" s="92">
        <f>Data!CH972</f>
        <v>300</v>
      </c>
      <c r="T972" s="92">
        <f>Data!CI972</f>
        <v>4380.21728515625</v>
      </c>
      <c r="U972" s="92">
        <f>Data!CJ972</f>
        <v>4680.21728515625</v>
      </c>
      <c r="V972" s="90">
        <f>Data!CA973</f>
        <v>721.34918212890625</v>
      </c>
      <c r="W972" s="90">
        <f>Data!CC972</f>
        <v>964.91229248046875</v>
      </c>
      <c r="X972" s="90" t="str">
        <f t="shared" si="255"/>
        <v/>
      </c>
      <c r="Y972" s="90">
        <f>Data!BU973</f>
        <v>2194.23779296875</v>
      </c>
      <c r="Z972" s="90">
        <f>Data!BW972</f>
        <v>99000</v>
      </c>
      <c r="AA972" s="90" t="str">
        <f t="shared" si="256"/>
        <v/>
      </c>
      <c r="AB972" s="90">
        <f>Data!BX973</f>
        <v>2650.3583984375</v>
      </c>
      <c r="AC972" s="90">
        <f>Data!BZ972</f>
        <v>99000</v>
      </c>
      <c r="AD972" s="90" t="str">
        <f t="shared" si="257"/>
        <v/>
      </c>
    </row>
    <row r="973" spans="1:30">
      <c r="A973" s="77">
        <f t="shared" si="259"/>
        <v>200202</v>
      </c>
      <c r="B973" s="88">
        <f t="shared" si="248"/>
        <v>37195</v>
      </c>
      <c r="C973" s="79" t="str">
        <f t="shared" si="249"/>
        <v>--</v>
      </c>
      <c r="D973" s="79" t="str">
        <f t="shared" si="250"/>
        <v>Nimbus</v>
      </c>
      <c r="E973" s="79" t="str">
        <f t="shared" si="251"/>
        <v>F. Min</v>
      </c>
      <c r="F973" s="89" t="str">
        <f t="shared" ref="F973:F996" si="260">IF(ABS(CVPSL-$F$3)&lt;err,"Storage",IF(ABS(CVPSL-CVPSLRC)&lt;err,"@RC",IF(CVPSL&gt;CVPSLRC,"&gt;RC","&lt;RC")))</f>
        <v>&gt;RC</v>
      </c>
      <c r="G973" s="89" t="str">
        <f t="shared" ref="G973:G996" si="261">IF(ABS(SWPSL-$G$3)&lt;err,"Storage",IF(ABS(SWPSL-SWPSLRC)&lt;err,"@RC",IF(SWPSL&gt;SWPSLRC,"&gt;RC","&lt;RC")))</f>
        <v>&gt;RC</v>
      </c>
      <c r="H973" s="89" t="str">
        <f t="shared" si="252"/>
        <v>Tracy</v>
      </c>
      <c r="I973" s="89" t="str">
        <f t="shared" si="253"/>
        <v>--</v>
      </c>
      <c r="J973" s="79" t="str">
        <f>IF(DeltaCalc!P973="","--",DeltaCalc!P973)</f>
        <v>MRDO</v>
      </c>
      <c r="K973" s="89" t="str">
        <f t="shared" si="254"/>
        <v>UWFE</v>
      </c>
      <c r="L973" s="90">
        <f>DeltaCalc!AF973</f>
        <v>0</v>
      </c>
      <c r="M973" s="90">
        <f t="shared" ref="M973:M996" si="262">Sac</f>
        <v>9075.96484375</v>
      </c>
      <c r="N973" s="90">
        <f t="shared" ref="N973:N996" si="263">Banks</f>
        <v>1622.0355224609375</v>
      </c>
      <c r="O973" s="90">
        <f t="shared" ref="O973:O996" si="264">Tracy</f>
        <v>4284.7197265625</v>
      </c>
      <c r="P973" s="90">
        <f t="shared" si="258"/>
        <v>5906.7552490234375</v>
      </c>
      <c r="Q973" s="90">
        <f t="shared" ref="Q973:Q996" si="265">DO</f>
        <v>0</v>
      </c>
      <c r="R973" s="92">
        <f>Data!CG973</f>
        <v>7521.56005859375</v>
      </c>
      <c r="S973" s="92">
        <f>Data!CH973</f>
        <v>1784.84326171875</v>
      </c>
      <c r="T973" s="92">
        <f>Data!CI973</f>
        <v>3440.859619140625</v>
      </c>
      <c r="U973" s="92">
        <f>Data!CJ973</f>
        <v>5225.70263671875</v>
      </c>
      <c r="V973" s="90">
        <f>Data!CA974</f>
        <v>866.80169677734375</v>
      </c>
      <c r="W973" s="90">
        <f>Data!CC973</f>
        <v>964.91229248046875</v>
      </c>
      <c r="X973" s="90" t="str">
        <f t="shared" si="255"/>
        <v/>
      </c>
      <c r="Y973" s="90">
        <f>Data!BU974</f>
        <v>2363.971923828125</v>
      </c>
      <c r="Z973" s="90">
        <f>Data!BW973</f>
        <v>99000</v>
      </c>
      <c r="AA973" s="90" t="str">
        <f t="shared" si="256"/>
        <v/>
      </c>
      <c r="AB973" s="90">
        <f>Data!BX974</f>
        <v>2891.903564453125</v>
      </c>
      <c r="AC973" s="90">
        <f>Data!BZ973</f>
        <v>99000</v>
      </c>
      <c r="AD973" s="90" t="str">
        <f t="shared" si="257"/>
        <v/>
      </c>
    </row>
    <row r="974" spans="1:30">
      <c r="A974" s="77">
        <f t="shared" si="259"/>
        <v>200203</v>
      </c>
      <c r="B974" s="88">
        <f t="shared" ref="B974:B996" si="266">Date</f>
        <v>37225</v>
      </c>
      <c r="C974" s="79" t="str">
        <f t="shared" ref="C974:C996" si="267">IF(NCP&lt;err,"NCP",IF(Kes&lt;err,"Keswick",IF(ABS(Shasta-ShastaFlood)&lt;err,"Flood",IF(ABS(Tracy-$F$4)&lt;err,"T. Min","--"))))</f>
        <v>NCP</v>
      </c>
      <c r="D974" s="79" t="str">
        <f t="shared" ref="D974:D996" si="268">IF(Nimbus&lt;err,"Nimbus",IF(HSt&lt;err,"H St.",IF(ABS(Folsom-FolsomFlood)&lt;err,"Flood",IF(ABS(Tracy-$F$4)&lt;err,"T. Min","--"))))</f>
        <v>Nimbus</v>
      </c>
      <c r="E974" s="79" t="str">
        <f t="shared" ref="E974:E996" si="269">IF(Therm&lt;err,"Therm.",IF(FMin&lt;err,"F. Min",IF(ABS(Oroville-OrovilleFlood)&lt;err,"Flood",IF(ABS(Banks-$G$4)&lt;err,"B. Min","--"))))</f>
        <v>Therm.</v>
      </c>
      <c r="F974" s="89" t="str">
        <f t="shared" si="260"/>
        <v>&gt;RC</v>
      </c>
      <c r="G974" s="89" t="str">
        <f t="shared" si="261"/>
        <v>&gt;RC</v>
      </c>
      <c r="H974" s="89" t="str">
        <f t="shared" ref="H974:H996" si="270"><![CDATA[IF(ABS(Tracy-TracyMax)<err,"Tracy",IF(ABS(Tracy-TracyAprMayMax)<err,"PulseCap1",IF(AND(ABS(Tracy-Tracy_exp1),ABS(Tracy_exp1-0.5*AprMayMax)<err),"PulseCap2",IF(AND(unusedSS>1,ABS(Tracy-Tracy_exp1)<err,Tracy_exp1+unusedSS>=Tracy-1),"PulseCap3",IF(AND(ABS(Tracy-Tracy_exp1)<err,ABS(Tracy_exp1-0.5*EIExp)<err),"EI Split",IF(ABS(CVPSL-$F$3)<err,"Storage",IF(ABS(Tracy-$F$4)<err,"T. Min","--")))))))]]></f>
        <v>Tracy</v>
      </c>
      <c r="I974" s="89" t="str">
        <f t="shared" ref="I974:I996" si="271"><![CDATA[IF(ABS(Banks-BanksMax)<err,"Banks",IF(ABS(Banks-BanksAprMayMax)<err,"PulseCap1",IF(AND(ABS(Banks-Banks_exp1)<err,ABS(Banks_exp1-0.5*AprMayMax)<err),"PulseCap2",IF(AND(unusedFS>1,ABS(Banks_exp1-0.5*AprMayMax)<err,Banks_exp1+unusedFS>=Banks-1),"PulseCap3",IF(AND(ABS(Banks-Banks_exp1)<err,ABS(Banks_exp1-0.5*EIExp)<err),"EI Split",IF(ABS(SWPSL-$G$3)<err,"Storage",IF(ABS(Banks-$G$4)<err,"B. Min","--")))))))]]></f>
        <v>--</v>
      </c>
      <c r="J974" s="79" t="str">
        <f>IF(DeltaCalc!P974="","--",DeltaCalc!P974)</f>
        <v>EI</v>
      </c>
      <c r="K974" s="89" t="str">
        <f t="shared" ref="K974:K996" si="272">IF(COA&gt;0.5,"UWFE","IBU")</f>
        <v>UWFE</v>
      </c>
      <c r="L974" s="90">
        <f>DeltaCalc!AF974</f>
        <v>7.5120195106137544E-4</v>
      </c>
      <c r="M974" s="90">
        <f t="shared" si="262"/>
        <v>12859.068359375</v>
      </c>
      <c r="N974" s="90">
        <f t="shared" si="263"/>
        <v>6099.2666015625</v>
      </c>
      <c r="O974" s="90">
        <f t="shared" si="264"/>
        <v>4231.50732421875</v>
      </c>
      <c r="P974" s="90">
        <f t="shared" si="258"/>
        <v>10330.77392578125</v>
      </c>
      <c r="Q974" s="90">
        <f t="shared" si="265"/>
        <v>486.04244995117187</v>
      </c>
      <c r="R974" s="92">
        <f>Data!CG974</f>
        <v>2498.495361328125</v>
      </c>
      <c r="S974" s="92">
        <f>Data!CH974</f>
        <v>1460.193115234375</v>
      </c>
      <c r="T974" s="92">
        <f>Data!CI974</f>
        <v>3046.230712890625</v>
      </c>
      <c r="U974" s="92">
        <f>Data!CJ974</f>
        <v>4506.423828125</v>
      </c>
      <c r="V974" s="90">
        <f>Data!CA975</f>
        <v>858.98040771484375</v>
      </c>
      <c r="W974" s="90">
        <f>Data!CC974</f>
        <v>964.91229248046875</v>
      </c>
      <c r="X974" s="90" t="str">
        <f t="shared" ref="X974:X996" si="273">IF(V974&gt;W974,V974-W974,"")</f>
        <v/>
      </c>
      <c r="Y974" s="90">
        <f>Data!BU975</f>
        <v>2833.15673828125</v>
      </c>
      <c r="Z974" s="90">
        <f>Data!BW974</f>
        <v>99000</v>
      </c>
      <c r="AA974" s="90" t="str">
        <f t="shared" ref="AA974:AA996" si="274">IF(Y974&gt;Z974,Y974-Z974,"")</f>
        <v/>
      </c>
      <c r="AB974" s="90">
        <f>Data!BX975</f>
        <v>1861.914794921875</v>
      </c>
      <c r="AC974" s="90">
        <f>Data!BZ974</f>
        <v>99000</v>
      </c>
      <c r="AD974" s="90" t="str">
        <f t="shared" ref="AD974:AD996" si="275">IF(AB974&gt;AC974,AB974-AC974,"")</f>
        <v/>
      </c>
    </row>
    <row r="975" spans="1:30">
      <c r="A975" s="77">
        <f t="shared" si="259"/>
        <v>200204</v>
      </c>
      <c r="B975" s="88">
        <f t="shared" si="266"/>
        <v>37256</v>
      </c>
      <c r="C975" s="79" t="str">
        <f t="shared" si="267"/>
        <v>Flood</v>
      </c>
      <c r="D975" s="79" t="str">
        <f t="shared" si="268"/>
        <v>Nimbus</v>
      </c>
      <c r="E975" s="79" t="str">
        <f t="shared" si="269"/>
        <v>Therm.</v>
      </c>
      <c r="F975" s="89" t="str">
        <f t="shared" si="260"/>
        <v>&gt;RC</v>
      </c>
      <c r="G975" s="89" t="str">
        <f t="shared" si="261"/>
        <v>&gt;RC</v>
      </c>
      <c r="H975" s="89" t="str">
        <f t="shared" si="270"/>
        <v>--</v>
      </c>
      <c r="I975" s="89" t="str">
        <f t="shared" si="271"/>
        <v>--</v>
      </c>
      <c r="J975" s="79" t="str">
        <f>IF(DeltaCalc!P975="","--",DeltaCalc!P975)</f>
        <v>--</v>
      </c>
      <c r="K975" s="89" t="str">
        <f t="shared" si="272"/>
        <v>UWFE</v>
      </c>
      <c r="L975" s="90">
        <f>DeltaCalc!AF975</f>
        <v>21220.2265625</v>
      </c>
      <c r="M975" s="90">
        <f t="shared" si="262"/>
        <v>30487.935546875</v>
      </c>
      <c r="N975" s="90">
        <f t="shared" si="263"/>
        <v>3860.71533203125</v>
      </c>
      <c r="O975" s="90">
        <f t="shared" si="264"/>
        <v>3860.71533203125</v>
      </c>
      <c r="P975" s="90">
        <f t="shared" si="258"/>
        <v>7721.4306640625</v>
      </c>
      <c r="Q975" s="90">
        <f t="shared" si="265"/>
        <v>26152.287109375</v>
      </c>
      <c r="R975" s="92">
        <f>Data!CG975</f>
        <v>0</v>
      </c>
      <c r="S975" s="92">
        <f>Data!CH975</f>
        <v>300</v>
      </c>
      <c r="T975" s="92">
        <f>Data!CI975</f>
        <v>2188.763427734375</v>
      </c>
      <c r="U975" s="92">
        <f>Data!CJ975</f>
        <v>2488.763427734375</v>
      </c>
      <c r="V975" s="90">
        <f>Data!CA976</f>
        <v>819.083984375</v>
      </c>
      <c r="W975" s="90">
        <f>Data!CC975</f>
        <v>964.91229248046875</v>
      </c>
      <c r="X975" s="90" t="str">
        <f t="shared" si="273"/>
        <v/>
      </c>
      <c r="Y975" s="90">
        <f>Data!BU976</f>
        <v>987.75146484375</v>
      </c>
      <c r="Z975" s="90">
        <f>Data!BW975</f>
        <v>99000</v>
      </c>
      <c r="AA975" s="90" t="str">
        <f t="shared" si="274"/>
        <v/>
      </c>
      <c r="AB975" s="90">
        <f>Data!BX976</f>
        <v>319.89447021484375</v>
      </c>
      <c r="AC975" s="90">
        <f>Data!BZ975</f>
        <v>99000</v>
      </c>
      <c r="AD975" s="90" t="str">
        <f t="shared" si="275"/>
        <v/>
      </c>
    </row>
    <row r="976" spans="1:30">
      <c r="A976" s="77">
        <f t="shared" si="259"/>
        <v>200205</v>
      </c>
      <c r="B976" s="88">
        <f t="shared" si="266"/>
        <v>37287</v>
      </c>
      <c r="C976" s="79" t="str">
        <f t="shared" si="267"/>
        <v>Flood</v>
      </c>
      <c r="D976" s="79" t="str">
        <f t="shared" si="268"/>
        <v>Flood</v>
      </c>
      <c r="E976" s="79" t="str">
        <f t="shared" si="269"/>
        <v>Therm.</v>
      </c>
      <c r="F976" s="89" t="str">
        <f t="shared" si="260"/>
        <v>&gt;RC</v>
      </c>
      <c r="G976" s="89" t="str">
        <f t="shared" si="261"/>
        <v>&gt;RC</v>
      </c>
      <c r="H976" s="89" t="str">
        <f t="shared" si="270"/>
        <v>--</v>
      </c>
      <c r="I976" s="89" t="str">
        <f t="shared" si="271"/>
        <v>--</v>
      </c>
      <c r="J976" s="79" t="str">
        <f>IF(DeltaCalc!P976="","--",DeltaCalc!P976)</f>
        <v>--</v>
      </c>
      <c r="K976" s="89" t="str">
        <f t="shared" si="272"/>
        <v>UWFE</v>
      </c>
      <c r="L976" s="90">
        <f>DeltaCalc!AF976</f>
        <v>41502.71875</v>
      </c>
      <c r="M976" s="90">
        <f t="shared" si="262"/>
        <v>42812.79296875</v>
      </c>
      <c r="N976" s="90">
        <f t="shared" si="263"/>
        <v>2614.19873046875</v>
      </c>
      <c r="O976" s="90">
        <f t="shared" si="264"/>
        <v>2614.19873046875</v>
      </c>
      <c r="P976" s="90">
        <f t="shared" si="258"/>
        <v>5228.3974609375</v>
      </c>
      <c r="Q976" s="90">
        <f t="shared" si="265"/>
        <v>41502.71875</v>
      </c>
      <c r="R976" s="92">
        <f>Data!CG976</f>
        <v>0</v>
      </c>
      <c r="S976" s="92">
        <f>Data!CH976</f>
        <v>300</v>
      </c>
      <c r="T976" s="92">
        <f>Data!CI976</f>
        <v>1750.9976806640625</v>
      </c>
      <c r="U976" s="92">
        <f>Data!CJ976</f>
        <v>2050.997802734375</v>
      </c>
      <c r="V976" s="90">
        <f>Data!CA977</f>
        <v>279.89114379882812</v>
      </c>
      <c r="W976" s="90">
        <f>Data!CC976</f>
        <v>778.9473876953125</v>
      </c>
      <c r="X976" s="90" t="str">
        <f t="shared" si="273"/>
        <v/>
      </c>
      <c r="Y976" s="90">
        <f>Data!BU977</f>
        <v>244.51431274414062</v>
      </c>
      <c r="Z976" s="90">
        <f>Data!BW976</f>
        <v>99000</v>
      </c>
      <c r="AA976" s="90" t="str">
        <f t="shared" si="274"/>
        <v/>
      </c>
      <c r="AB976" s="90">
        <f>Data!BX977</f>
        <v>192.49864196777344</v>
      </c>
      <c r="AC976" s="90">
        <f>Data!BZ976</f>
        <v>99000</v>
      </c>
      <c r="AD976" s="90" t="str">
        <f t="shared" si="275"/>
        <v/>
      </c>
    </row>
    <row r="977" spans="1:30">
      <c r="A977" s="77">
        <f t="shared" si="259"/>
        <v>200206</v>
      </c>
      <c r="B977" s="88">
        <f t="shared" si="266"/>
        <v>37315</v>
      </c>
      <c r="C977" s="79" t="str">
        <f t="shared" si="267"/>
        <v>Flood</v>
      </c>
      <c r="D977" s="79" t="str">
        <f t="shared" si="268"/>
        <v>Flood</v>
      </c>
      <c r="E977" s="79" t="str">
        <f t="shared" si="269"/>
        <v>Therm.</v>
      </c>
      <c r="F977" s="89" t="str">
        <f t="shared" si="260"/>
        <v>&gt;RC</v>
      </c>
      <c r="G977" s="89" t="str">
        <f t="shared" si="261"/>
        <v>Storage</v>
      </c>
      <c r="H977" s="89" t="str">
        <f t="shared" si="270"/>
        <v>--</v>
      </c>
      <c r="I977" s="89" t="str">
        <f t="shared" si="271"/>
        <v>Storage</v>
      </c>
      <c r="J977" s="79" t="str">
        <f>IF(DeltaCalc!P977="","--",DeltaCalc!P977)</f>
        <v>--</v>
      </c>
      <c r="K977" s="89" t="str">
        <f t="shared" si="272"/>
        <v>UWFE</v>
      </c>
      <c r="L977" s="90">
        <f>DeltaCalc!AF977</f>
        <v>2029.466796875</v>
      </c>
      <c r="M977" s="90">
        <f t="shared" si="262"/>
        <v>21464.55078125</v>
      </c>
      <c r="N977" s="90">
        <f t="shared" si="263"/>
        <v>3272.7626953125</v>
      </c>
      <c r="O977" s="90">
        <f t="shared" si="264"/>
        <v>3272.7626953125</v>
      </c>
      <c r="P977" s="90">
        <f t="shared" si="258"/>
        <v>6545.525390625</v>
      </c>
      <c r="Q977" s="90">
        <f t="shared" si="265"/>
        <v>2029.466796875</v>
      </c>
      <c r="R977" s="92">
        <f>Data!CG977</f>
        <v>0</v>
      </c>
      <c r="S977" s="92">
        <f>Data!CH977</f>
        <v>300</v>
      </c>
      <c r="T977" s="92">
        <f>Data!CI977</f>
        <v>2500</v>
      </c>
      <c r="U977" s="92">
        <f>Data!CJ977</f>
        <v>2800</v>
      </c>
      <c r="V977" s="90">
        <f>Data!CA978</f>
        <v>260.83831787109375</v>
      </c>
      <c r="W977" s="90">
        <f>Data!CC977</f>
        <v>659.64910888671875</v>
      </c>
      <c r="X977" s="90" t="str">
        <f t="shared" si="273"/>
        <v/>
      </c>
      <c r="Y977" s="90">
        <f>Data!BU978</f>
        <v>230.53913879394531</v>
      </c>
      <c r="Z977" s="90">
        <f>Data!BW977</f>
        <v>99000</v>
      </c>
      <c r="AA977" s="90" t="str">
        <f t="shared" si="274"/>
        <v/>
      </c>
      <c r="AB977" s="90">
        <f>Data!BX978</f>
        <v>181.39067077636719</v>
      </c>
      <c r="AC977" s="90">
        <f>Data!BZ977</f>
        <v>99000</v>
      </c>
      <c r="AD977" s="90" t="str">
        <f t="shared" si="275"/>
        <v/>
      </c>
    </row>
    <row r="978" spans="1:30">
      <c r="A978" s="77">
        <f t="shared" si="259"/>
        <v>200207</v>
      </c>
      <c r="B978" s="88">
        <f t="shared" si="266"/>
        <v>37346</v>
      </c>
      <c r="C978" s="79" t="str">
        <f t="shared" si="267"/>
        <v>Keswick</v>
      </c>
      <c r="D978" s="79" t="str">
        <f t="shared" si="268"/>
        <v>Flood</v>
      </c>
      <c r="E978" s="79" t="str">
        <f t="shared" si="269"/>
        <v>Therm.</v>
      </c>
      <c r="F978" s="89" t="str">
        <f t="shared" si="260"/>
        <v>&gt;RC</v>
      </c>
      <c r="G978" s="89" t="str">
        <f t="shared" si="261"/>
        <v>Storage</v>
      </c>
      <c r="H978" s="89" t="str">
        <f t="shared" si="270"/>
        <v>--</v>
      </c>
      <c r="I978" s="89" t="str">
        <f t="shared" si="271"/>
        <v>Storage</v>
      </c>
      <c r="J978" s="79" t="str">
        <f>IF(DeltaCalc!P978="","--",DeltaCalc!P978)</f>
        <v>--</v>
      </c>
      <c r="K978" s="89" t="str">
        <f t="shared" si="272"/>
        <v>UWFE</v>
      </c>
      <c r="L978" s="90">
        <f>DeltaCalc!AF978</f>
        <v>7557.833984375</v>
      </c>
      <c r="M978" s="90">
        <f t="shared" si="262"/>
        <v>20772.48828125</v>
      </c>
      <c r="N978" s="90">
        <f t="shared" si="263"/>
        <v>2474.398681640625</v>
      </c>
      <c r="O978" s="90">
        <f t="shared" si="264"/>
        <v>2474.398681640625</v>
      </c>
      <c r="P978" s="90">
        <f t="shared" si="258"/>
        <v>4948.79736328125</v>
      </c>
      <c r="Q978" s="90">
        <f t="shared" si="265"/>
        <v>7557.833984375</v>
      </c>
      <c r="R978" s="92">
        <f>Data!CG978</f>
        <v>0</v>
      </c>
      <c r="S978" s="92">
        <f>Data!CH978</f>
        <v>300</v>
      </c>
      <c r="T978" s="92">
        <f>Data!CI978</f>
        <v>800</v>
      </c>
      <c r="U978" s="92">
        <f>Data!CJ978</f>
        <v>1100</v>
      </c>
      <c r="V978" s="90">
        <f>Data!CA979</f>
        <v>237.52009582519531</v>
      </c>
      <c r="W978" s="90">
        <f>Data!CC978</f>
        <v>631.57891845703125</v>
      </c>
      <c r="X978" s="90" t="str">
        <f t="shared" si="273"/>
        <v/>
      </c>
      <c r="Y978" s="90">
        <f>Data!BU979</f>
        <v>226.13880920410156</v>
      </c>
      <c r="Z978" s="90">
        <f>Data!BW978</f>
        <v>99000</v>
      </c>
      <c r="AA978" s="90" t="str">
        <f t="shared" si="274"/>
        <v/>
      </c>
      <c r="AB978" s="90">
        <f>Data!BX979</f>
        <v>176.09060668945312</v>
      </c>
      <c r="AC978" s="90">
        <f>Data!BZ978</f>
        <v>99000</v>
      </c>
      <c r="AD978" s="90" t="str">
        <f t="shared" si="275"/>
        <v/>
      </c>
    </row>
    <row r="979" spans="1:30">
      <c r="A979" s="77">
        <f t="shared" si="259"/>
        <v>200208</v>
      </c>
      <c r="B979" s="88">
        <f t="shared" si="266"/>
        <v>37376</v>
      </c>
      <c r="C979" s="79" t="str">
        <f t="shared" si="267"/>
        <v>Flood</v>
      </c>
      <c r="D979" s="79" t="str">
        <f t="shared" si="268"/>
        <v>Flood</v>
      </c>
      <c r="E979" s="79" t="str">
        <f t="shared" si="269"/>
        <v>F. Min</v>
      </c>
      <c r="F979" s="89" t="str">
        <f t="shared" si="260"/>
        <v>&gt;RC</v>
      </c>
      <c r="G979" s="89" t="str">
        <f t="shared" si="261"/>
        <v>&lt;RC</v>
      </c>
      <c r="H979" s="89" t="str">
        <f t="shared" si="270"/>
        <v>PulseCap1</v>
      </c>
      <c r="I979" s="89" t="str">
        <f t="shared" si="271"/>
        <v>PulseCap1</v>
      </c>
      <c r="J979" s="79" t="str">
        <f>IF(DeltaCalc!P979="","--",DeltaCalc!P979)</f>
        <v>--</v>
      </c>
      <c r="K979" s="89" t="str">
        <f t="shared" si="272"/>
        <v>UWFE</v>
      </c>
      <c r="L979" s="90">
        <f>DeltaCalc!AF979</f>
        <v>2950.12744140625</v>
      </c>
      <c r="M979" s="90">
        <f t="shared" si="262"/>
        <v>12571.5361328125</v>
      </c>
      <c r="N979" s="90">
        <f t="shared" si="263"/>
        <v>700</v>
      </c>
      <c r="O979" s="90">
        <f t="shared" si="264"/>
        <v>800</v>
      </c>
      <c r="P979" s="90">
        <f t="shared" si="258"/>
        <v>1500</v>
      </c>
      <c r="Q979" s="90">
        <f t="shared" si="265"/>
        <v>2950.12744140625</v>
      </c>
      <c r="R979" s="92">
        <f>Data!CG979</f>
        <v>4682.78857421875</v>
      </c>
      <c r="S979" s="92">
        <f>Data!CH979</f>
        <v>1000</v>
      </c>
      <c r="T979" s="92">
        <f>Data!CI979</f>
        <v>800</v>
      </c>
      <c r="U979" s="92">
        <f>Data!CJ979</f>
        <v>1800</v>
      </c>
      <c r="V979" s="90">
        <f>Data!CA980</f>
        <v>298.61196899414062</v>
      </c>
      <c r="W979" s="90">
        <f>Data!CC979</f>
        <v>631.57891845703125</v>
      </c>
      <c r="X979" s="90" t="str">
        <f t="shared" si="273"/>
        <v/>
      </c>
      <c r="Y979" s="90">
        <f>Data!BU980</f>
        <v>242.04045104980469</v>
      </c>
      <c r="Z979" s="90">
        <f>Data!BW979</f>
        <v>450</v>
      </c>
      <c r="AA979" s="90" t="str">
        <f t="shared" si="274"/>
        <v/>
      </c>
      <c r="AB979" s="90">
        <f>Data!BX980</f>
        <v>210.32737731933594</v>
      </c>
      <c r="AC979" s="90">
        <f>Data!BZ979</f>
        <v>450</v>
      </c>
      <c r="AD979" s="90" t="str">
        <f t="shared" si="275"/>
        <v/>
      </c>
    </row>
    <row r="980" spans="1:30">
      <c r="A980" s="77">
        <f t="shared" si="259"/>
        <v>200209</v>
      </c>
      <c r="B980" s="88">
        <f t="shared" si="266"/>
        <v>37407</v>
      </c>
      <c r="C980" s="79" t="str">
        <f t="shared" si="267"/>
        <v>NCP</v>
      </c>
      <c r="D980" s="79" t="str">
        <f t="shared" si="268"/>
        <v>T. Min</v>
      </c>
      <c r="E980" s="79" t="str">
        <f t="shared" si="269"/>
        <v>--</v>
      </c>
      <c r="F980" s="89" t="str">
        <f t="shared" si="260"/>
        <v>&lt;RC</v>
      </c>
      <c r="G980" s="89" t="str">
        <f t="shared" si="261"/>
        <v>&lt;RC</v>
      </c>
      <c r="H980" s="89" t="str">
        <f t="shared" si="270"/>
        <v>PulseCap1</v>
      </c>
      <c r="I980" s="89" t="str">
        <f t="shared" si="271"/>
        <v>PulseCap1</v>
      </c>
      <c r="J980" s="79" t="str">
        <f>IF(DeltaCalc!P980="","--",DeltaCalc!P980)</f>
        <v>MRDO</v>
      </c>
      <c r="K980" s="89" t="str">
        <f t="shared" si="272"/>
        <v>UWFE</v>
      </c>
      <c r="L980" s="90">
        <f>DeltaCalc!AF980</f>
        <v>0</v>
      </c>
      <c r="M980" s="90">
        <f t="shared" si="262"/>
        <v>10104.0341796875</v>
      </c>
      <c r="N980" s="90">
        <f t="shared" si="263"/>
        <v>700</v>
      </c>
      <c r="O980" s="90">
        <f t="shared" si="264"/>
        <v>800</v>
      </c>
      <c r="P980" s="90">
        <f t="shared" si="258"/>
        <v>1500</v>
      </c>
      <c r="Q980" s="90">
        <f t="shared" si="265"/>
        <v>0</v>
      </c>
      <c r="R980" s="92">
        <f>Data!CG980</f>
        <v>8838.4365234375</v>
      </c>
      <c r="S980" s="92">
        <f>Data!CH980</f>
        <v>1000</v>
      </c>
      <c r="T980" s="92">
        <f>Data!CI980</f>
        <v>991.17333984375</v>
      </c>
      <c r="U980" s="92">
        <f>Data!CJ980</f>
        <v>1991.17333984375</v>
      </c>
      <c r="V980" s="90">
        <f>Data!CA981</f>
        <v>343.83859252929688</v>
      </c>
      <c r="W980" s="90">
        <f>Data!CC980</f>
        <v>631.57891845703125</v>
      </c>
      <c r="X980" s="90" t="str">
        <f t="shared" si="273"/>
        <v/>
      </c>
      <c r="Y980" s="90">
        <f>Data!BU981</f>
        <v>272.51080322265625</v>
      </c>
      <c r="Z980" s="90">
        <f>Data!BW980</f>
        <v>450</v>
      </c>
      <c r="AA980" s="90" t="str">
        <f t="shared" si="274"/>
        <v/>
      </c>
      <c r="AB980" s="90">
        <f>Data!BX981</f>
        <v>306.40365600585937</v>
      </c>
      <c r="AC980" s="90">
        <f>Data!BZ980</f>
        <v>450</v>
      </c>
      <c r="AD980" s="90" t="str">
        <f t="shared" si="275"/>
        <v/>
      </c>
    </row>
    <row r="981" spans="1:30">
      <c r="A981" s="77">
        <f t="shared" si="259"/>
        <v>200210</v>
      </c>
      <c r="B981" s="88">
        <f t="shared" si="266"/>
        <v>37437</v>
      </c>
      <c r="C981" s="79" t="str">
        <f t="shared" si="267"/>
        <v>--</v>
      </c>
      <c r="D981" s="79" t="str">
        <f t="shared" si="268"/>
        <v>--</v>
      </c>
      <c r="E981" s="79" t="str">
        <f t="shared" si="269"/>
        <v>--</v>
      </c>
      <c r="F981" s="89" t="str">
        <f t="shared" si="260"/>
        <v>&lt;RC</v>
      </c>
      <c r="G981" s="89" t="str">
        <f t="shared" si="261"/>
        <v>&lt;RC</v>
      </c>
      <c r="H981" s="89" t="str">
        <f t="shared" si="270"/>
        <v>--</v>
      </c>
      <c r="I981" s="89" t="str">
        <f t="shared" si="271"/>
        <v>--</v>
      </c>
      <c r="J981" s="79" t="str">
        <f>IF(DeltaCalc!P981="","--",DeltaCalc!P981)</f>
        <v>MRDO</v>
      </c>
      <c r="K981" s="89" t="str">
        <f t="shared" si="272"/>
        <v>IBU</v>
      </c>
      <c r="L981" s="90">
        <f>DeltaCalc!AF981</f>
        <v>0</v>
      </c>
      <c r="M981" s="90">
        <f t="shared" si="262"/>
        <v>13038.7333984375</v>
      </c>
      <c r="N981" s="90">
        <f t="shared" si="263"/>
        <v>1511.3013916015625</v>
      </c>
      <c r="O981" s="90">
        <f t="shared" si="264"/>
        <v>1511.3013916015625</v>
      </c>
      <c r="P981" s="90">
        <f t="shared" si="258"/>
        <v>3022.602783203125</v>
      </c>
      <c r="Q981" s="90">
        <f t="shared" si="265"/>
        <v>0</v>
      </c>
      <c r="R981" s="92">
        <f>Data!CG981</f>
        <v>10210.03515625</v>
      </c>
      <c r="S981" s="92">
        <f>Data!CH981</f>
        <v>2500</v>
      </c>
      <c r="T981" s="92">
        <f>Data!CI981</f>
        <v>2000</v>
      </c>
      <c r="U981" s="92">
        <f>Data!CJ981</f>
        <v>4500</v>
      </c>
      <c r="V981" s="90">
        <f>Data!CA982</f>
        <v>274.88250732421875</v>
      </c>
      <c r="W981" s="90">
        <f>Data!CC981</f>
        <v>631.57891845703125</v>
      </c>
      <c r="X981" s="90" t="str">
        <f t="shared" si="273"/>
        <v/>
      </c>
      <c r="Y981" s="90">
        <f>Data!BU982</f>
        <v>374.0511474609375</v>
      </c>
      <c r="Z981" s="90">
        <f>Data!BW981</f>
        <v>900</v>
      </c>
      <c r="AA981" s="90" t="str">
        <f t="shared" si="274"/>
        <v/>
      </c>
      <c r="AB981" s="90">
        <f>Data!BX982</f>
        <v>486.45346069335937</v>
      </c>
      <c r="AC981" s="90">
        <f>Data!BZ981</f>
        <v>1060</v>
      </c>
      <c r="AD981" s="90" t="str">
        <f t="shared" si="275"/>
        <v/>
      </c>
    </row>
    <row r="982" spans="1:30">
      <c r="A982" s="77">
        <f t="shared" si="259"/>
        <v>200211</v>
      </c>
      <c r="B982" s="88">
        <f t="shared" si="266"/>
        <v>37468</v>
      </c>
      <c r="C982" s="79" t="str">
        <f t="shared" si="267"/>
        <v>--</v>
      </c>
      <c r="D982" s="79" t="str">
        <f t="shared" si="268"/>
        <v>--</v>
      </c>
      <c r="E982" s="79" t="str">
        <f t="shared" si="269"/>
        <v>--</v>
      </c>
      <c r="F982" s="89" t="str">
        <f t="shared" si="260"/>
        <v>&lt;RC</v>
      </c>
      <c r="G982" s="89" t="str">
        <f t="shared" si="261"/>
        <v>&lt;RC</v>
      </c>
      <c r="H982" s="89" t="str">
        <f t="shared" si="270"/>
        <v>Tracy</v>
      </c>
      <c r="I982" s="89" t="str">
        <f t="shared" si="271"/>
        <v>Banks</v>
      </c>
      <c r="J982" s="79" t="str">
        <f>IF(DeltaCalc!P982="","--",DeltaCalc!P982)</f>
        <v>MRDO</v>
      </c>
      <c r="K982" s="89" t="str">
        <f t="shared" si="272"/>
        <v>IBU</v>
      </c>
      <c r="L982" s="90">
        <f>DeltaCalc!AF982</f>
        <v>0</v>
      </c>
      <c r="M982" s="90">
        <f t="shared" si="262"/>
        <v>19649.404296875</v>
      </c>
      <c r="N982" s="90">
        <f t="shared" si="263"/>
        <v>6680</v>
      </c>
      <c r="O982" s="90">
        <f t="shared" si="264"/>
        <v>4490.57666015625</v>
      </c>
      <c r="P982" s="90">
        <f t="shared" si="258"/>
        <v>11170.57666015625</v>
      </c>
      <c r="Q982" s="90">
        <f t="shared" si="265"/>
        <v>0</v>
      </c>
      <c r="R982" s="92">
        <f>Data!CG982</f>
        <v>18893.865234375</v>
      </c>
      <c r="S982" s="92">
        <f>Data!CH982</f>
        <v>6680</v>
      </c>
      <c r="T982" s="92">
        <f>Data!CI982</f>
        <v>4490.57666015625</v>
      </c>
      <c r="U982" s="92">
        <f>Data!CJ982</f>
        <v>11170.576171875</v>
      </c>
      <c r="V982" s="90">
        <f>Data!CA983</f>
        <v>470.64468383789062</v>
      </c>
      <c r="W982" s="90">
        <f>Data!CC982</f>
        <v>631.57891845703125</v>
      </c>
      <c r="X982" s="90" t="str">
        <f t="shared" si="273"/>
        <v/>
      </c>
      <c r="Y982" s="90">
        <f>Data!BU983</f>
        <v>1308.5914306640625</v>
      </c>
      <c r="Z982" s="90">
        <f>Data!BW982</f>
        <v>1350</v>
      </c>
      <c r="AA982" s="90" t="str">
        <f t="shared" si="274"/>
        <v/>
      </c>
      <c r="AB982" s="90">
        <f>Data!BX983</f>
        <v>786.74267578125</v>
      </c>
      <c r="AC982" s="90">
        <f>Data!BZ982</f>
        <v>1670</v>
      </c>
      <c r="AD982" s="90" t="str">
        <f t="shared" si="275"/>
        <v/>
      </c>
    </row>
    <row r="983" spans="1:30">
      <c r="A983" s="77">
        <f t="shared" si="259"/>
        <v>200212</v>
      </c>
      <c r="B983" s="88">
        <f t="shared" si="266"/>
        <v>37499</v>
      </c>
      <c r="C983" s="79" t="str">
        <f t="shared" si="267"/>
        <v>--</v>
      </c>
      <c r="D983" s="79" t="str">
        <f t="shared" si="268"/>
        <v>--</v>
      </c>
      <c r="E983" s="79" t="str">
        <f t="shared" si="269"/>
        <v>--</v>
      </c>
      <c r="F983" s="89" t="str">
        <f t="shared" si="260"/>
        <v>&lt;RC</v>
      </c>
      <c r="G983" s="89" t="str">
        <f t="shared" si="261"/>
        <v>&lt;RC</v>
      </c>
      <c r="H983" s="89" t="str">
        <f t="shared" si="270"/>
        <v>Tracy</v>
      </c>
      <c r="I983" s="89" t="str">
        <f t="shared" si="271"/>
        <v>--</v>
      </c>
      <c r="J983" s="79" t="str">
        <f>IF(DeltaCalc!P983="","--",DeltaCalc!P983)</f>
        <v>JP</v>
      </c>
      <c r="K983" s="89" t="str">
        <f t="shared" si="272"/>
        <v>IBU</v>
      </c>
      <c r="L983" s="90">
        <f>DeltaCalc!AF983</f>
        <v>0.201904296875</v>
      </c>
      <c r="M983" s="90">
        <f t="shared" si="262"/>
        <v>17779.5234375</v>
      </c>
      <c r="N983" s="90">
        <f t="shared" si="263"/>
        <v>6631.1064453125</v>
      </c>
      <c r="O983" s="90">
        <f t="shared" si="264"/>
        <v>4468.74462890625</v>
      </c>
      <c r="P983" s="90">
        <f t="shared" si="258"/>
        <v>11099.85107421875</v>
      </c>
      <c r="Q983" s="90">
        <f t="shared" si="265"/>
        <v>1644.542236328125</v>
      </c>
      <c r="R983" s="92">
        <f>Data!CG983</f>
        <v>17779.5234375</v>
      </c>
      <c r="S983" s="92">
        <f>Data!CH983</f>
        <v>6680</v>
      </c>
      <c r="T983" s="92">
        <f>Data!CI983</f>
        <v>4468.74462890625</v>
      </c>
      <c r="U983" s="92">
        <f>Data!CJ983</f>
        <v>11148.7451171875</v>
      </c>
      <c r="V983" s="90">
        <f>Data!CA984</f>
        <v>760.84515380859375</v>
      </c>
      <c r="W983" s="90">
        <f>Data!CC983</f>
        <v>964.91229248046875</v>
      </c>
      <c r="X983" s="90" t="str">
        <f t="shared" si="273"/>
        <v/>
      </c>
      <c r="Y983" s="90">
        <f>Data!BU984</f>
        <v>1832.95458984375</v>
      </c>
      <c r="Z983" s="90">
        <f>Data!BW983</f>
        <v>1790</v>
      </c>
      <c r="AA983" s="90">
        <f t="shared" si="274"/>
        <v>42.95458984375</v>
      </c>
      <c r="AB983" s="90">
        <f>Data!BX984</f>
        <v>1064.034912109375</v>
      </c>
      <c r="AC983" s="90">
        <f>Data!BZ983</f>
        <v>2240</v>
      </c>
      <c r="AD983" s="90" t="str">
        <f t="shared" si="275"/>
        <v/>
      </c>
    </row>
    <row r="984" spans="1:30">
      <c r="A984" s="77">
        <f t="shared" si="259"/>
        <v>200213</v>
      </c>
      <c r="B984" s="88">
        <f t="shared" si="266"/>
        <v>37529</v>
      </c>
      <c r="C984" s="79" t="str">
        <f t="shared" si="267"/>
        <v>--</v>
      </c>
      <c r="D984" s="79" t="str">
        <f t="shared" si="268"/>
        <v>Nimbus</v>
      </c>
      <c r="E984" s="79" t="str">
        <f t="shared" si="269"/>
        <v>Therm.</v>
      </c>
      <c r="F984" s="89" t="str">
        <f t="shared" si="260"/>
        <v>@RC</v>
      </c>
      <c r="G984" s="89" t="str">
        <f t="shared" si="261"/>
        <v>&gt;RC</v>
      </c>
      <c r="H984" s="89" t="str">
        <f t="shared" si="270"/>
        <v>Tracy</v>
      </c>
      <c r="I984" s="89" t="str">
        <f t="shared" si="271"/>
        <v>--</v>
      </c>
      <c r="J984" s="79" t="str">
        <f>IF(DeltaCalc!P984="","--",DeltaCalc!P984)</f>
        <v>MRDO</v>
      </c>
      <c r="K984" s="89" t="str">
        <f t="shared" si="272"/>
        <v>UWFE</v>
      </c>
      <c r="L984" s="90">
        <f>DeltaCalc!AF984</f>
        <v>0</v>
      </c>
      <c r="M984" s="90">
        <f t="shared" si="262"/>
        <v>11575.162109375</v>
      </c>
      <c r="N984" s="90">
        <f t="shared" si="263"/>
        <v>4011.48583984375</v>
      </c>
      <c r="O984" s="90">
        <f t="shared" si="264"/>
        <v>4374.12939453125</v>
      </c>
      <c r="P984" s="90">
        <f t="shared" si="258"/>
        <v>8385.615234375</v>
      </c>
      <c r="Q984" s="90">
        <f t="shared" si="265"/>
        <v>0</v>
      </c>
      <c r="R984" s="92">
        <f>Data!CG984</f>
        <v>4685.0341796875</v>
      </c>
      <c r="S984" s="92">
        <f>Data!CH984</f>
        <v>300</v>
      </c>
      <c r="T984" s="92">
        <f>Data!CI984</f>
        <v>4374.12939453125</v>
      </c>
      <c r="U984" s="92">
        <f>Data!CJ984</f>
        <v>4674.12939453125</v>
      </c>
      <c r="V984" s="90">
        <f>Data!CA985</f>
        <v>784.14910888671875</v>
      </c>
      <c r="W984" s="90">
        <f>Data!CC984</f>
        <v>964.91229248046875</v>
      </c>
      <c r="X984" s="90" t="str">
        <f t="shared" si="273"/>
        <v/>
      </c>
      <c r="Y984" s="90">
        <f>Data!BU985</f>
        <v>2203.79248046875</v>
      </c>
      <c r="Z984" s="90">
        <f>Data!BW984</f>
        <v>99000</v>
      </c>
      <c r="AA984" s="90" t="str">
        <f t="shared" si="274"/>
        <v/>
      </c>
      <c r="AB984" s="90">
        <f>Data!BX985</f>
        <v>1924.3096923828125</v>
      </c>
      <c r="AC984" s="90">
        <f>Data!BZ984</f>
        <v>99000</v>
      </c>
      <c r="AD984" s="90" t="str">
        <f t="shared" si="275"/>
        <v/>
      </c>
    </row>
    <row r="985" spans="1:30">
      <c r="A985" s="77">
        <f t="shared" si="259"/>
        <v>200302</v>
      </c>
      <c r="B985" s="88">
        <f t="shared" si="266"/>
        <v>37560</v>
      </c>
      <c r="C985" s="79" t="str">
        <f t="shared" si="267"/>
        <v>NCP</v>
      </c>
      <c r="D985" s="79" t="str">
        <f t="shared" si="268"/>
        <v>Nimbus</v>
      </c>
      <c r="E985" s="79" t="str">
        <f t="shared" si="269"/>
        <v>F. Min</v>
      </c>
      <c r="F985" s="89" t="str">
        <f t="shared" si="260"/>
        <v>&lt;RC</v>
      </c>
      <c r="G985" s="89" t="str">
        <f t="shared" si="261"/>
        <v>&lt;RC</v>
      </c>
      <c r="H985" s="89" t="str">
        <f t="shared" si="270"/>
        <v>--</v>
      </c>
      <c r="I985" s="89" t="str">
        <f t="shared" si="271"/>
        <v>--</v>
      </c>
      <c r="J985" s="79" t="str">
        <f>IF(DeltaCalc!P985="","--",DeltaCalc!P985)</f>
        <v>--</v>
      </c>
      <c r="K985" s="89" t="str">
        <f t="shared" si="272"/>
        <v>UWFE</v>
      </c>
      <c r="L985" s="90">
        <f>DeltaCalc!AF985</f>
        <v>1979.822265625</v>
      </c>
      <c r="M985" s="90">
        <f t="shared" si="262"/>
        <v>9161.884765625</v>
      </c>
      <c r="N985" s="90">
        <f t="shared" si="263"/>
        <v>1886.0447998046875</v>
      </c>
      <c r="O985" s="90">
        <f t="shared" si="264"/>
        <v>1886.0447998046875</v>
      </c>
      <c r="P985" s="90">
        <f t="shared" si="258"/>
        <v>3772.089599609375</v>
      </c>
      <c r="Q985" s="90">
        <f t="shared" si="265"/>
        <v>1979.822265625</v>
      </c>
      <c r="R985" s="92">
        <f>Data!CG985</f>
        <v>9161.884765625</v>
      </c>
      <c r="S985" s="92">
        <f>Data!CH985</f>
        <v>6385.51806640625</v>
      </c>
      <c r="T985" s="92">
        <f>Data!CI985</f>
        <v>3473.461669921875</v>
      </c>
      <c r="U985" s="92">
        <f>Data!CJ985</f>
        <v>9858.9794921875</v>
      </c>
      <c r="V985" s="90">
        <f>Data!CA986</f>
        <v>966.4617919921875</v>
      </c>
      <c r="W985" s="90">
        <f>Data!CC985</f>
        <v>964.91229248046875</v>
      </c>
      <c r="X985" s="90">
        <f t="shared" si="273"/>
        <v>1.54949951171875</v>
      </c>
      <c r="Y985" s="90">
        <f>Data!BU986</f>
        <v>1732.3988037109375</v>
      </c>
      <c r="Z985" s="90">
        <f>Data!BW985</f>
        <v>99000</v>
      </c>
      <c r="AA985" s="90" t="str">
        <f t="shared" si="274"/>
        <v/>
      </c>
      <c r="AB985" s="90">
        <f>Data!BX986</f>
        <v>1741.515380859375</v>
      </c>
      <c r="AC985" s="90">
        <f>Data!BZ985</f>
        <v>99000</v>
      </c>
      <c r="AD985" s="90" t="str">
        <f t="shared" si="275"/>
        <v/>
      </c>
    </row>
    <row r="986" spans="1:30">
      <c r="A986" s="77">
        <f t="shared" si="259"/>
        <v>200303</v>
      </c>
      <c r="B986" s="88">
        <f t="shared" si="266"/>
        <v>37590</v>
      </c>
      <c r="C986" s="79" t="str">
        <f t="shared" si="267"/>
        <v>--</v>
      </c>
      <c r="D986" s="79" t="str">
        <f t="shared" si="268"/>
        <v>--</v>
      </c>
      <c r="E986" s="79" t="str">
        <f t="shared" si="269"/>
        <v>--</v>
      </c>
      <c r="F986" s="89" t="str">
        <f t="shared" si="260"/>
        <v>&lt;RC</v>
      </c>
      <c r="G986" s="89" t="str">
        <f t="shared" si="261"/>
        <v>&lt;RC</v>
      </c>
      <c r="H986" s="89" t="str">
        <f t="shared" si="270"/>
        <v>Tracy</v>
      </c>
      <c r="I986" s="89" t="str">
        <f t="shared" si="271"/>
        <v>PulseCap3</v>
      </c>
      <c r="J986" s="79" t="str">
        <f>IF(DeltaCalc!P986="","--",DeltaCalc!P986)</f>
        <v>RS</v>
      </c>
      <c r="K986" s="89" t="str">
        <f t="shared" si="272"/>
        <v>IBU</v>
      </c>
      <c r="L986" s="90">
        <f>DeltaCalc!AF986</f>
        <v>25.2373046875</v>
      </c>
      <c r="M986" s="90">
        <f t="shared" si="262"/>
        <v>21032.9765625</v>
      </c>
      <c r="N986" s="90">
        <f t="shared" si="263"/>
        <v>4720.421875</v>
      </c>
      <c r="O986" s="90">
        <f t="shared" si="264"/>
        <v>4230.63623046875</v>
      </c>
      <c r="P986" s="90">
        <f t="shared" si="258"/>
        <v>8951.05810546875</v>
      </c>
      <c r="Q986" s="90">
        <f t="shared" si="265"/>
        <v>8880.1865234375</v>
      </c>
      <c r="R986" s="92">
        <f>Data!CG986</f>
        <v>21032.9765625</v>
      </c>
      <c r="S986" s="92">
        <f>Data!CH986</f>
        <v>6680</v>
      </c>
      <c r="T986" s="92">
        <f>Data!CI986</f>
        <v>4230.63623046875</v>
      </c>
      <c r="U986" s="92">
        <f>Data!CJ986</f>
        <v>10910.63671875</v>
      </c>
      <c r="V986" s="90">
        <f>Data!CA987</f>
        <v>924.36260986328125</v>
      </c>
      <c r="W986" s="90">
        <f>Data!CC986</f>
        <v>964.91229248046875</v>
      </c>
      <c r="X986" s="90" t="str">
        <f t="shared" si="273"/>
        <v/>
      </c>
      <c r="Y986" s="90">
        <f>Data!BU987</f>
        <v>1228.6121826171875</v>
      </c>
      <c r="Z986" s="90">
        <f>Data!BW986</f>
        <v>99000</v>
      </c>
      <c r="AA986" s="90" t="str">
        <f t="shared" si="274"/>
        <v/>
      </c>
      <c r="AB986" s="90">
        <f>Data!BX987</f>
        <v>478.02542114257812</v>
      </c>
      <c r="AC986" s="90">
        <f>Data!BZ986</f>
        <v>99000</v>
      </c>
      <c r="AD986" s="90" t="str">
        <f t="shared" si="275"/>
        <v/>
      </c>
    </row>
    <row r="987" spans="1:30">
      <c r="A987" s="77">
        <f t="shared" si="259"/>
        <v>200304</v>
      </c>
      <c r="B987" s="88">
        <f t="shared" si="266"/>
        <v>37621</v>
      </c>
      <c r="C987" s="79" t="str">
        <f t="shared" si="267"/>
        <v>Flood</v>
      </c>
      <c r="D987" s="79" t="str">
        <f t="shared" si="268"/>
        <v>Nimbus</v>
      </c>
      <c r="E987" s="79" t="str">
        <f t="shared" si="269"/>
        <v>Therm.</v>
      </c>
      <c r="F987" s="89" t="str">
        <f t="shared" si="260"/>
        <v>&gt;RC</v>
      </c>
      <c r="G987" s="89" t="str">
        <f t="shared" si="261"/>
        <v>&lt;RC</v>
      </c>
      <c r="H987" s="89" t="str">
        <f t="shared" si="270"/>
        <v>--</v>
      </c>
      <c r="I987" s="89" t="str">
        <f t="shared" si="271"/>
        <v>--</v>
      </c>
      <c r="J987" s="79" t="str">
        <f>IF(DeltaCalc!P987="","--",DeltaCalc!P987)</f>
        <v>--</v>
      </c>
      <c r="K987" s="89" t="str">
        <f t="shared" si="272"/>
        <v>UWFE</v>
      </c>
      <c r="L987" s="90">
        <f>DeltaCalc!AF987</f>
        <v>29088.741301343674</v>
      </c>
      <c r="M987" s="90">
        <f t="shared" si="262"/>
        <v>34085.47265625</v>
      </c>
      <c r="N987" s="90">
        <f t="shared" si="263"/>
        <v>3980.768798828125</v>
      </c>
      <c r="O987" s="90">
        <f t="shared" si="264"/>
        <v>3980.768798828125</v>
      </c>
      <c r="P987" s="90">
        <f t="shared" si="258"/>
        <v>7961.53759765625</v>
      </c>
      <c r="Q987" s="90">
        <f t="shared" si="265"/>
        <v>32543.046875</v>
      </c>
      <c r="R987" s="92">
        <f>Data!CG987</f>
        <v>0</v>
      </c>
      <c r="S987" s="92">
        <f>Data!CH987</f>
        <v>4500</v>
      </c>
      <c r="T987" s="92">
        <f>Data!CI987</f>
        <v>800</v>
      </c>
      <c r="U987" s="92">
        <f>Data!CJ987</f>
        <v>5300</v>
      </c>
      <c r="V987" s="90">
        <f>Data!CA988</f>
        <v>447.74627685546875</v>
      </c>
      <c r="W987" s="90">
        <f>Data!CC987</f>
        <v>964.91229248046875</v>
      </c>
      <c r="X987" s="90" t="str">
        <f t="shared" si="273"/>
        <v/>
      </c>
      <c r="Y987" s="90">
        <f>Data!BU988</f>
        <v>355.64593505859375</v>
      </c>
      <c r="Z987" s="90">
        <f>Data!BW987</f>
        <v>99000</v>
      </c>
      <c r="AA987" s="90" t="str">
        <f t="shared" si="274"/>
        <v/>
      </c>
      <c r="AB987" s="90">
        <f>Data!BX988</f>
        <v>194.36781311035156</v>
      </c>
      <c r="AC987" s="90">
        <f>Data!BZ987</f>
        <v>99000</v>
      </c>
      <c r="AD987" s="90" t="str">
        <f t="shared" si="275"/>
        <v/>
      </c>
    </row>
    <row r="988" spans="1:30">
      <c r="A988" s="77">
        <f t="shared" si="259"/>
        <v>200305</v>
      </c>
      <c r="B988" s="88">
        <f t="shared" si="266"/>
        <v>37652</v>
      </c>
      <c r="C988" s="79" t="str">
        <f t="shared" si="267"/>
        <v>Flood</v>
      </c>
      <c r="D988" s="79" t="str">
        <f t="shared" si="268"/>
        <v>Flood</v>
      </c>
      <c r="E988" s="79" t="str">
        <f t="shared" si="269"/>
        <v>Therm.</v>
      </c>
      <c r="F988" s="89" t="str">
        <f t="shared" si="260"/>
        <v>&lt;RC</v>
      </c>
      <c r="G988" s="89" t="str">
        <f t="shared" si="261"/>
        <v>&lt;RC</v>
      </c>
      <c r="H988" s="89" t="str">
        <f t="shared" si="270"/>
        <v>--</v>
      </c>
      <c r="I988" s="89" t="str">
        <f t="shared" si="271"/>
        <v>--</v>
      </c>
      <c r="J988" s="79" t="str">
        <f>IF(DeltaCalc!P988="","--",DeltaCalc!P988)</f>
        <v>--</v>
      </c>
      <c r="K988" s="89" t="str">
        <f t="shared" si="272"/>
        <v>UWFE</v>
      </c>
      <c r="L988" s="90">
        <f>DeltaCalc!AF988</f>
        <v>51030.24609375</v>
      </c>
      <c r="M988" s="90">
        <f t="shared" si="262"/>
        <v>54326.78515625</v>
      </c>
      <c r="N988" s="90">
        <f t="shared" si="263"/>
        <v>3033.48779296875</v>
      </c>
      <c r="O988" s="90">
        <f t="shared" si="264"/>
        <v>3033.48779296875</v>
      </c>
      <c r="P988" s="90">
        <f t="shared" si="258"/>
        <v>6066.9755859375</v>
      </c>
      <c r="Q988" s="90">
        <f t="shared" si="265"/>
        <v>51030.24609375</v>
      </c>
      <c r="R988" s="92">
        <f>Data!CG988</f>
        <v>0</v>
      </c>
      <c r="S988" s="92">
        <f>Data!CH988</f>
        <v>3750</v>
      </c>
      <c r="T988" s="92">
        <f>Data!CI988</f>
        <v>3000</v>
      </c>
      <c r="U988" s="92">
        <f>Data!CJ988</f>
        <v>6750</v>
      </c>
      <c r="V988" s="90">
        <f>Data!CA989</f>
        <v>276.32058715820312</v>
      </c>
      <c r="W988" s="90">
        <f>Data!CC988</f>
        <v>964.91229248046875</v>
      </c>
      <c r="X988" s="90" t="str">
        <f t="shared" si="273"/>
        <v/>
      </c>
      <c r="Y988" s="90">
        <f>Data!BU989</f>
        <v>236.19764709472656</v>
      </c>
      <c r="Z988" s="90">
        <f>Data!BW988</f>
        <v>99000</v>
      </c>
      <c r="AA988" s="90" t="str">
        <f t="shared" si="274"/>
        <v/>
      </c>
      <c r="AB988" s="90">
        <f>Data!BX989</f>
        <v>172.67179870605469</v>
      </c>
      <c r="AC988" s="90">
        <f>Data!BZ988</f>
        <v>99000</v>
      </c>
      <c r="AD988" s="90" t="str">
        <f t="shared" si="275"/>
        <v/>
      </c>
    </row>
    <row r="989" spans="1:30">
      <c r="A989" s="77">
        <f t="shared" si="259"/>
        <v>200306</v>
      </c>
      <c r="B989" s="88">
        <f t="shared" si="266"/>
        <v>37680</v>
      </c>
      <c r="C989" s="79" t="str">
        <f t="shared" si="267"/>
        <v>Keswick</v>
      </c>
      <c r="D989" s="79" t="str">
        <f t="shared" si="268"/>
        <v>Flood</v>
      </c>
      <c r="E989" s="79" t="str">
        <f t="shared" si="269"/>
        <v>Therm.</v>
      </c>
      <c r="F989" s="89" t="str">
        <f t="shared" si="260"/>
        <v>&lt;RC</v>
      </c>
      <c r="G989" s="89" t="str">
        <f t="shared" si="261"/>
        <v>&lt;RC</v>
      </c>
      <c r="H989" s="89" t="str">
        <f t="shared" si="270"/>
        <v>--</v>
      </c>
      <c r="I989" s="89" t="str">
        <f t="shared" si="271"/>
        <v>--</v>
      </c>
      <c r="J989" s="79" t="str">
        <f>IF(DeltaCalc!P989="","--",DeltaCalc!P989)</f>
        <v>--</v>
      </c>
      <c r="K989" s="89" t="str">
        <f t="shared" si="272"/>
        <v>UWFE</v>
      </c>
      <c r="L989" s="90">
        <f>DeltaCalc!AF989</f>
        <v>8906.744140625</v>
      </c>
      <c r="M989" s="90">
        <f t="shared" si="262"/>
        <v>28231.900390625</v>
      </c>
      <c r="N989" s="90">
        <f t="shared" si="263"/>
        <v>3273.3154296875</v>
      </c>
      <c r="O989" s="90">
        <f t="shared" si="264"/>
        <v>3273.3154296875</v>
      </c>
      <c r="P989" s="90">
        <f t="shared" si="258"/>
        <v>6546.630859375</v>
      </c>
      <c r="Q989" s="90">
        <f t="shared" si="265"/>
        <v>8906.744140625</v>
      </c>
      <c r="R989" s="92">
        <f>Data!CG989</f>
        <v>0</v>
      </c>
      <c r="S989" s="92">
        <f>Data!CH989</f>
        <v>4250</v>
      </c>
      <c r="T989" s="92">
        <f>Data!CI989</f>
        <v>2500</v>
      </c>
      <c r="U989" s="92">
        <f>Data!CJ989</f>
        <v>6750</v>
      </c>
      <c r="V989" s="90">
        <f>Data!CA990</f>
        <v>243.29393005371094</v>
      </c>
      <c r="W989" s="90">
        <f>Data!CC989</f>
        <v>631.57891845703125</v>
      </c>
      <c r="X989" s="90" t="str">
        <f t="shared" si="273"/>
        <v/>
      </c>
      <c r="Y989" s="90">
        <f>Data!BU990</f>
        <v>222.21583557128906</v>
      </c>
      <c r="Z989" s="90">
        <f>Data!BW989</f>
        <v>99000</v>
      </c>
      <c r="AA989" s="90" t="str">
        <f t="shared" si="274"/>
        <v/>
      </c>
      <c r="AB989" s="90">
        <f>Data!BX990</f>
        <v>181.56404113769531</v>
      </c>
      <c r="AC989" s="90">
        <f>Data!BZ989</f>
        <v>99000</v>
      </c>
      <c r="AD989" s="90" t="str">
        <f t="shared" si="275"/>
        <v/>
      </c>
    </row>
    <row r="990" spans="1:30">
      <c r="A990" s="77">
        <f t="shared" si="259"/>
        <v>200307</v>
      </c>
      <c r="B990" s="88">
        <f t="shared" si="266"/>
        <v>37711</v>
      </c>
      <c r="C990" s="79" t="str">
        <f t="shared" si="267"/>
        <v>Keswick</v>
      </c>
      <c r="D990" s="79" t="str">
        <f t="shared" si="268"/>
        <v>Flood</v>
      </c>
      <c r="E990" s="79" t="str">
        <f t="shared" si="269"/>
        <v>Therm.</v>
      </c>
      <c r="F990" s="89" t="str">
        <f t="shared" si="260"/>
        <v>&gt;RC</v>
      </c>
      <c r="G990" s="89" t="str">
        <f t="shared" si="261"/>
        <v>&gt;RC</v>
      </c>
      <c r="H990" s="89" t="str">
        <f t="shared" si="270"/>
        <v>--</v>
      </c>
      <c r="I990" s="89" t="str">
        <f t="shared" si="271"/>
        <v>--</v>
      </c>
      <c r="J990" s="79" t="str">
        <f>IF(DeltaCalc!P990="","--",DeltaCalc!P990)</f>
        <v>--</v>
      </c>
      <c r="K990" s="89" t="str">
        <f t="shared" si="272"/>
        <v>UWFE</v>
      </c>
      <c r="L990" s="90">
        <f>DeltaCalc!AF990</f>
        <v>6189.2328062948618</v>
      </c>
      <c r="M990" s="90">
        <f t="shared" si="262"/>
        <v>21730.587890625</v>
      </c>
      <c r="N990" s="90">
        <f t="shared" si="263"/>
        <v>3220.0068359375</v>
      </c>
      <c r="O990" s="90">
        <f t="shared" si="264"/>
        <v>3220.0068359375</v>
      </c>
      <c r="P990" s="90">
        <f t="shared" si="258"/>
        <v>6440.013671875</v>
      </c>
      <c r="Q990" s="90">
        <f t="shared" si="265"/>
        <v>8214.1533203125</v>
      </c>
      <c r="R990" s="92">
        <f>Data!CG990</f>
        <v>0</v>
      </c>
      <c r="S990" s="92">
        <f>Data!CH990</f>
        <v>2677.27734375</v>
      </c>
      <c r="T990" s="92">
        <f>Data!CI990</f>
        <v>800</v>
      </c>
      <c r="U990" s="92">
        <f>Data!CJ990</f>
        <v>3477.27734375</v>
      </c>
      <c r="V990" s="90">
        <f>Data!CA991</f>
        <v>235.44601440429687</v>
      </c>
      <c r="W990" s="90">
        <f>Data!CC990</f>
        <v>631.57891845703125</v>
      </c>
      <c r="X990" s="90" t="str">
        <f t="shared" si="273"/>
        <v/>
      </c>
      <c r="Y990" s="90">
        <f>Data!BU991</f>
        <v>222.54548645019531</v>
      </c>
      <c r="Z990" s="90">
        <f>Data!BW990</f>
        <v>99000</v>
      </c>
      <c r="AA990" s="90" t="str">
        <f t="shared" si="274"/>
        <v/>
      </c>
      <c r="AB990" s="90">
        <f>Data!BX991</f>
        <v>180.90481567382812</v>
      </c>
      <c r="AC990" s="90">
        <f>Data!BZ990</f>
        <v>99000</v>
      </c>
      <c r="AD990" s="90" t="str">
        <f t="shared" si="275"/>
        <v/>
      </c>
    </row>
    <row r="991" spans="1:30">
      <c r="A991" s="77">
        <f t="shared" si="259"/>
        <v>200308</v>
      </c>
      <c r="B991" s="88">
        <f t="shared" si="266"/>
        <v>37741</v>
      </c>
      <c r="C991" s="79" t="str">
        <f t="shared" si="267"/>
        <v>Flood</v>
      </c>
      <c r="D991" s="79" t="str">
        <f t="shared" si="268"/>
        <v>Flood</v>
      </c>
      <c r="E991" s="79" t="str">
        <f t="shared" si="269"/>
        <v>Therm.</v>
      </c>
      <c r="F991" s="89" t="str">
        <f t="shared" si="260"/>
        <v>&gt;RC</v>
      </c>
      <c r="G991" s="89" t="str">
        <f t="shared" si="261"/>
        <v>&lt;RC</v>
      </c>
      <c r="H991" s="89" t="str">
        <f t="shared" si="270"/>
        <v>PulseCap1</v>
      </c>
      <c r="I991" s="89" t="str">
        <f t="shared" si="271"/>
        <v>PulseCap1</v>
      </c>
      <c r="J991" s="79" t="str">
        <f>IF(DeltaCalc!P991="","--",DeltaCalc!P991)</f>
        <v>--</v>
      </c>
      <c r="K991" s="89" t="str">
        <f t="shared" si="272"/>
        <v>UWFE</v>
      </c>
      <c r="L991" s="90">
        <f>DeltaCalc!AF991</f>
        <v>21143.74609375</v>
      </c>
      <c r="M991" s="90">
        <f t="shared" si="262"/>
        <v>27625.875</v>
      </c>
      <c r="N991" s="90">
        <f t="shared" si="263"/>
        <v>700</v>
      </c>
      <c r="O991" s="90">
        <f t="shared" si="264"/>
        <v>800</v>
      </c>
      <c r="P991" s="90">
        <f t="shared" si="258"/>
        <v>1500</v>
      </c>
      <c r="Q991" s="90">
        <f t="shared" si="265"/>
        <v>21143.74609375</v>
      </c>
      <c r="R991" s="92">
        <f>Data!CG991</f>
        <v>2484.171875</v>
      </c>
      <c r="S991" s="92">
        <f>Data!CH991</f>
        <v>1000</v>
      </c>
      <c r="T991" s="92">
        <f>Data!CI991</f>
        <v>800</v>
      </c>
      <c r="U991" s="92">
        <f>Data!CJ991</f>
        <v>1800</v>
      </c>
      <c r="V991" s="90">
        <f>Data!CA992</f>
        <v>331.59613037109375</v>
      </c>
      <c r="W991" s="90">
        <f>Data!CC991</f>
        <v>631.57891845703125</v>
      </c>
      <c r="X991" s="90" t="str">
        <f t="shared" si="273"/>
        <v/>
      </c>
      <c r="Y991" s="90">
        <f>Data!BU992</f>
        <v>245.23199462890625</v>
      </c>
      <c r="Z991" s="90">
        <f>Data!BW991</f>
        <v>450</v>
      </c>
      <c r="AA991" s="90" t="str">
        <f t="shared" si="274"/>
        <v/>
      </c>
      <c r="AB991" s="90">
        <f>Data!BX992</f>
        <v>199.21464538574219</v>
      </c>
      <c r="AC991" s="90">
        <f>Data!BZ991</f>
        <v>450</v>
      </c>
      <c r="AD991" s="90" t="str">
        <f t="shared" si="275"/>
        <v/>
      </c>
    </row>
    <row r="992" spans="1:30">
      <c r="A992" s="77">
        <f t="shared" si="259"/>
        <v>200309</v>
      </c>
      <c r="B992" s="88">
        <f t="shared" si="266"/>
        <v>37772</v>
      </c>
      <c r="C992" s="79" t="str">
        <f t="shared" si="267"/>
        <v>Flood</v>
      </c>
      <c r="D992" s="79" t="str">
        <f t="shared" si="268"/>
        <v>Flood</v>
      </c>
      <c r="E992" s="79" t="str">
        <f t="shared" si="269"/>
        <v>Therm.</v>
      </c>
      <c r="F992" s="89" t="str">
        <f t="shared" si="260"/>
        <v>&lt;RC</v>
      </c>
      <c r="G992" s="89" t="str">
        <f t="shared" si="261"/>
        <v>&lt;RC</v>
      </c>
      <c r="H992" s="89" t="str">
        <f t="shared" si="270"/>
        <v>PulseCap1</v>
      </c>
      <c r="I992" s="89" t="str">
        <f t="shared" si="271"/>
        <v>PulseCap1</v>
      </c>
      <c r="J992" s="79" t="str">
        <f>IF(DeltaCalc!P992="","--",DeltaCalc!P992)</f>
        <v>--</v>
      </c>
      <c r="K992" s="89" t="str">
        <f t="shared" si="272"/>
        <v>UWFE</v>
      </c>
      <c r="L992" s="90">
        <f>DeltaCalc!AF992</f>
        <v>28668.318359375</v>
      </c>
      <c r="M992" s="90">
        <f t="shared" si="262"/>
        <v>30821.8671875</v>
      </c>
      <c r="N992" s="90">
        <f t="shared" si="263"/>
        <v>700</v>
      </c>
      <c r="O992" s="90">
        <f t="shared" si="264"/>
        <v>800</v>
      </c>
      <c r="P992" s="90">
        <f t="shared" si="258"/>
        <v>1500</v>
      </c>
      <c r="Q992" s="90">
        <f t="shared" si="265"/>
        <v>28668.318359375</v>
      </c>
      <c r="R992" s="92">
        <f>Data!CG992</f>
        <v>917.8037109375</v>
      </c>
      <c r="S992" s="92">
        <f>Data!CH992</f>
        <v>1000</v>
      </c>
      <c r="T992" s="92">
        <f>Data!CI992</f>
        <v>991.14117431640625</v>
      </c>
      <c r="U992" s="92">
        <f>Data!CJ992</f>
        <v>1991.14111328125</v>
      </c>
      <c r="V992" s="90">
        <f>Data!CA993</f>
        <v>400.82247924804687</v>
      </c>
      <c r="W992" s="90">
        <f>Data!CC992</f>
        <v>631.57891845703125</v>
      </c>
      <c r="X992" s="90" t="str">
        <f t="shared" si="273"/>
        <v/>
      </c>
      <c r="Y992" s="90">
        <f>Data!BU993</f>
        <v>238.00306701660156</v>
      </c>
      <c r="Z992" s="90">
        <f>Data!BW992</f>
        <v>450</v>
      </c>
      <c r="AA992" s="90" t="str">
        <f t="shared" si="274"/>
        <v/>
      </c>
      <c r="AB992" s="90">
        <f>Data!BX993</f>
        <v>207.35145568847656</v>
      </c>
      <c r="AC992" s="90">
        <f>Data!BZ992</f>
        <v>450</v>
      </c>
      <c r="AD992" s="90" t="str">
        <f t="shared" si="275"/>
        <v/>
      </c>
    </row>
    <row r="993" spans="1:30">
      <c r="A993" s="77">
        <f t="shared" si="259"/>
        <v>200310</v>
      </c>
      <c r="B993" s="88">
        <f t="shared" si="266"/>
        <v>37802</v>
      </c>
      <c r="C993" s="79" t="str">
        <f t="shared" si="267"/>
        <v>NCP</v>
      </c>
      <c r="D993" s="79" t="str">
        <f t="shared" si="268"/>
        <v>Flood</v>
      </c>
      <c r="E993" s="79" t="str">
        <f t="shared" si="269"/>
        <v>F. Min</v>
      </c>
      <c r="F993" s="89" t="str">
        <f t="shared" si="260"/>
        <v>&lt;RC</v>
      </c>
      <c r="G993" s="89" t="str">
        <f t="shared" si="261"/>
        <v>&lt;RC</v>
      </c>
      <c r="H993" s="89" t="str">
        <f t="shared" si="270"/>
        <v>EI Split</v>
      </c>
      <c r="I993" s="89" t="str">
        <f t="shared" si="271"/>
        <v>--</v>
      </c>
      <c r="J993" s="79" t="str">
        <f>IF(DeltaCalc!P993="","--",DeltaCalc!P993)</f>
        <v>--</v>
      </c>
      <c r="K993" s="89" t="str">
        <f t="shared" si="272"/>
        <v>UWFE</v>
      </c>
      <c r="L993" s="90">
        <f>DeltaCalc!AF993</f>
        <v>992.49798583984375</v>
      </c>
      <c r="M993" s="90">
        <f t="shared" si="262"/>
        <v>13501.779296875</v>
      </c>
      <c r="N993" s="90">
        <f t="shared" si="263"/>
        <v>1861.488037109375</v>
      </c>
      <c r="O993" s="90">
        <f t="shared" si="264"/>
        <v>2731.14208984375</v>
      </c>
      <c r="P993" s="90">
        <f t="shared" si="258"/>
        <v>4592.630126953125</v>
      </c>
      <c r="Q993" s="90">
        <f t="shared" si="265"/>
        <v>992.49798583984375</v>
      </c>
      <c r="R993" s="92">
        <f>Data!CG993</f>
        <v>4776.115234375</v>
      </c>
      <c r="S993" s="92">
        <f>Data!CH993</f>
        <v>2500</v>
      </c>
      <c r="T993" s="92">
        <f>Data!CI993</f>
        <v>2000</v>
      </c>
      <c r="U993" s="92">
        <f>Data!CJ993</f>
        <v>4500</v>
      </c>
      <c r="V993" s="90">
        <f>Data!CA994</f>
        <v>231.19699096679687</v>
      </c>
      <c r="W993" s="90">
        <f>Data!CC993</f>
        <v>631.57891845703125</v>
      </c>
      <c r="X993" s="90" t="str">
        <f t="shared" si="273"/>
        <v/>
      </c>
      <c r="Y993" s="90">
        <f>Data!BU994</f>
        <v>194.52159118652344</v>
      </c>
      <c r="Z993" s="90">
        <f>Data!BW993</f>
        <v>450</v>
      </c>
      <c r="AA993" s="90" t="str">
        <f t="shared" si="274"/>
        <v/>
      </c>
      <c r="AB993" s="90">
        <f>Data!BX994</f>
        <v>228.632568359375</v>
      </c>
      <c r="AC993" s="90">
        <f>Data!BZ993</f>
        <v>450</v>
      </c>
      <c r="AD993" s="90" t="str">
        <f t="shared" si="275"/>
        <v/>
      </c>
    </row>
    <row r="994" spans="1:30">
      <c r="A994" s="77">
        <f t="shared" si="259"/>
        <v>200311</v>
      </c>
      <c r="B994" s="88">
        <f t="shared" si="266"/>
        <v>37833</v>
      </c>
      <c r="C994" s="79" t="str">
        <f t="shared" si="267"/>
        <v>--</v>
      </c>
      <c r="D994" s="79" t="str">
        <f t="shared" si="268"/>
        <v>--</v>
      </c>
      <c r="E994" s="79" t="str">
        <f t="shared" si="269"/>
        <v>--</v>
      </c>
      <c r="F994" s="89" t="str">
        <f t="shared" si="260"/>
        <v>&lt;RC</v>
      </c>
      <c r="G994" s="89" t="str">
        <f t="shared" si="261"/>
        <v>&lt;RC</v>
      </c>
      <c r="H994" s="89" t="str">
        <f t="shared" si="270"/>
        <v>Tracy</v>
      </c>
      <c r="I994" s="89" t="str">
        <f t="shared" si="271"/>
        <v>Banks</v>
      </c>
      <c r="J994" s="79" t="str">
        <f>IF(DeltaCalc!P994="","--",DeltaCalc!P994)</f>
        <v>JP</v>
      </c>
      <c r="K994" s="89" t="str">
        <f t="shared" si="272"/>
        <v>IBU</v>
      </c>
      <c r="L994" s="90">
        <f>DeltaCalc!AF994</f>
        <v>1.8310546875E-4</v>
      </c>
      <c r="M994" s="90">
        <f t="shared" si="262"/>
        <v>23248.65234375</v>
      </c>
      <c r="N994" s="90">
        <f t="shared" si="263"/>
        <v>6680</v>
      </c>
      <c r="O994" s="90">
        <f t="shared" si="264"/>
        <v>4483.66064453125</v>
      </c>
      <c r="P994" s="90">
        <f t="shared" si="258"/>
        <v>11163.66064453125</v>
      </c>
      <c r="Q994" s="90">
        <f t="shared" si="265"/>
        <v>606.48651123046875</v>
      </c>
      <c r="R994" s="92">
        <f>Data!CG994</f>
        <v>23248.65234375</v>
      </c>
      <c r="S994" s="92">
        <f>Data!CH994</f>
        <v>6680</v>
      </c>
      <c r="T994" s="92">
        <f>Data!CI994</f>
        <v>4483.66064453125</v>
      </c>
      <c r="U994" s="92">
        <f>Data!CJ994</f>
        <v>11163.6611328125</v>
      </c>
      <c r="V994" s="90">
        <f>Data!CA995</f>
        <v>272.16769409179687</v>
      </c>
      <c r="W994" s="90">
        <f>Data!CC994</f>
        <v>631.57891845703125</v>
      </c>
      <c r="X994" s="90" t="str">
        <f t="shared" si="273"/>
        <v/>
      </c>
      <c r="Y994" s="90">
        <f>Data!BU995</f>
        <v>459.6898193359375</v>
      </c>
      <c r="Z994" s="90">
        <f>Data!BW994</f>
        <v>450</v>
      </c>
      <c r="AA994" s="90">
        <f t="shared" si="274"/>
        <v>9.6898193359375</v>
      </c>
      <c r="AB994" s="90">
        <f>Data!BX995</f>
        <v>340.5360107421875</v>
      </c>
      <c r="AC994" s="90">
        <f>Data!BZ994</f>
        <v>630</v>
      </c>
      <c r="AD994" s="90" t="str">
        <f t="shared" si="275"/>
        <v/>
      </c>
    </row>
    <row r="995" spans="1:30">
      <c r="A995" s="77">
        <f t="shared" si="259"/>
        <v>200312</v>
      </c>
      <c r="B995" s="88">
        <f t="shared" si="266"/>
        <v>37864</v>
      </c>
      <c r="C995" s="79" t="str">
        <f t="shared" si="267"/>
        <v>NCP</v>
      </c>
      <c r="D995" s="79" t="str">
        <f t="shared" si="268"/>
        <v>Nimbus</v>
      </c>
      <c r="E995" s="79" t="str">
        <f t="shared" si="269"/>
        <v>--</v>
      </c>
      <c r="F995" s="89" t="str">
        <f t="shared" si="260"/>
        <v>&gt;RC</v>
      </c>
      <c r="G995" s="89" t="str">
        <f t="shared" si="261"/>
        <v>&lt;RC</v>
      </c>
      <c r="H995" s="89" t="str">
        <f t="shared" si="270"/>
        <v>Tracy</v>
      </c>
      <c r="I995" s="89" t="str">
        <f t="shared" si="271"/>
        <v>Banks</v>
      </c>
      <c r="J995" s="79" t="str">
        <f>IF(DeltaCalc!P995="","--",DeltaCalc!P995)</f>
        <v>MRDO</v>
      </c>
      <c r="K995" s="89" t="str">
        <f t="shared" si="272"/>
        <v>UWFE</v>
      </c>
      <c r="L995" s="90">
        <f>DeltaCalc!AF995</f>
        <v>1.269980426877737E-2</v>
      </c>
      <c r="M995" s="90">
        <f t="shared" si="262"/>
        <v>16481.72265625</v>
      </c>
      <c r="N995" s="90">
        <f t="shared" si="263"/>
        <v>6680</v>
      </c>
      <c r="O995" s="90">
        <f t="shared" si="264"/>
        <v>4463.49609375</v>
      </c>
      <c r="P995" s="90">
        <f t="shared" si="258"/>
        <v>11143.49609375</v>
      </c>
      <c r="Q995" s="90">
        <f t="shared" si="265"/>
        <v>1.269980426877737E-2</v>
      </c>
      <c r="R995" s="92">
        <f>Data!CG995</f>
        <v>15314.5693359375</v>
      </c>
      <c r="S995" s="92">
        <f>Data!CH995</f>
        <v>6680</v>
      </c>
      <c r="T995" s="92">
        <f>Data!CI995</f>
        <v>4163.7724609375</v>
      </c>
      <c r="U995" s="92">
        <f>Data!CJ995</f>
        <v>10843.7724609375</v>
      </c>
      <c r="V995" s="90">
        <f>Data!CA996</f>
        <v>572.53497314453125</v>
      </c>
      <c r="W995" s="90">
        <f>Data!CC995</f>
        <v>705.26318359375</v>
      </c>
      <c r="X995" s="90" t="str">
        <f t="shared" si="273"/>
        <v/>
      </c>
      <c r="Y995" s="90">
        <f>Data!BU996</f>
        <v>1228.5545654296875</v>
      </c>
      <c r="Z995" s="90">
        <f>Data!BW995</f>
        <v>1350</v>
      </c>
      <c r="AA995" s="90" t="str">
        <f t="shared" si="274"/>
        <v/>
      </c>
      <c r="AB995" s="90">
        <f>Data!BX996</f>
        <v>796.8206787109375</v>
      </c>
      <c r="AC995" s="90">
        <f>Data!BZ995</f>
        <v>1740</v>
      </c>
      <c r="AD995" s="90" t="str">
        <f t="shared" si="275"/>
        <v/>
      </c>
    </row>
    <row r="996" spans="1:30">
      <c r="A996" s="77">
        <f t="shared" si="259"/>
        <v>200313</v>
      </c>
      <c r="B996" s="88">
        <f t="shared" si="266"/>
        <v>37894</v>
      </c>
      <c r="C996" s="79" t="str">
        <f t="shared" si="267"/>
        <v>Flood</v>
      </c>
      <c r="D996" s="79" t="str">
        <f t="shared" si="268"/>
        <v>Flood</v>
      </c>
      <c r="E996" s="79" t="str">
        <f t="shared" si="269"/>
        <v>--</v>
      </c>
      <c r="F996" s="89" t="str">
        <f t="shared" si="260"/>
        <v>&gt;RC</v>
      </c>
      <c r="G996" s="89" t="str">
        <f t="shared" si="261"/>
        <v>&lt;RC</v>
      </c>
      <c r="H996" s="89" t="str">
        <f t="shared" si="270"/>
        <v>Tracy</v>
      </c>
      <c r="I996" s="89" t="str">
        <f t="shared" si="271"/>
        <v>Banks</v>
      </c>
      <c r="J996" s="79" t="str">
        <f>IF(DeltaCalc!P996="","--",DeltaCalc!P996)</f>
        <v>MRDO</v>
      </c>
      <c r="K996" s="89" t="str">
        <f t="shared" si="272"/>
        <v>IBU</v>
      </c>
      <c r="L996" s="90">
        <f>DeltaCalc!AF996</f>
        <v>0</v>
      </c>
      <c r="M996" s="90">
        <f t="shared" si="262"/>
        <v>22516.462890625</v>
      </c>
      <c r="N996" s="90">
        <f t="shared" si="263"/>
        <v>6680</v>
      </c>
      <c r="O996" s="90">
        <f t="shared" si="264"/>
        <v>4362.25830078125</v>
      </c>
      <c r="P996" s="90">
        <f t="shared" si="258"/>
        <v>11042.25830078125</v>
      </c>
      <c r="Q996" s="90">
        <f t="shared" si="265"/>
        <v>0</v>
      </c>
      <c r="R996" s="92">
        <f>Data!CG996</f>
        <v>12672.7646484375</v>
      </c>
      <c r="S996" s="92">
        <f>Data!CH996</f>
        <v>6680</v>
      </c>
      <c r="T996" s="92">
        <f>Data!CI996</f>
        <v>3127.33935546875</v>
      </c>
      <c r="U996" s="92">
        <f>Data!CJ996</f>
        <v>9807.3388671875</v>
      </c>
      <c r="V996" s="90">
        <f>Data!CA997</f>
        <v>0</v>
      </c>
      <c r="W996" s="90">
        <f>Data!CC996</f>
        <v>964.91229248046875</v>
      </c>
      <c r="X996" s="90" t="str">
        <f t="shared" si="273"/>
        <v/>
      </c>
      <c r="Y996" s="90">
        <f>Data!BU997</f>
        <v>0</v>
      </c>
      <c r="Z996" s="90">
        <f>Data!BW996</f>
        <v>99000</v>
      </c>
      <c r="AA996" s="90" t="str">
        <f t="shared" si="274"/>
        <v/>
      </c>
      <c r="AB996" s="90">
        <f>Data!BX997</f>
        <v>0</v>
      </c>
      <c r="AC996" s="90">
        <f>Data!BZ996</f>
        <v>99000</v>
      </c>
      <c r="AD996" s="90" t="str">
        <f t="shared" si="275"/>
        <v/>
      </c>
    </row>
    <row r="997" spans="1:30">
      <c r="B997" s="88"/>
      <c r="D997" s="79"/>
      <c r="E997" s="79"/>
      <c r="F997" s="89"/>
      <c r="G997" s="89"/>
      <c r="H997" s="89"/>
      <c r="I997" s="89"/>
      <c r="J997" s="79"/>
      <c r="K997" s="89"/>
      <c r="L997" s="90"/>
      <c r="M997" s="90"/>
      <c r="N997" s="90"/>
      <c r="O997" s="90"/>
      <c r="P997" s="90"/>
      <c r="Q997" s="90"/>
      <c r="R997" s="92"/>
      <c r="S997" s="92"/>
      <c r="T997" s="92"/>
      <c r="U997" s="92"/>
    </row>
    <row r="998" spans="1:30">
      <c r="B998" s="88"/>
      <c r="D998" s="79"/>
      <c r="E998" s="79"/>
      <c r="F998" s="89"/>
      <c r="G998" s="89"/>
      <c r="H998" s="89"/>
      <c r="I998" s="89"/>
      <c r="J998" s="79"/>
      <c r="K998" s="89"/>
      <c r="L998" s="90"/>
      <c r="M998" s="90"/>
      <c r="N998" s="90"/>
      <c r="O998" s="90"/>
      <c r="P998" s="90"/>
      <c r="Q998" s="90"/>
      <c r="R998" s="92"/>
      <c r="S998" s="92"/>
      <c r="T998" s="92"/>
      <c r="U998" s="92"/>
    </row>
  </sheetData>
  <mergeCells count="1">
    <mergeCell ref="R11:U11"/>
  </mergeCells>
  <phoneticPr fontId="0" type="noConversion"/>
  <conditionalFormatting sqref="R13:R996">
    <cfRule type="cellIs" dxfId="25" priority="1" stopIfTrue="1" operator="greaterThanOrEqual">
      <formula>M13</formula>
    </cfRule>
  </conditionalFormatting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5">
    <pageSetUpPr fitToPage="1"/>
  </sheetPr>
  <dimension ref="A1:M90"/>
  <sheetViews>
    <sheetView workbookViewId="0">
      <pane ySplit="4" topLeftCell="A5" activePane="bottomLeft" state="frozenSplit"/>
      <selection activeCell="B14" sqref="B14:B100"/>
      <selection pane="bottomLeft" activeCell="B5" sqref="B5"/>
    </sheetView>
  </sheetViews>
  <sheetFormatPr defaultRowHeight="12.75"/>
  <cols>
    <col min="1" max="1" customWidth="true" style="17" width="9.140625" collapsed="true"/>
  </cols>
  <sheetData>
    <row r="1" spans="1:13">
      <c r="M1" s="2"/>
    </row>
    <row r="2" spans="1:13">
      <c r="A2" s="198" t="s">
        <v>139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7">
        <v>1922</v>
      </c>
      <c r="B5" s="40" t="str">
        <f>VLOOKUP($A5*100+B$3,Control!$A$13:$J$996,Control!$C$11)</f>
        <v>Flood</v>
      </c>
      <c r="C5" s="40" t="str">
        <f>VLOOKUP($A5*100+C$3,Control!$A$13:$J$996,Control!$C$11)</f>
        <v>Flood</v>
      </c>
      <c r="D5" s="40" t="str">
        <f>VLOOKUP($A5*100+D$3,Control!$A$13:$J$996,Control!$C$11)</f>
        <v>Keswick</v>
      </c>
      <c r="E5" s="40" t="str">
        <f>VLOOKUP($A5*100+E$3,Control!$A$13:$J$996,Control!$C$11)</f>
        <v>Keswick</v>
      </c>
      <c r="F5" s="40" t="str">
        <f>VLOOKUP($A5*100+F$3,Control!$A$13:$J$996,Control!$C$11)</f>
        <v>Keswick</v>
      </c>
      <c r="G5" s="40" t="str">
        <f>VLOOKUP($A5*100+G$3,Control!$A$13:$J$996,Control!$C$11)</f>
        <v>Keswick</v>
      </c>
      <c r="H5" s="40" t="str">
        <f>VLOOKUP($A5*100+H$3,Control!$A$13:$J$996,Control!$C$11)</f>
        <v>Keswick</v>
      </c>
      <c r="I5" s="40" t="str">
        <f>VLOOKUP($A5*100+I$3,Control!$A$13:$J$996,Control!$C$11)</f>
        <v>NCP</v>
      </c>
      <c r="J5" s="40" t="str">
        <f>VLOOKUP($A5*100+J$3,Control!$A$13:$J$996,Control!$C$11)</f>
        <v>NCP</v>
      </c>
      <c r="K5" s="40" t="str">
        <f>VLOOKUP($A5*100+K$3,Control!$A$13:$J$996,Control!$C$11)</f>
        <v>NCP</v>
      </c>
      <c r="L5" s="40" t="str">
        <f>VLOOKUP($A5*100+L$3,Control!$A$13:$J$996,Control!$C$11)</f>
        <v>NCP</v>
      </c>
      <c r="M5" s="40" t="str">
        <f>VLOOKUP($A5*100+M$3,Control!$A$13:$J$996,Control!$C$11)</f>
        <v>NCP</v>
      </c>
    </row>
    <row r="6" spans="1:13">
      <c r="A6" s="17">
        <v>1923</v>
      </c>
      <c r="B6" s="40" t="str">
        <f>VLOOKUP($A6*100+B$3,Control!$A$13:$J$996,Control!$C$11)</f>
        <v>Flood</v>
      </c>
      <c r="C6" s="40" t="str">
        <f>VLOOKUP($A6*100+C$3,Control!$A$13:$J$996,Control!$C$11)</f>
        <v>Flood</v>
      </c>
      <c r="D6" s="40" t="str">
        <f>VLOOKUP($A6*100+D$3,Control!$A$13:$J$996,Control!$C$11)</f>
        <v>Keswick</v>
      </c>
      <c r="E6" s="40" t="str">
        <f>VLOOKUP($A6*100+E$3,Control!$A$13:$J$996,Control!$C$11)</f>
        <v>Keswick</v>
      </c>
      <c r="F6" s="40" t="str">
        <f>VLOOKUP($A6*100+F$3,Control!$A$13:$J$996,Control!$C$11)</f>
        <v>Keswick</v>
      </c>
      <c r="G6" s="40" t="str">
        <f>VLOOKUP($A6*100+G$3,Control!$A$13:$J$996,Control!$C$11)</f>
        <v>Keswick</v>
      </c>
      <c r="H6" s="40" t="str">
        <f>VLOOKUP($A6*100+H$3,Control!$A$13:$J$996,Control!$C$11)</f>
        <v>Keswick</v>
      </c>
      <c r="I6" s="40" t="str">
        <f>VLOOKUP($A6*100+I$3,Control!$A$13:$J$996,Control!$C$11)</f>
        <v>NCP</v>
      </c>
      <c r="J6" s="40" t="str">
        <f>VLOOKUP($A6*100+J$3,Control!$A$13:$J$996,Control!$C$11)</f>
        <v>NCP</v>
      </c>
      <c r="K6" s="40" t="str">
        <f>VLOOKUP($A6*100+K$3,Control!$A$13:$J$996,Control!$C$11)</f>
        <v>Flood</v>
      </c>
      <c r="L6" s="40" t="str">
        <f>VLOOKUP($A6*100+L$3,Control!$A$13:$J$996,Control!$C$11)</f>
        <v>NCP</v>
      </c>
      <c r="M6" s="40" t="str">
        <f>VLOOKUP($A6*100+M$3,Control!$A$13:$J$996,Control!$C$11)</f>
        <v>NCP</v>
      </c>
    </row>
    <row r="7" spans="1:13">
      <c r="A7" s="17">
        <v>1924</v>
      </c>
      <c r="B7" s="40" t="str">
        <f>VLOOKUP($A7*100+B$3,Control!$A$13:$J$996,Control!$C$11)</f>
        <v>NCP</v>
      </c>
      <c r="C7" s="40" t="str">
        <f>VLOOKUP($A7*100+C$3,Control!$A$13:$J$996,Control!$C$11)</f>
        <v>NCP</v>
      </c>
      <c r="D7" s="40" t="str">
        <f>VLOOKUP($A7*100+D$3,Control!$A$13:$J$996,Control!$C$11)</f>
        <v>NCP</v>
      </c>
      <c r="E7" s="40" t="str">
        <f>VLOOKUP($A7*100+E$3,Control!$A$13:$J$996,Control!$C$11)</f>
        <v>Keswick</v>
      </c>
      <c r="F7" s="40" t="str">
        <f>VLOOKUP($A7*100+F$3,Control!$A$13:$J$996,Control!$C$11)</f>
        <v>Keswick</v>
      </c>
      <c r="G7" s="40" t="str">
        <f>VLOOKUP($A7*100+G$3,Control!$A$13:$J$996,Control!$C$11)</f>
        <v>T. Min</v>
      </c>
      <c r="H7" s="40" t="str">
        <f>VLOOKUP($A7*100+H$3,Control!$A$13:$J$996,Control!$C$11)</f>
        <v>--</v>
      </c>
      <c r="I7" s="40" t="str">
        <f>VLOOKUP($A7*100+I$3,Control!$A$13:$J$996,Control!$C$11)</f>
        <v>T. Min</v>
      </c>
      <c r="J7" s="40" t="str">
        <f>VLOOKUP($A7*100+J$3,Control!$A$13:$J$996,Control!$C$11)</f>
        <v>T. Min</v>
      </c>
      <c r="K7" s="40" t="str">
        <f>VLOOKUP($A7*100+K$3,Control!$A$13:$J$996,Control!$C$11)</f>
        <v>--</v>
      </c>
      <c r="L7" s="40" t="str">
        <f>VLOOKUP($A7*100+L$3,Control!$A$13:$J$996,Control!$C$11)</f>
        <v>--</v>
      </c>
      <c r="M7" s="40" t="str">
        <f>VLOOKUP($A7*100+M$3,Control!$A$13:$J$996,Control!$C$11)</f>
        <v>--</v>
      </c>
    </row>
    <row r="8" spans="1:13">
      <c r="A8" s="17">
        <v>1925</v>
      </c>
      <c r="B8" s="40" t="str">
        <f>VLOOKUP($A8*100+B$3,Control!$A$13:$J$996,Control!$C$11)</f>
        <v>NCP</v>
      </c>
      <c r="C8" s="40" t="str">
        <f>VLOOKUP($A8*100+C$3,Control!$A$13:$J$996,Control!$C$11)</f>
        <v>NCP</v>
      </c>
      <c r="D8" s="40" t="str">
        <f>VLOOKUP($A8*100+D$3,Control!$A$13:$J$996,Control!$C$11)</f>
        <v>Keswick</v>
      </c>
      <c r="E8" s="40" t="str">
        <f>VLOOKUP($A8*100+E$3,Control!$A$13:$J$996,Control!$C$11)</f>
        <v>Keswick</v>
      </c>
      <c r="F8" s="40" t="str">
        <f>VLOOKUP($A8*100+F$3,Control!$A$13:$J$996,Control!$C$11)</f>
        <v>Keswick</v>
      </c>
      <c r="G8" s="40" t="str">
        <f>VLOOKUP($A8*100+G$3,Control!$A$13:$J$996,Control!$C$11)</f>
        <v>Keswick</v>
      </c>
      <c r="H8" s="40" t="str">
        <f>VLOOKUP($A8*100+H$3,Control!$A$13:$J$996,Control!$C$11)</f>
        <v>Keswick</v>
      </c>
      <c r="I8" s="40" t="str">
        <f>VLOOKUP($A8*100+I$3,Control!$A$13:$J$996,Control!$C$11)</f>
        <v>NCP</v>
      </c>
      <c r="J8" s="40" t="str">
        <f>VLOOKUP($A8*100+J$3,Control!$A$13:$J$996,Control!$C$11)</f>
        <v>NCP</v>
      </c>
      <c r="K8" s="40" t="str">
        <f>VLOOKUP($A8*100+K$3,Control!$A$13:$J$996,Control!$C$11)</f>
        <v>--</v>
      </c>
      <c r="L8" s="40" t="str">
        <f>VLOOKUP($A8*100+L$3,Control!$A$13:$J$996,Control!$C$11)</f>
        <v>NCP</v>
      </c>
      <c r="M8" s="40" t="str">
        <f>VLOOKUP($A8*100+M$3,Control!$A$13:$J$996,Control!$C$11)</f>
        <v>--</v>
      </c>
    </row>
    <row r="9" spans="1:13">
      <c r="A9" s="17">
        <v>1926</v>
      </c>
      <c r="B9" s="40" t="str">
        <f>VLOOKUP($A9*100+B$3,Control!$A$13:$J$996,Control!$C$11)</f>
        <v>NCP</v>
      </c>
      <c r="C9" s="40" t="str">
        <f>VLOOKUP($A9*100+C$3,Control!$A$13:$J$996,Control!$C$11)</f>
        <v>NCP</v>
      </c>
      <c r="D9" s="40" t="str">
        <f>VLOOKUP($A9*100+D$3,Control!$A$13:$J$996,Control!$C$11)</f>
        <v>Keswick</v>
      </c>
      <c r="E9" s="40" t="str">
        <f>VLOOKUP($A9*100+E$3,Control!$A$13:$J$996,Control!$C$11)</f>
        <v>Keswick</v>
      </c>
      <c r="F9" s="40" t="str">
        <f>VLOOKUP($A9*100+F$3,Control!$A$13:$J$996,Control!$C$11)</f>
        <v>Keswick</v>
      </c>
      <c r="G9" s="40" t="str">
        <f>VLOOKUP($A9*100+G$3,Control!$A$13:$J$996,Control!$C$11)</f>
        <v>Keswick</v>
      </c>
      <c r="H9" s="40" t="str">
        <f>VLOOKUP($A9*100+H$3,Control!$A$13:$J$996,Control!$C$11)</f>
        <v>Keswick</v>
      </c>
      <c r="I9" s="40" t="str">
        <f>VLOOKUP($A9*100+I$3,Control!$A$13:$J$996,Control!$C$11)</f>
        <v>NCP</v>
      </c>
      <c r="J9" s="40" t="str">
        <f>VLOOKUP($A9*100+J$3,Control!$A$13:$J$996,Control!$C$11)</f>
        <v>NCP</v>
      </c>
      <c r="K9" s="40" t="str">
        <f>VLOOKUP($A9*100+K$3,Control!$A$13:$J$996,Control!$C$11)</f>
        <v>--</v>
      </c>
      <c r="L9" s="40" t="str">
        <f>VLOOKUP($A9*100+L$3,Control!$A$13:$J$996,Control!$C$11)</f>
        <v>--</v>
      </c>
      <c r="M9" s="40" t="str">
        <f>VLOOKUP($A9*100+M$3,Control!$A$13:$J$996,Control!$C$11)</f>
        <v>--</v>
      </c>
    </row>
    <row r="10" spans="1:13">
      <c r="A10" s="17">
        <v>1927</v>
      </c>
      <c r="B10" s="40" t="str">
        <f>VLOOKUP($A10*100+B$3,Control!$A$13:$J$996,Control!$C$11)</f>
        <v>NCP</v>
      </c>
      <c r="C10" s="40" t="str">
        <f>VLOOKUP($A10*100+C$3,Control!$A$13:$J$996,Control!$C$11)</f>
        <v>Keswick</v>
      </c>
      <c r="D10" s="40" t="str">
        <f>VLOOKUP($A10*100+D$3,Control!$A$13:$J$996,Control!$C$11)</f>
        <v>Keswick</v>
      </c>
      <c r="E10" s="40" t="str">
        <f>VLOOKUP($A10*100+E$3,Control!$A$13:$J$996,Control!$C$11)</f>
        <v>Flood</v>
      </c>
      <c r="F10" s="40" t="str">
        <f>VLOOKUP($A10*100+F$3,Control!$A$13:$J$996,Control!$C$11)</f>
        <v>Flood</v>
      </c>
      <c r="G10" s="40" t="str">
        <f>VLOOKUP($A10*100+G$3,Control!$A$13:$J$996,Control!$C$11)</f>
        <v>Keswick</v>
      </c>
      <c r="H10" s="40" t="str">
        <f>VLOOKUP($A10*100+H$3,Control!$A$13:$J$996,Control!$C$11)</f>
        <v>Flood</v>
      </c>
      <c r="I10" s="40" t="str">
        <f>VLOOKUP($A10*100+I$3,Control!$A$13:$J$996,Control!$C$11)</f>
        <v>Flood</v>
      </c>
      <c r="J10" s="40" t="str">
        <f>VLOOKUP($A10*100+J$3,Control!$A$13:$J$996,Control!$C$11)</f>
        <v>NCP</v>
      </c>
      <c r="K10" s="40" t="str">
        <f>VLOOKUP($A10*100+K$3,Control!$A$13:$J$996,Control!$C$11)</f>
        <v>--</v>
      </c>
      <c r="L10" s="40" t="str">
        <f>VLOOKUP($A10*100+L$3,Control!$A$13:$J$996,Control!$C$11)</f>
        <v>NCP</v>
      </c>
      <c r="M10" s="40" t="str">
        <f>VLOOKUP($A10*100+M$3,Control!$A$13:$J$996,Control!$C$11)</f>
        <v>--</v>
      </c>
    </row>
    <row r="11" spans="1:13">
      <c r="A11" s="17">
        <v>1928</v>
      </c>
      <c r="B11" s="40" t="str">
        <f>VLOOKUP($A11*100+B$3,Control!$A$13:$J$996,Control!$C$11)</f>
        <v>--</v>
      </c>
      <c r="C11" s="40" t="str">
        <f>VLOOKUP($A11*100+C$3,Control!$A$13:$J$996,Control!$C$11)</f>
        <v>--</v>
      </c>
      <c r="D11" s="40" t="str">
        <f>VLOOKUP($A11*100+D$3,Control!$A$13:$J$996,Control!$C$11)</f>
        <v>Keswick</v>
      </c>
      <c r="E11" s="40" t="str">
        <f>VLOOKUP($A11*100+E$3,Control!$A$13:$J$996,Control!$C$11)</f>
        <v>Keswick</v>
      </c>
      <c r="F11" s="40" t="str">
        <f>VLOOKUP($A11*100+F$3,Control!$A$13:$J$996,Control!$C$11)</f>
        <v>Keswick</v>
      </c>
      <c r="G11" s="40" t="str">
        <f>VLOOKUP($A11*100+G$3,Control!$A$13:$J$996,Control!$C$11)</f>
        <v>Flood</v>
      </c>
      <c r="H11" s="40" t="str">
        <f>VLOOKUP($A11*100+H$3,Control!$A$13:$J$996,Control!$C$11)</f>
        <v>Flood</v>
      </c>
      <c r="I11" s="40" t="str">
        <f>VLOOKUP($A11*100+I$3,Control!$A$13:$J$996,Control!$C$11)</f>
        <v>NCP</v>
      </c>
      <c r="J11" s="40" t="str">
        <f>VLOOKUP($A11*100+J$3,Control!$A$13:$J$996,Control!$C$11)</f>
        <v>NCP</v>
      </c>
      <c r="K11" s="40" t="str">
        <f>VLOOKUP($A11*100+K$3,Control!$A$13:$J$996,Control!$C$11)</f>
        <v>--</v>
      </c>
      <c r="L11" s="40" t="str">
        <f>VLOOKUP($A11*100+L$3,Control!$A$13:$J$996,Control!$C$11)</f>
        <v>--</v>
      </c>
      <c r="M11" s="40" t="str">
        <f>VLOOKUP($A11*100+M$3,Control!$A$13:$J$996,Control!$C$11)</f>
        <v>--</v>
      </c>
    </row>
    <row r="12" spans="1:13">
      <c r="A12" s="17">
        <v>1929</v>
      </c>
      <c r="B12" s="40" t="str">
        <f>VLOOKUP($A12*100+B$3,Control!$A$13:$J$996,Control!$C$11)</f>
        <v>--</v>
      </c>
      <c r="C12" s="40" t="str">
        <f>VLOOKUP($A12*100+C$3,Control!$A$13:$J$996,Control!$C$11)</f>
        <v>--</v>
      </c>
      <c r="D12" s="40" t="str">
        <f>VLOOKUP($A12*100+D$3,Control!$A$13:$J$996,Control!$C$11)</f>
        <v>NCP</v>
      </c>
      <c r="E12" s="40" t="str">
        <f>VLOOKUP($A12*100+E$3,Control!$A$13:$J$996,Control!$C$11)</f>
        <v>Keswick</v>
      </c>
      <c r="F12" s="40" t="str">
        <f>VLOOKUP($A12*100+F$3,Control!$A$13:$J$996,Control!$C$11)</f>
        <v>Keswick</v>
      </c>
      <c r="G12" s="40" t="str">
        <f>VLOOKUP($A12*100+G$3,Control!$A$13:$J$996,Control!$C$11)</f>
        <v>--</v>
      </c>
      <c r="H12" s="40" t="str">
        <f>VLOOKUP($A12*100+H$3,Control!$A$13:$J$996,Control!$C$11)</f>
        <v>--</v>
      </c>
      <c r="I12" s="40" t="str">
        <f>VLOOKUP($A12*100+I$3,Control!$A$13:$J$996,Control!$C$11)</f>
        <v>NCP</v>
      </c>
      <c r="J12" s="40" t="str">
        <f>VLOOKUP($A12*100+J$3,Control!$A$13:$J$996,Control!$C$11)</f>
        <v>T. Min</v>
      </c>
      <c r="K12" s="40" t="str">
        <f>VLOOKUP($A12*100+K$3,Control!$A$13:$J$996,Control!$C$11)</f>
        <v>--</v>
      </c>
      <c r="L12" s="40" t="str">
        <f>VLOOKUP($A12*100+L$3,Control!$A$13:$J$996,Control!$C$11)</f>
        <v>--</v>
      </c>
      <c r="M12" s="40" t="str">
        <f>VLOOKUP($A12*100+M$3,Control!$A$13:$J$996,Control!$C$11)</f>
        <v>--</v>
      </c>
    </row>
    <row r="13" spans="1:13">
      <c r="A13" s="17">
        <v>1930</v>
      </c>
      <c r="B13" s="40" t="str">
        <f>VLOOKUP($A13*100+B$3,Control!$A$13:$J$996,Control!$C$11)</f>
        <v>--</v>
      </c>
      <c r="C13" s="40" t="str">
        <f>VLOOKUP($A13*100+C$3,Control!$A$13:$J$996,Control!$C$11)</f>
        <v>--</v>
      </c>
      <c r="D13" s="40" t="str">
        <f>VLOOKUP($A13*100+D$3,Control!$A$13:$J$996,Control!$C$11)</f>
        <v>Keswick</v>
      </c>
      <c r="E13" s="40" t="str">
        <f>VLOOKUP($A13*100+E$3,Control!$A$13:$J$996,Control!$C$11)</f>
        <v>Keswick</v>
      </c>
      <c r="F13" s="40" t="str">
        <f>VLOOKUP($A13*100+F$3,Control!$A$13:$J$996,Control!$C$11)</f>
        <v>Keswick</v>
      </c>
      <c r="G13" s="40" t="str">
        <f>VLOOKUP($A13*100+G$3,Control!$A$13:$J$996,Control!$C$11)</f>
        <v>--</v>
      </c>
      <c r="H13" s="40" t="str">
        <f>VLOOKUP($A13*100+H$3,Control!$A$13:$J$996,Control!$C$11)</f>
        <v>Keswick</v>
      </c>
      <c r="I13" s="40" t="str">
        <f>VLOOKUP($A13*100+I$3,Control!$A$13:$J$996,Control!$C$11)</f>
        <v>NCP</v>
      </c>
      <c r="J13" s="40" t="str">
        <f>VLOOKUP($A13*100+J$3,Control!$A$13:$J$996,Control!$C$11)</f>
        <v>--</v>
      </c>
      <c r="K13" s="40" t="str">
        <f>VLOOKUP($A13*100+K$3,Control!$A$13:$J$996,Control!$C$11)</f>
        <v>--</v>
      </c>
      <c r="L13" s="40" t="str">
        <f>VLOOKUP($A13*100+L$3,Control!$A$13:$J$996,Control!$C$11)</f>
        <v>--</v>
      </c>
      <c r="M13" s="40" t="str">
        <f>VLOOKUP($A13*100+M$3,Control!$A$13:$J$996,Control!$C$11)</f>
        <v>--</v>
      </c>
    </row>
    <row r="14" spans="1:13">
      <c r="A14" s="17">
        <v>1931</v>
      </c>
      <c r="B14" s="40" t="str">
        <f>VLOOKUP($A14*100+B$3,Control!$A$13:$J$996,Control!$C$11)</f>
        <v>--</v>
      </c>
      <c r="C14" s="40" t="str">
        <f>VLOOKUP($A14*100+C$3,Control!$A$13:$J$996,Control!$C$11)</f>
        <v>NCP</v>
      </c>
      <c r="D14" s="40" t="str">
        <f>VLOOKUP($A14*100+D$3,Control!$A$13:$J$996,Control!$C$11)</f>
        <v>NCP</v>
      </c>
      <c r="E14" s="40" t="str">
        <f>VLOOKUP($A14*100+E$3,Control!$A$13:$J$996,Control!$C$11)</f>
        <v>Keswick</v>
      </c>
      <c r="F14" s="40" t="str">
        <f>VLOOKUP($A14*100+F$3,Control!$A$13:$J$996,Control!$C$11)</f>
        <v>Keswick</v>
      </c>
      <c r="G14" s="40" t="str">
        <f>VLOOKUP($A14*100+G$3,Control!$A$13:$J$996,Control!$C$11)</f>
        <v>T. Min</v>
      </c>
      <c r="H14" s="40" t="str">
        <f>VLOOKUP($A14*100+H$3,Control!$A$13:$J$996,Control!$C$11)</f>
        <v>T. Min</v>
      </c>
      <c r="I14" s="40" t="str">
        <f>VLOOKUP($A14*100+I$3,Control!$A$13:$J$996,Control!$C$11)</f>
        <v>T. Min</v>
      </c>
      <c r="J14" s="40" t="str">
        <f>VLOOKUP($A14*100+J$3,Control!$A$13:$J$996,Control!$C$11)</f>
        <v>T. Min</v>
      </c>
      <c r="K14" s="40" t="str">
        <f>VLOOKUP($A14*100+K$3,Control!$A$13:$J$996,Control!$C$11)</f>
        <v>T. Min</v>
      </c>
      <c r="L14" s="40" t="str">
        <f>VLOOKUP($A14*100+L$3,Control!$A$13:$J$996,Control!$C$11)</f>
        <v>--</v>
      </c>
      <c r="M14" s="40" t="str">
        <f>VLOOKUP($A14*100+M$3,Control!$A$13:$J$996,Control!$C$11)</f>
        <v>--</v>
      </c>
    </row>
    <row r="15" spans="1:13">
      <c r="A15" s="17">
        <v>1932</v>
      </c>
      <c r="B15" s="40" t="str">
        <f>VLOOKUP($A15*100+B$3,Control!$A$13:$J$996,Control!$C$11)</f>
        <v>NCP</v>
      </c>
      <c r="C15" s="40" t="str">
        <f>VLOOKUP($A15*100+C$3,Control!$A$13:$J$996,Control!$C$11)</f>
        <v>NCP</v>
      </c>
      <c r="D15" s="40" t="str">
        <f>VLOOKUP($A15*100+D$3,Control!$A$13:$J$996,Control!$C$11)</f>
        <v>Keswick</v>
      </c>
      <c r="E15" s="40" t="str">
        <f>VLOOKUP($A15*100+E$3,Control!$A$13:$J$996,Control!$C$11)</f>
        <v>Keswick</v>
      </c>
      <c r="F15" s="40" t="str">
        <f>VLOOKUP($A15*100+F$3,Control!$A$13:$J$996,Control!$C$11)</f>
        <v>Keswick</v>
      </c>
      <c r="G15" s="40" t="str">
        <f>VLOOKUP($A15*100+G$3,Control!$A$13:$J$996,Control!$C$11)</f>
        <v>Keswick</v>
      </c>
      <c r="H15" s="40" t="str">
        <f>VLOOKUP($A15*100+H$3,Control!$A$13:$J$996,Control!$C$11)</f>
        <v>Keswick</v>
      </c>
      <c r="I15" s="40" t="str">
        <f>VLOOKUP($A15*100+I$3,Control!$A$13:$J$996,Control!$C$11)</f>
        <v>NCP</v>
      </c>
      <c r="J15" s="40" t="str">
        <f>VLOOKUP($A15*100+J$3,Control!$A$13:$J$996,Control!$C$11)</f>
        <v>T. Min</v>
      </c>
      <c r="K15" s="40" t="str">
        <f>VLOOKUP($A15*100+K$3,Control!$A$13:$J$996,Control!$C$11)</f>
        <v>--</v>
      </c>
      <c r="L15" s="40" t="str">
        <f>VLOOKUP($A15*100+L$3,Control!$A$13:$J$996,Control!$C$11)</f>
        <v>NCP</v>
      </c>
      <c r="M15" s="40" t="str">
        <f>VLOOKUP($A15*100+M$3,Control!$A$13:$J$996,Control!$C$11)</f>
        <v>--</v>
      </c>
    </row>
    <row r="16" spans="1:13">
      <c r="A16" s="17">
        <v>1933</v>
      </c>
      <c r="B16" s="40" t="str">
        <f>VLOOKUP($A16*100+B$3,Control!$A$13:$J$996,Control!$C$11)</f>
        <v>NCP</v>
      </c>
      <c r="C16" s="40" t="str">
        <f>VLOOKUP($A16*100+C$3,Control!$A$13:$J$996,Control!$C$11)</f>
        <v>NCP</v>
      </c>
      <c r="D16" s="40" t="str">
        <f>VLOOKUP($A16*100+D$3,Control!$A$13:$J$996,Control!$C$11)</f>
        <v>Keswick</v>
      </c>
      <c r="E16" s="40" t="str">
        <f>VLOOKUP($A16*100+E$3,Control!$A$13:$J$996,Control!$C$11)</f>
        <v>Keswick</v>
      </c>
      <c r="F16" s="40" t="str">
        <f>VLOOKUP($A16*100+F$3,Control!$A$13:$J$996,Control!$C$11)</f>
        <v>Keswick</v>
      </c>
      <c r="G16" s="40" t="str">
        <f>VLOOKUP($A16*100+G$3,Control!$A$13:$J$996,Control!$C$11)</f>
        <v>--</v>
      </c>
      <c r="H16" s="40" t="str">
        <f>VLOOKUP($A16*100+H$3,Control!$A$13:$J$996,Control!$C$11)</f>
        <v>--</v>
      </c>
      <c r="I16" s="40" t="str">
        <f>VLOOKUP($A16*100+I$3,Control!$A$13:$J$996,Control!$C$11)</f>
        <v>NCP</v>
      </c>
      <c r="J16" s="40" t="str">
        <f>VLOOKUP($A16*100+J$3,Control!$A$13:$J$996,Control!$C$11)</f>
        <v>NCP</v>
      </c>
      <c r="K16" s="40" t="str">
        <f>VLOOKUP($A16*100+K$3,Control!$A$13:$J$996,Control!$C$11)</f>
        <v>--</v>
      </c>
      <c r="L16" s="40" t="str">
        <f>VLOOKUP($A16*100+L$3,Control!$A$13:$J$996,Control!$C$11)</f>
        <v>--</v>
      </c>
      <c r="M16" s="40" t="str">
        <f>VLOOKUP($A16*100+M$3,Control!$A$13:$J$996,Control!$C$11)</f>
        <v>--</v>
      </c>
    </row>
    <row r="17" spans="1:13">
      <c r="A17" s="17">
        <v>1934</v>
      </c>
      <c r="B17" s="40" t="str">
        <f>VLOOKUP($A17*100+B$3,Control!$A$13:$J$996,Control!$C$11)</f>
        <v>NCP</v>
      </c>
      <c r="C17" s="40" t="str">
        <f>VLOOKUP($A17*100+C$3,Control!$A$13:$J$996,Control!$C$11)</f>
        <v>--</v>
      </c>
      <c r="D17" s="40" t="str">
        <f>VLOOKUP($A17*100+D$3,Control!$A$13:$J$996,Control!$C$11)</f>
        <v>Keswick</v>
      </c>
      <c r="E17" s="40" t="str">
        <f>VLOOKUP($A17*100+E$3,Control!$A$13:$J$996,Control!$C$11)</f>
        <v>Keswick</v>
      </c>
      <c r="F17" s="40" t="str">
        <f>VLOOKUP($A17*100+F$3,Control!$A$13:$J$996,Control!$C$11)</f>
        <v>Keswick</v>
      </c>
      <c r="G17" s="40" t="str">
        <f>VLOOKUP($A17*100+G$3,Control!$A$13:$J$996,Control!$C$11)</f>
        <v>Keswick</v>
      </c>
      <c r="H17" s="40" t="str">
        <f>VLOOKUP($A17*100+H$3,Control!$A$13:$J$996,Control!$C$11)</f>
        <v>Keswick</v>
      </c>
      <c r="I17" s="40" t="str">
        <f>VLOOKUP($A17*100+I$3,Control!$A$13:$J$996,Control!$C$11)</f>
        <v>T. Min</v>
      </c>
      <c r="J17" s="40" t="str">
        <f>VLOOKUP($A17*100+J$3,Control!$A$13:$J$996,Control!$C$11)</f>
        <v>--</v>
      </c>
      <c r="K17" s="40" t="str">
        <f>VLOOKUP($A17*100+K$3,Control!$A$13:$J$996,Control!$C$11)</f>
        <v>--</v>
      </c>
      <c r="L17" s="40" t="str">
        <f>VLOOKUP($A17*100+L$3,Control!$A$13:$J$996,Control!$C$11)</f>
        <v>NCP</v>
      </c>
      <c r="M17" s="40" t="str">
        <f>VLOOKUP($A17*100+M$3,Control!$A$13:$J$996,Control!$C$11)</f>
        <v>NCP</v>
      </c>
    </row>
    <row r="18" spans="1:13">
      <c r="A18" s="17">
        <v>1935</v>
      </c>
      <c r="B18" s="40" t="str">
        <f>VLOOKUP($A18*100+B$3,Control!$A$13:$J$996,Control!$C$11)</f>
        <v>NCP</v>
      </c>
      <c r="C18" s="40" t="str">
        <f>VLOOKUP($A18*100+C$3,Control!$A$13:$J$996,Control!$C$11)</f>
        <v>Keswick</v>
      </c>
      <c r="D18" s="40" t="str">
        <f>VLOOKUP($A18*100+D$3,Control!$A$13:$J$996,Control!$C$11)</f>
        <v>Keswick</v>
      </c>
      <c r="E18" s="40" t="str">
        <f>VLOOKUP($A18*100+E$3,Control!$A$13:$J$996,Control!$C$11)</f>
        <v>Keswick</v>
      </c>
      <c r="F18" s="40" t="str">
        <f>VLOOKUP($A18*100+F$3,Control!$A$13:$J$996,Control!$C$11)</f>
        <v>Keswick</v>
      </c>
      <c r="G18" s="40" t="str">
        <f>VLOOKUP($A18*100+G$3,Control!$A$13:$J$996,Control!$C$11)</f>
        <v>Keswick</v>
      </c>
      <c r="H18" s="40" t="str">
        <f>VLOOKUP($A18*100+H$3,Control!$A$13:$J$996,Control!$C$11)</f>
        <v>Keswick</v>
      </c>
      <c r="I18" s="40" t="str">
        <f>VLOOKUP($A18*100+I$3,Control!$A$13:$J$996,Control!$C$11)</f>
        <v>NCP</v>
      </c>
      <c r="J18" s="40" t="str">
        <f>VLOOKUP($A18*100+J$3,Control!$A$13:$J$996,Control!$C$11)</f>
        <v>NCP</v>
      </c>
      <c r="K18" s="40" t="str">
        <f>VLOOKUP($A18*100+K$3,Control!$A$13:$J$996,Control!$C$11)</f>
        <v>--</v>
      </c>
      <c r="L18" s="40" t="str">
        <f>VLOOKUP($A18*100+L$3,Control!$A$13:$J$996,Control!$C$11)</f>
        <v>--</v>
      </c>
      <c r="M18" s="40" t="str">
        <f>VLOOKUP($A18*100+M$3,Control!$A$13:$J$996,Control!$C$11)</f>
        <v>--</v>
      </c>
    </row>
    <row r="19" spans="1:13">
      <c r="A19" s="17">
        <v>1936</v>
      </c>
      <c r="B19" s="40" t="str">
        <f>VLOOKUP($A19*100+B$3,Control!$A$13:$J$996,Control!$C$11)</f>
        <v>NCP</v>
      </c>
      <c r="C19" s="40" t="str">
        <f>VLOOKUP($A19*100+C$3,Control!$A$13:$J$996,Control!$C$11)</f>
        <v>NCP</v>
      </c>
      <c r="D19" s="40" t="str">
        <f>VLOOKUP($A19*100+D$3,Control!$A$13:$J$996,Control!$C$11)</f>
        <v>Keswick</v>
      </c>
      <c r="E19" s="40" t="str">
        <f>VLOOKUP($A19*100+E$3,Control!$A$13:$J$996,Control!$C$11)</f>
        <v>Keswick</v>
      </c>
      <c r="F19" s="40" t="str">
        <f>VLOOKUP($A19*100+F$3,Control!$A$13:$J$996,Control!$C$11)</f>
        <v>Flood</v>
      </c>
      <c r="G19" s="40" t="str">
        <f>VLOOKUP($A19*100+G$3,Control!$A$13:$J$996,Control!$C$11)</f>
        <v>Keswick</v>
      </c>
      <c r="H19" s="40" t="str">
        <f>VLOOKUP($A19*100+H$3,Control!$A$13:$J$996,Control!$C$11)</f>
        <v>Keswick</v>
      </c>
      <c r="I19" s="40" t="str">
        <f>VLOOKUP($A19*100+I$3,Control!$A$13:$J$996,Control!$C$11)</f>
        <v>NCP</v>
      </c>
      <c r="J19" s="40" t="str">
        <f>VLOOKUP($A19*100+J$3,Control!$A$13:$J$996,Control!$C$11)</f>
        <v>NCP</v>
      </c>
      <c r="K19" s="40" t="str">
        <f>VLOOKUP($A19*100+K$3,Control!$A$13:$J$996,Control!$C$11)</f>
        <v>--</v>
      </c>
      <c r="L19" s="40" t="str">
        <f>VLOOKUP($A19*100+L$3,Control!$A$13:$J$996,Control!$C$11)</f>
        <v>NCP</v>
      </c>
      <c r="M19" s="40" t="str">
        <f>VLOOKUP($A19*100+M$3,Control!$A$13:$J$996,Control!$C$11)</f>
        <v>--</v>
      </c>
    </row>
    <row r="20" spans="1:13">
      <c r="A20" s="17">
        <v>1937</v>
      </c>
      <c r="B20" s="40" t="str">
        <f>VLOOKUP($A20*100+B$3,Control!$A$13:$J$996,Control!$C$11)</f>
        <v>NCP</v>
      </c>
      <c r="C20" s="40" t="str">
        <f>VLOOKUP($A20*100+C$3,Control!$A$13:$J$996,Control!$C$11)</f>
        <v>NCP</v>
      </c>
      <c r="D20" s="40" t="str">
        <f>VLOOKUP($A20*100+D$3,Control!$A$13:$J$996,Control!$C$11)</f>
        <v>NCP</v>
      </c>
      <c r="E20" s="40" t="str">
        <f>VLOOKUP($A20*100+E$3,Control!$A$13:$J$996,Control!$C$11)</f>
        <v>Keswick</v>
      </c>
      <c r="F20" s="40" t="str">
        <f>VLOOKUP($A20*100+F$3,Control!$A$13:$J$996,Control!$C$11)</f>
        <v>--</v>
      </c>
      <c r="G20" s="40" t="str">
        <f>VLOOKUP($A20*100+G$3,Control!$A$13:$J$996,Control!$C$11)</f>
        <v>Keswick</v>
      </c>
      <c r="H20" s="40" t="str">
        <f>VLOOKUP($A20*100+H$3,Control!$A$13:$J$996,Control!$C$11)</f>
        <v>Keswick</v>
      </c>
      <c r="I20" s="40" t="str">
        <f>VLOOKUP($A20*100+I$3,Control!$A$13:$J$996,Control!$C$11)</f>
        <v>NCP</v>
      </c>
      <c r="J20" s="40" t="str">
        <f>VLOOKUP($A20*100+J$3,Control!$A$13:$J$996,Control!$C$11)</f>
        <v>NCP</v>
      </c>
      <c r="K20" s="40" t="str">
        <f>VLOOKUP($A20*100+K$3,Control!$A$13:$J$996,Control!$C$11)</f>
        <v>--</v>
      </c>
      <c r="L20" s="40" t="str">
        <f>VLOOKUP($A20*100+L$3,Control!$A$13:$J$996,Control!$C$11)</f>
        <v>--</v>
      </c>
      <c r="M20" s="40" t="str">
        <f>VLOOKUP($A20*100+M$3,Control!$A$13:$J$996,Control!$C$11)</f>
        <v>--</v>
      </c>
    </row>
    <row r="21" spans="1:13">
      <c r="A21" s="17">
        <v>1938</v>
      </c>
      <c r="B21" s="40" t="str">
        <f>VLOOKUP($A21*100+B$3,Control!$A$13:$J$996,Control!$C$11)</f>
        <v>NCP</v>
      </c>
      <c r="C21" s="40" t="str">
        <f>VLOOKUP($A21*100+C$3,Control!$A$13:$J$996,Control!$C$11)</f>
        <v>--</v>
      </c>
      <c r="D21" s="40" t="str">
        <f>VLOOKUP($A21*100+D$3,Control!$A$13:$J$996,Control!$C$11)</f>
        <v>Flood</v>
      </c>
      <c r="E21" s="40" t="str">
        <f>VLOOKUP($A21*100+E$3,Control!$A$13:$J$996,Control!$C$11)</f>
        <v>Flood</v>
      </c>
      <c r="F21" s="40" t="str">
        <f>VLOOKUP($A21*100+F$3,Control!$A$13:$J$996,Control!$C$11)</f>
        <v>Flood</v>
      </c>
      <c r="G21" s="40" t="str">
        <f>VLOOKUP($A21*100+G$3,Control!$A$13:$J$996,Control!$C$11)</f>
        <v>Flood</v>
      </c>
      <c r="H21" s="40" t="str">
        <f>VLOOKUP($A21*100+H$3,Control!$A$13:$J$996,Control!$C$11)</f>
        <v>Flood</v>
      </c>
      <c r="I21" s="40" t="str">
        <f>VLOOKUP($A21*100+I$3,Control!$A$13:$J$996,Control!$C$11)</f>
        <v>Flood</v>
      </c>
      <c r="J21" s="40" t="str">
        <f>VLOOKUP($A21*100+J$3,Control!$A$13:$J$996,Control!$C$11)</f>
        <v>Flood</v>
      </c>
      <c r="K21" s="40" t="str">
        <f>VLOOKUP($A21*100+K$3,Control!$A$13:$J$996,Control!$C$11)</f>
        <v>NCP</v>
      </c>
      <c r="L21" s="40" t="str">
        <f>VLOOKUP($A21*100+L$3,Control!$A$13:$J$996,Control!$C$11)</f>
        <v>Flood</v>
      </c>
      <c r="M21" s="40" t="str">
        <f>VLOOKUP($A21*100+M$3,Control!$A$13:$J$996,Control!$C$11)</f>
        <v>Flood</v>
      </c>
    </row>
    <row r="22" spans="1:13">
      <c r="A22" s="17">
        <v>1939</v>
      </c>
      <c r="B22" s="40" t="str">
        <f>VLOOKUP($A22*100+B$3,Control!$A$13:$J$996,Control!$C$11)</f>
        <v>Flood</v>
      </c>
      <c r="C22" s="40" t="str">
        <f>VLOOKUP($A22*100+C$3,Control!$A$13:$J$996,Control!$C$11)</f>
        <v>T. Min</v>
      </c>
      <c r="D22" s="40" t="str">
        <f>VLOOKUP($A22*100+D$3,Control!$A$13:$J$996,Control!$C$11)</f>
        <v>Keswick</v>
      </c>
      <c r="E22" s="40" t="str">
        <f>VLOOKUP($A22*100+E$3,Control!$A$13:$J$996,Control!$C$11)</f>
        <v>Keswick</v>
      </c>
      <c r="F22" s="40" t="str">
        <f>VLOOKUP($A22*100+F$3,Control!$A$13:$J$996,Control!$C$11)</f>
        <v>--</v>
      </c>
      <c r="G22" s="40" t="str">
        <f>VLOOKUP($A22*100+G$3,Control!$A$13:$J$996,Control!$C$11)</f>
        <v>Keswick</v>
      </c>
      <c r="H22" s="40" t="str">
        <f>VLOOKUP($A22*100+H$3,Control!$A$13:$J$996,Control!$C$11)</f>
        <v>NCP</v>
      </c>
      <c r="I22" s="40" t="str">
        <f>VLOOKUP($A22*100+I$3,Control!$A$13:$J$996,Control!$C$11)</f>
        <v>NCP</v>
      </c>
      <c r="J22" s="40" t="str">
        <f>VLOOKUP($A22*100+J$3,Control!$A$13:$J$996,Control!$C$11)</f>
        <v>NCP</v>
      </c>
      <c r="K22" s="40" t="str">
        <f>VLOOKUP($A22*100+K$3,Control!$A$13:$J$996,Control!$C$11)</f>
        <v>--</v>
      </c>
      <c r="L22" s="40" t="str">
        <f>VLOOKUP($A22*100+L$3,Control!$A$13:$J$996,Control!$C$11)</f>
        <v>--</v>
      </c>
      <c r="M22" s="40" t="str">
        <f>VLOOKUP($A22*100+M$3,Control!$A$13:$J$996,Control!$C$11)</f>
        <v>--</v>
      </c>
    </row>
    <row r="23" spans="1:13">
      <c r="A23" s="17">
        <v>1940</v>
      </c>
      <c r="B23" s="40" t="str">
        <f>VLOOKUP($A23*100+B$3,Control!$A$13:$J$996,Control!$C$11)</f>
        <v>--</v>
      </c>
      <c r="C23" s="40" t="str">
        <f>VLOOKUP($A23*100+C$3,Control!$A$13:$J$996,Control!$C$11)</f>
        <v>NCP</v>
      </c>
      <c r="D23" s="40" t="str">
        <f>VLOOKUP($A23*100+D$3,Control!$A$13:$J$996,Control!$C$11)</f>
        <v>NCP</v>
      </c>
      <c r="E23" s="40" t="str">
        <f>VLOOKUP($A23*100+E$3,Control!$A$13:$J$996,Control!$C$11)</f>
        <v>--</v>
      </c>
      <c r="F23" s="40" t="str">
        <f>VLOOKUP($A23*100+F$3,Control!$A$13:$J$996,Control!$C$11)</f>
        <v>Flood</v>
      </c>
      <c r="G23" s="40" t="str">
        <f>VLOOKUP($A23*100+G$3,Control!$A$13:$J$996,Control!$C$11)</f>
        <v>Flood</v>
      </c>
      <c r="H23" s="40" t="str">
        <f>VLOOKUP($A23*100+H$3,Control!$A$13:$J$996,Control!$C$11)</f>
        <v>Keswick</v>
      </c>
      <c r="I23" s="40" t="str">
        <f>VLOOKUP($A23*100+I$3,Control!$A$13:$J$996,Control!$C$11)</f>
        <v>NCP</v>
      </c>
      <c r="J23" s="40" t="str">
        <f>VLOOKUP($A23*100+J$3,Control!$A$13:$J$996,Control!$C$11)</f>
        <v>NCP</v>
      </c>
      <c r="K23" s="40" t="str">
        <f>VLOOKUP($A23*100+K$3,Control!$A$13:$J$996,Control!$C$11)</f>
        <v>--</v>
      </c>
      <c r="L23" s="40" t="str">
        <f>VLOOKUP($A23*100+L$3,Control!$A$13:$J$996,Control!$C$11)</f>
        <v>NCP</v>
      </c>
      <c r="M23" s="40" t="str">
        <f>VLOOKUP($A23*100+M$3,Control!$A$13:$J$996,Control!$C$11)</f>
        <v>--</v>
      </c>
    </row>
    <row r="24" spans="1:13">
      <c r="A24" s="17">
        <v>1941</v>
      </c>
      <c r="B24" s="40" t="str">
        <f>VLOOKUP($A24*100+B$3,Control!$A$13:$J$996,Control!$C$11)</f>
        <v>NCP</v>
      </c>
      <c r="C24" s="40" t="str">
        <f>VLOOKUP($A24*100+C$3,Control!$A$13:$J$996,Control!$C$11)</f>
        <v>--</v>
      </c>
      <c r="D24" s="40" t="str">
        <f>VLOOKUP($A24*100+D$3,Control!$A$13:$J$996,Control!$C$11)</f>
        <v>Flood</v>
      </c>
      <c r="E24" s="40" t="str">
        <f>VLOOKUP($A24*100+E$3,Control!$A$13:$J$996,Control!$C$11)</f>
        <v>Flood</v>
      </c>
      <c r="F24" s="40" t="str">
        <f>VLOOKUP($A24*100+F$3,Control!$A$13:$J$996,Control!$C$11)</f>
        <v>Flood</v>
      </c>
      <c r="G24" s="40" t="str">
        <f>VLOOKUP($A24*100+G$3,Control!$A$13:$J$996,Control!$C$11)</f>
        <v>Flood</v>
      </c>
      <c r="H24" s="40" t="str">
        <f>VLOOKUP($A24*100+H$3,Control!$A$13:$J$996,Control!$C$11)</f>
        <v>Flood</v>
      </c>
      <c r="I24" s="40" t="str">
        <f>VLOOKUP($A24*100+I$3,Control!$A$13:$J$996,Control!$C$11)</f>
        <v>Flood</v>
      </c>
      <c r="J24" s="40" t="str">
        <f>VLOOKUP($A24*100+J$3,Control!$A$13:$J$996,Control!$C$11)</f>
        <v>Flood</v>
      </c>
      <c r="K24" s="40" t="str">
        <f>VLOOKUP($A24*100+K$3,Control!$A$13:$J$996,Control!$C$11)</f>
        <v>Flood</v>
      </c>
      <c r="L24" s="40" t="str">
        <f>VLOOKUP($A24*100+L$3,Control!$A$13:$J$996,Control!$C$11)</f>
        <v>Flood</v>
      </c>
      <c r="M24" s="40" t="str">
        <f>VLOOKUP($A24*100+M$3,Control!$A$13:$J$996,Control!$C$11)</f>
        <v>Flood</v>
      </c>
    </row>
    <row r="25" spans="1:13">
      <c r="A25" s="17">
        <v>1942</v>
      </c>
      <c r="B25" s="40" t="str">
        <f>VLOOKUP($A25*100+B$3,Control!$A$13:$J$996,Control!$C$11)</f>
        <v>Flood</v>
      </c>
      <c r="C25" s="40" t="str">
        <f>VLOOKUP($A25*100+C$3,Control!$A$13:$J$996,Control!$C$11)</f>
        <v>--</v>
      </c>
      <c r="D25" s="40" t="str">
        <f>VLOOKUP($A25*100+D$3,Control!$A$13:$J$996,Control!$C$11)</f>
        <v>Flood</v>
      </c>
      <c r="E25" s="40" t="str">
        <f>VLOOKUP($A25*100+E$3,Control!$A$13:$J$996,Control!$C$11)</f>
        <v>Flood</v>
      </c>
      <c r="F25" s="40" t="str">
        <f>VLOOKUP($A25*100+F$3,Control!$A$13:$J$996,Control!$C$11)</f>
        <v>Flood</v>
      </c>
      <c r="G25" s="40" t="str">
        <f>VLOOKUP($A25*100+G$3,Control!$A$13:$J$996,Control!$C$11)</f>
        <v>Keswick</v>
      </c>
      <c r="H25" s="40" t="str">
        <f>VLOOKUP($A25*100+H$3,Control!$A$13:$J$996,Control!$C$11)</f>
        <v>Keswick</v>
      </c>
      <c r="I25" s="40" t="str">
        <f>VLOOKUP($A25*100+I$3,Control!$A$13:$J$996,Control!$C$11)</f>
        <v>Flood</v>
      </c>
      <c r="J25" s="40" t="str">
        <f>VLOOKUP($A25*100+J$3,Control!$A$13:$J$996,Control!$C$11)</f>
        <v>Flood</v>
      </c>
      <c r="K25" s="40" t="str">
        <f>VLOOKUP($A25*100+K$3,Control!$A$13:$J$996,Control!$C$11)</f>
        <v>NCP</v>
      </c>
      <c r="L25" s="40" t="str">
        <f>VLOOKUP($A25*100+L$3,Control!$A$13:$J$996,Control!$C$11)</f>
        <v>Flood</v>
      </c>
      <c r="M25" s="40" t="str">
        <f>VLOOKUP($A25*100+M$3,Control!$A$13:$J$996,Control!$C$11)</f>
        <v>--</v>
      </c>
    </row>
    <row r="26" spans="1:13">
      <c r="A26" s="17">
        <v>1943</v>
      </c>
      <c r="B26" s="40" t="str">
        <f>VLOOKUP($A26*100+B$3,Control!$A$13:$J$996,Control!$C$11)</f>
        <v>Flood</v>
      </c>
      <c r="C26" s="40" t="str">
        <f>VLOOKUP($A26*100+C$3,Control!$A$13:$J$996,Control!$C$11)</f>
        <v>--</v>
      </c>
      <c r="D26" s="40" t="str">
        <f>VLOOKUP($A26*100+D$3,Control!$A$13:$J$996,Control!$C$11)</f>
        <v>Keswick</v>
      </c>
      <c r="E26" s="40" t="str">
        <f>VLOOKUP($A26*100+E$3,Control!$A$13:$J$996,Control!$C$11)</f>
        <v>Flood</v>
      </c>
      <c r="F26" s="40" t="str">
        <f>VLOOKUP($A26*100+F$3,Control!$A$13:$J$996,Control!$C$11)</f>
        <v>Flood</v>
      </c>
      <c r="G26" s="40" t="str">
        <f>VLOOKUP($A26*100+G$3,Control!$A$13:$J$996,Control!$C$11)</f>
        <v>Flood</v>
      </c>
      <c r="H26" s="40" t="str">
        <f>VLOOKUP($A26*100+H$3,Control!$A$13:$J$996,Control!$C$11)</f>
        <v>Flood</v>
      </c>
      <c r="I26" s="40" t="str">
        <f>VLOOKUP($A26*100+I$3,Control!$A$13:$J$996,Control!$C$11)</f>
        <v>Flood</v>
      </c>
      <c r="J26" s="40" t="str">
        <f>VLOOKUP($A26*100+J$3,Control!$A$13:$J$996,Control!$C$11)</f>
        <v>NCP</v>
      </c>
      <c r="K26" s="40" t="str">
        <f>VLOOKUP($A26*100+K$3,Control!$A$13:$J$996,Control!$C$11)</f>
        <v>--</v>
      </c>
      <c r="L26" s="40" t="str">
        <f>VLOOKUP($A26*100+L$3,Control!$A$13:$J$996,Control!$C$11)</f>
        <v>NCP</v>
      </c>
      <c r="M26" s="40" t="str">
        <f>VLOOKUP($A26*100+M$3,Control!$A$13:$J$996,Control!$C$11)</f>
        <v>--</v>
      </c>
    </row>
    <row r="27" spans="1:13">
      <c r="A27" s="17">
        <v>1944</v>
      </c>
      <c r="B27" s="40" t="str">
        <f>VLOOKUP($A27*100+B$3,Control!$A$13:$J$996,Control!$C$11)</f>
        <v>--</v>
      </c>
      <c r="C27" s="40" t="str">
        <f>VLOOKUP($A27*100+C$3,Control!$A$13:$J$996,Control!$C$11)</f>
        <v>--</v>
      </c>
      <c r="D27" s="40" t="str">
        <f>VLOOKUP($A27*100+D$3,Control!$A$13:$J$996,Control!$C$11)</f>
        <v>--</v>
      </c>
      <c r="E27" s="40" t="str">
        <f>VLOOKUP($A27*100+E$3,Control!$A$13:$J$996,Control!$C$11)</f>
        <v>Keswick</v>
      </c>
      <c r="F27" s="40" t="str">
        <f>VLOOKUP($A27*100+F$3,Control!$A$13:$J$996,Control!$C$11)</f>
        <v>Keswick</v>
      </c>
      <c r="G27" s="40" t="str">
        <f>VLOOKUP($A27*100+G$3,Control!$A$13:$J$996,Control!$C$11)</f>
        <v>Keswick</v>
      </c>
      <c r="H27" s="40" t="str">
        <f>VLOOKUP($A27*100+H$3,Control!$A$13:$J$996,Control!$C$11)</f>
        <v>Keswick</v>
      </c>
      <c r="I27" s="40" t="str">
        <f>VLOOKUP($A27*100+I$3,Control!$A$13:$J$996,Control!$C$11)</f>
        <v>NCP</v>
      </c>
      <c r="J27" s="40" t="str">
        <f>VLOOKUP($A27*100+J$3,Control!$A$13:$J$996,Control!$C$11)</f>
        <v>NCP</v>
      </c>
      <c r="K27" s="40" t="str">
        <f>VLOOKUP($A27*100+K$3,Control!$A$13:$J$996,Control!$C$11)</f>
        <v>--</v>
      </c>
      <c r="L27" s="40" t="str">
        <f>VLOOKUP($A27*100+L$3,Control!$A$13:$J$996,Control!$C$11)</f>
        <v>--</v>
      </c>
      <c r="M27" s="40" t="str">
        <f>VLOOKUP($A27*100+M$3,Control!$A$13:$J$996,Control!$C$11)</f>
        <v>--</v>
      </c>
    </row>
    <row r="28" spans="1:13">
      <c r="A28" s="17">
        <v>1945</v>
      </c>
      <c r="B28" s="40" t="str">
        <f>VLOOKUP($A28*100+B$3,Control!$A$13:$J$996,Control!$C$11)</f>
        <v>NCP</v>
      </c>
      <c r="C28" s="40" t="str">
        <f>VLOOKUP($A28*100+C$3,Control!$A$13:$J$996,Control!$C$11)</f>
        <v>Keswick</v>
      </c>
      <c r="D28" s="40" t="str">
        <f>VLOOKUP($A28*100+D$3,Control!$A$13:$J$996,Control!$C$11)</f>
        <v>Keswick</v>
      </c>
      <c r="E28" s="40" t="str">
        <f>VLOOKUP($A28*100+E$3,Control!$A$13:$J$996,Control!$C$11)</f>
        <v>Keswick</v>
      </c>
      <c r="F28" s="40" t="str">
        <f>VLOOKUP($A28*100+F$3,Control!$A$13:$J$996,Control!$C$11)</f>
        <v>Keswick</v>
      </c>
      <c r="G28" s="40" t="str">
        <f>VLOOKUP($A28*100+G$3,Control!$A$13:$J$996,Control!$C$11)</f>
        <v>Keswick</v>
      </c>
      <c r="H28" s="40" t="str">
        <f>VLOOKUP($A28*100+H$3,Control!$A$13:$J$996,Control!$C$11)</f>
        <v>Keswick</v>
      </c>
      <c r="I28" s="40" t="str">
        <f>VLOOKUP($A28*100+I$3,Control!$A$13:$J$996,Control!$C$11)</f>
        <v>NCP</v>
      </c>
      <c r="J28" s="40" t="str">
        <f>VLOOKUP($A28*100+J$3,Control!$A$13:$J$996,Control!$C$11)</f>
        <v>NCP</v>
      </c>
      <c r="K28" s="40" t="str">
        <f>VLOOKUP($A28*100+K$3,Control!$A$13:$J$996,Control!$C$11)</f>
        <v>--</v>
      </c>
      <c r="L28" s="40" t="str">
        <f>VLOOKUP($A28*100+L$3,Control!$A$13:$J$996,Control!$C$11)</f>
        <v>NCP</v>
      </c>
      <c r="M28" s="40" t="str">
        <f>VLOOKUP($A28*100+M$3,Control!$A$13:$J$996,Control!$C$11)</f>
        <v>NCP</v>
      </c>
    </row>
    <row r="29" spans="1:13">
      <c r="A29" s="17">
        <v>1946</v>
      </c>
      <c r="B29" s="40" t="str">
        <f>VLOOKUP($A29*100+B$3,Control!$A$13:$J$996,Control!$C$11)</f>
        <v>--</v>
      </c>
      <c r="C29" s="40" t="str">
        <f>VLOOKUP($A29*100+C$3,Control!$A$13:$J$996,Control!$C$11)</f>
        <v>Flood</v>
      </c>
      <c r="D29" s="40" t="str">
        <f>VLOOKUP($A29*100+D$3,Control!$A$13:$J$996,Control!$C$11)</f>
        <v>Flood</v>
      </c>
      <c r="E29" s="40" t="str">
        <f>VLOOKUP($A29*100+E$3,Control!$A$13:$J$996,Control!$C$11)</f>
        <v>Flood</v>
      </c>
      <c r="F29" s="40" t="str">
        <f>VLOOKUP($A29*100+F$3,Control!$A$13:$J$996,Control!$C$11)</f>
        <v>--</v>
      </c>
      <c r="G29" s="40" t="str">
        <f>VLOOKUP($A29*100+G$3,Control!$A$13:$J$996,Control!$C$11)</f>
        <v>Keswick</v>
      </c>
      <c r="H29" s="40" t="str">
        <f>VLOOKUP($A29*100+H$3,Control!$A$13:$J$996,Control!$C$11)</f>
        <v>Keswick</v>
      </c>
      <c r="I29" s="40" t="str">
        <f>VLOOKUP($A29*100+I$3,Control!$A$13:$J$996,Control!$C$11)</f>
        <v>NCP</v>
      </c>
      <c r="J29" s="40" t="str">
        <f>VLOOKUP($A29*100+J$3,Control!$A$13:$J$996,Control!$C$11)</f>
        <v>NCP</v>
      </c>
      <c r="K29" s="40" t="str">
        <f>VLOOKUP($A29*100+K$3,Control!$A$13:$J$996,Control!$C$11)</f>
        <v>--</v>
      </c>
      <c r="L29" s="40" t="str">
        <f>VLOOKUP($A29*100+L$3,Control!$A$13:$J$996,Control!$C$11)</f>
        <v>NCP</v>
      </c>
      <c r="M29" s="40" t="str">
        <f>VLOOKUP($A29*100+M$3,Control!$A$13:$J$996,Control!$C$11)</f>
        <v>NCP</v>
      </c>
    </row>
    <row r="30" spans="1:13">
      <c r="A30" s="17">
        <v>1947</v>
      </c>
      <c r="B30" s="40" t="str">
        <f>VLOOKUP($A30*100+B$3,Control!$A$13:$J$996,Control!$C$11)</f>
        <v>--</v>
      </c>
      <c r="C30" s="40" t="str">
        <f>VLOOKUP($A30*100+C$3,Control!$A$13:$J$996,Control!$C$11)</f>
        <v>NCP</v>
      </c>
      <c r="D30" s="40" t="str">
        <f>VLOOKUP($A30*100+D$3,Control!$A$13:$J$996,Control!$C$11)</f>
        <v>Keswick</v>
      </c>
      <c r="E30" s="40" t="str">
        <f>VLOOKUP($A30*100+E$3,Control!$A$13:$J$996,Control!$C$11)</f>
        <v>NCP</v>
      </c>
      <c r="F30" s="40" t="str">
        <f>VLOOKUP($A30*100+F$3,Control!$A$13:$J$996,Control!$C$11)</f>
        <v>Keswick</v>
      </c>
      <c r="G30" s="40" t="str">
        <f>VLOOKUP($A30*100+G$3,Control!$A$13:$J$996,Control!$C$11)</f>
        <v>Keswick</v>
      </c>
      <c r="H30" s="40" t="str">
        <f>VLOOKUP($A30*100+H$3,Control!$A$13:$J$996,Control!$C$11)</f>
        <v>Keswick</v>
      </c>
      <c r="I30" s="40" t="str">
        <f>VLOOKUP($A30*100+I$3,Control!$A$13:$J$996,Control!$C$11)</f>
        <v>NCP</v>
      </c>
      <c r="J30" s="40" t="str">
        <f>VLOOKUP($A30*100+J$3,Control!$A$13:$J$996,Control!$C$11)</f>
        <v>NCP</v>
      </c>
      <c r="K30" s="40" t="str">
        <f>VLOOKUP($A30*100+K$3,Control!$A$13:$J$996,Control!$C$11)</f>
        <v>--</v>
      </c>
      <c r="L30" s="40" t="str">
        <f>VLOOKUP($A30*100+L$3,Control!$A$13:$J$996,Control!$C$11)</f>
        <v>--</v>
      </c>
      <c r="M30" s="40" t="str">
        <f>VLOOKUP($A30*100+M$3,Control!$A$13:$J$996,Control!$C$11)</f>
        <v>--</v>
      </c>
    </row>
    <row r="31" spans="1:13">
      <c r="A31" s="17">
        <v>1948</v>
      </c>
      <c r="B31" s="40" t="str">
        <f>VLOOKUP($A31*100+B$3,Control!$A$13:$J$996,Control!$C$11)</f>
        <v>--</v>
      </c>
      <c r="C31" s="40" t="str">
        <f>VLOOKUP($A31*100+C$3,Control!$A$13:$J$996,Control!$C$11)</f>
        <v>--</v>
      </c>
      <c r="D31" s="40" t="str">
        <f>VLOOKUP($A31*100+D$3,Control!$A$13:$J$996,Control!$C$11)</f>
        <v>NCP</v>
      </c>
      <c r="E31" s="40" t="str">
        <f>VLOOKUP($A31*100+E$3,Control!$A$13:$J$996,Control!$C$11)</f>
        <v>Keswick</v>
      </c>
      <c r="F31" s="40" t="str">
        <f>VLOOKUP($A31*100+F$3,Control!$A$13:$J$996,Control!$C$11)</f>
        <v>Keswick</v>
      </c>
      <c r="G31" s="40" t="str">
        <f>VLOOKUP($A31*100+G$3,Control!$A$13:$J$996,Control!$C$11)</f>
        <v>Keswick</v>
      </c>
      <c r="H31" s="40" t="str">
        <f>VLOOKUP($A31*100+H$3,Control!$A$13:$J$996,Control!$C$11)</f>
        <v>Keswick</v>
      </c>
      <c r="I31" s="40" t="str">
        <f>VLOOKUP($A31*100+I$3,Control!$A$13:$J$996,Control!$C$11)</f>
        <v>Flood</v>
      </c>
      <c r="J31" s="40" t="str">
        <f>VLOOKUP($A31*100+J$3,Control!$A$13:$J$996,Control!$C$11)</f>
        <v>Flood</v>
      </c>
      <c r="K31" s="40" t="str">
        <f>VLOOKUP($A31*100+K$3,Control!$A$13:$J$996,Control!$C$11)</f>
        <v>--</v>
      </c>
      <c r="L31" s="40" t="str">
        <f>VLOOKUP($A31*100+L$3,Control!$A$13:$J$996,Control!$C$11)</f>
        <v>Flood</v>
      </c>
      <c r="M31" s="40" t="str">
        <f>VLOOKUP($A31*100+M$3,Control!$A$13:$J$996,Control!$C$11)</f>
        <v>Flood</v>
      </c>
    </row>
    <row r="32" spans="1:13">
      <c r="A32" s="17">
        <v>1949</v>
      </c>
      <c r="B32" s="40" t="str">
        <f>VLOOKUP($A32*100+B$3,Control!$A$13:$J$996,Control!$C$11)</f>
        <v>Flood</v>
      </c>
      <c r="C32" s="40" t="str">
        <f>VLOOKUP($A32*100+C$3,Control!$A$13:$J$996,Control!$C$11)</f>
        <v>NCP</v>
      </c>
      <c r="D32" s="40" t="str">
        <f>VLOOKUP($A32*100+D$3,Control!$A$13:$J$996,Control!$C$11)</f>
        <v>Keswick</v>
      </c>
      <c r="E32" s="40" t="str">
        <f>VLOOKUP($A32*100+E$3,Control!$A$13:$J$996,Control!$C$11)</f>
        <v>NCP</v>
      </c>
      <c r="F32" s="40" t="str">
        <f>VLOOKUP($A32*100+F$3,Control!$A$13:$J$996,Control!$C$11)</f>
        <v>NCP</v>
      </c>
      <c r="G32" s="40" t="str">
        <f>VLOOKUP($A32*100+G$3,Control!$A$13:$J$996,Control!$C$11)</f>
        <v>Flood</v>
      </c>
      <c r="H32" s="40" t="str">
        <f>VLOOKUP($A32*100+H$3,Control!$A$13:$J$996,Control!$C$11)</f>
        <v>Keswick</v>
      </c>
      <c r="I32" s="40" t="str">
        <f>VLOOKUP($A32*100+I$3,Control!$A$13:$J$996,Control!$C$11)</f>
        <v>NCP</v>
      </c>
      <c r="J32" s="40" t="str">
        <f>VLOOKUP($A32*100+J$3,Control!$A$13:$J$996,Control!$C$11)</f>
        <v>NCP</v>
      </c>
      <c r="K32" s="40" t="str">
        <f>VLOOKUP($A32*100+K$3,Control!$A$13:$J$996,Control!$C$11)</f>
        <v>--</v>
      </c>
      <c r="L32" s="40" t="str">
        <f>VLOOKUP($A32*100+L$3,Control!$A$13:$J$996,Control!$C$11)</f>
        <v>--</v>
      </c>
      <c r="M32" s="40" t="str">
        <f>VLOOKUP($A32*100+M$3,Control!$A$13:$J$996,Control!$C$11)</f>
        <v>--</v>
      </c>
    </row>
    <row r="33" spans="1:13">
      <c r="A33" s="17">
        <v>1950</v>
      </c>
      <c r="B33" s="40" t="str">
        <f>VLOOKUP($A33*100+B$3,Control!$A$13:$J$996,Control!$C$11)</f>
        <v>--</v>
      </c>
      <c r="C33" s="40" t="str">
        <f>VLOOKUP($A33*100+C$3,Control!$A$13:$J$996,Control!$C$11)</f>
        <v>NCP</v>
      </c>
      <c r="D33" s="40" t="str">
        <f>VLOOKUP($A33*100+D$3,Control!$A$13:$J$996,Control!$C$11)</f>
        <v>NCP</v>
      </c>
      <c r="E33" s="40" t="str">
        <f>VLOOKUP($A33*100+E$3,Control!$A$13:$J$996,Control!$C$11)</f>
        <v>Keswick</v>
      </c>
      <c r="F33" s="40" t="str">
        <f>VLOOKUP($A33*100+F$3,Control!$A$13:$J$996,Control!$C$11)</f>
        <v>Keswick</v>
      </c>
      <c r="G33" s="40" t="str">
        <f>VLOOKUP($A33*100+G$3,Control!$A$13:$J$996,Control!$C$11)</f>
        <v>Keswick</v>
      </c>
      <c r="H33" s="40" t="str">
        <f>VLOOKUP($A33*100+H$3,Control!$A$13:$J$996,Control!$C$11)</f>
        <v>Keswick</v>
      </c>
      <c r="I33" s="40" t="str">
        <f>VLOOKUP($A33*100+I$3,Control!$A$13:$J$996,Control!$C$11)</f>
        <v>NCP</v>
      </c>
      <c r="J33" s="40" t="str">
        <f>VLOOKUP($A33*100+J$3,Control!$A$13:$J$996,Control!$C$11)</f>
        <v>NCP</v>
      </c>
      <c r="K33" s="40" t="str">
        <f>VLOOKUP($A33*100+K$3,Control!$A$13:$J$996,Control!$C$11)</f>
        <v>--</v>
      </c>
      <c r="L33" s="40" t="str">
        <f>VLOOKUP($A33*100+L$3,Control!$A$13:$J$996,Control!$C$11)</f>
        <v>NCP</v>
      </c>
      <c r="M33" s="40" t="str">
        <f>VLOOKUP($A33*100+M$3,Control!$A$13:$J$996,Control!$C$11)</f>
        <v>--</v>
      </c>
    </row>
    <row r="34" spans="1:13">
      <c r="A34" s="17">
        <v>1951</v>
      </c>
      <c r="B34" s="40" t="str">
        <f>VLOOKUP($A34*100+B$3,Control!$A$13:$J$996,Control!$C$11)</f>
        <v>NCP</v>
      </c>
      <c r="C34" s="40" t="str">
        <f>VLOOKUP($A34*100+C$3,Control!$A$13:$J$996,Control!$C$11)</f>
        <v>Flood</v>
      </c>
      <c r="D34" s="40" t="str">
        <f>VLOOKUP($A34*100+D$3,Control!$A$13:$J$996,Control!$C$11)</f>
        <v>Flood</v>
      </c>
      <c r="E34" s="40" t="str">
        <f>VLOOKUP($A34*100+E$3,Control!$A$13:$J$996,Control!$C$11)</f>
        <v>Flood</v>
      </c>
      <c r="F34" s="40" t="str">
        <f>VLOOKUP($A34*100+F$3,Control!$A$13:$J$996,Control!$C$11)</f>
        <v>Flood</v>
      </c>
      <c r="G34" s="40" t="str">
        <f>VLOOKUP($A34*100+G$3,Control!$A$13:$J$996,Control!$C$11)</f>
        <v>Keswick</v>
      </c>
      <c r="H34" s="40" t="str">
        <f>VLOOKUP($A34*100+H$3,Control!$A$13:$J$996,Control!$C$11)</f>
        <v>NCP</v>
      </c>
      <c r="I34" s="40" t="str">
        <f>VLOOKUP($A34*100+I$3,Control!$A$13:$J$996,Control!$C$11)</f>
        <v>Flood</v>
      </c>
      <c r="J34" s="40" t="str">
        <f>VLOOKUP($A34*100+J$3,Control!$A$13:$J$996,Control!$C$11)</f>
        <v>NCP</v>
      </c>
      <c r="K34" s="40" t="str">
        <f>VLOOKUP($A34*100+K$3,Control!$A$13:$J$996,Control!$C$11)</f>
        <v>--</v>
      </c>
      <c r="L34" s="40" t="str">
        <f>VLOOKUP($A34*100+L$3,Control!$A$13:$J$996,Control!$C$11)</f>
        <v>NCP</v>
      </c>
      <c r="M34" s="40" t="str">
        <f>VLOOKUP($A34*100+M$3,Control!$A$13:$J$996,Control!$C$11)</f>
        <v>--</v>
      </c>
    </row>
    <row r="35" spans="1:13">
      <c r="A35" s="17">
        <v>1952</v>
      </c>
      <c r="B35" s="40" t="str">
        <f>VLOOKUP($A35*100+B$3,Control!$A$13:$J$996,Control!$C$11)</f>
        <v>NCP</v>
      </c>
      <c r="C35" s="40" t="str">
        <f>VLOOKUP($A35*100+C$3,Control!$A$13:$J$996,Control!$C$11)</f>
        <v>--</v>
      </c>
      <c r="D35" s="40" t="str">
        <f>VLOOKUP($A35*100+D$3,Control!$A$13:$J$996,Control!$C$11)</f>
        <v>Flood</v>
      </c>
      <c r="E35" s="40" t="str">
        <f>VLOOKUP($A35*100+E$3,Control!$A$13:$J$996,Control!$C$11)</f>
        <v>Flood</v>
      </c>
      <c r="F35" s="40" t="str">
        <f>VLOOKUP($A35*100+F$3,Control!$A$13:$J$996,Control!$C$11)</f>
        <v>Flood</v>
      </c>
      <c r="G35" s="40" t="str">
        <f>VLOOKUP($A35*100+G$3,Control!$A$13:$J$996,Control!$C$11)</f>
        <v>Flood</v>
      </c>
      <c r="H35" s="40" t="str">
        <f>VLOOKUP($A35*100+H$3,Control!$A$13:$J$996,Control!$C$11)</f>
        <v>Flood</v>
      </c>
      <c r="I35" s="40" t="str">
        <f>VLOOKUP($A35*100+I$3,Control!$A$13:$J$996,Control!$C$11)</f>
        <v>Flood</v>
      </c>
      <c r="J35" s="40" t="str">
        <f>VLOOKUP($A35*100+J$3,Control!$A$13:$J$996,Control!$C$11)</f>
        <v>Flood</v>
      </c>
      <c r="K35" s="40" t="str">
        <f>VLOOKUP($A35*100+K$3,Control!$A$13:$J$996,Control!$C$11)</f>
        <v>Flood</v>
      </c>
      <c r="L35" s="40" t="str">
        <f>VLOOKUP($A35*100+L$3,Control!$A$13:$J$996,Control!$C$11)</f>
        <v>Flood</v>
      </c>
      <c r="M35" s="40" t="str">
        <f>VLOOKUP($A35*100+M$3,Control!$A$13:$J$996,Control!$C$11)</f>
        <v>Flood</v>
      </c>
    </row>
    <row r="36" spans="1:13">
      <c r="A36" s="17">
        <v>1953</v>
      </c>
      <c r="B36" s="40" t="str">
        <f>VLOOKUP($A36*100+B$3,Control!$A$13:$J$996,Control!$C$11)</f>
        <v>Flood</v>
      </c>
      <c r="C36" s="40" t="str">
        <f>VLOOKUP($A36*100+C$3,Control!$A$13:$J$996,Control!$C$11)</f>
        <v>--</v>
      </c>
      <c r="D36" s="40" t="str">
        <f>VLOOKUP($A36*100+D$3,Control!$A$13:$J$996,Control!$C$11)</f>
        <v>Flood</v>
      </c>
      <c r="E36" s="40" t="str">
        <f>VLOOKUP($A36*100+E$3,Control!$A$13:$J$996,Control!$C$11)</f>
        <v>Flood</v>
      </c>
      <c r="F36" s="40" t="str">
        <f>VLOOKUP($A36*100+F$3,Control!$A$13:$J$996,Control!$C$11)</f>
        <v>Keswick</v>
      </c>
      <c r="G36" s="40" t="str">
        <f>VLOOKUP($A36*100+G$3,Control!$A$13:$J$996,Control!$C$11)</f>
        <v>Keswick</v>
      </c>
      <c r="H36" s="40" t="str">
        <f>VLOOKUP($A36*100+H$3,Control!$A$13:$J$996,Control!$C$11)</f>
        <v>Flood</v>
      </c>
      <c r="I36" s="40" t="str">
        <f>VLOOKUP($A36*100+I$3,Control!$A$13:$J$996,Control!$C$11)</f>
        <v>Flood</v>
      </c>
      <c r="J36" s="40" t="str">
        <f>VLOOKUP($A36*100+J$3,Control!$A$13:$J$996,Control!$C$11)</f>
        <v>Flood</v>
      </c>
      <c r="K36" s="40" t="str">
        <f>VLOOKUP($A36*100+K$3,Control!$A$13:$J$996,Control!$C$11)</f>
        <v>Flood</v>
      </c>
      <c r="L36" s="40" t="str">
        <f>VLOOKUP($A36*100+L$3,Control!$A$13:$J$996,Control!$C$11)</f>
        <v>Flood</v>
      </c>
      <c r="M36" s="40" t="str">
        <f>VLOOKUP($A36*100+M$3,Control!$A$13:$J$996,Control!$C$11)</f>
        <v>--</v>
      </c>
    </row>
    <row r="37" spans="1:13">
      <c r="A37" s="17">
        <v>1954</v>
      </c>
      <c r="B37" s="40" t="str">
        <f>VLOOKUP($A37*100+B$3,Control!$A$13:$J$996,Control!$C$11)</f>
        <v>--</v>
      </c>
      <c r="C37" s="40" t="str">
        <f>VLOOKUP($A37*100+C$3,Control!$A$13:$J$996,Control!$C$11)</f>
        <v>--</v>
      </c>
      <c r="D37" s="40" t="str">
        <f>VLOOKUP($A37*100+D$3,Control!$A$13:$J$996,Control!$C$11)</f>
        <v>--</v>
      </c>
      <c r="E37" s="40" t="str">
        <f>VLOOKUP($A37*100+E$3,Control!$A$13:$J$996,Control!$C$11)</f>
        <v>Flood</v>
      </c>
      <c r="F37" s="40" t="str">
        <f>VLOOKUP($A37*100+F$3,Control!$A$13:$J$996,Control!$C$11)</f>
        <v>Flood</v>
      </c>
      <c r="G37" s="40" t="str">
        <f>VLOOKUP($A37*100+G$3,Control!$A$13:$J$996,Control!$C$11)</f>
        <v>Flood</v>
      </c>
      <c r="H37" s="40" t="str">
        <f>VLOOKUP($A37*100+H$3,Control!$A$13:$J$996,Control!$C$11)</f>
        <v>Flood</v>
      </c>
      <c r="I37" s="40" t="str">
        <f>VLOOKUP($A37*100+I$3,Control!$A$13:$J$996,Control!$C$11)</f>
        <v>Flood</v>
      </c>
      <c r="J37" s="40" t="str">
        <f>VLOOKUP($A37*100+J$3,Control!$A$13:$J$996,Control!$C$11)</f>
        <v>NCP</v>
      </c>
      <c r="K37" s="40" t="str">
        <f>VLOOKUP($A37*100+K$3,Control!$A$13:$J$996,Control!$C$11)</f>
        <v>--</v>
      </c>
      <c r="L37" s="40" t="str">
        <f>VLOOKUP($A37*100+L$3,Control!$A$13:$J$996,Control!$C$11)</f>
        <v>NCP</v>
      </c>
      <c r="M37" s="40" t="str">
        <f>VLOOKUP($A37*100+M$3,Control!$A$13:$J$996,Control!$C$11)</f>
        <v>--</v>
      </c>
    </row>
    <row r="38" spans="1:13">
      <c r="A38" s="17">
        <v>1955</v>
      </c>
      <c r="B38" s="40" t="str">
        <f>VLOOKUP($A38*100+B$3,Control!$A$13:$J$996,Control!$C$11)</f>
        <v>--</v>
      </c>
      <c r="C38" s="40" t="str">
        <f>VLOOKUP($A38*100+C$3,Control!$A$13:$J$996,Control!$C$11)</f>
        <v>--</v>
      </c>
      <c r="D38" s="40" t="str">
        <f>VLOOKUP($A38*100+D$3,Control!$A$13:$J$996,Control!$C$11)</f>
        <v>Flood</v>
      </c>
      <c r="E38" s="40" t="str">
        <f>VLOOKUP($A38*100+E$3,Control!$A$13:$J$996,Control!$C$11)</f>
        <v>Keswick</v>
      </c>
      <c r="F38" s="40" t="str">
        <f>VLOOKUP($A38*100+F$3,Control!$A$13:$J$996,Control!$C$11)</f>
        <v>Keswick</v>
      </c>
      <c r="G38" s="40" t="str">
        <f>VLOOKUP($A38*100+G$3,Control!$A$13:$J$996,Control!$C$11)</f>
        <v>--</v>
      </c>
      <c r="H38" s="40" t="str">
        <f>VLOOKUP($A38*100+H$3,Control!$A$13:$J$996,Control!$C$11)</f>
        <v>--</v>
      </c>
      <c r="I38" s="40" t="str">
        <f>VLOOKUP($A38*100+I$3,Control!$A$13:$J$996,Control!$C$11)</f>
        <v>NCP</v>
      </c>
      <c r="J38" s="40" t="str">
        <f>VLOOKUP($A38*100+J$3,Control!$A$13:$J$996,Control!$C$11)</f>
        <v>NCP</v>
      </c>
      <c r="K38" s="40" t="str">
        <f>VLOOKUP($A38*100+K$3,Control!$A$13:$J$996,Control!$C$11)</f>
        <v>--</v>
      </c>
      <c r="L38" s="40" t="str">
        <f>VLOOKUP($A38*100+L$3,Control!$A$13:$J$996,Control!$C$11)</f>
        <v>--</v>
      </c>
      <c r="M38" s="40" t="str">
        <f>VLOOKUP($A38*100+M$3,Control!$A$13:$J$996,Control!$C$11)</f>
        <v>--</v>
      </c>
    </row>
    <row r="39" spans="1:13">
      <c r="A39" s="17">
        <v>1956</v>
      </c>
      <c r="B39" s="40" t="str">
        <f>VLOOKUP($A39*100+B$3,Control!$A$13:$J$996,Control!$C$11)</f>
        <v>--</v>
      </c>
      <c r="C39" s="40" t="str">
        <f>VLOOKUP($A39*100+C$3,Control!$A$13:$J$996,Control!$C$11)</f>
        <v>--</v>
      </c>
      <c r="D39" s="40" t="str">
        <f>VLOOKUP($A39*100+D$3,Control!$A$13:$J$996,Control!$C$11)</f>
        <v>Flood</v>
      </c>
      <c r="E39" s="40" t="str">
        <f>VLOOKUP($A39*100+E$3,Control!$A$13:$J$996,Control!$C$11)</f>
        <v>Flood</v>
      </c>
      <c r="F39" s="40" t="str">
        <f>VLOOKUP($A39*100+F$3,Control!$A$13:$J$996,Control!$C$11)</f>
        <v>Flood</v>
      </c>
      <c r="G39" s="40" t="str">
        <f>VLOOKUP($A39*100+G$3,Control!$A$13:$J$996,Control!$C$11)</f>
        <v>Keswick</v>
      </c>
      <c r="H39" s="40" t="str">
        <f>VLOOKUP($A39*100+H$3,Control!$A$13:$J$996,Control!$C$11)</f>
        <v>Keswick</v>
      </c>
      <c r="I39" s="40" t="str">
        <f>VLOOKUP($A39*100+I$3,Control!$A$13:$J$996,Control!$C$11)</f>
        <v>Flood</v>
      </c>
      <c r="J39" s="40" t="str">
        <f>VLOOKUP($A39*100+J$3,Control!$A$13:$J$996,Control!$C$11)</f>
        <v>NCP</v>
      </c>
      <c r="K39" s="40" t="str">
        <f>VLOOKUP($A39*100+K$3,Control!$A$13:$J$996,Control!$C$11)</f>
        <v>NCP</v>
      </c>
      <c r="L39" s="40" t="str">
        <f>VLOOKUP($A39*100+L$3,Control!$A$13:$J$996,Control!$C$11)</f>
        <v>Flood</v>
      </c>
      <c r="M39" s="40" t="str">
        <f>VLOOKUP($A39*100+M$3,Control!$A$13:$J$996,Control!$C$11)</f>
        <v>Flood</v>
      </c>
    </row>
    <row r="40" spans="1:13">
      <c r="A40" s="17">
        <v>1957</v>
      </c>
      <c r="B40" s="40" t="str">
        <f>VLOOKUP($A40*100+B$3,Control!$A$13:$J$996,Control!$C$11)</f>
        <v>Flood</v>
      </c>
      <c r="C40" s="40" t="str">
        <f>VLOOKUP($A40*100+C$3,Control!$A$13:$J$996,Control!$C$11)</f>
        <v>--</v>
      </c>
      <c r="D40" s="40" t="str">
        <f>VLOOKUP($A40*100+D$3,Control!$A$13:$J$996,Control!$C$11)</f>
        <v>--</v>
      </c>
      <c r="E40" s="40" t="str">
        <f>VLOOKUP($A40*100+E$3,Control!$A$13:$J$996,Control!$C$11)</f>
        <v>Keswick</v>
      </c>
      <c r="F40" s="40" t="str">
        <f>VLOOKUP($A40*100+F$3,Control!$A$13:$J$996,Control!$C$11)</f>
        <v>Flood</v>
      </c>
      <c r="G40" s="40" t="str">
        <f>VLOOKUP($A40*100+G$3,Control!$A$13:$J$996,Control!$C$11)</f>
        <v>Flood</v>
      </c>
      <c r="H40" s="40" t="str">
        <f>VLOOKUP($A40*100+H$3,Control!$A$13:$J$996,Control!$C$11)</f>
        <v>Keswick</v>
      </c>
      <c r="I40" s="40" t="str">
        <f>VLOOKUP($A40*100+I$3,Control!$A$13:$J$996,Control!$C$11)</f>
        <v>Flood</v>
      </c>
      <c r="J40" s="40" t="str">
        <f>VLOOKUP($A40*100+J$3,Control!$A$13:$J$996,Control!$C$11)</f>
        <v>NCP</v>
      </c>
      <c r="K40" s="40" t="str">
        <f>VLOOKUP($A40*100+K$3,Control!$A$13:$J$996,Control!$C$11)</f>
        <v>--</v>
      </c>
      <c r="L40" s="40" t="str">
        <f>VLOOKUP($A40*100+L$3,Control!$A$13:$J$996,Control!$C$11)</f>
        <v>NCP</v>
      </c>
      <c r="M40" s="40" t="str">
        <f>VLOOKUP($A40*100+M$3,Control!$A$13:$J$996,Control!$C$11)</f>
        <v>--</v>
      </c>
    </row>
    <row r="41" spans="1:13">
      <c r="A41" s="17">
        <v>1958</v>
      </c>
      <c r="B41" s="40" t="str">
        <f>VLOOKUP($A41*100+B$3,Control!$A$13:$J$996,Control!$C$11)</f>
        <v>Flood</v>
      </c>
      <c r="C41" s="40" t="str">
        <f>VLOOKUP($A41*100+C$3,Control!$A$13:$J$996,Control!$C$11)</f>
        <v>--</v>
      </c>
      <c r="D41" s="40" t="str">
        <f>VLOOKUP($A41*100+D$3,Control!$A$13:$J$996,Control!$C$11)</f>
        <v>Flood</v>
      </c>
      <c r="E41" s="40" t="str">
        <f>VLOOKUP($A41*100+E$3,Control!$A$13:$J$996,Control!$C$11)</f>
        <v>Flood</v>
      </c>
      <c r="F41" s="40" t="str">
        <f>VLOOKUP($A41*100+F$3,Control!$A$13:$J$996,Control!$C$11)</f>
        <v>Flood</v>
      </c>
      <c r="G41" s="40" t="str">
        <f>VLOOKUP($A41*100+G$3,Control!$A$13:$J$996,Control!$C$11)</f>
        <v>Flood</v>
      </c>
      <c r="H41" s="40" t="str">
        <f>VLOOKUP($A41*100+H$3,Control!$A$13:$J$996,Control!$C$11)</f>
        <v>Flood</v>
      </c>
      <c r="I41" s="40" t="str">
        <f>VLOOKUP($A41*100+I$3,Control!$A$13:$J$996,Control!$C$11)</f>
        <v>Flood</v>
      </c>
      <c r="J41" s="40" t="str">
        <f>VLOOKUP($A41*100+J$3,Control!$A$13:$J$996,Control!$C$11)</f>
        <v>Flood</v>
      </c>
      <c r="K41" s="40" t="str">
        <f>VLOOKUP($A41*100+K$3,Control!$A$13:$J$996,Control!$C$11)</f>
        <v>Flood</v>
      </c>
      <c r="L41" s="40" t="str">
        <f>VLOOKUP($A41*100+L$3,Control!$A$13:$J$996,Control!$C$11)</f>
        <v>Flood</v>
      </c>
      <c r="M41" s="40" t="str">
        <f>VLOOKUP($A41*100+M$3,Control!$A$13:$J$996,Control!$C$11)</f>
        <v>Flood</v>
      </c>
    </row>
    <row r="42" spans="1:13">
      <c r="A42" s="17">
        <v>1959</v>
      </c>
      <c r="B42" s="40" t="str">
        <f>VLOOKUP($A42*100+B$3,Control!$A$13:$J$996,Control!$C$11)</f>
        <v>Flood</v>
      </c>
      <c r="C42" s="40" t="str">
        <f>VLOOKUP($A42*100+C$3,Control!$A$13:$J$996,Control!$C$11)</f>
        <v>--</v>
      </c>
      <c r="D42" s="40" t="str">
        <f>VLOOKUP($A42*100+D$3,Control!$A$13:$J$996,Control!$C$11)</f>
        <v>NCP</v>
      </c>
      <c r="E42" s="40" t="str">
        <f>VLOOKUP($A42*100+E$3,Control!$A$13:$J$996,Control!$C$11)</f>
        <v>Flood</v>
      </c>
      <c r="F42" s="40" t="str">
        <f>VLOOKUP($A42*100+F$3,Control!$A$13:$J$996,Control!$C$11)</f>
        <v>Flood</v>
      </c>
      <c r="G42" s="40" t="str">
        <f>VLOOKUP($A42*100+G$3,Control!$A$13:$J$996,Control!$C$11)</f>
        <v>--</v>
      </c>
      <c r="H42" s="40" t="str">
        <f>VLOOKUP($A42*100+H$3,Control!$A$13:$J$996,Control!$C$11)</f>
        <v>NCP</v>
      </c>
      <c r="I42" s="40" t="str">
        <f>VLOOKUP($A42*100+I$3,Control!$A$13:$J$996,Control!$C$11)</f>
        <v>NCP</v>
      </c>
      <c r="J42" s="40" t="str">
        <f>VLOOKUP($A42*100+J$3,Control!$A$13:$J$996,Control!$C$11)</f>
        <v>NCP</v>
      </c>
      <c r="K42" s="40" t="str">
        <f>VLOOKUP($A42*100+K$3,Control!$A$13:$J$996,Control!$C$11)</f>
        <v>--</v>
      </c>
      <c r="L42" s="40" t="str">
        <f>VLOOKUP($A42*100+L$3,Control!$A$13:$J$996,Control!$C$11)</f>
        <v>--</v>
      </c>
      <c r="M42" s="40" t="str">
        <f>VLOOKUP($A42*100+M$3,Control!$A$13:$J$996,Control!$C$11)</f>
        <v>--</v>
      </c>
    </row>
    <row r="43" spans="1:13">
      <c r="A43" s="17">
        <v>1960</v>
      </c>
      <c r="B43" s="40" t="str">
        <f>VLOOKUP($A43*100+B$3,Control!$A$13:$J$996,Control!$C$11)</f>
        <v>NCP</v>
      </c>
      <c r="C43" s="40" t="str">
        <f>VLOOKUP($A43*100+C$3,Control!$A$13:$J$996,Control!$C$11)</f>
        <v>--</v>
      </c>
      <c r="D43" s="40" t="str">
        <f>VLOOKUP($A43*100+D$3,Control!$A$13:$J$996,Control!$C$11)</f>
        <v>NCP</v>
      </c>
      <c r="E43" s="40" t="str">
        <f>VLOOKUP($A43*100+E$3,Control!$A$13:$J$996,Control!$C$11)</f>
        <v>--</v>
      </c>
      <c r="F43" s="40" t="str">
        <f>VLOOKUP($A43*100+F$3,Control!$A$13:$J$996,Control!$C$11)</f>
        <v>Keswick</v>
      </c>
      <c r="G43" s="40" t="str">
        <f>VLOOKUP($A43*100+G$3,Control!$A$13:$J$996,Control!$C$11)</f>
        <v>Keswick</v>
      </c>
      <c r="H43" s="40" t="str">
        <f>VLOOKUP($A43*100+H$3,Control!$A$13:$J$996,Control!$C$11)</f>
        <v>Keswick</v>
      </c>
      <c r="I43" s="40" t="str">
        <f>VLOOKUP($A43*100+I$3,Control!$A$13:$J$996,Control!$C$11)</f>
        <v>NCP</v>
      </c>
      <c r="J43" s="40" t="str">
        <f>VLOOKUP($A43*100+J$3,Control!$A$13:$J$996,Control!$C$11)</f>
        <v>--</v>
      </c>
      <c r="K43" s="40" t="str">
        <f>VLOOKUP($A43*100+K$3,Control!$A$13:$J$996,Control!$C$11)</f>
        <v>--</v>
      </c>
      <c r="L43" s="40" t="str">
        <f>VLOOKUP($A43*100+L$3,Control!$A$13:$J$996,Control!$C$11)</f>
        <v>--</v>
      </c>
      <c r="M43" s="40" t="str">
        <f>VLOOKUP($A43*100+M$3,Control!$A$13:$J$996,Control!$C$11)</f>
        <v>--</v>
      </c>
    </row>
    <row r="44" spans="1:13">
      <c r="A44" s="17">
        <v>1961</v>
      </c>
      <c r="B44" s="40" t="str">
        <f>VLOOKUP($A44*100+B$3,Control!$A$13:$J$996,Control!$C$11)</f>
        <v>NCP</v>
      </c>
      <c r="C44" s="40" t="str">
        <f>VLOOKUP($A44*100+C$3,Control!$A$13:$J$996,Control!$C$11)</f>
        <v>Keswick</v>
      </c>
      <c r="D44" s="40" t="str">
        <f>VLOOKUP($A44*100+D$3,Control!$A$13:$J$996,Control!$C$11)</f>
        <v>Keswick</v>
      </c>
      <c r="E44" s="40" t="str">
        <f>VLOOKUP($A44*100+E$3,Control!$A$13:$J$996,Control!$C$11)</f>
        <v>NCP</v>
      </c>
      <c r="F44" s="40" t="str">
        <f>VLOOKUP($A44*100+F$3,Control!$A$13:$J$996,Control!$C$11)</f>
        <v>Flood</v>
      </c>
      <c r="G44" s="40" t="str">
        <f>VLOOKUP($A44*100+G$3,Control!$A$13:$J$996,Control!$C$11)</f>
        <v>Flood</v>
      </c>
      <c r="H44" s="40" t="str">
        <f>VLOOKUP($A44*100+H$3,Control!$A$13:$J$996,Control!$C$11)</f>
        <v>T. Min</v>
      </c>
      <c r="I44" s="40" t="str">
        <f>VLOOKUP($A44*100+I$3,Control!$A$13:$J$996,Control!$C$11)</f>
        <v>--</v>
      </c>
      <c r="J44" s="40" t="str">
        <f>VLOOKUP($A44*100+J$3,Control!$A$13:$J$996,Control!$C$11)</f>
        <v>T. Min</v>
      </c>
      <c r="K44" s="40" t="str">
        <f>VLOOKUP($A44*100+K$3,Control!$A$13:$J$996,Control!$C$11)</f>
        <v>--</v>
      </c>
      <c r="L44" s="40" t="str">
        <f>VLOOKUP($A44*100+L$3,Control!$A$13:$J$996,Control!$C$11)</f>
        <v>--</v>
      </c>
      <c r="M44" s="40" t="str">
        <f>VLOOKUP($A44*100+M$3,Control!$A$13:$J$996,Control!$C$11)</f>
        <v>--</v>
      </c>
    </row>
    <row r="45" spans="1:13">
      <c r="A45" s="17">
        <v>1962</v>
      </c>
      <c r="B45" s="40" t="str">
        <f>VLOOKUP($A45*100+B$3,Control!$A$13:$J$996,Control!$C$11)</f>
        <v>--</v>
      </c>
      <c r="C45" s="40" t="str">
        <f>VLOOKUP($A45*100+C$3,Control!$A$13:$J$996,Control!$C$11)</f>
        <v>--</v>
      </c>
      <c r="D45" s="40" t="str">
        <f>VLOOKUP($A45*100+D$3,Control!$A$13:$J$996,Control!$C$11)</f>
        <v>Keswick</v>
      </c>
      <c r="E45" s="40" t="str">
        <f>VLOOKUP($A45*100+E$3,Control!$A$13:$J$996,Control!$C$11)</f>
        <v>--</v>
      </c>
      <c r="F45" s="40" t="str">
        <f>VLOOKUP($A45*100+F$3,Control!$A$13:$J$996,Control!$C$11)</f>
        <v>Flood</v>
      </c>
      <c r="G45" s="40" t="str">
        <f>VLOOKUP($A45*100+G$3,Control!$A$13:$J$996,Control!$C$11)</f>
        <v>--</v>
      </c>
      <c r="H45" s="40" t="str">
        <f>VLOOKUP($A45*100+H$3,Control!$A$13:$J$996,Control!$C$11)</f>
        <v>Keswick</v>
      </c>
      <c r="I45" s="40" t="str">
        <f>VLOOKUP($A45*100+I$3,Control!$A$13:$J$996,Control!$C$11)</f>
        <v>NCP</v>
      </c>
      <c r="J45" s="40" t="str">
        <f>VLOOKUP($A45*100+J$3,Control!$A$13:$J$996,Control!$C$11)</f>
        <v>NCP</v>
      </c>
      <c r="K45" s="40" t="str">
        <f>VLOOKUP($A45*100+K$3,Control!$A$13:$J$996,Control!$C$11)</f>
        <v>--</v>
      </c>
      <c r="L45" s="40" t="str">
        <f>VLOOKUP($A45*100+L$3,Control!$A$13:$J$996,Control!$C$11)</f>
        <v>NCP</v>
      </c>
      <c r="M45" s="40" t="str">
        <f>VLOOKUP($A45*100+M$3,Control!$A$13:$J$996,Control!$C$11)</f>
        <v>NCP</v>
      </c>
    </row>
    <row r="46" spans="1:13">
      <c r="A46" s="17">
        <v>1963</v>
      </c>
      <c r="B46" s="40" t="str">
        <f>VLOOKUP($A46*100+B$3,Control!$A$13:$J$996,Control!$C$11)</f>
        <v>Keswick</v>
      </c>
      <c r="C46" s="40" t="str">
        <f>VLOOKUP($A46*100+C$3,Control!$A$13:$J$996,Control!$C$11)</f>
        <v>NCP</v>
      </c>
      <c r="D46" s="40" t="str">
        <f>VLOOKUP($A46*100+D$3,Control!$A$13:$J$996,Control!$C$11)</f>
        <v>Flood</v>
      </c>
      <c r="E46" s="40" t="str">
        <f>VLOOKUP($A46*100+E$3,Control!$A$13:$J$996,Control!$C$11)</f>
        <v>Keswick</v>
      </c>
      <c r="F46" s="40" t="str">
        <f>VLOOKUP($A46*100+F$3,Control!$A$13:$J$996,Control!$C$11)</f>
        <v>Flood</v>
      </c>
      <c r="G46" s="40" t="str">
        <f>VLOOKUP($A46*100+G$3,Control!$A$13:$J$996,Control!$C$11)</f>
        <v>Flood</v>
      </c>
      <c r="H46" s="40" t="str">
        <f>VLOOKUP($A46*100+H$3,Control!$A$13:$J$996,Control!$C$11)</f>
        <v>Flood</v>
      </c>
      <c r="I46" s="40" t="str">
        <f>VLOOKUP($A46*100+I$3,Control!$A$13:$J$996,Control!$C$11)</f>
        <v>Flood</v>
      </c>
      <c r="J46" s="40" t="str">
        <f>VLOOKUP($A46*100+J$3,Control!$A$13:$J$996,Control!$C$11)</f>
        <v>NCP</v>
      </c>
      <c r="K46" s="40" t="str">
        <f>VLOOKUP($A46*100+K$3,Control!$A$13:$J$996,Control!$C$11)</f>
        <v>--</v>
      </c>
      <c r="L46" s="40" t="str">
        <f>VLOOKUP($A46*100+L$3,Control!$A$13:$J$996,Control!$C$11)</f>
        <v>NCP</v>
      </c>
      <c r="M46" s="40" t="str">
        <f>VLOOKUP($A46*100+M$3,Control!$A$13:$J$996,Control!$C$11)</f>
        <v>--</v>
      </c>
    </row>
    <row r="47" spans="1:13">
      <c r="A47" s="17">
        <v>1964</v>
      </c>
      <c r="B47" s="40" t="str">
        <f>VLOOKUP($A47*100+B$3,Control!$A$13:$J$996,Control!$C$11)</f>
        <v>--</v>
      </c>
      <c r="C47" s="40" t="str">
        <f>VLOOKUP($A47*100+C$3,Control!$A$13:$J$996,Control!$C$11)</f>
        <v>--</v>
      </c>
      <c r="D47" s="40" t="str">
        <f>VLOOKUP($A47*100+D$3,Control!$A$13:$J$996,Control!$C$11)</f>
        <v>Keswick</v>
      </c>
      <c r="E47" s="40" t="str">
        <f>VLOOKUP($A47*100+E$3,Control!$A$13:$J$996,Control!$C$11)</f>
        <v>Keswick</v>
      </c>
      <c r="F47" s="40" t="str">
        <f>VLOOKUP($A47*100+F$3,Control!$A$13:$J$996,Control!$C$11)</f>
        <v>Keswick</v>
      </c>
      <c r="G47" s="40" t="str">
        <f>VLOOKUP($A47*100+G$3,Control!$A$13:$J$996,Control!$C$11)</f>
        <v>Keswick</v>
      </c>
      <c r="H47" s="40" t="str">
        <f>VLOOKUP($A47*100+H$3,Control!$A$13:$J$996,Control!$C$11)</f>
        <v>T. Min</v>
      </c>
      <c r="I47" s="40" t="str">
        <f>VLOOKUP($A47*100+I$3,Control!$A$13:$J$996,Control!$C$11)</f>
        <v>NCP</v>
      </c>
      <c r="J47" s="40" t="str">
        <f>VLOOKUP($A47*100+J$3,Control!$A$13:$J$996,Control!$C$11)</f>
        <v>NCP</v>
      </c>
      <c r="K47" s="40" t="str">
        <f>VLOOKUP($A47*100+K$3,Control!$A$13:$J$996,Control!$C$11)</f>
        <v>--</v>
      </c>
      <c r="L47" s="40" t="str">
        <f>VLOOKUP($A47*100+L$3,Control!$A$13:$J$996,Control!$C$11)</f>
        <v>--</v>
      </c>
      <c r="M47" s="40" t="str">
        <f>VLOOKUP($A47*100+M$3,Control!$A$13:$J$996,Control!$C$11)</f>
        <v>--</v>
      </c>
    </row>
    <row r="48" spans="1:13">
      <c r="A48" s="17">
        <v>1965</v>
      </c>
      <c r="B48" s="40" t="str">
        <f>VLOOKUP($A48*100+B$3,Control!$A$13:$J$996,Control!$C$11)</f>
        <v>--</v>
      </c>
      <c r="C48" s="40" t="str">
        <f>VLOOKUP($A48*100+C$3,Control!$A$13:$J$996,Control!$C$11)</f>
        <v>Keswick</v>
      </c>
      <c r="D48" s="40" t="str">
        <f>VLOOKUP($A48*100+D$3,Control!$A$13:$J$996,Control!$C$11)</f>
        <v>Flood</v>
      </c>
      <c r="E48" s="40" t="str">
        <f>VLOOKUP($A48*100+E$3,Control!$A$13:$J$996,Control!$C$11)</f>
        <v>Flood</v>
      </c>
      <c r="F48" s="40" t="str">
        <f>VLOOKUP($A48*100+F$3,Control!$A$13:$J$996,Control!$C$11)</f>
        <v>Keswick</v>
      </c>
      <c r="G48" s="40" t="str">
        <f>VLOOKUP($A48*100+G$3,Control!$A$13:$J$996,Control!$C$11)</f>
        <v>Keswick</v>
      </c>
      <c r="H48" s="40" t="str">
        <f>VLOOKUP($A48*100+H$3,Control!$A$13:$J$996,Control!$C$11)</f>
        <v>Flood</v>
      </c>
      <c r="I48" s="40" t="str">
        <f>VLOOKUP($A48*100+I$3,Control!$A$13:$J$996,Control!$C$11)</f>
        <v>Flood</v>
      </c>
      <c r="J48" s="40" t="str">
        <f>VLOOKUP($A48*100+J$3,Control!$A$13:$J$996,Control!$C$11)</f>
        <v>NCP</v>
      </c>
      <c r="K48" s="40" t="str">
        <f>VLOOKUP($A48*100+K$3,Control!$A$13:$J$996,Control!$C$11)</f>
        <v>--</v>
      </c>
      <c r="L48" s="40" t="str">
        <f>VLOOKUP($A48*100+L$3,Control!$A$13:$J$996,Control!$C$11)</f>
        <v>NCP</v>
      </c>
      <c r="M48" s="40" t="str">
        <f>VLOOKUP($A48*100+M$3,Control!$A$13:$J$996,Control!$C$11)</f>
        <v>--</v>
      </c>
    </row>
    <row r="49" spans="1:13">
      <c r="A49" s="17">
        <v>1966</v>
      </c>
      <c r="B49" s="40" t="str">
        <f>VLOOKUP($A49*100+B$3,Control!$A$13:$J$996,Control!$C$11)</f>
        <v>--</v>
      </c>
      <c r="C49" s="40" t="str">
        <f>VLOOKUP($A49*100+C$3,Control!$A$13:$J$996,Control!$C$11)</f>
        <v>--</v>
      </c>
      <c r="D49" s="40" t="str">
        <f>VLOOKUP($A49*100+D$3,Control!$A$13:$J$996,Control!$C$11)</f>
        <v>Keswick</v>
      </c>
      <c r="E49" s="40" t="str">
        <f>VLOOKUP($A49*100+E$3,Control!$A$13:$J$996,Control!$C$11)</f>
        <v>--</v>
      </c>
      <c r="F49" s="40" t="str">
        <f>VLOOKUP($A49*100+F$3,Control!$A$13:$J$996,Control!$C$11)</f>
        <v>Keswick</v>
      </c>
      <c r="G49" s="40" t="str">
        <f>VLOOKUP($A49*100+G$3,Control!$A$13:$J$996,Control!$C$11)</f>
        <v>Flood</v>
      </c>
      <c r="H49" s="40" t="str">
        <f>VLOOKUP($A49*100+H$3,Control!$A$13:$J$996,Control!$C$11)</f>
        <v>Flood</v>
      </c>
      <c r="I49" s="40" t="str">
        <f>VLOOKUP($A49*100+I$3,Control!$A$13:$J$996,Control!$C$11)</f>
        <v>NCP</v>
      </c>
      <c r="J49" s="40" t="str">
        <f>VLOOKUP($A49*100+J$3,Control!$A$13:$J$996,Control!$C$11)</f>
        <v>NCP</v>
      </c>
      <c r="K49" s="40" t="str">
        <f>VLOOKUP($A49*100+K$3,Control!$A$13:$J$996,Control!$C$11)</f>
        <v>--</v>
      </c>
      <c r="L49" s="40" t="str">
        <f>VLOOKUP($A49*100+L$3,Control!$A$13:$J$996,Control!$C$11)</f>
        <v>--</v>
      </c>
      <c r="M49" s="40" t="str">
        <f>VLOOKUP($A49*100+M$3,Control!$A$13:$J$996,Control!$C$11)</f>
        <v>--</v>
      </c>
    </row>
    <row r="50" spans="1:13">
      <c r="A50" s="17">
        <v>1967</v>
      </c>
      <c r="B50" s="40" t="str">
        <f>VLOOKUP($A50*100+B$3,Control!$A$13:$J$996,Control!$C$11)</f>
        <v>NCP</v>
      </c>
      <c r="C50" s="40" t="str">
        <f>VLOOKUP($A50*100+C$3,Control!$A$13:$J$996,Control!$C$11)</f>
        <v>NCP</v>
      </c>
      <c r="D50" s="40" t="str">
        <f>VLOOKUP($A50*100+D$3,Control!$A$13:$J$996,Control!$C$11)</f>
        <v>Flood</v>
      </c>
      <c r="E50" s="40" t="str">
        <f>VLOOKUP($A50*100+E$3,Control!$A$13:$J$996,Control!$C$11)</f>
        <v>Flood</v>
      </c>
      <c r="F50" s="40" t="str">
        <f>VLOOKUP($A50*100+F$3,Control!$A$13:$J$996,Control!$C$11)</f>
        <v>Flood</v>
      </c>
      <c r="G50" s="40" t="str">
        <f>VLOOKUP($A50*100+G$3,Control!$A$13:$J$996,Control!$C$11)</f>
        <v>Flood</v>
      </c>
      <c r="H50" s="40" t="str">
        <f>VLOOKUP($A50*100+H$3,Control!$A$13:$J$996,Control!$C$11)</f>
        <v>Flood</v>
      </c>
      <c r="I50" s="40" t="str">
        <f>VLOOKUP($A50*100+I$3,Control!$A$13:$J$996,Control!$C$11)</f>
        <v>Flood</v>
      </c>
      <c r="J50" s="40" t="str">
        <f>VLOOKUP($A50*100+J$3,Control!$A$13:$J$996,Control!$C$11)</f>
        <v>Flood</v>
      </c>
      <c r="K50" s="40" t="str">
        <f>VLOOKUP($A50*100+K$3,Control!$A$13:$J$996,Control!$C$11)</f>
        <v>Flood</v>
      </c>
      <c r="L50" s="40" t="str">
        <f>VLOOKUP($A50*100+L$3,Control!$A$13:$J$996,Control!$C$11)</f>
        <v>Flood</v>
      </c>
      <c r="M50" s="40" t="str">
        <f>VLOOKUP($A50*100+M$3,Control!$A$13:$J$996,Control!$C$11)</f>
        <v>Flood</v>
      </c>
    </row>
    <row r="51" spans="1:13">
      <c r="A51" s="17">
        <v>1968</v>
      </c>
      <c r="B51" s="40" t="str">
        <f>VLOOKUP($A51*100+B$3,Control!$A$13:$J$996,Control!$C$11)</f>
        <v>Flood</v>
      </c>
      <c r="C51" s="40" t="str">
        <f>VLOOKUP($A51*100+C$3,Control!$A$13:$J$996,Control!$C$11)</f>
        <v>--</v>
      </c>
      <c r="D51" s="40" t="str">
        <f>VLOOKUP($A51*100+D$3,Control!$A$13:$J$996,Control!$C$11)</f>
        <v>NCP</v>
      </c>
      <c r="E51" s="40" t="str">
        <f>VLOOKUP($A51*100+E$3,Control!$A$13:$J$996,Control!$C$11)</f>
        <v>Keswick</v>
      </c>
      <c r="F51" s="40" t="str">
        <f>VLOOKUP($A51*100+F$3,Control!$A$13:$J$996,Control!$C$11)</f>
        <v>Flood</v>
      </c>
      <c r="G51" s="40" t="str">
        <f>VLOOKUP($A51*100+G$3,Control!$A$13:$J$996,Control!$C$11)</f>
        <v>Flood</v>
      </c>
      <c r="H51" s="40" t="str">
        <f>VLOOKUP($A51*100+H$3,Control!$A$13:$J$996,Control!$C$11)</f>
        <v>NCP</v>
      </c>
      <c r="I51" s="40" t="str">
        <f>VLOOKUP($A51*100+I$3,Control!$A$13:$J$996,Control!$C$11)</f>
        <v>NCP</v>
      </c>
      <c r="J51" s="40" t="str">
        <f>VLOOKUP($A51*100+J$3,Control!$A$13:$J$996,Control!$C$11)</f>
        <v>NCP</v>
      </c>
      <c r="K51" s="40" t="str">
        <f>VLOOKUP($A51*100+K$3,Control!$A$13:$J$996,Control!$C$11)</f>
        <v>--</v>
      </c>
      <c r="L51" s="40" t="str">
        <f>VLOOKUP($A51*100+L$3,Control!$A$13:$J$996,Control!$C$11)</f>
        <v>--</v>
      </c>
      <c r="M51" s="40" t="str">
        <f>VLOOKUP($A51*100+M$3,Control!$A$13:$J$996,Control!$C$11)</f>
        <v>--</v>
      </c>
    </row>
    <row r="52" spans="1:13">
      <c r="A52" s="17">
        <v>1969</v>
      </c>
      <c r="B52" s="40" t="str">
        <f>VLOOKUP($A52*100+B$3,Control!$A$13:$J$996,Control!$C$11)</f>
        <v>NCP</v>
      </c>
      <c r="C52" s="40" t="str">
        <f>VLOOKUP($A52*100+C$3,Control!$A$13:$J$996,Control!$C$11)</f>
        <v>NCP</v>
      </c>
      <c r="D52" s="40" t="str">
        <f>VLOOKUP($A52*100+D$3,Control!$A$13:$J$996,Control!$C$11)</f>
        <v>Keswick</v>
      </c>
      <c r="E52" s="40" t="str">
        <f>VLOOKUP($A52*100+E$3,Control!$A$13:$J$996,Control!$C$11)</f>
        <v>Flood</v>
      </c>
      <c r="F52" s="40" t="str">
        <f>VLOOKUP($A52*100+F$3,Control!$A$13:$J$996,Control!$C$11)</f>
        <v>Flood</v>
      </c>
      <c r="G52" s="40" t="str">
        <f>VLOOKUP($A52*100+G$3,Control!$A$13:$J$996,Control!$C$11)</f>
        <v>Flood</v>
      </c>
      <c r="H52" s="40" t="str">
        <f>VLOOKUP($A52*100+H$3,Control!$A$13:$J$996,Control!$C$11)</f>
        <v>Flood</v>
      </c>
      <c r="I52" s="40" t="str">
        <f>VLOOKUP($A52*100+I$3,Control!$A$13:$J$996,Control!$C$11)</f>
        <v>Flood</v>
      </c>
      <c r="J52" s="40" t="str">
        <f>VLOOKUP($A52*100+J$3,Control!$A$13:$J$996,Control!$C$11)</f>
        <v>NCP</v>
      </c>
      <c r="K52" s="40" t="str">
        <f>VLOOKUP($A52*100+K$3,Control!$A$13:$J$996,Control!$C$11)</f>
        <v>NCP</v>
      </c>
      <c r="L52" s="40" t="str">
        <f>VLOOKUP($A52*100+L$3,Control!$A$13:$J$996,Control!$C$11)</f>
        <v>Flood</v>
      </c>
      <c r="M52" s="40" t="str">
        <f>VLOOKUP($A52*100+M$3,Control!$A$13:$J$996,Control!$C$11)</f>
        <v>--</v>
      </c>
    </row>
    <row r="53" spans="1:13">
      <c r="A53" s="17">
        <v>1970</v>
      </c>
      <c r="B53" s="40" t="str">
        <f>VLOOKUP($A53*100+B$3,Control!$A$13:$J$996,Control!$C$11)</f>
        <v>Flood</v>
      </c>
      <c r="C53" s="40" t="str">
        <f>VLOOKUP($A53*100+C$3,Control!$A$13:$J$996,Control!$C$11)</f>
        <v>T. Min</v>
      </c>
      <c r="D53" s="40" t="str">
        <f>VLOOKUP($A53*100+D$3,Control!$A$13:$J$996,Control!$C$11)</f>
        <v>Flood</v>
      </c>
      <c r="E53" s="40" t="str">
        <f>VLOOKUP($A53*100+E$3,Control!$A$13:$J$996,Control!$C$11)</f>
        <v>Flood</v>
      </c>
      <c r="F53" s="40" t="str">
        <f>VLOOKUP($A53*100+F$3,Control!$A$13:$J$996,Control!$C$11)</f>
        <v>Flood</v>
      </c>
      <c r="G53" s="40" t="str">
        <f>VLOOKUP($A53*100+G$3,Control!$A$13:$J$996,Control!$C$11)</f>
        <v>Keswick</v>
      </c>
      <c r="H53" s="40" t="str">
        <f>VLOOKUP($A53*100+H$3,Control!$A$13:$J$996,Control!$C$11)</f>
        <v>Keswick</v>
      </c>
      <c r="I53" s="40" t="str">
        <f>VLOOKUP($A53*100+I$3,Control!$A$13:$J$996,Control!$C$11)</f>
        <v>NCP</v>
      </c>
      <c r="J53" s="40" t="str">
        <f>VLOOKUP($A53*100+J$3,Control!$A$13:$J$996,Control!$C$11)</f>
        <v>NCP</v>
      </c>
      <c r="K53" s="40" t="str">
        <f>VLOOKUP($A53*100+K$3,Control!$A$13:$J$996,Control!$C$11)</f>
        <v>--</v>
      </c>
      <c r="L53" s="40" t="str">
        <f>VLOOKUP($A53*100+L$3,Control!$A$13:$J$996,Control!$C$11)</f>
        <v>--</v>
      </c>
      <c r="M53" s="40" t="str">
        <f>VLOOKUP($A53*100+M$3,Control!$A$13:$J$996,Control!$C$11)</f>
        <v>--</v>
      </c>
    </row>
    <row r="54" spans="1:13">
      <c r="A54" s="17">
        <v>1971</v>
      </c>
      <c r="B54" s="40" t="str">
        <f>VLOOKUP($A54*100+B$3,Control!$A$13:$J$996,Control!$C$11)</f>
        <v>--</v>
      </c>
      <c r="C54" s="40" t="str">
        <f>VLOOKUP($A54*100+C$3,Control!$A$13:$J$996,Control!$C$11)</f>
        <v>--</v>
      </c>
      <c r="D54" s="40" t="str">
        <f>VLOOKUP($A54*100+D$3,Control!$A$13:$J$996,Control!$C$11)</f>
        <v>Flood</v>
      </c>
      <c r="E54" s="40" t="str">
        <f>VLOOKUP($A54*100+E$3,Control!$A$13:$J$996,Control!$C$11)</f>
        <v>Flood</v>
      </c>
      <c r="F54" s="40" t="str">
        <f>VLOOKUP($A54*100+F$3,Control!$A$13:$J$996,Control!$C$11)</f>
        <v>Keswick</v>
      </c>
      <c r="G54" s="40" t="str">
        <f>VLOOKUP($A54*100+G$3,Control!$A$13:$J$996,Control!$C$11)</f>
        <v>Flood</v>
      </c>
      <c r="H54" s="40" t="str">
        <f>VLOOKUP($A54*100+H$3,Control!$A$13:$J$996,Control!$C$11)</f>
        <v>Keswick</v>
      </c>
      <c r="I54" s="40" t="str">
        <f>VLOOKUP($A54*100+I$3,Control!$A$13:$J$996,Control!$C$11)</f>
        <v>Flood</v>
      </c>
      <c r="J54" s="40" t="str">
        <f>VLOOKUP($A54*100+J$3,Control!$A$13:$J$996,Control!$C$11)</f>
        <v>Flood</v>
      </c>
      <c r="K54" s="40" t="str">
        <f>VLOOKUP($A54*100+K$3,Control!$A$13:$J$996,Control!$C$11)</f>
        <v>--</v>
      </c>
      <c r="L54" s="40" t="str">
        <f>VLOOKUP($A54*100+L$3,Control!$A$13:$J$996,Control!$C$11)</f>
        <v>Flood</v>
      </c>
      <c r="M54" s="40" t="str">
        <f>VLOOKUP($A54*100+M$3,Control!$A$13:$J$996,Control!$C$11)</f>
        <v>--</v>
      </c>
    </row>
    <row r="55" spans="1:13">
      <c r="A55" s="17">
        <v>1972</v>
      </c>
      <c r="B55" s="40" t="str">
        <f>VLOOKUP($A55*100+B$3,Control!$A$13:$J$996,Control!$C$11)</f>
        <v>--</v>
      </c>
      <c r="C55" s="40" t="str">
        <f>VLOOKUP($A55*100+C$3,Control!$A$13:$J$996,Control!$C$11)</f>
        <v>--</v>
      </c>
      <c r="D55" s="40" t="str">
        <f>VLOOKUP($A55*100+D$3,Control!$A$13:$J$996,Control!$C$11)</f>
        <v>Keswick</v>
      </c>
      <c r="E55" s="40" t="str">
        <f>VLOOKUP($A55*100+E$3,Control!$A$13:$J$996,Control!$C$11)</f>
        <v>Keswick</v>
      </c>
      <c r="F55" s="40" t="str">
        <f>VLOOKUP($A55*100+F$3,Control!$A$13:$J$996,Control!$C$11)</f>
        <v>Keswick</v>
      </c>
      <c r="G55" s="40" t="str">
        <f>VLOOKUP($A55*100+G$3,Control!$A$13:$J$996,Control!$C$11)</f>
        <v>Flood</v>
      </c>
      <c r="H55" s="40" t="str">
        <f>VLOOKUP($A55*100+H$3,Control!$A$13:$J$996,Control!$C$11)</f>
        <v>Flood</v>
      </c>
      <c r="I55" s="40" t="str">
        <f>VLOOKUP($A55*100+I$3,Control!$A$13:$J$996,Control!$C$11)</f>
        <v>NCP</v>
      </c>
      <c r="J55" s="40" t="str">
        <f>VLOOKUP($A55*100+J$3,Control!$A$13:$J$996,Control!$C$11)</f>
        <v>NCP</v>
      </c>
      <c r="K55" s="40" t="str">
        <f>VLOOKUP($A55*100+K$3,Control!$A$13:$J$996,Control!$C$11)</f>
        <v>--</v>
      </c>
      <c r="L55" s="40" t="str">
        <f>VLOOKUP($A55*100+L$3,Control!$A$13:$J$996,Control!$C$11)</f>
        <v>--</v>
      </c>
      <c r="M55" s="40" t="str">
        <f>VLOOKUP($A55*100+M$3,Control!$A$13:$J$996,Control!$C$11)</f>
        <v>--</v>
      </c>
    </row>
    <row r="56" spans="1:13">
      <c r="A56" s="17">
        <v>1973</v>
      </c>
      <c r="B56" s="40" t="str">
        <f>VLOOKUP($A56*100+B$3,Control!$A$13:$J$996,Control!$C$11)</f>
        <v>--</v>
      </c>
      <c r="C56" s="40" t="str">
        <f>VLOOKUP($A56*100+C$3,Control!$A$13:$J$996,Control!$C$11)</f>
        <v>Flood</v>
      </c>
      <c r="D56" s="40" t="str">
        <f>VLOOKUP($A56*100+D$3,Control!$A$13:$J$996,Control!$C$11)</f>
        <v>--</v>
      </c>
      <c r="E56" s="40" t="str">
        <f>VLOOKUP($A56*100+E$3,Control!$A$13:$J$996,Control!$C$11)</f>
        <v>Flood</v>
      </c>
      <c r="F56" s="40" t="str">
        <f>VLOOKUP($A56*100+F$3,Control!$A$13:$J$996,Control!$C$11)</f>
        <v>Flood</v>
      </c>
      <c r="G56" s="40" t="str">
        <f>VLOOKUP($A56*100+G$3,Control!$A$13:$J$996,Control!$C$11)</f>
        <v>Flood</v>
      </c>
      <c r="H56" s="40" t="str">
        <f>VLOOKUP($A56*100+H$3,Control!$A$13:$J$996,Control!$C$11)</f>
        <v>Keswick</v>
      </c>
      <c r="I56" s="40" t="str">
        <f>VLOOKUP($A56*100+I$3,Control!$A$13:$J$996,Control!$C$11)</f>
        <v>NCP</v>
      </c>
      <c r="J56" s="40" t="str">
        <f>VLOOKUP($A56*100+J$3,Control!$A$13:$J$996,Control!$C$11)</f>
        <v>NCP</v>
      </c>
      <c r="K56" s="40" t="str">
        <f>VLOOKUP($A56*100+K$3,Control!$A$13:$J$996,Control!$C$11)</f>
        <v>--</v>
      </c>
      <c r="L56" s="40" t="str">
        <f>VLOOKUP($A56*100+L$3,Control!$A$13:$J$996,Control!$C$11)</f>
        <v>NCP</v>
      </c>
      <c r="M56" s="40" t="str">
        <f>VLOOKUP($A56*100+M$3,Control!$A$13:$J$996,Control!$C$11)</f>
        <v>--</v>
      </c>
    </row>
    <row r="57" spans="1:13">
      <c r="A57" s="17">
        <v>1974</v>
      </c>
      <c r="B57" s="40" t="str">
        <f>VLOOKUP($A57*100+B$3,Control!$A$13:$J$996,Control!$C$11)</f>
        <v>Flood</v>
      </c>
      <c r="C57" s="40" t="str">
        <f>VLOOKUP($A57*100+C$3,Control!$A$13:$J$996,Control!$C$11)</f>
        <v>Flood</v>
      </c>
      <c r="D57" s="40" t="str">
        <f>VLOOKUP($A57*100+D$3,Control!$A$13:$J$996,Control!$C$11)</f>
        <v>Flood</v>
      </c>
      <c r="E57" s="40" t="str">
        <f>VLOOKUP($A57*100+E$3,Control!$A$13:$J$996,Control!$C$11)</f>
        <v>Flood</v>
      </c>
      <c r="F57" s="40" t="str">
        <f>VLOOKUP($A57*100+F$3,Control!$A$13:$J$996,Control!$C$11)</f>
        <v>Flood</v>
      </c>
      <c r="G57" s="40" t="str">
        <f>VLOOKUP($A57*100+G$3,Control!$A$13:$J$996,Control!$C$11)</f>
        <v>Flood</v>
      </c>
      <c r="H57" s="40" t="str">
        <f>VLOOKUP($A57*100+H$3,Control!$A$13:$J$996,Control!$C$11)</f>
        <v>Flood</v>
      </c>
      <c r="I57" s="40" t="str">
        <f>VLOOKUP($A57*100+I$3,Control!$A$13:$J$996,Control!$C$11)</f>
        <v>Flood</v>
      </c>
      <c r="J57" s="40" t="str">
        <f>VLOOKUP($A57*100+J$3,Control!$A$13:$J$996,Control!$C$11)</f>
        <v>NCP</v>
      </c>
      <c r="K57" s="40" t="str">
        <f>VLOOKUP($A57*100+K$3,Control!$A$13:$J$996,Control!$C$11)</f>
        <v>Flood</v>
      </c>
      <c r="L57" s="40" t="str">
        <f>VLOOKUP($A57*100+L$3,Control!$A$13:$J$996,Control!$C$11)</f>
        <v>Flood</v>
      </c>
      <c r="M57" s="40" t="str">
        <f>VLOOKUP($A57*100+M$3,Control!$A$13:$J$996,Control!$C$11)</f>
        <v>Flood</v>
      </c>
    </row>
    <row r="58" spans="1:13">
      <c r="A58" s="17">
        <v>1975</v>
      </c>
      <c r="B58" s="40" t="str">
        <f>VLOOKUP($A58*100+B$3,Control!$A$13:$J$996,Control!$C$11)</f>
        <v>Flood</v>
      </c>
      <c r="C58" s="40" t="str">
        <f>VLOOKUP($A58*100+C$3,Control!$A$13:$J$996,Control!$C$11)</f>
        <v>--</v>
      </c>
      <c r="D58" s="40" t="str">
        <f>VLOOKUP($A58*100+D$3,Control!$A$13:$J$996,Control!$C$11)</f>
        <v>Keswick</v>
      </c>
      <c r="E58" s="40" t="str">
        <f>VLOOKUP($A58*100+E$3,Control!$A$13:$J$996,Control!$C$11)</f>
        <v>Keswick</v>
      </c>
      <c r="F58" s="40" t="str">
        <f>VLOOKUP($A58*100+F$3,Control!$A$13:$J$996,Control!$C$11)</f>
        <v>Flood</v>
      </c>
      <c r="G58" s="40" t="str">
        <f>VLOOKUP($A58*100+G$3,Control!$A$13:$J$996,Control!$C$11)</f>
        <v>Flood</v>
      </c>
      <c r="H58" s="40" t="str">
        <f>VLOOKUP($A58*100+H$3,Control!$A$13:$J$996,Control!$C$11)</f>
        <v>Keswick</v>
      </c>
      <c r="I58" s="40" t="str">
        <f>VLOOKUP($A58*100+I$3,Control!$A$13:$J$996,Control!$C$11)</f>
        <v>Flood</v>
      </c>
      <c r="J58" s="40" t="str">
        <f>VLOOKUP($A58*100+J$3,Control!$A$13:$J$996,Control!$C$11)</f>
        <v>Flood</v>
      </c>
      <c r="K58" s="40" t="str">
        <f>VLOOKUP($A58*100+K$3,Control!$A$13:$J$996,Control!$C$11)</f>
        <v>Flood</v>
      </c>
      <c r="L58" s="40" t="str">
        <f>VLOOKUP($A58*100+L$3,Control!$A$13:$J$996,Control!$C$11)</f>
        <v>Flood</v>
      </c>
      <c r="M58" s="40" t="str">
        <f>VLOOKUP($A58*100+M$3,Control!$A$13:$J$996,Control!$C$11)</f>
        <v>Flood</v>
      </c>
    </row>
    <row r="59" spans="1:13">
      <c r="A59" s="17">
        <v>1976</v>
      </c>
      <c r="B59" s="40" t="str">
        <f>VLOOKUP($A59*100+B$3,Control!$A$13:$J$996,Control!$C$11)</f>
        <v>Flood</v>
      </c>
      <c r="C59" s="40" t="str">
        <f>VLOOKUP($A59*100+C$3,Control!$A$13:$J$996,Control!$C$11)</f>
        <v>--</v>
      </c>
      <c r="D59" s="40" t="str">
        <f>VLOOKUP($A59*100+D$3,Control!$A$13:$J$996,Control!$C$11)</f>
        <v>Keswick</v>
      </c>
      <c r="E59" s="40" t="str">
        <f>VLOOKUP($A59*100+E$3,Control!$A$13:$J$996,Control!$C$11)</f>
        <v>Keswick</v>
      </c>
      <c r="F59" s="40" t="str">
        <f>VLOOKUP($A59*100+F$3,Control!$A$13:$J$996,Control!$C$11)</f>
        <v>NCP</v>
      </c>
      <c r="G59" s="40" t="str">
        <f>VLOOKUP($A59*100+G$3,Control!$A$13:$J$996,Control!$C$11)</f>
        <v>Keswick</v>
      </c>
      <c r="H59" s="40" t="str">
        <f>VLOOKUP($A59*100+H$3,Control!$A$13:$J$996,Control!$C$11)</f>
        <v>--</v>
      </c>
      <c r="I59" s="40" t="str">
        <f>VLOOKUP($A59*100+I$3,Control!$A$13:$J$996,Control!$C$11)</f>
        <v>NCP</v>
      </c>
      <c r="J59" s="40" t="str">
        <f>VLOOKUP($A59*100+J$3,Control!$A$13:$J$996,Control!$C$11)</f>
        <v>T. Min</v>
      </c>
      <c r="K59" s="40" t="str">
        <f>VLOOKUP($A59*100+K$3,Control!$A$13:$J$996,Control!$C$11)</f>
        <v>--</v>
      </c>
      <c r="L59" s="40" t="str">
        <f>VLOOKUP($A59*100+L$3,Control!$A$13:$J$996,Control!$C$11)</f>
        <v>--</v>
      </c>
      <c r="M59" s="40" t="str">
        <f>VLOOKUP($A59*100+M$3,Control!$A$13:$J$996,Control!$C$11)</f>
        <v>--</v>
      </c>
    </row>
    <row r="60" spans="1:13">
      <c r="A60" s="17">
        <v>1977</v>
      </c>
      <c r="B60" s="40" t="str">
        <f>VLOOKUP($A60*100+B$3,Control!$A$13:$J$996,Control!$C$11)</f>
        <v>--</v>
      </c>
      <c r="C60" s="40" t="str">
        <f>VLOOKUP($A60*100+C$3,Control!$A$13:$J$996,Control!$C$11)</f>
        <v>--</v>
      </c>
      <c r="D60" s="40" t="str">
        <f>VLOOKUP($A60*100+D$3,Control!$A$13:$J$996,Control!$C$11)</f>
        <v>--</v>
      </c>
      <c r="E60" s="40" t="str">
        <f>VLOOKUP($A60*100+E$3,Control!$A$13:$J$996,Control!$C$11)</f>
        <v>Keswick</v>
      </c>
      <c r="F60" s="40" t="str">
        <f>VLOOKUP($A60*100+F$3,Control!$A$13:$J$996,Control!$C$11)</f>
        <v>T. Min</v>
      </c>
      <c r="G60" s="40" t="str">
        <f>VLOOKUP($A60*100+G$3,Control!$A$13:$J$996,Control!$C$11)</f>
        <v>T. Min</v>
      </c>
      <c r="H60" s="40" t="str">
        <f>VLOOKUP($A60*100+H$3,Control!$A$13:$J$996,Control!$C$11)</f>
        <v>T. Min</v>
      </c>
      <c r="I60" s="40" t="str">
        <f>VLOOKUP($A60*100+I$3,Control!$A$13:$J$996,Control!$C$11)</f>
        <v>NCP</v>
      </c>
      <c r="J60" s="40" t="str">
        <f>VLOOKUP($A60*100+J$3,Control!$A$13:$J$996,Control!$C$11)</f>
        <v>T. Min</v>
      </c>
      <c r="K60" s="40" t="str">
        <f>VLOOKUP($A60*100+K$3,Control!$A$13:$J$996,Control!$C$11)</f>
        <v>--</v>
      </c>
      <c r="L60" s="40" t="str">
        <f>VLOOKUP($A60*100+L$3,Control!$A$13:$J$996,Control!$C$11)</f>
        <v>--</v>
      </c>
      <c r="M60" s="40" t="str">
        <f>VLOOKUP($A60*100+M$3,Control!$A$13:$J$996,Control!$C$11)</f>
        <v>--</v>
      </c>
    </row>
    <row r="61" spans="1:13">
      <c r="A61" s="17">
        <v>1978</v>
      </c>
      <c r="B61" s="40" t="str">
        <f>VLOOKUP($A61*100+B$3,Control!$A$13:$J$996,Control!$C$11)</f>
        <v>--</v>
      </c>
      <c r="C61" s="40" t="str">
        <f>VLOOKUP($A61*100+C$3,Control!$A$13:$J$996,Control!$C$11)</f>
        <v>NCP</v>
      </c>
      <c r="D61" s="40" t="str">
        <f>VLOOKUP($A61*100+D$3,Control!$A$13:$J$996,Control!$C$11)</f>
        <v>Keswick</v>
      </c>
      <c r="E61" s="40" t="str">
        <f>VLOOKUP($A61*100+E$3,Control!$A$13:$J$996,Control!$C$11)</f>
        <v>--</v>
      </c>
      <c r="F61" s="40" t="str">
        <f>VLOOKUP($A61*100+F$3,Control!$A$13:$J$996,Control!$C$11)</f>
        <v>Flood</v>
      </c>
      <c r="G61" s="40" t="str">
        <f>VLOOKUP($A61*100+G$3,Control!$A$13:$J$996,Control!$C$11)</f>
        <v>Flood</v>
      </c>
      <c r="H61" s="40" t="str">
        <f>VLOOKUP($A61*100+H$3,Control!$A$13:$J$996,Control!$C$11)</f>
        <v>Flood</v>
      </c>
      <c r="I61" s="40" t="str">
        <f>VLOOKUP($A61*100+I$3,Control!$A$13:$J$996,Control!$C$11)</f>
        <v>Flood</v>
      </c>
      <c r="J61" s="40" t="str">
        <f>VLOOKUP($A61*100+J$3,Control!$A$13:$J$996,Control!$C$11)</f>
        <v>NCP</v>
      </c>
      <c r="K61" s="40" t="str">
        <f>VLOOKUP($A61*100+K$3,Control!$A$13:$J$996,Control!$C$11)</f>
        <v>--</v>
      </c>
      <c r="L61" s="40" t="str">
        <f>VLOOKUP($A61*100+L$3,Control!$A$13:$J$996,Control!$C$11)</f>
        <v>Flood</v>
      </c>
      <c r="M61" s="40" t="str">
        <f>VLOOKUP($A61*100+M$3,Control!$A$13:$J$996,Control!$C$11)</f>
        <v>Flood</v>
      </c>
    </row>
    <row r="62" spans="1:13">
      <c r="A62" s="17">
        <v>1979</v>
      </c>
      <c r="B62" s="40" t="str">
        <f>VLOOKUP($A62*100+B$3,Control!$A$13:$J$996,Control!$C$11)</f>
        <v>--</v>
      </c>
      <c r="C62" s="40" t="str">
        <f>VLOOKUP($A62*100+C$3,Control!$A$13:$J$996,Control!$C$11)</f>
        <v>--</v>
      </c>
      <c r="D62" s="40" t="str">
        <f>VLOOKUP($A62*100+D$3,Control!$A$13:$J$996,Control!$C$11)</f>
        <v>--</v>
      </c>
      <c r="E62" s="40" t="str">
        <f>VLOOKUP($A62*100+E$3,Control!$A$13:$J$996,Control!$C$11)</f>
        <v>Keswick</v>
      </c>
      <c r="F62" s="40" t="str">
        <f>VLOOKUP($A62*100+F$3,Control!$A$13:$J$996,Control!$C$11)</f>
        <v>Keswick</v>
      </c>
      <c r="G62" s="40" t="str">
        <f>VLOOKUP($A62*100+G$3,Control!$A$13:$J$996,Control!$C$11)</f>
        <v>Keswick</v>
      </c>
      <c r="H62" s="40" t="str">
        <f>VLOOKUP($A62*100+H$3,Control!$A$13:$J$996,Control!$C$11)</f>
        <v>Keswick</v>
      </c>
      <c r="I62" s="40" t="str">
        <f>VLOOKUP($A62*100+I$3,Control!$A$13:$J$996,Control!$C$11)</f>
        <v>NCP</v>
      </c>
      <c r="J62" s="40" t="str">
        <f>VLOOKUP($A62*100+J$3,Control!$A$13:$J$996,Control!$C$11)</f>
        <v>NCP</v>
      </c>
      <c r="K62" s="40" t="str">
        <f>VLOOKUP($A62*100+K$3,Control!$A$13:$J$996,Control!$C$11)</f>
        <v>--</v>
      </c>
      <c r="L62" s="40" t="str">
        <f>VLOOKUP($A62*100+L$3,Control!$A$13:$J$996,Control!$C$11)</f>
        <v>NCP</v>
      </c>
      <c r="M62" s="40" t="str">
        <f>VLOOKUP($A62*100+M$3,Control!$A$13:$J$996,Control!$C$11)</f>
        <v>--</v>
      </c>
    </row>
    <row r="63" spans="1:13">
      <c r="A63" s="17">
        <v>1980</v>
      </c>
      <c r="B63" s="40" t="str">
        <f>VLOOKUP($A63*100+B$3,Control!$A$13:$J$996,Control!$C$11)</f>
        <v>NCP</v>
      </c>
      <c r="C63" s="40" t="str">
        <f>VLOOKUP($A63*100+C$3,Control!$A$13:$J$996,Control!$C$11)</f>
        <v>Flood</v>
      </c>
      <c r="D63" s="40" t="str">
        <f>VLOOKUP($A63*100+D$3,Control!$A$13:$J$996,Control!$C$11)</f>
        <v>Flood</v>
      </c>
      <c r="E63" s="40" t="str">
        <f>VLOOKUP($A63*100+E$3,Control!$A$13:$J$996,Control!$C$11)</f>
        <v>Flood</v>
      </c>
      <c r="F63" s="40" t="str">
        <f>VLOOKUP($A63*100+F$3,Control!$A$13:$J$996,Control!$C$11)</f>
        <v>Flood</v>
      </c>
      <c r="G63" s="40" t="str">
        <f>VLOOKUP($A63*100+G$3,Control!$A$13:$J$996,Control!$C$11)</f>
        <v>Keswick</v>
      </c>
      <c r="H63" s="40" t="str">
        <f>VLOOKUP($A63*100+H$3,Control!$A$13:$J$996,Control!$C$11)</f>
        <v>Keswick</v>
      </c>
      <c r="I63" s="40" t="str">
        <f>VLOOKUP($A63*100+I$3,Control!$A$13:$J$996,Control!$C$11)</f>
        <v>NCP</v>
      </c>
      <c r="J63" s="40" t="str">
        <f>VLOOKUP($A63*100+J$3,Control!$A$13:$J$996,Control!$C$11)</f>
        <v>NCP</v>
      </c>
      <c r="K63" s="40" t="str">
        <f>VLOOKUP($A63*100+K$3,Control!$A$13:$J$996,Control!$C$11)</f>
        <v>NCP</v>
      </c>
      <c r="L63" s="40" t="str">
        <f>VLOOKUP($A63*100+L$3,Control!$A$13:$J$996,Control!$C$11)</f>
        <v>NCP</v>
      </c>
      <c r="M63" s="40" t="str">
        <f>VLOOKUP($A63*100+M$3,Control!$A$13:$J$996,Control!$C$11)</f>
        <v>--</v>
      </c>
    </row>
    <row r="64" spans="1:13">
      <c r="A64" s="17">
        <v>1981</v>
      </c>
      <c r="B64" s="40" t="str">
        <f>VLOOKUP($A64*100+B$3,Control!$A$13:$J$996,Control!$C$11)</f>
        <v>--</v>
      </c>
      <c r="C64" s="40" t="str">
        <f>VLOOKUP($A64*100+C$3,Control!$A$13:$J$996,Control!$C$11)</f>
        <v>--</v>
      </c>
      <c r="D64" s="40" t="str">
        <f>VLOOKUP($A64*100+D$3,Control!$A$13:$J$996,Control!$C$11)</f>
        <v>Keswick</v>
      </c>
      <c r="E64" s="40" t="str">
        <f>VLOOKUP($A64*100+E$3,Control!$A$13:$J$996,Control!$C$11)</f>
        <v>Keswick</v>
      </c>
      <c r="F64" s="40" t="str">
        <f>VLOOKUP($A64*100+F$3,Control!$A$13:$J$996,Control!$C$11)</f>
        <v>Keswick</v>
      </c>
      <c r="G64" s="40" t="str">
        <f>VLOOKUP($A64*100+G$3,Control!$A$13:$J$996,Control!$C$11)</f>
        <v>Flood</v>
      </c>
      <c r="H64" s="40" t="str">
        <f>VLOOKUP($A64*100+H$3,Control!$A$13:$J$996,Control!$C$11)</f>
        <v>Keswick</v>
      </c>
      <c r="I64" s="40" t="str">
        <f>VLOOKUP($A64*100+I$3,Control!$A$13:$J$996,Control!$C$11)</f>
        <v>NCP</v>
      </c>
      <c r="J64" s="40" t="str">
        <f>VLOOKUP($A64*100+J$3,Control!$A$13:$J$996,Control!$C$11)</f>
        <v>--</v>
      </c>
      <c r="K64" s="40" t="str">
        <f>VLOOKUP($A64*100+K$3,Control!$A$13:$J$996,Control!$C$11)</f>
        <v>--</v>
      </c>
      <c r="L64" s="40" t="str">
        <f>VLOOKUP($A64*100+L$3,Control!$A$13:$J$996,Control!$C$11)</f>
        <v>--</v>
      </c>
      <c r="M64" s="40" t="str">
        <f>VLOOKUP($A64*100+M$3,Control!$A$13:$J$996,Control!$C$11)</f>
        <v>--</v>
      </c>
    </row>
    <row r="65" spans="1:13">
      <c r="A65" s="17">
        <v>1982</v>
      </c>
      <c r="B65" s="40" t="str">
        <f>VLOOKUP($A65*100+B$3,Control!$A$13:$J$996,Control!$C$11)</f>
        <v>NCP</v>
      </c>
      <c r="C65" s="40" t="str">
        <f>VLOOKUP($A65*100+C$3,Control!$A$13:$J$996,Control!$C$11)</f>
        <v>Flood</v>
      </c>
      <c r="D65" s="40" t="str">
        <f>VLOOKUP($A65*100+D$3,Control!$A$13:$J$996,Control!$C$11)</f>
        <v>Flood</v>
      </c>
      <c r="E65" s="40" t="str">
        <f>VLOOKUP($A65*100+E$3,Control!$A$13:$J$996,Control!$C$11)</f>
        <v>Flood</v>
      </c>
      <c r="F65" s="40" t="str">
        <f>VLOOKUP($A65*100+F$3,Control!$A$13:$J$996,Control!$C$11)</f>
        <v>Flood</v>
      </c>
      <c r="G65" s="40" t="str">
        <f>VLOOKUP($A65*100+G$3,Control!$A$13:$J$996,Control!$C$11)</f>
        <v>Flood</v>
      </c>
      <c r="H65" s="40" t="str">
        <f>VLOOKUP($A65*100+H$3,Control!$A$13:$J$996,Control!$C$11)</f>
        <v>Flood</v>
      </c>
      <c r="I65" s="40" t="str">
        <f>VLOOKUP($A65*100+I$3,Control!$A$13:$J$996,Control!$C$11)</f>
        <v>Flood</v>
      </c>
      <c r="J65" s="40" t="str">
        <f>VLOOKUP($A65*100+J$3,Control!$A$13:$J$996,Control!$C$11)</f>
        <v>NCP</v>
      </c>
      <c r="K65" s="40" t="str">
        <f>VLOOKUP($A65*100+K$3,Control!$A$13:$J$996,Control!$C$11)</f>
        <v>Flood</v>
      </c>
      <c r="L65" s="40" t="str">
        <f>VLOOKUP($A65*100+L$3,Control!$A$13:$J$996,Control!$C$11)</f>
        <v>Flood</v>
      </c>
      <c r="M65" s="40" t="str">
        <f>VLOOKUP($A65*100+M$3,Control!$A$13:$J$996,Control!$C$11)</f>
        <v>Flood</v>
      </c>
    </row>
    <row r="66" spans="1:13">
      <c r="A66" s="17">
        <v>1983</v>
      </c>
      <c r="B66" s="40" t="str">
        <f>VLOOKUP($A66*100+B$3,Control!$A$13:$J$996,Control!$C$11)</f>
        <v>Flood</v>
      </c>
      <c r="C66" s="40" t="str">
        <f>VLOOKUP($A66*100+C$3,Control!$A$13:$J$996,Control!$C$11)</f>
        <v>--</v>
      </c>
      <c r="D66" s="40" t="str">
        <f>VLOOKUP($A66*100+D$3,Control!$A$13:$J$996,Control!$C$11)</f>
        <v>Flood</v>
      </c>
      <c r="E66" s="40" t="str">
        <f>VLOOKUP($A66*100+E$3,Control!$A$13:$J$996,Control!$C$11)</f>
        <v>Flood</v>
      </c>
      <c r="F66" s="40" t="str">
        <f>VLOOKUP($A66*100+F$3,Control!$A$13:$J$996,Control!$C$11)</f>
        <v>Flood</v>
      </c>
      <c r="G66" s="40" t="str">
        <f>VLOOKUP($A66*100+G$3,Control!$A$13:$J$996,Control!$C$11)</f>
        <v>Flood</v>
      </c>
      <c r="H66" s="40" t="str">
        <f>VLOOKUP($A66*100+H$3,Control!$A$13:$J$996,Control!$C$11)</f>
        <v>Flood</v>
      </c>
      <c r="I66" s="40" t="str">
        <f>VLOOKUP($A66*100+I$3,Control!$A$13:$J$996,Control!$C$11)</f>
        <v>Flood</v>
      </c>
      <c r="J66" s="40" t="str">
        <f>VLOOKUP($A66*100+J$3,Control!$A$13:$J$996,Control!$C$11)</f>
        <v>Flood</v>
      </c>
      <c r="K66" s="40" t="str">
        <f>VLOOKUP($A66*100+K$3,Control!$A$13:$J$996,Control!$C$11)</f>
        <v>--</v>
      </c>
      <c r="L66" s="40" t="str">
        <f>VLOOKUP($A66*100+L$3,Control!$A$13:$J$996,Control!$C$11)</f>
        <v>--</v>
      </c>
      <c r="M66" s="40" t="str">
        <f>VLOOKUP($A66*100+M$3,Control!$A$13:$J$996,Control!$C$11)</f>
        <v>--</v>
      </c>
    </row>
    <row r="67" spans="1:13">
      <c r="A67" s="17">
        <v>1984</v>
      </c>
      <c r="B67" s="40" t="str">
        <f>VLOOKUP($A67*100+B$3,Control!$A$13:$J$996,Control!$C$11)</f>
        <v>Flood</v>
      </c>
      <c r="C67" s="40" t="str">
        <f>VLOOKUP($A67*100+C$3,Control!$A$13:$J$996,Control!$C$11)</f>
        <v>Flood</v>
      </c>
      <c r="D67" s="40" t="str">
        <f>VLOOKUP($A67*100+D$3,Control!$A$13:$J$996,Control!$C$11)</f>
        <v>Flood</v>
      </c>
      <c r="E67" s="40" t="str">
        <f>VLOOKUP($A67*100+E$3,Control!$A$13:$J$996,Control!$C$11)</f>
        <v>Flood</v>
      </c>
      <c r="F67" s="40" t="str">
        <f>VLOOKUP($A67*100+F$3,Control!$A$13:$J$996,Control!$C$11)</f>
        <v>Keswick</v>
      </c>
      <c r="G67" s="40" t="str">
        <f>VLOOKUP($A67*100+G$3,Control!$A$13:$J$996,Control!$C$11)</f>
        <v>Flood</v>
      </c>
      <c r="H67" s="40" t="str">
        <f>VLOOKUP($A67*100+H$3,Control!$A$13:$J$996,Control!$C$11)</f>
        <v>Keswick</v>
      </c>
      <c r="I67" s="40" t="str">
        <f>VLOOKUP($A67*100+I$3,Control!$A$13:$J$996,Control!$C$11)</f>
        <v>Flood</v>
      </c>
      <c r="J67" s="40" t="str">
        <f>VLOOKUP($A67*100+J$3,Control!$A$13:$J$996,Control!$C$11)</f>
        <v>NCP</v>
      </c>
      <c r="K67" s="40" t="str">
        <f>VLOOKUP($A67*100+K$3,Control!$A$13:$J$996,Control!$C$11)</f>
        <v>--</v>
      </c>
      <c r="L67" s="40" t="str">
        <f>VLOOKUP($A67*100+L$3,Control!$A$13:$J$996,Control!$C$11)</f>
        <v>NCP</v>
      </c>
      <c r="M67" s="40" t="str">
        <f>VLOOKUP($A67*100+M$3,Control!$A$13:$J$996,Control!$C$11)</f>
        <v>--</v>
      </c>
    </row>
    <row r="68" spans="1:13">
      <c r="A68" s="17">
        <v>1985</v>
      </c>
      <c r="B68" s="40" t="str">
        <f>VLOOKUP($A68*100+B$3,Control!$A$13:$J$996,Control!$C$11)</f>
        <v>--</v>
      </c>
      <c r="C68" s="40" t="str">
        <f>VLOOKUP($A68*100+C$3,Control!$A$13:$J$996,Control!$C$11)</f>
        <v>Flood</v>
      </c>
      <c r="D68" s="40" t="str">
        <f>VLOOKUP($A68*100+D$3,Control!$A$13:$J$996,Control!$C$11)</f>
        <v>Flood</v>
      </c>
      <c r="E68" s="40" t="str">
        <f>VLOOKUP($A68*100+E$3,Control!$A$13:$J$996,Control!$C$11)</f>
        <v>Keswick</v>
      </c>
      <c r="F68" s="40" t="str">
        <f>VLOOKUP($A68*100+F$3,Control!$A$13:$J$996,Control!$C$11)</f>
        <v>Keswick</v>
      </c>
      <c r="G68" s="40" t="str">
        <f>VLOOKUP($A68*100+G$3,Control!$A$13:$J$996,Control!$C$11)</f>
        <v>Keswick</v>
      </c>
      <c r="H68" s="40" t="str">
        <f>VLOOKUP($A68*100+H$3,Control!$A$13:$J$996,Control!$C$11)</f>
        <v>NCP</v>
      </c>
      <c r="I68" s="40" t="str">
        <f>VLOOKUP($A68*100+I$3,Control!$A$13:$J$996,Control!$C$11)</f>
        <v>NCP</v>
      </c>
      <c r="J68" s="40" t="str">
        <f>VLOOKUP($A68*100+J$3,Control!$A$13:$J$996,Control!$C$11)</f>
        <v>NCP</v>
      </c>
      <c r="K68" s="40" t="str">
        <f>VLOOKUP($A68*100+K$3,Control!$A$13:$J$996,Control!$C$11)</f>
        <v>--</v>
      </c>
      <c r="L68" s="40" t="str">
        <f>VLOOKUP($A68*100+L$3,Control!$A$13:$J$996,Control!$C$11)</f>
        <v>--</v>
      </c>
      <c r="M68" s="40" t="str">
        <f>VLOOKUP($A68*100+M$3,Control!$A$13:$J$996,Control!$C$11)</f>
        <v>--</v>
      </c>
    </row>
    <row r="69" spans="1:13">
      <c r="A69" s="17">
        <v>1986</v>
      </c>
      <c r="B69" s="40" t="str">
        <f>VLOOKUP($A69*100+B$3,Control!$A$13:$J$996,Control!$C$11)</f>
        <v>NCP</v>
      </c>
      <c r="C69" s="40" t="str">
        <f>VLOOKUP($A69*100+C$3,Control!$A$13:$J$996,Control!$C$11)</f>
        <v>NCP</v>
      </c>
      <c r="D69" s="40" t="str">
        <f>VLOOKUP($A69*100+D$3,Control!$A$13:$J$996,Control!$C$11)</f>
        <v>Keswick</v>
      </c>
      <c r="E69" s="40" t="str">
        <f>VLOOKUP($A69*100+E$3,Control!$A$13:$J$996,Control!$C$11)</f>
        <v>Keswick</v>
      </c>
      <c r="F69" s="40" t="str">
        <f>VLOOKUP($A69*100+F$3,Control!$A$13:$J$996,Control!$C$11)</f>
        <v>Flood</v>
      </c>
      <c r="G69" s="40" t="str">
        <f>VLOOKUP($A69*100+G$3,Control!$A$13:$J$996,Control!$C$11)</f>
        <v>Flood</v>
      </c>
      <c r="H69" s="40" t="str">
        <f>VLOOKUP($A69*100+H$3,Control!$A$13:$J$996,Control!$C$11)</f>
        <v>Keswick</v>
      </c>
      <c r="I69" s="40" t="str">
        <f>VLOOKUP($A69*100+I$3,Control!$A$13:$J$996,Control!$C$11)</f>
        <v>NCP</v>
      </c>
      <c r="J69" s="40" t="str">
        <f>VLOOKUP($A69*100+J$3,Control!$A$13:$J$996,Control!$C$11)</f>
        <v>NCP</v>
      </c>
      <c r="K69" s="40" t="str">
        <f>VLOOKUP($A69*100+K$3,Control!$A$13:$J$996,Control!$C$11)</f>
        <v>--</v>
      </c>
      <c r="L69" s="40" t="str">
        <f>VLOOKUP($A69*100+L$3,Control!$A$13:$J$996,Control!$C$11)</f>
        <v>NCP</v>
      </c>
      <c r="M69" s="40" t="str">
        <f>VLOOKUP($A69*100+M$3,Control!$A$13:$J$996,Control!$C$11)</f>
        <v>--</v>
      </c>
    </row>
    <row r="70" spans="1:13">
      <c r="A70" s="17">
        <v>1987</v>
      </c>
      <c r="B70" s="40" t="str">
        <f>VLOOKUP($A70*100+B$3,Control!$A$13:$J$996,Control!$C$11)</f>
        <v>--</v>
      </c>
      <c r="C70" s="40" t="str">
        <f>VLOOKUP($A70*100+C$3,Control!$A$13:$J$996,Control!$C$11)</f>
        <v>--</v>
      </c>
      <c r="D70" s="40" t="str">
        <f>VLOOKUP($A70*100+D$3,Control!$A$13:$J$996,Control!$C$11)</f>
        <v>--</v>
      </c>
      <c r="E70" s="40" t="str">
        <f>VLOOKUP($A70*100+E$3,Control!$A$13:$J$996,Control!$C$11)</f>
        <v>Keswick</v>
      </c>
      <c r="F70" s="40" t="str">
        <f>VLOOKUP($A70*100+F$3,Control!$A$13:$J$996,Control!$C$11)</f>
        <v>Keswick</v>
      </c>
      <c r="G70" s="40" t="str">
        <f>VLOOKUP($A70*100+G$3,Control!$A$13:$J$996,Control!$C$11)</f>
        <v>Keswick</v>
      </c>
      <c r="H70" s="40" t="str">
        <f>VLOOKUP($A70*100+H$3,Control!$A$13:$J$996,Control!$C$11)</f>
        <v>T. Min</v>
      </c>
      <c r="I70" s="40" t="str">
        <f>VLOOKUP($A70*100+I$3,Control!$A$13:$J$996,Control!$C$11)</f>
        <v>--</v>
      </c>
      <c r="J70" s="40" t="str">
        <f>VLOOKUP($A70*100+J$3,Control!$A$13:$J$996,Control!$C$11)</f>
        <v>--</v>
      </c>
      <c r="K70" s="40" t="str">
        <f>VLOOKUP($A70*100+K$3,Control!$A$13:$J$996,Control!$C$11)</f>
        <v>--</v>
      </c>
      <c r="L70" s="40" t="str">
        <f>VLOOKUP($A70*100+L$3,Control!$A$13:$J$996,Control!$C$11)</f>
        <v>--</v>
      </c>
      <c r="M70" s="40" t="str">
        <f>VLOOKUP($A70*100+M$3,Control!$A$13:$J$996,Control!$C$11)</f>
        <v>--</v>
      </c>
    </row>
    <row r="71" spans="1:13">
      <c r="A71" s="17">
        <v>1988</v>
      </c>
      <c r="B71" s="40" t="str">
        <f>VLOOKUP($A71*100+B$3,Control!$A$13:$J$996,Control!$C$11)</f>
        <v>--</v>
      </c>
      <c r="C71" s="40" t="str">
        <f>VLOOKUP($A71*100+C$3,Control!$A$13:$J$996,Control!$C$11)</f>
        <v>NCP</v>
      </c>
      <c r="D71" s="40" t="str">
        <f>VLOOKUP($A71*100+D$3,Control!$A$13:$J$996,Control!$C$11)</f>
        <v>Keswick</v>
      </c>
      <c r="E71" s="40" t="str">
        <f>VLOOKUP($A71*100+E$3,Control!$A$13:$J$996,Control!$C$11)</f>
        <v>Keswick</v>
      </c>
      <c r="F71" s="40" t="str">
        <f>VLOOKUP($A71*100+F$3,Control!$A$13:$J$996,Control!$C$11)</f>
        <v>T. Min</v>
      </c>
      <c r="G71" s="40" t="str">
        <f>VLOOKUP($A71*100+G$3,Control!$A$13:$J$996,Control!$C$11)</f>
        <v>Keswick</v>
      </c>
      <c r="H71" s="40" t="str">
        <f>VLOOKUP($A71*100+H$3,Control!$A$13:$J$996,Control!$C$11)</f>
        <v>T. Min</v>
      </c>
      <c r="I71" s="40" t="str">
        <f>VLOOKUP($A71*100+I$3,Control!$A$13:$J$996,Control!$C$11)</f>
        <v>--</v>
      </c>
      <c r="J71" s="40" t="str">
        <f>VLOOKUP($A71*100+J$3,Control!$A$13:$J$996,Control!$C$11)</f>
        <v>T. Min</v>
      </c>
      <c r="K71" s="40" t="str">
        <f>VLOOKUP($A71*100+K$3,Control!$A$13:$J$996,Control!$C$11)</f>
        <v>--</v>
      </c>
      <c r="L71" s="40" t="str">
        <f>VLOOKUP($A71*100+L$3,Control!$A$13:$J$996,Control!$C$11)</f>
        <v>--</v>
      </c>
      <c r="M71" s="40" t="str">
        <f>VLOOKUP($A71*100+M$3,Control!$A$13:$J$996,Control!$C$11)</f>
        <v>--</v>
      </c>
    </row>
    <row r="72" spans="1:13">
      <c r="A72" s="17">
        <v>1989</v>
      </c>
      <c r="B72" s="40" t="str">
        <f>VLOOKUP($A72*100+B$3,Control!$A$13:$J$996,Control!$C$11)</f>
        <v>--</v>
      </c>
      <c r="C72" s="40" t="str">
        <f>VLOOKUP($A72*100+C$3,Control!$A$13:$J$996,Control!$C$11)</f>
        <v>Keswick</v>
      </c>
      <c r="D72" s="40" t="str">
        <f>VLOOKUP($A72*100+D$3,Control!$A$13:$J$996,Control!$C$11)</f>
        <v>Keswick</v>
      </c>
      <c r="E72" s="40" t="str">
        <f>VLOOKUP($A72*100+E$3,Control!$A$13:$J$996,Control!$C$11)</f>
        <v>Keswick</v>
      </c>
      <c r="F72" s="40" t="str">
        <f>VLOOKUP($A72*100+F$3,Control!$A$13:$J$996,Control!$C$11)</f>
        <v>Keswick</v>
      </c>
      <c r="G72" s="40" t="str">
        <f>VLOOKUP($A72*100+G$3,Control!$A$13:$J$996,Control!$C$11)</f>
        <v>Keswick</v>
      </c>
      <c r="H72" s="40" t="str">
        <f>VLOOKUP($A72*100+H$3,Control!$A$13:$J$996,Control!$C$11)</f>
        <v>Keswick</v>
      </c>
      <c r="I72" s="40" t="str">
        <f>VLOOKUP($A72*100+I$3,Control!$A$13:$J$996,Control!$C$11)</f>
        <v>T. Min</v>
      </c>
      <c r="J72" s="40" t="str">
        <f>VLOOKUP($A72*100+J$3,Control!$A$13:$J$996,Control!$C$11)</f>
        <v>NCP</v>
      </c>
      <c r="K72" s="40" t="str">
        <f>VLOOKUP($A72*100+K$3,Control!$A$13:$J$996,Control!$C$11)</f>
        <v>--</v>
      </c>
      <c r="L72" s="40" t="str">
        <f>VLOOKUP($A72*100+L$3,Control!$A$13:$J$996,Control!$C$11)</f>
        <v>--</v>
      </c>
      <c r="M72" s="40" t="str">
        <f>VLOOKUP($A72*100+M$3,Control!$A$13:$J$996,Control!$C$11)</f>
        <v>--</v>
      </c>
    </row>
    <row r="73" spans="1:13">
      <c r="A73" s="17">
        <v>1990</v>
      </c>
      <c r="B73" s="40" t="str">
        <f>VLOOKUP($A73*100+B$3,Control!$A$13:$J$996,Control!$C$11)</f>
        <v>--</v>
      </c>
      <c r="C73" s="40" t="str">
        <f>VLOOKUP($A73*100+C$3,Control!$A$13:$J$996,Control!$C$11)</f>
        <v>NCP</v>
      </c>
      <c r="D73" s="40" t="str">
        <f>VLOOKUP($A73*100+D$3,Control!$A$13:$J$996,Control!$C$11)</f>
        <v>Keswick</v>
      </c>
      <c r="E73" s="40" t="str">
        <f>VLOOKUP($A73*100+E$3,Control!$A$13:$J$996,Control!$C$11)</f>
        <v>Keswick</v>
      </c>
      <c r="F73" s="40" t="str">
        <f>VLOOKUP($A73*100+F$3,Control!$A$13:$J$996,Control!$C$11)</f>
        <v>Keswick</v>
      </c>
      <c r="G73" s="40" t="str">
        <f>VLOOKUP($A73*100+G$3,Control!$A$13:$J$996,Control!$C$11)</f>
        <v>Keswick</v>
      </c>
      <c r="H73" s="40" t="str">
        <f>VLOOKUP($A73*100+H$3,Control!$A$13:$J$996,Control!$C$11)</f>
        <v>T. Min</v>
      </c>
      <c r="I73" s="40" t="str">
        <f>VLOOKUP($A73*100+I$3,Control!$A$13:$J$996,Control!$C$11)</f>
        <v>NCP</v>
      </c>
      <c r="J73" s="40" t="str">
        <f>VLOOKUP($A73*100+J$3,Control!$A$13:$J$996,Control!$C$11)</f>
        <v>T. Min</v>
      </c>
      <c r="K73" s="40" t="str">
        <f>VLOOKUP($A73*100+K$3,Control!$A$13:$J$996,Control!$C$11)</f>
        <v>--</v>
      </c>
      <c r="L73" s="40" t="str">
        <f>VLOOKUP($A73*100+L$3,Control!$A$13:$J$996,Control!$C$11)</f>
        <v>T. Min</v>
      </c>
      <c r="M73" s="40" t="str">
        <f>VLOOKUP($A73*100+M$3,Control!$A$13:$J$996,Control!$C$11)</f>
        <v>--</v>
      </c>
    </row>
    <row r="74" spans="1:13">
      <c r="A74" s="17">
        <v>1991</v>
      </c>
      <c r="B74" s="40" t="str">
        <f>VLOOKUP($A74*100+B$3,Control!$A$13:$J$996,Control!$C$11)</f>
        <v>--</v>
      </c>
      <c r="C74" s="40" t="str">
        <f>VLOOKUP($A74*100+C$3,Control!$A$13:$J$996,Control!$C$11)</f>
        <v>--</v>
      </c>
      <c r="D74" s="40" t="str">
        <f>VLOOKUP($A74*100+D$3,Control!$A$13:$J$996,Control!$C$11)</f>
        <v>Keswick</v>
      </c>
      <c r="E74" s="40" t="str">
        <f>VLOOKUP($A74*100+E$3,Control!$A$13:$J$996,Control!$C$11)</f>
        <v>Keswick</v>
      </c>
      <c r="F74" s="40" t="str">
        <f>VLOOKUP($A74*100+F$3,Control!$A$13:$J$996,Control!$C$11)</f>
        <v>Keswick</v>
      </c>
      <c r="G74" s="40" t="str">
        <f>VLOOKUP($A74*100+G$3,Control!$A$13:$J$996,Control!$C$11)</f>
        <v>--</v>
      </c>
      <c r="H74" s="40" t="str">
        <f>VLOOKUP($A74*100+H$3,Control!$A$13:$J$996,Control!$C$11)</f>
        <v>Keswick</v>
      </c>
      <c r="I74" s="40" t="str">
        <f>VLOOKUP($A74*100+I$3,Control!$A$13:$J$996,Control!$C$11)</f>
        <v>NCP</v>
      </c>
      <c r="J74" s="40" t="str">
        <f>VLOOKUP($A74*100+J$3,Control!$A$13:$J$996,Control!$C$11)</f>
        <v>--</v>
      </c>
      <c r="K74" s="40" t="str">
        <f>VLOOKUP($A74*100+K$3,Control!$A$13:$J$996,Control!$C$11)</f>
        <v>--</v>
      </c>
      <c r="L74" s="40" t="str">
        <f>VLOOKUP($A74*100+L$3,Control!$A$13:$J$996,Control!$C$11)</f>
        <v>--</v>
      </c>
      <c r="M74" s="40" t="str">
        <f>VLOOKUP($A74*100+M$3,Control!$A$13:$J$996,Control!$C$11)</f>
        <v>--</v>
      </c>
    </row>
    <row r="75" spans="1:13">
      <c r="A75" s="17">
        <v>1992</v>
      </c>
      <c r="B75" s="40" t="str">
        <f>VLOOKUP($A75*100+B$3,Control!$A$13:$J$996,Control!$C$11)</f>
        <v>--</v>
      </c>
      <c r="C75" s="40" t="str">
        <f>VLOOKUP($A75*100+C$3,Control!$A$13:$J$996,Control!$C$11)</f>
        <v>--</v>
      </c>
      <c r="D75" s="40" t="str">
        <f>VLOOKUP($A75*100+D$3,Control!$A$13:$J$996,Control!$C$11)</f>
        <v>Keswick</v>
      </c>
      <c r="E75" s="40" t="str">
        <f>VLOOKUP($A75*100+E$3,Control!$A$13:$J$996,Control!$C$11)</f>
        <v>Keswick</v>
      </c>
      <c r="F75" s="40" t="str">
        <f>VLOOKUP($A75*100+F$3,Control!$A$13:$J$996,Control!$C$11)</f>
        <v>Keswick</v>
      </c>
      <c r="G75" s="40" t="str">
        <f>VLOOKUP($A75*100+G$3,Control!$A$13:$J$996,Control!$C$11)</f>
        <v>Keswick</v>
      </c>
      <c r="H75" s="40" t="str">
        <f>VLOOKUP($A75*100+H$3,Control!$A$13:$J$996,Control!$C$11)</f>
        <v>Keswick</v>
      </c>
      <c r="I75" s="40" t="str">
        <f>VLOOKUP($A75*100+I$3,Control!$A$13:$J$996,Control!$C$11)</f>
        <v>T. Min</v>
      </c>
      <c r="J75" s="40" t="str">
        <f>VLOOKUP($A75*100+J$3,Control!$A$13:$J$996,Control!$C$11)</f>
        <v>--</v>
      </c>
      <c r="K75" s="40" t="str">
        <f>VLOOKUP($A75*100+K$3,Control!$A$13:$J$996,Control!$C$11)</f>
        <v>--</v>
      </c>
      <c r="L75" s="40" t="str">
        <f>VLOOKUP($A75*100+L$3,Control!$A$13:$J$996,Control!$C$11)</f>
        <v>--</v>
      </c>
      <c r="M75" s="40" t="str">
        <f>VLOOKUP($A75*100+M$3,Control!$A$13:$J$996,Control!$C$11)</f>
        <v>--</v>
      </c>
    </row>
    <row r="76" spans="1:13">
      <c r="A76" s="17">
        <v>1993</v>
      </c>
      <c r="B76" s="40" t="str">
        <f>VLOOKUP($A76*100+B$3,Control!$A$13:$J$996,Control!$C$11)</f>
        <v>NCP</v>
      </c>
      <c r="C76" s="40" t="str">
        <f>VLOOKUP($A76*100+C$3,Control!$A$13:$J$996,Control!$C$11)</f>
        <v>NCP</v>
      </c>
      <c r="D76" s="40" t="str">
        <f>VLOOKUP($A76*100+D$3,Control!$A$13:$J$996,Control!$C$11)</f>
        <v>Keswick</v>
      </c>
      <c r="E76" s="40" t="str">
        <f>VLOOKUP($A76*100+E$3,Control!$A$13:$J$996,Control!$C$11)</f>
        <v>Keswick</v>
      </c>
      <c r="F76" s="40" t="str">
        <f>VLOOKUP($A76*100+F$3,Control!$A$13:$J$996,Control!$C$11)</f>
        <v>Keswick</v>
      </c>
      <c r="G76" s="40" t="str">
        <f>VLOOKUP($A76*100+G$3,Control!$A$13:$J$996,Control!$C$11)</f>
        <v>Keswick</v>
      </c>
      <c r="H76" s="40" t="str">
        <f>VLOOKUP($A76*100+H$3,Control!$A$13:$J$996,Control!$C$11)</f>
        <v>Keswick</v>
      </c>
      <c r="I76" s="40" t="str">
        <f>VLOOKUP($A76*100+I$3,Control!$A$13:$J$996,Control!$C$11)</f>
        <v>Flood</v>
      </c>
      <c r="J76" s="40" t="str">
        <f>VLOOKUP($A76*100+J$3,Control!$A$13:$J$996,Control!$C$11)</f>
        <v>Flood</v>
      </c>
      <c r="K76" s="40" t="str">
        <f>VLOOKUP($A76*100+K$3,Control!$A$13:$J$996,Control!$C$11)</f>
        <v>NCP</v>
      </c>
      <c r="L76" s="40" t="str">
        <f>VLOOKUP($A76*100+L$3,Control!$A$13:$J$996,Control!$C$11)</f>
        <v>Flood</v>
      </c>
      <c r="M76" s="40" t="str">
        <f>VLOOKUP($A76*100+M$3,Control!$A$13:$J$996,Control!$C$11)</f>
        <v>Flood</v>
      </c>
    </row>
    <row r="77" spans="1:13">
      <c r="A77" s="17">
        <v>1994</v>
      </c>
      <c r="B77" s="40" t="str">
        <f>VLOOKUP($A77*100+B$3,Control!$A$13:$J$996,Control!$C$11)</f>
        <v>Flood</v>
      </c>
      <c r="C77" s="40" t="str">
        <f>VLOOKUP($A77*100+C$3,Control!$A$13:$J$996,Control!$C$11)</f>
        <v>--</v>
      </c>
      <c r="D77" s="40" t="str">
        <f>VLOOKUP($A77*100+D$3,Control!$A$13:$J$996,Control!$C$11)</f>
        <v>Keswick</v>
      </c>
      <c r="E77" s="40" t="str">
        <f>VLOOKUP($A77*100+E$3,Control!$A$13:$J$996,Control!$C$11)</f>
        <v>--</v>
      </c>
      <c r="F77" s="40" t="str">
        <f>VLOOKUP($A77*100+F$3,Control!$A$13:$J$996,Control!$C$11)</f>
        <v>Keswick</v>
      </c>
      <c r="G77" s="40" t="str">
        <f>VLOOKUP($A77*100+G$3,Control!$A$13:$J$996,Control!$C$11)</f>
        <v>Keswick</v>
      </c>
      <c r="H77" s="40" t="str">
        <f>VLOOKUP($A77*100+H$3,Control!$A$13:$J$996,Control!$C$11)</f>
        <v>NCP</v>
      </c>
      <c r="I77" s="40" t="str">
        <f>VLOOKUP($A77*100+I$3,Control!$A$13:$J$996,Control!$C$11)</f>
        <v>NCP</v>
      </c>
      <c r="J77" s="40" t="str">
        <f>VLOOKUP($A77*100+J$3,Control!$A$13:$J$996,Control!$C$11)</f>
        <v>T. Min</v>
      </c>
      <c r="K77" s="40" t="str">
        <f>VLOOKUP($A77*100+K$3,Control!$A$13:$J$996,Control!$C$11)</f>
        <v>--</v>
      </c>
      <c r="L77" s="40" t="str">
        <f>VLOOKUP($A77*100+L$3,Control!$A$13:$J$996,Control!$C$11)</f>
        <v>--</v>
      </c>
      <c r="M77" s="40" t="str">
        <f>VLOOKUP($A77*100+M$3,Control!$A$13:$J$996,Control!$C$11)</f>
        <v>--</v>
      </c>
    </row>
    <row r="78" spans="1:13">
      <c r="A78" s="17">
        <v>1995</v>
      </c>
      <c r="B78" s="40" t="str">
        <f>VLOOKUP($A78*100+B$3,Control!$A$13:$J$996,Control!$C$11)</f>
        <v>--</v>
      </c>
      <c r="C78" s="40" t="str">
        <f>VLOOKUP($A78*100+C$3,Control!$A$13:$J$996,Control!$C$11)</f>
        <v>NCP</v>
      </c>
      <c r="D78" s="40" t="str">
        <f>VLOOKUP($A78*100+D$3,Control!$A$13:$J$996,Control!$C$11)</f>
        <v>Keswick</v>
      </c>
      <c r="E78" s="40" t="str">
        <f>VLOOKUP($A78*100+E$3,Control!$A$13:$J$996,Control!$C$11)</f>
        <v>Flood</v>
      </c>
      <c r="F78" s="40" t="str">
        <f>VLOOKUP($A78*100+F$3,Control!$A$13:$J$996,Control!$C$11)</f>
        <v>Flood</v>
      </c>
      <c r="G78" s="40" t="str">
        <f>VLOOKUP($A78*100+G$3,Control!$A$13:$J$996,Control!$C$11)</f>
        <v>Flood</v>
      </c>
      <c r="H78" s="40" t="str">
        <f>VLOOKUP($A78*100+H$3,Control!$A$13:$J$996,Control!$C$11)</f>
        <v>Flood</v>
      </c>
      <c r="I78" s="40" t="str">
        <f>VLOOKUP($A78*100+I$3,Control!$A$13:$J$996,Control!$C$11)</f>
        <v>Flood</v>
      </c>
      <c r="J78" s="40" t="str">
        <f>VLOOKUP($A78*100+J$3,Control!$A$13:$J$996,Control!$C$11)</f>
        <v>Flood</v>
      </c>
      <c r="K78" s="40" t="str">
        <f>VLOOKUP($A78*100+K$3,Control!$A$13:$J$996,Control!$C$11)</f>
        <v>Flood</v>
      </c>
      <c r="L78" s="40" t="str">
        <f>VLOOKUP($A78*100+L$3,Control!$A$13:$J$996,Control!$C$11)</f>
        <v>Flood</v>
      </c>
      <c r="M78" s="40" t="str">
        <f>VLOOKUP($A78*100+M$3,Control!$A$13:$J$996,Control!$C$11)</f>
        <v>Flood</v>
      </c>
    </row>
    <row r="79" spans="1:13">
      <c r="A79" s="17">
        <v>1996</v>
      </c>
      <c r="B79" s="40" t="str">
        <f>VLOOKUP($A79*100+B$3,Control!$A$13:$J$996,Control!$C$11)</f>
        <v>Flood</v>
      </c>
      <c r="C79" s="40" t="str">
        <f>VLOOKUP($A79*100+C$3,Control!$A$13:$J$996,Control!$C$11)</f>
        <v>--</v>
      </c>
      <c r="D79" s="40" t="str">
        <f>VLOOKUP($A79*100+D$3,Control!$A$13:$J$996,Control!$C$11)</f>
        <v>Flood</v>
      </c>
      <c r="E79" s="40" t="str">
        <f>VLOOKUP($A79*100+E$3,Control!$A$13:$J$996,Control!$C$11)</f>
        <v>Keswick</v>
      </c>
      <c r="F79" s="40" t="str">
        <f>VLOOKUP($A79*100+F$3,Control!$A$13:$J$996,Control!$C$11)</f>
        <v>Flood</v>
      </c>
      <c r="G79" s="40" t="str">
        <f>VLOOKUP($A79*100+G$3,Control!$A$13:$J$996,Control!$C$11)</f>
        <v>Flood</v>
      </c>
      <c r="H79" s="40" t="str">
        <f>VLOOKUP($A79*100+H$3,Control!$A$13:$J$996,Control!$C$11)</f>
        <v>Keswick</v>
      </c>
      <c r="I79" s="40" t="str">
        <f>VLOOKUP($A79*100+I$3,Control!$A$13:$J$996,Control!$C$11)</f>
        <v>Flood</v>
      </c>
      <c r="J79" s="40" t="str">
        <f>VLOOKUP($A79*100+J$3,Control!$A$13:$J$996,Control!$C$11)</f>
        <v>NCP</v>
      </c>
      <c r="K79" s="40" t="str">
        <f>VLOOKUP($A79*100+K$3,Control!$A$13:$J$996,Control!$C$11)</f>
        <v>--</v>
      </c>
      <c r="L79" s="40" t="str">
        <f>VLOOKUP($A79*100+L$3,Control!$A$13:$J$996,Control!$C$11)</f>
        <v>Flood</v>
      </c>
      <c r="M79" s="40" t="str">
        <f>VLOOKUP($A79*100+M$3,Control!$A$13:$J$996,Control!$C$11)</f>
        <v>--</v>
      </c>
    </row>
    <row r="80" spans="1:13">
      <c r="A80" s="17">
        <v>1997</v>
      </c>
      <c r="B80" s="40" t="str">
        <f>VLOOKUP($A80*100+B$3,Control!$A$13:$J$996,Control!$C$11)</f>
        <v>--</v>
      </c>
      <c r="C80" s="40" t="str">
        <f>VLOOKUP($A80*100+C$3,Control!$A$13:$J$996,Control!$C$11)</f>
        <v>--</v>
      </c>
      <c r="D80" s="40" t="str">
        <f>VLOOKUP($A80*100+D$3,Control!$A$13:$J$996,Control!$C$11)</f>
        <v>Flood</v>
      </c>
      <c r="E80" s="40" t="str">
        <f>VLOOKUP($A80*100+E$3,Control!$A$13:$J$996,Control!$C$11)</f>
        <v>Flood</v>
      </c>
      <c r="F80" s="40" t="str">
        <f>VLOOKUP($A80*100+F$3,Control!$A$13:$J$996,Control!$C$11)</f>
        <v>Keswick</v>
      </c>
      <c r="G80" s="40" t="str">
        <f>VLOOKUP($A80*100+G$3,Control!$A$13:$J$996,Control!$C$11)</f>
        <v>Keswick</v>
      </c>
      <c r="H80" s="40" t="str">
        <f>VLOOKUP($A80*100+H$3,Control!$A$13:$J$996,Control!$C$11)</f>
        <v>Keswick</v>
      </c>
      <c r="I80" s="40" t="str">
        <f>VLOOKUP($A80*100+I$3,Control!$A$13:$J$996,Control!$C$11)</f>
        <v>NCP</v>
      </c>
      <c r="J80" s="40" t="str">
        <f>VLOOKUP($A80*100+J$3,Control!$A$13:$J$996,Control!$C$11)</f>
        <v>NCP</v>
      </c>
      <c r="K80" s="40" t="str">
        <f>VLOOKUP($A80*100+K$3,Control!$A$13:$J$996,Control!$C$11)</f>
        <v>--</v>
      </c>
      <c r="L80" s="40" t="str">
        <f>VLOOKUP($A80*100+L$3,Control!$A$13:$J$996,Control!$C$11)</f>
        <v>NCP</v>
      </c>
      <c r="M80" s="40" t="str">
        <f>VLOOKUP($A80*100+M$3,Control!$A$13:$J$996,Control!$C$11)</f>
        <v>--</v>
      </c>
    </row>
    <row r="81" spans="1:13">
      <c r="A81" s="17">
        <v>1998</v>
      </c>
      <c r="B81" s="40" t="str">
        <f>VLOOKUP($A81*100+B$3,Control!$A$13:$J$996,Control!$C$11)</f>
        <v>--</v>
      </c>
      <c r="C81" s="40" t="str">
        <f>VLOOKUP($A81*100+C$3,Control!$A$13:$J$996,Control!$C$11)</f>
        <v>--</v>
      </c>
      <c r="D81" s="40" t="str">
        <f>VLOOKUP($A81*100+D$3,Control!$A$13:$J$996,Control!$C$11)</f>
        <v>Keswick</v>
      </c>
      <c r="E81" s="40" t="str">
        <f>VLOOKUP($A81*100+E$3,Control!$A$13:$J$996,Control!$C$11)</f>
        <v>Flood</v>
      </c>
      <c r="F81" s="40" t="str">
        <f>VLOOKUP($A81*100+F$3,Control!$A$13:$J$996,Control!$C$11)</f>
        <v>Flood</v>
      </c>
      <c r="G81" s="40" t="str">
        <f>VLOOKUP($A81*100+G$3,Control!$A$13:$J$996,Control!$C$11)</f>
        <v>Flood</v>
      </c>
      <c r="H81" s="40" t="str">
        <f>VLOOKUP($A81*100+H$3,Control!$A$13:$J$996,Control!$C$11)</f>
        <v>Keswick</v>
      </c>
      <c r="I81" s="40" t="str">
        <f>VLOOKUP($A81*100+I$3,Control!$A$13:$J$996,Control!$C$11)</f>
        <v>Flood</v>
      </c>
      <c r="J81" s="40" t="str">
        <f>VLOOKUP($A81*100+J$3,Control!$A$13:$J$996,Control!$C$11)</f>
        <v>Flood</v>
      </c>
      <c r="K81" s="40" t="str">
        <f>VLOOKUP($A81*100+K$3,Control!$A$13:$J$996,Control!$C$11)</f>
        <v>Flood</v>
      </c>
      <c r="L81" s="40" t="str">
        <f>VLOOKUP($A81*100+L$3,Control!$A$13:$J$996,Control!$C$11)</f>
        <v>Flood</v>
      </c>
      <c r="M81" s="40" t="str">
        <f>VLOOKUP($A81*100+M$3,Control!$A$13:$J$996,Control!$C$11)</f>
        <v>Flood</v>
      </c>
    </row>
    <row r="82" spans="1:13">
      <c r="A82" s="17">
        <v>1999</v>
      </c>
      <c r="B82" s="40" t="str">
        <f>VLOOKUP($A82*100+B$3,Control!$A$13:$J$996,Control!$C$11)</f>
        <v>Flood</v>
      </c>
      <c r="C82" s="40" t="str">
        <f>VLOOKUP($A82*100+C$3,Control!$A$13:$J$996,Control!$C$11)</f>
        <v>Flood</v>
      </c>
      <c r="D82" s="40" t="str">
        <f>VLOOKUP($A82*100+D$3,Control!$A$13:$J$996,Control!$C$11)</f>
        <v>Flood</v>
      </c>
      <c r="E82" s="40" t="str">
        <f>VLOOKUP($A82*100+E$3,Control!$A$13:$J$996,Control!$C$11)</f>
        <v>Flood</v>
      </c>
      <c r="F82" s="40" t="str">
        <f>VLOOKUP($A82*100+F$3,Control!$A$13:$J$996,Control!$C$11)</f>
        <v>Flood</v>
      </c>
      <c r="G82" s="40" t="str">
        <f>VLOOKUP($A82*100+G$3,Control!$A$13:$J$996,Control!$C$11)</f>
        <v>Flood</v>
      </c>
      <c r="H82" s="40" t="str">
        <f>VLOOKUP($A82*100+H$3,Control!$A$13:$J$996,Control!$C$11)</f>
        <v>Keswick</v>
      </c>
      <c r="I82" s="40" t="str">
        <f>VLOOKUP($A82*100+I$3,Control!$A$13:$J$996,Control!$C$11)</f>
        <v>Flood</v>
      </c>
      <c r="J82" s="40" t="str">
        <f>VLOOKUP($A82*100+J$3,Control!$A$13:$J$996,Control!$C$11)</f>
        <v>NCP</v>
      </c>
      <c r="K82" s="40" t="str">
        <f>VLOOKUP($A82*100+K$3,Control!$A$13:$J$996,Control!$C$11)</f>
        <v>--</v>
      </c>
      <c r="L82" s="40" t="str">
        <f>VLOOKUP($A82*100+L$3,Control!$A$13:$J$996,Control!$C$11)</f>
        <v>Flood</v>
      </c>
      <c r="M82" s="40" t="str">
        <f>VLOOKUP($A82*100+M$3,Control!$A$13:$J$996,Control!$C$11)</f>
        <v>--</v>
      </c>
    </row>
    <row r="83" spans="1:13">
      <c r="A83" s="17">
        <v>2000</v>
      </c>
      <c r="B83" s="40" t="str">
        <f>VLOOKUP($A83*100+B$3,Control!$A$13:$J$996,Control!$C$11)</f>
        <v>Flood</v>
      </c>
      <c r="C83" s="40" t="str">
        <f>VLOOKUP($A83*100+C$3,Control!$A$13:$J$996,Control!$C$11)</f>
        <v>--</v>
      </c>
      <c r="D83" s="40" t="str">
        <f>VLOOKUP($A83*100+D$3,Control!$A$13:$J$996,Control!$C$11)</f>
        <v>--</v>
      </c>
      <c r="E83" s="40" t="str">
        <f>VLOOKUP($A83*100+E$3,Control!$A$13:$J$996,Control!$C$11)</f>
        <v>Flood</v>
      </c>
      <c r="F83" s="40" t="str">
        <f>VLOOKUP($A83*100+F$3,Control!$A$13:$J$996,Control!$C$11)</f>
        <v>Flood</v>
      </c>
      <c r="G83" s="40" t="str">
        <f>VLOOKUP($A83*100+G$3,Control!$A$13:$J$996,Control!$C$11)</f>
        <v>Flood</v>
      </c>
      <c r="H83" s="40" t="str">
        <f>VLOOKUP($A83*100+H$3,Control!$A$13:$J$996,Control!$C$11)</f>
        <v>Flood</v>
      </c>
      <c r="I83" s="40" t="str">
        <f>VLOOKUP($A83*100+I$3,Control!$A$13:$J$996,Control!$C$11)</f>
        <v>Flood</v>
      </c>
      <c r="J83" s="40" t="str">
        <f>VLOOKUP($A83*100+J$3,Control!$A$13:$J$996,Control!$C$11)</f>
        <v>NCP</v>
      </c>
      <c r="K83" s="40" t="str">
        <f>VLOOKUP($A83*100+K$3,Control!$A$13:$J$996,Control!$C$11)</f>
        <v>--</v>
      </c>
      <c r="L83" s="40" t="str">
        <f>VLOOKUP($A83*100+L$3,Control!$A$13:$J$996,Control!$C$11)</f>
        <v>NCP</v>
      </c>
      <c r="M83" s="40" t="str">
        <f>VLOOKUP($A83*100+M$3,Control!$A$13:$J$996,Control!$C$11)</f>
        <v>Flood</v>
      </c>
    </row>
    <row r="84" spans="1:13">
      <c r="A84" s="17">
        <v>2001</v>
      </c>
      <c r="B84" s="40" t="str">
        <f>VLOOKUP($A84*100+B$3,Control!$A$13:$J$996,Control!$C$11)</f>
        <v>Flood</v>
      </c>
      <c r="C84" s="40" t="str">
        <f>VLOOKUP($A84*100+C$3,Control!$A$13:$J$996,Control!$C$11)</f>
        <v>--</v>
      </c>
      <c r="D84" s="40" t="str">
        <f>VLOOKUP($A84*100+D$3,Control!$A$13:$J$996,Control!$C$11)</f>
        <v>--</v>
      </c>
      <c r="E84" s="40" t="str">
        <f>VLOOKUP($A84*100+E$3,Control!$A$13:$J$996,Control!$C$11)</f>
        <v>Keswick</v>
      </c>
      <c r="F84" s="40" t="str">
        <f>VLOOKUP($A84*100+F$3,Control!$A$13:$J$996,Control!$C$11)</f>
        <v>Keswick</v>
      </c>
      <c r="G84" s="40" t="str">
        <f>VLOOKUP($A84*100+G$3,Control!$A$13:$J$996,Control!$C$11)</f>
        <v>Keswick</v>
      </c>
      <c r="H84" s="40" t="str">
        <f>VLOOKUP($A84*100+H$3,Control!$A$13:$J$996,Control!$C$11)</f>
        <v>Keswick</v>
      </c>
      <c r="I84" s="40" t="str">
        <f>VLOOKUP($A84*100+I$3,Control!$A$13:$J$996,Control!$C$11)</f>
        <v>NCP</v>
      </c>
      <c r="J84" s="40" t="str">
        <f>VLOOKUP($A84*100+J$3,Control!$A$13:$J$996,Control!$C$11)</f>
        <v>--</v>
      </c>
      <c r="K84" s="40" t="str">
        <f>VLOOKUP($A84*100+K$3,Control!$A$13:$J$996,Control!$C$11)</f>
        <v>--</v>
      </c>
      <c r="L84" s="40" t="str">
        <f>VLOOKUP($A84*100+L$3,Control!$A$13:$J$996,Control!$C$11)</f>
        <v>--</v>
      </c>
      <c r="M84" s="40" t="str">
        <f>VLOOKUP($A84*100+M$3,Control!$A$13:$J$996,Control!$C$11)</f>
        <v>--</v>
      </c>
    </row>
    <row r="85" spans="1:13">
      <c r="A85" s="17">
        <v>2002</v>
      </c>
      <c r="B85" s="40" t="str">
        <f>VLOOKUP($A85*100+B$3,Control!$A$13:$J$996,Control!$C$11)</f>
        <v>--</v>
      </c>
      <c r="C85" s="40" t="str">
        <f>VLOOKUP($A85*100+C$3,Control!$A$13:$J$996,Control!$C$11)</f>
        <v>NCP</v>
      </c>
      <c r="D85" s="40" t="str">
        <f>VLOOKUP($A85*100+D$3,Control!$A$13:$J$996,Control!$C$11)</f>
        <v>Flood</v>
      </c>
      <c r="E85" s="40" t="str">
        <f>VLOOKUP($A85*100+E$3,Control!$A$13:$J$996,Control!$C$11)</f>
        <v>Flood</v>
      </c>
      <c r="F85" s="40" t="str">
        <f>VLOOKUP($A85*100+F$3,Control!$A$13:$J$996,Control!$C$11)</f>
        <v>Flood</v>
      </c>
      <c r="G85" s="40" t="str">
        <f>VLOOKUP($A85*100+G$3,Control!$A$13:$J$996,Control!$C$11)</f>
        <v>Keswick</v>
      </c>
      <c r="H85" s="40" t="str">
        <f>VLOOKUP($A85*100+H$3,Control!$A$13:$J$996,Control!$C$11)</f>
        <v>Flood</v>
      </c>
      <c r="I85" s="40" t="str">
        <f>VLOOKUP($A85*100+I$3,Control!$A$13:$J$996,Control!$C$11)</f>
        <v>NCP</v>
      </c>
      <c r="J85" s="40" t="str">
        <f>VLOOKUP($A85*100+J$3,Control!$A$13:$J$996,Control!$C$11)</f>
        <v>--</v>
      </c>
      <c r="K85" s="40" t="str">
        <f>VLOOKUP($A85*100+K$3,Control!$A$13:$J$996,Control!$C$11)</f>
        <v>--</v>
      </c>
      <c r="L85" s="40" t="str">
        <f>VLOOKUP($A85*100+L$3,Control!$A$13:$J$996,Control!$C$11)</f>
        <v>--</v>
      </c>
      <c r="M85" s="40" t="str">
        <f>VLOOKUP($A85*100+M$3,Control!$A$13:$J$996,Control!$C$11)</f>
        <v>--</v>
      </c>
    </row>
    <row r="86" spans="1:13">
      <c r="A86" s="17">
        <v>2003</v>
      </c>
      <c r="B86" s="40" t="str">
        <f>VLOOKUP($A86*100+B$3,Control!$A$13:$J$996,Control!$C$11)</f>
        <v>NCP</v>
      </c>
      <c r="C86" s="40" t="str">
        <f>VLOOKUP($A86*100+C$3,Control!$A$13:$J$996,Control!$C$11)</f>
        <v>--</v>
      </c>
      <c r="D86" s="40" t="str">
        <f>VLOOKUP($A86*100+D$3,Control!$A$13:$J$996,Control!$C$11)</f>
        <v>Flood</v>
      </c>
      <c r="E86" s="40" t="str">
        <f>VLOOKUP($A86*100+E$3,Control!$A$13:$J$996,Control!$C$11)</f>
        <v>Flood</v>
      </c>
      <c r="F86" s="40" t="str">
        <f>VLOOKUP($A86*100+F$3,Control!$A$13:$J$996,Control!$C$11)</f>
        <v>Keswick</v>
      </c>
      <c r="G86" s="40" t="str">
        <f>VLOOKUP($A86*100+G$3,Control!$A$13:$J$996,Control!$C$11)</f>
        <v>Keswick</v>
      </c>
      <c r="H86" s="40" t="str">
        <f>VLOOKUP($A86*100+H$3,Control!$A$13:$J$996,Control!$C$11)</f>
        <v>Flood</v>
      </c>
      <c r="I86" s="40" t="str">
        <f>VLOOKUP($A86*100+I$3,Control!$A$13:$J$996,Control!$C$11)</f>
        <v>Flood</v>
      </c>
      <c r="J86" s="40" t="str">
        <f>VLOOKUP($A86*100+J$3,Control!$A$13:$J$996,Control!$C$11)</f>
        <v>NCP</v>
      </c>
      <c r="K86" s="40" t="str">
        <f>VLOOKUP($A86*100+K$3,Control!$A$13:$J$996,Control!$C$11)</f>
        <v>--</v>
      </c>
      <c r="L86" s="40" t="str">
        <f>VLOOKUP($A86*100+L$3,Control!$A$13:$J$996,Control!$C$11)</f>
        <v>NCP</v>
      </c>
      <c r="M86" s="40" t="str">
        <f>VLOOKUP($A86*100+M$3,Control!$A$13:$J$996,Control!$C$11)</f>
        <v>Flood</v>
      </c>
    </row>
    <row r="88" spans="1:13">
      <c r="A88" s="41" t="s">
        <v>153</v>
      </c>
      <c r="B88" s="4" t="s">
        <v>154</v>
      </c>
    </row>
    <row r="89" spans="1:13">
      <c r="B89" s="1" t="s">
        <v>155</v>
      </c>
    </row>
    <row r="90" spans="1:13">
      <c r="B90" s="42" t="s">
        <v>156</v>
      </c>
    </row>
  </sheetData>
  <mergeCells count="1">
    <mergeCell ref="A2:M2"/>
  </mergeCells>
  <phoneticPr fontId="0" type="noConversion"/>
  <conditionalFormatting sqref="B5:M86">
    <cfRule type="cellIs" dxfId="24" priority="1" stopIfTrue="1" operator="equal">
      <formula>"Flood"</formula>
    </cfRule>
    <cfRule type="cellIs" dxfId="23" priority="2" stopIfTrue="1" operator="equal">
      <formula>"Keswick"</formula>
    </cfRule>
    <cfRule type="cellIs" dxfId="22" priority="3" stopIfTrue="1" operator="equal">
      <formula>"NCP"</formula>
    </cfRule>
  </conditionalFormatting>
  <pageMargins left="0.75" right="0.75" top="1" bottom="1" header="0.5" footer="0.5"/>
  <pageSetup scale="58" orientation="portrait" r:id="rId1"/>
  <headerFooter alignWithMargins="0">
    <oddHeader>&amp;R&amp;D</oddHeader>
    <oddFooter>&amp;R&amp;F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M90"/>
  <sheetViews>
    <sheetView workbookViewId="0">
      <pane ySplit="4" topLeftCell="A47" activePane="bottomLeft" state="frozenSplit"/>
      <selection activeCell="B14" sqref="B14:B100"/>
      <selection pane="bottomLeft"/>
    </sheetView>
  </sheetViews>
  <sheetFormatPr defaultRowHeight="12.75"/>
  <cols>
    <col min="1" max="1" customWidth="true" style="17" width="9.140625" collapsed="true"/>
  </cols>
  <sheetData>
    <row r="1" spans="1:13">
      <c r="A1" s="17" t="str">
        <f>Control!J2</f>
        <v>EWA</v>
      </c>
      <c r="M1" s="2"/>
    </row>
    <row r="2" spans="1:13" s="17" customFormat="1">
      <c r="A2" s="198" t="s">
        <v>157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 s="10" customFormat="1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7">
        <v>1922</v>
      </c>
      <c r="B5" s="40" t="str">
        <f>VLOOKUP($A5*100+B$3,Control!$A$13:$J$996,Control!$D$11)</f>
        <v>Flood</v>
      </c>
      <c r="C5" s="40" t="str">
        <f>VLOOKUP($A5*100+C$3,Control!$A$13:$J$996,Control!$D$11)</f>
        <v>Nimbus</v>
      </c>
      <c r="D5" s="40" t="str">
        <f>VLOOKUP($A5*100+D$3,Control!$A$13:$J$996,Control!$D$11)</f>
        <v>Nimbus</v>
      </c>
      <c r="E5" s="40" t="str">
        <f>VLOOKUP($A5*100+E$3,Control!$A$13:$J$996,Control!$D$11)</f>
        <v>Nimbus</v>
      </c>
      <c r="F5" s="40" t="str">
        <f>VLOOKUP($A5*100+F$3,Control!$A$13:$J$996,Control!$D$11)</f>
        <v>Flood</v>
      </c>
      <c r="G5" s="40" t="str">
        <f>VLOOKUP($A5*100+G$3,Control!$A$13:$J$996,Control!$D$11)</f>
        <v>Flood</v>
      </c>
      <c r="H5" s="40" t="str">
        <f>VLOOKUP($A5*100+H$3,Control!$A$13:$J$996,Control!$D$11)</f>
        <v>Flood</v>
      </c>
      <c r="I5" s="40" t="str">
        <f>VLOOKUP($A5*100+I$3,Control!$A$13:$J$996,Control!$D$11)</f>
        <v>Flood</v>
      </c>
      <c r="J5" s="40" t="str">
        <f>VLOOKUP($A5*100+J$3,Control!$A$13:$J$996,Control!$D$11)</f>
        <v>Flood</v>
      </c>
      <c r="K5" s="40" t="str">
        <f>VLOOKUP($A5*100+K$3,Control!$A$13:$J$996,Control!$D$11)</f>
        <v>Flood</v>
      </c>
      <c r="L5" s="40" t="str">
        <f>VLOOKUP($A5*100+L$3,Control!$A$13:$J$996,Control!$D$11)</f>
        <v>Flood</v>
      </c>
      <c r="M5" s="40" t="str">
        <f>VLOOKUP($A5*100+M$3,Control!$A$13:$J$996,Control!$D$11)</f>
        <v>Flood</v>
      </c>
    </row>
    <row r="6" spans="1:13">
      <c r="A6" s="17">
        <v>1923</v>
      </c>
      <c r="B6" s="40" t="str">
        <f>VLOOKUP($A6*100+B$3,Control!$A$13:$J$996,Control!$D$11)</f>
        <v>Flood</v>
      </c>
      <c r="C6" s="40" t="str">
        <f>VLOOKUP($A6*100+C$3,Control!$A$13:$J$996,Control!$D$11)</f>
        <v>Flood</v>
      </c>
      <c r="D6" s="40" t="str">
        <f>VLOOKUP($A6*100+D$3,Control!$A$13:$J$996,Control!$D$11)</f>
        <v>Flood</v>
      </c>
      <c r="E6" s="40" t="str">
        <f>VLOOKUP($A6*100+E$3,Control!$A$13:$J$996,Control!$D$11)</f>
        <v>Flood</v>
      </c>
      <c r="F6" s="40" t="str">
        <f>VLOOKUP($A6*100+F$3,Control!$A$13:$J$996,Control!$D$11)</f>
        <v>Flood</v>
      </c>
      <c r="G6" s="40" t="str">
        <f>VLOOKUP($A6*100+G$3,Control!$A$13:$J$996,Control!$D$11)</f>
        <v>Nimbus</v>
      </c>
      <c r="H6" s="40" t="str">
        <f>VLOOKUP($A6*100+H$3,Control!$A$13:$J$996,Control!$D$11)</f>
        <v>Flood</v>
      </c>
      <c r="I6" s="40" t="str">
        <f>VLOOKUP($A6*100+I$3,Control!$A$13:$J$996,Control!$D$11)</f>
        <v>Flood</v>
      </c>
      <c r="J6" s="40" t="str">
        <f>VLOOKUP($A6*100+J$3,Control!$A$13:$J$996,Control!$D$11)</f>
        <v>Flood</v>
      </c>
      <c r="K6" s="40" t="str">
        <f>VLOOKUP($A6*100+K$3,Control!$A$13:$J$996,Control!$D$11)</f>
        <v>Flood</v>
      </c>
      <c r="L6" s="40" t="str">
        <f>VLOOKUP($A6*100+L$3,Control!$A$13:$J$996,Control!$D$11)</f>
        <v>Nimbus</v>
      </c>
      <c r="M6" s="40" t="str">
        <f>VLOOKUP($A6*100+M$3,Control!$A$13:$J$996,Control!$D$11)</f>
        <v>Flood</v>
      </c>
    </row>
    <row r="7" spans="1:13">
      <c r="A7" s="17">
        <v>1924</v>
      </c>
      <c r="B7" s="40" t="str">
        <f>VLOOKUP($A7*100+B$3,Control!$A$13:$J$996,Control!$D$11)</f>
        <v>Flood</v>
      </c>
      <c r="C7" s="40" t="str">
        <f>VLOOKUP($A7*100+C$3,Control!$A$13:$J$996,Control!$D$11)</f>
        <v>Nimbus</v>
      </c>
      <c r="D7" s="40" t="str">
        <f>VLOOKUP($A7*100+D$3,Control!$A$13:$J$996,Control!$D$11)</f>
        <v>Nimbus</v>
      </c>
      <c r="E7" s="40" t="str">
        <f>VLOOKUP($A7*100+E$3,Control!$A$13:$J$996,Control!$D$11)</f>
        <v>Nimbus</v>
      </c>
      <c r="F7" s="40" t="str">
        <f>VLOOKUP($A7*100+F$3,Control!$A$13:$J$996,Control!$D$11)</f>
        <v>Nimbus</v>
      </c>
      <c r="G7" s="40" t="str">
        <f>VLOOKUP($A7*100+G$3,Control!$A$13:$J$996,Control!$D$11)</f>
        <v>T. Min</v>
      </c>
      <c r="H7" s="40" t="str">
        <f>VLOOKUP($A7*100+H$3,Control!$A$13:$J$996,Control!$D$11)</f>
        <v>H St.</v>
      </c>
      <c r="I7" s="40" t="str">
        <f>VLOOKUP($A7*100+I$3,Control!$A$13:$J$996,Control!$D$11)</f>
        <v>H St.</v>
      </c>
      <c r="J7" s="40" t="str">
        <f>VLOOKUP($A7*100+J$3,Control!$A$13:$J$996,Control!$D$11)</f>
        <v>T. Min</v>
      </c>
      <c r="K7" s="40" t="str">
        <f>VLOOKUP($A7*100+K$3,Control!$A$13:$J$996,Control!$D$11)</f>
        <v>--</v>
      </c>
      <c r="L7" s="40" t="str">
        <f>VLOOKUP($A7*100+L$3,Control!$A$13:$J$996,Control!$D$11)</f>
        <v>--</v>
      </c>
      <c r="M7" s="40" t="str">
        <f>VLOOKUP($A7*100+M$3,Control!$A$13:$J$996,Control!$D$11)</f>
        <v>--</v>
      </c>
    </row>
    <row r="8" spans="1:13">
      <c r="A8" s="17">
        <v>1925</v>
      </c>
      <c r="B8" s="40" t="str">
        <f>VLOOKUP($A8*100+B$3,Control!$A$13:$J$996,Control!$D$11)</f>
        <v>Nimbus</v>
      </c>
      <c r="C8" s="40" t="str">
        <f>VLOOKUP($A8*100+C$3,Control!$A$13:$J$996,Control!$D$11)</f>
        <v>Nimbus</v>
      </c>
      <c r="D8" s="40" t="str">
        <f>VLOOKUP($A8*100+D$3,Control!$A$13:$J$996,Control!$D$11)</f>
        <v>Nimbus</v>
      </c>
      <c r="E8" s="40" t="str">
        <f>VLOOKUP($A8*100+E$3,Control!$A$13:$J$996,Control!$D$11)</f>
        <v>Nimbus</v>
      </c>
      <c r="F8" s="40" t="str">
        <f>VLOOKUP($A8*100+F$3,Control!$A$13:$J$996,Control!$D$11)</f>
        <v>Flood</v>
      </c>
      <c r="G8" s="40" t="str">
        <f>VLOOKUP($A8*100+G$3,Control!$A$13:$J$996,Control!$D$11)</f>
        <v>Flood</v>
      </c>
      <c r="H8" s="40" t="str">
        <f>VLOOKUP($A8*100+H$3,Control!$A$13:$J$996,Control!$D$11)</f>
        <v>Flood</v>
      </c>
      <c r="I8" s="40" t="str">
        <f>VLOOKUP($A8*100+I$3,Control!$A$13:$J$996,Control!$D$11)</f>
        <v>Flood</v>
      </c>
      <c r="J8" s="40" t="str">
        <f>VLOOKUP($A8*100+J$3,Control!$A$13:$J$996,Control!$D$11)</f>
        <v>Flood</v>
      </c>
      <c r="K8" s="40" t="str">
        <f>VLOOKUP($A8*100+K$3,Control!$A$13:$J$996,Control!$D$11)</f>
        <v>--</v>
      </c>
      <c r="L8" s="40" t="str">
        <f>VLOOKUP($A8*100+L$3,Control!$A$13:$J$996,Control!$D$11)</f>
        <v>--</v>
      </c>
      <c r="M8" s="40" t="str">
        <f>VLOOKUP($A8*100+M$3,Control!$A$13:$J$996,Control!$D$11)</f>
        <v>Flood</v>
      </c>
    </row>
    <row r="9" spans="1:13">
      <c r="A9" s="17">
        <v>1926</v>
      </c>
      <c r="B9" s="40" t="str">
        <f>VLOOKUP($A9*100+B$3,Control!$A$13:$J$996,Control!$D$11)</f>
        <v>--</v>
      </c>
      <c r="C9" s="40" t="str">
        <f>VLOOKUP($A9*100+C$3,Control!$A$13:$J$996,Control!$D$11)</f>
        <v>Nimbus</v>
      </c>
      <c r="D9" s="40" t="str">
        <f>VLOOKUP($A9*100+D$3,Control!$A$13:$J$996,Control!$D$11)</f>
        <v>Nimbus</v>
      </c>
      <c r="E9" s="40" t="str">
        <f>VLOOKUP($A9*100+E$3,Control!$A$13:$J$996,Control!$D$11)</f>
        <v>Nimbus</v>
      </c>
      <c r="F9" s="40" t="str">
        <f>VLOOKUP($A9*100+F$3,Control!$A$13:$J$996,Control!$D$11)</f>
        <v>Flood</v>
      </c>
      <c r="G9" s="40" t="str">
        <f>VLOOKUP($A9*100+G$3,Control!$A$13:$J$996,Control!$D$11)</f>
        <v>Nimbus</v>
      </c>
      <c r="H9" s="40" t="str">
        <f>VLOOKUP($A9*100+H$3,Control!$A$13:$J$996,Control!$D$11)</f>
        <v>Flood</v>
      </c>
      <c r="I9" s="40" t="str">
        <f>VLOOKUP($A9*100+I$3,Control!$A$13:$J$996,Control!$D$11)</f>
        <v>Nimbus</v>
      </c>
      <c r="J9" s="40" t="str">
        <f>VLOOKUP($A9*100+J$3,Control!$A$13:$J$996,Control!$D$11)</f>
        <v>--</v>
      </c>
      <c r="K9" s="40" t="str">
        <f>VLOOKUP($A9*100+K$3,Control!$A$13:$J$996,Control!$D$11)</f>
        <v>--</v>
      </c>
      <c r="L9" s="40" t="str">
        <f>VLOOKUP($A9*100+L$3,Control!$A$13:$J$996,Control!$D$11)</f>
        <v>--</v>
      </c>
      <c r="M9" s="40" t="str">
        <f>VLOOKUP($A9*100+M$3,Control!$A$13:$J$996,Control!$D$11)</f>
        <v>Nimbus</v>
      </c>
    </row>
    <row r="10" spans="1:13">
      <c r="A10" s="17">
        <v>1927</v>
      </c>
      <c r="B10" s="40" t="str">
        <f>VLOOKUP($A10*100+B$3,Control!$A$13:$J$996,Control!$D$11)</f>
        <v>Nimbus</v>
      </c>
      <c r="C10" s="40" t="str">
        <f>VLOOKUP($A10*100+C$3,Control!$A$13:$J$996,Control!$D$11)</f>
        <v>Nimbus</v>
      </c>
      <c r="D10" s="40" t="str">
        <f>VLOOKUP($A10*100+D$3,Control!$A$13:$J$996,Control!$D$11)</f>
        <v>Nimbus</v>
      </c>
      <c r="E10" s="40" t="str">
        <f>VLOOKUP($A10*100+E$3,Control!$A$13:$J$996,Control!$D$11)</f>
        <v>Flood</v>
      </c>
      <c r="F10" s="40" t="str">
        <f>VLOOKUP($A10*100+F$3,Control!$A$13:$J$996,Control!$D$11)</f>
        <v>Flood</v>
      </c>
      <c r="G10" s="40" t="str">
        <f>VLOOKUP($A10*100+G$3,Control!$A$13:$J$996,Control!$D$11)</f>
        <v>Flood</v>
      </c>
      <c r="H10" s="40" t="str">
        <f>VLOOKUP($A10*100+H$3,Control!$A$13:$J$996,Control!$D$11)</f>
        <v>Flood</v>
      </c>
      <c r="I10" s="40" t="str">
        <f>VLOOKUP($A10*100+I$3,Control!$A$13:$J$996,Control!$D$11)</f>
        <v>Flood</v>
      </c>
      <c r="J10" s="40" t="str">
        <f>VLOOKUP($A10*100+J$3,Control!$A$13:$J$996,Control!$D$11)</f>
        <v>Flood</v>
      </c>
      <c r="K10" s="40" t="str">
        <f>VLOOKUP($A10*100+K$3,Control!$A$13:$J$996,Control!$D$11)</f>
        <v>--</v>
      </c>
      <c r="L10" s="40" t="str">
        <f>VLOOKUP($A10*100+L$3,Control!$A$13:$J$996,Control!$D$11)</f>
        <v>Nimbus</v>
      </c>
      <c r="M10" s="40" t="str">
        <f>VLOOKUP($A10*100+M$3,Control!$A$13:$J$996,Control!$D$11)</f>
        <v>--</v>
      </c>
    </row>
    <row r="11" spans="1:13">
      <c r="A11" s="17">
        <v>1928</v>
      </c>
      <c r="B11" s="40" t="str">
        <f>VLOOKUP($A11*100+B$3,Control!$A$13:$J$996,Control!$D$11)</f>
        <v>--</v>
      </c>
      <c r="C11" s="40" t="str">
        <f>VLOOKUP($A11*100+C$3,Control!$A$13:$J$996,Control!$D$11)</f>
        <v>--</v>
      </c>
      <c r="D11" s="40" t="str">
        <f>VLOOKUP($A11*100+D$3,Control!$A$13:$J$996,Control!$D$11)</f>
        <v>Nimbus</v>
      </c>
      <c r="E11" s="40" t="str">
        <f>VLOOKUP($A11*100+E$3,Control!$A$13:$J$996,Control!$D$11)</f>
        <v>Nimbus</v>
      </c>
      <c r="F11" s="40" t="str">
        <f>VLOOKUP($A11*100+F$3,Control!$A$13:$J$996,Control!$D$11)</f>
        <v>Nimbus</v>
      </c>
      <c r="G11" s="40" t="str">
        <f>VLOOKUP($A11*100+G$3,Control!$A$13:$J$996,Control!$D$11)</f>
        <v>Flood</v>
      </c>
      <c r="H11" s="40" t="str">
        <f>VLOOKUP($A11*100+H$3,Control!$A$13:$J$996,Control!$D$11)</f>
        <v>Flood</v>
      </c>
      <c r="I11" s="40" t="str">
        <f>VLOOKUP($A11*100+I$3,Control!$A$13:$J$996,Control!$D$11)</f>
        <v>Flood</v>
      </c>
      <c r="J11" s="40" t="str">
        <f>VLOOKUP($A11*100+J$3,Control!$A$13:$J$996,Control!$D$11)</f>
        <v>--</v>
      </c>
      <c r="K11" s="40" t="str">
        <f>VLOOKUP($A11*100+K$3,Control!$A$13:$J$996,Control!$D$11)</f>
        <v>--</v>
      </c>
      <c r="L11" s="40" t="str">
        <f>VLOOKUP($A11*100+L$3,Control!$A$13:$J$996,Control!$D$11)</f>
        <v>--</v>
      </c>
      <c r="M11" s="40" t="str">
        <f>VLOOKUP($A11*100+M$3,Control!$A$13:$J$996,Control!$D$11)</f>
        <v>--</v>
      </c>
    </row>
    <row r="12" spans="1:13">
      <c r="A12" s="17">
        <v>1929</v>
      </c>
      <c r="B12" s="40" t="str">
        <f>VLOOKUP($A12*100+B$3,Control!$A$13:$J$996,Control!$D$11)</f>
        <v>Nimbus</v>
      </c>
      <c r="C12" s="40" t="str">
        <f>VLOOKUP($A12*100+C$3,Control!$A$13:$J$996,Control!$D$11)</f>
        <v>Nimbus</v>
      </c>
      <c r="D12" s="40" t="str">
        <f>VLOOKUP($A12*100+D$3,Control!$A$13:$J$996,Control!$D$11)</f>
        <v>Nimbus</v>
      </c>
      <c r="E12" s="40" t="str">
        <f>VLOOKUP($A12*100+E$3,Control!$A$13:$J$996,Control!$D$11)</f>
        <v>Nimbus</v>
      </c>
      <c r="F12" s="40" t="str">
        <f>VLOOKUP($A12*100+F$3,Control!$A$13:$J$996,Control!$D$11)</f>
        <v>Nimbus</v>
      </c>
      <c r="G12" s="40" t="str">
        <f>VLOOKUP($A12*100+G$3,Control!$A$13:$J$996,Control!$D$11)</f>
        <v>Nimbus</v>
      </c>
      <c r="H12" s="40" t="str">
        <f>VLOOKUP($A12*100+H$3,Control!$A$13:$J$996,Control!$D$11)</f>
        <v>Nimbus</v>
      </c>
      <c r="I12" s="40" t="str">
        <f>VLOOKUP($A12*100+I$3,Control!$A$13:$J$996,Control!$D$11)</f>
        <v>Nimbus</v>
      </c>
      <c r="J12" s="40" t="str">
        <f>VLOOKUP($A12*100+J$3,Control!$A$13:$J$996,Control!$D$11)</f>
        <v>T. Min</v>
      </c>
      <c r="K12" s="40" t="str">
        <f>VLOOKUP($A12*100+K$3,Control!$A$13:$J$996,Control!$D$11)</f>
        <v>--</v>
      </c>
      <c r="L12" s="40" t="str">
        <f>VLOOKUP($A12*100+L$3,Control!$A$13:$J$996,Control!$D$11)</f>
        <v>--</v>
      </c>
      <c r="M12" s="40" t="str">
        <f>VLOOKUP($A12*100+M$3,Control!$A$13:$J$996,Control!$D$11)</f>
        <v>Nimbus</v>
      </c>
    </row>
    <row r="13" spans="1:13">
      <c r="A13" s="17">
        <v>1930</v>
      </c>
      <c r="B13" s="40" t="str">
        <f>VLOOKUP($A13*100+B$3,Control!$A$13:$J$996,Control!$D$11)</f>
        <v>Nimbus</v>
      </c>
      <c r="C13" s="40" t="str">
        <f>VLOOKUP($A13*100+C$3,Control!$A$13:$J$996,Control!$D$11)</f>
        <v>Nimbus</v>
      </c>
      <c r="D13" s="40" t="str">
        <f>VLOOKUP($A13*100+D$3,Control!$A$13:$J$996,Control!$D$11)</f>
        <v>Nimbus</v>
      </c>
      <c r="E13" s="40" t="str">
        <f>VLOOKUP($A13*100+E$3,Control!$A$13:$J$996,Control!$D$11)</f>
        <v>Nimbus</v>
      </c>
      <c r="F13" s="40" t="str">
        <f>VLOOKUP($A13*100+F$3,Control!$A$13:$J$996,Control!$D$11)</f>
        <v>Nimbus</v>
      </c>
      <c r="G13" s="40" t="str">
        <f>VLOOKUP($A13*100+G$3,Control!$A$13:$J$996,Control!$D$11)</f>
        <v>Nimbus</v>
      </c>
      <c r="H13" s="40" t="str">
        <f>VLOOKUP($A13*100+H$3,Control!$A$13:$J$996,Control!$D$11)</f>
        <v>Nimbus</v>
      </c>
      <c r="I13" s="40" t="str">
        <f>VLOOKUP($A13*100+I$3,Control!$A$13:$J$996,Control!$D$11)</f>
        <v>Nimbus</v>
      </c>
      <c r="J13" s="40" t="str">
        <f>VLOOKUP($A13*100+J$3,Control!$A$13:$J$996,Control!$D$11)</f>
        <v>--</v>
      </c>
      <c r="K13" s="40" t="str">
        <f>VLOOKUP($A13*100+K$3,Control!$A$13:$J$996,Control!$D$11)</f>
        <v>--</v>
      </c>
      <c r="L13" s="40" t="str">
        <f>VLOOKUP($A13*100+L$3,Control!$A$13:$J$996,Control!$D$11)</f>
        <v>--</v>
      </c>
      <c r="M13" s="40" t="str">
        <f>VLOOKUP($A13*100+M$3,Control!$A$13:$J$996,Control!$D$11)</f>
        <v>--</v>
      </c>
    </row>
    <row r="14" spans="1:13">
      <c r="A14" s="17">
        <v>1931</v>
      </c>
      <c r="B14" s="40" t="str">
        <f>VLOOKUP($A14*100+B$3,Control!$A$13:$J$996,Control!$D$11)</f>
        <v>Nimbus</v>
      </c>
      <c r="C14" s="40" t="str">
        <f>VLOOKUP($A14*100+C$3,Control!$A$13:$J$996,Control!$D$11)</f>
        <v>Nimbus</v>
      </c>
      <c r="D14" s="40" t="str">
        <f>VLOOKUP($A14*100+D$3,Control!$A$13:$J$996,Control!$D$11)</f>
        <v>Nimbus</v>
      </c>
      <c r="E14" s="40" t="str">
        <f>VLOOKUP($A14*100+E$3,Control!$A$13:$J$996,Control!$D$11)</f>
        <v>Nimbus</v>
      </c>
      <c r="F14" s="40" t="str">
        <f>VLOOKUP($A14*100+F$3,Control!$A$13:$J$996,Control!$D$11)</f>
        <v>Nimbus</v>
      </c>
      <c r="G14" s="40" t="str">
        <f>VLOOKUP($A14*100+G$3,Control!$A$13:$J$996,Control!$D$11)</f>
        <v>Nimbus</v>
      </c>
      <c r="H14" s="40" t="str">
        <f>VLOOKUP($A14*100+H$3,Control!$A$13:$J$996,Control!$D$11)</f>
        <v>Nimbus</v>
      </c>
      <c r="I14" s="40" t="str">
        <f>VLOOKUP($A14*100+I$3,Control!$A$13:$J$996,Control!$D$11)</f>
        <v>Nimbus</v>
      </c>
      <c r="J14" s="40" t="str">
        <f>VLOOKUP($A14*100+J$3,Control!$A$13:$J$996,Control!$D$11)</f>
        <v>T. Min</v>
      </c>
      <c r="K14" s="40" t="str">
        <f>VLOOKUP($A14*100+K$3,Control!$A$13:$J$996,Control!$D$11)</f>
        <v>T. Min</v>
      </c>
      <c r="L14" s="40" t="str">
        <f>VLOOKUP($A14*100+L$3,Control!$A$13:$J$996,Control!$D$11)</f>
        <v>--</v>
      </c>
      <c r="M14" s="40" t="str">
        <f>VLOOKUP($A14*100+M$3,Control!$A$13:$J$996,Control!$D$11)</f>
        <v>--</v>
      </c>
    </row>
    <row r="15" spans="1:13">
      <c r="A15" s="17">
        <v>1932</v>
      </c>
      <c r="B15" s="40" t="str">
        <f>VLOOKUP($A15*100+B$3,Control!$A$13:$J$996,Control!$D$11)</f>
        <v>--</v>
      </c>
      <c r="C15" s="40" t="str">
        <f>VLOOKUP($A15*100+C$3,Control!$A$13:$J$996,Control!$D$11)</f>
        <v>--</v>
      </c>
      <c r="D15" s="40" t="str">
        <f>VLOOKUP($A15*100+D$3,Control!$A$13:$J$996,Control!$D$11)</f>
        <v>Nimbus</v>
      </c>
      <c r="E15" s="40" t="str">
        <f>VLOOKUP($A15*100+E$3,Control!$A$13:$J$996,Control!$D$11)</f>
        <v>Nimbus</v>
      </c>
      <c r="F15" s="40" t="str">
        <f>VLOOKUP($A15*100+F$3,Control!$A$13:$J$996,Control!$D$11)</f>
        <v>Flood</v>
      </c>
      <c r="G15" s="40" t="str">
        <f>VLOOKUP($A15*100+G$3,Control!$A$13:$J$996,Control!$D$11)</f>
        <v>Flood</v>
      </c>
      <c r="H15" s="40" t="str">
        <f>VLOOKUP($A15*100+H$3,Control!$A$13:$J$996,Control!$D$11)</f>
        <v>Flood</v>
      </c>
      <c r="I15" s="40" t="str">
        <f>VLOOKUP($A15*100+I$3,Control!$A$13:$J$996,Control!$D$11)</f>
        <v>Flood</v>
      </c>
      <c r="J15" s="40" t="str">
        <f>VLOOKUP($A15*100+J$3,Control!$A$13:$J$996,Control!$D$11)</f>
        <v>Flood</v>
      </c>
      <c r="K15" s="40" t="str">
        <f>VLOOKUP($A15*100+K$3,Control!$A$13:$J$996,Control!$D$11)</f>
        <v>--</v>
      </c>
      <c r="L15" s="40" t="str">
        <f>VLOOKUP($A15*100+L$3,Control!$A$13:$J$996,Control!$D$11)</f>
        <v>--</v>
      </c>
      <c r="M15" s="40" t="str">
        <f>VLOOKUP($A15*100+M$3,Control!$A$13:$J$996,Control!$D$11)</f>
        <v>Flood</v>
      </c>
    </row>
    <row r="16" spans="1:13">
      <c r="A16" s="17">
        <v>1933</v>
      </c>
      <c r="B16" s="40" t="str">
        <f>VLOOKUP($A16*100+B$3,Control!$A$13:$J$996,Control!$D$11)</f>
        <v>--</v>
      </c>
      <c r="C16" s="40" t="str">
        <f>VLOOKUP($A16*100+C$3,Control!$A$13:$J$996,Control!$D$11)</f>
        <v>--</v>
      </c>
      <c r="D16" s="40" t="str">
        <f>VLOOKUP($A16*100+D$3,Control!$A$13:$J$996,Control!$D$11)</f>
        <v>Nimbus</v>
      </c>
      <c r="E16" s="40" t="str">
        <f>VLOOKUP($A16*100+E$3,Control!$A$13:$J$996,Control!$D$11)</f>
        <v>Nimbus</v>
      </c>
      <c r="F16" s="40" t="str">
        <f>VLOOKUP($A16*100+F$3,Control!$A$13:$J$996,Control!$D$11)</f>
        <v>Nimbus</v>
      </c>
      <c r="G16" s="40" t="str">
        <f>VLOOKUP($A16*100+G$3,Control!$A$13:$J$996,Control!$D$11)</f>
        <v>Nimbus</v>
      </c>
      <c r="H16" s="40" t="str">
        <f>VLOOKUP($A16*100+H$3,Control!$A$13:$J$996,Control!$D$11)</f>
        <v>--</v>
      </c>
      <c r="I16" s="40" t="str">
        <f>VLOOKUP($A16*100+I$3,Control!$A$13:$J$996,Control!$D$11)</f>
        <v>T. Min</v>
      </c>
      <c r="J16" s="40" t="str">
        <f>VLOOKUP($A16*100+J$3,Control!$A$13:$J$996,Control!$D$11)</f>
        <v>T. Min</v>
      </c>
      <c r="K16" s="40" t="str">
        <f>VLOOKUP($A16*100+K$3,Control!$A$13:$J$996,Control!$D$11)</f>
        <v>--</v>
      </c>
      <c r="L16" s="40" t="str">
        <f>VLOOKUP($A16*100+L$3,Control!$A$13:$J$996,Control!$D$11)</f>
        <v>Nimbus</v>
      </c>
      <c r="M16" s="40" t="str">
        <f>VLOOKUP($A16*100+M$3,Control!$A$13:$J$996,Control!$D$11)</f>
        <v>Nimbus</v>
      </c>
    </row>
    <row r="17" spans="1:13">
      <c r="A17" s="17">
        <v>1934</v>
      </c>
      <c r="B17" s="40" t="str">
        <f>VLOOKUP($A17*100+B$3,Control!$A$13:$J$996,Control!$D$11)</f>
        <v>--</v>
      </c>
      <c r="C17" s="40" t="str">
        <f>VLOOKUP($A17*100+C$3,Control!$A$13:$J$996,Control!$D$11)</f>
        <v>--</v>
      </c>
      <c r="D17" s="40" t="str">
        <f>VLOOKUP($A17*100+D$3,Control!$A$13:$J$996,Control!$D$11)</f>
        <v>Nimbus</v>
      </c>
      <c r="E17" s="40" t="str">
        <f>VLOOKUP($A17*100+E$3,Control!$A$13:$J$996,Control!$D$11)</f>
        <v>Nimbus</v>
      </c>
      <c r="F17" s="40" t="str">
        <f>VLOOKUP($A17*100+F$3,Control!$A$13:$J$996,Control!$D$11)</f>
        <v>Nimbus</v>
      </c>
      <c r="G17" s="40" t="str">
        <f>VLOOKUP($A17*100+G$3,Control!$A$13:$J$996,Control!$D$11)</f>
        <v>--</v>
      </c>
      <c r="H17" s="40" t="str">
        <f>VLOOKUP($A17*100+H$3,Control!$A$13:$J$996,Control!$D$11)</f>
        <v>T. Min</v>
      </c>
      <c r="I17" s="40" t="str">
        <f>VLOOKUP($A17*100+I$3,Control!$A$13:$J$996,Control!$D$11)</f>
        <v>T. Min</v>
      </c>
      <c r="J17" s="40" t="str">
        <f>VLOOKUP($A17*100+J$3,Control!$A$13:$J$996,Control!$D$11)</f>
        <v>--</v>
      </c>
      <c r="K17" s="40" t="str">
        <f>VLOOKUP($A17*100+K$3,Control!$A$13:$J$996,Control!$D$11)</f>
        <v>--</v>
      </c>
      <c r="L17" s="40" t="str">
        <f>VLOOKUP($A17*100+L$3,Control!$A$13:$J$996,Control!$D$11)</f>
        <v>--</v>
      </c>
      <c r="M17" s="40" t="str">
        <f>VLOOKUP($A17*100+M$3,Control!$A$13:$J$996,Control!$D$11)</f>
        <v>Nimbus</v>
      </c>
    </row>
    <row r="18" spans="1:13">
      <c r="A18" s="17">
        <v>1935</v>
      </c>
      <c r="B18" s="40" t="str">
        <f>VLOOKUP($A18*100+B$3,Control!$A$13:$J$996,Control!$D$11)</f>
        <v>Nimbus</v>
      </c>
      <c r="C18" s="40" t="str">
        <f>VLOOKUP($A18*100+C$3,Control!$A$13:$J$996,Control!$D$11)</f>
        <v>Nimbus</v>
      </c>
      <c r="D18" s="40" t="str">
        <f>VLOOKUP($A18*100+D$3,Control!$A$13:$J$996,Control!$D$11)</f>
        <v>Nimbus</v>
      </c>
      <c r="E18" s="40" t="str">
        <f>VLOOKUP($A18*100+E$3,Control!$A$13:$J$996,Control!$D$11)</f>
        <v>Nimbus</v>
      </c>
      <c r="F18" s="40" t="str">
        <f>VLOOKUP($A18*100+F$3,Control!$A$13:$J$996,Control!$D$11)</f>
        <v>Nimbus</v>
      </c>
      <c r="G18" s="40" t="str">
        <f>VLOOKUP($A18*100+G$3,Control!$A$13:$J$996,Control!$D$11)</f>
        <v>Nimbus</v>
      </c>
      <c r="H18" s="40" t="str">
        <f>VLOOKUP($A18*100+H$3,Control!$A$13:$J$996,Control!$D$11)</f>
        <v>Flood</v>
      </c>
      <c r="I18" s="40" t="str">
        <f>VLOOKUP($A18*100+I$3,Control!$A$13:$J$996,Control!$D$11)</f>
        <v>Flood</v>
      </c>
      <c r="J18" s="40" t="str">
        <f>VLOOKUP($A18*100+J$3,Control!$A$13:$J$996,Control!$D$11)</f>
        <v>Flood</v>
      </c>
      <c r="K18" s="40" t="str">
        <f>VLOOKUP($A18*100+K$3,Control!$A$13:$J$996,Control!$D$11)</f>
        <v>--</v>
      </c>
      <c r="L18" s="40" t="str">
        <f>VLOOKUP($A18*100+L$3,Control!$A$13:$J$996,Control!$D$11)</f>
        <v>--</v>
      </c>
      <c r="M18" s="40" t="str">
        <f>VLOOKUP($A18*100+M$3,Control!$A$13:$J$996,Control!$D$11)</f>
        <v>--</v>
      </c>
    </row>
    <row r="19" spans="1:13">
      <c r="A19" s="17">
        <v>1936</v>
      </c>
      <c r="B19" s="40" t="str">
        <f>VLOOKUP($A19*100+B$3,Control!$A$13:$J$996,Control!$D$11)</f>
        <v>--</v>
      </c>
      <c r="C19" s="40" t="str">
        <f>VLOOKUP($A19*100+C$3,Control!$A$13:$J$996,Control!$D$11)</f>
        <v>Nimbus</v>
      </c>
      <c r="D19" s="40" t="str">
        <f>VLOOKUP($A19*100+D$3,Control!$A$13:$J$996,Control!$D$11)</f>
        <v>Nimbus</v>
      </c>
      <c r="E19" s="40" t="str">
        <f>VLOOKUP($A19*100+E$3,Control!$A$13:$J$996,Control!$D$11)</f>
        <v>Flood</v>
      </c>
      <c r="F19" s="40" t="str">
        <f>VLOOKUP($A19*100+F$3,Control!$A$13:$J$996,Control!$D$11)</f>
        <v>Flood</v>
      </c>
      <c r="G19" s="40" t="str">
        <f>VLOOKUP($A19*100+G$3,Control!$A$13:$J$996,Control!$D$11)</f>
        <v>Flood</v>
      </c>
      <c r="H19" s="40" t="str">
        <f>VLOOKUP($A19*100+H$3,Control!$A$13:$J$996,Control!$D$11)</f>
        <v>Flood</v>
      </c>
      <c r="I19" s="40" t="str">
        <f>VLOOKUP($A19*100+I$3,Control!$A$13:$J$996,Control!$D$11)</f>
        <v>Flood</v>
      </c>
      <c r="J19" s="40" t="str">
        <f>VLOOKUP($A19*100+J$3,Control!$A$13:$J$996,Control!$D$11)</f>
        <v>Flood</v>
      </c>
      <c r="K19" s="40" t="str">
        <f>VLOOKUP($A19*100+K$3,Control!$A$13:$J$996,Control!$D$11)</f>
        <v>--</v>
      </c>
      <c r="L19" s="40" t="str">
        <f>VLOOKUP($A19*100+L$3,Control!$A$13:$J$996,Control!$D$11)</f>
        <v>--</v>
      </c>
      <c r="M19" s="40" t="str">
        <f>VLOOKUP($A19*100+M$3,Control!$A$13:$J$996,Control!$D$11)</f>
        <v>Flood</v>
      </c>
    </row>
    <row r="20" spans="1:13">
      <c r="A20" s="17">
        <v>1937</v>
      </c>
      <c r="B20" s="40" t="str">
        <f>VLOOKUP($A20*100+B$3,Control!$A$13:$J$996,Control!$D$11)</f>
        <v>--</v>
      </c>
      <c r="C20" s="40" t="str">
        <f>VLOOKUP($A20*100+C$3,Control!$A$13:$J$996,Control!$D$11)</f>
        <v>Nimbus</v>
      </c>
      <c r="D20" s="40" t="str">
        <f>VLOOKUP($A20*100+D$3,Control!$A$13:$J$996,Control!$D$11)</f>
        <v>Nimbus</v>
      </c>
      <c r="E20" s="40" t="str">
        <f>VLOOKUP($A20*100+E$3,Control!$A$13:$J$996,Control!$D$11)</f>
        <v>Nimbus</v>
      </c>
      <c r="F20" s="40" t="str">
        <f>VLOOKUP($A20*100+F$3,Control!$A$13:$J$996,Control!$D$11)</f>
        <v>Flood</v>
      </c>
      <c r="G20" s="40" t="str">
        <f>VLOOKUP($A20*100+G$3,Control!$A$13:$J$996,Control!$D$11)</f>
        <v>Flood</v>
      </c>
      <c r="H20" s="40" t="str">
        <f>VLOOKUP($A20*100+H$3,Control!$A$13:$J$996,Control!$D$11)</f>
        <v>Flood</v>
      </c>
      <c r="I20" s="40" t="str">
        <f>VLOOKUP($A20*100+I$3,Control!$A$13:$J$996,Control!$D$11)</f>
        <v>Flood</v>
      </c>
      <c r="J20" s="40" t="str">
        <f>VLOOKUP($A20*100+J$3,Control!$A$13:$J$996,Control!$D$11)</f>
        <v>--</v>
      </c>
      <c r="K20" s="40" t="str">
        <f>VLOOKUP($A20*100+K$3,Control!$A$13:$J$996,Control!$D$11)</f>
        <v>--</v>
      </c>
      <c r="L20" s="40" t="str">
        <f>VLOOKUP($A20*100+L$3,Control!$A$13:$J$996,Control!$D$11)</f>
        <v>--</v>
      </c>
      <c r="M20" s="40" t="str">
        <f>VLOOKUP($A20*100+M$3,Control!$A$13:$J$996,Control!$D$11)</f>
        <v>--</v>
      </c>
    </row>
    <row r="21" spans="1:13">
      <c r="A21" s="17">
        <v>1938</v>
      </c>
      <c r="B21" s="40" t="str">
        <f>VLOOKUP($A21*100+B$3,Control!$A$13:$J$996,Control!$D$11)</f>
        <v>--</v>
      </c>
      <c r="C21" s="40" t="str">
        <f>VLOOKUP($A21*100+C$3,Control!$A$13:$J$996,Control!$D$11)</f>
        <v>Nimbus</v>
      </c>
      <c r="D21" s="40" t="str">
        <f>VLOOKUP($A21*100+D$3,Control!$A$13:$J$996,Control!$D$11)</f>
        <v>Flood</v>
      </c>
      <c r="E21" s="40" t="str">
        <f>VLOOKUP($A21*100+E$3,Control!$A$13:$J$996,Control!$D$11)</f>
        <v>Flood</v>
      </c>
      <c r="F21" s="40" t="str">
        <f>VLOOKUP($A21*100+F$3,Control!$A$13:$J$996,Control!$D$11)</f>
        <v>Flood</v>
      </c>
      <c r="G21" s="40" t="str">
        <f>VLOOKUP($A21*100+G$3,Control!$A$13:$J$996,Control!$D$11)</f>
        <v>Flood</v>
      </c>
      <c r="H21" s="40" t="str">
        <f>VLOOKUP($A21*100+H$3,Control!$A$13:$J$996,Control!$D$11)</f>
        <v>Flood</v>
      </c>
      <c r="I21" s="40" t="str">
        <f>VLOOKUP($A21*100+I$3,Control!$A$13:$J$996,Control!$D$11)</f>
        <v>Flood</v>
      </c>
      <c r="J21" s="40" t="str">
        <f>VLOOKUP($A21*100+J$3,Control!$A$13:$J$996,Control!$D$11)</f>
        <v>Flood</v>
      </c>
      <c r="K21" s="40" t="str">
        <f>VLOOKUP($A21*100+K$3,Control!$A$13:$J$996,Control!$D$11)</f>
        <v>--</v>
      </c>
      <c r="L21" s="40" t="str">
        <f>VLOOKUP($A21*100+L$3,Control!$A$13:$J$996,Control!$D$11)</f>
        <v>Flood</v>
      </c>
      <c r="M21" s="40" t="str">
        <f>VLOOKUP($A21*100+M$3,Control!$A$13:$J$996,Control!$D$11)</f>
        <v>Flood</v>
      </c>
    </row>
    <row r="22" spans="1:13">
      <c r="A22" s="17">
        <v>1939</v>
      </c>
      <c r="B22" s="40" t="str">
        <f>VLOOKUP($A22*100+B$3,Control!$A$13:$J$996,Control!$D$11)</f>
        <v>--</v>
      </c>
      <c r="C22" s="40" t="str">
        <f>VLOOKUP($A22*100+C$3,Control!$A$13:$J$996,Control!$D$11)</f>
        <v>T. Min</v>
      </c>
      <c r="D22" s="40" t="str">
        <f>VLOOKUP($A22*100+D$3,Control!$A$13:$J$996,Control!$D$11)</f>
        <v>Nimbus</v>
      </c>
      <c r="E22" s="40" t="str">
        <f>VLOOKUP($A22*100+E$3,Control!$A$13:$J$996,Control!$D$11)</f>
        <v>Nimbus</v>
      </c>
      <c r="F22" s="40" t="str">
        <f>VLOOKUP($A22*100+F$3,Control!$A$13:$J$996,Control!$D$11)</f>
        <v>Nimbus</v>
      </c>
      <c r="G22" s="40" t="str">
        <f>VLOOKUP($A22*100+G$3,Control!$A$13:$J$996,Control!$D$11)</f>
        <v>Nimbus</v>
      </c>
      <c r="H22" s="40" t="str">
        <f>VLOOKUP($A22*100+H$3,Control!$A$13:$J$996,Control!$D$11)</f>
        <v>Nimbus</v>
      </c>
      <c r="I22" s="40" t="str">
        <f>VLOOKUP($A22*100+I$3,Control!$A$13:$J$996,Control!$D$11)</f>
        <v>Nimbus</v>
      </c>
      <c r="J22" s="40" t="str">
        <f>VLOOKUP($A22*100+J$3,Control!$A$13:$J$996,Control!$D$11)</f>
        <v>T. Min</v>
      </c>
      <c r="K22" s="40" t="str">
        <f>VLOOKUP($A22*100+K$3,Control!$A$13:$J$996,Control!$D$11)</f>
        <v>--</v>
      </c>
      <c r="L22" s="40" t="str">
        <f>VLOOKUP($A22*100+L$3,Control!$A$13:$J$996,Control!$D$11)</f>
        <v>--</v>
      </c>
      <c r="M22" s="40" t="str">
        <f>VLOOKUP($A22*100+M$3,Control!$A$13:$J$996,Control!$D$11)</f>
        <v>--</v>
      </c>
    </row>
    <row r="23" spans="1:13">
      <c r="A23" s="17">
        <v>1940</v>
      </c>
      <c r="B23" s="40" t="str">
        <f>VLOOKUP($A23*100+B$3,Control!$A$13:$J$996,Control!$D$11)</f>
        <v>Nimbus</v>
      </c>
      <c r="C23" s="40" t="str">
        <f>VLOOKUP($A23*100+C$3,Control!$A$13:$J$996,Control!$D$11)</f>
        <v>Nimbus</v>
      </c>
      <c r="D23" s="40" t="str">
        <f>VLOOKUP($A23*100+D$3,Control!$A$13:$J$996,Control!$D$11)</f>
        <v>Nimbus</v>
      </c>
      <c r="E23" s="40" t="str">
        <f>VLOOKUP($A23*100+E$3,Control!$A$13:$J$996,Control!$D$11)</f>
        <v>Flood</v>
      </c>
      <c r="F23" s="40" t="str">
        <f>VLOOKUP($A23*100+F$3,Control!$A$13:$J$996,Control!$D$11)</f>
        <v>Flood</v>
      </c>
      <c r="G23" s="40" t="str">
        <f>VLOOKUP($A23*100+G$3,Control!$A$13:$J$996,Control!$D$11)</f>
        <v>Flood</v>
      </c>
      <c r="H23" s="40" t="str">
        <f>VLOOKUP($A23*100+H$3,Control!$A$13:$J$996,Control!$D$11)</f>
        <v>Flood</v>
      </c>
      <c r="I23" s="40" t="str">
        <f>VLOOKUP($A23*100+I$3,Control!$A$13:$J$996,Control!$D$11)</f>
        <v>Flood</v>
      </c>
      <c r="J23" s="40" t="str">
        <f>VLOOKUP($A23*100+J$3,Control!$A$13:$J$996,Control!$D$11)</f>
        <v>Flood</v>
      </c>
      <c r="K23" s="40" t="str">
        <f>VLOOKUP($A23*100+K$3,Control!$A$13:$J$996,Control!$D$11)</f>
        <v>--</v>
      </c>
      <c r="L23" s="40" t="str">
        <f>VLOOKUP($A23*100+L$3,Control!$A$13:$J$996,Control!$D$11)</f>
        <v>--</v>
      </c>
      <c r="M23" s="40" t="str">
        <f>VLOOKUP($A23*100+M$3,Control!$A$13:$J$996,Control!$D$11)</f>
        <v>--</v>
      </c>
    </row>
    <row r="24" spans="1:13">
      <c r="A24" s="17">
        <v>1941</v>
      </c>
      <c r="B24" s="40" t="str">
        <f>VLOOKUP($A24*100+B$3,Control!$A$13:$J$996,Control!$D$11)</f>
        <v>Nimbus</v>
      </c>
      <c r="C24" s="40" t="str">
        <f>VLOOKUP($A24*100+C$3,Control!$A$13:$J$996,Control!$D$11)</f>
        <v>--</v>
      </c>
      <c r="D24" s="40" t="str">
        <f>VLOOKUP($A24*100+D$3,Control!$A$13:$J$996,Control!$D$11)</f>
        <v>Flood</v>
      </c>
      <c r="E24" s="40" t="str">
        <f>VLOOKUP($A24*100+E$3,Control!$A$13:$J$996,Control!$D$11)</f>
        <v>Flood</v>
      </c>
      <c r="F24" s="40" t="str">
        <f>VLOOKUP($A24*100+F$3,Control!$A$13:$J$996,Control!$D$11)</f>
        <v>Flood</v>
      </c>
      <c r="G24" s="40" t="str">
        <f>VLOOKUP($A24*100+G$3,Control!$A$13:$J$996,Control!$D$11)</f>
        <v>Flood</v>
      </c>
      <c r="H24" s="40" t="str">
        <f>VLOOKUP($A24*100+H$3,Control!$A$13:$J$996,Control!$D$11)</f>
        <v>Flood</v>
      </c>
      <c r="I24" s="40" t="str">
        <f>VLOOKUP($A24*100+I$3,Control!$A$13:$J$996,Control!$D$11)</f>
        <v>Flood</v>
      </c>
      <c r="J24" s="40" t="str">
        <f>VLOOKUP($A24*100+J$3,Control!$A$13:$J$996,Control!$D$11)</f>
        <v>Flood</v>
      </c>
      <c r="K24" s="40" t="str">
        <f>VLOOKUP($A24*100+K$3,Control!$A$13:$J$996,Control!$D$11)</f>
        <v>Flood</v>
      </c>
      <c r="L24" s="40" t="str">
        <f>VLOOKUP($A24*100+L$3,Control!$A$13:$J$996,Control!$D$11)</f>
        <v>Flood</v>
      </c>
      <c r="M24" s="40" t="str">
        <f>VLOOKUP($A24*100+M$3,Control!$A$13:$J$996,Control!$D$11)</f>
        <v>Flood</v>
      </c>
    </row>
    <row r="25" spans="1:13">
      <c r="A25" s="17">
        <v>1942</v>
      </c>
      <c r="B25" s="40" t="str">
        <f>VLOOKUP($A25*100+B$3,Control!$A$13:$J$996,Control!$D$11)</f>
        <v>Nimbus</v>
      </c>
      <c r="C25" s="40" t="str">
        <f>VLOOKUP($A25*100+C$3,Control!$A$13:$J$996,Control!$D$11)</f>
        <v>--</v>
      </c>
      <c r="D25" s="40" t="str">
        <f>VLOOKUP($A25*100+D$3,Control!$A$13:$J$996,Control!$D$11)</f>
        <v>Flood</v>
      </c>
      <c r="E25" s="40" t="str">
        <f>VLOOKUP($A25*100+E$3,Control!$A$13:$J$996,Control!$D$11)</f>
        <v>Flood</v>
      </c>
      <c r="F25" s="40" t="str">
        <f>VLOOKUP($A25*100+F$3,Control!$A$13:$J$996,Control!$D$11)</f>
        <v>Flood</v>
      </c>
      <c r="G25" s="40" t="str">
        <f>VLOOKUP($A25*100+G$3,Control!$A$13:$J$996,Control!$D$11)</f>
        <v>Flood</v>
      </c>
      <c r="H25" s="40" t="str">
        <f>VLOOKUP($A25*100+H$3,Control!$A$13:$J$996,Control!$D$11)</f>
        <v>Flood</v>
      </c>
      <c r="I25" s="40" t="str">
        <f>VLOOKUP($A25*100+I$3,Control!$A$13:$J$996,Control!$D$11)</f>
        <v>Flood</v>
      </c>
      <c r="J25" s="40" t="str">
        <f>VLOOKUP($A25*100+J$3,Control!$A$13:$J$996,Control!$D$11)</f>
        <v>Flood</v>
      </c>
      <c r="K25" s="40" t="str">
        <f>VLOOKUP($A25*100+K$3,Control!$A$13:$J$996,Control!$D$11)</f>
        <v>Flood</v>
      </c>
      <c r="L25" s="40" t="str">
        <f>VLOOKUP($A25*100+L$3,Control!$A$13:$J$996,Control!$D$11)</f>
        <v>Flood</v>
      </c>
      <c r="M25" s="40" t="str">
        <f>VLOOKUP($A25*100+M$3,Control!$A$13:$J$996,Control!$D$11)</f>
        <v>--</v>
      </c>
    </row>
    <row r="26" spans="1:13">
      <c r="A26" s="17">
        <v>1943</v>
      </c>
      <c r="B26" s="40" t="str">
        <f>VLOOKUP($A26*100+B$3,Control!$A$13:$J$996,Control!$D$11)</f>
        <v>Nimbus</v>
      </c>
      <c r="C26" s="40" t="str">
        <f>VLOOKUP($A26*100+C$3,Control!$A$13:$J$996,Control!$D$11)</f>
        <v>--</v>
      </c>
      <c r="D26" s="40" t="str">
        <f>VLOOKUP($A26*100+D$3,Control!$A$13:$J$996,Control!$D$11)</f>
        <v>Flood</v>
      </c>
      <c r="E26" s="40" t="str">
        <f>VLOOKUP($A26*100+E$3,Control!$A$13:$J$996,Control!$D$11)</f>
        <v>Flood</v>
      </c>
      <c r="F26" s="40" t="str">
        <f>VLOOKUP($A26*100+F$3,Control!$A$13:$J$996,Control!$D$11)</f>
        <v>Flood</v>
      </c>
      <c r="G26" s="40" t="str">
        <f>VLOOKUP($A26*100+G$3,Control!$A$13:$J$996,Control!$D$11)</f>
        <v>Flood</v>
      </c>
      <c r="H26" s="40" t="str">
        <f>VLOOKUP($A26*100+H$3,Control!$A$13:$J$996,Control!$D$11)</f>
        <v>Flood</v>
      </c>
      <c r="I26" s="40" t="str">
        <f>VLOOKUP($A26*100+I$3,Control!$A$13:$J$996,Control!$D$11)</f>
        <v>Flood</v>
      </c>
      <c r="J26" s="40" t="str">
        <f>VLOOKUP($A26*100+J$3,Control!$A$13:$J$996,Control!$D$11)</f>
        <v>Flood</v>
      </c>
      <c r="K26" s="40" t="str">
        <f>VLOOKUP($A26*100+K$3,Control!$A$13:$J$996,Control!$D$11)</f>
        <v>--</v>
      </c>
      <c r="L26" s="40" t="str">
        <f>VLOOKUP($A26*100+L$3,Control!$A$13:$J$996,Control!$D$11)</f>
        <v>Nimbus</v>
      </c>
      <c r="M26" s="40" t="str">
        <f>VLOOKUP($A26*100+M$3,Control!$A$13:$J$996,Control!$D$11)</f>
        <v>--</v>
      </c>
    </row>
    <row r="27" spans="1:13">
      <c r="A27" s="17">
        <v>1944</v>
      </c>
      <c r="B27" s="40" t="str">
        <f>VLOOKUP($A27*100+B$3,Control!$A$13:$J$996,Control!$D$11)</f>
        <v>--</v>
      </c>
      <c r="C27" s="40" t="str">
        <f>VLOOKUP($A27*100+C$3,Control!$A$13:$J$996,Control!$D$11)</f>
        <v>--</v>
      </c>
      <c r="D27" s="40" t="str">
        <f>VLOOKUP($A27*100+D$3,Control!$A$13:$J$996,Control!$D$11)</f>
        <v>Nimbus</v>
      </c>
      <c r="E27" s="40" t="str">
        <f>VLOOKUP($A27*100+E$3,Control!$A$13:$J$996,Control!$D$11)</f>
        <v>Nimbus</v>
      </c>
      <c r="F27" s="40" t="str">
        <f>VLOOKUP($A27*100+F$3,Control!$A$13:$J$996,Control!$D$11)</f>
        <v>Nimbus</v>
      </c>
      <c r="G27" s="40" t="str">
        <f>VLOOKUP($A27*100+G$3,Control!$A$13:$J$996,Control!$D$11)</f>
        <v>Nimbus</v>
      </c>
      <c r="H27" s="40" t="str">
        <f>VLOOKUP($A27*100+H$3,Control!$A$13:$J$996,Control!$D$11)</f>
        <v>Nimbus</v>
      </c>
      <c r="I27" s="40" t="str">
        <f>VLOOKUP($A27*100+I$3,Control!$A$13:$J$996,Control!$D$11)</f>
        <v>Nimbus</v>
      </c>
      <c r="J27" s="40" t="str">
        <f>VLOOKUP($A27*100+J$3,Control!$A$13:$J$996,Control!$D$11)</f>
        <v>--</v>
      </c>
      <c r="K27" s="40" t="str">
        <f>VLOOKUP($A27*100+K$3,Control!$A$13:$J$996,Control!$D$11)</f>
        <v>--</v>
      </c>
      <c r="L27" s="40" t="str">
        <f>VLOOKUP($A27*100+L$3,Control!$A$13:$J$996,Control!$D$11)</f>
        <v>--</v>
      </c>
      <c r="M27" s="40" t="str">
        <f>VLOOKUP($A27*100+M$3,Control!$A$13:$J$996,Control!$D$11)</f>
        <v>--</v>
      </c>
    </row>
    <row r="28" spans="1:13">
      <c r="A28" s="17">
        <v>1945</v>
      </c>
      <c r="B28" s="40" t="str">
        <f>VLOOKUP($A28*100+B$3,Control!$A$13:$J$996,Control!$D$11)</f>
        <v>Nimbus</v>
      </c>
      <c r="C28" s="40" t="str">
        <f>VLOOKUP($A28*100+C$3,Control!$A$13:$J$996,Control!$D$11)</f>
        <v>Nimbus</v>
      </c>
      <c r="D28" s="40" t="str">
        <f>VLOOKUP($A28*100+D$3,Control!$A$13:$J$996,Control!$D$11)</f>
        <v>Nimbus</v>
      </c>
      <c r="E28" s="40" t="str">
        <f>VLOOKUP($A28*100+E$3,Control!$A$13:$J$996,Control!$D$11)</f>
        <v>Nimbus</v>
      </c>
      <c r="F28" s="40" t="str">
        <f>VLOOKUP($A28*100+F$3,Control!$A$13:$J$996,Control!$D$11)</f>
        <v>Flood</v>
      </c>
      <c r="G28" s="40" t="str">
        <f>VLOOKUP($A28*100+G$3,Control!$A$13:$J$996,Control!$D$11)</f>
        <v>Flood</v>
      </c>
      <c r="H28" s="40" t="str">
        <f>VLOOKUP($A28*100+H$3,Control!$A$13:$J$996,Control!$D$11)</f>
        <v>Flood</v>
      </c>
      <c r="I28" s="40" t="str">
        <f>VLOOKUP($A28*100+I$3,Control!$A$13:$J$996,Control!$D$11)</f>
        <v>Flood</v>
      </c>
      <c r="J28" s="40" t="str">
        <f>VLOOKUP($A28*100+J$3,Control!$A$13:$J$996,Control!$D$11)</f>
        <v>Flood</v>
      </c>
      <c r="K28" s="40" t="str">
        <f>VLOOKUP($A28*100+K$3,Control!$A$13:$J$996,Control!$D$11)</f>
        <v>--</v>
      </c>
      <c r="L28" s="40" t="str">
        <f>VLOOKUP($A28*100+L$3,Control!$A$13:$J$996,Control!$D$11)</f>
        <v>Nimbus</v>
      </c>
      <c r="M28" s="40" t="str">
        <f>VLOOKUP($A28*100+M$3,Control!$A$13:$J$996,Control!$D$11)</f>
        <v>Flood</v>
      </c>
    </row>
    <row r="29" spans="1:13">
      <c r="A29" s="17">
        <v>1946</v>
      </c>
      <c r="B29" s="40" t="str">
        <f>VLOOKUP($A29*100+B$3,Control!$A$13:$J$996,Control!$D$11)</f>
        <v>--</v>
      </c>
      <c r="C29" s="40" t="str">
        <f>VLOOKUP($A29*100+C$3,Control!$A$13:$J$996,Control!$D$11)</f>
        <v>Flood</v>
      </c>
      <c r="D29" s="40" t="str">
        <f>VLOOKUP($A29*100+D$3,Control!$A$13:$J$996,Control!$D$11)</f>
        <v>Flood</v>
      </c>
      <c r="E29" s="40" t="str">
        <f>VLOOKUP($A29*100+E$3,Control!$A$13:$J$996,Control!$D$11)</f>
        <v>Flood</v>
      </c>
      <c r="F29" s="40" t="str">
        <f>VLOOKUP($A29*100+F$3,Control!$A$13:$J$996,Control!$D$11)</f>
        <v>--</v>
      </c>
      <c r="G29" s="40" t="str">
        <f>VLOOKUP($A29*100+G$3,Control!$A$13:$J$996,Control!$D$11)</f>
        <v>Flood</v>
      </c>
      <c r="H29" s="40" t="str">
        <f>VLOOKUP($A29*100+H$3,Control!$A$13:$J$996,Control!$D$11)</f>
        <v>Flood</v>
      </c>
      <c r="I29" s="40" t="str">
        <f>VLOOKUP($A29*100+I$3,Control!$A$13:$J$996,Control!$D$11)</f>
        <v>Flood</v>
      </c>
      <c r="J29" s="40" t="str">
        <f>VLOOKUP($A29*100+J$3,Control!$A$13:$J$996,Control!$D$11)</f>
        <v>Flood</v>
      </c>
      <c r="K29" s="40" t="str">
        <f>VLOOKUP($A29*100+K$3,Control!$A$13:$J$996,Control!$D$11)</f>
        <v>--</v>
      </c>
      <c r="L29" s="40" t="str">
        <f>VLOOKUP($A29*100+L$3,Control!$A$13:$J$996,Control!$D$11)</f>
        <v>--</v>
      </c>
      <c r="M29" s="40" t="str">
        <f>VLOOKUP($A29*100+M$3,Control!$A$13:$J$996,Control!$D$11)</f>
        <v>--</v>
      </c>
    </row>
    <row r="30" spans="1:13">
      <c r="A30" s="17">
        <v>1947</v>
      </c>
      <c r="B30" s="40" t="str">
        <f>VLOOKUP($A30*100+B$3,Control!$A$13:$J$996,Control!$D$11)</f>
        <v>--</v>
      </c>
      <c r="C30" s="40" t="str">
        <f>VLOOKUP($A30*100+C$3,Control!$A$13:$J$996,Control!$D$11)</f>
        <v>Nimbus</v>
      </c>
      <c r="D30" s="40" t="str">
        <f>VLOOKUP($A30*100+D$3,Control!$A$13:$J$996,Control!$D$11)</f>
        <v>Nimbus</v>
      </c>
      <c r="E30" s="40" t="str">
        <f>VLOOKUP($A30*100+E$3,Control!$A$13:$J$996,Control!$D$11)</f>
        <v>Nimbus</v>
      </c>
      <c r="F30" s="40" t="str">
        <f>VLOOKUP($A30*100+F$3,Control!$A$13:$J$996,Control!$D$11)</f>
        <v>Nimbus</v>
      </c>
      <c r="G30" s="40" t="str">
        <f>VLOOKUP($A30*100+G$3,Control!$A$13:$J$996,Control!$D$11)</f>
        <v>Flood</v>
      </c>
      <c r="H30" s="40" t="str">
        <f>VLOOKUP($A30*100+H$3,Control!$A$13:$J$996,Control!$D$11)</f>
        <v>Nimbus</v>
      </c>
      <c r="I30" s="40" t="str">
        <f>VLOOKUP($A30*100+I$3,Control!$A$13:$J$996,Control!$D$11)</f>
        <v>Nimbus</v>
      </c>
      <c r="J30" s="40" t="str">
        <f>VLOOKUP($A30*100+J$3,Control!$A$13:$J$996,Control!$D$11)</f>
        <v>--</v>
      </c>
      <c r="K30" s="40" t="str">
        <f>VLOOKUP($A30*100+K$3,Control!$A$13:$J$996,Control!$D$11)</f>
        <v>--</v>
      </c>
      <c r="L30" s="40" t="str">
        <f>VLOOKUP($A30*100+L$3,Control!$A$13:$J$996,Control!$D$11)</f>
        <v>--</v>
      </c>
      <c r="M30" s="40" t="str">
        <f>VLOOKUP($A30*100+M$3,Control!$A$13:$J$996,Control!$D$11)</f>
        <v>Nimbus</v>
      </c>
    </row>
    <row r="31" spans="1:13">
      <c r="A31" s="17">
        <v>1948</v>
      </c>
      <c r="B31" s="40" t="str">
        <f>VLOOKUP($A31*100+B$3,Control!$A$13:$J$996,Control!$D$11)</f>
        <v>Nimbus</v>
      </c>
      <c r="C31" s="40" t="str">
        <f>VLOOKUP($A31*100+C$3,Control!$A$13:$J$996,Control!$D$11)</f>
        <v>Nimbus</v>
      </c>
      <c r="D31" s="40" t="str">
        <f>VLOOKUP($A31*100+D$3,Control!$A$13:$J$996,Control!$D$11)</f>
        <v>Nimbus</v>
      </c>
      <c r="E31" s="40" t="str">
        <f>VLOOKUP($A31*100+E$3,Control!$A$13:$J$996,Control!$D$11)</f>
        <v>Nimbus</v>
      </c>
      <c r="F31" s="40" t="str">
        <f>VLOOKUP($A31*100+F$3,Control!$A$13:$J$996,Control!$D$11)</f>
        <v>Nimbus</v>
      </c>
      <c r="G31" s="40" t="str">
        <f>VLOOKUP($A31*100+G$3,Control!$A$13:$J$996,Control!$D$11)</f>
        <v>Nimbus</v>
      </c>
      <c r="H31" s="40" t="str">
        <f>VLOOKUP($A31*100+H$3,Control!$A$13:$J$996,Control!$D$11)</f>
        <v>Flood</v>
      </c>
      <c r="I31" s="40" t="str">
        <f>VLOOKUP($A31*100+I$3,Control!$A$13:$J$996,Control!$D$11)</f>
        <v>Flood</v>
      </c>
      <c r="J31" s="40" t="str">
        <f>VLOOKUP($A31*100+J$3,Control!$A$13:$J$996,Control!$D$11)</f>
        <v>Flood</v>
      </c>
      <c r="K31" s="40" t="str">
        <f>VLOOKUP($A31*100+K$3,Control!$A$13:$J$996,Control!$D$11)</f>
        <v>--</v>
      </c>
      <c r="L31" s="40" t="str">
        <f>VLOOKUP($A31*100+L$3,Control!$A$13:$J$996,Control!$D$11)</f>
        <v>Nimbus</v>
      </c>
      <c r="M31" s="40" t="str">
        <f>VLOOKUP($A31*100+M$3,Control!$A$13:$J$996,Control!$D$11)</f>
        <v>Flood</v>
      </c>
    </row>
    <row r="32" spans="1:13">
      <c r="A32" s="17">
        <v>1949</v>
      </c>
      <c r="B32" s="40" t="str">
        <f>VLOOKUP($A32*100+B$3,Control!$A$13:$J$996,Control!$D$11)</f>
        <v>Nimbus</v>
      </c>
      <c r="C32" s="40" t="str">
        <f>VLOOKUP($A32*100+C$3,Control!$A$13:$J$996,Control!$D$11)</f>
        <v>Flood</v>
      </c>
      <c r="D32" s="40" t="str">
        <f>VLOOKUP($A32*100+D$3,Control!$A$13:$J$996,Control!$D$11)</f>
        <v>Nimbus</v>
      </c>
      <c r="E32" s="40" t="str">
        <f>VLOOKUP($A32*100+E$3,Control!$A$13:$J$996,Control!$D$11)</f>
        <v>Nimbus</v>
      </c>
      <c r="F32" s="40" t="str">
        <f>VLOOKUP($A32*100+F$3,Control!$A$13:$J$996,Control!$D$11)</f>
        <v>Nimbus</v>
      </c>
      <c r="G32" s="40" t="str">
        <f>VLOOKUP($A32*100+G$3,Control!$A$13:$J$996,Control!$D$11)</f>
        <v>Flood</v>
      </c>
      <c r="H32" s="40" t="str">
        <f>VLOOKUP($A32*100+H$3,Control!$A$13:$J$996,Control!$D$11)</f>
        <v>Flood</v>
      </c>
      <c r="I32" s="40" t="str">
        <f>VLOOKUP($A32*100+I$3,Control!$A$13:$J$996,Control!$D$11)</f>
        <v>Flood</v>
      </c>
      <c r="J32" s="40" t="str">
        <f>VLOOKUP($A32*100+J$3,Control!$A$13:$J$996,Control!$D$11)</f>
        <v>--</v>
      </c>
      <c r="K32" s="40" t="str">
        <f>VLOOKUP($A32*100+K$3,Control!$A$13:$J$996,Control!$D$11)</f>
        <v>--</v>
      </c>
      <c r="L32" s="40" t="str">
        <f>VLOOKUP($A32*100+L$3,Control!$A$13:$J$996,Control!$D$11)</f>
        <v>--</v>
      </c>
      <c r="M32" s="40" t="str">
        <f>VLOOKUP($A32*100+M$3,Control!$A$13:$J$996,Control!$D$11)</f>
        <v>--</v>
      </c>
    </row>
    <row r="33" spans="1:13">
      <c r="A33" s="17">
        <v>1950</v>
      </c>
      <c r="B33" s="40" t="str">
        <f>VLOOKUP($A33*100+B$3,Control!$A$13:$J$996,Control!$D$11)</f>
        <v>--</v>
      </c>
      <c r="C33" s="40" t="str">
        <f>VLOOKUP($A33*100+C$3,Control!$A$13:$J$996,Control!$D$11)</f>
        <v>Nimbus</v>
      </c>
      <c r="D33" s="40" t="str">
        <f>VLOOKUP($A33*100+D$3,Control!$A$13:$J$996,Control!$D$11)</f>
        <v>Nimbus</v>
      </c>
      <c r="E33" s="40" t="str">
        <f>VLOOKUP($A33*100+E$3,Control!$A$13:$J$996,Control!$D$11)</f>
        <v>Nimbus</v>
      </c>
      <c r="F33" s="40" t="str">
        <f>VLOOKUP($A33*100+F$3,Control!$A$13:$J$996,Control!$D$11)</f>
        <v>Flood</v>
      </c>
      <c r="G33" s="40" t="str">
        <f>VLOOKUP($A33*100+G$3,Control!$A$13:$J$996,Control!$D$11)</f>
        <v>Flood</v>
      </c>
      <c r="H33" s="40" t="str">
        <f>VLOOKUP($A33*100+H$3,Control!$A$13:$J$996,Control!$D$11)</f>
        <v>Flood</v>
      </c>
      <c r="I33" s="40" t="str">
        <f>VLOOKUP($A33*100+I$3,Control!$A$13:$J$996,Control!$D$11)</f>
        <v>Flood</v>
      </c>
      <c r="J33" s="40" t="str">
        <f>VLOOKUP($A33*100+J$3,Control!$A$13:$J$996,Control!$D$11)</f>
        <v>Flood</v>
      </c>
      <c r="K33" s="40" t="str">
        <f>VLOOKUP($A33*100+K$3,Control!$A$13:$J$996,Control!$D$11)</f>
        <v>--</v>
      </c>
      <c r="L33" s="40" t="str">
        <f>VLOOKUP($A33*100+L$3,Control!$A$13:$J$996,Control!$D$11)</f>
        <v>--</v>
      </c>
      <c r="M33" s="40" t="str">
        <f>VLOOKUP($A33*100+M$3,Control!$A$13:$J$996,Control!$D$11)</f>
        <v>--</v>
      </c>
    </row>
    <row r="34" spans="1:13">
      <c r="A34" s="17">
        <v>1951</v>
      </c>
      <c r="B34" s="40" t="str">
        <f>VLOOKUP($A34*100+B$3,Control!$A$13:$J$996,Control!$D$11)</f>
        <v>--</v>
      </c>
      <c r="C34" s="40" t="str">
        <f>VLOOKUP($A34*100+C$3,Control!$A$13:$J$996,Control!$D$11)</f>
        <v>Flood</v>
      </c>
      <c r="D34" s="40" t="str">
        <f>VLOOKUP($A34*100+D$3,Control!$A$13:$J$996,Control!$D$11)</f>
        <v>Flood</v>
      </c>
      <c r="E34" s="40" t="str">
        <f>VLOOKUP($A34*100+E$3,Control!$A$13:$J$996,Control!$D$11)</f>
        <v>Flood</v>
      </c>
      <c r="F34" s="40" t="str">
        <f>VLOOKUP($A34*100+F$3,Control!$A$13:$J$996,Control!$D$11)</f>
        <v>Flood</v>
      </c>
      <c r="G34" s="40" t="str">
        <f>VLOOKUP($A34*100+G$3,Control!$A$13:$J$996,Control!$D$11)</f>
        <v>Flood</v>
      </c>
      <c r="H34" s="40" t="str">
        <f>VLOOKUP($A34*100+H$3,Control!$A$13:$J$996,Control!$D$11)</f>
        <v>Flood</v>
      </c>
      <c r="I34" s="40" t="str">
        <f>VLOOKUP($A34*100+I$3,Control!$A$13:$J$996,Control!$D$11)</f>
        <v>Flood</v>
      </c>
      <c r="J34" s="40" t="str">
        <f>VLOOKUP($A34*100+J$3,Control!$A$13:$J$996,Control!$D$11)</f>
        <v>Flood</v>
      </c>
      <c r="K34" s="40" t="str">
        <f>VLOOKUP($A34*100+K$3,Control!$A$13:$J$996,Control!$D$11)</f>
        <v>--</v>
      </c>
      <c r="L34" s="40" t="str">
        <f>VLOOKUP($A34*100+L$3,Control!$A$13:$J$996,Control!$D$11)</f>
        <v>--</v>
      </c>
      <c r="M34" s="40" t="str">
        <f>VLOOKUP($A34*100+M$3,Control!$A$13:$J$996,Control!$D$11)</f>
        <v>--</v>
      </c>
    </row>
    <row r="35" spans="1:13">
      <c r="A35" s="17">
        <v>1952</v>
      </c>
      <c r="B35" s="40" t="str">
        <f>VLOOKUP($A35*100+B$3,Control!$A$13:$J$996,Control!$D$11)</f>
        <v>Nimbus</v>
      </c>
      <c r="C35" s="40" t="str">
        <f>VLOOKUP($A35*100+C$3,Control!$A$13:$J$996,Control!$D$11)</f>
        <v>--</v>
      </c>
      <c r="D35" s="40" t="str">
        <f>VLOOKUP($A35*100+D$3,Control!$A$13:$J$996,Control!$D$11)</f>
        <v>Flood</v>
      </c>
      <c r="E35" s="40" t="str">
        <f>VLOOKUP($A35*100+E$3,Control!$A$13:$J$996,Control!$D$11)</f>
        <v>Flood</v>
      </c>
      <c r="F35" s="40" t="str">
        <f>VLOOKUP($A35*100+F$3,Control!$A$13:$J$996,Control!$D$11)</f>
        <v>Flood</v>
      </c>
      <c r="G35" s="40" t="str">
        <f>VLOOKUP($A35*100+G$3,Control!$A$13:$J$996,Control!$D$11)</f>
        <v>Flood</v>
      </c>
      <c r="H35" s="40" t="str">
        <f>VLOOKUP($A35*100+H$3,Control!$A$13:$J$996,Control!$D$11)</f>
        <v>Flood</v>
      </c>
      <c r="I35" s="40" t="str">
        <f>VLOOKUP($A35*100+I$3,Control!$A$13:$J$996,Control!$D$11)</f>
        <v>Flood</v>
      </c>
      <c r="J35" s="40" t="str">
        <f>VLOOKUP($A35*100+J$3,Control!$A$13:$J$996,Control!$D$11)</f>
        <v>Flood</v>
      </c>
      <c r="K35" s="40" t="str">
        <f>VLOOKUP($A35*100+K$3,Control!$A$13:$J$996,Control!$D$11)</f>
        <v>Flood</v>
      </c>
      <c r="L35" s="40" t="str">
        <f>VLOOKUP($A35*100+L$3,Control!$A$13:$J$996,Control!$D$11)</f>
        <v>--</v>
      </c>
      <c r="M35" s="40" t="str">
        <f>VLOOKUP($A35*100+M$3,Control!$A$13:$J$996,Control!$D$11)</f>
        <v>--</v>
      </c>
    </row>
    <row r="36" spans="1:13">
      <c r="A36" s="17">
        <v>1953</v>
      </c>
      <c r="B36" s="40" t="str">
        <f>VLOOKUP($A36*100+B$3,Control!$A$13:$J$996,Control!$D$11)</f>
        <v>--</v>
      </c>
      <c r="C36" s="40" t="str">
        <f>VLOOKUP($A36*100+C$3,Control!$A$13:$J$996,Control!$D$11)</f>
        <v>--</v>
      </c>
      <c r="D36" s="40" t="str">
        <f>VLOOKUP($A36*100+D$3,Control!$A$13:$J$996,Control!$D$11)</f>
        <v>Nimbus</v>
      </c>
      <c r="E36" s="40" t="str">
        <f>VLOOKUP($A36*100+E$3,Control!$A$13:$J$996,Control!$D$11)</f>
        <v>Flood</v>
      </c>
      <c r="F36" s="40" t="str">
        <f>VLOOKUP($A36*100+F$3,Control!$A$13:$J$996,Control!$D$11)</f>
        <v>Flood</v>
      </c>
      <c r="G36" s="40" t="str">
        <f>VLOOKUP($A36*100+G$3,Control!$A$13:$J$996,Control!$D$11)</f>
        <v>Nimbus</v>
      </c>
      <c r="H36" s="40" t="str">
        <f>VLOOKUP($A36*100+H$3,Control!$A$13:$J$996,Control!$D$11)</f>
        <v>Flood</v>
      </c>
      <c r="I36" s="40" t="str">
        <f>VLOOKUP($A36*100+I$3,Control!$A$13:$J$996,Control!$D$11)</f>
        <v>Flood</v>
      </c>
      <c r="J36" s="40" t="str">
        <f>VLOOKUP($A36*100+J$3,Control!$A$13:$J$996,Control!$D$11)</f>
        <v>Flood</v>
      </c>
      <c r="K36" s="40" t="str">
        <f>VLOOKUP($A36*100+K$3,Control!$A$13:$J$996,Control!$D$11)</f>
        <v>--</v>
      </c>
      <c r="L36" s="40" t="str">
        <f>VLOOKUP($A36*100+L$3,Control!$A$13:$J$996,Control!$D$11)</f>
        <v>Flood</v>
      </c>
      <c r="M36" s="40" t="str">
        <f>VLOOKUP($A36*100+M$3,Control!$A$13:$J$996,Control!$D$11)</f>
        <v>--</v>
      </c>
    </row>
    <row r="37" spans="1:13">
      <c r="A37" s="17">
        <v>1954</v>
      </c>
      <c r="B37" s="40" t="str">
        <f>VLOOKUP($A37*100+B$3,Control!$A$13:$J$996,Control!$D$11)</f>
        <v>Nimbus</v>
      </c>
      <c r="C37" s="40" t="str">
        <f>VLOOKUP($A37*100+C$3,Control!$A$13:$J$996,Control!$D$11)</f>
        <v>--</v>
      </c>
      <c r="D37" s="40" t="str">
        <f>VLOOKUP($A37*100+D$3,Control!$A$13:$J$996,Control!$D$11)</f>
        <v>Nimbus</v>
      </c>
      <c r="E37" s="40" t="str">
        <f>VLOOKUP($A37*100+E$3,Control!$A$13:$J$996,Control!$D$11)</f>
        <v>Nimbus</v>
      </c>
      <c r="F37" s="40" t="str">
        <f>VLOOKUP($A37*100+F$3,Control!$A$13:$J$996,Control!$D$11)</f>
        <v>Flood</v>
      </c>
      <c r="G37" s="40" t="str">
        <f>VLOOKUP($A37*100+G$3,Control!$A$13:$J$996,Control!$D$11)</f>
        <v>Flood</v>
      </c>
      <c r="H37" s="40" t="str">
        <f>VLOOKUP($A37*100+H$3,Control!$A$13:$J$996,Control!$D$11)</f>
        <v>Flood</v>
      </c>
      <c r="I37" s="40" t="str">
        <f>VLOOKUP($A37*100+I$3,Control!$A$13:$J$996,Control!$D$11)</f>
        <v>Nimbus</v>
      </c>
      <c r="J37" s="40" t="str">
        <f>VLOOKUP($A37*100+J$3,Control!$A$13:$J$996,Control!$D$11)</f>
        <v>--</v>
      </c>
      <c r="K37" s="40" t="str">
        <f>VLOOKUP($A37*100+K$3,Control!$A$13:$J$996,Control!$D$11)</f>
        <v>--</v>
      </c>
      <c r="L37" s="40" t="str">
        <f>VLOOKUP($A37*100+L$3,Control!$A$13:$J$996,Control!$D$11)</f>
        <v>--</v>
      </c>
      <c r="M37" s="40" t="str">
        <f>VLOOKUP($A37*100+M$3,Control!$A$13:$J$996,Control!$D$11)</f>
        <v>Nimbus</v>
      </c>
    </row>
    <row r="38" spans="1:13">
      <c r="A38" s="17">
        <v>1955</v>
      </c>
      <c r="B38" s="40" t="str">
        <f>VLOOKUP($A38*100+B$3,Control!$A$13:$J$996,Control!$D$11)</f>
        <v>Nimbus</v>
      </c>
      <c r="C38" s="40" t="str">
        <f>VLOOKUP($A38*100+C$3,Control!$A$13:$J$996,Control!$D$11)</f>
        <v>Nimbus</v>
      </c>
      <c r="D38" s="40" t="str">
        <f>VLOOKUP($A38*100+D$3,Control!$A$13:$J$996,Control!$D$11)</f>
        <v>Nimbus</v>
      </c>
      <c r="E38" s="40" t="str">
        <f>VLOOKUP($A38*100+E$3,Control!$A$13:$J$996,Control!$D$11)</f>
        <v>Nimbus</v>
      </c>
      <c r="F38" s="40" t="str">
        <f>VLOOKUP($A38*100+F$3,Control!$A$13:$J$996,Control!$D$11)</f>
        <v>--</v>
      </c>
      <c r="G38" s="40" t="str">
        <f>VLOOKUP($A38*100+G$3,Control!$A$13:$J$996,Control!$D$11)</f>
        <v>--</v>
      </c>
      <c r="H38" s="40" t="str">
        <f>VLOOKUP($A38*100+H$3,Control!$A$13:$J$996,Control!$D$11)</f>
        <v>Nimbus</v>
      </c>
      <c r="I38" s="40" t="str">
        <f>VLOOKUP($A38*100+I$3,Control!$A$13:$J$996,Control!$D$11)</f>
        <v>Nimbus</v>
      </c>
      <c r="J38" s="40" t="str">
        <f>VLOOKUP($A38*100+J$3,Control!$A$13:$J$996,Control!$D$11)</f>
        <v>T. Min</v>
      </c>
      <c r="K38" s="40" t="str">
        <f>VLOOKUP($A38*100+K$3,Control!$A$13:$J$996,Control!$D$11)</f>
        <v>--</v>
      </c>
      <c r="L38" s="40" t="str">
        <f>VLOOKUP($A38*100+L$3,Control!$A$13:$J$996,Control!$D$11)</f>
        <v>--</v>
      </c>
      <c r="M38" s="40" t="str">
        <f>VLOOKUP($A38*100+M$3,Control!$A$13:$J$996,Control!$D$11)</f>
        <v>Nimbus</v>
      </c>
    </row>
    <row r="39" spans="1:13">
      <c r="A39" s="17">
        <v>1956</v>
      </c>
      <c r="B39" s="40" t="str">
        <f>VLOOKUP($A39*100+B$3,Control!$A$13:$J$996,Control!$D$11)</f>
        <v>--</v>
      </c>
      <c r="C39" s="40" t="str">
        <f>VLOOKUP($A39*100+C$3,Control!$A$13:$J$996,Control!$D$11)</f>
        <v>Nimbus</v>
      </c>
      <c r="D39" s="40" t="str">
        <f>VLOOKUP($A39*100+D$3,Control!$A$13:$J$996,Control!$D$11)</f>
        <v>Flood</v>
      </c>
      <c r="E39" s="40" t="str">
        <f>VLOOKUP($A39*100+E$3,Control!$A$13:$J$996,Control!$D$11)</f>
        <v>Flood</v>
      </c>
      <c r="F39" s="40" t="str">
        <f>VLOOKUP($A39*100+F$3,Control!$A$13:$J$996,Control!$D$11)</f>
        <v>Flood</v>
      </c>
      <c r="G39" s="40" t="str">
        <f>VLOOKUP($A39*100+G$3,Control!$A$13:$J$996,Control!$D$11)</f>
        <v>Flood</v>
      </c>
      <c r="H39" s="40" t="str">
        <f>VLOOKUP($A39*100+H$3,Control!$A$13:$J$996,Control!$D$11)</f>
        <v>Flood</v>
      </c>
      <c r="I39" s="40" t="str">
        <f>VLOOKUP($A39*100+I$3,Control!$A$13:$J$996,Control!$D$11)</f>
        <v>Flood</v>
      </c>
      <c r="J39" s="40" t="str">
        <f>VLOOKUP($A39*100+J$3,Control!$A$13:$J$996,Control!$D$11)</f>
        <v>Flood</v>
      </c>
      <c r="K39" s="40" t="str">
        <f>VLOOKUP($A39*100+K$3,Control!$A$13:$J$996,Control!$D$11)</f>
        <v>Flood</v>
      </c>
      <c r="L39" s="40" t="str">
        <f>VLOOKUP($A39*100+L$3,Control!$A$13:$J$996,Control!$D$11)</f>
        <v>Flood</v>
      </c>
      <c r="M39" s="40" t="str">
        <f>VLOOKUP($A39*100+M$3,Control!$A$13:$J$996,Control!$D$11)</f>
        <v>--</v>
      </c>
    </row>
    <row r="40" spans="1:13">
      <c r="A40" s="17">
        <v>1957</v>
      </c>
      <c r="B40" s="40" t="str">
        <f>VLOOKUP($A40*100+B$3,Control!$A$13:$J$996,Control!$D$11)</f>
        <v>Nimbus</v>
      </c>
      <c r="C40" s="40" t="str">
        <f>VLOOKUP($A40*100+C$3,Control!$A$13:$J$996,Control!$D$11)</f>
        <v>--</v>
      </c>
      <c r="D40" s="40" t="str">
        <f>VLOOKUP($A40*100+D$3,Control!$A$13:$J$996,Control!$D$11)</f>
        <v>Nimbus</v>
      </c>
      <c r="E40" s="40" t="str">
        <f>VLOOKUP($A40*100+E$3,Control!$A$13:$J$996,Control!$D$11)</f>
        <v>Nimbus</v>
      </c>
      <c r="F40" s="40" t="str">
        <f>VLOOKUP($A40*100+F$3,Control!$A$13:$J$996,Control!$D$11)</f>
        <v>Flood</v>
      </c>
      <c r="G40" s="40" t="str">
        <f>VLOOKUP($A40*100+G$3,Control!$A$13:$J$996,Control!$D$11)</f>
        <v>Flood</v>
      </c>
      <c r="H40" s="40" t="str">
        <f>VLOOKUP($A40*100+H$3,Control!$A$13:$J$996,Control!$D$11)</f>
        <v>Nimbus</v>
      </c>
      <c r="I40" s="40" t="str">
        <f>VLOOKUP($A40*100+I$3,Control!$A$13:$J$996,Control!$D$11)</f>
        <v>Flood</v>
      </c>
      <c r="J40" s="40" t="str">
        <f>VLOOKUP($A40*100+J$3,Control!$A$13:$J$996,Control!$D$11)</f>
        <v>Flood</v>
      </c>
      <c r="K40" s="40" t="str">
        <f>VLOOKUP($A40*100+K$3,Control!$A$13:$J$996,Control!$D$11)</f>
        <v>--</v>
      </c>
      <c r="L40" s="40" t="str">
        <f>VLOOKUP($A40*100+L$3,Control!$A$13:$J$996,Control!$D$11)</f>
        <v>--</v>
      </c>
      <c r="M40" s="40" t="str">
        <f>VLOOKUP($A40*100+M$3,Control!$A$13:$J$996,Control!$D$11)</f>
        <v>--</v>
      </c>
    </row>
    <row r="41" spans="1:13">
      <c r="A41" s="17">
        <v>1958</v>
      </c>
      <c r="B41" s="40" t="str">
        <f>VLOOKUP($A41*100+B$3,Control!$A$13:$J$996,Control!$D$11)</f>
        <v>Nimbus</v>
      </c>
      <c r="C41" s="40" t="str">
        <f>VLOOKUP($A41*100+C$3,Control!$A$13:$J$996,Control!$D$11)</f>
        <v>Nimbus</v>
      </c>
      <c r="D41" s="40" t="str">
        <f>VLOOKUP($A41*100+D$3,Control!$A$13:$J$996,Control!$D$11)</f>
        <v>Nimbus</v>
      </c>
      <c r="E41" s="40" t="str">
        <f>VLOOKUP($A41*100+E$3,Control!$A$13:$J$996,Control!$D$11)</f>
        <v>Flood</v>
      </c>
      <c r="F41" s="40" t="str">
        <f>VLOOKUP($A41*100+F$3,Control!$A$13:$J$996,Control!$D$11)</f>
        <v>Flood</v>
      </c>
      <c r="G41" s="40" t="str">
        <f>VLOOKUP($A41*100+G$3,Control!$A$13:$J$996,Control!$D$11)</f>
        <v>Flood</v>
      </c>
      <c r="H41" s="40" t="str">
        <f>VLOOKUP($A41*100+H$3,Control!$A$13:$J$996,Control!$D$11)</f>
        <v>Flood</v>
      </c>
      <c r="I41" s="40" t="str">
        <f>VLOOKUP($A41*100+I$3,Control!$A$13:$J$996,Control!$D$11)</f>
        <v>Flood</v>
      </c>
      <c r="J41" s="40" t="str">
        <f>VLOOKUP($A41*100+J$3,Control!$A$13:$J$996,Control!$D$11)</f>
        <v>Flood</v>
      </c>
      <c r="K41" s="40" t="str">
        <f>VLOOKUP($A41*100+K$3,Control!$A$13:$J$996,Control!$D$11)</f>
        <v>Flood</v>
      </c>
      <c r="L41" s="40" t="str">
        <f>VLOOKUP($A41*100+L$3,Control!$A$13:$J$996,Control!$D$11)</f>
        <v>Flood</v>
      </c>
      <c r="M41" s="40" t="str">
        <f>VLOOKUP($A41*100+M$3,Control!$A$13:$J$996,Control!$D$11)</f>
        <v>Flood</v>
      </c>
    </row>
    <row r="42" spans="1:13">
      <c r="A42" s="17">
        <v>1959</v>
      </c>
      <c r="B42" s="40" t="str">
        <f>VLOOKUP($A42*100+B$3,Control!$A$13:$J$996,Control!$D$11)</f>
        <v>Nimbus</v>
      </c>
      <c r="C42" s="40" t="str">
        <f>VLOOKUP($A42*100+C$3,Control!$A$13:$J$996,Control!$D$11)</f>
        <v>--</v>
      </c>
      <c r="D42" s="40" t="str">
        <f>VLOOKUP($A42*100+D$3,Control!$A$13:$J$996,Control!$D$11)</f>
        <v>Nimbus</v>
      </c>
      <c r="E42" s="40" t="str">
        <f>VLOOKUP($A42*100+E$3,Control!$A$13:$J$996,Control!$D$11)</f>
        <v>Nimbus</v>
      </c>
      <c r="F42" s="40" t="str">
        <f>VLOOKUP($A42*100+F$3,Control!$A$13:$J$996,Control!$D$11)</f>
        <v>Flood</v>
      </c>
      <c r="G42" s="40" t="str">
        <f>VLOOKUP($A42*100+G$3,Control!$A$13:$J$996,Control!$D$11)</f>
        <v>--</v>
      </c>
      <c r="H42" s="40" t="str">
        <f>VLOOKUP($A42*100+H$3,Control!$A$13:$J$996,Control!$D$11)</f>
        <v>Nimbus</v>
      </c>
      <c r="I42" s="40" t="str">
        <f>VLOOKUP($A42*100+I$3,Control!$A$13:$J$996,Control!$D$11)</f>
        <v>Nimbus</v>
      </c>
      <c r="J42" s="40" t="str">
        <f>VLOOKUP($A42*100+J$3,Control!$A$13:$J$996,Control!$D$11)</f>
        <v>--</v>
      </c>
      <c r="K42" s="40" t="str">
        <f>VLOOKUP($A42*100+K$3,Control!$A$13:$J$996,Control!$D$11)</f>
        <v>--</v>
      </c>
      <c r="L42" s="40" t="str">
        <f>VLOOKUP($A42*100+L$3,Control!$A$13:$J$996,Control!$D$11)</f>
        <v>Nimbus</v>
      </c>
      <c r="M42" s="40" t="str">
        <f>VLOOKUP($A42*100+M$3,Control!$A$13:$J$996,Control!$D$11)</f>
        <v>Nimbus</v>
      </c>
    </row>
    <row r="43" spans="1:13">
      <c r="A43" s="17">
        <v>1960</v>
      </c>
      <c r="B43" s="40" t="str">
        <f>VLOOKUP($A43*100+B$3,Control!$A$13:$J$996,Control!$D$11)</f>
        <v>Nimbus</v>
      </c>
      <c r="C43" s="40" t="str">
        <f>VLOOKUP($A43*100+C$3,Control!$A$13:$J$996,Control!$D$11)</f>
        <v>Nimbus</v>
      </c>
      <c r="D43" s="40" t="str">
        <f>VLOOKUP($A43*100+D$3,Control!$A$13:$J$996,Control!$D$11)</f>
        <v>Nimbus</v>
      </c>
      <c r="E43" s="40" t="str">
        <f>VLOOKUP($A43*100+E$3,Control!$A$13:$J$996,Control!$D$11)</f>
        <v>Nimbus</v>
      </c>
      <c r="F43" s="40" t="str">
        <f>VLOOKUP($A43*100+F$3,Control!$A$13:$J$996,Control!$D$11)</f>
        <v>Nimbus</v>
      </c>
      <c r="G43" s="40" t="str">
        <f>VLOOKUP($A43*100+G$3,Control!$A$13:$J$996,Control!$D$11)</f>
        <v>Flood</v>
      </c>
      <c r="H43" s="40" t="str">
        <f>VLOOKUP($A43*100+H$3,Control!$A$13:$J$996,Control!$D$11)</f>
        <v>T. Min</v>
      </c>
      <c r="I43" s="40" t="str">
        <f>VLOOKUP($A43*100+I$3,Control!$A$13:$J$996,Control!$D$11)</f>
        <v>Nimbus</v>
      </c>
      <c r="J43" s="40" t="str">
        <f>VLOOKUP($A43*100+J$3,Control!$A$13:$J$996,Control!$D$11)</f>
        <v>--</v>
      </c>
      <c r="K43" s="40" t="str">
        <f>VLOOKUP($A43*100+K$3,Control!$A$13:$J$996,Control!$D$11)</f>
        <v>--</v>
      </c>
      <c r="L43" s="40" t="str">
        <f>VLOOKUP($A43*100+L$3,Control!$A$13:$J$996,Control!$D$11)</f>
        <v>Nimbus</v>
      </c>
      <c r="M43" s="40" t="str">
        <f>VLOOKUP($A43*100+M$3,Control!$A$13:$J$996,Control!$D$11)</f>
        <v>Nimbus</v>
      </c>
    </row>
    <row r="44" spans="1:13">
      <c r="A44" s="17">
        <v>1961</v>
      </c>
      <c r="B44" s="40" t="str">
        <f>VLOOKUP($A44*100+B$3,Control!$A$13:$J$996,Control!$D$11)</f>
        <v>Nimbus</v>
      </c>
      <c r="C44" s="40" t="str">
        <f>VLOOKUP($A44*100+C$3,Control!$A$13:$J$996,Control!$D$11)</f>
        <v>Nimbus</v>
      </c>
      <c r="D44" s="40" t="str">
        <f>VLOOKUP($A44*100+D$3,Control!$A$13:$J$996,Control!$D$11)</f>
        <v>Nimbus</v>
      </c>
      <c r="E44" s="40" t="str">
        <f>VLOOKUP($A44*100+E$3,Control!$A$13:$J$996,Control!$D$11)</f>
        <v>Nimbus</v>
      </c>
      <c r="F44" s="40" t="str">
        <f>VLOOKUP($A44*100+F$3,Control!$A$13:$J$996,Control!$D$11)</f>
        <v>Nimbus</v>
      </c>
      <c r="G44" s="40" t="str">
        <f>VLOOKUP($A44*100+G$3,Control!$A$13:$J$996,Control!$D$11)</f>
        <v>Nimbus</v>
      </c>
      <c r="H44" s="40" t="str">
        <f>VLOOKUP($A44*100+H$3,Control!$A$13:$J$996,Control!$D$11)</f>
        <v>Nimbus</v>
      </c>
      <c r="I44" s="40" t="str">
        <f>VLOOKUP($A44*100+I$3,Control!$A$13:$J$996,Control!$D$11)</f>
        <v>Nimbus</v>
      </c>
      <c r="J44" s="40" t="str">
        <f>VLOOKUP($A44*100+J$3,Control!$A$13:$J$996,Control!$D$11)</f>
        <v>T. Min</v>
      </c>
      <c r="K44" s="40" t="str">
        <f>VLOOKUP($A44*100+K$3,Control!$A$13:$J$996,Control!$D$11)</f>
        <v>--</v>
      </c>
      <c r="L44" s="40" t="str">
        <f>VLOOKUP($A44*100+L$3,Control!$A$13:$J$996,Control!$D$11)</f>
        <v>Nimbus</v>
      </c>
      <c r="M44" s="40" t="str">
        <f>VLOOKUP($A44*100+M$3,Control!$A$13:$J$996,Control!$D$11)</f>
        <v>Nimbus</v>
      </c>
    </row>
    <row r="45" spans="1:13">
      <c r="A45" s="17">
        <v>1962</v>
      </c>
      <c r="B45" s="40" t="str">
        <f>VLOOKUP($A45*100+B$3,Control!$A$13:$J$996,Control!$D$11)</f>
        <v>Nimbus</v>
      </c>
      <c r="C45" s="40" t="str">
        <f>VLOOKUP($A45*100+C$3,Control!$A$13:$J$996,Control!$D$11)</f>
        <v>Nimbus</v>
      </c>
      <c r="D45" s="40" t="str">
        <f>VLOOKUP($A45*100+D$3,Control!$A$13:$J$996,Control!$D$11)</f>
        <v>Nimbus</v>
      </c>
      <c r="E45" s="40" t="str">
        <f>VLOOKUP($A45*100+E$3,Control!$A$13:$J$996,Control!$D$11)</f>
        <v>Nimbus</v>
      </c>
      <c r="F45" s="40" t="str">
        <f>VLOOKUP($A45*100+F$3,Control!$A$13:$J$996,Control!$D$11)</f>
        <v>Flood</v>
      </c>
      <c r="G45" s="40" t="str">
        <f>VLOOKUP($A45*100+G$3,Control!$A$13:$J$996,Control!$D$11)</f>
        <v>Flood</v>
      </c>
      <c r="H45" s="40" t="str">
        <f>VLOOKUP($A45*100+H$3,Control!$A$13:$J$996,Control!$D$11)</f>
        <v>Flood</v>
      </c>
      <c r="I45" s="40" t="str">
        <f>VLOOKUP($A45*100+I$3,Control!$A$13:$J$996,Control!$D$11)</f>
        <v>Flood</v>
      </c>
      <c r="J45" s="40" t="str">
        <f>VLOOKUP($A45*100+J$3,Control!$A$13:$J$996,Control!$D$11)</f>
        <v>Flood</v>
      </c>
      <c r="K45" s="40" t="str">
        <f>VLOOKUP($A45*100+K$3,Control!$A$13:$J$996,Control!$D$11)</f>
        <v>--</v>
      </c>
      <c r="L45" s="40" t="str">
        <f>VLOOKUP($A45*100+L$3,Control!$A$13:$J$996,Control!$D$11)</f>
        <v>--</v>
      </c>
      <c r="M45" s="40" t="str">
        <f>VLOOKUP($A45*100+M$3,Control!$A$13:$J$996,Control!$D$11)</f>
        <v>--</v>
      </c>
    </row>
    <row r="46" spans="1:13">
      <c r="A46" s="17">
        <v>1963</v>
      </c>
      <c r="B46" s="40" t="str">
        <f>VLOOKUP($A46*100+B$3,Control!$A$13:$J$996,Control!$D$11)</f>
        <v>Flood</v>
      </c>
      <c r="C46" s="40" t="str">
        <f>VLOOKUP($A46*100+C$3,Control!$A$13:$J$996,Control!$D$11)</f>
        <v>Flood</v>
      </c>
      <c r="D46" s="40" t="str">
        <f>VLOOKUP($A46*100+D$3,Control!$A$13:$J$996,Control!$D$11)</f>
        <v>Flood</v>
      </c>
      <c r="E46" s="40" t="str">
        <f>VLOOKUP($A46*100+E$3,Control!$A$13:$J$996,Control!$D$11)</f>
        <v>Flood</v>
      </c>
      <c r="F46" s="40" t="str">
        <f>VLOOKUP($A46*100+F$3,Control!$A$13:$J$996,Control!$D$11)</f>
        <v>Flood</v>
      </c>
      <c r="G46" s="40" t="str">
        <f>VLOOKUP($A46*100+G$3,Control!$A$13:$J$996,Control!$D$11)</f>
        <v>Nimbus</v>
      </c>
      <c r="H46" s="40" t="str">
        <f>VLOOKUP($A46*100+H$3,Control!$A$13:$J$996,Control!$D$11)</f>
        <v>Flood</v>
      </c>
      <c r="I46" s="40" t="str">
        <f>VLOOKUP($A46*100+I$3,Control!$A$13:$J$996,Control!$D$11)</f>
        <v>Flood</v>
      </c>
      <c r="J46" s="40" t="str">
        <f>VLOOKUP($A46*100+J$3,Control!$A$13:$J$996,Control!$D$11)</f>
        <v>Flood</v>
      </c>
      <c r="K46" s="40" t="str">
        <f>VLOOKUP($A46*100+K$3,Control!$A$13:$J$996,Control!$D$11)</f>
        <v>--</v>
      </c>
      <c r="L46" s="40" t="str">
        <f>VLOOKUP($A46*100+L$3,Control!$A$13:$J$996,Control!$D$11)</f>
        <v>Nimbus</v>
      </c>
      <c r="M46" s="40" t="str">
        <f>VLOOKUP($A46*100+M$3,Control!$A$13:$J$996,Control!$D$11)</f>
        <v>--</v>
      </c>
    </row>
    <row r="47" spans="1:13">
      <c r="A47" s="17">
        <v>1964</v>
      </c>
      <c r="B47" s="40" t="str">
        <f>VLOOKUP($A47*100+B$3,Control!$A$13:$J$996,Control!$D$11)</f>
        <v>Nimbus</v>
      </c>
      <c r="C47" s="40" t="str">
        <f>VLOOKUP($A47*100+C$3,Control!$A$13:$J$996,Control!$D$11)</f>
        <v>Flood</v>
      </c>
      <c r="D47" s="40" t="str">
        <f>VLOOKUP($A47*100+D$3,Control!$A$13:$J$996,Control!$D$11)</f>
        <v>Nimbus</v>
      </c>
      <c r="E47" s="40" t="str">
        <f>VLOOKUP($A47*100+E$3,Control!$A$13:$J$996,Control!$D$11)</f>
        <v>Flood</v>
      </c>
      <c r="F47" s="40" t="str">
        <f>VLOOKUP($A47*100+F$3,Control!$A$13:$J$996,Control!$D$11)</f>
        <v>Flood</v>
      </c>
      <c r="G47" s="40" t="str">
        <f>VLOOKUP($A47*100+G$3,Control!$A$13:$J$996,Control!$D$11)</f>
        <v>Nimbus</v>
      </c>
      <c r="H47" s="40" t="str">
        <f>VLOOKUP($A47*100+H$3,Control!$A$13:$J$996,Control!$D$11)</f>
        <v>T. Min</v>
      </c>
      <c r="I47" s="40" t="str">
        <f>VLOOKUP($A47*100+I$3,Control!$A$13:$J$996,Control!$D$11)</f>
        <v>Nimbus</v>
      </c>
      <c r="J47" s="40" t="str">
        <f>VLOOKUP($A47*100+J$3,Control!$A$13:$J$996,Control!$D$11)</f>
        <v>T. Min</v>
      </c>
      <c r="K47" s="40" t="str">
        <f>VLOOKUP($A47*100+K$3,Control!$A$13:$J$996,Control!$D$11)</f>
        <v>--</v>
      </c>
      <c r="L47" s="40" t="str">
        <f>VLOOKUP($A47*100+L$3,Control!$A$13:$J$996,Control!$D$11)</f>
        <v>--</v>
      </c>
      <c r="M47" s="40" t="str">
        <f>VLOOKUP($A47*100+M$3,Control!$A$13:$J$996,Control!$D$11)</f>
        <v>--</v>
      </c>
    </row>
    <row r="48" spans="1:13">
      <c r="A48" s="17">
        <v>1965</v>
      </c>
      <c r="B48" s="40" t="str">
        <f>VLOOKUP($A48*100+B$3,Control!$A$13:$J$996,Control!$D$11)</f>
        <v>--</v>
      </c>
      <c r="C48" s="40" t="str">
        <f>VLOOKUP($A48*100+C$3,Control!$A$13:$J$996,Control!$D$11)</f>
        <v>Nimbus</v>
      </c>
      <c r="D48" s="40" t="str">
        <f>VLOOKUP($A48*100+D$3,Control!$A$13:$J$996,Control!$D$11)</f>
        <v>Flood</v>
      </c>
      <c r="E48" s="40" t="str">
        <f>VLOOKUP($A48*100+E$3,Control!$A$13:$J$996,Control!$D$11)</f>
        <v>Flood</v>
      </c>
      <c r="F48" s="40" t="str">
        <f>VLOOKUP($A48*100+F$3,Control!$A$13:$J$996,Control!$D$11)</f>
        <v>Flood</v>
      </c>
      <c r="G48" s="40" t="str">
        <f>VLOOKUP($A48*100+G$3,Control!$A$13:$J$996,Control!$D$11)</f>
        <v>Nimbus</v>
      </c>
      <c r="H48" s="40" t="str">
        <f>VLOOKUP($A48*100+H$3,Control!$A$13:$J$996,Control!$D$11)</f>
        <v>Flood</v>
      </c>
      <c r="I48" s="40" t="str">
        <f>VLOOKUP($A48*100+I$3,Control!$A$13:$J$996,Control!$D$11)</f>
        <v>Flood</v>
      </c>
      <c r="J48" s="40" t="str">
        <f>VLOOKUP($A48*100+J$3,Control!$A$13:$J$996,Control!$D$11)</f>
        <v>Flood</v>
      </c>
      <c r="K48" s="40" t="str">
        <f>VLOOKUP($A48*100+K$3,Control!$A$13:$J$996,Control!$D$11)</f>
        <v>--</v>
      </c>
      <c r="L48" s="40" t="str">
        <f>VLOOKUP($A48*100+L$3,Control!$A$13:$J$996,Control!$D$11)</f>
        <v>Flood</v>
      </c>
      <c r="M48" s="40" t="str">
        <f>VLOOKUP($A48*100+M$3,Control!$A$13:$J$996,Control!$D$11)</f>
        <v>--</v>
      </c>
    </row>
    <row r="49" spans="1:13">
      <c r="A49" s="17">
        <v>1966</v>
      </c>
      <c r="B49" s="40" t="str">
        <f>VLOOKUP($A49*100+B$3,Control!$A$13:$J$996,Control!$D$11)</f>
        <v>--</v>
      </c>
      <c r="C49" s="40" t="str">
        <f>VLOOKUP($A49*100+C$3,Control!$A$13:$J$996,Control!$D$11)</f>
        <v>Nimbus</v>
      </c>
      <c r="D49" s="40" t="str">
        <f>VLOOKUP($A49*100+D$3,Control!$A$13:$J$996,Control!$D$11)</f>
        <v>Nimbus</v>
      </c>
      <c r="E49" s="40" t="str">
        <f>VLOOKUP($A49*100+E$3,Control!$A$13:$J$996,Control!$D$11)</f>
        <v>Flood</v>
      </c>
      <c r="F49" s="40" t="str">
        <f>VLOOKUP($A49*100+F$3,Control!$A$13:$J$996,Control!$D$11)</f>
        <v>Flood</v>
      </c>
      <c r="G49" s="40" t="str">
        <f>VLOOKUP($A49*100+G$3,Control!$A$13:$J$996,Control!$D$11)</f>
        <v>Flood</v>
      </c>
      <c r="H49" s="40" t="str">
        <f>VLOOKUP($A49*100+H$3,Control!$A$13:$J$996,Control!$D$11)</f>
        <v>Flood</v>
      </c>
      <c r="I49" s="40" t="str">
        <f>VLOOKUP($A49*100+I$3,Control!$A$13:$J$996,Control!$D$11)</f>
        <v>Nimbus</v>
      </c>
      <c r="J49" s="40" t="str">
        <f>VLOOKUP($A49*100+J$3,Control!$A$13:$J$996,Control!$D$11)</f>
        <v>--</v>
      </c>
      <c r="K49" s="40" t="str">
        <f>VLOOKUP($A49*100+K$3,Control!$A$13:$J$996,Control!$D$11)</f>
        <v>--</v>
      </c>
      <c r="L49" s="40" t="str">
        <f>VLOOKUP($A49*100+L$3,Control!$A$13:$J$996,Control!$D$11)</f>
        <v>--</v>
      </c>
      <c r="M49" s="40" t="str">
        <f>VLOOKUP($A49*100+M$3,Control!$A$13:$J$996,Control!$D$11)</f>
        <v>Nimbus</v>
      </c>
    </row>
    <row r="50" spans="1:13">
      <c r="A50" s="17">
        <v>1967</v>
      </c>
      <c r="B50" s="40" t="str">
        <f>VLOOKUP($A50*100+B$3,Control!$A$13:$J$996,Control!$D$11)</f>
        <v>Nimbus</v>
      </c>
      <c r="C50" s="40" t="str">
        <f>VLOOKUP($A50*100+C$3,Control!$A$13:$J$996,Control!$D$11)</f>
        <v>Nimbus</v>
      </c>
      <c r="D50" s="40" t="str">
        <f>VLOOKUP($A50*100+D$3,Control!$A$13:$J$996,Control!$D$11)</f>
        <v>Nimbus</v>
      </c>
      <c r="E50" s="40" t="str">
        <f>VLOOKUP($A50*100+E$3,Control!$A$13:$J$996,Control!$D$11)</f>
        <v>Flood</v>
      </c>
      <c r="F50" s="40" t="str">
        <f>VLOOKUP($A50*100+F$3,Control!$A$13:$J$996,Control!$D$11)</f>
        <v>Flood</v>
      </c>
      <c r="G50" s="40" t="str">
        <f>VLOOKUP($A50*100+G$3,Control!$A$13:$J$996,Control!$D$11)</f>
        <v>Flood</v>
      </c>
      <c r="H50" s="40" t="str">
        <f>VLOOKUP($A50*100+H$3,Control!$A$13:$J$996,Control!$D$11)</f>
        <v>Flood</v>
      </c>
      <c r="I50" s="40" t="str">
        <f>VLOOKUP($A50*100+I$3,Control!$A$13:$J$996,Control!$D$11)</f>
        <v>Flood</v>
      </c>
      <c r="J50" s="40" t="str">
        <f>VLOOKUP($A50*100+J$3,Control!$A$13:$J$996,Control!$D$11)</f>
        <v>Flood</v>
      </c>
      <c r="K50" s="40" t="str">
        <f>VLOOKUP($A50*100+K$3,Control!$A$13:$J$996,Control!$D$11)</f>
        <v>Flood</v>
      </c>
      <c r="L50" s="40" t="str">
        <f>VLOOKUP($A50*100+L$3,Control!$A$13:$J$996,Control!$D$11)</f>
        <v>Flood</v>
      </c>
      <c r="M50" s="40" t="str">
        <f>VLOOKUP($A50*100+M$3,Control!$A$13:$J$996,Control!$D$11)</f>
        <v>Flood</v>
      </c>
    </row>
    <row r="51" spans="1:13">
      <c r="A51" s="17">
        <v>1968</v>
      </c>
      <c r="B51" s="40" t="str">
        <f>VLOOKUP($A51*100+B$3,Control!$A$13:$J$996,Control!$D$11)</f>
        <v>Nimbus</v>
      </c>
      <c r="C51" s="40" t="str">
        <f>VLOOKUP($A51*100+C$3,Control!$A$13:$J$996,Control!$D$11)</f>
        <v>--</v>
      </c>
      <c r="D51" s="40" t="str">
        <f>VLOOKUP($A51*100+D$3,Control!$A$13:$J$996,Control!$D$11)</f>
        <v>Nimbus</v>
      </c>
      <c r="E51" s="40" t="str">
        <f>VLOOKUP($A51*100+E$3,Control!$A$13:$J$996,Control!$D$11)</f>
        <v>Flood</v>
      </c>
      <c r="F51" s="40" t="str">
        <f>VLOOKUP($A51*100+F$3,Control!$A$13:$J$996,Control!$D$11)</f>
        <v>Flood</v>
      </c>
      <c r="G51" s="40" t="str">
        <f>VLOOKUP($A51*100+G$3,Control!$A$13:$J$996,Control!$D$11)</f>
        <v>Flood</v>
      </c>
      <c r="H51" s="40" t="str">
        <f>VLOOKUP($A51*100+H$3,Control!$A$13:$J$996,Control!$D$11)</f>
        <v>Nimbus</v>
      </c>
      <c r="I51" s="40" t="str">
        <f>VLOOKUP($A51*100+I$3,Control!$A$13:$J$996,Control!$D$11)</f>
        <v>Nimbus</v>
      </c>
      <c r="J51" s="40" t="str">
        <f>VLOOKUP($A51*100+J$3,Control!$A$13:$J$996,Control!$D$11)</f>
        <v>--</v>
      </c>
      <c r="K51" s="40" t="str">
        <f>VLOOKUP($A51*100+K$3,Control!$A$13:$J$996,Control!$D$11)</f>
        <v>--</v>
      </c>
      <c r="L51" s="40" t="str">
        <f>VLOOKUP($A51*100+L$3,Control!$A$13:$J$996,Control!$D$11)</f>
        <v>Nimbus</v>
      </c>
      <c r="M51" s="40" t="str">
        <f>VLOOKUP($A51*100+M$3,Control!$A$13:$J$996,Control!$D$11)</f>
        <v>Nimbus</v>
      </c>
    </row>
    <row r="52" spans="1:13">
      <c r="A52" s="17">
        <v>1969</v>
      </c>
      <c r="B52" s="40" t="str">
        <f>VLOOKUP($A52*100+B$3,Control!$A$13:$J$996,Control!$D$11)</f>
        <v>Nimbus</v>
      </c>
      <c r="C52" s="40" t="str">
        <f>VLOOKUP($A52*100+C$3,Control!$A$13:$J$996,Control!$D$11)</f>
        <v>Nimbus</v>
      </c>
      <c r="D52" s="40" t="str">
        <f>VLOOKUP($A52*100+D$3,Control!$A$13:$J$996,Control!$D$11)</f>
        <v>Nimbus</v>
      </c>
      <c r="E52" s="40" t="str">
        <f>VLOOKUP($A52*100+E$3,Control!$A$13:$J$996,Control!$D$11)</f>
        <v>Flood</v>
      </c>
      <c r="F52" s="40" t="str">
        <f>VLOOKUP($A52*100+F$3,Control!$A$13:$J$996,Control!$D$11)</f>
        <v>Flood</v>
      </c>
      <c r="G52" s="40" t="str">
        <f>VLOOKUP($A52*100+G$3,Control!$A$13:$J$996,Control!$D$11)</f>
        <v>Flood</v>
      </c>
      <c r="H52" s="40" t="str">
        <f>VLOOKUP($A52*100+H$3,Control!$A$13:$J$996,Control!$D$11)</f>
        <v>Flood</v>
      </c>
      <c r="I52" s="40" t="str">
        <f>VLOOKUP($A52*100+I$3,Control!$A$13:$J$996,Control!$D$11)</f>
        <v>Flood</v>
      </c>
      <c r="J52" s="40" t="str">
        <f>VLOOKUP($A52*100+J$3,Control!$A$13:$J$996,Control!$D$11)</f>
        <v>Flood</v>
      </c>
      <c r="K52" s="40" t="str">
        <f>VLOOKUP($A52*100+K$3,Control!$A$13:$J$996,Control!$D$11)</f>
        <v>--</v>
      </c>
      <c r="L52" s="40" t="str">
        <f>VLOOKUP($A52*100+L$3,Control!$A$13:$J$996,Control!$D$11)</f>
        <v>--</v>
      </c>
      <c r="M52" s="40" t="str">
        <f>VLOOKUP($A52*100+M$3,Control!$A$13:$J$996,Control!$D$11)</f>
        <v>--</v>
      </c>
    </row>
    <row r="53" spans="1:13">
      <c r="A53" s="17">
        <v>1970</v>
      </c>
      <c r="B53" s="40" t="str">
        <f>VLOOKUP($A53*100+B$3,Control!$A$13:$J$996,Control!$D$11)</f>
        <v>Nimbus</v>
      </c>
      <c r="C53" s="40" t="str">
        <f>VLOOKUP($A53*100+C$3,Control!$A$13:$J$996,Control!$D$11)</f>
        <v>T. Min</v>
      </c>
      <c r="D53" s="40" t="str">
        <f>VLOOKUP($A53*100+D$3,Control!$A$13:$J$996,Control!$D$11)</f>
        <v>Flood</v>
      </c>
      <c r="E53" s="40" t="str">
        <f>VLOOKUP($A53*100+E$3,Control!$A$13:$J$996,Control!$D$11)</f>
        <v>Flood</v>
      </c>
      <c r="F53" s="40" t="str">
        <f>VLOOKUP($A53*100+F$3,Control!$A$13:$J$996,Control!$D$11)</f>
        <v>Flood</v>
      </c>
      <c r="G53" s="40" t="str">
        <f>VLOOKUP($A53*100+G$3,Control!$A$13:$J$996,Control!$D$11)</f>
        <v>Flood</v>
      </c>
      <c r="H53" s="40" t="str">
        <f>VLOOKUP($A53*100+H$3,Control!$A$13:$J$996,Control!$D$11)</f>
        <v>Nimbus</v>
      </c>
      <c r="I53" s="40" t="str">
        <f>VLOOKUP($A53*100+I$3,Control!$A$13:$J$996,Control!$D$11)</f>
        <v>Nimbus</v>
      </c>
      <c r="J53" s="40" t="str">
        <f>VLOOKUP($A53*100+J$3,Control!$A$13:$J$996,Control!$D$11)</f>
        <v>--</v>
      </c>
      <c r="K53" s="40" t="str">
        <f>VLOOKUP($A53*100+K$3,Control!$A$13:$J$996,Control!$D$11)</f>
        <v>--</v>
      </c>
      <c r="L53" s="40" t="str">
        <f>VLOOKUP($A53*100+L$3,Control!$A$13:$J$996,Control!$D$11)</f>
        <v>--</v>
      </c>
      <c r="M53" s="40" t="str">
        <f>VLOOKUP($A53*100+M$3,Control!$A$13:$J$996,Control!$D$11)</f>
        <v>--</v>
      </c>
    </row>
    <row r="54" spans="1:13">
      <c r="A54" s="17">
        <v>1971</v>
      </c>
      <c r="B54" s="40" t="str">
        <f>VLOOKUP($A54*100+B$3,Control!$A$13:$J$996,Control!$D$11)</f>
        <v>Nimbus</v>
      </c>
      <c r="C54" s="40" t="str">
        <f>VLOOKUP($A54*100+C$3,Control!$A$13:$J$996,Control!$D$11)</f>
        <v>Nimbus</v>
      </c>
      <c r="D54" s="40" t="str">
        <f>VLOOKUP($A54*100+D$3,Control!$A$13:$J$996,Control!$D$11)</f>
        <v>Flood</v>
      </c>
      <c r="E54" s="40" t="str">
        <f>VLOOKUP($A54*100+E$3,Control!$A$13:$J$996,Control!$D$11)</f>
        <v>Flood</v>
      </c>
      <c r="F54" s="40" t="str">
        <f>VLOOKUP($A54*100+F$3,Control!$A$13:$J$996,Control!$D$11)</f>
        <v>Flood</v>
      </c>
      <c r="G54" s="40" t="str">
        <f>VLOOKUP($A54*100+G$3,Control!$A$13:$J$996,Control!$D$11)</f>
        <v>Flood</v>
      </c>
      <c r="H54" s="40" t="str">
        <f>VLOOKUP($A54*100+H$3,Control!$A$13:$J$996,Control!$D$11)</f>
        <v>Flood</v>
      </c>
      <c r="I54" s="40" t="str">
        <f>VLOOKUP($A54*100+I$3,Control!$A$13:$J$996,Control!$D$11)</f>
        <v>Flood</v>
      </c>
      <c r="J54" s="40" t="str">
        <f>VLOOKUP($A54*100+J$3,Control!$A$13:$J$996,Control!$D$11)</f>
        <v>Flood</v>
      </c>
      <c r="K54" s="40" t="str">
        <f>VLOOKUP($A54*100+K$3,Control!$A$13:$J$996,Control!$D$11)</f>
        <v>--</v>
      </c>
      <c r="L54" s="40" t="str">
        <f>VLOOKUP($A54*100+L$3,Control!$A$13:$J$996,Control!$D$11)</f>
        <v>Flood</v>
      </c>
      <c r="M54" s="40" t="str">
        <f>VLOOKUP($A54*100+M$3,Control!$A$13:$J$996,Control!$D$11)</f>
        <v>--</v>
      </c>
    </row>
    <row r="55" spans="1:13">
      <c r="A55" s="17">
        <v>1972</v>
      </c>
      <c r="B55" s="40" t="str">
        <f>VLOOKUP($A55*100+B$3,Control!$A$13:$J$996,Control!$D$11)</f>
        <v>Nimbus</v>
      </c>
      <c r="C55" s="40" t="str">
        <f>VLOOKUP($A55*100+C$3,Control!$A$13:$J$996,Control!$D$11)</f>
        <v>--</v>
      </c>
      <c r="D55" s="40" t="str">
        <f>VLOOKUP($A55*100+D$3,Control!$A$13:$J$996,Control!$D$11)</f>
        <v>Flood</v>
      </c>
      <c r="E55" s="40" t="str">
        <f>VLOOKUP($A55*100+E$3,Control!$A$13:$J$996,Control!$D$11)</f>
        <v>Flood</v>
      </c>
      <c r="F55" s="40" t="str">
        <f>VLOOKUP($A55*100+F$3,Control!$A$13:$J$996,Control!$D$11)</f>
        <v>Flood</v>
      </c>
      <c r="G55" s="40" t="str">
        <f>VLOOKUP($A55*100+G$3,Control!$A$13:$J$996,Control!$D$11)</f>
        <v>Flood</v>
      </c>
      <c r="H55" s="40" t="str">
        <f>VLOOKUP($A55*100+H$3,Control!$A$13:$J$996,Control!$D$11)</f>
        <v>Flood</v>
      </c>
      <c r="I55" s="40" t="str">
        <f>VLOOKUP($A55*100+I$3,Control!$A$13:$J$996,Control!$D$11)</f>
        <v>Nimbus</v>
      </c>
      <c r="J55" s="40" t="str">
        <f>VLOOKUP($A55*100+J$3,Control!$A$13:$J$996,Control!$D$11)</f>
        <v>--</v>
      </c>
      <c r="K55" s="40" t="str">
        <f>VLOOKUP($A55*100+K$3,Control!$A$13:$J$996,Control!$D$11)</f>
        <v>--</v>
      </c>
      <c r="L55" s="40" t="str">
        <f>VLOOKUP($A55*100+L$3,Control!$A$13:$J$996,Control!$D$11)</f>
        <v>Nimbus</v>
      </c>
      <c r="M55" s="40" t="str">
        <f>VLOOKUP($A55*100+M$3,Control!$A$13:$J$996,Control!$D$11)</f>
        <v>Nimbus</v>
      </c>
    </row>
    <row r="56" spans="1:13">
      <c r="A56" s="17">
        <v>1973</v>
      </c>
      <c r="B56" s="40" t="str">
        <f>VLOOKUP($A56*100+B$3,Control!$A$13:$J$996,Control!$D$11)</f>
        <v>Nimbus</v>
      </c>
      <c r="C56" s="40" t="str">
        <f>VLOOKUP($A56*100+C$3,Control!$A$13:$J$996,Control!$D$11)</f>
        <v>--</v>
      </c>
      <c r="D56" s="40" t="str">
        <f>VLOOKUP($A56*100+D$3,Control!$A$13:$J$996,Control!$D$11)</f>
        <v>Flood</v>
      </c>
      <c r="E56" s="40" t="str">
        <f>VLOOKUP($A56*100+E$3,Control!$A$13:$J$996,Control!$D$11)</f>
        <v>Flood</v>
      </c>
      <c r="F56" s="40" t="str">
        <f>VLOOKUP($A56*100+F$3,Control!$A$13:$J$996,Control!$D$11)</f>
        <v>Flood</v>
      </c>
      <c r="G56" s="40" t="str">
        <f>VLOOKUP($A56*100+G$3,Control!$A$13:$J$996,Control!$D$11)</f>
        <v>Flood</v>
      </c>
      <c r="H56" s="40" t="str">
        <f>VLOOKUP($A56*100+H$3,Control!$A$13:$J$996,Control!$D$11)</f>
        <v>Flood</v>
      </c>
      <c r="I56" s="40" t="str">
        <f>VLOOKUP($A56*100+I$3,Control!$A$13:$J$996,Control!$D$11)</f>
        <v>Flood</v>
      </c>
      <c r="J56" s="40" t="str">
        <f>VLOOKUP($A56*100+J$3,Control!$A$13:$J$996,Control!$D$11)</f>
        <v>--</v>
      </c>
      <c r="K56" s="40" t="str">
        <f>VLOOKUP($A56*100+K$3,Control!$A$13:$J$996,Control!$D$11)</f>
        <v>--</v>
      </c>
      <c r="L56" s="40" t="str">
        <f>VLOOKUP($A56*100+L$3,Control!$A$13:$J$996,Control!$D$11)</f>
        <v>Nimbus</v>
      </c>
      <c r="M56" s="40" t="str">
        <f>VLOOKUP($A56*100+M$3,Control!$A$13:$J$996,Control!$D$11)</f>
        <v>--</v>
      </c>
    </row>
    <row r="57" spans="1:13">
      <c r="A57" s="17">
        <v>1974</v>
      </c>
      <c r="B57" s="40" t="str">
        <f>VLOOKUP($A57*100+B$3,Control!$A$13:$J$996,Control!$D$11)</f>
        <v>Nimbus</v>
      </c>
      <c r="C57" s="40" t="str">
        <f>VLOOKUP($A57*100+C$3,Control!$A$13:$J$996,Control!$D$11)</f>
        <v>Flood</v>
      </c>
      <c r="D57" s="40" t="str">
        <f>VLOOKUP($A57*100+D$3,Control!$A$13:$J$996,Control!$D$11)</f>
        <v>Flood</v>
      </c>
      <c r="E57" s="40" t="str">
        <f>VLOOKUP($A57*100+E$3,Control!$A$13:$J$996,Control!$D$11)</f>
        <v>Flood</v>
      </c>
      <c r="F57" s="40" t="str">
        <f>VLOOKUP($A57*100+F$3,Control!$A$13:$J$996,Control!$D$11)</f>
        <v>Flood</v>
      </c>
      <c r="G57" s="40" t="str">
        <f>VLOOKUP($A57*100+G$3,Control!$A$13:$J$996,Control!$D$11)</f>
        <v>Flood</v>
      </c>
      <c r="H57" s="40" t="str">
        <f>VLOOKUP($A57*100+H$3,Control!$A$13:$J$996,Control!$D$11)</f>
        <v>Flood</v>
      </c>
      <c r="I57" s="40" t="str">
        <f>VLOOKUP($A57*100+I$3,Control!$A$13:$J$996,Control!$D$11)</f>
        <v>Flood</v>
      </c>
      <c r="J57" s="40" t="str">
        <f>VLOOKUP($A57*100+J$3,Control!$A$13:$J$996,Control!$D$11)</f>
        <v>Flood</v>
      </c>
      <c r="K57" s="40" t="str">
        <f>VLOOKUP($A57*100+K$3,Control!$A$13:$J$996,Control!$D$11)</f>
        <v>Flood</v>
      </c>
      <c r="L57" s="40" t="str">
        <f>VLOOKUP($A57*100+L$3,Control!$A$13:$J$996,Control!$D$11)</f>
        <v>Flood</v>
      </c>
      <c r="M57" s="40" t="str">
        <f>VLOOKUP($A57*100+M$3,Control!$A$13:$J$996,Control!$D$11)</f>
        <v>Flood</v>
      </c>
    </row>
    <row r="58" spans="1:13">
      <c r="A58" s="17">
        <v>1975</v>
      </c>
      <c r="B58" s="40" t="str">
        <f>VLOOKUP($A58*100+B$3,Control!$A$13:$J$996,Control!$D$11)</f>
        <v>Nimbus</v>
      </c>
      <c r="C58" s="40" t="str">
        <f>VLOOKUP($A58*100+C$3,Control!$A$13:$J$996,Control!$D$11)</f>
        <v>--</v>
      </c>
      <c r="D58" s="40" t="str">
        <f>VLOOKUP($A58*100+D$3,Control!$A$13:$J$996,Control!$D$11)</f>
        <v>Nimbus</v>
      </c>
      <c r="E58" s="40" t="str">
        <f>VLOOKUP($A58*100+E$3,Control!$A$13:$J$996,Control!$D$11)</f>
        <v>Nimbus</v>
      </c>
      <c r="F58" s="40" t="str">
        <f>VLOOKUP($A58*100+F$3,Control!$A$13:$J$996,Control!$D$11)</f>
        <v>Flood</v>
      </c>
      <c r="G58" s="40" t="str">
        <f>VLOOKUP($A58*100+G$3,Control!$A$13:$J$996,Control!$D$11)</f>
        <v>Flood</v>
      </c>
      <c r="H58" s="40" t="str">
        <f>VLOOKUP($A58*100+H$3,Control!$A$13:$J$996,Control!$D$11)</f>
        <v>Flood</v>
      </c>
      <c r="I58" s="40" t="str">
        <f>VLOOKUP($A58*100+I$3,Control!$A$13:$J$996,Control!$D$11)</f>
        <v>Flood</v>
      </c>
      <c r="J58" s="40" t="str">
        <f>VLOOKUP($A58*100+J$3,Control!$A$13:$J$996,Control!$D$11)</f>
        <v>Flood</v>
      </c>
      <c r="K58" s="40" t="str">
        <f>VLOOKUP($A58*100+K$3,Control!$A$13:$J$996,Control!$D$11)</f>
        <v>Flood</v>
      </c>
      <c r="L58" s="40" t="str">
        <f>VLOOKUP($A58*100+L$3,Control!$A$13:$J$996,Control!$D$11)</f>
        <v>Flood</v>
      </c>
      <c r="M58" s="40" t="str">
        <f>VLOOKUP($A58*100+M$3,Control!$A$13:$J$996,Control!$D$11)</f>
        <v>Flood</v>
      </c>
    </row>
    <row r="59" spans="1:13">
      <c r="A59" s="17">
        <v>1976</v>
      </c>
      <c r="B59" s="40" t="str">
        <f>VLOOKUP($A59*100+B$3,Control!$A$13:$J$996,Control!$D$11)</f>
        <v>Nimbus</v>
      </c>
      <c r="C59" s="40" t="str">
        <f>VLOOKUP($A59*100+C$3,Control!$A$13:$J$996,Control!$D$11)</f>
        <v>--</v>
      </c>
      <c r="D59" s="40" t="str">
        <f>VLOOKUP($A59*100+D$3,Control!$A$13:$J$996,Control!$D$11)</f>
        <v>Nimbus</v>
      </c>
      <c r="E59" s="40" t="str">
        <f>VLOOKUP($A59*100+E$3,Control!$A$13:$J$996,Control!$D$11)</f>
        <v>Nimbus</v>
      </c>
      <c r="F59" s="40" t="str">
        <f>VLOOKUP($A59*100+F$3,Control!$A$13:$J$996,Control!$D$11)</f>
        <v>Nimbus</v>
      </c>
      <c r="G59" s="40" t="str">
        <f>VLOOKUP($A59*100+G$3,Control!$A$13:$J$996,Control!$D$11)</f>
        <v>Nimbus</v>
      </c>
      <c r="H59" s="40" t="str">
        <f>VLOOKUP($A59*100+H$3,Control!$A$13:$J$996,Control!$D$11)</f>
        <v>Nimbus</v>
      </c>
      <c r="I59" s="40" t="str">
        <f>VLOOKUP($A59*100+I$3,Control!$A$13:$J$996,Control!$D$11)</f>
        <v>Nimbus</v>
      </c>
      <c r="J59" s="40" t="str">
        <f>VLOOKUP($A59*100+J$3,Control!$A$13:$J$996,Control!$D$11)</f>
        <v>T. Min</v>
      </c>
      <c r="K59" s="40" t="str">
        <f>VLOOKUP($A59*100+K$3,Control!$A$13:$J$996,Control!$D$11)</f>
        <v>--</v>
      </c>
      <c r="L59" s="40" t="str">
        <f>VLOOKUP($A59*100+L$3,Control!$A$13:$J$996,Control!$D$11)</f>
        <v>Nimbus</v>
      </c>
      <c r="M59" s="40" t="str">
        <f>VLOOKUP($A59*100+M$3,Control!$A$13:$J$996,Control!$D$11)</f>
        <v>Nimbus</v>
      </c>
    </row>
    <row r="60" spans="1:13">
      <c r="A60" s="17">
        <v>1977</v>
      </c>
      <c r="B60" s="40" t="str">
        <f>VLOOKUP($A60*100+B$3,Control!$A$13:$J$996,Control!$D$11)</f>
        <v>Nimbus</v>
      </c>
      <c r="C60" s="40" t="str">
        <f>VLOOKUP($A60*100+C$3,Control!$A$13:$J$996,Control!$D$11)</f>
        <v>Nimbus</v>
      </c>
      <c r="D60" s="40" t="str">
        <f>VLOOKUP($A60*100+D$3,Control!$A$13:$J$996,Control!$D$11)</f>
        <v>Nimbus</v>
      </c>
      <c r="E60" s="40" t="str">
        <f>VLOOKUP($A60*100+E$3,Control!$A$13:$J$996,Control!$D$11)</f>
        <v>Nimbus</v>
      </c>
      <c r="F60" s="40" t="str">
        <f>VLOOKUP($A60*100+F$3,Control!$A$13:$J$996,Control!$D$11)</f>
        <v>Nimbus</v>
      </c>
      <c r="G60" s="40" t="str">
        <f>VLOOKUP($A60*100+G$3,Control!$A$13:$J$996,Control!$D$11)</f>
        <v>Nimbus</v>
      </c>
      <c r="H60" s="40" t="str">
        <f>VLOOKUP($A60*100+H$3,Control!$A$13:$J$996,Control!$D$11)</f>
        <v>Nimbus</v>
      </c>
      <c r="I60" s="40" t="str">
        <f>VLOOKUP($A60*100+I$3,Control!$A$13:$J$996,Control!$D$11)</f>
        <v>Nimbus</v>
      </c>
      <c r="J60" s="40" t="str">
        <f>VLOOKUP($A60*100+J$3,Control!$A$13:$J$996,Control!$D$11)</f>
        <v>H St.</v>
      </c>
      <c r="K60" s="40" t="str">
        <f>VLOOKUP($A60*100+K$3,Control!$A$13:$J$996,Control!$D$11)</f>
        <v>--</v>
      </c>
      <c r="L60" s="40" t="str">
        <f>VLOOKUP($A60*100+L$3,Control!$A$13:$J$996,Control!$D$11)</f>
        <v>--</v>
      </c>
      <c r="M60" s="40" t="str">
        <f>VLOOKUP($A60*100+M$3,Control!$A$13:$J$996,Control!$D$11)</f>
        <v>H St.</v>
      </c>
    </row>
    <row r="61" spans="1:13">
      <c r="A61" s="17">
        <v>1978</v>
      </c>
      <c r="B61" s="40" t="str">
        <f>VLOOKUP($A61*100+B$3,Control!$A$13:$J$996,Control!$D$11)</f>
        <v>Nimbus</v>
      </c>
      <c r="C61" s="40" t="str">
        <f>VLOOKUP($A61*100+C$3,Control!$A$13:$J$996,Control!$D$11)</f>
        <v>Nimbus</v>
      </c>
      <c r="D61" s="40" t="str">
        <f>VLOOKUP($A61*100+D$3,Control!$A$13:$J$996,Control!$D$11)</f>
        <v>Nimbus</v>
      </c>
      <c r="E61" s="40" t="str">
        <f>VLOOKUP($A61*100+E$3,Control!$A$13:$J$996,Control!$D$11)</f>
        <v>Flood</v>
      </c>
      <c r="F61" s="40" t="str">
        <f>VLOOKUP($A61*100+F$3,Control!$A$13:$J$996,Control!$D$11)</f>
        <v>Flood</v>
      </c>
      <c r="G61" s="40" t="str">
        <f>VLOOKUP($A61*100+G$3,Control!$A$13:$J$996,Control!$D$11)</f>
        <v>Flood</v>
      </c>
      <c r="H61" s="40" t="str">
        <f>VLOOKUP($A61*100+H$3,Control!$A$13:$J$996,Control!$D$11)</f>
        <v>Flood</v>
      </c>
      <c r="I61" s="40" t="str">
        <f>VLOOKUP($A61*100+I$3,Control!$A$13:$J$996,Control!$D$11)</f>
        <v>Flood</v>
      </c>
      <c r="J61" s="40" t="str">
        <f>VLOOKUP($A61*100+J$3,Control!$A$13:$J$996,Control!$D$11)</f>
        <v>Flood</v>
      </c>
      <c r="K61" s="40" t="str">
        <f>VLOOKUP($A61*100+K$3,Control!$A$13:$J$996,Control!$D$11)</f>
        <v>--</v>
      </c>
      <c r="L61" s="40" t="str">
        <f>VLOOKUP($A61*100+L$3,Control!$A$13:$J$996,Control!$D$11)</f>
        <v>Nimbus</v>
      </c>
      <c r="M61" s="40" t="str">
        <f>VLOOKUP($A61*100+M$3,Control!$A$13:$J$996,Control!$D$11)</f>
        <v>Flood</v>
      </c>
    </row>
    <row r="62" spans="1:13">
      <c r="A62" s="17">
        <v>1979</v>
      </c>
      <c r="B62" s="40" t="str">
        <f>VLOOKUP($A62*100+B$3,Control!$A$13:$J$996,Control!$D$11)</f>
        <v>--</v>
      </c>
      <c r="C62" s="40" t="str">
        <f>VLOOKUP($A62*100+C$3,Control!$A$13:$J$996,Control!$D$11)</f>
        <v>--</v>
      </c>
      <c r="D62" s="40" t="str">
        <f>VLOOKUP($A62*100+D$3,Control!$A$13:$J$996,Control!$D$11)</f>
        <v>Nimbus</v>
      </c>
      <c r="E62" s="40" t="str">
        <f>VLOOKUP($A62*100+E$3,Control!$A$13:$J$996,Control!$D$11)</f>
        <v>Nimbus</v>
      </c>
      <c r="F62" s="40" t="str">
        <f>VLOOKUP($A62*100+F$3,Control!$A$13:$J$996,Control!$D$11)</f>
        <v>Flood</v>
      </c>
      <c r="G62" s="40" t="str">
        <f>VLOOKUP($A62*100+G$3,Control!$A$13:$J$996,Control!$D$11)</f>
        <v>Flood</v>
      </c>
      <c r="H62" s="40" t="str">
        <f>VLOOKUP($A62*100+H$3,Control!$A$13:$J$996,Control!$D$11)</f>
        <v>Flood</v>
      </c>
      <c r="I62" s="40" t="str">
        <f>VLOOKUP($A62*100+I$3,Control!$A$13:$J$996,Control!$D$11)</f>
        <v>Flood</v>
      </c>
      <c r="J62" s="40" t="str">
        <f>VLOOKUP($A62*100+J$3,Control!$A$13:$J$996,Control!$D$11)</f>
        <v>--</v>
      </c>
      <c r="K62" s="40" t="str">
        <f>VLOOKUP($A62*100+K$3,Control!$A$13:$J$996,Control!$D$11)</f>
        <v>--</v>
      </c>
      <c r="L62" s="40" t="str">
        <f>VLOOKUP($A62*100+L$3,Control!$A$13:$J$996,Control!$D$11)</f>
        <v>--</v>
      </c>
      <c r="M62" s="40" t="str">
        <f>VLOOKUP($A62*100+M$3,Control!$A$13:$J$996,Control!$D$11)</f>
        <v>--</v>
      </c>
    </row>
    <row r="63" spans="1:13">
      <c r="A63" s="17">
        <v>1980</v>
      </c>
      <c r="B63" s="40" t="str">
        <f>VLOOKUP($A63*100+B$3,Control!$A$13:$J$996,Control!$D$11)</f>
        <v>Nimbus</v>
      </c>
      <c r="C63" s="40" t="str">
        <f>VLOOKUP($A63*100+C$3,Control!$A$13:$J$996,Control!$D$11)</f>
        <v>Nimbus</v>
      </c>
      <c r="D63" s="40" t="str">
        <f>VLOOKUP($A63*100+D$3,Control!$A$13:$J$996,Control!$D$11)</f>
        <v>Nimbus</v>
      </c>
      <c r="E63" s="40" t="str">
        <f>VLOOKUP($A63*100+E$3,Control!$A$13:$J$996,Control!$D$11)</f>
        <v>Flood</v>
      </c>
      <c r="F63" s="40" t="str">
        <f>VLOOKUP($A63*100+F$3,Control!$A$13:$J$996,Control!$D$11)</f>
        <v>Flood</v>
      </c>
      <c r="G63" s="40" t="str">
        <f>VLOOKUP($A63*100+G$3,Control!$A$13:$J$996,Control!$D$11)</f>
        <v>Flood</v>
      </c>
      <c r="H63" s="40" t="str">
        <f>VLOOKUP($A63*100+H$3,Control!$A$13:$J$996,Control!$D$11)</f>
        <v>Flood</v>
      </c>
      <c r="I63" s="40" t="str">
        <f>VLOOKUP($A63*100+I$3,Control!$A$13:$J$996,Control!$D$11)</f>
        <v>Flood</v>
      </c>
      <c r="J63" s="40" t="str">
        <f>VLOOKUP($A63*100+J$3,Control!$A$13:$J$996,Control!$D$11)</f>
        <v>Flood</v>
      </c>
      <c r="K63" s="40" t="str">
        <f>VLOOKUP($A63*100+K$3,Control!$A$13:$J$996,Control!$D$11)</f>
        <v>Flood</v>
      </c>
      <c r="L63" s="40" t="str">
        <f>VLOOKUP($A63*100+L$3,Control!$A$13:$J$996,Control!$D$11)</f>
        <v>Flood</v>
      </c>
      <c r="M63" s="40" t="str">
        <f>VLOOKUP($A63*100+M$3,Control!$A$13:$J$996,Control!$D$11)</f>
        <v>--</v>
      </c>
    </row>
    <row r="64" spans="1:13">
      <c r="A64" s="17">
        <v>1981</v>
      </c>
      <c r="B64" s="40" t="str">
        <f>VLOOKUP($A64*100+B$3,Control!$A$13:$J$996,Control!$D$11)</f>
        <v>--</v>
      </c>
      <c r="C64" s="40" t="str">
        <f>VLOOKUP($A64*100+C$3,Control!$A$13:$J$996,Control!$D$11)</f>
        <v>--</v>
      </c>
      <c r="D64" s="40" t="str">
        <f>VLOOKUP($A64*100+D$3,Control!$A$13:$J$996,Control!$D$11)</f>
        <v>Nimbus</v>
      </c>
      <c r="E64" s="40" t="str">
        <f>VLOOKUP($A64*100+E$3,Control!$A$13:$J$996,Control!$D$11)</f>
        <v>Nimbus</v>
      </c>
      <c r="F64" s="40" t="str">
        <f>VLOOKUP($A64*100+F$3,Control!$A$13:$J$996,Control!$D$11)</f>
        <v>Nimbus</v>
      </c>
      <c r="G64" s="40" t="str">
        <f>VLOOKUP($A64*100+G$3,Control!$A$13:$J$996,Control!$D$11)</f>
        <v>Nimbus</v>
      </c>
      <c r="H64" s="40" t="str">
        <f>VLOOKUP($A64*100+H$3,Control!$A$13:$J$996,Control!$D$11)</f>
        <v>Nimbus</v>
      </c>
      <c r="I64" s="40" t="str">
        <f>VLOOKUP($A64*100+I$3,Control!$A$13:$J$996,Control!$D$11)</f>
        <v>Nimbus</v>
      </c>
      <c r="J64" s="40" t="str">
        <f>VLOOKUP($A64*100+J$3,Control!$A$13:$J$996,Control!$D$11)</f>
        <v>--</v>
      </c>
      <c r="K64" s="40" t="str">
        <f>VLOOKUP($A64*100+K$3,Control!$A$13:$J$996,Control!$D$11)</f>
        <v>--</v>
      </c>
      <c r="L64" s="40" t="str">
        <f>VLOOKUP($A64*100+L$3,Control!$A$13:$J$996,Control!$D$11)</f>
        <v>--</v>
      </c>
      <c r="M64" s="40" t="str">
        <f>VLOOKUP($A64*100+M$3,Control!$A$13:$J$996,Control!$D$11)</f>
        <v>Nimbus</v>
      </c>
    </row>
    <row r="65" spans="1:13">
      <c r="A65" s="17">
        <v>1982</v>
      </c>
      <c r="B65" s="40" t="str">
        <f>VLOOKUP($A65*100+B$3,Control!$A$13:$J$996,Control!$D$11)</f>
        <v>Nimbus</v>
      </c>
      <c r="C65" s="40" t="str">
        <f>VLOOKUP($A65*100+C$3,Control!$A$13:$J$996,Control!$D$11)</f>
        <v>Flood</v>
      </c>
      <c r="D65" s="40" t="str">
        <f>VLOOKUP($A65*100+D$3,Control!$A$13:$J$996,Control!$D$11)</f>
        <v>Flood</v>
      </c>
      <c r="E65" s="40" t="str">
        <f>VLOOKUP($A65*100+E$3,Control!$A$13:$J$996,Control!$D$11)</f>
        <v>Flood</v>
      </c>
      <c r="F65" s="40" t="str">
        <f>VLOOKUP($A65*100+F$3,Control!$A$13:$J$996,Control!$D$11)</f>
        <v>Flood</v>
      </c>
      <c r="G65" s="40" t="str">
        <f>VLOOKUP($A65*100+G$3,Control!$A$13:$J$996,Control!$D$11)</f>
        <v>Flood</v>
      </c>
      <c r="H65" s="40" t="str">
        <f>VLOOKUP($A65*100+H$3,Control!$A$13:$J$996,Control!$D$11)</f>
        <v>Flood</v>
      </c>
      <c r="I65" s="40" t="str">
        <f>VLOOKUP($A65*100+I$3,Control!$A$13:$J$996,Control!$D$11)</f>
        <v>Flood</v>
      </c>
      <c r="J65" s="40" t="str">
        <f>VLOOKUP($A65*100+J$3,Control!$A$13:$J$996,Control!$D$11)</f>
        <v>Flood</v>
      </c>
      <c r="K65" s="40" t="str">
        <f>VLOOKUP($A65*100+K$3,Control!$A$13:$J$996,Control!$D$11)</f>
        <v>Flood</v>
      </c>
      <c r="L65" s="40" t="str">
        <f>VLOOKUP($A65*100+L$3,Control!$A$13:$J$996,Control!$D$11)</f>
        <v>Flood</v>
      </c>
      <c r="M65" s="40" t="str">
        <f>VLOOKUP($A65*100+M$3,Control!$A$13:$J$996,Control!$D$11)</f>
        <v>Flood</v>
      </c>
    </row>
    <row r="66" spans="1:13">
      <c r="A66" s="17">
        <v>1983</v>
      </c>
      <c r="B66" s="40" t="str">
        <f>VLOOKUP($A66*100+B$3,Control!$A$13:$J$996,Control!$D$11)</f>
        <v>--</v>
      </c>
      <c r="C66" s="40" t="str">
        <f>VLOOKUP($A66*100+C$3,Control!$A$13:$J$996,Control!$D$11)</f>
        <v>Flood</v>
      </c>
      <c r="D66" s="40" t="str">
        <f>VLOOKUP($A66*100+D$3,Control!$A$13:$J$996,Control!$D$11)</f>
        <v>Flood</v>
      </c>
      <c r="E66" s="40" t="str">
        <f>VLOOKUP($A66*100+E$3,Control!$A$13:$J$996,Control!$D$11)</f>
        <v>Flood</v>
      </c>
      <c r="F66" s="40" t="str">
        <f>VLOOKUP($A66*100+F$3,Control!$A$13:$J$996,Control!$D$11)</f>
        <v>Flood</v>
      </c>
      <c r="G66" s="40" t="str">
        <f>VLOOKUP($A66*100+G$3,Control!$A$13:$J$996,Control!$D$11)</f>
        <v>Flood</v>
      </c>
      <c r="H66" s="40" t="str">
        <f>VLOOKUP($A66*100+H$3,Control!$A$13:$J$996,Control!$D$11)</f>
        <v>Flood</v>
      </c>
      <c r="I66" s="40" t="str">
        <f>VLOOKUP($A66*100+I$3,Control!$A$13:$J$996,Control!$D$11)</f>
        <v>Flood</v>
      </c>
      <c r="J66" s="40" t="str">
        <f>VLOOKUP($A66*100+J$3,Control!$A$13:$J$996,Control!$D$11)</f>
        <v>Flood</v>
      </c>
      <c r="K66" s="40" t="str">
        <f>VLOOKUP($A66*100+K$3,Control!$A$13:$J$996,Control!$D$11)</f>
        <v>Flood</v>
      </c>
      <c r="L66" s="40" t="str">
        <f>VLOOKUP($A66*100+L$3,Control!$A$13:$J$996,Control!$D$11)</f>
        <v>Flood</v>
      </c>
      <c r="M66" s="40" t="str">
        <f>VLOOKUP($A66*100+M$3,Control!$A$13:$J$996,Control!$D$11)</f>
        <v>Flood</v>
      </c>
    </row>
    <row r="67" spans="1:13">
      <c r="A67" s="17">
        <v>1984</v>
      </c>
      <c r="B67" s="40" t="str">
        <f>VLOOKUP($A67*100+B$3,Control!$A$13:$J$996,Control!$D$11)</f>
        <v>Nimbus</v>
      </c>
      <c r="C67" s="40" t="str">
        <f>VLOOKUP($A67*100+C$3,Control!$A$13:$J$996,Control!$D$11)</f>
        <v>Flood</v>
      </c>
      <c r="D67" s="40" t="str">
        <f>VLOOKUP($A67*100+D$3,Control!$A$13:$J$996,Control!$D$11)</f>
        <v>Flood</v>
      </c>
      <c r="E67" s="40" t="str">
        <f>VLOOKUP($A67*100+E$3,Control!$A$13:$J$996,Control!$D$11)</f>
        <v>Flood</v>
      </c>
      <c r="F67" s="40" t="str">
        <f>VLOOKUP($A67*100+F$3,Control!$A$13:$J$996,Control!$D$11)</f>
        <v>Flood</v>
      </c>
      <c r="G67" s="40" t="str">
        <f>VLOOKUP($A67*100+G$3,Control!$A$13:$J$996,Control!$D$11)</f>
        <v>Flood</v>
      </c>
      <c r="H67" s="40" t="str">
        <f>VLOOKUP($A67*100+H$3,Control!$A$13:$J$996,Control!$D$11)</f>
        <v>Nimbus</v>
      </c>
      <c r="I67" s="40" t="str">
        <f>VLOOKUP($A67*100+I$3,Control!$A$13:$J$996,Control!$D$11)</f>
        <v>Flood</v>
      </c>
      <c r="J67" s="40" t="str">
        <f>VLOOKUP($A67*100+J$3,Control!$A$13:$J$996,Control!$D$11)</f>
        <v>Flood</v>
      </c>
      <c r="K67" s="40" t="str">
        <f>VLOOKUP($A67*100+K$3,Control!$A$13:$J$996,Control!$D$11)</f>
        <v>--</v>
      </c>
      <c r="L67" s="40" t="str">
        <f>VLOOKUP($A67*100+L$3,Control!$A$13:$J$996,Control!$D$11)</f>
        <v>Nimbus</v>
      </c>
      <c r="M67" s="40" t="str">
        <f>VLOOKUP($A67*100+M$3,Control!$A$13:$J$996,Control!$D$11)</f>
        <v>--</v>
      </c>
    </row>
    <row r="68" spans="1:13">
      <c r="A68" s="17">
        <v>1985</v>
      </c>
      <c r="B68" s="40" t="str">
        <f>VLOOKUP($A68*100+B$3,Control!$A$13:$J$996,Control!$D$11)</f>
        <v>Nimbus</v>
      </c>
      <c r="C68" s="40" t="str">
        <f>VLOOKUP($A68*100+C$3,Control!$A$13:$J$996,Control!$D$11)</f>
        <v>Flood</v>
      </c>
      <c r="D68" s="40" t="str">
        <f>VLOOKUP($A68*100+D$3,Control!$A$13:$J$996,Control!$D$11)</f>
        <v>Flood</v>
      </c>
      <c r="E68" s="40" t="str">
        <f>VLOOKUP($A68*100+E$3,Control!$A$13:$J$996,Control!$D$11)</f>
        <v>Nimbus</v>
      </c>
      <c r="F68" s="40" t="str">
        <f>VLOOKUP($A68*100+F$3,Control!$A$13:$J$996,Control!$D$11)</f>
        <v>Nimbus</v>
      </c>
      <c r="G68" s="40" t="str">
        <f>VLOOKUP($A68*100+G$3,Control!$A$13:$J$996,Control!$D$11)</f>
        <v>Nimbus</v>
      </c>
      <c r="H68" s="40" t="str">
        <f>VLOOKUP($A68*100+H$3,Control!$A$13:$J$996,Control!$D$11)</f>
        <v>Flood</v>
      </c>
      <c r="I68" s="40" t="str">
        <f>VLOOKUP($A68*100+I$3,Control!$A$13:$J$996,Control!$D$11)</f>
        <v>Nimbus</v>
      </c>
      <c r="J68" s="40" t="str">
        <f>VLOOKUP($A68*100+J$3,Control!$A$13:$J$996,Control!$D$11)</f>
        <v>T. Min</v>
      </c>
      <c r="K68" s="40" t="str">
        <f>VLOOKUP($A68*100+K$3,Control!$A$13:$J$996,Control!$D$11)</f>
        <v>--</v>
      </c>
      <c r="L68" s="40" t="str">
        <f>VLOOKUP($A68*100+L$3,Control!$A$13:$J$996,Control!$D$11)</f>
        <v>--</v>
      </c>
      <c r="M68" s="40" t="str">
        <f>VLOOKUP($A68*100+M$3,Control!$A$13:$J$996,Control!$D$11)</f>
        <v>--</v>
      </c>
    </row>
    <row r="69" spans="1:13">
      <c r="A69" s="17">
        <v>1986</v>
      </c>
      <c r="B69" s="40" t="str">
        <f>VLOOKUP($A69*100+B$3,Control!$A$13:$J$996,Control!$D$11)</f>
        <v>--</v>
      </c>
      <c r="C69" s="40" t="str">
        <f>VLOOKUP($A69*100+C$3,Control!$A$13:$J$996,Control!$D$11)</f>
        <v>Nimbus</v>
      </c>
      <c r="D69" s="40" t="str">
        <f>VLOOKUP($A69*100+D$3,Control!$A$13:$J$996,Control!$D$11)</f>
        <v>Nimbus</v>
      </c>
      <c r="E69" s="40" t="str">
        <f>VLOOKUP($A69*100+E$3,Control!$A$13:$J$996,Control!$D$11)</f>
        <v>Flood</v>
      </c>
      <c r="F69" s="40" t="str">
        <f>VLOOKUP($A69*100+F$3,Control!$A$13:$J$996,Control!$D$11)</f>
        <v>Flood</v>
      </c>
      <c r="G69" s="40" t="str">
        <f>VLOOKUP($A69*100+G$3,Control!$A$13:$J$996,Control!$D$11)</f>
        <v>Flood</v>
      </c>
      <c r="H69" s="40" t="str">
        <f>VLOOKUP($A69*100+H$3,Control!$A$13:$J$996,Control!$D$11)</f>
        <v>Flood</v>
      </c>
      <c r="I69" s="40" t="str">
        <f>VLOOKUP($A69*100+I$3,Control!$A$13:$J$996,Control!$D$11)</f>
        <v>Flood</v>
      </c>
      <c r="J69" s="40" t="str">
        <f>VLOOKUP($A69*100+J$3,Control!$A$13:$J$996,Control!$D$11)</f>
        <v>Flood</v>
      </c>
      <c r="K69" s="40" t="str">
        <f>VLOOKUP($A69*100+K$3,Control!$A$13:$J$996,Control!$D$11)</f>
        <v>--</v>
      </c>
      <c r="L69" s="40" t="str">
        <f>VLOOKUP($A69*100+L$3,Control!$A$13:$J$996,Control!$D$11)</f>
        <v>--</v>
      </c>
      <c r="M69" s="40" t="str">
        <f>VLOOKUP($A69*100+M$3,Control!$A$13:$J$996,Control!$D$11)</f>
        <v>--</v>
      </c>
    </row>
    <row r="70" spans="1:13">
      <c r="A70" s="17">
        <v>1987</v>
      </c>
      <c r="B70" s="40" t="str">
        <f>VLOOKUP($A70*100+B$3,Control!$A$13:$J$996,Control!$D$11)</f>
        <v>--</v>
      </c>
      <c r="C70" s="40" t="str">
        <f>VLOOKUP($A70*100+C$3,Control!$A$13:$J$996,Control!$D$11)</f>
        <v>--</v>
      </c>
      <c r="D70" s="40" t="str">
        <f>VLOOKUP($A70*100+D$3,Control!$A$13:$J$996,Control!$D$11)</f>
        <v>Nimbus</v>
      </c>
      <c r="E70" s="40" t="str">
        <f>VLOOKUP($A70*100+E$3,Control!$A$13:$J$996,Control!$D$11)</f>
        <v>Nimbus</v>
      </c>
      <c r="F70" s="40" t="str">
        <f>VLOOKUP($A70*100+F$3,Control!$A$13:$J$996,Control!$D$11)</f>
        <v>Nimbus</v>
      </c>
      <c r="G70" s="40" t="str">
        <f>VLOOKUP($A70*100+G$3,Control!$A$13:$J$996,Control!$D$11)</f>
        <v>Nimbus</v>
      </c>
      <c r="H70" s="40" t="str">
        <f>VLOOKUP($A70*100+H$3,Control!$A$13:$J$996,Control!$D$11)</f>
        <v>Nimbus</v>
      </c>
      <c r="I70" s="40" t="str">
        <f>VLOOKUP($A70*100+I$3,Control!$A$13:$J$996,Control!$D$11)</f>
        <v>--</v>
      </c>
      <c r="J70" s="40" t="str">
        <f>VLOOKUP($A70*100+J$3,Control!$A$13:$J$996,Control!$D$11)</f>
        <v>--</v>
      </c>
      <c r="K70" s="40" t="str">
        <f>VLOOKUP($A70*100+K$3,Control!$A$13:$J$996,Control!$D$11)</f>
        <v>--</v>
      </c>
      <c r="L70" s="40" t="str">
        <f>VLOOKUP($A70*100+L$3,Control!$A$13:$J$996,Control!$D$11)</f>
        <v>Nimbus</v>
      </c>
      <c r="M70" s="40" t="str">
        <f>VLOOKUP($A70*100+M$3,Control!$A$13:$J$996,Control!$D$11)</f>
        <v>Nimbus</v>
      </c>
    </row>
    <row r="71" spans="1:13">
      <c r="A71" s="17">
        <v>1988</v>
      </c>
      <c r="B71" s="40" t="str">
        <f>VLOOKUP($A71*100+B$3,Control!$A$13:$J$996,Control!$D$11)</f>
        <v>Nimbus</v>
      </c>
      <c r="C71" s="40" t="str">
        <f>VLOOKUP($A71*100+C$3,Control!$A$13:$J$996,Control!$D$11)</f>
        <v>Nimbus</v>
      </c>
      <c r="D71" s="40" t="str">
        <f>VLOOKUP($A71*100+D$3,Control!$A$13:$J$996,Control!$D$11)</f>
        <v>Nimbus</v>
      </c>
      <c r="E71" s="40" t="str">
        <f>VLOOKUP($A71*100+E$3,Control!$A$13:$J$996,Control!$D$11)</f>
        <v>Nimbus</v>
      </c>
      <c r="F71" s="40" t="str">
        <f>VLOOKUP($A71*100+F$3,Control!$A$13:$J$996,Control!$D$11)</f>
        <v>Nimbus</v>
      </c>
      <c r="G71" s="40" t="str">
        <f>VLOOKUP($A71*100+G$3,Control!$A$13:$J$996,Control!$D$11)</f>
        <v>Nimbus</v>
      </c>
      <c r="H71" s="40" t="str">
        <f>VLOOKUP($A71*100+H$3,Control!$A$13:$J$996,Control!$D$11)</f>
        <v>Nimbus</v>
      </c>
      <c r="I71" s="40" t="str">
        <f>VLOOKUP($A71*100+I$3,Control!$A$13:$J$996,Control!$D$11)</f>
        <v>--</v>
      </c>
      <c r="J71" s="40" t="str">
        <f>VLOOKUP($A71*100+J$3,Control!$A$13:$J$996,Control!$D$11)</f>
        <v>T. Min</v>
      </c>
      <c r="K71" s="40" t="str">
        <f>VLOOKUP($A71*100+K$3,Control!$A$13:$J$996,Control!$D$11)</f>
        <v>--</v>
      </c>
      <c r="L71" s="40" t="str">
        <f>VLOOKUP($A71*100+L$3,Control!$A$13:$J$996,Control!$D$11)</f>
        <v>Nimbus</v>
      </c>
      <c r="M71" s="40" t="str">
        <f>VLOOKUP($A71*100+M$3,Control!$A$13:$J$996,Control!$D$11)</f>
        <v>Nimbus</v>
      </c>
    </row>
    <row r="72" spans="1:13">
      <c r="A72" s="17">
        <v>1989</v>
      </c>
      <c r="B72" s="40" t="str">
        <f>VLOOKUP($A72*100+B$3,Control!$A$13:$J$996,Control!$D$11)</f>
        <v>Nimbus</v>
      </c>
      <c r="C72" s="40" t="str">
        <f>VLOOKUP($A72*100+C$3,Control!$A$13:$J$996,Control!$D$11)</f>
        <v>Nimbus</v>
      </c>
      <c r="D72" s="40" t="str">
        <f>VLOOKUP($A72*100+D$3,Control!$A$13:$J$996,Control!$D$11)</f>
        <v>Nimbus</v>
      </c>
      <c r="E72" s="40" t="str">
        <f>VLOOKUP($A72*100+E$3,Control!$A$13:$J$996,Control!$D$11)</f>
        <v>Nimbus</v>
      </c>
      <c r="F72" s="40" t="str">
        <f>VLOOKUP($A72*100+F$3,Control!$A$13:$J$996,Control!$D$11)</f>
        <v>Nimbus</v>
      </c>
      <c r="G72" s="40" t="str">
        <f>VLOOKUP($A72*100+G$3,Control!$A$13:$J$996,Control!$D$11)</f>
        <v>Flood</v>
      </c>
      <c r="H72" s="40" t="str">
        <f>VLOOKUP($A72*100+H$3,Control!$A$13:$J$996,Control!$D$11)</f>
        <v>Flood</v>
      </c>
      <c r="I72" s="40" t="str">
        <f>VLOOKUP($A72*100+I$3,Control!$A$13:$J$996,Control!$D$11)</f>
        <v>T. Min</v>
      </c>
      <c r="J72" s="40" t="str">
        <f>VLOOKUP($A72*100+J$3,Control!$A$13:$J$996,Control!$D$11)</f>
        <v>--</v>
      </c>
      <c r="K72" s="40" t="str">
        <f>VLOOKUP($A72*100+K$3,Control!$A$13:$J$996,Control!$D$11)</f>
        <v>--</v>
      </c>
      <c r="L72" s="40" t="str">
        <f>VLOOKUP($A72*100+L$3,Control!$A$13:$J$996,Control!$D$11)</f>
        <v>--</v>
      </c>
      <c r="M72" s="40" t="str">
        <f>VLOOKUP($A72*100+M$3,Control!$A$13:$J$996,Control!$D$11)</f>
        <v>Nimbus</v>
      </c>
    </row>
    <row r="73" spans="1:13">
      <c r="A73" s="17">
        <v>1990</v>
      </c>
      <c r="B73" s="40" t="str">
        <f>VLOOKUP($A73*100+B$3,Control!$A$13:$J$996,Control!$D$11)</f>
        <v>Nimbus</v>
      </c>
      <c r="C73" s="40" t="str">
        <f>VLOOKUP($A73*100+C$3,Control!$A$13:$J$996,Control!$D$11)</f>
        <v>Nimbus</v>
      </c>
      <c r="D73" s="40" t="str">
        <f>VLOOKUP($A73*100+D$3,Control!$A$13:$J$996,Control!$D$11)</f>
        <v>Nimbus</v>
      </c>
      <c r="E73" s="40" t="str">
        <f>VLOOKUP($A73*100+E$3,Control!$A$13:$J$996,Control!$D$11)</f>
        <v>Nimbus</v>
      </c>
      <c r="F73" s="40" t="str">
        <f>VLOOKUP($A73*100+F$3,Control!$A$13:$J$996,Control!$D$11)</f>
        <v>Nimbus</v>
      </c>
      <c r="G73" s="40" t="str">
        <f>VLOOKUP($A73*100+G$3,Control!$A$13:$J$996,Control!$D$11)</f>
        <v>Nimbus</v>
      </c>
      <c r="H73" s="40" t="str">
        <f>VLOOKUP($A73*100+H$3,Control!$A$13:$J$996,Control!$D$11)</f>
        <v>T. Min</v>
      </c>
      <c r="I73" s="40" t="str">
        <f>VLOOKUP($A73*100+I$3,Control!$A$13:$J$996,Control!$D$11)</f>
        <v>Nimbus</v>
      </c>
      <c r="J73" s="40" t="str">
        <f>VLOOKUP($A73*100+J$3,Control!$A$13:$J$996,Control!$D$11)</f>
        <v>T. Min</v>
      </c>
      <c r="K73" s="40" t="str">
        <f>VLOOKUP($A73*100+K$3,Control!$A$13:$J$996,Control!$D$11)</f>
        <v>--</v>
      </c>
      <c r="L73" s="40" t="str">
        <f>VLOOKUP($A73*100+L$3,Control!$A$13:$J$996,Control!$D$11)</f>
        <v>Nimbus</v>
      </c>
      <c r="M73" s="40" t="str">
        <f>VLOOKUP($A73*100+M$3,Control!$A$13:$J$996,Control!$D$11)</f>
        <v>Nimbus</v>
      </c>
    </row>
    <row r="74" spans="1:13">
      <c r="A74" s="17">
        <v>1991</v>
      </c>
      <c r="B74" s="40" t="str">
        <f>VLOOKUP($A74*100+B$3,Control!$A$13:$J$996,Control!$D$11)</f>
        <v>Nimbus</v>
      </c>
      <c r="C74" s="40" t="str">
        <f>VLOOKUP($A74*100+C$3,Control!$A$13:$J$996,Control!$D$11)</f>
        <v>Nimbus</v>
      </c>
      <c r="D74" s="40" t="str">
        <f>VLOOKUP($A74*100+D$3,Control!$A$13:$J$996,Control!$D$11)</f>
        <v>Nimbus</v>
      </c>
      <c r="E74" s="40" t="str">
        <f>VLOOKUP($A74*100+E$3,Control!$A$13:$J$996,Control!$D$11)</f>
        <v>Nimbus</v>
      </c>
      <c r="F74" s="40" t="str">
        <f>VLOOKUP($A74*100+F$3,Control!$A$13:$J$996,Control!$D$11)</f>
        <v>Nimbus</v>
      </c>
      <c r="G74" s="40" t="str">
        <f>VLOOKUP($A74*100+G$3,Control!$A$13:$J$996,Control!$D$11)</f>
        <v>Nimbus</v>
      </c>
      <c r="H74" s="40" t="str">
        <f>VLOOKUP($A74*100+H$3,Control!$A$13:$J$996,Control!$D$11)</f>
        <v>Nimbus</v>
      </c>
      <c r="I74" s="40" t="str">
        <f>VLOOKUP($A74*100+I$3,Control!$A$13:$J$996,Control!$D$11)</f>
        <v>Nimbus</v>
      </c>
      <c r="J74" s="40" t="str">
        <f>VLOOKUP($A74*100+J$3,Control!$A$13:$J$996,Control!$D$11)</f>
        <v>--</v>
      </c>
      <c r="K74" s="40" t="str">
        <f>VLOOKUP($A74*100+K$3,Control!$A$13:$J$996,Control!$D$11)</f>
        <v>--</v>
      </c>
      <c r="L74" s="40" t="str">
        <f>VLOOKUP($A74*100+L$3,Control!$A$13:$J$996,Control!$D$11)</f>
        <v>--</v>
      </c>
      <c r="M74" s="40" t="str">
        <f>VLOOKUP($A74*100+M$3,Control!$A$13:$J$996,Control!$D$11)</f>
        <v>Nimbus</v>
      </c>
    </row>
    <row r="75" spans="1:13">
      <c r="A75" s="17">
        <v>1992</v>
      </c>
      <c r="B75" s="40" t="str">
        <f>VLOOKUP($A75*100+B$3,Control!$A$13:$J$996,Control!$D$11)</f>
        <v>Nimbus</v>
      </c>
      <c r="C75" s="40" t="str">
        <f>VLOOKUP($A75*100+C$3,Control!$A$13:$J$996,Control!$D$11)</f>
        <v>--</v>
      </c>
      <c r="D75" s="40" t="str">
        <f>VLOOKUP($A75*100+D$3,Control!$A$13:$J$996,Control!$D$11)</f>
        <v>Nimbus</v>
      </c>
      <c r="E75" s="40" t="str">
        <f>VLOOKUP($A75*100+E$3,Control!$A$13:$J$996,Control!$D$11)</f>
        <v>Nimbus</v>
      </c>
      <c r="F75" s="40" t="str">
        <f>VLOOKUP($A75*100+F$3,Control!$A$13:$J$996,Control!$D$11)</f>
        <v>Nimbus</v>
      </c>
      <c r="G75" s="40" t="str">
        <f>VLOOKUP($A75*100+G$3,Control!$A$13:$J$996,Control!$D$11)</f>
        <v>Nimbus</v>
      </c>
      <c r="H75" s="40" t="str">
        <f>VLOOKUP($A75*100+H$3,Control!$A$13:$J$996,Control!$D$11)</f>
        <v>T. Min</v>
      </c>
      <c r="I75" s="40" t="str">
        <f>VLOOKUP($A75*100+I$3,Control!$A$13:$J$996,Control!$D$11)</f>
        <v>T. Min</v>
      </c>
      <c r="J75" s="40" t="str">
        <f>VLOOKUP($A75*100+J$3,Control!$A$13:$J$996,Control!$D$11)</f>
        <v>--</v>
      </c>
      <c r="K75" s="40" t="str">
        <f>VLOOKUP($A75*100+K$3,Control!$A$13:$J$996,Control!$D$11)</f>
        <v>--</v>
      </c>
      <c r="L75" s="40" t="str">
        <f>VLOOKUP($A75*100+L$3,Control!$A$13:$J$996,Control!$D$11)</f>
        <v>Nimbus</v>
      </c>
      <c r="M75" s="40" t="str">
        <f>VLOOKUP($A75*100+M$3,Control!$A$13:$J$996,Control!$D$11)</f>
        <v>Nimbus</v>
      </c>
    </row>
    <row r="76" spans="1:13">
      <c r="A76" s="17">
        <v>1993</v>
      </c>
      <c r="B76" s="40" t="str">
        <f>VLOOKUP($A76*100+B$3,Control!$A$13:$J$996,Control!$D$11)</f>
        <v>Nimbus</v>
      </c>
      <c r="C76" s="40" t="str">
        <f>VLOOKUP($A76*100+C$3,Control!$A$13:$J$996,Control!$D$11)</f>
        <v>Nimbus</v>
      </c>
      <c r="D76" s="40" t="str">
        <f>VLOOKUP($A76*100+D$3,Control!$A$13:$J$996,Control!$D$11)</f>
        <v>Nimbus</v>
      </c>
      <c r="E76" s="40" t="str">
        <f>VLOOKUP($A76*100+E$3,Control!$A$13:$J$996,Control!$D$11)</f>
        <v>Flood</v>
      </c>
      <c r="F76" s="40" t="str">
        <f>VLOOKUP($A76*100+F$3,Control!$A$13:$J$996,Control!$D$11)</f>
        <v>Flood</v>
      </c>
      <c r="G76" s="40" t="str">
        <f>VLOOKUP($A76*100+G$3,Control!$A$13:$J$996,Control!$D$11)</f>
        <v>Flood</v>
      </c>
      <c r="H76" s="40" t="str">
        <f>VLOOKUP($A76*100+H$3,Control!$A$13:$J$996,Control!$D$11)</f>
        <v>Flood</v>
      </c>
      <c r="I76" s="40" t="str">
        <f>VLOOKUP($A76*100+I$3,Control!$A$13:$J$996,Control!$D$11)</f>
        <v>Flood</v>
      </c>
      <c r="J76" s="40" t="str">
        <f>VLOOKUP($A76*100+J$3,Control!$A$13:$J$996,Control!$D$11)</f>
        <v>Flood</v>
      </c>
      <c r="K76" s="40" t="str">
        <f>VLOOKUP($A76*100+K$3,Control!$A$13:$J$996,Control!$D$11)</f>
        <v>--</v>
      </c>
      <c r="L76" s="40" t="str">
        <f>VLOOKUP($A76*100+L$3,Control!$A$13:$J$996,Control!$D$11)</f>
        <v>Flood</v>
      </c>
      <c r="M76" s="40" t="str">
        <f>VLOOKUP($A76*100+M$3,Control!$A$13:$J$996,Control!$D$11)</f>
        <v>Flood</v>
      </c>
    </row>
    <row r="77" spans="1:13">
      <c r="A77" s="17">
        <v>1994</v>
      </c>
      <c r="B77" s="40" t="str">
        <f>VLOOKUP($A77*100+B$3,Control!$A$13:$J$996,Control!$D$11)</f>
        <v>Nimbus</v>
      </c>
      <c r="C77" s="40" t="str">
        <f>VLOOKUP($A77*100+C$3,Control!$A$13:$J$996,Control!$D$11)</f>
        <v>--</v>
      </c>
      <c r="D77" s="40" t="str">
        <f>VLOOKUP($A77*100+D$3,Control!$A$13:$J$996,Control!$D$11)</f>
        <v>Nimbus</v>
      </c>
      <c r="E77" s="40" t="str">
        <f>VLOOKUP($A77*100+E$3,Control!$A$13:$J$996,Control!$D$11)</f>
        <v>Nimbus</v>
      </c>
      <c r="F77" s="40" t="str">
        <f>VLOOKUP($A77*100+F$3,Control!$A$13:$J$996,Control!$D$11)</f>
        <v>Nimbus</v>
      </c>
      <c r="G77" s="40" t="str">
        <f>VLOOKUP($A77*100+G$3,Control!$A$13:$J$996,Control!$D$11)</f>
        <v>Nimbus</v>
      </c>
      <c r="H77" s="40" t="str">
        <f>VLOOKUP($A77*100+H$3,Control!$A$13:$J$996,Control!$D$11)</f>
        <v>Nimbus</v>
      </c>
      <c r="I77" s="40" t="str">
        <f>VLOOKUP($A77*100+I$3,Control!$A$13:$J$996,Control!$D$11)</f>
        <v>Nimbus</v>
      </c>
      <c r="J77" s="40" t="str">
        <f>VLOOKUP($A77*100+J$3,Control!$A$13:$J$996,Control!$D$11)</f>
        <v>T. Min</v>
      </c>
      <c r="K77" s="40" t="str">
        <f>VLOOKUP($A77*100+K$3,Control!$A$13:$J$996,Control!$D$11)</f>
        <v>--</v>
      </c>
      <c r="L77" s="40" t="str">
        <f>VLOOKUP($A77*100+L$3,Control!$A$13:$J$996,Control!$D$11)</f>
        <v>--</v>
      </c>
      <c r="M77" s="40" t="str">
        <f>VLOOKUP($A77*100+M$3,Control!$A$13:$J$996,Control!$D$11)</f>
        <v>Nimbus</v>
      </c>
    </row>
    <row r="78" spans="1:13">
      <c r="A78" s="17">
        <v>1995</v>
      </c>
      <c r="B78" s="40" t="str">
        <f>VLOOKUP($A78*100+B$3,Control!$A$13:$J$996,Control!$D$11)</f>
        <v>Nimbus</v>
      </c>
      <c r="C78" s="40" t="str">
        <f>VLOOKUP($A78*100+C$3,Control!$A$13:$J$996,Control!$D$11)</f>
        <v>Nimbus</v>
      </c>
      <c r="D78" s="40" t="str">
        <f>VLOOKUP($A78*100+D$3,Control!$A$13:$J$996,Control!$D$11)</f>
        <v>Nimbus</v>
      </c>
      <c r="E78" s="40" t="str">
        <f>VLOOKUP($A78*100+E$3,Control!$A$13:$J$996,Control!$D$11)</f>
        <v>Flood</v>
      </c>
      <c r="F78" s="40" t="str">
        <f>VLOOKUP($A78*100+F$3,Control!$A$13:$J$996,Control!$D$11)</f>
        <v>Flood</v>
      </c>
      <c r="G78" s="40" t="str">
        <f>VLOOKUP($A78*100+G$3,Control!$A$13:$J$996,Control!$D$11)</f>
        <v>Flood</v>
      </c>
      <c r="H78" s="40" t="str">
        <f>VLOOKUP($A78*100+H$3,Control!$A$13:$J$996,Control!$D$11)</f>
        <v>Flood</v>
      </c>
      <c r="I78" s="40" t="str">
        <f>VLOOKUP($A78*100+I$3,Control!$A$13:$J$996,Control!$D$11)</f>
        <v>Flood</v>
      </c>
      <c r="J78" s="40" t="str">
        <f>VLOOKUP($A78*100+J$3,Control!$A$13:$J$996,Control!$D$11)</f>
        <v>Flood</v>
      </c>
      <c r="K78" s="40" t="str">
        <f>VLOOKUP($A78*100+K$3,Control!$A$13:$J$996,Control!$D$11)</f>
        <v>Flood</v>
      </c>
      <c r="L78" s="40" t="str">
        <f>VLOOKUP($A78*100+L$3,Control!$A$13:$J$996,Control!$D$11)</f>
        <v>Flood</v>
      </c>
      <c r="M78" s="40" t="str">
        <f>VLOOKUP($A78*100+M$3,Control!$A$13:$J$996,Control!$D$11)</f>
        <v>Flood</v>
      </c>
    </row>
    <row r="79" spans="1:13">
      <c r="A79" s="17">
        <v>1996</v>
      </c>
      <c r="B79" s="40" t="str">
        <f>VLOOKUP($A79*100+B$3,Control!$A$13:$J$996,Control!$D$11)</f>
        <v>--</v>
      </c>
      <c r="C79" s="40" t="str">
        <f>VLOOKUP($A79*100+C$3,Control!$A$13:$J$996,Control!$D$11)</f>
        <v>--</v>
      </c>
      <c r="D79" s="40" t="str">
        <f>VLOOKUP($A79*100+D$3,Control!$A$13:$J$996,Control!$D$11)</f>
        <v>Nimbus</v>
      </c>
      <c r="E79" s="40" t="str">
        <f>VLOOKUP($A79*100+E$3,Control!$A$13:$J$996,Control!$D$11)</f>
        <v>Flood</v>
      </c>
      <c r="F79" s="40" t="str">
        <f>VLOOKUP($A79*100+F$3,Control!$A$13:$J$996,Control!$D$11)</f>
        <v>Flood</v>
      </c>
      <c r="G79" s="40" t="str">
        <f>VLOOKUP($A79*100+G$3,Control!$A$13:$J$996,Control!$D$11)</f>
        <v>Flood</v>
      </c>
      <c r="H79" s="40" t="str">
        <f>VLOOKUP($A79*100+H$3,Control!$A$13:$J$996,Control!$D$11)</f>
        <v>Flood</v>
      </c>
      <c r="I79" s="40" t="str">
        <f>VLOOKUP($A79*100+I$3,Control!$A$13:$J$996,Control!$D$11)</f>
        <v>Flood</v>
      </c>
      <c r="J79" s="40" t="str">
        <f>VLOOKUP($A79*100+J$3,Control!$A$13:$J$996,Control!$D$11)</f>
        <v>Flood</v>
      </c>
      <c r="K79" s="40" t="str">
        <f>VLOOKUP($A79*100+K$3,Control!$A$13:$J$996,Control!$D$11)</f>
        <v>--</v>
      </c>
      <c r="L79" s="40" t="str">
        <f>VLOOKUP($A79*100+L$3,Control!$A$13:$J$996,Control!$D$11)</f>
        <v>Nimbus</v>
      </c>
      <c r="M79" s="40" t="str">
        <f>VLOOKUP($A79*100+M$3,Control!$A$13:$J$996,Control!$D$11)</f>
        <v>--</v>
      </c>
    </row>
    <row r="80" spans="1:13">
      <c r="A80" s="17">
        <v>1997</v>
      </c>
      <c r="B80" s="40" t="str">
        <f>VLOOKUP($A80*100+B$3,Control!$A$13:$J$996,Control!$D$11)</f>
        <v>Nimbus</v>
      </c>
      <c r="C80" s="40" t="str">
        <f>VLOOKUP($A80*100+C$3,Control!$A$13:$J$996,Control!$D$11)</f>
        <v>--</v>
      </c>
      <c r="D80" s="40" t="str">
        <f>VLOOKUP($A80*100+D$3,Control!$A$13:$J$996,Control!$D$11)</f>
        <v>Flood</v>
      </c>
      <c r="E80" s="40" t="str">
        <f>VLOOKUP($A80*100+E$3,Control!$A$13:$J$996,Control!$D$11)</f>
        <v>--</v>
      </c>
      <c r="F80" s="40" t="str">
        <f>VLOOKUP($A80*100+F$3,Control!$A$13:$J$996,Control!$D$11)</f>
        <v>--</v>
      </c>
      <c r="G80" s="40" t="str">
        <f>VLOOKUP($A80*100+G$3,Control!$A$13:$J$996,Control!$D$11)</f>
        <v>Nimbus</v>
      </c>
      <c r="H80" s="40" t="str">
        <f>VLOOKUP($A80*100+H$3,Control!$A$13:$J$996,Control!$D$11)</f>
        <v>Nimbus</v>
      </c>
      <c r="I80" s="40" t="str">
        <f>VLOOKUP($A80*100+I$3,Control!$A$13:$J$996,Control!$D$11)</f>
        <v>Nimbus</v>
      </c>
      <c r="J80" s="40" t="str">
        <f>VLOOKUP($A80*100+J$3,Control!$A$13:$J$996,Control!$D$11)</f>
        <v>--</v>
      </c>
      <c r="K80" s="40" t="str">
        <f>VLOOKUP($A80*100+K$3,Control!$A$13:$J$996,Control!$D$11)</f>
        <v>--</v>
      </c>
      <c r="L80" s="40" t="str">
        <f>VLOOKUP($A80*100+L$3,Control!$A$13:$J$996,Control!$D$11)</f>
        <v>--</v>
      </c>
      <c r="M80" s="40" t="str">
        <f>VLOOKUP($A80*100+M$3,Control!$A$13:$J$996,Control!$D$11)</f>
        <v>--</v>
      </c>
    </row>
    <row r="81" spans="1:13">
      <c r="A81" s="17">
        <v>1998</v>
      </c>
      <c r="B81" s="40" t="str">
        <f>VLOOKUP($A81*100+B$3,Control!$A$13:$J$996,Control!$D$11)</f>
        <v>Nimbus</v>
      </c>
      <c r="C81" s="40" t="str">
        <f>VLOOKUP($A81*100+C$3,Control!$A$13:$J$996,Control!$D$11)</f>
        <v>Nimbus</v>
      </c>
      <c r="D81" s="40" t="str">
        <f>VLOOKUP($A81*100+D$3,Control!$A$13:$J$996,Control!$D$11)</f>
        <v>Nimbus</v>
      </c>
      <c r="E81" s="40" t="str">
        <f>VLOOKUP($A81*100+E$3,Control!$A$13:$J$996,Control!$D$11)</f>
        <v>Flood</v>
      </c>
      <c r="F81" s="40" t="str">
        <f>VLOOKUP($A81*100+F$3,Control!$A$13:$J$996,Control!$D$11)</f>
        <v>Flood</v>
      </c>
      <c r="G81" s="40" t="str">
        <f>VLOOKUP($A81*100+G$3,Control!$A$13:$J$996,Control!$D$11)</f>
        <v>Flood</v>
      </c>
      <c r="H81" s="40" t="str">
        <f>VLOOKUP($A81*100+H$3,Control!$A$13:$J$996,Control!$D$11)</f>
        <v>Flood</v>
      </c>
      <c r="I81" s="40" t="str">
        <f>VLOOKUP($A81*100+I$3,Control!$A$13:$J$996,Control!$D$11)</f>
        <v>Flood</v>
      </c>
      <c r="J81" s="40" t="str">
        <f>VLOOKUP($A81*100+J$3,Control!$A$13:$J$996,Control!$D$11)</f>
        <v>Flood</v>
      </c>
      <c r="K81" s="40" t="str">
        <f>VLOOKUP($A81*100+K$3,Control!$A$13:$J$996,Control!$D$11)</f>
        <v>Flood</v>
      </c>
      <c r="L81" s="40" t="str">
        <f>VLOOKUP($A81*100+L$3,Control!$A$13:$J$996,Control!$D$11)</f>
        <v>Flood</v>
      </c>
      <c r="M81" s="40" t="str">
        <f>VLOOKUP($A81*100+M$3,Control!$A$13:$J$996,Control!$D$11)</f>
        <v>Flood</v>
      </c>
    </row>
    <row r="82" spans="1:13">
      <c r="A82" s="17">
        <v>1999</v>
      </c>
      <c r="B82" s="40" t="str">
        <f>VLOOKUP($A82*100+B$3,Control!$A$13:$J$996,Control!$D$11)</f>
        <v>Nimbus</v>
      </c>
      <c r="C82" s="40" t="str">
        <f>VLOOKUP($A82*100+C$3,Control!$A$13:$J$996,Control!$D$11)</f>
        <v>Flood</v>
      </c>
      <c r="D82" s="40" t="str">
        <f>VLOOKUP($A82*100+D$3,Control!$A$13:$J$996,Control!$D$11)</f>
        <v>Flood</v>
      </c>
      <c r="E82" s="40" t="str">
        <f>VLOOKUP($A82*100+E$3,Control!$A$13:$J$996,Control!$D$11)</f>
        <v>Flood</v>
      </c>
      <c r="F82" s="40" t="str">
        <f>VLOOKUP($A82*100+F$3,Control!$A$13:$J$996,Control!$D$11)</f>
        <v>Flood</v>
      </c>
      <c r="G82" s="40" t="str">
        <f>VLOOKUP($A82*100+G$3,Control!$A$13:$J$996,Control!$D$11)</f>
        <v>Flood</v>
      </c>
      <c r="H82" s="40" t="str">
        <f>VLOOKUP($A82*100+H$3,Control!$A$13:$J$996,Control!$D$11)</f>
        <v>Flood</v>
      </c>
      <c r="I82" s="40" t="str">
        <f>VLOOKUP($A82*100+I$3,Control!$A$13:$J$996,Control!$D$11)</f>
        <v>Flood</v>
      </c>
      <c r="J82" s="40" t="str">
        <f>VLOOKUP($A82*100+J$3,Control!$A$13:$J$996,Control!$D$11)</f>
        <v>Flood</v>
      </c>
      <c r="K82" s="40" t="str">
        <f>VLOOKUP($A82*100+K$3,Control!$A$13:$J$996,Control!$D$11)</f>
        <v>--</v>
      </c>
      <c r="L82" s="40" t="str">
        <f>VLOOKUP($A82*100+L$3,Control!$A$13:$J$996,Control!$D$11)</f>
        <v>Nimbus</v>
      </c>
      <c r="M82" s="40" t="str">
        <f>VLOOKUP($A82*100+M$3,Control!$A$13:$J$996,Control!$D$11)</f>
        <v>--</v>
      </c>
    </row>
    <row r="83" spans="1:13">
      <c r="A83" s="17">
        <v>2000</v>
      </c>
      <c r="B83" s="40" t="str">
        <f>VLOOKUP($A83*100+B$3,Control!$A$13:$J$996,Control!$D$11)</f>
        <v>Nimbus</v>
      </c>
      <c r="C83" s="40" t="str">
        <f>VLOOKUP($A83*100+C$3,Control!$A$13:$J$996,Control!$D$11)</f>
        <v>Nimbus</v>
      </c>
      <c r="D83" s="40" t="str">
        <f>VLOOKUP($A83*100+D$3,Control!$A$13:$J$996,Control!$D$11)</f>
        <v>Nimbus</v>
      </c>
      <c r="E83" s="40" t="str">
        <f>VLOOKUP($A83*100+E$3,Control!$A$13:$J$996,Control!$D$11)</f>
        <v>Flood</v>
      </c>
      <c r="F83" s="40" t="str">
        <f>VLOOKUP($A83*100+F$3,Control!$A$13:$J$996,Control!$D$11)</f>
        <v>Flood</v>
      </c>
      <c r="G83" s="40" t="str">
        <f>VLOOKUP($A83*100+G$3,Control!$A$13:$J$996,Control!$D$11)</f>
        <v>Flood</v>
      </c>
      <c r="H83" s="40" t="str">
        <f>VLOOKUP($A83*100+H$3,Control!$A$13:$J$996,Control!$D$11)</f>
        <v>Flood</v>
      </c>
      <c r="I83" s="40" t="str">
        <f>VLOOKUP($A83*100+I$3,Control!$A$13:$J$996,Control!$D$11)</f>
        <v>Flood</v>
      </c>
      <c r="J83" s="40" t="str">
        <f>VLOOKUP($A83*100+J$3,Control!$A$13:$J$996,Control!$D$11)</f>
        <v>Flood</v>
      </c>
      <c r="K83" s="40" t="str">
        <f>VLOOKUP($A83*100+K$3,Control!$A$13:$J$996,Control!$D$11)</f>
        <v>--</v>
      </c>
      <c r="L83" s="40" t="str">
        <f>VLOOKUP($A83*100+L$3,Control!$A$13:$J$996,Control!$D$11)</f>
        <v>--</v>
      </c>
      <c r="M83" s="40" t="str">
        <f>VLOOKUP($A83*100+M$3,Control!$A$13:$J$996,Control!$D$11)</f>
        <v>--</v>
      </c>
    </row>
    <row r="84" spans="1:13">
      <c r="A84" s="17">
        <v>2001</v>
      </c>
      <c r="B84" s="40" t="str">
        <f>VLOOKUP($A84*100+B$3,Control!$A$13:$J$996,Control!$D$11)</f>
        <v>Nimbus</v>
      </c>
      <c r="C84" s="40" t="str">
        <f>VLOOKUP($A84*100+C$3,Control!$A$13:$J$996,Control!$D$11)</f>
        <v>Nimbus</v>
      </c>
      <c r="D84" s="40" t="str">
        <f>VLOOKUP($A84*100+D$3,Control!$A$13:$J$996,Control!$D$11)</f>
        <v>Nimbus</v>
      </c>
      <c r="E84" s="40" t="str">
        <f>VLOOKUP($A84*100+E$3,Control!$A$13:$J$996,Control!$D$11)</f>
        <v>Nimbus</v>
      </c>
      <c r="F84" s="40" t="str">
        <f>VLOOKUP($A84*100+F$3,Control!$A$13:$J$996,Control!$D$11)</f>
        <v>Nimbus</v>
      </c>
      <c r="G84" s="40" t="str">
        <f>VLOOKUP($A84*100+G$3,Control!$A$13:$J$996,Control!$D$11)</f>
        <v>Nimbus</v>
      </c>
      <c r="H84" s="40" t="str">
        <f>VLOOKUP($A84*100+H$3,Control!$A$13:$J$996,Control!$D$11)</f>
        <v>Nimbus</v>
      </c>
      <c r="I84" s="40" t="str">
        <f>VLOOKUP($A84*100+I$3,Control!$A$13:$J$996,Control!$D$11)</f>
        <v>Nimbus</v>
      </c>
      <c r="J84" s="40" t="str">
        <f>VLOOKUP($A84*100+J$3,Control!$A$13:$J$996,Control!$D$11)</f>
        <v>--</v>
      </c>
      <c r="K84" s="40" t="str">
        <f>VLOOKUP($A84*100+K$3,Control!$A$13:$J$996,Control!$D$11)</f>
        <v>--</v>
      </c>
      <c r="L84" s="40" t="str">
        <f>VLOOKUP($A84*100+L$3,Control!$A$13:$J$996,Control!$D$11)</f>
        <v>--</v>
      </c>
      <c r="M84" s="40" t="str">
        <f>VLOOKUP($A84*100+M$3,Control!$A$13:$J$996,Control!$D$11)</f>
        <v>Nimbus</v>
      </c>
    </row>
    <row r="85" spans="1:13">
      <c r="A85" s="17">
        <v>2002</v>
      </c>
      <c r="B85" s="40" t="str">
        <f>VLOOKUP($A85*100+B$3,Control!$A$13:$J$996,Control!$D$11)</f>
        <v>Nimbus</v>
      </c>
      <c r="C85" s="40" t="str">
        <f>VLOOKUP($A85*100+C$3,Control!$A$13:$J$996,Control!$D$11)</f>
        <v>Nimbus</v>
      </c>
      <c r="D85" s="40" t="str">
        <f>VLOOKUP($A85*100+D$3,Control!$A$13:$J$996,Control!$D$11)</f>
        <v>Nimbus</v>
      </c>
      <c r="E85" s="40" t="str">
        <f>VLOOKUP($A85*100+E$3,Control!$A$13:$J$996,Control!$D$11)</f>
        <v>Flood</v>
      </c>
      <c r="F85" s="40" t="str">
        <f>VLOOKUP($A85*100+F$3,Control!$A$13:$J$996,Control!$D$11)</f>
        <v>Flood</v>
      </c>
      <c r="G85" s="40" t="str">
        <f>VLOOKUP($A85*100+G$3,Control!$A$13:$J$996,Control!$D$11)</f>
        <v>Flood</v>
      </c>
      <c r="H85" s="40" t="str">
        <f>VLOOKUP($A85*100+H$3,Control!$A$13:$J$996,Control!$D$11)</f>
        <v>Flood</v>
      </c>
      <c r="I85" s="40" t="str">
        <f>VLOOKUP($A85*100+I$3,Control!$A$13:$J$996,Control!$D$11)</f>
        <v>T. Min</v>
      </c>
      <c r="J85" s="40" t="str">
        <f>VLOOKUP($A85*100+J$3,Control!$A$13:$J$996,Control!$D$11)</f>
        <v>--</v>
      </c>
      <c r="K85" s="40" t="str">
        <f>VLOOKUP($A85*100+K$3,Control!$A$13:$J$996,Control!$D$11)</f>
        <v>--</v>
      </c>
      <c r="L85" s="40" t="str">
        <f>VLOOKUP($A85*100+L$3,Control!$A$13:$J$996,Control!$D$11)</f>
        <v>--</v>
      </c>
      <c r="M85" s="40" t="str">
        <f>VLOOKUP($A85*100+M$3,Control!$A$13:$J$996,Control!$D$11)</f>
        <v>Nimbus</v>
      </c>
    </row>
    <row r="86" spans="1:13">
      <c r="A86" s="17">
        <v>2003</v>
      </c>
      <c r="B86" s="40" t="str">
        <f>VLOOKUP($A86*100+B$3,Control!$A$13:$J$996,Control!$D$11)</f>
        <v>Nimbus</v>
      </c>
      <c r="C86" s="40" t="str">
        <f>VLOOKUP($A86*100+C$3,Control!$A$13:$J$996,Control!$D$11)</f>
        <v>--</v>
      </c>
      <c r="D86" s="40" t="str">
        <f>VLOOKUP($A86*100+D$3,Control!$A$13:$J$996,Control!$D$11)</f>
        <v>Nimbus</v>
      </c>
      <c r="E86" s="40" t="str">
        <f>VLOOKUP($A86*100+E$3,Control!$A$13:$J$996,Control!$D$11)</f>
        <v>Flood</v>
      </c>
      <c r="F86" s="40" t="str">
        <f>VLOOKUP($A86*100+F$3,Control!$A$13:$J$996,Control!$D$11)</f>
        <v>Flood</v>
      </c>
      <c r="G86" s="40" t="str">
        <f>VLOOKUP($A86*100+G$3,Control!$A$13:$J$996,Control!$D$11)</f>
        <v>Flood</v>
      </c>
      <c r="H86" s="40" t="str">
        <f>VLOOKUP($A86*100+H$3,Control!$A$13:$J$996,Control!$D$11)</f>
        <v>Flood</v>
      </c>
      <c r="I86" s="40" t="str">
        <f>VLOOKUP($A86*100+I$3,Control!$A$13:$J$996,Control!$D$11)</f>
        <v>Flood</v>
      </c>
      <c r="J86" s="40" t="str">
        <f>VLOOKUP($A86*100+J$3,Control!$A$13:$J$996,Control!$D$11)</f>
        <v>Flood</v>
      </c>
      <c r="K86" s="40" t="str">
        <f>VLOOKUP($A86*100+K$3,Control!$A$13:$J$996,Control!$D$11)</f>
        <v>--</v>
      </c>
      <c r="L86" s="40" t="str">
        <f>VLOOKUP($A86*100+L$3,Control!$A$13:$J$996,Control!$D$11)</f>
        <v>Nimbus</v>
      </c>
      <c r="M86" s="40" t="str">
        <f>VLOOKUP($A86*100+M$3,Control!$A$13:$J$996,Control!$D$11)</f>
        <v>Flood</v>
      </c>
    </row>
    <row r="88" spans="1:13">
      <c r="A88" s="41" t="s">
        <v>153</v>
      </c>
      <c r="B88" s="4" t="s">
        <v>158</v>
      </c>
    </row>
    <row r="89" spans="1:13">
      <c r="B89" s="1" t="s">
        <v>159</v>
      </c>
    </row>
    <row r="90" spans="1:13">
      <c r="B90" s="42" t="s">
        <v>160</v>
      </c>
    </row>
  </sheetData>
  <mergeCells count="1">
    <mergeCell ref="A2:M2"/>
  </mergeCells>
  <phoneticPr fontId="0" type="noConversion"/>
  <conditionalFormatting sqref="B5:M86">
    <cfRule type="cellIs" dxfId="21" priority="1" stopIfTrue="1" operator="equal">
      <formula>"Flood"</formula>
    </cfRule>
    <cfRule type="cellIs" dxfId="20" priority="2" stopIfTrue="1" operator="equal">
      <formula>"Nimbus"</formula>
    </cfRule>
    <cfRule type="cellIs" dxfId="19" priority="3" stopIfTrue="1" operator="equal">
      <formula>"H-St."</formula>
    </cfRule>
  </conditionalFormatting>
  <pageMargins left="0.75" right="0.75" top="1" bottom="1" header="0.5" footer="0.5"/>
  <pageSetup scale="58" orientation="portrait" r:id="rId1"/>
  <headerFooter alignWithMargins="0">
    <oddHeader>&amp;R&amp;D</oddHeader>
    <oddFooter>&amp;R&amp;F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M90"/>
  <sheetViews>
    <sheetView workbookViewId="0">
      <pane ySplit="4" topLeftCell="A5" activePane="bottomLeft" state="frozenSplit"/>
      <selection activeCell="B14" sqref="B14:B100"/>
      <selection pane="bottomLeft" activeCell="D61" sqref="D61"/>
    </sheetView>
  </sheetViews>
  <sheetFormatPr defaultRowHeight="12.75"/>
  <cols>
    <col min="1" max="1" customWidth="true" style="17" width="9.140625" collapsed="true"/>
  </cols>
  <sheetData>
    <row r="1" spans="1:13">
      <c r="A1" s="17" t="str">
        <f>Control!J2</f>
        <v>EWA</v>
      </c>
    </row>
    <row r="2" spans="1:13" s="17" customFormat="1">
      <c r="A2" s="198" t="s">
        <v>161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 s="10" customFormat="1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7">
        <v>1922</v>
      </c>
      <c r="B5" s="40" t="str">
        <f>VLOOKUP($A5*100+B$3,Control!$A$13:$J$996,Control!$E$11)</f>
        <v>Flood</v>
      </c>
      <c r="C5" s="40" t="str">
        <f>VLOOKUP($A5*100+C$3,Control!$A$13:$J$996,Control!$E$11)</f>
        <v>Flood</v>
      </c>
      <c r="D5" s="40" t="str">
        <f>VLOOKUP($A5*100+D$3,Control!$A$13:$J$996,Control!$E$11)</f>
        <v>Therm.</v>
      </c>
      <c r="E5" s="40" t="str">
        <f>VLOOKUP($A5*100+E$3,Control!$A$13:$J$996,Control!$E$11)</f>
        <v>Therm.</v>
      </c>
      <c r="F5" s="40" t="str">
        <f>VLOOKUP($A5*100+F$3,Control!$A$13:$J$996,Control!$E$11)</f>
        <v>Therm.</v>
      </c>
      <c r="G5" s="40" t="str">
        <f>VLOOKUP($A5*100+G$3,Control!$A$13:$J$996,Control!$E$11)</f>
        <v>Flood</v>
      </c>
      <c r="H5" s="40" t="str">
        <f>VLOOKUP($A5*100+H$3,Control!$A$13:$J$996,Control!$E$11)</f>
        <v>Flood</v>
      </c>
      <c r="I5" s="40" t="str">
        <f>VLOOKUP($A5*100+I$3,Control!$A$13:$J$996,Control!$E$11)</f>
        <v>Flood</v>
      </c>
      <c r="J5" s="40" t="str">
        <f>VLOOKUP($A5*100+J$3,Control!$A$13:$J$996,Control!$E$11)</f>
        <v>Flood</v>
      </c>
      <c r="K5" s="40" t="str">
        <f>VLOOKUP($A5*100+K$3,Control!$A$13:$J$996,Control!$E$11)</f>
        <v>Flood</v>
      </c>
      <c r="L5" s="40" t="str">
        <f>VLOOKUP($A5*100+L$3,Control!$A$13:$J$996,Control!$E$11)</f>
        <v>Flood</v>
      </c>
      <c r="M5" s="40" t="str">
        <f>VLOOKUP($A5*100+M$3,Control!$A$13:$J$996,Control!$E$11)</f>
        <v>Flood</v>
      </c>
    </row>
    <row r="6" spans="1:13">
      <c r="A6" s="17">
        <v>1923</v>
      </c>
      <c r="B6" s="40" t="str">
        <f>VLOOKUP($A6*100+B$3,Control!$A$13:$J$996,Control!$E$11)</f>
        <v>Flood</v>
      </c>
      <c r="C6" s="40" t="str">
        <f>VLOOKUP($A6*100+C$3,Control!$A$13:$J$996,Control!$E$11)</f>
        <v>Flood</v>
      </c>
      <c r="D6" s="40" t="str">
        <f>VLOOKUP($A6*100+D$3,Control!$A$13:$J$996,Control!$E$11)</f>
        <v>Therm.</v>
      </c>
      <c r="E6" s="40" t="str">
        <f>VLOOKUP($A6*100+E$3,Control!$A$13:$J$996,Control!$E$11)</f>
        <v>Therm.</v>
      </c>
      <c r="F6" s="40" t="str">
        <f>VLOOKUP($A6*100+F$3,Control!$A$13:$J$996,Control!$E$11)</f>
        <v>Flood</v>
      </c>
      <c r="G6" s="40" t="str">
        <f>VLOOKUP($A6*100+G$3,Control!$A$13:$J$996,Control!$E$11)</f>
        <v>Therm.</v>
      </c>
      <c r="H6" s="40" t="str">
        <f>VLOOKUP($A6*100+H$3,Control!$A$13:$J$996,Control!$E$11)</f>
        <v>Therm.</v>
      </c>
      <c r="I6" s="40" t="str">
        <f>VLOOKUP($A6*100+I$3,Control!$A$13:$J$996,Control!$E$11)</f>
        <v>Therm.</v>
      </c>
      <c r="J6" s="40" t="str">
        <f>VLOOKUP($A6*100+J$3,Control!$A$13:$J$996,Control!$E$11)</f>
        <v>F. Min</v>
      </c>
      <c r="K6" s="40" t="str">
        <f>VLOOKUP($A6*100+K$3,Control!$A$13:$J$996,Control!$E$11)</f>
        <v>Flood</v>
      </c>
      <c r="L6" s="40" t="str">
        <f>VLOOKUP($A6*100+L$3,Control!$A$13:$J$996,Control!$E$11)</f>
        <v>Flood</v>
      </c>
      <c r="M6" s="40" t="str">
        <f>VLOOKUP($A6*100+M$3,Control!$A$13:$J$996,Control!$E$11)</f>
        <v>Flood</v>
      </c>
    </row>
    <row r="7" spans="1:13">
      <c r="A7" s="17">
        <v>1924</v>
      </c>
      <c r="B7" s="40" t="str">
        <f>VLOOKUP($A7*100+B$3,Control!$A$13:$J$996,Control!$E$11)</f>
        <v>Therm.</v>
      </c>
      <c r="C7" s="40" t="str">
        <f>VLOOKUP($A7*100+C$3,Control!$A$13:$J$996,Control!$E$11)</f>
        <v>--</v>
      </c>
      <c r="D7" s="40" t="str">
        <f>VLOOKUP($A7*100+D$3,Control!$A$13:$J$996,Control!$E$11)</f>
        <v>Therm.</v>
      </c>
      <c r="E7" s="40" t="str">
        <f>VLOOKUP($A7*100+E$3,Control!$A$13:$J$996,Control!$E$11)</f>
        <v>Therm.</v>
      </c>
      <c r="F7" s="40" t="str">
        <f>VLOOKUP($A7*100+F$3,Control!$A$13:$J$996,Control!$E$11)</f>
        <v>Therm.</v>
      </c>
      <c r="G7" s="40" t="str">
        <f>VLOOKUP($A7*100+G$3,Control!$A$13:$J$996,Control!$E$11)</f>
        <v>B. Min</v>
      </c>
      <c r="H7" s="40" t="str">
        <f>VLOOKUP($A7*100+H$3,Control!$A$13:$J$996,Control!$E$11)</f>
        <v>B. Min</v>
      </c>
      <c r="I7" s="40" t="str">
        <f>VLOOKUP($A7*100+I$3,Control!$A$13:$J$996,Control!$E$11)</f>
        <v>--</v>
      </c>
      <c r="J7" s="40" t="str">
        <f>VLOOKUP($A7*100+J$3,Control!$A$13:$J$996,Control!$E$11)</f>
        <v>--</v>
      </c>
      <c r="K7" s="40" t="str">
        <f>VLOOKUP($A7*100+K$3,Control!$A$13:$J$996,Control!$E$11)</f>
        <v>--</v>
      </c>
      <c r="L7" s="40" t="str">
        <f>VLOOKUP($A7*100+L$3,Control!$A$13:$J$996,Control!$E$11)</f>
        <v>--</v>
      </c>
      <c r="M7" s="40" t="str">
        <f>VLOOKUP($A7*100+M$3,Control!$A$13:$J$996,Control!$E$11)</f>
        <v>--</v>
      </c>
    </row>
    <row r="8" spans="1:13">
      <c r="A8" s="17">
        <v>1925</v>
      </c>
      <c r="B8" s="40" t="str">
        <f>VLOOKUP($A8*100+B$3,Control!$A$13:$J$996,Control!$E$11)</f>
        <v>Therm.</v>
      </c>
      <c r="C8" s="40" t="str">
        <f>VLOOKUP($A8*100+C$3,Control!$A$13:$J$996,Control!$E$11)</f>
        <v>Therm.</v>
      </c>
      <c r="D8" s="40" t="str">
        <f>VLOOKUP($A8*100+D$3,Control!$A$13:$J$996,Control!$E$11)</f>
        <v>--</v>
      </c>
      <c r="E8" s="40" t="str">
        <f>VLOOKUP($A8*100+E$3,Control!$A$13:$J$996,Control!$E$11)</f>
        <v>Therm.</v>
      </c>
      <c r="F8" s="40" t="str">
        <f>VLOOKUP($A8*100+F$3,Control!$A$13:$J$996,Control!$E$11)</f>
        <v>--</v>
      </c>
      <c r="G8" s="40" t="str">
        <f>VLOOKUP($A8*100+G$3,Control!$A$13:$J$996,Control!$E$11)</f>
        <v>--</v>
      </c>
      <c r="H8" s="40" t="str">
        <f>VLOOKUP($A8*100+H$3,Control!$A$13:$J$996,Control!$E$11)</f>
        <v>Therm.</v>
      </c>
      <c r="I8" s="40" t="str">
        <f>VLOOKUP($A8*100+I$3,Control!$A$13:$J$996,Control!$E$11)</f>
        <v>Therm.</v>
      </c>
      <c r="J8" s="40" t="str">
        <f>VLOOKUP($A8*100+J$3,Control!$A$13:$J$996,Control!$E$11)</f>
        <v>--</v>
      </c>
      <c r="K8" s="40" t="str">
        <f>VLOOKUP($A8*100+K$3,Control!$A$13:$J$996,Control!$E$11)</f>
        <v>--</v>
      </c>
      <c r="L8" s="40" t="str">
        <f>VLOOKUP($A8*100+L$3,Control!$A$13:$J$996,Control!$E$11)</f>
        <v>--</v>
      </c>
      <c r="M8" s="40" t="str">
        <f>VLOOKUP($A8*100+M$3,Control!$A$13:$J$996,Control!$E$11)</f>
        <v>--</v>
      </c>
    </row>
    <row r="9" spans="1:13">
      <c r="A9" s="17">
        <v>1926</v>
      </c>
      <c r="B9" s="40" t="str">
        <f>VLOOKUP($A9*100+B$3,Control!$A$13:$J$996,Control!$E$11)</f>
        <v>--</v>
      </c>
      <c r="C9" s="40" t="str">
        <f>VLOOKUP($A9*100+C$3,Control!$A$13:$J$996,Control!$E$11)</f>
        <v>Therm.</v>
      </c>
      <c r="D9" s="40" t="str">
        <f>VLOOKUP($A9*100+D$3,Control!$A$13:$J$996,Control!$E$11)</f>
        <v>Therm.</v>
      </c>
      <c r="E9" s="40" t="str">
        <f>VLOOKUP($A9*100+E$3,Control!$A$13:$J$996,Control!$E$11)</f>
        <v>B. Min</v>
      </c>
      <c r="F9" s="40" t="str">
        <f>VLOOKUP($A9*100+F$3,Control!$A$13:$J$996,Control!$E$11)</f>
        <v>--</v>
      </c>
      <c r="G9" s="40" t="str">
        <f>VLOOKUP($A9*100+G$3,Control!$A$13:$J$996,Control!$E$11)</f>
        <v>B. Min</v>
      </c>
      <c r="H9" s="40" t="str">
        <f>VLOOKUP($A9*100+H$3,Control!$A$13:$J$996,Control!$E$11)</f>
        <v>--</v>
      </c>
      <c r="I9" s="40" t="str">
        <f>VLOOKUP($A9*100+I$3,Control!$A$13:$J$996,Control!$E$11)</f>
        <v>--</v>
      </c>
      <c r="J9" s="40" t="str">
        <f>VLOOKUP($A9*100+J$3,Control!$A$13:$J$996,Control!$E$11)</f>
        <v>--</v>
      </c>
      <c r="K9" s="40" t="str">
        <f>VLOOKUP($A9*100+K$3,Control!$A$13:$J$996,Control!$E$11)</f>
        <v>--</v>
      </c>
      <c r="L9" s="40" t="str">
        <f>VLOOKUP($A9*100+L$3,Control!$A$13:$J$996,Control!$E$11)</f>
        <v>--</v>
      </c>
      <c r="M9" s="40" t="str">
        <f>VLOOKUP($A9*100+M$3,Control!$A$13:$J$996,Control!$E$11)</f>
        <v>--</v>
      </c>
    </row>
    <row r="10" spans="1:13">
      <c r="A10" s="17">
        <v>1927</v>
      </c>
      <c r="B10" s="40" t="str">
        <f>VLOOKUP($A10*100+B$3,Control!$A$13:$J$996,Control!$E$11)</f>
        <v>Therm.</v>
      </c>
      <c r="C10" s="40" t="str">
        <f>VLOOKUP($A10*100+C$3,Control!$A$13:$J$996,Control!$E$11)</f>
        <v>--</v>
      </c>
      <c r="D10" s="40" t="str">
        <f>VLOOKUP($A10*100+D$3,Control!$A$13:$J$996,Control!$E$11)</f>
        <v>Therm.</v>
      </c>
      <c r="E10" s="40" t="str">
        <f>VLOOKUP($A10*100+E$3,Control!$A$13:$J$996,Control!$E$11)</f>
        <v>--</v>
      </c>
      <c r="F10" s="40" t="str">
        <f>VLOOKUP($A10*100+F$3,Control!$A$13:$J$996,Control!$E$11)</f>
        <v>Flood</v>
      </c>
      <c r="G10" s="40" t="str">
        <f>VLOOKUP($A10*100+G$3,Control!$A$13:$J$996,Control!$E$11)</f>
        <v>Flood</v>
      </c>
      <c r="H10" s="40" t="str">
        <f>VLOOKUP($A10*100+H$3,Control!$A$13:$J$996,Control!$E$11)</f>
        <v>Flood</v>
      </c>
      <c r="I10" s="40" t="str">
        <f>VLOOKUP($A10*100+I$3,Control!$A$13:$J$996,Control!$E$11)</f>
        <v>Flood</v>
      </c>
      <c r="J10" s="40" t="str">
        <f>VLOOKUP($A10*100+J$3,Control!$A$13:$J$996,Control!$E$11)</f>
        <v>Flood</v>
      </c>
      <c r="K10" s="40" t="str">
        <f>VLOOKUP($A10*100+K$3,Control!$A$13:$J$996,Control!$E$11)</f>
        <v>--</v>
      </c>
      <c r="L10" s="40" t="str">
        <f>VLOOKUP($A10*100+L$3,Control!$A$13:$J$996,Control!$E$11)</f>
        <v>--</v>
      </c>
      <c r="M10" s="40" t="str">
        <f>VLOOKUP($A10*100+M$3,Control!$A$13:$J$996,Control!$E$11)</f>
        <v>--</v>
      </c>
    </row>
    <row r="11" spans="1:13">
      <c r="A11" s="17">
        <v>1928</v>
      </c>
      <c r="B11" s="40" t="str">
        <f>VLOOKUP($A11*100+B$3,Control!$A$13:$J$996,Control!$E$11)</f>
        <v>--</v>
      </c>
      <c r="C11" s="40" t="str">
        <f>VLOOKUP($A11*100+C$3,Control!$A$13:$J$996,Control!$E$11)</f>
        <v>--</v>
      </c>
      <c r="D11" s="40" t="str">
        <f>VLOOKUP($A11*100+D$3,Control!$A$13:$J$996,Control!$E$11)</f>
        <v>Therm.</v>
      </c>
      <c r="E11" s="40" t="str">
        <f>VLOOKUP($A11*100+E$3,Control!$A$13:$J$996,Control!$E$11)</f>
        <v>Therm.</v>
      </c>
      <c r="F11" s="40" t="str">
        <f>VLOOKUP($A11*100+F$3,Control!$A$13:$J$996,Control!$E$11)</f>
        <v>Therm.</v>
      </c>
      <c r="G11" s="40" t="str">
        <f>VLOOKUP($A11*100+G$3,Control!$A$13:$J$996,Control!$E$11)</f>
        <v>Flood</v>
      </c>
      <c r="H11" s="40" t="str">
        <f>VLOOKUP($A11*100+H$3,Control!$A$13:$J$996,Control!$E$11)</f>
        <v>Therm.</v>
      </c>
      <c r="I11" s="40" t="str">
        <f>VLOOKUP($A11*100+I$3,Control!$A$13:$J$996,Control!$E$11)</f>
        <v>F. Min</v>
      </c>
      <c r="J11" s="40" t="str">
        <f>VLOOKUP($A11*100+J$3,Control!$A$13:$J$996,Control!$E$11)</f>
        <v>--</v>
      </c>
      <c r="K11" s="40" t="str">
        <f>VLOOKUP($A11*100+K$3,Control!$A$13:$J$996,Control!$E$11)</f>
        <v>--</v>
      </c>
      <c r="L11" s="40" t="str">
        <f>VLOOKUP($A11*100+L$3,Control!$A$13:$J$996,Control!$E$11)</f>
        <v>--</v>
      </c>
      <c r="M11" s="40" t="str">
        <f>VLOOKUP($A11*100+M$3,Control!$A$13:$J$996,Control!$E$11)</f>
        <v>--</v>
      </c>
    </row>
    <row r="12" spans="1:13">
      <c r="A12" s="17">
        <v>1929</v>
      </c>
      <c r="B12" s="40" t="str">
        <f>VLOOKUP($A12*100+B$3,Control!$A$13:$J$996,Control!$E$11)</f>
        <v>--</v>
      </c>
      <c r="C12" s="40" t="str">
        <f>VLOOKUP($A12*100+C$3,Control!$A$13:$J$996,Control!$E$11)</f>
        <v>--</v>
      </c>
      <c r="D12" s="40" t="str">
        <f>VLOOKUP($A12*100+D$3,Control!$A$13:$J$996,Control!$E$11)</f>
        <v>Therm.</v>
      </c>
      <c r="E12" s="40" t="str">
        <f>VLOOKUP($A12*100+E$3,Control!$A$13:$J$996,Control!$E$11)</f>
        <v>Therm.</v>
      </c>
      <c r="F12" s="40" t="str">
        <f>VLOOKUP($A12*100+F$3,Control!$A$13:$J$996,Control!$E$11)</f>
        <v>Therm.</v>
      </c>
      <c r="G12" s="40" t="str">
        <f>VLOOKUP($A12*100+G$3,Control!$A$13:$J$996,Control!$E$11)</f>
        <v>Therm.</v>
      </c>
      <c r="H12" s="40" t="str">
        <f>VLOOKUP($A12*100+H$3,Control!$A$13:$J$996,Control!$E$11)</f>
        <v>F. Min</v>
      </c>
      <c r="I12" s="40" t="str">
        <f>VLOOKUP($A12*100+I$3,Control!$A$13:$J$996,Control!$E$11)</f>
        <v>B. Min</v>
      </c>
      <c r="J12" s="40" t="str">
        <f>VLOOKUP($A12*100+J$3,Control!$A$13:$J$996,Control!$E$11)</f>
        <v>--</v>
      </c>
      <c r="K12" s="40" t="str">
        <f>VLOOKUP($A12*100+K$3,Control!$A$13:$J$996,Control!$E$11)</f>
        <v>--</v>
      </c>
      <c r="L12" s="40" t="str">
        <f>VLOOKUP($A12*100+L$3,Control!$A$13:$J$996,Control!$E$11)</f>
        <v>B. Min</v>
      </c>
      <c r="M12" s="40" t="str">
        <f>VLOOKUP($A12*100+M$3,Control!$A$13:$J$996,Control!$E$11)</f>
        <v>--</v>
      </c>
    </row>
    <row r="13" spans="1:13">
      <c r="A13" s="17">
        <v>1930</v>
      </c>
      <c r="B13" s="40" t="str">
        <f>VLOOKUP($A13*100+B$3,Control!$A$13:$J$996,Control!$E$11)</f>
        <v>F. Min</v>
      </c>
      <c r="C13" s="40" t="str">
        <f>VLOOKUP($A13*100+C$3,Control!$A$13:$J$996,Control!$E$11)</f>
        <v>Therm.</v>
      </c>
      <c r="D13" s="40" t="str">
        <f>VLOOKUP($A13*100+D$3,Control!$A$13:$J$996,Control!$E$11)</f>
        <v>--</v>
      </c>
      <c r="E13" s="40" t="str">
        <f>VLOOKUP($A13*100+E$3,Control!$A$13:$J$996,Control!$E$11)</f>
        <v>--</v>
      </c>
      <c r="F13" s="40" t="str">
        <f>VLOOKUP($A13*100+F$3,Control!$A$13:$J$996,Control!$E$11)</f>
        <v>Therm.</v>
      </c>
      <c r="G13" s="40" t="str">
        <f>VLOOKUP($A13*100+G$3,Control!$A$13:$J$996,Control!$E$11)</f>
        <v>--</v>
      </c>
      <c r="H13" s="40" t="str">
        <f>VLOOKUP($A13*100+H$3,Control!$A$13:$J$996,Control!$E$11)</f>
        <v>Therm.</v>
      </c>
      <c r="I13" s="40" t="str">
        <f>VLOOKUP($A13*100+I$3,Control!$A$13:$J$996,Control!$E$11)</f>
        <v>--</v>
      </c>
      <c r="J13" s="40" t="str">
        <f>VLOOKUP($A13*100+J$3,Control!$A$13:$J$996,Control!$E$11)</f>
        <v>--</v>
      </c>
      <c r="K13" s="40" t="str">
        <f>VLOOKUP($A13*100+K$3,Control!$A$13:$J$996,Control!$E$11)</f>
        <v>--</v>
      </c>
      <c r="L13" s="40" t="str">
        <f>VLOOKUP($A13*100+L$3,Control!$A$13:$J$996,Control!$E$11)</f>
        <v>--</v>
      </c>
      <c r="M13" s="40" t="str">
        <f>VLOOKUP($A13*100+M$3,Control!$A$13:$J$996,Control!$E$11)</f>
        <v>--</v>
      </c>
    </row>
    <row r="14" spans="1:13">
      <c r="A14" s="17">
        <v>1931</v>
      </c>
      <c r="B14" s="40" t="str">
        <f>VLOOKUP($A14*100+B$3,Control!$A$13:$J$996,Control!$E$11)</f>
        <v>--</v>
      </c>
      <c r="C14" s="40" t="str">
        <f>VLOOKUP($A14*100+C$3,Control!$A$13:$J$996,Control!$E$11)</f>
        <v>Therm.</v>
      </c>
      <c r="D14" s="40" t="str">
        <f>VLOOKUP($A14*100+D$3,Control!$A$13:$J$996,Control!$E$11)</f>
        <v>Therm.</v>
      </c>
      <c r="E14" s="40" t="str">
        <f>VLOOKUP($A14*100+E$3,Control!$A$13:$J$996,Control!$E$11)</f>
        <v>Therm.</v>
      </c>
      <c r="F14" s="40" t="str">
        <f>VLOOKUP($A14*100+F$3,Control!$A$13:$J$996,Control!$E$11)</f>
        <v>--</v>
      </c>
      <c r="G14" s="40" t="str">
        <f>VLOOKUP($A14*100+G$3,Control!$A$13:$J$996,Control!$E$11)</f>
        <v>--</v>
      </c>
      <c r="H14" s="40" t="str">
        <f>VLOOKUP($A14*100+H$3,Control!$A$13:$J$996,Control!$E$11)</f>
        <v>B. Min</v>
      </c>
      <c r="I14" s="40" t="str">
        <f>VLOOKUP($A14*100+I$3,Control!$A$13:$J$996,Control!$E$11)</f>
        <v>--</v>
      </c>
      <c r="J14" s="40" t="str">
        <f>VLOOKUP($A14*100+J$3,Control!$A$13:$J$996,Control!$E$11)</f>
        <v>--</v>
      </c>
      <c r="K14" s="40" t="str">
        <f>VLOOKUP($A14*100+K$3,Control!$A$13:$J$996,Control!$E$11)</f>
        <v>--</v>
      </c>
      <c r="L14" s="40" t="str">
        <f>VLOOKUP($A14*100+L$3,Control!$A$13:$J$996,Control!$E$11)</f>
        <v>B. Min</v>
      </c>
      <c r="M14" s="40" t="str">
        <f>VLOOKUP($A14*100+M$3,Control!$A$13:$J$996,Control!$E$11)</f>
        <v>--</v>
      </c>
    </row>
    <row r="15" spans="1:13">
      <c r="A15" s="17">
        <v>1932</v>
      </c>
      <c r="B15" s="40" t="str">
        <f>VLOOKUP($A15*100+B$3,Control!$A$13:$J$996,Control!$E$11)</f>
        <v>Therm.</v>
      </c>
      <c r="C15" s="40" t="str">
        <f>VLOOKUP($A15*100+C$3,Control!$A$13:$J$996,Control!$E$11)</f>
        <v>Therm.</v>
      </c>
      <c r="D15" s="40" t="str">
        <f>VLOOKUP($A15*100+D$3,Control!$A$13:$J$996,Control!$E$11)</f>
        <v>--</v>
      </c>
      <c r="E15" s="40" t="str">
        <f>VLOOKUP($A15*100+E$3,Control!$A$13:$J$996,Control!$E$11)</f>
        <v>Therm.</v>
      </c>
      <c r="F15" s="40" t="str">
        <f>VLOOKUP($A15*100+F$3,Control!$A$13:$J$996,Control!$E$11)</f>
        <v>Therm.</v>
      </c>
      <c r="G15" s="40" t="str">
        <f>VLOOKUP($A15*100+G$3,Control!$A$13:$J$996,Control!$E$11)</f>
        <v>--</v>
      </c>
      <c r="H15" s="40" t="str">
        <f>VLOOKUP($A15*100+H$3,Control!$A$13:$J$996,Control!$E$11)</f>
        <v>B. Min</v>
      </c>
      <c r="I15" s="40" t="str">
        <f>VLOOKUP($A15*100+I$3,Control!$A$13:$J$996,Control!$E$11)</f>
        <v>Therm.</v>
      </c>
      <c r="J15" s="40" t="str">
        <f>VLOOKUP($A15*100+J$3,Control!$A$13:$J$996,Control!$E$11)</f>
        <v>--</v>
      </c>
      <c r="K15" s="40" t="str">
        <f>VLOOKUP($A15*100+K$3,Control!$A$13:$J$996,Control!$E$11)</f>
        <v>--</v>
      </c>
      <c r="L15" s="40" t="str">
        <f>VLOOKUP($A15*100+L$3,Control!$A$13:$J$996,Control!$E$11)</f>
        <v>--</v>
      </c>
      <c r="M15" s="40" t="str">
        <f>VLOOKUP($A15*100+M$3,Control!$A$13:$J$996,Control!$E$11)</f>
        <v>--</v>
      </c>
    </row>
    <row r="16" spans="1:13">
      <c r="A16" s="17">
        <v>1933</v>
      </c>
      <c r="B16" s="40" t="str">
        <f>VLOOKUP($A16*100+B$3,Control!$A$13:$J$996,Control!$E$11)</f>
        <v>Therm.</v>
      </c>
      <c r="C16" s="40" t="str">
        <f>VLOOKUP($A16*100+C$3,Control!$A$13:$J$996,Control!$E$11)</f>
        <v>Therm.</v>
      </c>
      <c r="D16" s="40" t="str">
        <f>VLOOKUP($A16*100+D$3,Control!$A$13:$J$996,Control!$E$11)</f>
        <v>Therm.</v>
      </c>
      <c r="E16" s="40" t="str">
        <f>VLOOKUP($A16*100+E$3,Control!$A$13:$J$996,Control!$E$11)</f>
        <v>Therm.</v>
      </c>
      <c r="F16" s="40" t="str">
        <f>VLOOKUP($A16*100+F$3,Control!$A$13:$J$996,Control!$E$11)</f>
        <v>Therm.</v>
      </c>
      <c r="G16" s="40" t="str">
        <f>VLOOKUP($A16*100+G$3,Control!$A$13:$J$996,Control!$E$11)</f>
        <v>--</v>
      </c>
      <c r="H16" s="40" t="str">
        <f>VLOOKUP($A16*100+H$3,Control!$A$13:$J$996,Control!$E$11)</f>
        <v>F. Min</v>
      </c>
      <c r="I16" s="40" t="str">
        <f>VLOOKUP($A16*100+I$3,Control!$A$13:$J$996,Control!$E$11)</f>
        <v>F. Min</v>
      </c>
      <c r="J16" s="40" t="str">
        <f>VLOOKUP($A16*100+J$3,Control!$A$13:$J$996,Control!$E$11)</f>
        <v>--</v>
      </c>
      <c r="K16" s="40" t="str">
        <f>VLOOKUP($A16*100+K$3,Control!$A$13:$J$996,Control!$E$11)</f>
        <v>--</v>
      </c>
      <c r="L16" s="40" t="str">
        <f>VLOOKUP($A16*100+L$3,Control!$A$13:$J$996,Control!$E$11)</f>
        <v>Therm.</v>
      </c>
      <c r="M16" s="40" t="str">
        <f>VLOOKUP($A16*100+M$3,Control!$A$13:$J$996,Control!$E$11)</f>
        <v>F. Min</v>
      </c>
    </row>
    <row r="17" spans="1:13">
      <c r="A17" s="17">
        <v>1934</v>
      </c>
      <c r="B17" s="40" t="str">
        <f>VLOOKUP($A17*100+B$3,Control!$A$13:$J$996,Control!$E$11)</f>
        <v>F. Min</v>
      </c>
      <c r="C17" s="40" t="str">
        <f>VLOOKUP($A17*100+C$3,Control!$A$13:$J$996,Control!$E$11)</f>
        <v>F. Min</v>
      </c>
      <c r="D17" s="40" t="str">
        <f>VLOOKUP($A17*100+D$3,Control!$A$13:$J$996,Control!$E$11)</f>
        <v>--</v>
      </c>
      <c r="E17" s="40" t="str">
        <f>VLOOKUP($A17*100+E$3,Control!$A$13:$J$996,Control!$E$11)</f>
        <v>Therm.</v>
      </c>
      <c r="F17" s="40" t="str">
        <f>VLOOKUP($A17*100+F$3,Control!$A$13:$J$996,Control!$E$11)</f>
        <v>Therm.</v>
      </c>
      <c r="G17" s="40" t="str">
        <f>VLOOKUP($A17*100+G$3,Control!$A$13:$J$996,Control!$E$11)</f>
        <v>--</v>
      </c>
      <c r="H17" s="40" t="str">
        <f>VLOOKUP($A17*100+H$3,Control!$A$13:$J$996,Control!$E$11)</f>
        <v>B. Min</v>
      </c>
      <c r="I17" s="40" t="str">
        <f>VLOOKUP($A17*100+I$3,Control!$A$13:$J$996,Control!$E$11)</f>
        <v>B. Min</v>
      </c>
      <c r="J17" s="40" t="str">
        <f>VLOOKUP($A17*100+J$3,Control!$A$13:$J$996,Control!$E$11)</f>
        <v>--</v>
      </c>
      <c r="K17" s="40" t="str">
        <f>VLOOKUP($A17*100+K$3,Control!$A$13:$J$996,Control!$E$11)</f>
        <v>--</v>
      </c>
      <c r="L17" s="40" t="str">
        <f>VLOOKUP($A17*100+L$3,Control!$A$13:$J$996,Control!$E$11)</f>
        <v>--</v>
      </c>
      <c r="M17" s="40" t="str">
        <f>VLOOKUP($A17*100+M$3,Control!$A$13:$J$996,Control!$E$11)</f>
        <v>F. Min</v>
      </c>
    </row>
    <row r="18" spans="1:13">
      <c r="A18" s="17">
        <v>1935</v>
      </c>
      <c r="B18" s="40" t="str">
        <f>VLOOKUP($A18*100+B$3,Control!$A$13:$J$996,Control!$E$11)</f>
        <v>Therm.</v>
      </c>
      <c r="C18" s="40" t="str">
        <f>VLOOKUP($A18*100+C$3,Control!$A$13:$J$996,Control!$E$11)</f>
        <v>Therm.</v>
      </c>
      <c r="D18" s="40" t="str">
        <f>VLOOKUP($A18*100+D$3,Control!$A$13:$J$996,Control!$E$11)</f>
        <v>Therm.</v>
      </c>
      <c r="E18" s="40" t="str">
        <f>VLOOKUP($A18*100+E$3,Control!$A$13:$J$996,Control!$E$11)</f>
        <v>--</v>
      </c>
      <c r="F18" s="40" t="str">
        <f>VLOOKUP($A18*100+F$3,Control!$A$13:$J$996,Control!$E$11)</f>
        <v>--</v>
      </c>
      <c r="G18" s="40" t="str">
        <f>VLOOKUP($A18*100+G$3,Control!$A$13:$J$996,Control!$E$11)</f>
        <v>--</v>
      </c>
      <c r="H18" s="40" t="str">
        <f>VLOOKUP($A18*100+H$3,Control!$A$13:$J$996,Control!$E$11)</f>
        <v>Therm.</v>
      </c>
      <c r="I18" s="40" t="str">
        <f>VLOOKUP($A18*100+I$3,Control!$A$13:$J$996,Control!$E$11)</f>
        <v>F. Min</v>
      </c>
      <c r="J18" s="40" t="str">
        <f>VLOOKUP($A18*100+J$3,Control!$A$13:$J$996,Control!$E$11)</f>
        <v>--</v>
      </c>
      <c r="K18" s="40" t="str">
        <f>VLOOKUP($A18*100+K$3,Control!$A$13:$J$996,Control!$E$11)</f>
        <v>--</v>
      </c>
      <c r="L18" s="40" t="str">
        <f>VLOOKUP($A18*100+L$3,Control!$A$13:$J$996,Control!$E$11)</f>
        <v>--</v>
      </c>
      <c r="M18" s="40" t="str">
        <f>VLOOKUP($A18*100+M$3,Control!$A$13:$J$996,Control!$E$11)</f>
        <v>--</v>
      </c>
    </row>
    <row r="19" spans="1:13">
      <c r="A19" s="17">
        <v>1936</v>
      </c>
      <c r="B19" s="40" t="str">
        <f>VLOOKUP($A19*100+B$3,Control!$A$13:$J$996,Control!$E$11)</f>
        <v>--</v>
      </c>
      <c r="C19" s="40" t="str">
        <f>VLOOKUP($A19*100+C$3,Control!$A$13:$J$996,Control!$E$11)</f>
        <v>--</v>
      </c>
      <c r="D19" s="40" t="str">
        <f>VLOOKUP($A19*100+D$3,Control!$A$13:$J$996,Control!$E$11)</f>
        <v>Therm.</v>
      </c>
      <c r="E19" s="40" t="str">
        <f>VLOOKUP($A19*100+E$3,Control!$A$13:$J$996,Control!$E$11)</f>
        <v>Therm.</v>
      </c>
      <c r="F19" s="40" t="str">
        <f>VLOOKUP($A19*100+F$3,Control!$A$13:$J$996,Control!$E$11)</f>
        <v>Therm.</v>
      </c>
      <c r="G19" s="40" t="str">
        <f>VLOOKUP($A19*100+G$3,Control!$A$13:$J$996,Control!$E$11)</f>
        <v>Therm.</v>
      </c>
      <c r="H19" s="40" t="str">
        <f>VLOOKUP($A19*100+H$3,Control!$A$13:$J$996,Control!$E$11)</f>
        <v>Therm.</v>
      </c>
      <c r="I19" s="40" t="str">
        <f>VLOOKUP($A19*100+I$3,Control!$A$13:$J$996,Control!$E$11)</f>
        <v>F. Min</v>
      </c>
      <c r="J19" s="40" t="str">
        <f>VLOOKUP($A19*100+J$3,Control!$A$13:$J$996,Control!$E$11)</f>
        <v>F. Min</v>
      </c>
      <c r="K19" s="40" t="str">
        <f>VLOOKUP($A19*100+K$3,Control!$A$13:$J$996,Control!$E$11)</f>
        <v>--</v>
      </c>
      <c r="L19" s="40" t="str">
        <f>VLOOKUP($A19*100+L$3,Control!$A$13:$J$996,Control!$E$11)</f>
        <v>--</v>
      </c>
      <c r="M19" s="40" t="str">
        <f>VLOOKUP($A19*100+M$3,Control!$A$13:$J$996,Control!$E$11)</f>
        <v>--</v>
      </c>
    </row>
    <row r="20" spans="1:13">
      <c r="A20" s="17">
        <v>1937</v>
      </c>
      <c r="B20" s="40" t="str">
        <f>VLOOKUP($A20*100+B$3,Control!$A$13:$J$996,Control!$E$11)</f>
        <v>--</v>
      </c>
      <c r="C20" s="40" t="str">
        <f>VLOOKUP($A20*100+C$3,Control!$A$13:$J$996,Control!$E$11)</f>
        <v>--</v>
      </c>
      <c r="D20" s="40" t="str">
        <f>VLOOKUP($A20*100+D$3,Control!$A$13:$J$996,Control!$E$11)</f>
        <v>--</v>
      </c>
      <c r="E20" s="40" t="str">
        <f>VLOOKUP($A20*100+E$3,Control!$A$13:$J$996,Control!$E$11)</f>
        <v>Therm.</v>
      </c>
      <c r="F20" s="40" t="str">
        <f>VLOOKUP($A20*100+F$3,Control!$A$13:$J$996,Control!$E$11)</f>
        <v>Therm.</v>
      </c>
      <c r="G20" s="40" t="str">
        <f>VLOOKUP($A20*100+G$3,Control!$A$13:$J$996,Control!$E$11)</f>
        <v>Therm.</v>
      </c>
      <c r="H20" s="40" t="str">
        <f>VLOOKUP($A20*100+H$3,Control!$A$13:$J$996,Control!$E$11)</f>
        <v>Therm.</v>
      </c>
      <c r="I20" s="40" t="str">
        <f>VLOOKUP($A20*100+I$3,Control!$A$13:$J$996,Control!$E$11)</f>
        <v>F. Min</v>
      </c>
      <c r="J20" s="40" t="str">
        <f>VLOOKUP($A20*100+J$3,Control!$A$13:$J$996,Control!$E$11)</f>
        <v>--</v>
      </c>
      <c r="K20" s="40" t="str">
        <f>VLOOKUP($A20*100+K$3,Control!$A$13:$J$996,Control!$E$11)</f>
        <v>--</v>
      </c>
      <c r="L20" s="40" t="str">
        <f>VLOOKUP($A20*100+L$3,Control!$A$13:$J$996,Control!$E$11)</f>
        <v>--</v>
      </c>
      <c r="M20" s="40" t="str">
        <f>VLOOKUP($A20*100+M$3,Control!$A$13:$J$996,Control!$E$11)</f>
        <v>--</v>
      </c>
    </row>
    <row r="21" spans="1:13">
      <c r="A21" s="17">
        <v>1938</v>
      </c>
      <c r="B21" s="40" t="str">
        <f>VLOOKUP($A21*100+B$3,Control!$A$13:$J$996,Control!$E$11)</f>
        <v>--</v>
      </c>
      <c r="C21" s="40" t="str">
        <f>VLOOKUP($A21*100+C$3,Control!$A$13:$J$996,Control!$E$11)</f>
        <v>Therm.</v>
      </c>
      <c r="D21" s="40" t="str">
        <f>VLOOKUP($A21*100+D$3,Control!$A$13:$J$996,Control!$E$11)</f>
        <v>Therm.</v>
      </c>
      <c r="E21" s="40" t="str">
        <f>VLOOKUP($A21*100+E$3,Control!$A$13:$J$996,Control!$E$11)</f>
        <v>Therm.</v>
      </c>
      <c r="F21" s="40" t="str">
        <f>VLOOKUP($A21*100+F$3,Control!$A$13:$J$996,Control!$E$11)</f>
        <v>Flood</v>
      </c>
      <c r="G21" s="40" t="str">
        <f>VLOOKUP($A21*100+G$3,Control!$A$13:$J$996,Control!$E$11)</f>
        <v>Flood</v>
      </c>
      <c r="H21" s="40" t="str">
        <f>VLOOKUP($A21*100+H$3,Control!$A$13:$J$996,Control!$E$11)</f>
        <v>Flood</v>
      </c>
      <c r="I21" s="40" t="str">
        <f>VLOOKUP($A21*100+I$3,Control!$A$13:$J$996,Control!$E$11)</f>
        <v>Flood</v>
      </c>
      <c r="J21" s="40" t="str">
        <f>VLOOKUP($A21*100+J$3,Control!$A$13:$J$996,Control!$E$11)</f>
        <v>Flood</v>
      </c>
      <c r="K21" s="40" t="str">
        <f>VLOOKUP($A21*100+K$3,Control!$A$13:$J$996,Control!$E$11)</f>
        <v>Flood</v>
      </c>
      <c r="L21" s="40" t="str">
        <f>VLOOKUP($A21*100+L$3,Control!$A$13:$J$996,Control!$E$11)</f>
        <v>F. Min</v>
      </c>
      <c r="M21" s="40" t="str">
        <f>VLOOKUP($A21*100+M$3,Control!$A$13:$J$996,Control!$E$11)</f>
        <v>--</v>
      </c>
    </row>
    <row r="22" spans="1:13">
      <c r="A22" s="17">
        <v>1939</v>
      </c>
      <c r="B22" s="40" t="str">
        <f>VLOOKUP($A22*100+B$3,Control!$A$13:$J$996,Control!$E$11)</f>
        <v>Therm.</v>
      </c>
      <c r="C22" s="40" t="str">
        <f>VLOOKUP($A22*100+C$3,Control!$A$13:$J$996,Control!$E$11)</f>
        <v>--</v>
      </c>
      <c r="D22" s="40" t="str">
        <f>VLOOKUP($A22*100+D$3,Control!$A$13:$J$996,Control!$E$11)</f>
        <v>--</v>
      </c>
      <c r="E22" s="40" t="str">
        <f>VLOOKUP($A22*100+E$3,Control!$A$13:$J$996,Control!$E$11)</f>
        <v>Therm.</v>
      </c>
      <c r="F22" s="40" t="str">
        <f>VLOOKUP($A22*100+F$3,Control!$A$13:$J$996,Control!$E$11)</f>
        <v>Flood</v>
      </c>
      <c r="G22" s="40" t="str">
        <f>VLOOKUP($A22*100+G$3,Control!$A$13:$J$996,Control!$E$11)</f>
        <v>Flood</v>
      </c>
      <c r="H22" s="40" t="str">
        <f>VLOOKUP($A22*100+H$3,Control!$A$13:$J$996,Control!$E$11)</f>
        <v>--</v>
      </c>
      <c r="I22" s="40" t="str">
        <f>VLOOKUP($A22*100+I$3,Control!$A$13:$J$996,Control!$E$11)</f>
        <v>--</v>
      </c>
      <c r="J22" s="40" t="str">
        <f>VLOOKUP($A22*100+J$3,Control!$A$13:$J$996,Control!$E$11)</f>
        <v>--</v>
      </c>
      <c r="K22" s="40" t="str">
        <f>VLOOKUP($A22*100+K$3,Control!$A$13:$J$996,Control!$E$11)</f>
        <v>--</v>
      </c>
      <c r="L22" s="40" t="str">
        <f>VLOOKUP($A22*100+L$3,Control!$A$13:$J$996,Control!$E$11)</f>
        <v>--</v>
      </c>
      <c r="M22" s="40" t="str">
        <f>VLOOKUP($A22*100+M$3,Control!$A$13:$J$996,Control!$E$11)</f>
        <v>--</v>
      </c>
    </row>
    <row r="23" spans="1:13">
      <c r="A23" s="17">
        <v>1940</v>
      </c>
      <c r="B23" s="40" t="str">
        <f>VLOOKUP($A23*100+B$3,Control!$A$13:$J$996,Control!$E$11)</f>
        <v>--</v>
      </c>
      <c r="C23" s="40" t="str">
        <f>VLOOKUP($A23*100+C$3,Control!$A$13:$J$996,Control!$E$11)</f>
        <v>--</v>
      </c>
      <c r="D23" s="40" t="str">
        <f>VLOOKUP($A23*100+D$3,Control!$A$13:$J$996,Control!$E$11)</f>
        <v>Therm.</v>
      </c>
      <c r="E23" s="40" t="str">
        <f>VLOOKUP($A23*100+E$3,Control!$A$13:$J$996,Control!$E$11)</f>
        <v>Therm.</v>
      </c>
      <c r="F23" s="40" t="str">
        <f>VLOOKUP($A23*100+F$3,Control!$A$13:$J$996,Control!$E$11)</f>
        <v>Therm.</v>
      </c>
      <c r="G23" s="40" t="str">
        <f>VLOOKUP($A23*100+G$3,Control!$A$13:$J$996,Control!$E$11)</f>
        <v>Flood</v>
      </c>
      <c r="H23" s="40" t="str">
        <f>VLOOKUP($A23*100+H$3,Control!$A$13:$J$996,Control!$E$11)</f>
        <v>Flood</v>
      </c>
      <c r="I23" s="40" t="str">
        <f>VLOOKUP($A23*100+I$3,Control!$A$13:$J$996,Control!$E$11)</f>
        <v>Therm.</v>
      </c>
      <c r="J23" s="40" t="str">
        <f>VLOOKUP($A23*100+J$3,Control!$A$13:$J$996,Control!$E$11)</f>
        <v>--</v>
      </c>
      <c r="K23" s="40" t="str">
        <f>VLOOKUP($A23*100+K$3,Control!$A$13:$J$996,Control!$E$11)</f>
        <v>--</v>
      </c>
      <c r="L23" s="40" t="str">
        <f>VLOOKUP($A23*100+L$3,Control!$A$13:$J$996,Control!$E$11)</f>
        <v>--</v>
      </c>
      <c r="M23" s="40" t="str">
        <f>VLOOKUP($A23*100+M$3,Control!$A$13:$J$996,Control!$E$11)</f>
        <v>--</v>
      </c>
    </row>
    <row r="24" spans="1:13">
      <c r="A24" s="17">
        <v>1941</v>
      </c>
      <c r="B24" s="40" t="str">
        <f>VLOOKUP($A24*100+B$3,Control!$A$13:$J$996,Control!$E$11)</f>
        <v>--</v>
      </c>
      <c r="C24" s="40" t="str">
        <f>VLOOKUP($A24*100+C$3,Control!$A$13:$J$996,Control!$E$11)</f>
        <v>--</v>
      </c>
      <c r="D24" s="40" t="str">
        <f>VLOOKUP($A24*100+D$3,Control!$A$13:$J$996,Control!$E$11)</f>
        <v>Therm.</v>
      </c>
      <c r="E24" s="40" t="str">
        <f>VLOOKUP($A24*100+E$3,Control!$A$13:$J$996,Control!$E$11)</f>
        <v>Therm.</v>
      </c>
      <c r="F24" s="40" t="str">
        <f>VLOOKUP($A24*100+F$3,Control!$A$13:$J$996,Control!$E$11)</f>
        <v>Flood</v>
      </c>
      <c r="G24" s="40" t="str">
        <f>VLOOKUP($A24*100+G$3,Control!$A$13:$J$996,Control!$E$11)</f>
        <v>Flood</v>
      </c>
      <c r="H24" s="40" t="str">
        <f>VLOOKUP($A24*100+H$3,Control!$A$13:$J$996,Control!$E$11)</f>
        <v>Flood</v>
      </c>
      <c r="I24" s="40" t="str">
        <f>VLOOKUP($A24*100+I$3,Control!$A$13:$J$996,Control!$E$11)</f>
        <v>Flood</v>
      </c>
      <c r="J24" s="40" t="str">
        <f>VLOOKUP($A24*100+J$3,Control!$A$13:$J$996,Control!$E$11)</f>
        <v>Flood</v>
      </c>
      <c r="K24" s="40" t="str">
        <f>VLOOKUP($A24*100+K$3,Control!$A$13:$J$996,Control!$E$11)</f>
        <v>--</v>
      </c>
      <c r="L24" s="40" t="str">
        <f>VLOOKUP($A24*100+L$3,Control!$A$13:$J$996,Control!$E$11)</f>
        <v>Therm.</v>
      </c>
      <c r="M24" s="40" t="str">
        <f>VLOOKUP($A24*100+M$3,Control!$A$13:$J$996,Control!$E$11)</f>
        <v>--</v>
      </c>
    </row>
    <row r="25" spans="1:13">
      <c r="A25" s="17">
        <v>1942</v>
      </c>
      <c r="B25" s="40" t="str">
        <f>VLOOKUP($A25*100+B$3,Control!$A$13:$J$996,Control!$E$11)</f>
        <v>--</v>
      </c>
      <c r="C25" s="40" t="str">
        <f>VLOOKUP($A25*100+C$3,Control!$A$13:$J$996,Control!$E$11)</f>
        <v>--</v>
      </c>
      <c r="D25" s="40" t="str">
        <f>VLOOKUP($A25*100+D$3,Control!$A$13:$J$996,Control!$E$11)</f>
        <v>Flood</v>
      </c>
      <c r="E25" s="40" t="str">
        <f>VLOOKUP($A25*100+E$3,Control!$A$13:$J$996,Control!$E$11)</f>
        <v>Flood</v>
      </c>
      <c r="F25" s="40" t="str">
        <f>VLOOKUP($A25*100+F$3,Control!$A$13:$J$996,Control!$E$11)</f>
        <v>Flood</v>
      </c>
      <c r="G25" s="40" t="str">
        <f>VLOOKUP($A25*100+G$3,Control!$A$13:$J$996,Control!$E$11)</f>
        <v>Flood</v>
      </c>
      <c r="H25" s="40" t="str">
        <f>VLOOKUP($A25*100+H$3,Control!$A$13:$J$996,Control!$E$11)</f>
        <v>Flood</v>
      </c>
      <c r="I25" s="40" t="str">
        <f>VLOOKUP($A25*100+I$3,Control!$A$13:$J$996,Control!$E$11)</f>
        <v>Flood</v>
      </c>
      <c r="J25" s="40" t="str">
        <f>VLOOKUP($A25*100+J$3,Control!$A$13:$J$996,Control!$E$11)</f>
        <v>Flood</v>
      </c>
      <c r="K25" s="40" t="str">
        <f>VLOOKUP($A25*100+K$3,Control!$A$13:$J$996,Control!$E$11)</f>
        <v>--</v>
      </c>
      <c r="L25" s="40" t="str">
        <f>VLOOKUP($A25*100+L$3,Control!$A$13:$J$996,Control!$E$11)</f>
        <v>Therm.</v>
      </c>
      <c r="M25" s="40" t="str">
        <f>VLOOKUP($A25*100+M$3,Control!$A$13:$J$996,Control!$E$11)</f>
        <v>--</v>
      </c>
    </row>
    <row r="26" spans="1:13">
      <c r="A26" s="17">
        <v>1943</v>
      </c>
      <c r="B26" s="40" t="str">
        <f>VLOOKUP($A26*100+B$3,Control!$A$13:$J$996,Control!$E$11)</f>
        <v>--</v>
      </c>
      <c r="C26" s="40" t="str">
        <f>VLOOKUP($A26*100+C$3,Control!$A$13:$J$996,Control!$E$11)</f>
        <v>--</v>
      </c>
      <c r="D26" s="40" t="str">
        <f>VLOOKUP($A26*100+D$3,Control!$A$13:$J$996,Control!$E$11)</f>
        <v>Flood</v>
      </c>
      <c r="E26" s="40" t="str">
        <f>VLOOKUP($A26*100+E$3,Control!$A$13:$J$996,Control!$E$11)</f>
        <v>Flood</v>
      </c>
      <c r="F26" s="40" t="str">
        <f>VLOOKUP($A26*100+F$3,Control!$A$13:$J$996,Control!$E$11)</f>
        <v>Flood</v>
      </c>
      <c r="G26" s="40" t="str">
        <f>VLOOKUP($A26*100+G$3,Control!$A$13:$J$996,Control!$E$11)</f>
        <v>Flood</v>
      </c>
      <c r="H26" s="40" t="str">
        <f>VLOOKUP($A26*100+H$3,Control!$A$13:$J$996,Control!$E$11)</f>
        <v>Flood</v>
      </c>
      <c r="I26" s="40" t="str">
        <f>VLOOKUP($A26*100+I$3,Control!$A$13:$J$996,Control!$E$11)</f>
        <v>Therm.</v>
      </c>
      <c r="J26" s="40" t="str">
        <f>VLOOKUP($A26*100+J$3,Control!$A$13:$J$996,Control!$E$11)</f>
        <v>Flood</v>
      </c>
      <c r="K26" s="40" t="str">
        <f>VLOOKUP($A26*100+K$3,Control!$A$13:$J$996,Control!$E$11)</f>
        <v>--</v>
      </c>
      <c r="L26" s="40" t="str">
        <f>VLOOKUP($A26*100+L$3,Control!$A$13:$J$996,Control!$E$11)</f>
        <v>--</v>
      </c>
      <c r="M26" s="40" t="str">
        <f>VLOOKUP($A26*100+M$3,Control!$A$13:$J$996,Control!$E$11)</f>
        <v>--</v>
      </c>
    </row>
    <row r="27" spans="1:13">
      <c r="A27" s="17">
        <v>1944</v>
      </c>
      <c r="B27" s="40" t="str">
        <f>VLOOKUP($A27*100+B$3,Control!$A$13:$J$996,Control!$E$11)</f>
        <v>--</v>
      </c>
      <c r="C27" s="40" t="str">
        <f>VLOOKUP($A27*100+C$3,Control!$A$13:$J$996,Control!$E$11)</f>
        <v>--</v>
      </c>
      <c r="D27" s="40" t="str">
        <f>VLOOKUP($A27*100+D$3,Control!$A$13:$J$996,Control!$E$11)</f>
        <v>--</v>
      </c>
      <c r="E27" s="40" t="str">
        <f>VLOOKUP($A27*100+E$3,Control!$A$13:$J$996,Control!$E$11)</f>
        <v>Therm.</v>
      </c>
      <c r="F27" s="40" t="str">
        <f>VLOOKUP($A27*100+F$3,Control!$A$13:$J$996,Control!$E$11)</f>
        <v>Therm.</v>
      </c>
      <c r="G27" s="40" t="str">
        <f>VLOOKUP($A27*100+G$3,Control!$A$13:$J$996,Control!$E$11)</f>
        <v>Therm.</v>
      </c>
      <c r="H27" s="40" t="str">
        <f>VLOOKUP($A27*100+H$3,Control!$A$13:$J$996,Control!$E$11)</f>
        <v>Therm.</v>
      </c>
      <c r="I27" s="40" t="str">
        <f>VLOOKUP($A27*100+I$3,Control!$A$13:$J$996,Control!$E$11)</f>
        <v>F. Min</v>
      </c>
      <c r="J27" s="40" t="str">
        <f>VLOOKUP($A27*100+J$3,Control!$A$13:$J$996,Control!$E$11)</f>
        <v>--</v>
      </c>
      <c r="K27" s="40" t="str">
        <f>VLOOKUP($A27*100+K$3,Control!$A$13:$J$996,Control!$E$11)</f>
        <v>--</v>
      </c>
      <c r="L27" s="40" t="str">
        <f>VLOOKUP($A27*100+L$3,Control!$A$13:$J$996,Control!$E$11)</f>
        <v>--</v>
      </c>
      <c r="M27" s="40" t="str">
        <f>VLOOKUP($A27*100+M$3,Control!$A$13:$J$996,Control!$E$11)</f>
        <v>--</v>
      </c>
    </row>
    <row r="28" spans="1:13">
      <c r="A28" s="17">
        <v>1945</v>
      </c>
      <c r="B28" s="40" t="str">
        <f>VLOOKUP($A28*100+B$3,Control!$A$13:$J$996,Control!$E$11)</f>
        <v>Therm.</v>
      </c>
      <c r="C28" s="40" t="str">
        <f>VLOOKUP($A28*100+C$3,Control!$A$13:$J$996,Control!$E$11)</f>
        <v>Therm.</v>
      </c>
      <c r="D28" s="40" t="str">
        <f>VLOOKUP($A28*100+D$3,Control!$A$13:$J$996,Control!$E$11)</f>
        <v>Therm.</v>
      </c>
      <c r="E28" s="40" t="str">
        <f>VLOOKUP($A28*100+E$3,Control!$A$13:$J$996,Control!$E$11)</f>
        <v>Therm.</v>
      </c>
      <c r="F28" s="40" t="str">
        <f>VLOOKUP($A28*100+F$3,Control!$A$13:$J$996,Control!$E$11)</f>
        <v>Therm.</v>
      </c>
      <c r="G28" s="40" t="str">
        <f>VLOOKUP($A28*100+G$3,Control!$A$13:$J$996,Control!$E$11)</f>
        <v>Therm.</v>
      </c>
      <c r="H28" s="40" t="str">
        <f>VLOOKUP($A28*100+H$3,Control!$A$13:$J$996,Control!$E$11)</f>
        <v>Therm.</v>
      </c>
      <c r="I28" s="40" t="str">
        <f>VLOOKUP($A28*100+I$3,Control!$A$13:$J$996,Control!$E$11)</f>
        <v>F. Min</v>
      </c>
      <c r="J28" s="40" t="str">
        <f>VLOOKUP($A28*100+J$3,Control!$A$13:$J$996,Control!$E$11)</f>
        <v>F. Min</v>
      </c>
      <c r="K28" s="40" t="str">
        <f>VLOOKUP($A28*100+K$3,Control!$A$13:$J$996,Control!$E$11)</f>
        <v>--</v>
      </c>
      <c r="L28" s="40" t="str">
        <f>VLOOKUP($A28*100+L$3,Control!$A$13:$J$996,Control!$E$11)</f>
        <v>--</v>
      </c>
      <c r="M28" s="40" t="str">
        <f>VLOOKUP($A28*100+M$3,Control!$A$13:$J$996,Control!$E$11)</f>
        <v>--</v>
      </c>
    </row>
    <row r="29" spans="1:13">
      <c r="A29" s="17">
        <v>1946</v>
      </c>
      <c r="B29" s="40" t="str">
        <f>VLOOKUP($A29*100+B$3,Control!$A$13:$J$996,Control!$E$11)</f>
        <v>--</v>
      </c>
      <c r="C29" s="40" t="str">
        <f>VLOOKUP($A29*100+C$3,Control!$A$13:$J$996,Control!$E$11)</f>
        <v>Therm.</v>
      </c>
      <c r="D29" s="40" t="str">
        <f>VLOOKUP($A29*100+D$3,Control!$A$13:$J$996,Control!$E$11)</f>
        <v>Therm.</v>
      </c>
      <c r="E29" s="40" t="str">
        <f>VLOOKUP($A29*100+E$3,Control!$A$13:$J$996,Control!$E$11)</f>
        <v>Therm.</v>
      </c>
      <c r="F29" s="40" t="str">
        <f>VLOOKUP($A29*100+F$3,Control!$A$13:$J$996,Control!$E$11)</f>
        <v>Therm.</v>
      </c>
      <c r="G29" s="40" t="str">
        <f>VLOOKUP($A29*100+G$3,Control!$A$13:$J$996,Control!$E$11)</f>
        <v>Therm.</v>
      </c>
      <c r="H29" s="40" t="str">
        <f>VLOOKUP($A29*100+H$3,Control!$A$13:$J$996,Control!$E$11)</f>
        <v>F. Min</v>
      </c>
      <c r="I29" s="40" t="str">
        <f>VLOOKUP($A29*100+I$3,Control!$A$13:$J$996,Control!$E$11)</f>
        <v>Flood</v>
      </c>
      <c r="J29" s="40" t="str">
        <f>VLOOKUP($A29*100+J$3,Control!$A$13:$J$996,Control!$E$11)</f>
        <v>--</v>
      </c>
      <c r="K29" s="40" t="str">
        <f>VLOOKUP($A29*100+K$3,Control!$A$13:$J$996,Control!$E$11)</f>
        <v>--</v>
      </c>
      <c r="L29" s="40" t="str">
        <f>VLOOKUP($A29*100+L$3,Control!$A$13:$J$996,Control!$E$11)</f>
        <v>--</v>
      </c>
      <c r="M29" s="40" t="str">
        <f>VLOOKUP($A29*100+M$3,Control!$A$13:$J$996,Control!$E$11)</f>
        <v>--</v>
      </c>
    </row>
    <row r="30" spans="1:13">
      <c r="A30" s="17">
        <v>1947</v>
      </c>
      <c r="B30" s="40" t="str">
        <f>VLOOKUP($A30*100+B$3,Control!$A$13:$J$996,Control!$E$11)</f>
        <v>--</v>
      </c>
      <c r="C30" s="40" t="str">
        <f>VLOOKUP($A30*100+C$3,Control!$A$13:$J$996,Control!$E$11)</f>
        <v>Therm.</v>
      </c>
      <c r="D30" s="40" t="str">
        <f>VLOOKUP($A30*100+D$3,Control!$A$13:$J$996,Control!$E$11)</f>
        <v>Therm.</v>
      </c>
      <c r="E30" s="40" t="str">
        <f>VLOOKUP($A30*100+E$3,Control!$A$13:$J$996,Control!$E$11)</f>
        <v>F. Min</v>
      </c>
      <c r="F30" s="40" t="str">
        <f>VLOOKUP($A30*100+F$3,Control!$A$13:$J$996,Control!$E$11)</f>
        <v>Therm.</v>
      </c>
      <c r="G30" s="40" t="str">
        <f>VLOOKUP($A30*100+G$3,Control!$A$13:$J$996,Control!$E$11)</f>
        <v>Therm.</v>
      </c>
      <c r="H30" s="40" t="str">
        <f>VLOOKUP($A30*100+H$3,Control!$A$13:$J$996,Control!$E$11)</f>
        <v>F. Min</v>
      </c>
      <c r="I30" s="40" t="str">
        <f>VLOOKUP($A30*100+I$3,Control!$A$13:$J$996,Control!$E$11)</f>
        <v>--</v>
      </c>
      <c r="J30" s="40" t="str">
        <f>VLOOKUP($A30*100+J$3,Control!$A$13:$J$996,Control!$E$11)</f>
        <v>--</v>
      </c>
      <c r="K30" s="40" t="str">
        <f>VLOOKUP($A30*100+K$3,Control!$A$13:$J$996,Control!$E$11)</f>
        <v>--</v>
      </c>
      <c r="L30" s="40" t="str">
        <f>VLOOKUP($A30*100+L$3,Control!$A$13:$J$996,Control!$E$11)</f>
        <v>--</v>
      </c>
      <c r="M30" s="40" t="str">
        <f>VLOOKUP($A30*100+M$3,Control!$A$13:$J$996,Control!$E$11)</f>
        <v>--</v>
      </c>
    </row>
    <row r="31" spans="1:13">
      <c r="A31" s="17">
        <v>1948</v>
      </c>
      <c r="B31" s="40" t="str">
        <f>VLOOKUP($A31*100+B$3,Control!$A$13:$J$996,Control!$E$11)</f>
        <v>Therm.</v>
      </c>
      <c r="C31" s="40" t="str">
        <f>VLOOKUP($A31*100+C$3,Control!$A$13:$J$996,Control!$E$11)</f>
        <v>Therm.</v>
      </c>
      <c r="D31" s="40" t="str">
        <f>VLOOKUP($A31*100+D$3,Control!$A$13:$J$996,Control!$E$11)</f>
        <v>Therm.</v>
      </c>
      <c r="E31" s="40" t="str">
        <f>VLOOKUP($A31*100+E$3,Control!$A$13:$J$996,Control!$E$11)</f>
        <v>Therm.</v>
      </c>
      <c r="F31" s="40" t="str">
        <f>VLOOKUP($A31*100+F$3,Control!$A$13:$J$996,Control!$E$11)</f>
        <v>Therm.</v>
      </c>
      <c r="G31" s="40" t="str">
        <f>VLOOKUP($A31*100+G$3,Control!$A$13:$J$996,Control!$E$11)</f>
        <v>Therm.</v>
      </c>
      <c r="H31" s="40" t="str">
        <f>VLOOKUP($A31*100+H$3,Control!$A$13:$J$996,Control!$E$11)</f>
        <v>Therm.</v>
      </c>
      <c r="I31" s="40" t="str">
        <f>VLOOKUP($A31*100+I$3,Control!$A$13:$J$996,Control!$E$11)</f>
        <v>Therm.</v>
      </c>
      <c r="J31" s="40" t="str">
        <f>VLOOKUP($A31*100+J$3,Control!$A$13:$J$996,Control!$E$11)</f>
        <v>F. Min</v>
      </c>
      <c r="K31" s="40" t="str">
        <f>VLOOKUP($A31*100+K$3,Control!$A$13:$J$996,Control!$E$11)</f>
        <v>--</v>
      </c>
      <c r="L31" s="40" t="str">
        <f>VLOOKUP($A31*100+L$3,Control!$A$13:$J$996,Control!$E$11)</f>
        <v>--</v>
      </c>
      <c r="M31" s="40" t="str">
        <f>VLOOKUP($A31*100+M$3,Control!$A$13:$J$996,Control!$E$11)</f>
        <v>--</v>
      </c>
    </row>
    <row r="32" spans="1:13">
      <c r="A32" s="17">
        <v>1949</v>
      </c>
      <c r="B32" s="40" t="str">
        <f>VLOOKUP($A32*100+B$3,Control!$A$13:$J$996,Control!$E$11)</f>
        <v>--</v>
      </c>
      <c r="C32" s="40" t="str">
        <f>VLOOKUP($A32*100+C$3,Control!$A$13:$J$996,Control!$E$11)</f>
        <v>Therm.</v>
      </c>
      <c r="D32" s="40" t="str">
        <f>VLOOKUP($A32*100+D$3,Control!$A$13:$J$996,Control!$E$11)</f>
        <v>Therm.</v>
      </c>
      <c r="E32" s="40" t="str">
        <f>VLOOKUP($A32*100+E$3,Control!$A$13:$J$996,Control!$E$11)</f>
        <v>Therm.</v>
      </c>
      <c r="F32" s="40" t="str">
        <f>VLOOKUP($A32*100+F$3,Control!$A$13:$J$996,Control!$E$11)</f>
        <v>Therm.</v>
      </c>
      <c r="G32" s="40" t="str">
        <f>VLOOKUP($A32*100+G$3,Control!$A$13:$J$996,Control!$E$11)</f>
        <v>Therm.</v>
      </c>
      <c r="H32" s="40" t="str">
        <f>VLOOKUP($A32*100+H$3,Control!$A$13:$J$996,Control!$E$11)</f>
        <v>Therm.</v>
      </c>
      <c r="I32" s="40" t="str">
        <f>VLOOKUP($A32*100+I$3,Control!$A$13:$J$996,Control!$E$11)</f>
        <v>--</v>
      </c>
      <c r="J32" s="40" t="str">
        <f>VLOOKUP($A32*100+J$3,Control!$A$13:$J$996,Control!$E$11)</f>
        <v>--</v>
      </c>
      <c r="K32" s="40" t="str">
        <f>VLOOKUP($A32*100+K$3,Control!$A$13:$J$996,Control!$E$11)</f>
        <v>--</v>
      </c>
      <c r="L32" s="40" t="str">
        <f>VLOOKUP($A32*100+L$3,Control!$A$13:$J$996,Control!$E$11)</f>
        <v>--</v>
      </c>
      <c r="M32" s="40" t="str">
        <f>VLOOKUP($A32*100+M$3,Control!$A$13:$J$996,Control!$E$11)</f>
        <v>--</v>
      </c>
    </row>
    <row r="33" spans="1:13">
      <c r="A33" s="17">
        <v>1950</v>
      </c>
      <c r="B33" s="40" t="str">
        <f>VLOOKUP($A33*100+B$3,Control!$A$13:$J$996,Control!$E$11)</f>
        <v>F. Min</v>
      </c>
      <c r="C33" s="40" t="str">
        <f>VLOOKUP($A33*100+C$3,Control!$A$13:$J$996,Control!$E$11)</f>
        <v>Therm.</v>
      </c>
      <c r="D33" s="40" t="str">
        <f>VLOOKUP($A33*100+D$3,Control!$A$13:$J$996,Control!$E$11)</f>
        <v>Therm.</v>
      </c>
      <c r="E33" s="40" t="str">
        <f>VLOOKUP($A33*100+E$3,Control!$A$13:$J$996,Control!$E$11)</f>
        <v>Therm.</v>
      </c>
      <c r="F33" s="40" t="str">
        <f>VLOOKUP($A33*100+F$3,Control!$A$13:$J$996,Control!$E$11)</f>
        <v>--</v>
      </c>
      <c r="G33" s="40" t="str">
        <f>VLOOKUP($A33*100+G$3,Control!$A$13:$J$996,Control!$E$11)</f>
        <v>--</v>
      </c>
      <c r="H33" s="40" t="str">
        <f>VLOOKUP($A33*100+H$3,Control!$A$13:$J$996,Control!$E$11)</f>
        <v>Therm.</v>
      </c>
      <c r="I33" s="40" t="str">
        <f>VLOOKUP($A33*100+I$3,Control!$A$13:$J$996,Control!$E$11)</f>
        <v>F. Min</v>
      </c>
      <c r="J33" s="40" t="str">
        <f>VLOOKUP($A33*100+J$3,Control!$A$13:$J$996,Control!$E$11)</f>
        <v>--</v>
      </c>
      <c r="K33" s="40" t="str">
        <f>VLOOKUP($A33*100+K$3,Control!$A$13:$J$996,Control!$E$11)</f>
        <v>--</v>
      </c>
      <c r="L33" s="40" t="str">
        <f>VLOOKUP($A33*100+L$3,Control!$A$13:$J$996,Control!$E$11)</f>
        <v>--</v>
      </c>
      <c r="M33" s="40" t="str">
        <f>VLOOKUP($A33*100+M$3,Control!$A$13:$J$996,Control!$E$11)</f>
        <v>--</v>
      </c>
    </row>
    <row r="34" spans="1:13">
      <c r="A34" s="17">
        <v>1951</v>
      </c>
      <c r="B34" s="40" t="str">
        <f>VLOOKUP($A34*100+B$3,Control!$A$13:$J$996,Control!$E$11)</f>
        <v>Therm.</v>
      </c>
      <c r="C34" s="40" t="str">
        <f>VLOOKUP($A34*100+C$3,Control!$A$13:$J$996,Control!$E$11)</f>
        <v>Therm.</v>
      </c>
      <c r="D34" s="40" t="str">
        <f>VLOOKUP($A34*100+D$3,Control!$A$13:$J$996,Control!$E$11)</f>
        <v>Flood</v>
      </c>
      <c r="E34" s="40" t="str">
        <f>VLOOKUP($A34*100+E$3,Control!$A$13:$J$996,Control!$E$11)</f>
        <v>Flood</v>
      </c>
      <c r="F34" s="40" t="str">
        <f>VLOOKUP($A34*100+F$3,Control!$A$13:$J$996,Control!$E$11)</f>
        <v>Flood</v>
      </c>
      <c r="G34" s="40" t="str">
        <f>VLOOKUP($A34*100+G$3,Control!$A$13:$J$996,Control!$E$11)</f>
        <v>Flood</v>
      </c>
      <c r="H34" s="40" t="str">
        <f>VLOOKUP($A34*100+H$3,Control!$A$13:$J$996,Control!$E$11)</f>
        <v>Flood</v>
      </c>
      <c r="I34" s="40" t="str">
        <f>VLOOKUP($A34*100+I$3,Control!$A$13:$J$996,Control!$E$11)</f>
        <v>Flood</v>
      </c>
      <c r="J34" s="40" t="str">
        <f>VLOOKUP($A34*100+J$3,Control!$A$13:$J$996,Control!$E$11)</f>
        <v>--</v>
      </c>
      <c r="K34" s="40" t="str">
        <f>VLOOKUP($A34*100+K$3,Control!$A$13:$J$996,Control!$E$11)</f>
        <v>--</v>
      </c>
      <c r="L34" s="40" t="str">
        <f>VLOOKUP($A34*100+L$3,Control!$A$13:$J$996,Control!$E$11)</f>
        <v>--</v>
      </c>
      <c r="M34" s="40" t="str">
        <f>VLOOKUP($A34*100+M$3,Control!$A$13:$J$996,Control!$E$11)</f>
        <v>--</v>
      </c>
    </row>
    <row r="35" spans="1:13">
      <c r="A35" s="17">
        <v>1952</v>
      </c>
      <c r="B35" s="40" t="str">
        <f>VLOOKUP($A35*100+B$3,Control!$A$13:$J$996,Control!$E$11)</f>
        <v>--</v>
      </c>
      <c r="C35" s="40" t="str">
        <f>VLOOKUP($A35*100+C$3,Control!$A$13:$J$996,Control!$E$11)</f>
        <v>--</v>
      </c>
      <c r="D35" s="40" t="str">
        <f>VLOOKUP($A35*100+D$3,Control!$A$13:$J$996,Control!$E$11)</f>
        <v>Therm.</v>
      </c>
      <c r="E35" s="40" t="str">
        <f>VLOOKUP($A35*100+E$3,Control!$A$13:$J$996,Control!$E$11)</f>
        <v>Therm.</v>
      </c>
      <c r="F35" s="40" t="str">
        <f>VLOOKUP($A35*100+F$3,Control!$A$13:$J$996,Control!$E$11)</f>
        <v>Flood</v>
      </c>
      <c r="G35" s="40" t="str">
        <f>VLOOKUP($A35*100+G$3,Control!$A$13:$J$996,Control!$E$11)</f>
        <v>Flood</v>
      </c>
      <c r="H35" s="40" t="str">
        <f>VLOOKUP($A35*100+H$3,Control!$A$13:$J$996,Control!$E$11)</f>
        <v>Flood</v>
      </c>
      <c r="I35" s="40" t="str">
        <f>VLOOKUP($A35*100+I$3,Control!$A$13:$J$996,Control!$E$11)</f>
        <v>Flood</v>
      </c>
      <c r="J35" s="40" t="str">
        <f>VLOOKUP($A35*100+J$3,Control!$A$13:$J$996,Control!$E$11)</f>
        <v>Flood</v>
      </c>
      <c r="K35" s="40" t="str">
        <f>VLOOKUP($A35*100+K$3,Control!$A$13:$J$996,Control!$E$11)</f>
        <v>Flood</v>
      </c>
      <c r="L35" s="40" t="str">
        <f>VLOOKUP($A35*100+L$3,Control!$A$13:$J$996,Control!$E$11)</f>
        <v>F. Min</v>
      </c>
      <c r="M35" s="40" t="str">
        <f>VLOOKUP($A35*100+M$3,Control!$A$13:$J$996,Control!$E$11)</f>
        <v>--</v>
      </c>
    </row>
    <row r="36" spans="1:13">
      <c r="A36" s="17">
        <v>1953</v>
      </c>
      <c r="B36" s="40" t="str">
        <f>VLOOKUP($A36*100+B$3,Control!$A$13:$J$996,Control!$E$11)</f>
        <v>--</v>
      </c>
      <c r="C36" s="40" t="str">
        <f>VLOOKUP($A36*100+C$3,Control!$A$13:$J$996,Control!$E$11)</f>
        <v>--</v>
      </c>
      <c r="D36" s="40" t="str">
        <f>VLOOKUP($A36*100+D$3,Control!$A$13:$J$996,Control!$E$11)</f>
        <v>Flood</v>
      </c>
      <c r="E36" s="40" t="str">
        <f>VLOOKUP($A36*100+E$3,Control!$A$13:$J$996,Control!$E$11)</f>
        <v>Flood</v>
      </c>
      <c r="F36" s="40" t="str">
        <f>VLOOKUP($A36*100+F$3,Control!$A$13:$J$996,Control!$E$11)</f>
        <v>Therm.</v>
      </c>
      <c r="G36" s="40" t="str">
        <f>VLOOKUP($A36*100+G$3,Control!$A$13:$J$996,Control!$E$11)</f>
        <v>Flood</v>
      </c>
      <c r="H36" s="40" t="str">
        <f>VLOOKUP($A36*100+H$3,Control!$A$13:$J$996,Control!$E$11)</f>
        <v>Flood</v>
      </c>
      <c r="I36" s="40" t="str">
        <f>VLOOKUP($A36*100+I$3,Control!$A$13:$J$996,Control!$E$11)</f>
        <v>Flood</v>
      </c>
      <c r="J36" s="40" t="str">
        <f>VLOOKUP($A36*100+J$3,Control!$A$13:$J$996,Control!$E$11)</f>
        <v>Flood</v>
      </c>
      <c r="K36" s="40" t="str">
        <f>VLOOKUP($A36*100+K$3,Control!$A$13:$J$996,Control!$E$11)</f>
        <v>--</v>
      </c>
      <c r="L36" s="40" t="str">
        <f>VLOOKUP($A36*100+L$3,Control!$A$13:$J$996,Control!$E$11)</f>
        <v>--</v>
      </c>
      <c r="M36" s="40" t="str">
        <f>VLOOKUP($A36*100+M$3,Control!$A$13:$J$996,Control!$E$11)</f>
        <v>--</v>
      </c>
    </row>
    <row r="37" spans="1:13">
      <c r="A37" s="17">
        <v>1954</v>
      </c>
      <c r="B37" s="40" t="str">
        <f>VLOOKUP($A37*100+B$3,Control!$A$13:$J$996,Control!$E$11)</f>
        <v>--</v>
      </c>
      <c r="C37" s="40" t="str">
        <f>VLOOKUP($A37*100+C$3,Control!$A$13:$J$996,Control!$E$11)</f>
        <v>--</v>
      </c>
      <c r="D37" s="40" t="str">
        <f>VLOOKUP($A37*100+D$3,Control!$A$13:$J$996,Control!$E$11)</f>
        <v>--</v>
      </c>
      <c r="E37" s="40" t="str">
        <f>VLOOKUP($A37*100+E$3,Control!$A$13:$J$996,Control!$E$11)</f>
        <v>Therm.</v>
      </c>
      <c r="F37" s="40" t="str">
        <f>VLOOKUP($A37*100+F$3,Control!$A$13:$J$996,Control!$E$11)</f>
        <v>Therm.</v>
      </c>
      <c r="G37" s="40" t="str">
        <f>VLOOKUP($A37*100+G$3,Control!$A$13:$J$996,Control!$E$11)</f>
        <v>Flood</v>
      </c>
      <c r="H37" s="40" t="str">
        <f>VLOOKUP($A37*100+H$3,Control!$A$13:$J$996,Control!$E$11)</f>
        <v>Flood</v>
      </c>
      <c r="I37" s="40" t="str">
        <f>VLOOKUP($A37*100+I$3,Control!$A$13:$J$996,Control!$E$11)</f>
        <v>Therm.</v>
      </c>
      <c r="J37" s="40" t="str">
        <f>VLOOKUP($A37*100+J$3,Control!$A$13:$J$996,Control!$E$11)</f>
        <v>--</v>
      </c>
      <c r="K37" s="40" t="str">
        <f>VLOOKUP($A37*100+K$3,Control!$A$13:$J$996,Control!$E$11)</f>
        <v>--</v>
      </c>
      <c r="L37" s="40" t="str">
        <f>VLOOKUP($A37*100+L$3,Control!$A$13:$J$996,Control!$E$11)</f>
        <v>--</v>
      </c>
      <c r="M37" s="40" t="str">
        <f>VLOOKUP($A37*100+M$3,Control!$A$13:$J$996,Control!$E$11)</f>
        <v>--</v>
      </c>
    </row>
    <row r="38" spans="1:13">
      <c r="A38" s="17">
        <v>1955</v>
      </c>
      <c r="B38" s="40" t="str">
        <f>VLOOKUP($A38*100+B$3,Control!$A$13:$J$996,Control!$E$11)</f>
        <v>--</v>
      </c>
      <c r="C38" s="40" t="str">
        <f>VLOOKUP($A38*100+C$3,Control!$A$13:$J$996,Control!$E$11)</f>
        <v>Therm.</v>
      </c>
      <c r="D38" s="40" t="str">
        <f>VLOOKUP($A38*100+D$3,Control!$A$13:$J$996,Control!$E$11)</f>
        <v>Therm.</v>
      </c>
      <c r="E38" s="40" t="str">
        <f>VLOOKUP($A38*100+E$3,Control!$A$13:$J$996,Control!$E$11)</f>
        <v>Therm.</v>
      </c>
      <c r="F38" s="40" t="str">
        <f>VLOOKUP($A38*100+F$3,Control!$A$13:$J$996,Control!$E$11)</f>
        <v>--</v>
      </c>
      <c r="G38" s="40" t="str">
        <f>VLOOKUP($A38*100+G$3,Control!$A$13:$J$996,Control!$E$11)</f>
        <v>Therm.</v>
      </c>
      <c r="H38" s="40" t="str">
        <f>VLOOKUP($A38*100+H$3,Control!$A$13:$J$996,Control!$E$11)</f>
        <v>Therm.</v>
      </c>
      <c r="I38" s="40" t="str">
        <f>VLOOKUP($A38*100+I$3,Control!$A$13:$J$996,Control!$E$11)</f>
        <v>F. Min</v>
      </c>
      <c r="J38" s="40" t="str">
        <f>VLOOKUP($A38*100+J$3,Control!$A$13:$J$996,Control!$E$11)</f>
        <v>--</v>
      </c>
      <c r="K38" s="40" t="str">
        <f>VLOOKUP($A38*100+K$3,Control!$A$13:$J$996,Control!$E$11)</f>
        <v>--</v>
      </c>
      <c r="L38" s="40" t="str">
        <f>VLOOKUP($A38*100+L$3,Control!$A$13:$J$996,Control!$E$11)</f>
        <v>--</v>
      </c>
      <c r="M38" s="40" t="str">
        <f>VLOOKUP($A38*100+M$3,Control!$A$13:$J$996,Control!$E$11)</f>
        <v>--</v>
      </c>
    </row>
    <row r="39" spans="1:13">
      <c r="A39" s="17">
        <v>1956</v>
      </c>
      <c r="B39" s="40" t="str">
        <f>VLOOKUP($A39*100+B$3,Control!$A$13:$J$996,Control!$E$11)</f>
        <v>Therm.</v>
      </c>
      <c r="C39" s="40" t="str">
        <f>VLOOKUP($A39*100+C$3,Control!$A$13:$J$996,Control!$E$11)</f>
        <v>Therm.</v>
      </c>
      <c r="D39" s="40" t="str">
        <f>VLOOKUP($A39*100+D$3,Control!$A$13:$J$996,Control!$E$11)</f>
        <v>Therm.</v>
      </c>
      <c r="E39" s="40" t="str">
        <f>VLOOKUP($A39*100+E$3,Control!$A$13:$J$996,Control!$E$11)</f>
        <v>Flood</v>
      </c>
      <c r="F39" s="40" t="str">
        <f>VLOOKUP($A39*100+F$3,Control!$A$13:$J$996,Control!$E$11)</f>
        <v>Flood</v>
      </c>
      <c r="G39" s="40" t="str">
        <f>VLOOKUP($A39*100+G$3,Control!$A$13:$J$996,Control!$E$11)</f>
        <v>Flood</v>
      </c>
      <c r="H39" s="40" t="str">
        <f>VLOOKUP($A39*100+H$3,Control!$A$13:$J$996,Control!$E$11)</f>
        <v>Flood</v>
      </c>
      <c r="I39" s="40" t="str">
        <f>VLOOKUP($A39*100+I$3,Control!$A$13:$J$996,Control!$E$11)</f>
        <v>Flood</v>
      </c>
      <c r="J39" s="40" t="str">
        <f>VLOOKUP($A39*100+J$3,Control!$A$13:$J$996,Control!$E$11)</f>
        <v>Flood</v>
      </c>
      <c r="K39" s="40" t="str">
        <f>VLOOKUP($A39*100+K$3,Control!$A$13:$J$996,Control!$E$11)</f>
        <v>--</v>
      </c>
      <c r="L39" s="40" t="str">
        <f>VLOOKUP($A39*100+L$3,Control!$A$13:$J$996,Control!$E$11)</f>
        <v>Therm.</v>
      </c>
      <c r="M39" s="40" t="str">
        <f>VLOOKUP($A39*100+M$3,Control!$A$13:$J$996,Control!$E$11)</f>
        <v>--</v>
      </c>
    </row>
    <row r="40" spans="1:13">
      <c r="A40" s="17">
        <v>1957</v>
      </c>
      <c r="B40" s="40" t="str">
        <f>VLOOKUP($A40*100+B$3,Control!$A$13:$J$996,Control!$E$11)</f>
        <v>--</v>
      </c>
      <c r="C40" s="40" t="str">
        <f>VLOOKUP($A40*100+C$3,Control!$A$13:$J$996,Control!$E$11)</f>
        <v>--</v>
      </c>
      <c r="D40" s="40" t="str">
        <f>VLOOKUP($A40*100+D$3,Control!$A$13:$J$996,Control!$E$11)</f>
        <v>--</v>
      </c>
      <c r="E40" s="40" t="str">
        <f>VLOOKUP($A40*100+E$3,Control!$A$13:$J$996,Control!$E$11)</f>
        <v>Therm.</v>
      </c>
      <c r="F40" s="40" t="str">
        <f>VLOOKUP($A40*100+F$3,Control!$A$13:$J$996,Control!$E$11)</f>
        <v>Flood</v>
      </c>
      <c r="G40" s="40" t="str">
        <f>VLOOKUP($A40*100+G$3,Control!$A$13:$J$996,Control!$E$11)</f>
        <v>Flood</v>
      </c>
      <c r="H40" s="40" t="str">
        <f>VLOOKUP($A40*100+H$3,Control!$A$13:$J$996,Control!$E$11)</f>
        <v>Therm.</v>
      </c>
      <c r="I40" s="40" t="str">
        <f>VLOOKUP($A40*100+I$3,Control!$A$13:$J$996,Control!$E$11)</f>
        <v>Flood</v>
      </c>
      <c r="J40" s="40" t="str">
        <f>VLOOKUP($A40*100+J$3,Control!$A$13:$J$996,Control!$E$11)</f>
        <v>Flood</v>
      </c>
      <c r="K40" s="40" t="str">
        <f>VLOOKUP($A40*100+K$3,Control!$A$13:$J$996,Control!$E$11)</f>
        <v>--</v>
      </c>
      <c r="L40" s="40" t="str">
        <f>VLOOKUP($A40*100+L$3,Control!$A$13:$J$996,Control!$E$11)</f>
        <v>--</v>
      </c>
      <c r="M40" s="40" t="str">
        <f>VLOOKUP($A40*100+M$3,Control!$A$13:$J$996,Control!$E$11)</f>
        <v>--</v>
      </c>
    </row>
    <row r="41" spans="1:13">
      <c r="A41" s="17">
        <v>1958</v>
      </c>
      <c r="B41" s="40" t="str">
        <f>VLOOKUP($A41*100+B$3,Control!$A$13:$J$996,Control!$E$11)</f>
        <v>Therm.</v>
      </c>
      <c r="C41" s="40" t="str">
        <f>VLOOKUP($A41*100+C$3,Control!$A$13:$J$996,Control!$E$11)</f>
        <v>--</v>
      </c>
      <c r="D41" s="40" t="str">
        <f>VLOOKUP($A41*100+D$3,Control!$A$13:$J$996,Control!$E$11)</f>
        <v>Therm.</v>
      </c>
      <c r="E41" s="40" t="str">
        <f>VLOOKUP($A41*100+E$3,Control!$A$13:$J$996,Control!$E$11)</f>
        <v>Therm.</v>
      </c>
      <c r="F41" s="40" t="str">
        <f>VLOOKUP($A41*100+F$3,Control!$A$13:$J$996,Control!$E$11)</f>
        <v>Flood</v>
      </c>
      <c r="G41" s="40" t="str">
        <f>VLOOKUP($A41*100+G$3,Control!$A$13:$J$996,Control!$E$11)</f>
        <v>Flood</v>
      </c>
      <c r="H41" s="40" t="str">
        <f>VLOOKUP($A41*100+H$3,Control!$A$13:$J$996,Control!$E$11)</f>
        <v>Flood</v>
      </c>
      <c r="I41" s="40" t="str">
        <f>VLOOKUP($A41*100+I$3,Control!$A$13:$J$996,Control!$E$11)</f>
        <v>Flood</v>
      </c>
      <c r="J41" s="40" t="str">
        <f>VLOOKUP($A41*100+J$3,Control!$A$13:$J$996,Control!$E$11)</f>
        <v>Flood</v>
      </c>
      <c r="K41" s="40" t="str">
        <f>VLOOKUP($A41*100+K$3,Control!$A$13:$J$996,Control!$E$11)</f>
        <v>Flood</v>
      </c>
      <c r="L41" s="40" t="str">
        <f>VLOOKUP($A41*100+L$3,Control!$A$13:$J$996,Control!$E$11)</f>
        <v>F. Min</v>
      </c>
      <c r="M41" s="40" t="str">
        <f>VLOOKUP($A41*100+M$3,Control!$A$13:$J$996,Control!$E$11)</f>
        <v>--</v>
      </c>
    </row>
    <row r="42" spans="1:13">
      <c r="A42" s="17">
        <v>1959</v>
      </c>
      <c r="B42" s="40" t="str">
        <f>VLOOKUP($A42*100+B$3,Control!$A$13:$J$996,Control!$E$11)</f>
        <v>--</v>
      </c>
      <c r="C42" s="40" t="str">
        <f>VLOOKUP($A42*100+C$3,Control!$A$13:$J$996,Control!$E$11)</f>
        <v>--</v>
      </c>
      <c r="D42" s="40" t="str">
        <f>VLOOKUP($A42*100+D$3,Control!$A$13:$J$996,Control!$E$11)</f>
        <v>--</v>
      </c>
      <c r="E42" s="40" t="str">
        <f>VLOOKUP($A42*100+E$3,Control!$A$13:$J$996,Control!$E$11)</f>
        <v>Flood</v>
      </c>
      <c r="F42" s="40" t="str">
        <f>VLOOKUP($A42*100+F$3,Control!$A$13:$J$996,Control!$E$11)</f>
        <v>Flood</v>
      </c>
      <c r="G42" s="40" t="str">
        <f>VLOOKUP($A42*100+G$3,Control!$A$13:$J$996,Control!$E$11)</f>
        <v>Flood</v>
      </c>
      <c r="H42" s="40" t="str">
        <f>VLOOKUP($A42*100+H$3,Control!$A$13:$J$996,Control!$E$11)</f>
        <v>Therm.</v>
      </c>
      <c r="I42" s="40" t="str">
        <f>VLOOKUP($A42*100+I$3,Control!$A$13:$J$996,Control!$E$11)</f>
        <v>--</v>
      </c>
      <c r="J42" s="40" t="str">
        <f>VLOOKUP($A42*100+J$3,Control!$A$13:$J$996,Control!$E$11)</f>
        <v>--</v>
      </c>
      <c r="K42" s="40" t="str">
        <f>VLOOKUP($A42*100+K$3,Control!$A$13:$J$996,Control!$E$11)</f>
        <v>--</v>
      </c>
      <c r="L42" s="40" t="str">
        <f>VLOOKUP($A42*100+L$3,Control!$A$13:$J$996,Control!$E$11)</f>
        <v>--</v>
      </c>
      <c r="M42" s="40" t="str">
        <f>VLOOKUP($A42*100+M$3,Control!$A$13:$J$996,Control!$E$11)</f>
        <v>--</v>
      </c>
    </row>
    <row r="43" spans="1:13">
      <c r="A43" s="17">
        <v>1960</v>
      </c>
      <c r="B43" s="40" t="str">
        <f>VLOOKUP($A43*100+B$3,Control!$A$13:$J$996,Control!$E$11)</f>
        <v>--</v>
      </c>
      <c r="C43" s="40" t="str">
        <f>VLOOKUP($A43*100+C$3,Control!$A$13:$J$996,Control!$E$11)</f>
        <v>--</v>
      </c>
      <c r="D43" s="40" t="str">
        <f>VLOOKUP($A43*100+D$3,Control!$A$13:$J$996,Control!$E$11)</f>
        <v>Therm.</v>
      </c>
      <c r="E43" s="40" t="str">
        <f>VLOOKUP($A43*100+E$3,Control!$A$13:$J$996,Control!$E$11)</f>
        <v>Therm.</v>
      </c>
      <c r="F43" s="40" t="str">
        <f>VLOOKUP($A43*100+F$3,Control!$A$13:$J$996,Control!$E$11)</f>
        <v>Therm.</v>
      </c>
      <c r="G43" s="40" t="str">
        <f>VLOOKUP($A43*100+G$3,Control!$A$13:$J$996,Control!$E$11)</f>
        <v>Therm.</v>
      </c>
      <c r="H43" s="40" t="str">
        <f>VLOOKUP($A43*100+H$3,Control!$A$13:$J$996,Control!$E$11)</f>
        <v>--</v>
      </c>
      <c r="I43" s="40" t="str">
        <f>VLOOKUP($A43*100+I$3,Control!$A$13:$J$996,Control!$E$11)</f>
        <v>F. Min</v>
      </c>
      <c r="J43" s="40" t="str">
        <f>VLOOKUP($A43*100+J$3,Control!$A$13:$J$996,Control!$E$11)</f>
        <v>--</v>
      </c>
      <c r="K43" s="40" t="str">
        <f>VLOOKUP($A43*100+K$3,Control!$A$13:$J$996,Control!$E$11)</f>
        <v>--</v>
      </c>
      <c r="L43" s="40" t="str">
        <f>VLOOKUP($A43*100+L$3,Control!$A$13:$J$996,Control!$E$11)</f>
        <v>--</v>
      </c>
      <c r="M43" s="40" t="str">
        <f>VLOOKUP($A43*100+M$3,Control!$A$13:$J$996,Control!$E$11)</f>
        <v>--</v>
      </c>
    </row>
    <row r="44" spans="1:13">
      <c r="A44" s="17">
        <v>1961</v>
      </c>
      <c r="B44" s="40" t="str">
        <f>VLOOKUP($A44*100+B$3,Control!$A$13:$J$996,Control!$E$11)</f>
        <v>--</v>
      </c>
      <c r="C44" s="40" t="str">
        <f>VLOOKUP($A44*100+C$3,Control!$A$13:$J$996,Control!$E$11)</f>
        <v>Therm.</v>
      </c>
      <c r="D44" s="40" t="str">
        <f>VLOOKUP($A44*100+D$3,Control!$A$13:$J$996,Control!$E$11)</f>
        <v>Therm.</v>
      </c>
      <c r="E44" s="40" t="str">
        <f>VLOOKUP($A44*100+E$3,Control!$A$13:$J$996,Control!$E$11)</f>
        <v>Therm.</v>
      </c>
      <c r="F44" s="40" t="str">
        <f>VLOOKUP($A44*100+F$3,Control!$A$13:$J$996,Control!$E$11)</f>
        <v>Therm.</v>
      </c>
      <c r="G44" s="40" t="str">
        <f>VLOOKUP($A44*100+G$3,Control!$A$13:$J$996,Control!$E$11)</f>
        <v>Therm.</v>
      </c>
      <c r="H44" s="40" t="str">
        <f>VLOOKUP($A44*100+H$3,Control!$A$13:$J$996,Control!$E$11)</f>
        <v>F. Min</v>
      </c>
      <c r="I44" s="40" t="str">
        <f>VLOOKUP($A44*100+I$3,Control!$A$13:$J$996,Control!$E$11)</f>
        <v>--</v>
      </c>
      <c r="J44" s="40" t="str">
        <f>VLOOKUP($A44*100+J$3,Control!$A$13:$J$996,Control!$E$11)</f>
        <v>--</v>
      </c>
      <c r="K44" s="40" t="str">
        <f>VLOOKUP($A44*100+K$3,Control!$A$13:$J$996,Control!$E$11)</f>
        <v>--</v>
      </c>
      <c r="L44" s="40" t="str">
        <f>VLOOKUP($A44*100+L$3,Control!$A$13:$J$996,Control!$E$11)</f>
        <v>--</v>
      </c>
      <c r="M44" s="40" t="str">
        <f>VLOOKUP($A44*100+M$3,Control!$A$13:$J$996,Control!$E$11)</f>
        <v>--</v>
      </c>
    </row>
    <row r="45" spans="1:13">
      <c r="A45" s="17">
        <v>1962</v>
      </c>
      <c r="B45" s="40" t="str">
        <f>VLOOKUP($A45*100+B$3,Control!$A$13:$J$996,Control!$E$11)</f>
        <v>F. Min</v>
      </c>
      <c r="C45" s="40" t="str">
        <f>VLOOKUP($A45*100+C$3,Control!$A$13:$J$996,Control!$E$11)</f>
        <v>Therm.</v>
      </c>
      <c r="D45" s="40" t="str">
        <f>VLOOKUP($A45*100+D$3,Control!$A$13:$J$996,Control!$E$11)</f>
        <v>--</v>
      </c>
      <c r="E45" s="40" t="str">
        <f>VLOOKUP($A45*100+E$3,Control!$A$13:$J$996,Control!$E$11)</f>
        <v>Therm.</v>
      </c>
      <c r="F45" s="40" t="str">
        <f>VLOOKUP($A45*100+F$3,Control!$A$13:$J$996,Control!$E$11)</f>
        <v>--</v>
      </c>
      <c r="G45" s="40" t="str">
        <f>VLOOKUP($A45*100+G$3,Control!$A$13:$J$996,Control!$E$11)</f>
        <v>--</v>
      </c>
      <c r="H45" s="40" t="str">
        <f>VLOOKUP($A45*100+H$3,Control!$A$13:$J$996,Control!$E$11)</f>
        <v>F. Min</v>
      </c>
      <c r="I45" s="40" t="str">
        <f>VLOOKUP($A45*100+I$3,Control!$A$13:$J$996,Control!$E$11)</f>
        <v>--</v>
      </c>
      <c r="J45" s="40" t="str">
        <f>VLOOKUP($A45*100+J$3,Control!$A$13:$J$996,Control!$E$11)</f>
        <v>--</v>
      </c>
      <c r="K45" s="40" t="str">
        <f>VLOOKUP($A45*100+K$3,Control!$A$13:$J$996,Control!$E$11)</f>
        <v>--</v>
      </c>
      <c r="L45" s="40" t="str">
        <f>VLOOKUP($A45*100+L$3,Control!$A$13:$J$996,Control!$E$11)</f>
        <v>--</v>
      </c>
      <c r="M45" s="40" t="str">
        <f>VLOOKUP($A45*100+M$3,Control!$A$13:$J$996,Control!$E$11)</f>
        <v>--</v>
      </c>
    </row>
    <row r="46" spans="1:13">
      <c r="A46" s="17">
        <v>1963</v>
      </c>
      <c r="B46" s="40" t="str">
        <f>VLOOKUP($A46*100+B$3,Control!$A$13:$J$996,Control!$E$11)</f>
        <v>Therm.</v>
      </c>
      <c r="C46" s="40" t="str">
        <f>VLOOKUP($A46*100+C$3,Control!$A$13:$J$996,Control!$E$11)</f>
        <v>Therm.</v>
      </c>
      <c r="D46" s="40" t="str">
        <f>VLOOKUP($A46*100+D$3,Control!$A$13:$J$996,Control!$E$11)</f>
        <v>Therm.</v>
      </c>
      <c r="E46" s="40" t="str">
        <f>VLOOKUP($A46*100+E$3,Control!$A$13:$J$996,Control!$E$11)</f>
        <v>Therm.</v>
      </c>
      <c r="F46" s="40" t="str">
        <f>VLOOKUP($A46*100+F$3,Control!$A$13:$J$996,Control!$E$11)</f>
        <v>Flood</v>
      </c>
      <c r="G46" s="40" t="str">
        <f>VLOOKUP($A46*100+G$3,Control!$A$13:$J$996,Control!$E$11)</f>
        <v>Flood</v>
      </c>
      <c r="H46" s="40" t="str">
        <f>VLOOKUP($A46*100+H$3,Control!$A$13:$J$996,Control!$E$11)</f>
        <v>Flood</v>
      </c>
      <c r="I46" s="40" t="str">
        <f>VLOOKUP($A46*100+I$3,Control!$A$13:$J$996,Control!$E$11)</f>
        <v>Flood</v>
      </c>
      <c r="J46" s="40" t="str">
        <f>VLOOKUP($A46*100+J$3,Control!$A$13:$J$996,Control!$E$11)</f>
        <v>Flood</v>
      </c>
      <c r="K46" s="40" t="str">
        <f>VLOOKUP($A46*100+K$3,Control!$A$13:$J$996,Control!$E$11)</f>
        <v>--</v>
      </c>
      <c r="L46" s="40" t="str">
        <f>VLOOKUP($A46*100+L$3,Control!$A$13:$J$996,Control!$E$11)</f>
        <v>--</v>
      </c>
      <c r="M46" s="40" t="str">
        <f>VLOOKUP($A46*100+M$3,Control!$A$13:$J$996,Control!$E$11)</f>
        <v>--</v>
      </c>
    </row>
    <row r="47" spans="1:13">
      <c r="A47" s="17">
        <v>1964</v>
      </c>
      <c r="B47" s="40" t="str">
        <f>VLOOKUP($A47*100+B$3,Control!$A$13:$J$996,Control!$E$11)</f>
        <v>--</v>
      </c>
      <c r="C47" s="40" t="str">
        <f>VLOOKUP($A47*100+C$3,Control!$A$13:$J$996,Control!$E$11)</f>
        <v>Therm.</v>
      </c>
      <c r="D47" s="40" t="str">
        <f>VLOOKUP($A47*100+D$3,Control!$A$13:$J$996,Control!$E$11)</f>
        <v>F. Min</v>
      </c>
      <c r="E47" s="40" t="str">
        <f>VLOOKUP($A47*100+E$3,Control!$A$13:$J$996,Control!$E$11)</f>
        <v>Therm.</v>
      </c>
      <c r="F47" s="40" t="str">
        <f>VLOOKUP($A47*100+F$3,Control!$A$13:$J$996,Control!$E$11)</f>
        <v>Therm.</v>
      </c>
      <c r="G47" s="40" t="str">
        <f>VLOOKUP($A47*100+G$3,Control!$A$13:$J$996,Control!$E$11)</f>
        <v>Therm.</v>
      </c>
      <c r="H47" s="40" t="str">
        <f>VLOOKUP($A47*100+H$3,Control!$A$13:$J$996,Control!$E$11)</f>
        <v>--</v>
      </c>
      <c r="I47" s="40" t="str">
        <f>VLOOKUP($A47*100+I$3,Control!$A$13:$J$996,Control!$E$11)</f>
        <v>--</v>
      </c>
      <c r="J47" s="40" t="str">
        <f>VLOOKUP($A47*100+J$3,Control!$A$13:$J$996,Control!$E$11)</f>
        <v>--</v>
      </c>
      <c r="K47" s="40" t="str">
        <f>VLOOKUP($A47*100+K$3,Control!$A$13:$J$996,Control!$E$11)</f>
        <v>--</v>
      </c>
      <c r="L47" s="40" t="str">
        <f>VLOOKUP($A47*100+L$3,Control!$A$13:$J$996,Control!$E$11)</f>
        <v>--</v>
      </c>
      <c r="M47" s="40" t="str">
        <f>VLOOKUP($A47*100+M$3,Control!$A$13:$J$996,Control!$E$11)</f>
        <v>Therm.</v>
      </c>
    </row>
    <row r="48" spans="1:13">
      <c r="A48" s="17">
        <v>1965</v>
      </c>
      <c r="B48" s="40" t="str">
        <f>VLOOKUP($A48*100+B$3,Control!$A$13:$J$996,Control!$E$11)</f>
        <v>Therm.</v>
      </c>
      <c r="C48" s="40" t="str">
        <f>VLOOKUP($A48*100+C$3,Control!$A$13:$J$996,Control!$E$11)</f>
        <v>Therm.</v>
      </c>
      <c r="D48" s="40" t="str">
        <f>VLOOKUP($A48*100+D$3,Control!$A$13:$J$996,Control!$E$11)</f>
        <v>Therm.</v>
      </c>
      <c r="E48" s="40" t="str">
        <f>VLOOKUP($A48*100+E$3,Control!$A$13:$J$996,Control!$E$11)</f>
        <v>Flood</v>
      </c>
      <c r="F48" s="40" t="str">
        <f>VLOOKUP($A48*100+F$3,Control!$A$13:$J$996,Control!$E$11)</f>
        <v>Flood</v>
      </c>
      <c r="G48" s="40" t="str">
        <f>VLOOKUP($A48*100+G$3,Control!$A$13:$J$996,Control!$E$11)</f>
        <v>Flood</v>
      </c>
      <c r="H48" s="40" t="str">
        <f>VLOOKUP($A48*100+H$3,Control!$A$13:$J$996,Control!$E$11)</f>
        <v>Flood</v>
      </c>
      <c r="I48" s="40" t="str">
        <f>VLOOKUP($A48*100+I$3,Control!$A$13:$J$996,Control!$E$11)</f>
        <v>Flood</v>
      </c>
      <c r="J48" s="40" t="str">
        <f>VLOOKUP($A48*100+J$3,Control!$A$13:$J$996,Control!$E$11)</f>
        <v>Flood</v>
      </c>
      <c r="K48" s="40" t="str">
        <f>VLOOKUP($A48*100+K$3,Control!$A$13:$J$996,Control!$E$11)</f>
        <v>--</v>
      </c>
      <c r="L48" s="40" t="str">
        <f>VLOOKUP($A48*100+L$3,Control!$A$13:$J$996,Control!$E$11)</f>
        <v>--</v>
      </c>
      <c r="M48" s="40" t="str">
        <f>VLOOKUP($A48*100+M$3,Control!$A$13:$J$996,Control!$E$11)</f>
        <v>--</v>
      </c>
    </row>
    <row r="49" spans="1:13">
      <c r="A49" s="17">
        <v>1966</v>
      </c>
      <c r="B49" s="40" t="str">
        <f>VLOOKUP($A49*100+B$3,Control!$A$13:$J$996,Control!$E$11)</f>
        <v>--</v>
      </c>
      <c r="C49" s="40" t="str">
        <f>VLOOKUP($A49*100+C$3,Control!$A$13:$J$996,Control!$E$11)</f>
        <v>--</v>
      </c>
      <c r="D49" s="40" t="str">
        <f>VLOOKUP($A49*100+D$3,Control!$A$13:$J$996,Control!$E$11)</f>
        <v>Therm.</v>
      </c>
      <c r="E49" s="40" t="str">
        <f>VLOOKUP($A49*100+E$3,Control!$A$13:$J$996,Control!$E$11)</f>
        <v>Therm.</v>
      </c>
      <c r="F49" s="40" t="str">
        <f>VLOOKUP($A49*100+F$3,Control!$A$13:$J$996,Control!$E$11)</f>
        <v>Therm.</v>
      </c>
      <c r="G49" s="40" t="str">
        <f>VLOOKUP($A49*100+G$3,Control!$A$13:$J$996,Control!$E$11)</f>
        <v>Therm.</v>
      </c>
      <c r="H49" s="40" t="str">
        <f>VLOOKUP($A49*100+H$3,Control!$A$13:$J$996,Control!$E$11)</f>
        <v>F. Min</v>
      </c>
      <c r="I49" s="40" t="str">
        <f>VLOOKUP($A49*100+I$3,Control!$A$13:$J$996,Control!$E$11)</f>
        <v>--</v>
      </c>
      <c r="J49" s="40" t="str">
        <f>VLOOKUP($A49*100+J$3,Control!$A$13:$J$996,Control!$E$11)</f>
        <v>--</v>
      </c>
      <c r="K49" s="40" t="str">
        <f>VLOOKUP($A49*100+K$3,Control!$A$13:$J$996,Control!$E$11)</f>
        <v>--</v>
      </c>
      <c r="L49" s="40" t="str">
        <f>VLOOKUP($A49*100+L$3,Control!$A$13:$J$996,Control!$E$11)</f>
        <v>--</v>
      </c>
      <c r="M49" s="40" t="str">
        <f>VLOOKUP($A49*100+M$3,Control!$A$13:$J$996,Control!$E$11)</f>
        <v>--</v>
      </c>
    </row>
    <row r="50" spans="1:13">
      <c r="A50" s="17">
        <v>1967</v>
      </c>
      <c r="B50" s="40" t="str">
        <f>VLOOKUP($A50*100+B$3,Control!$A$13:$J$996,Control!$E$11)</f>
        <v>--</v>
      </c>
      <c r="C50" s="40" t="str">
        <f>VLOOKUP($A50*100+C$3,Control!$A$13:$J$996,Control!$E$11)</f>
        <v>Therm.</v>
      </c>
      <c r="D50" s="40" t="str">
        <f>VLOOKUP($A50*100+D$3,Control!$A$13:$J$996,Control!$E$11)</f>
        <v>Therm.</v>
      </c>
      <c r="E50" s="40" t="str">
        <f>VLOOKUP($A50*100+E$3,Control!$A$13:$J$996,Control!$E$11)</f>
        <v>Therm.</v>
      </c>
      <c r="F50" s="40" t="str">
        <f>VLOOKUP($A50*100+F$3,Control!$A$13:$J$996,Control!$E$11)</f>
        <v>Therm.</v>
      </c>
      <c r="G50" s="40" t="str">
        <f>VLOOKUP($A50*100+G$3,Control!$A$13:$J$996,Control!$E$11)</f>
        <v>Flood</v>
      </c>
      <c r="H50" s="40" t="str">
        <f>VLOOKUP($A50*100+H$3,Control!$A$13:$J$996,Control!$E$11)</f>
        <v>Flood</v>
      </c>
      <c r="I50" s="40" t="str">
        <f>VLOOKUP($A50*100+I$3,Control!$A$13:$J$996,Control!$E$11)</f>
        <v>Flood</v>
      </c>
      <c r="J50" s="40" t="str">
        <f>VLOOKUP($A50*100+J$3,Control!$A$13:$J$996,Control!$E$11)</f>
        <v>Flood</v>
      </c>
      <c r="K50" s="40" t="str">
        <f>VLOOKUP($A50*100+K$3,Control!$A$13:$J$996,Control!$E$11)</f>
        <v>Flood</v>
      </c>
      <c r="L50" s="40" t="str">
        <f>VLOOKUP($A50*100+L$3,Control!$A$13:$J$996,Control!$E$11)</f>
        <v>F. Min</v>
      </c>
      <c r="M50" s="40" t="str">
        <f>VLOOKUP($A50*100+M$3,Control!$A$13:$J$996,Control!$E$11)</f>
        <v>--</v>
      </c>
    </row>
    <row r="51" spans="1:13">
      <c r="A51" s="17">
        <v>1968</v>
      </c>
      <c r="B51" s="40" t="str">
        <f>VLOOKUP($A51*100+B$3,Control!$A$13:$J$996,Control!$E$11)</f>
        <v>--</v>
      </c>
      <c r="C51" s="40" t="str">
        <f>VLOOKUP($A51*100+C$3,Control!$A$13:$J$996,Control!$E$11)</f>
        <v>--</v>
      </c>
      <c r="D51" s="40" t="str">
        <f>VLOOKUP($A51*100+D$3,Control!$A$13:$J$996,Control!$E$11)</f>
        <v>--</v>
      </c>
      <c r="E51" s="40" t="str">
        <f>VLOOKUP($A51*100+E$3,Control!$A$13:$J$996,Control!$E$11)</f>
        <v>Therm.</v>
      </c>
      <c r="F51" s="40" t="str">
        <f>VLOOKUP($A51*100+F$3,Control!$A$13:$J$996,Control!$E$11)</f>
        <v>Flood</v>
      </c>
      <c r="G51" s="40" t="str">
        <f>VLOOKUP($A51*100+G$3,Control!$A$13:$J$996,Control!$E$11)</f>
        <v>Flood</v>
      </c>
      <c r="H51" s="40" t="str">
        <f>VLOOKUP($A51*100+H$3,Control!$A$13:$J$996,Control!$E$11)</f>
        <v>Therm.</v>
      </c>
      <c r="I51" s="40" t="str">
        <f>VLOOKUP($A51*100+I$3,Control!$A$13:$J$996,Control!$E$11)</f>
        <v>F. Min</v>
      </c>
      <c r="J51" s="40" t="str">
        <f>VLOOKUP($A51*100+J$3,Control!$A$13:$J$996,Control!$E$11)</f>
        <v>--</v>
      </c>
      <c r="K51" s="40" t="str">
        <f>VLOOKUP($A51*100+K$3,Control!$A$13:$J$996,Control!$E$11)</f>
        <v>--</v>
      </c>
      <c r="L51" s="40" t="str">
        <f>VLOOKUP($A51*100+L$3,Control!$A$13:$J$996,Control!$E$11)</f>
        <v>--</v>
      </c>
      <c r="M51" s="40" t="str">
        <f>VLOOKUP($A51*100+M$3,Control!$A$13:$J$996,Control!$E$11)</f>
        <v>--</v>
      </c>
    </row>
    <row r="52" spans="1:13">
      <c r="A52" s="17">
        <v>1969</v>
      </c>
      <c r="B52" s="40" t="str">
        <f>VLOOKUP($A52*100+B$3,Control!$A$13:$J$996,Control!$E$11)</f>
        <v>--</v>
      </c>
      <c r="C52" s="40" t="str">
        <f>VLOOKUP($A52*100+C$3,Control!$A$13:$J$996,Control!$E$11)</f>
        <v>Therm.</v>
      </c>
      <c r="D52" s="40" t="str">
        <f>VLOOKUP($A52*100+D$3,Control!$A$13:$J$996,Control!$E$11)</f>
        <v>Therm.</v>
      </c>
      <c r="E52" s="40" t="str">
        <f>VLOOKUP($A52*100+E$3,Control!$A$13:$J$996,Control!$E$11)</f>
        <v>Flood</v>
      </c>
      <c r="F52" s="40" t="str">
        <f>VLOOKUP($A52*100+F$3,Control!$A$13:$J$996,Control!$E$11)</f>
        <v>Flood</v>
      </c>
      <c r="G52" s="40" t="str">
        <f>VLOOKUP($A52*100+G$3,Control!$A$13:$J$996,Control!$E$11)</f>
        <v>Flood</v>
      </c>
      <c r="H52" s="40" t="str">
        <f>VLOOKUP($A52*100+H$3,Control!$A$13:$J$996,Control!$E$11)</f>
        <v>Flood</v>
      </c>
      <c r="I52" s="40" t="str">
        <f>VLOOKUP($A52*100+I$3,Control!$A$13:$J$996,Control!$E$11)</f>
        <v>Flood</v>
      </c>
      <c r="J52" s="40" t="str">
        <f>VLOOKUP($A52*100+J$3,Control!$A$13:$J$996,Control!$E$11)</f>
        <v>Flood</v>
      </c>
      <c r="K52" s="40" t="str">
        <f>VLOOKUP($A52*100+K$3,Control!$A$13:$J$996,Control!$E$11)</f>
        <v>Therm.</v>
      </c>
      <c r="L52" s="40" t="str">
        <f>VLOOKUP($A52*100+L$3,Control!$A$13:$J$996,Control!$E$11)</f>
        <v>--</v>
      </c>
      <c r="M52" s="40" t="str">
        <f>VLOOKUP($A52*100+M$3,Control!$A$13:$J$996,Control!$E$11)</f>
        <v>--</v>
      </c>
    </row>
    <row r="53" spans="1:13">
      <c r="A53" s="17">
        <v>1970</v>
      </c>
      <c r="B53" s="40" t="str">
        <f>VLOOKUP($A53*100+B$3,Control!$A$13:$J$996,Control!$E$11)</f>
        <v>Therm.</v>
      </c>
      <c r="C53" s="40" t="str">
        <f>VLOOKUP($A53*100+C$3,Control!$A$13:$J$996,Control!$E$11)</f>
        <v>--</v>
      </c>
      <c r="D53" s="40" t="str">
        <f>VLOOKUP($A53*100+D$3,Control!$A$13:$J$996,Control!$E$11)</f>
        <v>Flood</v>
      </c>
      <c r="E53" s="40" t="str">
        <f>VLOOKUP($A53*100+E$3,Control!$A$13:$J$996,Control!$E$11)</f>
        <v>Flood</v>
      </c>
      <c r="F53" s="40" t="str">
        <f>VLOOKUP($A53*100+F$3,Control!$A$13:$J$996,Control!$E$11)</f>
        <v>Flood</v>
      </c>
      <c r="G53" s="40" t="str">
        <f>VLOOKUP($A53*100+G$3,Control!$A$13:$J$996,Control!$E$11)</f>
        <v>Flood</v>
      </c>
      <c r="H53" s="40" t="str">
        <f>VLOOKUP($A53*100+H$3,Control!$A$13:$J$996,Control!$E$11)</f>
        <v>Therm.</v>
      </c>
      <c r="I53" s="40" t="str">
        <f>VLOOKUP($A53*100+I$3,Control!$A$13:$J$996,Control!$E$11)</f>
        <v>F. Min</v>
      </c>
      <c r="J53" s="40" t="str">
        <f>VLOOKUP($A53*100+J$3,Control!$A$13:$J$996,Control!$E$11)</f>
        <v>--</v>
      </c>
      <c r="K53" s="40" t="str">
        <f>VLOOKUP($A53*100+K$3,Control!$A$13:$J$996,Control!$E$11)</f>
        <v>--</v>
      </c>
      <c r="L53" s="40" t="str">
        <f>VLOOKUP($A53*100+L$3,Control!$A$13:$J$996,Control!$E$11)</f>
        <v>--</v>
      </c>
      <c r="M53" s="40" t="str">
        <f>VLOOKUP($A53*100+M$3,Control!$A$13:$J$996,Control!$E$11)</f>
        <v>--</v>
      </c>
    </row>
    <row r="54" spans="1:13">
      <c r="A54" s="17">
        <v>1971</v>
      </c>
      <c r="B54" s="40" t="str">
        <f>VLOOKUP($A54*100+B$3,Control!$A$13:$J$996,Control!$E$11)</f>
        <v>--</v>
      </c>
      <c r="C54" s="40" t="str">
        <f>VLOOKUP($A54*100+C$3,Control!$A$13:$J$996,Control!$E$11)</f>
        <v>--</v>
      </c>
      <c r="D54" s="40" t="str">
        <f>VLOOKUP($A54*100+D$3,Control!$A$13:$J$996,Control!$E$11)</f>
        <v>Therm.</v>
      </c>
      <c r="E54" s="40" t="str">
        <f>VLOOKUP($A54*100+E$3,Control!$A$13:$J$996,Control!$E$11)</f>
        <v>Therm.</v>
      </c>
      <c r="F54" s="40" t="str">
        <f>VLOOKUP($A54*100+F$3,Control!$A$13:$J$996,Control!$E$11)</f>
        <v>Therm.</v>
      </c>
      <c r="G54" s="40" t="str">
        <f>VLOOKUP($A54*100+G$3,Control!$A$13:$J$996,Control!$E$11)</f>
        <v>Flood</v>
      </c>
      <c r="H54" s="40" t="str">
        <f>VLOOKUP($A54*100+H$3,Control!$A$13:$J$996,Control!$E$11)</f>
        <v>Flood</v>
      </c>
      <c r="I54" s="40" t="str">
        <f>VLOOKUP($A54*100+I$3,Control!$A$13:$J$996,Control!$E$11)</f>
        <v>Flood</v>
      </c>
      <c r="J54" s="40" t="str">
        <f>VLOOKUP($A54*100+J$3,Control!$A$13:$J$996,Control!$E$11)</f>
        <v>Flood</v>
      </c>
      <c r="K54" s="40" t="str">
        <f>VLOOKUP($A54*100+K$3,Control!$A$13:$J$996,Control!$E$11)</f>
        <v>--</v>
      </c>
      <c r="L54" s="40" t="str">
        <f>VLOOKUP($A54*100+L$3,Control!$A$13:$J$996,Control!$E$11)</f>
        <v>--</v>
      </c>
      <c r="M54" s="40" t="str">
        <f>VLOOKUP($A54*100+M$3,Control!$A$13:$J$996,Control!$E$11)</f>
        <v>--</v>
      </c>
    </row>
    <row r="55" spans="1:13">
      <c r="A55" s="17">
        <v>1972</v>
      </c>
      <c r="B55" s="40" t="str">
        <f>VLOOKUP($A55*100+B$3,Control!$A$13:$J$996,Control!$E$11)</f>
        <v>--</v>
      </c>
      <c r="C55" s="40" t="str">
        <f>VLOOKUP($A55*100+C$3,Control!$A$13:$J$996,Control!$E$11)</f>
        <v>--</v>
      </c>
      <c r="D55" s="40" t="str">
        <f>VLOOKUP($A55*100+D$3,Control!$A$13:$J$996,Control!$E$11)</f>
        <v>Therm.</v>
      </c>
      <c r="E55" s="40" t="str">
        <f>VLOOKUP($A55*100+E$3,Control!$A$13:$J$996,Control!$E$11)</f>
        <v>Therm.</v>
      </c>
      <c r="F55" s="40" t="str">
        <f>VLOOKUP($A55*100+F$3,Control!$A$13:$J$996,Control!$E$11)</f>
        <v>Therm.</v>
      </c>
      <c r="G55" s="40" t="str">
        <f>VLOOKUP($A55*100+G$3,Control!$A$13:$J$996,Control!$E$11)</f>
        <v>F. Min</v>
      </c>
      <c r="H55" s="40" t="str">
        <f>VLOOKUP($A55*100+H$3,Control!$A$13:$J$996,Control!$E$11)</f>
        <v>F. Min</v>
      </c>
      <c r="I55" s="40" t="str">
        <f>VLOOKUP($A55*100+I$3,Control!$A$13:$J$996,Control!$E$11)</f>
        <v>F. Min</v>
      </c>
      <c r="J55" s="40" t="str">
        <f>VLOOKUP($A55*100+J$3,Control!$A$13:$J$996,Control!$E$11)</f>
        <v>--</v>
      </c>
      <c r="K55" s="40" t="str">
        <f>VLOOKUP($A55*100+K$3,Control!$A$13:$J$996,Control!$E$11)</f>
        <v>--</v>
      </c>
      <c r="L55" s="40" t="str">
        <f>VLOOKUP($A55*100+L$3,Control!$A$13:$J$996,Control!$E$11)</f>
        <v>--</v>
      </c>
      <c r="M55" s="40" t="str">
        <f>VLOOKUP($A55*100+M$3,Control!$A$13:$J$996,Control!$E$11)</f>
        <v>--</v>
      </c>
    </row>
    <row r="56" spans="1:13">
      <c r="A56" s="17">
        <v>1973</v>
      </c>
      <c r="B56" s="40" t="str">
        <f>VLOOKUP($A56*100+B$3,Control!$A$13:$J$996,Control!$E$11)</f>
        <v>Therm.</v>
      </c>
      <c r="C56" s="40" t="str">
        <f>VLOOKUP($A56*100+C$3,Control!$A$13:$J$996,Control!$E$11)</f>
        <v>Therm.</v>
      </c>
      <c r="D56" s="40" t="str">
        <f>VLOOKUP($A56*100+D$3,Control!$A$13:$J$996,Control!$E$11)</f>
        <v>Therm.</v>
      </c>
      <c r="E56" s="40" t="str">
        <f>VLOOKUP($A56*100+E$3,Control!$A$13:$J$996,Control!$E$11)</f>
        <v>Therm.</v>
      </c>
      <c r="F56" s="40" t="str">
        <f>VLOOKUP($A56*100+F$3,Control!$A$13:$J$996,Control!$E$11)</f>
        <v>Flood</v>
      </c>
      <c r="G56" s="40" t="str">
        <f>VLOOKUP($A56*100+G$3,Control!$A$13:$J$996,Control!$E$11)</f>
        <v>Flood</v>
      </c>
      <c r="H56" s="40" t="str">
        <f>VLOOKUP($A56*100+H$3,Control!$A$13:$J$996,Control!$E$11)</f>
        <v>Therm.</v>
      </c>
      <c r="I56" s="40" t="str">
        <f>VLOOKUP($A56*100+I$3,Control!$A$13:$J$996,Control!$E$11)</f>
        <v>Flood</v>
      </c>
      <c r="J56" s="40" t="str">
        <f>VLOOKUP($A56*100+J$3,Control!$A$13:$J$996,Control!$E$11)</f>
        <v>--</v>
      </c>
      <c r="K56" s="40" t="str">
        <f>VLOOKUP($A56*100+K$3,Control!$A$13:$J$996,Control!$E$11)</f>
        <v>--</v>
      </c>
      <c r="L56" s="40" t="str">
        <f>VLOOKUP($A56*100+L$3,Control!$A$13:$J$996,Control!$E$11)</f>
        <v>--</v>
      </c>
      <c r="M56" s="40" t="str">
        <f>VLOOKUP($A56*100+M$3,Control!$A$13:$J$996,Control!$E$11)</f>
        <v>--</v>
      </c>
    </row>
    <row r="57" spans="1:13">
      <c r="A57" s="17">
        <v>1974</v>
      </c>
      <c r="B57" s="40" t="str">
        <f>VLOOKUP($A57*100+B$3,Control!$A$13:$J$996,Control!$E$11)</f>
        <v>--</v>
      </c>
      <c r="C57" s="40" t="str">
        <f>VLOOKUP($A57*100+C$3,Control!$A$13:$J$996,Control!$E$11)</f>
        <v>Therm.</v>
      </c>
      <c r="D57" s="40" t="str">
        <f>VLOOKUP($A57*100+D$3,Control!$A$13:$J$996,Control!$E$11)</f>
        <v>Flood</v>
      </c>
      <c r="E57" s="40" t="str">
        <f>VLOOKUP($A57*100+E$3,Control!$A$13:$J$996,Control!$E$11)</f>
        <v>Flood</v>
      </c>
      <c r="F57" s="40" t="str">
        <f>VLOOKUP($A57*100+F$3,Control!$A$13:$J$996,Control!$E$11)</f>
        <v>Flood</v>
      </c>
      <c r="G57" s="40" t="str">
        <f>VLOOKUP($A57*100+G$3,Control!$A$13:$J$996,Control!$E$11)</f>
        <v>Flood</v>
      </c>
      <c r="H57" s="40" t="str">
        <f>VLOOKUP($A57*100+H$3,Control!$A$13:$J$996,Control!$E$11)</f>
        <v>Flood</v>
      </c>
      <c r="I57" s="40" t="str">
        <f>VLOOKUP($A57*100+I$3,Control!$A$13:$J$996,Control!$E$11)</f>
        <v>Flood</v>
      </c>
      <c r="J57" s="40" t="str">
        <f>VLOOKUP($A57*100+J$3,Control!$A$13:$J$996,Control!$E$11)</f>
        <v>Flood</v>
      </c>
      <c r="K57" s="40" t="str">
        <f>VLOOKUP($A57*100+K$3,Control!$A$13:$J$996,Control!$E$11)</f>
        <v>--</v>
      </c>
      <c r="L57" s="40" t="str">
        <f>VLOOKUP($A57*100+L$3,Control!$A$13:$J$996,Control!$E$11)</f>
        <v>Therm.</v>
      </c>
      <c r="M57" s="40" t="str">
        <f>VLOOKUP($A57*100+M$3,Control!$A$13:$J$996,Control!$E$11)</f>
        <v>--</v>
      </c>
    </row>
    <row r="58" spans="1:13">
      <c r="A58" s="17">
        <v>1975</v>
      </c>
      <c r="B58" s="40" t="str">
        <f>VLOOKUP($A58*100+B$3,Control!$A$13:$J$996,Control!$E$11)</f>
        <v>--</v>
      </c>
      <c r="C58" s="40" t="str">
        <f>VLOOKUP($A58*100+C$3,Control!$A$13:$J$996,Control!$E$11)</f>
        <v>--</v>
      </c>
      <c r="D58" s="40" t="str">
        <f>VLOOKUP($A58*100+D$3,Control!$A$13:$J$996,Control!$E$11)</f>
        <v>Therm.</v>
      </c>
      <c r="E58" s="40" t="str">
        <f>VLOOKUP($A58*100+E$3,Control!$A$13:$J$996,Control!$E$11)</f>
        <v>Therm.</v>
      </c>
      <c r="F58" s="40" t="str">
        <f>VLOOKUP($A58*100+F$3,Control!$A$13:$J$996,Control!$E$11)</f>
        <v>Flood</v>
      </c>
      <c r="G58" s="40" t="str">
        <f>VLOOKUP($A58*100+G$3,Control!$A$13:$J$996,Control!$E$11)</f>
        <v>Flood</v>
      </c>
      <c r="H58" s="40" t="str">
        <f>VLOOKUP($A58*100+H$3,Control!$A$13:$J$996,Control!$E$11)</f>
        <v>Flood</v>
      </c>
      <c r="I58" s="40" t="str">
        <f>VLOOKUP($A58*100+I$3,Control!$A$13:$J$996,Control!$E$11)</f>
        <v>Flood</v>
      </c>
      <c r="J58" s="40" t="str">
        <f>VLOOKUP($A58*100+J$3,Control!$A$13:$J$996,Control!$E$11)</f>
        <v>Flood</v>
      </c>
      <c r="K58" s="40" t="str">
        <f>VLOOKUP($A58*100+K$3,Control!$A$13:$J$996,Control!$E$11)</f>
        <v>--</v>
      </c>
      <c r="L58" s="40" t="str">
        <f>VLOOKUP($A58*100+L$3,Control!$A$13:$J$996,Control!$E$11)</f>
        <v>Therm.</v>
      </c>
      <c r="M58" s="40" t="str">
        <f>VLOOKUP($A58*100+M$3,Control!$A$13:$J$996,Control!$E$11)</f>
        <v>--</v>
      </c>
    </row>
    <row r="59" spans="1:13">
      <c r="A59" s="17">
        <v>1976</v>
      </c>
      <c r="B59" s="40" t="str">
        <f>VLOOKUP($A59*100+B$3,Control!$A$13:$J$996,Control!$E$11)</f>
        <v>--</v>
      </c>
      <c r="C59" s="40" t="str">
        <f>VLOOKUP($A59*100+C$3,Control!$A$13:$J$996,Control!$E$11)</f>
        <v>--</v>
      </c>
      <c r="D59" s="40" t="str">
        <f>VLOOKUP($A59*100+D$3,Control!$A$13:$J$996,Control!$E$11)</f>
        <v>--</v>
      </c>
      <c r="E59" s="40" t="str">
        <f>VLOOKUP($A59*100+E$3,Control!$A$13:$J$996,Control!$E$11)</f>
        <v>Therm.</v>
      </c>
      <c r="F59" s="40" t="str">
        <f>VLOOKUP($A59*100+F$3,Control!$A$13:$J$996,Control!$E$11)</f>
        <v>--</v>
      </c>
      <c r="G59" s="40" t="str">
        <f>VLOOKUP($A59*100+G$3,Control!$A$13:$J$996,Control!$E$11)</f>
        <v>Therm.</v>
      </c>
      <c r="H59" s="40" t="str">
        <f>VLOOKUP($A59*100+H$3,Control!$A$13:$J$996,Control!$E$11)</f>
        <v>Therm.</v>
      </c>
      <c r="I59" s="40" t="str">
        <f>VLOOKUP($A59*100+I$3,Control!$A$13:$J$996,Control!$E$11)</f>
        <v>--</v>
      </c>
      <c r="J59" s="40" t="str">
        <f>VLOOKUP($A59*100+J$3,Control!$A$13:$J$996,Control!$E$11)</f>
        <v>--</v>
      </c>
      <c r="K59" s="40" t="str">
        <f>VLOOKUP($A59*100+K$3,Control!$A$13:$J$996,Control!$E$11)</f>
        <v>--</v>
      </c>
      <c r="L59" s="40" t="str">
        <f>VLOOKUP($A59*100+L$3,Control!$A$13:$J$996,Control!$E$11)</f>
        <v>--</v>
      </c>
      <c r="M59" s="40" t="str">
        <f>VLOOKUP($A59*100+M$3,Control!$A$13:$J$996,Control!$E$11)</f>
        <v>--</v>
      </c>
    </row>
    <row r="60" spans="1:13">
      <c r="A60" s="17">
        <v>1977</v>
      </c>
      <c r="B60" s="40" t="str">
        <f>VLOOKUP($A60*100+B$3,Control!$A$13:$J$996,Control!$E$11)</f>
        <v>F. Min</v>
      </c>
      <c r="C60" s="40" t="str">
        <f>VLOOKUP($A60*100+C$3,Control!$A$13:$J$996,Control!$E$11)</f>
        <v>F. Min</v>
      </c>
      <c r="D60" s="40" t="str">
        <f>VLOOKUP($A60*100+D$3,Control!$A$13:$J$996,Control!$E$11)</f>
        <v>--</v>
      </c>
      <c r="E60" s="40" t="str">
        <f>VLOOKUP($A60*100+E$3,Control!$A$13:$J$996,Control!$E$11)</f>
        <v>Therm.</v>
      </c>
      <c r="F60" s="40" t="str">
        <f>VLOOKUP($A60*100+F$3,Control!$A$13:$J$996,Control!$E$11)</f>
        <v>Therm.</v>
      </c>
      <c r="G60" s="40" t="str">
        <f>VLOOKUP($A60*100+G$3,Control!$A$13:$J$996,Control!$E$11)</f>
        <v>B. Min</v>
      </c>
      <c r="H60" s="40" t="str">
        <f>VLOOKUP($A60*100+H$3,Control!$A$13:$J$996,Control!$E$11)</f>
        <v>B. Min</v>
      </c>
      <c r="I60" s="40" t="str">
        <f>VLOOKUP($A60*100+I$3,Control!$A$13:$J$996,Control!$E$11)</f>
        <v>F. Min</v>
      </c>
      <c r="J60" s="40" t="str">
        <f>VLOOKUP($A60*100+J$3,Control!$A$13:$J$996,Control!$E$11)</f>
        <v>B. Min</v>
      </c>
      <c r="K60" s="40" t="str">
        <f>VLOOKUP($A60*100+K$3,Control!$A$13:$J$996,Control!$E$11)</f>
        <v>F. Min</v>
      </c>
      <c r="L60" s="40" t="str">
        <f>VLOOKUP($A60*100+L$3,Control!$A$13:$J$996,Control!$E$11)</f>
        <v>B. Min</v>
      </c>
      <c r="M60" s="40" t="str">
        <f>VLOOKUP($A60*100+M$3,Control!$A$13:$J$996,Control!$E$11)</f>
        <v>--</v>
      </c>
    </row>
    <row r="61" spans="1:13">
      <c r="A61" s="17">
        <v>1978</v>
      </c>
      <c r="B61" s="40" t="str">
        <f>VLOOKUP($A61*100+B$3,Control!$A$13:$J$996,Control!$E$11)</f>
        <v>--</v>
      </c>
      <c r="C61" s="40" t="str">
        <f>VLOOKUP($A61*100+C$3,Control!$A$13:$J$996,Control!$E$11)</f>
        <v>F. Min</v>
      </c>
      <c r="D61" s="40" t="str">
        <f>VLOOKUP($A61*100+D$3,Control!$A$13:$J$996,Control!$E$11)</f>
        <v>Therm.</v>
      </c>
      <c r="E61" s="40" t="str">
        <f>VLOOKUP($A61*100+E$3,Control!$A$13:$J$996,Control!$E$11)</f>
        <v>--</v>
      </c>
      <c r="F61" s="40" t="str">
        <f>VLOOKUP($A61*100+F$3,Control!$A$13:$J$996,Control!$E$11)</f>
        <v>--</v>
      </c>
      <c r="G61" s="40" t="str">
        <f>VLOOKUP($A61*100+G$3,Control!$A$13:$J$996,Control!$E$11)</f>
        <v>Flood</v>
      </c>
      <c r="H61" s="40" t="str">
        <f>VLOOKUP($A61*100+H$3,Control!$A$13:$J$996,Control!$E$11)</f>
        <v>Flood</v>
      </c>
      <c r="I61" s="40" t="str">
        <f>VLOOKUP($A61*100+I$3,Control!$A$13:$J$996,Control!$E$11)</f>
        <v>Therm.</v>
      </c>
      <c r="J61" s="40" t="str">
        <f>VLOOKUP($A61*100+J$3,Control!$A$13:$J$996,Control!$E$11)</f>
        <v>Flood</v>
      </c>
      <c r="K61" s="40" t="str">
        <f>VLOOKUP($A61*100+K$3,Control!$A$13:$J$996,Control!$E$11)</f>
        <v>--</v>
      </c>
      <c r="L61" s="40" t="str">
        <f>VLOOKUP($A61*100+L$3,Control!$A$13:$J$996,Control!$E$11)</f>
        <v>--</v>
      </c>
      <c r="M61" s="40" t="str">
        <f>VLOOKUP($A61*100+M$3,Control!$A$13:$J$996,Control!$E$11)</f>
        <v>--</v>
      </c>
    </row>
    <row r="62" spans="1:13">
      <c r="A62" s="17">
        <v>1979</v>
      </c>
      <c r="B62" s="40" t="str">
        <f>VLOOKUP($A62*100+B$3,Control!$A$13:$J$996,Control!$E$11)</f>
        <v>--</v>
      </c>
      <c r="C62" s="40" t="str">
        <f>VLOOKUP($A62*100+C$3,Control!$A$13:$J$996,Control!$E$11)</f>
        <v>--</v>
      </c>
      <c r="D62" s="40" t="str">
        <f>VLOOKUP($A62*100+D$3,Control!$A$13:$J$996,Control!$E$11)</f>
        <v>--</v>
      </c>
      <c r="E62" s="40" t="str">
        <f>VLOOKUP($A62*100+E$3,Control!$A$13:$J$996,Control!$E$11)</f>
        <v>Therm.</v>
      </c>
      <c r="F62" s="40" t="str">
        <f>VLOOKUP($A62*100+F$3,Control!$A$13:$J$996,Control!$E$11)</f>
        <v>Therm.</v>
      </c>
      <c r="G62" s="40" t="str">
        <f>VLOOKUP($A62*100+G$3,Control!$A$13:$J$996,Control!$E$11)</f>
        <v>Therm.</v>
      </c>
      <c r="H62" s="40" t="str">
        <f>VLOOKUP($A62*100+H$3,Control!$A$13:$J$996,Control!$E$11)</f>
        <v>F. Min</v>
      </c>
      <c r="I62" s="40" t="str">
        <f>VLOOKUP($A62*100+I$3,Control!$A$13:$J$996,Control!$E$11)</f>
        <v>F. Min</v>
      </c>
      <c r="J62" s="40" t="str">
        <f>VLOOKUP($A62*100+J$3,Control!$A$13:$J$996,Control!$E$11)</f>
        <v>--</v>
      </c>
      <c r="K62" s="40" t="str">
        <f>VLOOKUP($A62*100+K$3,Control!$A$13:$J$996,Control!$E$11)</f>
        <v>--</v>
      </c>
      <c r="L62" s="40" t="str">
        <f>VLOOKUP($A62*100+L$3,Control!$A$13:$J$996,Control!$E$11)</f>
        <v>--</v>
      </c>
      <c r="M62" s="40" t="str">
        <f>VLOOKUP($A62*100+M$3,Control!$A$13:$J$996,Control!$E$11)</f>
        <v>--</v>
      </c>
    </row>
    <row r="63" spans="1:13">
      <c r="A63" s="17">
        <v>1980</v>
      </c>
      <c r="B63" s="40" t="str">
        <f>VLOOKUP($A63*100+B$3,Control!$A$13:$J$996,Control!$E$11)</f>
        <v>--</v>
      </c>
      <c r="C63" s="40" t="str">
        <f>VLOOKUP($A63*100+C$3,Control!$A$13:$J$996,Control!$E$11)</f>
        <v>Therm.</v>
      </c>
      <c r="D63" s="40" t="str">
        <f>VLOOKUP($A63*100+D$3,Control!$A$13:$J$996,Control!$E$11)</f>
        <v>Therm.</v>
      </c>
      <c r="E63" s="40" t="str">
        <f>VLOOKUP($A63*100+E$3,Control!$A$13:$J$996,Control!$E$11)</f>
        <v>Flood</v>
      </c>
      <c r="F63" s="40" t="str">
        <f>VLOOKUP($A63*100+F$3,Control!$A$13:$J$996,Control!$E$11)</f>
        <v>Flood</v>
      </c>
      <c r="G63" s="40" t="str">
        <f>VLOOKUP($A63*100+G$3,Control!$A$13:$J$996,Control!$E$11)</f>
        <v>Flood</v>
      </c>
      <c r="H63" s="40" t="str">
        <f>VLOOKUP($A63*100+H$3,Control!$A$13:$J$996,Control!$E$11)</f>
        <v>Therm.</v>
      </c>
      <c r="I63" s="40" t="str">
        <f>VLOOKUP($A63*100+I$3,Control!$A$13:$J$996,Control!$E$11)</f>
        <v>Flood</v>
      </c>
      <c r="J63" s="40" t="str">
        <f>VLOOKUP($A63*100+J$3,Control!$A$13:$J$996,Control!$E$11)</f>
        <v>F. Min</v>
      </c>
      <c r="K63" s="40" t="str">
        <f>VLOOKUP($A63*100+K$3,Control!$A$13:$J$996,Control!$E$11)</f>
        <v>--</v>
      </c>
      <c r="L63" s="40" t="str">
        <f>VLOOKUP($A63*100+L$3,Control!$A$13:$J$996,Control!$E$11)</f>
        <v>--</v>
      </c>
      <c r="M63" s="40" t="str">
        <f>VLOOKUP($A63*100+M$3,Control!$A$13:$J$996,Control!$E$11)</f>
        <v>--</v>
      </c>
    </row>
    <row r="64" spans="1:13">
      <c r="A64" s="17">
        <v>1981</v>
      </c>
      <c r="B64" s="40" t="str">
        <f>VLOOKUP($A64*100+B$3,Control!$A$13:$J$996,Control!$E$11)</f>
        <v>--</v>
      </c>
      <c r="C64" s="40" t="str">
        <f>VLOOKUP($A64*100+C$3,Control!$A$13:$J$996,Control!$E$11)</f>
        <v>--</v>
      </c>
      <c r="D64" s="40" t="str">
        <f>VLOOKUP($A64*100+D$3,Control!$A$13:$J$996,Control!$E$11)</f>
        <v>Therm.</v>
      </c>
      <c r="E64" s="40" t="str">
        <f>VLOOKUP($A64*100+E$3,Control!$A$13:$J$996,Control!$E$11)</f>
        <v>Therm.</v>
      </c>
      <c r="F64" s="40" t="str">
        <f>VLOOKUP($A64*100+F$3,Control!$A$13:$J$996,Control!$E$11)</f>
        <v>Therm.</v>
      </c>
      <c r="G64" s="40" t="str">
        <f>VLOOKUP($A64*100+G$3,Control!$A$13:$J$996,Control!$E$11)</f>
        <v>Therm.</v>
      </c>
      <c r="H64" s="40" t="str">
        <f>VLOOKUP($A64*100+H$3,Control!$A$13:$J$996,Control!$E$11)</f>
        <v>F. Min</v>
      </c>
      <c r="I64" s="40" t="str">
        <f>VLOOKUP($A64*100+I$3,Control!$A$13:$J$996,Control!$E$11)</f>
        <v>F. Min</v>
      </c>
      <c r="J64" s="40" t="str">
        <f>VLOOKUP($A64*100+J$3,Control!$A$13:$J$996,Control!$E$11)</f>
        <v>--</v>
      </c>
      <c r="K64" s="40" t="str">
        <f>VLOOKUP($A64*100+K$3,Control!$A$13:$J$996,Control!$E$11)</f>
        <v>--</v>
      </c>
      <c r="L64" s="40" t="str">
        <f>VLOOKUP($A64*100+L$3,Control!$A$13:$J$996,Control!$E$11)</f>
        <v>--</v>
      </c>
      <c r="M64" s="40" t="str">
        <f>VLOOKUP($A64*100+M$3,Control!$A$13:$J$996,Control!$E$11)</f>
        <v>--</v>
      </c>
    </row>
    <row r="65" spans="1:13">
      <c r="A65" s="17">
        <v>1982</v>
      </c>
      <c r="B65" s="40" t="str">
        <f>VLOOKUP($A65*100+B$3,Control!$A$13:$J$996,Control!$E$11)</f>
        <v>Therm.</v>
      </c>
      <c r="C65" s="40" t="str">
        <f>VLOOKUP($A65*100+C$3,Control!$A$13:$J$996,Control!$E$11)</f>
        <v>Therm.</v>
      </c>
      <c r="D65" s="40" t="str">
        <f>VLOOKUP($A65*100+D$3,Control!$A$13:$J$996,Control!$E$11)</f>
        <v>Flood</v>
      </c>
      <c r="E65" s="40" t="str">
        <f>VLOOKUP($A65*100+E$3,Control!$A$13:$J$996,Control!$E$11)</f>
        <v>Flood</v>
      </c>
      <c r="F65" s="40" t="str">
        <f>VLOOKUP($A65*100+F$3,Control!$A$13:$J$996,Control!$E$11)</f>
        <v>Flood</v>
      </c>
      <c r="G65" s="40" t="str">
        <f>VLOOKUP($A65*100+G$3,Control!$A$13:$J$996,Control!$E$11)</f>
        <v>Flood</v>
      </c>
      <c r="H65" s="40" t="str">
        <f>VLOOKUP($A65*100+H$3,Control!$A$13:$J$996,Control!$E$11)</f>
        <v>Flood</v>
      </c>
      <c r="I65" s="40" t="str">
        <f>VLOOKUP($A65*100+I$3,Control!$A$13:$J$996,Control!$E$11)</f>
        <v>Flood</v>
      </c>
      <c r="J65" s="40" t="str">
        <f>VLOOKUP($A65*100+J$3,Control!$A$13:$J$996,Control!$E$11)</f>
        <v>Flood</v>
      </c>
      <c r="K65" s="40" t="str">
        <f>VLOOKUP($A65*100+K$3,Control!$A$13:$J$996,Control!$E$11)</f>
        <v>--</v>
      </c>
      <c r="L65" s="40" t="str">
        <f>VLOOKUP($A65*100+L$3,Control!$A$13:$J$996,Control!$E$11)</f>
        <v>F. Min</v>
      </c>
      <c r="M65" s="40" t="str">
        <f>VLOOKUP($A65*100+M$3,Control!$A$13:$J$996,Control!$E$11)</f>
        <v>Flood</v>
      </c>
    </row>
    <row r="66" spans="1:13">
      <c r="A66" s="17">
        <v>1983</v>
      </c>
      <c r="B66" s="40" t="str">
        <f>VLOOKUP($A66*100+B$3,Control!$A$13:$J$996,Control!$E$11)</f>
        <v>Flood</v>
      </c>
      <c r="C66" s="40" t="str">
        <f>VLOOKUP($A66*100+C$3,Control!$A$13:$J$996,Control!$E$11)</f>
        <v>Flood</v>
      </c>
      <c r="D66" s="40" t="str">
        <f>VLOOKUP($A66*100+D$3,Control!$A$13:$J$996,Control!$E$11)</f>
        <v>Flood</v>
      </c>
      <c r="E66" s="40" t="str">
        <f>VLOOKUP($A66*100+E$3,Control!$A$13:$J$996,Control!$E$11)</f>
        <v>Flood</v>
      </c>
      <c r="F66" s="40" t="str">
        <f>VLOOKUP($A66*100+F$3,Control!$A$13:$J$996,Control!$E$11)</f>
        <v>Flood</v>
      </c>
      <c r="G66" s="40" t="str">
        <f>VLOOKUP($A66*100+G$3,Control!$A$13:$J$996,Control!$E$11)</f>
        <v>Flood</v>
      </c>
      <c r="H66" s="40" t="str">
        <f>VLOOKUP($A66*100+H$3,Control!$A$13:$J$996,Control!$E$11)</f>
        <v>Flood</v>
      </c>
      <c r="I66" s="40" t="str">
        <f>VLOOKUP($A66*100+I$3,Control!$A$13:$J$996,Control!$E$11)</f>
        <v>Flood</v>
      </c>
      <c r="J66" s="40" t="str">
        <f>VLOOKUP($A66*100+J$3,Control!$A$13:$J$996,Control!$E$11)</f>
        <v>Flood</v>
      </c>
      <c r="K66" s="40" t="str">
        <f>VLOOKUP($A66*100+K$3,Control!$A$13:$J$996,Control!$E$11)</f>
        <v>Flood</v>
      </c>
      <c r="L66" s="40" t="str">
        <f>VLOOKUP($A66*100+L$3,Control!$A$13:$J$996,Control!$E$11)</f>
        <v>Flood</v>
      </c>
      <c r="M66" s="40" t="str">
        <f>VLOOKUP($A66*100+M$3,Control!$A$13:$J$996,Control!$E$11)</f>
        <v>Flood</v>
      </c>
    </row>
    <row r="67" spans="1:13">
      <c r="A67" s="17">
        <v>1984</v>
      </c>
      <c r="B67" s="40" t="str">
        <f>VLOOKUP($A67*100+B$3,Control!$A$13:$J$996,Control!$E$11)</f>
        <v>Flood</v>
      </c>
      <c r="C67" s="40" t="str">
        <f>VLOOKUP($A67*100+C$3,Control!$A$13:$J$996,Control!$E$11)</f>
        <v>Flood</v>
      </c>
      <c r="D67" s="40" t="str">
        <f>VLOOKUP($A67*100+D$3,Control!$A$13:$J$996,Control!$E$11)</f>
        <v>Flood</v>
      </c>
      <c r="E67" s="40" t="str">
        <f>VLOOKUP($A67*100+E$3,Control!$A$13:$J$996,Control!$E$11)</f>
        <v>Flood</v>
      </c>
      <c r="F67" s="40" t="str">
        <f>VLOOKUP($A67*100+F$3,Control!$A$13:$J$996,Control!$E$11)</f>
        <v>Flood</v>
      </c>
      <c r="G67" s="40" t="str">
        <f>VLOOKUP($A67*100+G$3,Control!$A$13:$J$996,Control!$E$11)</f>
        <v>Flood</v>
      </c>
      <c r="H67" s="40" t="str">
        <f>VLOOKUP($A67*100+H$3,Control!$A$13:$J$996,Control!$E$11)</f>
        <v>Therm.</v>
      </c>
      <c r="I67" s="40" t="str">
        <f>VLOOKUP($A67*100+I$3,Control!$A$13:$J$996,Control!$E$11)</f>
        <v>Flood</v>
      </c>
      <c r="J67" s="40" t="str">
        <f>VLOOKUP($A67*100+J$3,Control!$A$13:$J$996,Control!$E$11)</f>
        <v>--</v>
      </c>
      <c r="K67" s="40" t="str">
        <f>VLOOKUP($A67*100+K$3,Control!$A$13:$J$996,Control!$E$11)</f>
        <v>--</v>
      </c>
      <c r="L67" s="40" t="str">
        <f>VLOOKUP($A67*100+L$3,Control!$A$13:$J$996,Control!$E$11)</f>
        <v>--</v>
      </c>
      <c r="M67" s="40" t="str">
        <f>VLOOKUP($A67*100+M$3,Control!$A$13:$J$996,Control!$E$11)</f>
        <v>--</v>
      </c>
    </row>
    <row r="68" spans="1:13">
      <c r="A68" s="17">
        <v>1985</v>
      </c>
      <c r="B68" s="40" t="str">
        <f>VLOOKUP($A68*100+B$3,Control!$A$13:$J$996,Control!$E$11)</f>
        <v>--</v>
      </c>
      <c r="C68" s="40" t="str">
        <f>VLOOKUP($A68*100+C$3,Control!$A$13:$J$996,Control!$E$11)</f>
        <v>Therm.</v>
      </c>
      <c r="D68" s="40" t="str">
        <f>VLOOKUP($A68*100+D$3,Control!$A$13:$J$996,Control!$E$11)</f>
        <v>Therm.</v>
      </c>
      <c r="E68" s="40" t="str">
        <f>VLOOKUP($A68*100+E$3,Control!$A$13:$J$996,Control!$E$11)</f>
        <v>F. Min</v>
      </c>
      <c r="F68" s="40" t="str">
        <f>VLOOKUP($A68*100+F$3,Control!$A$13:$J$996,Control!$E$11)</f>
        <v>Therm.</v>
      </c>
      <c r="G68" s="40" t="str">
        <f>VLOOKUP($A68*100+G$3,Control!$A$13:$J$996,Control!$E$11)</f>
        <v>Therm.</v>
      </c>
      <c r="H68" s="40" t="str">
        <f>VLOOKUP($A68*100+H$3,Control!$A$13:$J$996,Control!$E$11)</f>
        <v>F. Min</v>
      </c>
      <c r="I68" s="40" t="str">
        <f>VLOOKUP($A68*100+I$3,Control!$A$13:$J$996,Control!$E$11)</f>
        <v>--</v>
      </c>
      <c r="J68" s="40" t="str">
        <f>VLOOKUP($A68*100+J$3,Control!$A$13:$J$996,Control!$E$11)</f>
        <v>--</v>
      </c>
      <c r="K68" s="40" t="str">
        <f>VLOOKUP($A68*100+K$3,Control!$A$13:$J$996,Control!$E$11)</f>
        <v>--</v>
      </c>
      <c r="L68" s="40" t="str">
        <f>VLOOKUP($A68*100+L$3,Control!$A$13:$J$996,Control!$E$11)</f>
        <v>--</v>
      </c>
      <c r="M68" s="40" t="str">
        <f>VLOOKUP($A68*100+M$3,Control!$A$13:$J$996,Control!$E$11)</f>
        <v>--</v>
      </c>
    </row>
    <row r="69" spans="1:13">
      <c r="A69" s="17">
        <v>1986</v>
      </c>
      <c r="B69" s="40" t="str">
        <f>VLOOKUP($A69*100+B$3,Control!$A$13:$J$996,Control!$E$11)</f>
        <v>--</v>
      </c>
      <c r="C69" s="40" t="str">
        <f>VLOOKUP($A69*100+C$3,Control!$A$13:$J$996,Control!$E$11)</f>
        <v>Therm.</v>
      </c>
      <c r="D69" s="40" t="str">
        <f>VLOOKUP($A69*100+D$3,Control!$A$13:$J$996,Control!$E$11)</f>
        <v>Therm.</v>
      </c>
      <c r="E69" s="40" t="str">
        <f>VLOOKUP($A69*100+E$3,Control!$A$13:$J$996,Control!$E$11)</f>
        <v>Therm.</v>
      </c>
      <c r="F69" s="40" t="str">
        <f>VLOOKUP($A69*100+F$3,Control!$A$13:$J$996,Control!$E$11)</f>
        <v>Flood</v>
      </c>
      <c r="G69" s="40" t="str">
        <f>VLOOKUP($A69*100+G$3,Control!$A$13:$J$996,Control!$E$11)</f>
        <v>Flood</v>
      </c>
      <c r="H69" s="40" t="str">
        <f>VLOOKUP($A69*100+H$3,Control!$A$13:$J$996,Control!$E$11)</f>
        <v>Therm.</v>
      </c>
      <c r="I69" s="40" t="str">
        <f>VLOOKUP($A69*100+I$3,Control!$A$13:$J$996,Control!$E$11)</f>
        <v>Therm.</v>
      </c>
      <c r="J69" s="40" t="str">
        <f>VLOOKUP($A69*100+J$3,Control!$A$13:$J$996,Control!$E$11)</f>
        <v>F. Min</v>
      </c>
      <c r="K69" s="40" t="str">
        <f>VLOOKUP($A69*100+K$3,Control!$A$13:$J$996,Control!$E$11)</f>
        <v>--</v>
      </c>
      <c r="L69" s="40" t="str">
        <f>VLOOKUP($A69*100+L$3,Control!$A$13:$J$996,Control!$E$11)</f>
        <v>--</v>
      </c>
      <c r="M69" s="40" t="str">
        <f>VLOOKUP($A69*100+M$3,Control!$A$13:$J$996,Control!$E$11)</f>
        <v>--</v>
      </c>
    </row>
    <row r="70" spans="1:13">
      <c r="A70" s="17">
        <v>1987</v>
      </c>
      <c r="B70" s="40" t="str">
        <f>VLOOKUP($A70*100+B$3,Control!$A$13:$J$996,Control!$E$11)</f>
        <v>--</v>
      </c>
      <c r="C70" s="40" t="str">
        <f>VLOOKUP($A70*100+C$3,Control!$A$13:$J$996,Control!$E$11)</f>
        <v>--</v>
      </c>
      <c r="D70" s="40" t="str">
        <f>VLOOKUP($A70*100+D$3,Control!$A$13:$J$996,Control!$E$11)</f>
        <v>--</v>
      </c>
      <c r="E70" s="40" t="str">
        <f>VLOOKUP($A70*100+E$3,Control!$A$13:$J$996,Control!$E$11)</f>
        <v>Therm.</v>
      </c>
      <c r="F70" s="40" t="str">
        <f>VLOOKUP($A70*100+F$3,Control!$A$13:$J$996,Control!$E$11)</f>
        <v>Therm.</v>
      </c>
      <c r="G70" s="40" t="str">
        <f>VLOOKUP($A70*100+G$3,Control!$A$13:$J$996,Control!$E$11)</f>
        <v>Therm.</v>
      </c>
      <c r="H70" s="40" t="str">
        <f>VLOOKUP($A70*100+H$3,Control!$A$13:$J$996,Control!$E$11)</f>
        <v>F. Min</v>
      </c>
      <c r="I70" s="40" t="str">
        <f>VLOOKUP($A70*100+I$3,Control!$A$13:$J$996,Control!$E$11)</f>
        <v>--</v>
      </c>
      <c r="J70" s="40" t="str">
        <f>VLOOKUP($A70*100+J$3,Control!$A$13:$J$996,Control!$E$11)</f>
        <v>--</v>
      </c>
      <c r="K70" s="40" t="str">
        <f>VLOOKUP($A70*100+K$3,Control!$A$13:$J$996,Control!$E$11)</f>
        <v>--</v>
      </c>
      <c r="L70" s="40" t="str">
        <f>VLOOKUP($A70*100+L$3,Control!$A$13:$J$996,Control!$E$11)</f>
        <v>Therm.</v>
      </c>
      <c r="M70" s="40" t="str">
        <f>VLOOKUP($A70*100+M$3,Control!$A$13:$J$996,Control!$E$11)</f>
        <v>F. Min</v>
      </c>
    </row>
    <row r="71" spans="1:13">
      <c r="A71" s="17">
        <v>1988</v>
      </c>
      <c r="B71" s="40" t="str">
        <f>VLOOKUP($A71*100+B$3,Control!$A$13:$J$996,Control!$E$11)</f>
        <v>Therm.</v>
      </c>
      <c r="C71" s="40" t="str">
        <f>VLOOKUP($A71*100+C$3,Control!$A$13:$J$996,Control!$E$11)</f>
        <v>Therm.</v>
      </c>
      <c r="D71" s="40" t="str">
        <f>VLOOKUP($A71*100+D$3,Control!$A$13:$J$996,Control!$E$11)</f>
        <v>Therm.</v>
      </c>
      <c r="E71" s="40" t="str">
        <f>VLOOKUP($A71*100+E$3,Control!$A$13:$J$996,Control!$E$11)</f>
        <v>Therm.</v>
      </c>
      <c r="F71" s="40" t="str">
        <f>VLOOKUP($A71*100+F$3,Control!$A$13:$J$996,Control!$E$11)</f>
        <v>B. Min</v>
      </c>
      <c r="G71" s="40" t="str">
        <f>VLOOKUP($A71*100+G$3,Control!$A$13:$J$996,Control!$E$11)</f>
        <v>Therm.</v>
      </c>
      <c r="H71" s="40" t="str">
        <f>VLOOKUP($A71*100+H$3,Control!$A$13:$J$996,Control!$E$11)</f>
        <v>Therm.</v>
      </c>
      <c r="I71" s="40" t="str">
        <f>VLOOKUP($A71*100+I$3,Control!$A$13:$J$996,Control!$E$11)</f>
        <v>B. Min</v>
      </c>
      <c r="J71" s="40" t="str">
        <f>VLOOKUP($A71*100+J$3,Control!$A$13:$J$996,Control!$E$11)</f>
        <v>--</v>
      </c>
      <c r="K71" s="40" t="str">
        <f>VLOOKUP($A71*100+K$3,Control!$A$13:$J$996,Control!$E$11)</f>
        <v>--</v>
      </c>
      <c r="L71" s="40" t="str">
        <f>VLOOKUP($A71*100+L$3,Control!$A$13:$J$996,Control!$E$11)</f>
        <v>B. Min</v>
      </c>
      <c r="M71" s="40" t="str">
        <f>VLOOKUP($A71*100+M$3,Control!$A$13:$J$996,Control!$E$11)</f>
        <v>F. Min</v>
      </c>
    </row>
    <row r="72" spans="1:13">
      <c r="A72" s="17">
        <v>1989</v>
      </c>
      <c r="B72" s="40" t="str">
        <f>VLOOKUP($A72*100+B$3,Control!$A$13:$J$996,Control!$E$11)</f>
        <v>F. Min</v>
      </c>
      <c r="C72" s="40" t="str">
        <f>VLOOKUP($A72*100+C$3,Control!$A$13:$J$996,Control!$E$11)</f>
        <v>Therm.</v>
      </c>
      <c r="D72" s="40" t="str">
        <f>VLOOKUP($A72*100+D$3,Control!$A$13:$J$996,Control!$E$11)</f>
        <v>Therm.</v>
      </c>
      <c r="E72" s="40" t="str">
        <f>VLOOKUP($A72*100+E$3,Control!$A$13:$J$996,Control!$E$11)</f>
        <v>Therm.</v>
      </c>
      <c r="F72" s="40" t="str">
        <f>VLOOKUP($A72*100+F$3,Control!$A$13:$J$996,Control!$E$11)</f>
        <v>Therm.</v>
      </c>
      <c r="G72" s="40" t="str">
        <f>VLOOKUP($A72*100+G$3,Control!$A$13:$J$996,Control!$E$11)</f>
        <v>--</v>
      </c>
      <c r="H72" s="40" t="str">
        <f>VLOOKUP($A72*100+H$3,Control!$A$13:$J$996,Control!$E$11)</f>
        <v>Therm.</v>
      </c>
      <c r="I72" s="40" t="str">
        <f>VLOOKUP($A72*100+I$3,Control!$A$13:$J$996,Control!$E$11)</f>
        <v>--</v>
      </c>
      <c r="J72" s="40" t="str">
        <f>VLOOKUP($A72*100+J$3,Control!$A$13:$J$996,Control!$E$11)</f>
        <v>--</v>
      </c>
      <c r="K72" s="40" t="str">
        <f>VLOOKUP($A72*100+K$3,Control!$A$13:$J$996,Control!$E$11)</f>
        <v>--</v>
      </c>
      <c r="L72" s="40" t="str">
        <f>VLOOKUP($A72*100+L$3,Control!$A$13:$J$996,Control!$E$11)</f>
        <v>--</v>
      </c>
      <c r="M72" s="40" t="str">
        <f>VLOOKUP($A72*100+M$3,Control!$A$13:$J$996,Control!$E$11)</f>
        <v>--</v>
      </c>
    </row>
    <row r="73" spans="1:13">
      <c r="A73" s="17">
        <v>1990</v>
      </c>
      <c r="B73" s="40" t="str">
        <f>VLOOKUP($A73*100+B$3,Control!$A$13:$J$996,Control!$E$11)</f>
        <v>--</v>
      </c>
      <c r="C73" s="40" t="str">
        <f>VLOOKUP($A73*100+C$3,Control!$A$13:$J$996,Control!$E$11)</f>
        <v>--</v>
      </c>
      <c r="D73" s="40" t="str">
        <f>VLOOKUP($A73*100+D$3,Control!$A$13:$J$996,Control!$E$11)</f>
        <v>Therm.</v>
      </c>
      <c r="E73" s="40" t="str">
        <f>VLOOKUP($A73*100+E$3,Control!$A$13:$J$996,Control!$E$11)</f>
        <v>Therm.</v>
      </c>
      <c r="F73" s="40" t="str">
        <f>VLOOKUP($A73*100+F$3,Control!$A$13:$J$996,Control!$E$11)</f>
        <v>Therm.</v>
      </c>
      <c r="G73" s="40" t="str">
        <f>VLOOKUP($A73*100+G$3,Control!$A$13:$J$996,Control!$E$11)</f>
        <v>--</v>
      </c>
      <c r="H73" s="40" t="str">
        <f>VLOOKUP($A73*100+H$3,Control!$A$13:$J$996,Control!$E$11)</f>
        <v>B. Min</v>
      </c>
      <c r="I73" s="40" t="str">
        <f>VLOOKUP($A73*100+I$3,Control!$A$13:$J$996,Control!$E$11)</f>
        <v>Therm.</v>
      </c>
      <c r="J73" s="40" t="str">
        <f>VLOOKUP($A73*100+J$3,Control!$A$13:$J$996,Control!$E$11)</f>
        <v>--</v>
      </c>
      <c r="K73" s="40" t="str">
        <f>VLOOKUP($A73*100+K$3,Control!$A$13:$J$996,Control!$E$11)</f>
        <v>--</v>
      </c>
      <c r="L73" s="40" t="str">
        <f>VLOOKUP($A73*100+L$3,Control!$A$13:$J$996,Control!$E$11)</f>
        <v>Therm.</v>
      </c>
      <c r="M73" s="40" t="str">
        <f>VLOOKUP($A73*100+M$3,Control!$A$13:$J$996,Control!$E$11)</f>
        <v>F. Min</v>
      </c>
    </row>
    <row r="74" spans="1:13">
      <c r="A74" s="17">
        <v>1991</v>
      </c>
      <c r="B74" s="40" t="str">
        <f>VLOOKUP($A74*100+B$3,Control!$A$13:$J$996,Control!$E$11)</f>
        <v>Therm.</v>
      </c>
      <c r="C74" s="40" t="str">
        <f>VLOOKUP($A74*100+C$3,Control!$A$13:$J$996,Control!$E$11)</f>
        <v>F. Min</v>
      </c>
      <c r="D74" s="40" t="str">
        <f>VLOOKUP($A74*100+D$3,Control!$A$13:$J$996,Control!$E$11)</f>
        <v>Therm.</v>
      </c>
      <c r="E74" s="40" t="str">
        <f>VLOOKUP($A74*100+E$3,Control!$A$13:$J$996,Control!$E$11)</f>
        <v>Therm.</v>
      </c>
      <c r="F74" s="40" t="str">
        <f>VLOOKUP($A74*100+F$3,Control!$A$13:$J$996,Control!$E$11)</f>
        <v>Therm.</v>
      </c>
      <c r="G74" s="40" t="str">
        <f>VLOOKUP($A74*100+G$3,Control!$A$13:$J$996,Control!$E$11)</f>
        <v>--</v>
      </c>
      <c r="H74" s="40" t="str">
        <f>VLOOKUP($A74*100+H$3,Control!$A$13:$J$996,Control!$E$11)</f>
        <v>F. Min</v>
      </c>
      <c r="I74" s="40" t="str">
        <f>VLOOKUP($A74*100+I$3,Control!$A$13:$J$996,Control!$E$11)</f>
        <v>F. Min</v>
      </c>
      <c r="J74" s="40" t="str">
        <f>VLOOKUP($A74*100+J$3,Control!$A$13:$J$996,Control!$E$11)</f>
        <v>--</v>
      </c>
      <c r="K74" s="40" t="str">
        <f>VLOOKUP($A74*100+K$3,Control!$A$13:$J$996,Control!$E$11)</f>
        <v>--</v>
      </c>
      <c r="L74" s="40" t="str">
        <f>VLOOKUP($A74*100+L$3,Control!$A$13:$J$996,Control!$E$11)</f>
        <v>B. Min</v>
      </c>
      <c r="M74" s="40" t="str">
        <f>VLOOKUP($A74*100+M$3,Control!$A$13:$J$996,Control!$E$11)</f>
        <v>F. Min</v>
      </c>
    </row>
    <row r="75" spans="1:13">
      <c r="A75" s="17">
        <v>1992</v>
      </c>
      <c r="B75" s="40" t="str">
        <f>VLOOKUP($A75*100+B$3,Control!$A$13:$J$996,Control!$E$11)</f>
        <v>F. Min</v>
      </c>
      <c r="C75" s="40" t="str">
        <f>VLOOKUP($A75*100+C$3,Control!$A$13:$J$996,Control!$E$11)</f>
        <v>F. Min</v>
      </c>
      <c r="D75" s="40" t="str">
        <f>VLOOKUP($A75*100+D$3,Control!$A$13:$J$996,Control!$E$11)</f>
        <v>Therm.</v>
      </c>
      <c r="E75" s="40" t="str">
        <f>VLOOKUP($A75*100+E$3,Control!$A$13:$J$996,Control!$E$11)</f>
        <v>Therm.</v>
      </c>
      <c r="F75" s="40" t="str">
        <f>VLOOKUP($A75*100+F$3,Control!$A$13:$J$996,Control!$E$11)</f>
        <v>--</v>
      </c>
      <c r="G75" s="40" t="str">
        <f>VLOOKUP($A75*100+G$3,Control!$A$13:$J$996,Control!$E$11)</f>
        <v>--</v>
      </c>
      <c r="H75" s="40" t="str">
        <f>VLOOKUP($A75*100+H$3,Control!$A$13:$J$996,Control!$E$11)</f>
        <v>Therm.</v>
      </c>
      <c r="I75" s="40" t="str">
        <f>VLOOKUP($A75*100+I$3,Control!$A$13:$J$996,Control!$E$11)</f>
        <v>--</v>
      </c>
      <c r="J75" s="40" t="str">
        <f>VLOOKUP($A75*100+J$3,Control!$A$13:$J$996,Control!$E$11)</f>
        <v>--</v>
      </c>
      <c r="K75" s="40" t="str">
        <f>VLOOKUP($A75*100+K$3,Control!$A$13:$J$996,Control!$E$11)</f>
        <v>--</v>
      </c>
      <c r="L75" s="40" t="str">
        <f>VLOOKUP($A75*100+L$3,Control!$A$13:$J$996,Control!$E$11)</f>
        <v>--</v>
      </c>
      <c r="M75" s="40" t="str">
        <f>VLOOKUP($A75*100+M$3,Control!$A$13:$J$996,Control!$E$11)</f>
        <v>Therm.</v>
      </c>
    </row>
    <row r="76" spans="1:13">
      <c r="A76" s="17">
        <v>1993</v>
      </c>
      <c r="B76" s="40" t="str">
        <f>VLOOKUP($A76*100+B$3,Control!$A$13:$J$996,Control!$E$11)</f>
        <v>Therm.</v>
      </c>
      <c r="C76" s="40" t="str">
        <f>VLOOKUP($A76*100+C$3,Control!$A$13:$J$996,Control!$E$11)</f>
        <v>Therm.</v>
      </c>
      <c r="D76" s="40" t="str">
        <f>VLOOKUP($A76*100+D$3,Control!$A$13:$J$996,Control!$E$11)</f>
        <v>--</v>
      </c>
      <c r="E76" s="40" t="str">
        <f>VLOOKUP($A76*100+E$3,Control!$A$13:$J$996,Control!$E$11)</f>
        <v>--</v>
      </c>
      <c r="F76" s="40" t="str">
        <f>VLOOKUP($A76*100+F$3,Control!$A$13:$J$996,Control!$E$11)</f>
        <v>--</v>
      </c>
      <c r="G76" s="40" t="str">
        <f>VLOOKUP($A76*100+G$3,Control!$A$13:$J$996,Control!$E$11)</f>
        <v>Flood</v>
      </c>
      <c r="H76" s="40" t="str">
        <f>VLOOKUP($A76*100+H$3,Control!$A$13:$J$996,Control!$E$11)</f>
        <v>Flood</v>
      </c>
      <c r="I76" s="40" t="str">
        <f>VLOOKUP($A76*100+I$3,Control!$A$13:$J$996,Control!$E$11)</f>
        <v>Flood</v>
      </c>
      <c r="J76" s="40" t="str">
        <f>VLOOKUP($A76*100+J$3,Control!$A$13:$J$996,Control!$E$11)</f>
        <v>Flood</v>
      </c>
      <c r="K76" s="40" t="str">
        <f>VLOOKUP($A76*100+K$3,Control!$A$13:$J$996,Control!$E$11)</f>
        <v>--</v>
      </c>
      <c r="L76" s="40" t="str">
        <f>VLOOKUP($A76*100+L$3,Control!$A$13:$J$996,Control!$E$11)</f>
        <v>--</v>
      </c>
      <c r="M76" s="40" t="str">
        <f>VLOOKUP($A76*100+M$3,Control!$A$13:$J$996,Control!$E$11)</f>
        <v>--</v>
      </c>
    </row>
    <row r="77" spans="1:13">
      <c r="A77" s="17">
        <v>1994</v>
      </c>
      <c r="B77" s="40" t="str">
        <f>VLOOKUP($A77*100+B$3,Control!$A$13:$J$996,Control!$E$11)</f>
        <v>--</v>
      </c>
      <c r="C77" s="40" t="str">
        <f>VLOOKUP($A77*100+C$3,Control!$A$13:$J$996,Control!$E$11)</f>
        <v>--</v>
      </c>
      <c r="D77" s="40" t="str">
        <f>VLOOKUP($A77*100+D$3,Control!$A$13:$J$996,Control!$E$11)</f>
        <v>--</v>
      </c>
      <c r="E77" s="40" t="str">
        <f>VLOOKUP($A77*100+E$3,Control!$A$13:$J$996,Control!$E$11)</f>
        <v>Therm.</v>
      </c>
      <c r="F77" s="40" t="str">
        <f>VLOOKUP($A77*100+F$3,Control!$A$13:$J$996,Control!$E$11)</f>
        <v>Therm.</v>
      </c>
      <c r="G77" s="40" t="str">
        <f>VLOOKUP($A77*100+G$3,Control!$A$13:$J$996,Control!$E$11)</f>
        <v>Therm.</v>
      </c>
      <c r="H77" s="40" t="str">
        <f>VLOOKUP($A77*100+H$3,Control!$A$13:$J$996,Control!$E$11)</f>
        <v>--</v>
      </c>
      <c r="I77" s="40" t="str">
        <f>VLOOKUP($A77*100+I$3,Control!$A$13:$J$996,Control!$E$11)</f>
        <v>F. Min</v>
      </c>
      <c r="J77" s="40" t="str">
        <f>VLOOKUP($A77*100+J$3,Control!$A$13:$J$996,Control!$E$11)</f>
        <v>--</v>
      </c>
      <c r="K77" s="40" t="str">
        <f>VLOOKUP($A77*100+K$3,Control!$A$13:$J$996,Control!$E$11)</f>
        <v>--</v>
      </c>
      <c r="L77" s="40" t="str">
        <f>VLOOKUP($A77*100+L$3,Control!$A$13:$J$996,Control!$E$11)</f>
        <v>--</v>
      </c>
      <c r="M77" s="40" t="str">
        <f>VLOOKUP($A77*100+M$3,Control!$A$13:$J$996,Control!$E$11)</f>
        <v>Therm.</v>
      </c>
    </row>
    <row r="78" spans="1:13">
      <c r="A78" s="17">
        <v>1995</v>
      </c>
      <c r="B78" s="40" t="str">
        <f>VLOOKUP($A78*100+B$3,Control!$A$13:$J$996,Control!$E$11)</f>
        <v>F. Min</v>
      </c>
      <c r="C78" s="40" t="str">
        <f>VLOOKUP($A78*100+C$3,Control!$A$13:$J$996,Control!$E$11)</f>
        <v>Therm.</v>
      </c>
      <c r="D78" s="40" t="str">
        <f>VLOOKUP($A78*100+D$3,Control!$A$13:$J$996,Control!$E$11)</f>
        <v>Therm.</v>
      </c>
      <c r="E78" s="40" t="str">
        <f>VLOOKUP($A78*100+E$3,Control!$A$13:$J$996,Control!$E$11)</f>
        <v>--</v>
      </c>
      <c r="F78" s="40" t="str">
        <f>VLOOKUP($A78*100+F$3,Control!$A$13:$J$996,Control!$E$11)</f>
        <v>Therm.</v>
      </c>
      <c r="G78" s="40" t="str">
        <f>VLOOKUP($A78*100+G$3,Control!$A$13:$J$996,Control!$E$11)</f>
        <v>Flood</v>
      </c>
      <c r="H78" s="40" t="str">
        <f>VLOOKUP($A78*100+H$3,Control!$A$13:$J$996,Control!$E$11)</f>
        <v>Flood</v>
      </c>
      <c r="I78" s="40" t="str">
        <f>VLOOKUP($A78*100+I$3,Control!$A$13:$J$996,Control!$E$11)</f>
        <v>Flood</v>
      </c>
      <c r="J78" s="40" t="str">
        <f>VLOOKUP($A78*100+J$3,Control!$A$13:$J$996,Control!$E$11)</f>
        <v>Flood</v>
      </c>
      <c r="K78" s="40" t="str">
        <f>VLOOKUP($A78*100+K$3,Control!$A$13:$J$996,Control!$E$11)</f>
        <v>Flood</v>
      </c>
      <c r="L78" s="40" t="str">
        <f>VLOOKUP($A78*100+L$3,Control!$A$13:$J$996,Control!$E$11)</f>
        <v>F. Min</v>
      </c>
      <c r="M78" s="40" t="str">
        <f>VLOOKUP($A78*100+M$3,Control!$A$13:$J$996,Control!$E$11)</f>
        <v>--</v>
      </c>
    </row>
    <row r="79" spans="1:13">
      <c r="A79" s="17">
        <v>1996</v>
      </c>
      <c r="B79" s="40" t="str">
        <f>VLOOKUP($A79*100+B$3,Control!$A$13:$J$996,Control!$E$11)</f>
        <v>--</v>
      </c>
      <c r="C79" s="40" t="str">
        <f>VLOOKUP($A79*100+C$3,Control!$A$13:$J$996,Control!$E$11)</f>
        <v>--</v>
      </c>
      <c r="D79" s="40" t="str">
        <f>VLOOKUP($A79*100+D$3,Control!$A$13:$J$996,Control!$E$11)</f>
        <v>Therm.</v>
      </c>
      <c r="E79" s="40" t="str">
        <f>VLOOKUP($A79*100+E$3,Control!$A$13:$J$996,Control!$E$11)</f>
        <v>Flood</v>
      </c>
      <c r="F79" s="40" t="str">
        <f>VLOOKUP($A79*100+F$3,Control!$A$13:$J$996,Control!$E$11)</f>
        <v>Flood</v>
      </c>
      <c r="G79" s="40" t="str">
        <f>VLOOKUP($A79*100+G$3,Control!$A$13:$J$996,Control!$E$11)</f>
        <v>Flood</v>
      </c>
      <c r="H79" s="40" t="str">
        <f>VLOOKUP($A79*100+H$3,Control!$A$13:$J$996,Control!$E$11)</f>
        <v>Flood</v>
      </c>
      <c r="I79" s="40" t="str">
        <f>VLOOKUP($A79*100+I$3,Control!$A$13:$J$996,Control!$E$11)</f>
        <v>Flood</v>
      </c>
      <c r="J79" s="40" t="str">
        <f>VLOOKUP($A79*100+J$3,Control!$A$13:$J$996,Control!$E$11)</f>
        <v>Flood</v>
      </c>
      <c r="K79" s="40" t="str">
        <f>VLOOKUP($A79*100+K$3,Control!$A$13:$J$996,Control!$E$11)</f>
        <v>--</v>
      </c>
      <c r="L79" s="40" t="str">
        <f>VLOOKUP($A79*100+L$3,Control!$A$13:$J$996,Control!$E$11)</f>
        <v>--</v>
      </c>
      <c r="M79" s="40" t="str">
        <f>VLOOKUP($A79*100+M$3,Control!$A$13:$J$996,Control!$E$11)</f>
        <v>--</v>
      </c>
    </row>
    <row r="80" spans="1:13">
      <c r="A80" s="17">
        <v>1997</v>
      </c>
      <c r="B80" s="40" t="str">
        <f>VLOOKUP($A80*100+B$3,Control!$A$13:$J$996,Control!$E$11)</f>
        <v>--</v>
      </c>
      <c r="C80" s="40" t="str">
        <f>VLOOKUP($A80*100+C$3,Control!$A$13:$J$996,Control!$E$11)</f>
        <v>--</v>
      </c>
      <c r="D80" s="40" t="str">
        <f>VLOOKUP($A80*100+D$3,Control!$A$13:$J$996,Control!$E$11)</f>
        <v>Flood</v>
      </c>
      <c r="E80" s="40" t="str">
        <f>VLOOKUP($A80*100+E$3,Control!$A$13:$J$996,Control!$E$11)</f>
        <v>Flood</v>
      </c>
      <c r="F80" s="40" t="str">
        <f>VLOOKUP($A80*100+F$3,Control!$A$13:$J$996,Control!$E$11)</f>
        <v>Flood</v>
      </c>
      <c r="G80" s="40" t="str">
        <f>VLOOKUP($A80*100+G$3,Control!$A$13:$J$996,Control!$E$11)</f>
        <v>Flood</v>
      </c>
      <c r="H80" s="40" t="str">
        <f>VLOOKUP($A80*100+H$3,Control!$A$13:$J$996,Control!$E$11)</f>
        <v>Therm.</v>
      </c>
      <c r="I80" s="40" t="str">
        <f>VLOOKUP($A80*100+I$3,Control!$A$13:$J$996,Control!$E$11)</f>
        <v>F. Min</v>
      </c>
      <c r="J80" s="40" t="str">
        <f>VLOOKUP($A80*100+J$3,Control!$A$13:$J$996,Control!$E$11)</f>
        <v>--</v>
      </c>
      <c r="K80" s="40" t="str">
        <f>VLOOKUP($A80*100+K$3,Control!$A$13:$J$996,Control!$E$11)</f>
        <v>--</v>
      </c>
      <c r="L80" s="40" t="str">
        <f>VLOOKUP($A80*100+L$3,Control!$A$13:$J$996,Control!$E$11)</f>
        <v>--</v>
      </c>
      <c r="M80" s="40" t="str">
        <f>VLOOKUP($A80*100+M$3,Control!$A$13:$J$996,Control!$E$11)</f>
        <v>--</v>
      </c>
    </row>
    <row r="81" spans="1:13">
      <c r="A81" s="17">
        <v>1998</v>
      </c>
      <c r="B81" s="40" t="str">
        <f>VLOOKUP($A81*100+B$3,Control!$A$13:$J$996,Control!$E$11)</f>
        <v>--</v>
      </c>
      <c r="C81" s="40" t="str">
        <f>VLOOKUP($A81*100+C$3,Control!$A$13:$J$996,Control!$E$11)</f>
        <v>--</v>
      </c>
      <c r="D81" s="40" t="str">
        <f>VLOOKUP($A81*100+D$3,Control!$A$13:$J$996,Control!$E$11)</f>
        <v>Therm.</v>
      </c>
      <c r="E81" s="40" t="str">
        <f>VLOOKUP($A81*100+E$3,Control!$A$13:$J$996,Control!$E$11)</f>
        <v>Therm.</v>
      </c>
      <c r="F81" s="40" t="str">
        <f>VLOOKUP($A81*100+F$3,Control!$A$13:$J$996,Control!$E$11)</f>
        <v>Flood</v>
      </c>
      <c r="G81" s="40" t="str">
        <f>VLOOKUP($A81*100+G$3,Control!$A$13:$J$996,Control!$E$11)</f>
        <v>Flood</v>
      </c>
      <c r="H81" s="40" t="str">
        <f>VLOOKUP($A81*100+H$3,Control!$A$13:$J$996,Control!$E$11)</f>
        <v>Flood</v>
      </c>
      <c r="I81" s="40" t="str">
        <f>VLOOKUP($A81*100+I$3,Control!$A$13:$J$996,Control!$E$11)</f>
        <v>Flood</v>
      </c>
      <c r="J81" s="40" t="str">
        <f>VLOOKUP($A81*100+J$3,Control!$A$13:$J$996,Control!$E$11)</f>
        <v>Flood</v>
      </c>
      <c r="K81" s="40" t="str">
        <f>VLOOKUP($A81*100+K$3,Control!$A$13:$J$996,Control!$E$11)</f>
        <v>Flood</v>
      </c>
      <c r="L81" s="40" t="str">
        <f>VLOOKUP($A81*100+L$3,Control!$A$13:$J$996,Control!$E$11)</f>
        <v>Flood</v>
      </c>
      <c r="M81" s="40" t="str">
        <f>VLOOKUP($A81*100+M$3,Control!$A$13:$J$996,Control!$E$11)</f>
        <v>Flood</v>
      </c>
    </row>
    <row r="82" spans="1:13">
      <c r="A82" s="17">
        <v>1999</v>
      </c>
      <c r="B82" s="40" t="str">
        <f>VLOOKUP($A82*100+B$3,Control!$A$13:$J$996,Control!$E$11)</f>
        <v>Flood</v>
      </c>
      <c r="C82" s="40" t="str">
        <f>VLOOKUP($A82*100+C$3,Control!$A$13:$J$996,Control!$E$11)</f>
        <v>Flood</v>
      </c>
      <c r="D82" s="40" t="str">
        <f>VLOOKUP($A82*100+D$3,Control!$A$13:$J$996,Control!$E$11)</f>
        <v>Flood</v>
      </c>
      <c r="E82" s="40" t="str">
        <f>VLOOKUP($A82*100+E$3,Control!$A$13:$J$996,Control!$E$11)</f>
        <v>Flood</v>
      </c>
      <c r="F82" s="40" t="str">
        <f>VLOOKUP($A82*100+F$3,Control!$A$13:$J$996,Control!$E$11)</f>
        <v>Flood</v>
      </c>
      <c r="G82" s="40" t="str">
        <f>VLOOKUP($A82*100+G$3,Control!$A$13:$J$996,Control!$E$11)</f>
        <v>Flood</v>
      </c>
      <c r="H82" s="40" t="str">
        <f>VLOOKUP($A82*100+H$3,Control!$A$13:$J$996,Control!$E$11)</f>
        <v>Therm.</v>
      </c>
      <c r="I82" s="40" t="str">
        <f>VLOOKUP($A82*100+I$3,Control!$A$13:$J$996,Control!$E$11)</f>
        <v>Flood</v>
      </c>
      <c r="J82" s="40" t="str">
        <f>VLOOKUP($A82*100+J$3,Control!$A$13:$J$996,Control!$E$11)</f>
        <v>Flood</v>
      </c>
      <c r="K82" s="40" t="str">
        <f>VLOOKUP($A82*100+K$3,Control!$A$13:$J$996,Control!$E$11)</f>
        <v>--</v>
      </c>
      <c r="L82" s="40" t="str">
        <f>VLOOKUP($A82*100+L$3,Control!$A$13:$J$996,Control!$E$11)</f>
        <v>--</v>
      </c>
      <c r="M82" s="40" t="str">
        <f>VLOOKUP($A82*100+M$3,Control!$A$13:$J$996,Control!$E$11)</f>
        <v>--</v>
      </c>
    </row>
    <row r="83" spans="1:13">
      <c r="A83" s="17">
        <v>2000</v>
      </c>
      <c r="B83" s="40" t="str">
        <f>VLOOKUP($A83*100+B$3,Control!$A$13:$J$996,Control!$E$11)</f>
        <v>--</v>
      </c>
      <c r="C83" s="40" t="str">
        <f>VLOOKUP($A83*100+C$3,Control!$A$13:$J$996,Control!$E$11)</f>
        <v>--</v>
      </c>
      <c r="D83" s="40" t="str">
        <f>VLOOKUP($A83*100+D$3,Control!$A$13:$J$996,Control!$E$11)</f>
        <v>--</v>
      </c>
      <c r="E83" s="40" t="str">
        <f>VLOOKUP($A83*100+E$3,Control!$A$13:$J$996,Control!$E$11)</f>
        <v>Therm.</v>
      </c>
      <c r="F83" s="40" t="str">
        <f>VLOOKUP($A83*100+F$3,Control!$A$13:$J$996,Control!$E$11)</f>
        <v>Flood</v>
      </c>
      <c r="G83" s="40" t="str">
        <f>VLOOKUP($A83*100+G$3,Control!$A$13:$J$996,Control!$E$11)</f>
        <v>Flood</v>
      </c>
      <c r="H83" s="40" t="str">
        <f>VLOOKUP($A83*100+H$3,Control!$A$13:$J$996,Control!$E$11)</f>
        <v>Therm.</v>
      </c>
      <c r="I83" s="40" t="str">
        <f>VLOOKUP($A83*100+I$3,Control!$A$13:$J$996,Control!$E$11)</f>
        <v>Flood</v>
      </c>
      <c r="J83" s="40" t="str">
        <f>VLOOKUP($A83*100+J$3,Control!$A$13:$J$996,Control!$E$11)</f>
        <v>--</v>
      </c>
      <c r="K83" s="40" t="str">
        <f>VLOOKUP($A83*100+K$3,Control!$A$13:$J$996,Control!$E$11)</f>
        <v>--</v>
      </c>
      <c r="L83" s="40" t="str">
        <f>VLOOKUP($A83*100+L$3,Control!$A$13:$J$996,Control!$E$11)</f>
        <v>--</v>
      </c>
      <c r="M83" s="40" t="str">
        <f>VLOOKUP($A83*100+M$3,Control!$A$13:$J$996,Control!$E$11)</f>
        <v>--</v>
      </c>
    </row>
    <row r="84" spans="1:13">
      <c r="A84" s="17">
        <v>2001</v>
      </c>
      <c r="B84" s="40" t="str">
        <f>VLOOKUP($A84*100+B$3,Control!$A$13:$J$996,Control!$E$11)</f>
        <v>Therm.</v>
      </c>
      <c r="C84" s="40" t="str">
        <f>VLOOKUP($A84*100+C$3,Control!$A$13:$J$996,Control!$E$11)</f>
        <v>--</v>
      </c>
      <c r="D84" s="40" t="str">
        <f>VLOOKUP($A84*100+D$3,Control!$A$13:$J$996,Control!$E$11)</f>
        <v>--</v>
      </c>
      <c r="E84" s="40" t="str">
        <f>VLOOKUP($A84*100+E$3,Control!$A$13:$J$996,Control!$E$11)</f>
        <v>Therm.</v>
      </c>
      <c r="F84" s="40" t="str">
        <f>VLOOKUP($A84*100+F$3,Control!$A$13:$J$996,Control!$E$11)</f>
        <v>Therm.</v>
      </c>
      <c r="G84" s="40" t="str">
        <f>VLOOKUP($A84*100+G$3,Control!$A$13:$J$996,Control!$E$11)</f>
        <v>Therm.</v>
      </c>
      <c r="H84" s="40" t="str">
        <f>VLOOKUP($A84*100+H$3,Control!$A$13:$J$996,Control!$E$11)</f>
        <v>Therm.</v>
      </c>
      <c r="I84" s="40" t="str">
        <f>VLOOKUP($A84*100+I$3,Control!$A$13:$J$996,Control!$E$11)</f>
        <v>--</v>
      </c>
      <c r="J84" s="40" t="str">
        <f>VLOOKUP($A84*100+J$3,Control!$A$13:$J$996,Control!$E$11)</f>
        <v>--</v>
      </c>
      <c r="K84" s="40" t="str">
        <f>VLOOKUP($A84*100+K$3,Control!$A$13:$J$996,Control!$E$11)</f>
        <v>--</v>
      </c>
      <c r="L84" s="40" t="str">
        <f>VLOOKUP($A84*100+L$3,Control!$A$13:$J$996,Control!$E$11)</f>
        <v>--</v>
      </c>
      <c r="M84" s="40" t="str">
        <f>VLOOKUP($A84*100+M$3,Control!$A$13:$J$996,Control!$E$11)</f>
        <v>F. Min</v>
      </c>
    </row>
    <row r="85" spans="1:13">
      <c r="A85" s="17">
        <v>2002</v>
      </c>
      <c r="B85" s="40" t="str">
        <f>VLOOKUP($A85*100+B$3,Control!$A$13:$J$996,Control!$E$11)</f>
        <v>F. Min</v>
      </c>
      <c r="C85" s="40" t="str">
        <f>VLOOKUP($A85*100+C$3,Control!$A$13:$J$996,Control!$E$11)</f>
        <v>Therm.</v>
      </c>
      <c r="D85" s="40" t="str">
        <f>VLOOKUP($A85*100+D$3,Control!$A$13:$J$996,Control!$E$11)</f>
        <v>Therm.</v>
      </c>
      <c r="E85" s="40" t="str">
        <f>VLOOKUP($A85*100+E$3,Control!$A$13:$J$996,Control!$E$11)</f>
        <v>Therm.</v>
      </c>
      <c r="F85" s="40" t="str">
        <f>VLOOKUP($A85*100+F$3,Control!$A$13:$J$996,Control!$E$11)</f>
        <v>Therm.</v>
      </c>
      <c r="G85" s="40" t="str">
        <f>VLOOKUP($A85*100+G$3,Control!$A$13:$J$996,Control!$E$11)</f>
        <v>Therm.</v>
      </c>
      <c r="H85" s="40" t="str">
        <f>VLOOKUP($A85*100+H$3,Control!$A$13:$J$996,Control!$E$11)</f>
        <v>F. Min</v>
      </c>
      <c r="I85" s="40" t="str">
        <f>VLOOKUP($A85*100+I$3,Control!$A$13:$J$996,Control!$E$11)</f>
        <v>--</v>
      </c>
      <c r="J85" s="40" t="str">
        <f>VLOOKUP($A85*100+J$3,Control!$A$13:$J$996,Control!$E$11)</f>
        <v>--</v>
      </c>
      <c r="K85" s="40" t="str">
        <f>VLOOKUP($A85*100+K$3,Control!$A$13:$J$996,Control!$E$11)</f>
        <v>--</v>
      </c>
      <c r="L85" s="40" t="str">
        <f>VLOOKUP($A85*100+L$3,Control!$A$13:$J$996,Control!$E$11)</f>
        <v>--</v>
      </c>
      <c r="M85" s="40" t="str">
        <f>VLOOKUP($A85*100+M$3,Control!$A$13:$J$996,Control!$E$11)</f>
        <v>Therm.</v>
      </c>
    </row>
    <row r="86" spans="1:13">
      <c r="A86" s="17">
        <v>2003</v>
      </c>
      <c r="B86" s="40" t="str">
        <f>VLOOKUP($A86*100+B$3,Control!$A$13:$J$996,Control!$E$11)</f>
        <v>F. Min</v>
      </c>
      <c r="C86" s="40" t="str">
        <f>VLOOKUP($A86*100+C$3,Control!$A$13:$J$996,Control!$E$11)</f>
        <v>--</v>
      </c>
      <c r="D86" s="40" t="str">
        <f>VLOOKUP($A86*100+D$3,Control!$A$13:$J$996,Control!$E$11)</f>
        <v>Therm.</v>
      </c>
      <c r="E86" s="40" t="str">
        <f>VLOOKUP($A86*100+E$3,Control!$A$13:$J$996,Control!$E$11)</f>
        <v>Therm.</v>
      </c>
      <c r="F86" s="40" t="str">
        <f>VLOOKUP($A86*100+F$3,Control!$A$13:$J$996,Control!$E$11)</f>
        <v>Therm.</v>
      </c>
      <c r="G86" s="40" t="str">
        <f>VLOOKUP($A86*100+G$3,Control!$A$13:$J$996,Control!$E$11)</f>
        <v>Therm.</v>
      </c>
      <c r="H86" s="40" t="str">
        <f>VLOOKUP($A86*100+H$3,Control!$A$13:$J$996,Control!$E$11)</f>
        <v>Therm.</v>
      </c>
      <c r="I86" s="40" t="str">
        <f>VLOOKUP($A86*100+I$3,Control!$A$13:$J$996,Control!$E$11)</f>
        <v>Therm.</v>
      </c>
      <c r="J86" s="40" t="str">
        <f>VLOOKUP($A86*100+J$3,Control!$A$13:$J$996,Control!$E$11)</f>
        <v>F. Min</v>
      </c>
      <c r="K86" s="40" t="str">
        <f>VLOOKUP($A86*100+K$3,Control!$A$13:$J$996,Control!$E$11)</f>
        <v>--</v>
      </c>
      <c r="L86" s="40" t="str">
        <f>VLOOKUP($A86*100+L$3,Control!$A$13:$J$996,Control!$E$11)</f>
        <v>--</v>
      </c>
      <c r="M86" s="40" t="str">
        <f>VLOOKUP($A86*100+M$3,Control!$A$13:$J$996,Control!$E$11)</f>
        <v>--</v>
      </c>
    </row>
    <row r="88" spans="1:13">
      <c r="A88" s="41" t="s">
        <v>153</v>
      </c>
      <c r="B88" s="4" t="s">
        <v>162</v>
      </c>
    </row>
    <row r="89" spans="1:13">
      <c r="B89" s="1" t="s">
        <v>163</v>
      </c>
    </row>
    <row r="90" spans="1:13">
      <c r="B90" s="42" t="s">
        <v>164</v>
      </c>
    </row>
  </sheetData>
  <mergeCells count="1">
    <mergeCell ref="A2:M2"/>
  </mergeCells>
  <phoneticPr fontId="0" type="noConversion"/>
  <conditionalFormatting sqref="B5:M86">
    <cfRule type="cellIs" dxfId="18" priority="1" stopIfTrue="1" operator="equal">
      <formula>"Flood"</formula>
    </cfRule>
    <cfRule type="cellIs" dxfId="17" priority="2" stopIfTrue="1" operator="equal">
      <formula>"Therm."</formula>
    </cfRule>
    <cfRule type="cellIs" dxfId="16" priority="3" stopIfTrue="1" operator="equal">
      <formula>"F. Min"</formula>
    </cfRule>
  </conditionalFormatting>
  <pageMargins left="0.75" right="0.75" top="1" bottom="1" header="0.5" footer="0.5"/>
  <pageSetup scale="58" orientation="portrait" r:id="rId1"/>
  <headerFooter alignWithMargins="0">
    <oddHeader>&amp;R&amp;D</oddHeader>
    <oddFooter>&amp;R&amp;F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M91"/>
  <sheetViews>
    <sheetView zoomScale="75" workbookViewId="0">
      <pane ySplit="4" topLeftCell="A68" activePane="bottomLeft" state="frozenSplit"/>
      <selection activeCell="B14" sqref="B14:B100"/>
      <selection pane="bottomLeft" activeCell="E74" sqref="E74"/>
    </sheetView>
  </sheetViews>
  <sheetFormatPr defaultRowHeight="12.75"/>
  <cols>
    <col min="1" max="1" customWidth="true" style="17" width="9.140625" collapsed="true"/>
  </cols>
  <sheetData>
    <row r="1" spans="1:13">
      <c r="A1" s="17" t="str">
        <f>Control!J2</f>
        <v>EWA</v>
      </c>
    </row>
    <row r="2" spans="1:13" s="17" customFormat="1">
      <c r="A2" s="198" t="s">
        <v>165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 s="10" customFormat="1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7">
        <v>1922</v>
      </c>
      <c r="B5" s="40" t="str">
        <f>VLOOKUP($A5*100+B$3,Control!$A$13:$J$996,Control!$F$11)</f>
        <v>&lt;RC</v>
      </c>
      <c r="C5" s="40" t="str">
        <f>VLOOKUP($A5*100+C$3,Control!$A$13:$J$996,Control!$F$11)</f>
        <v>&lt;RC</v>
      </c>
      <c r="D5" s="40" t="str">
        <f>VLOOKUP($A5*100+D$3,Control!$A$13:$J$996,Control!$F$11)</f>
        <v>&lt;RC</v>
      </c>
      <c r="E5" s="40" t="str">
        <f>VLOOKUP($A5*100+E$3,Control!$A$13:$J$996,Control!$F$11)</f>
        <v>&lt;RC</v>
      </c>
      <c r="F5" s="40" t="str">
        <f>VLOOKUP($A5*100+F$3,Control!$A$13:$J$996,Control!$F$11)</f>
        <v>&lt;RC</v>
      </c>
      <c r="G5" s="40" t="str">
        <f>VLOOKUP($A5*100+G$3,Control!$A$13:$J$996,Control!$F$11)</f>
        <v>&lt;RC</v>
      </c>
      <c r="H5" s="40" t="str">
        <f>VLOOKUP($A5*100+H$3,Control!$A$13:$J$996,Control!$F$11)</f>
        <v>&lt;RC</v>
      </c>
      <c r="I5" s="40" t="str">
        <f>VLOOKUP($A5*100+I$3,Control!$A$13:$J$996,Control!$F$11)</f>
        <v>&lt;RC</v>
      </c>
      <c r="J5" s="40" t="str">
        <f>VLOOKUP($A5*100+J$3,Control!$A$13:$J$996,Control!$F$11)</f>
        <v>&lt;RC</v>
      </c>
      <c r="K5" s="40" t="str">
        <f>VLOOKUP($A5*100+K$3,Control!$A$13:$J$996,Control!$F$11)</f>
        <v>&lt;RC</v>
      </c>
      <c r="L5" s="40" t="str">
        <f>VLOOKUP($A5*100+L$3,Control!$A$13:$J$996,Control!$F$11)</f>
        <v>&lt;RC</v>
      </c>
      <c r="M5" s="40" t="str">
        <f>VLOOKUP($A5*100+M$3,Control!$A$13:$J$996,Control!$F$11)</f>
        <v>&lt;RC</v>
      </c>
    </row>
    <row r="6" spans="1:13">
      <c r="A6" s="17">
        <v>1923</v>
      </c>
      <c r="B6" s="40" t="str">
        <f>VLOOKUP($A6*100+B$3,Control!$A$13:$J$996,Control!$F$11)</f>
        <v>&lt;RC</v>
      </c>
      <c r="C6" s="40" t="str">
        <f>VLOOKUP($A6*100+C$3,Control!$A$13:$J$996,Control!$F$11)</f>
        <v>&lt;RC</v>
      </c>
      <c r="D6" s="40" t="str">
        <f>VLOOKUP($A6*100+D$3,Control!$A$13:$J$996,Control!$F$11)</f>
        <v>&lt;RC</v>
      </c>
      <c r="E6" s="40" t="str">
        <f>VLOOKUP($A6*100+E$3,Control!$A$13:$J$996,Control!$F$11)</f>
        <v>&lt;RC</v>
      </c>
      <c r="F6" s="40" t="str">
        <f>VLOOKUP($A6*100+F$3,Control!$A$13:$J$996,Control!$F$11)</f>
        <v>&lt;RC</v>
      </c>
      <c r="G6" s="40" t="str">
        <f>VLOOKUP($A6*100+G$3,Control!$A$13:$J$996,Control!$F$11)</f>
        <v>&lt;RC</v>
      </c>
      <c r="H6" s="40" t="str">
        <f>VLOOKUP($A6*100+H$3,Control!$A$13:$J$996,Control!$F$11)</f>
        <v>&lt;RC</v>
      </c>
      <c r="I6" s="40" t="str">
        <f>VLOOKUP($A6*100+I$3,Control!$A$13:$J$996,Control!$F$11)</f>
        <v>&lt;RC</v>
      </c>
      <c r="J6" s="40" t="str">
        <f>VLOOKUP($A6*100+J$3,Control!$A$13:$J$996,Control!$F$11)</f>
        <v>&lt;RC</v>
      </c>
      <c r="K6" s="40" t="str">
        <f>VLOOKUP($A6*100+K$3,Control!$A$13:$J$996,Control!$F$11)</f>
        <v>&lt;RC</v>
      </c>
      <c r="L6" s="40" t="str">
        <f>VLOOKUP($A6*100+L$3,Control!$A$13:$J$996,Control!$F$11)</f>
        <v>&lt;RC</v>
      </c>
      <c r="M6" s="40" t="str">
        <f>VLOOKUP($A6*100+M$3,Control!$A$13:$J$996,Control!$F$11)</f>
        <v>&lt;RC</v>
      </c>
    </row>
    <row r="7" spans="1:13">
      <c r="A7" s="17">
        <v>1924</v>
      </c>
      <c r="B7" s="40" t="str">
        <f>VLOOKUP($A7*100+B$3,Control!$A$13:$J$996,Control!$F$11)</f>
        <v>&lt;RC</v>
      </c>
      <c r="C7" s="40" t="str">
        <f>VLOOKUP($A7*100+C$3,Control!$A$13:$J$996,Control!$F$11)</f>
        <v>&lt;RC</v>
      </c>
      <c r="D7" s="40" t="str">
        <f>VLOOKUP($A7*100+D$3,Control!$A$13:$J$996,Control!$F$11)</f>
        <v>&lt;RC</v>
      </c>
      <c r="E7" s="40" t="str">
        <f>VLOOKUP($A7*100+E$3,Control!$A$13:$J$996,Control!$F$11)</f>
        <v>&gt;RC</v>
      </c>
      <c r="F7" s="40" t="str">
        <f>VLOOKUP($A7*100+F$3,Control!$A$13:$J$996,Control!$F$11)</f>
        <v>&gt;RC</v>
      </c>
      <c r="G7" s="40" t="str">
        <f>VLOOKUP($A7*100+G$3,Control!$A$13:$J$996,Control!$F$11)</f>
        <v>&gt;RC</v>
      </c>
      <c r="H7" s="40" t="str">
        <f>VLOOKUP($A7*100+H$3,Control!$A$13:$J$996,Control!$F$11)</f>
        <v>&gt;RC</v>
      </c>
      <c r="I7" s="40" t="str">
        <f>VLOOKUP($A7*100+I$3,Control!$A$13:$J$996,Control!$F$11)</f>
        <v>&gt;RC</v>
      </c>
      <c r="J7" s="40" t="str">
        <f>VLOOKUP($A7*100+J$3,Control!$A$13:$J$996,Control!$F$11)</f>
        <v>&gt;RC</v>
      </c>
      <c r="K7" s="40" t="str">
        <f>VLOOKUP($A7*100+K$3,Control!$A$13:$J$996,Control!$F$11)</f>
        <v>&gt;RC</v>
      </c>
      <c r="L7" s="40" t="str">
        <f>VLOOKUP($A7*100+L$3,Control!$A$13:$J$996,Control!$F$11)</f>
        <v>@RC</v>
      </c>
      <c r="M7" s="40" t="str">
        <f>VLOOKUP($A7*100+M$3,Control!$A$13:$J$996,Control!$F$11)</f>
        <v>&gt;RC</v>
      </c>
    </row>
    <row r="8" spans="1:13">
      <c r="A8" s="17">
        <v>1925</v>
      </c>
      <c r="B8" s="40" t="str">
        <f>VLOOKUP($A8*100+B$3,Control!$A$13:$J$996,Control!$F$11)</f>
        <v>&gt;RC</v>
      </c>
      <c r="C8" s="40" t="str">
        <f>VLOOKUP($A8*100+C$3,Control!$A$13:$J$996,Control!$F$11)</f>
        <v>&gt;RC</v>
      </c>
      <c r="D8" s="40" t="str">
        <f>VLOOKUP($A8*100+D$3,Control!$A$13:$J$996,Control!$F$11)</f>
        <v>&gt;RC</v>
      </c>
      <c r="E8" s="40" t="str">
        <f>VLOOKUP($A8*100+E$3,Control!$A$13:$J$996,Control!$F$11)</f>
        <v>&gt;RC</v>
      </c>
      <c r="F8" s="40" t="str">
        <f>VLOOKUP($A8*100+F$3,Control!$A$13:$J$996,Control!$F$11)</f>
        <v>&gt;RC</v>
      </c>
      <c r="G8" s="40" t="str">
        <f>VLOOKUP($A8*100+G$3,Control!$A$13:$J$996,Control!$F$11)</f>
        <v>&gt;RC</v>
      </c>
      <c r="H8" s="40" t="str">
        <f>VLOOKUP($A8*100+H$3,Control!$A$13:$J$996,Control!$F$11)</f>
        <v>&gt;RC</v>
      </c>
      <c r="I8" s="40" t="str">
        <f>VLOOKUP($A8*100+I$3,Control!$A$13:$J$996,Control!$F$11)</f>
        <v>&lt;RC</v>
      </c>
      <c r="J8" s="40" t="str">
        <f>VLOOKUP($A8*100+J$3,Control!$A$13:$J$996,Control!$F$11)</f>
        <v>&lt;RC</v>
      </c>
      <c r="K8" s="40" t="str">
        <f>VLOOKUP($A8*100+K$3,Control!$A$13:$J$996,Control!$F$11)</f>
        <v>&gt;RC</v>
      </c>
      <c r="L8" s="40" t="str">
        <f>VLOOKUP($A8*100+L$3,Control!$A$13:$J$996,Control!$F$11)</f>
        <v>&gt;RC</v>
      </c>
      <c r="M8" s="40" t="str">
        <f>VLOOKUP($A8*100+M$3,Control!$A$13:$J$996,Control!$F$11)</f>
        <v>&gt;RC</v>
      </c>
    </row>
    <row r="9" spans="1:13">
      <c r="A9" s="17">
        <v>1926</v>
      </c>
      <c r="B9" s="40" t="str">
        <f>VLOOKUP($A9*100+B$3,Control!$A$13:$J$996,Control!$F$11)</f>
        <v>&gt;RC</v>
      </c>
      <c r="C9" s="40" t="str">
        <f>VLOOKUP($A9*100+C$3,Control!$A$13:$J$996,Control!$F$11)</f>
        <v>&gt;RC</v>
      </c>
      <c r="D9" s="40" t="str">
        <f>VLOOKUP($A9*100+D$3,Control!$A$13:$J$996,Control!$F$11)</f>
        <v>&gt;RC</v>
      </c>
      <c r="E9" s="40" t="str">
        <f>VLOOKUP($A9*100+E$3,Control!$A$13:$J$996,Control!$F$11)</f>
        <v>&lt;RC</v>
      </c>
      <c r="F9" s="40" t="str">
        <f>VLOOKUP($A9*100+F$3,Control!$A$13:$J$996,Control!$F$11)</f>
        <v>&lt;RC</v>
      </c>
      <c r="G9" s="40" t="str">
        <f>VLOOKUP($A9*100+G$3,Control!$A$13:$J$996,Control!$F$11)</f>
        <v>&gt;RC</v>
      </c>
      <c r="H9" s="40" t="str">
        <f>VLOOKUP($A9*100+H$3,Control!$A$13:$J$996,Control!$F$11)</f>
        <v>&gt;RC</v>
      </c>
      <c r="I9" s="40" t="str">
        <f>VLOOKUP($A9*100+I$3,Control!$A$13:$J$996,Control!$F$11)</f>
        <v>&gt;RC</v>
      </c>
      <c r="J9" s="40" t="str">
        <f>VLOOKUP($A9*100+J$3,Control!$A$13:$J$996,Control!$F$11)</f>
        <v>&lt;RC</v>
      </c>
      <c r="K9" s="40" t="str">
        <f>VLOOKUP($A9*100+K$3,Control!$A$13:$J$996,Control!$F$11)</f>
        <v>@RC</v>
      </c>
      <c r="L9" s="40" t="str">
        <f>VLOOKUP($A9*100+L$3,Control!$A$13:$J$996,Control!$F$11)</f>
        <v>&gt;RC</v>
      </c>
      <c r="M9" s="40" t="str">
        <f>VLOOKUP($A9*100+M$3,Control!$A$13:$J$996,Control!$F$11)</f>
        <v>&gt;RC</v>
      </c>
    </row>
    <row r="10" spans="1:13">
      <c r="A10" s="17">
        <v>1927</v>
      </c>
      <c r="B10" s="40" t="str">
        <f>VLOOKUP($A10*100+B$3,Control!$A$13:$J$996,Control!$F$11)</f>
        <v>&gt;RC</v>
      </c>
      <c r="C10" s="40" t="str">
        <f>VLOOKUP($A10*100+C$3,Control!$A$13:$J$996,Control!$F$11)</f>
        <v>&gt;RC</v>
      </c>
      <c r="D10" s="40" t="str">
        <f>VLOOKUP($A10*100+D$3,Control!$A$13:$J$996,Control!$F$11)</f>
        <v>&gt;RC</v>
      </c>
      <c r="E10" s="40" t="str">
        <f>VLOOKUP($A10*100+E$3,Control!$A$13:$J$996,Control!$F$11)</f>
        <v>&gt;RC</v>
      </c>
      <c r="F10" s="40" t="str">
        <f>VLOOKUP($A10*100+F$3,Control!$A$13:$J$996,Control!$F$11)</f>
        <v>&gt;RC</v>
      </c>
      <c r="G10" s="40" t="str">
        <f>VLOOKUP($A10*100+G$3,Control!$A$13:$J$996,Control!$F$11)</f>
        <v>&gt;RC</v>
      </c>
      <c r="H10" s="40" t="str">
        <f>VLOOKUP($A10*100+H$3,Control!$A$13:$J$996,Control!$F$11)</f>
        <v>&gt;RC</v>
      </c>
      <c r="I10" s="40" t="str">
        <f>VLOOKUP($A10*100+I$3,Control!$A$13:$J$996,Control!$F$11)</f>
        <v>&lt;RC</v>
      </c>
      <c r="J10" s="40" t="str">
        <f>VLOOKUP($A10*100+J$3,Control!$A$13:$J$996,Control!$F$11)</f>
        <v>&lt;RC</v>
      </c>
      <c r="K10" s="40" t="str">
        <f>VLOOKUP($A10*100+K$3,Control!$A$13:$J$996,Control!$F$11)</f>
        <v>&lt;RC</v>
      </c>
      <c r="L10" s="40" t="str">
        <f>VLOOKUP($A10*100+L$3,Control!$A$13:$J$996,Control!$F$11)</f>
        <v>&gt;RC</v>
      </c>
      <c r="M10" s="40" t="str">
        <f>VLOOKUP($A10*100+M$3,Control!$A$13:$J$996,Control!$F$11)</f>
        <v>@RC</v>
      </c>
    </row>
    <row r="11" spans="1:13">
      <c r="A11" s="17">
        <v>1928</v>
      </c>
      <c r="B11" s="40" t="str">
        <f>VLOOKUP($A11*100+B$3,Control!$A$13:$J$996,Control!$F$11)</f>
        <v>@RC</v>
      </c>
      <c r="C11" s="40" t="str">
        <f>VLOOKUP($A11*100+C$3,Control!$A$13:$J$996,Control!$F$11)</f>
        <v>&lt;RC</v>
      </c>
      <c r="D11" s="40" t="str">
        <f>VLOOKUP($A11*100+D$3,Control!$A$13:$J$996,Control!$F$11)</f>
        <v>&gt;RC</v>
      </c>
      <c r="E11" s="40" t="str">
        <f>VLOOKUP($A11*100+E$3,Control!$A$13:$J$996,Control!$F$11)</f>
        <v>&lt;RC</v>
      </c>
      <c r="F11" s="40" t="str">
        <f>VLOOKUP($A11*100+F$3,Control!$A$13:$J$996,Control!$F$11)</f>
        <v>&lt;RC</v>
      </c>
      <c r="G11" s="40" t="str">
        <f>VLOOKUP($A11*100+G$3,Control!$A$13:$J$996,Control!$F$11)</f>
        <v>&gt;RC</v>
      </c>
      <c r="H11" s="40" t="str">
        <f>VLOOKUP($A11*100+H$3,Control!$A$13:$J$996,Control!$F$11)</f>
        <v>&gt;RC</v>
      </c>
      <c r="I11" s="40" t="str">
        <f>VLOOKUP($A11*100+I$3,Control!$A$13:$J$996,Control!$F$11)</f>
        <v>&lt;RC</v>
      </c>
      <c r="J11" s="40" t="str">
        <f>VLOOKUP($A11*100+J$3,Control!$A$13:$J$996,Control!$F$11)</f>
        <v>&lt;RC</v>
      </c>
      <c r="K11" s="40" t="str">
        <f>VLOOKUP($A11*100+K$3,Control!$A$13:$J$996,Control!$F$11)</f>
        <v>&lt;RC</v>
      </c>
      <c r="L11" s="40" t="str">
        <f>VLOOKUP($A11*100+L$3,Control!$A$13:$J$996,Control!$F$11)</f>
        <v>&lt;RC</v>
      </c>
      <c r="M11" s="40" t="str">
        <f>VLOOKUP($A11*100+M$3,Control!$A$13:$J$996,Control!$F$11)</f>
        <v>&lt;RC</v>
      </c>
    </row>
    <row r="12" spans="1:13">
      <c r="A12" s="17">
        <v>1929</v>
      </c>
      <c r="B12" s="40" t="str">
        <f>VLOOKUP($A12*100+B$3,Control!$A$13:$J$996,Control!$F$11)</f>
        <v>@RC</v>
      </c>
      <c r="C12" s="40" t="str">
        <f>VLOOKUP($A12*100+C$3,Control!$A$13:$J$996,Control!$F$11)</f>
        <v>@RC</v>
      </c>
      <c r="D12" s="40" t="str">
        <f>VLOOKUP($A12*100+D$3,Control!$A$13:$J$996,Control!$F$11)</f>
        <v>&gt;RC</v>
      </c>
      <c r="E12" s="40" t="str">
        <f>VLOOKUP($A12*100+E$3,Control!$A$13:$J$996,Control!$F$11)</f>
        <v>&gt;RC</v>
      </c>
      <c r="F12" s="40" t="str">
        <f>VLOOKUP($A12*100+F$3,Control!$A$13:$J$996,Control!$F$11)</f>
        <v>&lt;RC</v>
      </c>
      <c r="G12" s="40" t="str">
        <f>VLOOKUP($A12*100+G$3,Control!$A$13:$J$996,Control!$F$11)</f>
        <v>&gt;RC</v>
      </c>
      <c r="H12" s="40" t="str">
        <f>VLOOKUP($A12*100+H$3,Control!$A$13:$J$996,Control!$F$11)</f>
        <v>&gt;RC</v>
      </c>
      <c r="I12" s="40" t="str">
        <f>VLOOKUP($A12*100+I$3,Control!$A$13:$J$996,Control!$F$11)</f>
        <v>&gt;RC</v>
      </c>
      <c r="J12" s="40" t="str">
        <f>VLOOKUP($A12*100+J$3,Control!$A$13:$J$996,Control!$F$11)</f>
        <v>&lt;RC</v>
      </c>
      <c r="K12" s="40" t="str">
        <f>VLOOKUP($A12*100+K$3,Control!$A$13:$J$996,Control!$F$11)</f>
        <v>@RC</v>
      </c>
      <c r="L12" s="40" t="str">
        <f>VLOOKUP($A12*100+L$3,Control!$A$13:$J$996,Control!$F$11)</f>
        <v>&gt;RC</v>
      </c>
      <c r="M12" s="40" t="str">
        <f>VLOOKUP($A12*100+M$3,Control!$A$13:$J$996,Control!$F$11)</f>
        <v>&gt;RC</v>
      </c>
    </row>
    <row r="13" spans="1:13">
      <c r="A13" s="17">
        <v>1930</v>
      </c>
      <c r="B13" s="40" t="str">
        <f>VLOOKUP($A13*100+B$3,Control!$A$13:$J$996,Control!$F$11)</f>
        <v>&gt;RC</v>
      </c>
      <c r="C13" s="40" t="str">
        <f>VLOOKUP($A13*100+C$3,Control!$A$13:$J$996,Control!$F$11)</f>
        <v>&gt;RC</v>
      </c>
      <c r="D13" s="40" t="str">
        <f>VLOOKUP($A13*100+D$3,Control!$A$13:$J$996,Control!$F$11)</f>
        <v>&gt;RC</v>
      </c>
      <c r="E13" s="40" t="str">
        <f>VLOOKUP($A13*100+E$3,Control!$A$13:$J$996,Control!$F$11)</f>
        <v>&gt;RC</v>
      </c>
      <c r="F13" s="40" t="str">
        <f>VLOOKUP($A13*100+F$3,Control!$A$13:$J$996,Control!$F$11)</f>
        <v>&gt;RC</v>
      </c>
      <c r="G13" s="40" t="str">
        <f>VLOOKUP($A13*100+G$3,Control!$A$13:$J$996,Control!$F$11)</f>
        <v>&gt;RC</v>
      </c>
      <c r="H13" s="40" t="str">
        <f>VLOOKUP($A13*100+H$3,Control!$A$13:$J$996,Control!$F$11)</f>
        <v>&gt;RC</v>
      </c>
      <c r="I13" s="40" t="str">
        <f>VLOOKUP($A13*100+I$3,Control!$A$13:$J$996,Control!$F$11)</f>
        <v>&gt;RC</v>
      </c>
      <c r="J13" s="40" t="str">
        <f>VLOOKUP($A13*100+J$3,Control!$A$13:$J$996,Control!$F$11)</f>
        <v>&lt;RC</v>
      </c>
      <c r="K13" s="40" t="str">
        <f>VLOOKUP($A13*100+K$3,Control!$A$13:$J$996,Control!$F$11)</f>
        <v>&lt;RC</v>
      </c>
      <c r="L13" s="40" t="str">
        <f>VLOOKUP($A13*100+L$3,Control!$A$13:$J$996,Control!$F$11)</f>
        <v>&gt;RC</v>
      </c>
      <c r="M13" s="40" t="str">
        <f>VLOOKUP($A13*100+M$3,Control!$A$13:$J$996,Control!$F$11)</f>
        <v>&gt;RC</v>
      </c>
    </row>
    <row r="14" spans="1:13">
      <c r="A14" s="17">
        <v>1931</v>
      </c>
      <c r="B14" s="40" t="str">
        <f>VLOOKUP($A14*100+B$3,Control!$A$13:$J$996,Control!$F$11)</f>
        <v>&gt;RC</v>
      </c>
      <c r="C14" s="40" t="str">
        <f>VLOOKUP($A14*100+C$3,Control!$A$13:$J$996,Control!$F$11)</f>
        <v>&gt;RC</v>
      </c>
      <c r="D14" s="40" t="str">
        <f>VLOOKUP($A14*100+D$3,Control!$A$13:$J$996,Control!$F$11)</f>
        <v>&gt;RC</v>
      </c>
      <c r="E14" s="40" t="str">
        <f>VLOOKUP($A14*100+E$3,Control!$A$13:$J$996,Control!$F$11)</f>
        <v>&gt;RC</v>
      </c>
      <c r="F14" s="40" t="str">
        <f>VLOOKUP($A14*100+F$3,Control!$A$13:$J$996,Control!$F$11)</f>
        <v>&gt;RC</v>
      </c>
      <c r="G14" s="40" t="str">
        <f>VLOOKUP($A14*100+G$3,Control!$A$13:$J$996,Control!$F$11)</f>
        <v>&gt;RC</v>
      </c>
      <c r="H14" s="40" t="str">
        <f>VLOOKUP($A14*100+H$3,Control!$A$13:$J$996,Control!$F$11)</f>
        <v>&gt;RC</v>
      </c>
      <c r="I14" s="40" t="str">
        <f>VLOOKUP($A14*100+I$3,Control!$A$13:$J$996,Control!$F$11)</f>
        <v>&gt;RC</v>
      </c>
      <c r="J14" s="40" t="str">
        <f>VLOOKUP($A14*100+J$3,Control!$A$13:$J$996,Control!$F$11)</f>
        <v>&gt;RC</v>
      </c>
      <c r="K14" s="40" t="str">
        <f>VLOOKUP($A14*100+K$3,Control!$A$13:$J$996,Control!$F$11)</f>
        <v>&gt;RC</v>
      </c>
      <c r="L14" s="40" t="str">
        <f>VLOOKUP($A14*100+L$3,Control!$A$13:$J$996,Control!$F$11)</f>
        <v>@RC</v>
      </c>
      <c r="M14" s="40" t="str">
        <f>VLOOKUP($A14*100+M$3,Control!$A$13:$J$996,Control!$F$11)</f>
        <v>&gt;RC</v>
      </c>
    </row>
    <row r="15" spans="1:13">
      <c r="A15" s="17">
        <v>1932</v>
      </c>
      <c r="B15" s="40" t="str">
        <f>VLOOKUP($A15*100+B$3,Control!$A$13:$J$996,Control!$F$11)</f>
        <v>&gt;RC</v>
      </c>
      <c r="C15" s="40" t="str">
        <f>VLOOKUP($A15*100+C$3,Control!$A$13:$J$996,Control!$F$11)</f>
        <v>&gt;RC</v>
      </c>
      <c r="D15" s="40" t="str">
        <f>VLOOKUP($A15*100+D$3,Control!$A$13:$J$996,Control!$F$11)</f>
        <v>&gt;RC</v>
      </c>
      <c r="E15" s="40" t="str">
        <f>VLOOKUP($A15*100+E$3,Control!$A$13:$J$996,Control!$F$11)</f>
        <v>&gt;RC</v>
      </c>
      <c r="F15" s="40" t="str">
        <f>VLOOKUP($A15*100+F$3,Control!$A$13:$J$996,Control!$F$11)</f>
        <v>&gt;RC</v>
      </c>
      <c r="G15" s="40" t="str">
        <f>VLOOKUP($A15*100+G$3,Control!$A$13:$J$996,Control!$F$11)</f>
        <v>&gt;RC</v>
      </c>
      <c r="H15" s="40" t="str">
        <f>VLOOKUP($A15*100+H$3,Control!$A$13:$J$996,Control!$F$11)</f>
        <v>&gt;RC</v>
      </c>
      <c r="I15" s="40" t="str">
        <f>VLOOKUP($A15*100+I$3,Control!$A$13:$J$996,Control!$F$11)</f>
        <v>&gt;RC</v>
      </c>
      <c r="J15" s="40" t="str">
        <f>VLOOKUP($A15*100+J$3,Control!$A$13:$J$996,Control!$F$11)</f>
        <v>&gt;RC</v>
      </c>
      <c r="K15" s="40" t="str">
        <f>VLOOKUP($A15*100+K$3,Control!$A$13:$J$996,Control!$F$11)</f>
        <v>&gt;RC</v>
      </c>
      <c r="L15" s="40" t="str">
        <f>VLOOKUP($A15*100+L$3,Control!$A$13:$J$996,Control!$F$11)</f>
        <v>&gt;RC</v>
      </c>
      <c r="M15" s="40" t="str">
        <f>VLOOKUP($A15*100+M$3,Control!$A$13:$J$996,Control!$F$11)</f>
        <v>&gt;RC</v>
      </c>
    </row>
    <row r="16" spans="1:13">
      <c r="A16" s="17">
        <v>1933</v>
      </c>
      <c r="B16" s="40" t="str">
        <f>VLOOKUP($A16*100+B$3,Control!$A$13:$J$996,Control!$F$11)</f>
        <v>&gt;RC</v>
      </c>
      <c r="C16" s="40" t="str">
        <f>VLOOKUP($A16*100+C$3,Control!$A$13:$J$996,Control!$F$11)</f>
        <v>&gt;RC</v>
      </c>
      <c r="D16" s="40" t="str">
        <f>VLOOKUP($A16*100+D$3,Control!$A$13:$J$996,Control!$F$11)</f>
        <v>&gt;RC</v>
      </c>
      <c r="E16" s="40" t="str">
        <f>VLOOKUP($A16*100+E$3,Control!$A$13:$J$996,Control!$F$11)</f>
        <v>&gt;RC</v>
      </c>
      <c r="F16" s="40" t="str">
        <f>VLOOKUP($A16*100+F$3,Control!$A$13:$J$996,Control!$F$11)</f>
        <v>Storage</v>
      </c>
      <c r="G16" s="40" t="str">
        <f>VLOOKUP($A16*100+G$3,Control!$A$13:$J$996,Control!$F$11)</f>
        <v>&gt;RC</v>
      </c>
      <c r="H16" s="40" t="str">
        <f>VLOOKUP($A16*100+H$3,Control!$A$13:$J$996,Control!$F$11)</f>
        <v>&gt;RC</v>
      </c>
      <c r="I16" s="40" t="str">
        <f>VLOOKUP($A16*100+I$3,Control!$A$13:$J$996,Control!$F$11)</f>
        <v>&gt;RC</v>
      </c>
      <c r="J16" s="40" t="str">
        <f>VLOOKUP($A16*100+J$3,Control!$A$13:$J$996,Control!$F$11)</f>
        <v>&gt;RC</v>
      </c>
      <c r="K16" s="40" t="str">
        <f>VLOOKUP($A16*100+K$3,Control!$A$13:$J$996,Control!$F$11)</f>
        <v>&gt;RC</v>
      </c>
      <c r="L16" s="40" t="str">
        <f>VLOOKUP($A16*100+L$3,Control!$A$13:$J$996,Control!$F$11)</f>
        <v>&gt;RC</v>
      </c>
      <c r="M16" s="40" t="str">
        <f>VLOOKUP($A16*100+M$3,Control!$A$13:$J$996,Control!$F$11)</f>
        <v>&gt;RC</v>
      </c>
    </row>
    <row r="17" spans="1:13">
      <c r="A17" s="17">
        <v>1934</v>
      </c>
      <c r="B17" s="40" t="str">
        <f>VLOOKUP($A17*100+B$3,Control!$A$13:$J$996,Control!$F$11)</f>
        <v>&gt;RC</v>
      </c>
      <c r="C17" s="40" t="str">
        <f>VLOOKUP($A17*100+C$3,Control!$A$13:$J$996,Control!$F$11)</f>
        <v>&gt;RC</v>
      </c>
      <c r="D17" s="40" t="str">
        <f>VLOOKUP($A17*100+D$3,Control!$A$13:$J$996,Control!$F$11)</f>
        <v>&gt;RC</v>
      </c>
      <c r="E17" s="40" t="str">
        <f>VLOOKUP($A17*100+E$3,Control!$A$13:$J$996,Control!$F$11)</f>
        <v>&gt;RC</v>
      </c>
      <c r="F17" s="40" t="str">
        <f>VLOOKUP($A17*100+F$3,Control!$A$13:$J$996,Control!$F$11)</f>
        <v>&gt;RC</v>
      </c>
      <c r="G17" s="40" t="str">
        <f>VLOOKUP($A17*100+G$3,Control!$A$13:$J$996,Control!$F$11)</f>
        <v>&gt;RC</v>
      </c>
      <c r="H17" s="40" t="str">
        <f>VLOOKUP($A17*100+H$3,Control!$A$13:$J$996,Control!$F$11)</f>
        <v>&gt;RC</v>
      </c>
      <c r="I17" s="40" t="str">
        <f>VLOOKUP($A17*100+I$3,Control!$A$13:$J$996,Control!$F$11)</f>
        <v>&gt;RC</v>
      </c>
      <c r="J17" s="40" t="str">
        <f>VLOOKUP($A17*100+J$3,Control!$A$13:$J$996,Control!$F$11)</f>
        <v>&gt;RC</v>
      </c>
      <c r="K17" s="40" t="str">
        <f>VLOOKUP($A17*100+K$3,Control!$A$13:$J$996,Control!$F$11)</f>
        <v>&gt;RC</v>
      </c>
      <c r="L17" s="40" t="str">
        <f>VLOOKUP($A17*100+L$3,Control!$A$13:$J$996,Control!$F$11)</f>
        <v>&gt;RC</v>
      </c>
      <c r="M17" s="40" t="str">
        <f>VLOOKUP($A17*100+M$3,Control!$A$13:$J$996,Control!$F$11)</f>
        <v>&lt;RC</v>
      </c>
    </row>
    <row r="18" spans="1:13">
      <c r="A18" s="17">
        <v>1935</v>
      </c>
      <c r="B18" s="40" t="str">
        <f>VLOOKUP($A18*100+B$3,Control!$A$13:$J$996,Control!$F$11)</f>
        <v>&lt;RC</v>
      </c>
      <c r="C18" s="40" t="str">
        <f>VLOOKUP($A18*100+C$3,Control!$A$13:$J$996,Control!$F$11)</f>
        <v>&gt;RC</v>
      </c>
      <c r="D18" s="40" t="str">
        <f>VLOOKUP($A18*100+D$3,Control!$A$13:$J$996,Control!$F$11)</f>
        <v>&gt;RC</v>
      </c>
      <c r="E18" s="40" t="str">
        <f>VLOOKUP($A18*100+E$3,Control!$A$13:$J$996,Control!$F$11)</f>
        <v>&gt;RC</v>
      </c>
      <c r="F18" s="40" t="str">
        <f>VLOOKUP($A18*100+F$3,Control!$A$13:$J$996,Control!$F$11)</f>
        <v>&gt;RC</v>
      </c>
      <c r="G18" s="40" t="str">
        <f>VLOOKUP($A18*100+G$3,Control!$A$13:$J$996,Control!$F$11)</f>
        <v>&gt;RC</v>
      </c>
      <c r="H18" s="40" t="str">
        <f>VLOOKUP($A18*100+H$3,Control!$A$13:$J$996,Control!$F$11)</f>
        <v>&gt;RC</v>
      </c>
      <c r="I18" s="40" t="str">
        <f>VLOOKUP($A18*100+I$3,Control!$A$13:$J$996,Control!$F$11)</f>
        <v>&gt;RC</v>
      </c>
      <c r="J18" s="40" t="str">
        <f>VLOOKUP($A18*100+J$3,Control!$A$13:$J$996,Control!$F$11)</f>
        <v>@RC</v>
      </c>
      <c r="K18" s="40" t="str">
        <f>VLOOKUP($A18*100+K$3,Control!$A$13:$J$996,Control!$F$11)</f>
        <v>@RC</v>
      </c>
      <c r="L18" s="40" t="str">
        <f>VLOOKUP($A18*100+L$3,Control!$A$13:$J$996,Control!$F$11)</f>
        <v>&gt;RC</v>
      </c>
      <c r="M18" s="40" t="str">
        <f>VLOOKUP($A18*100+M$3,Control!$A$13:$J$996,Control!$F$11)</f>
        <v>&gt;RC</v>
      </c>
    </row>
    <row r="19" spans="1:13">
      <c r="A19" s="17">
        <v>1936</v>
      </c>
      <c r="B19" s="40" t="str">
        <f>VLOOKUP($A19*100+B$3,Control!$A$13:$J$996,Control!$F$11)</f>
        <v>&gt;RC</v>
      </c>
      <c r="C19" s="40" t="str">
        <f>VLOOKUP($A19*100+C$3,Control!$A$13:$J$996,Control!$F$11)</f>
        <v>&gt;RC</v>
      </c>
      <c r="D19" s="40" t="str">
        <f>VLOOKUP($A19*100+D$3,Control!$A$13:$J$996,Control!$F$11)</f>
        <v>&gt;RC</v>
      </c>
      <c r="E19" s="40" t="str">
        <f>VLOOKUP($A19*100+E$3,Control!$A$13:$J$996,Control!$F$11)</f>
        <v>&gt;RC</v>
      </c>
      <c r="F19" s="40" t="str">
        <f>VLOOKUP($A19*100+F$3,Control!$A$13:$J$996,Control!$F$11)</f>
        <v>&gt;RC</v>
      </c>
      <c r="G19" s="40" t="str">
        <f>VLOOKUP($A19*100+G$3,Control!$A$13:$J$996,Control!$F$11)</f>
        <v>Storage</v>
      </c>
      <c r="H19" s="40" t="str">
        <f>VLOOKUP($A19*100+H$3,Control!$A$13:$J$996,Control!$F$11)</f>
        <v>&gt;RC</v>
      </c>
      <c r="I19" s="40" t="str">
        <f>VLOOKUP($A19*100+I$3,Control!$A$13:$J$996,Control!$F$11)</f>
        <v>&gt;RC</v>
      </c>
      <c r="J19" s="40" t="str">
        <f>VLOOKUP($A19*100+J$3,Control!$A$13:$J$996,Control!$F$11)</f>
        <v>&lt;RC</v>
      </c>
      <c r="K19" s="40" t="str">
        <f>VLOOKUP($A19*100+K$3,Control!$A$13:$J$996,Control!$F$11)</f>
        <v>&lt;RC</v>
      </c>
      <c r="L19" s="40" t="str">
        <f>VLOOKUP($A19*100+L$3,Control!$A$13:$J$996,Control!$F$11)</f>
        <v>&gt;RC</v>
      </c>
      <c r="M19" s="40" t="str">
        <f>VLOOKUP($A19*100+M$3,Control!$A$13:$J$996,Control!$F$11)</f>
        <v>&gt;RC</v>
      </c>
    </row>
    <row r="20" spans="1:13">
      <c r="A20" s="17">
        <v>1937</v>
      </c>
      <c r="B20" s="40" t="str">
        <f>VLOOKUP($A20*100+B$3,Control!$A$13:$J$996,Control!$F$11)</f>
        <v>&gt;RC</v>
      </c>
      <c r="C20" s="40" t="str">
        <f>VLOOKUP($A20*100+C$3,Control!$A$13:$J$996,Control!$F$11)</f>
        <v>&gt;RC</v>
      </c>
      <c r="D20" s="40" t="str">
        <f>VLOOKUP($A20*100+D$3,Control!$A$13:$J$996,Control!$F$11)</f>
        <v>&gt;RC</v>
      </c>
      <c r="E20" s="40" t="str">
        <f>VLOOKUP($A20*100+E$3,Control!$A$13:$J$996,Control!$F$11)</f>
        <v>&gt;RC</v>
      </c>
      <c r="F20" s="40" t="str">
        <f>VLOOKUP($A20*100+F$3,Control!$A$13:$J$996,Control!$F$11)</f>
        <v>&gt;RC</v>
      </c>
      <c r="G20" s="40" t="str">
        <f>VLOOKUP($A20*100+G$3,Control!$A$13:$J$996,Control!$F$11)</f>
        <v>Storage</v>
      </c>
      <c r="H20" s="40" t="str">
        <f>VLOOKUP($A20*100+H$3,Control!$A$13:$J$996,Control!$F$11)</f>
        <v>Storage</v>
      </c>
      <c r="I20" s="40" t="str">
        <f>VLOOKUP($A20*100+I$3,Control!$A$13:$J$996,Control!$F$11)</f>
        <v>&gt;RC</v>
      </c>
      <c r="J20" s="40" t="str">
        <f>VLOOKUP($A20*100+J$3,Control!$A$13:$J$996,Control!$F$11)</f>
        <v>&gt;RC</v>
      </c>
      <c r="K20" s="40" t="str">
        <f>VLOOKUP($A20*100+K$3,Control!$A$13:$J$996,Control!$F$11)</f>
        <v>@RC</v>
      </c>
      <c r="L20" s="40" t="str">
        <f>VLOOKUP($A20*100+L$3,Control!$A$13:$J$996,Control!$F$11)</f>
        <v>&gt;RC</v>
      </c>
      <c r="M20" s="40" t="str">
        <f>VLOOKUP($A20*100+M$3,Control!$A$13:$J$996,Control!$F$11)</f>
        <v>&gt;RC</v>
      </c>
    </row>
    <row r="21" spans="1:13">
      <c r="A21" s="17">
        <v>1938</v>
      </c>
      <c r="B21" s="40" t="str">
        <f>VLOOKUP($A21*100+B$3,Control!$A$13:$J$996,Control!$F$11)</f>
        <v>&gt;RC</v>
      </c>
      <c r="C21" s="40" t="str">
        <f>VLOOKUP($A21*100+C$3,Control!$A$13:$J$996,Control!$F$11)</f>
        <v>Storage</v>
      </c>
      <c r="D21" s="40" t="str">
        <f>VLOOKUP($A21*100+D$3,Control!$A$13:$J$996,Control!$F$11)</f>
        <v>Storage</v>
      </c>
      <c r="E21" s="40" t="str">
        <f>VLOOKUP($A21*100+E$3,Control!$A$13:$J$996,Control!$F$11)</f>
        <v>Storage</v>
      </c>
      <c r="F21" s="40" t="str">
        <f>VLOOKUP($A21*100+F$3,Control!$A$13:$J$996,Control!$F$11)</f>
        <v>Storage</v>
      </c>
      <c r="G21" s="40" t="str">
        <f>VLOOKUP($A21*100+G$3,Control!$A$13:$J$996,Control!$F$11)</f>
        <v>Storage</v>
      </c>
      <c r="H21" s="40" t="str">
        <f>VLOOKUP($A21*100+H$3,Control!$A$13:$J$996,Control!$F$11)</f>
        <v>&lt;RC</v>
      </c>
      <c r="I21" s="40" t="str">
        <f>VLOOKUP($A21*100+I$3,Control!$A$13:$J$996,Control!$F$11)</f>
        <v>&gt;RC</v>
      </c>
      <c r="J21" s="40" t="str">
        <f>VLOOKUP($A21*100+J$3,Control!$A$13:$J$996,Control!$F$11)</f>
        <v>&gt;RC</v>
      </c>
      <c r="K21" s="40" t="str">
        <f>VLOOKUP($A21*100+K$3,Control!$A$13:$J$996,Control!$F$11)</f>
        <v>&lt;RC</v>
      </c>
      <c r="L21" s="40" t="str">
        <f>VLOOKUP($A21*100+L$3,Control!$A$13:$J$996,Control!$F$11)</f>
        <v>&gt;RC</v>
      </c>
      <c r="M21" s="40" t="str">
        <f>VLOOKUP($A21*100+M$3,Control!$A$13:$J$996,Control!$F$11)</f>
        <v>&gt;RC</v>
      </c>
    </row>
    <row r="22" spans="1:13">
      <c r="A22" s="17">
        <v>1939</v>
      </c>
      <c r="B22" s="40" t="str">
        <f>VLOOKUP($A22*100+B$3,Control!$A$13:$J$996,Control!$F$11)</f>
        <v>&gt;RC</v>
      </c>
      <c r="C22" s="40" t="str">
        <f>VLOOKUP($A22*100+C$3,Control!$A$13:$J$996,Control!$F$11)</f>
        <v>&gt;RC</v>
      </c>
      <c r="D22" s="40" t="str">
        <f>VLOOKUP($A22*100+D$3,Control!$A$13:$J$996,Control!$F$11)</f>
        <v>&gt;RC</v>
      </c>
      <c r="E22" s="40" t="str">
        <f>VLOOKUP($A22*100+E$3,Control!$A$13:$J$996,Control!$F$11)</f>
        <v>&gt;RC</v>
      </c>
      <c r="F22" s="40" t="str">
        <f>VLOOKUP($A22*100+F$3,Control!$A$13:$J$996,Control!$F$11)</f>
        <v>&lt;RC</v>
      </c>
      <c r="G22" s="40" t="str">
        <f>VLOOKUP($A22*100+G$3,Control!$A$13:$J$996,Control!$F$11)</f>
        <v>&gt;RC</v>
      </c>
      <c r="H22" s="40" t="str">
        <f>VLOOKUP($A22*100+H$3,Control!$A$13:$J$996,Control!$F$11)</f>
        <v>&gt;RC</v>
      </c>
      <c r="I22" s="40" t="str">
        <f>VLOOKUP($A22*100+I$3,Control!$A$13:$J$996,Control!$F$11)</f>
        <v>&lt;RC</v>
      </c>
      <c r="J22" s="40" t="str">
        <f>VLOOKUP($A22*100+J$3,Control!$A$13:$J$996,Control!$F$11)</f>
        <v>&lt;RC</v>
      </c>
      <c r="K22" s="40" t="str">
        <f>VLOOKUP($A22*100+K$3,Control!$A$13:$J$996,Control!$F$11)</f>
        <v>&lt;RC</v>
      </c>
      <c r="L22" s="40" t="str">
        <f>VLOOKUP($A22*100+L$3,Control!$A$13:$J$996,Control!$F$11)</f>
        <v>&lt;RC</v>
      </c>
      <c r="M22" s="40" t="str">
        <f>VLOOKUP($A22*100+M$3,Control!$A$13:$J$996,Control!$F$11)</f>
        <v>&gt;RC</v>
      </c>
    </row>
    <row r="23" spans="1:13">
      <c r="A23" s="17">
        <v>1940</v>
      </c>
      <c r="B23" s="40" t="str">
        <f>VLOOKUP($A23*100+B$3,Control!$A$13:$J$996,Control!$F$11)</f>
        <v>&gt;RC</v>
      </c>
      <c r="C23" s="40" t="str">
        <f>VLOOKUP($A23*100+C$3,Control!$A$13:$J$996,Control!$F$11)</f>
        <v>&gt;RC</v>
      </c>
      <c r="D23" s="40" t="str">
        <f>VLOOKUP($A23*100+D$3,Control!$A$13:$J$996,Control!$F$11)</f>
        <v>&gt;RC</v>
      </c>
      <c r="E23" s="40" t="str">
        <f>VLOOKUP($A23*100+E$3,Control!$A$13:$J$996,Control!$F$11)</f>
        <v>&gt;RC</v>
      </c>
      <c r="F23" s="40" t="str">
        <f>VLOOKUP($A23*100+F$3,Control!$A$13:$J$996,Control!$F$11)</f>
        <v>&gt;RC</v>
      </c>
      <c r="G23" s="40" t="str">
        <f>VLOOKUP($A23*100+G$3,Control!$A$13:$J$996,Control!$F$11)</f>
        <v>&gt;RC</v>
      </c>
      <c r="H23" s="40" t="str">
        <f>VLOOKUP($A23*100+H$3,Control!$A$13:$J$996,Control!$F$11)</f>
        <v>&gt;RC</v>
      </c>
      <c r="I23" s="40" t="str">
        <f>VLOOKUP($A23*100+I$3,Control!$A$13:$J$996,Control!$F$11)</f>
        <v>&gt;RC</v>
      </c>
      <c r="J23" s="40" t="str">
        <f>VLOOKUP($A23*100+J$3,Control!$A$13:$J$996,Control!$F$11)</f>
        <v>&lt;RC</v>
      </c>
      <c r="K23" s="40" t="str">
        <f>VLOOKUP($A23*100+K$3,Control!$A$13:$J$996,Control!$F$11)</f>
        <v>&lt;RC</v>
      </c>
      <c r="L23" s="40" t="str">
        <f>VLOOKUP($A23*100+L$3,Control!$A$13:$J$996,Control!$F$11)</f>
        <v>&lt;RC</v>
      </c>
      <c r="M23" s="40" t="str">
        <f>VLOOKUP($A23*100+M$3,Control!$A$13:$J$996,Control!$F$11)</f>
        <v>@RC</v>
      </c>
    </row>
    <row r="24" spans="1:13">
      <c r="A24" s="17">
        <v>1941</v>
      </c>
      <c r="B24" s="40" t="str">
        <f>VLOOKUP($A24*100+B$3,Control!$A$13:$J$996,Control!$F$11)</f>
        <v>&gt;RC</v>
      </c>
      <c r="C24" s="40" t="str">
        <f>VLOOKUP($A24*100+C$3,Control!$A$13:$J$996,Control!$F$11)</f>
        <v>@RC</v>
      </c>
      <c r="D24" s="40" t="str">
        <f>VLOOKUP($A24*100+D$3,Control!$A$13:$J$996,Control!$F$11)</f>
        <v>&gt;RC</v>
      </c>
      <c r="E24" s="40" t="str">
        <f>VLOOKUP($A24*100+E$3,Control!$A$13:$J$996,Control!$F$11)</f>
        <v>&gt;RC</v>
      </c>
      <c r="F24" s="40" t="str">
        <f>VLOOKUP($A24*100+F$3,Control!$A$13:$J$996,Control!$F$11)</f>
        <v>&gt;RC</v>
      </c>
      <c r="G24" s="40" t="str">
        <f>VLOOKUP($A24*100+G$3,Control!$A$13:$J$996,Control!$F$11)</f>
        <v>Storage</v>
      </c>
      <c r="H24" s="40" t="str">
        <f>VLOOKUP($A24*100+H$3,Control!$A$13:$J$996,Control!$F$11)</f>
        <v>&lt;RC</v>
      </c>
      <c r="I24" s="40" t="str">
        <f>VLOOKUP($A24*100+I$3,Control!$A$13:$J$996,Control!$F$11)</f>
        <v>&gt;RC</v>
      </c>
      <c r="J24" s="40" t="str">
        <f>VLOOKUP($A24*100+J$3,Control!$A$13:$J$996,Control!$F$11)</f>
        <v>&gt;RC</v>
      </c>
      <c r="K24" s="40" t="str">
        <f>VLOOKUP($A24*100+K$3,Control!$A$13:$J$996,Control!$F$11)</f>
        <v>&lt;RC</v>
      </c>
      <c r="L24" s="40" t="str">
        <f>VLOOKUP($A24*100+L$3,Control!$A$13:$J$996,Control!$F$11)</f>
        <v>&lt;RC</v>
      </c>
      <c r="M24" s="40" t="str">
        <f>VLOOKUP($A24*100+M$3,Control!$A$13:$J$996,Control!$F$11)</f>
        <v>&lt;RC</v>
      </c>
    </row>
    <row r="25" spans="1:13">
      <c r="A25" s="17">
        <v>1942</v>
      </c>
      <c r="B25" s="40" t="str">
        <f>VLOOKUP($A25*100+B$3,Control!$A$13:$J$996,Control!$F$11)</f>
        <v>&gt;RC</v>
      </c>
      <c r="C25" s="40" t="str">
        <f>VLOOKUP($A25*100+C$3,Control!$A$13:$J$996,Control!$F$11)</f>
        <v>@RC</v>
      </c>
      <c r="D25" s="40" t="str">
        <f>VLOOKUP($A25*100+D$3,Control!$A$13:$J$996,Control!$F$11)</f>
        <v>&gt;RC</v>
      </c>
      <c r="E25" s="40" t="str">
        <f>VLOOKUP($A25*100+E$3,Control!$A$13:$J$996,Control!$F$11)</f>
        <v>&lt;RC</v>
      </c>
      <c r="F25" s="40" t="str">
        <f>VLOOKUP($A25*100+F$3,Control!$A$13:$J$996,Control!$F$11)</f>
        <v>&lt;RC</v>
      </c>
      <c r="G25" s="40" t="str">
        <f>VLOOKUP($A25*100+G$3,Control!$A$13:$J$996,Control!$F$11)</f>
        <v>&lt;RC</v>
      </c>
      <c r="H25" s="40" t="str">
        <f>VLOOKUP($A25*100+H$3,Control!$A$13:$J$996,Control!$F$11)</f>
        <v>&lt;RC</v>
      </c>
      <c r="I25" s="40" t="str">
        <f>VLOOKUP($A25*100+I$3,Control!$A$13:$J$996,Control!$F$11)</f>
        <v>&lt;RC</v>
      </c>
      <c r="J25" s="40" t="str">
        <f>VLOOKUP($A25*100+J$3,Control!$A$13:$J$996,Control!$F$11)</f>
        <v>&lt;RC</v>
      </c>
      <c r="K25" s="40" t="str">
        <f>VLOOKUP($A25*100+K$3,Control!$A$13:$J$996,Control!$F$11)</f>
        <v>&lt;RC</v>
      </c>
      <c r="L25" s="40" t="str">
        <f>VLOOKUP($A25*100+L$3,Control!$A$13:$J$996,Control!$F$11)</f>
        <v>&lt;RC</v>
      </c>
      <c r="M25" s="40" t="str">
        <f>VLOOKUP($A25*100+M$3,Control!$A$13:$J$996,Control!$F$11)</f>
        <v>&lt;RC</v>
      </c>
    </row>
    <row r="26" spans="1:13">
      <c r="A26" s="17">
        <v>1943</v>
      </c>
      <c r="B26" s="40" t="str">
        <f>VLOOKUP($A26*100+B$3,Control!$A$13:$J$996,Control!$F$11)</f>
        <v>&lt;RC</v>
      </c>
      <c r="C26" s="40" t="str">
        <f>VLOOKUP($A26*100+C$3,Control!$A$13:$J$996,Control!$F$11)</f>
        <v>&lt;RC</v>
      </c>
      <c r="D26" s="40" t="str">
        <f>VLOOKUP($A26*100+D$3,Control!$A$13:$J$996,Control!$F$11)</f>
        <v>&lt;RC</v>
      </c>
      <c r="E26" s="40" t="str">
        <f>VLOOKUP($A26*100+E$3,Control!$A$13:$J$996,Control!$F$11)</f>
        <v>&lt;RC</v>
      </c>
      <c r="F26" s="40" t="str">
        <f>VLOOKUP($A26*100+F$3,Control!$A$13:$J$996,Control!$F$11)</f>
        <v>&lt;RC</v>
      </c>
      <c r="G26" s="40" t="str">
        <f>VLOOKUP($A26*100+G$3,Control!$A$13:$J$996,Control!$F$11)</f>
        <v>&lt;RC</v>
      </c>
      <c r="H26" s="40" t="str">
        <f>VLOOKUP($A26*100+H$3,Control!$A$13:$J$996,Control!$F$11)</f>
        <v>&lt;RC</v>
      </c>
      <c r="I26" s="40" t="str">
        <f>VLOOKUP($A26*100+I$3,Control!$A$13:$J$996,Control!$F$11)</f>
        <v>&lt;RC</v>
      </c>
      <c r="J26" s="40" t="str">
        <f>VLOOKUP($A26*100+J$3,Control!$A$13:$J$996,Control!$F$11)</f>
        <v>&lt;RC</v>
      </c>
      <c r="K26" s="40" t="str">
        <f>VLOOKUP($A26*100+K$3,Control!$A$13:$J$996,Control!$F$11)</f>
        <v>&lt;RC</v>
      </c>
      <c r="L26" s="40" t="str">
        <f>VLOOKUP($A26*100+L$3,Control!$A$13:$J$996,Control!$F$11)</f>
        <v>&lt;RC</v>
      </c>
      <c r="M26" s="40" t="str">
        <f>VLOOKUP($A26*100+M$3,Control!$A$13:$J$996,Control!$F$11)</f>
        <v>&lt;RC</v>
      </c>
    </row>
    <row r="27" spans="1:13">
      <c r="A27" s="17">
        <v>1944</v>
      </c>
      <c r="B27" s="40" t="str">
        <f>VLOOKUP($A27*100+B$3,Control!$A$13:$J$996,Control!$F$11)</f>
        <v>&lt;RC</v>
      </c>
      <c r="C27" s="40" t="str">
        <f>VLOOKUP($A27*100+C$3,Control!$A$13:$J$996,Control!$F$11)</f>
        <v>&lt;RC</v>
      </c>
      <c r="D27" s="40" t="str">
        <f>VLOOKUP($A27*100+D$3,Control!$A$13:$J$996,Control!$F$11)</f>
        <v>&lt;RC</v>
      </c>
      <c r="E27" s="40" t="str">
        <f>VLOOKUP($A27*100+E$3,Control!$A$13:$J$996,Control!$F$11)</f>
        <v>&lt;RC</v>
      </c>
      <c r="F27" s="40" t="str">
        <f>VLOOKUP($A27*100+F$3,Control!$A$13:$J$996,Control!$F$11)</f>
        <v>&lt;RC</v>
      </c>
      <c r="G27" s="40" t="str">
        <f>VLOOKUP($A27*100+G$3,Control!$A$13:$J$996,Control!$F$11)</f>
        <v>&gt;RC</v>
      </c>
      <c r="H27" s="40" t="str">
        <f>VLOOKUP($A27*100+H$3,Control!$A$13:$J$996,Control!$F$11)</f>
        <v>&gt;RC</v>
      </c>
      <c r="I27" s="40" t="str">
        <f>VLOOKUP($A27*100+I$3,Control!$A$13:$J$996,Control!$F$11)</f>
        <v>&lt;RC</v>
      </c>
      <c r="J27" s="40" t="str">
        <f>VLOOKUP($A27*100+J$3,Control!$A$13:$J$996,Control!$F$11)</f>
        <v>&lt;RC</v>
      </c>
      <c r="K27" s="40" t="str">
        <f>VLOOKUP($A27*100+K$3,Control!$A$13:$J$996,Control!$F$11)</f>
        <v>&lt;RC</v>
      </c>
      <c r="L27" s="40" t="str">
        <f>VLOOKUP($A27*100+L$3,Control!$A$13:$J$996,Control!$F$11)</f>
        <v>&lt;RC</v>
      </c>
      <c r="M27" s="40" t="str">
        <f>VLOOKUP($A27*100+M$3,Control!$A$13:$J$996,Control!$F$11)</f>
        <v>&gt;RC</v>
      </c>
    </row>
    <row r="28" spans="1:13">
      <c r="A28" s="17">
        <v>1945</v>
      </c>
      <c r="B28" s="40" t="str">
        <f>VLOOKUP($A28*100+B$3,Control!$A$13:$J$996,Control!$F$11)</f>
        <v>&gt;RC</v>
      </c>
      <c r="C28" s="40" t="str">
        <f>VLOOKUP($A28*100+C$3,Control!$A$13:$J$996,Control!$F$11)</f>
        <v>&gt;RC</v>
      </c>
      <c r="D28" s="40" t="str">
        <f>VLOOKUP($A28*100+D$3,Control!$A$13:$J$996,Control!$F$11)</f>
        <v>&gt;RC</v>
      </c>
      <c r="E28" s="40" t="str">
        <f>VLOOKUP($A28*100+E$3,Control!$A$13:$J$996,Control!$F$11)</f>
        <v>&gt;RC</v>
      </c>
      <c r="F28" s="40" t="str">
        <f>VLOOKUP($A28*100+F$3,Control!$A$13:$J$996,Control!$F$11)</f>
        <v>&gt;RC</v>
      </c>
      <c r="G28" s="40" t="str">
        <f>VLOOKUP($A28*100+G$3,Control!$A$13:$J$996,Control!$F$11)</f>
        <v>Storage</v>
      </c>
      <c r="H28" s="40" t="str">
        <f>VLOOKUP($A28*100+H$3,Control!$A$13:$J$996,Control!$F$11)</f>
        <v>&gt;RC</v>
      </c>
      <c r="I28" s="40" t="str">
        <f>VLOOKUP($A28*100+I$3,Control!$A$13:$J$996,Control!$F$11)</f>
        <v>&lt;RC</v>
      </c>
      <c r="J28" s="40" t="str">
        <f>VLOOKUP($A28*100+J$3,Control!$A$13:$J$996,Control!$F$11)</f>
        <v>&lt;RC</v>
      </c>
      <c r="K28" s="40" t="str">
        <f>VLOOKUP($A28*100+K$3,Control!$A$13:$J$996,Control!$F$11)</f>
        <v>&lt;RC</v>
      </c>
      <c r="L28" s="40" t="str">
        <f>VLOOKUP($A28*100+L$3,Control!$A$13:$J$996,Control!$F$11)</f>
        <v>&lt;RC</v>
      </c>
      <c r="M28" s="40" t="str">
        <f>VLOOKUP($A28*100+M$3,Control!$A$13:$J$996,Control!$F$11)</f>
        <v>&gt;RC</v>
      </c>
    </row>
    <row r="29" spans="1:13">
      <c r="A29" s="17">
        <v>1946</v>
      </c>
      <c r="B29" s="40" t="str">
        <f>VLOOKUP($A29*100+B$3,Control!$A$13:$J$996,Control!$F$11)</f>
        <v>&gt;RC</v>
      </c>
      <c r="C29" s="40" t="str">
        <f>VLOOKUP($A29*100+C$3,Control!$A$13:$J$996,Control!$F$11)</f>
        <v>&gt;RC</v>
      </c>
      <c r="D29" s="40" t="str">
        <f>VLOOKUP($A29*100+D$3,Control!$A$13:$J$996,Control!$F$11)</f>
        <v>&gt;RC</v>
      </c>
      <c r="E29" s="40" t="str">
        <f>VLOOKUP($A29*100+E$3,Control!$A$13:$J$996,Control!$F$11)</f>
        <v>&gt;RC</v>
      </c>
      <c r="F29" s="40" t="str">
        <f>VLOOKUP($A29*100+F$3,Control!$A$13:$J$996,Control!$F$11)</f>
        <v>@RC</v>
      </c>
      <c r="G29" s="40" t="str">
        <f>VLOOKUP($A29*100+G$3,Control!$A$13:$J$996,Control!$F$11)</f>
        <v>&gt;RC</v>
      </c>
      <c r="H29" s="40" t="str">
        <f>VLOOKUP($A29*100+H$3,Control!$A$13:$J$996,Control!$F$11)</f>
        <v>&gt;RC</v>
      </c>
      <c r="I29" s="40" t="str">
        <f>VLOOKUP($A29*100+I$3,Control!$A$13:$J$996,Control!$F$11)</f>
        <v>&gt;RC</v>
      </c>
      <c r="J29" s="40" t="str">
        <f>VLOOKUP($A29*100+J$3,Control!$A$13:$J$996,Control!$F$11)</f>
        <v>&lt;RC</v>
      </c>
      <c r="K29" s="40" t="str">
        <f>VLOOKUP($A29*100+K$3,Control!$A$13:$J$996,Control!$F$11)</f>
        <v>&lt;RC</v>
      </c>
      <c r="L29" s="40" t="str">
        <f>VLOOKUP($A29*100+L$3,Control!$A$13:$J$996,Control!$F$11)</f>
        <v>&gt;RC</v>
      </c>
      <c r="M29" s="40" t="str">
        <f>VLOOKUP($A29*100+M$3,Control!$A$13:$J$996,Control!$F$11)</f>
        <v>&gt;RC</v>
      </c>
    </row>
    <row r="30" spans="1:13">
      <c r="A30" s="17">
        <v>1947</v>
      </c>
      <c r="B30" s="40" t="str">
        <f>VLOOKUP($A30*100+B$3,Control!$A$13:$J$996,Control!$F$11)</f>
        <v>&gt;RC</v>
      </c>
      <c r="C30" s="40" t="str">
        <f>VLOOKUP($A30*100+C$3,Control!$A$13:$J$996,Control!$F$11)</f>
        <v>&gt;RC</v>
      </c>
      <c r="D30" s="40" t="str">
        <f>VLOOKUP($A30*100+D$3,Control!$A$13:$J$996,Control!$F$11)</f>
        <v>&gt;RC</v>
      </c>
      <c r="E30" s="40" t="str">
        <f>VLOOKUP($A30*100+E$3,Control!$A$13:$J$996,Control!$F$11)</f>
        <v>&gt;RC</v>
      </c>
      <c r="F30" s="40" t="str">
        <f>VLOOKUP($A30*100+F$3,Control!$A$13:$J$996,Control!$F$11)</f>
        <v>&gt;RC</v>
      </c>
      <c r="G30" s="40" t="str">
        <f>VLOOKUP($A30*100+G$3,Control!$A$13:$J$996,Control!$F$11)</f>
        <v>&gt;RC</v>
      </c>
      <c r="H30" s="40" t="str">
        <f>VLOOKUP($A30*100+H$3,Control!$A$13:$J$996,Control!$F$11)</f>
        <v>&gt;RC</v>
      </c>
      <c r="I30" s="40" t="str">
        <f>VLOOKUP($A30*100+I$3,Control!$A$13:$J$996,Control!$F$11)</f>
        <v>&lt;RC</v>
      </c>
      <c r="J30" s="40" t="str">
        <f>VLOOKUP($A30*100+J$3,Control!$A$13:$J$996,Control!$F$11)</f>
        <v>&lt;RC</v>
      </c>
      <c r="K30" s="40" t="str">
        <f>VLOOKUP($A30*100+K$3,Control!$A$13:$J$996,Control!$F$11)</f>
        <v>&lt;RC</v>
      </c>
      <c r="L30" s="40" t="str">
        <f>VLOOKUP($A30*100+L$3,Control!$A$13:$J$996,Control!$F$11)</f>
        <v>&lt;RC</v>
      </c>
      <c r="M30" s="40" t="str">
        <f>VLOOKUP($A30*100+M$3,Control!$A$13:$J$996,Control!$F$11)</f>
        <v>@RC</v>
      </c>
    </row>
    <row r="31" spans="1:13">
      <c r="A31" s="17">
        <v>1948</v>
      </c>
      <c r="B31" s="40" t="str">
        <f>VLOOKUP($A31*100+B$3,Control!$A$13:$J$996,Control!$F$11)</f>
        <v>&gt;RC</v>
      </c>
      <c r="C31" s="40" t="str">
        <f>VLOOKUP($A31*100+C$3,Control!$A$13:$J$996,Control!$F$11)</f>
        <v>&gt;RC</v>
      </c>
      <c r="D31" s="40" t="str">
        <f>VLOOKUP($A31*100+D$3,Control!$A$13:$J$996,Control!$F$11)</f>
        <v>&gt;RC</v>
      </c>
      <c r="E31" s="40" t="str">
        <f>VLOOKUP($A31*100+E$3,Control!$A$13:$J$996,Control!$F$11)</f>
        <v>&gt;RC</v>
      </c>
      <c r="F31" s="40" t="str">
        <f>VLOOKUP($A31*100+F$3,Control!$A$13:$J$996,Control!$F$11)</f>
        <v>&gt;RC</v>
      </c>
      <c r="G31" s="40" t="str">
        <f>VLOOKUP($A31*100+G$3,Control!$A$13:$J$996,Control!$F$11)</f>
        <v>&gt;RC</v>
      </c>
      <c r="H31" s="40" t="str">
        <f>VLOOKUP($A31*100+H$3,Control!$A$13:$J$996,Control!$F$11)</f>
        <v>&gt;RC</v>
      </c>
      <c r="I31" s="40" t="str">
        <f>VLOOKUP($A31*100+I$3,Control!$A$13:$J$996,Control!$F$11)</f>
        <v>&lt;RC</v>
      </c>
      <c r="J31" s="40" t="str">
        <f>VLOOKUP($A31*100+J$3,Control!$A$13:$J$996,Control!$F$11)</f>
        <v>&lt;RC</v>
      </c>
      <c r="K31" s="40" t="str">
        <f>VLOOKUP($A31*100+K$3,Control!$A$13:$J$996,Control!$F$11)</f>
        <v>&gt;RC</v>
      </c>
      <c r="L31" s="40" t="str">
        <f>VLOOKUP($A31*100+L$3,Control!$A$13:$J$996,Control!$F$11)</f>
        <v>&gt;RC</v>
      </c>
      <c r="M31" s="40" t="str">
        <f>VLOOKUP($A31*100+M$3,Control!$A$13:$J$996,Control!$F$11)</f>
        <v>&gt;RC</v>
      </c>
    </row>
    <row r="32" spans="1:13">
      <c r="A32" s="17">
        <v>1949</v>
      </c>
      <c r="B32" s="40" t="str">
        <f>VLOOKUP($A32*100+B$3,Control!$A$13:$J$996,Control!$F$11)</f>
        <v>&gt;RC</v>
      </c>
      <c r="C32" s="40" t="str">
        <f>VLOOKUP($A32*100+C$3,Control!$A$13:$J$996,Control!$F$11)</f>
        <v>&gt;RC</v>
      </c>
      <c r="D32" s="40" t="str">
        <f>VLOOKUP($A32*100+D$3,Control!$A$13:$J$996,Control!$F$11)</f>
        <v>&gt;RC</v>
      </c>
      <c r="E32" s="40" t="str">
        <f>VLOOKUP($A32*100+E$3,Control!$A$13:$J$996,Control!$F$11)</f>
        <v>&lt;RC</v>
      </c>
      <c r="F32" s="40" t="str">
        <f>VLOOKUP($A32*100+F$3,Control!$A$13:$J$996,Control!$F$11)</f>
        <v>&lt;RC</v>
      </c>
      <c r="G32" s="40" t="str">
        <f>VLOOKUP($A32*100+G$3,Control!$A$13:$J$996,Control!$F$11)</f>
        <v>&gt;RC</v>
      </c>
      <c r="H32" s="40" t="str">
        <f>VLOOKUP($A32*100+H$3,Control!$A$13:$J$996,Control!$F$11)</f>
        <v>&gt;RC</v>
      </c>
      <c r="I32" s="40" t="str">
        <f>VLOOKUP($A32*100+I$3,Control!$A$13:$J$996,Control!$F$11)</f>
        <v>&lt;RC</v>
      </c>
      <c r="J32" s="40" t="str">
        <f>VLOOKUP($A32*100+J$3,Control!$A$13:$J$996,Control!$F$11)</f>
        <v>&lt;RC</v>
      </c>
      <c r="K32" s="40" t="str">
        <f>VLOOKUP($A32*100+K$3,Control!$A$13:$J$996,Control!$F$11)</f>
        <v>&lt;RC</v>
      </c>
      <c r="L32" s="40" t="str">
        <f>VLOOKUP($A32*100+L$3,Control!$A$13:$J$996,Control!$F$11)</f>
        <v>&lt;RC</v>
      </c>
      <c r="M32" s="40" t="str">
        <f>VLOOKUP($A32*100+M$3,Control!$A$13:$J$996,Control!$F$11)</f>
        <v>&gt;RC</v>
      </c>
    </row>
    <row r="33" spans="1:13">
      <c r="A33" s="17">
        <v>1950</v>
      </c>
      <c r="B33" s="40" t="str">
        <f>VLOOKUP($A33*100+B$3,Control!$A$13:$J$996,Control!$F$11)</f>
        <v>&gt;RC</v>
      </c>
      <c r="C33" s="40" t="str">
        <f>VLOOKUP($A33*100+C$3,Control!$A$13:$J$996,Control!$F$11)</f>
        <v>&gt;RC</v>
      </c>
      <c r="D33" s="40" t="str">
        <f>VLOOKUP($A33*100+D$3,Control!$A$13:$J$996,Control!$F$11)</f>
        <v>&gt;RC</v>
      </c>
      <c r="E33" s="40" t="str">
        <f>VLOOKUP($A33*100+E$3,Control!$A$13:$J$996,Control!$F$11)</f>
        <v>&gt;RC</v>
      </c>
      <c r="F33" s="40" t="str">
        <f>VLOOKUP($A33*100+F$3,Control!$A$13:$J$996,Control!$F$11)</f>
        <v>&lt;RC</v>
      </c>
      <c r="G33" s="40" t="str">
        <f>VLOOKUP($A33*100+G$3,Control!$A$13:$J$996,Control!$F$11)</f>
        <v>&gt;RC</v>
      </c>
      <c r="H33" s="40" t="str">
        <f>VLOOKUP($A33*100+H$3,Control!$A$13:$J$996,Control!$F$11)</f>
        <v>&gt;RC</v>
      </c>
      <c r="I33" s="40" t="str">
        <f>VLOOKUP($A33*100+I$3,Control!$A$13:$J$996,Control!$F$11)</f>
        <v>&lt;RC</v>
      </c>
      <c r="J33" s="40" t="str">
        <f>VLOOKUP($A33*100+J$3,Control!$A$13:$J$996,Control!$F$11)</f>
        <v>&lt;RC</v>
      </c>
      <c r="K33" s="40" t="str">
        <f>VLOOKUP($A33*100+K$3,Control!$A$13:$J$996,Control!$F$11)</f>
        <v>&lt;RC</v>
      </c>
      <c r="L33" s="40" t="str">
        <f>VLOOKUP($A33*100+L$3,Control!$A$13:$J$996,Control!$F$11)</f>
        <v>&gt;RC</v>
      </c>
      <c r="M33" s="40" t="str">
        <f>VLOOKUP($A33*100+M$3,Control!$A$13:$J$996,Control!$F$11)</f>
        <v>&gt;RC</v>
      </c>
    </row>
    <row r="34" spans="1:13">
      <c r="A34" s="17">
        <v>1951</v>
      </c>
      <c r="B34" s="40" t="str">
        <f>VLOOKUP($A34*100+B$3,Control!$A$13:$J$996,Control!$F$11)</f>
        <v>&gt;RC</v>
      </c>
      <c r="C34" s="40" t="str">
        <f>VLOOKUP($A34*100+C$3,Control!$A$13:$J$996,Control!$F$11)</f>
        <v>&gt;RC</v>
      </c>
      <c r="D34" s="40" t="str">
        <f>VLOOKUP($A34*100+D$3,Control!$A$13:$J$996,Control!$F$11)</f>
        <v>&gt;RC</v>
      </c>
      <c r="E34" s="40" t="str">
        <f>VLOOKUP($A34*100+E$3,Control!$A$13:$J$996,Control!$F$11)</f>
        <v>&gt;RC</v>
      </c>
      <c r="F34" s="40" t="str">
        <f>VLOOKUP($A34*100+F$3,Control!$A$13:$J$996,Control!$F$11)</f>
        <v>&gt;RC</v>
      </c>
      <c r="G34" s="40" t="str">
        <f>VLOOKUP($A34*100+G$3,Control!$A$13:$J$996,Control!$F$11)</f>
        <v>Storage</v>
      </c>
      <c r="H34" s="40" t="str">
        <f>VLOOKUP($A34*100+H$3,Control!$A$13:$J$996,Control!$F$11)</f>
        <v>&gt;RC</v>
      </c>
      <c r="I34" s="40" t="str">
        <f>VLOOKUP($A34*100+I$3,Control!$A$13:$J$996,Control!$F$11)</f>
        <v>&lt;RC</v>
      </c>
      <c r="J34" s="40" t="str">
        <f>VLOOKUP($A34*100+J$3,Control!$A$13:$J$996,Control!$F$11)</f>
        <v>&lt;RC</v>
      </c>
      <c r="K34" s="40" t="str">
        <f>VLOOKUP($A34*100+K$3,Control!$A$13:$J$996,Control!$F$11)</f>
        <v>&lt;RC</v>
      </c>
      <c r="L34" s="40" t="str">
        <f>VLOOKUP($A34*100+L$3,Control!$A$13:$J$996,Control!$F$11)</f>
        <v>&lt;RC</v>
      </c>
      <c r="M34" s="40" t="str">
        <f>VLOOKUP($A34*100+M$3,Control!$A$13:$J$996,Control!$F$11)</f>
        <v>&lt;RC</v>
      </c>
    </row>
    <row r="35" spans="1:13">
      <c r="A35" s="17">
        <v>1952</v>
      </c>
      <c r="B35" s="40" t="str">
        <f>VLOOKUP($A35*100+B$3,Control!$A$13:$J$996,Control!$F$11)</f>
        <v>&gt;RC</v>
      </c>
      <c r="C35" s="40" t="str">
        <f>VLOOKUP($A35*100+C$3,Control!$A$13:$J$996,Control!$F$11)</f>
        <v>&lt;RC</v>
      </c>
      <c r="D35" s="40" t="str">
        <f>VLOOKUP($A35*100+D$3,Control!$A$13:$J$996,Control!$F$11)</f>
        <v>&lt;RC</v>
      </c>
      <c r="E35" s="40" t="str">
        <f>VLOOKUP($A35*100+E$3,Control!$A$13:$J$996,Control!$F$11)</f>
        <v>&lt;RC</v>
      </c>
      <c r="F35" s="40" t="str">
        <f>VLOOKUP($A35*100+F$3,Control!$A$13:$J$996,Control!$F$11)</f>
        <v>&lt;RC</v>
      </c>
      <c r="G35" s="40" t="str">
        <f>VLOOKUP($A35*100+G$3,Control!$A$13:$J$996,Control!$F$11)</f>
        <v>&lt;RC</v>
      </c>
      <c r="H35" s="40" t="str">
        <f>VLOOKUP($A35*100+H$3,Control!$A$13:$J$996,Control!$F$11)</f>
        <v>&lt;RC</v>
      </c>
      <c r="I35" s="40" t="str">
        <f>VLOOKUP($A35*100+I$3,Control!$A$13:$J$996,Control!$F$11)</f>
        <v>&gt;RC</v>
      </c>
      <c r="J35" s="40" t="str">
        <f>VLOOKUP($A35*100+J$3,Control!$A$13:$J$996,Control!$F$11)</f>
        <v>&gt;RC</v>
      </c>
      <c r="K35" s="40" t="str">
        <f>VLOOKUP($A35*100+K$3,Control!$A$13:$J$996,Control!$F$11)</f>
        <v>&lt;RC</v>
      </c>
      <c r="L35" s="40" t="str">
        <f>VLOOKUP($A35*100+L$3,Control!$A$13:$J$996,Control!$F$11)</f>
        <v>&lt;RC</v>
      </c>
      <c r="M35" s="40" t="str">
        <f>VLOOKUP($A35*100+M$3,Control!$A$13:$J$996,Control!$F$11)</f>
        <v>&lt;RC</v>
      </c>
    </row>
    <row r="36" spans="1:13">
      <c r="A36" s="17">
        <v>1953</v>
      </c>
      <c r="B36" s="40" t="str">
        <f>VLOOKUP($A36*100+B$3,Control!$A$13:$J$996,Control!$F$11)</f>
        <v>&lt;RC</v>
      </c>
      <c r="C36" s="40" t="str">
        <f>VLOOKUP($A36*100+C$3,Control!$A$13:$J$996,Control!$F$11)</f>
        <v>&lt;RC</v>
      </c>
      <c r="D36" s="40" t="str">
        <f>VLOOKUP($A36*100+D$3,Control!$A$13:$J$996,Control!$F$11)</f>
        <v>&lt;RC</v>
      </c>
      <c r="E36" s="40" t="str">
        <f>VLOOKUP($A36*100+E$3,Control!$A$13:$J$996,Control!$F$11)</f>
        <v>&lt;RC</v>
      </c>
      <c r="F36" s="40" t="str">
        <f>VLOOKUP($A36*100+F$3,Control!$A$13:$J$996,Control!$F$11)</f>
        <v>&lt;RC</v>
      </c>
      <c r="G36" s="40" t="str">
        <f>VLOOKUP($A36*100+G$3,Control!$A$13:$J$996,Control!$F$11)</f>
        <v>&gt;RC</v>
      </c>
      <c r="H36" s="40" t="str">
        <f>VLOOKUP($A36*100+H$3,Control!$A$13:$J$996,Control!$F$11)</f>
        <v>&gt;RC</v>
      </c>
      <c r="I36" s="40" t="str">
        <f>VLOOKUP($A36*100+I$3,Control!$A$13:$J$996,Control!$F$11)</f>
        <v>&lt;RC</v>
      </c>
      <c r="J36" s="40" t="str">
        <f>VLOOKUP($A36*100+J$3,Control!$A$13:$J$996,Control!$F$11)</f>
        <v>&lt;RC</v>
      </c>
      <c r="K36" s="40" t="str">
        <f>VLOOKUP($A36*100+K$3,Control!$A$13:$J$996,Control!$F$11)</f>
        <v>&gt;RC</v>
      </c>
      <c r="L36" s="40" t="str">
        <f>VLOOKUP($A36*100+L$3,Control!$A$13:$J$996,Control!$F$11)</f>
        <v>&gt;RC</v>
      </c>
      <c r="M36" s="40" t="str">
        <f>VLOOKUP($A36*100+M$3,Control!$A$13:$J$996,Control!$F$11)</f>
        <v>&gt;RC</v>
      </c>
    </row>
    <row r="37" spans="1:13">
      <c r="A37" s="17">
        <v>1954</v>
      </c>
      <c r="B37" s="40" t="str">
        <f>VLOOKUP($A37*100+B$3,Control!$A$13:$J$996,Control!$F$11)</f>
        <v>&gt;RC</v>
      </c>
      <c r="C37" s="40" t="str">
        <f>VLOOKUP($A37*100+C$3,Control!$A$13:$J$996,Control!$F$11)</f>
        <v>@RC</v>
      </c>
      <c r="D37" s="40" t="str">
        <f>VLOOKUP($A37*100+D$3,Control!$A$13:$J$996,Control!$F$11)</f>
        <v>&gt;RC</v>
      </c>
      <c r="E37" s="40" t="str">
        <f>VLOOKUP($A37*100+E$3,Control!$A$13:$J$996,Control!$F$11)</f>
        <v>&lt;RC</v>
      </c>
      <c r="F37" s="40" t="str">
        <f>VLOOKUP($A37*100+F$3,Control!$A$13:$J$996,Control!$F$11)</f>
        <v>&lt;RC</v>
      </c>
      <c r="G37" s="40" t="str">
        <f>VLOOKUP($A37*100+G$3,Control!$A$13:$J$996,Control!$F$11)</f>
        <v>&gt;RC</v>
      </c>
      <c r="H37" s="40" t="str">
        <f>VLOOKUP($A37*100+H$3,Control!$A$13:$J$996,Control!$F$11)</f>
        <v>&gt;RC</v>
      </c>
      <c r="I37" s="40" t="str">
        <f>VLOOKUP($A37*100+I$3,Control!$A$13:$J$996,Control!$F$11)</f>
        <v>&lt;RC</v>
      </c>
      <c r="J37" s="40" t="str">
        <f>VLOOKUP($A37*100+J$3,Control!$A$13:$J$996,Control!$F$11)</f>
        <v>&lt;RC</v>
      </c>
      <c r="K37" s="40" t="str">
        <f>VLOOKUP($A37*100+K$3,Control!$A$13:$J$996,Control!$F$11)</f>
        <v>&lt;RC</v>
      </c>
      <c r="L37" s="40" t="str">
        <f>VLOOKUP($A37*100+L$3,Control!$A$13:$J$996,Control!$F$11)</f>
        <v>&lt;RC</v>
      </c>
      <c r="M37" s="40" t="str">
        <f>VLOOKUP($A37*100+M$3,Control!$A$13:$J$996,Control!$F$11)</f>
        <v>&lt;RC</v>
      </c>
    </row>
    <row r="38" spans="1:13">
      <c r="A38" s="17">
        <v>1955</v>
      </c>
      <c r="B38" s="40" t="str">
        <f>VLOOKUP($A38*100+B$3,Control!$A$13:$J$996,Control!$F$11)</f>
        <v>&lt;RC</v>
      </c>
      <c r="C38" s="40" t="str">
        <f>VLOOKUP($A38*100+C$3,Control!$A$13:$J$996,Control!$F$11)</f>
        <v>&lt;RC</v>
      </c>
      <c r="D38" s="40" t="str">
        <f>VLOOKUP($A38*100+D$3,Control!$A$13:$J$996,Control!$F$11)</f>
        <v>&gt;RC</v>
      </c>
      <c r="E38" s="40" t="str">
        <f>VLOOKUP($A38*100+E$3,Control!$A$13:$J$996,Control!$F$11)</f>
        <v>&lt;RC</v>
      </c>
      <c r="F38" s="40" t="str">
        <f>VLOOKUP($A38*100+F$3,Control!$A$13:$J$996,Control!$F$11)</f>
        <v>&lt;RC</v>
      </c>
      <c r="G38" s="40" t="str">
        <f>VLOOKUP($A38*100+G$3,Control!$A$13:$J$996,Control!$F$11)</f>
        <v>&gt;RC</v>
      </c>
      <c r="H38" s="40" t="str">
        <f>VLOOKUP($A38*100+H$3,Control!$A$13:$J$996,Control!$F$11)</f>
        <v>&gt;RC</v>
      </c>
      <c r="I38" s="40" t="str">
        <f>VLOOKUP($A38*100+I$3,Control!$A$13:$J$996,Control!$F$11)</f>
        <v>&lt;RC</v>
      </c>
      <c r="J38" s="40" t="str">
        <f>VLOOKUP($A38*100+J$3,Control!$A$13:$J$996,Control!$F$11)</f>
        <v>&lt;RC</v>
      </c>
      <c r="K38" s="40" t="str">
        <f>VLOOKUP($A38*100+K$3,Control!$A$13:$J$996,Control!$F$11)</f>
        <v>&lt;RC</v>
      </c>
      <c r="L38" s="40" t="str">
        <f>VLOOKUP($A38*100+L$3,Control!$A$13:$J$996,Control!$F$11)</f>
        <v>&lt;RC</v>
      </c>
      <c r="M38" s="40" t="str">
        <f>VLOOKUP($A38*100+M$3,Control!$A$13:$J$996,Control!$F$11)</f>
        <v>&lt;RC</v>
      </c>
    </row>
    <row r="39" spans="1:13">
      <c r="A39" s="17">
        <v>1956</v>
      </c>
      <c r="B39" s="40" t="str">
        <f>VLOOKUP($A39*100+B$3,Control!$A$13:$J$996,Control!$F$11)</f>
        <v>&lt;RC</v>
      </c>
      <c r="C39" s="40" t="str">
        <f>VLOOKUP($A39*100+C$3,Control!$A$13:$J$996,Control!$F$11)</f>
        <v>&lt;RC</v>
      </c>
      <c r="D39" s="40" t="str">
        <f>VLOOKUP($A39*100+D$3,Control!$A$13:$J$996,Control!$F$11)</f>
        <v>&gt;RC</v>
      </c>
      <c r="E39" s="40" t="str">
        <f>VLOOKUP($A39*100+E$3,Control!$A$13:$J$996,Control!$F$11)</f>
        <v>&gt;RC</v>
      </c>
      <c r="F39" s="40" t="str">
        <f>VLOOKUP($A39*100+F$3,Control!$A$13:$J$996,Control!$F$11)</f>
        <v>&gt;RC</v>
      </c>
      <c r="G39" s="40" t="str">
        <f>VLOOKUP($A39*100+G$3,Control!$A$13:$J$996,Control!$F$11)</f>
        <v>Storage</v>
      </c>
      <c r="H39" s="40" t="str">
        <f>VLOOKUP($A39*100+H$3,Control!$A$13:$J$996,Control!$F$11)</f>
        <v>&lt;RC</v>
      </c>
      <c r="I39" s="40" t="str">
        <f>VLOOKUP($A39*100+I$3,Control!$A$13:$J$996,Control!$F$11)</f>
        <v>&lt;RC</v>
      </c>
      <c r="J39" s="40" t="str">
        <f>VLOOKUP($A39*100+J$3,Control!$A$13:$J$996,Control!$F$11)</f>
        <v>&lt;RC</v>
      </c>
      <c r="K39" s="40" t="str">
        <f>VLOOKUP($A39*100+K$3,Control!$A$13:$J$996,Control!$F$11)</f>
        <v>&lt;RC</v>
      </c>
      <c r="L39" s="40" t="str">
        <f>VLOOKUP($A39*100+L$3,Control!$A$13:$J$996,Control!$F$11)</f>
        <v>&lt;RC</v>
      </c>
      <c r="M39" s="40" t="str">
        <f>VLOOKUP($A39*100+M$3,Control!$A$13:$J$996,Control!$F$11)</f>
        <v>&lt;RC</v>
      </c>
    </row>
    <row r="40" spans="1:13">
      <c r="A40" s="17">
        <v>1957</v>
      </c>
      <c r="B40" s="40" t="str">
        <f>VLOOKUP($A40*100+B$3,Control!$A$13:$J$996,Control!$F$11)</f>
        <v>&gt;RC</v>
      </c>
      <c r="C40" s="40" t="str">
        <f>VLOOKUP($A40*100+C$3,Control!$A$13:$J$996,Control!$F$11)</f>
        <v>@RC</v>
      </c>
      <c r="D40" s="40" t="str">
        <f>VLOOKUP($A40*100+D$3,Control!$A$13:$J$996,Control!$F$11)</f>
        <v>&gt;RC</v>
      </c>
      <c r="E40" s="40" t="str">
        <f>VLOOKUP($A40*100+E$3,Control!$A$13:$J$996,Control!$F$11)</f>
        <v>&lt;RC</v>
      </c>
      <c r="F40" s="40" t="str">
        <f>VLOOKUP($A40*100+F$3,Control!$A$13:$J$996,Control!$F$11)</f>
        <v>&lt;RC</v>
      </c>
      <c r="G40" s="40" t="str">
        <f>VLOOKUP($A40*100+G$3,Control!$A$13:$J$996,Control!$F$11)</f>
        <v>&gt;RC</v>
      </c>
      <c r="H40" s="40" t="str">
        <f>VLOOKUP($A40*100+H$3,Control!$A$13:$J$996,Control!$F$11)</f>
        <v>&gt;RC</v>
      </c>
      <c r="I40" s="40" t="str">
        <f>VLOOKUP($A40*100+I$3,Control!$A$13:$J$996,Control!$F$11)</f>
        <v>&lt;RC</v>
      </c>
      <c r="J40" s="40" t="str">
        <f>VLOOKUP($A40*100+J$3,Control!$A$13:$J$996,Control!$F$11)</f>
        <v>&lt;RC</v>
      </c>
      <c r="K40" s="40" t="str">
        <f>VLOOKUP($A40*100+K$3,Control!$A$13:$J$996,Control!$F$11)</f>
        <v>&lt;RC</v>
      </c>
      <c r="L40" s="40" t="str">
        <f>VLOOKUP($A40*100+L$3,Control!$A$13:$J$996,Control!$F$11)</f>
        <v>&gt;RC</v>
      </c>
      <c r="M40" s="40" t="str">
        <f>VLOOKUP($A40*100+M$3,Control!$A$13:$J$996,Control!$F$11)</f>
        <v>&gt;RC</v>
      </c>
    </row>
    <row r="41" spans="1:13">
      <c r="A41" s="17">
        <v>1958</v>
      </c>
      <c r="B41" s="40" t="str">
        <f>VLOOKUP($A41*100+B$3,Control!$A$13:$J$996,Control!$F$11)</f>
        <v>&gt;RC</v>
      </c>
      <c r="C41" s="40" t="str">
        <f>VLOOKUP($A41*100+C$3,Control!$A$13:$J$996,Control!$F$11)</f>
        <v>&gt;RC</v>
      </c>
      <c r="D41" s="40" t="str">
        <f>VLOOKUP($A41*100+D$3,Control!$A$13:$J$996,Control!$F$11)</f>
        <v>&gt;RC</v>
      </c>
      <c r="E41" s="40" t="str">
        <f>VLOOKUP($A41*100+E$3,Control!$A$13:$J$996,Control!$F$11)</f>
        <v>&gt;RC</v>
      </c>
      <c r="F41" s="40" t="str">
        <f>VLOOKUP($A41*100+F$3,Control!$A$13:$J$996,Control!$F$11)</f>
        <v>&gt;RC</v>
      </c>
      <c r="G41" s="40" t="str">
        <f>VLOOKUP($A41*100+G$3,Control!$A$13:$J$996,Control!$F$11)</f>
        <v>Storage</v>
      </c>
      <c r="H41" s="40" t="str">
        <f>VLOOKUP($A41*100+H$3,Control!$A$13:$J$996,Control!$F$11)</f>
        <v>&lt;RC</v>
      </c>
      <c r="I41" s="40" t="str">
        <f>VLOOKUP($A41*100+I$3,Control!$A$13:$J$996,Control!$F$11)</f>
        <v>&gt;RC</v>
      </c>
      <c r="J41" s="40" t="str">
        <f>VLOOKUP($A41*100+J$3,Control!$A$13:$J$996,Control!$F$11)</f>
        <v>&gt;RC</v>
      </c>
      <c r="K41" s="40" t="str">
        <f>VLOOKUP($A41*100+K$3,Control!$A$13:$J$996,Control!$F$11)</f>
        <v>&lt;RC</v>
      </c>
      <c r="L41" s="40" t="str">
        <f>VLOOKUP($A41*100+L$3,Control!$A$13:$J$996,Control!$F$11)</f>
        <v>&lt;RC</v>
      </c>
      <c r="M41" s="40" t="str">
        <f>VLOOKUP($A41*100+M$3,Control!$A$13:$J$996,Control!$F$11)</f>
        <v>&lt;RC</v>
      </c>
    </row>
    <row r="42" spans="1:13">
      <c r="A42" s="17">
        <v>1959</v>
      </c>
      <c r="B42" s="40" t="str">
        <f>VLOOKUP($A42*100+B$3,Control!$A$13:$J$996,Control!$F$11)</f>
        <v>&gt;RC</v>
      </c>
      <c r="C42" s="40" t="str">
        <f>VLOOKUP($A42*100+C$3,Control!$A$13:$J$996,Control!$F$11)</f>
        <v>@RC</v>
      </c>
      <c r="D42" s="40" t="str">
        <f>VLOOKUP($A42*100+D$3,Control!$A$13:$J$996,Control!$F$11)</f>
        <v>&lt;RC</v>
      </c>
      <c r="E42" s="40" t="str">
        <f>VLOOKUP($A42*100+E$3,Control!$A$13:$J$996,Control!$F$11)</f>
        <v>&lt;RC</v>
      </c>
      <c r="F42" s="40" t="str">
        <f>VLOOKUP($A42*100+F$3,Control!$A$13:$J$996,Control!$F$11)</f>
        <v>&lt;RC</v>
      </c>
      <c r="G42" s="40" t="str">
        <f>VLOOKUP($A42*100+G$3,Control!$A$13:$J$996,Control!$F$11)</f>
        <v>&gt;RC</v>
      </c>
      <c r="H42" s="40" t="str">
        <f>VLOOKUP($A42*100+H$3,Control!$A$13:$J$996,Control!$F$11)</f>
        <v>&gt;RC</v>
      </c>
      <c r="I42" s="40" t="str">
        <f>VLOOKUP($A42*100+I$3,Control!$A$13:$J$996,Control!$F$11)</f>
        <v>&lt;RC</v>
      </c>
      <c r="J42" s="40" t="str">
        <f>VLOOKUP($A42*100+J$3,Control!$A$13:$J$996,Control!$F$11)</f>
        <v>&lt;RC</v>
      </c>
      <c r="K42" s="40" t="str">
        <f>VLOOKUP($A42*100+K$3,Control!$A$13:$J$996,Control!$F$11)</f>
        <v>&lt;RC</v>
      </c>
      <c r="L42" s="40" t="str">
        <f>VLOOKUP($A42*100+L$3,Control!$A$13:$J$996,Control!$F$11)</f>
        <v>&lt;RC</v>
      </c>
      <c r="M42" s="40" t="str">
        <f>VLOOKUP($A42*100+M$3,Control!$A$13:$J$996,Control!$F$11)</f>
        <v>&gt;RC</v>
      </c>
    </row>
    <row r="43" spans="1:13">
      <c r="A43" s="17">
        <v>1960</v>
      </c>
      <c r="B43" s="40" t="str">
        <f>VLOOKUP($A43*100+B$3,Control!$A$13:$J$996,Control!$F$11)</f>
        <v>&gt;RC</v>
      </c>
      <c r="C43" s="40" t="str">
        <f>VLOOKUP($A43*100+C$3,Control!$A$13:$J$996,Control!$F$11)</f>
        <v>@RC</v>
      </c>
      <c r="D43" s="40" t="str">
        <f>VLOOKUP($A43*100+D$3,Control!$A$13:$J$996,Control!$F$11)</f>
        <v>@RC</v>
      </c>
      <c r="E43" s="40" t="str">
        <f>VLOOKUP($A43*100+E$3,Control!$A$13:$J$996,Control!$F$11)</f>
        <v>&lt;RC</v>
      </c>
      <c r="F43" s="40" t="str">
        <f>VLOOKUP($A43*100+F$3,Control!$A$13:$J$996,Control!$F$11)</f>
        <v>&lt;RC</v>
      </c>
      <c r="G43" s="40" t="str">
        <f>VLOOKUP($A43*100+G$3,Control!$A$13:$J$996,Control!$F$11)</f>
        <v>&gt;RC</v>
      </c>
      <c r="H43" s="40" t="str">
        <f>VLOOKUP($A43*100+H$3,Control!$A$13:$J$996,Control!$F$11)</f>
        <v>&gt;RC</v>
      </c>
      <c r="I43" s="40" t="str">
        <f>VLOOKUP($A43*100+I$3,Control!$A$13:$J$996,Control!$F$11)</f>
        <v>&gt;RC</v>
      </c>
      <c r="J43" s="40" t="str">
        <f>VLOOKUP($A43*100+J$3,Control!$A$13:$J$996,Control!$F$11)</f>
        <v>&lt;RC</v>
      </c>
      <c r="K43" s="40" t="str">
        <f>VLOOKUP($A43*100+K$3,Control!$A$13:$J$996,Control!$F$11)</f>
        <v>&lt;RC</v>
      </c>
      <c r="L43" s="40" t="str">
        <f>VLOOKUP($A43*100+L$3,Control!$A$13:$J$996,Control!$F$11)</f>
        <v>&lt;RC</v>
      </c>
      <c r="M43" s="40" t="str">
        <f>VLOOKUP($A43*100+M$3,Control!$A$13:$J$996,Control!$F$11)</f>
        <v>&gt;RC</v>
      </c>
    </row>
    <row r="44" spans="1:13">
      <c r="A44" s="17">
        <v>1961</v>
      </c>
      <c r="B44" s="40" t="str">
        <f>VLOOKUP($A44*100+B$3,Control!$A$13:$J$996,Control!$F$11)</f>
        <v>&gt;RC</v>
      </c>
      <c r="C44" s="40" t="str">
        <f>VLOOKUP($A44*100+C$3,Control!$A$13:$J$996,Control!$F$11)</f>
        <v>&gt;RC</v>
      </c>
      <c r="D44" s="40" t="str">
        <f>VLOOKUP($A44*100+D$3,Control!$A$13:$J$996,Control!$F$11)</f>
        <v>&gt;RC</v>
      </c>
      <c r="E44" s="40" t="str">
        <f>VLOOKUP($A44*100+E$3,Control!$A$13:$J$996,Control!$F$11)</f>
        <v>&lt;RC</v>
      </c>
      <c r="F44" s="40" t="str">
        <f>VLOOKUP($A44*100+F$3,Control!$A$13:$J$996,Control!$F$11)</f>
        <v>&lt;RC</v>
      </c>
      <c r="G44" s="40" t="str">
        <f>VLOOKUP($A44*100+G$3,Control!$A$13:$J$996,Control!$F$11)</f>
        <v>&gt;RC</v>
      </c>
      <c r="H44" s="40" t="str">
        <f>VLOOKUP($A44*100+H$3,Control!$A$13:$J$996,Control!$F$11)</f>
        <v>&gt;RC</v>
      </c>
      <c r="I44" s="40" t="str">
        <f>VLOOKUP($A44*100+I$3,Control!$A$13:$J$996,Control!$F$11)</f>
        <v>&lt;RC</v>
      </c>
      <c r="J44" s="40" t="str">
        <f>VLOOKUP($A44*100+J$3,Control!$A$13:$J$996,Control!$F$11)</f>
        <v>&lt;RC</v>
      </c>
      <c r="K44" s="40" t="str">
        <f>VLOOKUP($A44*100+K$3,Control!$A$13:$J$996,Control!$F$11)</f>
        <v>&lt;RC</v>
      </c>
      <c r="L44" s="40" t="str">
        <f>VLOOKUP($A44*100+L$3,Control!$A$13:$J$996,Control!$F$11)</f>
        <v>&lt;RC</v>
      </c>
      <c r="M44" s="40" t="str">
        <f>VLOOKUP($A44*100+M$3,Control!$A$13:$J$996,Control!$F$11)</f>
        <v>&gt;RC</v>
      </c>
    </row>
    <row r="45" spans="1:13">
      <c r="A45" s="17">
        <v>1962</v>
      </c>
      <c r="B45" s="40" t="str">
        <f>VLOOKUP($A45*100+B$3,Control!$A$13:$J$996,Control!$F$11)</f>
        <v>&gt;RC</v>
      </c>
      <c r="C45" s="40" t="str">
        <f>VLOOKUP($A45*100+C$3,Control!$A$13:$J$996,Control!$F$11)</f>
        <v>@RC</v>
      </c>
      <c r="D45" s="40" t="str">
        <f>VLOOKUP($A45*100+D$3,Control!$A$13:$J$996,Control!$F$11)</f>
        <v>&lt;RC</v>
      </c>
      <c r="E45" s="40" t="str">
        <f>VLOOKUP($A45*100+E$3,Control!$A$13:$J$996,Control!$F$11)</f>
        <v>&lt;RC</v>
      </c>
      <c r="F45" s="40" t="str">
        <f>VLOOKUP($A45*100+F$3,Control!$A$13:$J$996,Control!$F$11)</f>
        <v>&lt;RC</v>
      </c>
      <c r="G45" s="40" t="str">
        <f>VLOOKUP($A45*100+G$3,Control!$A$13:$J$996,Control!$F$11)</f>
        <v>&gt;RC</v>
      </c>
      <c r="H45" s="40" t="str">
        <f>VLOOKUP($A45*100+H$3,Control!$A$13:$J$996,Control!$F$11)</f>
        <v>&gt;RC</v>
      </c>
      <c r="I45" s="40" t="str">
        <f>VLOOKUP($A45*100+I$3,Control!$A$13:$J$996,Control!$F$11)</f>
        <v>&lt;RC</v>
      </c>
      <c r="J45" s="40" t="str">
        <f>VLOOKUP($A45*100+J$3,Control!$A$13:$J$996,Control!$F$11)</f>
        <v>&lt;RC</v>
      </c>
      <c r="K45" s="40" t="str">
        <f>VLOOKUP($A45*100+K$3,Control!$A$13:$J$996,Control!$F$11)</f>
        <v>&lt;RC</v>
      </c>
      <c r="L45" s="40" t="str">
        <f>VLOOKUP($A45*100+L$3,Control!$A$13:$J$996,Control!$F$11)</f>
        <v>&gt;RC</v>
      </c>
      <c r="M45" s="40" t="str">
        <f>VLOOKUP($A45*100+M$3,Control!$A$13:$J$996,Control!$F$11)</f>
        <v>&gt;RC</v>
      </c>
    </row>
    <row r="46" spans="1:13">
      <c r="A46" s="17">
        <v>1963</v>
      </c>
      <c r="B46" s="40" t="str">
        <f>VLOOKUP($A46*100+B$3,Control!$A$13:$J$996,Control!$F$11)</f>
        <v>&gt;RC</v>
      </c>
      <c r="C46" s="40" t="str">
        <f>VLOOKUP($A46*100+C$3,Control!$A$13:$J$996,Control!$F$11)</f>
        <v>&gt;RC</v>
      </c>
      <c r="D46" s="40" t="str">
        <f>VLOOKUP($A46*100+D$3,Control!$A$13:$J$996,Control!$F$11)</f>
        <v>&gt;RC</v>
      </c>
      <c r="E46" s="40" t="str">
        <f>VLOOKUP($A46*100+E$3,Control!$A$13:$J$996,Control!$F$11)</f>
        <v>&gt;RC</v>
      </c>
      <c r="F46" s="40" t="str">
        <f>VLOOKUP($A46*100+F$3,Control!$A$13:$J$996,Control!$F$11)</f>
        <v>&gt;RC</v>
      </c>
      <c r="G46" s="40" t="str">
        <f>VLOOKUP($A46*100+G$3,Control!$A$13:$J$996,Control!$F$11)</f>
        <v>&gt;RC</v>
      </c>
      <c r="H46" s="40" t="str">
        <f>VLOOKUP($A46*100+H$3,Control!$A$13:$J$996,Control!$F$11)</f>
        <v>&gt;RC</v>
      </c>
      <c r="I46" s="40" t="str">
        <f>VLOOKUP($A46*100+I$3,Control!$A$13:$J$996,Control!$F$11)</f>
        <v>&lt;RC</v>
      </c>
      <c r="J46" s="40" t="str">
        <f>VLOOKUP($A46*100+J$3,Control!$A$13:$J$996,Control!$F$11)</f>
        <v>&lt;RC</v>
      </c>
      <c r="K46" s="40" t="str">
        <f>VLOOKUP($A46*100+K$3,Control!$A$13:$J$996,Control!$F$11)</f>
        <v>&lt;RC</v>
      </c>
      <c r="L46" s="40" t="str">
        <f>VLOOKUP($A46*100+L$3,Control!$A$13:$J$996,Control!$F$11)</f>
        <v>&gt;RC</v>
      </c>
      <c r="M46" s="40" t="str">
        <f>VLOOKUP($A46*100+M$3,Control!$A$13:$J$996,Control!$F$11)</f>
        <v>&gt;RC</v>
      </c>
    </row>
    <row r="47" spans="1:13">
      <c r="A47" s="17">
        <v>1964</v>
      </c>
      <c r="B47" s="40" t="str">
        <f>VLOOKUP($A47*100+B$3,Control!$A$13:$J$996,Control!$F$11)</f>
        <v>&gt;RC</v>
      </c>
      <c r="C47" s="40" t="str">
        <f>VLOOKUP($A47*100+C$3,Control!$A$13:$J$996,Control!$F$11)</f>
        <v>&gt;RC</v>
      </c>
      <c r="D47" s="40" t="str">
        <f>VLOOKUP($A47*100+D$3,Control!$A$13:$J$996,Control!$F$11)</f>
        <v>&gt;RC</v>
      </c>
      <c r="E47" s="40" t="str">
        <f>VLOOKUP($A47*100+E$3,Control!$A$13:$J$996,Control!$F$11)</f>
        <v>&gt;RC</v>
      </c>
      <c r="F47" s="40" t="str">
        <f>VLOOKUP($A47*100+F$3,Control!$A$13:$J$996,Control!$F$11)</f>
        <v>&lt;RC</v>
      </c>
      <c r="G47" s="40" t="str">
        <f>VLOOKUP($A47*100+G$3,Control!$A$13:$J$996,Control!$F$11)</f>
        <v>&gt;RC</v>
      </c>
      <c r="H47" s="40" t="str">
        <f>VLOOKUP($A47*100+H$3,Control!$A$13:$J$996,Control!$F$11)</f>
        <v>&gt;RC</v>
      </c>
      <c r="I47" s="40" t="str">
        <f>VLOOKUP($A47*100+I$3,Control!$A$13:$J$996,Control!$F$11)</f>
        <v>&lt;RC</v>
      </c>
      <c r="J47" s="40" t="str">
        <f>VLOOKUP($A47*100+J$3,Control!$A$13:$J$996,Control!$F$11)</f>
        <v>&lt;RC</v>
      </c>
      <c r="K47" s="40" t="str">
        <f>VLOOKUP($A47*100+K$3,Control!$A$13:$J$996,Control!$F$11)</f>
        <v>&lt;RC</v>
      </c>
      <c r="L47" s="40" t="str">
        <f>VLOOKUP($A47*100+L$3,Control!$A$13:$J$996,Control!$F$11)</f>
        <v>&lt;RC</v>
      </c>
      <c r="M47" s="40" t="str">
        <f>VLOOKUP($A47*100+M$3,Control!$A$13:$J$996,Control!$F$11)</f>
        <v>&lt;RC</v>
      </c>
    </row>
    <row r="48" spans="1:13">
      <c r="A48" s="17">
        <v>1965</v>
      </c>
      <c r="B48" s="40" t="str">
        <f>VLOOKUP($A48*100+B$3,Control!$A$13:$J$996,Control!$F$11)</f>
        <v>&gt;RC</v>
      </c>
      <c r="C48" s="40" t="str">
        <f>VLOOKUP($A48*100+C$3,Control!$A$13:$J$996,Control!$F$11)</f>
        <v>&gt;RC</v>
      </c>
      <c r="D48" s="40" t="str">
        <f>VLOOKUP($A48*100+D$3,Control!$A$13:$J$996,Control!$F$11)</f>
        <v>&gt;RC</v>
      </c>
      <c r="E48" s="40" t="str">
        <f>VLOOKUP($A48*100+E$3,Control!$A$13:$J$996,Control!$F$11)</f>
        <v>&gt;RC</v>
      </c>
      <c r="F48" s="40" t="str">
        <f>VLOOKUP($A48*100+F$3,Control!$A$13:$J$996,Control!$F$11)</f>
        <v>&gt;RC</v>
      </c>
      <c r="G48" s="40" t="str">
        <f>VLOOKUP($A48*100+G$3,Control!$A$13:$J$996,Control!$F$11)</f>
        <v>Storage</v>
      </c>
      <c r="H48" s="40" t="str">
        <f>VLOOKUP($A48*100+H$3,Control!$A$13:$J$996,Control!$F$11)</f>
        <v>&lt;RC</v>
      </c>
      <c r="I48" s="40" t="str">
        <f>VLOOKUP($A48*100+I$3,Control!$A$13:$J$996,Control!$F$11)</f>
        <v>&lt;RC</v>
      </c>
      <c r="J48" s="40" t="str">
        <f>VLOOKUP($A48*100+J$3,Control!$A$13:$J$996,Control!$F$11)</f>
        <v>&lt;RC</v>
      </c>
      <c r="K48" s="40" t="str">
        <f>VLOOKUP($A48*100+K$3,Control!$A$13:$J$996,Control!$F$11)</f>
        <v>&lt;RC</v>
      </c>
      <c r="L48" s="40" t="str">
        <f>VLOOKUP($A48*100+L$3,Control!$A$13:$J$996,Control!$F$11)</f>
        <v>&lt;RC</v>
      </c>
      <c r="M48" s="40" t="str">
        <f>VLOOKUP($A48*100+M$3,Control!$A$13:$J$996,Control!$F$11)</f>
        <v>&lt;RC</v>
      </c>
    </row>
    <row r="49" spans="1:13">
      <c r="A49" s="17">
        <v>1966</v>
      </c>
      <c r="B49" s="40" t="str">
        <f>VLOOKUP($A49*100+B$3,Control!$A$13:$J$996,Control!$F$11)</f>
        <v>&lt;RC</v>
      </c>
      <c r="C49" s="40" t="str">
        <f>VLOOKUP($A49*100+C$3,Control!$A$13:$J$996,Control!$F$11)</f>
        <v>&lt;RC</v>
      </c>
      <c r="D49" s="40" t="str">
        <f>VLOOKUP($A49*100+D$3,Control!$A$13:$J$996,Control!$F$11)</f>
        <v>&lt;RC</v>
      </c>
      <c r="E49" s="40" t="str">
        <f>VLOOKUP($A49*100+E$3,Control!$A$13:$J$996,Control!$F$11)</f>
        <v>&lt;RC</v>
      </c>
      <c r="F49" s="40" t="str">
        <f>VLOOKUP($A49*100+F$3,Control!$A$13:$J$996,Control!$F$11)</f>
        <v>&lt;RC</v>
      </c>
      <c r="G49" s="40" t="str">
        <f>VLOOKUP($A49*100+G$3,Control!$A$13:$J$996,Control!$F$11)</f>
        <v>&gt;RC</v>
      </c>
      <c r="H49" s="40" t="str">
        <f>VLOOKUP($A49*100+H$3,Control!$A$13:$J$996,Control!$F$11)</f>
        <v>&gt;RC</v>
      </c>
      <c r="I49" s="40" t="str">
        <f>VLOOKUP($A49*100+I$3,Control!$A$13:$J$996,Control!$F$11)</f>
        <v>&lt;RC</v>
      </c>
      <c r="J49" s="40" t="str">
        <f>VLOOKUP($A49*100+J$3,Control!$A$13:$J$996,Control!$F$11)</f>
        <v>&lt;RC</v>
      </c>
      <c r="K49" s="40" t="str">
        <f>VLOOKUP($A49*100+K$3,Control!$A$13:$J$996,Control!$F$11)</f>
        <v>&lt;RC</v>
      </c>
      <c r="L49" s="40" t="str">
        <f>VLOOKUP($A49*100+L$3,Control!$A$13:$J$996,Control!$F$11)</f>
        <v>&lt;RC</v>
      </c>
      <c r="M49" s="40" t="str">
        <f>VLOOKUP($A49*100+M$3,Control!$A$13:$J$996,Control!$F$11)</f>
        <v>&lt;RC</v>
      </c>
    </row>
    <row r="50" spans="1:13">
      <c r="A50" s="17">
        <v>1967</v>
      </c>
      <c r="B50" s="40" t="str">
        <f>VLOOKUP($A50*100+B$3,Control!$A$13:$J$996,Control!$F$11)</f>
        <v>&gt;RC</v>
      </c>
      <c r="C50" s="40" t="str">
        <f>VLOOKUP($A50*100+C$3,Control!$A$13:$J$996,Control!$F$11)</f>
        <v>&gt;RC</v>
      </c>
      <c r="D50" s="40" t="str">
        <f>VLOOKUP($A50*100+D$3,Control!$A$13:$J$996,Control!$F$11)</f>
        <v>&gt;RC</v>
      </c>
      <c r="E50" s="40" t="str">
        <f>VLOOKUP($A50*100+E$3,Control!$A$13:$J$996,Control!$F$11)</f>
        <v>&gt;RC</v>
      </c>
      <c r="F50" s="40" t="str">
        <f>VLOOKUP($A50*100+F$3,Control!$A$13:$J$996,Control!$F$11)</f>
        <v>&gt;RC</v>
      </c>
      <c r="G50" s="40" t="str">
        <f>VLOOKUP($A50*100+G$3,Control!$A$13:$J$996,Control!$F$11)</f>
        <v>&lt;RC</v>
      </c>
      <c r="H50" s="40" t="str">
        <f>VLOOKUP($A50*100+H$3,Control!$A$13:$J$996,Control!$F$11)</f>
        <v>&lt;RC</v>
      </c>
      <c r="I50" s="40" t="str">
        <f>VLOOKUP($A50*100+I$3,Control!$A$13:$J$996,Control!$F$11)</f>
        <v>&gt;RC</v>
      </c>
      <c r="J50" s="40" t="str">
        <f>VLOOKUP($A50*100+J$3,Control!$A$13:$J$996,Control!$F$11)</f>
        <v>&gt;RC</v>
      </c>
      <c r="K50" s="40" t="str">
        <f>VLOOKUP($A50*100+K$3,Control!$A$13:$J$996,Control!$F$11)</f>
        <v>&lt;RC</v>
      </c>
      <c r="L50" s="40" t="str">
        <f>VLOOKUP($A50*100+L$3,Control!$A$13:$J$996,Control!$F$11)</f>
        <v>&gt;RC</v>
      </c>
      <c r="M50" s="40" t="str">
        <f>VLOOKUP($A50*100+M$3,Control!$A$13:$J$996,Control!$F$11)</f>
        <v>&gt;RC</v>
      </c>
    </row>
    <row r="51" spans="1:13">
      <c r="A51" s="17">
        <v>1968</v>
      </c>
      <c r="B51" s="40" t="str">
        <f>VLOOKUP($A51*100+B$3,Control!$A$13:$J$996,Control!$F$11)</f>
        <v>&gt;RC</v>
      </c>
      <c r="C51" s="40" t="str">
        <f>VLOOKUP($A51*100+C$3,Control!$A$13:$J$996,Control!$F$11)</f>
        <v>&gt;RC</v>
      </c>
      <c r="D51" s="40" t="str">
        <f>VLOOKUP($A51*100+D$3,Control!$A$13:$J$996,Control!$F$11)</f>
        <v>&gt;RC</v>
      </c>
      <c r="E51" s="40" t="str">
        <f>VLOOKUP($A51*100+E$3,Control!$A$13:$J$996,Control!$F$11)</f>
        <v>&lt;RC</v>
      </c>
      <c r="F51" s="40" t="str">
        <f>VLOOKUP($A51*100+F$3,Control!$A$13:$J$996,Control!$F$11)</f>
        <v>&lt;RC</v>
      </c>
      <c r="G51" s="40" t="str">
        <f>VLOOKUP($A51*100+G$3,Control!$A$13:$J$996,Control!$F$11)</f>
        <v>&gt;RC</v>
      </c>
      <c r="H51" s="40" t="str">
        <f>VLOOKUP($A51*100+H$3,Control!$A$13:$J$996,Control!$F$11)</f>
        <v>&gt;RC</v>
      </c>
      <c r="I51" s="40" t="str">
        <f>VLOOKUP($A51*100+I$3,Control!$A$13:$J$996,Control!$F$11)</f>
        <v>&lt;RC</v>
      </c>
      <c r="J51" s="40" t="str">
        <f>VLOOKUP($A51*100+J$3,Control!$A$13:$J$996,Control!$F$11)</f>
        <v>&lt;RC</v>
      </c>
      <c r="K51" s="40" t="str">
        <f>VLOOKUP($A51*100+K$3,Control!$A$13:$J$996,Control!$F$11)</f>
        <v>&lt;RC</v>
      </c>
      <c r="L51" s="40" t="str">
        <f>VLOOKUP($A51*100+L$3,Control!$A$13:$J$996,Control!$F$11)</f>
        <v>&lt;RC</v>
      </c>
      <c r="M51" s="40" t="str">
        <f>VLOOKUP($A51*100+M$3,Control!$A$13:$J$996,Control!$F$11)</f>
        <v>&lt;RC</v>
      </c>
    </row>
    <row r="52" spans="1:13">
      <c r="A52" s="17">
        <v>1969</v>
      </c>
      <c r="B52" s="40" t="str">
        <f>VLOOKUP($A52*100+B$3,Control!$A$13:$J$996,Control!$F$11)</f>
        <v>&gt;RC</v>
      </c>
      <c r="C52" s="40" t="str">
        <f>VLOOKUP($A52*100+C$3,Control!$A$13:$J$996,Control!$F$11)</f>
        <v>&gt;RC</v>
      </c>
      <c r="D52" s="40" t="str">
        <f>VLOOKUP($A52*100+D$3,Control!$A$13:$J$996,Control!$F$11)</f>
        <v>&gt;RC</v>
      </c>
      <c r="E52" s="40" t="str">
        <f>VLOOKUP($A52*100+E$3,Control!$A$13:$J$996,Control!$F$11)</f>
        <v>&gt;RC</v>
      </c>
      <c r="F52" s="40" t="str">
        <f>VLOOKUP($A52*100+F$3,Control!$A$13:$J$996,Control!$F$11)</f>
        <v>&gt;RC</v>
      </c>
      <c r="G52" s="40" t="str">
        <f>VLOOKUP($A52*100+G$3,Control!$A$13:$J$996,Control!$F$11)</f>
        <v>Storage</v>
      </c>
      <c r="H52" s="40" t="str">
        <f>VLOOKUP($A52*100+H$3,Control!$A$13:$J$996,Control!$F$11)</f>
        <v>&lt;RC</v>
      </c>
      <c r="I52" s="40" t="str">
        <f>VLOOKUP($A52*100+I$3,Control!$A$13:$J$996,Control!$F$11)</f>
        <v>Storage</v>
      </c>
      <c r="J52" s="40" t="str">
        <f>VLOOKUP($A52*100+J$3,Control!$A$13:$J$996,Control!$F$11)</f>
        <v>&gt;RC</v>
      </c>
      <c r="K52" s="40" t="str">
        <f>VLOOKUP($A52*100+K$3,Control!$A$13:$J$996,Control!$F$11)</f>
        <v>&lt;RC</v>
      </c>
      <c r="L52" s="40" t="str">
        <f>VLOOKUP($A52*100+L$3,Control!$A$13:$J$996,Control!$F$11)</f>
        <v>&gt;RC</v>
      </c>
      <c r="M52" s="40" t="str">
        <f>VLOOKUP($A52*100+M$3,Control!$A$13:$J$996,Control!$F$11)</f>
        <v>&gt;RC</v>
      </c>
    </row>
    <row r="53" spans="1:13">
      <c r="A53" s="17">
        <v>1970</v>
      </c>
      <c r="B53" s="40" t="str">
        <f>VLOOKUP($A53*100+B$3,Control!$A$13:$J$996,Control!$F$11)</f>
        <v>&gt;RC</v>
      </c>
      <c r="C53" s="40" t="str">
        <f>VLOOKUP($A53*100+C$3,Control!$A$13:$J$996,Control!$F$11)</f>
        <v>&gt;RC</v>
      </c>
      <c r="D53" s="40" t="str">
        <f>VLOOKUP($A53*100+D$3,Control!$A$13:$J$996,Control!$F$11)</f>
        <v>&gt;RC</v>
      </c>
      <c r="E53" s="40" t="str">
        <f>VLOOKUP($A53*100+E$3,Control!$A$13:$J$996,Control!$F$11)</f>
        <v>&gt;RC</v>
      </c>
      <c r="F53" s="40" t="str">
        <f>VLOOKUP($A53*100+F$3,Control!$A$13:$J$996,Control!$F$11)</f>
        <v>&gt;RC</v>
      </c>
      <c r="G53" s="40" t="str">
        <f>VLOOKUP($A53*100+G$3,Control!$A$13:$J$996,Control!$F$11)</f>
        <v>Storage</v>
      </c>
      <c r="H53" s="40" t="str">
        <f>VLOOKUP($A53*100+H$3,Control!$A$13:$J$996,Control!$F$11)</f>
        <v>&gt;RC</v>
      </c>
      <c r="I53" s="40" t="str">
        <f>VLOOKUP($A53*100+I$3,Control!$A$13:$J$996,Control!$F$11)</f>
        <v>&lt;RC</v>
      </c>
      <c r="J53" s="40" t="str">
        <f>VLOOKUP($A53*100+J$3,Control!$A$13:$J$996,Control!$F$11)</f>
        <v>&lt;RC</v>
      </c>
      <c r="K53" s="40" t="str">
        <f>VLOOKUP($A53*100+K$3,Control!$A$13:$J$996,Control!$F$11)</f>
        <v>&lt;RC</v>
      </c>
      <c r="L53" s="40" t="str">
        <f>VLOOKUP($A53*100+L$3,Control!$A$13:$J$996,Control!$F$11)</f>
        <v>&lt;RC</v>
      </c>
      <c r="M53" s="40" t="str">
        <f>VLOOKUP($A53*100+M$3,Control!$A$13:$J$996,Control!$F$11)</f>
        <v>&lt;RC</v>
      </c>
    </row>
    <row r="54" spans="1:13">
      <c r="A54" s="17">
        <v>1971</v>
      </c>
      <c r="B54" s="40" t="str">
        <f>VLOOKUP($A54*100+B$3,Control!$A$13:$J$996,Control!$F$11)</f>
        <v>&lt;RC</v>
      </c>
      <c r="C54" s="40" t="str">
        <f>VLOOKUP($A54*100+C$3,Control!$A$13:$J$996,Control!$F$11)</f>
        <v>@RC</v>
      </c>
      <c r="D54" s="40" t="str">
        <f>VLOOKUP($A54*100+D$3,Control!$A$13:$J$996,Control!$F$11)</f>
        <v>&gt;RC</v>
      </c>
      <c r="E54" s="40" t="str">
        <f>VLOOKUP($A54*100+E$3,Control!$A$13:$J$996,Control!$F$11)</f>
        <v>&gt;RC</v>
      </c>
      <c r="F54" s="40" t="str">
        <f>VLOOKUP($A54*100+F$3,Control!$A$13:$J$996,Control!$F$11)</f>
        <v>&gt;RC</v>
      </c>
      <c r="G54" s="40" t="str">
        <f>VLOOKUP($A54*100+G$3,Control!$A$13:$J$996,Control!$F$11)</f>
        <v>&gt;RC</v>
      </c>
      <c r="H54" s="40" t="str">
        <f>VLOOKUP($A54*100+H$3,Control!$A$13:$J$996,Control!$F$11)</f>
        <v>&gt;RC</v>
      </c>
      <c r="I54" s="40" t="str">
        <f>VLOOKUP($A54*100+I$3,Control!$A$13:$J$996,Control!$F$11)</f>
        <v>&lt;RC</v>
      </c>
      <c r="J54" s="40" t="str">
        <f>VLOOKUP($A54*100+J$3,Control!$A$13:$J$996,Control!$F$11)</f>
        <v>&lt;RC</v>
      </c>
      <c r="K54" s="40" t="str">
        <f>VLOOKUP($A54*100+K$3,Control!$A$13:$J$996,Control!$F$11)</f>
        <v>&lt;RC</v>
      </c>
      <c r="L54" s="40" t="str">
        <f>VLOOKUP($A54*100+L$3,Control!$A$13:$J$996,Control!$F$11)</f>
        <v>&gt;RC</v>
      </c>
      <c r="M54" s="40" t="str">
        <f>VLOOKUP($A54*100+M$3,Control!$A$13:$J$996,Control!$F$11)</f>
        <v>&gt;RC</v>
      </c>
    </row>
    <row r="55" spans="1:13">
      <c r="A55" s="17">
        <v>1972</v>
      </c>
      <c r="B55" s="40" t="str">
        <f>VLOOKUP($A55*100+B$3,Control!$A$13:$J$996,Control!$F$11)</f>
        <v>&gt;RC</v>
      </c>
      <c r="C55" s="40" t="str">
        <f>VLOOKUP($A55*100+C$3,Control!$A$13:$J$996,Control!$F$11)</f>
        <v>@RC</v>
      </c>
      <c r="D55" s="40" t="str">
        <f>VLOOKUP($A55*100+D$3,Control!$A$13:$J$996,Control!$F$11)</f>
        <v>&gt;RC</v>
      </c>
      <c r="E55" s="40" t="str">
        <f>VLOOKUP($A55*100+E$3,Control!$A$13:$J$996,Control!$F$11)</f>
        <v>&gt;RC</v>
      </c>
      <c r="F55" s="40" t="str">
        <f>VLOOKUP($A55*100+F$3,Control!$A$13:$J$996,Control!$F$11)</f>
        <v>&lt;RC</v>
      </c>
      <c r="G55" s="40" t="str">
        <f>VLOOKUP($A55*100+G$3,Control!$A$13:$J$996,Control!$F$11)</f>
        <v>&gt;RC</v>
      </c>
      <c r="H55" s="40" t="str">
        <f>VLOOKUP($A55*100+H$3,Control!$A$13:$J$996,Control!$F$11)</f>
        <v>&gt;RC</v>
      </c>
      <c r="I55" s="40" t="str">
        <f>VLOOKUP($A55*100+I$3,Control!$A$13:$J$996,Control!$F$11)</f>
        <v>&lt;RC</v>
      </c>
      <c r="J55" s="40" t="str">
        <f>VLOOKUP($A55*100+J$3,Control!$A$13:$J$996,Control!$F$11)</f>
        <v>&lt;RC</v>
      </c>
      <c r="K55" s="40" t="str">
        <f>VLOOKUP($A55*100+K$3,Control!$A$13:$J$996,Control!$F$11)</f>
        <v>&lt;RC</v>
      </c>
      <c r="L55" s="40" t="str">
        <f>VLOOKUP($A55*100+L$3,Control!$A$13:$J$996,Control!$F$11)</f>
        <v>&lt;RC</v>
      </c>
      <c r="M55" s="40" t="str">
        <f>VLOOKUP($A55*100+M$3,Control!$A$13:$J$996,Control!$F$11)</f>
        <v>&lt;RC</v>
      </c>
    </row>
    <row r="56" spans="1:13">
      <c r="A56" s="17">
        <v>1973</v>
      </c>
      <c r="B56" s="40" t="str">
        <f>VLOOKUP($A56*100+B$3,Control!$A$13:$J$996,Control!$F$11)</f>
        <v>&gt;RC</v>
      </c>
      <c r="C56" s="40" t="str">
        <f>VLOOKUP($A56*100+C$3,Control!$A$13:$J$996,Control!$F$11)</f>
        <v>&gt;RC</v>
      </c>
      <c r="D56" s="40" t="str">
        <f>VLOOKUP($A56*100+D$3,Control!$A$13:$J$996,Control!$F$11)</f>
        <v>&gt;RC</v>
      </c>
      <c r="E56" s="40" t="str">
        <f>VLOOKUP($A56*100+E$3,Control!$A$13:$J$996,Control!$F$11)</f>
        <v>&lt;RC</v>
      </c>
      <c r="F56" s="40" t="str">
        <f>VLOOKUP($A56*100+F$3,Control!$A$13:$J$996,Control!$F$11)</f>
        <v>&lt;RC</v>
      </c>
      <c r="G56" s="40" t="str">
        <f>VLOOKUP($A56*100+G$3,Control!$A$13:$J$996,Control!$F$11)</f>
        <v>&gt;RC</v>
      </c>
      <c r="H56" s="40" t="str">
        <f>VLOOKUP($A56*100+H$3,Control!$A$13:$J$996,Control!$F$11)</f>
        <v>&gt;RC</v>
      </c>
      <c r="I56" s="40" t="str">
        <f>VLOOKUP($A56*100+I$3,Control!$A$13:$J$996,Control!$F$11)</f>
        <v>&gt;RC</v>
      </c>
      <c r="J56" s="40" t="str">
        <f>VLOOKUP($A56*100+J$3,Control!$A$13:$J$996,Control!$F$11)</f>
        <v>&gt;RC</v>
      </c>
      <c r="K56" s="40" t="str">
        <f>VLOOKUP($A56*100+K$3,Control!$A$13:$J$996,Control!$F$11)</f>
        <v>&lt;RC</v>
      </c>
      <c r="L56" s="40" t="str">
        <f>VLOOKUP($A56*100+L$3,Control!$A$13:$J$996,Control!$F$11)</f>
        <v>&gt;RC</v>
      </c>
      <c r="M56" s="40" t="str">
        <f>VLOOKUP($A56*100+M$3,Control!$A$13:$J$996,Control!$F$11)</f>
        <v>&gt;RC</v>
      </c>
    </row>
    <row r="57" spans="1:13">
      <c r="A57" s="17">
        <v>1974</v>
      </c>
      <c r="B57" s="40" t="str">
        <f>VLOOKUP($A57*100+B$3,Control!$A$13:$J$996,Control!$F$11)</f>
        <v>&gt;RC</v>
      </c>
      <c r="C57" s="40" t="str">
        <f>VLOOKUP($A57*100+C$3,Control!$A$13:$J$996,Control!$F$11)</f>
        <v>&gt;RC</v>
      </c>
      <c r="D57" s="40" t="str">
        <f>VLOOKUP($A57*100+D$3,Control!$A$13:$J$996,Control!$F$11)</f>
        <v>&gt;RC</v>
      </c>
      <c r="E57" s="40" t="str">
        <f>VLOOKUP($A57*100+E$3,Control!$A$13:$J$996,Control!$F$11)</f>
        <v>&gt;RC</v>
      </c>
      <c r="F57" s="40" t="str">
        <f>VLOOKUP($A57*100+F$3,Control!$A$13:$J$996,Control!$F$11)</f>
        <v>Storage</v>
      </c>
      <c r="G57" s="40" t="str">
        <f>VLOOKUP($A57*100+G$3,Control!$A$13:$J$996,Control!$F$11)</f>
        <v>Storage</v>
      </c>
      <c r="H57" s="40" t="str">
        <f>VLOOKUP($A57*100+H$3,Control!$A$13:$J$996,Control!$F$11)</f>
        <v>&lt;RC</v>
      </c>
      <c r="I57" s="40" t="str">
        <f>VLOOKUP($A57*100+I$3,Control!$A$13:$J$996,Control!$F$11)</f>
        <v>&lt;RC</v>
      </c>
      <c r="J57" s="40" t="str">
        <f>VLOOKUP($A57*100+J$3,Control!$A$13:$J$996,Control!$F$11)</f>
        <v>&lt;RC</v>
      </c>
      <c r="K57" s="40" t="str">
        <f>VLOOKUP($A57*100+K$3,Control!$A$13:$J$996,Control!$F$11)</f>
        <v>&lt;RC</v>
      </c>
      <c r="L57" s="40" t="str">
        <f>VLOOKUP($A57*100+L$3,Control!$A$13:$J$996,Control!$F$11)</f>
        <v>&lt;RC</v>
      </c>
      <c r="M57" s="40" t="str">
        <f>VLOOKUP($A57*100+M$3,Control!$A$13:$J$996,Control!$F$11)</f>
        <v>&lt;RC</v>
      </c>
    </row>
    <row r="58" spans="1:13">
      <c r="A58" s="17">
        <v>1975</v>
      </c>
      <c r="B58" s="40" t="str">
        <f>VLOOKUP($A58*100+B$3,Control!$A$13:$J$996,Control!$F$11)</f>
        <v>&lt;RC</v>
      </c>
      <c r="C58" s="40" t="str">
        <f>VLOOKUP($A58*100+C$3,Control!$A$13:$J$996,Control!$F$11)</f>
        <v>&lt;RC</v>
      </c>
      <c r="D58" s="40" t="str">
        <f>VLOOKUP($A58*100+D$3,Control!$A$13:$J$996,Control!$F$11)</f>
        <v>&lt;RC</v>
      </c>
      <c r="E58" s="40" t="str">
        <f>VLOOKUP($A58*100+E$3,Control!$A$13:$J$996,Control!$F$11)</f>
        <v>&lt;RC</v>
      </c>
      <c r="F58" s="40" t="str">
        <f>VLOOKUP($A58*100+F$3,Control!$A$13:$J$996,Control!$F$11)</f>
        <v>&lt;RC</v>
      </c>
      <c r="G58" s="40" t="str">
        <f>VLOOKUP($A58*100+G$3,Control!$A$13:$J$996,Control!$F$11)</f>
        <v>&gt;RC</v>
      </c>
      <c r="H58" s="40" t="str">
        <f>VLOOKUP($A58*100+H$3,Control!$A$13:$J$996,Control!$F$11)</f>
        <v>&lt;RC</v>
      </c>
      <c r="I58" s="40" t="str">
        <f>VLOOKUP($A58*100+I$3,Control!$A$13:$J$996,Control!$F$11)</f>
        <v>&lt;RC</v>
      </c>
      <c r="J58" s="40" t="str">
        <f>VLOOKUP($A58*100+J$3,Control!$A$13:$J$996,Control!$F$11)</f>
        <v>&lt;RC</v>
      </c>
      <c r="K58" s="40" t="str">
        <f>VLOOKUP($A58*100+K$3,Control!$A$13:$J$996,Control!$F$11)</f>
        <v>&lt;RC</v>
      </c>
      <c r="L58" s="40" t="str">
        <f>VLOOKUP($A58*100+L$3,Control!$A$13:$J$996,Control!$F$11)</f>
        <v>&lt;RC</v>
      </c>
      <c r="M58" s="40" t="str">
        <f>VLOOKUP($A58*100+M$3,Control!$A$13:$J$996,Control!$F$11)</f>
        <v>&lt;RC</v>
      </c>
    </row>
    <row r="59" spans="1:13">
      <c r="A59" s="17">
        <v>1976</v>
      </c>
      <c r="B59" s="40" t="str">
        <f>VLOOKUP($A59*100+B$3,Control!$A$13:$J$996,Control!$F$11)</f>
        <v>&gt;RC</v>
      </c>
      <c r="C59" s="40" t="str">
        <f>VLOOKUP($A59*100+C$3,Control!$A$13:$J$996,Control!$F$11)</f>
        <v>@RC</v>
      </c>
      <c r="D59" s="40" t="str">
        <f>VLOOKUP($A59*100+D$3,Control!$A$13:$J$996,Control!$F$11)</f>
        <v>&gt;RC</v>
      </c>
      <c r="E59" s="40" t="str">
        <f>VLOOKUP($A59*100+E$3,Control!$A$13:$J$996,Control!$F$11)</f>
        <v>&lt;RC</v>
      </c>
      <c r="F59" s="40" t="str">
        <f>VLOOKUP($A59*100+F$3,Control!$A$13:$J$996,Control!$F$11)</f>
        <v>&lt;RC</v>
      </c>
      <c r="G59" s="40" t="str">
        <f>VLOOKUP($A59*100+G$3,Control!$A$13:$J$996,Control!$F$11)</f>
        <v>&gt;RC</v>
      </c>
      <c r="H59" s="40" t="str">
        <f>VLOOKUP($A59*100+H$3,Control!$A$13:$J$996,Control!$F$11)</f>
        <v>&gt;RC</v>
      </c>
      <c r="I59" s="40" t="str">
        <f>VLOOKUP($A59*100+I$3,Control!$A$13:$J$996,Control!$F$11)</f>
        <v>&gt;RC</v>
      </c>
      <c r="J59" s="40" t="str">
        <f>VLOOKUP($A59*100+J$3,Control!$A$13:$J$996,Control!$F$11)</f>
        <v>&lt;RC</v>
      </c>
      <c r="K59" s="40" t="str">
        <f>VLOOKUP($A59*100+K$3,Control!$A$13:$J$996,Control!$F$11)</f>
        <v>&lt;RC</v>
      </c>
      <c r="L59" s="40" t="str">
        <f>VLOOKUP($A59*100+L$3,Control!$A$13:$J$996,Control!$F$11)</f>
        <v>&gt;RC</v>
      </c>
      <c r="M59" s="40" t="str">
        <f>VLOOKUP($A59*100+M$3,Control!$A$13:$J$996,Control!$F$11)</f>
        <v>@RC</v>
      </c>
    </row>
    <row r="60" spans="1:13">
      <c r="A60" s="17">
        <v>1977</v>
      </c>
      <c r="B60" s="40" t="str">
        <f>VLOOKUP($A60*100+B$3,Control!$A$13:$J$996,Control!$F$11)</f>
        <v>&gt;RC</v>
      </c>
      <c r="C60" s="40" t="str">
        <f>VLOOKUP($A60*100+C$3,Control!$A$13:$J$996,Control!$F$11)</f>
        <v>@RC</v>
      </c>
      <c r="D60" s="40" t="str">
        <f>VLOOKUP($A60*100+D$3,Control!$A$13:$J$996,Control!$F$11)</f>
        <v>&gt;RC</v>
      </c>
      <c r="E60" s="40" t="str">
        <f>VLOOKUP($A60*100+E$3,Control!$A$13:$J$996,Control!$F$11)</f>
        <v>&gt;RC</v>
      </c>
      <c r="F60" s="40" t="str">
        <f>VLOOKUP($A60*100+F$3,Control!$A$13:$J$996,Control!$F$11)</f>
        <v>&gt;RC</v>
      </c>
      <c r="G60" s="40" t="str">
        <f>VLOOKUP($A60*100+G$3,Control!$A$13:$J$996,Control!$F$11)</f>
        <v>&gt;RC</v>
      </c>
      <c r="H60" s="40" t="str">
        <f>VLOOKUP($A60*100+H$3,Control!$A$13:$J$996,Control!$F$11)</f>
        <v>&gt;RC</v>
      </c>
      <c r="I60" s="40" t="str">
        <f>VLOOKUP($A60*100+I$3,Control!$A$13:$J$996,Control!$F$11)</f>
        <v>&gt;RC</v>
      </c>
      <c r="J60" s="40" t="str">
        <f>VLOOKUP($A60*100+J$3,Control!$A$13:$J$996,Control!$F$11)</f>
        <v>&gt;RC</v>
      </c>
      <c r="K60" s="40" t="str">
        <f>VLOOKUP($A60*100+K$3,Control!$A$13:$J$996,Control!$F$11)</f>
        <v>@RC</v>
      </c>
      <c r="L60" s="40" t="str">
        <f>VLOOKUP($A60*100+L$3,Control!$A$13:$J$996,Control!$F$11)</f>
        <v>&lt;RC</v>
      </c>
      <c r="M60" s="40" t="str">
        <f>VLOOKUP($A60*100+M$3,Control!$A$13:$J$996,Control!$F$11)</f>
        <v>&lt;RC</v>
      </c>
    </row>
    <row r="61" spans="1:13">
      <c r="A61" s="17">
        <v>1978</v>
      </c>
      <c r="B61" s="40" t="str">
        <f>VLOOKUP($A61*100+B$3,Control!$A$13:$J$996,Control!$F$11)</f>
        <v>&lt;RC</v>
      </c>
      <c r="C61" s="40" t="str">
        <f>VLOOKUP($A61*100+C$3,Control!$A$13:$J$996,Control!$F$11)</f>
        <v>&lt;RC</v>
      </c>
      <c r="D61" s="40" t="str">
        <f>VLOOKUP($A61*100+D$3,Control!$A$13:$J$996,Control!$F$11)</f>
        <v>&gt;RC</v>
      </c>
      <c r="E61" s="40" t="str">
        <f>VLOOKUP($A61*100+E$3,Control!$A$13:$J$996,Control!$F$11)</f>
        <v>&gt;RC</v>
      </c>
      <c r="F61" s="40" t="str">
        <f>VLOOKUP($A61*100+F$3,Control!$A$13:$J$996,Control!$F$11)</f>
        <v>&gt;RC</v>
      </c>
      <c r="G61" s="40" t="str">
        <f>VLOOKUP($A61*100+G$3,Control!$A$13:$J$996,Control!$F$11)</f>
        <v>&lt;RC</v>
      </c>
      <c r="H61" s="40" t="str">
        <f>VLOOKUP($A61*100+H$3,Control!$A$13:$J$996,Control!$F$11)</f>
        <v>&lt;RC</v>
      </c>
      <c r="I61" s="40" t="str">
        <f>VLOOKUP($A61*100+I$3,Control!$A$13:$J$996,Control!$F$11)</f>
        <v>&lt;RC</v>
      </c>
      <c r="J61" s="40" t="str">
        <f>VLOOKUP($A61*100+J$3,Control!$A$13:$J$996,Control!$F$11)</f>
        <v>&gt;RC</v>
      </c>
      <c r="K61" s="40" t="str">
        <f>VLOOKUP($A61*100+K$3,Control!$A$13:$J$996,Control!$F$11)</f>
        <v>&lt;RC</v>
      </c>
      <c r="L61" s="40" t="str">
        <f>VLOOKUP($A61*100+L$3,Control!$A$13:$J$996,Control!$F$11)</f>
        <v>&lt;RC</v>
      </c>
      <c r="M61" s="40" t="str">
        <f>VLOOKUP($A61*100+M$3,Control!$A$13:$J$996,Control!$F$11)</f>
        <v>&gt;RC</v>
      </c>
    </row>
    <row r="62" spans="1:13">
      <c r="A62" s="17">
        <v>1979</v>
      </c>
      <c r="B62" s="40" t="str">
        <f>VLOOKUP($A62*100+B$3,Control!$A$13:$J$996,Control!$F$11)</f>
        <v>&gt;RC</v>
      </c>
      <c r="C62" s="40" t="str">
        <f>VLOOKUP($A62*100+C$3,Control!$A$13:$J$996,Control!$F$11)</f>
        <v>@RC</v>
      </c>
      <c r="D62" s="40" t="str">
        <f>VLOOKUP($A62*100+D$3,Control!$A$13:$J$996,Control!$F$11)</f>
        <v>&gt;RC</v>
      </c>
      <c r="E62" s="40" t="str">
        <f>VLOOKUP($A62*100+E$3,Control!$A$13:$J$996,Control!$F$11)</f>
        <v>&lt;RC</v>
      </c>
      <c r="F62" s="40" t="str">
        <f>VLOOKUP($A62*100+F$3,Control!$A$13:$J$996,Control!$F$11)</f>
        <v>&lt;RC</v>
      </c>
      <c r="G62" s="40" t="str">
        <f>VLOOKUP($A62*100+G$3,Control!$A$13:$J$996,Control!$F$11)</f>
        <v>&gt;RC</v>
      </c>
      <c r="H62" s="40" t="str">
        <f>VLOOKUP($A62*100+H$3,Control!$A$13:$J$996,Control!$F$11)</f>
        <v>&gt;RC</v>
      </c>
      <c r="I62" s="40" t="str">
        <f>VLOOKUP($A62*100+I$3,Control!$A$13:$J$996,Control!$F$11)</f>
        <v>&gt;RC</v>
      </c>
      <c r="J62" s="40" t="str">
        <f>VLOOKUP($A62*100+J$3,Control!$A$13:$J$996,Control!$F$11)</f>
        <v>&lt;RC</v>
      </c>
      <c r="K62" s="40" t="str">
        <f>VLOOKUP($A62*100+K$3,Control!$A$13:$J$996,Control!$F$11)</f>
        <v>&lt;RC</v>
      </c>
      <c r="L62" s="40" t="str">
        <f>VLOOKUP($A62*100+L$3,Control!$A$13:$J$996,Control!$F$11)</f>
        <v>&lt;RC</v>
      </c>
      <c r="M62" s="40" t="str">
        <f>VLOOKUP($A62*100+M$3,Control!$A$13:$J$996,Control!$F$11)</f>
        <v>&gt;RC</v>
      </c>
    </row>
    <row r="63" spans="1:13">
      <c r="A63" s="17">
        <v>1980</v>
      </c>
      <c r="B63" s="40" t="str">
        <f>VLOOKUP($A63*100+B$3,Control!$A$13:$J$996,Control!$F$11)</f>
        <v>&gt;RC</v>
      </c>
      <c r="C63" s="40" t="str">
        <f>VLOOKUP($A63*100+C$3,Control!$A$13:$J$996,Control!$F$11)</f>
        <v>&gt;RC</v>
      </c>
      <c r="D63" s="40" t="str">
        <f>VLOOKUP($A63*100+D$3,Control!$A$13:$J$996,Control!$F$11)</f>
        <v>&gt;RC</v>
      </c>
      <c r="E63" s="40" t="str">
        <f>VLOOKUP($A63*100+E$3,Control!$A$13:$J$996,Control!$F$11)</f>
        <v>&gt;RC</v>
      </c>
      <c r="F63" s="40" t="str">
        <f>VLOOKUP($A63*100+F$3,Control!$A$13:$J$996,Control!$F$11)</f>
        <v>&gt;RC</v>
      </c>
      <c r="G63" s="40" t="str">
        <f>VLOOKUP($A63*100+G$3,Control!$A$13:$J$996,Control!$F$11)</f>
        <v>Storage</v>
      </c>
      <c r="H63" s="40" t="str">
        <f>VLOOKUP($A63*100+H$3,Control!$A$13:$J$996,Control!$F$11)</f>
        <v>&lt;RC</v>
      </c>
      <c r="I63" s="40" t="str">
        <f>VLOOKUP($A63*100+I$3,Control!$A$13:$J$996,Control!$F$11)</f>
        <v>&gt;RC</v>
      </c>
      <c r="J63" s="40" t="str">
        <f>VLOOKUP($A63*100+J$3,Control!$A$13:$J$996,Control!$F$11)</f>
        <v>&gt;RC</v>
      </c>
      <c r="K63" s="40" t="str">
        <f>VLOOKUP($A63*100+K$3,Control!$A$13:$J$996,Control!$F$11)</f>
        <v>&lt;RC</v>
      </c>
      <c r="L63" s="40" t="str">
        <f>VLOOKUP($A63*100+L$3,Control!$A$13:$J$996,Control!$F$11)</f>
        <v>&lt;RC</v>
      </c>
      <c r="M63" s="40" t="str">
        <f>VLOOKUP($A63*100+M$3,Control!$A$13:$J$996,Control!$F$11)</f>
        <v>&lt;RC</v>
      </c>
    </row>
    <row r="64" spans="1:13">
      <c r="A64" s="17">
        <v>1981</v>
      </c>
      <c r="B64" s="40" t="str">
        <f>VLOOKUP($A64*100+B$3,Control!$A$13:$J$996,Control!$F$11)</f>
        <v>&lt;RC</v>
      </c>
      <c r="C64" s="40" t="str">
        <f>VLOOKUP($A64*100+C$3,Control!$A$13:$J$996,Control!$F$11)</f>
        <v>@RC</v>
      </c>
      <c r="D64" s="40" t="str">
        <f>VLOOKUP($A64*100+D$3,Control!$A$13:$J$996,Control!$F$11)</f>
        <v>&lt;RC</v>
      </c>
      <c r="E64" s="40" t="str">
        <f>VLOOKUP($A64*100+E$3,Control!$A$13:$J$996,Control!$F$11)</f>
        <v>&lt;RC</v>
      </c>
      <c r="F64" s="40" t="str">
        <f>VLOOKUP($A64*100+F$3,Control!$A$13:$J$996,Control!$F$11)</f>
        <v>&lt;RC</v>
      </c>
      <c r="G64" s="40" t="str">
        <f>VLOOKUP($A64*100+G$3,Control!$A$13:$J$996,Control!$F$11)</f>
        <v>&gt;RC</v>
      </c>
      <c r="H64" s="40" t="str">
        <f>VLOOKUP($A64*100+H$3,Control!$A$13:$J$996,Control!$F$11)</f>
        <v>&gt;RC</v>
      </c>
      <c r="I64" s="40" t="str">
        <f>VLOOKUP($A64*100+I$3,Control!$A$13:$J$996,Control!$F$11)</f>
        <v>&gt;RC</v>
      </c>
      <c r="J64" s="40" t="str">
        <f>VLOOKUP($A64*100+J$3,Control!$A$13:$J$996,Control!$F$11)</f>
        <v>&lt;RC</v>
      </c>
      <c r="K64" s="40" t="str">
        <f>VLOOKUP($A64*100+K$3,Control!$A$13:$J$996,Control!$F$11)</f>
        <v>&lt;RC</v>
      </c>
      <c r="L64" s="40" t="str">
        <f>VLOOKUP($A64*100+L$3,Control!$A$13:$J$996,Control!$F$11)</f>
        <v>&lt;RC</v>
      </c>
      <c r="M64" s="40" t="str">
        <f>VLOOKUP($A64*100+M$3,Control!$A$13:$J$996,Control!$F$11)</f>
        <v>&gt;RC</v>
      </c>
    </row>
    <row r="65" spans="1:13">
      <c r="A65" s="17">
        <v>1982</v>
      </c>
      <c r="B65" s="40" t="str">
        <f>VLOOKUP($A65*100+B$3,Control!$A$13:$J$996,Control!$F$11)</f>
        <v>&gt;RC</v>
      </c>
      <c r="C65" s="40" t="str">
        <f>VLOOKUP($A65*100+C$3,Control!$A$13:$J$996,Control!$F$11)</f>
        <v>&gt;RC</v>
      </c>
      <c r="D65" s="40" t="str">
        <f>VLOOKUP($A65*100+D$3,Control!$A$13:$J$996,Control!$F$11)</f>
        <v>&gt;RC</v>
      </c>
      <c r="E65" s="40" t="str">
        <f>VLOOKUP($A65*100+E$3,Control!$A$13:$J$996,Control!$F$11)</f>
        <v>&gt;RC</v>
      </c>
      <c r="F65" s="40" t="str">
        <f>VLOOKUP($A65*100+F$3,Control!$A$13:$J$996,Control!$F$11)</f>
        <v>&gt;RC</v>
      </c>
      <c r="G65" s="40" t="str">
        <f>VLOOKUP($A65*100+G$3,Control!$A$13:$J$996,Control!$F$11)</f>
        <v>Storage</v>
      </c>
      <c r="H65" s="40" t="str">
        <f>VLOOKUP($A65*100+H$3,Control!$A$13:$J$996,Control!$F$11)</f>
        <v>Storage</v>
      </c>
      <c r="I65" s="40" t="str">
        <f>VLOOKUP($A65*100+I$3,Control!$A$13:$J$996,Control!$F$11)</f>
        <v>&gt;RC</v>
      </c>
      <c r="J65" s="40" t="str">
        <f>VLOOKUP($A65*100+J$3,Control!$A$13:$J$996,Control!$F$11)</f>
        <v>&gt;RC</v>
      </c>
      <c r="K65" s="40" t="str">
        <f>VLOOKUP($A65*100+K$3,Control!$A$13:$J$996,Control!$F$11)</f>
        <v>&lt;RC</v>
      </c>
      <c r="L65" s="40" t="str">
        <f>VLOOKUP($A65*100+L$3,Control!$A$13:$J$996,Control!$F$11)</f>
        <v>&gt;RC</v>
      </c>
      <c r="M65" s="40" t="str">
        <f>VLOOKUP($A65*100+M$3,Control!$A$13:$J$996,Control!$F$11)</f>
        <v>&gt;RC</v>
      </c>
    </row>
    <row r="66" spans="1:13">
      <c r="A66" s="17">
        <v>1983</v>
      </c>
      <c r="B66" s="40" t="str">
        <f>VLOOKUP($A66*100+B$3,Control!$A$13:$J$996,Control!$F$11)</f>
        <v>&gt;RC</v>
      </c>
      <c r="C66" s="40" t="str">
        <f>VLOOKUP($A66*100+C$3,Control!$A$13:$J$996,Control!$F$11)</f>
        <v>&gt;RC</v>
      </c>
      <c r="D66" s="40" t="str">
        <f>VLOOKUP($A66*100+D$3,Control!$A$13:$J$996,Control!$F$11)</f>
        <v>&gt;RC</v>
      </c>
      <c r="E66" s="40" t="str">
        <f>VLOOKUP($A66*100+E$3,Control!$A$13:$J$996,Control!$F$11)</f>
        <v>&gt;RC</v>
      </c>
      <c r="F66" s="40" t="str">
        <f>VLOOKUP($A66*100+F$3,Control!$A$13:$J$996,Control!$F$11)</f>
        <v>Storage</v>
      </c>
      <c r="G66" s="40" t="str">
        <f>VLOOKUP($A66*100+G$3,Control!$A$13:$J$996,Control!$F$11)</f>
        <v>Storage</v>
      </c>
      <c r="H66" s="40" t="str">
        <f>VLOOKUP($A66*100+H$3,Control!$A$13:$J$996,Control!$F$11)</f>
        <v>Storage</v>
      </c>
      <c r="I66" s="40" t="str">
        <f>VLOOKUP($A66*100+I$3,Control!$A$13:$J$996,Control!$F$11)</f>
        <v>Storage</v>
      </c>
      <c r="J66" s="40" t="str">
        <f>VLOOKUP($A66*100+J$3,Control!$A$13:$J$996,Control!$F$11)</f>
        <v>&gt;RC</v>
      </c>
      <c r="K66" s="40" t="str">
        <f>VLOOKUP($A66*100+K$3,Control!$A$13:$J$996,Control!$F$11)</f>
        <v>&lt;RC</v>
      </c>
      <c r="L66" s="40" t="str">
        <f>VLOOKUP($A66*100+L$3,Control!$A$13:$J$996,Control!$F$11)</f>
        <v>&gt;RC</v>
      </c>
      <c r="M66" s="40" t="str">
        <f>VLOOKUP($A66*100+M$3,Control!$A$13:$J$996,Control!$F$11)</f>
        <v>&gt;RC</v>
      </c>
    </row>
    <row r="67" spans="1:13">
      <c r="A67" s="17">
        <v>1984</v>
      </c>
      <c r="B67" s="40" t="str">
        <f>VLOOKUP($A67*100+B$3,Control!$A$13:$J$996,Control!$F$11)</f>
        <v>&gt;RC</v>
      </c>
      <c r="C67" s="40" t="str">
        <f>VLOOKUP($A67*100+C$3,Control!$A$13:$J$996,Control!$F$11)</f>
        <v>&gt;RC</v>
      </c>
      <c r="D67" s="40" t="str">
        <f>VLOOKUP($A67*100+D$3,Control!$A$13:$J$996,Control!$F$11)</f>
        <v>Storage</v>
      </c>
      <c r="E67" s="40" t="str">
        <f>VLOOKUP($A67*100+E$3,Control!$A$13:$J$996,Control!$F$11)</f>
        <v>Storage</v>
      </c>
      <c r="F67" s="40" t="str">
        <f>VLOOKUP($A67*100+F$3,Control!$A$13:$J$996,Control!$F$11)</f>
        <v>Storage</v>
      </c>
      <c r="G67" s="40" t="str">
        <f>VLOOKUP($A67*100+G$3,Control!$A$13:$J$996,Control!$F$11)</f>
        <v>Storage</v>
      </c>
      <c r="H67" s="40" t="str">
        <f>VLOOKUP($A67*100+H$3,Control!$A$13:$J$996,Control!$F$11)</f>
        <v>&gt;RC</v>
      </c>
      <c r="I67" s="40" t="str">
        <f>VLOOKUP($A67*100+I$3,Control!$A$13:$J$996,Control!$F$11)</f>
        <v>&lt;RC</v>
      </c>
      <c r="J67" s="40" t="str">
        <f>VLOOKUP($A67*100+J$3,Control!$A$13:$J$996,Control!$F$11)</f>
        <v>&lt;RC</v>
      </c>
      <c r="K67" s="40" t="str">
        <f>VLOOKUP($A67*100+K$3,Control!$A$13:$J$996,Control!$F$11)</f>
        <v>&lt;RC</v>
      </c>
      <c r="L67" s="40" t="str">
        <f>VLOOKUP($A67*100+L$3,Control!$A$13:$J$996,Control!$F$11)</f>
        <v>&lt;RC</v>
      </c>
      <c r="M67" s="40" t="str">
        <f>VLOOKUP($A67*100+M$3,Control!$A$13:$J$996,Control!$F$11)</f>
        <v>&lt;RC</v>
      </c>
    </row>
    <row r="68" spans="1:13">
      <c r="A68" s="17">
        <v>1985</v>
      </c>
      <c r="B68" s="40" t="str">
        <f>VLOOKUP($A68*100+B$3,Control!$A$13:$J$996,Control!$F$11)</f>
        <v>@RC</v>
      </c>
      <c r="C68" s="40" t="str">
        <f>VLOOKUP($A68*100+C$3,Control!$A$13:$J$996,Control!$F$11)</f>
        <v>&lt;RC</v>
      </c>
      <c r="D68" s="40" t="str">
        <f>VLOOKUP($A68*100+D$3,Control!$A$13:$J$996,Control!$F$11)</f>
        <v>&gt;RC</v>
      </c>
      <c r="E68" s="40" t="str">
        <f>VLOOKUP($A68*100+E$3,Control!$A$13:$J$996,Control!$F$11)</f>
        <v>&lt;RC</v>
      </c>
      <c r="F68" s="40" t="str">
        <f>VLOOKUP($A68*100+F$3,Control!$A$13:$J$996,Control!$F$11)</f>
        <v>&lt;RC</v>
      </c>
      <c r="G68" s="40" t="str">
        <f>VLOOKUP($A68*100+G$3,Control!$A$13:$J$996,Control!$F$11)</f>
        <v>&gt;RC</v>
      </c>
      <c r="H68" s="40" t="str">
        <f>VLOOKUP($A68*100+H$3,Control!$A$13:$J$996,Control!$F$11)</f>
        <v>&gt;RC</v>
      </c>
      <c r="I68" s="40" t="str">
        <f>VLOOKUP($A68*100+I$3,Control!$A$13:$J$996,Control!$F$11)</f>
        <v>&lt;RC</v>
      </c>
      <c r="J68" s="40" t="str">
        <f>VLOOKUP($A68*100+J$3,Control!$A$13:$J$996,Control!$F$11)</f>
        <v>&lt;RC</v>
      </c>
      <c r="K68" s="40" t="str">
        <f>VLOOKUP($A68*100+K$3,Control!$A$13:$J$996,Control!$F$11)</f>
        <v>&lt;RC</v>
      </c>
      <c r="L68" s="40" t="str">
        <f>VLOOKUP($A68*100+L$3,Control!$A$13:$J$996,Control!$F$11)</f>
        <v>&lt;RC</v>
      </c>
      <c r="M68" s="40" t="str">
        <f>VLOOKUP($A68*100+M$3,Control!$A$13:$J$996,Control!$F$11)</f>
        <v>&lt;RC</v>
      </c>
    </row>
    <row r="69" spans="1:13">
      <c r="A69" s="17">
        <v>1986</v>
      </c>
      <c r="B69" s="40" t="str">
        <f>VLOOKUP($A69*100+B$3,Control!$A$13:$J$996,Control!$F$11)</f>
        <v>&gt;RC</v>
      </c>
      <c r="C69" s="40" t="str">
        <f>VLOOKUP($A69*100+C$3,Control!$A$13:$J$996,Control!$F$11)</f>
        <v>&gt;RC</v>
      </c>
      <c r="D69" s="40" t="str">
        <f>VLOOKUP($A69*100+D$3,Control!$A$13:$J$996,Control!$F$11)</f>
        <v>&gt;RC</v>
      </c>
      <c r="E69" s="40" t="str">
        <f>VLOOKUP($A69*100+E$3,Control!$A$13:$J$996,Control!$F$11)</f>
        <v>&gt;RC</v>
      </c>
      <c r="F69" s="40" t="str">
        <f>VLOOKUP($A69*100+F$3,Control!$A$13:$J$996,Control!$F$11)</f>
        <v>&gt;RC</v>
      </c>
      <c r="G69" s="40" t="str">
        <f>VLOOKUP($A69*100+G$3,Control!$A$13:$J$996,Control!$F$11)</f>
        <v>&lt;RC</v>
      </c>
      <c r="H69" s="40" t="str">
        <f>VLOOKUP($A69*100+H$3,Control!$A$13:$J$996,Control!$F$11)</f>
        <v>&lt;RC</v>
      </c>
      <c r="I69" s="40" t="str">
        <f>VLOOKUP($A69*100+I$3,Control!$A$13:$J$996,Control!$F$11)</f>
        <v>&gt;RC</v>
      </c>
      <c r="J69" s="40" t="str">
        <f>VLOOKUP($A69*100+J$3,Control!$A$13:$J$996,Control!$F$11)</f>
        <v>&gt;RC</v>
      </c>
      <c r="K69" s="40" t="str">
        <f>VLOOKUP($A69*100+K$3,Control!$A$13:$J$996,Control!$F$11)</f>
        <v>&lt;RC</v>
      </c>
      <c r="L69" s="40" t="str">
        <f>VLOOKUP($A69*100+L$3,Control!$A$13:$J$996,Control!$F$11)</f>
        <v>&lt;RC</v>
      </c>
      <c r="M69" s="40" t="str">
        <f>VLOOKUP($A69*100+M$3,Control!$A$13:$J$996,Control!$F$11)</f>
        <v>&lt;RC</v>
      </c>
    </row>
    <row r="70" spans="1:13">
      <c r="A70" s="17">
        <v>1987</v>
      </c>
      <c r="B70" s="40" t="str">
        <f>VLOOKUP($A70*100+B$3,Control!$A$13:$J$996,Control!$F$11)</f>
        <v>&lt;RC</v>
      </c>
      <c r="C70" s="40" t="str">
        <f>VLOOKUP($A70*100+C$3,Control!$A$13:$J$996,Control!$F$11)</f>
        <v>@RC</v>
      </c>
      <c r="D70" s="40" t="str">
        <f>VLOOKUP($A70*100+D$3,Control!$A$13:$J$996,Control!$F$11)</f>
        <v>&gt;RC</v>
      </c>
      <c r="E70" s="40" t="str">
        <f>VLOOKUP($A70*100+E$3,Control!$A$13:$J$996,Control!$F$11)</f>
        <v>&gt;RC</v>
      </c>
      <c r="F70" s="40" t="str">
        <f>VLOOKUP($A70*100+F$3,Control!$A$13:$J$996,Control!$F$11)</f>
        <v>&lt;RC</v>
      </c>
      <c r="G70" s="40" t="str">
        <f>VLOOKUP($A70*100+G$3,Control!$A$13:$J$996,Control!$F$11)</f>
        <v>&gt;RC</v>
      </c>
      <c r="H70" s="40" t="str">
        <f>VLOOKUP($A70*100+H$3,Control!$A$13:$J$996,Control!$F$11)</f>
        <v>&gt;RC</v>
      </c>
      <c r="I70" s="40" t="str">
        <f>VLOOKUP($A70*100+I$3,Control!$A$13:$J$996,Control!$F$11)</f>
        <v>&gt;RC</v>
      </c>
      <c r="J70" s="40" t="str">
        <f>VLOOKUP($A70*100+J$3,Control!$A$13:$J$996,Control!$F$11)</f>
        <v>&lt;RC</v>
      </c>
      <c r="K70" s="40" t="str">
        <f>VLOOKUP($A70*100+K$3,Control!$A$13:$J$996,Control!$F$11)</f>
        <v>&lt;RC</v>
      </c>
      <c r="L70" s="40" t="str">
        <f>VLOOKUP($A70*100+L$3,Control!$A$13:$J$996,Control!$F$11)</f>
        <v>@RC</v>
      </c>
      <c r="M70" s="40" t="str">
        <f>VLOOKUP($A70*100+M$3,Control!$A$13:$J$996,Control!$F$11)</f>
        <v>@RC</v>
      </c>
    </row>
    <row r="71" spans="1:13">
      <c r="A71" s="17">
        <v>1988</v>
      </c>
      <c r="B71" s="40" t="str">
        <f>VLOOKUP($A71*100+B$3,Control!$A$13:$J$996,Control!$F$11)</f>
        <v>&gt;RC</v>
      </c>
      <c r="C71" s="40" t="str">
        <f>VLOOKUP($A71*100+C$3,Control!$A$13:$J$996,Control!$F$11)</f>
        <v>&gt;RC</v>
      </c>
      <c r="D71" s="40" t="str">
        <f>VLOOKUP($A71*100+D$3,Control!$A$13:$J$996,Control!$F$11)</f>
        <v>&gt;RC</v>
      </c>
      <c r="E71" s="40" t="str">
        <f>VLOOKUP($A71*100+E$3,Control!$A$13:$J$996,Control!$F$11)</f>
        <v>&gt;RC</v>
      </c>
      <c r="F71" s="40" t="str">
        <f>VLOOKUP($A71*100+F$3,Control!$A$13:$J$996,Control!$F$11)</f>
        <v>&gt;RC</v>
      </c>
      <c r="G71" s="40" t="str">
        <f>VLOOKUP($A71*100+G$3,Control!$A$13:$J$996,Control!$F$11)</f>
        <v>&gt;RC</v>
      </c>
      <c r="H71" s="40" t="str">
        <f>VLOOKUP($A71*100+H$3,Control!$A$13:$J$996,Control!$F$11)</f>
        <v>&gt;RC</v>
      </c>
      <c r="I71" s="40" t="str">
        <f>VLOOKUP($A71*100+I$3,Control!$A$13:$J$996,Control!$F$11)</f>
        <v>@RC</v>
      </c>
      <c r="J71" s="40" t="str">
        <f>VLOOKUP($A71*100+J$3,Control!$A$13:$J$996,Control!$F$11)</f>
        <v>&lt;RC</v>
      </c>
      <c r="K71" s="40" t="str">
        <f>VLOOKUP($A71*100+K$3,Control!$A$13:$J$996,Control!$F$11)</f>
        <v>&lt;RC</v>
      </c>
      <c r="L71" s="40" t="str">
        <f>VLOOKUP($A71*100+L$3,Control!$A$13:$J$996,Control!$F$11)</f>
        <v>&lt;RC</v>
      </c>
      <c r="M71" s="40" t="str">
        <f>VLOOKUP($A71*100+M$3,Control!$A$13:$J$996,Control!$F$11)</f>
        <v>@RC</v>
      </c>
    </row>
    <row r="72" spans="1:13">
      <c r="A72" s="17">
        <v>1989</v>
      </c>
      <c r="B72" s="40" t="str">
        <f>VLOOKUP($A72*100+B$3,Control!$A$13:$J$996,Control!$F$11)</f>
        <v>&gt;RC</v>
      </c>
      <c r="C72" s="40" t="str">
        <f>VLOOKUP($A72*100+C$3,Control!$A$13:$J$996,Control!$F$11)</f>
        <v>&gt;RC</v>
      </c>
      <c r="D72" s="40" t="str">
        <f>VLOOKUP($A72*100+D$3,Control!$A$13:$J$996,Control!$F$11)</f>
        <v>&gt;RC</v>
      </c>
      <c r="E72" s="40" t="str">
        <f>VLOOKUP($A72*100+E$3,Control!$A$13:$J$996,Control!$F$11)</f>
        <v>&gt;RC</v>
      </c>
      <c r="F72" s="40" t="str">
        <f>VLOOKUP($A72*100+F$3,Control!$A$13:$J$996,Control!$F$11)</f>
        <v>&gt;RC</v>
      </c>
      <c r="G72" s="40" t="str">
        <f>VLOOKUP($A72*100+G$3,Control!$A$13:$J$996,Control!$F$11)</f>
        <v>&gt;RC</v>
      </c>
      <c r="H72" s="40" t="str">
        <f>VLOOKUP($A72*100+H$3,Control!$A$13:$J$996,Control!$F$11)</f>
        <v>&gt;RC</v>
      </c>
      <c r="I72" s="40" t="str">
        <f>VLOOKUP($A72*100+I$3,Control!$A$13:$J$996,Control!$F$11)</f>
        <v>&lt;RC</v>
      </c>
      <c r="J72" s="40" t="str">
        <f>VLOOKUP($A72*100+J$3,Control!$A$13:$J$996,Control!$F$11)</f>
        <v>&lt;RC</v>
      </c>
      <c r="K72" s="40" t="str">
        <f>VLOOKUP($A72*100+K$3,Control!$A$13:$J$996,Control!$F$11)</f>
        <v>&lt;RC</v>
      </c>
      <c r="L72" s="40" t="str">
        <f>VLOOKUP($A72*100+L$3,Control!$A$13:$J$996,Control!$F$11)</f>
        <v>&gt;RC</v>
      </c>
      <c r="M72" s="40" t="str">
        <f>VLOOKUP($A72*100+M$3,Control!$A$13:$J$996,Control!$F$11)</f>
        <v>&gt;RC</v>
      </c>
    </row>
    <row r="73" spans="1:13">
      <c r="A73" s="17">
        <v>1990</v>
      </c>
      <c r="B73" s="40" t="str">
        <f>VLOOKUP($A73*100+B$3,Control!$A$13:$J$996,Control!$F$11)</f>
        <v>&gt;RC</v>
      </c>
      <c r="C73" s="40" t="str">
        <f>VLOOKUP($A73*100+C$3,Control!$A$13:$J$996,Control!$F$11)</f>
        <v>&gt;RC</v>
      </c>
      <c r="D73" s="40" t="str">
        <f>VLOOKUP($A73*100+D$3,Control!$A$13:$J$996,Control!$F$11)</f>
        <v>&gt;RC</v>
      </c>
      <c r="E73" s="40" t="str">
        <f>VLOOKUP($A73*100+E$3,Control!$A$13:$J$996,Control!$F$11)</f>
        <v>&gt;RC</v>
      </c>
      <c r="F73" s="40" t="str">
        <f>VLOOKUP($A73*100+F$3,Control!$A$13:$J$996,Control!$F$11)</f>
        <v>&gt;RC</v>
      </c>
      <c r="G73" s="40" t="str">
        <f>VLOOKUP($A73*100+G$3,Control!$A$13:$J$996,Control!$F$11)</f>
        <v>&gt;RC</v>
      </c>
      <c r="H73" s="40" t="str">
        <f>VLOOKUP($A73*100+H$3,Control!$A$13:$J$996,Control!$F$11)</f>
        <v>&gt;RC</v>
      </c>
      <c r="I73" s="40" t="str">
        <f>VLOOKUP($A73*100+I$3,Control!$A$13:$J$996,Control!$F$11)</f>
        <v>&gt;RC</v>
      </c>
      <c r="J73" s="40" t="str">
        <f>VLOOKUP($A73*100+J$3,Control!$A$13:$J$996,Control!$F$11)</f>
        <v>&lt;RC</v>
      </c>
      <c r="K73" s="40" t="str">
        <f>VLOOKUP($A73*100+K$3,Control!$A$13:$J$996,Control!$F$11)</f>
        <v>&gt;RC</v>
      </c>
      <c r="L73" s="40" t="str">
        <f>VLOOKUP($A73*100+L$3,Control!$A$13:$J$996,Control!$F$11)</f>
        <v>&gt;RC</v>
      </c>
      <c r="M73" s="40" t="str">
        <f>VLOOKUP($A73*100+M$3,Control!$A$13:$J$996,Control!$F$11)</f>
        <v>&gt;RC</v>
      </c>
    </row>
    <row r="74" spans="1:13">
      <c r="A74" s="17">
        <v>1991</v>
      </c>
      <c r="B74" s="40" t="str">
        <f>VLOOKUP($A74*100+B$3,Control!$A$13:$J$996,Control!$F$11)</f>
        <v>&gt;RC</v>
      </c>
      <c r="C74" s="40" t="str">
        <f>VLOOKUP($A74*100+C$3,Control!$A$13:$J$996,Control!$F$11)</f>
        <v>&gt;RC</v>
      </c>
      <c r="D74" s="40" t="str">
        <f>VLOOKUP($A74*100+D$3,Control!$A$13:$J$996,Control!$F$11)</f>
        <v>&gt;RC</v>
      </c>
      <c r="E74" s="40" t="str">
        <f>VLOOKUP($A74*100+E$3,Control!$A$13:$J$996,Control!$F$11)</f>
        <v>&gt;RC</v>
      </c>
      <c r="F74" s="40" t="str">
        <f>VLOOKUP($A74*100+F$3,Control!$A$13:$J$996,Control!$F$11)</f>
        <v>&gt;RC</v>
      </c>
      <c r="G74" s="40" t="str">
        <f>VLOOKUP($A74*100+G$3,Control!$A$13:$J$996,Control!$F$11)</f>
        <v>&gt;RC</v>
      </c>
      <c r="H74" s="40" t="str">
        <f>VLOOKUP($A74*100+H$3,Control!$A$13:$J$996,Control!$F$11)</f>
        <v>&gt;RC</v>
      </c>
      <c r="I74" s="40" t="str">
        <f>VLOOKUP($A74*100+I$3,Control!$A$13:$J$996,Control!$F$11)</f>
        <v>&gt;RC</v>
      </c>
      <c r="J74" s="40" t="str">
        <f>VLOOKUP($A74*100+J$3,Control!$A$13:$J$996,Control!$F$11)</f>
        <v>&gt;RC</v>
      </c>
      <c r="K74" s="40" t="str">
        <f>VLOOKUP($A74*100+K$3,Control!$A$13:$J$996,Control!$F$11)</f>
        <v>@RC</v>
      </c>
      <c r="L74" s="40" t="str">
        <f>VLOOKUP($A74*100+L$3,Control!$A$13:$J$996,Control!$F$11)</f>
        <v>&lt;RC</v>
      </c>
      <c r="M74" s="40" t="str">
        <f>VLOOKUP($A74*100+M$3,Control!$A$13:$J$996,Control!$F$11)</f>
        <v>&gt;RC</v>
      </c>
    </row>
    <row r="75" spans="1:13">
      <c r="A75" s="17">
        <v>1992</v>
      </c>
      <c r="B75" s="40" t="str">
        <f>VLOOKUP($A75*100+B$3,Control!$A$13:$J$996,Control!$F$11)</f>
        <v>&gt;RC</v>
      </c>
      <c r="C75" s="40" t="str">
        <f>VLOOKUP($A75*100+C$3,Control!$A$13:$J$996,Control!$F$11)</f>
        <v>&gt;RC</v>
      </c>
      <c r="D75" s="40" t="str">
        <f>VLOOKUP($A75*100+D$3,Control!$A$13:$J$996,Control!$F$11)</f>
        <v>&gt;RC</v>
      </c>
      <c r="E75" s="40" t="str">
        <f>VLOOKUP($A75*100+E$3,Control!$A$13:$J$996,Control!$F$11)</f>
        <v>&gt;RC</v>
      </c>
      <c r="F75" s="40" t="str">
        <f>VLOOKUP($A75*100+F$3,Control!$A$13:$J$996,Control!$F$11)</f>
        <v>&gt;RC</v>
      </c>
      <c r="G75" s="40" t="str">
        <f>VLOOKUP($A75*100+G$3,Control!$A$13:$J$996,Control!$F$11)</f>
        <v>&gt;RC</v>
      </c>
      <c r="H75" s="40" t="str">
        <f>VLOOKUP($A75*100+H$3,Control!$A$13:$J$996,Control!$F$11)</f>
        <v>&gt;RC</v>
      </c>
      <c r="I75" s="40" t="str">
        <f>VLOOKUP($A75*100+I$3,Control!$A$13:$J$996,Control!$F$11)</f>
        <v>&gt;RC</v>
      </c>
      <c r="J75" s="40" t="str">
        <f>VLOOKUP($A75*100+J$3,Control!$A$13:$J$996,Control!$F$11)</f>
        <v>&lt;RC</v>
      </c>
      <c r="K75" s="40" t="str">
        <f>VLOOKUP($A75*100+K$3,Control!$A$13:$J$996,Control!$F$11)</f>
        <v>&lt;RC</v>
      </c>
      <c r="L75" s="40" t="str">
        <f>VLOOKUP($A75*100+L$3,Control!$A$13:$J$996,Control!$F$11)</f>
        <v>&lt;RC</v>
      </c>
      <c r="M75" s="40" t="str">
        <f>VLOOKUP($A75*100+M$3,Control!$A$13:$J$996,Control!$F$11)</f>
        <v>@RC</v>
      </c>
    </row>
    <row r="76" spans="1:13">
      <c r="A76" s="17">
        <v>1993</v>
      </c>
      <c r="B76" s="40" t="str">
        <f>VLOOKUP($A76*100+B$3,Control!$A$13:$J$996,Control!$F$11)</f>
        <v>&lt;RC</v>
      </c>
      <c r="C76" s="40" t="str">
        <f>VLOOKUP($A76*100+C$3,Control!$A$13:$J$996,Control!$F$11)</f>
        <v>&lt;RC</v>
      </c>
      <c r="D76" s="40" t="str">
        <f>VLOOKUP($A76*100+D$3,Control!$A$13:$J$996,Control!$F$11)</f>
        <v>&gt;RC</v>
      </c>
      <c r="E76" s="40" t="str">
        <f>VLOOKUP($A76*100+E$3,Control!$A$13:$J$996,Control!$F$11)</f>
        <v>&gt;RC</v>
      </c>
      <c r="F76" s="40" t="str">
        <f>VLOOKUP($A76*100+F$3,Control!$A$13:$J$996,Control!$F$11)</f>
        <v>&gt;RC</v>
      </c>
      <c r="G76" s="40" t="str">
        <f>VLOOKUP($A76*100+G$3,Control!$A$13:$J$996,Control!$F$11)</f>
        <v>&gt;RC</v>
      </c>
      <c r="H76" s="40" t="str">
        <f>VLOOKUP($A76*100+H$3,Control!$A$13:$J$996,Control!$F$11)</f>
        <v>&lt;RC</v>
      </c>
      <c r="I76" s="40" t="str">
        <f>VLOOKUP($A76*100+I$3,Control!$A$13:$J$996,Control!$F$11)</f>
        <v>&lt;RC</v>
      </c>
      <c r="J76" s="40" t="str">
        <f>VLOOKUP($A76*100+J$3,Control!$A$13:$J$996,Control!$F$11)</f>
        <v>&gt;RC</v>
      </c>
      <c r="K76" s="40" t="str">
        <f>VLOOKUP($A76*100+K$3,Control!$A$13:$J$996,Control!$F$11)</f>
        <v>&lt;RC</v>
      </c>
      <c r="L76" s="40" t="str">
        <f>VLOOKUP($A76*100+L$3,Control!$A$13:$J$996,Control!$F$11)</f>
        <v>&lt;RC</v>
      </c>
      <c r="M76" s="40" t="str">
        <f>VLOOKUP($A76*100+M$3,Control!$A$13:$J$996,Control!$F$11)</f>
        <v>&gt;RC</v>
      </c>
    </row>
    <row r="77" spans="1:13">
      <c r="A77" s="17">
        <v>1994</v>
      </c>
      <c r="B77" s="40" t="str">
        <f>VLOOKUP($A77*100+B$3,Control!$A$13:$J$996,Control!$F$11)</f>
        <v>&gt;RC</v>
      </c>
      <c r="C77" s="40" t="str">
        <f>VLOOKUP($A77*100+C$3,Control!$A$13:$J$996,Control!$F$11)</f>
        <v>@RC</v>
      </c>
      <c r="D77" s="40" t="str">
        <f>VLOOKUP($A77*100+D$3,Control!$A$13:$J$996,Control!$F$11)</f>
        <v>&gt;RC</v>
      </c>
      <c r="E77" s="40" t="str">
        <f>VLOOKUP($A77*100+E$3,Control!$A$13:$J$996,Control!$F$11)</f>
        <v>&lt;RC</v>
      </c>
      <c r="F77" s="40" t="str">
        <f>VLOOKUP($A77*100+F$3,Control!$A$13:$J$996,Control!$F$11)</f>
        <v>&lt;RC</v>
      </c>
      <c r="G77" s="40" t="str">
        <f>VLOOKUP($A77*100+G$3,Control!$A$13:$J$996,Control!$F$11)</f>
        <v>&gt;RC</v>
      </c>
      <c r="H77" s="40" t="str">
        <f>VLOOKUP($A77*100+H$3,Control!$A$13:$J$996,Control!$F$11)</f>
        <v>&gt;RC</v>
      </c>
      <c r="I77" s="40" t="str">
        <f>VLOOKUP($A77*100+I$3,Control!$A$13:$J$996,Control!$F$11)</f>
        <v>&gt;RC</v>
      </c>
      <c r="J77" s="40" t="str">
        <f>VLOOKUP($A77*100+J$3,Control!$A$13:$J$996,Control!$F$11)</f>
        <v>&lt;RC</v>
      </c>
      <c r="K77" s="40" t="str">
        <f>VLOOKUP($A77*100+K$3,Control!$A$13:$J$996,Control!$F$11)</f>
        <v>&lt;RC</v>
      </c>
      <c r="L77" s="40" t="str">
        <f>VLOOKUP($A77*100+L$3,Control!$A$13:$J$996,Control!$F$11)</f>
        <v>&lt;RC</v>
      </c>
      <c r="M77" s="40" t="str">
        <f>VLOOKUP($A77*100+M$3,Control!$A$13:$J$996,Control!$F$11)</f>
        <v>@RC</v>
      </c>
    </row>
    <row r="78" spans="1:13">
      <c r="A78" s="17">
        <v>1995</v>
      </c>
      <c r="B78" s="40" t="str">
        <f>VLOOKUP($A78*100+B$3,Control!$A$13:$J$996,Control!$F$11)</f>
        <v>&gt;RC</v>
      </c>
      <c r="C78" s="40" t="str">
        <f>VLOOKUP($A78*100+C$3,Control!$A$13:$J$996,Control!$F$11)</f>
        <v>&gt;RC</v>
      </c>
      <c r="D78" s="40" t="str">
        <f>VLOOKUP($A78*100+D$3,Control!$A$13:$J$996,Control!$F$11)</f>
        <v>&gt;RC</v>
      </c>
      <c r="E78" s="40" t="str">
        <f>VLOOKUP($A78*100+E$3,Control!$A$13:$J$996,Control!$F$11)</f>
        <v>&gt;RC</v>
      </c>
      <c r="F78" s="40" t="str">
        <f>VLOOKUP($A78*100+F$3,Control!$A$13:$J$996,Control!$F$11)</f>
        <v>&gt;RC</v>
      </c>
      <c r="G78" s="40" t="str">
        <f>VLOOKUP($A78*100+G$3,Control!$A$13:$J$996,Control!$F$11)</f>
        <v>&lt;RC</v>
      </c>
      <c r="H78" s="40" t="str">
        <f>VLOOKUP($A78*100+H$3,Control!$A$13:$J$996,Control!$F$11)</f>
        <v>&lt;RC</v>
      </c>
      <c r="I78" s="40" t="str">
        <f>VLOOKUP($A78*100+I$3,Control!$A$13:$J$996,Control!$F$11)</f>
        <v>&lt;RC</v>
      </c>
      <c r="J78" s="40" t="str">
        <f>VLOOKUP($A78*100+J$3,Control!$A$13:$J$996,Control!$F$11)</f>
        <v>&gt;RC</v>
      </c>
      <c r="K78" s="40" t="str">
        <f>VLOOKUP($A78*100+K$3,Control!$A$13:$J$996,Control!$F$11)</f>
        <v>&gt;RC</v>
      </c>
      <c r="L78" s="40" t="str">
        <f>VLOOKUP($A78*100+L$3,Control!$A$13:$J$996,Control!$F$11)</f>
        <v>&gt;RC</v>
      </c>
      <c r="M78" s="40" t="str">
        <f>VLOOKUP($A78*100+M$3,Control!$A$13:$J$996,Control!$F$11)</f>
        <v>&gt;RC</v>
      </c>
    </row>
    <row r="79" spans="1:13">
      <c r="A79" s="17">
        <v>1996</v>
      </c>
      <c r="B79" s="40" t="str">
        <f>VLOOKUP($A79*100+B$3,Control!$A$13:$J$996,Control!$F$11)</f>
        <v>&gt;RC</v>
      </c>
      <c r="C79" s="40" t="str">
        <f>VLOOKUP($A79*100+C$3,Control!$A$13:$J$996,Control!$F$11)</f>
        <v>&gt;RC</v>
      </c>
      <c r="D79" s="40" t="str">
        <f>VLOOKUP($A79*100+D$3,Control!$A$13:$J$996,Control!$F$11)</f>
        <v>&lt;RC</v>
      </c>
      <c r="E79" s="40" t="str">
        <f>VLOOKUP($A79*100+E$3,Control!$A$13:$J$996,Control!$F$11)</f>
        <v>&lt;RC</v>
      </c>
      <c r="F79" s="40" t="str">
        <f>VLOOKUP($A79*100+F$3,Control!$A$13:$J$996,Control!$F$11)</f>
        <v>&lt;RC</v>
      </c>
      <c r="G79" s="40" t="str">
        <f>VLOOKUP($A79*100+G$3,Control!$A$13:$J$996,Control!$F$11)</f>
        <v>&lt;RC</v>
      </c>
      <c r="H79" s="40" t="str">
        <f>VLOOKUP($A79*100+H$3,Control!$A$13:$J$996,Control!$F$11)</f>
        <v>&lt;RC</v>
      </c>
      <c r="I79" s="40" t="str">
        <f>VLOOKUP($A79*100+I$3,Control!$A$13:$J$996,Control!$F$11)</f>
        <v>&lt;RC</v>
      </c>
      <c r="J79" s="40" t="str">
        <f>VLOOKUP($A79*100+J$3,Control!$A$13:$J$996,Control!$F$11)</f>
        <v>&lt;RC</v>
      </c>
      <c r="K79" s="40" t="str">
        <f>VLOOKUP($A79*100+K$3,Control!$A$13:$J$996,Control!$F$11)</f>
        <v>&lt;RC</v>
      </c>
      <c r="L79" s="40" t="str">
        <f>VLOOKUP($A79*100+L$3,Control!$A$13:$J$996,Control!$F$11)</f>
        <v>&lt;RC</v>
      </c>
      <c r="M79" s="40" t="str">
        <f>VLOOKUP($A79*100+M$3,Control!$A$13:$J$996,Control!$F$11)</f>
        <v>&lt;RC</v>
      </c>
    </row>
    <row r="80" spans="1:13">
      <c r="A80" s="17">
        <v>1997</v>
      </c>
      <c r="B80" s="40" t="str">
        <f>VLOOKUP($A80*100+B$3,Control!$A$13:$J$996,Control!$F$11)</f>
        <v>&lt;RC</v>
      </c>
      <c r="C80" s="40" t="str">
        <f>VLOOKUP($A80*100+C$3,Control!$A$13:$J$996,Control!$F$11)</f>
        <v>&lt;RC</v>
      </c>
      <c r="D80" s="40" t="str">
        <f>VLOOKUP($A80*100+D$3,Control!$A$13:$J$996,Control!$F$11)</f>
        <v>&lt;RC</v>
      </c>
      <c r="E80" s="40" t="str">
        <f>VLOOKUP($A80*100+E$3,Control!$A$13:$J$996,Control!$F$11)</f>
        <v>&lt;RC</v>
      </c>
      <c r="F80" s="40" t="str">
        <f>VLOOKUP($A80*100+F$3,Control!$A$13:$J$996,Control!$F$11)</f>
        <v>&lt;RC</v>
      </c>
      <c r="G80" s="40" t="str">
        <f>VLOOKUP($A80*100+G$3,Control!$A$13:$J$996,Control!$F$11)</f>
        <v>&gt;RC</v>
      </c>
      <c r="H80" s="40" t="str">
        <f>VLOOKUP($A80*100+H$3,Control!$A$13:$J$996,Control!$F$11)</f>
        <v>&lt;RC</v>
      </c>
      <c r="I80" s="40" t="str">
        <f>VLOOKUP($A80*100+I$3,Control!$A$13:$J$996,Control!$F$11)</f>
        <v>&lt;RC</v>
      </c>
      <c r="J80" s="40" t="str">
        <f>VLOOKUP($A80*100+J$3,Control!$A$13:$J$996,Control!$F$11)</f>
        <v>&lt;RC</v>
      </c>
      <c r="K80" s="40" t="str">
        <f>VLOOKUP($A80*100+K$3,Control!$A$13:$J$996,Control!$F$11)</f>
        <v>&lt;RC</v>
      </c>
      <c r="L80" s="40" t="str">
        <f>VLOOKUP($A80*100+L$3,Control!$A$13:$J$996,Control!$F$11)</f>
        <v>&lt;RC</v>
      </c>
      <c r="M80" s="40" t="str">
        <f>VLOOKUP($A80*100+M$3,Control!$A$13:$J$996,Control!$F$11)</f>
        <v>&lt;RC</v>
      </c>
    </row>
    <row r="81" spans="1:13">
      <c r="A81" s="17">
        <v>1998</v>
      </c>
      <c r="B81" s="40" t="str">
        <f>VLOOKUP($A81*100+B$3,Control!$A$13:$J$996,Control!$F$11)</f>
        <v>&lt;RC</v>
      </c>
      <c r="C81" s="40" t="str">
        <f>VLOOKUP($A81*100+C$3,Control!$A$13:$J$996,Control!$F$11)</f>
        <v>@RC</v>
      </c>
      <c r="D81" s="40" t="str">
        <f>VLOOKUP($A81*100+D$3,Control!$A$13:$J$996,Control!$F$11)</f>
        <v>&gt;RC</v>
      </c>
      <c r="E81" s="40" t="str">
        <f>VLOOKUP($A81*100+E$3,Control!$A$13:$J$996,Control!$F$11)</f>
        <v>&gt;RC</v>
      </c>
      <c r="F81" s="40" t="str">
        <f>VLOOKUP($A81*100+F$3,Control!$A$13:$J$996,Control!$F$11)</f>
        <v>&gt;RC</v>
      </c>
      <c r="G81" s="40" t="str">
        <f>VLOOKUP($A81*100+G$3,Control!$A$13:$J$996,Control!$F$11)</f>
        <v>&lt;RC</v>
      </c>
      <c r="H81" s="40" t="str">
        <f>VLOOKUP($A81*100+H$3,Control!$A$13:$J$996,Control!$F$11)</f>
        <v>&lt;RC</v>
      </c>
      <c r="I81" s="40" t="str">
        <f>VLOOKUP($A81*100+I$3,Control!$A$13:$J$996,Control!$F$11)</f>
        <v>&lt;RC</v>
      </c>
      <c r="J81" s="40" t="str">
        <f>VLOOKUP($A81*100+J$3,Control!$A$13:$J$996,Control!$F$11)</f>
        <v>&lt;RC</v>
      </c>
      <c r="K81" s="40" t="str">
        <f>VLOOKUP($A81*100+K$3,Control!$A$13:$J$996,Control!$F$11)</f>
        <v>&lt;RC</v>
      </c>
      <c r="L81" s="40" t="str">
        <f>VLOOKUP($A81*100+L$3,Control!$A$13:$J$996,Control!$F$11)</f>
        <v>&lt;RC</v>
      </c>
      <c r="M81" s="40" t="str">
        <f>VLOOKUP($A81*100+M$3,Control!$A$13:$J$996,Control!$F$11)</f>
        <v>&lt;RC</v>
      </c>
    </row>
    <row r="82" spans="1:13">
      <c r="A82" s="17">
        <v>1999</v>
      </c>
      <c r="B82" s="40" t="str">
        <f>VLOOKUP($A82*100+B$3,Control!$A$13:$J$996,Control!$F$11)</f>
        <v>&lt;RC</v>
      </c>
      <c r="C82" s="40" t="str">
        <f>VLOOKUP($A82*100+C$3,Control!$A$13:$J$996,Control!$F$11)</f>
        <v>&lt;RC</v>
      </c>
      <c r="D82" s="40" t="str">
        <f>VLOOKUP($A82*100+D$3,Control!$A$13:$J$996,Control!$F$11)</f>
        <v>&lt;RC</v>
      </c>
      <c r="E82" s="40" t="str">
        <f>VLOOKUP($A82*100+E$3,Control!$A$13:$J$996,Control!$F$11)</f>
        <v>&lt;RC</v>
      </c>
      <c r="F82" s="40" t="str">
        <f>VLOOKUP($A82*100+F$3,Control!$A$13:$J$996,Control!$F$11)</f>
        <v>&lt;RC</v>
      </c>
      <c r="G82" s="40" t="str">
        <f>VLOOKUP($A82*100+G$3,Control!$A$13:$J$996,Control!$F$11)</f>
        <v>&gt;RC</v>
      </c>
      <c r="H82" s="40" t="str">
        <f>VLOOKUP($A82*100+H$3,Control!$A$13:$J$996,Control!$F$11)</f>
        <v>&gt;RC</v>
      </c>
      <c r="I82" s="40" t="str">
        <f>VLOOKUP($A82*100+I$3,Control!$A$13:$J$996,Control!$F$11)</f>
        <v>&lt;RC</v>
      </c>
      <c r="J82" s="40" t="str">
        <f>VLOOKUP($A82*100+J$3,Control!$A$13:$J$996,Control!$F$11)</f>
        <v>&lt;RC</v>
      </c>
      <c r="K82" s="40" t="str">
        <f>VLOOKUP($A82*100+K$3,Control!$A$13:$J$996,Control!$F$11)</f>
        <v>&lt;RC</v>
      </c>
      <c r="L82" s="40" t="str">
        <f>VLOOKUP($A82*100+L$3,Control!$A$13:$J$996,Control!$F$11)</f>
        <v>&gt;RC</v>
      </c>
      <c r="M82" s="40" t="str">
        <f>VLOOKUP($A82*100+M$3,Control!$A$13:$J$996,Control!$F$11)</f>
        <v>&gt;RC</v>
      </c>
    </row>
    <row r="83" spans="1:13">
      <c r="A83" s="17">
        <v>2000</v>
      </c>
      <c r="B83" s="40" t="str">
        <f>VLOOKUP($A83*100+B$3,Control!$A$13:$J$996,Control!$F$11)</f>
        <v>&gt;RC</v>
      </c>
      <c r="C83" s="40" t="str">
        <f>VLOOKUP($A83*100+C$3,Control!$A$13:$J$996,Control!$F$11)</f>
        <v>@RC</v>
      </c>
      <c r="D83" s="40" t="str">
        <f>VLOOKUP($A83*100+D$3,Control!$A$13:$J$996,Control!$F$11)</f>
        <v>&gt;RC</v>
      </c>
      <c r="E83" s="40" t="str">
        <f>VLOOKUP($A83*100+E$3,Control!$A$13:$J$996,Control!$F$11)</f>
        <v>&lt;RC</v>
      </c>
      <c r="F83" s="40" t="str">
        <f>VLOOKUP($A83*100+F$3,Control!$A$13:$J$996,Control!$F$11)</f>
        <v>&lt;RC</v>
      </c>
      <c r="G83" s="40" t="str">
        <f>VLOOKUP($A83*100+G$3,Control!$A$13:$J$996,Control!$F$11)</f>
        <v>&gt;RC</v>
      </c>
      <c r="H83" s="40" t="str">
        <f>VLOOKUP($A83*100+H$3,Control!$A$13:$J$996,Control!$F$11)</f>
        <v>&gt;RC</v>
      </c>
      <c r="I83" s="40" t="str">
        <f>VLOOKUP($A83*100+I$3,Control!$A$13:$J$996,Control!$F$11)</f>
        <v>&gt;RC</v>
      </c>
      <c r="J83" s="40" t="str">
        <f>VLOOKUP($A83*100+J$3,Control!$A$13:$J$996,Control!$F$11)</f>
        <v>&lt;RC</v>
      </c>
      <c r="K83" s="40" t="str">
        <f>VLOOKUP($A83*100+K$3,Control!$A$13:$J$996,Control!$F$11)</f>
        <v>&lt;RC</v>
      </c>
      <c r="L83" s="40" t="str">
        <f>VLOOKUP($A83*100+L$3,Control!$A$13:$J$996,Control!$F$11)</f>
        <v>&lt;RC</v>
      </c>
      <c r="M83" s="40" t="str">
        <f>VLOOKUP($A83*100+M$3,Control!$A$13:$J$996,Control!$F$11)</f>
        <v>&gt;RC</v>
      </c>
    </row>
    <row r="84" spans="1:13">
      <c r="A84" s="17">
        <v>2001</v>
      </c>
      <c r="B84" s="40" t="str">
        <f>VLOOKUP($A84*100+B$3,Control!$A$13:$J$996,Control!$F$11)</f>
        <v>&gt;RC</v>
      </c>
      <c r="C84" s="40" t="str">
        <f>VLOOKUP($A84*100+C$3,Control!$A$13:$J$996,Control!$F$11)</f>
        <v>@RC</v>
      </c>
      <c r="D84" s="40" t="str">
        <f>VLOOKUP($A84*100+D$3,Control!$A$13:$J$996,Control!$F$11)</f>
        <v>&gt;RC</v>
      </c>
      <c r="E84" s="40" t="str">
        <f>VLOOKUP($A84*100+E$3,Control!$A$13:$J$996,Control!$F$11)</f>
        <v>&lt;RC</v>
      </c>
      <c r="F84" s="40" t="str">
        <f>VLOOKUP($A84*100+F$3,Control!$A$13:$J$996,Control!$F$11)</f>
        <v>&lt;RC</v>
      </c>
      <c r="G84" s="40" t="str">
        <f>VLOOKUP($A84*100+G$3,Control!$A$13:$J$996,Control!$F$11)</f>
        <v>&gt;RC</v>
      </c>
      <c r="H84" s="40" t="str">
        <f>VLOOKUP($A84*100+H$3,Control!$A$13:$J$996,Control!$F$11)</f>
        <v>&gt;RC</v>
      </c>
      <c r="I84" s="40" t="str">
        <f>VLOOKUP($A84*100+I$3,Control!$A$13:$J$996,Control!$F$11)</f>
        <v>&lt;RC</v>
      </c>
      <c r="J84" s="40" t="str">
        <f>VLOOKUP($A84*100+J$3,Control!$A$13:$J$996,Control!$F$11)</f>
        <v>&lt;RC</v>
      </c>
      <c r="K84" s="40" t="str">
        <f>VLOOKUP($A84*100+K$3,Control!$A$13:$J$996,Control!$F$11)</f>
        <v>&lt;RC</v>
      </c>
      <c r="L84" s="40" t="str">
        <f>VLOOKUP($A84*100+L$3,Control!$A$13:$J$996,Control!$F$11)</f>
        <v>&lt;RC</v>
      </c>
      <c r="M84" s="40" t="str">
        <f>VLOOKUP($A84*100+M$3,Control!$A$13:$J$996,Control!$F$11)</f>
        <v>&lt;RC</v>
      </c>
    </row>
    <row r="85" spans="1:13">
      <c r="A85" s="17">
        <v>2002</v>
      </c>
      <c r="B85" s="40" t="str">
        <f>VLOOKUP($A85*100+B$3,Control!$A$13:$J$996,Control!$F$11)</f>
        <v>&gt;RC</v>
      </c>
      <c r="C85" s="40" t="str">
        <f>VLOOKUP($A85*100+C$3,Control!$A$13:$J$996,Control!$F$11)</f>
        <v>&gt;RC</v>
      </c>
      <c r="D85" s="40" t="str">
        <f>VLOOKUP($A85*100+D$3,Control!$A$13:$J$996,Control!$F$11)</f>
        <v>&gt;RC</v>
      </c>
      <c r="E85" s="40" t="str">
        <f>VLOOKUP($A85*100+E$3,Control!$A$13:$J$996,Control!$F$11)</f>
        <v>&gt;RC</v>
      </c>
      <c r="F85" s="40" t="str">
        <f>VLOOKUP($A85*100+F$3,Control!$A$13:$J$996,Control!$F$11)</f>
        <v>&gt;RC</v>
      </c>
      <c r="G85" s="40" t="str">
        <f>VLOOKUP($A85*100+G$3,Control!$A$13:$J$996,Control!$F$11)</f>
        <v>&gt;RC</v>
      </c>
      <c r="H85" s="40" t="str">
        <f>VLOOKUP($A85*100+H$3,Control!$A$13:$J$996,Control!$F$11)</f>
        <v>&gt;RC</v>
      </c>
      <c r="I85" s="40" t="str">
        <f>VLOOKUP($A85*100+I$3,Control!$A$13:$J$996,Control!$F$11)</f>
        <v>&lt;RC</v>
      </c>
      <c r="J85" s="40" t="str">
        <f>VLOOKUP($A85*100+J$3,Control!$A$13:$J$996,Control!$F$11)</f>
        <v>&lt;RC</v>
      </c>
      <c r="K85" s="40" t="str">
        <f>VLOOKUP($A85*100+K$3,Control!$A$13:$J$996,Control!$F$11)</f>
        <v>&lt;RC</v>
      </c>
      <c r="L85" s="40" t="str">
        <f>VLOOKUP($A85*100+L$3,Control!$A$13:$J$996,Control!$F$11)</f>
        <v>&lt;RC</v>
      </c>
      <c r="M85" s="40" t="str">
        <f>VLOOKUP($A85*100+M$3,Control!$A$13:$J$996,Control!$F$11)</f>
        <v>@RC</v>
      </c>
    </row>
    <row r="86" spans="1:13">
      <c r="A86" s="17">
        <v>2003</v>
      </c>
      <c r="B86" s="40" t="str">
        <f>VLOOKUP($A86*100+B$3,Control!$A$13:$J$996,Control!$F$11)</f>
        <v>&lt;RC</v>
      </c>
      <c r="C86" s="40" t="str">
        <f>VLOOKUP($A86*100+C$3,Control!$A$13:$J$996,Control!$F$11)</f>
        <v>&lt;RC</v>
      </c>
      <c r="D86" s="40" t="str">
        <f>VLOOKUP($A86*100+D$3,Control!$A$13:$J$996,Control!$F$11)</f>
        <v>&gt;RC</v>
      </c>
      <c r="E86" s="40" t="str">
        <f>VLOOKUP($A86*100+E$3,Control!$A$13:$J$996,Control!$F$11)</f>
        <v>&lt;RC</v>
      </c>
      <c r="F86" s="40" t="str">
        <f>VLOOKUP($A86*100+F$3,Control!$A$13:$J$996,Control!$F$11)</f>
        <v>&lt;RC</v>
      </c>
      <c r="G86" s="40" t="str">
        <f>VLOOKUP($A86*100+G$3,Control!$A$13:$J$996,Control!$F$11)</f>
        <v>&gt;RC</v>
      </c>
      <c r="H86" s="40" t="str">
        <f>VLOOKUP($A86*100+H$3,Control!$A$13:$J$996,Control!$F$11)</f>
        <v>&gt;RC</v>
      </c>
      <c r="I86" s="40" t="str">
        <f>VLOOKUP($A86*100+I$3,Control!$A$13:$J$996,Control!$F$11)</f>
        <v>&lt;RC</v>
      </c>
      <c r="J86" s="40" t="str">
        <f>VLOOKUP($A86*100+J$3,Control!$A$13:$J$996,Control!$F$11)</f>
        <v>&lt;RC</v>
      </c>
      <c r="K86" s="40" t="str">
        <f>VLOOKUP($A86*100+K$3,Control!$A$13:$J$996,Control!$F$11)</f>
        <v>&lt;RC</v>
      </c>
      <c r="L86" s="40" t="str">
        <f>VLOOKUP($A86*100+L$3,Control!$A$13:$J$996,Control!$F$11)</f>
        <v>&gt;RC</v>
      </c>
      <c r="M86" s="40" t="str">
        <f>VLOOKUP($A86*100+M$3,Control!$A$13:$J$996,Control!$F$11)</f>
        <v>&gt;RC</v>
      </c>
    </row>
    <row r="88" spans="1:13">
      <c r="A88" s="41" t="s">
        <v>153</v>
      </c>
      <c r="B88" t="s">
        <v>166</v>
      </c>
    </row>
    <row r="89" spans="1:13">
      <c r="B89" t="s">
        <v>167</v>
      </c>
    </row>
    <row r="90" spans="1:13">
      <c r="B90" t="s">
        <v>168</v>
      </c>
    </row>
    <row r="91" spans="1:13">
      <c r="B91" t="s">
        <v>169</v>
      </c>
    </row>
  </sheetData>
  <mergeCells count="1">
    <mergeCell ref="A2:M2"/>
  </mergeCells>
  <phoneticPr fontId="0" type="noConversion"/>
  <conditionalFormatting sqref="B5:M86">
    <cfRule type="cellIs" dxfId="15" priority="1" stopIfTrue="1" operator="equal">
      <formula>"&gt;RC"</formula>
    </cfRule>
    <cfRule type="cellIs" dxfId="14" priority="2" stopIfTrue="1" operator="equal">
      <formula>"&lt;RC"</formula>
    </cfRule>
  </conditionalFormatting>
  <pageMargins left="0.75" right="0.75" top="1" bottom="1" header="0.5" footer="0.5"/>
  <pageSetup scale="57" orientation="portrait" r:id="rId1"/>
  <headerFooter alignWithMargins="0">
    <oddHeader>&amp;R&amp;D</oddHeader>
    <oddFooter>&amp;R&amp;F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M91"/>
  <sheetViews>
    <sheetView zoomScale="75" workbookViewId="0">
      <pane ySplit="4" topLeftCell="A59" activePane="bottomLeft" state="frozenSplit"/>
      <selection activeCell="B14" sqref="B14:B100"/>
      <selection pane="bottomLeft" activeCell="E74" sqref="E74"/>
    </sheetView>
  </sheetViews>
  <sheetFormatPr defaultRowHeight="12.75"/>
  <cols>
    <col min="1" max="1" customWidth="true" style="17" width="8.7109375" collapsed="true"/>
    <col min="2" max="13" customWidth="true" width="8.7109375" collapsed="true"/>
  </cols>
  <sheetData>
    <row r="1" spans="1:13">
      <c r="A1" s="17" t="str">
        <f>Control!J2</f>
        <v>EWA</v>
      </c>
    </row>
    <row r="2" spans="1:13" s="17" customFormat="1">
      <c r="A2" s="198" t="s">
        <v>170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 s="10" customFormat="1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7">
        <v>1922</v>
      </c>
      <c r="B5" s="40" t="str">
        <f>VLOOKUP($A5*100+B$3,Control!$A$13:$J$996,Control!$G$11)</f>
        <v>&lt;RC</v>
      </c>
      <c r="C5" s="40" t="str">
        <f>VLOOKUP($A5*100+C$3,Control!$A$13:$J$996,Control!$G$11)</f>
        <v>&lt;RC</v>
      </c>
      <c r="D5" s="40" t="str">
        <f>VLOOKUP($A5*100+D$3,Control!$A$13:$J$996,Control!$G$11)</f>
        <v>&lt;RC</v>
      </c>
      <c r="E5" s="40" t="str">
        <f>VLOOKUP($A5*100+E$3,Control!$A$13:$J$996,Control!$G$11)</f>
        <v>&lt;RC</v>
      </c>
      <c r="F5" s="40" t="str">
        <f>VLOOKUP($A5*100+F$3,Control!$A$13:$J$996,Control!$G$11)</f>
        <v>&lt;RC</v>
      </c>
      <c r="G5" s="40" t="str">
        <f>VLOOKUP($A5*100+G$3,Control!$A$13:$J$996,Control!$G$11)</f>
        <v>&lt;RC</v>
      </c>
      <c r="H5" s="40" t="str">
        <f>VLOOKUP($A5*100+H$3,Control!$A$13:$J$996,Control!$G$11)</f>
        <v>&lt;RC</v>
      </c>
      <c r="I5" s="40" t="str">
        <f>VLOOKUP($A5*100+I$3,Control!$A$13:$J$996,Control!$G$11)</f>
        <v>&lt;RC</v>
      </c>
      <c r="J5" s="40" t="str">
        <f>VLOOKUP($A5*100+J$3,Control!$A$13:$J$996,Control!$G$11)</f>
        <v>&lt;RC</v>
      </c>
      <c r="K5" s="40" t="str">
        <f>VLOOKUP($A5*100+K$3,Control!$A$13:$J$996,Control!$G$11)</f>
        <v>&lt;RC</v>
      </c>
      <c r="L5" s="40" t="str">
        <f>VLOOKUP($A5*100+L$3,Control!$A$13:$J$996,Control!$G$11)</f>
        <v>&lt;RC</v>
      </c>
      <c r="M5" s="40" t="str">
        <f>VLOOKUP($A5*100+M$3,Control!$A$13:$J$996,Control!$G$11)</f>
        <v>&lt;RC</v>
      </c>
    </row>
    <row r="6" spans="1:13">
      <c r="A6" s="17">
        <v>1923</v>
      </c>
      <c r="B6" s="40" t="str">
        <f>VLOOKUP($A6*100+B$3,Control!$A$13:$J$996,Control!$G$11)</f>
        <v>&lt;RC</v>
      </c>
      <c r="C6" s="40" t="str">
        <f>VLOOKUP($A6*100+C$3,Control!$A$13:$J$996,Control!$G$11)</f>
        <v>&lt;RC</v>
      </c>
      <c r="D6" s="40" t="str">
        <f>VLOOKUP($A6*100+D$3,Control!$A$13:$J$996,Control!$G$11)</f>
        <v>&lt;RC</v>
      </c>
      <c r="E6" s="40" t="str">
        <f>VLOOKUP($A6*100+E$3,Control!$A$13:$J$996,Control!$G$11)</f>
        <v>&lt;RC</v>
      </c>
      <c r="F6" s="40" t="str">
        <f>VLOOKUP($A6*100+F$3,Control!$A$13:$J$996,Control!$G$11)</f>
        <v>&lt;RC</v>
      </c>
      <c r="G6" s="40" t="str">
        <f>VLOOKUP($A6*100+G$3,Control!$A$13:$J$996,Control!$G$11)</f>
        <v>&lt;RC</v>
      </c>
      <c r="H6" s="40" t="str">
        <f>VLOOKUP($A6*100+H$3,Control!$A$13:$J$996,Control!$G$11)</f>
        <v>&lt;RC</v>
      </c>
      <c r="I6" s="40" t="str">
        <f>VLOOKUP($A6*100+I$3,Control!$A$13:$J$996,Control!$G$11)</f>
        <v>&lt;RC</v>
      </c>
      <c r="J6" s="40" t="str">
        <f>VLOOKUP($A6*100+J$3,Control!$A$13:$J$996,Control!$G$11)</f>
        <v>&lt;RC</v>
      </c>
      <c r="K6" s="40" t="str">
        <f>VLOOKUP($A6*100+K$3,Control!$A$13:$J$996,Control!$G$11)</f>
        <v>&lt;RC</v>
      </c>
      <c r="L6" s="40" t="str">
        <f>VLOOKUP($A6*100+L$3,Control!$A$13:$J$996,Control!$G$11)</f>
        <v>&lt;RC</v>
      </c>
      <c r="M6" s="40" t="str">
        <f>VLOOKUP($A6*100+M$3,Control!$A$13:$J$996,Control!$G$11)</f>
        <v>&lt;RC</v>
      </c>
    </row>
    <row r="7" spans="1:13">
      <c r="A7" s="17">
        <v>1924</v>
      </c>
      <c r="B7" s="40" t="str">
        <f>VLOOKUP($A7*100+B$3,Control!$A$13:$J$996,Control!$G$11)</f>
        <v>&lt;RC</v>
      </c>
      <c r="C7" s="40" t="str">
        <f>VLOOKUP($A7*100+C$3,Control!$A$13:$J$996,Control!$G$11)</f>
        <v>&lt;RC</v>
      </c>
      <c r="D7" s="40" t="str">
        <f>VLOOKUP($A7*100+D$3,Control!$A$13:$J$996,Control!$G$11)</f>
        <v>&lt;RC</v>
      </c>
      <c r="E7" s="40" t="str">
        <f>VLOOKUP($A7*100+E$3,Control!$A$13:$J$996,Control!$G$11)</f>
        <v>&gt;RC</v>
      </c>
      <c r="F7" s="40" t="str">
        <f>VLOOKUP($A7*100+F$3,Control!$A$13:$J$996,Control!$G$11)</f>
        <v>&gt;RC</v>
      </c>
      <c r="G7" s="40" t="str">
        <f>VLOOKUP($A7*100+G$3,Control!$A$13:$J$996,Control!$G$11)</f>
        <v>&gt;RC</v>
      </c>
      <c r="H7" s="40" t="str">
        <f>VLOOKUP($A7*100+H$3,Control!$A$13:$J$996,Control!$G$11)</f>
        <v>&gt;RC</v>
      </c>
      <c r="I7" s="40" t="str">
        <f>VLOOKUP($A7*100+I$3,Control!$A$13:$J$996,Control!$G$11)</f>
        <v>&lt;RC</v>
      </c>
      <c r="J7" s="40" t="str">
        <f>VLOOKUP($A7*100+J$3,Control!$A$13:$J$996,Control!$G$11)</f>
        <v>&lt;RC</v>
      </c>
      <c r="K7" s="40" t="str">
        <f>VLOOKUP($A7*100+K$3,Control!$A$13:$J$996,Control!$G$11)</f>
        <v>&lt;RC</v>
      </c>
      <c r="L7" s="40" t="str">
        <f>VLOOKUP($A7*100+L$3,Control!$A$13:$J$996,Control!$G$11)</f>
        <v>&gt;RC</v>
      </c>
      <c r="M7" s="40" t="str">
        <f>VLOOKUP($A7*100+M$3,Control!$A$13:$J$996,Control!$G$11)</f>
        <v>&gt;RC</v>
      </c>
    </row>
    <row r="8" spans="1:13">
      <c r="A8" s="17">
        <v>1925</v>
      </c>
      <c r="B8" s="40" t="str">
        <f>VLOOKUP($A8*100+B$3,Control!$A$13:$J$996,Control!$G$11)</f>
        <v>&gt;RC</v>
      </c>
      <c r="C8" s="40" t="str">
        <f>VLOOKUP($A8*100+C$3,Control!$A$13:$J$996,Control!$G$11)</f>
        <v>&gt;RC</v>
      </c>
      <c r="D8" s="40" t="str">
        <f>VLOOKUP($A8*100+D$3,Control!$A$13:$J$996,Control!$G$11)</f>
        <v>&gt;RC</v>
      </c>
      <c r="E8" s="40" t="str">
        <f>VLOOKUP($A8*100+E$3,Control!$A$13:$J$996,Control!$G$11)</f>
        <v>Storage</v>
      </c>
      <c r="F8" s="40" t="str">
        <f>VLOOKUP($A8*100+F$3,Control!$A$13:$J$996,Control!$G$11)</f>
        <v>Storage</v>
      </c>
      <c r="G8" s="40" t="str">
        <f>VLOOKUP($A8*100+G$3,Control!$A$13:$J$996,Control!$G$11)</f>
        <v>Storage</v>
      </c>
      <c r="H8" s="40" t="str">
        <f>VLOOKUP($A8*100+H$3,Control!$A$13:$J$996,Control!$G$11)</f>
        <v>&gt;RC</v>
      </c>
      <c r="I8" s="40" t="str">
        <f>VLOOKUP($A8*100+I$3,Control!$A$13:$J$996,Control!$G$11)</f>
        <v>&lt;RC</v>
      </c>
      <c r="J8" s="40" t="str">
        <f>VLOOKUP($A8*100+J$3,Control!$A$13:$J$996,Control!$G$11)</f>
        <v>&lt;RC</v>
      </c>
      <c r="K8" s="40" t="str">
        <f>VLOOKUP($A8*100+K$3,Control!$A$13:$J$996,Control!$G$11)</f>
        <v>@RC</v>
      </c>
      <c r="L8" s="40" t="str">
        <f>VLOOKUP($A8*100+L$3,Control!$A$13:$J$996,Control!$G$11)</f>
        <v>&lt;RC</v>
      </c>
      <c r="M8" s="40" t="str">
        <f>VLOOKUP($A8*100+M$3,Control!$A$13:$J$996,Control!$G$11)</f>
        <v>&gt;RC</v>
      </c>
    </row>
    <row r="9" spans="1:13">
      <c r="A9" s="17">
        <v>1926</v>
      </c>
      <c r="B9" s="40" t="str">
        <f>VLOOKUP($A9*100+B$3,Control!$A$13:$J$996,Control!$G$11)</f>
        <v>@RC</v>
      </c>
      <c r="C9" s="40" t="str">
        <f>VLOOKUP($A9*100+C$3,Control!$A$13:$J$996,Control!$G$11)</f>
        <v>&gt;RC</v>
      </c>
      <c r="D9" s="40" t="str">
        <f>VLOOKUP($A9*100+D$3,Control!$A$13:$J$996,Control!$G$11)</f>
        <v>&gt;RC</v>
      </c>
      <c r="E9" s="40" t="str">
        <f>VLOOKUP($A9*100+E$3,Control!$A$13:$J$996,Control!$G$11)</f>
        <v>&gt;RC</v>
      </c>
      <c r="F9" s="40" t="str">
        <f>VLOOKUP($A9*100+F$3,Control!$A$13:$J$996,Control!$G$11)</f>
        <v>&gt;RC</v>
      </c>
      <c r="G9" s="40" t="str">
        <f>VLOOKUP($A9*100+G$3,Control!$A$13:$J$996,Control!$G$11)</f>
        <v>&gt;RC</v>
      </c>
      <c r="H9" s="40" t="str">
        <f>VLOOKUP($A9*100+H$3,Control!$A$13:$J$996,Control!$G$11)</f>
        <v>&gt;RC</v>
      </c>
      <c r="I9" s="40" t="str">
        <f>VLOOKUP($A9*100+I$3,Control!$A$13:$J$996,Control!$G$11)</f>
        <v>&lt;RC</v>
      </c>
      <c r="J9" s="40" t="str">
        <f>VLOOKUP($A9*100+J$3,Control!$A$13:$J$996,Control!$G$11)</f>
        <v>&lt;RC</v>
      </c>
      <c r="K9" s="40" t="str">
        <f>VLOOKUP($A9*100+K$3,Control!$A$13:$J$996,Control!$G$11)</f>
        <v>&lt;RC</v>
      </c>
      <c r="L9" s="40" t="str">
        <f>VLOOKUP($A9*100+L$3,Control!$A$13:$J$996,Control!$G$11)</f>
        <v>&lt;RC</v>
      </c>
      <c r="M9" s="40" t="str">
        <f>VLOOKUP($A9*100+M$3,Control!$A$13:$J$996,Control!$G$11)</f>
        <v>&gt;RC</v>
      </c>
    </row>
    <row r="10" spans="1:13">
      <c r="A10" s="17">
        <v>1927</v>
      </c>
      <c r="B10" s="40" t="str">
        <f>VLOOKUP($A10*100+B$3,Control!$A$13:$J$996,Control!$G$11)</f>
        <v>@RC</v>
      </c>
      <c r="C10" s="40" t="str">
        <f>VLOOKUP($A10*100+C$3,Control!$A$13:$J$996,Control!$G$11)</f>
        <v>&gt;RC</v>
      </c>
      <c r="D10" s="40" t="str">
        <f>VLOOKUP($A10*100+D$3,Control!$A$13:$J$996,Control!$G$11)</f>
        <v>&gt;RC</v>
      </c>
      <c r="E10" s="40" t="str">
        <f>VLOOKUP($A10*100+E$3,Control!$A$13:$J$996,Control!$G$11)</f>
        <v>Storage</v>
      </c>
      <c r="F10" s="40" t="str">
        <f>VLOOKUP($A10*100+F$3,Control!$A$13:$J$996,Control!$G$11)</f>
        <v>Storage</v>
      </c>
      <c r="G10" s="40" t="str">
        <f>VLOOKUP($A10*100+G$3,Control!$A$13:$J$996,Control!$G$11)</f>
        <v>Storage</v>
      </c>
      <c r="H10" s="40" t="str">
        <f>VLOOKUP($A10*100+H$3,Control!$A$13:$J$996,Control!$G$11)</f>
        <v>&lt;RC</v>
      </c>
      <c r="I10" s="40" t="str">
        <f>VLOOKUP($A10*100+I$3,Control!$A$13:$J$996,Control!$G$11)</f>
        <v>&lt;RC</v>
      </c>
      <c r="J10" s="40" t="str">
        <f>VLOOKUP($A10*100+J$3,Control!$A$13:$J$996,Control!$G$11)</f>
        <v>&lt;RC</v>
      </c>
      <c r="K10" s="40" t="str">
        <f>VLOOKUP($A10*100+K$3,Control!$A$13:$J$996,Control!$G$11)</f>
        <v>&lt;RC</v>
      </c>
      <c r="L10" s="40" t="str">
        <f>VLOOKUP($A10*100+L$3,Control!$A$13:$J$996,Control!$G$11)</f>
        <v>&lt;RC</v>
      </c>
      <c r="M10" s="40" t="str">
        <f>VLOOKUP($A10*100+M$3,Control!$A$13:$J$996,Control!$G$11)</f>
        <v>&lt;RC</v>
      </c>
    </row>
    <row r="11" spans="1:13">
      <c r="A11" s="17">
        <v>1928</v>
      </c>
      <c r="B11" s="40" t="str">
        <f>VLOOKUP($A11*100+B$3,Control!$A$13:$J$996,Control!$G$11)</f>
        <v>&lt;RC</v>
      </c>
      <c r="C11" s="40" t="str">
        <f>VLOOKUP($A11*100+C$3,Control!$A$13:$J$996,Control!$G$11)</f>
        <v>&lt;RC</v>
      </c>
      <c r="D11" s="40" t="str">
        <f>VLOOKUP($A11*100+D$3,Control!$A$13:$J$996,Control!$G$11)</f>
        <v>&lt;RC</v>
      </c>
      <c r="E11" s="40" t="str">
        <f>VLOOKUP($A11*100+E$3,Control!$A$13:$J$996,Control!$G$11)</f>
        <v>&gt;RC</v>
      </c>
      <c r="F11" s="40" t="str">
        <f>VLOOKUP($A11*100+F$3,Control!$A$13:$J$996,Control!$G$11)</f>
        <v>&gt;RC</v>
      </c>
      <c r="G11" s="40" t="str">
        <f>VLOOKUP($A11*100+G$3,Control!$A$13:$J$996,Control!$G$11)</f>
        <v>&gt;RC</v>
      </c>
      <c r="H11" s="40" t="str">
        <f>VLOOKUP($A11*100+H$3,Control!$A$13:$J$996,Control!$G$11)</f>
        <v>&gt;RC</v>
      </c>
      <c r="I11" s="40" t="str">
        <f>VLOOKUP($A11*100+I$3,Control!$A$13:$J$996,Control!$G$11)</f>
        <v>&lt;RC</v>
      </c>
      <c r="J11" s="40" t="str">
        <f>VLOOKUP($A11*100+J$3,Control!$A$13:$J$996,Control!$G$11)</f>
        <v>&lt;RC</v>
      </c>
      <c r="K11" s="40" t="str">
        <f>VLOOKUP($A11*100+K$3,Control!$A$13:$J$996,Control!$G$11)</f>
        <v>&lt;RC</v>
      </c>
      <c r="L11" s="40" t="str">
        <f>VLOOKUP($A11*100+L$3,Control!$A$13:$J$996,Control!$G$11)</f>
        <v>&lt;RC</v>
      </c>
      <c r="M11" s="40" t="str">
        <f>VLOOKUP($A11*100+M$3,Control!$A$13:$J$996,Control!$G$11)</f>
        <v>&lt;RC</v>
      </c>
    </row>
    <row r="12" spans="1:13">
      <c r="A12" s="17">
        <v>1929</v>
      </c>
      <c r="B12" s="40" t="str">
        <f>VLOOKUP($A12*100+B$3,Control!$A$13:$J$996,Control!$G$11)</f>
        <v>&lt;RC</v>
      </c>
      <c r="C12" s="40" t="str">
        <f>VLOOKUP($A12*100+C$3,Control!$A$13:$J$996,Control!$G$11)</f>
        <v>&lt;RC</v>
      </c>
      <c r="D12" s="40" t="str">
        <f>VLOOKUP($A12*100+D$3,Control!$A$13:$J$996,Control!$G$11)</f>
        <v>&gt;RC</v>
      </c>
      <c r="E12" s="40" t="str">
        <f>VLOOKUP($A12*100+E$3,Control!$A$13:$J$996,Control!$G$11)</f>
        <v>&gt;RC</v>
      </c>
      <c r="F12" s="40" t="str">
        <f>VLOOKUP($A12*100+F$3,Control!$A$13:$J$996,Control!$G$11)</f>
        <v>&gt;RC</v>
      </c>
      <c r="G12" s="40" t="str">
        <f>VLOOKUP($A12*100+G$3,Control!$A$13:$J$996,Control!$G$11)</f>
        <v>&gt;RC</v>
      </c>
      <c r="H12" s="40" t="str">
        <f>VLOOKUP($A12*100+H$3,Control!$A$13:$J$996,Control!$G$11)</f>
        <v>&gt;RC</v>
      </c>
      <c r="I12" s="40" t="str">
        <f>VLOOKUP($A12*100+I$3,Control!$A$13:$J$996,Control!$G$11)</f>
        <v>&gt;RC</v>
      </c>
      <c r="J12" s="40" t="str">
        <f>VLOOKUP($A12*100+J$3,Control!$A$13:$J$996,Control!$G$11)</f>
        <v>&lt;RC</v>
      </c>
      <c r="K12" s="40" t="str">
        <f>VLOOKUP($A12*100+K$3,Control!$A$13:$J$996,Control!$G$11)</f>
        <v>@RC</v>
      </c>
      <c r="L12" s="40" t="str">
        <f>VLOOKUP($A12*100+L$3,Control!$A$13:$J$996,Control!$G$11)</f>
        <v>&gt;RC</v>
      </c>
      <c r="M12" s="40" t="str">
        <f>VLOOKUP($A12*100+M$3,Control!$A$13:$J$996,Control!$G$11)</f>
        <v>&gt;RC</v>
      </c>
    </row>
    <row r="13" spans="1:13">
      <c r="A13" s="17">
        <v>1930</v>
      </c>
      <c r="B13" s="40" t="str">
        <f>VLOOKUP($A13*100+B$3,Control!$A$13:$J$996,Control!$G$11)</f>
        <v>&gt;RC</v>
      </c>
      <c r="C13" s="40" t="str">
        <f>VLOOKUP($A13*100+C$3,Control!$A$13:$J$996,Control!$G$11)</f>
        <v>&gt;RC</v>
      </c>
      <c r="D13" s="40" t="str">
        <f>VLOOKUP($A13*100+D$3,Control!$A$13:$J$996,Control!$G$11)</f>
        <v>&gt;RC</v>
      </c>
      <c r="E13" s="40" t="str">
        <f>VLOOKUP($A13*100+E$3,Control!$A$13:$J$996,Control!$G$11)</f>
        <v>&gt;RC</v>
      </c>
      <c r="F13" s="40" t="str">
        <f>VLOOKUP($A13*100+F$3,Control!$A$13:$J$996,Control!$G$11)</f>
        <v>&gt;RC</v>
      </c>
      <c r="G13" s="40" t="str">
        <f>VLOOKUP($A13*100+G$3,Control!$A$13:$J$996,Control!$G$11)</f>
        <v>&gt;RC</v>
      </c>
      <c r="H13" s="40" t="str">
        <f>VLOOKUP($A13*100+H$3,Control!$A$13:$J$996,Control!$G$11)</f>
        <v>&gt;RC</v>
      </c>
      <c r="I13" s="40" t="str">
        <f>VLOOKUP($A13*100+I$3,Control!$A$13:$J$996,Control!$G$11)</f>
        <v>&lt;RC</v>
      </c>
      <c r="J13" s="40" t="str">
        <f>VLOOKUP($A13*100+J$3,Control!$A$13:$J$996,Control!$G$11)</f>
        <v>&lt;RC</v>
      </c>
      <c r="K13" s="40" t="str">
        <f>VLOOKUP($A13*100+K$3,Control!$A$13:$J$996,Control!$G$11)</f>
        <v>&lt;RC</v>
      </c>
      <c r="L13" s="40" t="str">
        <f>VLOOKUP($A13*100+L$3,Control!$A$13:$J$996,Control!$G$11)</f>
        <v>&lt;RC</v>
      </c>
      <c r="M13" s="40" t="str">
        <f>VLOOKUP($A13*100+M$3,Control!$A$13:$J$996,Control!$G$11)</f>
        <v>&lt;RC</v>
      </c>
    </row>
    <row r="14" spans="1:13">
      <c r="A14" s="17">
        <v>1931</v>
      </c>
      <c r="B14" s="40" t="str">
        <f>VLOOKUP($A14*100+B$3,Control!$A$13:$J$996,Control!$G$11)</f>
        <v>&gt;RC</v>
      </c>
      <c r="C14" s="40" t="str">
        <f>VLOOKUP($A14*100+C$3,Control!$A$13:$J$996,Control!$G$11)</f>
        <v>&gt;RC</v>
      </c>
      <c r="D14" s="40" t="str">
        <f>VLOOKUP($A14*100+D$3,Control!$A$13:$J$996,Control!$G$11)</f>
        <v>&gt;RC</v>
      </c>
      <c r="E14" s="40" t="str">
        <f>VLOOKUP($A14*100+E$3,Control!$A$13:$J$996,Control!$G$11)</f>
        <v>&gt;RC</v>
      </c>
      <c r="F14" s="40" t="str">
        <f>VLOOKUP($A14*100+F$3,Control!$A$13:$J$996,Control!$G$11)</f>
        <v>&gt;RC</v>
      </c>
      <c r="G14" s="40" t="str">
        <f>VLOOKUP($A14*100+G$3,Control!$A$13:$J$996,Control!$G$11)</f>
        <v>&gt;RC</v>
      </c>
      <c r="H14" s="40" t="str">
        <f>VLOOKUP($A14*100+H$3,Control!$A$13:$J$996,Control!$G$11)</f>
        <v>&gt;RC</v>
      </c>
      <c r="I14" s="40" t="str">
        <f>VLOOKUP($A14*100+I$3,Control!$A$13:$J$996,Control!$G$11)</f>
        <v>&lt;RC</v>
      </c>
      <c r="J14" s="40" t="str">
        <f>VLOOKUP($A14*100+J$3,Control!$A$13:$J$996,Control!$G$11)</f>
        <v>&lt;RC</v>
      </c>
      <c r="K14" s="40" t="str">
        <f>VLOOKUP($A14*100+K$3,Control!$A$13:$J$996,Control!$G$11)</f>
        <v>@RC</v>
      </c>
      <c r="L14" s="40" t="str">
        <f>VLOOKUP($A14*100+L$3,Control!$A$13:$J$996,Control!$G$11)</f>
        <v>&gt;RC</v>
      </c>
      <c r="M14" s="40" t="str">
        <f>VLOOKUP($A14*100+M$3,Control!$A$13:$J$996,Control!$G$11)</f>
        <v>&gt;RC</v>
      </c>
    </row>
    <row r="15" spans="1:13">
      <c r="A15" s="17">
        <v>1932</v>
      </c>
      <c r="B15" s="40" t="str">
        <f>VLOOKUP($A15*100+B$3,Control!$A$13:$J$996,Control!$G$11)</f>
        <v>&gt;RC</v>
      </c>
      <c r="C15" s="40" t="str">
        <f>VLOOKUP($A15*100+C$3,Control!$A$13:$J$996,Control!$G$11)</f>
        <v>&gt;RC</v>
      </c>
      <c r="D15" s="40" t="str">
        <f>VLOOKUP($A15*100+D$3,Control!$A$13:$J$996,Control!$G$11)</f>
        <v>&gt;RC</v>
      </c>
      <c r="E15" s="40" t="str">
        <f>VLOOKUP($A15*100+E$3,Control!$A$13:$J$996,Control!$G$11)</f>
        <v>&gt;RC</v>
      </c>
      <c r="F15" s="40" t="str">
        <f>VLOOKUP($A15*100+F$3,Control!$A$13:$J$996,Control!$G$11)</f>
        <v>&gt;RC</v>
      </c>
      <c r="G15" s="40" t="str">
        <f>VLOOKUP($A15*100+G$3,Control!$A$13:$J$996,Control!$G$11)</f>
        <v>Storage</v>
      </c>
      <c r="H15" s="40" t="str">
        <f>VLOOKUP($A15*100+H$3,Control!$A$13:$J$996,Control!$G$11)</f>
        <v>&gt;RC</v>
      </c>
      <c r="I15" s="40" t="str">
        <f>VLOOKUP($A15*100+I$3,Control!$A$13:$J$996,Control!$G$11)</f>
        <v>&lt;RC</v>
      </c>
      <c r="J15" s="40" t="str">
        <f>VLOOKUP($A15*100+J$3,Control!$A$13:$J$996,Control!$G$11)</f>
        <v>&lt;RC</v>
      </c>
      <c r="K15" s="40" t="str">
        <f>VLOOKUP($A15*100+K$3,Control!$A$13:$J$996,Control!$G$11)</f>
        <v>@RC</v>
      </c>
      <c r="L15" s="40" t="str">
        <f>VLOOKUP($A15*100+L$3,Control!$A$13:$J$996,Control!$G$11)</f>
        <v>&gt;RC</v>
      </c>
      <c r="M15" s="40" t="str">
        <f>VLOOKUP($A15*100+M$3,Control!$A$13:$J$996,Control!$G$11)</f>
        <v>&gt;RC</v>
      </c>
    </row>
    <row r="16" spans="1:13">
      <c r="A16" s="17">
        <v>1933</v>
      </c>
      <c r="B16" s="40" t="str">
        <f>VLOOKUP($A16*100+B$3,Control!$A$13:$J$996,Control!$G$11)</f>
        <v>@RC</v>
      </c>
      <c r="C16" s="40" t="str">
        <f>VLOOKUP($A16*100+C$3,Control!$A$13:$J$996,Control!$G$11)</f>
        <v>@RC</v>
      </c>
      <c r="D16" s="40" t="str">
        <f>VLOOKUP($A16*100+D$3,Control!$A$13:$J$996,Control!$G$11)</f>
        <v>&gt;RC</v>
      </c>
      <c r="E16" s="40" t="str">
        <f>VLOOKUP($A16*100+E$3,Control!$A$13:$J$996,Control!$G$11)</f>
        <v>&gt;RC</v>
      </c>
      <c r="F16" s="40" t="str">
        <f>VLOOKUP($A16*100+F$3,Control!$A$13:$J$996,Control!$G$11)</f>
        <v>Storage</v>
      </c>
      <c r="G16" s="40" t="str">
        <f>VLOOKUP($A16*100+G$3,Control!$A$13:$J$996,Control!$G$11)</f>
        <v>Storage</v>
      </c>
      <c r="H16" s="40" t="str">
        <f>VLOOKUP($A16*100+H$3,Control!$A$13:$J$996,Control!$G$11)</f>
        <v>&gt;RC</v>
      </c>
      <c r="I16" s="40" t="str">
        <f>VLOOKUP($A16*100+I$3,Control!$A$13:$J$996,Control!$G$11)</f>
        <v>&gt;RC</v>
      </c>
      <c r="J16" s="40" t="str">
        <f>VLOOKUP($A16*100+J$3,Control!$A$13:$J$996,Control!$G$11)</f>
        <v>&gt;RC</v>
      </c>
      <c r="K16" s="40" t="str">
        <f>VLOOKUP($A16*100+K$3,Control!$A$13:$J$996,Control!$G$11)</f>
        <v>@RC</v>
      </c>
      <c r="L16" s="40" t="str">
        <f>VLOOKUP($A16*100+L$3,Control!$A$13:$J$996,Control!$G$11)</f>
        <v>&gt;RC</v>
      </c>
      <c r="M16" s="40" t="str">
        <f>VLOOKUP($A16*100+M$3,Control!$A$13:$J$996,Control!$G$11)</f>
        <v>&gt;RC</v>
      </c>
    </row>
    <row r="17" spans="1:13">
      <c r="A17" s="17">
        <v>1934</v>
      </c>
      <c r="B17" s="40" t="str">
        <f>VLOOKUP($A17*100+B$3,Control!$A$13:$J$996,Control!$G$11)</f>
        <v>&gt;RC</v>
      </c>
      <c r="C17" s="40" t="str">
        <f>VLOOKUP($A17*100+C$3,Control!$A$13:$J$996,Control!$G$11)</f>
        <v>&gt;RC</v>
      </c>
      <c r="D17" s="40" t="str">
        <f>VLOOKUP($A17*100+D$3,Control!$A$13:$J$996,Control!$G$11)</f>
        <v>&gt;RC</v>
      </c>
      <c r="E17" s="40" t="str">
        <f>VLOOKUP($A17*100+E$3,Control!$A$13:$J$996,Control!$G$11)</f>
        <v>&gt;RC</v>
      </c>
      <c r="F17" s="40" t="str">
        <f>VLOOKUP($A17*100+F$3,Control!$A$13:$J$996,Control!$G$11)</f>
        <v>&gt;RC</v>
      </c>
      <c r="G17" s="40" t="str">
        <f>VLOOKUP($A17*100+G$3,Control!$A$13:$J$996,Control!$G$11)</f>
        <v>&gt;RC</v>
      </c>
      <c r="H17" s="40" t="str">
        <f>VLOOKUP($A17*100+H$3,Control!$A$13:$J$996,Control!$G$11)</f>
        <v>&gt;RC</v>
      </c>
      <c r="I17" s="40" t="str">
        <f>VLOOKUP($A17*100+I$3,Control!$A$13:$J$996,Control!$G$11)</f>
        <v>&gt;RC</v>
      </c>
      <c r="J17" s="40" t="str">
        <f>VLOOKUP($A17*100+J$3,Control!$A$13:$J$996,Control!$G$11)</f>
        <v>&lt;RC</v>
      </c>
      <c r="K17" s="40" t="str">
        <f>VLOOKUP($A17*100+K$3,Control!$A$13:$J$996,Control!$G$11)</f>
        <v>&lt;RC</v>
      </c>
      <c r="L17" s="40" t="str">
        <f>VLOOKUP($A17*100+L$3,Control!$A$13:$J$996,Control!$G$11)</f>
        <v>&lt;RC</v>
      </c>
      <c r="M17" s="40" t="str">
        <f>VLOOKUP($A17*100+M$3,Control!$A$13:$J$996,Control!$G$11)</f>
        <v>&gt;RC</v>
      </c>
    </row>
    <row r="18" spans="1:13">
      <c r="A18" s="17">
        <v>1935</v>
      </c>
      <c r="B18" s="40" t="str">
        <f>VLOOKUP($A18*100+B$3,Control!$A$13:$J$996,Control!$G$11)</f>
        <v>&gt;RC</v>
      </c>
      <c r="C18" s="40" t="str">
        <f>VLOOKUP($A18*100+C$3,Control!$A$13:$J$996,Control!$G$11)</f>
        <v>&gt;RC</v>
      </c>
      <c r="D18" s="40" t="str">
        <f>VLOOKUP($A18*100+D$3,Control!$A$13:$J$996,Control!$G$11)</f>
        <v>&gt;RC</v>
      </c>
      <c r="E18" s="40" t="str">
        <f>VLOOKUP($A18*100+E$3,Control!$A$13:$J$996,Control!$G$11)</f>
        <v>&gt;RC</v>
      </c>
      <c r="F18" s="40" t="str">
        <f>VLOOKUP($A18*100+F$3,Control!$A$13:$J$996,Control!$G$11)</f>
        <v>&gt;RC</v>
      </c>
      <c r="G18" s="40" t="str">
        <f>VLOOKUP($A18*100+G$3,Control!$A$13:$J$996,Control!$G$11)</f>
        <v>&gt;RC</v>
      </c>
      <c r="H18" s="40" t="str">
        <f>VLOOKUP($A18*100+H$3,Control!$A$13:$J$996,Control!$G$11)</f>
        <v>&lt;RC</v>
      </c>
      <c r="I18" s="40" t="str">
        <f>VLOOKUP($A18*100+I$3,Control!$A$13:$J$996,Control!$G$11)</f>
        <v>&lt;RC</v>
      </c>
      <c r="J18" s="40" t="str">
        <f>VLOOKUP($A18*100+J$3,Control!$A$13:$J$996,Control!$G$11)</f>
        <v>&lt;RC</v>
      </c>
      <c r="K18" s="40" t="str">
        <f>VLOOKUP($A18*100+K$3,Control!$A$13:$J$996,Control!$G$11)</f>
        <v>&lt;RC</v>
      </c>
      <c r="L18" s="40" t="str">
        <f>VLOOKUP($A18*100+L$3,Control!$A$13:$J$996,Control!$G$11)</f>
        <v>&lt;RC</v>
      </c>
      <c r="M18" s="40" t="str">
        <f>VLOOKUP($A18*100+M$3,Control!$A$13:$J$996,Control!$G$11)</f>
        <v>&lt;RC</v>
      </c>
    </row>
    <row r="19" spans="1:13">
      <c r="A19" s="17">
        <v>1936</v>
      </c>
      <c r="B19" s="40" t="str">
        <f>VLOOKUP($A19*100+B$3,Control!$A$13:$J$996,Control!$G$11)</f>
        <v>&lt;RC</v>
      </c>
      <c r="C19" s="40" t="str">
        <f>VLOOKUP($A19*100+C$3,Control!$A$13:$J$996,Control!$G$11)</f>
        <v>&lt;RC</v>
      </c>
      <c r="D19" s="40" t="str">
        <f>VLOOKUP($A19*100+D$3,Control!$A$13:$J$996,Control!$G$11)</f>
        <v>&lt;RC</v>
      </c>
      <c r="E19" s="40" t="str">
        <f>VLOOKUP($A19*100+E$3,Control!$A$13:$J$996,Control!$G$11)</f>
        <v>&gt;RC</v>
      </c>
      <c r="F19" s="40" t="str">
        <f>VLOOKUP($A19*100+F$3,Control!$A$13:$J$996,Control!$G$11)</f>
        <v>&gt;RC</v>
      </c>
      <c r="G19" s="40" t="str">
        <f>VLOOKUP($A19*100+G$3,Control!$A$13:$J$996,Control!$G$11)</f>
        <v>&gt;RC</v>
      </c>
      <c r="H19" s="40" t="str">
        <f>VLOOKUP($A19*100+H$3,Control!$A$13:$J$996,Control!$G$11)</f>
        <v>&gt;RC</v>
      </c>
      <c r="I19" s="40" t="str">
        <f>VLOOKUP($A19*100+I$3,Control!$A$13:$J$996,Control!$G$11)</f>
        <v>&lt;RC</v>
      </c>
      <c r="J19" s="40" t="str">
        <f>VLOOKUP($A19*100+J$3,Control!$A$13:$J$996,Control!$G$11)</f>
        <v>&lt;RC</v>
      </c>
      <c r="K19" s="40" t="str">
        <f>VLOOKUP($A19*100+K$3,Control!$A$13:$J$996,Control!$G$11)</f>
        <v>&lt;RC</v>
      </c>
      <c r="L19" s="40" t="str">
        <f>VLOOKUP($A19*100+L$3,Control!$A$13:$J$996,Control!$G$11)</f>
        <v>&lt;RC</v>
      </c>
      <c r="M19" s="40" t="str">
        <f>VLOOKUP($A19*100+M$3,Control!$A$13:$J$996,Control!$G$11)</f>
        <v>&lt;RC</v>
      </c>
    </row>
    <row r="20" spans="1:13">
      <c r="A20" s="17">
        <v>1937</v>
      </c>
      <c r="B20" s="40" t="str">
        <f>VLOOKUP($A20*100+B$3,Control!$A$13:$J$996,Control!$G$11)</f>
        <v>@RC</v>
      </c>
      <c r="C20" s="40" t="str">
        <f>VLOOKUP($A20*100+C$3,Control!$A$13:$J$996,Control!$G$11)</f>
        <v>&lt;RC</v>
      </c>
      <c r="D20" s="40" t="str">
        <f>VLOOKUP($A20*100+D$3,Control!$A$13:$J$996,Control!$G$11)</f>
        <v>&lt;RC</v>
      </c>
      <c r="E20" s="40" t="str">
        <f>VLOOKUP($A20*100+E$3,Control!$A$13:$J$996,Control!$G$11)</f>
        <v>&gt;RC</v>
      </c>
      <c r="F20" s="40" t="str">
        <f>VLOOKUP($A20*100+F$3,Control!$A$13:$J$996,Control!$G$11)</f>
        <v>Storage</v>
      </c>
      <c r="G20" s="40" t="str">
        <f>VLOOKUP($A20*100+G$3,Control!$A$13:$J$996,Control!$G$11)</f>
        <v>Storage</v>
      </c>
      <c r="H20" s="40" t="str">
        <f>VLOOKUP($A20*100+H$3,Control!$A$13:$J$996,Control!$G$11)</f>
        <v>&lt;RC</v>
      </c>
      <c r="I20" s="40" t="str">
        <f>VLOOKUP($A20*100+I$3,Control!$A$13:$J$996,Control!$G$11)</f>
        <v>&lt;RC</v>
      </c>
      <c r="J20" s="40" t="str">
        <f>VLOOKUP($A20*100+J$3,Control!$A$13:$J$996,Control!$G$11)</f>
        <v>&lt;RC</v>
      </c>
      <c r="K20" s="40" t="str">
        <f>VLOOKUP($A20*100+K$3,Control!$A$13:$J$996,Control!$G$11)</f>
        <v>&lt;RC</v>
      </c>
      <c r="L20" s="40" t="str">
        <f>VLOOKUP($A20*100+L$3,Control!$A$13:$J$996,Control!$G$11)</f>
        <v>&lt;RC</v>
      </c>
      <c r="M20" s="40" t="str">
        <f>VLOOKUP($A20*100+M$3,Control!$A$13:$J$996,Control!$G$11)</f>
        <v>&gt;RC</v>
      </c>
    </row>
    <row r="21" spans="1:13">
      <c r="A21" s="17">
        <v>1938</v>
      </c>
      <c r="B21" s="40" t="str">
        <f>VLOOKUP($A21*100+B$3,Control!$A$13:$J$996,Control!$G$11)</f>
        <v>&lt;RC</v>
      </c>
      <c r="C21" s="40" t="str">
        <f>VLOOKUP($A21*100+C$3,Control!$A$13:$J$996,Control!$G$11)</f>
        <v>&lt;RC</v>
      </c>
      <c r="D21" s="40" t="str">
        <f>VLOOKUP($A21*100+D$3,Control!$A$13:$J$996,Control!$G$11)</f>
        <v>Storage</v>
      </c>
      <c r="E21" s="40" t="str">
        <f>VLOOKUP($A21*100+E$3,Control!$A$13:$J$996,Control!$G$11)</f>
        <v>Storage</v>
      </c>
      <c r="F21" s="40" t="str">
        <f>VLOOKUP($A21*100+F$3,Control!$A$13:$J$996,Control!$G$11)</f>
        <v>Storage</v>
      </c>
      <c r="G21" s="40" t="str">
        <f>VLOOKUP($A21*100+G$3,Control!$A$13:$J$996,Control!$G$11)</f>
        <v>Storage</v>
      </c>
      <c r="H21" s="40" t="str">
        <f>VLOOKUP($A21*100+H$3,Control!$A$13:$J$996,Control!$G$11)</f>
        <v>&lt;RC</v>
      </c>
      <c r="I21" s="40" t="str">
        <f>VLOOKUP($A21*100+I$3,Control!$A$13:$J$996,Control!$G$11)</f>
        <v>Storage</v>
      </c>
      <c r="J21" s="40" t="str">
        <f>VLOOKUP($A21*100+J$3,Control!$A$13:$J$996,Control!$G$11)</f>
        <v>Storage</v>
      </c>
      <c r="K21" s="40" t="str">
        <f>VLOOKUP($A21*100+K$3,Control!$A$13:$J$996,Control!$G$11)</f>
        <v>Storage</v>
      </c>
      <c r="L21" s="40" t="str">
        <f>VLOOKUP($A21*100+L$3,Control!$A$13:$J$996,Control!$G$11)</f>
        <v>Storage</v>
      </c>
      <c r="M21" s="40" t="str">
        <f>VLOOKUP($A21*100+M$3,Control!$A$13:$J$996,Control!$G$11)</f>
        <v>Storage</v>
      </c>
    </row>
    <row r="22" spans="1:13">
      <c r="A22" s="17">
        <v>1939</v>
      </c>
      <c r="B22" s="40" t="str">
        <f>VLOOKUP($A22*100+B$3,Control!$A$13:$J$996,Control!$G$11)</f>
        <v>Storage</v>
      </c>
      <c r="C22" s="40" t="str">
        <f>VLOOKUP($A22*100+C$3,Control!$A$13:$J$996,Control!$G$11)</f>
        <v>&lt;RC</v>
      </c>
      <c r="D22" s="40" t="str">
        <f>VLOOKUP($A22*100+D$3,Control!$A$13:$J$996,Control!$G$11)</f>
        <v>Storage</v>
      </c>
      <c r="E22" s="40" t="str">
        <f>VLOOKUP($A22*100+E$3,Control!$A$13:$J$996,Control!$G$11)</f>
        <v>&gt;RC</v>
      </c>
      <c r="F22" s="40" t="str">
        <f>VLOOKUP($A22*100+F$3,Control!$A$13:$J$996,Control!$G$11)</f>
        <v>&gt;RC</v>
      </c>
      <c r="G22" s="40" t="str">
        <f>VLOOKUP($A22*100+G$3,Control!$A$13:$J$996,Control!$G$11)</f>
        <v>&lt;RC</v>
      </c>
      <c r="H22" s="40" t="str">
        <f>VLOOKUP($A22*100+H$3,Control!$A$13:$J$996,Control!$G$11)</f>
        <v>@RC</v>
      </c>
      <c r="I22" s="40" t="str">
        <f>VLOOKUP($A22*100+I$3,Control!$A$13:$J$996,Control!$G$11)</f>
        <v>&lt;RC</v>
      </c>
      <c r="J22" s="40" t="str">
        <f>VLOOKUP($A22*100+J$3,Control!$A$13:$J$996,Control!$G$11)</f>
        <v>&lt;RC</v>
      </c>
      <c r="K22" s="40" t="str">
        <f>VLOOKUP($A22*100+K$3,Control!$A$13:$J$996,Control!$G$11)</f>
        <v>&lt;RC</v>
      </c>
      <c r="L22" s="40" t="str">
        <f>VLOOKUP($A22*100+L$3,Control!$A$13:$J$996,Control!$G$11)</f>
        <v>&lt;RC</v>
      </c>
      <c r="M22" s="40" t="str">
        <f>VLOOKUP($A22*100+M$3,Control!$A$13:$J$996,Control!$G$11)</f>
        <v>&lt;RC</v>
      </c>
    </row>
    <row r="23" spans="1:13">
      <c r="A23" s="17">
        <v>1940</v>
      </c>
      <c r="B23" s="40" t="str">
        <f>VLOOKUP($A23*100+B$3,Control!$A$13:$J$996,Control!$G$11)</f>
        <v>@RC</v>
      </c>
      <c r="C23" s="40" t="str">
        <f>VLOOKUP($A23*100+C$3,Control!$A$13:$J$996,Control!$G$11)</f>
        <v>&lt;RC</v>
      </c>
      <c r="D23" s="40" t="str">
        <f>VLOOKUP($A23*100+D$3,Control!$A$13:$J$996,Control!$G$11)</f>
        <v>&gt;RC</v>
      </c>
      <c r="E23" s="40" t="str">
        <f>VLOOKUP($A23*100+E$3,Control!$A$13:$J$996,Control!$G$11)</f>
        <v>&gt;RC</v>
      </c>
      <c r="F23" s="40" t="str">
        <f>VLOOKUP($A23*100+F$3,Control!$A$13:$J$996,Control!$G$11)</f>
        <v>&gt;RC</v>
      </c>
      <c r="G23" s="40" t="str">
        <f>VLOOKUP($A23*100+G$3,Control!$A$13:$J$996,Control!$G$11)</f>
        <v>&gt;RC</v>
      </c>
      <c r="H23" s="40" t="str">
        <f>VLOOKUP($A23*100+H$3,Control!$A$13:$J$996,Control!$G$11)</f>
        <v>&gt;RC</v>
      </c>
      <c r="I23" s="40" t="str">
        <f>VLOOKUP($A23*100+I$3,Control!$A$13:$J$996,Control!$G$11)</f>
        <v>&lt;RC</v>
      </c>
      <c r="J23" s="40" t="str">
        <f>VLOOKUP($A23*100+J$3,Control!$A$13:$J$996,Control!$G$11)</f>
        <v>&lt;RC</v>
      </c>
      <c r="K23" s="40" t="str">
        <f>VLOOKUP($A23*100+K$3,Control!$A$13:$J$996,Control!$G$11)</f>
        <v>&lt;RC</v>
      </c>
      <c r="L23" s="40" t="str">
        <f>VLOOKUP($A23*100+L$3,Control!$A$13:$J$996,Control!$G$11)</f>
        <v>&lt;RC</v>
      </c>
      <c r="M23" s="40" t="str">
        <f>VLOOKUP($A23*100+M$3,Control!$A$13:$J$996,Control!$G$11)</f>
        <v>&lt;RC</v>
      </c>
    </row>
    <row r="24" spans="1:13">
      <c r="A24" s="17">
        <v>1941</v>
      </c>
      <c r="B24" s="40" t="str">
        <f>VLOOKUP($A24*100+B$3,Control!$A$13:$J$996,Control!$G$11)</f>
        <v>&lt;RC</v>
      </c>
      <c r="C24" s="40" t="str">
        <f>VLOOKUP($A24*100+C$3,Control!$A$13:$J$996,Control!$G$11)</f>
        <v>&lt;RC</v>
      </c>
      <c r="D24" s="40" t="str">
        <f>VLOOKUP($A24*100+D$3,Control!$A$13:$J$996,Control!$G$11)</f>
        <v>&lt;RC</v>
      </c>
      <c r="E24" s="40" t="str">
        <f>VLOOKUP($A24*100+E$3,Control!$A$13:$J$996,Control!$G$11)</f>
        <v>&gt;RC</v>
      </c>
      <c r="F24" s="40" t="str">
        <f>VLOOKUP($A24*100+F$3,Control!$A$13:$J$996,Control!$G$11)</f>
        <v>&gt;RC</v>
      </c>
      <c r="G24" s="40" t="str">
        <f>VLOOKUP($A24*100+G$3,Control!$A$13:$J$996,Control!$G$11)</f>
        <v>Storage</v>
      </c>
      <c r="H24" s="40" t="str">
        <f>VLOOKUP($A24*100+H$3,Control!$A$13:$J$996,Control!$G$11)</f>
        <v>&lt;RC</v>
      </c>
      <c r="I24" s="40" t="str">
        <f>VLOOKUP($A24*100+I$3,Control!$A$13:$J$996,Control!$G$11)</f>
        <v>&lt;RC</v>
      </c>
      <c r="J24" s="40" t="str">
        <f>VLOOKUP($A24*100+J$3,Control!$A$13:$J$996,Control!$G$11)</f>
        <v>&lt;RC</v>
      </c>
      <c r="K24" s="40" t="str">
        <f>VLOOKUP($A24*100+K$3,Control!$A$13:$J$996,Control!$G$11)</f>
        <v>&lt;RC</v>
      </c>
      <c r="L24" s="40" t="str">
        <f>VLOOKUP($A24*100+L$3,Control!$A$13:$J$996,Control!$G$11)</f>
        <v>&lt;RC</v>
      </c>
      <c r="M24" s="40" t="str">
        <f>VLOOKUP($A24*100+M$3,Control!$A$13:$J$996,Control!$G$11)</f>
        <v>&lt;RC</v>
      </c>
    </row>
    <row r="25" spans="1:13">
      <c r="A25" s="17">
        <v>1942</v>
      </c>
      <c r="B25" s="40" t="str">
        <f>VLOOKUP($A25*100+B$3,Control!$A$13:$J$996,Control!$G$11)</f>
        <v>Storage</v>
      </c>
      <c r="C25" s="40" t="str">
        <f>VLOOKUP($A25*100+C$3,Control!$A$13:$J$996,Control!$G$11)</f>
        <v>&lt;RC</v>
      </c>
      <c r="D25" s="40" t="str">
        <f>VLOOKUP($A25*100+D$3,Control!$A$13:$J$996,Control!$G$11)</f>
        <v>Storage</v>
      </c>
      <c r="E25" s="40" t="str">
        <f>VLOOKUP($A25*100+E$3,Control!$A$13:$J$996,Control!$G$11)</f>
        <v>Storage</v>
      </c>
      <c r="F25" s="40" t="str">
        <f>VLOOKUP($A25*100+F$3,Control!$A$13:$J$996,Control!$G$11)</f>
        <v>Storage</v>
      </c>
      <c r="G25" s="40" t="str">
        <f>VLOOKUP($A25*100+G$3,Control!$A$13:$J$996,Control!$G$11)</f>
        <v>Storage</v>
      </c>
      <c r="H25" s="40" t="str">
        <f>VLOOKUP($A25*100+H$3,Control!$A$13:$J$996,Control!$G$11)</f>
        <v>&lt;RC</v>
      </c>
      <c r="I25" s="40" t="str">
        <f>VLOOKUP($A25*100+I$3,Control!$A$13:$J$996,Control!$G$11)</f>
        <v>&lt;RC</v>
      </c>
      <c r="J25" s="40" t="str">
        <f>VLOOKUP($A25*100+J$3,Control!$A$13:$J$996,Control!$G$11)</f>
        <v>&lt;RC</v>
      </c>
      <c r="K25" s="40" t="str">
        <f>VLOOKUP($A25*100+K$3,Control!$A$13:$J$996,Control!$G$11)</f>
        <v>&lt;RC</v>
      </c>
      <c r="L25" s="40" t="str">
        <f>VLOOKUP($A25*100+L$3,Control!$A$13:$J$996,Control!$G$11)</f>
        <v>&lt;RC</v>
      </c>
      <c r="M25" s="40" t="str">
        <f>VLOOKUP($A25*100+M$3,Control!$A$13:$J$996,Control!$G$11)</f>
        <v>&gt;RC</v>
      </c>
    </row>
    <row r="26" spans="1:13">
      <c r="A26" s="17">
        <v>1943</v>
      </c>
      <c r="B26" s="40" t="str">
        <f>VLOOKUP($A26*100+B$3,Control!$A$13:$J$996,Control!$G$11)</f>
        <v>&lt;RC</v>
      </c>
      <c r="C26" s="40" t="str">
        <f>VLOOKUP($A26*100+C$3,Control!$A$13:$J$996,Control!$G$11)</f>
        <v>&lt;RC</v>
      </c>
      <c r="D26" s="40" t="str">
        <f>VLOOKUP($A26*100+D$3,Control!$A$13:$J$996,Control!$G$11)</f>
        <v>&lt;RC</v>
      </c>
      <c r="E26" s="40" t="str">
        <f>VLOOKUP($A26*100+E$3,Control!$A$13:$J$996,Control!$G$11)</f>
        <v>&gt;RC</v>
      </c>
      <c r="F26" s="40" t="str">
        <f>VLOOKUP($A26*100+F$3,Control!$A$13:$J$996,Control!$G$11)</f>
        <v>&lt;RC</v>
      </c>
      <c r="G26" s="40" t="str">
        <f>VLOOKUP($A26*100+G$3,Control!$A$13:$J$996,Control!$G$11)</f>
        <v>&lt;RC</v>
      </c>
      <c r="H26" s="40" t="str">
        <f>VLOOKUP($A26*100+H$3,Control!$A$13:$J$996,Control!$G$11)</f>
        <v>&lt;RC</v>
      </c>
      <c r="I26" s="40" t="str">
        <f>VLOOKUP($A26*100+I$3,Control!$A$13:$J$996,Control!$G$11)</f>
        <v>&lt;RC</v>
      </c>
      <c r="J26" s="40" t="str">
        <f>VLOOKUP($A26*100+J$3,Control!$A$13:$J$996,Control!$G$11)</f>
        <v>&lt;RC</v>
      </c>
      <c r="K26" s="40" t="str">
        <f>VLOOKUP($A26*100+K$3,Control!$A$13:$J$996,Control!$G$11)</f>
        <v>&lt;RC</v>
      </c>
      <c r="L26" s="40" t="str">
        <f>VLOOKUP($A26*100+L$3,Control!$A$13:$J$996,Control!$G$11)</f>
        <v>&lt;RC</v>
      </c>
      <c r="M26" s="40" t="str">
        <f>VLOOKUP($A26*100+M$3,Control!$A$13:$J$996,Control!$G$11)</f>
        <v>&lt;RC</v>
      </c>
    </row>
    <row r="27" spans="1:13">
      <c r="A27" s="17">
        <v>1944</v>
      </c>
      <c r="B27" s="40" t="str">
        <f>VLOOKUP($A27*100+B$3,Control!$A$13:$J$996,Control!$G$11)</f>
        <v>&lt;RC</v>
      </c>
      <c r="C27" s="40" t="str">
        <f>VLOOKUP($A27*100+C$3,Control!$A$13:$J$996,Control!$G$11)</f>
        <v>&lt;RC</v>
      </c>
      <c r="D27" s="40" t="str">
        <f>VLOOKUP($A27*100+D$3,Control!$A$13:$J$996,Control!$G$11)</f>
        <v>&lt;RC</v>
      </c>
      <c r="E27" s="40" t="str">
        <f>VLOOKUP($A27*100+E$3,Control!$A$13:$J$996,Control!$G$11)</f>
        <v>&gt;RC</v>
      </c>
      <c r="F27" s="40" t="str">
        <f>VLOOKUP($A27*100+F$3,Control!$A$13:$J$996,Control!$G$11)</f>
        <v>&gt;RC</v>
      </c>
      <c r="G27" s="40" t="str">
        <f>VLOOKUP($A27*100+G$3,Control!$A$13:$J$996,Control!$G$11)</f>
        <v>&gt;RC</v>
      </c>
      <c r="H27" s="40" t="str">
        <f>VLOOKUP($A27*100+H$3,Control!$A$13:$J$996,Control!$G$11)</f>
        <v>&gt;RC</v>
      </c>
      <c r="I27" s="40" t="str">
        <f>VLOOKUP($A27*100+I$3,Control!$A$13:$J$996,Control!$G$11)</f>
        <v>&lt;RC</v>
      </c>
      <c r="J27" s="40" t="str">
        <f>VLOOKUP($A27*100+J$3,Control!$A$13:$J$996,Control!$G$11)</f>
        <v>&lt;RC</v>
      </c>
      <c r="K27" s="40" t="str">
        <f>VLOOKUP($A27*100+K$3,Control!$A$13:$J$996,Control!$G$11)</f>
        <v>&lt;RC</v>
      </c>
      <c r="L27" s="40" t="str">
        <f>VLOOKUP($A27*100+L$3,Control!$A$13:$J$996,Control!$G$11)</f>
        <v>&lt;RC</v>
      </c>
      <c r="M27" s="40" t="str">
        <f>VLOOKUP($A27*100+M$3,Control!$A$13:$J$996,Control!$G$11)</f>
        <v>@RC</v>
      </c>
    </row>
    <row r="28" spans="1:13">
      <c r="A28" s="17">
        <v>1945</v>
      </c>
      <c r="B28" s="40" t="str">
        <f>VLOOKUP($A28*100+B$3,Control!$A$13:$J$996,Control!$G$11)</f>
        <v>&gt;RC</v>
      </c>
      <c r="C28" s="40" t="str">
        <f>VLOOKUP($A28*100+C$3,Control!$A$13:$J$996,Control!$G$11)</f>
        <v>&gt;RC</v>
      </c>
      <c r="D28" s="40" t="str">
        <f>VLOOKUP($A28*100+D$3,Control!$A$13:$J$996,Control!$G$11)</f>
        <v>&gt;RC</v>
      </c>
      <c r="E28" s="40" t="str">
        <f>VLOOKUP($A28*100+E$3,Control!$A$13:$J$996,Control!$G$11)</f>
        <v>&gt;RC</v>
      </c>
      <c r="F28" s="40" t="str">
        <f>VLOOKUP($A28*100+F$3,Control!$A$13:$J$996,Control!$G$11)</f>
        <v>Storage</v>
      </c>
      <c r="G28" s="40" t="str">
        <f>VLOOKUP($A28*100+G$3,Control!$A$13:$J$996,Control!$G$11)</f>
        <v>Storage</v>
      </c>
      <c r="H28" s="40" t="str">
        <f>VLOOKUP($A28*100+H$3,Control!$A$13:$J$996,Control!$G$11)</f>
        <v>&lt;RC</v>
      </c>
      <c r="I28" s="40" t="str">
        <f>VLOOKUP($A28*100+I$3,Control!$A$13:$J$996,Control!$G$11)</f>
        <v>&lt;RC</v>
      </c>
      <c r="J28" s="40" t="str">
        <f>VLOOKUP($A28*100+J$3,Control!$A$13:$J$996,Control!$G$11)</f>
        <v>&lt;RC</v>
      </c>
      <c r="K28" s="40" t="str">
        <f>VLOOKUP($A28*100+K$3,Control!$A$13:$J$996,Control!$G$11)</f>
        <v>&lt;RC</v>
      </c>
      <c r="L28" s="40" t="str">
        <f>VLOOKUP($A28*100+L$3,Control!$A$13:$J$996,Control!$G$11)</f>
        <v>&lt;RC</v>
      </c>
      <c r="M28" s="40" t="str">
        <f>VLOOKUP($A28*100+M$3,Control!$A$13:$J$996,Control!$G$11)</f>
        <v>&lt;RC</v>
      </c>
    </row>
    <row r="29" spans="1:13">
      <c r="A29" s="17">
        <v>1946</v>
      </c>
      <c r="B29" s="40" t="str">
        <f>VLOOKUP($A29*100+B$3,Control!$A$13:$J$996,Control!$G$11)</f>
        <v>&lt;RC</v>
      </c>
      <c r="C29" s="40" t="str">
        <f>VLOOKUP($A29*100+C$3,Control!$A$13:$J$996,Control!$G$11)</f>
        <v>&gt;RC</v>
      </c>
      <c r="D29" s="40" t="str">
        <f>VLOOKUP($A29*100+D$3,Control!$A$13:$J$996,Control!$G$11)</f>
        <v>Storage</v>
      </c>
      <c r="E29" s="40" t="str">
        <f>VLOOKUP($A29*100+E$3,Control!$A$13:$J$996,Control!$G$11)</f>
        <v>Storage</v>
      </c>
      <c r="F29" s="40" t="str">
        <f>VLOOKUP($A29*100+F$3,Control!$A$13:$J$996,Control!$G$11)</f>
        <v>&gt;RC</v>
      </c>
      <c r="G29" s="40" t="str">
        <f>VLOOKUP($A29*100+G$3,Control!$A$13:$J$996,Control!$G$11)</f>
        <v>&gt;RC</v>
      </c>
      <c r="H29" s="40" t="str">
        <f>VLOOKUP($A29*100+H$3,Control!$A$13:$J$996,Control!$G$11)</f>
        <v>&lt;RC</v>
      </c>
      <c r="I29" s="40" t="str">
        <f>VLOOKUP($A29*100+I$3,Control!$A$13:$J$996,Control!$G$11)</f>
        <v>&lt;RC</v>
      </c>
      <c r="J29" s="40" t="str">
        <f>VLOOKUP($A29*100+J$3,Control!$A$13:$J$996,Control!$G$11)</f>
        <v>&lt;RC</v>
      </c>
      <c r="K29" s="40" t="str">
        <f>VLOOKUP($A29*100+K$3,Control!$A$13:$J$996,Control!$G$11)</f>
        <v>&lt;RC</v>
      </c>
      <c r="L29" s="40" t="str">
        <f>VLOOKUP($A29*100+L$3,Control!$A$13:$J$996,Control!$G$11)</f>
        <v>&lt;RC</v>
      </c>
      <c r="M29" s="40" t="str">
        <f>VLOOKUP($A29*100+M$3,Control!$A$13:$J$996,Control!$G$11)</f>
        <v>&lt;RC</v>
      </c>
    </row>
    <row r="30" spans="1:13">
      <c r="A30" s="17">
        <v>1947</v>
      </c>
      <c r="B30" s="40" t="str">
        <f>VLOOKUP($A30*100+B$3,Control!$A$13:$J$996,Control!$G$11)</f>
        <v>&lt;RC</v>
      </c>
      <c r="C30" s="40" t="str">
        <f>VLOOKUP($A30*100+C$3,Control!$A$13:$J$996,Control!$G$11)</f>
        <v>&gt;RC</v>
      </c>
      <c r="D30" s="40" t="str">
        <f>VLOOKUP($A30*100+D$3,Control!$A$13:$J$996,Control!$G$11)</f>
        <v>Storage</v>
      </c>
      <c r="E30" s="40" t="str">
        <f>VLOOKUP($A30*100+E$3,Control!$A$13:$J$996,Control!$G$11)</f>
        <v>Storage</v>
      </c>
      <c r="F30" s="40" t="str">
        <f>VLOOKUP($A30*100+F$3,Control!$A$13:$J$996,Control!$G$11)</f>
        <v>Storage</v>
      </c>
      <c r="G30" s="40" t="str">
        <f>VLOOKUP($A30*100+G$3,Control!$A$13:$J$996,Control!$G$11)</f>
        <v>Storage</v>
      </c>
      <c r="H30" s="40" t="str">
        <f>VLOOKUP($A30*100+H$3,Control!$A$13:$J$996,Control!$G$11)</f>
        <v>&lt;RC</v>
      </c>
      <c r="I30" s="40" t="str">
        <f>VLOOKUP($A30*100+I$3,Control!$A$13:$J$996,Control!$G$11)</f>
        <v>&lt;RC</v>
      </c>
      <c r="J30" s="40" t="str">
        <f>VLOOKUP($A30*100+J$3,Control!$A$13:$J$996,Control!$G$11)</f>
        <v>&lt;RC</v>
      </c>
      <c r="K30" s="40" t="str">
        <f>VLOOKUP($A30*100+K$3,Control!$A$13:$J$996,Control!$G$11)</f>
        <v>&lt;RC</v>
      </c>
      <c r="L30" s="40" t="str">
        <f>VLOOKUP($A30*100+L$3,Control!$A$13:$J$996,Control!$G$11)</f>
        <v>&lt;RC</v>
      </c>
      <c r="M30" s="40" t="str">
        <f>VLOOKUP($A30*100+M$3,Control!$A$13:$J$996,Control!$G$11)</f>
        <v>&gt;RC</v>
      </c>
    </row>
    <row r="31" spans="1:13">
      <c r="A31" s="17">
        <v>1948</v>
      </c>
      <c r="B31" s="40" t="str">
        <f>VLOOKUP($A31*100+B$3,Control!$A$13:$J$996,Control!$G$11)</f>
        <v>&lt;RC</v>
      </c>
      <c r="C31" s="40" t="str">
        <f>VLOOKUP($A31*100+C$3,Control!$A$13:$J$996,Control!$G$11)</f>
        <v>&lt;RC</v>
      </c>
      <c r="D31" s="40" t="str">
        <f>VLOOKUP($A31*100+D$3,Control!$A$13:$J$996,Control!$G$11)</f>
        <v>&lt;RC</v>
      </c>
      <c r="E31" s="40" t="str">
        <f>VLOOKUP($A31*100+E$3,Control!$A$13:$J$996,Control!$G$11)</f>
        <v>&gt;RC</v>
      </c>
      <c r="F31" s="40" t="str">
        <f>VLOOKUP($A31*100+F$3,Control!$A$13:$J$996,Control!$G$11)</f>
        <v>&gt;RC</v>
      </c>
      <c r="G31" s="40" t="str">
        <f>VLOOKUP($A31*100+G$3,Control!$A$13:$J$996,Control!$G$11)</f>
        <v>&gt;RC</v>
      </c>
      <c r="H31" s="40" t="str">
        <f>VLOOKUP($A31*100+H$3,Control!$A$13:$J$996,Control!$G$11)</f>
        <v>&gt;RC</v>
      </c>
      <c r="I31" s="40" t="str">
        <f>VLOOKUP($A31*100+I$3,Control!$A$13:$J$996,Control!$G$11)</f>
        <v>&lt;RC</v>
      </c>
      <c r="J31" s="40" t="str">
        <f>VLOOKUP($A31*100+J$3,Control!$A$13:$J$996,Control!$G$11)</f>
        <v>&lt;RC</v>
      </c>
      <c r="K31" s="40" t="str">
        <f>VLOOKUP($A31*100+K$3,Control!$A$13:$J$996,Control!$G$11)</f>
        <v>&lt;RC</v>
      </c>
      <c r="L31" s="40" t="str">
        <f>VLOOKUP($A31*100+L$3,Control!$A$13:$J$996,Control!$G$11)</f>
        <v>&lt;RC</v>
      </c>
      <c r="M31" s="40" t="str">
        <f>VLOOKUP($A31*100+M$3,Control!$A$13:$J$996,Control!$G$11)</f>
        <v>&lt;RC</v>
      </c>
    </row>
    <row r="32" spans="1:13">
      <c r="A32" s="17">
        <v>1949</v>
      </c>
      <c r="B32" s="40" t="str">
        <f>VLOOKUP($A32*100+B$3,Control!$A$13:$J$996,Control!$G$11)</f>
        <v>&gt;RC</v>
      </c>
      <c r="C32" s="40" t="str">
        <f>VLOOKUP($A32*100+C$3,Control!$A$13:$J$996,Control!$G$11)</f>
        <v>&gt;RC</v>
      </c>
      <c r="D32" s="40" t="str">
        <f>VLOOKUP($A32*100+D$3,Control!$A$13:$J$996,Control!$G$11)</f>
        <v>&gt;RC</v>
      </c>
      <c r="E32" s="40" t="str">
        <f>VLOOKUP($A32*100+E$3,Control!$A$13:$J$996,Control!$G$11)</f>
        <v>&gt;RC</v>
      </c>
      <c r="F32" s="40" t="str">
        <f>VLOOKUP($A32*100+F$3,Control!$A$13:$J$996,Control!$G$11)</f>
        <v>&gt;RC</v>
      </c>
      <c r="G32" s="40" t="str">
        <f>VLOOKUP($A32*100+G$3,Control!$A$13:$J$996,Control!$G$11)</f>
        <v>&gt;RC</v>
      </c>
      <c r="H32" s="40" t="str">
        <f>VLOOKUP($A32*100+H$3,Control!$A$13:$J$996,Control!$G$11)</f>
        <v>&gt;RC</v>
      </c>
      <c r="I32" s="40" t="str">
        <f>VLOOKUP($A32*100+I$3,Control!$A$13:$J$996,Control!$G$11)</f>
        <v>&lt;RC</v>
      </c>
      <c r="J32" s="40" t="str">
        <f>VLOOKUP($A32*100+J$3,Control!$A$13:$J$996,Control!$G$11)</f>
        <v>&lt;RC</v>
      </c>
      <c r="K32" s="40" t="str">
        <f>VLOOKUP($A32*100+K$3,Control!$A$13:$J$996,Control!$G$11)</f>
        <v>&lt;RC</v>
      </c>
      <c r="L32" s="40" t="str">
        <f>VLOOKUP($A32*100+L$3,Control!$A$13:$J$996,Control!$G$11)</f>
        <v>&lt;RC</v>
      </c>
      <c r="M32" s="40" t="str">
        <f>VLOOKUP($A32*100+M$3,Control!$A$13:$J$996,Control!$G$11)</f>
        <v>&gt;RC</v>
      </c>
    </row>
    <row r="33" spans="1:13">
      <c r="A33" s="17">
        <v>1950</v>
      </c>
      <c r="B33" s="40" t="str">
        <f>VLOOKUP($A33*100+B$3,Control!$A$13:$J$996,Control!$G$11)</f>
        <v>&gt;RC</v>
      </c>
      <c r="C33" s="40" t="str">
        <f>VLOOKUP($A33*100+C$3,Control!$A$13:$J$996,Control!$G$11)</f>
        <v>&gt;RC</v>
      </c>
      <c r="D33" s="40" t="str">
        <f>VLOOKUP($A33*100+D$3,Control!$A$13:$J$996,Control!$G$11)</f>
        <v>&gt;RC</v>
      </c>
      <c r="E33" s="40" t="str">
        <f>VLOOKUP($A33*100+E$3,Control!$A$13:$J$996,Control!$G$11)</f>
        <v>&gt;RC</v>
      </c>
      <c r="F33" s="40" t="str">
        <f>VLOOKUP($A33*100+F$3,Control!$A$13:$J$996,Control!$G$11)</f>
        <v>&gt;RC</v>
      </c>
      <c r="G33" s="40" t="str">
        <f>VLOOKUP($A33*100+G$3,Control!$A$13:$J$996,Control!$G$11)</f>
        <v>&gt;RC</v>
      </c>
      <c r="H33" s="40" t="str">
        <f>VLOOKUP($A33*100+H$3,Control!$A$13:$J$996,Control!$G$11)</f>
        <v>&lt;RC</v>
      </c>
      <c r="I33" s="40" t="str">
        <f>VLOOKUP($A33*100+I$3,Control!$A$13:$J$996,Control!$G$11)</f>
        <v>&lt;RC</v>
      </c>
      <c r="J33" s="40" t="str">
        <f>VLOOKUP($A33*100+J$3,Control!$A$13:$J$996,Control!$G$11)</f>
        <v>&lt;RC</v>
      </c>
      <c r="K33" s="40" t="str">
        <f>VLOOKUP($A33*100+K$3,Control!$A$13:$J$996,Control!$G$11)</f>
        <v>&lt;RC</v>
      </c>
      <c r="L33" s="40" t="str">
        <f>VLOOKUP($A33*100+L$3,Control!$A$13:$J$996,Control!$G$11)</f>
        <v>&lt;RC</v>
      </c>
      <c r="M33" s="40" t="str">
        <f>VLOOKUP($A33*100+M$3,Control!$A$13:$J$996,Control!$G$11)</f>
        <v>&lt;RC</v>
      </c>
    </row>
    <row r="34" spans="1:13">
      <c r="A34" s="17">
        <v>1951</v>
      </c>
      <c r="B34" s="40" t="str">
        <f>VLOOKUP($A34*100+B$3,Control!$A$13:$J$996,Control!$G$11)</f>
        <v>&lt;RC</v>
      </c>
      <c r="C34" s="40" t="str">
        <f>VLOOKUP($A34*100+C$3,Control!$A$13:$J$996,Control!$G$11)</f>
        <v>&gt;RC</v>
      </c>
      <c r="D34" s="40" t="str">
        <f>VLOOKUP($A34*100+D$3,Control!$A$13:$J$996,Control!$G$11)</f>
        <v>Storage</v>
      </c>
      <c r="E34" s="40" t="str">
        <f>VLOOKUP($A34*100+E$3,Control!$A$13:$J$996,Control!$G$11)</f>
        <v>Storage</v>
      </c>
      <c r="F34" s="40" t="str">
        <f>VLOOKUP($A34*100+F$3,Control!$A$13:$J$996,Control!$G$11)</f>
        <v>Storage</v>
      </c>
      <c r="G34" s="40" t="str">
        <f>VLOOKUP($A34*100+G$3,Control!$A$13:$J$996,Control!$G$11)</f>
        <v>Storage</v>
      </c>
      <c r="H34" s="40" t="str">
        <f>VLOOKUP($A34*100+H$3,Control!$A$13:$J$996,Control!$G$11)</f>
        <v>&lt;RC</v>
      </c>
      <c r="I34" s="40" t="str">
        <f>VLOOKUP($A34*100+I$3,Control!$A$13:$J$996,Control!$G$11)</f>
        <v>&lt;RC</v>
      </c>
      <c r="J34" s="40" t="str">
        <f>VLOOKUP($A34*100+J$3,Control!$A$13:$J$996,Control!$G$11)</f>
        <v>&lt;RC</v>
      </c>
      <c r="K34" s="40" t="str">
        <f>VLOOKUP($A34*100+K$3,Control!$A$13:$J$996,Control!$G$11)</f>
        <v>&lt;RC</v>
      </c>
      <c r="L34" s="40" t="str">
        <f>VLOOKUP($A34*100+L$3,Control!$A$13:$J$996,Control!$G$11)</f>
        <v>&lt;RC</v>
      </c>
      <c r="M34" s="40" t="str">
        <f>VLOOKUP($A34*100+M$3,Control!$A$13:$J$996,Control!$G$11)</f>
        <v>&gt;RC</v>
      </c>
    </row>
    <row r="35" spans="1:13">
      <c r="A35" s="17">
        <v>1952</v>
      </c>
      <c r="B35" s="40" t="str">
        <f>VLOOKUP($A35*100+B$3,Control!$A$13:$J$996,Control!$G$11)</f>
        <v>&lt;RC</v>
      </c>
      <c r="C35" s="40" t="str">
        <f>VLOOKUP($A35*100+C$3,Control!$A$13:$J$996,Control!$G$11)</f>
        <v>&lt;RC</v>
      </c>
      <c r="D35" s="40" t="str">
        <f>VLOOKUP($A35*100+D$3,Control!$A$13:$J$996,Control!$G$11)</f>
        <v>&lt;RC</v>
      </c>
      <c r="E35" s="40" t="str">
        <f>VLOOKUP($A35*100+E$3,Control!$A$13:$J$996,Control!$G$11)</f>
        <v>&gt;RC</v>
      </c>
      <c r="F35" s="40" t="str">
        <f>VLOOKUP($A35*100+F$3,Control!$A$13:$J$996,Control!$G$11)</f>
        <v>&gt;RC</v>
      </c>
      <c r="G35" s="40" t="str">
        <f>VLOOKUP($A35*100+G$3,Control!$A$13:$J$996,Control!$G$11)</f>
        <v>Storage</v>
      </c>
      <c r="H35" s="40" t="str">
        <f>VLOOKUP($A35*100+H$3,Control!$A$13:$J$996,Control!$G$11)</f>
        <v>&lt;RC</v>
      </c>
      <c r="I35" s="40" t="str">
        <f>VLOOKUP($A35*100+I$3,Control!$A$13:$J$996,Control!$G$11)</f>
        <v>&lt;RC</v>
      </c>
      <c r="J35" s="40" t="str">
        <f>VLOOKUP($A35*100+J$3,Control!$A$13:$J$996,Control!$G$11)</f>
        <v>&lt;RC</v>
      </c>
      <c r="K35" s="40" t="str">
        <f>VLOOKUP($A35*100+K$3,Control!$A$13:$J$996,Control!$G$11)</f>
        <v>&lt;RC</v>
      </c>
      <c r="L35" s="40" t="str">
        <f>VLOOKUP($A35*100+L$3,Control!$A$13:$J$996,Control!$G$11)</f>
        <v>Storage</v>
      </c>
      <c r="M35" s="40" t="str">
        <f>VLOOKUP($A35*100+M$3,Control!$A$13:$J$996,Control!$G$11)</f>
        <v>Storage</v>
      </c>
    </row>
    <row r="36" spans="1:13">
      <c r="A36" s="17">
        <v>1953</v>
      </c>
      <c r="B36" s="40" t="str">
        <f>VLOOKUP($A36*100+B$3,Control!$A$13:$J$996,Control!$G$11)</f>
        <v>&lt;RC</v>
      </c>
      <c r="C36" s="40" t="str">
        <f>VLOOKUP($A36*100+C$3,Control!$A$13:$J$996,Control!$G$11)</f>
        <v>&lt;RC</v>
      </c>
      <c r="D36" s="40" t="str">
        <f>VLOOKUP($A36*100+D$3,Control!$A$13:$J$996,Control!$G$11)</f>
        <v>Storage</v>
      </c>
      <c r="E36" s="40" t="str">
        <f>VLOOKUP($A36*100+E$3,Control!$A$13:$J$996,Control!$G$11)</f>
        <v>&gt;RC</v>
      </c>
      <c r="F36" s="40" t="str">
        <f>VLOOKUP($A36*100+F$3,Control!$A$13:$J$996,Control!$G$11)</f>
        <v>&gt;RC</v>
      </c>
      <c r="G36" s="40" t="str">
        <f>VLOOKUP($A36*100+G$3,Control!$A$13:$J$996,Control!$G$11)</f>
        <v>&lt;RC</v>
      </c>
      <c r="H36" s="40" t="str">
        <f>VLOOKUP($A36*100+H$3,Control!$A$13:$J$996,Control!$G$11)</f>
        <v>&lt;RC</v>
      </c>
      <c r="I36" s="40" t="str">
        <f>VLOOKUP($A36*100+I$3,Control!$A$13:$J$996,Control!$G$11)</f>
        <v>&lt;RC</v>
      </c>
      <c r="J36" s="40" t="str">
        <f>VLOOKUP($A36*100+J$3,Control!$A$13:$J$996,Control!$G$11)</f>
        <v>&lt;RC</v>
      </c>
      <c r="K36" s="40" t="str">
        <f>VLOOKUP($A36*100+K$3,Control!$A$13:$J$996,Control!$G$11)</f>
        <v>&lt;RC</v>
      </c>
      <c r="L36" s="40" t="str">
        <f>VLOOKUP($A36*100+L$3,Control!$A$13:$J$996,Control!$G$11)</f>
        <v>&lt;RC</v>
      </c>
      <c r="M36" s="40" t="str">
        <f>VLOOKUP($A36*100+M$3,Control!$A$13:$J$996,Control!$G$11)</f>
        <v>&lt;RC</v>
      </c>
    </row>
    <row r="37" spans="1:13">
      <c r="A37" s="17">
        <v>1954</v>
      </c>
      <c r="B37" s="40" t="str">
        <f>VLOOKUP($A37*100+B$3,Control!$A$13:$J$996,Control!$G$11)</f>
        <v>&lt;RC</v>
      </c>
      <c r="C37" s="40" t="str">
        <f>VLOOKUP($A37*100+C$3,Control!$A$13:$J$996,Control!$G$11)</f>
        <v>&lt;RC</v>
      </c>
      <c r="D37" s="40" t="str">
        <f>VLOOKUP($A37*100+D$3,Control!$A$13:$J$996,Control!$G$11)</f>
        <v>&lt;RC</v>
      </c>
      <c r="E37" s="40" t="str">
        <f>VLOOKUP($A37*100+E$3,Control!$A$13:$J$996,Control!$G$11)</f>
        <v>&gt;RC</v>
      </c>
      <c r="F37" s="40" t="str">
        <f>VLOOKUP($A37*100+F$3,Control!$A$13:$J$996,Control!$G$11)</f>
        <v>&gt;RC</v>
      </c>
      <c r="G37" s="40" t="str">
        <f>VLOOKUP($A37*100+G$3,Control!$A$13:$J$996,Control!$G$11)</f>
        <v>&gt;RC</v>
      </c>
      <c r="H37" s="40" t="str">
        <f>VLOOKUP($A37*100+H$3,Control!$A$13:$J$996,Control!$G$11)</f>
        <v>&lt;RC</v>
      </c>
      <c r="I37" s="40" t="str">
        <f>VLOOKUP($A37*100+I$3,Control!$A$13:$J$996,Control!$G$11)</f>
        <v>&lt;RC</v>
      </c>
      <c r="J37" s="40" t="str">
        <f>VLOOKUP($A37*100+J$3,Control!$A$13:$J$996,Control!$G$11)</f>
        <v>&lt;RC</v>
      </c>
      <c r="K37" s="40" t="str">
        <f>VLOOKUP($A37*100+K$3,Control!$A$13:$J$996,Control!$G$11)</f>
        <v>&lt;RC</v>
      </c>
      <c r="L37" s="40" t="str">
        <f>VLOOKUP($A37*100+L$3,Control!$A$13:$J$996,Control!$G$11)</f>
        <v>&lt;RC</v>
      </c>
      <c r="M37" s="40" t="str">
        <f>VLOOKUP($A37*100+M$3,Control!$A$13:$J$996,Control!$G$11)</f>
        <v>&lt;RC</v>
      </c>
    </row>
    <row r="38" spans="1:13">
      <c r="A38" s="17">
        <v>1955</v>
      </c>
      <c r="B38" s="40" t="str">
        <f>VLOOKUP($A38*100+B$3,Control!$A$13:$J$996,Control!$G$11)</f>
        <v>@RC</v>
      </c>
      <c r="C38" s="40" t="str">
        <f>VLOOKUP($A38*100+C$3,Control!$A$13:$J$996,Control!$G$11)</f>
        <v>&gt;RC</v>
      </c>
      <c r="D38" s="40" t="str">
        <f>VLOOKUP($A38*100+D$3,Control!$A$13:$J$996,Control!$G$11)</f>
        <v>&gt;RC</v>
      </c>
      <c r="E38" s="40" t="str">
        <f>VLOOKUP($A38*100+E$3,Control!$A$13:$J$996,Control!$G$11)</f>
        <v>&gt;RC</v>
      </c>
      <c r="F38" s="40" t="str">
        <f>VLOOKUP($A38*100+F$3,Control!$A$13:$J$996,Control!$G$11)</f>
        <v>&gt;RC</v>
      </c>
      <c r="G38" s="40" t="str">
        <f>VLOOKUP($A38*100+G$3,Control!$A$13:$J$996,Control!$G$11)</f>
        <v>&gt;RC</v>
      </c>
      <c r="H38" s="40" t="str">
        <f>VLOOKUP($A38*100+H$3,Control!$A$13:$J$996,Control!$G$11)</f>
        <v>&gt;RC</v>
      </c>
      <c r="I38" s="40" t="str">
        <f>VLOOKUP($A38*100+I$3,Control!$A$13:$J$996,Control!$G$11)</f>
        <v>&lt;RC</v>
      </c>
      <c r="J38" s="40" t="str">
        <f>VLOOKUP($A38*100+J$3,Control!$A$13:$J$996,Control!$G$11)</f>
        <v>&lt;RC</v>
      </c>
      <c r="K38" s="40" t="str">
        <f>VLOOKUP($A38*100+K$3,Control!$A$13:$J$996,Control!$G$11)</f>
        <v>@RC</v>
      </c>
      <c r="L38" s="40" t="str">
        <f>VLOOKUP($A38*100+L$3,Control!$A$13:$J$996,Control!$G$11)</f>
        <v>&gt;RC</v>
      </c>
      <c r="M38" s="40" t="str">
        <f>VLOOKUP($A38*100+M$3,Control!$A$13:$J$996,Control!$G$11)</f>
        <v>&gt;RC</v>
      </c>
    </row>
    <row r="39" spans="1:13">
      <c r="A39" s="17">
        <v>1956</v>
      </c>
      <c r="B39" s="40" t="str">
        <f>VLOOKUP($A39*100+B$3,Control!$A$13:$J$996,Control!$G$11)</f>
        <v>&gt;RC</v>
      </c>
      <c r="C39" s="40" t="str">
        <f>VLOOKUP($A39*100+C$3,Control!$A$13:$J$996,Control!$G$11)</f>
        <v>&gt;RC</v>
      </c>
      <c r="D39" s="40" t="str">
        <f>VLOOKUP($A39*100+D$3,Control!$A$13:$J$996,Control!$G$11)</f>
        <v>Storage</v>
      </c>
      <c r="E39" s="40" t="str">
        <f>VLOOKUP($A39*100+E$3,Control!$A$13:$J$996,Control!$G$11)</f>
        <v>Storage</v>
      </c>
      <c r="F39" s="40" t="str">
        <f>VLOOKUP($A39*100+F$3,Control!$A$13:$J$996,Control!$G$11)</f>
        <v>Storage</v>
      </c>
      <c r="G39" s="40" t="str">
        <f>VLOOKUP($A39*100+G$3,Control!$A$13:$J$996,Control!$G$11)</f>
        <v>Storage</v>
      </c>
      <c r="H39" s="40" t="str">
        <f>VLOOKUP($A39*100+H$3,Control!$A$13:$J$996,Control!$G$11)</f>
        <v>&lt;RC</v>
      </c>
      <c r="I39" s="40" t="str">
        <f>VLOOKUP($A39*100+I$3,Control!$A$13:$J$996,Control!$G$11)</f>
        <v>&lt;RC</v>
      </c>
      <c r="J39" s="40" t="str">
        <f>VLOOKUP($A39*100+J$3,Control!$A$13:$J$996,Control!$G$11)</f>
        <v>&lt;RC</v>
      </c>
      <c r="K39" s="40" t="str">
        <f>VLOOKUP($A39*100+K$3,Control!$A$13:$J$996,Control!$G$11)</f>
        <v>&lt;RC</v>
      </c>
      <c r="L39" s="40" t="str">
        <f>VLOOKUP($A39*100+L$3,Control!$A$13:$J$996,Control!$G$11)</f>
        <v>&lt;RC</v>
      </c>
      <c r="M39" s="40" t="str">
        <f>VLOOKUP($A39*100+M$3,Control!$A$13:$J$996,Control!$G$11)</f>
        <v>&lt;RC</v>
      </c>
    </row>
    <row r="40" spans="1:13">
      <c r="A40" s="17">
        <v>1957</v>
      </c>
      <c r="B40" s="40" t="str">
        <f>VLOOKUP($A40*100+B$3,Control!$A$13:$J$996,Control!$G$11)</f>
        <v>&lt;RC</v>
      </c>
      <c r="C40" s="40" t="str">
        <f>VLOOKUP($A40*100+C$3,Control!$A$13:$J$996,Control!$G$11)</f>
        <v>&lt;RC</v>
      </c>
      <c r="D40" s="40" t="str">
        <f>VLOOKUP($A40*100+D$3,Control!$A$13:$J$996,Control!$G$11)</f>
        <v>&lt;RC</v>
      </c>
      <c r="E40" s="40" t="str">
        <f>VLOOKUP($A40*100+E$3,Control!$A$13:$J$996,Control!$G$11)</f>
        <v>&gt;RC</v>
      </c>
      <c r="F40" s="40" t="str">
        <f>VLOOKUP($A40*100+F$3,Control!$A$13:$J$996,Control!$G$11)</f>
        <v>&gt;RC</v>
      </c>
      <c r="G40" s="40" t="str">
        <f>VLOOKUP($A40*100+G$3,Control!$A$13:$J$996,Control!$G$11)</f>
        <v>&gt;RC</v>
      </c>
      <c r="H40" s="40" t="str">
        <f>VLOOKUP($A40*100+H$3,Control!$A$13:$J$996,Control!$G$11)</f>
        <v>&lt;RC</v>
      </c>
      <c r="I40" s="40" t="str">
        <f>VLOOKUP($A40*100+I$3,Control!$A$13:$J$996,Control!$G$11)</f>
        <v>&lt;RC</v>
      </c>
      <c r="J40" s="40" t="str">
        <f>VLOOKUP($A40*100+J$3,Control!$A$13:$J$996,Control!$G$11)</f>
        <v>&lt;RC</v>
      </c>
      <c r="K40" s="40" t="str">
        <f>VLOOKUP($A40*100+K$3,Control!$A$13:$J$996,Control!$G$11)</f>
        <v>&lt;RC</v>
      </c>
      <c r="L40" s="40" t="str">
        <f>VLOOKUP($A40*100+L$3,Control!$A$13:$J$996,Control!$G$11)</f>
        <v>&lt;RC</v>
      </c>
      <c r="M40" s="40" t="str">
        <f>VLOOKUP($A40*100+M$3,Control!$A$13:$J$996,Control!$G$11)</f>
        <v>&lt;RC</v>
      </c>
    </row>
    <row r="41" spans="1:13">
      <c r="A41" s="17">
        <v>1958</v>
      </c>
      <c r="B41" s="40" t="str">
        <f>VLOOKUP($A41*100+B$3,Control!$A$13:$J$996,Control!$G$11)</f>
        <v>&gt;RC</v>
      </c>
      <c r="C41" s="40" t="str">
        <f>VLOOKUP($A41*100+C$3,Control!$A$13:$J$996,Control!$G$11)</f>
        <v>&gt;RC</v>
      </c>
      <c r="D41" s="40" t="str">
        <f>VLOOKUP($A41*100+D$3,Control!$A$13:$J$996,Control!$G$11)</f>
        <v>&gt;RC</v>
      </c>
      <c r="E41" s="40" t="str">
        <f>VLOOKUP($A41*100+E$3,Control!$A$13:$J$996,Control!$G$11)</f>
        <v>&gt;RC</v>
      </c>
      <c r="F41" s="40" t="str">
        <f>VLOOKUP($A41*100+F$3,Control!$A$13:$J$996,Control!$G$11)</f>
        <v>&gt;RC</v>
      </c>
      <c r="G41" s="40" t="str">
        <f>VLOOKUP($A41*100+G$3,Control!$A$13:$J$996,Control!$G$11)</f>
        <v>Storage</v>
      </c>
      <c r="H41" s="40" t="str">
        <f>VLOOKUP($A41*100+H$3,Control!$A$13:$J$996,Control!$G$11)</f>
        <v>&lt;RC</v>
      </c>
      <c r="I41" s="40" t="str">
        <f>VLOOKUP($A41*100+I$3,Control!$A$13:$J$996,Control!$G$11)</f>
        <v>&lt;RC</v>
      </c>
      <c r="J41" s="40" t="str">
        <f>VLOOKUP($A41*100+J$3,Control!$A$13:$J$996,Control!$G$11)</f>
        <v>&lt;RC</v>
      </c>
      <c r="K41" s="40" t="str">
        <f>VLOOKUP($A41*100+K$3,Control!$A$13:$J$996,Control!$G$11)</f>
        <v>&lt;RC</v>
      </c>
      <c r="L41" s="40" t="str">
        <f>VLOOKUP($A41*100+L$3,Control!$A$13:$J$996,Control!$G$11)</f>
        <v>&lt;RC</v>
      </c>
      <c r="M41" s="40" t="str">
        <f>VLOOKUP($A41*100+M$3,Control!$A$13:$J$996,Control!$G$11)</f>
        <v>&gt;RC</v>
      </c>
    </row>
    <row r="42" spans="1:13">
      <c r="A42" s="17">
        <v>1959</v>
      </c>
      <c r="B42" s="40" t="str">
        <f>VLOOKUP($A42*100+B$3,Control!$A$13:$J$996,Control!$G$11)</f>
        <v>&lt;RC</v>
      </c>
      <c r="C42" s="40" t="str">
        <f>VLOOKUP($A42*100+C$3,Control!$A$13:$J$996,Control!$G$11)</f>
        <v>&lt;RC</v>
      </c>
      <c r="D42" s="40" t="str">
        <f>VLOOKUP($A42*100+D$3,Control!$A$13:$J$996,Control!$G$11)</f>
        <v>&lt;RC</v>
      </c>
      <c r="E42" s="40" t="str">
        <f>VLOOKUP($A42*100+E$3,Control!$A$13:$J$996,Control!$G$11)</f>
        <v>&gt;RC</v>
      </c>
      <c r="F42" s="40" t="str">
        <f>VLOOKUP($A42*100+F$3,Control!$A$13:$J$996,Control!$G$11)</f>
        <v>&lt;RC</v>
      </c>
      <c r="G42" s="40" t="str">
        <f>VLOOKUP($A42*100+G$3,Control!$A$13:$J$996,Control!$G$11)</f>
        <v>@RC</v>
      </c>
      <c r="H42" s="40" t="str">
        <f>VLOOKUP($A42*100+H$3,Control!$A$13:$J$996,Control!$G$11)</f>
        <v>&lt;RC</v>
      </c>
      <c r="I42" s="40" t="str">
        <f>VLOOKUP($A42*100+I$3,Control!$A$13:$J$996,Control!$G$11)</f>
        <v>&lt;RC</v>
      </c>
      <c r="J42" s="40" t="str">
        <f>VLOOKUP($A42*100+J$3,Control!$A$13:$J$996,Control!$G$11)</f>
        <v>&lt;RC</v>
      </c>
      <c r="K42" s="40" t="str">
        <f>VLOOKUP($A42*100+K$3,Control!$A$13:$J$996,Control!$G$11)</f>
        <v>&lt;RC</v>
      </c>
      <c r="L42" s="40" t="str">
        <f>VLOOKUP($A42*100+L$3,Control!$A$13:$J$996,Control!$G$11)</f>
        <v>&lt;RC</v>
      </c>
      <c r="M42" s="40" t="str">
        <f>VLOOKUP($A42*100+M$3,Control!$A$13:$J$996,Control!$G$11)</f>
        <v>&lt;RC</v>
      </c>
    </row>
    <row r="43" spans="1:13">
      <c r="A43" s="17">
        <v>1960</v>
      </c>
      <c r="B43" s="40" t="str">
        <f>VLOOKUP($A43*100+B$3,Control!$A$13:$J$996,Control!$G$11)</f>
        <v>@RC</v>
      </c>
      <c r="C43" s="40" t="str">
        <f>VLOOKUP($A43*100+C$3,Control!$A$13:$J$996,Control!$G$11)</f>
        <v>@RC</v>
      </c>
      <c r="D43" s="40" t="str">
        <f>VLOOKUP($A43*100+D$3,Control!$A$13:$J$996,Control!$G$11)</f>
        <v>&gt;RC</v>
      </c>
      <c r="E43" s="40" t="str">
        <f>VLOOKUP($A43*100+E$3,Control!$A$13:$J$996,Control!$G$11)</f>
        <v>&gt;RC</v>
      </c>
      <c r="F43" s="40" t="str">
        <f>VLOOKUP($A43*100+F$3,Control!$A$13:$J$996,Control!$G$11)</f>
        <v>&gt;RC</v>
      </c>
      <c r="G43" s="40" t="str">
        <f>VLOOKUP($A43*100+G$3,Control!$A$13:$J$996,Control!$G$11)</f>
        <v>&gt;RC</v>
      </c>
      <c r="H43" s="40" t="str">
        <f>VLOOKUP($A43*100+H$3,Control!$A$13:$J$996,Control!$G$11)</f>
        <v>@RC</v>
      </c>
      <c r="I43" s="40" t="str">
        <f>VLOOKUP($A43*100+I$3,Control!$A$13:$J$996,Control!$G$11)</f>
        <v>&lt;RC</v>
      </c>
      <c r="J43" s="40" t="str">
        <f>VLOOKUP($A43*100+J$3,Control!$A$13:$J$996,Control!$G$11)</f>
        <v>&lt;RC</v>
      </c>
      <c r="K43" s="40" t="str">
        <f>VLOOKUP($A43*100+K$3,Control!$A$13:$J$996,Control!$G$11)</f>
        <v>&lt;RC</v>
      </c>
      <c r="L43" s="40" t="str">
        <f>VLOOKUP($A43*100+L$3,Control!$A$13:$J$996,Control!$G$11)</f>
        <v>&lt;RC</v>
      </c>
      <c r="M43" s="40" t="str">
        <f>VLOOKUP($A43*100+M$3,Control!$A$13:$J$996,Control!$G$11)</f>
        <v>&lt;RC</v>
      </c>
    </row>
    <row r="44" spans="1:13">
      <c r="A44" s="17">
        <v>1961</v>
      </c>
      <c r="B44" s="40" t="str">
        <f>VLOOKUP($A44*100+B$3,Control!$A$13:$J$996,Control!$G$11)</f>
        <v>@RC</v>
      </c>
      <c r="C44" s="40" t="str">
        <f>VLOOKUP($A44*100+C$3,Control!$A$13:$J$996,Control!$G$11)</f>
        <v>&gt;RC</v>
      </c>
      <c r="D44" s="40" t="str">
        <f>VLOOKUP($A44*100+D$3,Control!$A$13:$J$996,Control!$G$11)</f>
        <v>&gt;RC</v>
      </c>
      <c r="E44" s="40" t="str">
        <f>VLOOKUP($A44*100+E$3,Control!$A$13:$J$996,Control!$G$11)</f>
        <v>&gt;RC</v>
      </c>
      <c r="F44" s="40" t="str">
        <f>VLOOKUP($A44*100+F$3,Control!$A$13:$J$996,Control!$G$11)</f>
        <v>&gt;RC</v>
      </c>
      <c r="G44" s="40" t="str">
        <f>VLOOKUP($A44*100+G$3,Control!$A$13:$J$996,Control!$G$11)</f>
        <v>&gt;RC</v>
      </c>
      <c r="H44" s="40" t="str">
        <f>VLOOKUP($A44*100+H$3,Control!$A$13:$J$996,Control!$G$11)</f>
        <v>&gt;RC</v>
      </c>
      <c r="I44" s="40" t="str">
        <f>VLOOKUP($A44*100+I$3,Control!$A$13:$J$996,Control!$G$11)</f>
        <v>&lt;RC</v>
      </c>
      <c r="J44" s="40" t="str">
        <f>VLOOKUP($A44*100+J$3,Control!$A$13:$J$996,Control!$G$11)</f>
        <v>&lt;RC</v>
      </c>
      <c r="K44" s="40" t="str">
        <f>VLOOKUP($A44*100+K$3,Control!$A$13:$J$996,Control!$G$11)</f>
        <v>&lt;RC</v>
      </c>
      <c r="L44" s="40" t="str">
        <f>VLOOKUP($A44*100+L$3,Control!$A$13:$J$996,Control!$G$11)</f>
        <v>&lt;RC</v>
      </c>
      <c r="M44" s="40" t="str">
        <f>VLOOKUP($A44*100+M$3,Control!$A$13:$J$996,Control!$G$11)</f>
        <v>&gt;RC</v>
      </c>
    </row>
    <row r="45" spans="1:13">
      <c r="A45" s="17">
        <v>1962</v>
      </c>
      <c r="B45" s="40" t="str">
        <f>VLOOKUP($A45*100+B$3,Control!$A$13:$J$996,Control!$G$11)</f>
        <v>&lt;RC</v>
      </c>
      <c r="C45" s="40" t="str">
        <f>VLOOKUP($A45*100+C$3,Control!$A$13:$J$996,Control!$G$11)</f>
        <v>&gt;RC</v>
      </c>
      <c r="D45" s="40" t="str">
        <f>VLOOKUP($A45*100+D$3,Control!$A$13:$J$996,Control!$G$11)</f>
        <v>&gt;RC</v>
      </c>
      <c r="E45" s="40" t="str">
        <f>VLOOKUP($A45*100+E$3,Control!$A$13:$J$996,Control!$G$11)</f>
        <v>&gt;RC</v>
      </c>
      <c r="F45" s="40" t="str">
        <f>VLOOKUP($A45*100+F$3,Control!$A$13:$J$996,Control!$G$11)</f>
        <v>&gt;RC</v>
      </c>
      <c r="G45" s="40" t="str">
        <f>VLOOKUP($A45*100+G$3,Control!$A$13:$J$996,Control!$G$11)</f>
        <v>&gt;RC</v>
      </c>
      <c r="H45" s="40" t="str">
        <f>VLOOKUP($A45*100+H$3,Control!$A$13:$J$996,Control!$G$11)</f>
        <v>&lt;RC</v>
      </c>
      <c r="I45" s="40" t="str">
        <f>VLOOKUP($A45*100+I$3,Control!$A$13:$J$996,Control!$G$11)</f>
        <v>&lt;RC</v>
      </c>
      <c r="J45" s="40" t="str">
        <f>VLOOKUP($A45*100+J$3,Control!$A$13:$J$996,Control!$G$11)</f>
        <v>&lt;RC</v>
      </c>
      <c r="K45" s="40" t="str">
        <f>VLOOKUP($A45*100+K$3,Control!$A$13:$J$996,Control!$G$11)</f>
        <v>&lt;RC</v>
      </c>
      <c r="L45" s="40" t="str">
        <f>VLOOKUP($A45*100+L$3,Control!$A$13:$J$996,Control!$G$11)</f>
        <v>&lt;RC</v>
      </c>
      <c r="M45" s="40" t="str">
        <f>VLOOKUP($A45*100+M$3,Control!$A$13:$J$996,Control!$G$11)</f>
        <v>&lt;RC</v>
      </c>
    </row>
    <row r="46" spans="1:13">
      <c r="A46" s="17">
        <v>1963</v>
      </c>
      <c r="B46" s="40" t="str">
        <f>VLOOKUP($A46*100+B$3,Control!$A$13:$J$996,Control!$G$11)</f>
        <v>&gt;RC</v>
      </c>
      <c r="C46" s="40" t="str">
        <f>VLOOKUP($A46*100+C$3,Control!$A$13:$J$996,Control!$G$11)</f>
        <v>&gt;RC</v>
      </c>
      <c r="D46" s="40" t="str">
        <f>VLOOKUP($A46*100+D$3,Control!$A$13:$J$996,Control!$G$11)</f>
        <v>&gt;RC</v>
      </c>
      <c r="E46" s="40" t="str">
        <f>VLOOKUP($A46*100+E$3,Control!$A$13:$J$996,Control!$G$11)</f>
        <v>&lt;RC</v>
      </c>
      <c r="F46" s="40" t="str">
        <f>VLOOKUP($A46*100+F$3,Control!$A$13:$J$996,Control!$G$11)</f>
        <v>&lt;RC</v>
      </c>
      <c r="G46" s="40" t="str">
        <f>VLOOKUP($A46*100+G$3,Control!$A$13:$J$996,Control!$G$11)</f>
        <v>&gt;RC</v>
      </c>
      <c r="H46" s="40" t="str">
        <f>VLOOKUP($A46*100+H$3,Control!$A$13:$J$996,Control!$G$11)</f>
        <v>&gt;RC</v>
      </c>
      <c r="I46" s="40" t="str">
        <f>VLOOKUP($A46*100+I$3,Control!$A$13:$J$996,Control!$G$11)</f>
        <v>&lt;RC</v>
      </c>
      <c r="J46" s="40" t="str">
        <f>VLOOKUP($A46*100+J$3,Control!$A$13:$J$996,Control!$G$11)</f>
        <v>&lt;RC</v>
      </c>
      <c r="K46" s="40" t="str">
        <f>VLOOKUP($A46*100+K$3,Control!$A$13:$J$996,Control!$G$11)</f>
        <v>&lt;RC</v>
      </c>
      <c r="L46" s="40" t="str">
        <f>VLOOKUP($A46*100+L$3,Control!$A$13:$J$996,Control!$G$11)</f>
        <v>&lt;RC</v>
      </c>
      <c r="M46" s="40" t="str">
        <f>VLOOKUP($A46*100+M$3,Control!$A$13:$J$996,Control!$G$11)</f>
        <v>&lt;RC</v>
      </c>
    </row>
    <row r="47" spans="1:13">
      <c r="A47" s="17">
        <v>1964</v>
      </c>
      <c r="B47" s="40" t="str">
        <f>VLOOKUP($A47*100+B$3,Control!$A$13:$J$996,Control!$G$11)</f>
        <v>@RC</v>
      </c>
      <c r="C47" s="40" t="str">
        <f>VLOOKUP($A47*100+C$3,Control!$A$13:$J$996,Control!$G$11)</f>
        <v>&gt;RC</v>
      </c>
      <c r="D47" s="40" t="str">
        <f>VLOOKUP($A47*100+D$3,Control!$A$13:$J$996,Control!$G$11)</f>
        <v>&gt;RC</v>
      </c>
      <c r="E47" s="40" t="str">
        <f>VLOOKUP($A47*100+E$3,Control!$A$13:$J$996,Control!$G$11)</f>
        <v>&gt;RC</v>
      </c>
      <c r="F47" s="40" t="str">
        <f>VLOOKUP($A47*100+F$3,Control!$A$13:$J$996,Control!$G$11)</f>
        <v>&gt;RC</v>
      </c>
      <c r="G47" s="40" t="str">
        <f>VLOOKUP($A47*100+G$3,Control!$A$13:$J$996,Control!$G$11)</f>
        <v>&gt;RC</v>
      </c>
      <c r="H47" s="40" t="str">
        <f>VLOOKUP($A47*100+H$3,Control!$A$13:$J$996,Control!$G$11)</f>
        <v>&lt;RC</v>
      </c>
      <c r="I47" s="40" t="str">
        <f>VLOOKUP($A47*100+I$3,Control!$A$13:$J$996,Control!$G$11)</f>
        <v>&lt;RC</v>
      </c>
      <c r="J47" s="40" t="str">
        <f>VLOOKUP($A47*100+J$3,Control!$A$13:$J$996,Control!$G$11)</f>
        <v>&lt;RC</v>
      </c>
      <c r="K47" s="40" t="str">
        <f>VLOOKUP($A47*100+K$3,Control!$A$13:$J$996,Control!$G$11)</f>
        <v>&lt;RC</v>
      </c>
      <c r="L47" s="40" t="str">
        <f>VLOOKUP($A47*100+L$3,Control!$A$13:$J$996,Control!$G$11)</f>
        <v>&lt;RC</v>
      </c>
      <c r="M47" s="40" t="str">
        <f>VLOOKUP($A47*100+M$3,Control!$A$13:$J$996,Control!$G$11)</f>
        <v>&gt;RC</v>
      </c>
    </row>
    <row r="48" spans="1:13">
      <c r="A48" s="17">
        <v>1965</v>
      </c>
      <c r="B48" s="40" t="str">
        <f>VLOOKUP($A48*100+B$3,Control!$A$13:$J$996,Control!$G$11)</f>
        <v>&lt;RC</v>
      </c>
      <c r="C48" s="40" t="str">
        <f>VLOOKUP($A48*100+C$3,Control!$A$13:$J$996,Control!$G$11)</f>
        <v>&lt;RC</v>
      </c>
      <c r="D48" s="40" t="str">
        <f>VLOOKUP($A48*100+D$3,Control!$A$13:$J$996,Control!$G$11)</f>
        <v>&lt;RC</v>
      </c>
      <c r="E48" s="40" t="str">
        <f>VLOOKUP($A48*100+E$3,Control!$A$13:$J$996,Control!$G$11)</f>
        <v>&gt;RC</v>
      </c>
      <c r="F48" s="40" t="str">
        <f>VLOOKUP($A48*100+F$3,Control!$A$13:$J$996,Control!$G$11)</f>
        <v>&lt;RC</v>
      </c>
      <c r="G48" s="40" t="str">
        <f>VLOOKUP($A48*100+G$3,Control!$A$13:$J$996,Control!$G$11)</f>
        <v>&lt;RC</v>
      </c>
      <c r="H48" s="40" t="str">
        <f>VLOOKUP($A48*100+H$3,Control!$A$13:$J$996,Control!$G$11)</f>
        <v>&lt;RC</v>
      </c>
      <c r="I48" s="40" t="str">
        <f>VLOOKUP($A48*100+I$3,Control!$A$13:$J$996,Control!$G$11)</f>
        <v>&lt;RC</v>
      </c>
      <c r="J48" s="40" t="str">
        <f>VLOOKUP($A48*100+J$3,Control!$A$13:$J$996,Control!$G$11)</f>
        <v>&lt;RC</v>
      </c>
      <c r="K48" s="40" t="str">
        <f>VLOOKUP($A48*100+K$3,Control!$A$13:$J$996,Control!$G$11)</f>
        <v>&lt;RC</v>
      </c>
      <c r="L48" s="40" t="str">
        <f>VLOOKUP($A48*100+L$3,Control!$A$13:$J$996,Control!$G$11)</f>
        <v>&lt;RC</v>
      </c>
      <c r="M48" s="40" t="str">
        <f>VLOOKUP($A48*100+M$3,Control!$A$13:$J$996,Control!$G$11)</f>
        <v>&lt;RC</v>
      </c>
    </row>
    <row r="49" spans="1:13">
      <c r="A49" s="17">
        <v>1966</v>
      </c>
      <c r="B49" s="40" t="str">
        <f>VLOOKUP($A49*100+B$3,Control!$A$13:$J$996,Control!$G$11)</f>
        <v>&lt;RC</v>
      </c>
      <c r="C49" s="40" t="str">
        <f>VLOOKUP($A49*100+C$3,Control!$A$13:$J$996,Control!$G$11)</f>
        <v>&lt;RC</v>
      </c>
      <c r="D49" s="40" t="str">
        <f>VLOOKUP($A49*100+D$3,Control!$A$13:$J$996,Control!$G$11)</f>
        <v>&lt;RC</v>
      </c>
      <c r="E49" s="40" t="str">
        <f>VLOOKUP($A49*100+E$3,Control!$A$13:$J$996,Control!$G$11)</f>
        <v>&gt;RC</v>
      </c>
      <c r="F49" s="40" t="str">
        <f>VLOOKUP($A49*100+F$3,Control!$A$13:$J$996,Control!$G$11)</f>
        <v>&lt;RC</v>
      </c>
      <c r="G49" s="40" t="str">
        <f>VLOOKUP($A49*100+G$3,Control!$A$13:$J$996,Control!$G$11)</f>
        <v>&lt;RC</v>
      </c>
      <c r="H49" s="40" t="str">
        <f>VLOOKUP($A49*100+H$3,Control!$A$13:$J$996,Control!$G$11)</f>
        <v>&gt;RC</v>
      </c>
      <c r="I49" s="40" t="str">
        <f>VLOOKUP($A49*100+I$3,Control!$A$13:$J$996,Control!$G$11)</f>
        <v>&lt;RC</v>
      </c>
      <c r="J49" s="40" t="str">
        <f>VLOOKUP($A49*100+J$3,Control!$A$13:$J$996,Control!$G$11)</f>
        <v>&lt;RC</v>
      </c>
      <c r="K49" s="40" t="str">
        <f>VLOOKUP($A49*100+K$3,Control!$A$13:$J$996,Control!$G$11)</f>
        <v>&lt;RC</v>
      </c>
      <c r="L49" s="40" t="str">
        <f>VLOOKUP($A49*100+L$3,Control!$A$13:$J$996,Control!$G$11)</f>
        <v>&lt;RC</v>
      </c>
      <c r="M49" s="40" t="str">
        <f>VLOOKUP($A49*100+M$3,Control!$A$13:$J$996,Control!$G$11)</f>
        <v>&lt;RC</v>
      </c>
    </row>
    <row r="50" spans="1:13">
      <c r="A50" s="17">
        <v>1967</v>
      </c>
      <c r="B50" s="40" t="str">
        <f>VLOOKUP($A50*100+B$3,Control!$A$13:$J$996,Control!$G$11)</f>
        <v>&gt;RC</v>
      </c>
      <c r="C50" s="40" t="str">
        <f>VLOOKUP($A50*100+C$3,Control!$A$13:$J$996,Control!$G$11)</f>
        <v>&gt;RC</v>
      </c>
      <c r="D50" s="40" t="str">
        <f>VLOOKUP($A50*100+D$3,Control!$A$13:$J$996,Control!$G$11)</f>
        <v>&gt;RC</v>
      </c>
      <c r="E50" s="40" t="str">
        <f>VLOOKUP($A50*100+E$3,Control!$A$13:$J$996,Control!$G$11)</f>
        <v>&gt;RC</v>
      </c>
      <c r="F50" s="40" t="str">
        <f>VLOOKUP($A50*100+F$3,Control!$A$13:$J$996,Control!$G$11)</f>
        <v>&gt;RC</v>
      </c>
      <c r="G50" s="40" t="str">
        <f>VLOOKUP($A50*100+G$3,Control!$A$13:$J$996,Control!$G$11)</f>
        <v>&lt;RC</v>
      </c>
      <c r="H50" s="40" t="str">
        <f>VLOOKUP($A50*100+H$3,Control!$A$13:$J$996,Control!$G$11)</f>
        <v>&lt;RC</v>
      </c>
      <c r="I50" s="40" t="str">
        <f>VLOOKUP($A50*100+I$3,Control!$A$13:$J$996,Control!$G$11)</f>
        <v>&lt;RC</v>
      </c>
      <c r="J50" s="40" t="str">
        <f>VLOOKUP($A50*100+J$3,Control!$A$13:$J$996,Control!$G$11)</f>
        <v>&lt;RC</v>
      </c>
      <c r="K50" s="40" t="str">
        <f>VLOOKUP($A50*100+K$3,Control!$A$13:$J$996,Control!$G$11)</f>
        <v>&lt;RC</v>
      </c>
      <c r="L50" s="40" t="str">
        <f>VLOOKUP($A50*100+L$3,Control!$A$13:$J$996,Control!$G$11)</f>
        <v>&lt;RC</v>
      </c>
      <c r="M50" s="40" t="str">
        <f>VLOOKUP($A50*100+M$3,Control!$A$13:$J$996,Control!$G$11)</f>
        <v>&lt;RC</v>
      </c>
    </row>
    <row r="51" spans="1:13">
      <c r="A51" s="17">
        <v>1968</v>
      </c>
      <c r="B51" s="40" t="str">
        <f>VLOOKUP($A51*100+B$3,Control!$A$13:$J$996,Control!$G$11)</f>
        <v>&lt;RC</v>
      </c>
      <c r="C51" s="40" t="str">
        <f>VLOOKUP($A51*100+C$3,Control!$A$13:$J$996,Control!$G$11)</f>
        <v>&lt;RC</v>
      </c>
      <c r="D51" s="40" t="str">
        <f>VLOOKUP($A51*100+D$3,Control!$A$13:$J$996,Control!$G$11)</f>
        <v>&lt;RC</v>
      </c>
      <c r="E51" s="40" t="str">
        <f>VLOOKUP($A51*100+E$3,Control!$A$13:$J$996,Control!$G$11)</f>
        <v>&gt;RC</v>
      </c>
      <c r="F51" s="40" t="str">
        <f>VLOOKUP($A51*100+F$3,Control!$A$13:$J$996,Control!$G$11)</f>
        <v>&lt;RC</v>
      </c>
      <c r="G51" s="40" t="str">
        <f>VLOOKUP($A51*100+G$3,Control!$A$13:$J$996,Control!$G$11)</f>
        <v>&lt;RC</v>
      </c>
      <c r="H51" s="40" t="str">
        <f>VLOOKUP($A51*100+H$3,Control!$A$13:$J$996,Control!$G$11)</f>
        <v>&gt;RC</v>
      </c>
      <c r="I51" s="40" t="str">
        <f>VLOOKUP($A51*100+I$3,Control!$A$13:$J$996,Control!$G$11)</f>
        <v>&lt;RC</v>
      </c>
      <c r="J51" s="40" t="str">
        <f>VLOOKUP($A51*100+J$3,Control!$A$13:$J$996,Control!$G$11)</f>
        <v>&lt;RC</v>
      </c>
      <c r="K51" s="40" t="str">
        <f>VLOOKUP($A51*100+K$3,Control!$A$13:$J$996,Control!$G$11)</f>
        <v>&lt;RC</v>
      </c>
      <c r="L51" s="40" t="str">
        <f>VLOOKUP($A51*100+L$3,Control!$A$13:$J$996,Control!$G$11)</f>
        <v>&lt;RC</v>
      </c>
      <c r="M51" s="40" t="str">
        <f>VLOOKUP($A51*100+M$3,Control!$A$13:$J$996,Control!$G$11)</f>
        <v>&lt;RC</v>
      </c>
    </row>
    <row r="52" spans="1:13">
      <c r="A52" s="17">
        <v>1969</v>
      </c>
      <c r="B52" s="40" t="str">
        <f>VLOOKUP($A52*100+B$3,Control!$A$13:$J$996,Control!$G$11)</f>
        <v>&gt;RC</v>
      </c>
      <c r="C52" s="40" t="str">
        <f>VLOOKUP($A52*100+C$3,Control!$A$13:$J$996,Control!$G$11)</f>
        <v>&gt;RC</v>
      </c>
      <c r="D52" s="40" t="str">
        <f>VLOOKUP($A52*100+D$3,Control!$A$13:$J$996,Control!$G$11)</f>
        <v>&gt;RC</v>
      </c>
      <c r="E52" s="40" t="str">
        <f>VLOOKUP($A52*100+E$3,Control!$A$13:$J$996,Control!$G$11)</f>
        <v>&gt;RC</v>
      </c>
      <c r="F52" s="40" t="str">
        <f>VLOOKUP($A52*100+F$3,Control!$A$13:$J$996,Control!$G$11)</f>
        <v>Storage</v>
      </c>
      <c r="G52" s="40" t="str">
        <f>VLOOKUP($A52*100+G$3,Control!$A$13:$J$996,Control!$G$11)</f>
        <v>Storage</v>
      </c>
      <c r="H52" s="40" t="str">
        <f>VLOOKUP($A52*100+H$3,Control!$A$13:$J$996,Control!$G$11)</f>
        <v>&lt;RC</v>
      </c>
      <c r="I52" s="40" t="str">
        <f>VLOOKUP($A52*100+I$3,Control!$A$13:$J$996,Control!$G$11)</f>
        <v>Storage</v>
      </c>
      <c r="J52" s="40" t="str">
        <f>VLOOKUP($A52*100+J$3,Control!$A$13:$J$996,Control!$G$11)</f>
        <v>Storage</v>
      </c>
      <c r="K52" s="40" t="str">
        <f>VLOOKUP($A52*100+K$3,Control!$A$13:$J$996,Control!$G$11)</f>
        <v>Storage</v>
      </c>
      <c r="L52" s="40" t="str">
        <f>VLOOKUP($A52*100+L$3,Control!$A$13:$J$996,Control!$G$11)</f>
        <v>Storage</v>
      </c>
      <c r="M52" s="40" t="str">
        <f>VLOOKUP($A52*100+M$3,Control!$A$13:$J$996,Control!$G$11)</f>
        <v>Storage</v>
      </c>
    </row>
    <row r="53" spans="1:13">
      <c r="A53" s="17">
        <v>1970</v>
      </c>
      <c r="B53" s="40" t="str">
        <f>VLOOKUP($A53*100+B$3,Control!$A$13:$J$996,Control!$G$11)</f>
        <v>Storage</v>
      </c>
      <c r="C53" s="40" t="str">
        <f>VLOOKUP($A53*100+C$3,Control!$A$13:$J$996,Control!$G$11)</f>
        <v>&lt;RC</v>
      </c>
      <c r="D53" s="40" t="str">
        <f>VLOOKUP($A53*100+D$3,Control!$A$13:$J$996,Control!$G$11)</f>
        <v>&lt;RC</v>
      </c>
      <c r="E53" s="40" t="str">
        <f>VLOOKUP($A53*100+E$3,Control!$A$13:$J$996,Control!$G$11)</f>
        <v>Storage</v>
      </c>
      <c r="F53" s="40" t="str">
        <f>VLOOKUP($A53*100+F$3,Control!$A$13:$J$996,Control!$G$11)</f>
        <v>Storage</v>
      </c>
      <c r="G53" s="40" t="str">
        <f>VLOOKUP($A53*100+G$3,Control!$A$13:$J$996,Control!$G$11)</f>
        <v>Storage</v>
      </c>
      <c r="H53" s="40" t="str">
        <f>VLOOKUP($A53*100+H$3,Control!$A$13:$J$996,Control!$G$11)</f>
        <v>&lt;RC</v>
      </c>
      <c r="I53" s="40" t="str">
        <f>VLOOKUP($A53*100+I$3,Control!$A$13:$J$996,Control!$G$11)</f>
        <v>&lt;RC</v>
      </c>
      <c r="J53" s="40" t="str">
        <f>VLOOKUP($A53*100+J$3,Control!$A$13:$J$996,Control!$G$11)</f>
        <v>&lt;RC</v>
      </c>
      <c r="K53" s="40" t="str">
        <f>VLOOKUP($A53*100+K$3,Control!$A$13:$J$996,Control!$G$11)</f>
        <v>&lt;RC</v>
      </c>
      <c r="L53" s="40" t="str">
        <f>VLOOKUP($A53*100+L$3,Control!$A$13:$J$996,Control!$G$11)</f>
        <v>&lt;RC</v>
      </c>
      <c r="M53" s="40" t="str">
        <f>VLOOKUP($A53*100+M$3,Control!$A$13:$J$996,Control!$G$11)</f>
        <v>@RC</v>
      </c>
    </row>
    <row r="54" spans="1:13">
      <c r="A54" s="17">
        <v>1971</v>
      </c>
      <c r="B54" s="40" t="str">
        <f>VLOOKUP($A54*100+B$3,Control!$A$13:$J$996,Control!$G$11)</f>
        <v>&lt;RC</v>
      </c>
      <c r="C54" s="40" t="str">
        <f>VLOOKUP($A54*100+C$3,Control!$A$13:$J$996,Control!$G$11)</f>
        <v>&lt;RC</v>
      </c>
      <c r="D54" s="40" t="str">
        <f>VLOOKUP($A54*100+D$3,Control!$A$13:$J$996,Control!$G$11)</f>
        <v>&lt;RC</v>
      </c>
      <c r="E54" s="40" t="str">
        <f>VLOOKUP($A54*100+E$3,Control!$A$13:$J$996,Control!$G$11)</f>
        <v>&gt;RC</v>
      </c>
      <c r="F54" s="40" t="str">
        <f>VLOOKUP($A54*100+F$3,Control!$A$13:$J$996,Control!$G$11)</f>
        <v>&lt;RC</v>
      </c>
      <c r="G54" s="40" t="str">
        <f>VLOOKUP($A54*100+G$3,Control!$A$13:$J$996,Control!$G$11)</f>
        <v>&lt;RC</v>
      </c>
      <c r="H54" s="40" t="str">
        <f>VLOOKUP($A54*100+H$3,Control!$A$13:$J$996,Control!$G$11)</f>
        <v>&gt;RC</v>
      </c>
      <c r="I54" s="40" t="str">
        <f>VLOOKUP($A54*100+I$3,Control!$A$13:$J$996,Control!$G$11)</f>
        <v>&lt;RC</v>
      </c>
      <c r="J54" s="40" t="str">
        <f>VLOOKUP($A54*100+J$3,Control!$A$13:$J$996,Control!$G$11)</f>
        <v>&lt;RC</v>
      </c>
      <c r="K54" s="40" t="str">
        <f>VLOOKUP($A54*100+K$3,Control!$A$13:$J$996,Control!$G$11)</f>
        <v>&lt;RC</v>
      </c>
      <c r="L54" s="40" t="str">
        <f>VLOOKUP($A54*100+L$3,Control!$A$13:$J$996,Control!$G$11)</f>
        <v>&lt;RC</v>
      </c>
      <c r="M54" s="40" t="str">
        <f>VLOOKUP($A54*100+M$3,Control!$A$13:$J$996,Control!$G$11)</f>
        <v>&lt;RC</v>
      </c>
    </row>
    <row r="55" spans="1:13">
      <c r="A55" s="17">
        <v>1972</v>
      </c>
      <c r="B55" s="40" t="str">
        <f>VLOOKUP($A55*100+B$3,Control!$A$13:$J$996,Control!$G$11)</f>
        <v>@RC</v>
      </c>
      <c r="C55" s="40" t="str">
        <f>VLOOKUP($A55*100+C$3,Control!$A$13:$J$996,Control!$G$11)</f>
        <v>&lt;RC</v>
      </c>
      <c r="D55" s="40" t="str">
        <f>VLOOKUP($A55*100+D$3,Control!$A$13:$J$996,Control!$G$11)</f>
        <v>&gt;RC</v>
      </c>
      <c r="E55" s="40" t="str">
        <f>VLOOKUP($A55*100+E$3,Control!$A$13:$J$996,Control!$G$11)</f>
        <v>&gt;RC</v>
      </c>
      <c r="F55" s="40" t="str">
        <f>VLOOKUP($A55*100+F$3,Control!$A$13:$J$996,Control!$G$11)</f>
        <v>&gt;RC</v>
      </c>
      <c r="G55" s="40" t="str">
        <f>VLOOKUP($A55*100+G$3,Control!$A$13:$J$996,Control!$G$11)</f>
        <v>&gt;RC</v>
      </c>
      <c r="H55" s="40" t="str">
        <f>VLOOKUP($A55*100+H$3,Control!$A$13:$J$996,Control!$G$11)</f>
        <v>&gt;RC</v>
      </c>
      <c r="I55" s="40" t="str">
        <f>VLOOKUP($A55*100+I$3,Control!$A$13:$J$996,Control!$G$11)</f>
        <v>&lt;RC</v>
      </c>
      <c r="J55" s="40" t="str">
        <f>VLOOKUP($A55*100+J$3,Control!$A$13:$J$996,Control!$G$11)</f>
        <v>&lt;RC</v>
      </c>
      <c r="K55" s="40" t="str">
        <f>VLOOKUP($A55*100+K$3,Control!$A$13:$J$996,Control!$G$11)</f>
        <v>&lt;RC</v>
      </c>
      <c r="L55" s="40" t="str">
        <f>VLOOKUP($A55*100+L$3,Control!$A$13:$J$996,Control!$G$11)</f>
        <v>&lt;RC</v>
      </c>
      <c r="M55" s="40" t="str">
        <f>VLOOKUP($A55*100+M$3,Control!$A$13:$J$996,Control!$G$11)</f>
        <v>&lt;RC</v>
      </c>
    </row>
    <row r="56" spans="1:13">
      <c r="A56" s="17">
        <v>1973</v>
      </c>
      <c r="B56" s="40" t="str">
        <f>VLOOKUP($A56*100+B$3,Control!$A$13:$J$996,Control!$G$11)</f>
        <v>&gt;RC</v>
      </c>
      <c r="C56" s="40" t="str">
        <f>VLOOKUP($A56*100+C$3,Control!$A$13:$J$996,Control!$G$11)</f>
        <v>&gt;RC</v>
      </c>
      <c r="D56" s="40" t="str">
        <f>VLOOKUP($A56*100+D$3,Control!$A$13:$J$996,Control!$G$11)</f>
        <v>&gt;RC</v>
      </c>
      <c r="E56" s="40" t="str">
        <f>VLOOKUP($A56*100+E$3,Control!$A$13:$J$996,Control!$G$11)</f>
        <v>Storage</v>
      </c>
      <c r="F56" s="40" t="str">
        <f>VLOOKUP($A56*100+F$3,Control!$A$13:$J$996,Control!$G$11)</f>
        <v>Storage</v>
      </c>
      <c r="G56" s="40" t="str">
        <f>VLOOKUP($A56*100+G$3,Control!$A$13:$J$996,Control!$G$11)</f>
        <v>Storage</v>
      </c>
      <c r="H56" s="40" t="str">
        <f>VLOOKUP($A56*100+H$3,Control!$A$13:$J$996,Control!$G$11)</f>
        <v>&lt;RC</v>
      </c>
      <c r="I56" s="40" t="str">
        <f>VLOOKUP($A56*100+I$3,Control!$A$13:$J$996,Control!$G$11)</f>
        <v>&lt;RC</v>
      </c>
      <c r="J56" s="40" t="str">
        <f>VLOOKUP($A56*100+J$3,Control!$A$13:$J$996,Control!$G$11)</f>
        <v>&lt;RC</v>
      </c>
      <c r="K56" s="40" t="str">
        <f>VLOOKUP($A56*100+K$3,Control!$A$13:$J$996,Control!$G$11)</f>
        <v>&lt;RC</v>
      </c>
      <c r="L56" s="40" t="str">
        <f>VLOOKUP($A56*100+L$3,Control!$A$13:$J$996,Control!$G$11)</f>
        <v>&lt;RC</v>
      </c>
      <c r="M56" s="40" t="str">
        <f>VLOOKUP($A56*100+M$3,Control!$A$13:$J$996,Control!$G$11)</f>
        <v>&gt;RC</v>
      </c>
    </row>
    <row r="57" spans="1:13">
      <c r="A57" s="17">
        <v>1974</v>
      </c>
      <c r="B57" s="40" t="str">
        <f>VLOOKUP($A57*100+B$3,Control!$A$13:$J$996,Control!$G$11)</f>
        <v>@RC</v>
      </c>
      <c r="C57" s="40" t="str">
        <f>VLOOKUP($A57*100+C$3,Control!$A$13:$J$996,Control!$G$11)</f>
        <v>Storage</v>
      </c>
      <c r="D57" s="40" t="str">
        <f>VLOOKUP($A57*100+D$3,Control!$A$13:$J$996,Control!$G$11)</f>
        <v>Storage</v>
      </c>
      <c r="E57" s="40" t="str">
        <f>VLOOKUP($A57*100+E$3,Control!$A$13:$J$996,Control!$G$11)</f>
        <v>Storage</v>
      </c>
      <c r="F57" s="40" t="str">
        <f>VLOOKUP($A57*100+F$3,Control!$A$13:$J$996,Control!$G$11)</f>
        <v>Storage</v>
      </c>
      <c r="G57" s="40" t="str">
        <f>VLOOKUP($A57*100+G$3,Control!$A$13:$J$996,Control!$G$11)</f>
        <v>Storage</v>
      </c>
      <c r="H57" s="40" t="str">
        <f>VLOOKUP($A57*100+H$3,Control!$A$13:$J$996,Control!$G$11)</f>
        <v>&lt;RC</v>
      </c>
      <c r="I57" s="40" t="str">
        <f>VLOOKUP($A57*100+I$3,Control!$A$13:$J$996,Control!$G$11)</f>
        <v>&lt;RC</v>
      </c>
      <c r="J57" s="40" t="str">
        <f>VLOOKUP($A57*100+J$3,Control!$A$13:$J$996,Control!$G$11)</f>
        <v>&lt;RC</v>
      </c>
      <c r="K57" s="40" t="str">
        <f>VLOOKUP($A57*100+K$3,Control!$A$13:$J$996,Control!$G$11)</f>
        <v>&lt;RC</v>
      </c>
      <c r="L57" s="40" t="str">
        <f>VLOOKUP($A57*100+L$3,Control!$A$13:$J$996,Control!$G$11)</f>
        <v>&lt;RC</v>
      </c>
      <c r="M57" s="40" t="str">
        <f>VLOOKUP($A57*100+M$3,Control!$A$13:$J$996,Control!$G$11)</f>
        <v>&lt;RC</v>
      </c>
    </row>
    <row r="58" spans="1:13">
      <c r="A58" s="17">
        <v>1975</v>
      </c>
      <c r="B58" s="40" t="str">
        <f>VLOOKUP($A58*100+B$3,Control!$A$13:$J$996,Control!$G$11)</f>
        <v>&lt;RC</v>
      </c>
      <c r="C58" s="40" t="str">
        <f>VLOOKUP($A58*100+C$3,Control!$A$13:$J$996,Control!$G$11)</f>
        <v>&lt;RC</v>
      </c>
      <c r="D58" s="40" t="str">
        <f>VLOOKUP($A58*100+D$3,Control!$A$13:$J$996,Control!$G$11)</f>
        <v>&lt;RC</v>
      </c>
      <c r="E58" s="40" t="str">
        <f>VLOOKUP($A58*100+E$3,Control!$A$13:$J$996,Control!$G$11)</f>
        <v>&gt;RC</v>
      </c>
      <c r="F58" s="40" t="str">
        <f>VLOOKUP($A58*100+F$3,Control!$A$13:$J$996,Control!$G$11)</f>
        <v>&gt;RC</v>
      </c>
      <c r="G58" s="40" t="str">
        <f>VLOOKUP($A58*100+G$3,Control!$A$13:$J$996,Control!$G$11)</f>
        <v>&lt;RC</v>
      </c>
      <c r="H58" s="40" t="str">
        <f>VLOOKUP($A58*100+H$3,Control!$A$13:$J$996,Control!$G$11)</f>
        <v>&lt;RC</v>
      </c>
      <c r="I58" s="40" t="str">
        <f>VLOOKUP($A58*100+I$3,Control!$A$13:$J$996,Control!$G$11)</f>
        <v>&lt;RC</v>
      </c>
      <c r="J58" s="40" t="str">
        <f>VLOOKUP($A58*100+J$3,Control!$A$13:$J$996,Control!$G$11)</f>
        <v>&lt;RC</v>
      </c>
      <c r="K58" s="40" t="str">
        <f>VLOOKUP($A58*100+K$3,Control!$A$13:$J$996,Control!$G$11)</f>
        <v>&lt;RC</v>
      </c>
      <c r="L58" s="40" t="str">
        <f>VLOOKUP($A58*100+L$3,Control!$A$13:$J$996,Control!$G$11)</f>
        <v>&lt;RC</v>
      </c>
      <c r="M58" s="40" t="str">
        <f>VLOOKUP($A58*100+M$3,Control!$A$13:$J$996,Control!$G$11)</f>
        <v>&lt;RC</v>
      </c>
    </row>
    <row r="59" spans="1:13">
      <c r="A59" s="17">
        <v>1976</v>
      </c>
      <c r="B59" s="40" t="str">
        <f>VLOOKUP($A59*100+B$3,Control!$A$13:$J$996,Control!$G$11)</f>
        <v>@RC</v>
      </c>
      <c r="C59" s="40" t="str">
        <f>VLOOKUP($A59*100+C$3,Control!$A$13:$J$996,Control!$G$11)</f>
        <v>&lt;RC</v>
      </c>
      <c r="D59" s="40" t="str">
        <f>VLOOKUP($A59*100+D$3,Control!$A$13:$J$996,Control!$G$11)</f>
        <v>&lt;RC</v>
      </c>
      <c r="E59" s="40" t="str">
        <f>VLOOKUP($A59*100+E$3,Control!$A$13:$J$996,Control!$G$11)</f>
        <v>&gt;RC</v>
      </c>
      <c r="F59" s="40" t="str">
        <f>VLOOKUP($A59*100+F$3,Control!$A$13:$J$996,Control!$G$11)</f>
        <v>&gt;RC</v>
      </c>
      <c r="G59" s="40" t="str">
        <f>VLOOKUP($A59*100+G$3,Control!$A$13:$J$996,Control!$G$11)</f>
        <v>&gt;RC</v>
      </c>
      <c r="H59" s="40" t="str">
        <f>VLOOKUP($A59*100+H$3,Control!$A$13:$J$996,Control!$G$11)</f>
        <v>&gt;RC</v>
      </c>
      <c r="I59" s="40" t="str">
        <f>VLOOKUP($A59*100+I$3,Control!$A$13:$J$996,Control!$G$11)</f>
        <v>&lt;RC</v>
      </c>
      <c r="J59" s="40" t="str">
        <f>VLOOKUP($A59*100+J$3,Control!$A$13:$J$996,Control!$G$11)</f>
        <v>&lt;RC</v>
      </c>
      <c r="K59" s="40" t="str">
        <f>VLOOKUP($A59*100+K$3,Control!$A$13:$J$996,Control!$G$11)</f>
        <v>&lt;RC</v>
      </c>
      <c r="L59" s="40" t="str">
        <f>VLOOKUP($A59*100+L$3,Control!$A$13:$J$996,Control!$G$11)</f>
        <v>&lt;RC</v>
      </c>
      <c r="M59" s="40" t="str">
        <f>VLOOKUP($A59*100+M$3,Control!$A$13:$J$996,Control!$G$11)</f>
        <v>@RC</v>
      </c>
    </row>
    <row r="60" spans="1:13">
      <c r="A60" s="17">
        <v>1977</v>
      </c>
      <c r="B60" s="40" t="str">
        <f>VLOOKUP($A60*100+B$3,Control!$A$13:$J$996,Control!$G$11)</f>
        <v>&gt;RC</v>
      </c>
      <c r="C60" s="40" t="str">
        <f>VLOOKUP($A60*100+C$3,Control!$A$13:$J$996,Control!$G$11)</f>
        <v>&gt;RC</v>
      </c>
      <c r="D60" s="40" t="str">
        <f>VLOOKUP($A60*100+D$3,Control!$A$13:$J$996,Control!$G$11)</f>
        <v>@RC</v>
      </c>
      <c r="E60" s="40" t="str">
        <f>VLOOKUP($A60*100+E$3,Control!$A$13:$J$996,Control!$G$11)</f>
        <v>&gt;RC</v>
      </c>
      <c r="F60" s="40" t="str">
        <f>VLOOKUP($A60*100+F$3,Control!$A$13:$J$996,Control!$G$11)</f>
        <v>&gt;RC</v>
      </c>
      <c r="G60" s="40" t="str">
        <f>VLOOKUP($A60*100+G$3,Control!$A$13:$J$996,Control!$G$11)</f>
        <v>&gt;RC</v>
      </c>
      <c r="H60" s="40" t="str">
        <f>VLOOKUP($A60*100+H$3,Control!$A$13:$J$996,Control!$G$11)</f>
        <v>&gt;RC</v>
      </c>
      <c r="I60" s="40" t="str">
        <f>VLOOKUP($A60*100+I$3,Control!$A$13:$J$996,Control!$G$11)</f>
        <v>&gt;RC</v>
      </c>
      <c r="J60" s="40" t="str">
        <f>VLOOKUP($A60*100+J$3,Control!$A$13:$J$996,Control!$G$11)</f>
        <v>&gt;RC</v>
      </c>
      <c r="K60" s="40" t="str">
        <f>VLOOKUP($A60*100+K$3,Control!$A$13:$J$996,Control!$G$11)</f>
        <v>&gt;RC</v>
      </c>
      <c r="L60" s="40" t="str">
        <f>VLOOKUP($A60*100+L$3,Control!$A$13:$J$996,Control!$G$11)</f>
        <v>&lt;RC</v>
      </c>
      <c r="M60" s="40" t="str">
        <f>VLOOKUP($A60*100+M$3,Control!$A$13:$J$996,Control!$G$11)</f>
        <v>@RC</v>
      </c>
    </row>
    <row r="61" spans="1:13">
      <c r="A61" s="17">
        <v>1978</v>
      </c>
      <c r="B61" s="40" t="str">
        <f>VLOOKUP($A61*100+B$3,Control!$A$13:$J$996,Control!$G$11)</f>
        <v>&gt;RC</v>
      </c>
      <c r="C61" s="40" t="str">
        <f>VLOOKUP($A61*100+C$3,Control!$A$13:$J$996,Control!$G$11)</f>
        <v>&gt;RC</v>
      </c>
      <c r="D61" s="40" t="str">
        <f>VLOOKUP($A61*100+D$3,Control!$A$13:$J$996,Control!$G$11)</f>
        <v>&gt;RC</v>
      </c>
      <c r="E61" s="40" t="str">
        <f>VLOOKUP($A61*100+E$3,Control!$A$13:$J$996,Control!$G$11)</f>
        <v>&gt;RC</v>
      </c>
      <c r="F61" s="40" t="str">
        <f>VLOOKUP($A61*100+F$3,Control!$A$13:$J$996,Control!$G$11)</f>
        <v>&gt;RC</v>
      </c>
      <c r="G61" s="40" t="str">
        <f>VLOOKUP($A61*100+G$3,Control!$A$13:$J$996,Control!$G$11)</f>
        <v>&lt;RC</v>
      </c>
      <c r="H61" s="40" t="str">
        <f>VLOOKUP($A61*100+H$3,Control!$A$13:$J$996,Control!$G$11)</f>
        <v>&lt;RC</v>
      </c>
      <c r="I61" s="40" t="str">
        <f>VLOOKUP($A61*100+I$3,Control!$A$13:$J$996,Control!$G$11)</f>
        <v>&lt;RC</v>
      </c>
      <c r="J61" s="40" t="str">
        <f>VLOOKUP($A61*100+J$3,Control!$A$13:$J$996,Control!$G$11)</f>
        <v>&lt;RC</v>
      </c>
      <c r="K61" s="40" t="str">
        <f>VLOOKUP($A61*100+K$3,Control!$A$13:$J$996,Control!$G$11)</f>
        <v>&lt;RC</v>
      </c>
      <c r="L61" s="40" t="str">
        <f>VLOOKUP($A61*100+L$3,Control!$A$13:$J$996,Control!$G$11)</f>
        <v>&lt;RC</v>
      </c>
      <c r="M61" s="40" t="str">
        <f>VLOOKUP($A61*100+M$3,Control!$A$13:$J$996,Control!$G$11)</f>
        <v>&lt;RC</v>
      </c>
    </row>
    <row r="62" spans="1:13">
      <c r="A62" s="17">
        <v>1979</v>
      </c>
      <c r="B62" s="40" t="str">
        <f>VLOOKUP($A62*100+B$3,Control!$A$13:$J$996,Control!$G$11)</f>
        <v>&lt;RC</v>
      </c>
      <c r="C62" s="40" t="str">
        <f>VLOOKUP($A62*100+C$3,Control!$A$13:$J$996,Control!$G$11)</f>
        <v>&lt;RC</v>
      </c>
      <c r="D62" s="40" t="str">
        <f>VLOOKUP($A62*100+D$3,Control!$A$13:$J$996,Control!$G$11)</f>
        <v>&lt;RC</v>
      </c>
      <c r="E62" s="40" t="str">
        <f>VLOOKUP($A62*100+E$3,Control!$A$13:$J$996,Control!$G$11)</f>
        <v>&gt;RC</v>
      </c>
      <c r="F62" s="40" t="str">
        <f>VLOOKUP($A62*100+F$3,Control!$A$13:$J$996,Control!$G$11)</f>
        <v>&gt;RC</v>
      </c>
      <c r="G62" s="40" t="str">
        <f>VLOOKUP($A62*100+G$3,Control!$A$13:$J$996,Control!$G$11)</f>
        <v>Storage</v>
      </c>
      <c r="H62" s="40" t="str">
        <f>VLOOKUP($A62*100+H$3,Control!$A$13:$J$996,Control!$G$11)</f>
        <v>&lt;RC</v>
      </c>
      <c r="I62" s="40" t="str">
        <f>VLOOKUP($A62*100+I$3,Control!$A$13:$J$996,Control!$G$11)</f>
        <v>&lt;RC</v>
      </c>
      <c r="J62" s="40" t="str">
        <f>VLOOKUP($A62*100+J$3,Control!$A$13:$J$996,Control!$G$11)</f>
        <v>&lt;RC</v>
      </c>
      <c r="K62" s="40" t="str">
        <f>VLOOKUP($A62*100+K$3,Control!$A$13:$J$996,Control!$G$11)</f>
        <v>&lt;RC</v>
      </c>
      <c r="L62" s="40" t="str">
        <f>VLOOKUP($A62*100+L$3,Control!$A$13:$J$996,Control!$G$11)</f>
        <v>&lt;RC</v>
      </c>
      <c r="M62" s="40" t="str">
        <f>VLOOKUP($A62*100+M$3,Control!$A$13:$J$996,Control!$G$11)</f>
        <v>&lt;RC</v>
      </c>
    </row>
    <row r="63" spans="1:13">
      <c r="A63" s="17">
        <v>1980</v>
      </c>
      <c r="B63" s="40" t="str">
        <f>VLOOKUP($A63*100+B$3,Control!$A$13:$J$996,Control!$G$11)</f>
        <v>&lt;RC</v>
      </c>
      <c r="C63" s="40" t="str">
        <f>VLOOKUP($A63*100+C$3,Control!$A$13:$J$996,Control!$G$11)</f>
        <v>&gt;RC</v>
      </c>
      <c r="D63" s="40" t="str">
        <f>VLOOKUP($A63*100+D$3,Control!$A$13:$J$996,Control!$G$11)</f>
        <v>&lt;RC</v>
      </c>
      <c r="E63" s="40" t="str">
        <f>VLOOKUP($A63*100+E$3,Control!$A$13:$J$996,Control!$G$11)</f>
        <v>&gt;RC</v>
      </c>
      <c r="F63" s="40" t="str">
        <f>VLOOKUP($A63*100+F$3,Control!$A$13:$J$996,Control!$G$11)</f>
        <v>Storage</v>
      </c>
      <c r="G63" s="40" t="str">
        <f>VLOOKUP($A63*100+G$3,Control!$A$13:$J$996,Control!$G$11)</f>
        <v>Storage</v>
      </c>
      <c r="H63" s="40" t="str">
        <f>VLOOKUP($A63*100+H$3,Control!$A$13:$J$996,Control!$G$11)</f>
        <v>&lt;RC</v>
      </c>
      <c r="I63" s="40" t="str">
        <f>VLOOKUP($A63*100+I$3,Control!$A$13:$J$996,Control!$G$11)</f>
        <v>&lt;RC</v>
      </c>
      <c r="J63" s="40" t="str">
        <f>VLOOKUP($A63*100+J$3,Control!$A$13:$J$996,Control!$G$11)</f>
        <v>&lt;RC</v>
      </c>
      <c r="K63" s="40" t="str">
        <f>VLOOKUP($A63*100+K$3,Control!$A$13:$J$996,Control!$G$11)</f>
        <v>&gt;RC</v>
      </c>
      <c r="L63" s="40" t="str">
        <f>VLOOKUP($A63*100+L$3,Control!$A$13:$J$996,Control!$G$11)</f>
        <v>&gt;RC</v>
      </c>
      <c r="M63" s="40" t="str">
        <f>VLOOKUP($A63*100+M$3,Control!$A$13:$J$996,Control!$G$11)</f>
        <v>&gt;RC</v>
      </c>
    </row>
    <row r="64" spans="1:13">
      <c r="A64" s="17">
        <v>1981</v>
      </c>
      <c r="B64" s="40" t="str">
        <f>VLOOKUP($A64*100+B$3,Control!$A$13:$J$996,Control!$G$11)</f>
        <v>&lt;RC</v>
      </c>
      <c r="C64" s="40" t="str">
        <f>VLOOKUP($A64*100+C$3,Control!$A$13:$J$996,Control!$G$11)</f>
        <v>&lt;RC</v>
      </c>
      <c r="D64" s="40" t="str">
        <f>VLOOKUP($A64*100+D$3,Control!$A$13:$J$996,Control!$G$11)</f>
        <v>Storage</v>
      </c>
      <c r="E64" s="40" t="str">
        <f>VLOOKUP($A64*100+E$3,Control!$A$13:$J$996,Control!$G$11)</f>
        <v>&gt;RC</v>
      </c>
      <c r="F64" s="40" t="str">
        <f>VLOOKUP($A64*100+F$3,Control!$A$13:$J$996,Control!$G$11)</f>
        <v>&gt;RC</v>
      </c>
      <c r="G64" s="40" t="str">
        <f>VLOOKUP($A64*100+G$3,Control!$A$13:$J$996,Control!$G$11)</f>
        <v>&gt;RC</v>
      </c>
      <c r="H64" s="40" t="str">
        <f>VLOOKUP($A64*100+H$3,Control!$A$13:$J$996,Control!$G$11)</f>
        <v>&gt;RC</v>
      </c>
      <c r="I64" s="40" t="str">
        <f>VLOOKUP($A64*100+I$3,Control!$A$13:$J$996,Control!$G$11)</f>
        <v>&lt;RC</v>
      </c>
      <c r="J64" s="40" t="str">
        <f>VLOOKUP($A64*100+J$3,Control!$A$13:$J$996,Control!$G$11)</f>
        <v>&lt;RC</v>
      </c>
      <c r="K64" s="40" t="str">
        <f>VLOOKUP($A64*100+K$3,Control!$A$13:$J$996,Control!$G$11)</f>
        <v>&lt;RC</v>
      </c>
      <c r="L64" s="40" t="str">
        <f>VLOOKUP($A64*100+L$3,Control!$A$13:$J$996,Control!$G$11)</f>
        <v>&lt;RC</v>
      </c>
      <c r="M64" s="40" t="str">
        <f>VLOOKUP($A64*100+M$3,Control!$A$13:$J$996,Control!$G$11)</f>
        <v>&gt;RC</v>
      </c>
    </row>
    <row r="65" spans="1:13">
      <c r="A65" s="17">
        <v>1982</v>
      </c>
      <c r="B65" s="40" t="str">
        <f>VLOOKUP($A65*100+B$3,Control!$A$13:$J$996,Control!$G$11)</f>
        <v>&gt;RC</v>
      </c>
      <c r="C65" s="40" t="str">
        <f>VLOOKUP($A65*100+C$3,Control!$A$13:$J$996,Control!$G$11)</f>
        <v>&gt;RC</v>
      </c>
      <c r="D65" s="40" t="str">
        <f>VLOOKUP($A65*100+D$3,Control!$A$13:$J$996,Control!$G$11)</f>
        <v>&gt;RC</v>
      </c>
      <c r="E65" s="40" t="str">
        <f>VLOOKUP($A65*100+E$3,Control!$A$13:$J$996,Control!$G$11)</f>
        <v>&gt;RC</v>
      </c>
      <c r="F65" s="40" t="str">
        <f>VLOOKUP($A65*100+F$3,Control!$A$13:$J$996,Control!$G$11)</f>
        <v>Storage</v>
      </c>
      <c r="G65" s="40" t="str">
        <f>VLOOKUP($A65*100+G$3,Control!$A$13:$J$996,Control!$G$11)</f>
        <v>Storage</v>
      </c>
      <c r="H65" s="40" t="str">
        <f>VLOOKUP($A65*100+H$3,Control!$A$13:$J$996,Control!$G$11)</f>
        <v>Storage</v>
      </c>
      <c r="I65" s="40" t="str">
        <f>VLOOKUP($A65*100+I$3,Control!$A$13:$J$996,Control!$G$11)</f>
        <v>&lt;RC</v>
      </c>
      <c r="J65" s="40" t="str">
        <f>VLOOKUP($A65*100+J$3,Control!$A$13:$J$996,Control!$G$11)</f>
        <v>&lt;RC</v>
      </c>
      <c r="K65" s="40" t="str">
        <f>VLOOKUP($A65*100+K$3,Control!$A$13:$J$996,Control!$G$11)</f>
        <v>&lt;RC</v>
      </c>
      <c r="L65" s="40" t="str">
        <f>VLOOKUP($A65*100+L$3,Control!$A$13:$J$996,Control!$G$11)</f>
        <v>&lt;RC</v>
      </c>
      <c r="M65" s="40" t="str">
        <f>VLOOKUP($A65*100+M$3,Control!$A$13:$J$996,Control!$G$11)</f>
        <v>&lt;RC</v>
      </c>
    </row>
    <row r="66" spans="1:13">
      <c r="A66" s="17">
        <v>1983</v>
      </c>
      <c r="B66" s="40" t="str">
        <f>VLOOKUP($A66*100+B$3,Control!$A$13:$J$996,Control!$G$11)</f>
        <v>Storage</v>
      </c>
      <c r="C66" s="40" t="str">
        <f>VLOOKUP($A66*100+C$3,Control!$A$13:$J$996,Control!$G$11)</f>
        <v>Storage</v>
      </c>
      <c r="D66" s="40" t="str">
        <f>VLOOKUP($A66*100+D$3,Control!$A$13:$J$996,Control!$G$11)</f>
        <v>Storage</v>
      </c>
      <c r="E66" s="40" t="str">
        <f>VLOOKUP($A66*100+E$3,Control!$A$13:$J$996,Control!$G$11)</f>
        <v>Storage</v>
      </c>
      <c r="F66" s="40" t="str">
        <f>VLOOKUP($A66*100+F$3,Control!$A$13:$J$996,Control!$G$11)</f>
        <v>Storage</v>
      </c>
      <c r="G66" s="40" t="str">
        <f>VLOOKUP($A66*100+G$3,Control!$A$13:$J$996,Control!$G$11)</f>
        <v>Storage</v>
      </c>
      <c r="H66" s="40" t="str">
        <f>VLOOKUP($A66*100+H$3,Control!$A$13:$J$996,Control!$G$11)</f>
        <v>Storage</v>
      </c>
      <c r="I66" s="40" t="str">
        <f>VLOOKUP($A66*100+I$3,Control!$A$13:$J$996,Control!$G$11)</f>
        <v>Storage</v>
      </c>
      <c r="J66" s="40" t="str">
        <f>VLOOKUP($A66*100+J$3,Control!$A$13:$J$996,Control!$G$11)</f>
        <v>Storage</v>
      </c>
      <c r="K66" s="40" t="str">
        <f>VLOOKUP($A66*100+K$3,Control!$A$13:$J$996,Control!$G$11)</f>
        <v>Storage</v>
      </c>
      <c r="L66" s="40" t="str">
        <f>VLOOKUP($A66*100+L$3,Control!$A$13:$J$996,Control!$G$11)</f>
        <v>Storage</v>
      </c>
      <c r="M66" s="40" t="str">
        <f>VLOOKUP($A66*100+M$3,Control!$A$13:$J$996,Control!$G$11)</f>
        <v>Storage</v>
      </c>
    </row>
    <row r="67" spans="1:13">
      <c r="A67" s="17">
        <v>1984</v>
      </c>
      <c r="B67" s="40" t="str">
        <f>VLOOKUP($A67*100+B$3,Control!$A$13:$J$996,Control!$G$11)</f>
        <v>Storage</v>
      </c>
      <c r="C67" s="40" t="str">
        <f>VLOOKUP($A67*100+C$3,Control!$A$13:$J$996,Control!$G$11)</f>
        <v>Storage</v>
      </c>
      <c r="D67" s="40" t="str">
        <f>VLOOKUP($A67*100+D$3,Control!$A$13:$J$996,Control!$G$11)</f>
        <v>Storage</v>
      </c>
      <c r="E67" s="40" t="str">
        <f>VLOOKUP($A67*100+E$3,Control!$A$13:$J$996,Control!$G$11)</f>
        <v>Storage</v>
      </c>
      <c r="F67" s="40" t="str">
        <f>VLOOKUP($A67*100+F$3,Control!$A$13:$J$996,Control!$G$11)</f>
        <v>Storage</v>
      </c>
      <c r="G67" s="40" t="str">
        <f>VLOOKUP($A67*100+G$3,Control!$A$13:$J$996,Control!$G$11)</f>
        <v>Storage</v>
      </c>
      <c r="H67" s="40" t="str">
        <f>VLOOKUP($A67*100+H$3,Control!$A$13:$J$996,Control!$G$11)</f>
        <v>&gt;RC</v>
      </c>
      <c r="I67" s="40" t="str">
        <f>VLOOKUP($A67*100+I$3,Control!$A$13:$J$996,Control!$G$11)</f>
        <v>&lt;RC</v>
      </c>
      <c r="J67" s="40" t="str">
        <f>VLOOKUP($A67*100+J$3,Control!$A$13:$J$996,Control!$G$11)</f>
        <v>&lt;RC</v>
      </c>
      <c r="K67" s="40" t="str">
        <f>VLOOKUP($A67*100+K$3,Control!$A$13:$J$996,Control!$G$11)</f>
        <v>&lt;RC</v>
      </c>
      <c r="L67" s="40" t="str">
        <f>VLOOKUP($A67*100+L$3,Control!$A$13:$J$996,Control!$G$11)</f>
        <v>&lt;RC</v>
      </c>
      <c r="M67" s="40" t="str">
        <f>VLOOKUP($A67*100+M$3,Control!$A$13:$J$996,Control!$G$11)</f>
        <v>&gt;RC</v>
      </c>
    </row>
    <row r="68" spans="1:13">
      <c r="A68" s="17">
        <v>1985</v>
      </c>
      <c r="B68" s="40" t="str">
        <f>VLOOKUP($A68*100+B$3,Control!$A$13:$J$996,Control!$G$11)</f>
        <v>&lt;RC</v>
      </c>
      <c r="C68" s="40" t="str">
        <f>VLOOKUP($A68*100+C$3,Control!$A$13:$J$996,Control!$G$11)</f>
        <v>&lt;RC</v>
      </c>
      <c r="D68" s="40" t="str">
        <f>VLOOKUP($A68*100+D$3,Control!$A$13:$J$996,Control!$G$11)</f>
        <v>Storage</v>
      </c>
      <c r="E68" s="40" t="str">
        <f>VLOOKUP($A68*100+E$3,Control!$A$13:$J$996,Control!$G$11)</f>
        <v>&gt;RC</v>
      </c>
      <c r="F68" s="40" t="str">
        <f>VLOOKUP($A68*100+F$3,Control!$A$13:$J$996,Control!$G$11)</f>
        <v>&gt;RC</v>
      </c>
      <c r="G68" s="40" t="str">
        <f>VLOOKUP($A68*100+G$3,Control!$A$13:$J$996,Control!$G$11)</f>
        <v>&gt;RC</v>
      </c>
      <c r="H68" s="40" t="str">
        <f>VLOOKUP($A68*100+H$3,Control!$A$13:$J$996,Control!$G$11)</f>
        <v>&lt;RC</v>
      </c>
      <c r="I68" s="40" t="str">
        <f>VLOOKUP($A68*100+I$3,Control!$A$13:$J$996,Control!$G$11)</f>
        <v>&lt;RC</v>
      </c>
      <c r="J68" s="40" t="str">
        <f>VLOOKUP($A68*100+J$3,Control!$A$13:$J$996,Control!$G$11)</f>
        <v>&lt;RC</v>
      </c>
      <c r="K68" s="40" t="str">
        <f>VLOOKUP($A68*100+K$3,Control!$A$13:$J$996,Control!$G$11)</f>
        <v>&lt;RC</v>
      </c>
      <c r="L68" s="40" t="str">
        <f>VLOOKUP($A68*100+L$3,Control!$A$13:$J$996,Control!$G$11)</f>
        <v>&lt;RC</v>
      </c>
      <c r="M68" s="40" t="str">
        <f>VLOOKUP($A68*100+M$3,Control!$A$13:$J$996,Control!$G$11)</f>
        <v>&gt;RC</v>
      </c>
    </row>
    <row r="69" spans="1:13">
      <c r="A69" s="17">
        <v>1986</v>
      </c>
      <c r="B69" s="40" t="str">
        <f>VLOOKUP($A69*100+B$3,Control!$A$13:$J$996,Control!$G$11)</f>
        <v>@RC</v>
      </c>
      <c r="C69" s="40" t="str">
        <f>VLOOKUP($A69*100+C$3,Control!$A$13:$J$996,Control!$G$11)</f>
        <v>&gt;RC</v>
      </c>
      <c r="D69" s="40" t="str">
        <f>VLOOKUP($A69*100+D$3,Control!$A$13:$J$996,Control!$G$11)</f>
        <v>&lt;RC</v>
      </c>
      <c r="E69" s="40" t="str">
        <f>VLOOKUP($A69*100+E$3,Control!$A$13:$J$996,Control!$G$11)</f>
        <v>&gt;RC</v>
      </c>
      <c r="F69" s="40" t="str">
        <f>VLOOKUP($A69*100+F$3,Control!$A$13:$J$996,Control!$G$11)</f>
        <v>&gt;RC</v>
      </c>
      <c r="G69" s="40" t="str">
        <f>VLOOKUP($A69*100+G$3,Control!$A$13:$J$996,Control!$G$11)</f>
        <v>Storage</v>
      </c>
      <c r="H69" s="40" t="str">
        <f>VLOOKUP($A69*100+H$3,Control!$A$13:$J$996,Control!$G$11)</f>
        <v>&lt;RC</v>
      </c>
      <c r="I69" s="40" t="str">
        <f>VLOOKUP($A69*100+I$3,Control!$A$13:$J$996,Control!$G$11)</f>
        <v>&lt;RC</v>
      </c>
      <c r="J69" s="40" t="str">
        <f>VLOOKUP($A69*100+J$3,Control!$A$13:$J$996,Control!$G$11)</f>
        <v>&lt;RC</v>
      </c>
      <c r="K69" s="40" t="str">
        <f>VLOOKUP($A69*100+K$3,Control!$A$13:$J$996,Control!$G$11)</f>
        <v>&lt;RC</v>
      </c>
      <c r="L69" s="40" t="str">
        <f>VLOOKUP($A69*100+L$3,Control!$A$13:$J$996,Control!$G$11)</f>
        <v>&gt;RC</v>
      </c>
      <c r="M69" s="40" t="str">
        <f>VLOOKUP($A69*100+M$3,Control!$A$13:$J$996,Control!$G$11)</f>
        <v>&gt;RC</v>
      </c>
    </row>
    <row r="70" spans="1:13">
      <c r="A70" s="17">
        <v>1987</v>
      </c>
      <c r="B70" s="40" t="str">
        <f>VLOOKUP($A70*100+B$3,Control!$A$13:$J$996,Control!$G$11)</f>
        <v>&lt;RC</v>
      </c>
      <c r="C70" s="40" t="str">
        <f>VLOOKUP($A70*100+C$3,Control!$A$13:$J$996,Control!$G$11)</f>
        <v>&lt;RC</v>
      </c>
      <c r="D70" s="40" t="str">
        <f>VLOOKUP($A70*100+D$3,Control!$A$13:$J$996,Control!$G$11)</f>
        <v>&lt;RC</v>
      </c>
      <c r="E70" s="40" t="str">
        <f>VLOOKUP($A70*100+E$3,Control!$A$13:$J$996,Control!$G$11)</f>
        <v>&gt;RC</v>
      </c>
      <c r="F70" s="40" t="str">
        <f>VLOOKUP($A70*100+F$3,Control!$A$13:$J$996,Control!$G$11)</f>
        <v>&gt;RC</v>
      </c>
      <c r="G70" s="40" t="str">
        <f>VLOOKUP($A70*100+G$3,Control!$A$13:$J$996,Control!$G$11)</f>
        <v>&gt;RC</v>
      </c>
      <c r="H70" s="40" t="str">
        <f>VLOOKUP($A70*100+H$3,Control!$A$13:$J$996,Control!$G$11)</f>
        <v>&gt;RC</v>
      </c>
      <c r="I70" s="40" t="str">
        <f>VLOOKUP($A70*100+I$3,Control!$A$13:$J$996,Control!$G$11)</f>
        <v>&lt;RC</v>
      </c>
      <c r="J70" s="40" t="str">
        <f>VLOOKUP($A70*100+J$3,Control!$A$13:$J$996,Control!$G$11)</f>
        <v>&lt;RC</v>
      </c>
      <c r="K70" s="40" t="str">
        <f>VLOOKUP($A70*100+K$3,Control!$A$13:$J$996,Control!$G$11)</f>
        <v>&lt;RC</v>
      </c>
      <c r="L70" s="40" t="str">
        <f>VLOOKUP($A70*100+L$3,Control!$A$13:$J$996,Control!$G$11)</f>
        <v>&gt;RC</v>
      </c>
      <c r="M70" s="40" t="str">
        <f>VLOOKUP($A70*100+M$3,Control!$A$13:$J$996,Control!$G$11)</f>
        <v>&gt;RC</v>
      </c>
    </row>
    <row r="71" spans="1:13">
      <c r="A71" s="17">
        <v>1988</v>
      </c>
      <c r="B71" s="40" t="str">
        <f>VLOOKUP($A71*100+B$3,Control!$A$13:$J$996,Control!$G$11)</f>
        <v>&gt;RC</v>
      </c>
      <c r="C71" s="40" t="str">
        <f>VLOOKUP($A71*100+C$3,Control!$A$13:$J$996,Control!$G$11)</f>
        <v>&gt;RC</v>
      </c>
      <c r="D71" s="40" t="str">
        <f>VLOOKUP($A71*100+D$3,Control!$A$13:$J$996,Control!$G$11)</f>
        <v>&gt;RC</v>
      </c>
      <c r="E71" s="40" t="str">
        <f>VLOOKUP($A71*100+E$3,Control!$A$13:$J$996,Control!$G$11)</f>
        <v>&gt;RC</v>
      </c>
      <c r="F71" s="40" t="str">
        <f>VLOOKUP($A71*100+F$3,Control!$A$13:$J$996,Control!$G$11)</f>
        <v>&gt;RC</v>
      </c>
      <c r="G71" s="40" t="str">
        <f>VLOOKUP($A71*100+G$3,Control!$A$13:$J$996,Control!$G$11)</f>
        <v>&gt;RC</v>
      </c>
      <c r="H71" s="40" t="str">
        <f>VLOOKUP($A71*100+H$3,Control!$A$13:$J$996,Control!$G$11)</f>
        <v>&gt;RC</v>
      </c>
      <c r="I71" s="40" t="str">
        <f>VLOOKUP($A71*100+I$3,Control!$A$13:$J$996,Control!$G$11)</f>
        <v>&gt;RC</v>
      </c>
      <c r="J71" s="40" t="str">
        <f>VLOOKUP($A71*100+J$3,Control!$A$13:$J$996,Control!$G$11)</f>
        <v>&gt;RC</v>
      </c>
      <c r="K71" s="40" t="str">
        <f>VLOOKUP($A71*100+K$3,Control!$A$13:$J$996,Control!$G$11)</f>
        <v>@RC</v>
      </c>
      <c r="L71" s="40" t="str">
        <f>VLOOKUP($A71*100+L$3,Control!$A$13:$J$996,Control!$G$11)</f>
        <v>&gt;RC</v>
      </c>
      <c r="M71" s="40" t="str">
        <f>VLOOKUP($A71*100+M$3,Control!$A$13:$J$996,Control!$G$11)</f>
        <v>&gt;RC</v>
      </c>
    </row>
    <row r="72" spans="1:13">
      <c r="A72" s="17">
        <v>1989</v>
      </c>
      <c r="B72" s="40" t="str">
        <f>VLOOKUP($A72*100+B$3,Control!$A$13:$J$996,Control!$G$11)</f>
        <v>&gt;RC</v>
      </c>
      <c r="C72" s="40" t="str">
        <f>VLOOKUP($A72*100+C$3,Control!$A$13:$J$996,Control!$G$11)</f>
        <v>&gt;RC</v>
      </c>
      <c r="D72" s="40" t="str">
        <f>VLOOKUP($A72*100+D$3,Control!$A$13:$J$996,Control!$G$11)</f>
        <v>&gt;RC</v>
      </c>
      <c r="E72" s="40" t="str">
        <f>VLOOKUP($A72*100+E$3,Control!$A$13:$J$996,Control!$G$11)</f>
        <v>&gt;RC</v>
      </c>
      <c r="F72" s="40" t="str">
        <f>VLOOKUP($A72*100+F$3,Control!$A$13:$J$996,Control!$G$11)</f>
        <v>&gt;RC</v>
      </c>
      <c r="G72" s="40" t="str">
        <f>VLOOKUP($A72*100+G$3,Control!$A$13:$J$996,Control!$G$11)</f>
        <v>&gt;RC</v>
      </c>
      <c r="H72" s="40" t="str">
        <f>VLOOKUP($A72*100+H$3,Control!$A$13:$J$996,Control!$G$11)</f>
        <v>&gt;RC</v>
      </c>
      <c r="I72" s="40" t="str">
        <f>VLOOKUP($A72*100+I$3,Control!$A$13:$J$996,Control!$G$11)</f>
        <v>&lt;RC</v>
      </c>
      <c r="J72" s="40" t="str">
        <f>VLOOKUP($A72*100+J$3,Control!$A$13:$J$996,Control!$G$11)</f>
        <v>&lt;RC</v>
      </c>
      <c r="K72" s="40" t="str">
        <f>VLOOKUP($A72*100+K$3,Control!$A$13:$J$996,Control!$G$11)</f>
        <v>&lt;RC</v>
      </c>
      <c r="L72" s="40" t="str">
        <f>VLOOKUP($A72*100+L$3,Control!$A$13:$J$996,Control!$G$11)</f>
        <v>&lt;RC</v>
      </c>
      <c r="M72" s="40" t="str">
        <f>VLOOKUP($A72*100+M$3,Control!$A$13:$J$996,Control!$G$11)</f>
        <v>&lt;RC</v>
      </c>
    </row>
    <row r="73" spans="1:13">
      <c r="A73" s="17">
        <v>1990</v>
      </c>
      <c r="B73" s="40" t="str">
        <f>VLOOKUP($A73*100+B$3,Control!$A$13:$J$996,Control!$G$11)</f>
        <v>@RC</v>
      </c>
      <c r="C73" s="40" t="str">
        <f>VLOOKUP($A73*100+C$3,Control!$A$13:$J$996,Control!$G$11)</f>
        <v>&lt;RC</v>
      </c>
      <c r="D73" s="40" t="str">
        <f>VLOOKUP($A73*100+D$3,Control!$A$13:$J$996,Control!$G$11)</f>
        <v>&lt;RC</v>
      </c>
      <c r="E73" s="40" t="str">
        <f>VLOOKUP($A73*100+E$3,Control!$A$13:$J$996,Control!$G$11)</f>
        <v>&gt;RC</v>
      </c>
      <c r="F73" s="40" t="str">
        <f>VLOOKUP($A73*100+F$3,Control!$A$13:$J$996,Control!$G$11)</f>
        <v>&gt;RC</v>
      </c>
      <c r="G73" s="40" t="str">
        <f>VLOOKUP($A73*100+G$3,Control!$A$13:$J$996,Control!$G$11)</f>
        <v>&gt;RC</v>
      </c>
      <c r="H73" s="40" t="str">
        <f>VLOOKUP($A73*100+H$3,Control!$A$13:$J$996,Control!$G$11)</f>
        <v>&gt;RC</v>
      </c>
      <c r="I73" s="40" t="str">
        <f>VLOOKUP($A73*100+I$3,Control!$A$13:$J$996,Control!$G$11)</f>
        <v>&lt;RC</v>
      </c>
      <c r="J73" s="40" t="str">
        <f>VLOOKUP($A73*100+J$3,Control!$A$13:$J$996,Control!$G$11)</f>
        <v>&lt;RC</v>
      </c>
      <c r="K73" s="40" t="str">
        <f>VLOOKUP($A73*100+K$3,Control!$A$13:$J$996,Control!$G$11)</f>
        <v>&lt;RC</v>
      </c>
      <c r="L73" s="40" t="str">
        <f>VLOOKUP($A73*100+L$3,Control!$A$13:$J$996,Control!$G$11)</f>
        <v>&gt;RC</v>
      </c>
      <c r="M73" s="40" t="str">
        <f>VLOOKUP($A73*100+M$3,Control!$A$13:$J$996,Control!$G$11)</f>
        <v>&gt;RC</v>
      </c>
    </row>
    <row r="74" spans="1:13">
      <c r="A74" s="17">
        <v>1991</v>
      </c>
      <c r="B74" s="40" t="str">
        <f>VLOOKUP($A74*100+B$3,Control!$A$13:$J$996,Control!$G$11)</f>
        <v>&gt;RC</v>
      </c>
      <c r="C74" s="40" t="str">
        <f>VLOOKUP($A74*100+C$3,Control!$A$13:$J$996,Control!$G$11)</f>
        <v>&gt;RC</v>
      </c>
      <c r="D74" s="40" t="str">
        <f>VLOOKUP($A74*100+D$3,Control!$A$13:$J$996,Control!$G$11)</f>
        <v>&gt;RC</v>
      </c>
      <c r="E74" s="40" t="str">
        <f>VLOOKUP($A74*100+E$3,Control!$A$13:$J$996,Control!$G$11)</f>
        <v>&gt;RC</v>
      </c>
      <c r="F74" s="40" t="str">
        <f>VLOOKUP($A74*100+F$3,Control!$A$13:$J$996,Control!$G$11)</f>
        <v>&gt;RC</v>
      </c>
      <c r="G74" s="40" t="str">
        <f>VLOOKUP($A74*100+G$3,Control!$A$13:$J$996,Control!$G$11)</f>
        <v>&gt;RC</v>
      </c>
      <c r="H74" s="40" t="str">
        <f>VLOOKUP($A74*100+H$3,Control!$A$13:$J$996,Control!$G$11)</f>
        <v>&gt;RC</v>
      </c>
      <c r="I74" s="40" t="str">
        <f>VLOOKUP($A74*100+I$3,Control!$A$13:$J$996,Control!$G$11)</f>
        <v>&gt;RC</v>
      </c>
      <c r="J74" s="40" t="str">
        <f>VLOOKUP($A74*100+J$3,Control!$A$13:$J$996,Control!$G$11)</f>
        <v>&lt;RC</v>
      </c>
      <c r="K74" s="40" t="str">
        <f>VLOOKUP($A74*100+K$3,Control!$A$13:$J$996,Control!$G$11)</f>
        <v>@RC</v>
      </c>
      <c r="L74" s="40" t="str">
        <f>VLOOKUP($A74*100+L$3,Control!$A$13:$J$996,Control!$G$11)</f>
        <v>&gt;RC</v>
      </c>
      <c r="M74" s="40" t="str">
        <f>VLOOKUP($A74*100+M$3,Control!$A$13:$J$996,Control!$G$11)</f>
        <v>&gt;RC</v>
      </c>
    </row>
    <row r="75" spans="1:13">
      <c r="A75" s="17">
        <v>1992</v>
      </c>
      <c r="B75" s="40" t="str">
        <f>VLOOKUP($A75*100+B$3,Control!$A$13:$J$996,Control!$G$11)</f>
        <v>&gt;RC</v>
      </c>
      <c r="C75" s="40" t="str">
        <f>VLOOKUP($A75*100+C$3,Control!$A$13:$J$996,Control!$G$11)</f>
        <v>&gt;RC</v>
      </c>
      <c r="D75" s="40" t="str">
        <f>VLOOKUP($A75*100+D$3,Control!$A$13:$J$996,Control!$G$11)</f>
        <v>&gt;RC</v>
      </c>
      <c r="E75" s="40" t="str">
        <f>VLOOKUP($A75*100+E$3,Control!$A$13:$J$996,Control!$G$11)</f>
        <v>&gt;RC</v>
      </c>
      <c r="F75" s="40" t="str">
        <f>VLOOKUP($A75*100+F$3,Control!$A$13:$J$996,Control!$G$11)</f>
        <v>&gt;RC</v>
      </c>
      <c r="G75" s="40" t="str">
        <f>VLOOKUP($A75*100+G$3,Control!$A$13:$J$996,Control!$G$11)</f>
        <v>&gt;RC</v>
      </c>
      <c r="H75" s="40" t="str">
        <f>VLOOKUP($A75*100+H$3,Control!$A$13:$J$996,Control!$G$11)</f>
        <v>&gt;RC</v>
      </c>
      <c r="I75" s="40" t="str">
        <f>VLOOKUP($A75*100+I$3,Control!$A$13:$J$996,Control!$G$11)</f>
        <v>&lt;RC</v>
      </c>
      <c r="J75" s="40" t="str">
        <f>VLOOKUP($A75*100+J$3,Control!$A$13:$J$996,Control!$G$11)</f>
        <v>&lt;RC</v>
      </c>
      <c r="K75" s="40" t="str">
        <f>VLOOKUP($A75*100+K$3,Control!$A$13:$J$996,Control!$G$11)</f>
        <v>&gt;RC</v>
      </c>
      <c r="L75" s="40" t="str">
        <f>VLOOKUP($A75*100+L$3,Control!$A$13:$J$996,Control!$G$11)</f>
        <v>@RC</v>
      </c>
      <c r="M75" s="40" t="str">
        <f>VLOOKUP($A75*100+M$3,Control!$A$13:$J$996,Control!$G$11)</f>
        <v>&lt;RC</v>
      </c>
    </row>
    <row r="76" spans="1:13">
      <c r="A76" s="17">
        <v>1993</v>
      </c>
      <c r="B76" s="40" t="str">
        <f>VLOOKUP($A76*100+B$3,Control!$A$13:$J$996,Control!$G$11)</f>
        <v>@RC</v>
      </c>
      <c r="C76" s="40" t="str">
        <f>VLOOKUP($A76*100+C$3,Control!$A$13:$J$996,Control!$G$11)</f>
        <v>&gt;RC</v>
      </c>
      <c r="D76" s="40" t="str">
        <f>VLOOKUP($A76*100+D$3,Control!$A$13:$J$996,Control!$G$11)</f>
        <v>&gt;RC</v>
      </c>
      <c r="E76" s="40" t="str">
        <f>VLOOKUP($A76*100+E$3,Control!$A$13:$J$996,Control!$G$11)</f>
        <v>&gt;RC</v>
      </c>
      <c r="F76" s="40" t="str">
        <f>VLOOKUP($A76*100+F$3,Control!$A$13:$J$996,Control!$G$11)</f>
        <v>@RC</v>
      </c>
      <c r="G76" s="40" t="str">
        <f>VLOOKUP($A76*100+G$3,Control!$A$13:$J$996,Control!$G$11)</f>
        <v>&lt;RC</v>
      </c>
      <c r="H76" s="40" t="str">
        <f>VLOOKUP($A76*100+H$3,Control!$A$13:$J$996,Control!$G$11)</f>
        <v>&lt;RC</v>
      </c>
      <c r="I76" s="40" t="str">
        <f>VLOOKUP($A76*100+I$3,Control!$A$13:$J$996,Control!$G$11)</f>
        <v>&lt;RC</v>
      </c>
      <c r="J76" s="40" t="str">
        <f>VLOOKUP($A76*100+J$3,Control!$A$13:$J$996,Control!$G$11)</f>
        <v>&lt;RC</v>
      </c>
      <c r="K76" s="40" t="str">
        <f>VLOOKUP($A76*100+K$3,Control!$A$13:$J$996,Control!$G$11)</f>
        <v>&lt;RC</v>
      </c>
      <c r="L76" s="40" t="str">
        <f>VLOOKUP($A76*100+L$3,Control!$A$13:$J$996,Control!$G$11)</f>
        <v>&lt;RC</v>
      </c>
      <c r="M76" s="40" t="str">
        <f>VLOOKUP($A76*100+M$3,Control!$A$13:$J$996,Control!$G$11)</f>
        <v>&lt;RC</v>
      </c>
    </row>
    <row r="77" spans="1:13">
      <c r="A77" s="17">
        <v>1994</v>
      </c>
      <c r="B77" s="40" t="str">
        <f>VLOOKUP($A77*100+B$3,Control!$A$13:$J$996,Control!$G$11)</f>
        <v>&lt;RC</v>
      </c>
      <c r="C77" s="40" t="str">
        <f>VLOOKUP($A77*100+C$3,Control!$A$13:$J$996,Control!$G$11)</f>
        <v>&lt;RC</v>
      </c>
      <c r="D77" s="40" t="str">
        <f>VLOOKUP($A77*100+D$3,Control!$A$13:$J$996,Control!$G$11)</f>
        <v>&lt;RC</v>
      </c>
      <c r="E77" s="40" t="str">
        <f>VLOOKUP($A77*100+E$3,Control!$A$13:$J$996,Control!$G$11)</f>
        <v>&gt;RC</v>
      </c>
      <c r="F77" s="40" t="str">
        <f>VLOOKUP($A77*100+F$3,Control!$A$13:$J$996,Control!$G$11)</f>
        <v>&gt;RC</v>
      </c>
      <c r="G77" s="40" t="str">
        <f>VLOOKUP($A77*100+G$3,Control!$A$13:$J$996,Control!$G$11)</f>
        <v>&gt;RC</v>
      </c>
      <c r="H77" s="40" t="str">
        <f>VLOOKUP($A77*100+H$3,Control!$A$13:$J$996,Control!$G$11)</f>
        <v>&gt;RC</v>
      </c>
      <c r="I77" s="40" t="str">
        <f>VLOOKUP($A77*100+I$3,Control!$A$13:$J$996,Control!$G$11)</f>
        <v>&lt;RC</v>
      </c>
      <c r="J77" s="40" t="str">
        <f>VLOOKUP($A77*100+J$3,Control!$A$13:$J$996,Control!$G$11)</f>
        <v>&lt;RC</v>
      </c>
      <c r="K77" s="40" t="str">
        <f>VLOOKUP($A77*100+K$3,Control!$A$13:$J$996,Control!$G$11)</f>
        <v>&lt;RC</v>
      </c>
      <c r="L77" s="40" t="str">
        <f>VLOOKUP($A77*100+L$3,Control!$A$13:$J$996,Control!$G$11)</f>
        <v>&lt;RC</v>
      </c>
      <c r="M77" s="40" t="str">
        <f>VLOOKUP($A77*100+M$3,Control!$A$13:$J$996,Control!$G$11)</f>
        <v>&gt;RC</v>
      </c>
    </row>
    <row r="78" spans="1:13">
      <c r="A78" s="17">
        <v>1995</v>
      </c>
      <c r="B78" s="40" t="str">
        <f>VLOOKUP($A78*100+B$3,Control!$A$13:$J$996,Control!$G$11)</f>
        <v>@RC</v>
      </c>
      <c r="C78" s="40" t="str">
        <f>VLOOKUP($A78*100+C$3,Control!$A$13:$J$996,Control!$G$11)</f>
        <v>&gt;RC</v>
      </c>
      <c r="D78" s="40" t="str">
        <f>VLOOKUP($A78*100+D$3,Control!$A$13:$J$996,Control!$G$11)</f>
        <v>&gt;RC</v>
      </c>
      <c r="E78" s="40" t="str">
        <f>VLOOKUP($A78*100+E$3,Control!$A$13:$J$996,Control!$G$11)</f>
        <v>&gt;RC</v>
      </c>
      <c r="F78" s="40" t="str">
        <f>VLOOKUP($A78*100+F$3,Control!$A$13:$J$996,Control!$G$11)</f>
        <v>&lt;RC</v>
      </c>
      <c r="G78" s="40" t="str">
        <f>VLOOKUP($A78*100+G$3,Control!$A$13:$J$996,Control!$G$11)</f>
        <v>&lt;RC</v>
      </c>
      <c r="H78" s="40" t="str">
        <f>VLOOKUP($A78*100+H$3,Control!$A$13:$J$996,Control!$G$11)</f>
        <v>&lt;RC</v>
      </c>
      <c r="I78" s="40" t="str">
        <f>VLOOKUP($A78*100+I$3,Control!$A$13:$J$996,Control!$G$11)</f>
        <v>&lt;RC</v>
      </c>
      <c r="J78" s="40" t="str">
        <f>VLOOKUP($A78*100+J$3,Control!$A$13:$J$996,Control!$G$11)</f>
        <v>&lt;RC</v>
      </c>
      <c r="K78" s="40" t="str">
        <f>VLOOKUP($A78*100+K$3,Control!$A$13:$J$996,Control!$G$11)</f>
        <v>&lt;RC</v>
      </c>
      <c r="L78" s="40" t="str">
        <f>VLOOKUP($A78*100+L$3,Control!$A$13:$J$996,Control!$G$11)</f>
        <v>&lt;RC</v>
      </c>
      <c r="M78" s="40" t="str">
        <f>VLOOKUP($A78*100+M$3,Control!$A$13:$J$996,Control!$G$11)</f>
        <v>&lt;RC</v>
      </c>
    </row>
    <row r="79" spans="1:13">
      <c r="A79" s="17">
        <v>1996</v>
      </c>
      <c r="B79" s="40" t="str">
        <f>VLOOKUP($A79*100+B$3,Control!$A$13:$J$996,Control!$G$11)</f>
        <v>&lt;RC</v>
      </c>
      <c r="C79" s="40" t="str">
        <f>VLOOKUP($A79*100+C$3,Control!$A$13:$J$996,Control!$G$11)</f>
        <v>&lt;RC</v>
      </c>
      <c r="D79" s="40" t="str">
        <f>VLOOKUP($A79*100+D$3,Control!$A$13:$J$996,Control!$G$11)</f>
        <v>&lt;RC</v>
      </c>
      <c r="E79" s="40" t="str">
        <f>VLOOKUP($A79*100+E$3,Control!$A$13:$J$996,Control!$G$11)</f>
        <v>&lt;RC</v>
      </c>
      <c r="F79" s="40" t="str">
        <f>VLOOKUP($A79*100+F$3,Control!$A$13:$J$996,Control!$G$11)</f>
        <v>&lt;RC</v>
      </c>
      <c r="G79" s="40" t="str">
        <f>VLOOKUP($A79*100+G$3,Control!$A$13:$J$996,Control!$G$11)</f>
        <v>&lt;RC</v>
      </c>
      <c r="H79" s="40" t="str">
        <f>VLOOKUP($A79*100+H$3,Control!$A$13:$J$996,Control!$G$11)</f>
        <v>&lt;RC</v>
      </c>
      <c r="I79" s="40" t="str">
        <f>VLOOKUP($A79*100+I$3,Control!$A$13:$J$996,Control!$G$11)</f>
        <v>&lt;RC</v>
      </c>
      <c r="J79" s="40" t="str">
        <f>VLOOKUP($A79*100+J$3,Control!$A$13:$J$996,Control!$G$11)</f>
        <v>&lt;RC</v>
      </c>
      <c r="K79" s="40" t="str">
        <f>VLOOKUP($A79*100+K$3,Control!$A$13:$J$996,Control!$G$11)</f>
        <v>&lt;RC</v>
      </c>
      <c r="L79" s="40" t="str">
        <f>VLOOKUP($A79*100+L$3,Control!$A$13:$J$996,Control!$G$11)</f>
        <v>&lt;RC</v>
      </c>
      <c r="M79" s="40" t="str">
        <f>VLOOKUP($A79*100+M$3,Control!$A$13:$J$996,Control!$G$11)</f>
        <v>&lt;RC</v>
      </c>
    </row>
    <row r="80" spans="1:13">
      <c r="A80" s="17">
        <v>1997</v>
      </c>
      <c r="B80" s="40" t="str">
        <f>VLOOKUP($A80*100+B$3,Control!$A$13:$J$996,Control!$G$11)</f>
        <v>&lt;RC</v>
      </c>
      <c r="C80" s="40" t="str">
        <f>VLOOKUP($A80*100+C$3,Control!$A$13:$J$996,Control!$G$11)</f>
        <v>&lt;RC</v>
      </c>
      <c r="D80" s="40" t="str">
        <f>VLOOKUP($A80*100+D$3,Control!$A$13:$J$996,Control!$G$11)</f>
        <v>&lt;RC</v>
      </c>
      <c r="E80" s="40" t="str">
        <f>VLOOKUP($A80*100+E$3,Control!$A$13:$J$996,Control!$G$11)</f>
        <v>&gt;RC</v>
      </c>
      <c r="F80" s="40" t="str">
        <f>VLOOKUP($A80*100+F$3,Control!$A$13:$J$996,Control!$G$11)</f>
        <v>Storage</v>
      </c>
      <c r="G80" s="40" t="str">
        <f>VLOOKUP($A80*100+G$3,Control!$A$13:$J$996,Control!$G$11)</f>
        <v>Storage</v>
      </c>
      <c r="H80" s="40" t="str">
        <f>VLOOKUP($A80*100+H$3,Control!$A$13:$J$996,Control!$G$11)</f>
        <v>&lt;RC</v>
      </c>
      <c r="I80" s="40" t="str">
        <f>VLOOKUP($A80*100+I$3,Control!$A$13:$J$996,Control!$G$11)</f>
        <v>&lt;RC</v>
      </c>
      <c r="J80" s="40" t="str">
        <f>VLOOKUP($A80*100+J$3,Control!$A$13:$J$996,Control!$G$11)</f>
        <v>&lt;RC</v>
      </c>
      <c r="K80" s="40" t="str">
        <f>VLOOKUP($A80*100+K$3,Control!$A$13:$J$996,Control!$G$11)</f>
        <v>&lt;RC</v>
      </c>
      <c r="L80" s="40" t="str">
        <f>VLOOKUP($A80*100+L$3,Control!$A$13:$J$996,Control!$G$11)</f>
        <v>&lt;RC</v>
      </c>
      <c r="M80" s="40" t="str">
        <f>VLOOKUP($A80*100+M$3,Control!$A$13:$J$996,Control!$G$11)</f>
        <v>&lt;RC</v>
      </c>
    </row>
    <row r="81" spans="1:13">
      <c r="A81" s="17">
        <v>1998</v>
      </c>
      <c r="B81" s="40" t="str">
        <f>VLOOKUP($A81*100+B$3,Control!$A$13:$J$996,Control!$G$11)</f>
        <v>&lt;RC</v>
      </c>
      <c r="C81" s="40" t="str">
        <f>VLOOKUP($A81*100+C$3,Control!$A$13:$J$996,Control!$G$11)</f>
        <v>&lt;RC</v>
      </c>
      <c r="D81" s="40" t="str">
        <f>VLOOKUP($A81*100+D$3,Control!$A$13:$J$996,Control!$G$11)</f>
        <v>&lt;RC</v>
      </c>
      <c r="E81" s="40" t="str">
        <f>VLOOKUP($A81*100+E$3,Control!$A$13:$J$996,Control!$G$11)</f>
        <v>&gt;RC</v>
      </c>
      <c r="F81" s="40" t="str">
        <f>VLOOKUP($A81*100+F$3,Control!$A$13:$J$996,Control!$G$11)</f>
        <v>&gt;RC</v>
      </c>
      <c r="G81" s="40" t="str">
        <f>VLOOKUP($A81*100+G$3,Control!$A$13:$J$996,Control!$G$11)</f>
        <v>Storage</v>
      </c>
      <c r="H81" s="40" t="str">
        <f>VLOOKUP($A81*100+H$3,Control!$A$13:$J$996,Control!$G$11)</f>
        <v>&lt;RC</v>
      </c>
      <c r="I81" s="40" t="str">
        <f>VLOOKUP($A81*100+I$3,Control!$A$13:$J$996,Control!$G$11)</f>
        <v>&lt;RC</v>
      </c>
      <c r="J81" s="40" t="str">
        <f>VLOOKUP($A81*100+J$3,Control!$A$13:$J$996,Control!$G$11)</f>
        <v>&lt;RC</v>
      </c>
      <c r="K81" s="40" t="str">
        <f>VLOOKUP($A81*100+K$3,Control!$A$13:$J$996,Control!$G$11)</f>
        <v>&lt;RC</v>
      </c>
      <c r="L81" s="40" t="str">
        <f>VLOOKUP($A81*100+L$3,Control!$A$13:$J$996,Control!$G$11)</f>
        <v>&lt;RC</v>
      </c>
      <c r="M81" s="40" t="str">
        <f>VLOOKUP($A81*100+M$3,Control!$A$13:$J$996,Control!$G$11)</f>
        <v>&lt;RC</v>
      </c>
    </row>
    <row r="82" spans="1:13">
      <c r="A82" s="17">
        <v>1999</v>
      </c>
      <c r="B82" s="40" t="str">
        <f>VLOOKUP($A82*100+B$3,Control!$A$13:$J$996,Control!$G$11)</f>
        <v>Storage</v>
      </c>
      <c r="C82" s="40" t="str">
        <f>VLOOKUP($A82*100+C$3,Control!$A$13:$J$996,Control!$G$11)</f>
        <v>Storage</v>
      </c>
      <c r="D82" s="40" t="str">
        <f>VLOOKUP($A82*100+D$3,Control!$A$13:$J$996,Control!$G$11)</f>
        <v>Storage</v>
      </c>
      <c r="E82" s="40" t="str">
        <f>VLOOKUP($A82*100+E$3,Control!$A$13:$J$996,Control!$G$11)</f>
        <v>&gt;RC</v>
      </c>
      <c r="F82" s="40" t="str">
        <f>VLOOKUP($A82*100+F$3,Control!$A$13:$J$996,Control!$G$11)</f>
        <v>Storage</v>
      </c>
      <c r="G82" s="40" t="str">
        <f>VLOOKUP($A82*100+G$3,Control!$A$13:$J$996,Control!$G$11)</f>
        <v>Storage</v>
      </c>
      <c r="H82" s="40" t="str">
        <f>VLOOKUP($A82*100+H$3,Control!$A$13:$J$996,Control!$G$11)</f>
        <v>&lt;RC</v>
      </c>
      <c r="I82" s="40" t="str">
        <f>VLOOKUP($A82*100+I$3,Control!$A$13:$J$996,Control!$G$11)</f>
        <v>&lt;RC</v>
      </c>
      <c r="J82" s="40" t="str">
        <f>VLOOKUP($A82*100+J$3,Control!$A$13:$J$996,Control!$G$11)</f>
        <v>&lt;RC</v>
      </c>
      <c r="K82" s="40" t="str">
        <f>VLOOKUP($A82*100+K$3,Control!$A$13:$J$996,Control!$G$11)</f>
        <v>&lt;RC</v>
      </c>
      <c r="L82" s="40" t="str">
        <f>VLOOKUP($A82*100+L$3,Control!$A$13:$J$996,Control!$G$11)</f>
        <v>&lt;RC</v>
      </c>
      <c r="M82" s="40" t="str">
        <f>VLOOKUP($A82*100+M$3,Control!$A$13:$J$996,Control!$G$11)</f>
        <v>&gt;RC</v>
      </c>
    </row>
    <row r="83" spans="1:13">
      <c r="A83" s="17">
        <v>2000</v>
      </c>
      <c r="B83" s="40" t="str">
        <f>VLOOKUP($A83*100+B$3,Control!$A$13:$J$996,Control!$G$11)</f>
        <v>&lt;RC</v>
      </c>
      <c r="C83" s="40" t="str">
        <f>VLOOKUP($A83*100+C$3,Control!$A$13:$J$996,Control!$G$11)</f>
        <v>&lt;RC</v>
      </c>
      <c r="D83" s="40" t="str">
        <f>VLOOKUP($A83*100+D$3,Control!$A$13:$J$996,Control!$G$11)</f>
        <v>&lt;RC</v>
      </c>
      <c r="E83" s="40" t="str">
        <f>VLOOKUP($A83*100+E$3,Control!$A$13:$J$996,Control!$G$11)</f>
        <v>&gt;RC</v>
      </c>
      <c r="F83" s="40" t="str">
        <f>VLOOKUP($A83*100+F$3,Control!$A$13:$J$996,Control!$G$11)</f>
        <v>&gt;RC</v>
      </c>
      <c r="G83" s="40" t="str">
        <f>VLOOKUP($A83*100+G$3,Control!$A$13:$J$996,Control!$G$11)</f>
        <v>&gt;RC</v>
      </c>
      <c r="H83" s="40" t="str">
        <f>VLOOKUP($A83*100+H$3,Control!$A$13:$J$996,Control!$G$11)</f>
        <v>&lt;RC</v>
      </c>
      <c r="I83" s="40" t="str">
        <f>VLOOKUP($A83*100+I$3,Control!$A$13:$J$996,Control!$G$11)</f>
        <v>&lt;RC</v>
      </c>
      <c r="J83" s="40" t="str">
        <f>VLOOKUP($A83*100+J$3,Control!$A$13:$J$996,Control!$G$11)</f>
        <v>&lt;RC</v>
      </c>
      <c r="K83" s="40" t="str">
        <f>VLOOKUP($A83*100+K$3,Control!$A$13:$J$996,Control!$G$11)</f>
        <v>&lt;RC</v>
      </c>
      <c r="L83" s="40" t="str">
        <f>VLOOKUP($A83*100+L$3,Control!$A$13:$J$996,Control!$G$11)</f>
        <v>&lt;RC</v>
      </c>
      <c r="M83" s="40" t="str">
        <f>VLOOKUP($A83*100+M$3,Control!$A$13:$J$996,Control!$G$11)</f>
        <v>&lt;RC</v>
      </c>
    </row>
    <row r="84" spans="1:13">
      <c r="A84" s="17">
        <v>2001</v>
      </c>
      <c r="B84" s="40" t="str">
        <f>VLOOKUP($A84*100+B$3,Control!$A$13:$J$996,Control!$G$11)</f>
        <v>&gt;RC</v>
      </c>
      <c r="C84" s="40" t="str">
        <f>VLOOKUP($A84*100+C$3,Control!$A$13:$J$996,Control!$G$11)</f>
        <v>&lt;RC</v>
      </c>
      <c r="D84" s="40" t="str">
        <f>VLOOKUP($A84*100+D$3,Control!$A$13:$J$996,Control!$G$11)</f>
        <v>@RC</v>
      </c>
      <c r="E84" s="40" t="str">
        <f>VLOOKUP($A84*100+E$3,Control!$A$13:$J$996,Control!$G$11)</f>
        <v>&gt;RC</v>
      </c>
      <c r="F84" s="40" t="str">
        <f>VLOOKUP($A84*100+F$3,Control!$A$13:$J$996,Control!$G$11)</f>
        <v>&gt;RC</v>
      </c>
      <c r="G84" s="40" t="str">
        <f>VLOOKUP($A84*100+G$3,Control!$A$13:$J$996,Control!$G$11)</f>
        <v>&gt;RC</v>
      </c>
      <c r="H84" s="40" t="str">
        <f>VLOOKUP($A84*100+H$3,Control!$A$13:$J$996,Control!$G$11)</f>
        <v>&gt;RC</v>
      </c>
      <c r="I84" s="40" t="str">
        <f>VLOOKUP($A84*100+I$3,Control!$A$13:$J$996,Control!$G$11)</f>
        <v>&lt;RC</v>
      </c>
      <c r="J84" s="40" t="str">
        <f>VLOOKUP($A84*100+J$3,Control!$A$13:$J$996,Control!$G$11)</f>
        <v>&lt;RC</v>
      </c>
      <c r="K84" s="40" t="str">
        <f>VLOOKUP($A84*100+K$3,Control!$A$13:$J$996,Control!$G$11)</f>
        <v>&lt;RC</v>
      </c>
      <c r="L84" s="40" t="str">
        <f>VLOOKUP($A84*100+L$3,Control!$A$13:$J$996,Control!$G$11)</f>
        <v>&gt;RC</v>
      </c>
      <c r="M84" s="40" t="str">
        <f>VLOOKUP($A84*100+M$3,Control!$A$13:$J$996,Control!$G$11)</f>
        <v>&gt;RC</v>
      </c>
    </row>
    <row r="85" spans="1:13">
      <c r="A85" s="17">
        <v>2002</v>
      </c>
      <c r="B85" s="40" t="str">
        <f>VLOOKUP($A85*100+B$3,Control!$A$13:$J$996,Control!$G$11)</f>
        <v>&gt;RC</v>
      </c>
      <c r="C85" s="40" t="str">
        <f>VLOOKUP($A85*100+C$3,Control!$A$13:$J$996,Control!$G$11)</f>
        <v>&gt;RC</v>
      </c>
      <c r="D85" s="40" t="str">
        <f>VLOOKUP($A85*100+D$3,Control!$A$13:$J$996,Control!$G$11)</f>
        <v>&gt;RC</v>
      </c>
      <c r="E85" s="40" t="str">
        <f>VLOOKUP($A85*100+E$3,Control!$A$13:$J$996,Control!$G$11)</f>
        <v>&gt;RC</v>
      </c>
      <c r="F85" s="40" t="str">
        <f>VLOOKUP($A85*100+F$3,Control!$A$13:$J$996,Control!$G$11)</f>
        <v>Storage</v>
      </c>
      <c r="G85" s="40" t="str">
        <f>VLOOKUP($A85*100+G$3,Control!$A$13:$J$996,Control!$G$11)</f>
        <v>Storage</v>
      </c>
      <c r="H85" s="40" t="str">
        <f>VLOOKUP($A85*100+H$3,Control!$A$13:$J$996,Control!$G$11)</f>
        <v>&lt;RC</v>
      </c>
      <c r="I85" s="40" t="str">
        <f>VLOOKUP($A85*100+I$3,Control!$A$13:$J$996,Control!$G$11)</f>
        <v>&lt;RC</v>
      </c>
      <c r="J85" s="40" t="str">
        <f>VLOOKUP($A85*100+J$3,Control!$A$13:$J$996,Control!$G$11)</f>
        <v>&lt;RC</v>
      </c>
      <c r="K85" s="40" t="str">
        <f>VLOOKUP($A85*100+K$3,Control!$A$13:$J$996,Control!$G$11)</f>
        <v>&lt;RC</v>
      </c>
      <c r="L85" s="40" t="str">
        <f>VLOOKUP($A85*100+L$3,Control!$A$13:$J$996,Control!$G$11)</f>
        <v>&lt;RC</v>
      </c>
      <c r="M85" s="40" t="str">
        <f>VLOOKUP($A85*100+M$3,Control!$A$13:$J$996,Control!$G$11)</f>
        <v>&gt;RC</v>
      </c>
    </row>
    <row r="86" spans="1:13">
      <c r="A86" s="17">
        <v>2003</v>
      </c>
      <c r="B86" s="40" t="str">
        <f>VLOOKUP($A86*100+B$3,Control!$A$13:$J$996,Control!$G$11)</f>
        <v>&lt;RC</v>
      </c>
      <c r="C86" s="40" t="str">
        <f>VLOOKUP($A86*100+C$3,Control!$A$13:$J$996,Control!$G$11)</f>
        <v>&lt;RC</v>
      </c>
      <c r="D86" s="40" t="str">
        <f>VLOOKUP($A86*100+D$3,Control!$A$13:$J$996,Control!$G$11)</f>
        <v>&lt;RC</v>
      </c>
      <c r="E86" s="40" t="str">
        <f>VLOOKUP($A86*100+E$3,Control!$A$13:$J$996,Control!$G$11)</f>
        <v>&lt;RC</v>
      </c>
      <c r="F86" s="40" t="str">
        <f>VLOOKUP($A86*100+F$3,Control!$A$13:$J$996,Control!$G$11)</f>
        <v>&lt;RC</v>
      </c>
      <c r="G86" s="40" t="str">
        <f>VLOOKUP($A86*100+G$3,Control!$A$13:$J$996,Control!$G$11)</f>
        <v>&gt;RC</v>
      </c>
      <c r="H86" s="40" t="str">
        <f>VLOOKUP($A86*100+H$3,Control!$A$13:$J$996,Control!$G$11)</f>
        <v>&lt;RC</v>
      </c>
      <c r="I86" s="40" t="str">
        <f>VLOOKUP($A86*100+I$3,Control!$A$13:$J$996,Control!$G$11)</f>
        <v>&lt;RC</v>
      </c>
      <c r="J86" s="40" t="str">
        <f>VLOOKUP($A86*100+J$3,Control!$A$13:$J$996,Control!$G$11)</f>
        <v>&lt;RC</v>
      </c>
      <c r="K86" s="40" t="str">
        <f>VLOOKUP($A86*100+K$3,Control!$A$13:$J$996,Control!$G$11)</f>
        <v>&lt;RC</v>
      </c>
      <c r="L86" s="40" t="str">
        <f>VLOOKUP($A86*100+L$3,Control!$A$13:$J$996,Control!$G$11)</f>
        <v>&lt;RC</v>
      </c>
      <c r="M86" s="40" t="str">
        <f>VLOOKUP($A86*100+M$3,Control!$A$13:$J$996,Control!$G$11)</f>
        <v>&lt;RC</v>
      </c>
    </row>
    <row r="88" spans="1:13">
      <c r="A88" s="41" t="s">
        <v>153</v>
      </c>
      <c r="B88" t="s">
        <v>171</v>
      </c>
    </row>
    <row r="89" spans="1:13">
      <c r="B89" t="s">
        <v>172</v>
      </c>
    </row>
    <row r="90" spans="1:13">
      <c r="B90" t="s">
        <v>173</v>
      </c>
    </row>
    <row r="91" spans="1:13">
      <c r="B91" t="s">
        <v>174</v>
      </c>
    </row>
  </sheetData>
  <mergeCells count="1">
    <mergeCell ref="A2:M2"/>
  </mergeCells>
  <phoneticPr fontId="0" type="noConversion"/>
  <conditionalFormatting sqref="B5:M86">
    <cfRule type="cellIs" dxfId="13" priority="1" stopIfTrue="1" operator="equal">
      <formula>"&gt;RC"</formula>
    </cfRule>
    <cfRule type="cellIs" dxfId="12" priority="2" stopIfTrue="1" operator="equal">
      <formula>"&lt;RC"</formula>
    </cfRule>
  </conditionalFormatting>
  <pageMargins left="0.75" right="0.75" top="1" bottom="1" header="0.5" footer="0.5"/>
  <pageSetup scale="57" orientation="portrait" r:id="rId1"/>
  <headerFooter alignWithMargins="0">
    <oddHeader>&amp;R&amp;D</oddHeader>
    <oddFooter>&amp;R&amp;F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M94"/>
  <sheetViews>
    <sheetView zoomScale="75" workbookViewId="0">
      <pane ySplit="4" topLeftCell="A59" activePane="bottomLeft" state="frozenSplit"/>
      <selection activeCell="B14" sqref="B14:B100"/>
      <selection pane="bottomLeft" activeCell="D75" sqref="D75"/>
    </sheetView>
  </sheetViews>
  <sheetFormatPr defaultRowHeight="12.75"/>
  <cols>
    <col min="1" max="1" customWidth="true" style="17" width="9.140625" collapsed="true"/>
    <col min="8" max="9" bestFit="true" customWidth="true" width="10.0" collapsed="true"/>
  </cols>
  <sheetData>
    <row r="1" spans="1:13">
      <c r="A1" s="17" t="str">
        <f>Control!J2</f>
        <v>EWA</v>
      </c>
    </row>
    <row r="2" spans="1:13">
      <c r="A2" s="198" t="s">
        <v>175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7">
        <v>1922</v>
      </c>
      <c r="B5" s="40" t="str">
        <f>VLOOKUP($A5*100+B$3,Control!$A$13:$J$996,Control!$H$11)</f>
        <v>PulseCap1</v>
      </c>
      <c r="C5" s="40" t="str">
        <f>VLOOKUP($A5*100+C$3,Control!$A$13:$J$996,Control!$H$11)</f>
        <v>PulseCap1</v>
      </c>
      <c r="D5" s="40" t="str">
        <f>VLOOKUP($A5*100+D$3,Control!$A$13:$J$996,Control!$H$11)</f>
        <v>PulseCap1</v>
      </c>
      <c r="E5" s="40" t="str">
        <f>VLOOKUP($A5*100+E$3,Control!$A$13:$J$996,Control!$H$11)</f>
        <v>PulseCap1</v>
      </c>
      <c r="F5" s="40" t="str">
        <f>VLOOKUP($A5*100+F$3,Control!$A$13:$J$996,Control!$H$11)</f>
        <v>PulseCap1</v>
      </c>
      <c r="G5" s="40" t="str">
        <f>VLOOKUP($A5*100+G$3,Control!$A$13:$J$996,Control!$H$11)</f>
        <v>PulseCap1</v>
      </c>
      <c r="H5" s="40" t="str">
        <f>VLOOKUP($A5*100+H$3,Control!$A$13:$J$996,Control!$H$11)</f>
        <v>PulseCap2</v>
      </c>
      <c r="I5" s="40" t="str">
        <f>VLOOKUP($A5*100+I$3,Control!$A$13:$J$996,Control!$H$11)</f>
        <v>--</v>
      </c>
      <c r="J5" s="40" t="str">
        <f>VLOOKUP($A5*100+J$3,Control!$A$13:$J$996,Control!$H$11)</f>
        <v>PulseCap1</v>
      </c>
      <c r="K5" s="40" t="str">
        <f>VLOOKUP($A5*100+K$3,Control!$A$13:$J$996,Control!$H$11)</f>
        <v>PulseCap1</v>
      </c>
      <c r="L5" s="40" t="str">
        <f>VLOOKUP($A5*100+L$3,Control!$A$13:$J$996,Control!$H$11)</f>
        <v>PulseCap1</v>
      </c>
      <c r="M5" s="40" t="str">
        <f>VLOOKUP($A5*100+M$3,Control!$A$13:$J$996,Control!$H$11)</f>
        <v>PulseCap1</v>
      </c>
    </row>
    <row r="6" spans="1:13">
      <c r="A6" s="17">
        <v>1923</v>
      </c>
      <c r="B6" s="40" t="str">
        <f>VLOOKUP($A6*100+B$3,Control!$A$13:$J$996,Control!$H$11)</f>
        <v>PulseCap1</v>
      </c>
      <c r="C6" s="40" t="str">
        <f>VLOOKUP($A6*100+C$3,Control!$A$13:$J$996,Control!$H$11)</f>
        <v>PulseCap1</v>
      </c>
      <c r="D6" s="40" t="str">
        <f>VLOOKUP($A6*100+D$3,Control!$A$13:$J$996,Control!$H$11)</f>
        <v>PulseCap1</v>
      </c>
      <c r="E6" s="40" t="str">
        <f>VLOOKUP($A6*100+E$3,Control!$A$13:$J$996,Control!$H$11)</f>
        <v>PulseCap1</v>
      </c>
      <c r="F6" s="40" t="str">
        <f>VLOOKUP($A6*100+F$3,Control!$A$13:$J$996,Control!$H$11)</f>
        <v>PulseCap1</v>
      </c>
      <c r="G6" s="40" t="str">
        <f>VLOOKUP($A6*100+G$3,Control!$A$13:$J$996,Control!$H$11)</f>
        <v>PulseCap1</v>
      </c>
      <c r="H6" s="40" t="str">
        <f>VLOOKUP($A6*100+H$3,Control!$A$13:$J$996,Control!$H$11)</f>
        <v>PulseCap2</v>
      </c>
      <c r="I6" s="40" t="str">
        <f>VLOOKUP($A6*100+I$3,Control!$A$13:$J$996,Control!$H$11)</f>
        <v>PulseCap2</v>
      </c>
      <c r="J6" s="40" t="str">
        <f>VLOOKUP($A6*100+J$3,Control!$A$13:$J$996,Control!$H$11)</f>
        <v>PulseCap1</v>
      </c>
      <c r="K6" s="40" t="str">
        <f>VLOOKUP($A6*100+K$3,Control!$A$13:$J$996,Control!$H$11)</f>
        <v>PulseCap1</v>
      </c>
      <c r="L6" s="40" t="str">
        <f>VLOOKUP($A6*100+L$3,Control!$A$13:$J$996,Control!$H$11)</f>
        <v>PulseCap1</v>
      </c>
      <c r="M6" s="40" t="str">
        <f>VLOOKUP($A6*100+M$3,Control!$A$13:$J$996,Control!$H$11)</f>
        <v>PulseCap1</v>
      </c>
    </row>
    <row r="7" spans="1:13">
      <c r="A7" s="17">
        <v>1924</v>
      </c>
      <c r="B7" s="40" t="str">
        <f>VLOOKUP($A7*100+B$3,Control!$A$13:$J$996,Control!$H$11)</f>
        <v>PulseCap1</v>
      </c>
      <c r="C7" s="40" t="str">
        <f>VLOOKUP($A7*100+C$3,Control!$A$13:$J$996,Control!$H$11)</f>
        <v>PulseCap1</v>
      </c>
      <c r="D7" s="40" t="str">
        <f>VLOOKUP($A7*100+D$3,Control!$A$13:$J$996,Control!$H$11)</f>
        <v>PulseCap1</v>
      </c>
      <c r="E7" s="40" t="str">
        <f>VLOOKUP($A7*100+E$3,Control!$A$13:$J$996,Control!$H$11)</f>
        <v>--</v>
      </c>
      <c r="F7" s="40" t="str">
        <f>VLOOKUP($A7*100+F$3,Control!$A$13:$J$996,Control!$H$11)</f>
        <v>--</v>
      </c>
      <c r="G7" s="40" t="str">
        <f>VLOOKUP($A7*100+G$3,Control!$A$13:$J$996,Control!$H$11)</f>
        <v>T. Min</v>
      </c>
      <c r="H7" s="40" t="str">
        <f>VLOOKUP($A7*100+H$3,Control!$A$13:$J$996,Control!$H$11)</f>
        <v>PulseCap1</v>
      </c>
      <c r="I7" s="40" t="str">
        <f>VLOOKUP($A7*100+I$3,Control!$A$13:$J$996,Control!$H$11)</f>
        <v>PulseCap1</v>
      </c>
      <c r="J7" s="40" t="str">
        <f>VLOOKUP($A7*100+J$3,Control!$A$13:$J$996,Control!$H$11)</f>
        <v>T. Min</v>
      </c>
      <c r="K7" s="40" t="str">
        <f>VLOOKUP($A7*100+K$3,Control!$A$13:$J$996,Control!$H$11)</f>
        <v>--</v>
      </c>
      <c r="L7" s="40" t="str">
        <f>VLOOKUP($A7*100+L$3,Control!$A$13:$J$996,Control!$H$11)</f>
        <v>--</v>
      </c>
      <c r="M7" s="40" t="str">
        <f>VLOOKUP($A7*100+M$3,Control!$A$13:$J$996,Control!$H$11)</f>
        <v>--</v>
      </c>
    </row>
    <row r="8" spans="1:13">
      <c r="A8" s="17">
        <v>1925</v>
      </c>
      <c r="B8" s="40" t="str">
        <f>VLOOKUP($A8*100+B$3,Control!$A$13:$J$996,Control!$H$11)</f>
        <v>--</v>
      </c>
      <c r="C8" s="40" t="str">
        <f>VLOOKUP($A8*100+C$3,Control!$A$13:$J$996,Control!$H$11)</f>
        <v>--</v>
      </c>
      <c r="D8" s="40" t="str">
        <f>VLOOKUP($A8*100+D$3,Control!$A$13:$J$996,Control!$H$11)</f>
        <v>--</v>
      </c>
      <c r="E8" s="40" t="str">
        <f>VLOOKUP($A8*100+E$3,Control!$A$13:$J$996,Control!$H$11)</f>
        <v>--</v>
      </c>
      <c r="F8" s="40" t="str">
        <f>VLOOKUP($A8*100+F$3,Control!$A$13:$J$996,Control!$H$11)</f>
        <v>--</v>
      </c>
      <c r="G8" s="40" t="str">
        <f>VLOOKUP($A8*100+G$3,Control!$A$13:$J$996,Control!$H$11)</f>
        <v>--</v>
      </c>
      <c r="H8" s="40" t="str">
        <f>VLOOKUP($A8*100+H$3,Control!$A$13:$J$996,Control!$H$11)</f>
        <v>PulseCap1</v>
      </c>
      <c r="I8" s="40" t="str">
        <f>VLOOKUP($A8*100+I$3,Control!$A$13:$J$996,Control!$H$11)</f>
        <v>PulseCap1</v>
      </c>
      <c r="J8" s="40" t="str">
        <f>VLOOKUP($A8*100+J$3,Control!$A$13:$J$996,Control!$H$11)</f>
        <v>--</v>
      </c>
      <c r="K8" s="40" t="str">
        <f>VLOOKUP($A8*100+K$3,Control!$A$13:$J$996,Control!$H$11)</f>
        <v>Tracy</v>
      </c>
      <c r="L8" s="40" t="str">
        <f>VLOOKUP($A8*100+L$3,Control!$A$13:$J$996,Control!$H$11)</f>
        <v>--</v>
      </c>
      <c r="M8" s="40" t="str">
        <f>VLOOKUP($A8*100+M$3,Control!$A$13:$J$996,Control!$H$11)</f>
        <v>Tracy</v>
      </c>
    </row>
    <row r="9" spans="1:13">
      <c r="A9" s="17">
        <v>1926</v>
      </c>
      <c r="B9" s="40" t="str">
        <f>VLOOKUP($A9*100+B$3,Control!$A$13:$J$996,Control!$H$11)</f>
        <v>--</v>
      </c>
      <c r="C9" s="40" t="str">
        <f>VLOOKUP($A9*100+C$3,Control!$A$13:$J$996,Control!$H$11)</f>
        <v>--</v>
      </c>
      <c r="D9" s="40" t="str">
        <f>VLOOKUP($A9*100+D$3,Control!$A$13:$J$996,Control!$H$11)</f>
        <v>--</v>
      </c>
      <c r="E9" s="40" t="str">
        <f>VLOOKUP($A9*100+E$3,Control!$A$13:$J$996,Control!$H$11)</f>
        <v>--</v>
      </c>
      <c r="F9" s="40" t="str">
        <f>VLOOKUP($A9*100+F$3,Control!$A$13:$J$996,Control!$H$11)</f>
        <v>--</v>
      </c>
      <c r="G9" s="40" t="str">
        <f>VLOOKUP($A9*100+G$3,Control!$A$13:$J$996,Control!$H$11)</f>
        <v>--</v>
      </c>
      <c r="H9" s="40" t="str">
        <f>VLOOKUP($A9*100+H$3,Control!$A$13:$J$996,Control!$H$11)</f>
        <v>PulseCap1</v>
      </c>
      <c r="I9" s="40" t="str">
        <f>VLOOKUP($A9*100+I$3,Control!$A$13:$J$996,Control!$H$11)</f>
        <v>PulseCap1</v>
      </c>
      <c r="J9" s="40" t="str">
        <f>VLOOKUP($A9*100+J$3,Control!$A$13:$J$996,Control!$H$11)</f>
        <v>--</v>
      </c>
      <c r="K9" s="40" t="str">
        <f>VLOOKUP($A9*100+K$3,Control!$A$13:$J$996,Control!$H$11)</f>
        <v>--</v>
      </c>
      <c r="L9" s="40" t="str">
        <f>VLOOKUP($A9*100+L$3,Control!$A$13:$J$996,Control!$H$11)</f>
        <v>Tracy</v>
      </c>
      <c r="M9" s="40" t="str">
        <f>VLOOKUP($A9*100+M$3,Control!$A$13:$J$996,Control!$H$11)</f>
        <v>--</v>
      </c>
    </row>
    <row r="10" spans="1:13">
      <c r="A10" s="17">
        <v>1927</v>
      </c>
      <c r="B10" s="40" t="str">
        <f>VLOOKUP($A10*100+B$3,Control!$A$13:$J$996,Control!$H$11)</f>
        <v>--</v>
      </c>
      <c r="C10" s="40" t="str">
        <f>VLOOKUP($A10*100+C$3,Control!$A$13:$J$996,Control!$H$11)</f>
        <v>Tracy</v>
      </c>
      <c r="D10" s="40" t="str">
        <f>VLOOKUP($A10*100+D$3,Control!$A$13:$J$996,Control!$H$11)</f>
        <v>--</v>
      </c>
      <c r="E10" s="40" t="str">
        <f>VLOOKUP($A10*100+E$3,Control!$A$13:$J$996,Control!$H$11)</f>
        <v>--</v>
      </c>
      <c r="F10" s="40" t="str">
        <f>VLOOKUP($A10*100+F$3,Control!$A$13:$J$996,Control!$H$11)</f>
        <v>--</v>
      </c>
      <c r="G10" s="40" t="str">
        <f>VLOOKUP($A10*100+G$3,Control!$A$13:$J$996,Control!$H$11)</f>
        <v>--</v>
      </c>
      <c r="H10" s="40" t="str">
        <f>VLOOKUP($A10*100+H$3,Control!$A$13:$J$996,Control!$H$11)</f>
        <v>PulseCap1</v>
      </c>
      <c r="I10" s="40" t="str">
        <f>VLOOKUP($A10*100+I$3,Control!$A$13:$J$996,Control!$H$11)</f>
        <v>PulseCap1</v>
      </c>
      <c r="J10" s="40" t="str">
        <f>VLOOKUP($A10*100+J$3,Control!$A$13:$J$996,Control!$H$11)</f>
        <v>--</v>
      </c>
      <c r="K10" s="40" t="str">
        <f>VLOOKUP($A10*100+K$3,Control!$A$13:$J$996,Control!$H$11)</f>
        <v>Tracy</v>
      </c>
      <c r="L10" s="40" t="str">
        <f>VLOOKUP($A10*100+L$3,Control!$A$13:$J$996,Control!$H$11)</f>
        <v>Tracy</v>
      </c>
      <c r="M10" s="40" t="str">
        <f>VLOOKUP($A10*100+M$3,Control!$A$13:$J$996,Control!$H$11)</f>
        <v>--</v>
      </c>
    </row>
    <row r="11" spans="1:13">
      <c r="A11" s="17">
        <v>1928</v>
      </c>
      <c r="B11" s="40" t="str">
        <f>VLOOKUP($A11*100+B$3,Control!$A$13:$J$996,Control!$H$11)</f>
        <v>--</v>
      </c>
      <c r="C11" s="40" t="str">
        <f>VLOOKUP($A11*100+C$3,Control!$A$13:$J$996,Control!$H$11)</f>
        <v>Tracy</v>
      </c>
      <c r="D11" s="40" t="str">
        <f>VLOOKUP($A11*100+D$3,Control!$A$13:$J$996,Control!$H$11)</f>
        <v>Tracy</v>
      </c>
      <c r="E11" s="40" t="str">
        <f>VLOOKUP($A11*100+E$3,Control!$A$13:$J$996,Control!$H$11)</f>
        <v>--</v>
      </c>
      <c r="F11" s="40" t="str">
        <f>VLOOKUP($A11*100+F$3,Control!$A$13:$J$996,Control!$H$11)</f>
        <v>--</v>
      </c>
      <c r="G11" s="40" t="str">
        <f>VLOOKUP($A11*100+G$3,Control!$A$13:$J$996,Control!$H$11)</f>
        <v>--</v>
      </c>
      <c r="H11" s="40" t="str">
        <f>VLOOKUP($A11*100+H$3,Control!$A$13:$J$996,Control!$H$11)</f>
        <v>PulseCap1</v>
      </c>
      <c r="I11" s="40" t="str">
        <f>VLOOKUP($A11*100+I$3,Control!$A$13:$J$996,Control!$H$11)</f>
        <v>PulseCap1</v>
      </c>
      <c r="J11" s="40" t="str">
        <f>VLOOKUP($A11*100+J$3,Control!$A$13:$J$996,Control!$H$11)</f>
        <v>--</v>
      </c>
      <c r="K11" s="40" t="str">
        <f>VLOOKUP($A11*100+K$3,Control!$A$13:$J$996,Control!$H$11)</f>
        <v>--</v>
      </c>
      <c r="L11" s="40" t="str">
        <f>VLOOKUP($A11*100+L$3,Control!$A$13:$J$996,Control!$H$11)</f>
        <v>Tracy</v>
      </c>
      <c r="M11" s="40" t="str">
        <f>VLOOKUP($A11*100+M$3,Control!$A$13:$J$996,Control!$H$11)</f>
        <v>Tracy</v>
      </c>
    </row>
    <row r="12" spans="1:13">
      <c r="A12" s="17">
        <v>1929</v>
      </c>
      <c r="B12" s="40" t="str">
        <f>VLOOKUP($A12*100+B$3,Control!$A$13:$J$996,Control!$H$11)</f>
        <v>--</v>
      </c>
      <c r="C12" s="40" t="str">
        <f>VLOOKUP($A12*100+C$3,Control!$A$13:$J$996,Control!$H$11)</f>
        <v>--</v>
      </c>
      <c r="D12" s="40" t="str">
        <f>VLOOKUP($A12*100+D$3,Control!$A$13:$J$996,Control!$H$11)</f>
        <v>Tracy</v>
      </c>
      <c r="E12" s="40" t="str">
        <f>VLOOKUP($A12*100+E$3,Control!$A$13:$J$996,Control!$H$11)</f>
        <v>--</v>
      </c>
      <c r="F12" s="40" t="str">
        <f>VLOOKUP($A12*100+F$3,Control!$A$13:$J$996,Control!$H$11)</f>
        <v>--</v>
      </c>
      <c r="G12" s="40" t="str">
        <f>VLOOKUP($A12*100+G$3,Control!$A$13:$J$996,Control!$H$11)</f>
        <v>--</v>
      </c>
      <c r="H12" s="40" t="str">
        <f>VLOOKUP($A12*100+H$3,Control!$A$13:$J$996,Control!$H$11)</f>
        <v>PulseCap1</v>
      </c>
      <c r="I12" s="40" t="str">
        <f>VLOOKUP($A12*100+I$3,Control!$A$13:$J$996,Control!$H$11)</f>
        <v>PulseCap1</v>
      </c>
      <c r="J12" s="40" t="str">
        <f>VLOOKUP($A12*100+J$3,Control!$A$13:$J$996,Control!$H$11)</f>
        <v>T. Min</v>
      </c>
      <c r="K12" s="40" t="str">
        <f>VLOOKUP($A12*100+K$3,Control!$A$13:$J$996,Control!$H$11)</f>
        <v>--</v>
      </c>
      <c r="L12" s="40" t="str">
        <f>VLOOKUP($A12*100+L$3,Control!$A$13:$J$996,Control!$H$11)</f>
        <v>--</v>
      </c>
      <c r="M12" s="40" t="str">
        <f>VLOOKUP($A12*100+M$3,Control!$A$13:$J$996,Control!$H$11)</f>
        <v>--</v>
      </c>
    </row>
    <row r="13" spans="1:13">
      <c r="A13" s="17">
        <v>1930</v>
      </c>
      <c r="B13" s="40" t="str">
        <f>VLOOKUP($A13*100+B$3,Control!$A$13:$J$996,Control!$H$11)</f>
        <v>Tracy</v>
      </c>
      <c r="C13" s="40" t="str">
        <f>VLOOKUP($A13*100+C$3,Control!$A$13:$J$996,Control!$H$11)</f>
        <v>--</v>
      </c>
      <c r="D13" s="40" t="str">
        <f>VLOOKUP($A13*100+D$3,Control!$A$13:$J$996,Control!$H$11)</f>
        <v>--</v>
      </c>
      <c r="E13" s="40" t="str">
        <f>VLOOKUP($A13*100+E$3,Control!$A$13:$J$996,Control!$H$11)</f>
        <v>--</v>
      </c>
      <c r="F13" s="40" t="str">
        <f>VLOOKUP($A13*100+F$3,Control!$A$13:$J$996,Control!$H$11)</f>
        <v>--</v>
      </c>
      <c r="G13" s="40" t="str">
        <f>VLOOKUP($A13*100+G$3,Control!$A$13:$J$996,Control!$H$11)</f>
        <v>--</v>
      </c>
      <c r="H13" s="40" t="str">
        <f>VLOOKUP($A13*100+H$3,Control!$A$13:$J$996,Control!$H$11)</f>
        <v>PulseCap1</v>
      </c>
      <c r="I13" s="40" t="str">
        <f>VLOOKUP($A13*100+I$3,Control!$A$13:$J$996,Control!$H$11)</f>
        <v>PulseCap1</v>
      </c>
      <c r="J13" s="40" t="str">
        <f>VLOOKUP($A13*100+J$3,Control!$A$13:$J$996,Control!$H$11)</f>
        <v>--</v>
      </c>
      <c r="K13" s="40" t="str">
        <f>VLOOKUP($A13*100+K$3,Control!$A$13:$J$996,Control!$H$11)</f>
        <v>Tracy</v>
      </c>
      <c r="L13" s="40" t="str">
        <f>VLOOKUP($A13*100+L$3,Control!$A$13:$J$996,Control!$H$11)</f>
        <v>--</v>
      </c>
      <c r="M13" s="40" t="str">
        <f>VLOOKUP($A13*100+M$3,Control!$A$13:$J$996,Control!$H$11)</f>
        <v>--</v>
      </c>
    </row>
    <row r="14" spans="1:13">
      <c r="A14" s="17">
        <v>1931</v>
      </c>
      <c r="B14" s="40" t="str">
        <f>VLOOKUP($A14*100+B$3,Control!$A$13:$J$996,Control!$H$11)</f>
        <v>--</v>
      </c>
      <c r="C14" s="40" t="str">
        <f>VLOOKUP($A14*100+C$3,Control!$A$13:$J$996,Control!$H$11)</f>
        <v>--</v>
      </c>
      <c r="D14" s="40" t="str">
        <f>VLOOKUP($A14*100+D$3,Control!$A$13:$J$996,Control!$H$11)</f>
        <v>--</v>
      </c>
      <c r="E14" s="40" t="str">
        <f>VLOOKUP($A14*100+E$3,Control!$A$13:$J$996,Control!$H$11)</f>
        <v>--</v>
      </c>
      <c r="F14" s="40" t="str">
        <f>VLOOKUP($A14*100+F$3,Control!$A$13:$J$996,Control!$H$11)</f>
        <v>EI Split</v>
      </c>
      <c r="G14" s="40" t="str">
        <f>VLOOKUP($A14*100+G$3,Control!$A$13:$J$996,Control!$H$11)</f>
        <v>T. Min</v>
      </c>
      <c r="H14" s="40" t="str">
        <f>VLOOKUP($A14*100+H$3,Control!$A$13:$J$996,Control!$H$11)</f>
        <v>PulseCap1</v>
      </c>
      <c r="I14" s="40" t="str">
        <f>VLOOKUP($A14*100+I$3,Control!$A$13:$J$996,Control!$H$11)</f>
        <v>PulseCap1</v>
      </c>
      <c r="J14" s="40" t="str">
        <f>VLOOKUP($A14*100+J$3,Control!$A$13:$J$996,Control!$H$11)</f>
        <v>T. Min</v>
      </c>
      <c r="K14" s="40" t="str">
        <f>VLOOKUP($A14*100+K$3,Control!$A$13:$J$996,Control!$H$11)</f>
        <v>T. Min</v>
      </c>
      <c r="L14" s="40" t="str">
        <f>VLOOKUP($A14*100+L$3,Control!$A$13:$J$996,Control!$H$11)</f>
        <v>--</v>
      </c>
      <c r="M14" s="40" t="str">
        <f>VLOOKUP($A14*100+M$3,Control!$A$13:$J$996,Control!$H$11)</f>
        <v>--</v>
      </c>
    </row>
    <row r="15" spans="1:13">
      <c r="A15" s="17">
        <v>1932</v>
      </c>
      <c r="B15" s="40" t="str">
        <f>VLOOKUP($A15*100+B$3,Control!$A$13:$J$996,Control!$H$11)</f>
        <v>EI Split</v>
      </c>
      <c r="C15" s="40" t="str">
        <f>VLOOKUP($A15*100+C$3,Control!$A$13:$J$996,Control!$H$11)</f>
        <v>--</v>
      </c>
      <c r="D15" s="40" t="str">
        <f>VLOOKUP($A15*100+D$3,Control!$A$13:$J$996,Control!$H$11)</f>
        <v>--</v>
      </c>
      <c r="E15" s="40" t="str">
        <f>VLOOKUP($A15*100+E$3,Control!$A$13:$J$996,Control!$H$11)</f>
        <v>--</v>
      </c>
      <c r="F15" s="40" t="str">
        <f>VLOOKUP($A15*100+F$3,Control!$A$13:$J$996,Control!$H$11)</f>
        <v>--</v>
      </c>
      <c r="G15" s="40" t="str">
        <f>VLOOKUP($A15*100+G$3,Control!$A$13:$J$996,Control!$H$11)</f>
        <v>--</v>
      </c>
      <c r="H15" s="40" t="str">
        <f>VLOOKUP($A15*100+H$3,Control!$A$13:$J$996,Control!$H$11)</f>
        <v>PulseCap1</v>
      </c>
      <c r="I15" s="40" t="str">
        <f>VLOOKUP($A15*100+I$3,Control!$A$13:$J$996,Control!$H$11)</f>
        <v>PulseCap1</v>
      </c>
      <c r="J15" s="40" t="str">
        <f>VLOOKUP($A15*100+J$3,Control!$A$13:$J$996,Control!$H$11)</f>
        <v>T. Min</v>
      </c>
      <c r="K15" s="40" t="str">
        <f>VLOOKUP($A15*100+K$3,Control!$A$13:$J$996,Control!$H$11)</f>
        <v>--</v>
      </c>
      <c r="L15" s="40" t="str">
        <f>VLOOKUP($A15*100+L$3,Control!$A$13:$J$996,Control!$H$11)</f>
        <v>--</v>
      </c>
      <c r="M15" s="40" t="str">
        <f>VLOOKUP($A15*100+M$3,Control!$A$13:$J$996,Control!$H$11)</f>
        <v>Tracy</v>
      </c>
    </row>
    <row r="16" spans="1:13">
      <c r="A16" s="17">
        <v>1933</v>
      </c>
      <c r="B16" s="40" t="str">
        <f>VLOOKUP($A16*100+B$3,Control!$A$13:$J$996,Control!$H$11)</f>
        <v>--</v>
      </c>
      <c r="C16" s="40" t="str">
        <f>VLOOKUP($A16*100+C$3,Control!$A$13:$J$996,Control!$H$11)</f>
        <v>--</v>
      </c>
      <c r="D16" s="40" t="str">
        <f>VLOOKUP($A16*100+D$3,Control!$A$13:$J$996,Control!$H$11)</f>
        <v>EI Split</v>
      </c>
      <c r="E16" s="40" t="str">
        <f>VLOOKUP($A16*100+E$3,Control!$A$13:$J$996,Control!$H$11)</f>
        <v>--</v>
      </c>
      <c r="F16" s="40" t="str">
        <f>VLOOKUP($A16*100+F$3,Control!$A$13:$J$996,Control!$H$11)</f>
        <v>Storage</v>
      </c>
      <c r="G16" s="40" t="str">
        <f>VLOOKUP($A16*100+G$3,Control!$A$13:$J$996,Control!$H$11)</f>
        <v>PulseCap2</v>
      </c>
      <c r="H16" s="40" t="str">
        <f>VLOOKUP($A16*100+H$3,Control!$A$13:$J$996,Control!$H$11)</f>
        <v>PulseCap1</v>
      </c>
      <c r="I16" s="40" t="str">
        <f>VLOOKUP($A16*100+I$3,Control!$A$13:$J$996,Control!$H$11)</f>
        <v>T. Min</v>
      </c>
      <c r="J16" s="40" t="str">
        <f>VLOOKUP($A16*100+J$3,Control!$A$13:$J$996,Control!$H$11)</f>
        <v>T. Min</v>
      </c>
      <c r="K16" s="40" t="str">
        <f>VLOOKUP($A16*100+K$3,Control!$A$13:$J$996,Control!$H$11)</f>
        <v>--</v>
      </c>
      <c r="L16" s="40" t="str">
        <f>VLOOKUP($A16*100+L$3,Control!$A$13:$J$996,Control!$H$11)</f>
        <v>--</v>
      </c>
      <c r="M16" s="40" t="str">
        <f>VLOOKUP($A16*100+M$3,Control!$A$13:$J$996,Control!$H$11)</f>
        <v>--</v>
      </c>
    </row>
    <row r="17" spans="1:13">
      <c r="A17" s="17">
        <v>1934</v>
      </c>
      <c r="B17" s="40" t="str">
        <f>VLOOKUP($A17*100+B$3,Control!$A$13:$J$996,Control!$H$11)</f>
        <v>EI Split</v>
      </c>
      <c r="C17" s="40" t="str">
        <f>VLOOKUP($A17*100+C$3,Control!$A$13:$J$996,Control!$H$11)</f>
        <v>--</v>
      </c>
      <c r="D17" s="40" t="str">
        <f>VLOOKUP($A17*100+D$3,Control!$A$13:$J$996,Control!$H$11)</f>
        <v>--</v>
      </c>
      <c r="E17" s="40" t="str">
        <f>VLOOKUP($A17*100+E$3,Control!$A$13:$J$996,Control!$H$11)</f>
        <v>--</v>
      </c>
      <c r="F17" s="40" t="str">
        <f>VLOOKUP($A17*100+F$3,Control!$A$13:$J$996,Control!$H$11)</f>
        <v>--</v>
      </c>
      <c r="G17" s="40" t="str">
        <f>VLOOKUP($A17*100+G$3,Control!$A$13:$J$996,Control!$H$11)</f>
        <v>--</v>
      </c>
      <c r="H17" s="40" t="str">
        <f>VLOOKUP($A17*100+H$3,Control!$A$13:$J$996,Control!$H$11)</f>
        <v>PulseCap1</v>
      </c>
      <c r="I17" s="40" t="str">
        <f>VLOOKUP($A17*100+I$3,Control!$A$13:$J$996,Control!$H$11)</f>
        <v>PulseCap1</v>
      </c>
      <c r="J17" s="40" t="str">
        <f>VLOOKUP($A17*100+J$3,Control!$A$13:$J$996,Control!$H$11)</f>
        <v>--</v>
      </c>
      <c r="K17" s="40" t="str">
        <f>VLOOKUP($A17*100+K$3,Control!$A$13:$J$996,Control!$H$11)</f>
        <v>--</v>
      </c>
      <c r="L17" s="40" t="str">
        <f>VLOOKUP($A17*100+L$3,Control!$A$13:$J$996,Control!$H$11)</f>
        <v>--</v>
      </c>
      <c r="M17" s="40" t="str">
        <f>VLOOKUP($A17*100+M$3,Control!$A$13:$J$996,Control!$H$11)</f>
        <v>--</v>
      </c>
    </row>
    <row r="18" spans="1:13">
      <c r="A18" s="17">
        <v>1935</v>
      </c>
      <c r="B18" s="40" t="str">
        <f>VLOOKUP($A18*100+B$3,Control!$A$13:$J$996,Control!$H$11)</f>
        <v>--</v>
      </c>
      <c r="C18" s="40" t="str">
        <f>VLOOKUP($A18*100+C$3,Control!$A$13:$J$996,Control!$H$11)</f>
        <v>--</v>
      </c>
      <c r="D18" s="40" t="str">
        <f>VLOOKUP($A18*100+D$3,Control!$A$13:$J$996,Control!$H$11)</f>
        <v>--</v>
      </c>
      <c r="E18" s="40" t="str">
        <f>VLOOKUP($A18*100+E$3,Control!$A$13:$J$996,Control!$H$11)</f>
        <v>--</v>
      </c>
      <c r="F18" s="40" t="str">
        <f>VLOOKUP($A18*100+F$3,Control!$A$13:$J$996,Control!$H$11)</f>
        <v>EI Split</v>
      </c>
      <c r="G18" s="40" t="str">
        <f>VLOOKUP($A18*100+G$3,Control!$A$13:$J$996,Control!$H$11)</f>
        <v>--</v>
      </c>
      <c r="H18" s="40" t="str">
        <f>VLOOKUP($A18*100+H$3,Control!$A$13:$J$996,Control!$H$11)</f>
        <v>PulseCap1</v>
      </c>
      <c r="I18" s="40" t="str">
        <f>VLOOKUP($A18*100+I$3,Control!$A$13:$J$996,Control!$H$11)</f>
        <v>PulseCap1</v>
      </c>
      <c r="J18" s="40" t="str">
        <f>VLOOKUP($A18*100+J$3,Control!$A$13:$J$996,Control!$H$11)</f>
        <v>--</v>
      </c>
      <c r="K18" s="40" t="str">
        <f>VLOOKUP($A18*100+K$3,Control!$A$13:$J$996,Control!$H$11)</f>
        <v>--</v>
      </c>
      <c r="L18" s="40" t="str">
        <f>VLOOKUP($A18*100+L$3,Control!$A$13:$J$996,Control!$H$11)</f>
        <v>Tracy</v>
      </c>
      <c r="M18" s="40" t="str">
        <f>VLOOKUP($A18*100+M$3,Control!$A$13:$J$996,Control!$H$11)</f>
        <v>Tracy</v>
      </c>
    </row>
    <row r="19" spans="1:13">
      <c r="A19" s="17">
        <v>1936</v>
      </c>
      <c r="B19" s="40" t="str">
        <f>VLOOKUP($A19*100+B$3,Control!$A$13:$J$996,Control!$H$11)</f>
        <v>--</v>
      </c>
      <c r="C19" s="40" t="str">
        <f>VLOOKUP($A19*100+C$3,Control!$A$13:$J$996,Control!$H$11)</f>
        <v>--</v>
      </c>
      <c r="D19" s="40" t="str">
        <f>VLOOKUP($A19*100+D$3,Control!$A$13:$J$996,Control!$H$11)</f>
        <v>--</v>
      </c>
      <c r="E19" s="40" t="str">
        <f>VLOOKUP($A19*100+E$3,Control!$A$13:$J$996,Control!$H$11)</f>
        <v>--</v>
      </c>
      <c r="F19" s="40" t="str">
        <f>VLOOKUP($A19*100+F$3,Control!$A$13:$J$996,Control!$H$11)</f>
        <v>Tracy</v>
      </c>
      <c r="G19" s="40" t="str">
        <f>VLOOKUP($A19*100+G$3,Control!$A$13:$J$996,Control!$H$11)</f>
        <v>Storage</v>
      </c>
      <c r="H19" s="40" t="str">
        <f>VLOOKUP($A19*100+H$3,Control!$A$13:$J$996,Control!$H$11)</f>
        <v>PulseCap1</v>
      </c>
      <c r="I19" s="40" t="str">
        <f>VLOOKUP($A19*100+I$3,Control!$A$13:$J$996,Control!$H$11)</f>
        <v>PulseCap1</v>
      </c>
      <c r="J19" s="40" t="str">
        <f>VLOOKUP($A19*100+J$3,Control!$A$13:$J$996,Control!$H$11)</f>
        <v>EI Split</v>
      </c>
      <c r="K19" s="40" t="str">
        <f>VLOOKUP($A19*100+K$3,Control!$A$13:$J$996,Control!$H$11)</f>
        <v>Tracy</v>
      </c>
      <c r="L19" s="40" t="str">
        <f>VLOOKUP($A19*100+L$3,Control!$A$13:$J$996,Control!$H$11)</f>
        <v>Tracy</v>
      </c>
      <c r="M19" s="40" t="str">
        <f>VLOOKUP($A19*100+M$3,Control!$A$13:$J$996,Control!$H$11)</f>
        <v>Tracy</v>
      </c>
    </row>
    <row r="20" spans="1:13">
      <c r="A20" s="17">
        <v>1937</v>
      </c>
      <c r="B20" s="40" t="str">
        <f>VLOOKUP($A20*100+B$3,Control!$A$13:$J$996,Control!$H$11)</f>
        <v>Tracy</v>
      </c>
      <c r="C20" s="40" t="str">
        <f>VLOOKUP($A20*100+C$3,Control!$A$13:$J$996,Control!$H$11)</f>
        <v>Tracy</v>
      </c>
      <c r="D20" s="40" t="str">
        <f>VLOOKUP($A20*100+D$3,Control!$A$13:$J$996,Control!$H$11)</f>
        <v>Tracy</v>
      </c>
      <c r="E20" s="40" t="str">
        <f>VLOOKUP($A20*100+E$3,Control!$A$13:$J$996,Control!$H$11)</f>
        <v>--</v>
      </c>
      <c r="F20" s="40" t="str">
        <f>VLOOKUP($A20*100+F$3,Control!$A$13:$J$996,Control!$H$11)</f>
        <v>Tracy</v>
      </c>
      <c r="G20" s="40" t="str">
        <f>VLOOKUP($A20*100+G$3,Control!$A$13:$J$996,Control!$H$11)</f>
        <v>Storage</v>
      </c>
      <c r="H20" s="40" t="str">
        <f>VLOOKUP($A20*100+H$3,Control!$A$13:$J$996,Control!$H$11)</f>
        <v>PulseCap1</v>
      </c>
      <c r="I20" s="40" t="str">
        <f>VLOOKUP($A20*100+I$3,Control!$A$13:$J$996,Control!$H$11)</f>
        <v>PulseCap1</v>
      </c>
      <c r="J20" s="40" t="str">
        <f>VLOOKUP($A20*100+J$3,Control!$A$13:$J$996,Control!$H$11)</f>
        <v>--</v>
      </c>
      <c r="K20" s="40" t="str">
        <f>VLOOKUP($A20*100+K$3,Control!$A$13:$J$996,Control!$H$11)</f>
        <v>--</v>
      </c>
      <c r="L20" s="40" t="str">
        <f>VLOOKUP($A20*100+L$3,Control!$A$13:$J$996,Control!$H$11)</f>
        <v>Tracy</v>
      </c>
      <c r="M20" s="40" t="str">
        <f>VLOOKUP($A20*100+M$3,Control!$A$13:$J$996,Control!$H$11)</f>
        <v>Tracy</v>
      </c>
    </row>
    <row r="21" spans="1:13">
      <c r="A21" s="17">
        <v>1938</v>
      </c>
      <c r="B21" s="40" t="str">
        <f>VLOOKUP($A21*100+B$3,Control!$A$13:$J$996,Control!$H$11)</f>
        <v>Tracy</v>
      </c>
      <c r="C21" s="40" t="str">
        <f>VLOOKUP($A21*100+C$3,Control!$A$13:$J$996,Control!$H$11)</f>
        <v>Storage</v>
      </c>
      <c r="D21" s="40" t="str">
        <f>VLOOKUP($A21*100+D$3,Control!$A$13:$J$996,Control!$H$11)</f>
        <v>Storage</v>
      </c>
      <c r="E21" s="40" t="str">
        <f>VLOOKUP($A21*100+E$3,Control!$A$13:$J$996,Control!$H$11)</f>
        <v>Storage</v>
      </c>
      <c r="F21" s="40" t="str">
        <f>VLOOKUP($A21*100+F$3,Control!$A$13:$J$996,Control!$H$11)</f>
        <v>Storage</v>
      </c>
      <c r="G21" s="40" t="str">
        <f>VLOOKUP($A21*100+G$3,Control!$A$13:$J$996,Control!$H$11)</f>
        <v>Storage</v>
      </c>
      <c r="H21" s="40" t="str">
        <f>VLOOKUP($A21*100+H$3,Control!$A$13:$J$996,Control!$H$11)</f>
        <v>PulseCap1</v>
      </c>
      <c r="I21" s="40" t="str">
        <f>VLOOKUP($A21*100+I$3,Control!$A$13:$J$996,Control!$H$11)</f>
        <v>--</v>
      </c>
      <c r="J21" s="40" t="str">
        <f>VLOOKUP($A21*100+J$3,Control!$A$13:$J$996,Control!$H$11)</f>
        <v>Tracy</v>
      </c>
      <c r="K21" s="40" t="str">
        <f>VLOOKUP($A21*100+K$3,Control!$A$13:$J$996,Control!$H$11)</f>
        <v>Tracy</v>
      </c>
      <c r="L21" s="40" t="str">
        <f>VLOOKUP($A21*100+L$3,Control!$A$13:$J$996,Control!$H$11)</f>
        <v>Tracy</v>
      </c>
      <c r="M21" s="40" t="str">
        <f>VLOOKUP($A21*100+M$3,Control!$A$13:$J$996,Control!$H$11)</f>
        <v>Tracy</v>
      </c>
    </row>
    <row r="22" spans="1:13">
      <c r="A22" s="17">
        <v>1939</v>
      </c>
      <c r="B22" s="40" t="str">
        <f>VLOOKUP($A22*100+B$3,Control!$A$13:$J$996,Control!$H$11)</f>
        <v>--</v>
      </c>
      <c r="C22" s="40" t="str">
        <f>VLOOKUP($A22*100+C$3,Control!$A$13:$J$996,Control!$H$11)</f>
        <v>T. Min</v>
      </c>
      <c r="D22" s="40" t="str">
        <f>VLOOKUP($A22*100+D$3,Control!$A$13:$J$996,Control!$H$11)</f>
        <v>Tracy</v>
      </c>
      <c r="E22" s="40" t="str">
        <f>VLOOKUP($A22*100+E$3,Control!$A$13:$J$996,Control!$H$11)</f>
        <v>--</v>
      </c>
      <c r="F22" s="40" t="str">
        <f>VLOOKUP($A22*100+F$3,Control!$A$13:$J$996,Control!$H$11)</f>
        <v>EI Split</v>
      </c>
      <c r="G22" s="40" t="str">
        <f>VLOOKUP($A22*100+G$3,Control!$A$13:$J$996,Control!$H$11)</f>
        <v>T. Min</v>
      </c>
      <c r="H22" s="40" t="str">
        <f>VLOOKUP($A22*100+H$3,Control!$A$13:$J$996,Control!$H$11)</f>
        <v>PulseCap1</v>
      </c>
      <c r="I22" s="40" t="str">
        <f>VLOOKUP($A22*100+I$3,Control!$A$13:$J$996,Control!$H$11)</f>
        <v>PulseCap1</v>
      </c>
      <c r="J22" s="40" t="str">
        <f>VLOOKUP($A22*100+J$3,Control!$A$13:$J$996,Control!$H$11)</f>
        <v>T. Min</v>
      </c>
      <c r="K22" s="40" t="str">
        <f>VLOOKUP($A22*100+K$3,Control!$A$13:$J$996,Control!$H$11)</f>
        <v>Tracy</v>
      </c>
      <c r="L22" s="40" t="str">
        <f>VLOOKUP($A22*100+L$3,Control!$A$13:$J$996,Control!$H$11)</f>
        <v>Tracy</v>
      </c>
      <c r="M22" s="40" t="str">
        <f>VLOOKUP($A22*100+M$3,Control!$A$13:$J$996,Control!$H$11)</f>
        <v>Tracy</v>
      </c>
    </row>
    <row r="23" spans="1:13">
      <c r="A23" s="17">
        <v>1940</v>
      </c>
      <c r="B23" s="40" t="str">
        <f>VLOOKUP($A23*100+B$3,Control!$A$13:$J$996,Control!$H$11)</f>
        <v>--</v>
      </c>
      <c r="C23" s="40" t="str">
        <f>VLOOKUP($A23*100+C$3,Control!$A$13:$J$996,Control!$H$11)</f>
        <v>--</v>
      </c>
      <c r="D23" s="40" t="str">
        <f>VLOOKUP($A23*100+D$3,Control!$A$13:$J$996,Control!$H$11)</f>
        <v>--</v>
      </c>
      <c r="E23" s="40" t="str">
        <f>VLOOKUP($A23*100+E$3,Control!$A$13:$J$996,Control!$H$11)</f>
        <v>--</v>
      </c>
      <c r="F23" s="40" t="str">
        <f>VLOOKUP($A23*100+F$3,Control!$A$13:$J$996,Control!$H$11)</f>
        <v>--</v>
      </c>
      <c r="G23" s="40" t="str">
        <f>VLOOKUP($A23*100+G$3,Control!$A$13:$J$996,Control!$H$11)</f>
        <v>Tracy</v>
      </c>
      <c r="H23" s="40" t="str">
        <f>VLOOKUP($A23*100+H$3,Control!$A$13:$J$996,Control!$H$11)</f>
        <v>PulseCap1</v>
      </c>
      <c r="I23" s="40" t="str">
        <f>VLOOKUP($A23*100+I$3,Control!$A$13:$J$996,Control!$H$11)</f>
        <v>PulseCap1</v>
      </c>
      <c r="J23" s="40" t="str">
        <f>VLOOKUP($A23*100+J$3,Control!$A$13:$J$996,Control!$H$11)</f>
        <v>EI Split</v>
      </c>
      <c r="K23" s="40" t="str">
        <f>VLOOKUP($A23*100+K$3,Control!$A$13:$J$996,Control!$H$11)</f>
        <v>--</v>
      </c>
      <c r="L23" s="40" t="str">
        <f>VLOOKUP($A23*100+L$3,Control!$A$13:$J$996,Control!$H$11)</f>
        <v>Tracy</v>
      </c>
      <c r="M23" s="40" t="str">
        <f>VLOOKUP($A23*100+M$3,Control!$A$13:$J$996,Control!$H$11)</f>
        <v>--</v>
      </c>
    </row>
    <row r="24" spans="1:13">
      <c r="A24" s="17">
        <v>1941</v>
      </c>
      <c r="B24" s="40" t="str">
        <f>VLOOKUP($A24*100+B$3,Control!$A$13:$J$996,Control!$H$11)</f>
        <v>--</v>
      </c>
      <c r="C24" s="40" t="str">
        <f>VLOOKUP($A24*100+C$3,Control!$A$13:$J$996,Control!$H$11)</f>
        <v>--</v>
      </c>
      <c r="D24" s="40" t="str">
        <f>VLOOKUP($A24*100+D$3,Control!$A$13:$J$996,Control!$H$11)</f>
        <v>Tracy</v>
      </c>
      <c r="E24" s="40" t="str">
        <f>VLOOKUP($A24*100+E$3,Control!$A$13:$J$996,Control!$H$11)</f>
        <v>--</v>
      </c>
      <c r="F24" s="40" t="str">
        <f>VLOOKUP($A24*100+F$3,Control!$A$13:$J$996,Control!$H$11)</f>
        <v>Tracy</v>
      </c>
      <c r="G24" s="40" t="str">
        <f>VLOOKUP($A24*100+G$3,Control!$A$13:$J$996,Control!$H$11)</f>
        <v>Storage</v>
      </c>
      <c r="H24" s="40" t="str">
        <f>VLOOKUP($A24*100+H$3,Control!$A$13:$J$996,Control!$H$11)</f>
        <v>PulseCap1</v>
      </c>
      <c r="I24" s="40" t="str">
        <f>VLOOKUP($A24*100+I$3,Control!$A$13:$J$996,Control!$H$11)</f>
        <v>PulseCap1</v>
      </c>
      <c r="J24" s="40" t="str">
        <f>VLOOKUP($A24*100+J$3,Control!$A$13:$J$996,Control!$H$11)</f>
        <v>--</v>
      </c>
      <c r="K24" s="40" t="str">
        <f>VLOOKUP($A24*100+K$3,Control!$A$13:$J$996,Control!$H$11)</f>
        <v>Tracy</v>
      </c>
      <c r="L24" s="40" t="str">
        <f>VLOOKUP($A24*100+L$3,Control!$A$13:$J$996,Control!$H$11)</f>
        <v>Tracy</v>
      </c>
      <c r="M24" s="40" t="str">
        <f>VLOOKUP($A24*100+M$3,Control!$A$13:$J$996,Control!$H$11)</f>
        <v>Tracy</v>
      </c>
    </row>
    <row r="25" spans="1:13">
      <c r="A25" s="17">
        <v>1942</v>
      </c>
      <c r="B25" s="40" t="str">
        <f>VLOOKUP($A25*100+B$3,Control!$A$13:$J$996,Control!$H$11)</f>
        <v>Tracy</v>
      </c>
      <c r="C25" s="40" t="str">
        <f>VLOOKUP($A25*100+C$3,Control!$A$13:$J$996,Control!$H$11)</f>
        <v>--</v>
      </c>
      <c r="D25" s="40" t="str">
        <f>VLOOKUP($A25*100+D$3,Control!$A$13:$J$996,Control!$H$11)</f>
        <v>Tracy</v>
      </c>
      <c r="E25" s="40" t="str">
        <f>VLOOKUP($A25*100+E$3,Control!$A$13:$J$996,Control!$H$11)</f>
        <v>Tracy</v>
      </c>
      <c r="F25" s="40" t="str">
        <f>VLOOKUP($A25*100+F$3,Control!$A$13:$J$996,Control!$H$11)</f>
        <v>Tracy</v>
      </c>
      <c r="G25" s="40" t="str">
        <f>VLOOKUP($A25*100+G$3,Control!$A$13:$J$996,Control!$H$11)</f>
        <v>Tracy</v>
      </c>
      <c r="H25" s="40" t="str">
        <f>VLOOKUP($A25*100+H$3,Control!$A$13:$J$996,Control!$H$11)</f>
        <v>PulseCap1</v>
      </c>
      <c r="I25" s="40" t="str">
        <f>VLOOKUP($A25*100+I$3,Control!$A$13:$J$996,Control!$H$11)</f>
        <v>PulseCap1</v>
      </c>
      <c r="J25" s="40" t="str">
        <f>VLOOKUP($A25*100+J$3,Control!$A$13:$J$996,Control!$H$11)</f>
        <v>--</v>
      </c>
      <c r="K25" s="40" t="str">
        <f>VLOOKUP($A25*100+K$3,Control!$A$13:$J$996,Control!$H$11)</f>
        <v>Tracy</v>
      </c>
      <c r="L25" s="40" t="str">
        <f>VLOOKUP($A25*100+L$3,Control!$A$13:$J$996,Control!$H$11)</f>
        <v>Tracy</v>
      </c>
      <c r="M25" s="40" t="str">
        <f>VLOOKUP($A25*100+M$3,Control!$A$13:$J$996,Control!$H$11)</f>
        <v>Tracy</v>
      </c>
    </row>
    <row r="26" spans="1:13">
      <c r="A26" s="17">
        <v>1943</v>
      </c>
      <c r="B26" s="40" t="str">
        <f>VLOOKUP($A26*100+B$3,Control!$A$13:$J$996,Control!$H$11)</f>
        <v>--</v>
      </c>
      <c r="C26" s="40" t="str">
        <f>VLOOKUP($A26*100+C$3,Control!$A$13:$J$996,Control!$H$11)</f>
        <v>Tracy</v>
      </c>
      <c r="D26" s="40" t="str">
        <f>VLOOKUP($A26*100+D$3,Control!$A$13:$J$996,Control!$H$11)</f>
        <v>--</v>
      </c>
      <c r="E26" s="40" t="str">
        <f>VLOOKUP($A26*100+E$3,Control!$A$13:$J$996,Control!$H$11)</f>
        <v>Tracy</v>
      </c>
      <c r="F26" s="40" t="str">
        <f>VLOOKUP($A26*100+F$3,Control!$A$13:$J$996,Control!$H$11)</f>
        <v>Tracy</v>
      </c>
      <c r="G26" s="40" t="str">
        <f>VLOOKUP($A26*100+G$3,Control!$A$13:$J$996,Control!$H$11)</f>
        <v>Tracy</v>
      </c>
      <c r="H26" s="40" t="str">
        <f>VLOOKUP($A26*100+H$3,Control!$A$13:$J$996,Control!$H$11)</f>
        <v>PulseCap1</v>
      </c>
      <c r="I26" s="40" t="str">
        <f>VLOOKUP($A26*100+I$3,Control!$A$13:$J$996,Control!$H$11)</f>
        <v>PulseCap1</v>
      </c>
      <c r="J26" s="40" t="str">
        <f>VLOOKUP($A26*100+J$3,Control!$A$13:$J$996,Control!$H$11)</f>
        <v>EI Split</v>
      </c>
      <c r="K26" s="40" t="str">
        <f>VLOOKUP($A26*100+K$3,Control!$A$13:$J$996,Control!$H$11)</f>
        <v>Tracy</v>
      </c>
      <c r="L26" s="40" t="str">
        <f>VLOOKUP($A26*100+L$3,Control!$A$13:$J$996,Control!$H$11)</f>
        <v>Tracy</v>
      </c>
      <c r="M26" s="40" t="str">
        <f>VLOOKUP($A26*100+M$3,Control!$A$13:$J$996,Control!$H$11)</f>
        <v>Tracy</v>
      </c>
    </row>
    <row r="27" spans="1:13">
      <c r="A27" s="17">
        <v>1944</v>
      </c>
      <c r="B27" s="40" t="str">
        <f>VLOOKUP($A27*100+B$3,Control!$A$13:$J$996,Control!$H$11)</f>
        <v>--</v>
      </c>
      <c r="C27" s="40" t="str">
        <f>VLOOKUP($A27*100+C$3,Control!$A$13:$J$996,Control!$H$11)</f>
        <v>Tracy</v>
      </c>
      <c r="D27" s="40" t="str">
        <f>VLOOKUP($A27*100+D$3,Control!$A$13:$J$996,Control!$H$11)</f>
        <v>Tracy</v>
      </c>
      <c r="E27" s="40" t="str">
        <f>VLOOKUP($A27*100+E$3,Control!$A$13:$J$996,Control!$H$11)</f>
        <v>--</v>
      </c>
      <c r="F27" s="40" t="str">
        <f>VLOOKUP($A27*100+F$3,Control!$A$13:$J$996,Control!$H$11)</f>
        <v>--</v>
      </c>
      <c r="G27" s="40" t="str">
        <f>VLOOKUP($A27*100+G$3,Control!$A$13:$J$996,Control!$H$11)</f>
        <v>--</v>
      </c>
      <c r="H27" s="40" t="str">
        <f>VLOOKUP($A27*100+H$3,Control!$A$13:$J$996,Control!$H$11)</f>
        <v>PulseCap1</v>
      </c>
      <c r="I27" s="40" t="str">
        <f>VLOOKUP($A27*100+I$3,Control!$A$13:$J$996,Control!$H$11)</f>
        <v>PulseCap1</v>
      </c>
      <c r="J27" s="40" t="str">
        <f>VLOOKUP($A27*100+J$3,Control!$A$13:$J$996,Control!$H$11)</f>
        <v>--</v>
      </c>
      <c r="K27" s="40" t="str">
        <f>VLOOKUP($A27*100+K$3,Control!$A$13:$J$996,Control!$H$11)</f>
        <v>Tracy</v>
      </c>
      <c r="L27" s="40" t="str">
        <f>VLOOKUP($A27*100+L$3,Control!$A$13:$J$996,Control!$H$11)</f>
        <v>Tracy</v>
      </c>
      <c r="M27" s="40" t="str">
        <f>VLOOKUP($A27*100+M$3,Control!$A$13:$J$996,Control!$H$11)</f>
        <v>Tracy</v>
      </c>
    </row>
    <row r="28" spans="1:13">
      <c r="A28" s="17">
        <v>1945</v>
      </c>
      <c r="B28" s="40" t="str">
        <f>VLOOKUP($A28*100+B$3,Control!$A$13:$J$996,Control!$H$11)</f>
        <v>--</v>
      </c>
      <c r="C28" s="40" t="str">
        <f>VLOOKUP($A28*100+C$3,Control!$A$13:$J$996,Control!$H$11)</f>
        <v>Tracy</v>
      </c>
      <c r="D28" s="40" t="str">
        <f>VLOOKUP($A28*100+D$3,Control!$A$13:$J$996,Control!$H$11)</f>
        <v>--</v>
      </c>
      <c r="E28" s="40" t="str">
        <f>VLOOKUP($A28*100+E$3,Control!$A$13:$J$996,Control!$H$11)</f>
        <v>--</v>
      </c>
      <c r="F28" s="40" t="str">
        <f>VLOOKUP($A28*100+F$3,Control!$A$13:$J$996,Control!$H$11)</f>
        <v>Tracy</v>
      </c>
      <c r="G28" s="40" t="str">
        <f>VLOOKUP($A28*100+G$3,Control!$A$13:$J$996,Control!$H$11)</f>
        <v>Storage</v>
      </c>
      <c r="H28" s="40" t="str">
        <f>VLOOKUP($A28*100+H$3,Control!$A$13:$J$996,Control!$H$11)</f>
        <v>PulseCap1</v>
      </c>
      <c r="I28" s="40" t="str">
        <f>VLOOKUP($A28*100+I$3,Control!$A$13:$J$996,Control!$H$11)</f>
        <v>PulseCap1</v>
      </c>
      <c r="J28" s="40" t="str">
        <f>VLOOKUP($A28*100+J$3,Control!$A$13:$J$996,Control!$H$11)</f>
        <v>EI Split</v>
      </c>
      <c r="K28" s="40" t="str">
        <f>VLOOKUP($A28*100+K$3,Control!$A$13:$J$996,Control!$H$11)</f>
        <v>Tracy</v>
      </c>
      <c r="L28" s="40" t="str">
        <f>VLOOKUP($A28*100+L$3,Control!$A$13:$J$996,Control!$H$11)</f>
        <v>Tracy</v>
      </c>
      <c r="M28" s="40" t="str">
        <f>VLOOKUP($A28*100+M$3,Control!$A$13:$J$996,Control!$H$11)</f>
        <v>Tracy</v>
      </c>
    </row>
    <row r="29" spans="1:13">
      <c r="A29" s="17">
        <v>1946</v>
      </c>
      <c r="B29" s="40" t="str">
        <f>VLOOKUP($A29*100+B$3,Control!$A$13:$J$996,Control!$H$11)</f>
        <v>Tracy</v>
      </c>
      <c r="C29" s="40" t="str">
        <f>VLOOKUP($A29*100+C$3,Control!$A$13:$J$996,Control!$H$11)</f>
        <v>Tracy</v>
      </c>
      <c r="D29" s="40" t="str">
        <f>VLOOKUP($A29*100+D$3,Control!$A$13:$J$996,Control!$H$11)</f>
        <v>Tracy</v>
      </c>
      <c r="E29" s="40" t="str">
        <f>VLOOKUP($A29*100+E$3,Control!$A$13:$J$996,Control!$H$11)</f>
        <v>--</v>
      </c>
      <c r="F29" s="40" t="str">
        <f>VLOOKUP($A29*100+F$3,Control!$A$13:$J$996,Control!$H$11)</f>
        <v>--</v>
      </c>
      <c r="G29" s="40" t="str">
        <f>VLOOKUP($A29*100+G$3,Control!$A$13:$J$996,Control!$H$11)</f>
        <v>--</v>
      </c>
      <c r="H29" s="40" t="str">
        <f>VLOOKUP($A29*100+H$3,Control!$A$13:$J$996,Control!$H$11)</f>
        <v>PulseCap1</v>
      </c>
      <c r="I29" s="40" t="str">
        <f>VLOOKUP($A29*100+I$3,Control!$A$13:$J$996,Control!$H$11)</f>
        <v>PulseCap1</v>
      </c>
      <c r="J29" s="40" t="str">
        <f>VLOOKUP($A29*100+J$3,Control!$A$13:$J$996,Control!$H$11)</f>
        <v>EI Split</v>
      </c>
      <c r="K29" s="40" t="str">
        <f>VLOOKUP($A29*100+K$3,Control!$A$13:$J$996,Control!$H$11)</f>
        <v>Tracy</v>
      </c>
      <c r="L29" s="40" t="str">
        <f>VLOOKUP($A29*100+L$3,Control!$A$13:$J$996,Control!$H$11)</f>
        <v>Tracy</v>
      </c>
      <c r="M29" s="40" t="str">
        <f>VLOOKUP($A29*100+M$3,Control!$A$13:$J$996,Control!$H$11)</f>
        <v>Tracy</v>
      </c>
    </row>
    <row r="30" spans="1:13">
      <c r="A30" s="17">
        <v>1947</v>
      </c>
      <c r="B30" s="40" t="str">
        <f>VLOOKUP($A30*100+B$3,Control!$A$13:$J$996,Control!$H$11)</f>
        <v>Tracy</v>
      </c>
      <c r="C30" s="40" t="str">
        <f>VLOOKUP($A30*100+C$3,Control!$A$13:$J$996,Control!$H$11)</f>
        <v>Tracy</v>
      </c>
      <c r="D30" s="40" t="str">
        <f>VLOOKUP($A30*100+D$3,Control!$A$13:$J$996,Control!$H$11)</f>
        <v>Tracy</v>
      </c>
      <c r="E30" s="40" t="str">
        <f>VLOOKUP($A30*100+E$3,Control!$A$13:$J$996,Control!$H$11)</f>
        <v>--</v>
      </c>
      <c r="F30" s="40" t="str">
        <f>VLOOKUP($A30*100+F$3,Control!$A$13:$J$996,Control!$H$11)</f>
        <v>--</v>
      </c>
      <c r="G30" s="40" t="str">
        <f>VLOOKUP($A30*100+G$3,Control!$A$13:$J$996,Control!$H$11)</f>
        <v>--</v>
      </c>
      <c r="H30" s="40" t="str">
        <f>VLOOKUP($A30*100+H$3,Control!$A$13:$J$996,Control!$H$11)</f>
        <v>PulseCap1</v>
      </c>
      <c r="I30" s="40" t="str">
        <f>VLOOKUP($A30*100+I$3,Control!$A$13:$J$996,Control!$H$11)</f>
        <v>PulseCap1</v>
      </c>
      <c r="J30" s="40" t="str">
        <f>VLOOKUP($A30*100+J$3,Control!$A$13:$J$996,Control!$H$11)</f>
        <v>--</v>
      </c>
      <c r="K30" s="40" t="str">
        <f>VLOOKUP($A30*100+K$3,Control!$A$13:$J$996,Control!$H$11)</f>
        <v>Tracy</v>
      </c>
      <c r="L30" s="40" t="str">
        <f>VLOOKUP($A30*100+L$3,Control!$A$13:$J$996,Control!$H$11)</f>
        <v>Tracy</v>
      </c>
      <c r="M30" s="40" t="str">
        <f>VLOOKUP($A30*100+M$3,Control!$A$13:$J$996,Control!$H$11)</f>
        <v>--</v>
      </c>
    </row>
    <row r="31" spans="1:13">
      <c r="A31" s="17">
        <v>1948</v>
      </c>
      <c r="B31" s="40" t="str">
        <f>VLOOKUP($A31*100+B$3,Control!$A$13:$J$996,Control!$H$11)</f>
        <v>Tracy</v>
      </c>
      <c r="C31" s="40" t="str">
        <f>VLOOKUP($A31*100+C$3,Control!$A$13:$J$996,Control!$H$11)</f>
        <v>Tracy</v>
      </c>
      <c r="D31" s="40" t="str">
        <f>VLOOKUP($A31*100+D$3,Control!$A$13:$J$996,Control!$H$11)</f>
        <v>--</v>
      </c>
      <c r="E31" s="40" t="str">
        <f>VLOOKUP($A31*100+E$3,Control!$A$13:$J$996,Control!$H$11)</f>
        <v>--</v>
      </c>
      <c r="F31" s="40" t="str">
        <f>VLOOKUP($A31*100+F$3,Control!$A$13:$J$996,Control!$H$11)</f>
        <v>--</v>
      </c>
      <c r="G31" s="40" t="str">
        <f>VLOOKUP($A31*100+G$3,Control!$A$13:$J$996,Control!$H$11)</f>
        <v>--</v>
      </c>
      <c r="H31" s="40" t="str">
        <f>VLOOKUP($A31*100+H$3,Control!$A$13:$J$996,Control!$H$11)</f>
        <v>PulseCap1</v>
      </c>
      <c r="I31" s="40" t="str">
        <f>VLOOKUP($A31*100+I$3,Control!$A$13:$J$996,Control!$H$11)</f>
        <v>PulseCap1</v>
      </c>
      <c r="J31" s="40" t="str">
        <f>VLOOKUP($A31*100+J$3,Control!$A$13:$J$996,Control!$H$11)</f>
        <v>--</v>
      </c>
      <c r="K31" s="40" t="str">
        <f>VLOOKUP($A31*100+K$3,Control!$A$13:$J$996,Control!$H$11)</f>
        <v>Tracy</v>
      </c>
      <c r="L31" s="40" t="str">
        <f>VLOOKUP($A31*100+L$3,Control!$A$13:$J$996,Control!$H$11)</f>
        <v>Tracy</v>
      </c>
      <c r="M31" s="40" t="str">
        <f>VLOOKUP($A31*100+M$3,Control!$A$13:$J$996,Control!$H$11)</f>
        <v>Tracy</v>
      </c>
    </row>
    <row r="32" spans="1:13">
      <c r="A32" s="17">
        <v>1949</v>
      </c>
      <c r="B32" s="40" t="str">
        <f>VLOOKUP($A32*100+B$3,Control!$A$13:$J$996,Control!$H$11)</f>
        <v>Tracy</v>
      </c>
      <c r="C32" s="40" t="str">
        <f>VLOOKUP($A32*100+C$3,Control!$A$13:$J$996,Control!$H$11)</f>
        <v>--</v>
      </c>
      <c r="D32" s="40" t="str">
        <f>VLOOKUP($A32*100+D$3,Control!$A$13:$J$996,Control!$H$11)</f>
        <v>Tracy</v>
      </c>
      <c r="E32" s="40" t="str">
        <f>VLOOKUP($A32*100+E$3,Control!$A$13:$J$996,Control!$H$11)</f>
        <v>--</v>
      </c>
      <c r="F32" s="40" t="str">
        <f>VLOOKUP($A32*100+F$3,Control!$A$13:$J$996,Control!$H$11)</f>
        <v>--</v>
      </c>
      <c r="G32" s="40" t="str">
        <f>VLOOKUP($A32*100+G$3,Control!$A$13:$J$996,Control!$H$11)</f>
        <v>--</v>
      </c>
      <c r="H32" s="40" t="str">
        <f>VLOOKUP($A32*100+H$3,Control!$A$13:$J$996,Control!$H$11)</f>
        <v>PulseCap1</v>
      </c>
      <c r="I32" s="40" t="str">
        <f>VLOOKUP($A32*100+I$3,Control!$A$13:$J$996,Control!$H$11)</f>
        <v>PulseCap1</v>
      </c>
      <c r="J32" s="40" t="str">
        <f>VLOOKUP($A32*100+J$3,Control!$A$13:$J$996,Control!$H$11)</f>
        <v>--</v>
      </c>
      <c r="K32" s="40" t="str">
        <f>VLOOKUP($A32*100+K$3,Control!$A$13:$J$996,Control!$H$11)</f>
        <v>Tracy</v>
      </c>
      <c r="L32" s="40" t="str">
        <f>VLOOKUP($A32*100+L$3,Control!$A$13:$J$996,Control!$H$11)</f>
        <v>Tracy</v>
      </c>
      <c r="M32" s="40" t="str">
        <f>VLOOKUP($A32*100+M$3,Control!$A$13:$J$996,Control!$H$11)</f>
        <v>Tracy</v>
      </c>
    </row>
    <row r="33" spans="1:13">
      <c r="A33" s="17">
        <v>1950</v>
      </c>
      <c r="B33" s="40" t="str">
        <f>VLOOKUP($A33*100+B$3,Control!$A$13:$J$996,Control!$H$11)</f>
        <v>Tracy</v>
      </c>
      <c r="C33" s="40" t="str">
        <f>VLOOKUP($A33*100+C$3,Control!$A$13:$J$996,Control!$H$11)</f>
        <v>--</v>
      </c>
      <c r="D33" s="40" t="str">
        <f>VLOOKUP($A33*100+D$3,Control!$A$13:$J$996,Control!$H$11)</f>
        <v>Tracy</v>
      </c>
      <c r="E33" s="40" t="str">
        <f>VLOOKUP($A33*100+E$3,Control!$A$13:$J$996,Control!$H$11)</f>
        <v>--</v>
      </c>
      <c r="F33" s="40" t="str">
        <f>VLOOKUP($A33*100+F$3,Control!$A$13:$J$996,Control!$H$11)</f>
        <v>--</v>
      </c>
      <c r="G33" s="40" t="str">
        <f>VLOOKUP($A33*100+G$3,Control!$A$13:$J$996,Control!$H$11)</f>
        <v>--</v>
      </c>
      <c r="H33" s="40" t="str">
        <f>VLOOKUP($A33*100+H$3,Control!$A$13:$J$996,Control!$H$11)</f>
        <v>PulseCap1</v>
      </c>
      <c r="I33" s="40" t="str">
        <f>VLOOKUP($A33*100+I$3,Control!$A$13:$J$996,Control!$H$11)</f>
        <v>PulseCap1</v>
      </c>
      <c r="J33" s="40" t="str">
        <f>VLOOKUP($A33*100+J$3,Control!$A$13:$J$996,Control!$H$11)</f>
        <v>--</v>
      </c>
      <c r="K33" s="40" t="str">
        <f>VLOOKUP($A33*100+K$3,Control!$A$13:$J$996,Control!$H$11)</f>
        <v>Tracy</v>
      </c>
      <c r="L33" s="40" t="str">
        <f>VLOOKUP($A33*100+L$3,Control!$A$13:$J$996,Control!$H$11)</f>
        <v>Tracy</v>
      </c>
      <c r="M33" s="40" t="str">
        <f>VLOOKUP($A33*100+M$3,Control!$A$13:$J$996,Control!$H$11)</f>
        <v>Tracy</v>
      </c>
    </row>
    <row r="34" spans="1:13">
      <c r="A34" s="17">
        <v>1951</v>
      </c>
      <c r="B34" s="40" t="str">
        <f>VLOOKUP($A34*100+B$3,Control!$A$13:$J$996,Control!$H$11)</f>
        <v>--</v>
      </c>
      <c r="C34" s="40" t="str">
        <f>VLOOKUP($A34*100+C$3,Control!$A$13:$J$996,Control!$H$11)</f>
        <v>Tracy</v>
      </c>
      <c r="D34" s="40" t="str">
        <f>VLOOKUP($A34*100+D$3,Control!$A$13:$J$996,Control!$H$11)</f>
        <v>Tracy</v>
      </c>
      <c r="E34" s="40" t="str">
        <f>VLOOKUP($A34*100+E$3,Control!$A$13:$J$996,Control!$H$11)</f>
        <v>Tracy</v>
      </c>
      <c r="F34" s="40" t="str">
        <f>VLOOKUP($A34*100+F$3,Control!$A$13:$J$996,Control!$H$11)</f>
        <v>Tracy</v>
      </c>
      <c r="G34" s="40" t="str">
        <f>VLOOKUP($A34*100+G$3,Control!$A$13:$J$996,Control!$H$11)</f>
        <v>Storage</v>
      </c>
      <c r="H34" s="40" t="str">
        <f>VLOOKUP($A34*100+H$3,Control!$A$13:$J$996,Control!$H$11)</f>
        <v>PulseCap1</v>
      </c>
      <c r="I34" s="40" t="str">
        <f>VLOOKUP($A34*100+I$3,Control!$A$13:$J$996,Control!$H$11)</f>
        <v>PulseCap1</v>
      </c>
      <c r="J34" s="40" t="str">
        <f>VLOOKUP($A34*100+J$3,Control!$A$13:$J$996,Control!$H$11)</f>
        <v>EI Split</v>
      </c>
      <c r="K34" s="40" t="str">
        <f>VLOOKUP($A34*100+K$3,Control!$A$13:$J$996,Control!$H$11)</f>
        <v>--</v>
      </c>
      <c r="L34" s="40" t="str">
        <f>VLOOKUP($A34*100+L$3,Control!$A$13:$J$996,Control!$H$11)</f>
        <v>Tracy</v>
      </c>
      <c r="M34" s="40" t="str">
        <f>VLOOKUP($A34*100+M$3,Control!$A$13:$J$996,Control!$H$11)</f>
        <v>Tracy</v>
      </c>
    </row>
    <row r="35" spans="1:13">
      <c r="A35" s="17">
        <v>1952</v>
      </c>
      <c r="B35" s="40" t="str">
        <f>VLOOKUP($A35*100+B$3,Control!$A$13:$J$996,Control!$H$11)</f>
        <v>Tracy</v>
      </c>
      <c r="C35" s="40" t="str">
        <f>VLOOKUP($A35*100+C$3,Control!$A$13:$J$996,Control!$H$11)</f>
        <v>Tracy</v>
      </c>
      <c r="D35" s="40" t="str">
        <f>VLOOKUP($A35*100+D$3,Control!$A$13:$J$996,Control!$H$11)</f>
        <v>--</v>
      </c>
      <c r="E35" s="40" t="str">
        <f>VLOOKUP($A35*100+E$3,Control!$A$13:$J$996,Control!$H$11)</f>
        <v>Tracy</v>
      </c>
      <c r="F35" s="40" t="str">
        <f>VLOOKUP($A35*100+F$3,Control!$A$13:$J$996,Control!$H$11)</f>
        <v>--</v>
      </c>
      <c r="G35" s="40" t="str">
        <f>VLOOKUP($A35*100+G$3,Control!$A$13:$J$996,Control!$H$11)</f>
        <v>Tracy</v>
      </c>
      <c r="H35" s="40" t="str">
        <f>VLOOKUP($A35*100+H$3,Control!$A$13:$J$996,Control!$H$11)</f>
        <v>PulseCap1</v>
      </c>
      <c r="I35" s="40" t="str">
        <f>VLOOKUP($A35*100+I$3,Control!$A$13:$J$996,Control!$H$11)</f>
        <v>PulseCap1</v>
      </c>
      <c r="J35" s="40" t="str">
        <f>VLOOKUP($A35*100+J$3,Control!$A$13:$J$996,Control!$H$11)</f>
        <v>Tracy</v>
      </c>
      <c r="K35" s="40" t="str">
        <f>VLOOKUP($A35*100+K$3,Control!$A$13:$J$996,Control!$H$11)</f>
        <v>Tracy</v>
      </c>
      <c r="L35" s="40" t="str">
        <f>VLOOKUP($A35*100+L$3,Control!$A$13:$J$996,Control!$H$11)</f>
        <v>Tracy</v>
      </c>
      <c r="M35" s="40" t="str">
        <f>VLOOKUP($A35*100+M$3,Control!$A$13:$J$996,Control!$H$11)</f>
        <v>--</v>
      </c>
    </row>
    <row r="36" spans="1:13">
      <c r="A36" s="17">
        <v>1953</v>
      </c>
      <c r="B36" s="40" t="str">
        <f>VLOOKUP($A36*100+B$3,Control!$A$13:$J$996,Control!$H$11)</f>
        <v>--</v>
      </c>
      <c r="C36" s="40" t="str">
        <f>VLOOKUP($A36*100+C$3,Control!$A$13:$J$996,Control!$H$11)</f>
        <v>Tracy</v>
      </c>
      <c r="D36" s="40" t="str">
        <f>VLOOKUP($A36*100+D$3,Control!$A$13:$J$996,Control!$H$11)</f>
        <v>Tracy</v>
      </c>
      <c r="E36" s="40" t="str">
        <f>VLOOKUP($A36*100+E$3,Control!$A$13:$J$996,Control!$H$11)</f>
        <v>--</v>
      </c>
      <c r="F36" s="40" t="str">
        <f>VLOOKUP($A36*100+F$3,Control!$A$13:$J$996,Control!$H$11)</f>
        <v>--</v>
      </c>
      <c r="G36" s="40" t="str">
        <f>VLOOKUP($A36*100+G$3,Control!$A$13:$J$996,Control!$H$11)</f>
        <v>--</v>
      </c>
      <c r="H36" s="40" t="str">
        <f>VLOOKUP($A36*100+H$3,Control!$A$13:$J$996,Control!$H$11)</f>
        <v>PulseCap1</v>
      </c>
      <c r="I36" s="40" t="str">
        <f>VLOOKUP($A36*100+I$3,Control!$A$13:$J$996,Control!$H$11)</f>
        <v>PulseCap1</v>
      </c>
      <c r="J36" s="40" t="str">
        <f>VLOOKUP($A36*100+J$3,Control!$A$13:$J$996,Control!$H$11)</f>
        <v>--</v>
      </c>
      <c r="K36" s="40" t="str">
        <f>VLOOKUP($A36*100+K$3,Control!$A$13:$J$996,Control!$H$11)</f>
        <v>Tracy</v>
      </c>
      <c r="L36" s="40" t="str">
        <f>VLOOKUP($A36*100+L$3,Control!$A$13:$J$996,Control!$H$11)</f>
        <v>Tracy</v>
      </c>
      <c r="M36" s="40" t="str">
        <f>VLOOKUP($A36*100+M$3,Control!$A$13:$J$996,Control!$H$11)</f>
        <v>Tracy</v>
      </c>
    </row>
    <row r="37" spans="1:13">
      <c r="A37" s="17">
        <v>1954</v>
      </c>
      <c r="B37" s="40" t="str">
        <f>VLOOKUP($A37*100+B$3,Control!$A$13:$J$996,Control!$H$11)</f>
        <v>--</v>
      </c>
      <c r="C37" s="40" t="str">
        <f>VLOOKUP($A37*100+C$3,Control!$A$13:$J$996,Control!$H$11)</f>
        <v>--</v>
      </c>
      <c r="D37" s="40" t="str">
        <f>VLOOKUP($A37*100+D$3,Control!$A$13:$J$996,Control!$H$11)</f>
        <v>Tracy</v>
      </c>
      <c r="E37" s="40" t="str">
        <f>VLOOKUP($A37*100+E$3,Control!$A$13:$J$996,Control!$H$11)</f>
        <v>--</v>
      </c>
      <c r="F37" s="40" t="str">
        <f>VLOOKUP($A37*100+F$3,Control!$A$13:$J$996,Control!$H$11)</f>
        <v>--</v>
      </c>
      <c r="G37" s="40" t="str">
        <f>VLOOKUP($A37*100+G$3,Control!$A$13:$J$996,Control!$H$11)</f>
        <v>--</v>
      </c>
      <c r="H37" s="40" t="str">
        <f>VLOOKUP($A37*100+H$3,Control!$A$13:$J$996,Control!$H$11)</f>
        <v>PulseCap1</v>
      </c>
      <c r="I37" s="40" t="str">
        <f>VLOOKUP($A37*100+I$3,Control!$A$13:$J$996,Control!$H$11)</f>
        <v>PulseCap1</v>
      </c>
      <c r="J37" s="40" t="str">
        <f>VLOOKUP($A37*100+J$3,Control!$A$13:$J$996,Control!$H$11)</f>
        <v>--</v>
      </c>
      <c r="K37" s="40" t="str">
        <f>VLOOKUP($A37*100+K$3,Control!$A$13:$J$996,Control!$H$11)</f>
        <v>--</v>
      </c>
      <c r="L37" s="40" t="str">
        <f>VLOOKUP($A37*100+L$3,Control!$A$13:$J$996,Control!$H$11)</f>
        <v>Tracy</v>
      </c>
      <c r="M37" s="40" t="str">
        <f>VLOOKUP($A37*100+M$3,Control!$A$13:$J$996,Control!$H$11)</f>
        <v>Tracy</v>
      </c>
    </row>
    <row r="38" spans="1:13">
      <c r="A38" s="17">
        <v>1955</v>
      </c>
      <c r="B38" s="40" t="str">
        <f>VLOOKUP($A38*100+B$3,Control!$A$13:$J$996,Control!$H$11)</f>
        <v>--</v>
      </c>
      <c r="C38" s="40" t="str">
        <f>VLOOKUP($A38*100+C$3,Control!$A$13:$J$996,Control!$H$11)</f>
        <v>Tracy</v>
      </c>
      <c r="D38" s="40" t="str">
        <f>VLOOKUP($A38*100+D$3,Control!$A$13:$J$996,Control!$H$11)</f>
        <v>Tracy</v>
      </c>
      <c r="E38" s="40" t="str">
        <f>VLOOKUP($A38*100+E$3,Control!$A$13:$J$996,Control!$H$11)</f>
        <v>--</v>
      </c>
      <c r="F38" s="40" t="str">
        <f>VLOOKUP($A38*100+F$3,Control!$A$13:$J$996,Control!$H$11)</f>
        <v>--</v>
      </c>
      <c r="G38" s="40" t="str">
        <f>VLOOKUP($A38*100+G$3,Control!$A$13:$J$996,Control!$H$11)</f>
        <v>--</v>
      </c>
      <c r="H38" s="40" t="str">
        <f>VLOOKUP($A38*100+H$3,Control!$A$13:$J$996,Control!$H$11)</f>
        <v>PulseCap1</v>
      </c>
      <c r="I38" s="40" t="str">
        <f>VLOOKUP($A38*100+I$3,Control!$A$13:$J$996,Control!$H$11)</f>
        <v>PulseCap1</v>
      </c>
      <c r="J38" s="40" t="str">
        <f>VLOOKUP($A38*100+J$3,Control!$A$13:$J$996,Control!$H$11)</f>
        <v>T. Min</v>
      </c>
      <c r="K38" s="40" t="str">
        <f>VLOOKUP($A38*100+K$3,Control!$A$13:$J$996,Control!$H$11)</f>
        <v>Tracy</v>
      </c>
      <c r="L38" s="40" t="str">
        <f>VLOOKUP($A38*100+L$3,Control!$A$13:$J$996,Control!$H$11)</f>
        <v>--</v>
      </c>
      <c r="M38" s="40" t="str">
        <f>VLOOKUP($A38*100+M$3,Control!$A$13:$J$996,Control!$H$11)</f>
        <v>Tracy</v>
      </c>
    </row>
    <row r="39" spans="1:13">
      <c r="A39" s="17">
        <v>1956</v>
      </c>
      <c r="B39" s="40" t="str">
        <f>VLOOKUP($A39*100+B$3,Control!$A$13:$J$996,Control!$H$11)</f>
        <v>--</v>
      </c>
      <c r="C39" s="40" t="str">
        <f>VLOOKUP($A39*100+C$3,Control!$A$13:$J$996,Control!$H$11)</f>
        <v>Tracy</v>
      </c>
      <c r="D39" s="40" t="str">
        <f>VLOOKUP($A39*100+D$3,Control!$A$13:$J$996,Control!$H$11)</f>
        <v>Tracy</v>
      </c>
      <c r="E39" s="40" t="str">
        <f>VLOOKUP($A39*100+E$3,Control!$A$13:$J$996,Control!$H$11)</f>
        <v>Tracy</v>
      </c>
      <c r="F39" s="40" t="str">
        <f>VLOOKUP($A39*100+F$3,Control!$A$13:$J$996,Control!$H$11)</f>
        <v>Tracy</v>
      </c>
      <c r="G39" s="40" t="str">
        <f>VLOOKUP($A39*100+G$3,Control!$A$13:$J$996,Control!$H$11)</f>
        <v>Storage</v>
      </c>
      <c r="H39" s="40" t="str">
        <f>VLOOKUP($A39*100+H$3,Control!$A$13:$J$996,Control!$H$11)</f>
        <v>PulseCap1</v>
      </c>
      <c r="I39" s="40" t="str">
        <f>VLOOKUP($A39*100+I$3,Control!$A$13:$J$996,Control!$H$11)</f>
        <v>PulseCap1</v>
      </c>
      <c r="J39" s="40" t="str">
        <f>VLOOKUP($A39*100+J$3,Control!$A$13:$J$996,Control!$H$11)</f>
        <v>--</v>
      </c>
      <c r="K39" s="40" t="str">
        <f>VLOOKUP($A39*100+K$3,Control!$A$13:$J$996,Control!$H$11)</f>
        <v>Tracy</v>
      </c>
      <c r="L39" s="40" t="str">
        <f>VLOOKUP($A39*100+L$3,Control!$A$13:$J$996,Control!$H$11)</f>
        <v>Tracy</v>
      </c>
      <c r="M39" s="40" t="str">
        <f>VLOOKUP($A39*100+M$3,Control!$A$13:$J$996,Control!$H$11)</f>
        <v>Tracy</v>
      </c>
    </row>
    <row r="40" spans="1:13">
      <c r="A40" s="17">
        <v>1957</v>
      </c>
      <c r="B40" s="40" t="str">
        <f>VLOOKUP($A40*100+B$3,Control!$A$13:$J$996,Control!$H$11)</f>
        <v>Tracy</v>
      </c>
      <c r="C40" s="40" t="str">
        <f>VLOOKUP($A40*100+C$3,Control!$A$13:$J$996,Control!$H$11)</f>
        <v>--</v>
      </c>
      <c r="D40" s="40" t="str">
        <f>VLOOKUP($A40*100+D$3,Control!$A$13:$J$996,Control!$H$11)</f>
        <v>Tracy</v>
      </c>
      <c r="E40" s="40" t="str">
        <f>VLOOKUP($A40*100+E$3,Control!$A$13:$J$996,Control!$H$11)</f>
        <v>--</v>
      </c>
      <c r="F40" s="40" t="str">
        <f>VLOOKUP($A40*100+F$3,Control!$A$13:$J$996,Control!$H$11)</f>
        <v>--</v>
      </c>
      <c r="G40" s="40" t="str">
        <f>VLOOKUP($A40*100+G$3,Control!$A$13:$J$996,Control!$H$11)</f>
        <v>--</v>
      </c>
      <c r="H40" s="40" t="str">
        <f>VLOOKUP($A40*100+H$3,Control!$A$13:$J$996,Control!$H$11)</f>
        <v>PulseCap1</v>
      </c>
      <c r="I40" s="40" t="str">
        <f>VLOOKUP($A40*100+I$3,Control!$A$13:$J$996,Control!$H$11)</f>
        <v>PulseCap1</v>
      </c>
      <c r="J40" s="40" t="str">
        <f>VLOOKUP($A40*100+J$3,Control!$A$13:$J$996,Control!$H$11)</f>
        <v>--</v>
      </c>
      <c r="K40" s="40" t="str">
        <f>VLOOKUP($A40*100+K$3,Control!$A$13:$J$996,Control!$H$11)</f>
        <v>Tracy</v>
      </c>
      <c r="L40" s="40" t="str">
        <f>VLOOKUP($A40*100+L$3,Control!$A$13:$J$996,Control!$H$11)</f>
        <v>Tracy</v>
      </c>
      <c r="M40" s="40" t="str">
        <f>VLOOKUP($A40*100+M$3,Control!$A$13:$J$996,Control!$H$11)</f>
        <v>Tracy</v>
      </c>
    </row>
    <row r="41" spans="1:13">
      <c r="A41" s="17">
        <v>1958</v>
      </c>
      <c r="B41" s="40" t="str">
        <f>VLOOKUP($A41*100+B$3,Control!$A$13:$J$996,Control!$H$11)</f>
        <v>Tracy</v>
      </c>
      <c r="C41" s="40" t="str">
        <f>VLOOKUP($A41*100+C$3,Control!$A$13:$J$996,Control!$H$11)</f>
        <v>Tracy</v>
      </c>
      <c r="D41" s="40" t="str">
        <f>VLOOKUP($A41*100+D$3,Control!$A$13:$J$996,Control!$H$11)</f>
        <v>--</v>
      </c>
      <c r="E41" s="40" t="str">
        <f>VLOOKUP($A41*100+E$3,Control!$A$13:$J$996,Control!$H$11)</f>
        <v>--</v>
      </c>
      <c r="F41" s="40" t="str">
        <f>VLOOKUP($A41*100+F$3,Control!$A$13:$J$996,Control!$H$11)</f>
        <v>--</v>
      </c>
      <c r="G41" s="40" t="str">
        <f>VLOOKUP($A41*100+G$3,Control!$A$13:$J$996,Control!$H$11)</f>
        <v>Storage</v>
      </c>
      <c r="H41" s="40" t="str">
        <f>VLOOKUP($A41*100+H$3,Control!$A$13:$J$996,Control!$H$11)</f>
        <v>PulseCap1</v>
      </c>
      <c r="I41" s="40" t="str">
        <f>VLOOKUP($A41*100+I$3,Control!$A$13:$J$996,Control!$H$11)</f>
        <v>--</v>
      </c>
      <c r="J41" s="40" t="str">
        <f>VLOOKUP($A41*100+J$3,Control!$A$13:$J$996,Control!$H$11)</f>
        <v>Tracy</v>
      </c>
      <c r="K41" s="40" t="str">
        <f>VLOOKUP($A41*100+K$3,Control!$A$13:$J$996,Control!$H$11)</f>
        <v>Tracy</v>
      </c>
      <c r="L41" s="40" t="str">
        <f>VLOOKUP($A41*100+L$3,Control!$A$13:$J$996,Control!$H$11)</f>
        <v>Tracy</v>
      </c>
      <c r="M41" s="40" t="str">
        <f>VLOOKUP($A41*100+M$3,Control!$A$13:$J$996,Control!$H$11)</f>
        <v>Tracy</v>
      </c>
    </row>
    <row r="42" spans="1:13">
      <c r="A42" s="17">
        <v>1959</v>
      </c>
      <c r="B42" s="40" t="str">
        <f>VLOOKUP($A42*100+B$3,Control!$A$13:$J$996,Control!$H$11)</f>
        <v>--</v>
      </c>
      <c r="C42" s="40" t="str">
        <f>VLOOKUP($A42*100+C$3,Control!$A$13:$J$996,Control!$H$11)</f>
        <v>--</v>
      </c>
      <c r="D42" s="40" t="str">
        <f>VLOOKUP($A42*100+D$3,Control!$A$13:$J$996,Control!$H$11)</f>
        <v>Tracy</v>
      </c>
      <c r="E42" s="40" t="str">
        <f>VLOOKUP($A42*100+E$3,Control!$A$13:$J$996,Control!$H$11)</f>
        <v>--</v>
      </c>
      <c r="F42" s="40" t="str">
        <f>VLOOKUP($A42*100+F$3,Control!$A$13:$J$996,Control!$H$11)</f>
        <v>--</v>
      </c>
      <c r="G42" s="40" t="str">
        <f>VLOOKUP($A42*100+G$3,Control!$A$13:$J$996,Control!$H$11)</f>
        <v>--</v>
      </c>
      <c r="H42" s="40" t="str">
        <f>VLOOKUP($A42*100+H$3,Control!$A$13:$J$996,Control!$H$11)</f>
        <v>PulseCap1</v>
      </c>
      <c r="I42" s="40" t="str">
        <f>VLOOKUP($A42*100+I$3,Control!$A$13:$J$996,Control!$H$11)</f>
        <v>PulseCap1</v>
      </c>
      <c r="J42" s="40" t="str">
        <f>VLOOKUP($A42*100+J$3,Control!$A$13:$J$996,Control!$H$11)</f>
        <v>--</v>
      </c>
      <c r="K42" s="40" t="str">
        <f>VLOOKUP($A42*100+K$3,Control!$A$13:$J$996,Control!$H$11)</f>
        <v>--</v>
      </c>
      <c r="L42" s="40" t="str">
        <f>VLOOKUP($A42*100+L$3,Control!$A$13:$J$996,Control!$H$11)</f>
        <v>Tracy</v>
      </c>
      <c r="M42" s="40" t="str">
        <f>VLOOKUP($A42*100+M$3,Control!$A$13:$J$996,Control!$H$11)</f>
        <v>Tracy</v>
      </c>
    </row>
    <row r="43" spans="1:13">
      <c r="A43" s="17">
        <v>1960</v>
      </c>
      <c r="B43" s="40" t="str">
        <f>VLOOKUP($A43*100+B$3,Control!$A$13:$J$996,Control!$H$11)</f>
        <v>--</v>
      </c>
      <c r="C43" s="40" t="str">
        <f>VLOOKUP($A43*100+C$3,Control!$A$13:$J$996,Control!$H$11)</f>
        <v>--</v>
      </c>
      <c r="D43" s="40" t="str">
        <f>VLOOKUP($A43*100+D$3,Control!$A$13:$J$996,Control!$H$11)</f>
        <v>--</v>
      </c>
      <c r="E43" s="40" t="str">
        <f>VLOOKUP($A43*100+E$3,Control!$A$13:$J$996,Control!$H$11)</f>
        <v>--</v>
      </c>
      <c r="F43" s="40" t="str">
        <f>VLOOKUP($A43*100+F$3,Control!$A$13:$J$996,Control!$H$11)</f>
        <v>--</v>
      </c>
      <c r="G43" s="40" t="str">
        <f>VLOOKUP($A43*100+G$3,Control!$A$13:$J$996,Control!$H$11)</f>
        <v>--</v>
      </c>
      <c r="H43" s="40" t="str">
        <f>VLOOKUP($A43*100+H$3,Control!$A$13:$J$996,Control!$H$11)</f>
        <v>PulseCap1</v>
      </c>
      <c r="I43" s="40" t="str">
        <f>VLOOKUP($A43*100+I$3,Control!$A$13:$J$996,Control!$H$11)</f>
        <v>PulseCap1</v>
      </c>
      <c r="J43" s="40" t="str">
        <f>VLOOKUP($A43*100+J$3,Control!$A$13:$J$996,Control!$H$11)</f>
        <v>--</v>
      </c>
      <c r="K43" s="40" t="str">
        <f>VLOOKUP($A43*100+K$3,Control!$A$13:$J$996,Control!$H$11)</f>
        <v>Tracy</v>
      </c>
      <c r="L43" s="40" t="str">
        <f>VLOOKUP($A43*100+L$3,Control!$A$13:$J$996,Control!$H$11)</f>
        <v>Tracy</v>
      </c>
      <c r="M43" s="40" t="str">
        <f>VLOOKUP($A43*100+M$3,Control!$A$13:$J$996,Control!$H$11)</f>
        <v>Tracy</v>
      </c>
    </row>
    <row r="44" spans="1:13">
      <c r="A44" s="17">
        <v>1961</v>
      </c>
      <c r="B44" s="40" t="str">
        <f>VLOOKUP($A44*100+B$3,Control!$A$13:$J$996,Control!$H$11)</f>
        <v>--</v>
      </c>
      <c r="C44" s="40" t="str">
        <f>VLOOKUP($A44*100+C$3,Control!$A$13:$J$996,Control!$H$11)</f>
        <v>Tracy</v>
      </c>
      <c r="D44" s="40" t="str">
        <f>VLOOKUP($A44*100+D$3,Control!$A$13:$J$996,Control!$H$11)</f>
        <v>--</v>
      </c>
      <c r="E44" s="40" t="str">
        <f>VLOOKUP($A44*100+E$3,Control!$A$13:$J$996,Control!$H$11)</f>
        <v>--</v>
      </c>
      <c r="F44" s="40" t="str">
        <f>VLOOKUP($A44*100+F$3,Control!$A$13:$J$996,Control!$H$11)</f>
        <v>--</v>
      </c>
      <c r="G44" s="40" t="str">
        <f>VLOOKUP($A44*100+G$3,Control!$A$13:$J$996,Control!$H$11)</f>
        <v>--</v>
      </c>
      <c r="H44" s="40" t="str">
        <f>VLOOKUP($A44*100+H$3,Control!$A$13:$J$996,Control!$H$11)</f>
        <v>PulseCap1</v>
      </c>
      <c r="I44" s="40" t="str">
        <f>VLOOKUP($A44*100+I$3,Control!$A$13:$J$996,Control!$H$11)</f>
        <v>PulseCap1</v>
      </c>
      <c r="J44" s="40" t="str">
        <f>VLOOKUP($A44*100+J$3,Control!$A$13:$J$996,Control!$H$11)</f>
        <v>T. Min</v>
      </c>
      <c r="K44" s="40" t="str">
        <f>VLOOKUP($A44*100+K$3,Control!$A$13:$J$996,Control!$H$11)</f>
        <v>Tracy</v>
      </c>
      <c r="L44" s="40" t="str">
        <f>VLOOKUP($A44*100+L$3,Control!$A$13:$J$996,Control!$H$11)</f>
        <v>Tracy</v>
      </c>
      <c r="M44" s="40" t="str">
        <f>VLOOKUP($A44*100+M$3,Control!$A$13:$J$996,Control!$H$11)</f>
        <v>--</v>
      </c>
    </row>
    <row r="45" spans="1:13">
      <c r="A45" s="17">
        <v>1962</v>
      </c>
      <c r="B45" s="40" t="str">
        <f>VLOOKUP($A45*100+B$3,Control!$A$13:$J$996,Control!$H$11)</f>
        <v>EI Split</v>
      </c>
      <c r="C45" s="40" t="str">
        <f>VLOOKUP($A45*100+C$3,Control!$A$13:$J$996,Control!$H$11)</f>
        <v>--</v>
      </c>
      <c r="D45" s="40" t="str">
        <f>VLOOKUP($A45*100+D$3,Control!$A$13:$J$996,Control!$H$11)</f>
        <v>--</v>
      </c>
      <c r="E45" s="40" t="str">
        <f>VLOOKUP($A45*100+E$3,Control!$A$13:$J$996,Control!$H$11)</f>
        <v>--</v>
      </c>
      <c r="F45" s="40" t="str">
        <f>VLOOKUP($A45*100+F$3,Control!$A$13:$J$996,Control!$H$11)</f>
        <v>--</v>
      </c>
      <c r="G45" s="40" t="str">
        <f>VLOOKUP($A45*100+G$3,Control!$A$13:$J$996,Control!$H$11)</f>
        <v>--</v>
      </c>
      <c r="H45" s="40" t="str">
        <f>VLOOKUP($A45*100+H$3,Control!$A$13:$J$996,Control!$H$11)</f>
        <v>PulseCap1</v>
      </c>
      <c r="I45" s="40" t="str">
        <f>VLOOKUP($A45*100+I$3,Control!$A$13:$J$996,Control!$H$11)</f>
        <v>PulseCap1</v>
      </c>
      <c r="J45" s="40" t="str">
        <f>VLOOKUP($A45*100+J$3,Control!$A$13:$J$996,Control!$H$11)</f>
        <v>--</v>
      </c>
      <c r="K45" s="40" t="str">
        <f>VLOOKUP($A45*100+K$3,Control!$A$13:$J$996,Control!$H$11)</f>
        <v>--</v>
      </c>
      <c r="L45" s="40" t="str">
        <f>VLOOKUP($A45*100+L$3,Control!$A$13:$J$996,Control!$H$11)</f>
        <v>Tracy</v>
      </c>
      <c r="M45" s="40" t="str">
        <f>VLOOKUP($A45*100+M$3,Control!$A$13:$J$996,Control!$H$11)</f>
        <v>Tracy</v>
      </c>
    </row>
    <row r="46" spans="1:13">
      <c r="A46" s="17">
        <v>1963</v>
      </c>
      <c r="B46" s="40" t="str">
        <f>VLOOKUP($A46*100+B$3,Control!$A$13:$J$996,Control!$H$11)</f>
        <v>Tracy</v>
      </c>
      <c r="C46" s="40" t="str">
        <f>VLOOKUP($A46*100+C$3,Control!$A$13:$J$996,Control!$H$11)</f>
        <v>Tracy</v>
      </c>
      <c r="D46" s="40" t="str">
        <f>VLOOKUP($A46*100+D$3,Control!$A$13:$J$996,Control!$H$11)</f>
        <v>--</v>
      </c>
      <c r="E46" s="40" t="str">
        <f>VLOOKUP($A46*100+E$3,Control!$A$13:$J$996,Control!$H$11)</f>
        <v>--</v>
      </c>
      <c r="F46" s="40" t="str">
        <f>VLOOKUP($A46*100+F$3,Control!$A$13:$J$996,Control!$H$11)</f>
        <v>--</v>
      </c>
      <c r="G46" s="40" t="str">
        <f>VLOOKUP($A46*100+G$3,Control!$A$13:$J$996,Control!$H$11)</f>
        <v>PulseCap3</v>
      </c>
      <c r="H46" s="40" t="str">
        <f>VLOOKUP($A46*100+H$3,Control!$A$13:$J$996,Control!$H$11)</f>
        <v>PulseCap1</v>
      </c>
      <c r="I46" s="40" t="str">
        <f>VLOOKUP($A46*100+I$3,Control!$A$13:$J$996,Control!$H$11)</f>
        <v>PulseCap1</v>
      </c>
      <c r="J46" s="40" t="str">
        <f>VLOOKUP($A46*100+J$3,Control!$A$13:$J$996,Control!$H$11)</f>
        <v>--</v>
      </c>
      <c r="K46" s="40" t="str">
        <f>VLOOKUP($A46*100+K$3,Control!$A$13:$J$996,Control!$H$11)</f>
        <v>Tracy</v>
      </c>
      <c r="L46" s="40" t="str">
        <f>VLOOKUP($A46*100+L$3,Control!$A$13:$J$996,Control!$H$11)</f>
        <v>Tracy</v>
      </c>
      <c r="M46" s="40" t="str">
        <f>VLOOKUP($A46*100+M$3,Control!$A$13:$J$996,Control!$H$11)</f>
        <v>Tracy</v>
      </c>
    </row>
    <row r="47" spans="1:13">
      <c r="A47" s="17">
        <v>1964</v>
      </c>
      <c r="B47" s="40" t="str">
        <f>VLOOKUP($A47*100+B$3,Control!$A$13:$J$996,Control!$H$11)</f>
        <v>--</v>
      </c>
      <c r="C47" s="40" t="str">
        <f>VLOOKUP($A47*100+C$3,Control!$A$13:$J$996,Control!$H$11)</f>
        <v>Tracy</v>
      </c>
      <c r="D47" s="40" t="str">
        <f>VLOOKUP($A47*100+D$3,Control!$A$13:$J$996,Control!$H$11)</f>
        <v>Tracy</v>
      </c>
      <c r="E47" s="40" t="str">
        <f>VLOOKUP($A47*100+E$3,Control!$A$13:$J$996,Control!$H$11)</f>
        <v>--</v>
      </c>
      <c r="F47" s="40" t="str">
        <f>VLOOKUP($A47*100+F$3,Control!$A$13:$J$996,Control!$H$11)</f>
        <v>EI Split</v>
      </c>
      <c r="G47" s="40" t="str">
        <f>VLOOKUP($A47*100+G$3,Control!$A$13:$J$996,Control!$H$11)</f>
        <v>--</v>
      </c>
      <c r="H47" s="40" t="str">
        <f>VLOOKUP($A47*100+H$3,Control!$A$13:$J$996,Control!$H$11)</f>
        <v>PulseCap1</v>
      </c>
      <c r="I47" s="40" t="str">
        <f>VLOOKUP($A47*100+I$3,Control!$A$13:$J$996,Control!$H$11)</f>
        <v>PulseCap1</v>
      </c>
      <c r="J47" s="40" t="str">
        <f>VLOOKUP($A47*100+J$3,Control!$A$13:$J$996,Control!$H$11)</f>
        <v>T. Min</v>
      </c>
      <c r="K47" s="40" t="str">
        <f>VLOOKUP($A47*100+K$3,Control!$A$13:$J$996,Control!$H$11)</f>
        <v>Tracy</v>
      </c>
      <c r="L47" s="40" t="str">
        <f>VLOOKUP($A47*100+L$3,Control!$A$13:$J$996,Control!$H$11)</f>
        <v>Tracy</v>
      </c>
      <c r="M47" s="40" t="str">
        <f>VLOOKUP($A47*100+M$3,Control!$A$13:$J$996,Control!$H$11)</f>
        <v>Tracy</v>
      </c>
    </row>
    <row r="48" spans="1:13">
      <c r="A48" s="17">
        <v>1965</v>
      </c>
      <c r="B48" s="40" t="str">
        <f>VLOOKUP($A48*100+B$3,Control!$A$13:$J$996,Control!$H$11)</f>
        <v>Tracy</v>
      </c>
      <c r="C48" s="40" t="str">
        <f>VLOOKUP($A48*100+C$3,Control!$A$13:$J$996,Control!$H$11)</f>
        <v>--</v>
      </c>
      <c r="D48" s="40" t="str">
        <f>VLOOKUP($A48*100+D$3,Control!$A$13:$J$996,Control!$H$11)</f>
        <v>--</v>
      </c>
      <c r="E48" s="40" t="str">
        <f>VLOOKUP($A48*100+E$3,Control!$A$13:$J$996,Control!$H$11)</f>
        <v>Tracy</v>
      </c>
      <c r="F48" s="40" t="str">
        <f>VLOOKUP($A48*100+F$3,Control!$A$13:$J$996,Control!$H$11)</f>
        <v>Tracy</v>
      </c>
      <c r="G48" s="40" t="str">
        <f>VLOOKUP($A48*100+G$3,Control!$A$13:$J$996,Control!$H$11)</f>
        <v>Storage</v>
      </c>
      <c r="H48" s="40" t="str">
        <f>VLOOKUP($A48*100+H$3,Control!$A$13:$J$996,Control!$H$11)</f>
        <v>PulseCap1</v>
      </c>
      <c r="I48" s="40" t="str">
        <f>VLOOKUP($A48*100+I$3,Control!$A$13:$J$996,Control!$H$11)</f>
        <v>PulseCap1</v>
      </c>
      <c r="J48" s="40" t="str">
        <f>VLOOKUP($A48*100+J$3,Control!$A$13:$J$996,Control!$H$11)</f>
        <v>--</v>
      </c>
      <c r="K48" s="40" t="str">
        <f>VLOOKUP($A48*100+K$3,Control!$A$13:$J$996,Control!$H$11)</f>
        <v>Tracy</v>
      </c>
      <c r="L48" s="40" t="str">
        <f>VLOOKUP($A48*100+L$3,Control!$A$13:$J$996,Control!$H$11)</f>
        <v>Tracy</v>
      </c>
      <c r="M48" s="40" t="str">
        <f>VLOOKUP($A48*100+M$3,Control!$A$13:$J$996,Control!$H$11)</f>
        <v>Tracy</v>
      </c>
    </row>
    <row r="49" spans="1:13">
      <c r="A49" s="17">
        <v>1966</v>
      </c>
      <c r="B49" s="40" t="str">
        <f>VLOOKUP($A49*100+B$3,Control!$A$13:$J$996,Control!$H$11)</f>
        <v>--</v>
      </c>
      <c r="C49" s="40" t="str">
        <f>VLOOKUP($A49*100+C$3,Control!$A$13:$J$996,Control!$H$11)</f>
        <v>Tracy</v>
      </c>
      <c r="D49" s="40" t="str">
        <f>VLOOKUP($A49*100+D$3,Control!$A$13:$J$996,Control!$H$11)</f>
        <v>Tracy</v>
      </c>
      <c r="E49" s="40" t="str">
        <f>VLOOKUP($A49*100+E$3,Control!$A$13:$J$996,Control!$H$11)</f>
        <v>--</v>
      </c>
      <c r="F49" s="40" t="str">
        <f>VLOOKUP($A49*100+F$3,Control!$A$13:$J$996,Control!$H$11)</f>
        <v>--</v>
      </c>
      <c r="G49" s="40" t="str">
        <f>VLOOKUP($A49*100+G$3,Control!$A$13:$J$996,Control!$H$11)</f>
        <v>--</v>
      </c>
      <c r="H49" s="40" t="str">
        <f>VLOOKUP($A49*100+H$3,Control!$A$13:$J$996,Control!$H$11)</f>
        <v>PulseCap1</v>
      </c>
      <c r="I49" s="40" t="str">
        <f>VLOOKUP($A49*100+I$3,Control!$A$13:$J$996,Control!$H$11)</f>
        <v>PulseCap1</v>
      </c>
      <c r="J49" s="40" t="str">
        <f>VLOOKUP($A49*100+J$3,Control!$A$13:$J$996,Control!$H$11)</f>
        <v>--</v>
      </c>
      <c r="K49" s="40" t="str">
        <f>VLOOKUP($A49*100+K$3,Control!$A$13:$J$996,Control!$H$11)</f>
        <v>--</v>
      </c>
      <c r="L49" s="40" t="str">
        <f>VLOOKUP($A49*100+L$3,Control!$A$13:$J$996,Control!$H$11)</f>
        <v>Tracy</v>
      </c>
      <c r="M49" s="40" t="str">
        <f>VLOOKUP($A49*100+M$3,Control!$A$13:$J$996,Control!$H$11)</f>
        <v>Tracy</v>
      </c>
    </row>
    <row r="50" spans="1:13">
      <c r="A50" s="17">
        <v>1967</v>
      </c>
      <c r="B50" s="40" t="str">
        <f>VLOOKUP($A50*100+B$3,Control!$A$13:$J$996,Control!$H$11)</f>
        <v>EI Split</v>
      </c>
      <c r="C50" s="40" t="str">
        <f>VLOOKUP($A50*100+C$3,Control!$A$13:$J$996,Control!$H$11)</f>
        <v>Tracy</v>
      </c>
      <c r="D50" s="40" t="str">
        <f>VLOOKUP($A50*100+D$3,Control!$A$13:$J$996,Control!$H$11)</f>
        <v>--</v>
      </c>
      <c r="E50" s="40" t="str">
        <f>VLOOKUP($A50*100+E$3,Control!$A$13:$J$996,Control!$H$11)</f>
        <v>--</v>
      </c>
      <c r="F50" s="40" t="str">
        <f>VLOOKUP($A50*100+F$3,Control!$A$13:$J$996,Control!$H$11)</f>
        <v>--</v>
      </c>
      <c r="G50" s="40" t="str">
        <f>VLOOKUP($A50*100+G$3,Control!$A$13:$J$996,Control!$H$11)</f>
        <v>--</v>
      </c>
      <c r="H50" s="40" t="str">
        <f>VLOOKUP($A50*100+H$3,Control!$A$13:$J$996,Control!$H$11)</f>
        <v>PulseCap1</v>
      </c>
      <c r="I50" s="40" t="str">
        <f>VLOOKUP($A50*100+I$3,Control!$A$13:$J$996,Control!$H$11)</f>
        <v>PulseCap1</v>
      </c>
      <c r="J50" s="40" t="str">
        <f>VLOOKUP($A50*100+J$3,Control!$A$13:$J$996,Control!$H$11)</f>
        <v>Tracy</v>
      </c>
      <c r="K50" s="40" t="str">
        <f>VLOOKUP($A50*100+K$3,Control!$A$13:$J$996,Control!$H$11)</f>
        <v>Tracy</v>
      </c>
      <c r="L50" s="40" t="str">
        <f>VLOOKUP($A50*100+L$3,Control!$A$13:$J$996,Control!$H$11)</f>
        <v>Tracy</v>
      </c>
      <c r="M50" s="40" t="str">
        <f>VLOOKUP($A50*100+M$3,Control!$A$13:$J$996,Control!$H$11)</f>
        <v>Tracy</v>
      </c>
    </row>
    <row r="51" spans="1:13">
      <c r="A51" s="17">
        <v>1968</v>
      </c>
      <c r="B51" s="40" t="str">
        <f>VLOOKUP($A51*100+B$3,Control!$A$13:$J$996,Control!$H$11)</f>
        <v>--</v>
      </c>
      <c r="C51" s="40" t="str">
        <f>VLOOKUP($A51*100+C$3,Control!$A$13:$J$996,Control!$H$11)</f>
        <v>--</v>
      </c>
      <c r="D51" s="40" t="str">
        <f>VLOOKUP($A51*100+D$3,Control!$A$13:$J$996,Control!$H$11)</f>
        <v>Tracy</v>
      </c>
      <c r="E51" s="40" t="str">
        <f>VLOOKUP($A51*100+E$3,Control!$A$13:$J$996,Control!$H$11)</f>
        <v>--</v>
      </c>
      <c r="F51" s="40" t="str">
        <f>VLOOKUP($A51*100+F$3,Control!$A$13:$J$996,Control!$H$11)</f>
        <v>--</v>
      </c>
      <c r="G51" s="40" t="str">
        <f>VLOOKUP($A51*100+G$3,Control!$A$13:$J$996,Control!$H$11)</f>
        <v>--</v>
      </c>
      <c r="H51" s="40" t="str">
        <f>VLOOKUP($A51*100+H$3,Control!$A$13:$J$996,Control!$H$11)</f>
        <v>PulseCap1</v>
      </c>
      <c r="I51" s="40" t="str">
        <f>VLOOKUP($A51*100+I$3,Control!$A$13:$J$996,Control!$H$11)</f>
        <v>PulseCap1</v>
      </c>
      <c r="J51" s="40" t="str">
        <f>VLOOKUP($A51*100+J$3,Control!$A$13:$J$996,Control!$H$11)</f>
        <v>--</v>
      </c>
      <c r="K51" s="40" t="str">
        <f>VLOOKUP($A51*100+K$3,Control!$A$13:$J$996,Control!$H$11)</f>
        <v>--</v>
      </c>
      <c r="L51" s="40" t="str">
        <f>VLOOKUP($A51*100+L$3,Control!$A$13:$J$996,Control!$H$11)</f>
        <v>Tracy</v>
      </c>
      <c r="M51" s="40" t="str">
        <f>VLOOKUP($A51*100+M$3,Control!$A$13:$J$996,Control!$H$11)</f>
        <v>Tracy</v>
      </c>
    </row>
    <row r="52" spans="1:13">
      <c r="A52" s="17">
        <v>1969</v>
      </c>
      <c r="B52" s="40" t="str">
        <f>VLOOKUP($A52*100+B$3,Control!$A$13:$J$996,Control!$H$11)</f>
        <v>Tracy</v>
      </c>
      <c r="C52" s="40" t="str">
        <f>VLOOKUP($A52*100+C$3,Control!$A$13:$J$996,Control!$H$11)</f>
        <v>Tracy</v>
      </c>
      <c r="D52" s="40" t="str">
        <f>VLOOKUP($A52*100+D$3,Control!$A$13:$J$996,Control!$H$11)</f>
        <v>--</v>
      </c>
      <c r="E52" s="40" t="str">
        <f>VLOOKUP($A52*100+E$3,Control!$A$13:$J$996,Control!$H$11)</f>
        <v>Tracy</v>
      </c>
      <c r="F52" s="40" t="str">
        <f>VLOOKUP($A52*100+F$3,Control!$A$13:$J$996,Control!$H$11)</f>
        <v>Tracy</v>
      </c>
      <c r="G52" s="40" t="str">
        <f>VLOOKUP($A52*100+G$3,Control!$A$13:$J$996,Control!$H$11)</f>
        <v>Storage</v>
      </c>
      <c r="H52" s="40" t="str">
        <f>VLOOKUP($A52*100+H$3,Control!$A$13:$J$996,Control!$H$11)</f>
        <v>PulseCap1</v>
      </c>
      <c r="I52" s="40" t="str">
        <f>VLOOKUP($A52*100+I$3,Control!$A$13:$J$996,Control!$H$11)</f>
        <v>PulseCap1</v>
      </c>
      <c r="J52" s="40" t="str">
        <f>VLOOKUP($A52*100+J$3,Control!$A$13:$J$996,Control!$H$11)</f>
        <v>Tracy</v>
      </c>
      <c r="K52" s="40" t="str">
        <f>VLOOKUP($A52*100+K$3,Control!$A$13:$J$996,Control!$H$11)</f>
        <v>Tracy</v>
      </c>
      <c r="L52" s="40" t="str">
        <f>VLOOKUP($A52*100+L$3,Control!$A$13:$J$996,Control!$H$11)</f>
        <v>Tracy</v>
      </c>
      <c r="M52" s="40" t="str">
        <f>VLOOKUP($A52*100+M$3,Control!$A$13:$J$996,Control!$H$11)</f>
        <v>Tracy</v>
      </c>
    </row>
    <row r="53" spans="1:13">
      <c r="A53" s="17">
        <v>1970</v>
      </c>
      <c r="B53" s="40" t="str">
        <f>VLOOKUP($A53*100+B$3,Control!$A$13:$J$996,Control!$H$11)</f>
        <v>Tracy</v>
      </c>
      <c r="C53" s="40" t="str">
        <f>VLOOKUP($A53*100+C$3,Control!$A$13:$J$996,Control!$H$11)</f>
        <v>T. Min</v>
      </c>
      <c r="D53" s="40" t="str">
        <f>VLOOKUP($A53*100+D$3,Control!$A$13:$J$996,Control!$H$11)</f>
        <v>--</v>
      </c>
      <c r="E53" s="40" t="str">
        <f>VLOOKUP($A53*100+E$3,Control!$A$13:$J$996,Control!$H$11)</f>
        <v>Tracy</v>
      </c>
      <c r="F53" s="40" t="str">
        <f>VLOOKUP($A53*100+F$3,Control!$A$13:$J$996,Control!$H$11)</f>
        <v>Tracy</v>
      </c>
      <c r="G53" s="40" t="str">
        <f>VLOOKUP($A53*100+G$3,Control!$A$13:$J$996,Control!$H$11)</f>
        <v>Storage</v>
      </c>
      <c r="H53" s="40" t="str">
        <f>VLOOKUP($A53*100+H$3,Control!$A$13:$J$996,Control!$H$11)</f>
        <v>PulseCap1</v>
      </c>
      <c r="I53" s="40" t="str">
        <f>VLOOKUP($A53*100+I$3,Control!$A$13:$J$996,Control!$H$11)</f>
        <v>PulseCap1</v>
      </c>
      <c r="J53" s="40" t="str">
        <f>VLOOKUP($A53*100+J$3,Control!$A$13:$J$996,Control!$H$11)</f>
        <v>--</v>
      </c>
      <c r="K53" s="40" t="str">
        <f>VLOOKUP($A53*100+K$3,Control!$A$13:$J$996,Control!$H$11)</f>
        <v>--</v>
      </c>
      <c r="L53" s="40" t="str">
        <f>VLOOKUP($A53*100+L$3,Control!$A$13:$J$996,Control!$H$11)</f>
        <v>Tracy</v>
      </c>
      <c r="M53" s="40" t="str">
        <f>VLOOKUP($A53*100+M$3,Control!$A$13:$J$996,Control!$H$11)</f>
        <v>Tracy</v>
      </c>
    </row>
    <row r="54" spans="1:13">
      <c r="A54" s="17">
        <v>1971</v>
      </c>
      <c r="B54" s="40" t="str">
        <f>VLOOKUP($A54*100+B$3,Control!$A$13:$J$996,Control!$H$11)</f>
        <v>--</v>
      </c>
      <c r="C54" s="40" t="str">
        <f>VLOOKUP($A54*100+C$3,Control!$A$13:$J$996,Control!$H$11)</f>
        <v>--</v>
      </c>
      <c r="D54" s="40" t="str">
        <f>VLOOKUP($A54*100+D$3,Control!$A$13:$J$996,Control!$H$11)</f>
        <v>--</v>
      </c>
      <c r="E54" s="40" t="str">
        <f>VLOOKUP($A54*100+E$3,Control!$A$13:$J$996,Control!$H$11)</f>
        <v>--</v>
      </c>
      <c r="F54" s="40" t="str">
        <f>VLOOKUP($A54*100+F$3,Control!$A$13:$J$996,Control!$H$11)</f>
        <v>--</v>
      </c>
      <c r="G54" s="40" t="str">
        <f>VLOOKUP($A54*100+G$3,Control!$A$13:$J$996,Control!$H$11)</f>
        <v>--</v>
      </c>
      <c r="H54" s="40" t="str">
        <f>VLOOKUP($A54*100+H$3,Control!$A$13:$J$996,Control!$H$11)</f>
        <v>PulseCap1</v>
      </c>
      <c r="I54" s="40" t="str">
        <f>VLOOKUP($A54*100+I$3,Control!$A$13:$J$996,Control!$H$11)</f>
        <v>PulseCap1</v>
      </c>
      <c r="J54" s="40" t="str">
        <f>VLOOKUP($A54*100+J$3,Control!$A$13:$J$996,Control!$H$11)</f>
        <v>--</v>
      </c>
      <c r="K54" s="40" t="str">
        <f>VLOOKUP($A54*100+K$3,Control!$A$13:$J$996,Control!$H$11)</f>
        <v>Tracy</v>
      </c>
      <c r="L54" s="40" t="str">
        <f>VLOOKUP($A54*100+L$3,Control!$A$13:$J$996,Control!$H$11)</f>
        <v>Tracy</v>
      </c>
      <c r="M54" s="40" t="str">
        <f>VLOOKUP($A54*100+M$3,Control!$A$13:$J$996,Control!$H$11)</f>
        <v>Tracy</v>
      </c>
    </row>
    <row r="55" spans="1:13">
      <c r="A55" s="17">
        <v>1972</v>
      </c>
      <c r="B55" s="40" t="str">
        <f>VLOOKUP($A55*100+B$3,Control!$A$13:$J$996,Control!$H$11)</f>
        <v>--</v>
      </c>
      <c r="C55" s="40" t="str">
        <f>VLOOKUP($A55*100+C$3,Control!$A$13:$J$996,Control!$H$11)</f>
        <v>--</v>
      </c>
      <c r="D55" s="40" t="str">
        <f>VLOOKUP($A55*100+D$3,Control!$A$13:$J$996,Control!$H$11)</f>
        <v>Tracy</v>
      </c>
      <c r="E55" s="40" t="str">
        <f>VLOOKUP($A55*100+E$3,Control!$A$13:$J$996,Control!$H$11)</f>
        <v>--</v>
      </c>
      <c r="F55" s="40" t="str">
        <f>VLOOKUP($A55*100+F$3,Control!$A$13:$J$996,Control!$H$11)</f>
        <v>--</v>
      </c>
      <c r="G55" s="40" t="str">
        <f>VLOOKUP($A55*100+G$3,Control!$A$13:$J$996,Control!$H$11)</f>
        <v>--</v>
      </c>
      <c r="H55" s="40" t="str">
        <f>VLOOKUP($A55*100+H$3,Control!$A$13:$J$996,Control!$H$11)</f>
        <v>PulseCap1</v>
      </c>
      <c r="I55" s="40" t="str">
        <f>VLOOKUP($A55*100+I$3,Control!$A$13:$J$996,Control!$H$11)</f>
        <v>PulseCap1</v>
      </c>
      <c r="J55" s="40" t="str">
        <f>VLOOKUP($A55*100+J$3,Control!$A$13:$J$996,Control!$H$11)</f>
        <v>--</v>
      </c>
      <c r="K55" s="40" t="str">
        <f>VLOOKUP($A55*100+K$3,Control!$A$13:$J$996,Control!$H$11)</f>
        <v>--</v>
      </c>
      <c r="L55" s="40" t="str">
        <f>VLOOKUP($A55*100+L$3,Control!$A$13:$J$996,Control!$H$11)</f>
        <v>Tracy</v>
      </c>
      <c r="M55" s="40" t="str">
        <f>VLOOKUP($A55*100+M$3,Control!$A$13:$J$996,Control!$H$11)</f>
        <v>Tracy</v>
      </c>
    </row>
    <row r="56" spans="1:13">
      <c r="A56" s="17">
        <v>1973</v>
      </c>
      <c r="B56" s="40" t="str">
        <f>VLOOKUP($A56*100+B$3,Control!$A$13:$J$996,Control!$H$11)</f>
        <v>Tracy</v>
      </c>
      <c r="C56" s="40" t="str">
        <f>VLOOKUP($A56*100+C$3,Control!$A$13:$J$996,Control!$H$11)</f>
        <v>Tracy</v>
      </c>
      <c r="D56" s="40" t="str">
        <f>VLOOKUP($A56*100+D$3,Control!$A$13:$J$996,Control!$H$11)</f>
        <v>--</v>
      </c>
      <c r="E56" s="40" t="str">
        <f>VLOOKUP($A56*100+E$3,Control!$A$13:$J$996,Control!$H$11)</f>
        <v>--</v>
      </c>
      <c r="F56" s="40" t="str">
        <f>VLOOKUP($A56*100+F$3,Control!$A$13:$J$996,Control!$H$11)</f>
        <v>Tracy</v>
      </c>
      <c r="G56" s="40" t="str">
        <f>VLOOKUP($A56*100+G$3,Control!$A$13:$J$996,Control!$H$11)</f>
        <v>--</v>
      </c>
      <c r="H56" s="40" t="str">
        <f>VLOOKUP($A56*100+H$3,Control!$A$13:$J$996,Control!$H$11)</f>
        <v>PulseCap1</v>
      </c>
      <c r="I56" s="40" t="str">
        <f>VLOOKUP($A56*100+I$3,Control!$A$13:$J$996,Control!$H$11)</f>
        <v>PulseCap1</v>
      </c>
      <c r="J56" s="40" t="str">
        <f>VLOOKUP($A56*100+J$3,Control!$A$13:$J$996,Control!$H$11)</f>
        <v>--</v>
      </c>
      <c r="K56" s="40" t="str">
        <f>VLOOKUP($A56*100+K$3,Control!$A$13:$J$996,Control!$H$11)</f>
        <v>Tracy</v>
      </c>
      <c r="L56" s="40" t="str">
        <f>VLOOKUP($A56*100+L$3,Control!$A$13:$J$996,Control!$H$11)</f>
        <v>Tracy</v>
      </c>
      <c r="M56" s="40" t="str">
        <f>VLOOKUP($A56*100+M$3,Control!$A$13:$J$996,Control!$H$11)</f>
        <v>Tracy</v>
      </c>
    </row>
    <row r="57" spans="1:13">
      <c r="A57" s="17">
        <v>1974</v>
      </c>
      <c r="B57" s="40" t="str">
        <f>VLOOKUP($A57*100+B$3,Control!$A$13:$J$996,Control!$H$11)</f>
        <v>Tracy</v>
      </c>
      <c r="C57" s="40" t="str">
        <f>VLOOKUP($A57*100+C$3,Control!$A$13:$J$996,Control!$H$11)</f>
        <v>Tracy</v>
      </c>
      <c r="D57" s="40" t="str">
        <f>VLOOKUP($A57*100+D$3,Control!$A$13:$J$996,Control!$H$11)</f>
        <v>Tracy</v>
      </c>
      <c r="E57" s="40" t="str">
        <f>VLOOKUP($A57*100+E$3,Control!$A$13:$J$996,Control!$H$11)</f>
        <v>Tracy</v>
      </c>
      <c r="F57" s="40" t="str">
        <f>VLOOKUP($A57*100+F$3,Control!$A$13:$J$996,Control!$H$11)</f>
        <v>Storage</v>
      </c>
      <c r="G57" s="40" t="str">
        <f>VLOOKUP($A57*100+G$3,Control!$A$13:$J$996,Control!$H$11)</f>
        <v>Storage</v>
      </c>
      <c r="H57" s="40" t="str">
        <f>VLOOKUP($A57*100+H$3,Control!$A$13:$J$996,Control!$H$11)</f>
        <v>PulseCap1</v>
      </c>
      <c r="I57" s="40" t="str">
        <f>VLOOKUP($A57*100+I$3,Control!$A$13:$J$996,Control!$H$11)</f>
        <v>PulseCap1</v>
      </c>
      <c r="J57" s="40" t="str">
        <f>VLOOKUP($A57*100+J$3,Control!$A$13:$J$996,Control!$H$11)</f>
        <v>--</v>
      </c>
      <c r="K57" s="40" t="str">
        <f>VLOOKUP($A57*100+K$3,Control!$A$13:$J$996,Control!$H$11)</f>
        <v>Tracy</v>
      </c>
      <c r="L57" s="40" t="str">
        <f>VLOOKUP($A57*100+L$3,Control!$A$13:$J$996,Control!$H$11)</f>
        <v>Tracy</v>
      </c>
      <c r="M57" s="40" t="str">
        <f>VLOOKUP($A57*100+M$3,Control!$A$13:$J$996,Control!$H$11)</f>
        <v>Tracy</v>
      </c>
    </row>
    <row r="58" spans="1:13">
      <c r="A58" s="17">
        <v>1975</v>
      </c>
      <c r="B58" s="40" t="str">
        <f>VLOOKUP($A58*100+B$3,Control!$A$13:$J$996,Control!$H$11)</f>
        <v>Tracy</v>
      </c>
      <c r="C58" s="40" t="str">
        <f>VLOOKUP($A58*100+C$3,Control!$A$13:$J$996,Control!$H$11)</f>
        <v>Tracy</v>
      </c>
      <c r="D58" s="40" t="str">
        <f>VLOOKUP($A58*100+D$3,Control!$A$13:$J$996,Control!$H$11)</f>
        <v>Tracy</v>
      </c>
      <c r="E58" s="40" t="str">
        <f>VLOOKUP($A58*100+E$3,Control!$A$13:$J$996,Control!$H$11)</f>
        <v>--</v>
      </c>
      <c r="F58" s="40" t="str">
        <f>VLOOKUP($A58*100+F$3,Control!$A$13:$J$996,Control!$H$11)</f>
        <v>--</v>
      </c>
      <c r="G58" s="40" t="str">
        <f>VLOOKUP($A58*100+G$3,Control!$A$13:$J$996,Control!$H$11)</f>
        <v>Tracy</v>
      </c>
      <c r="H58" s="40" t="str">
        <f>VLOOKUP($A58*100+H$3,Control!$A$13:$J$996,Control!$H$11)</f>
        <v>PulseCap1</v>
      </c>
      <c r="I58" s="40" t="str">
        <f>VLOOKUP($A58*100+I$3,Control!$A$13:$J$996,Control!$H$11)</f>
        <v>PulseCap1</v>
      </c>
      <c r="J58" s="40" t="str">
        <f>VLOOKUP($A58*100+J$3,Control!$A$13:$J$996,Control!$H$11)</f>
        <v>--</v>
      </c>
      <c r="K58" s="40" t="str">
        <f>VLOOKUP($A58*100+K$3,Control!$A$13:$J$996,Control!$H$11)</f>
        <v>Tracy</v>
      </c>
      <c r="L58" s="40" t="str">
        <f>VLOOKUP($A58*100+L$3,Control!$A$13:$J$996,Control!$H$11)</f>
        <v>Tracy</v>
      </c>
      <c r="M58" s="40" t="str">
        <f>VLOOKUP($A58*100+M$3,Control!$A$13:$J$996,Control!$H$11)</f>
        <v>Tracy</v>
      </c>
    </row>
    <row r="59" spans="1:13">
      <c r="A59" s="17">
        <v>1976</v>
      </c>
      <c r="B59" s="40" t="str">
        <f>VLOOKUP($A59*100+B$3,Control!$A$13:$J$996,Control!$H$11)</f>
        <v>Tracy</v>
      </c>
      <c r="C59" s="40" t="str">
        <f>VLOOKUP($A59*100+C$3,Control!$A$13:$J$996,Control!$H$11)</f>
        <v>--</v>
      </c>
      <c r="D59" s="40" t="str">
        <f>VLOOKUP($A59*100+D$3,Control!$A$13:$J$996,Control!$H$11)</f>
        <v>Tracy</v>
      </c>
      <c r="E59" s="40" t="str">
        <f>VLOOKUP($A59*100+E$3,Control!$A$13:$J$996,Control!$H$11)</f>
        <v>--</v>
      </c>
      <c r="F59" s="40" t="str">
        <f>VLOOKUP($A59*100+F$3,Control!$A$13:$J$996,Control!$H$11)</f>
        <v>--</v>
      </c>
      <c r="G59" s="40" t="str">
        <f>VLOOKUP($A59*100+G$3,Control!$A$13:$J$996,Control!$H$11)</f>
        <v>--</v>
      </c>
      <c r="H59" s="40" t="str">
        <f>VLOOKUP($A59*100+H$3,Control!$A$13:$J$996,Control!$H$11)</f>
        <v>PulseCap1</v>
      </c>
      <c r="I59" s="40" t="str">
        <f>VLOOKUP($A59*100+I$3,Control!$A$13:$J$996,Control!$H$11)</f>
        <v>PulseCap1</v>
      </c>
      <c r="J59" s="40" t="str">
        <f>VLOOKUP($A59*100+J$3,Control!$A$13:$J$996,Control!$H$11)</f>
        <v>T. Min</v>
      </c>
      <c r="K59" s="40" t="str">
        <f>VLOOKUP($A59*100+K$3,Control!$A$13:$J$996,Control!$H$11)</f>
        <v>--</v>
      </c>
      <c r="L59" s="40" t="str">
        <f>VLOOKUP($A59*100+L$3,Control!$A$13:$J$996,Control!$H$11)</f>
        <v>Tracy</v>
      </c>
      <c r="M59" s="40" t="str">
        <f>VLOOKUP($A59*100+M$3,Control!$A$13:$J$996,Control!$H$11)</f>
        <v>--</v>
      </c>
    </row>
    <row r="60" spans="1:13">
      <c r="A60" s="17">
        <v>1977</v>
      </c>
      <c r="B60" s="40" t="str">
        <f>VLOOKUP($A60*100+B$3,Control!$A$13:$J$996,Control!$H$11)</f>
        <v>--</v>
      </c>
      <c r="C60" s="40" t="str">
        <f>VLOOKUP($A60*100+C$3,Control!$A$13:$J$996,Control!$H$11)</f>
        <v>--</v>
      </c>
      <c r="D60" s="40" t="str">
        <f>VLOOKUP($A60*100+D$3,Control!$A$13:$J$996,Control!$H$11)</f>
        <v>--</v>
      </c>
      <c r="E60" s="40" t="str">
        <f>VLOOKUP($A60*100+E$3,Control!$A$13:$J$996,Control!$H$11)</f>
        <v>--</v>
      </c>
      <c r="F60" s="40" t="str">
        <f>VLOOKUP($A60*100+F$3,Control!$A$13:$J$996,Control!$H$11)</f>
        <v>T. Min</v>
      </c>
      <c r="G60" s="40" t="str">
        <f>VLOOKUP($A60*100+G$3,Control!$A$13:$J$996,Control!$H$11)</f>
        <v>T. Min</v>
      </c>
      <c r="H60" s="40" t="str">
        <f>VLOOKUP($A60*100+H$3,Control!$A$13:$J$996,Control!$H$11)</f>
        <v>PulseCap1</v>
      </c>
      <c r="I60" s="40" t="str">
        <f>VLOOKUP($A60*100+I$3,Control!$A$13:$J$996,Control!$H$11)</f>
        <v>PulseCap1</v>
      </c>
      <c r="J60" s="40" t="str">
        <f>VLOOKUP($A60*100+J$3,Control!$A$13:$J$996,Control!$H$11)</f>
        <v>T. Min</v>
      </c>
      <c r="K60" s="40" t="str">
        <f>VLOOKUP($A60*100+K$3,Control!$A$13:$J$996,Control!$H$11)</f>
        <v>--</v>
      </c>
      <c r="L60" s="40" t="str">
        <f>VLOOKUP($A60*100+L$3,Control!$A$13:$J$996,Control!$H$11)</f>
        <v>--</v>
      </c>
      <c r="M60" s="40" t="str">
        <f>VLOOKUP($A60*100+M$3,Control!$A$13:$J$996,Control!$H$11)</f>
        <v>--</v>
      </c>
    </row>
    <row r="61" spans="1:13">
      <c r="A61" s="17">
        <v>1978</v>
      </c>
      <c r="B61" s="40" t="str">
        <f>VLOOKUP($A61*100+B$3,Control!$A$13:$J$996,Control!$H$11)</f>
        <v>--</v>
      </c>
      <c r="C61" s="40" t="str">
        <f>VLOOKUP($A61*100+C$3,Control!$A$13:$J$996,Control!$H$11)</f>
        <v>--</v>
      </c>
      <c r="D61" s="40" t="str">
        <f>VLOOKUP($A61*100+D$3,Control!$A$13:$J$996,Control!$H$11)</f>
        <v>--</v>
      </c>
      <c r="E61" s="40" t="str">
        <f>VLOOKUP($A61*100+E$3,Control!$A$13:$J$996,Control!$H$11)</f>
        <v>--</v>
      </c>
      <c r="F61" s="40" t="str">
        <f>VLOOKUP($A61*100+F$3,Control!$A$13:$J$996,Control!$H$11)</f>
        <v>Tracy</v>
      </c>
      <c r="G61" s="40" t="str">
        <f>VLOOKUP($A61*100+G$3,Control!$A$13:$J$996,Control!$H$11)</f>
        <v>Tracy</v>
      </c>
      <c r="H61" s="40" t="str">
        <f>VLOOKUP($A61*100+H$3,Control!$A$13:$J$996,Control!$H$11)</f>
        <v>PulseCap1</v>
      </c>
      <c r="I61" s="40" t="str">
        <f>VLOOKUP($A61*100+I$3,Control!$A$13:$J$996,Control!$H$11)</f>
        <v>PulseCap1</v>
      </c>
      <c r="J61" s="40" t="str">
        <f>VLOOKUP($A61*100+J$3,Control!$A$13:$J$996,Control!$H$11)</f>
        <v>--</v>
      </c>
      <c r="K61" s="40" t="str">
        <f>VLOOKUP($A61*100+K$3,Control!$A$13:$J$996,Control!$H$11)</f>
        <v>Tracy</v>
      </c>
      <c r="L61" s="40" t="str">
        <f>VLOOKUP($A61*100+L$3,Control!$A$13:$J$996,Control!$H$11)</f>
        <v>Tracy</v>
      </c>
      <c r="M61" s="40" t="str">
        <f>VLOOKUP($A61*100+M$3,Control!$A$13:$J$996,Control!$H$11)</f>
        <v>Tracy</v>
      </c>
    </row>
    <row r="62" spans="1:13">
      <c r="A62" s="17">
        <v>1979</v>
      </c>
      <c r="B62" s="40" t="str">
        <f>VLOOKUP($A62*100+B$3,Control!$A$13:$J$996,Control!$H$11)</f>
        <v>--</v>
      </c>
      <c r="C62" s="40" t="str">
        <f>VLOOKUP($A62*100+C$3,Control!$A$13:$J$996,Control!$H$11)</f>
        <v>--</v>
      </c>
      <c r="D62" s="40" t="str">
        <f>VLOOKUP($A62*100+D$3,Control!$A$13:$J$996,Control!$H$11)</f>
        <v>Tracy</v>
      </c>
      <c r="E62" s="40" t="str">
        <f>VLOOKUP($A62*100+E$3,Control!$A$13:$J$996,Control!$H$11)</f>
        <v>--</v>
      </c>
      <c r="F62" s="40" t="str">
        <f>VLOOKUP($A62*100+F$3,Control!$A$13:$J$996,Control!$H$11)</f>
        <v>Tracy</v>
      </c>
      <c r="G62" s="40" t="str">
        <f>VLOOKUP($A62*100+G$3,Control!$A$13:$J$996,Control!$H$11)</f>
        <v>Tracy</v>
      </c>
      <c r="H62" s="40" t="str">
        <f>VLOOKUP($A62*100+H$3,Control!$A$13:$J$996,Control!$H$11)</f>
        <v>PulseCap1</v>
      </c>
      <c r="I62" s="40" t="str">
        <f>VLOOKUP($A62*100+I$3,Control!$A$13:$J$996,Control!$H$11)</f>
        <v>PulseCap1</v>
      </c>
      <c r="J62" s="40" t="str">
        <f>VLOOKUP($A62*100+J$3,Control!$A$13:$J$996,Control!$H$11)</f>
        <v>--</v>
      </c>
      <c r="K62" s="40" t="str">
        <f>VLOOKUP($A62*100+K$3,Control!$A$13:$J$996,Control!$H$11)</f>
        <v>Tracy</v>
      </c>
      <c r="L62" s="40" t="str">
        <f>VLOOKUP($A62*100+L$3,Control!$A$13:$J$996,Control!$H$11)</f>
        <v>Tracy</v>
      </c>
      <c r="M62" s="40" t="str">
        <f>VLOOKUP($A62*100+M$3,Control!$A$13:$J$996,Control!$H$11)</f>
        <v>Tracy</v>
      </c>
    </row>
    <row r="63" spans="1:13">
      <c r="A63" s="17">
        <v>1980</v>
      </c>
      <c r="B63" s="40" t="str">
        <f>VLOOKUP($A63*100+B$3,Control!$A$13:$J$996,Control!$H$11)</f>
        <v>Tracy</v>
      </c>
      <c r="C63" s="40" t="str">
        <f>VLOOKUP($A63*100+C$3,Control!$A$13:$J$996,Control!$H$11)</f>
        <v>Tracy</v>
      </c>
      <c r="D63" s="40" t="str">
        <f>VLOOKUP($A63*100+D$3,Control!$A$13:$J$996,Control!$H$11)</f>
        <v>--</v>
      </c>
      <c r="E63" s="40" t="str">
        <f>VLOOKUP($A63*100+E$3,Control!$A$13:$J$996,Control!$H$11)</f>
        <v>Tracy</v>
      </c>
      <c r="F63" s="40" t="str">
        <f>VLOOKUP($A63*100+F$3,Control!$A$13:$J$996,Control!$H$11)</f>
        <v>Tracy</v>
      </c>
      <c r="G63" s="40" t="str">
        <f>VLOOKUP($A63*100+G$3,Control!$A$13:$J$996,Control!$H$11)</f>
        <v>Storage</v>
      </c>
      <c r="H63" s="40" t="str">
        <f>VLOOKUP($A63*100+H$3,Control!$A$13:$J$996,Control!$H$11)</f>
        <v>PulseCap1</v>
      </c>
      <c r="I63" s="40" t="str">
        <f>VLOOKUP($A63*100+I$3,Control!$A$13:$J$996,Control!$H$11)</f>
        <v>PulseCap1</v>
      </c>
      <c r="J63" s="40" t="str">
        <f>VLOOKUP($A63*100+J$3,Control!$A$13:$J$996,Control!$H$11)</f>
        <v>EI Split</v>
      </c>
      <c r="K63" s="40" t="str">
        <f>VLOOKUP($A63*100+K$3,Control!$A$13:$J$996,Control!$H$11)</f>
        <v>Tracy</v>
      </c>
      <c r="L63" s="40" t="str">
        <f>VLOOKUP($A63*100+L$3,Control!$A$13:$J$996,Control!$H$11)</f>
        <v>Tracy</v>
      </c>
      <c r="M63" s="40" t="str">
        <f>VLOOKUP($A63*100+M$3,Control!$A$13:$J$996,Control!$H$11)</f>
        <v>Tracy</v>
      </c>
    </row>
    <row r="64" spans="1:13">
      <c r="A64" s="17">
        <v>1981</v>
      </c>
      <c r="B64" s="40" t="str">
        <f>VLOOKUP($A64*100+B$3,Control!$A$13:$J$996,Control!$H$11)</f>
        <v>--</v>
      </c>
      <c r="C64" s="40" t="str">
        <f>VLOOKUP($A64*100+C$3,Control!$A$13:$J$996,Control!$H$11)</f>
        <v>--</v>
      </c>
      <c r="D64" s="40" t="str">
        <f>VLOOKUP($A64*100+D$3,Control!$A$13:$J$996,Control!$H$11)</f>
        <v>Tracy</v>
      </c>
      <c r="E64" s="40" t="str">
        <f>VLOOKUP($A64*100+E$3,Control!$A$13:$J$996,Control!$H$11)</f>
        <v>--</v>
      </c>
      <c r="F64" s="40" t="str">
        <f>VLOOKUP($A64*100+F$3,Control!$A$13:$J$996,Control!$H$11)</f>
        <v>--</v>
      </c>
      <c r="G64" s="40" t="str">
        <f>VLOOKUP($A64*100+G$3,Control!$A$13:$J$996,Control!$H$11)</f>
        <v>--</v>
      </c>
      <c r="H64" s="40" t="str">
        <f>VLOOKUP($A64*100+H$3,Control!$A$13:$J$996,Control!$H$11)</f>
        <v>PulseCap1</v>
      </c>
      <c r="I64" s="40" t="str">
        <f>VLOOKUP($A64*100+I$3,Control!$A$13:$J$996,Control!$H$11)</f>
        <v>PulseCap1</v>
      </c>
      <c r="J64" s="40" t="str">
        <f>VLOOKUP($A64*100+J$3,Control!$A$13:$J$996,Control!$H$11)</f>
        <v>--</v>
      </c>
      <c r="K64" s="40" t="str">
        <f>VLOOKUP($A64*100+K$3,Control!$A$13:$J$996,Control!$H$11)</f>
        <v>Tracy</v>
      </c>
      <c r="L64" s="40" t="str">
        <f>VLOOKUP($A64*100+L$3,Control!$A$13:$J$996,Control!$H$11)</f>
        <v>Tracy</v>
      </c>
      <c r="M64" s="40" t="str">
        <f>VLOOKUP($A64*100+M$3,Control!$A$13:$J$996,Control!$H$11)</f>
        <v>Tracy</v>
      </c>
    </row>
    <row r="65" spans="1:13">
      <c r="A65" s="17">
        <v>1982</v>
      </c>
      <c r="B65" s="40" t="str">
        <f>VLOOKUP($A65*100+B$3,Control!$A$13:$J$996,Control!$H$11)</f>
        <v>Tracy</v>
      </c>
      <c r="C65" s="40" t="str">
        <f>VLOOKUP($A65*100+C$3,Control!$A$13:$J$996,Control!$H$11)</f>
        <v>Tracy</v>
      </c>
      <c r="D65" s="40" t="str">
        <f>VLOOKUP($A65*100+D$3,Control!$A$13:$J$996,Control!$H$11)</f>
        <v>--</v>
      </c>
      <c r="E65" s="40" t="str">
        <f>VLOOKUP($A65*100+E$3,Control!$A$13:$J$996,Control!$H$11)</f>
        <v>--</v>
      </c>
      <c r="F65" s="40" t="str">
        <f>VLOOKUP($A65*100+F$3,Control!$A$13:$J$996,Control!$H$11)</f>
        <v>Tracy</v>
      </c>
      <c r="G65" s="40" t="str">
        <f>VLOOKUP($A65*100+G$3,Control!$A$13:$J$996,Control!$H$11)</f>
        <v>Storage</v>
      </c>
      <c r="H65" s="40" t="str">
        <f>VLOOKUP($A65*100+H$3,Control!$A$13:$J$996,Control!$H$11)</f>
        <v>PulseCap1</v>
      </c>
      <c r="I65" s="40" t="str">
        <f>VLOOKUP($A65*100+I$3,Control!$A$13:$J$996,Control!$H$11)</f>
        <v>PulseCap1</v>
      </c>
      <c r="J65" s="40" t="str">
        <f>VLOOKUP($A65*100+J$3,Control!$A$13:$J$996,Control!$H$11)</f>
        <v>Tracy</v>
      </c>
      <c r="K65" s="40" t="str">
        <f>VLOOKUP($A65*100+K$3,Control!$A$13:$J$996,Control!$H$11)</f>
        <v>Tracy</v>
      </c>
      <c r="L65" s="40" t="str">
        <f>VLOOKUP($A65*100+L$3,Control!$A$13:$J$996,Control!$H$11)</f>
        <v>Tracy</v>
      </c>
      <c r="M65" s="40" t="str">
        <f>VLOOKUP($A65*100+M$3,Control!$A$13:$J$996,Control!$H$11)</f>
        <v>Tracy</v>
      </c>
    </row>
    <row r="66" spans="1:13">
      <c r="A66" s="17">
        <v>1983</v>
      </c>
      <c r="B66" s="40" t="str">
        <f>VLOOKUP($A66*100+B$3,Control!$A$13:$J$996,Control!$H$11)</f>
        <v>Tracy</v>
      </c>
      <c r="C66" s="40" t="str">
        <f>VLOOKUP($A66*100+C$3,Control!$A$13:$J$996,Control!$H$11)</f>
        <v>Tracy</v>
      </c>
      <c r="D66" s="40" t="str">
        <f>VLOOKUP($A66*100+D$3,Control!$A$13:$J$996,Control!$H$11)</f>
        <v>Tracy</v>
      </c>
      <c r="E66" s="40" t="str">
        <f>VLOOKUP($A66*100+E$3,Control!$A$13:$J$996,Control!$H$11)</f>
        <v>Tracy</v>
      </c>
      <c r="F66" s="40" t="str">
        <f>VLOOKUP($A66*100+F$3,Control!$A$13:$J$996,Control!$H$11)</f>
        <v>Storage</v>
      </c>
      <c r="G66" s="40" t="str">
        <f>VLOOKUP($A66*100+G$3,Control!$A$13:$J$996,Control!$H$11)</f>
        <v>Storage</v>
      </c>
      <c r="H66" s="40" t="str">
        <f>VLOOKUP($A66*100+H$3,Control!$A$13:$J$996,Control!$H$11)</f>
        <v>PulseCap1</v>
      </c>
      <c r="I66" s="40" t="str">
        <f>VLOOKUP($A66*100+I$3,Control!$A$13:$J$996,Control!$H$11)</f>
        <v>PulseCap1</v>
      </c>
      <c r="J66" s="40" t="str">
        <f>VLOOKUP($A66*100+J$3,Control!$A$13:$J$996,Control!$H$11)</f>
        <v>Tracy</v>
      </c>
      <c r="K66" s="40" t="str">
        <f>VLOOKUP($A66*100+K$3,Control!$A$13:$J$996,Control!$H$11)</f>
        <v>Tracy</v>
      </c>
      <c r="L66" s="40" t="str">
        <f>VLOOKUP($A66*100+L$3,Control!$A$13:$J$996,Control!$H$11)</f>
        <v>Tracy</v>
      </c>
      <c r="M66" s="40" t="str">
        <f>VLOOKUP($A66*100+M$3,Control!$A$13:$J$996,Control!$H$11)</f>
        <v>Tracy</v>
      </c>
    </row>
    <row r="67" spans="1:13">
      <c r="A67" s="17">
        <v>1984</v>
      </c>
      <c r="B67" s="40" t="str">
        <f>VLOOKUP($A67*100+B$3,Control!$A$13:$J$996,Control!$H$11)</f>
        <v>Tracy</v>
      </c>
      <c r="C67" s="40" t="str">
        <f>VLOOKUP($A67*100+C$3,Control!$A$13:$J$996,Control!$H$11)</f>
        <v>Tracy</v>
      </c>
      <c r="D67" s="40" t="str">
        <f>VLOOKUP($A67*100+D$3,Control!$A$13:$J$996,Control!$H$11)</f>
        <v>Storage</v>
      </c>
      <c r="E67" s="40" t="str">
        <f>VLOOKUP($A67*100+E$3,Control!$A$13:$J$996,Control!$H$11)</f>
        <v>Storage</v>
      </c>
      <c r="F67" s="40" t="str">
        <f>VLOOKUP($A67*100+F$3,Control!$A$13:$J$996,Control!$H$11)</f>
        <v>Storage</v>
      </c>
      <c r="G67" s="40" t="str">
        <f>VLOOKUP($A67*100+G$3,Control!$A$13:$J$996,Control!$H$11)</f>
        <v>Storage</v>
      </c>
      <c r="H67" s="40" t="str">
        <f>VLOOKUP($A67*100+H$3,Control!$A$13:$J$996,Control!$H$11)</f>
        <v>PulseCap1</v>
      </c>
      <c r="I67" s="40" t="str">
        <f>VLOOKUP($A67*100+I$3,Control!$A$13:$J$996,Control!$H$11)</f>
        <v>PulseCap1</v>
      </c>
      <c r="J67" s="40" t="str">
        <f>VLOOKUP($A67*100+J$3,Control!$A$13:$J$996,Control!$H$11)</f>
        <v>EI Split</v>
      </c>
      <c r="K67" s="40" t="str">
        <f>VLOOKUP($A67*100+K$3,Control!$A$13:$J$996,Control!$H$11)</f>
        <v>--</v>
      </c>
      <c r="L67" s="40" t="str">
        <f>VLOOKUP($A67*100+L$3,Control!$A$13:$J$996,Control!$H$11)</f>
        <v>Tracy</v>
      </c>
      <c r="M67" s="40" t="str">
        <f>VLOOKUP($A67*100+M$3,Control!$A$13:$J$996,Control!$H$11)</f>
        <v>Tracy</v>
      </c>
    </row>
    <row r="68" spans="1:13">
      <c r="A68" s="17">
        <v>1985</v>
      </c>
      <c r="B68" s="40" t="str">
        <f>VLOOKUP($A68*100+B$3,Control!$A$13:$J$996,Control!$H$11)</f>
        <v>--</v>
      </c>
      <c r="C68" s="40" t="str">
        <f>VLOOKUP($A68*100+C$3,Control!$A$13:$J$996,Control!$H$11)</f>
        <v>Tracy</v>
      </c>
      <c r="D68" s="40" t="str">
        <f>VLOOKUP($A68*100+D$3,Control!$A$13:$J$996,Control!$H$11)</f>
        <v>Tracy</v>
      </c>
      <c r="E68" s="40" t="str">
        <f>VLOOKUP($A68*100+E$3,Control!$A$13:$J$996,Control!$H$11)</f>
        <v>--</v>
      </c>
      <c r="F68" s="40" t="str">
        <f>VLOOKUP($A68*100+F$3,Control!$A$13:$J$996,Control!$H$11)</f>
        <v>--</v>
      </c>
      <c r="G68" s="40" t="str">
        <f>VLOOKUP($A68*100+G$3,Control!$A$13:$J$996,Control!$H$11)</f>
        <v>--</v>
      </c>
      <c r="H68" s="40" t="str">
        <f>VLOOKUP($A68*100+H$3,Control!$A$13:$J$996,Control!$H$11)</f>
        <v>PulseCap1</v>
      </c>
      <c r="I68" s="40" t="str">
        <f>VLOOKUP($A68*100+I$3,Control!$A$13:$J$996,Control!$H$11)</f>
        <v>PulseCap1</v>
      </c>
      <c r="J68" s="40" t="str">
        <f>VLOOKUP($A68*100+J$3,Control!$A$13:$J$996,Control!$H$11)</f>
        <v>T. Min</v>
      </c>
      <c r="K68" s="40" t="str">
        <f>VLOOKUP($A68*100+K$3,Control!$A$13:$J$996,Control!$H$11)</f>
        <v>Tracy</v>
      </c>
      <c r="L68" s="40" t="str">
        <f>VLOOKUP($A68*100+L$3,Control!$A$13:$J$996,Control!$H$11)</f>
        <v>Tracy</v>
      </c>
      <c r="M68" s="40" t="str">
        <f>VLOOKUP($A68*100+M$3,Control!$A$13:$J$996,Control!$H$11)</f>
        <v>Tracy</v>
      </c>
    </row>
    <row r="69" spans="1:13">
      <c r="A69" s="17">
        <v>1986</v>
      </c>
      <c r="B69" s="40" t="str">
        <f>VLOOKUP($A69*100+B$3,Control!$A$13:$J$996,Control!$H$11)</f>
        <v>Tracy</v>
      </c>
      <c r="C69" s="40" t="str">
        <f>VLOOKUP($A69*100+C$3,Control!$A$13:$J$996,Control!$H$11)</f>
        <v>Tracy</v>
      </c>
      <c r="D69" s="40" t="str">
        <f>VLOOKUP($A69*100+D$3,Control!$A$13:$J$996,Control!$H$11)</f>
        <v>Tracy</v>
      </c>
      <c r="E69" s="40" t="str">
        <f>VLOOKUP($A69*100+E$3,Control!$A$13:$J$996,Control!$H$11)</f>
        <v>--</v>
      </c>
      <c r="F69" s="40" t="str">
        <f>VLOOKUP($A69*100+F$3,Control!$A$13:$J$996,Control!$H$11)</f>
        <v>Tracy</v>
      </c>
      <c r="G69" s="40" t="str">
        <f>VLOOKUP($A69*100+G$3,Control!$A$13:$J$996,Control!$H$11)</f>
        <v>Tracy</v>
      </c>
      <c r="H69" s="40" t="str">
        <f>VLOOKUP($A69*100+H$3,Control!$A$13:$J$996,Control!$H$11)</f>
        <v>PulseCap1</v>
      </c>
      <c r="I69" s="40" t="str">
        <f>VLOOKUP($A69*100+I$3,Control!$A$13:$J$996,Control!$H$11)</f>
        <v>PulseCap1</v>
      </c>
      <c r="J69" s="40" t="str">
        <f>VLOOKUP($A69*100+J$3,Control!$A$13:$J$996,Control!$H$11)</f>
        <v>--</v>
      </c>
      <c r="K69" s="40" t="str">
        <f>VLOOKUP($A69*100+K$3,Control!$A$13:$J$996,Control!$H$11)</f>
        <v>Tracy</v>
      </c>
      <c r="L69" s="40" t="str">
        <f>VLOOKUP($A69*100+L$3,Control!$A$13:$J$996,Control!$H$11)</f>
        <v>Tracy</v>
      </c>
      <c r="M69" s="40" t="str">
        <f>VLOOKUP($A69*100+M$3,Control!$A$13:$J$996,Control!$H$11)</f>
        <v>Tracy</v>
      </c>
    </row>
    <row r="70" spans="1:13">
      <c r="A70" s="17">
        <v>1987</v>
      </c>
      <c r="B70" s="40" t="str">
        <f>VLOOKUP($A70*100+B$3,Control!$A$13:$J$996,Control!$H$11)</f>
        <v>--</v>
      </c>
      <c r="C70" s="40" t="str">
        <f>VLOOKUP($A70*100+C$3,Control!$A$13:$J$996,Control!$H$11)</f>
        <v>--</v>
      </c>
      <c r="D70" s="40" t="str">
        <f>VLOOKUP($A70*100+D$3,Control!$A$13:$J$996,Control!$H$11)</f>
        <v>Tracy</v>
      </c>
      <c r="E70" s="40" t="str">
        <f>VLOOKUP($A70*100+E$3,Control!$A$13:$J$996,Control!$H$11)</f>
        <v>--</v>
      </c>
      <c r="F70" s="40" t="str">
        <f>VLOOKUP($A70*100+F$3,Control!$A$13:$J$996,Control!$H$11)</f>
        <v>--</v>
      </c>
      <c r="G70" s="40" t="str">
        <f>VLOOKUP($A70*100+G$3,Control!$A$13:$J$996,Control!$H$11)</f>
        <v>--</v>
      </c>
      <c r="H70" s="40" t="str">
        <f>VLOOKUP($A70*100+H$3,Control!$A$13:$J$996,Control!$H$11)</f>
        <v>PulseCap1</v>
      </c>
      <c r="I70" s="40" t="str">
        <f>VLOOKUP($A70*100+I$3,Control!$A$13:$J$996,Control!$H$11)</f>
        <v>PulseCap1</v>
      </c>
      <c r="J70" s="40" t="str">
        <f>VLOOKUP($A70*100+J$3,Control!$A$13:$J$996,Control!$H$11)</f>
        <v>--</v>
      </c>
      <c r="K70" s="40" t="str">
        <f>VLOOKUP($A70*100+K$3,Control!$A$13:$J$996,Control!$H$11)</f>
        <v>Tracy</v>
      </c>
      <c r="L70" s="40" t="str">
        <f>VLOOKUP($A70*100+L$3,Control!$A$13:$J$996,Control!$H$11)</f>
        <v>--</v>
      </c>
      <c r="M70" s="40" t="str">
        <f>VLOOKUP($A70*100+M$3,Control!$A$13:$J$996,Control!$H$11)</f>
        <v>--</v>
      </c>
    </row>
    <row r="71" spans="1:13">
      <c r="A71" s="17">
        <v>1988</v>
      </c>
      <c r="B71" s="40" t="str">
        <f>VLOOKUP($A71*100+B$3,Control!$A$13:$J$996,Control!$H$11)</f>
        <v>EI Split</v>
      </c>
      <c r="C71" s="40" t="str">
        <f>VLOOKUP($A71*100+C$3,Control!$A$13:$J$996,Control!$H$11)</f>
        <v>EI Split</v>
      </c>
      <c r="D71" s="40" t="str">
        <f>VLOOKUP($A71*100+D$3,Control!$A$13:$J$996,Control!$H$11)</f>
        <v>--</v>
      </c>
      <c r="E71" s="40" t="str">
        <f>VLOOKUP($A71*100+E$3,Control!$A$13:$J$996,Control!$H$11)</f>
        <v>--</v>
      </c>
      <c r="F71" s="40" t="str">
        <f>VLOOKUP($A71*100+F$3,Control!$A$13:$J$996,Control!$H$11)</f>
        <v>T. Min</v>
      </c>
      <c r="G71" s="40" t="str">
        <f>VLOOKUP($A71*100+G$3,Control!$A$13:$J$996,Control!$H$11)</f>
        <v>--</v>
      </c>
      <c r="H71" s="40" t="str">
        <f>VLOOKUP($A71*100+H$3,Control!$A$13:$J$996,Control!$H$11)</f>
        <v>PulseCap1</v>
      </c>
      <c r="I71" s="40" t="str">
        <f>VLOOKUP($A71*100+I$3,Control!$A$13:$J$996,Control!$H$11)</f>
        <v>PulseCap1</v>
      </c>
      <c r="J71" s="40" t="str">
        <f>VLOOKUP($A71*100+J$3,Control!$A$13:$J$996,Control!$H$11)</f>
        <v>T. Min</v>
      </c>
      <c r="K71" s="40" t="str">
        <f>VLOOKUP($A71*100+K$3,Control!$A$13:$J$996,Control!$H$11)</f>
        <v>Tracy</v>
      </c>
      <c r="L71" s="40" t="str">
        <f>VLOOKUP($A71*100+L$3,Control!$A$13:$J$996,Control!$H$11)</f>
        <v>--</v>
      </c>
      <c r="M71" s="40" t="str">
        <f>VLOOKUP($A71*100+M$3,Control!$A$13:$J$996,Control!$H$11)</f>
        <v>--</v>
      </c>
    </row>
    <row r="72" spans="1:13">
      <c r="A72" s="17">
        <v>1989</v>
      </c>
      <c r="B72" s="40" t="str">
        <f>VLOOKUP($A72*100+B$3,Control!$A$13:$J$996,Control!$H$11)</f>
        <v>EI Split</v>
      </c>
      <c r="C72" s="40" t="str">
        <f>VLOOKUP($A72*100+C$3,Control!$A$13:$J$996,Control!$H$11)</f>
        <v>--</v>
      </c>
      <c r="D72" s="40" t="str">
        <f>VLOOKUP($A72*100+D$3,Control!$A$13:$J$996,Control!$H$11)</f>
        <v>--</v>
      </c>
      <c r="E72" s="40" t="str">
        <f>VLOOKUP($A72*100+E$3,Control!$A$13:$J$996,Control!$H$11)</f>
        <v>--</v>
      </c>
      <c r="F72" s="40" t="str">
        <f>VLOOKUP($A72*100+F$3,Control!$A$13:$J$996,Control!$H$11)</f>
        <v>--</v>
      </c>
      <c r="G72" s="40" t="str">
        <f>VLOOKUP($A72*100+G$3,Control!$A$13:$J$996,Control!$H$11)</f>
        <v>T. Min</v>
      </c>
      <c r="H72" s="40" t="str">
        <f>VLOOKUP($A72*100+H$3,Control!$A$13:$J$996,Control!$H$11)</f>
        <v>PulseCap1</v>
      </c>
      <c r="I72" s="40" t="str">
        <f>VLOOKUP($A72*100+I$3,Control!$A$13:$J$996,Control!$H$11)</f>
        <v>PulseCap1</v>
      </c>
      <c r="J72" s="40" t="str">
        <f>VLOOKUP($A72*100+J$3,Control!$A$13:$J$996,Control!$H$11)</f>
        <v>--</v>
      </c>
      <c r="K72" s="40" t="str">
        <f>VLOOKUP($A72*100+K$3,Control!$A$13:$J$996,Control!$H$11)</f>
        <v>Tracy</v>
      </c>
      <c r="L72" s="40" t="str">
        <f>VLOOKUP($A72*100+L$3,Control!$A$13:$J$996,Control!$H$11)</f>
        <v>Tracy</v>
      </c>
      <c r="M72" s="40" t="str">
        <f>VLOOKUP($A72*100+M$3,Control!$A$13:$J$996,Control!$H$11)</f>
        <v>Tracy</v>
      </c>
    </row>
    <row r="73" spans="1:13">
      <c r="A73" s="17">
        <v>1990</v>
      </c>
      <c r="B73" s="40" t="str">
        <f>VLOOKUP($A73*100+B$3,Control!$A$13:$J$996,Control!$H$11)</f>
        <v>--</v>
      </c>
      <c r="C73" s="40" t="str">
        <f>VLOOKUP($A73*100+C$3,Control!$A$13:$J$996,Control!$H$11)</f>
        <v>--</v>
      </c>
      <c r="D73" s="40" t="str">
        <f>VLOOKUP($A73*100+D$3,Control!$A$13:$J$996,Control!$H$11)</f>
        <v>EI Split</v>
      </c>
      <c r="E73" s="40" t="str">
        <f>VLOOKUP($A73*100+E$3,Control!$A$13:$J$996,Control!$H$11)</f>
        <v>--</v>
      </c>
      <c r="F73" s="40" t="str">
        <f>VLOOKUP($A73*100+F$3,Control!$A$13:$J$996,Control!$H$11)</f>
        <v>--</v>
      </c>
      <c r="G73" s="40" t="str">
        <f>VLOOKUP($A73*100+G$3,Control!$A$13:$J$996,Control!$H$11)</f>
        <v>--</v>
      </c>
      <c r="H73" s="40" t="str">
        <f>VLOOKUP($A73*100+H$3,Control!$A$13:$J$996,Control!$H$11)</f>
        <v>PulseCap1</v>
      </c>
      <c r="I73" s="40" t="str">
        <f>VLOOKUP($A73*100+I$3,Control!$A$13:$J$996,Control!$H$11)</f>
        <v>PulseCap1</v>
      </c>
      <c r="J73" s="40" t="str">
        <f>VLOOKUP($A73*100+J$3,Control!$A$13:$J$996,Control!$H$11)</f>
        <v>T. Min</v>
      </c>
      <c r="K73" s="40" t="str">
        <f>VLOOKUP($A73*100+K$3,Control!$A$13:$J$996,Control!$H$11)</f>
        <v>Tracy</v>
      </c>
      <c r="L73" s="40" t="str">
        <f>VLOOKUP($A73*100+L$3,Control!$A$13:$J$996,Control!$H$11)</f>
        <v>T. Min</v>
      </c>
      <c r="M73" s="40" t="str">
        <f>VLOOKUP($A73*100+M$3,Control!$A$13:$J$996,Control!$H$11)</f>
        <v>--</v>
      </c>
    </row>
    <row r="74" spans="1:13">
      <c r="A74" s="17">
        <v>1991</v>
      </c>
      <c r="B74" s="40" t="str">
        <f>VLOOKUP($A74*100+B$3,Control!$A$13:$J$996,Control!$H$11)</f>
        <v>EI Split</v>
      </c>
      <c r="C74" s="40" t="str">
        <f>VLOOKUP($A74*100+C$3,Control!$A$13:$J$996,Control!$H$11)</f>
        <v>--</v>
      </c>
      <c r="D74" s="40" t="str">
        <f>VLOOKUP($A74*100+D$3,Control!$A$13:$J$996,Control!$H$11)</f>
        <v>--</v>
      </c>
      <c r="E74" s="40" t="str">
        <f>VLOOKUP($A74*100+E$3,Control!$A$13:$J$996,Control!$H$11)</f>
        <v>--</v>
      </c>
      <c r="F74" s="40" t="str">
        <f>VLOOKUP($A74*100+F$3,Control!$A$13:$J$996,Control!$H$11)</f>
        <v>--</v>
      </c>
      <c r="G74" s="40" t="str">
        <f>VLOOKUP($A74*100+G$3,Control!$A$13:$J$996,Control!$H$11)</f>
        <v>--</v>
      </c>
      <c r="H74" s="40" t="str">
        <f>VLOOKUP($A74*100+H$3,Control!$A$13:$J$996,Control!$H$11)</f>
        <v>PulseCap1</v>
      </c>
      <c r="I74" s="40" t="str">
        <f>VLOOKUP($A74*100+I$3,Control!$A$13:$J$996,Control!$H$11)</f>
        <v>PulseCap1</v>
      </c>
      <c r="J74" s="40" t="str">
        <f>VLOOKUP($A74*100+J$3,Control!$A$13:$J$996,Control!$H$11)</f>
        <v>--</v>
      </c>
      <c r="K74" s="40" t="str">
        <f>VLOOKUP($A74*100+K$3,Control!$A$13:$J$996,Control!$H$11)</f>
        <v>--</v>
      </c>
      <c r="L74" s="40" t="str">
        <f>VLOOKUP($A74*100+L$3,Control!$A$13:$J$996,Control!$H$11)</f>
        <v>--</v>
      </c>
      <c r="M74" s="40" t="str">
        <f>VLOOKUP($A74*100+M$3,Control!$A$13:$J$996,Control!$H$11)</f>
        <v>--</v>
      </c>
    </row>
    <row r="75" spans="1:13">
      <c r="A75" s="17">
        <v>1992</v>
      </c>
      <c r="B75" s="40" t="str">
        <f>VLOOKUP($A75*100+B$3,Control!$A$13:$J$996,Control!$H$11)</f>
        <v>EI Split</v>
      </c>
      <c r="C75" s="40" t="str">
        <f>VLOOKUP($A75*100+C$3,Control!$A$13:$J$996,Control!$H$11)</f>
        <v>--</v>
      </c>
      <c r="D75" s="40" t="str">
        <f>VLOOKUP($A75*100+D$3,Control!$A$13:$J$996,Control!$H$11)</f>
        <v>--</v>
      </c>
      <c r="E75" s="40" t="str">
        <f>VLOOKUP($A75*100+E$3,Control!$A$13:$J$996,Control!$H$11)</f>
        <v>--</v>
      </c>
      <c r="F75" s="40" t="str">
        <f>VLOOKUP($A75*100+F$3,Control!$A$13:$J$996,Control!$H$11)</f>
        <v>--</v>
      </c>
      <c r="G75" s="40" t="str">
        <f>VLOOKUP($A75*100+G$3,Control!$A$13:$J$996,Control!$H$11)</f>
        <v>--</v>
      </c>
      <c r="H75" s="40" t="str">
        <f>VLOOKUP($A75*100+H$3,Control!$A$13:$J$996,Control!$H$11)</f>
        <v>PulseCap1</v>
      </c>
      <c r="I75" s="40" t="str">
        <f>VLOOKUP($A75*100+I$3,Control!$A$13:$J$996,Control!$H$11)</f>
        <v>PulseCap1</v>
      </c>
      <c r="J75" s="40" t="str">
        <f>VLOOKUP($A75*100+J$3,Control!$A$13:$J$996,Control!$H$11)</f>
        <v>--</v>
      </c>
      <c r="K75" s="40" t="str">
        <f>VLOOKUP($A75*100+K$3,Control!$A$13:$J$996,Control!$H$11)</f>
        <v>--</v>
      </c>
      <c r="L75" s="40" t="str">
        <f>VLOOKUP($A75*100+L$3,Control!$A$13:$J$996,Control!$H$11)</f>
        <v>--</v>
      </c>
      <c r="M75" s="40" t="str">
        <f>VLOOKUP($A75*100+M$3,Control!$A$13:$J$996,Control!$H$11)</f>
        <v>--</v>
      </c>
    </row>
    <row r="76" spans="1:13">
      <c r="A76" s="17">
        <v>1993</v>
      </c>
      <c r="B76" s="40" t="str">
        <f>VLOOKUP($A76*100+B$3,Control!$A$13:$J$996,Control!$H$11)</f>
        <v>--</v>
      </c>
      <c r="C76" s="40" t="str">
        <f>VLOOKUP($A76*100+C$3,Control!$A$13:$J$996,Control!$H$11)</f>
        <v>--</v>
      </c>
      <c r="D76" s="40" t="str">
        <f>VLOOKUP($A76*100+D$3,Control!$A$13:$J$996,Control!$H$11)</f>
        <v>--</v>
      </c>
      <c r="E76" s="40" t="str">
        <f>VLOOKUP($A76*100+E$3,Control!$A$13:$J$996,Control!$H$11)</f>
        <v>--</v>
      </c>
      <c r="F76" s="40" t="str">
        <f>VLOOKUP($A76*100+F$3,Control!$A$13:$J$996,Control!$H$11)</f>
        <v>--</v>
      </c>
      <c r="G76" s="40" t="str">
        <f>VLOOKUP($A76*100+G$3,Control!$A$13:$J$996,Control!$H$11)</f>
        <v>--</v>
      </c>
      <c r="H76" s="40" t="str">
        <f>VLOOKUP($A76*100+H$3,Control!$A$13:$J$996,Control!$H$11)</f>
        <v>PulseCap1</v>
      </c>
      <c r="I76" s="40" t="str">
        <f>VLOOKUP($A76*100+I$3,Control!$A$13:$J$996,Control!$H$11)</f>
        <v>PulseCap1</v>
      </c>
      <c r="J76" s="40" t="str">
        <f>VLOOKUP($A76*100+J$3,Control!$A$13:$J$996,Control!$H$11)</f>
        <v>--</v>
      </c>
      <c r="K76" s="40" t="str">
        <f>VLOOKUP($A76*100+K$3,Control!$A$13:$J$996,Control!$H$11)</f>
        <v>Tracy</v>
      </c>
      <c r="L76" s="40" t="str">
        <f>VLOOKUP($A76*100+L$3,Control!$A$13:$J$996,Control!$H$11)</f>
        <v>Tracy</v>
      </c>
      <c r="M76" s="40" t="str">
        <f>VLOOKUP($A76*100+M$3,Control!$A$13:$J$996,Control!$H$11)</f>
        <v>Tracy</v>
      </c>
    </row>
    <row r="77" spans="1:13">
      <c r="A77" s="17">
        <v>1994</v>
      </c>
      <c r="B77" s="40" t="str">
        <f>VLOOKUP($A77*100+B$3,Control!$A$13:$J$996,Control!$H$11)</f>
        <v>--</v>
      </c>
      <c r="C77" s="40" t="str">
        <f>VLOOKUP($A77*100+C$3,Control!$A$13:$J$996,Control!$H$11)</f>
        <v>--</v>
      </c>
      <c r="D77" s="40" t="str">
        <f>VLOOKUP($A77*100+D$3,Control!$A$13:$J$996,Control!$H$11)</f>
        <v>Tracy</v>
      </c>
      <c r="E77" s="40" t="str">
        <f>VLOOKUP($A77*100+E$3,Control!$A$13:$J$996,Control!$H$11)</f>
        <v>--</v>
      </c>
      <c r="F77" s="40" t="str">
        <f>VLOOKUP($A77*100+F$3,Control!$A$13:$J$996,Control!$H$11)</f>
        <v>--</v>
      </c>
      <c r="G77" s="40" t="str">
        <f>VLOOKUP($A77*100+G$3,Control!$A$13:$J$996,Control!$H$11)</f>
        <v>--</v>
      </c>
      <c r="H77" s="40" t="str">
        <f>VLOOKUP($A77*100+H$3,Control!$A$13:$J$996,Control!$H$11)</f>
        <v>PulseCap1</v>
      </c>
      <c r="I77" s="40" t="str">
        <f>VLOOKUP($A77*100+I$3,Control!$A$13:$J$996,Control!$H$11)</f>
        <v>PulseCap1</v>
      </c>
      <c r="J77" s="40" t="str">
        <f>VLOOKUP($A77*100+J$3,Control!$A$13:$J$996,Control!$H$11)</f>
        <v>T. Min</v>
      </c>
      <c r="K77" s="40" t="str">
        <f>VLOOKUP($A77*100+K$3,Control!$A$13:$J$996,Control!$H$11)</f>
        <v>Tracy</v>
      </c>
      <c r="L77" s="40" t="str">
        <f>VLOOKUP($A77*100+L$3,Control!$A$13:$J$996,Control!$H$11)</f>
        <v>Tracy</v>
      </c>
      <c r="M77" s="40" t="str">
        <f>VLOOKUP($A77*100+M$3,Control!$A$13:$J$996,Control!$H$11)</f>
        <v>--</v>
      </c>
    </row>
    <row r="78" spans="1:13">
      <c r="A78" s="17">
        <v>1995</v>
      </c>
      <c r="B78" s="40" t="str">
        <f>VLOOKUP($A78*100+B$3,Control!$A$13:$J$996,Control!$H$11)</f>
        <v>--</v>
      </c>
      <c r="C78" s="40" t="str">
        <f>VLOOKUP($A78*100+C$3,Control!$A$13:$J$996,Control!$H$11)</f>
        <v>EI Split</v>
      </c>
      <c r="D78" s="40" t="str">
        <f>VLOOKUP($A78*100+D$3,Control!$A$13:$J$996,Control!$H$11)</f>
        <v>--</v>
      </c>
      <c r="E78" s="40" t="str">
        <f>VLOOKUP($A78*100+E$3,Control!$A$13:$J$996,Control!$H$11)</f>
        <v>--</v>
      </c>
      <c r="F78" s="40" t="str">
        <f>VLOOKUP($A78*100+F$3,Control!$A$13:$J$996,Control!$H$11)</f>
        <v>--</v>
      </c>
      <c r="G78" s="40" t="str">
        <f>VLOOKUP($A78*100+G$3,Control!$A$13:$J$996,Control!$H$11)</f>
        <v>Tracy</v>
      </c>
      <c r="H78" s="40" t="str">
        <f>VLOOKUP($A78*100+H$3,Control!$A$13:$J$996,Control!$H$11)</f>
        <v>PulseCap1</v>
      </c>
      <c r="I78" s="40" t="str">
        <f>VLOOKUP($A78*100+I$3,Control!$A$13:$J$996,Control!$H$11)</f>
        <v>PulseCap1</v>
      </c>
      <c r="J78" s="40" t="str">
        <f>VLOOKUP($A78*100+J$3,Control!$A$13:$J$996,Control!$H$11)</f>
        <v>Tracy</v>
      </c>
      <c r="K78" s="40" t="str">
        <f>VLOOKUP($A78*100+K$3,Control!$A$13:$J$996,Control!$H$11)</f>
        <v>Tracy</v>
      </c>
      <c r="L78" s="40" t="str">
        <f>VLOOKUP($A78*100+L$3,Control!$A$13:$J$996,Control!$H$11)</f>
        <v>Tracy</v>
      </c>
      <c r="M78" s="40" t="str">
        <f>VLOOKUP($A78*100+M$3,Control!$A$13:$J$996,Control!$H$11)</f>
        <v>Tracy</v>
      </c>
    </row>
    <row r="79" spans="1:13">
      <c r="A79" s="17">
        <v>1996</v>
      </c>
      <c r="B79" s="40" t="str">
        <f>VLOOKUP($A79*100+B$3,Control!$A$13:$J$996,Control!$H$11)</f>
        <v>--</v>
      </c>
      <c r="C79" s="40" t="str">
        <f>VLOOKUP($A79*100+C$3,Control!$A$13:$J$996,Control!$H$11)</f>
        <v>--</v>
      </c>
      <c r="D79" s="40" t="str">
        <f>VLOOKUP($A79*100+D$3,Control!$A$13:$J$996,Control!$H$11)</f>
        <v>--</v>
      </c>
      <c r="E79" s="40" t="str">
        <f>VLOOKUP($A79*100+E$3,Control!$A$13:$J$996,Control!$H$11)</f>
        <v>--</v>
      </c>
      <c r="F79" s="40" t="str">
        <f>VLOOKUP($A79*100+F$3,Control!$A$13:$J$996,Control!$H$11)</f>
        <v>Tracy</v>
      </c>
      <c r="G79" s="40" t="str">
        <f>VLOOKUP($A79*100+G$3,Control!$A$13:$J$996,Control!$H$11)</f>
        <v>Tracy</v>
      </c>
      <c r="H79" s="40" t="str">
        <f>VLOOKUP($A79*100+H$3,Control!$A$13:$J$996,Control!$H$11)</f>
        <v>PulseCap1</v>
      </c>
      <c r="I79" s="40" t="str">
        <f>VLOOKUP($A79*100+I$3,Control!$A$13:$J$996,Control!$H$11)</f>
        <v>PulseCap1</v>
      </c>
      <c r="J79" s="40" t="str">
        <f>VLOOKUP($A79*100+J$3,Control!$A$13:$J$996,Control!$H$11)</f>
        <v>--</v>
      </c>
      <c r="K79" s="40" t="str">
        <f>VLOOKUP($A79*100+K$3,Control!$A$13:$J$996,Control!$H$11)</f>
        <v>Tracy</v>
      </c>
      <c r="L79" s="40" t="str">
        <f>VLOOKUP($A79*100+L$3,Control!$A$13:$J$996,Control!$H$11)</f>
        <v>Tracy</v>
      </c>
      <c r="M79" s="40" t="str">
        <f>VLOOKUP($A79*100+M$3,Control!$A$13:$J$996,Control!$H$11)</f>
        <v>Tracy</v>
      </c>
    </row>
    <row r="80" spans="1:13">
      <c r="A80" s="17">
        <v>1997</v>
      </c>
      <c r="B80" s="40" t="str">
        <f>VLOOKUP($A80*100+B$3,Control!$A$13:$J$996,Control!$H$11)</f>
        <v>--</v>
      </c>
      <c r="C80" s="40" t="str">
        <f>VLOOKUP($A80*100+C$3,Control!$A$13:$J$996,Control!$H$11)</f>
        <v>Tracy</v>
      </c>
      <c r="D80" s="40" t="str">
        <f>VLOOKUP($A80*100+D$3,Control!$A$13:$J$996,Control!$H$11)</f>
        <v>Tracy</v>
      </c>
      <c r="E80" s="40" t="str">
        <f>VLOOKUP($A80*100+E$3,Control!$A$13:$J$996,Control!$H$11)</f>
        <v>Tracy</v>
      </c>
      <c r="F80" s="40" t="str">
        <f>VLOOKUP($A80*100+F$3,Control!$A$13:$J$996,Control!$H$11)</f>
        <v>Tracy</v>
      </c>
      <c r="G80" s="40" t="str">
        <f>VLOOKUP($A80*100+G$3,Control!$A$13:$J$996,Control!$H$11)</f>
        <v>Tracy</v>
      </c>
      <c r="H80" s="40" t="str">
        <f>VLOOKUP($A80*100+H$3,Control!$A$13:$J$996,Control!$H$11)</f>
        <v>PulseCap1</v>
      </c>
      <c r="I80" s="40" t="str">
        <f>VLOOKUP($A80*100+I$3,Control!$A$13:$J$996,Control!$H$11)</f>
        <v>PulseCap1</v>
      </c>
      <c r="J80" s="40" t="str">
        <f>VLOOKUP($A80*100+J$3,Control!$A$13:$J$996,Control!$H$11)</f>
        <v>--</v>
      </c>
      <c r="K80" s="40" t="str">
        <f>VLOOKUP($A80*100+K$3,Control!$A$13:$J$996,Control!$H$11)</f>
        <v>--</v>
      </c>
      <c r="L80" s="40" t="str">
        <f>VLOOKUP($A80*100+L$3,Control!$A$13:$J$996,Control!$H$11)</f>
        <v>Tracy</v>
      </c>
      <c r="M80" s="40" t="str">
        <f>VLOOKUP($A80*100+M$3,Control!$A$13:$J$996,Control!$H$11)</f>
        <v>Tracy</v>
      </c>
    </row>
    <row r="81" spans="1:13">
      <c r="A81" s="17">
        <v>1998</v>
      </c>
      <c r="B81" s="40" t="str">
        <f>VLOOKUP($A81*100+B$3,Control!$A$13:$J$996,Control!$H$11)</f>
        <v>--</v>
      </c>
      <c r="C81" s="40" t="str">
        <f>VLOOKUP($A81*100+C$3,Control!$A$13:$J$996,Control!$H$11)</f>
        <v>--</v>
      </c>
      <c r="D81" s="40" t="str">
        <f>VLOOKUP($A81*100+D$3,Control!$A$13:$J$996,Control!$H$11)</f>
        <v>Tracy</v>
      </c>
      <c r="E81" s="40" t="str">
        <f>VLOOKUP($A81*100+E$3,Control!$A$13:$J$996,Control!$H$11)</f>
        <v>--</v>
      </c>
      <c r="F81" s="40" t="str">
        <f>VLOOKUP($A81*100+F$3,Control!$A$13:$J$996,Control!$H$11)</f>
        <v>Tracy</v>
      </c>
      <c r="G81" s="40" t="str">
        <f>VLOOKUP($A81*100+G$3,Control!$A$13:$J$996,Control!$H$11)</f>
        <v>Tracy</v>
      </c>
      <c r="H81" s="40" t="str">
        <f>VLOOKUP($A81*100+H$3,Control!$A$13:$J$996,Control!$H$11)</f>
        <v>PulseCap1</v>
      </c>
      <c r="I81" s="40" t="str">
        <f>VLOOKUP($A81*100+I$3,Control!$A$13:$J$996,Control!$H$11)</f>
        <v>PulseCap1</v>
      </c>
      <c r="J81" s="40" t="str">
        <f>VLOOKUP($A81*100+J$3,Control!$A$13:$J$996,Control!$H$11)</f>
        <v>Tracy</v>
      </c>
      <c r="K81" s="40" t="str">
        <f>VLOOKUP($A81*100+K$3,Control!$A$13:$J$996,Control!$H$11)</f>
        <v>Tracy</v>
      </c>
      <c r="L81" s="40" t="str">
        <f>VLOOKUP($A81*100+L$3,Control!$A$13:$J$996,Control!$H$11)</f>
        <v>Tracy</v>
      </c>
      <c r="M81" s="40" t="str">
        <f>VLOOKUP($A81*100+M$3,Control!$A$13:$J$996,Control!$H$11)</f>
        <v>Tracy</v>
      </c>
    </row>
    <row r="82" spans="1:13">
      <c r="A82" s="17">
        <v>1999</v>
      </c>
      <c r="B82" s="40" t="str">
        <f>VLOOKUP($A82*100+B$3,Control!$A$13:$J$996,Control!$H$11)</f>
        <v>Tracy</v>
      </c>
      <c r="C82" s="40" t="str">
        <f>VLOOKUP($A82*100+C$3,Control!$A$13:$J$996,Control!$H$11)</f>
        <v>Tracy</v>
      </c>
      <c r="D82" s="40" t="str">
        <f>VLOOKUP($A82*100+D$3,Control!$A$13:$J$996,Control!$H$11)</f>
        <v>--</v>
      </c>
      <c r="E82" s="40" t="str">
        <f>VLOOKUP($A82*100+E$3,Control!$A$13:$J$996,Control!$H$11)</f>
        <v>--</v>
      </c>
      <c r="F82" s="40" t="str">
        <f>VLOOKUP($A82*100+F$3,Control!$A$13:$J$996,Control!$H$11)</f>
        <v>Tracy</v>
      </c>
      <c r="G82" s="40" t="str">
        <f>VLOOKUP($A82*100+G$3,Control!$A$13:$J$996,Control!$H$11)</f>
        <v>Tracy</v>
      </c>
      <c r="H82" s="40" t="str">
        <f>VLOOKUP($A82*100+H$3,Control!$A$13:$J$996,Control!$H$11)</f>
        <v>PulseCap1</v>
      </c>
      <c r="I82" s="40" t="str">
        <f>VLOOKUP($A82*100+I$3,Control!$A$13:$J$996,Control!$H$11)</f>
        <v>PulseCap1</v>
      </c>
      <c r="J82" s="40" t="str">
        <f>VLOOKUP($A82*100+J$3,Control!$A$13:$J$996,Control!$H$11)</f>
        <v>--</v>
      </c>
      <c r="K82" s="40" t="str">
        <f>VLOOKUP($A82*100+K$3,Control!$A$13:$J$996,Control!$H$11)</f>
        <v>Tracy</v>
      </c>
      <c r="L82" s="40" t="str">
        <f>VLOOKUP($A82*100+L$3,Control!$A$13:$J$996,Control!$H$11)</f>
        <v>Tracy</v>
      </c>
      <c r="M82" s="40" t="str">
        <f>VLOOKUP($A82*100+M$3,Control!$A$13:$J$996,Control!$H$11)</f>
        <v>Tracy</v>
      </c>
    </row>
    <row r="83" spans="1:13">
      <c r="A83" s="17">
        <v>2000</v>
      </c>
      <c r="B83" s="40" t="str">
        <f>VLOOKUP($A83*100+B$3,Control!$A$13:$J$996,Control!$H$11)</f>
        <v>--</v>
      </c>
      <c r="C83" s="40" t="str">
        <f>VLOOKUP($A83*100+C$3,Control!$A$13:$J$996,Control!$H$11)</f>
        <v>--</v>
      </c>
      <c r="D83" s="40" t="str">
        <f>VLOOKUP($A83*100+D$3,Control!$A$13:$J$996,Control!$H$11)</f>
        <v>Tracy</v>
      </c>
      <c r="E83" s="40" t="str">
        <f>VLOOKUP($A83*100+E$3,Control!$A$13:$J$996,Control!$H$11)</f>
        <v>--</v>
      </c>
      <c r="F83" s="40" t="str">
        <f>VLOOKUP($A83*100+F$3,Control!$A$13:$J$996,Control!$H$11)</f>
        <v>Tracy</v>
      </c>
      <c r="G83" s="40" t="str">
        <f>VLOOKUP($A83*100+G$3,Control!$A$13:$J$996,Control!$H$11)</f>
        <v>Tracy</v>
      </c>
      <c r="H83" s="40" t="str">
        <f>VLOOKUP($A83*100+H$3,Control!$A$13:$J$996,Control!$H$11)</f>
        <v>PulseCap1</v>
      </c>
      <c r="I83" s="40" t="str">
        <f>VLOOKUP($A83*100+I$3,Control!$A$13:$J$996,Control!$H$11)</f>
        <v>PulseCap1</v>
      </c>
      <c r="J83" s="40" t="str">
        <f>VLOOKUP($A83*100+J$3,Control!$A$13:$J$996,Control!$H$11)</f>
        <v>EI Split</v>
      </c>
      <c r="K83" s="40" t="str">
        <f>VLOOKUP($A83*100+K$3,Control!$A$13:$J$996,Control!$H$11)</f>
        <v>--</v>
      </c>
      <c r="L83" s="40" t="str">
        <f>VLOOKUP($A83*100+L$3,Control!$A$13:$J$996,Control!$H$11)</f>
        <v>Tracy</v>
      </c>
      <c r="M83" s="40" t="str">
        <f>VLOOKUP($A83*100+M$3,Control!$A$13:$J$996,Control!$H$11)</f>
        <v>Tracy</v>
      </c>
    </row>
    <row r="84" spans="1:13">
      <c r="A84" s="17">
        <v>2001</v>
      </c>
      <c r="B84" s="40" t="str">
        <f>VLOOKUP($A84*100+B$3,Control!$A$13:$J$996,Control!$H$11)</f>
        <v>Tracy</v>
      </c>
      <c r="C84" s="40" t="str">
        <f>VLOOKUP($A84*100+C$3,Control!$A$13:$J$996,Control!$H$11)</f>
        <v>--</v>
      </c>
      <c r="D84" s="40" t="str">
        <f>VLOOKUP($A84*100+D$3,Control!$A$13:$J$996,Control!$H$11)</f>
        <v>Tracy</v>
      </c>
      <c r="E84" s="40" t="str">
        <f>VLOOKUP($A84*100+E$3,Control!$A$13:$J$996,Control!$H$11)</f>
        <v>--</v>
      </c>
      <c r="F84" s="40" t="str">
        <f>VLOOKUP($A84*100+F$3,Control!$A$13:$J$996,Control!$H$11)</f>
        <v>--</v>
      </c>
      <c r="G84" s="40" t="str">
        <f>VLOOKUP($A84*100+G$3,Control!$A$13:$J$996,Control!$H$11)</f>
        <v>--</v>
      </c>
      <c r="H84" s="40" t="str">
        <f>VLOOKUP($A84*100+H$3,Control!$A$13:$J$996,Control!$H$11)</f>
        <v>PulseCap1</v>
      </c>
      <c r="I84" s="40" t="str">
        <f>VLOOKUP($A84*100+I$3,Control!$A$13:$J$996,Control!$H$11)</f>
        <v>PulseCap1</v>
      </c>
      <c r="J84" s="40" t="str">
        <f>VLOOKUP($A84*100+J$3,Control!$A$13:$J$996,Control!$H$11)</f>
        <v>--</v>
      </c>
      <c r="K84" s="40" t="str">
        <f>VLOOKUP($A84*100+K$3,Control!$A$13:$J$996,Control!$H$11)</f>
        <v>Tracy</v>
      </c>
      <c r="L84" s="40" t="str">
        <f>VLOOKUP($A84*100+L$3,Control!$A$13:$J$996,Control!$H$11)</f>
        <v>--</v>
      </c>
      <c r="M84" s="40" t="str">
        <f>VLOOKUP($A84*100+M$3,Control!$A$13:$J$996,Control!$H$11)</f>
        <v>Tracy</v>
      </c>
    </row>
    <row r="85" spans="1:13">
      <c r="A85" s="17">
        <v>2002</v>
      </c>
      <c r="B85" s="40" t="str">
        <f>VLOOKUP($A85*100+B$3,Control!$A$13:$J$996,Control!$H$11)</f>
        <v>Tracy</v>
      </c>
      <c r="C85" s="40" t="str">
        <f>VLOOKUP($A85*100+C$3,Control!$A$13:$J$996,Control!$H$11)</f>
        <v>Tracy</v>
      </c>
      <c r="D85" s="40" t="str">
        <f>VLOOKUP($A85*100+D$3,Control!$A$13:$J$996,Control!$H$11)</f>
        <v>--</v>
      </c>
      <c r="E85" s="40" t="str">
        <f>VLOOKUP($A85*100+E$3,Control!$A$13:$J$996,Control!$H$11)</f>
        <v>--</v>
      </c>
      <c r="F85" s="40" t="str">
        <f>VLOOKUP($A85*100+F$3,Control!$A$13:$J$996,Control!$H$11)</f>
        <v>--</v>
      </c>
      <c r="G85" s="40" t="str">
        <f>VLOOKUP($A85*100+G$3,Control!$A$13:$J$996,Control!$H$11)</f>
        <v>--</v>
      </c>
      <c r="H85" s="40" t="str">
        <f>VLOOKUP($A85*100+H$3,Control!$A$13:$J$996,Control!$H$11)</f>
        <v>PulseCap1</v>
      </c>
      <c r="I85" s="40" t="str">
        <f>VLOOKUP($A85*100+I$3,Control!$A$13:$J$996,Control!$H$11)</f>
        <v>PulseCap1</v>
      </c>
      <c r="J85" s="40" t="str">
        <f>VLOOKUP($A85*100+J$3,Control!$A$13:$J$996,Control!$H$11)</f>
        <v>--</v>
      </c>
      <c r="K85" s="40" t="str">
        <f>VLOOKUP($A85*100+K$3,Control!$A$13:$J$996,Control!$H$11)</f>
        <v>Tracy</v>
      </c>
      <c r="L85" s="40" t="str">
        <f>VLOOKUP($A85*100+L$3,Control!$A$13:$J$996,Control!$H$11)</f>
        <v>Tracy</v>
      </c>
      <c r="M85" s="40" t="str">
        <f>VLOOKUP($A85*100+M$3,Control!$A$13:$J$996,Control!$H$11)</f>
        <v>Tracy</v>
      </c>
    </row>
    <row r="86" spans="1:13">
      <c r="A86" s="17">
        <v>2003</v>
      </c>
      <c r="B86" s="40" t="str">
        <f>VLOOKUP($A86*100+B$3,Control!$A$13:$J$996,Control!$H$11)</f>
        <v>--</v>
      </c>
      <c r="C86" s="40" t="str">
        <f>VLOOKUP($A86*100+C$3,Control!$A$13:$J$996,Control!$H$11)</f>
        <v>Tracy</v>
      </c>
      <c r="D86" s="40" t="str">
        <f>VLOOKUP($A86*100+D$3,Control!$A$13:$J$996,Control!$H$11)</f>
        <v>--</v>
      </c>
      <c r="E86" s="40" t="str">
        <f>VLOOKUP($A86*100+E$3,Control!$A$13:$J$996,Control!$H$11)</f>
        <v>--</v>
      </c>
      <c r="F86" s="40" t="str">
        <f>VLOOKUP($A86*100+F$3,Control!$A$13:$J$996,Control!$H$11)</f>
        <v>--</v>
      </c>
      <c r="G86" s="40" t="str">
        <f>VLOOKUP($A86*100+G$3,Control!$A$13:$J$996,Control!$H$11)</f>
        <v>--</v>
      </c>
      <c r="H86" s="40" t="str">
        <f>VLOOKUP($A86*100+H$3,Control!$A$13:$J$996,Control!$H$11)</f>
        <v>PulseCap1</v>
      </c>
      <c r="I86" s="40" t="str">
        <f>VLOOKUP($A86*100+I$3,Control!$A$13:$J$996,Control!$H$11)</f>
        <v>PulseCap1</v>
      </c>
      <c r="J86" s="40" t="str">
        <f>VLOOKUP($A86*100+J$3,Control!$A$13:$J$996,Control!$H$11)</f>
        <v>EI Split</v>
      </c>
      <c r="K86" s="40" t="str">
        <f>VLOOKUP($A86*100+K$3,Control!$A$13:$J$996,Control!$H$11)</f>
        <v>Tracy</v>
      </c>
      <c r="L86" s="40" t="str">
        <f>VLOOKUP($A86*100+L$3,Control!$A$13:$J$996,Control!$H$11)</f>
        <v>Tracy</v>
      </c>
      <c r="M86" s="40" t="str">
        <f>VLOOKUP($A86*100+M$3,Control!$A$13:$J$996,Control!$H$11)</f>
        <v>Tracy</v>
      </c>
    </row>
    <row r="88" spans="1:13">
      <c r="A88" s="41" t="s">
        <v>153</v>
      </c>
      <c r="B88" t="s">
        <v>176</v>
      </c>
    </row>
    <row r="89" spans="1:13">
      <c r="B89" t="s">
        <v>177</v>
      </c>
    </row>
    <row r="90" spans="1:13">
      <c r="B90" t="s">
        <v>178</v>
      </c>
    </row>
    <row r="91" spans="1:13">
      <c r="B91" t="s">
        <v>179</v>
      </c>
    </row>
    <row r="92" spans="1:13">
      <c r="B92" t="s">
        <v>180</v>
      </c>
    </row>
    <row r="93" spans="1:13">
      <c r="B93" t="s">
        <v>181</v>
      </c>
    </row>
    <row r="94" spans="1:13">
      <c r="B94" t="s">
        <v>182</v>
      </c>
    </row>
  </sheetData>
  <mergeCells count="1">
    <mergeCell ref="A2:M2"/>
  </mergeCells>
  <phoneticPr fontId="0" type="noConversion"/>
  <conditionalFormatting sqref="B5:M86">
    <cfRule type="cellIs" dxfId="11" priority="1" stopIfTrue="1" operator="equal">
      <formula>"Tracy"</formula>
    </cfRule>
    <cfRule type="cellIs" dxfId="10" priority="2" stopIfTrue="1" operator="equal">
      <formula>"Storage"</formula>
    </cfRule>
    <cfRule type="cellIs" dxfId="9" priority="3" stopIfTrue="1" operator="equal">
      <formula>"T. Min"</formula>
    </cfRule>
  </conditionalFormatting>
  <pageMargins left="0.75" right="0.75" top="1" bottom="1" header="0.5" footer="0.5"/>
  <pageSetup scale="55" orientation="portrait" r:id="rId1"/>
  <headerFooter alignWithMargins="0">
    <oddHeader>&amp;R&amp;D</oddHeader>
    <oddFooter>&amp;R&amp;F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M94"/>
  <sheetViews>
    <sheetView workbookViewId="0">
      <pane ySplit="4" topLeftCell="A61" activePane="bottomLeft" state="frozenSplit"/>
      <selection activeCell="B14" sqref="B14:B100"/>
      <selection pane="bottomLeft" activeCell="J73" sqref="J73"/>
    </sheetView>
  </sheetViews>
  <sheetFormatPr defaultRowHeight="12.75"/>
  <cols>
    <col min="1" max="1" customWidth="true" style="17" width="9.140625" collapsed="true"/>
    <col min="8" max="9" bestFit="true" customWidth="true" width="10.0" collapsed="true"/>
  </cols>
  <sheetData>
    <row r="1" spans="1:13">
      <c r="A1" s="17" t="str">
        <f>Control!J2</f>
        <v>EWA</v>
      </c>
    </row>
    <row r="2" spans="1:13">
      <c r="A2" s="198" t="s">
        <v>183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7">
        <v>1922</v>
      </c>
      <c r="B5" s="40" t="str">
        <f>VLOOKUP($A5*100+B$3,Control!$A$13:$J$996,Control!$I$11)</f>
        <v>--</v>
      </c>
      <c r="C5" s="40" t="str">
        <f>VLOOKUP($A5*100+C$3,Control!$A$13:$J$996,Control!$I$11)</f>
        <v>--</v>
      </c>
      <c r="D5" s="40" t="str">
        <f>VLOOKUP($A5*100+D$3,Control!$A$13:$J$996,Control!$I$11)</f>
        <v>Banks</v>
      </c>
      <c r="E5" s="40" t="str">
        <f>VLOOKUP($A5*100+E$3,Control!$A$13:$J$996,Control!$I$11)</f>
        <v>--</v>
      </c>
      <c r="F5" s="40" t="str">
        <f>VLOOKUP($A5*100+F$3,Control!$A$13:$J$996,Control!$I$11)</f>
        <v>--</v>
      </c>
      <c r="G5" s="40" t="str">
        <f>VLOOKUP($A5*100+G$3,Control!$A$13:$J$996,Control!$I$11)</f>
        <v>--</v>
      </c>
      <c r="H5" s="40" t="str">
        <f>VLOOKUP($A5*100+H$3,Control!$A$13:$J$996,Control!$I$11)</f>
        <v>PulseCap1</v>
      </c>
      <c r="I5" s="40" t="str">
        <f>VLOOKUP($A5*100+I$3,Control!$A$13:$J$996,Control!$I$11)</f>
        <v>PulseCap1</v>
      </c>
      <c r="J5" s="40" t="str">
        <f>VLOOKUP($A5*100+J$3,Control!$A$13:$J$996,Control!$I$11)</f>
        <v>--</v>
      </c>
      <c r="K5" s="40" t="str">
        <f>VLOOKUP($A5*100+K$3,Control!$A$13:$J$996,Control!$I$11)</f>
        <v>Banks</v>
      </c>
      <c r="L5" s="40" t="str">
        <f>VLOOKUP($A5*100+L$3,Control!$A$13:$J$996,Control!$I$11)</f>
        <v>Banks</v>
      </c>
      <c r="M5" s="40" t="str">
        <f>VLOOKUP($A5*100+M$3,Control!$A$13:$J$996,Control!$I$11)</f>
        <v>Banks</v>
      </c>
    </row>
    <row r="6" spans="1:13">
      <c r="A6" s="17">
        <v>1923</v>
      </c>
      <c r="B6" s="40" t="str">
        <f>VLOOKUP($A6*100+B$3,Control!$A$13:$J$996,Control!$I$11)</f>
        <v>--</v>
      </c>
      <c r="C6" s="40" t="str">
        <f>VLOOKUP($A6*100+C$3,Control!$A$13:$J$996,Control!$I$11)</f>
        <v>--</v>
      </c>
      <c r="D6" s="40" t="str">
        <f>VLOOKUP($A6*100+D$3,Control!$A$13:$J$996,Control!$I$11)</f>
        <v>--</v>
      </c>
      <c r="E6" s="40" t="str">
        <f>VLOOKUP($A6*100+E$3,Control!$A$13:$J$996,Control!$I$11)</f>
        <v>--</v>
      </c>
      <c r="F6" s="40" t="str">
        <f>VLOOKUP($A6*100+F$3,Control!$A$13:$J$996,Control!$I$11)</f>
        <v>--</v>
      </c>
      <c r="G6" s="40" t="str">
        <f>VLOOKUP($A6*100+G$3,Control!$A$13:$J$996,Control!$I$11)</f>
        <v>--</v>
      </c>
      <c r="H6" s="40" t="str">
        <f>VLOOKUP($A6*100+H$3,Control!$A$13:$J$996,Control!$I$11)</f>
        <v>PulseCap1</v>
      </c>
      <c r="I6" s="40" t="str">
        <f>VLOOKUP($A6*100+I$3,Control!$A$13:$J$996,Control!$I$11)</f>
        <v>PulseCap1</v>
      </c>
      <c r="J6" s="40" t="str">
        <f>VLOOKUP($A6*100+J$3,Control!$A$13:$J$996,Control!$I$11)</f>
        <v>--</v>
      </c>
      <c r="K6" s="40" t="str">
        <f>VLOOKUP($A6*100+K$3,Control!$A$13:$J$996,Control!$I$11)</f>
        <v>Banks</v>
      </c>
      <c r="L6" s="40" t="str">
        <f>VLOOKUP($A6*100+L$3,Control!$A$13:$J$996,Control!$I$11)</f>
        <v>Banks</v>
      </c>
      <c r="M6" s="40" t="str">
        <f>VLOOKUP($A6*100+M$3,Control!$A$13:$J$996,Control!$I$11)</f>
        <v>PulseCap1</v>
      </c>
    </row>
    <row r="7" spans="1:13">
      <c r="A7" s="17">
        <v>1924</v>
      </c>
      <c r="B7" s="40" t="str">
        <f>VLOOKUP($A7*100+B$3,Control!$A$13:$J$996,Control!$I$11)</f>
        <v>PulseCap1</v>
      </c>
      <c r="C7" s="40" t="str">
        <f>VLOOKUP($A7*100+C$3,Control!$A$13:$J$996,Control!$I$11)</f>
        <v>PulseCap1</v>
      </c>
      <c r="D7" s="40" t="str">
        <f>VLOOKUP($A7*100+D$3,Control!$A$13:$J$996,Control!$I$11)</f>
        <v>PulseCap1</v>
      </c>
      <c r="E7" s="40" t="str">
        <f>VLOOKUP($A7*100+E$3,Control!$A$13:$J$996,Control!$I$11)</f>
        <v>--</v>
      </c>
      <c r="F7" s="40" t="str">
        <f>VLOOKUP($A7*100+F$3,Control!$A$13:$J$996,Control!$I$11)</f>
        <v>--</v>
      </c>
      <c r="G7" s="40" t="str">
        <f>VLOOKUP($A7*100+G$3,Control!$A$13:$J$996,Control!$I$11)</f>
        <v>B. Min</v>
      </c>
      <c r="H7" s="40" t="str">
        <f>VLOOKUP($A7*100+H$3,Control!$A$13:$J$996,Control!$I$11)</f>
        <v>PulseCap1</v>
      </c>
      <c r="I7" s="40" t="str">
        <f>VLOOKUP($A7*100+I$3,Control!$A$13:$J$996,Control!$I$11)</f>
        <v>PulseCap1</v>
      </c>
      <c r="J7" s="40" t="str">
        <f>VLOOKUP($A7*100+J$3,Control!$A$13:$J$996,Control!$I$11)</f>
        <v>--</v>
      </c>
      <c r="K7" s="40" t="str">
        <f>VLOOKUP($A7*100+K$3,Control!$A$13:$J$996,Control!$I$11)</f>
        <v>--</v>
      </c>
      <c r="L7" s="40" t="str">
        <f>VLOOKUP($A7*100+L$3,Control!$A$13:$J$996,Control!$I$11)</f>
        <v>--</v>
      </c>
      <c r="M7" s="40" t="str">
        <f>VLOOKUP($A7*100+M$3,Control!$A$13:$J$996,Control!$I$11)</f>
        <v>--</v>
      </c>
    </row>
    <row r="8" spans="1:13">
      <c r="A8" s="17">
        <v>1925</v>
      </c>
      <c r="B8" s="40" t="str">
        <f>VLOOKUP($A8*100+B$3,Control!$A$13:$J$996,Control!$I$11)</f>
        <v>--</v>
      </c>
      <c r="C8" s="40" t="str">
        <f>VLOOKUP($A8*100+C$3,Control!$A$13:$J$996,Control!$I$11)</f>
        <v>--</v>
      </c>
      <c r="D8" s="40" t="str">
        <f>VLOOKUP($A8*100+D$3,Control!$A$13:$J$996,Control!$I$11)</f>
        <v>--</v>
      </c>
      <c r="E8" s="40" t="str">
        <f>VLOOKUP($A8*100+E$3,Control!$A$13:$J$996,Control!$I$11)</f>
        <v>Storage</v>
      </c>
      <c r="F8" s="40" t="str">
        <f>VLOOKUP($A8*100+F$3,Control!$A$13:$J$996,Control!$I$11)</f>
        <v>Storage</v>
      </c>
      <c r="G8" s="40" t="str">
        <f>VLOOKUP($A8*100+G$3,Control!$A$13:$J$996,Control!$I$11)</f>
        <v>Storage</v>
      </c>
      <c r="H8" s="40" t="str">
        <f>VLOOKUP($A8*100+H$3,Control!$A$13:$J$996,Control!$I$11)</f>
        <v>PulseCap1</v>
      </c>
      <c r="I8" s="40" t="str">
        <f>VLOOKUP($A8*100+I$3,Control!$A$13:$J$996,Control!$I$11)</f>
        <v>PulseCap1</v>
      </c>
      <c r="J8" s="40" t="str">
        <f>VLOOKUP($A8*100+J$3,Control!$A$13:$J$996,Control!$I$11)</f>
        <v>--</v>
      </c>
      <c r="K8" s="40" t="str">
        <f>VLOOKUP($A8*100+K$3,Control!$A$13:$J$996,Control!$I$11)</f>
        <v>--</v>
      </c>
      <c r="L8" s="40" t="str">
        <f>VLOOKUP($A8*100+L$3,Control!$A$13:$J$996,Control!$I$11)</f>
        <v>--</v>
      </c>
      <c r="M8" s="40" t="str">
        <f>VLOOKUP($A8*100+M$3,Control!$A$13:$J$996,Control!$I$11)</f>
        <v>--</v>
      </c>
    </row>
    <row r="9" spans="1:13">
      <c r="A9" s="17">
        <v>1926</v>
      </c>
      <c r="B9" s="40" t="str">
        <f>VLOOKUP($A9*100+B$3,Control!$A$13:$J$996,Control!$I$11)</f>
        <v>--</v>
      </c>
      <c r="C9" s="40" t="str">
        <f>VLOOKUP($A9*100+C$3,Control!$A$13:$J$996,Control!$I$11)</f>
        <v>--</v>
      </c>
      <c r="D9" s="40" t="str">
        <f>VLOOKUP($A9*100+D$3,Control!$A$13:$J$996,Control!$I$11)</f>
        <v>--</v>
      </c>
      <c r="E9" s="40" t="str">
        <f>VLOOKUP($A9*100+E$3,Control!$A$13:$J$996,Control!$I$11)</f>
        <v>B. Min</v>
      </c>
      <c r="F9" s="40" t="str">
        <f>VLOOKUP($A9*100+F$3,Control!$A$13:$J$996,Control!$I$11)</f>
        <v>--</v>
      </c>
      <c r="G9" s="40" t="str">
        <f>VLOOKUP($A9*100+G$3,Control!$A$13:$J$996,Control!$I$11)</f>
        <v>B. Min</v>
      </c>
      <c r="H9" s="40" t="str">
        <f>VLOOKUP($A9*100+H$3,Control!$A$13:$J$996,Control!$I$11)</f>
        <v>PulseCap1</v>
      </c>
      <c r="I9" s="40" t="str">
        <f>VLOOKUP($A9*100+I$3,Control!$A$13:$J$996,Control!$I$11)</f>
        <v>PulseCap1</v>
      </c>
      <c r="J9" s="40" t="str">
        <f>VLOOKUP($A9*100+J$3,Control!$A$13:$J$996,Control!$I$11)</f>
        <v>--</v>
      </c>
      <c r="K9" s="40" t="str">
        <f>VLOOKUP($A9*100+K$3,Control!$A$13:$J$996,Control!$I$11)</f>
        <v>Banks</v>
      </c>
      <c r="L9" s="40" t="str">
        <f>VLOOKUP($A9*100+L$3,Control!$A$13:$J$996,Control!$I$11)</f>
        <v>Banks</v>
      </c>
      <c r="M9" s="40" t="str">
        <f>VLOOKUP($A9*100+M$3,Control!$A$13:$J$996,Control!$I$11)</f>
        <v>--</v>
      </c>
    </row>
    <row r="10" spans="1:13">
      <c r="A10" s="17">
        <v>1927</v>
      </c>
      <c r="B10" s="40" t="str">
        <f>VLOOKUP($A10*100+B$3,Control!$A$13:$J$996,Control!$I$11)</f>
        <v>--</v>
      </c>
      <c r="C10" s="40" t="str">
        <f>VLOOKUP($A10*100+C$3,Control!$A$13:$J$996,Control!$I$11)</f>
        <v>Banks</v>
      </c>
      <c r="D10" s="40" t="str">
        <f>VLOOKUP($A10*100+D$3,Control!$A$13:$J$996,Control!$I$11)</f>
        <v>--</v>
      </c>
      <c r="E10" s="40" t="str">
        <f>VLOOKUP($A10*100+E$3,Control!$A$13:$J$996,Control!$I$11)</f>
        <v>Storage</v>
      </c>
      <c r="F10" s="40" t="str">
        <f>VLOOKUP($A10*100+F$3,Control!$A$13:$J$996,Control!$I$11)</f>
        <v>Storage</v>
      </c>
      <c r="G10" s="40" t="str">
        <f>VLOOKUP($A10*100+G$3,Control!$A$13:$J$996,Control!$I$11)</f>
        <v>Storage</v>
      </c>
      <c r="H10" s="40" t="str">
        <f>VLOOKUP($A10*100+H$3,Control!$A$13:$J$996,Control!$I$11)</f>
        <v>PulseCap1</v>
      </c>
      <c r="I10" s="40" t="str">
        <f>VLOOKUP($A10*100+I$3,Control!$A$13:$J$996,Control!$I$11)</f>
        <v>PulseCap1</v>
      </c>
      <c r="J10" s="40" t="str">
        <f>VLOOKUP($A10*100+J$3,Control!$A$13:$J$996,Control!$I$11)</f>
        <v>--</v>
      </c>
      <c r="K10" s="40" t="str">
        <f>VLOOKUP($A10*100+K$3,Control!$A$13:$J$996,Control!$I$11)</f>
        <v>Banks</v>
      </c>
      <c r="L10" s="40" t="str">
        <f>VLOOKUP($A10*100+L$3,Control!$A$13:$J$996,Control!$I$11)</f>
        <v>Banks</v>
      </c>
      <c r="M10" s="40" t="str">
        <f>VLOOKUP($A10*100+M$3,Control!$A$13:$J$996,Control!$I$11)</f>
        <v>--</v>
      </c>
    </row>
    <row r="11" spans="1:13">
      <c r="A11" s="17">
        <v>1928</v>
      </c>
      <c r="B11" s="40" t="str">
        <f>VLOOKUP($A11*100+B$3,Control!$A$13:$J$996,Control!$I$11)</f>
        <v>--</v>
      </c>
      <c r="C11" s="40" t="str">
        <f>VLOOKUP($A11*100+C$3,Control!$A$13:$J$996,Control!$I$11)</f>
        <v>--</v>
      </c>
      <c r="D11" s="40" t="str">
        <f>VLOOKUP($A11*100+D$3,Control!$A$13:$J$996,Control!$I$11)</f>
        <v>--</v>
      </c>
      <c r="E11" s="40" t="str">
        <f>VLOOKUP($A11*100+E$3,Control!$A$13:$J$996,Control!$I$11)</f>
        <v>--</v>
      </c>
      <c r="F11" s="40" t="str">
        <f>VLOOKUP($A11*100+F$3,Control!$A$13:$J$996,Control!$I$11)</f>
        <v>--</v>
      </c>
      <c r="G11" s="40" t="str">
        <f>VLOOKUP($A11*100+G$3,Control!$A$13:$J$996,Control!$I$11)</f>
        <v>--</v>
      </c>
      <c r="H11" s="40" t="str">
        <f>VLOOKUP($A11*100+H$3,Control!$A$13:$J$996,Control!$I$11)</f>
        <v>PulseCap1</v>
      </c>
      <c r="I11" s="40" t="str">
        <f>VLOOKUP($A11*100+I$3,Control!$A$13:$J$996,Control!$I$11)</f>
        <v>PulseCap1</v>
      </c>
      <c r="J11" s="40" t="str">
        <f>VLOOKUP($A11*100+J$3,Control!$A$13:$J$996,Control!$I$11)</f>
        <v>--</v>
      </c>
      <c r="K11" s="40" t="str">
        <f>VLOOKUP($A11*100+K$3,Control!$A$13:$J$996,Control!$I$11)</f>
        <v>--</v>
      </c>
      <c r="L11" s="40" t="str">
        <f>VLOOKUP($A11*100+L$3,Control!$A$13:$J$996,Control!$I$11)</f>
        <v>Banks</v>
      </c>
      <c r="M11" s="40" t="str">
        <f>VLOOKUP($A11*100+M$3,Control!$A$13:$J$996,Control!$I$11)</f>
        <v>Banks</v>
      </c>
    </row>
    <row r="12" spans="1:13">
      <c r="A12" s="17">
        <v>1929</v>
      </c>
      <c r="B12" s="40" t="str">
        <f>VLOOKUP($A12*100+B$3,Control!$A$13:$J$996,Control!$I$11)</f>
        <v>--</v>
      </c>
      <c r="C12" s="40" t="str">
        <f>VLOOKUP($A12*100+C$3,Control!$A$13:$J$996,Control!$I$11)</f>
        <v>--</v>
      </c>
      <c r="D12" s="40" t="str">
        <f>VLOOKUP($A12*100+D$3,Control!$A$13:$J$996,Control!$I$11)</f>
        <v>--</v>
      </c>
      <c r="E12" s="40" t="str">
        <f>VLOOKUP($A12*100+E$3,Control!$A$13:$J$996,Control!$I$11)</f>
        <v>--</v>
      </c>
      <c r="F12" s="40" t="str">
        <f>VLOOKUP($A12*100+F$3,Control!$A$13:$J$996,Control!$I$11)</f>
        <v>--</v>
      </c>
      <c r="G12" s="40" t="str">
        <f>VLOOKUP($A12*100+G$3,Control!$A$13:$J$996,Control!$I$11)</f>
        <v>EI Split</v>
      </c>
      <c r="H12" s="40" t="str">
        <f>VLOOKUP($A12*100+H$3,Control!$A$13:$J$996,Control!$I$11)</f>
        <v>PulseCap1</v>
      </c>
      <c r="I12" s="40" t="str">
        <f>VLOOKUP($A12*100+I$3,Control!$A$13:$J$996,Control!$I$11)</f>
        <v>PulseCap1</v>
      </c>
      <c r="J12" s="40" t="str">
        <f>VLOOKUP($A12*100+J$3,Control!$A$13:$J$996,Control!$I$11)</f>
        <v>--</v>
      </c>
      <c r="K12" s="40" t="str">
        <f>VLOOKUP($A12*100+K$3,Control!$A$13:$J$996,Control!$I$11)</f>
        <v>--</v>
      </c>
      <c r="L12" s="40" t="str">
        <f>VLOOKUP($A12*100+L$3,Control!$A$13:$J$996,Control!$I$11)</f>
        <v>PulseCap3</v>
      </c>
      <c r="M12" s="40" t="str">
        <f>VLOOKUP($A12*100+M$3,Control!$A$13:$J$996,Control!$I$11)</f>
        <v>--</v>
      </c>
    </row>
    <row r="13" spans="1:13">
      <c r="A13" s="17">
        <v>1930</v>
      </c>
      <c r="B13" s="40" t="str">
        <f>VLOOKUP($A13*100+B$3,Control!$A$13:$J$996,Control!$I$11)</f>
        <v>--</v>
      </c>
      <c r="C13" s="40" t="str">
        <f>VLOOKUP($A13*100+C$3,Control!$A$13:$J$996,Control!$I$11)</f>
        <v>--</v>
      </c>
      <c r="D13" s="40" t="str">
        <f>VLOOKUP($A13*100+D$3,Control!$A$13:$J$996,Control!$I$11)</f>
        <v>--</v>
      </c>
      <c r="E13" s="40" t="str">
        <f>VLOOKUP($A13*100+E$3,Control!$A$13:$J$996,Control!$I$11)</f>
        <v>--</v>
      </c>
      <c r="F13" s="40" t="str">
        <f>VLOOKUP($A13*100+F$3,Control!$A$13:$J$996,Control!$I$11)</f>
        <v>--</v>
      </c>
      <c r="G13" s="40" t="str">
        <f>VLOOKUP($A13*100+G$3,Control!$A$13:$J$996,Control!$I$11)</f>
        <v>--</v>
      </c>
      <c r="H13" s="40" t="str">
        <f>VLOOKUP($A13*100+H$3,Control!$A$13:$J$996,Control!$I$11)</f>
        <v>PulseCap1</v>
      </c>
      <c r="I13" s="40" t="str">
        <f>VLOOKUP($A13*100+I$3,Control!$A$13:$J$996,Control!$I$11)</f>
        <v>PulseCap1</v>
      </c>
      <c r="J13" s="40" t="str">
        <f>VLOOKUP($A13*100+J$3,Control!$A$13:$J$996,Control!$I$11)</f>
        <v>--</v>
      </c>
      <c r="K13" s="40" t="str">
        <f>VLOOKUP($A13*100+K$3,Control!$A$13:$J$996,Control!$I$11)</f>
        <v>Banks</v>
      </c>
      <c r="L13" s="40" t="str">
        <f>VLOOKUP($A13*100+L$3,Control!$A$13:$J$996,Control!$I$11)</f>
        <v>--</v>
      </c>
      <c r="M13" s="40" t="str">
        <f>VLOOKUP($A13*100+M$3,Control!$A$13:$J$996,Control!$I$11)</f>
        <v>--</v>
      </c>
    </row>
    <row r="14" spans="1:13">
      <c r="A14" s="17">
        <v>1931</v>
      </c>
      <c r="B14" s="40" t="str">
        <f>VLOOKUP($A14*100+B$3,Control!$A$13:$J$996,Control!$I$11)</f>
        <v>--</v>
      </c>
      <c r="C14" s="40" t="str">
        <f>VLOOKUP($A14*100+C$3,Control!$A$13:$J$996,Control!$I$11)</f>
        <v>--</v>
      </c>
      <c r="D14" s="40" t="str">
        <f>VLOOKUP($A14*100+D$3,Control!$A$13:$J$996,Control!$I$11)</f>
        <v>--</v>
      </c>
      <c r="E14" s="40" t="str">
        <f>VLOOKUP($A14*100+E$3,Control!$A$13:$J$996,Control!$I$11)</f>
        <v>--</v>
      </c>
      <c r="F14" s="40" t="str">
        <f>VLOOKUP($A14*100+F$3,Control!$A$13:$J$996,Control!$I$11)</f>
        <v>--</v>
      </c>
      <c r="G14" s="40" t="str">
        <f>VLOOKUP($A14*100+G$3,Control!$A$13:$J$996,Control!$I$11)</f>
        <v>--</v>
      </c>
      <c r="H14" s="40" t="str">
        <f>VLOOKUP($A14*100+H$3,Control!$A$13:$J$996,Control!$I$11)</f>
        <v>PulseCap1</v>
      </c>
      <c r="I14" s="40" t="str">
        <f>VLOOKUP($A14*100+I$3,Control!$A$13:$J$996,Control!$I$11)</f>
        <v>PulseCap1</v>
      </c>
      <c r="J14" s="40" t="str">
        <f>VLOOKUP($A14*100+J$3,Control!$A$13:$J$996,Control!$I$11)</f>
        <v>--</v>
      </c>
      <c r="K14" s="40" t="str">
        <f>VLOOKUP($A14*100+K$3,Control!$A$13:$J$996,Control!$I$11)</f>
        <v>--</v>
      </c>
      <c r="L14" s="40" t="str">
        <f>VLOOKUP($A14*100+L$3,Control!$A$13:$J$996,Control!$I$11)</f>
        <v>PulseCap3</v>
      </c>
      <c r="M14" s="40" t="str">
        <f>VLOOKUP($A14*100+M$3,Control!$A$13:$J$996,Control!$I$11)</f>
        <v>--</v>
      </c>
    </row>
    <row r="15" spans="1:13">
      <c r="A15" s="17">
        <v>1932</v>
      </c>
      <c r="B15" s="40" t="str">
        <f>VLOOKUP($A15*100+B$3,Control!$A$13:$J$996,Control!$I$11)</f>
        <v>--</v>
      </c>
      <c r="C15" s="40" t="str">
        <f>VLOOKUP($A15*100+C$3,Control!$A$13:$J$996,Control!$I$11)</f>
        <v>--</v>
      </c>
      <c r="D15" s="40" t="str">
        <f>VLOOKUP($A15*100+D$3,Control!$A$13:$J$996,Control!$I$11)</f>
        <v>--</v>
      </c>
      <c r="E15" s="40" t="str">
        <f>VLOOKUP($A15*100+E$3,Control!$A$13:$J$996,Control!$I$11)</f>
        <v>--</v>
      </c>
      <c r="F15" s="40" t="str">
        <f>VLOOKUP($A15*100+F$3,Control!$A$13:$J$996,Control!$I$11)</f>
        <v>--</v>
      </c>
      <c r="G15" s="40" t="str">
        <f>VLOOKUP($A15*100+G$3,Control!$A$13:$J$996,Control!$I$11)</f>
        <v>Storage</v>
      </c>
      <c r="H15" s="40" t="str">
        <f>VLOOKUP($A15*100+H$3,Control!$A$13:$J$996,Control!$I$11)</f>
        <v>PulseCap1</v>
      </c>
      <c r="I15" s="40" t="str">
        <f>VLOOKUP($A15*100+I$3,Control!$A$13:$J$996,Control!$I$11)</f>
        <v>PulseCap1</v>
      </c>
      <c r="J15" s="40" t="str">
        <f>VLOOKUP($A15*100+J$3,Control!$A$13:$J$996,Control!$I$11)</f>
        <v>PulseCap3</v>
      </c>
      <c r="K15" s="40" t="str">
        <f>VLOOKUP($A15*100+K$3,Control!$A$13:$J$996,Control!$I$11)</f>
        <v>Banks</v>
      </c>
      <c r="L15" s="40" t="str">
        <f>VLOOKUP($A15*100+L$3,Control!$A$13:$J$996,Control!$I$11)</f>
        <v>--</v>
      </c>
      <c r="M15" s="40" t="str">
        <f>VLOOKUP($A15*100+M$3,Control!$A$13:$J$996,Control!$I$11)</f>
        <v>--</v>
      </c>
    </row>
    <row r="16" spans="1:13">
      <c r="A16" s="17">
        <v>1933</v>
      </c>
      <c r="B16" s="40" t="str">
        <f>VLOOKUP($A16*100+B$3,Control!$A$13:$J$996,Control!$I$11)</f>
        <v>--</v>
      </c>
      <c r="C16" s="40" t="str">
        <f>VLOOKUP($A16*100+C$3,Control!$A$13:$J$996,Control!$I$11)</f>
        <v>--</v>
      </c>
      <c r="D16" s="40" t="str">
        <f>VLOOKUP($A16*100+D$3,Control!$A$13:$J$996,Control!$I$11)</f>
        <v>--</v>
      </c>
      <c r="E16" s="40" t="str">
        <f>VLOOKUP($A16*100+E$3,Control!$A$13:$J$996,Control!$I$11)</f>
        <v>--</v>
      </c>
      <c r="F16" s="40" t="str">
        <f>VLOOKUP($A16*100+F$3,Control!$A$13:$J$996,Control!$I$11)</f>
        <v>Storage</v>
      </c>
      <c r="G16" s="40" t="str">
        <f>VLOOKUP($A16*100+G$3,Control!$A$13:$J$996,Control!$I$11)</f>
        <v>Storage</v>
      </c>
      <c r="H16" s="40" t="str">
        <f>VLOOKUP($A16*100+H$3,Control!$A$13:$J$996,Control!$I$11)</f>
        <v>PulseCap1</v>
      </c>
      <c r="I16" s="40" t="str">
        <f>VLOOKUP($A16*100+I$3,Control!$A$13:$J$996,Control!$I$11)</f>
        <v>--</v>
      </c>
      <c r="J16" s="40" t="str">
        <f>VLOOKUP($A16*100+J$3,Control!$A$13:$J$996,Control!$I$11)</f>
        <v>--</v>
      </c>
      <c r="K16" s="40" t="str">
        <f>VLOOKUP($A16*100+K$3,Control!$A$13:$J$996,Control!$I$11)</f>
        <v>--</v>
      </c>
      <c r="L16" s="40" t="str">
        <f>VLOOKUP($A16*100+L$3,Control!$A$13:$J$996,Control!$I$11)</f>
        <v>B. Min</v>
      </c>
      <c r="M16" s="40" t="str">
        <f>VLOOKUP($A16*100+M$3,Control!$A$13:$J$996,Control!$I$11)</f>
        <v>--</v>
      </c>
    </row>
    <row r="17" spans="1:13">
      <c r="A17" s="17">
        <v>1934</v>
      </c>
      <c r="B17" s="40" t="str">
        <f>VLOOKUP($A17*100+B$3,Control!$A$13:$J$996,Control!$I$11)</f>
        <v>--</v>
      </c>
      <c r="C17" s="40" t="str">
        <f>VLOOKUP($A17*100+C$3,Control!$A$13:$J$996,Control!$I$11)</f>
        <v>--</v>
      </c>
      <c r="D17" s="40" t="str">
        <f>VLOOKUP($A17*100+D$3,Control!$A$13:$J$996,Control!$I$11)</f>
        <v>--</v>
      </c>
      <c r="E17" s="40" t="str">
        <f>VLOOKUP($A17*100+E$3,Control!$A$13:$J$996,Control!$I$11)</f>
        <v>--</v>
      </c>
      <c r="F17" s="40" t="str">
        <f>VLOOKUP($A17*100+F$3,Control!$A$13:$J$996,Control!$I$11)</f>
        <v>--</v>
      </c>
      <c r="G17" s="40" t="str">
        <f>VLOOKUP($A17*100+G$3,Control!$A$13:$J$996,Control!$I$11)</f>
        <v>--</v>
      </c>
      <c r="H17" s="40" t="str">
        <f>VLOOKUP($A17*100+H$3,Control!$A$13:$J$996,Control!$I$11)</f>
        <v>PulseCap1</v>
      </c>
      <c r="I17" s="40" t="str">
        <f>VLOOKUP($A17*100+I$3,Control!$A$13:$J$996,Control!$I$11)</f>
        <v>PulseCap1</v>
      </c>
      <c r="J17" s="40" t="str">
        <f>VLOOKUP($A17*100+J$3,Control!$A$13:$J$996,Control!$I$11)</f>
        <v>--</v>
      </c>
      <c r="K17" s="40" t="str">
        <f>VLOOKUP($A17*100+K$3,Control!$A$13:$J$996,Control!$I$11)</f>
        <v>--</v>
      </c>
      <c r="L17" s="40" t="str">
        <f>VLOOKUP($A17*100+L$3,Control!$A$13:$J$996,Control!$I$11)</f>
        <v>--</v>
      </c>
      <c r="M17" s="40" t="str">
        <f>VLOOKUP($A17*100+M$3,Control!$A$13:$J$996,Control!$I$11)</f>
        <v>--</v>
      </c>
    </row>
    <row r="18" spans="1:13">
      <c r="A18" s="17">
        <v>1935</v>
      </c>
      <c r="B18" s="40" t="str">
        <f>VLOOKUP($A18*100+B$3,Control!$A$13:$J$996,Control!$I$11)</f>
        <v>--</v>
      </c>
      <c r="C18" s="40" t="str">
        <f>VLOOKUP($A18*100+C$3,Control!$A$13:$J$996,Control!$I$11)</f>
        <v>--</v>
      </c>
      <c r="D18" s="40" t="str">
        <f>VLOOKUP($A18*100+D$3,Control!$A$13:$J$996,Control!$I$11)</f>
        <v>--</v>
      </c>
      <c r="E18" s="40" t="str">
        <f>VLOOKUP($A18*100+E$3,Control!$A$13:$J$996,Control!$I$11)</f>
        <v>--</v>
      </c>
      <c r="F18" s="40" t="str">
        <f>VLOOKUP($A18*100+F$3,Control!$A$13:$J$996,Control!$I$11)</f>
        <v>EI Split</v>
      </c>
      <c r="G18" s="40" t="str">
        <f>VLOOKUP($A18*100+G$3,Control!$A$13:$J$996,Control!$I$11)</f>
        <v>--</v>
      </c>
      <c r="H18" s="40" t="str">
        <f>VLOOKUP($A18*100+H$3,Control!$A$13:$J$996,Control!$I$11)</f>
        <v>PulseCap1</v>
      </c>
      <c r="I18" s="40" t="str">
        <f>VLOOKUP($A18*100+I$3,Control!$A$13:$J$996,Control!$I$11)</f>
        <v>PulseCap1</v>
      </c>
      <c r="J18" s="40" t="str">
        <f>VLOOKUP($A18*100+J$3,Control!$A$13:$J$996,Control!$I$11)</f>
        <v>--</v>
      </c>
      <c r="K18" s="40" t="str">
        <f>VLOOKUP($A18*100+K$3,Control!$A$13:$J$996,Control!$I$11)</f>
        <v>Banks</v>
      </c>
      <c r="L18" s="40" t="str">
        <f>VLOOKUP($A18*100+L$3,Control!$A$13:$J$996,Control!$I$11)</f>
        <v>--</v>
      </c>
      <c r="M18" s="40" t="str">
        <f>VLOOKUP($A18*100+M$3,Control!$A$13:$J$996,Control!$I$11)</f>
        <v>--</v>
      </c>
    </row>
    <row r="19" spans="1:13">
      <c r="A19" s="17">
        <v>1936</v>
      </c>
      <c r="B19" s="40" t="str">
        <f>VLOOKUP($A19*100+B$3,Control!$A$13:$J$996,Control!$I$11)</f>
        <v>EI Split</v>
      </c>
      <c r="C19" s="40" t="str">
        <f>VLOOKUP($A19*100+C$3,Control!$A$13:$J$996,Control!$I$11)</f>
        <v>--</v>
      </c>
      <c r="D19" s="40" t="str">
        <f>VLOOKUP($A19*100+D$3,Control!$A$13:$J$996,Control!$I$11)</f>
        <v>--</v>
      </c>
      <c r="E19" s="40" t="str">
        <f>VLOOKUP($A19*100+E$3,Control!$A$13:$J$996,Control!$I$11)</f>
        <v>--</v>
      </c>
      <c r="F19" s="40" t="str">
        <f>VLOOKUP($A19*100+F$3,Control!$A$13:$J$996,Control!$I$11)</f>
        <v>--</v>
      </c>
      <c r="G19" s="40" t="str">
        <f>VLOOKUP($A19*100+G$3,Control!$A$13:$J$996,Control!$I$11)</f>
        <v>--</v>
      </c>
      <c r="H19" s="40" t="str">
        <f>VLOOKUP($A19*100+H$3,Control!$A$13:$J$996,Control!$I$11)</f>
        <v>PulseCap1</v>
      </c>
      <c r="I19" s="40" t="str">
        <f>VLOOKUP($A19*100+I$3,Control!$A$13:$J$996,Control!$I$11)</f>
        <v>PulseCap1</v>
      </c>
      <c r="J19" s="40" t="str">
        <f>VLOOKUP($A19*100+J$3,Control!$A$13:$J$996,Control!$I$11)</f>
        <v>--</v>
      </c>
      <c r="K19" s="40" t="str">
        <f>VLOOKUP($A19*100+K$3,Control!$A$13:$J$996,Control!$I$11)</f>
        <v>Banks</v>
      </c>
      <c r="L19" s="40" t="str">
        <f>VLOOKUP($A19*100+L$3,Control!$A$13:$J$996,Control!$I$11)</f>
        <v>Banks</v>
      </c>
      <c r="M19" s="40" t="str">
        <f>VLOOKUP($A19*100+M$3,Control!$A$13:$J$996,Control!$I$11)</f>
        <v>Banks</v>
      </c>
    </row>
    <row r="20" spans="1:13">
      <c r="A20" s="17">
        <v>1937</v>
      </c>
      <c r="B20" s="40" t="str">
        <f>VLOOKUP($A20*100+B$3,Control!$A$13:$J$996,Control!$I$11)</f>
        <v>--</v>
      </c>
      <c r="C20" s="40" t="str">
        <f>VLOOKUP($A20*100+C$3,Control!$A$13:$J$996,Control!$I$11)</f>
        <v>--</v>
      </c>
      <c r="D20" s="40" t="str">
        <f>VLOOKUP($A20*100+D$3,Control!$A$13:$J$996,Control!$I$11)</f>
        <v>--</v>
      </c>
      <c r="E20" s="40" t="str">
        <f>VLOOKUP($A20*100+E$3,Control!$A$13:$J$996,Control!$I$11)</f>
        <v>--</v>
      </c>
      <c r="F20" s="40" t="str">
        <f>VLOOKUP($A20*100+F$3,Control!$A$13:$J$996,Control!$I$11)</f>
        <v>Banks</v>
      </c>
      <c r="G20" s="40" t="str">
        <f>VLOOKUP($A20*100+G$3,Control!$A$13:$J$996,Control!$I$11)</f>
        <v>Storage</v>
      </c>
      <c r="H20" s="40" t="str">
        <f>VLOOKUP($A20*100+H$3,Control!$A$13:$J$996,Control!$I$11)</f>
        <v>PulseCap1</v>
      </c>
      <c r="I20" s="40" t="str">
        <f>VLOOKUP($A20*100+I$3,Control!$A$13:$J$996,Control!$I$11)</f>
        <v>PulseCap1</v>
      </c>
      <c r="J20" s="40" t="str">
        <f>VLOOKUP($A20*100+J$3,Control!$A$13:$J$996,Control!$I$11)</f>
        <v>--</v>
      </c>
      <c r="K20" s="40" t="str">
        <f>VLOOKUP($A20*100+K$3,Control!$A$13:$J$996,Control!$I$11)</f>
        <v>Banks</v>
      </c>
      <c r="L20" s="40" t="str">
        <f>VLOOKUP($A20*100+L$3,Control!$A$13:$J$996,Control!$I$11)</f>
        <v>Banks</v>
      </c>
      <c r="M20" s="40" t="str">
        <f>VLOOKUP($A20*100+M$3,Control!$A$13:$J$996,Control!$I$11)</f>
        <v>--</v>
      </c>
    </row>
    <row r="21" spans="1:13">
      <c r="A21" s="17">
        <v>1938</v>
      </c>
      <c r="B21" s="40" t="str">
        <f>VLOOKUP($A21*100+B$3,Control!$A$13:$J$996,Control!$I$11)</f>
        <v>--</v>
      </c>
      <c r="C21" s="40" t="str">
        <f>VLOOKUP($A21*100+C$3,Control!$A$13:$J$996,Control!$I$11)</f>
        <v>Banks</v>
      </c>
      <c r="D21" s="40" t="str">
        <f>VLOOKUP($A21*100+D$3,Control!$A$13:$J$996,Control!$I$11)</f>
        <v>Banks</v>
      </c>
      <c r="E21" s="40" t="str">
        <f>VLOOKUP($A21*100+E$3,Control!$A$13:$J$996,Control!$I$11)</f>
        <v>Storage</v>
      </c>
      <c r="F21" s="40" t="str">
        <f>VLOOKUP($A21*100+F$3,Control!$A$13:$J$996,Control!$I$11)</f>
        <v>Storage</v>
      </c>
      <c r="G21" s="40" t="str">
        <f>VLOOKUP($A21*100+G$3,Control!$A$13:$J$996,Control!$I$11)</f>
        <v>Storage</v>
      </c>
      <c r="H21" s="40" t="str">
        <f>VLOOKUP($A21*100+H$3,Control!$A$13:$J$996,Control!$I$11)</f>
        <v>PulseCap1</v>
      </c>
      <c r="I21" s="40" t="str">
        <f>VLOOKUP($A21*100+I$3,Control!$A$13:$J$996,Control!$I$11)</f>
        <v>PulseCap1</v>
      </c>
      <c r="J21" s="40" t="str">
        <f>VLOOKUP($A21*100+J$3,Control!$A$13:$J$996,Control!$I$11)</f>
        <v>Banks</v>
      </c>
      <c r="K21" s="40" t="str">
        <f>VLOOKUP($A21*100+K$3,Control!$A$13:$J$996,Control!$I$11)</f>
        <v>Banks</v>
      </c>
      <c r="L21" s="40" t="str">
        <f>VLOOKUP($A21*100+L$3,Control!$A$13:$J$996,Control!$I$11)</f>
        <v>Banks</v>
      </c>
      <c r="M21" s="40" t="str">
        <f>VLOOKUP($A21*100+M$3,Control!$A$13:$J$996,Control!$I$11)</f>
        <v>Storage</v>
      </c>
    </row>
    <row r="22" spans="1:13">
      <c r="A22" s="17">
        <v>1939</v>
      </c>
      <c r="B22" s="40" t="str">
        <f>VLOOKUP($A22*100+B$3,Control!$A$13:$J$996,Control!$I$11)</f>
        <v>Storage</v>
      </c>
      <c r="C22" s="40" t="str">
        <f>VLOOKUP($A22*100+C$3,Control!$A$13:$J$996,Control!$I$11)</f>
        <v>--</v>
      </c>
      <c r="D22" s="40" t="str">
        <f>VLOOKUP($A22*100+D$3,Control!$A$13:$J$996,Control!$I$11)</f>
        <v>Storage</v>
      </c>
      <c r="E22" s="40" t="str">
        <f>VLOOKUP($A22*100+E$3,Control!$A$13:$J$996,Control!$I$11)</f>
        <v>--</v>
      </c>
      <c r="F22" s="40" t="str">
        <f>VLOOKUP($A22*100+F$3,Control!$A$13:$J$996,Control!$I$11)</f>
        <v>EI Split</v>
      </c>
      <c r="G22" s="40" t="str">
        <f>VLOOKUP($A22*100+G$3,Control!$A$13:$J$996,Control!$I$11)</f>
        <v>--</v>
      </c>
      <c r="H22" s="40" t="str">
        <f>VLOOKUP($A22*100+H$3,Control!$A$13:$J$996,Control!$I$11)</f>
        <v>PulseCap1</v>
      </c>
      <c r="I22" s="40" t="str">
        <f>VLOOKUP($A22*100+I$3,Control!$A$13:$J$996,Control!$I$11)</f>
        <v>PulseCap1</v>
      </c>
      <c r="J22" s="40" t="str">
        <f>VLOOKUP($A22*100+J$3,Control!$A$13:$J$996,Control!$I$11)</f>
        <v>--</v>
      </c>
      <c r="K22" s="40" t="str">
        <f>VLOOKUP($A22*100+K$3,Control!$A$13:$J$996,Control!$I$11)</f>
        <v>--</v>
      </c>
      <c r="L22" s="40" t="str">
        <f>VLOOKUP($A22*100+L$3,Control!$A$13:$J$996,Control!$I$11)</f>
        <v>Banks</v>
      </c>
      <c r="M22" s="40" t="str">
        <f>VLOOKUP($A22*100+M$3,Control!$A$13:$J$996,Control!$I$11)</f>
        <v>Banks</v>
      </c>
    </row>
    <row r="23" spans="1:13">
      <c r="A23" s="17">
        <v>1940</v>
      </c>
      <c r="B23" s="40" t="str">
        <f>VLOOKUP($A23*100+B$3,Control!$A$13:$J$996,Control!$I$11)</f>
        <v>--</v>
      </c>
      <c r="C23" s="40" t="str">
        <f>VLOOKUP($A23*100+C$3,Control!$A$13:$J$996,Control!$I$11)</f>
        <v>--</v>
      </c>
      <c r="D23" s="40" t="str">
        <f>VLOOKUP($A23*100+D$3,Control!$A$13:$J$996,Control!$I$11)</f>
        <v>--</v>
      </c>
      <c r="E23" s="40" t="str">
        <f>VLOOKUP($A23*100+E$3,Control!$A$13:$J$996,Control!$I$11)</f>
        <v>--</v>
      </c>
      <c r="F23" s="40" t="str">
        <f>VLOOKUP($A23*100+F$3,Control!$A$13:$J$996,Control!$I$11)</f>
        <v>--</v>
      </c>
      <c r="G23" s="40" t="str">
        <f>VLOOKUP($A23*100+G$3,Control!$A$13:$J$996,Control!$I$11)</f>
        <v>--</v>
      </c>
      <c r="H23" s="40" t="str">
        <f>VLOOKUP($A23*100+H$3,Control!$A$13:$J$996,Control!$I$11)</f>
        <v>PulseCap1</v>
      </c>
      <c r="I23" s="40" t="str">
        <f>VLOOKUP($A23*100+I$3,Control!$A$13:$J$996,Control!$I$11)</f>
        <v>PulseCap1</v>
      </c>
      <c r="J23" s="40" t="str">
        <f>VLOOKUP($A23*100+J$3,Control!$A$13:$J$996,Control!$I$11)</f>
        <v>--</v>
      </c>
      <c r="K23" s="40" t="str">
        <f>VLOOKUP($A23*100+K$3,Control!$A$13:$J$996,Control!$I$11)</f>
        <v>--</v>
      </c>
      <c r="L23" s="40" t="str">
        <f>VLOOKUP($A23*100+L$3,Control!$A$13:$J$996,Control!$I$11)</f>
        <v>Banks</v>
      </c>
      <c r="M23" s="40" t="str">
        <f>VLOOKUP($A23*100+M$3,Control!$A$13:$J$996,Control!$I$11)</f>
        <v>--</v>
      </c>
    </row>
    <row r="24" spans="1:13">
      <c r="A24" s="17">
        <v>1941</v>
      </c>
      <c r="B24" s="40" t="str">
        <f>VLOOKUP($A24*100+B$3,Control!$A$13:$J$996,Control!$I$11)</f>
        <v>--</v>
      </c>
      <c r="C24" s="40" t="str">
        <f>VLOOKUP($A24*100+C$3,Control!$A$13:$J$996,Control!$I$11)</f>
        <v>--</v>
      </c>
      <c r="D24" s="40" t="str">
        <f>VLOOKUP($A24*100+D$3,Control!$A$13:$J$996,Control!$I$11)</f>
        <v>--</v>
      </c>
      <c r="E24" s="40" t="str">
        <f>VLOOKUP($A24*100+E$3,Control!$A$13:$J$996,Control!$I$11)</f>
        <v>--</v>
      </c>
      <c r="F24" s="40" t="str">
        <f>VLOOKUP($A24*100+F$3,Control!$A$13:$J$996,Control!$I$11)</f>
        <v>Banks</v>
      </c>
      <c r="G24" s="40" t="str">
        <f>VLOOKUP($A24*100+G$3,Control!$A$13:$J$996,Control!$I$11)</f>
        <v>Banks</v>
      </c>
      <c r="H24" s="40" t="str">
        <f>VLOOKUP($A24*100+H$3,Control!$A$13:$J$996,Control!$I$11)</f>
        <v>PulseCap1</v>
      </c>
      <c r="I24" s="40" t="str">
        <f>VLOOKUP($A24*100+I$3,Control!$A$13:$J$996,Control!$I$11)</f>
        <v>PulseCap1</v>
      </c>
      <c r="J24" s="40" t="str">
        <f>VLOOKUP($A24*100+J$3,Control!$A$13:$J$996,Control!$I$11)</f>
        <v>--</v>
      </c>
      <c r="K24" s="40" t="str">
        <f>VLOOKUP($A24*100+K$3,Control!$A$13:$J$996,Control!$I$11)</f>
        <v>Banks</v>
      </c>
      <c r="L24" s="40" t="str">
        <f>VLOOKUP($A24*100+L$3,Control!$A$13:$J$996,Control!$I$11)</f>
        <v>Banks</v>
      </c>
      <c r="M24" s="40" t="str">
        <f>VLOOKUP($A24*100+M$3,Control!$A$13:$J$996,Control!$I$11)</f>
        <v>--</v>
      </c>
    </row>
    <row r="25" spans="1:13">
      <c r="A25" s="17">
        <v>1942</v>
      </c>
      <c r="B25" s="40" t="str">
        <f>VLOOKUP($A25*100+B$3,Control!$A$13:$J$996,Control!$I$11)</f>
        <v>Storage</v>
      </c>
      <c r="C25" s="40" t="str">
        <f>VLOOKUP($A25*100+C$3,Control!$A$13:$J$996,Control!$I$11)</f>
        <v>--</v>
      </c>
      <c r="D25" s="40" t="str">
        <f>VLOOKUP($A25*100+D$3,Control!$A$13:$J$996,Control!$I$11)</f>
        <v>Storage</v>
      </c>
      <c r="E25" s="40" t="str">
        <f>VLOOKUP($A25*100+E$3,Control!$A$13:$J$996,Control!$I$11)</f>
        <v>Storage</v>
      </c>
      <c r="F25" s="40" t="str">
        <f>VLOOKUP($A25*100+F$3,Control!$A$13:$J$996,Control!$I$11)</f>
        <v>Storage</v>
      </c>
      <c r="G25" s="40" t="str">
        <f>VLOOKUP($A25*100+G$3,Control!$A$13:$J$996,Control!$I$11)</f>
        <v>Storage</v>
      </c>
      <c r="H25" s="40" t="str">
        <f>VLOOKUP($A25*100+H$3,Control!$A$13:$J$996,Control!$I$11)</f>
        <v>PulseCap1</v>
      </c>
      <c r="I25" s="40" t="str">
        <f>VLOOKUP($A25*100+I$3,Control!$A$13:$J$996,Control!$I$11)</f>
        <v>PulseCap1</v>
      </c>
      <c r="J25" s="40" t="str">
        <f>VLOOKUP($A25*100+J$3,Control!$A$13:$J$996,Control!$I$11)</f>
        <v>--</v>
      </c>
      <c r="K25" s="40" t="str">
        <f>VLOOKUP($A25*100+K$3,Control!$A$13:$J$996,Control!$I$11)</f>
        <v>Banks</v>
      </c>
      <c r="L25" s="40" t="str">
        <f>VLOOKUP($A25*100+L$3,Control!$A$13:$J$996,Control!$I$11)</f>
        <v>Banks</v>
      </c>
      <c r="M25" s="40" t="str">
        <f>VLOOKUP($A25*100+M$3,Control!$A$13:$J$996,Control!$I$11)</f>
        <v>--</v>
      </c>
    </row>
    <row r="26" spans="1:13">
      <c r="A26" s="17">
        <v>1943</v>
      </c>
      <c r="B26" s="40" t="str">
        <f>VLOOKUP($A26*100+B$3,Control!$A$13:$J$996,Control!$I$11)</f>
        <v>--</v>
      </c>
      <c r="C26" s="40" t="str">
        <f>VLOOKUP($A26*100+C$3,Control!$A$13:$J$996,Control!$I$11)</f>
        <v>--</v>
      </c>
      <c r="D26" s="40" t="str">
        <f>VLOOKUP($A26*100+D$3,Control!$A$13:$J$996,Control!$I$11)</f>
        <v>--</v>
      </c>
      <c r="E26" s="40" t="str">
        <f>VLOOKUP($A26*100+E$3,Control!$A$13:$J$996,Control!$I$11)</f>
        <v>--</v>
      </c>
      <c r="F26" s="40" t="str">
        <f>VLOOKUP($A26*100+F$3,Control!$A$13:$J$996,Control!$I$11)</f>
        <v>--</v>
      </c>
      <c r="G26" s="40" t="str">
        <f>VLOOKUP($A26*100+G$3,Control!$A$13:$J$996,Control!$I$11)</f>
        <v>Banks</v>
      </c>
      <c r="H26" s="40" t="str">
        <f>VLOOKUP($A26*100+H$3,Control!$A$13:$J$996,Control!$I$11)</f>
        <v>PulseCap1</v>
      </c>
      <c r="I26" s="40" t="str">
        <f>VLOOKUP($A26*100+I$3,Control!$A$13:$J$996,Control!$I$11)</f>
        <v>PulseCap1</v>
      </c>
      <c r="J26" s="40" t="str">
        <f>VLOOKUP($A26*100+J$3,Control!$A$13:$J$996,Control!$I$11)</f>
        <v>--</v>
      </c>
      <c r="K26" s="40" t="str">
        <f>VLOOKUP($A26*100+K$3,Control!$A$13:$J$996,Control!$I$11)</f>
        <v>Banks</v>
      </c>
      <c r="L26" s="40" t="str">
        <f>VLOOKUP($A26*100+L$3,Control!$A$13:$J$996,Control!$I$11)</f>
        <v>Banks</v>
      </c>
      <c r="M26" s="40" t="str">
        <f>VLOOKUP($A26*100+M$3,Control!$A$13:$J$996,Control!$I$11)</f>
        <v>--</v>
      </c>
    </row>
    <row r="27" spans="1:13">
      <c r="A27" s="17">
        <v>1944</v>
      </c>
      <c r="B27" s="40" t="str">
        <f>VLOOKUP($A27*100+B$3,Control!$A$13:$J$996,Control!$I$11)</f>
        <v>--</v>
      </c>
      <c r="C27" s="40" t="str">
        <f>VLOOKUP($A27*100+C$3,Control!$A$13:$J$996,Control!$I$11)</f>
        <v>--</v>
      </c>
      <c r="D27" s="40" t="str">
        <f>VLOOKUP($A27*100+D$3,Control!$A$13:$J$996,Control!$I$11)</f>
        <v>--</v>
      </c>
      <c r="E27" s="40" t="str">
        <f>VLOOKUP($A27*100+E$3,Control!$A$13:$J$996,Control!$I$11)</f>
        <v>--</v>
      </c>
      <c r="F27" s="40" t="str">
        <f>VLOOKUP($A27*100+F$3,Control!$A$13:$J$996,Control!$I$11)</f>
        <v>--</v>
      </c>
      <c r="G27" s="40" t="str">
        <f>VLOOKUP($A27*100+G$3,Control!$A$13:$J$996,Control!$I$11)</f>
        <v>--</v>
      </c>
      <c r="H27" s="40" t="str">
        <f>VLOOKUP($A27*100+H$3,Control!$A$13:$J$996,Control!$I$11)</f>
        <v>PulseCap1</v>
      </c>
      <c r="I27" s="40" t="str">
        <f>VLOOKUP($A27*100+I$3,Control!$A$13:$J$996,Control!$I$11)</f>
        <v>PulseCap1</v>
      </c>
      <c r="J27" s="40" t="str">
        <f>VLOOKUP($A27*100+J$3,Control!$A$13:$J$996,Control!$I$11)</f>
        <v>--</v>
      </c>
      <c r="K27" s="40" t="str">
        <f>VLOOKUP($A27*100+K$3,Control!$A$13:$J$996,Control!$I$11)</f>
        <v>Banks</v>
      </c>
      <c r="L27" s="40" t="str">
        <f>VLOOKUP($A27*100+L$3,Control!$A$13:$J$996,Control!$I$11)</f>
        <v>Banks</v>
      </c>
      <c r="M27" s="40" t="str">
        <f>VLOOKUP($A27*100+M$3,Control!$A$13:$J$996,Control!$I$11)</f>
        <v>--</v>
      </c>
    </row>
    <row r="28" spans="1:13">
      <c r="A28" s="17">
        <v>1945</v>
      </c>
      <c r="B28" s="40" t="str">
        <f>VLOOKUP($A28*100+B$3,Control!$A$13:$J$996,Control!$I$11)</f>
        <v>--</v>
      </c>
      <c r="C28" s="40" t="str">
        <f>VLOOKUP($A28*100+C$3,Control!$A$13:$J$996,Control!$I$11)</f>
        <v>Banks</v>
      </c>
      <c r="D28" s="40" t="str">
        <f>VLOOKUP($A28*100+D$3,Control!$A$13:$J$996,Control!$I$11)</f>
        <v>--</v>
      </c>
      <c r="E28" s="40" t="str">
        <f>VLOOKUP($A28*100+E$3,Control!$A$13:$J$996,Control!$I$11)</f>
        <v>--</v>
      </c>
      <c r="F28" s="40" t="str">
        <f>VLOOKUP($A28*100+F$3,Control!$A$13:$J$996,Control!$I$11)</f>
        <v>Storage</v>
      </c>
      <c r="G28" s="40" t="str">
        <f>VLOOKUP($A28*100+G$3,Control!$A$13:$J$996,Control!$I$11)</f>
        <v>Storage</v>
      </c>
      <c r="H28" s="40" t="str">
        <f>VLOOKUP($A28*100+H$3,Control!$A$13:$J$996,Control!$I$11)</f>
        <v>PulseCap1</v>
      </c>
      <c r="I28" s="40" t="str">
        <f>VLOOKUP($A28*100+I$3,Control!$A$13:$J$996,Control!$I$11)</f>
        <v>PulseCap1</v>
      </c>
      <c r="J28" s="40" t="str">
        <f>VLOOKUP($A28*100+J$3,Control!$A$13:$J$996,Control!$I$11)</f>
        <v>--</v>
      </c>
      <c r="K28" s="40" t="str">
        <f>VLOOKUP($A28*100+K$3,Control!$A$13:$J$996,Control!$I$11)</f>
        <v>Banks</v>
      </c>
      <c r="L28" s="40" t="str">
        <f>VLOOKUP($A28*100+L$3,Control!$A$13:$J$996,Control!$I$11)</f>
        <v>Banks</v>
      </c>
      <c r="M28" s="40" t="str">
        <f>VLOOKUP($A28*100+M$3,Control!$A$13:$J$996,Control!$I$11)</f>
        <v>Banks</v>
      </c>
    </row>
    <row r="29" spans="1:13">
      <c r="A29" s="17">
        <v>1946</v>
      </c>
      <c r="B29" s="40" t="str">
        <f>VLOOKUP($A29*100+B$3,Control!$A$13:$J$996,Control!$I$11)</f>
        <v>Banks</v>
      </c>
      <c r="C29" s="40" t="str">
        <f>VLOOKUP($A29*100+C$3,Control!$A$13:$J$996,Control!$I$11)</f>
        <v>Banks</v>
      </c>
      <c r="D29" s="40" t="str">
        <f>VLOOKUP($A29*100+D$3,Control!$A$13:$J$996,Control!$I$11)</f>
        <v>Storage</v>
      </c>
      <c r="E29" s="40" t="str">
        <f>VLOOKUP($A29*100+E$3,Control!$A$13:$J$996,Control!$I$11)</f>
        <v>Storage</v>
      </c>
      <c r="F29" s="40" t="str">
        <f>VLOOKUP($A29*100+F$3,Control!$A$13:$J$996,Control!$I$11)</f>
        <v>--</v>
      </c>
      <c r="G29" s="40" t="str">
        <f>VLOOKUP($A29*100+G$3,Control!$A$13:$J$996,Control!$I$11)</f>
        <v>--</v>
      </c>
      <c r="H29" s="40" t="str">
        <f>VLOOKUP($A29*100+H$3,Control!$A$13:$J$996,Control!$I$11)</f>
        <v>PulseCap1</v>
      </c>
      <c r="I29" s="40" t="str">
        <f>VLOOKUP($A29*100+I$3,Control!$A$13:$J$996,Control!$I$11)</f>
        <v>PulseCap1</v>
      </c>
      <c r="J29" s="40" t="str">
        <f>VLOOKUP($A29*100+J$3,Control!$A$13:$J$996,Control!$I$11)</f>
        <v>--</v>
      </c>
      <c r="K29" s="40" t="str">
        <f>VLOOKUP($A29*100+K$3,Control!$A$13:$J$996,Control!$I$11)</f>
        <v>Banks</v>
      </c>
      <c r="L29" s="40" t="str">
        <f>VLOOKUP($A29*100+L$3,Control!$A$13:$J$996,Control!$I$11)</f>
        <v>Banks</v>
      </c>
      <c r="M29" s="40" t="str">
        <f>VLOOKUP($A29*100+M$3,Control!$A$13:$J$996,Control!$I$11)</f>
        <v>Banks</v>
      </c>
    </row>
    <row r="30" spans="1:13">
      <c r="A30" s="17">
        <v>1947</v>
      </c>
      <c r="B30" s="40" t="str">
        <f>VLOOKUP($A30*100+B$3,Control!$A$13:$J$996,Control!$I$11)</f>
        <v>--</v>
      </c>
      <c r="C30" s="40" t="str">
        <f>VLOOKUP($A30*100+C$3,Control!$A$13:$J$996,Control!$I$11)</f>
        <v>--</v>
      </c>
      <c r="D30" s="40" t="str">
        <f>VLOOKUP($A30*100+D$3,Control!$A$13:$J$996,Control!$I$11)</f>
        <v>Storage</v>
      </c>
      <c r="E30" s="40" t="str">
        <f>VLOOKUP($A30*100+E$3,Control!$A$13:$J$996,Control!$I$11)</f>
        <v>Storage</v>
      </c>
      <c r="F30" s="40" t="str">
        <f>VLOOKUP($A30*100+F$3,Control!$A$13:$J$996,Control!$I$11)</f>
        <v>Storage</v>
      </c>
      <c r="G30" s="40" t="str">
        <f>VLOOKUP($A30*100+G$3,Control!$A$13:$J$996,Control!$I$11)</f>
        <v>Storage</v>
      </c>
      <c r="H30" s="40" t="str">
        <f>VLOOKUP($A30*100+H$3,Control!$A$13:$J$996,Control!$I$11)</f>
        <v>PulseCap1</v>
      </c>
      <c r="I30" s="40" t="str">
        <f>VLOOKUP($A30*100+I$3,Control!$A$13:$J$996,Control!$I$11)</f>
        <v>PulseCap1</v>
      </c>
      <c r="J30" s="40" t="str">
        <f>VLOOKUP($A30*100+J$3,Control!$A$13:$J$996,Control!$I$11)</f>
        <v>--</v>
      </c>
      <c r="K30" s="40" t="str">
        <f>VLOOKUP($A30*100+K$3,Control!$A$13:$J$996,Control!$I$11)</f>
        <v>Banks</v>
      </c>
      <c r="L30" s="40" t="str">
        <f>VLOOKUP($A30*100+L$3,Control!$A$13:$J$996,Control!$I$11)</f>
        <v>Banks</v>
      </c>
      <c r="M30" s="40" t="str">
        <f>VLOOKUP($A30*100+M$3,Control!$A$13:$J$996,Control!$I$11)</f>
        <v>--</v>
      </c>
    </row>
    <row r="31" spans="1:13">
      <c r="A31" s="17">
        <v>1948</v>
      </c>
      <c r="B31" s="40" t="str">
        <f>VLOOKUP($A31*100+B$3,Control!$A$13:$J$996,Control!$I$11)</f>
        <v>--</v>
      </c>
      <c r="C31" s="40" t="str">
        <f>VLOOKUP($A31*100+C$3,Control!$A$13:$J$996,Control!$I$11)</f>
        <v>--</v>
      </c>
      <c r="D31" s="40" t="str">
        <f>VLOOKUP($A31*100+D$3,Control!$A$13:$J$996,Control!$I$11)</f>
        <v>--</v>
      </c>
      <c r="E31" s="40" t="str">
        <f>VLOOKUP($A31*100+E$3,Control!$A$13:$J$996,Control!$I$11)</f>
        <v>--</v>
      </c>
      <c r="F31" s="40" t="str">
        <f>VLOOKUP($A31*100+F$3,Control!$A$13:$J$996,Control!$I$11)</f>
        <v>--</v>
      </c>
      <c r="G31" s="40" t="str">
        <f>VLOOKUP($A31*100+G$3,Control!$A$13:$J$996,Control!$I$11)</f>
        <v>--</v>
      </c>
      <c r="H31" s="40" t="str">
        <f>VLOOKUP($A31*100+H$3,Control!$A$13:$J$996,Control!$I$11)</f>
        <v>PulseCap1</v>
      </c>
      <c r="I31" s="40" t="str">
        <f>VLOOKUP($A31*100+I$3,Control!$A$13:$J$996,Control!$I$11)</f>
        <v>PulseCap1</v>
      </c>
      <c r="J31" s="40" t="str">
        <f>VLOOKUP($A31*100+J$3,Control!$A$13:$J$996,Control!$I$11)</f>
        <v>--</v>
      </c>
      <c r="K31" s="40" t="str">
        <f>VLOOKUP($A31*100+K$3,Control!$A$13:$J$996,Control!$I$11)</f>
        <v>Banks</v>
      </c>
      <c r="L31" s="40" t="str">
        <f>VLOOKUP($A31*100+L$3,Control!$A$13:$J$996,Control!$I$11)</f>
        <v>Banks</v>
      </c>
      <c r="M31" s="40" t="str">
        <f>VLOOKUP($A31*100+M$3,Control!$A$13:$J$996,Control!$I$11)</f>
        <v>Banks</v>
      </c>
    </row>
    <row r="32" spans="1:13">
      <c r="A32" s="17">
        <v>1949</v>
      </c>
      <c r="B32" s="40" t="str">
        <f>VLOOKUP($A32*100+B$3,Control!$A$13:$J$996,Control!$I$11)</f>
        <v>--</v>
      </c>
      <c r="C32" s="40" t="str">
        <f>VLOOKUP($A32*100+C$3,Control!$A$13:$J$996,Control!$I$11)</f>
        <v>--</v>
      </c>
      <c r="D32" s="40" t="str">
        <f>VLOOKUP($A32*100+D$3,Control!$A$13:$J$996,Control!$I$11)</f>
        <v>--</v>
      </c>
      <c r="E32" s="40" t="str">
        <f>VLOOKUP($A32*100+E$3,Control!$A$13:$J$996,Control!$I$11)</f>
        <v>B. Min</v>
      </c>
      <c r="F32" s="40" t="str">
        <f>VLOOKUP($A32*100+F$3,Control!$A$13:$J$996,Control!$I$11)</f>
        <v>--</v>
      </c>
      <c r="G32" s="40" t="str">
        <f>VLOOKUP($A32*100+G$3,Control!$A$13:$J$996,Control!$I$11)</f>
        <v>--</v>
      </c>
      <c r="H32" s="40" t="str">
        <f>VLOOKUP($A32*100+H$3,Control!$A$13:$J$996,Control!$I$11)</f>
        <v>PulseCap1</v>
      </c>
      <c r="I32" s="40" t="str">
        <f>VLOOKUP($A32*100+I$3,Control!$A$13:$J$996,Control!$I$11)</f>
        <v>PulseCap1</v>
      </c>
      <c r="J32" s="40" t="str">
        <f>VLOOKUP($A32*100+J$3,Control!$A$13:$J$996,Control!$I$11)</f>
        <v>--</v>
      </c>
      <c r="K32" s="40" t="str">
        <f>VLOOKUP($A32*100+K$3,Control!$A$13:$J$996,Control!$I$11)</f>
        <v>Banks</v>
      </c>
      <c r="L32" s="40" t="str">
        <f>VLOOKUP($A32*100+L$3,Control!$A$13:$J$996,Control!$I$11)</f>
        <v>Banks</v>
      </c>
      <c r="M32" s="40" t="str">
        <f>VLOOKUP($A32*100+M$3,Control!$A$13:$J$996,Control!$I$11)</f>
        <v>--</v>
      </c>
    </row>
    <row r="33" spans="1:13">
      <c r="A33" s="17">
        <v>1950</v>
      </c>
      <c r="B33" s="40" t="str">
        <f>VLOOKUP($A33*100+B$3,Control!$A$13:$J$996,Control!$I$11)</f>
        <v>--</v>
      </c>
      <c r="C33" s="40" t="str">
        <f>VLOOKUP($A33*100+C$3,Control!$A$13:$J$996,Control!$I$11)</f>
        <v>--</v>
      </c>
      <c r="D33" s="40" t="str">
        <f>VLOOKUP($A33*100+D$3,Control!$A$13:$J$996,Control!$I$11)</f>
        <v>--</v>
      </c>
      <c r="E33" s="40" t="str">
        <f>VLOOKUP($A33*100+E$3,Control!$A$13:$J$996,Control!$I$11)</f>
        <v>--</v>
      </c>
      <c r="F33" s="40" t="str">
        <f>VLOOKUP($A33*100+F$3,Control!$A$13:$J$996,Control!$I$11)</f>
        <v>--</v>
      </c>
      <c r="G33" s="40" t="str">
        <f>VLOOKUP($A33*100+G$3,Control!$A$13:$J$996,Control!$I$11)</f>
        <v>--</v>
      </c>
      <c r="H33" s="40" t="str">
        <f>VLOOKUP($A33*100+H$3,Control!$A$13:$J$996,Control!$I$11)</f>
        <v>PulseCap1</v>
      </c>
      <c r="I33" s="40" t="str">
        <f>VLOOKUP($A33*100+I$3,Control!$A$13:$J$996,Control!$I$11)</f>
        <v>PulseCap1</v>
      </c>
      <c r="J33" s="40" t="str">
        <f>VLOOKUP($A33*100+J$3,Control!$A$13:$J$996,Control!$I$11)</f>
        <v>PulseCap3</v>
      </c>
      <c r="K33" s="40" t="str">
        <f>VLOOKUP($A33*100+K$3,Control!$A$13:$J$996,Control!$I$11)</f>
        <v>Banks</v>
      </c>
      <c r="L33" s="40" t="str">
        <f>VLOOKUP($A33*100+L$3,Control!$A$13:$J$996,Control!$I$11)</f>
        <v>Banks</v>
      </c>
      <c r="M33" s="40" t="str">
        <f>VLOOKUP($A33*100+M$3,Control!$A$13:$J$996,Control!$I$11)</f>
        <v>Banks</v>
      </c>
    </row>
    <row r="34" spans="1:13">
      <c r="A34" s="17">
        <v>1951</v>
      </c>
      <c r="B34" s="40" t="str">
        <f>VLOOKUP($A34*100+B$3,Control!$A$13:$J$996,Control!$I$11)</f>
        <v>--</v>
      </c>
      <c r="C34" s="40" t="str">
        <f>VLOOKUP($A34*100+C$3,Control!$A$13:$J$996,Control!$I$11)</f>
        <v>Banks</v>
      </c>
      <c r="D34" s="40" t="str">
        <f>VLOOKUP($A34*100+D$3,Control!$A$13:$J$996,Control!$I$11)</f>
        <v>Banks</v>
      </c>
      <c r="E34" s="40" t="str">
        <f>VLOOKUP($A34*100+E$3,Control!$A$13:$J$996,Control!$I$11)</f>
        <v>Storage</v>
      </c>
      <c r="F34" s="40" t="str">
        <f>VLOOKUP($A34*100+F$3,Control!$A$13:$J$996,Control!$I$11)</f>
        <v>Storage</v>
      </c>
      <c r="G34" s="40" t="str">
        <f>VLOOKUP($A34*100+G$3,Control!$A$13:$J$996,Control!$I$11)</f>
        <v>Storage</v>
      </c>
      <c r="H34" s="40" t="str">
        <f>VLOOKUP($A34*100+H$3,Control!$A$13:$J$996,Control!$I$11)</f>
        <v>PulseCap1</v>
      </c>
      <c r="I34" s="40" t="str">
        <f>VLOOKUP($A34*100+I$3,Control!$A$13:$J$996,Control!$I$11)</f>
        <v>PulseCap1</v>
      </c>
      <c r="J34" s="40" t="str">
        <f>VLOOKUP($A34*100+J$3,Control!$A$13:$J$996,Control!$I$11)</f>
        <v>--</v>
      </c>
      <c r="K34" s="40" t="str">
        <f>VLOOKUP($A34*100+K$3,Control!$A$13:$J$996,Control!$I$11)</f>
        <v>--</v>
      </c>
      <c r="L34" s="40" t="str">
        <f>VLOOKUP($A34*100+L$3,Control!$A$13:$J$996,Control!$I$11)</f>
        <v>Banks</v>
      </c>
      <c r="M34" s="40" t="str">
        <f>VLOOKUP($A34*100+M$3,Control!$A$13:$J$996,Control!$I$11)</f>
        <v>Banks</v>
      </c>
    </row>
    <row r="35" spans="1:13">
      <c r="A35" s="17">
        <v>1952</v>
      </c>
      <c r="B35" s="40" t="str">
        <f>VLOOKUP($A35*100+B$3,Control!$A$13:$J$996,Control!$I$11)</f>
        <v>--</v>
      </c>
      <c r="C35" s="40" t="str">
        <f>VLOOKUP($A35*100+C$3,Control!$A$13:$J$996,Control!$I$11)</f>
        <v>--</v>
      </c>
      <c r="D35" s="40" t="str">
        <f>VLOOKUP($A35*100+D$3,Control!$A$13:$J$996,Control!$I$11)</f>
        <v>--</v>
      </c>
      <c r="E35" s="40" t="str">
        <f>VLOOKUP($A35*100+E$3,Control!$A$13:$J$996,Control!$I$11)</f>
        <v>--</v>
      </c>
      <c r="F35" s="40" t="str">
        <f>VLOOKUP($A35*100+F$3,Control!$A$13:$J$996,Control!$I$11)</f>
        <v>--</v>
      </c>
      <c r="G35" s="40" t="str">
        <f>VLOOKUP($A35*100+G$3,Control!$A$13:$J$996,Control!$I$11)</f>
        <v>Storage</v>
      </c>
      <c r="H35" s="40" t="str">
        <f>VLOOKUP($A35*100+H$3,Control!$A$13:$J$996,Control!$I$11)</f>
        <v>PulseCap1</v>
      </c>
      <c r="I35" s="40" t="str">
        <f>VLOOKUP($A35*100+I$3,Control!$A$13:$J$996,Control!$I$11)</f>
        <v>PulseCap1</v>
      </c>
      <c r="J35" s="40" t="str">
        <f>VLOOKUP($A35*100+J$3,Control!$A$13:$J$996,Control!$I$11)</f>
        <v>--</v>
      </c>
      <c r="K35" s="40" t="str">
        <f>VLOOKUP($A35*100+K$3,Control!$A$13:$J$996,Control!$I$11)</f>
        <v>Banks</v>
      </c>
      <c r="L35" s="40" t="str">
        <f>VLOOKUP($A35*100+L$3,Control!$A$13:$J$996,Control!$I$11)</f>
        <v>Banks</v>
      </c>
      <c r="M35" s="40" t="str">
        <f>VLOOKUP($A35*100+M$3,Control!$A$13:$J$996,Control!$I$11)</f>
        <v>Storage</v>
      </c>
    </row>
    <row r="36" spans="1:13">
      <c r="A36" s="17">
        <v>1953</v>
      </c>
      <c r="B36" s="40" t="str">
        <f>VLOOKUP($A36*100+B$3,Control!$A$13:$J$996,Control!$I$11)</f>
        <v>--</v>
      </c>
      <c r="C36" s="40" t="str">
        <f>VLOOKUP($A36*100+C$3,Control!$A$13:$J$996,Control!$I$11)</f>
        <v>--</v>
      </c>
      <c r="D36" s="40" t="str">
        <f>VLOOKUP($A36*100+D$3,Control!$A$13:$J$996,Control!$I$11)</f>
        <v>Banks</v>
      </c>
      <c r="E36" s="40" t="str">
        <f>VLOOKUP($A36*100+E$3,Control!$A$13:$J$996,Control!$I$11)</f>
        <v>--</v>
      </c>
      <c r="F36" s="40" t="str">
        <f>VLOOKUP($A36*100+F$3,Control!$A$13:$J$996,Control!$I$11)</f>
        <v>--</v>
      </c>
      <c r="G36" s="40" t="str">
        <f>VLOOKUP($A36*100+G$3,Control!$A$13:$J$996,Control!$I$11)</f>
        <v>--</v>
      </c>
      <c r="H36" s="40" t="str">
        <f>VLOOKUP($A36*100+H$3,Control!$A$13:$J$996,Control!$I$11)</f>
        <v>PulseCap1</v>
      </c>
      <c r="I36" s="40" t="str">
        <f>VLOOKUP($A36*100+I$3,Control!$A$13:$J$996,Control!$I$11)</f>
        <v>PulseCap1</v>
      </c>
      <c r="J36" s="40" t="str">
        <f>VLOOKUP($A36*100+J$3,Control!$A$13:$J$996,Control!$I$11)</f>
        <v>--</v>
      </c>
      <c r="K36" s="40" t="str">
        <f>VLOOKUP($A36*100+K$3,Control!$A$13:$J$996,Control!$I$11)</f>
        <v>Banks</v>
      </c>
      <c r="L36" s="40" t="str">
        <f>VLOOKUP($A36*100+L$3,Control!$A$13:$J$996,Control!$I$11)</f>
        <v>Banks</v>
      </c>
      <c r="M36" s="40" t="str">
        <f>VLOOKUP($A36*100+M$3,Control!$A$13:$J$996,Control!$I$11)</f>
        <v>--</v>
      </c>
    </row>
    <row r="37" spans="1:13">
      <c r="A37" s="17">
        <v>1954</v>
      </c>
      <c r="B37" s="40" t="str">
        <f>VLOOKUP($A37*100+B$3,Control!$A$13:$J$996,Control!$I$11)</f>
        <v>--</v>
      </c>
      <c r="C37" s="40" t="str">
        <f>VLOOKUP($A37*100+C$3,Control!$A$13:$J$996,Control!$I$11)</f>
        <v>--</v>
      </c>
      <c r="D37" s="40" t="str">
        <f>VLOOKUP($A37*100+D$3,Control!$A$13:$J$996,Control!$I$11)</f>
        <v>--</v>
      </c>
      <c r="E37" s="40" t="str">
        <f>VLOOKUP($A37*100+E$3,Control!$A$13:$J$996,Control!$I$11)</f>
        <v>--</v>
      </c>
      <c r="F37" s="40" t="str">
        <f>VLOOKUP($A37*100+F$3,Control!$A$13:$J$996,Control!$I$11)</f>
        <v>--</v>
      </c>
      <c r="G37" s="40" t="str">
        <f>VLOOKUP($A37*100+G$3,Control!$A$13:$J$996,Control!$I$11)</f>
        <v>--</v>
      </c>
      <c r="H37" s="40" t="str">
        <f>VLOOKUP($A37*100+H$3,Control!$A$13:$J$996,Control!$I$11)</f>
        <v>PulseCap1</v>
      </c>
      <c r="I37" s="40" t="str">
        <f>VLOOKUP($A37*100+I$3,Control!$A$13:$J$996,Control!$I$11)</f>
        <v>PulseCap1</v>
      </c>
      <c r="J37" s="40" t="str">
        <f>VLOOKUP($A37*100+J$3,Control!$A$13:$J$996,Control!$I$11)</f>
        <v>--</v>
      </c>
      <c r="K37" s="40" t="str">
        <f>VLOOKUP($A37*100+K$3,Control!$A$13:$J$996,Control!$I$11)</f>
        <v>--</v>
      </c>
      <c r="L37" s="40" t="str">
        <f>VLOOKUP($A37*100+L$3,Control!$A$13:$J$996,Control!$I$11)</f>
        <v>Banks</v>
      </c>
      <c r="M37" s="40" t="str">
        <f>VLOOKUP($A37*100+M$3,Control!$A$13:$J$996,Control!$I$11)</f>
        <v>Banks</v>
      </c>
    </row>
    <row r="38" spans="1:13">
      <c r="A38" s="17">
        <v>1955</v>
      </c>
      <c r="B38" s="40" t="str">
        <f>VLOOKUP($A38*100+B$3,Control!$A$13:$J$996,Control!$I$11)</f>
        <v>--</v>
      </c>
      <c r="C38" s="40" t="str">
        <f>VLOOKUP($A38*100+C$3,Control!$A$13:$J$996,Control!$I$11)</f>
        <v>--</v>
      </c>
      <c r="D38" s="40" t="str">
        <f>VLOOKUP($A38*100+D$3,Control!$A$13:$J$996,Control!$I$11)</f>
        <v>Banks</v>
      </c>
      <c r="E38" s="40" t="str">
        <f>VLOOKUP($A38*100+E$3,Control!$A$13:$J$996,Control!$I$11)</f>
        <v>--</v>
      </c>
      <c r="F38" s="40" t="str">
        <f>VLOOKUP($A38*100+F$3,Control!$A$13:$J$996,Control!$I$11)</f>
        <v>--</v>
      </c>
      <c r="G38" s="40" t="str">
        <f>VLOOKUP($A38*100+G$3,Control!$A$13:$J$996,Control!$I$11)</f>
        <v>EI Split</v>
      </c>
      <c r="H38" s="40" t="str">
        <f>VLOOKUP($A38*100+H$3,Control!$A$13:$J$996,Control!$I$11)</f>
        <v>PulseCap1</v>
      </c>
      <c r="I38" s="40" t="str">
        <f>VLOOKUP($A38*100+I$3,Control!$A$13:$J$996,Control!$I$11)</f>
        <v>PulseCap1</v>
      </c>
      <c r="J38" s="40" t="str">
        <f>VLOOKUP($A38*100+J$3,Control!$A$13:$J$996,Control!$I$11)</f>
        <v>--</v>
      </c>
      <c r="K38" s="40" t="str">
        <f>VLOOKUP($A38*100+K$3,Control!$A$13:$J$996,Control!$I$11)</f>
        <v>Banks</v>
      </c>
      <c r="L38" s="40" t="str">
        <f>VLOOKUP($A38*100+L$3,Control!$A$13:$J$996,Control!$I$11)</f>
        <v>--</v>
      </c>
      <c r="M38" s="40" t="str">
        <f>VLOOKUP($A38*100+M$3,Control!$A$13:$J$996,Control!$I$11)</f>
        <v>--</v>
      </c>
    </row>
    <row r="39" spans="1:13">
      <c r="A39" s="17">
        <v>1956</v>
      </c>
      <c r="B39" s="40" t="str">
        <f>VLOOKUP($A39*100+B$3,Control!$A$13:$J$996,Control!$I$11)</f>
        <v>--</v>
      </c>
      <c r="C39" s="40" t="str">
        <f>VLOOKUP($A39*100+C$3,Control!$A$13:$J$996,Control!$I$11)</f>
        <v>--</v>
      </c>
      <c r="D39" s="40" t="str">
        <f>VLOOKUP($A39*100+D$3,Control!$A$13:$J$996,Control!$I$11)</f>
        <v>Storage</v>
      </c>
      <c r="E39" s="40" t="str">
        <f>VLOOKUP($A39*100+E$3,Control!$A$13:$J$996,Control!$I$11)</f>
        <v>Storage</v>
      </c>
      <c r="F39" s="40" t="str">
        <f>VLOOKUP($A39*100+F$3,Control!$A$13:$J$996,Control!$I$11)</f>
        <v>Storage</v>
      </c>
      <c r="G39" s="40" t="str">
        <f>VLOOKUP($A39*100+G$3,Control!$A$13:$J$996,Control!$I$11)</f>
        <v>Storage</v>
      </c>
      <c r="H39" s="40" t="str">
        <f>VLOOKUP($A39*100+H$3,Control!$A$13:$J$996,Control!$I$11)</f>
        <v>PulseCap1</v>
      </c>
      <c r="I39" s="40" t="str">
        <f>VLOOKUP($A39*100+I$3,Control!$A$13:$J$996,Control!$I$11)</f>
        <v>PulseCap1</v>
      </c>
      <c r="J39" s="40" t="str">
        <f>VLOOKUP($A39*100+J$3,Control!$A$13:$J$996,Control!$I$11)</f>
        <v>--</v>
      </c>
      <c r="K39" s="40" t="str">
        <f>VLOOKUP($A39*100+K$3,Control!$A$13:$J$996,Control!$I$11)</f>
        <v>Banks</v>
      </c>
      <c r="L39" s="40" t="str">
        <f>VLOOKUP($A39*100+L$3,Control!$A$13:$J$996,Control!$I$11)</f>
        <v>Banks</v>
      </c>
      <c r="M39" s="40" t="str">
        <f>VLOOKUP($A39*100+M$3,Control!$A$13:$J$996,Control!$I$11)</f>
        <v>--</v>
      </c>
    </row>
    <row r="40" spans="1:13">
      <c r="A40" s="17">
        <v>1957</v>
      </c>
      <c r="B40" s="40" t="str">
        <f>VLOOKUP($A40*100+B$3,Control!$A$13:$J$996,Control!$I$11)</f>
        <v>--</v>
      </c>
      <c r="C40" s="40" t="str">
        <f>VLOOKUP($A40*100+C$3,Control!$A$13:$J$996,Control!$I$11)</f>
        <v>--</v>
      </c>
      <c r="D40" s="40" t="str">
        <f>VLOOKUP($A40*100+D$3,Control!$A$13:$J$996,Control!$I$11)</f>
        <v>--</v>
      </c>
      <c r="E40" s="40" t="str">
        <f>VLOOKUP($A40*100+E$3,Control!$A$13:$J$996,Control!$I$11)</f>
        <v>--</v>
      </c>
      <c r="F40" s="40" t="str">
        <f>VLOOKUP($A40*100+F$3,Control!$A$13:$J$996,Control!$I$11)</f>
        <v>--</v>
      </c>
      <c r="G40" s="40" t="str">
        <f>VLOOKUP($A40*100+G$3,Control!$A$13:$J$996,Control!$I$11)</f>
        <v>--</v>
      </c>
      <c r="H40" s="40" t="str">
        <f>VLOOKUP($A40*100+H$3,Control!$A$13:$J$996,Control!$I$11)</f>
        <v>PulseCap1</v>
      </c>
      <c r="I40" s="40" t="str">
        <f>VLOOKUP($A40*100+I$3,Control!$A$13:$J$996,Control!$I$11)</f>
        <v>PulseCap1</v>
      </c>
      <c r="J40" s="40" t="str">
        <f>VLOOKUP($A40*100+J$3,Control!$A$13:$J$996,Control!$I$11)</f>
        <v>--</v>
      </c>
      <c r="K40" s="40" t="str">
        <f>VLOOKUP($A40*100+K$3,Control!$A$13:$J$996,Control!$I$11)</f>
        <v>Banks</v>
      </c>
      <c r="L40" s="40" t="str">
        <f>VLOOKUP($A40*100+L$3,Control!$A$13:$J$996,Control!$I$11)</f>
        <v>Banks</v>
      </c>
      <c r="M40" s="40" t="str">
        <f>VLOOKUP($A40*100+M$3,Control!$A$13:$J$996,Control!$I$11)</f>
        <v>Banks</v>
      </c>
    </row>
    <row r="41" spans="1:13">
      <c r="A41" s="17">
        <v>1958</v>
      </c>
      <c r="B41" s="40" t="str">
        <f>VLOOKUP($A41*100+B$3,Control!$A$13:$J$996,Control!$I$11)</f>
        <v>Banks</v>
      </c>
      <c r="C41" s="40" t="str">
        <f>VLOOKUP($A41*100+C$3,Control!$A$13:$J$996,Control!$I$11)</f>
        <v>--</v>
      </c>
      <c r="D41" s="40" t="str">
        <f>VLOOKUP($A41*100+D$3,Control!$A$13:$J$996,Control!$I$11)</f>
        <v>--</v>
      </c>
      <c r="E41" s="40" t="str">
        <f>VLOOKUP($A41*100+E$3,Control!$A$13:$J$996,Control!$I$11)</f>
        <v>--</v>
      </c>
      <c r="F41" s="40" t="str">
        <f>VLOOKUP($A41*100+F$3,Control!$A$13:$J$996,Control!$I$11)</f>
        <v>--</v>
      </c>
      <c r="G41" s="40" t="str">
        <f>VLOOKUP($A41*100+G$3,Control!$A$13:$J$996,Control!$I$11)</f>
        <v>Banks</v>
      </c>
      <c r="H41" s="40" t="str">
        <f>VLOOKUP($A41*100+H$3,Control!$A$13:$J$996,Control!$I$11)</f>
        <v>PulseCap1</v>
      </c>
      <c r="I41" s="40" t="str">
        <f>VLOOKUP($A41*100+I$3,Control!$A$13:$J$996,Control!$I$11)</f>
        <v>PulseCap1</v>
      </c>
      <c r="J41" s="40" t="str">
        <f>VLOOKUP($A41*100+J$3,Control!$A$13:$J$996,Control!$I$11)</f>
        <v>--</v>
      </c>
      <c r="K41" s="40" t="str">
        <f>VLOOKUP($A41*100+K$3,Control!$A$13:$J$996,Control!$I$11)</f>
        <v>Banks</v>
      </c>
      <c r="L41" s="40" t="str">
        <f>VLOOKUP($A41*100+L$3,Control!$A$13:$J$996,Control!$I$11)</f>
        <v>Banks</v>
      </c>
      <c r="M41" s="40" t="str">
        <f>VLOOKUP($A41*100+M$3,Control!$A$13:$J$996,Control!$I$11)</f>
        <v>Banks</v>
      </c>
    </row>
    <row r="42" spans="1:13">
      <c r="A42" s="17">
        <v>1959</v>
      </c>
      <c r="B42" s="40" t="str">
        <f>VLOOKUP($A42*100+B$3,Control!$A$13:$J$996,Control!$I$11)</f>
        <v>--</v>
      </c>
      <c r="C42" s="40" t="str">
        <f>VLOOKUP($A42*100+C$3,Control!$A$13:$J$996,Control!$I$11)</f>
        <v>--</v>
      </c>
      <c r="D42" s="40" t="str">
        <f>VLOOKUP($A42*100+D$3,Control!$A$13:$J$996,Control!$I$11)</f>
        <v>--</v>
      </c>
      <c r="E42" s="40" t="str">
        <f>VLOOKUP($A42*100+E$3,Control!$A$13:$J$996,Control!$I$11)</f>
        <v>--</v>
      </c>
      <c r="F42" s="40" t="str">
        <f>VLOOKUP($A42*100+F$3,Control!$A$13:$J$996,Control!$I$11)</f>
        <v>--</v>
      </c>
      <c r="G42" s="40" t="str">
        <f>VLOOKUP($A42*100+G$3,Control!$A$13:$J$996,Control!$I$11)</f>
        <v>EI Split</v>
      </c>
      <c r="H42" s="40" t="str">
        <f>VLOOKUP($A42*100+H$3,Control!$A$13:$J$996,Control!$I$11)</f>
        <v>PulseCap1</v>
      </c>
      <c r="I42" s="40" t="str">
        <f>VLOOKUP($A42*100+I$3,Control!$A$13:$J$996,Control!$I$11)</f>
        <v>--</v>
      </c>
      <c r="J42" s="40" t="str">
        <f>VLOOKUP($A42*100+J$3,Control!$A$13:$J$996,Control!$I$11)</f>
        <v>--</v>
      </c>
      <c r="K42" s="40" t="str">
        <f>VLOOKUP($A42*100+K$3,Control!$A$13:$J$996,Control!$I$11)</f>
        <v>Banks</v>
      </c>
      <c r="L42" s="40" t="str">
        <f>VLOOKUP($A42*100+L$3,Control!$A$13:$J$996,Control!$I$11)</f>
        <v>Banks</v>
      </c>
      <c r="M42" s="40" t="str">
        <f>VLOOKUP($A42*100+M$3,Control!$A$13:$J$996,Control!$I$11)</f>
        <v>--</v>
      </c>
    </row>
    <row r="43" spans="1:13">
      <c r="A43" s="17">
        <v>1960</v>
      </c>
      <c r="B43" s="40" t="str">
        <f>VLOOKUP($A43*100+B$3,Control!$A$13:$J$996,Control!$I$11)</f>
        <v>--</v>
      </c>
      <c r="C43" s="40" t="str">
        <f>VLOOKUP($A43*100+C$3,Control!$A$13:$J$996,Control!$I$11)</f>
        <v>--</v>
      </c>
      <c r="D43" s="40" t="str">
        <f>VLOOKUP($A43*100+D$3,Control!$A$13:$J$996,Control!$I$11)</f>
        <v>--</v>
      </c>
      <c r="E43" s="40" t="str">
        <f>VLOOKUP($A43*100+E$3,Control!$A$13:$J$996,Control!$I$11)</f>
        <v>--</v>
      </c>
      <c r="F43" s="40" t="str">
        <f>VLOOKUP($A43*100+F$3,Control!$A$13:$J$996,Control!$I$11)</f>
        <v>--</v>
      </c>
      <c r="G43" s="40" t="str">
        <f>VLOOKUP($A43*100+G$3,Control!$A$13:$J$996,Control!$I$11)</f>
        <v>--</v>
      </c>
      <c r="H43" s="40" t="str">
        <f>VLOOKUP($A43*100+H$3,Control!$A$13:$J$996,Control!$I$11)</f>
        <v>PulseCap1</v>
      </c>
      <c r="I43" s="40" t="str">
        <f>VLOOKUP($A43*100+I$3,Control!$A$13:$J$996,Control!$I$11)</f>
        <v>PulseCap1</v>
      </c>
      <c r="J43" s="40" t="str">
        <f>VLOOKUP($A43*100+J$3,Control!$A$13:$J$996,Control!$I$11)</f>
        <v>--</v>
      </c>
      <c r="K43" s="40" t="str">
        <f>VLOOKUP($A43*100+K$3,Control!$A$13:$J$996,Control!$I$11)</f>
        <v>Banks</v>
      </c>
      <c r="L43" s="40" t="str">
        <f>VLOOKUP($A43*100+L$3,Control!$A$13:$J$996,Control!$I$11)</f>
        <v>Banks</v>
      </c>
      <c r="M43" s="40" t="str">
        <f>VLOOKUP($A43*100+M$3,Control!$A$13:$J$996,Control!$I$11)</f>
        <v>--</v>
      </c>
    </row>
    <row r="44" spans="1:13">
      <c r="A44" s="17">
        <v>1961</v>
      </c>
      <c r="B44" s="40" t="str">
        <f>VLOOKUP($A44*100+B$3,Control!$A$13:$J$996,Control!$I$11)</f>
        <v>--</v>
      </c>
      <c r="C44" s="40" t="str">
        <f>VLOOKUP($A44*100+C$3,Control!$A$13:$J$996,Control!$I$11)</f>
        <v>--</v>
      </c>
      <c r="D44" s="40" t="str">
        <f>VLOOKUP($A44*100+D$3,Control!$A$13:$J$996,Control!$I$11)</f>
        <v>--</v>
      </c>
      <c r="E44" s="40" t="str">
        <f>VLOOKUP($A44*100+E$3,Control!$A$13:$J$996,Control!$I$11)</f>
        <v>--</v>
      </c>
      <c r="F44" s="40" t="str">
        <f>VLOOKUP($A44*100+F$3,Control!$A$13:$J$996,Control!$I$11)</f>
        <v>--</v>
      </c>
      <c r="G44" s="40" t="str">
        <f>VLOOKUP($A44*100+G$3,Control!$A$13:$J$996,Control!$I$11)</f>
        <v>--</v>
      </c>
      <c r="H44" s="40" t="str">
        <f>VLOOKUP($A44*100+H$3,Control!$A$13:$J$996,Control!$I$11)</f>
        <v>PulseCap1</v>
      </c>
      <c r="I44" s="40" t="str">
        <f>VLOOKUP($A44*100+I$3,Control!$A$13:$J$996,Control!$I$11)</f>
        <v>PulseCap1</v>
      </c>
      <c r="J44" s="40" t="str">
        <f>VLOOKUP($A44*100+J$3,Control!$A$13:$J$996,Control!$I$11)</f>
        <v>--</v>
      </c>
      <c r="K44" s="40" t="str">
        <f>VLOOKUP($A44*100+K$3,Control!$A$13:$J$996,Control!$I$11)</f>
        <v>Banks</v>
      </c>
      <c r="L44" s="40" t="str">
        <f>VLOOKUP($A44*100+L$3,Control!$A$13:$J$996,Control!$I$11)</f>
        <v>Banks</v>
      </c>
      <c r="M44" s="40" t="str">
        <f>VLOOKUP($A44*100+M$3,Control!$A$13:$J$996,Control!$I$11)</f>
        <v>--</v>
      </c>
    </row>
    <row r="45" spans="1:13">
      <c r="A45" s="17">
        <v>1962</v>
      </c>
      <c r="B45" s="40" t="str">
        <f>VLOOKUP($A45*100+B$3,Control!$A$13:$J$996,Control!$I$11)</f>
        <v>--</v>
      </c>
      <c r="C45" s="40" t="str">
        <f>VLOOKUP($A45*100+C$3,Control!$A$13:$J$996,Control!$I$11)</f>
        <v>--</v>
      </c>
      <c r="D45" s="40" t="str">
        <f>VLOOKUP($A45*100+D$3,Control!$A$13:$J$996,Control!$I$11)</f>
        <v>--</v>
      </c>
      <c r="E45" s="40" t="str">
        <f>VLOOKUP($A45*100+E$3,Control!$A$13:$J$996,Control!$I$11)</f>
        <v>--</v>
      </c>
      <c r="F45" s="40" t="str">
        <f>VLOOKUP($A45*100+F$3,Control!$A$13:$J$996,Control!$I$11)</f>
        <v>--</v>
      </c>
      <c r="G45" s="40" t="str">
        <f>VLOOKUP($A45*100+G$3,Control!$A$13:$J$996,Control!$I$11)</f>
        <v>--</v>
      </c>
      <c r="H45" s="40" t="str">
        <f>VLOOKUP($A45*100+H$3,Control!$A$13:$J$996,Control!$I$11)</f>
        <v>PulseCap1</v>
      </c>
      <c r="I45" s="40" t="str">
        <f>VLOOKUP($A45*100+I$3,Control!$A$13:$J$996,Control!$I$11)</f>
        <v>PulseCap1</v>
      </c>
      <c r="J45" s="40" t="str">
        <f>VLOOKUP($A45*100+J$3,Control!$A$13:$J$996,Control!$I$11)</f>
        <v>PulseCap3</v>
      </c>
      <c r="K45" s="40" t="str">
        <f>VLOOKUP($A45*100+K$3,Control!$A$13:$J$996,Control!$I$11)</f>
        <v>Banks</v>
      </c>
      <c r="L45" s="40" t="str">
        <f>VLOOKUP($A45*100+L$3,Control!$A$13:$J$996,Control!$I$11)</f>
        <v>Banks</v>
      </c>
      <c r="M45" s="40" t="str">
        <f>VLOOKUP($A45*100+M$3,Control!$A$13:$J$996,Control!$I$11)</f>
        <v>--</v>
      </c>
    </row>
    <row r="46" spans="1:13">
      <c r="A46" s="17">
        <v>1963</v>
      </c>
      <c r="B46" s="40" t="str">
        <f>VLOOKUP($A46*100+B$3,Control!$A$13:$J$996,Control!$I$11)</f>
        <v>Banks</v>
      </c>
      <c r="C46" s="40" t="str">
        <f>VLOOKUP($A46*100+C$3,Control!$A$13:$J$996,Control!$I$11)</f>
        <v>--</v>
      </c>
      <c r="D46" s="40" t="str">
        <f>VLOOKUP($A46*100+D$3,Control!$A$13:$J$996,Control!$I$11)</f>
        <v>--</v>
      </c>
      <c r="E46" s="40" t="str">
        <f>VLOOKUP($A46*100+E$3,Control!$A$13:$J$996,Control!$I$11)</f>
        <v>--</v>
      </c>
      <c r="F46" s="40" t="str">
        <f>VLOOKUP($A46*100+F$3,Control!$A$13:$J$996,Control!$I$11)</f>
        <v>--</v>
      </c>
      <c r="G46" s="40" t="str">
        <f>VLOOKUP($A46*100+G$3,Control!$A$13:$J$996,Control!$I$11)</f>
        <v>--</v>
      </c>
      <c r="H46" s="40" t="str">
        <f>VLOOKUP($A46*100+H$3,Control!$A$13:$J$996,Control!$I$11)</f>
        <v>PulseCap1</v>
      </c>
      <c r="I46" s="40" t="str">
        <f>VLOOKUP($A46*100+I$3,Control!$A$13:$J$996,Control!$I$11)</f>
        <v>PulseCap1</v>
      </c>
      <c r="J46" s="40" t="str">
        <f>VLOOKUP($A46*100+J$3,Control!$A$13:$J$996,Control!$I$11)</f>
        <v>--</v>
      </c>
      <c r="K46" s="40" t="str">
        <f>VLOOKUP($A46*100+K$3,Control!$A$13:$J$996,Control!$I$11)</f>
        <v>Banks</v>
      </c>
      <c r="L46" s="40" t="str">
        <f>VLOOKUP($A46*100+L$3,Control!$A$13:$J$996,Control!$I$11)</f>
        <v>Banks</v>
      </c>
      <c r="M46" s="40" t="str">
        <f>VLOOKUP($A46*100+M$3,Control!$A$13:$J$996,Control!$I$11)</f>
        <v>--</v>
      </c>
    </row>
    <row r="47" spans="1:13">
      <c r="A47" s="17">
        <v>1964</v>
      </c>
      <c r="B47" s="40" t="str">
        <f>VLOOKUP($A47*100+B$3,Control!$A$13:$J$996,Control!$I$11)</f>
        <v>--</v>
      </c>
      <c r="C47" s="40" t="str">
        <f>VLOOKUP($A47*100+C$3,Control!$A$13:$J$996,Control!$I$11)</f>
        <v>--</v>
      </c>
      <c r="D47" s="40" t="str">
        <f>VLOOKUP($A47*100+D$3,Control!$A$13:$J$996,Control!$I$11)</f>
        <v>--</v>
      </c>
      <c r="E47" s="40" t="str">
        <f>VLOOKUP($A47*100+E$3,Control!$A$13:$J$996,Control!$I$11)</f>
        <v>--</v>
      </c>
      <c r="F47" s="40" t="str">
        <f>VLOOKUP($A47*100+F$3,Control!$A$13:$J$996,Control!$I$11)</f>
        <v>EI Split</v>
      </c>
      <c r="G47" s="40" t="str">
        <f>VLOOKUP($A47*100+G$3,Control!$A$13:$J$996,Control!$I$11)</f>
        <v>--</v>
      </c>
      <c r="H47" s="40" t="str">
        <f>VLOOKUP($A47*100+H$3,Control!$A$13:$J$996,Control!$I$11)</f>
        <v>PulseCap1</v>
      </c>
      <c r="I47" s="40" t="str">
        <f>VLOOKUP($A47*100+I$3,Control!$A$13:$J$996,Control!$I$11)</f>
        <v>PulseCap1</v>
      </c>
      <c r="J47" s="40" t="str">
        <f>VLOOKUP($A47*100+J$3,Control!$A$13:$J$996,Control!$I$11)</f>
        <v>--</v>
      </c>
      <c r="K47" s="40" t="str">
        <f>VLOOKUP($A47*100+K$3,Control!$A$13:$J$996,Control!$I$11)</f>
        <v>Banks</v>
      </c>
      <c r="L47" s="40" t="str">
        <f>VLOOKUP($A47*100+L$3,Control!$A$13:$J$996,Control!$I$11)</f>
        <v>Banks</v>
      </c>
      <c r="M47" s="40" t="str">
        <f>VLOOKUP($A47*100+M$3,Control!$A$13:$J$996,Control!$I$11)</f>
        <v>--</v>
      </c>
    </row>
    <row r="48" spans="1:13">
      <c r="A48" s="17">
        <v>1965</v>
      </c>
      <c r="B48" s="40" t="str">
        <f>VLOOKUP($A48*100+B$3,Control!$A$13:$J$996,Control!$I$11)</f>
        <v>--</v>
      </c>
      <c r="C48" s="40" t="str">
        <f>VLOOKUP($A48*100+C$3,Control!$A$13:$J$996,Control!$I$11)</f>
        <v>--</v>
      </c>
      <c r="D48" s="40" t="str">
        <f>VLOOKUP($A48*100+D$3,Control!$A$13:$J$996,Control!$I$11)</f>
        <v>--</v>
      </c>
      <c r="E48" s="40" t="str">
        <f>VLOOKUP($A48*100+E$3,Control!$A$13:$J$996,Control!$I$11)</f>
        <v>--</v>
      </c>
      <c r="F48" s="40" t="str">
        <f>VLOOKUP($A48*100+F$3,Control!$A$13:$J$996,Control!$I$11)</f>
        <v>--</v>
      </c>
      <c r="G48" s="40" t="str">
        <f>VLOOKUP($A48*100+G$3,Control!$A$13:$J$996,Control!$I$11)</f>
        <v>--</v>
      </c>
      <c r="H48" s="40" t="str">
        <f>VLOOKUP($A48*100+H$3,Control!$A$13:$J$996,Control!$I$11)</f>
        <v>PulseCap1</v>
      </c>
      <c r="I48" s="40" t="str">
        <f>VLOOKUP($A48*100+I$3,Control!$A$13:$J$996,Control!$I$11)</f>
        <v>PulseCap1</v>
      </c>
      <c r="J48" s="40" t="str">
        <f>VLOOKUP($A48*100+J$3,Control!$A$13:$J$996,Control!$I$11)</f>
        <v>--</v>
      </c>
      <c r="K48" s="40" t="str">
        <f>VLOOKUP($A48*100+K$3,Control!$A$13:$J$996,Control!$I$11)</f>
        <v>Banks</v>
      </c>
      <c r="L48" s="40" t="str">
        <f>VLOOKUP($A48*100+L$3,Control!$A$13:$J$996,Control!$I$11)</f>
        <v>Banks</v>
      </c>
      <c r="M48" s="40" t="str">
        <f>VLOOKUP($A48*100+M$3,Control!$A$13:$J$996,Control!$I$11)</f>
        <v>--</v>
      </c>
    </row>
    <row r="49" spans="1:13">
      <c r="A49" s="17">
        <v>1966</v>
      </c>
      <c r="B49" s="40" t="str">
        <f>VLOOKUP($A49*100+B$3,Control!$A$13:$J$996,Control!$I$11)</f>
        <v>--</v>
      </c>
      <c r="C49" s="40" t="str">
        <f>VLOOKUP($A49*100+C$3,Control!$A$13:$J$996,Control!$I$11)</f>
        <v>--</v>
      </c>
      <c r="D49" s="40" t="str">
        <f>VLOOKUP($A49*100+D$3,Control!$A$13:$J$996,Control!$I$11)</f>
        <v>Banks</v>
      </c>
      <c r="E49" s="40" t="str">
        <f>VLOOKUP($A49*100+E$3,Control!$A$13:$J$996,Control!$I$11)</f>
        <v>--</v>
      </c>
      <c r="F49" s="40" t="str">
        <f>VLOOKUP($A49*100+F$3,Control!$A$13:$J$996,Control!$I$11)</f>
        <v>--</v>
      </c>
      <c r="G49" s="40" t="str">
        <f>VLOOKUP($A49*100+G$3,Control!$A$13:$J$996,Control!$I$11)</f>
        <v>--</v>
      </c>
      <c r="H49" s="40" t="str">
        <f>VLOOKUP($A49*100+H$3,Control!$A$13:$J$996,Control!$I$11)</f>
        <v>PulseCap1</v>
      </c>
      <c r="I49" s="40" t="str">
        <f>VLOOKUP($A49*100+I$3,Control!$A$13:$J$996,Control!$I$11)</f>
        <v>--</v>
      </c>
      <c r="J49" s="40" t="str">
        <f>VLOOKUP($A49*100+J$3,Control!$A$13:$J$996,Control!$I$11)</f>
        <v>--</v>
      </c>
      <c r="K49" s="40" t="str">
        <f>VLOOKUP($A49*100+K$3,Control!$A$13:$J$996,Control!$I$11)</f>
        <v>--</v>
      </c>
      <c r="L49" s="40" t="str">
        <f>VLOOKUP($A49*100+L$3,Control!$A$13:$J$996,Control!$I$11)</f>
        <v>Banks</v>
      </c>
      <c r="M49" s="40" t="str">
        <f>VLOOKUP($A49*100+M$3,Control!$A$13:$J$996,Control!$I$11)</f>
        <v>--</v>
      </c>
    </row>
    <row r="50" spans="1:13">
      <c r="A50" s="17">
        <v>1967</v>
      </c>
      <c r="B50" s="40" t="str">
        <f>VLOOKUP($A50*100+B$3,Control!$A$13:$J$996,Control!$I$11)</f>
        <v>--</v>
      </c>
      <c r="C50" s="40" t="str">
        <f>VLOOKUP($A50*100+C$3,Control!$A$13:$J$996,Control!$I$11)</f>
        <v>Banks</v>
      </c>
      <c r="D50" s="40" t="str">
        <f>VLOOKUP($A50*100+D$3,Control!$A$13:$J$996,Control!$I$11)</f>
        <v>--</v>
      </c>
      <c r="E50" s="40" t="str">
        <f>VLOOKUP($A50*100+E$3,Control!$A$13:$J$996,Control!$I$11)</f>
        <v>--</v>
      </c>
      <c r="F50" s="40" t="str">
        <f>VLOOKUP($A50*100+F$3,Control!$A$13:$J$996,Control!$I$11)</f>
        <v>--</v>
      </c>
      <c r="G50" s="40" t="str">
        <f>VLOOKUP($A50*100+G$3,Control!$A$13:$J$996,Control!$I$11)</f>
        <v>--</v>
      </c>
      <c r="H50" s="40" t="str">
        <f>VLOOKUP($A50*100+H$3,Control!$A$13:$J$996,Control!$I$11)</f>
        <v>PulseCap1</v>
      </c>
      <c r="I50" s="40" t="str">
        <f>VLOOKUP($A50*100+I$3,Control!$A$13:$J$996,Control!$I$11)</f>
        <v>PulseCap1</v>
      </c>
      <c r="J50" s="40" t="str">
        <f>VLOOKUP($A50*100+J$3,Control!$A$13:$J$996,Control!$I$11)</f>
        <v>Banks</v>
      </c>
      <c r="K50" s="40" t="str">
        <f>VLOOKUP($A50*100+K$3,Control!$A$13:$J$996,Control!$I$11)</f>
        <v>Banks</v>
      </c>
      <c r="L50" s="40" t="str">
        <f>VLOOKUP($A50*100+L$3,Control!$A$13:$J$996,Control!$I$11)</f>
        <v>Banks</v>
      </c>
      <c r="M50" s="40" t="str">
        <f>VLOOKUP($A50*100+M$3,Control!$A$13:$J$996,Control!$I$11)</f>
        <v>Banks</v>
      </c>
    </row>
    <row r="51" spans="1:13">
      <c r="A51" s="17">
        <v>1968</v>
      </c>
      <c r="B51" s="40" t="str">
        <f>VLOOKUP($A51*100+B$3,Control!$A$13:$J$996,Control!$I$11)</f>
        <v>--</v>
      </c>
      <c r="C51" s="40" t="str">
        <f>VLOOKUP($A51*100+C$3,Control!$A$13:$J$996,Control!$I$11)</f>
        <v>--</v>
      </c>
      <c r="D51" s="40" t="str">
        <f>VLOOKUP($A51*100+D$3,Control!$A$13:$J$996,Control!$I$11)</f>
        <v>--</v>
      </c>
      <c r="E51" s="40" t="str">
        <f>VLOOKUP($A51*100+E$3,Control!$A$13:$J$996,Control!$I$11)</f>
        <v>--</v>
      </c>
      <c r="F51" s="40" t="str">
        <f>VLOOKUP($A51*100+F$3,Control!$A$13:$J$996,Control!$I$11)</f>
        <v>--</v>
      </c>
      <c r="G51" s="40" t="str">
        <f>VLOOKUP($A51*100+G$3,Control!$A$13:$J$996,Control!$I$11)</f>
        <v>--</v>
      </c>
      <c r="H51" s="40" t="str">
        <f>VLOOKUP($A51*100+H$3,Control!$A$13:$J$996,Control!$I$11)</f>
        <v>PulseCap1</v>
      </c>
      <c r="I51" s="40" t="str">
        <f>VLOOKUP($A51*100+I$3,Control!$A$13:$J$996,Control!$I$11)</f>
        <v>PulseCap1</v>
      </c>
      <c r="J51" s="40" t="str">
        <f>VLOOKUP($A51*100+J$3,Control!$A$13:$J$996,Control!$I$11)</f>
        <v>--</v>
      </c>
      <c r="K51" s="40" t="str">
        <f>VLOOKUP($A51*100+K$3,Control!$A$13:$J$996,Control!$I$11)</f>
        <v>--</v>
      </c>
      <c r="L51" s="40" t="str">
        <f>VLOOKUP($A51*100+L$3,Control!$A$13:$J$996,Control!$I$11)</f>
        <v>Banks</v>
      </c>
      <c r="M51" s="40" t="str">
        <f>VLOOKUP($A51*100+M$3,Control!$A$13:$J$996,Control!$I$11)</f>
        <v>--</v>
      </c>
    </row>
    <row r="52" spans="1:13">
      <c r="A52" s="17">
        <v>1969</v>
      </c>
      <c r="B52" s="40" t="str">
        <f>VLOOKUP($A52*100+B$3,Control!$A$13:$J$996,Control!$I$11)</f>
        <v>--</v>
      </c>
      <c r="C52" s="40" t="str">
        <f>VLOOKUP($A52*100+C$3,Control!$A$13:$J$996,Control!$I$11)</f>
        <v>--</v>
      </c>
      <c r="D52" s="40" t="str">
        <f>VLOOKUP($A52*100+D$3,Control!$A$13:$J$996,Control!$I$11)</f>
        <v>--</v>
      </c>
      <c r="E52" s="40" t="str">
        <f>VLOOKUP($A52*100+E$3,Control!$A$13:$J$996,Control!$I$11)</f>
        <v>--</v>
      </c>
      <c r="F52" s="40" t="str">
        <f>VLOOKUP($A52*100+F$3,Control!$A$13:$J$996,Control!$I$11)</f>
        <v>Storage</v>
      </c>
      <c r="G52" s="40" t="str">
        <f>VLOOKUP($A52*100+G$3,Control!$A$13:$J$996,Control!$I$11)</f>
        <v>Storage</v>
      </c>
      <c r="H52" s="40" t="str">
        <f>VLOOKUP($A52*100+H$3,Control!$A$13:$J$996,Control!$I$11)</f>
        <v>PulseCap1</v>
      </c>
      <c r="I52" s="40" t="str">
        <f>VLOOKUP($A52*100+I$3,Control!$A$13:$J$996,Control!$I$11)</f>
        <v>PulseCap1</v>
      </c>
      <c r="J52" s="40" t="str">
        <f>VLOOKUP($A52*100+J$3,Control!$A$13:$J$996,Control!$I$11)</f>
        <v>Storage</v>
      </c>
      <c r="K52" s="40" t="str">
        <f>VLOOKUP($A52*100+K$3,Control!$A$13:$J$996,Control!$I$11)</f>
        <v>Banks</v>
      </c>
      <c r="L52" s="40" t="str">
        <f>VLOOKUP($A52*100+L$3,Control!$A$13:$J$996,Control!$I$11)</f>
        <v>Banks</v>
      </c>
      <c r="M52" s="40" t="str">
        <f>VLOOKUP($A52*100+M$3,Control!$A$13:$J$996,Control!$I$11)</f>
        <v>Storage</v>
      </c>
    </row>
    <row r="53" spans="1:13">
      <c r="A53" s="17">
        <v>1970</v>
      </c>
      <c r="B53" s="40" t="str">
        <f>VLOOKUP($A53*100+B$3,Control!$A$13:$J$996,Control!$I$11)</f>
        <v>Storage</v>
      </c>
      <c r="C53" s="40" t="str">
        <f>VLOOKUP($A53*100+C$3,Control!$A$13:$J$996,Control!$I$11)</f>
        <v>--</v>
      </c>
      <c r="D53" s="40" t="str">
        <f>VLOOKUP($A53*100+D$3,Control!$A$13:$J$996,Control!$I$11)</f>
        <v>--</v>
      </c>
      <c r="E53" s="40" t="str">
        <f>VLOOKUP($A53*100+E$3,Control!$A$13:$J$996,Control!$I$11)</f>
        <v>Storage</v>
      </c>
      <c r="F53" s="40" t="str">
        <f>VLOOKUP($A53*100+F$3,Control!$A$13:$J$996,Control!$I$11)</f>
        <v>Storage</v>
      </c>
      <c r="G53" s="40" t="str">
        <f>VLOOKUP($A53*100+G$3,Control!$A$13:$J$996,Control!$I$11)</f>
        <v>Storage</v>
      </c>
      <c r="H53" s="40" t="str">
        <f>VLOOKUP($A53*100+H$3,Control!$A$13:$J$996,Control!$I$11)</f>
        <v>PulseCap1</v>
      </c>
      <c r="I53" s="40" t="str">
        <f>VLOOKUP($A53*100+I$3,Control!$A$13:$J$996,Control!$I$11)</f>
        <v>PulseCap1</v>
      </c>
      <c r="J53" s="40" t="str">
        <f>VLOOKUP($A53*100+J$3,Control!$A$13:$J$996,Control!$I$11)</f>
        <v>--</v>
      </c>
      <c r="K53" s="40" t="str">
        <f>VLOOKUP($A53*100+K$3,Control!$A$13:$J$996,Control!$I$11)</f>
        <v>Banks</v>
      </c>
      <c r="L53" s="40" t="str">
        <f>VLOOKUP($A53*100+L$3,Control!$A$13:$J$996,Control!$I$11)</f>
        <v>Banks</v>
      </c>
      <c r="M53" s="40" t="str">
        <f>VLOOKUP($A53*100+M$3,Control!$A$13:$J$996,Control!$I$11)</f>
        <v>--</v>
      </c>
    </row>
    <row r="54" spans="1:13">
      <c r="A54" s="17">
        <v>1971</v>
      </c>
      <c r="B54" s="40" t="str">
        <f>VLOOKUP($A54*100+B$3,Control!$A$13:$J$996,Control!$I$11)</f>
        <v>--</v>
      </c>
      <c r="C54" s="40" t="str">
        <f>VLOOKUP($A54*100+C$3,Control!$A$13:$J$996,Control!$I$11)</f>
        <v>Banks</v>
      </c>
      <c r="D54" s="40" t="str">
        <f>VLOOKUP($A54*100+D$3,Control!$A$13:$J$996,Control!$I$11)</f>
        <v>--</v>
      </c>
      <c r="E54" s="40" t="str">
        <f>VLOOKUP($A54*100+E$3,Control!$A$13:$J$996,Control!$I$11)</f>
        <v>--</v>
      </c>
      <c r="F54" s="40" t="str">
        <f>VLOOKUP($A54*100+F$3,Control!$A$13:$J$996,Control!$I$11)</f>
        <v>--</v>
      </c>
      <c r="G54" s="40" t="str">
        <f>VLOOKUP($A54*100+G$3,Control!$A$13:$J$996,Control!$I$11)</f>
        <v>--</v>
      </c>
      <c r="H54" s="40" t="str">
        <f>VLOOKUP($A54*100+H$3,Control!$A$13:$J$996,Control!$I$11)</f>
        <v>PulseCap1</v>
      </c>
      <c r="I54" s="40" t="str">
        <f>VLOOKUP($A54*100+I$3,Control!$A$13:$J$996,Control!$I$11)</f>
        <v>PulseCap1</v>
      </c>
      <c r="J54" s="40" t="str">
        <f>VLOOKUP($A54*100+J$3,Control!$A$13:$J$996,Control!$I$11)</f>
        <v>--</v>
      </c>
      <c r="K54" s="40" t="str">
        <f>VLOOKUP($A54*100+K$3,Control!$A$13:$J$996,Control!$I$11)</f>
        <v>Banks</v>
      </c>
      <c r="L54" s="40" t="str">
        <f>VLOOKUP($A54*100+L$3,Control!$A$13:$J$996,Control!$I$11)</f>
        <v>Banks</v>
      </c>
      <c r="M54" s="40" t="str">
        <f>VLOOKUP($A54*100+M$3,Control!$A$13:$J$996,Control!$I$11)</f>
        <v>--</v>
      </c>
    </row>
    <row r="55" spans="1:13">
      <c r="A55" s="17">
        <v>1972</v>
      </c>
      <c r="B55" s="40" t="str">
        <f>VLOOKUP($A55*100+B$3,Control!$A$13:$J$996,Control!$I$11)</f>
        <v>--</v>
      </c>
      <c r="C55" s="40" t="str">
        <f>VLOOKUP($A55*100+C$3,Control!$A$13:$J$996,Control!$I$11)</f>
        <v>--</v>
      </c>
      <c r="D55" s="40" t="str">
        <f>VLOOKUP($A55*100+D$3,Control!$A$13:$J$996,Control!$I$11)</f>
        <v>Banks</v>
      </c>
      <c r="E55" s="40" t="str">
        <f>VLOOKUP($A55*100+E$3,Control!$A$13:$J$996,Control!$I$11)</f>
        <v>--</v>
      </c>
      <c r="F55" s="40" t="str">
        <f>VLOOKUP($A55*100+F$3,Control!$A$13:$J$996,Control!$I$11)</f>
        <v>--</v>
      </c>
      <c r="G55" s="40" t="str">
        <f>VLOOKUP($A55*100+G$3,Control!$A$13:$J$996,Control!$I$11)</f>
        <v>--</v>
      </c>
      <c r="H55" s="40" t="str">
        <f>VLOOKUP($A55*100+H$3,Control!$A$13:$J$996,Control!$I$11)</f>
        <v>PulseCap1</v>
      </c>
      <c r="I55" s="40" t="str">
        <f>VLOOKUP($A55*100+I$3,Control!$A$13:$J$996,Control!$I$11)</f>
        <v>PulseCap1</v>
      </c>
      <c r="J55" s="40" t="str">
        <f>VLOOKUP($A55*100+J$3,Control!$A$13:$J$996,Control!$I$11)</f>
        <v>--</v>
      </c>
      <c r="K55" s="40" t="str">
        <f>VLOOKUP($A55*100+K$3,Control!$A$13:$J$996,Control!$I$11)</f>
        <v>Banks</v>
      </c>
      <c r="L55" s="40" t="str">
        <f>VLOOKUP($A55*100+L$3,Control!$A$13:$J$996,Control!$I$11)</f>
        <v>Banks</v>
      </c>
      <c r="M55" s="40" t="str">
        <f>VLOOKUP($A55*100+M$3,Control!$A$13:$J$996,Control!$I$11)</f>
        <v>--</v>
      </c>
    </row>
    <row r="56" spans="1:13">
      <c r="A56" s="17">
        <v>1973</v>
      </c>
      <c r="B56" s="40" t="str">
        <f>VLOOKUP($A56*100+B$3,Control!$A$13:$J$996,Control!$I$11)</f>
        <v>--</v>
      </c>
      <c r="C56" s="40" t="str">
        <f>VLOOKUP($A56*100+C$3,Control!$A$13:$J$996,Control!$I$11)</f>
        <v>Banks</v>
      </c>
      <c r="D56" s="40" t="str">
        <f>VLOOKUP($A56*100+D$3,Control!$A$13:$J$996,Control!$I$11)</f>
        <v>--</v>
      </c>
      <c r="E56" s="40" t="str">
        <f>VLOOKUP($A56*100+E$3,Control!$A$13:$J$996,Control!$I$11)</f>
        <v>Storage</v>
      </c>
      <c r="F56" s="40" t="str">
        <f>VLOOKUP($A56*100+F$3,Control!$A$13:$J$996,Control!$I$11)</f>
        <v>Storage</v>
      </c>
      <c r="G56" s="40" t="str">
        <f>VLOOKUP($A56*100+G$3,Control!$A$13:$J$996,Control!$I$11)</f>
        <v>Storage</v>
      </c>
      <c r="H56" s="40" t="str">
        <f>VLOOKUP($A56*100+H$3,Control!$A$13:$J$996,Control!$I$11)</f>
        <v>PulseCap1</v>
      </c>
      <c r="I56" s="40" t="str">
        <f>VLOOKUP($A56*100+I$3,Control!$A$13:$J$996,Control!$I$11)</f>
        <v>PulseCap1</v>
      </c>
      <c r="J56" s="40" t="str">
        <f>VLOOKUP($A56*100+J$3,Control!$A$13:$J$996,Control!$I$11)</f>
        <v>--</v>
      </c>
      <c r="K56" s="40" t="str">
        <f>VLOOKUP($A56*100+K$3,Control!$A$13:$J$996,Control!$I$11)</f>
        <v>Banks</v>
      </c>
      <c r="L56" s="40" t="str">
        <f>VLOOKUP($A56*100+L$3,Control!$A$13:$J$996,Control!$I$11)</f>
        <v>Banks</v>
      </c>
      <c r="M56" s="40" t="str">
        <f>VLOOKUP($A56*100+M$3,Control!$A$13:$J$996,Control!$I$11)</f>
        <v>Banks</v>
      </c>
    </row>
    <row r="57" spans="1:13">
      <c r="A57" s="17">
        <v>1974</v>
      </c>
      <c r="B57" s="40" t="str">
        <f>VLOOKUP($A57*100+B$3,Control!$A$13:$J$996,Control!$I$11)</f>
        <v>--</v>
      </c>
      <c r="C57" s="40" t="str">
        <f>VLOOKUP($A57*100+C$3,Control!$A$13:$J$996,Control!$I$11)</f>
        <v>Banks</v>
      </c>
      <c r="D57" s="40" t="str">
        <f>VLOOKUP($A57*100+D$3,Control!$A$13:$J$996,Control!$I$11)</f>
        <v>Storage</v>
      </c>
      <c r="E57" s="40" t="str">
        <f>VLOOKUP($A57*100+E$3,Control!$A$13:$J$996,Control!$I$11)</f>
        <v>Storage</v>
      </c>
      <c r="F57" s="40" t="str">
        <f>VLOOKUP($A57*100+F$3,Control!$A$13:$J$996,Control!$I$11)</f>
        <v>Storage</v>
      </c>
      <c r="G57" s="40" t="str">
        <f>VLOOKUP($A57*100+G$3,Control!$A$13:$J$996,Control!$I$11)</f>
        <v>Storage</v>
      </c>
      <c r="H57" s="40" t="str">
        <f>VLOOKUP($A57*100+H$3,Control!$A$13:$J$996,Control!$I$11)</f>
        <v>PulseCap1</v>
      </c>
      <c r="I57" s="40" t="str">
        <f>VLOOKUP($A57*100+I$3,Control!$A$13:$J$996,Control!$I$11)</f>
        <v>PulseCap1</v>
      </c>
      <c r="J57" s="40" t="str">
        <f>VLOOKUP($A57*100+J$3,Control!$A$13:$J$996,Control!$I$11)</f>
        <v>--</v>
      </c>
      <c r="K57" s="40" t="str">
        <f>VLOOKUP($A57*100+K$3,Control!$A$13:$J$996,Control!$I$11)</f>
        <v>Banks</v>
      </c>
      <c r="L57" s="40" t="str">
        <f>VLOOKUP($A57*100+L$3,Control!$A$13:$J$996,Control!$I$11)</f>
        <v>Banks</v>
      </c>
      <c r="M57" s="40" t="str">
        <f>VLOOKUP($A57*100+M$3,Control!$A$13:$J$996,Control!$I$11)</f>
        <v>Banks</v>
      </c>
    </row>
    <row r="58" spans="1:13">
      <c r="A58" s="17">
        <v>1975</v>
      </c>
      <c r="B58" s="40" t="str">
        <f>VLOOKUP($A58*100+B$3,Control!$A$13:$J$996,Control!$I$11)</f>
        <v>--</v>
      </c>
      <c r="C58" s="40" t="str">
        <f>VLOOKUP($A58*100+C$3,Control!$A$13:$J$996,Control!$I$11)</f>
        <v>--</v>
      </c>
      <c r="D58" s="40" t="str">
        <f>VLOOKUP($A58*100+D$3,Control!$A$13:$J$996,Control!$I$11)</f>
        <v>Banks</v>
      </c>
      <c r="E58" s="40" t="str">
        <f>VLOOKUP($A58*100+E$3,Control!$A$13:$J$996,Control!$I$11)</f>
        <v>--</v>
      </c>
      <c r="F58" s="40" t="str">
        <f>VLOOKUP($A58*100+F$3,Control!$A$13:$J$996,Control!$I$11)</f>
        <v>--</v>
      </c>
      <c r="G58" s="40" t="str">
        <f>VLOOKUP($A58*100+G$3,Control!$A$13:$J$996,Control!$I$11)</f>
        <v>--</v>
      </c>
      <c r="H58" s="40" t="str">
        <f>VLOOKUP($A58*100+H$3,Control!$A$13:$J$996,Control!$I$11)</f>
        <v>PulseCap1</v>
      </c>
      <c r="I58" s="40" t="str">
        <f>VLOOKUP($A58*100+I$3,Control!$A$13:$J$996,Control!$I$11)</f>
        <v>PulseCap1</v>
      </c>
      <c r="J58" s="40" t="str">
        <f>VLOOKUP($A58*100+J$3,Control!$A$13:$J$996,Control!$I$11)</f>
        <v>--</v>
      </c>
      <c r="K58" s="40" t="str">
        <f>VLOOKUP($A58*100+K$3,Control!$A$13:$J$996,Control!$I$11)</f>
        <v>Banks</v>
      </c>
      <c r="L58" s="40" t="str">
        <f>VLOOKUP($A58*100+L$3,Control!$A$13:$J$996,Control!$I$11)</f>
        <v>Banks</v>
      </c>
      <c r="M58" s="40" t="str">
        <f>VLOOKUP($A58*100+M$3,Control!$A$13:$J$996,Control!$I$11)</f>
        <v>Banks</v>
      </c>
    </row>
    <row r="59" spans="1:13">
      <c r="A59" s="17">
        <v>1976</v>
      </c>
      <c r="B59" s="40" t="str">
        <f>VLOOKUP($A59*100+B$3,Control!$A$13:$J$996,Control!$I$11)</f>
        <v>--</v>
      </c>
      <c r="C59" s="40" t="str">
        <f>VLOOKUP($A59*100+C$3,Control!$A$13:$J$996,Control!$I$11)</f>
        <v>--</v>
      </c>
      <c r="D59" s="40" t="str">
        <f>VLOOKUP($A59*100+D$3,Control!$A$13:$J$996,Control!$I$11)</f>
        <v>--</v>
      </c>
      <c r="E59" s="40" t="str">
        <f>VLOOKUP($A59*100+E$3,Control!$A$13:$J$996,Control!$I$11)</f>
        <v>--</v>
      </c>
      <c r="F59" s="40" t="str">
        <f>VLOOKUP($A59*100+F$3,Control!$A$13:$J$996,Control!$I$11)</f>
        <v>--</v>
      </c>
      <c r="G59" s="40" t="str">
        <f>VLOOKUP($A59*100+G$3,Control!$A$13:$J$996,Control!$I$11)</f>
        <v>--</v>
      </c>
      <c r="H59" s="40" t="str">
        <f>VLOOKUP($A59*100+H$3,Control!$A$13:$J$996,Control!$I$11)</f>
        <v>PulseCap1</v>
      </c>
      <c r="I59" s="40" t="str">
        <f>VLOOKUP($A59*100+I$3,Control!$A$13:$J$996,Control!$I$11)</f>
        <v>PulseCap1</v>
      </c>
      <c r="J59" s="40" t="str">
        <f>VLOOKUP($A59*100+J$3,Control!$A$13:$J$996,Control!$I$11)</f>
        <v>--</v>
      </c>
      <c r="K59" s="40" t="str">
        <f>VLOOKUP($A59*100+K$3,Control!$A$13:$J$996,Control!$I$11)</f>
        <v>Banks</v>
      </c>
      <c r="L59" s="40" t="str">
        <f>VLOOKUP($A59*100+L$3,Control!$A$13:$J$996,Control!$I$11)</f>
        <v>Banks</v>
      </c>
      <c r="M59" s="40" t="str">
        <f>VLOOKUP($A59*100+M$3,Control!$A$13:$J$996,Control!$I$11)</f>
        <v>--</v>
      </c>
    </row>
    <row r="60" spans="1:13">
      <c r="A60" s="17">
        <v>1977</v>
      </c>
      <c r="B60" s="40" t="str">
        <f>VLOOKUP($A60*100+B$3,Control!$A$13:$J$996,Control!$I$11)</f>
        <v>--</v>
      </c>
      <c r="C60" s="40" t="str">
        <f>VLOOKUP($A60*100+C$3,Control!$A$13:$J$996,Control!$I$11)</f>
        <v>--</v>
      </c>
      <c r="D60" s="40" t="str">
        <f>VLOOKUP($A60*100+D$3,Control!$A$13:$J$996,Control!$I$11)</f>
        <v>--</v>
      </c>
      <c r="E60" s="40" t="str">
        <f>VLOOKUP($A60*100+E$3,Control!$A$13:$J$996,Control!$I$11)</f>
        <v>--</v>
      </c>
      <c r="F60" s="40" t="str">
        <f>VLOOKUP($A60*100+F$3,Control!$A$13:$J$996,Control!$I$11)</f>
        <v>--</v>
      </c>
      <c r="G60" s="40" t="str">
        <f>VLOOKUP($A60*100+G$3,Control!$A$13:$J$996,Control!$I$11)</f>
        <v>PulseCap3</v>
      </c>
      <c r="H60" s="40" t="str">
        <f>VLOOKUP($A60*100+H$3,Control!$A$13:$J$996,Control!$I$11)</f>
        <v>PulseCap1</v>
      </c>
      <c r="I60" s="40" t="str">
        <f>VLOOKUP($A60*100+I$3,Control!$A$13:$J$996,Control!$I$11)</f>
        <v>PulseCap1</v>
      </c>
      <c r="J60" s="40" t="str">
        <f>VLOOKUP($A60*100+J$3,Control!$A$13:$J$996,Control!$I$11)</f>
        <v>PulseCap3</v>
      </c>
      <c r="K60" s="40" t="str">
        <f>VLOOKUP($A60*100+K$3,Control!$A$13:$J$996,Control!$I$11)</f>
        <v>PulseCap3</v>
      </c>
      <c r="L60" s="40" t="str">
        <f>VLOOKUP($A60*100+L$3,Control!$A$13:$J$996,Control!$I$11)</f>
        <v>PulseCap3</v>
      </c>
      <c r="M60" s="40" t="str">
        <f>VLOOKUP($A60*100+M$3,Control!$A$13:$J$996,Control!$I$11)</f>
        <v>--</v>
      </c>
    </row>
    <row r="61" spans="1:13">
      <c r="A61" s="17">
        <v>1978</v>
      </c>
      <c r="B61" s="40" t="str">
        <f>VLOOKUP($A61*100+B$3,Control!$A$13:$J$996,Control!$I$11)</f>
        <v>--</v>
      </c>
      <c r="C61" s="40" t="str">
        <f>VLOOKUP($A61*100+C$3,Control!$A$13:$J$996,Control!$I$11)</f>
        <v>--</v>
      </c>
      <c r="D61" s="40" t="str">
        <f>VLOOKUP($A61*100+D$3,Control!$A$13:$J$996,Control!$I$11)</f>
        <v>--</v>
      </c>
      <c r="E61" s="40" t="str">
        <f>VLOOKUP($A61*100+E$3,Control!$A$13:$J$996,Control!$I$11)</f>
        <v>--</v>
      </c>
      <c r="F61" s="40" t="str">
        <f>VLOOKUP($A61*100+F$3,Control!$A$13:$J$996,Control!$I$11)</f>
        <v>--</v>
      </c>
      <c r="G61" s="40" t="str">
        <f>VLOOKUP($A61*100+G$3,Control!$A$13:$J$996,Control!$I$11)</f>
        <v>--</v>
      </c>
      <c r="H61" s="40" t="str">
        <f>VLOOKUP($A61*100+H$3,Control!$A$13:$J$996,Control!$I$11)</f>
        <v>PulseCap1</v>
      </c>
      <c r="I61" s="40" t="str">
        <f>VLOOKUP($A61*100+I$3,Control!$A$13:$J$996,Control!$I$11)</f>
        <v>PulseCap1</v>
      </c>
      <c r="J61" s="40" t="str">
        <f>VLOOKUP($A61*100+J$3,Control!$A$13:$J$996,Control!$I$11)</f>
        <v>--</v>
      </c>
      <c r="K61" s="40" t="str">
        <f>VLOOKUP($A61*100+K$3,Control!$A$13:$J$996,Control!$I$11)</f>
        <v>Banks</v>
      </c>
      <c r="L61" s="40" t="str">
        <f>VLOOKUP($A61*100+L$3,Control!$A$13:$J$996,Control!$I$11)</f>
        <v>Banks</v>
      </c>
      <c r="M61" s="40" t="str">
        <f>VLOOKUP($A61*100+M$3,Control!$A$13:$J$996,Control!$I$11)</f>
        <v>Banks</v>
      </c>
    </row>
    <row r="62" spans="1:13">
      <c r="A62" s="17">
        <v>1979</v>
      </c>
      <c r="B62" s="40" t="str">
        <f>VLOOKUP($A62*100+B$3,Control!$A$13:$J$996,Control!$I$11)</f>
        <v>--</v>
      </c>
      <c r="C62" s="40" t="str">
        <f>VLOOKUP($A62*100+C$3,Control!$A$13:$J$996,Control!$I$11)</f>
        <v>--</v>
      </c>
      <c r="D62" s="40" t="str">
        <f>VLOOKUP($A62*100+D$3,Control!$A$13:$J$996,Control!$I$11)</f>
        <v>--</v>
      </c>
      <c r="E62" s="40" t="str">
        <f>VLOOKUP($A62*100+E$3,Control!$A$13:$J$996,Control!$I$11)</f>
        <v>--</v>
      </c>
      <c r="F62" s="40" t="str">
        <f>VLOOKUP($A62*100+F$3,Control!$A$13:$J$996,Control!$I$11)</f>
        <v>--</v>
      </c>
      <c r="G62" s="40" t="str">
        <f>VLOOKUP($A62*100+G$3,Control!$A$13:$J$996,Control!$I$11)</f>
        <v>Storage</v>
      </c>
      <c r="H62" s="40" t="str">
        <f>VLOOKUP($A62*100+H$3,Control!$A$13:$J$996,Control!$I$11)</f>
        <v>PulseCap1</v>
      </c>
      <c r="I62" s="40" t="str">
        <f>VLOOKUP($A62*100+I$3,Control!$A$13:$J$996,Control!$I$11)</f>
        <v>PulseCap1</v>
      </c>
      <c r="J62" s="40" t="str">
        <f>VLOOKUP($A62*100+J$3,Control!$A$13:$J$996,Control!$I$11)</f>
        <v>--</v>
      </c>
      <c r="K62" s="40" t="str">
        <f>VLOOKUP($A62*100+K$3,Control!$A$13:$J$996,Control!$I$11)</f>
        <v>Banks</v>
      </c>
      <c r="L62" s="40" t="str">
        <f>VLOOKUP($A62*100+L$3,Control!$A$13:$J$996,Control!$I$11)</f>
        <v>Banks</v>
      </c>
      <c r="M62" s="40" t="str">
        <f>VLOOKUP($A62*100+M$3,Control!$A$13:$J$996,Control!$I$11)</f>
        <v>--</v>
      </c>
    </row>
    <row r="63" spans="1:13">
      <c r="A63" s="17">
        <v>1980</v>
      </c>
      <c r="B63" s="40" t="str">
        <f>VLOOKUP($A63*100+B$3,Control!$A$13:$J$996,Control!$I$11)</f>
        <v>--</v>
      </c>
      <c r="C63" s="40" t="str">
        <f>VLOOKUP($A63*100+C$3,Control!$A$13:$J$996,Control!$I$11)</f>
        <v>Banks</v>
      </c>
      <c r="D63" s="40" t="str">
        <f>VLOOKUP($A63*100+D$3,Control!$A$13:$J$996,Control!$I$11)</f>
        <v>--</v>
      </c>
      <c r="E63" s="40" t="str">
        <f>VLOOKUP($A63*100+E$3,Control!$A$13:$J$996,Control!$I$11)</f>
        <v>--</v>
      </c>
      <c r="F63" s="40" t="str">
        <f>VLOOKUP($A63*100+F$3,Control!$A$13:$J$996,Control!$I$11)</f>
        <v>Storage</v>
      </c>
      <c r="G63" s="40" t="str">
        <f>VLOOKUP($A63*100+G$3,Control!$A$13:$J$996,Control!$I$11)</f>
        <v>Storage</v>
      </c>
      <c r="H63" s="40" t="str">
        <f>VLOOKUP($A63*100+H$3,Control!$A$13:$J$996,Control!$I$11)</f>
        <v>PulseCap1</v>
      </c>
      <c r="I63" s="40" t="str">
        <f>VLOOKUP($A63*100+I$3,Control!$A$13:$J$996,Control!$I$11)</f>
        <v>PulseCap1</v>
      </c>
      <c r="J63" s="40" t="str">
        <f>VLOOKUP($A63*100+J$3,Control!$A$13:$J$996,Control!$I$11)</f>
        <v>EI Split</v>
      </c>
      <c r="K63" s="40" t="str">
        <f>VLOOKUP($A63*100+K$3,Control!$A$13:$J$996,Control!$I$11)</f>
        <v>Banks</v>
      </c>
      <c r="L63" s="40" t="str">
        <f>VLOOKUP($A63*100+L$3,Control!$A$13:$J$996,Control!$I$11)</f>
        <v>Banks</v>
      </c>
      <c r="M63" s="40" t="str">
        <f>VLOOKUP($A63*100+M$3,Control!$A$13:$J$996,Control!$I$11)</f>
        <v>Banks</v>
      </c>
    </row>
    <row r="64" spans="1:13">
      <c r="A64" s="17">
        <v>1981</v>
      </c>
      <c r="B64" s="40" t="str">
        <f>VLOOKUP($A64*100+B$3,Control!$A$13:$J$996,Control!$I$11)</f>
        <v>--</v>
      </c>
      <c r="C64" s="40" t="str">
        <f>VLOOKUP($A64*100+C$3,Control!$A$13:$J$996,Control!$I$11)</f>
        <v>--</v>
      </c>
      <c r="D64" s="40" t="str">
        <f>VLOOKUP($A64*100+D$3,Control!$A$13:$J$996,Control!$I$11)</f>
        <v>Storage</v>
      </c>
      <c r="E64" s="40" t="str">
        <f>VLOOKUP($A64*100+E$3,Control!$A$13:$J$996,Control!$I$11)</f>
        <v>--</v>
      </c>
      <c r="F64" s="40" t="str">
        <f>VLOOKUP($A64*100+F$3,Control!$A$13:$J$996,Control!$I$11)</f>
        <v>--</v>
      </c>
      <c r="G64" s="40" t="str">
        <f>VLOOKUP($A64*100+G$3,Control!$A$13:$J$996,Control!$I$11)</f>
        <v>--</v>
      </c>
      <c r="H64" s="40" t="str">
        <f>VLOOKUP($A64*100+H$3,Control!$A$13:$J$996,Control!$I$11)</f>
        <v>PulseCap1</v>
      </c>
      <c r="I64" s="40" t="str">
        <f>VLOOKUP($A64*100+I$3,Control!$A$13:$J$996,Control!$I$11)</f>
        <v>PulseCap1</v>
      </c>
      <c r="J64" s="40" t="str">
        <f>VLOOKUP($A64*100+J$3,Control!$A$13:$J$996,Control!$I$11)</f>
        <v>--</v>
      </c>
      <c r="K64" s="40" t="str">
        <f>VLOOKUP($A64*100+K$3,Control!$A$13:$J$996,Control!$I$11)</f>
        <v>Banks</v>
      </c>
      <c r="L64" s="40" t="str">
        <f>VLOOKUP($A64*100+L$3,Control!$A$13:$J$996,Control!$I$11)</f>
        <v>Banks</v>
      </c>
      <c r="M64" s="40" t="str">
        <f>VLOOKUP($A64*100+M$3,Control!$A$13:$J$996,Control!$I$11)</f>
        <v>--</v>
      </c>
    </row>
    <row r="65" spans="1:13">
      <c r="A65" s="17">
        <v>1982</v>
      </c>
      <c r="B65" s="40" t="str">
        <f>VLOOKUP($A65*100+B$3,Control!$A$13:$J$996,Control!$I$11)</f>
        <v>--</v>
      </c>
      <c r="C65" s="40" t="str">
        <f>VLOOKUP($A65*100+C$3,Control!$A$13:$J$996,Control!$I$11)</f>
        <v>Banks</v>
      </c>
      <c r="D65" s="40" t="str">
        <f>VLOOKUP($A65*100+D$3,Control!$A$13:$J$996,Control!$I$11)</f>
        <v>--</v>
      </c>
      <c r="E65" s="40" t="str">
        <f>VLOOKUP($A65*100+E$3,Control!$A$13:$J$996,Control!$I$11)</f>
        <v>--</v>
      </c>
      <c r="F65" s="40" t="str">
        <f>VLOOKUP($A65*100+F$3,Control!$A$13:$J$996,Control!$I$11)</f>
        <v>Banks</v>
      </c>
      <c r="G65" s="40" t="str">
        <f>VLOOKUP($A65*100+G$3,Control!$A$13:$J$996,Control!$I$11)</f>
        <v>Storage</v>
      </c>
      <c r="H65" s="40" t="str">
        <f>VLOOKUP($A65*100+H$3,Control!$A$13:$J$996,Control!$I$11)</f>
        <v>PulseCap1</v>
      </c>
      <c r="I65" s="40" t="str">
        <f>VLOOKUP($A65*100+I$3,Control!$A$13:$J$996,Control!$I$11)</f>
        <v>PulseCap1</v>
      </c>
      <c r="J65" s="40" t="str">
        <f>VLOOKUP($A65*100+J$3,Control!$A$13:$J$996,Control!$I$11)</f>
        <v>--</v>
      </c>
      <c r="K65" s="40" t="str">
        <f>VLOOKUP($A65*100+K$3,Control!$A$13:$J$996,Control!$I$11)</f>
        <v>Banks</v>
      </c>
      <c r="L65" s="40" t="str">
        <f>VLOOKUP($A65*100+L$3,Control!$A$13:$J$996,Control!$I$11)</f>
        <v>Banks</v>
      </c>
      <c r="M65" s="40" t="str">
        <f>VLOOKUP($A65*100+M$3,Control!$A$13:$J$996,Control!$I$11)</f>
        <v>Banks</v>
      </c>
    </row>
    <row r="66" spans="1:13">
      <c r="A66" s="17">
        <v>1983</v>
      </c>
      <c r="B66" s="40" t="str">
        <f>VLOOKUP($A66*100+B$3,Control!$A$13:$J$996,Control!$I$11)</f>
        <v>Banks</v>
      </c>
      <c r="C66" s="40" t="str">
        <f>VLOOKUP($A66*100+C$3,Control!$A$13:$J$996,Control!$I$11)</f>
        <v>Storage</v>
      </c>
      <c r="D66" s="40" t="str">
        <f>VLOOKUP($A66*100+D$3,Control!$A$13:$J$996,Control!$I$11)</f>
        <v>Storage</v>
      </c>
      <c r="E66" s="40" t="str">
        <f>VLOOKUP($A66*100+E$3,Control!$A$13:$J$996,Control!$I$11)</f>
        <v>Storage</v>
      </c>
      <c r="F66" s="40" t="str">
        <f>VLOOKUP($A66*100+F$3,Control!$A$13:$J$996,Control!$I$11)</f>
        <v>Storage</v>
      </c>
      <c r="G66" s="40" t="str">
        <f>VLOOKUP($A66*100+G$3,Control!$A$13:$J$996,Control!$I$11)</f>
        <v>Storage</v>
      </c>
      <c r="H66" s="40" t="str">
        <f>VLOOKUP($A66*100+H$3,Control!$A$13:$J$996,Control!$I$11)</f>
        <v>PulseCap1</v>
      </c>
      <c r="I66" s="40" t="str">
        <f>VLOOKUP($A66*100+I$3,Control!$A$13:$J$996,Control!$I$11)</f>
        <v>PulseCap1</v>
      </c>
      <c r="J66" s="40" t="str">
        <f>VLOOKUP($A66*100+J$3,Control!$A$13:$J$996,Control!$I$11)</f>
        <v>Storage</v>
      </c>
      <c r="K66" s="40" t="str">
        <f>VLOOKUP($A66*100+K$3,Control!$A$13:$J$996,Control!$I$11)</f>
        <v>Storage</v>
      </c>
      <c r="L66" s="40" t="str">
        <f>VLOOKUP($A66*100+L$3,Control!$A$13:$J$996,Control!$I$11)</f>
        <v>Storage</v>
      </c>
      <c r="M66" s="40" t="str">
        <f>VLOOKUP($A66*100+M$3,Control!$A$13:$J$996,Control!$I$11)</f>
        <v>Storage</v>
      </c>
    </row>
    <row r="67" spans="1:13">
      <c r="A67" s="17">
        <v>1984</v>
      </c>
      <c r="B67" s="40" t="str">
        <f>VLOOKUP($A67*100+B$3,Control!$A$13:$J$996,Control!$I$11)</f>
        <v>Storage</v>
      </c>
      <c r="C67" s="40" t="str">
        <f>VLOOKUP($A67*100+C$3,Control!$A$13:$J$996,Control!$I$11)</f>
        <v>Storage</v>
      </c>
      <c r="D67" s="40" t="str">
        <f>VLOOKUP($A67*100+D$3,Control!$A$13:$J$996,Control!$I$11)</f>
        <v>Storage</v>
      </c>
      <c r="E67" s="40" t="str">
        <f>VLOOKUP($A67*100+E$3,Control!$A$13:$J$996,Control!$I$11)</f>
        <v>Storage</v>
      </c>
      <c r="F67" s="40" t="str">
        <f>VLOOKUP($A67*100+F$3,Control!$A$13:$J$996,Control!$I$11)</f>
        <v>Storage</v>
      </c>
      <c r="G67" s="40" t="str">
        <f>VLOOKUP($A67*100+G$3,Control!$A$13:$J$996,Control!$I$11)</f>
        <v>Storage</v>
      </c>
      <c r="H67" s="40" t="str">
        <f>VLOOKUP($A67*100+H$3,Control!$A$13:$J$996,Control!$I$11)</f>
        <v>PulseCap1</v>
      </c>
      <c r="I67" s="40" t="str">
        <f>VLOOKUP($A67*100+I$3,Control!$A$13:$J$996,Control!$I$11)</f>
        <v>PulseCap1</v>
      </c>
      <c r="J67" s="40" t="str">
        <f>VLOOKUP($A67*100+J$3,Control!$A$13:$J$996,Control!$I$11)</f>
        <v>--</v>
      </c>
      <c r="K67" s="40" t="str">
        <f>VLOOKUP($A67*100+K$3,Control!$A$13:$J$996,Control!$I$11)</f>
        <v>--</v>
      </c>
      <c r="L67" s="40" t="str">
        <f>VLOOKUP($A67*100+L$3,Control!$A$13:$J$996,Control!$I$11)</f>
        <v>Banks</v>
      </c>
      <c r="M67" s="40" t="str">
        <f>VLOOKUP($A67*100+M$3,Control!$A$13:$J$996,Control!$I$11)</f>
        <v>--</v>
      </c>
    </row>
    <row r="68" spans="1:13">
      <c r="A68" s="17">
        <v>1985</v>
      </c>
      <c r="B68" s="40" t="str">
        <f>VLOOKUP($A68*100+B$3,Control!$A$13:$J$996,Control!$I$11)</f>
        <v>--</v>
      </c>
      <c r="C68" s="40" t="str">
        <f>VLOOKUP($A68*100+C$3,Control!$A$13:$J$996,Control!$I$11)</f>
        <v>Banks</v>
      </c>
      <c r="D68" s="40" t="str">
        <f>VLOOKUP($A68*100+D$3,Control!$A$13:$J$996,Control!$I$11)</f>
        <v>Banks</v>
      </c>
      <c r="E68" s="40" t="str">
        <f>VLOOKUP($A68*100+E$3,Control!$A$13:$J$996,Control!$I$11)</f>
        <v>--</v>
      </c>
      <c r="F68" s="40" t="str">
        <f>VLOOKUP($A68*100+F$3,Control!$A$13:$J$996,Control!$I$11)</f>
        <v>--</v>
      </c>
      <c r="G68" s="40" t="str">
        <f>VLOOKUP($A68*100+G$3,Control!$A$13:$J$996,Control!$I$11)</f>
        <v>--</v>
      </c>
      <c r="H68" s="40" t="str">
        <f>VLOOKUP($A68*100+H$3,Control!$A$13:$J$996,Control!$I$11)</f>
        <v>PulseCap1</v>
      </c>
      <c r="I68" s="40" t="str">
        <f>VLOOKUP($A68*100+I$3,Control!$A$13:$J$996,Control!$I$11)</f>
        <v>PulseCap1</v>
      </c>
      <c r="J68" s="40" t="str">
        <f>VLOOKUP($A68*100+J$3,Control!$A$13:$J$996,Control!$I$11)</f>
        <v>--</v>
      </c>
      <c r="K68" s="40" t="str">
        <f>VLOOKUP($A68*100+K$3,Control!$A$13:$J$996,Control!$I$11)</f>
        <v>Banks</v>
      </c>
      <c r="L68" s="40" t="str">
        <f>VLOOKUP($A68*100+L$3,Control!$A$13:$J$996,Control!$I$11)</f>
        <v>Banks</v>
      </c>
      <c r="M68" s="40" t="str">
        <f>VLOOKUP($A68*100+M$3,Control!$A$13:$J$996,Control!$I$11)</f>
        <v>--</v>
      </c>
    </row>
    <row r="69" spans="1:13">
      <c r="A69" s="17">
        <v>1986</v>
      </c>
      <c r="B69" s="40" t="str">
        <f>VLOOKUP($A69*100+B$3,Control!$A$13:$J$996,Control!$I$11)</f>
        <v>--</v>
      </c>
      <c r="C69" s="40" t="str">
        <f>VLOOKUP($A69*100+C$3,Control!$A$13:$J$996,Control!$I$11)</f>
        <v>--</v>
      </c>
      <c r="D69" s="40" t="str">
        <f>VLOOKUP($A69*100+D$3,Control!$A$13:$J$996,Control!$I$11)</f>
        <v>--</v>
      </c>
      <c r="E69" s="40" t="str">
        <f>VLOOKUP($A69*100+E$3,Control!$A$13:$J$996,Control!$I$11)</f>
        <v>--</v>
      </c>
      <c r="F69" s="40" t="str">
        <f>VLOOKUP($A69*100+F$3,Control!$A$13:$J$996,Control!$I$11)</f>
        <v>Banks</v>
      </c>
      <c r="G69" s="40" t="str">
        <f>VLOOKUP($A69*100+G$3,Control!$A$13:$J$996,Control!$I$11)</f>
        <v>Storage</v>
      </c>
      <c r="H69" s="40" t="str">
        <f>VLOOKUP($A69*100+H$3,Control!$A$13:$J$996,Control!$I$11)</f>
        <v>PulseCap1</v>
      </c>
      <c r="I69" s="40" t="str">
        <f>VLOOKUP($A69*100+I$3,Control!$A$13:$J$996,Control!$I$11)</f>
        <v>PulseCap1</v>
      </c>
      <c r="J69" s="40" t="str">
        <f>VLOOKUP($A69*100+J$3,Control!$A$13:$J$996,Control!$I$11)</f>
        <v>--</v>
      </c>
      <c r="K69" s="40" t="str">
        <f>VLOOKUP($A69*100+K$3,Control!$A$13:$J$996,Control!$I$11)</f>
        <v>Banks</v>
      </c>
      <c r="L69" s="40" t="str">
        <f>VLOOKUP($A69*100+L$3,Control!$A$13:$J$996,Control!$I$11)</f>
        <v>Banks</v>
      </c>
      <c r="M69" s="40" t="str">
        <f>VLOOKUP($A69*100+M$3,Control!$A$13:$J$996,Control!$I$11)</f>
        <v>--</v>
      </c>
    </row>
    <row r="70" spans="1:13">
      <c r="A70" s="17">
        <v>1987</v>
      </c>
      <c r="B70" s="40" t="str">
        <f>VLOOKUP($A70*100+B$3,Control!$A$13:$J$996,Control!$I$11)</f>
        <v>--</v>
      </c>
      <c r="C70" s="40" t="str">
        <f>VLOOKUP($A70*100+C$3,Control!$A$13:$J$996,Control!$I$11)</f>
        <v>--</v>
      </c>
      <c r="D70" s="40" t="str">
        <f>VLOOKUP($A70*100+D$3,Control!$A$13:$J$996,Control!$I$11)</f>
        <v>--</v>
      </c>
      <c r="E70" s="40" t="str">
        <f>VLOOKUP($A70*100+E$3,Control!$A$13:$J$996,Control!$I$11)</f>
        <v>--</v>
      </c>
      <c r="F70" s="40" t="str">
        <f>VLOOKUP($A70*100+F$3,Control!$A$13:$J$996,Control!$I$11)</f>
        <v>--</v>
      </c>
      <c r="G70" s="40" t="str">
        <f>VLOOKUP($A70*100+G$3,Control!$A$13:$J$996,Control!$I$11)</f>
        <v>--</v>
      </c>
      <c r="H70" s="40" t="str">
        <f>VLOOKUP($A70*100+H$3,Control!$A$13:$J$996,Control!$I$11)</f>
        <v>PulseCap1</v>
      </c>
      <c r="I70" s="40" t="str">
        <f>VLOOKUP($A70*100+I$3,Control!$A$13:$J$996,Control!$I$11)</f>
        <v>PulseCap1</v>
      </c>
      <c r="J70" s="40" t="str">
        <f>VLOOKUP($A70*100+J$3,Control!$A$13:$J$996,Control!$I$11)</f>
        <v>--</v>
      </c>
      <c r="K70" s="40" t="str">
        <f>VLOOKUP($A70*100+K$3,Control!$A$13:$J$996,Control!$I$11)</f>
        <v>Banks</v>
      </c>
      <c r="L70" s="40" t="str">
        <f>VLOOKUP($A70*100+L$3,Control!$A$13:$J$996,Control!$I$11)</f>
        <v>--</v>
      </c>
      <c r="M70" s="40" t="str">
        <f>VLOOKUP($A70*100+M$3,Control!$A$13:$J$996,Control!$I$11)</f>
        <v>--</v>
      </c>
    </row>
    <row r="71" spans="1:13">
      <c r="A71" s="17">
        <v>1988</v>
      </c>
      <c r="B71" s="40" t="str">
        <f>VLOOKUP($A71*100+B$3,Control!$A$13:$J$996,Control!$I$11)</f>
        <v>--</v>
      </c>
      <c r="C71" s="40" t="str">
        <f>VLOOKUP($A71*100+C$3,Control!$A$13:$J$996,Control!$I$11)</f>
        <v>--</v>
      </c>
      <c r="D71" s="40" t="str">
        <f>VLOOKUP($A71*100+D$3,Control!$A$13:$J$996,Control!$I$11)</f>
        <v>--</v>
      </c>
      <c r="E71" s="40" t="str">
        <f>VLOOKUP($A71*100+E$3,Control!$A$13:$J$996,Control!$I$11)</f>
        <v>--</v>
      </c>
      <c r="F71" s="40" t="str">
        <f>VLOOKUP($A71*100+F$3,Control!$A$13:$J$996,Control!$I$11)</f>
        <v>B. Min</v>
      </c>
      <c r="G71" s="40" t="str">
        <f>VLOOKUP($A71*100+G$3,Control!$A$13:$J$996,Control!$I$11)</f>
        <v>--</v>
      </c>
      <c r="H71" s="40" t="str">
        <f>VLOOKUP($A71*100+H$3,Control!$A$13:$J$996,Control!$I$11)</f>
        <v>PulseCap1</v>
      </c>
      <c r="I71" s="40" t="str">
        <f>VLOOKUP($A71*100+I$3,Control!$A$13:$J$996,Control!$I$11)</f>
        <v>PulseCap1</v>
      </c>
      <c r="J71" s="40" t="str">
        <f>VLOOKUP($A71*100+J$3,Control!$A$13:$J$996,Control!$I$11)</f>
        <v>--</v>
      </c>
      <c r="K71" s="40" t="str">
        <f>VLOOKUP($A71*100+K$3,Control!$A$13:$J$996,Control!$I$11)</f>
        <v>--</v>
      </c>
      <c r="L71" s="40" t="str">
        <f>VLOOKUP($A71*100+L$3,Control!$A$13:$J$996,Control!$I$11)</f>
        <v>PulseCap3</v>
      </c>
      <c r="M71" s="40" t="str">
        <f>VLOOKUP($A71*100+M$3,Control!$A$13:$J$996,Control!$I$11)</f>
        <v>--</v>
      </c>
    </row>
    <row r="72" spans="1:13">
      <c r="A72" s="17">
        <v>1989</v>
      </c>
      <c r="B72" s="40" t="str">
        <f>VLOOKUP($A72*100+B$3,Control!$A$13:$J$996,Control!$I$11)</f>
        <v>--</v>
      </c>
      <c r="C72" s="40" t="str">
        <f>VLOOKUP($A72*100+C$3,Control!$A$13:$J$996,Control!$I$11)</f>
        <v>--</v>
      </c>
      <c r="D72" s="40" t="str">
        <f>VLOOKUP($A72*100+D$3,Control!$A$13:$J$996,Control!$I$11)</f>
        <v>--</v>
      </c>
      <c r="E72" s="40" t="str">
        <f>VLOOKUP($A72*100+E$3,Control!$A$13:$J$996,Control!$I$11)</f>
        <v>--</v>
      </c>
      <c r="F72" s="40" t="str">
        <f>VLOOKUP($A72*100+F$3,Control!$A$13:$J$996,Control!$I$11)</f>
        <v>--</v>
      </c>
      <c r="G72" s="40" t="str">
        <f>VLOOKUP($A72*100+G$3,Control!$A$13:$J$996,Control!$I$11)</f>
        <v>--</v>
      </c>
      <c r="H72" s="40" t="str">
        <f>VLOOKUP($A72*100+H$3,Control!$A$13:$J$996,Control!$I$11)</f>
        <v>PulseCap1</v>
      </c>
      <c r="I72" s="40" t="str">
        <f>VLOOKUP($A72*100+I$3,Control!$A$13:$J$996,Control!$I$11)</f>
        <v>PulseCap1</v>
      </c>
      <c r="J72" s="40" t="str">
        <f>VLOOKUP($A72*100+J$3,Control!$A$13:$J$996,Control!$I$11)</f>
        <v>--</v>
      </c>
      <c r="K72" s="40" t="str">
        <f>VLOOKUP($A72*100+K$3,Control!$A$13:$J$996,Control!$I$11)</f>
        <v>Banks</v>
      </c>
      <c r="L72" s="40" t="str">
        <f>VLOOKUP($A72*100+L$3,Control!$A$13:$J$996,Control!$I$11)</f>
        <v>Banks</v>
      </c>
      <c r="M72" s="40" t="str">
        <f>VLOOKUP($A72*100+M$3,Control!$A$13:$J$996,Control!$I$11)</f>
        <v>--</v>
      </c>
    </row>
    <row r="73" spans="1:13">
      <c r="A73" s="17">
        <v>1990</v>
      </c>
      <c r="B73" s="40" t="str">
        <f>VLOOKUP($A73*100+B$3,Control!$A$13:$J$996,Control!$I$11)</f>
        <v>EI Split</v>
      </c>
      <c r="C73" s="40" t="str">
        <f>VLOOKUP($A73*100+C$3,Control!$A$13:$J$996,Control!$I$11)</f>
        <v>--</v>
      </c>
      <c r="D73" s="40" t="str">
        <f>VLOOKUP($A73*100+D$3,Control!$A$13:$J$996,Control!$I$11)</f>
        <v>--</v>
      </c>
      <c r="E73" s="40" t="str">
        <f>VLOOKUP($A73*100+E$3,Control!$A$13:$J$996,Control!$I$11)</f>
        <v>--</v>
      </c>
      <c r="F73" s="40" t="str">
        <f>VLOOKUP($A73*100+F$3,Control!$A$13:$J$996,Control!$I$11)</f>
        <v>--</v>
      </c>
      <c r="G73" s="40" t="str">
        <f>VLOOKUP($A73*100+G$3,Control!$A$13:$J$996,Control!$I$11)</f>
        <v>--</v>
      </c>
      <c r="H73" s="40" t="str">
        <f>VLOOKUP($A73*100+H$3,Control!$A$13:$J$996,Control!$I$11)</f>
        <v>PulseCap1</v>
      </c>
      <c r="I73" s="40" t="str">
        <f>VLOOKUP($A73*100+I$3,Control!$A$13:$J$996,Control!$I$11)</f>
        <v>PulseCap1</v>
      </c>
      <c r="J73" s="40" t="str">
        <f>VLOOKUP($A73*100+J$3,Control!$A$13:$J$996,Control!$I$11)</f>
        <v>--</v>
      </c>
      <c r="K73" s="40" t="str">
        <f>VLOOKUP($A73*100+K$3,Control!$A$13:$J$996,Control!$I$11)</f>
        <v>--</v>
      </c>
      <c r="L73" s="40" t="str">
        <f>VLOOKUP($A73*100+L$3,Control!$A$13:$J$996,Control!$I$11)</f>
        <v>B. Min</v>
      </c>
      <c r="M73" s="40" t="str">
        <f>VLOOKUP($A73*100+M$3,Control!$A$13:$J$996,Control!$I$11)</f>
        <v>--</v>
      </c>
    </row>
    <row r="74" spans="1:13">
      <c r="A74" s="17">
        <v>1991</v>
      </c>
      <c r="B74" s="40" t="str">
        <f>VLOOKUP($A74*100+B$3,Control!$A$13:$J$996,Control!$I$11)</f>
        <v>--</v>
      </c>
      <c r="C74" s="40" t="str">
        <f>VLOOKUP($A74*100+C$3,Control!$A$13:$J$996,Control!$I$11)</f>
        <v>--</v>
      </c>
      <c r="D74" s="40" t="str">
        <f>VLOOKUP($A74*100+D$3,Control!$A$13:$J$996,Control!$I$11)</f>
        <v>--</v>
      </c>
      <c r="E74" s="40" t="str">
        <f>VLOOKUP($A74*100+E$3,Control!$A$13:$J$996,Control!$I$11)</f>
        <v>--</v>
      </c>
      <c r="F74" s="40" t="str">
        <f>VLOOKUP($A74*100+F$3,Control!$A$13:$J$996,Control!$I$11)</f>
        <v>--</v>
      </c>
      <c r="G74" s="40" t="str">
        <f>VLOOKUP($A74*100+G$3,Control!$A$13:$J$996,Control!$I$11)</f>
        <v>--</v>
      </c>
      <c r="H74" s="40" t="str">
        <f>VLOOKUP($A74*100+H$3,Control!$A$13:$J$996,Control!$I$11)</f>
        <v>PulseCap1</v>
      </c>
      <c r="I74" s="40" t="str">
        <f>VLOOKUP($A74*100+I$3,Control!$A$13:$J$996,Control!$I$11)</f>
        <v>PulseCap1</v>
      </c>
      <c r="J74" s="40" t="str">
        <f>VLOOKUP($A74*100+J$3,Control!$A$13:$J$996,Control!$I$11)</f>
        <v>--</v>
      </c>
      <c r="K74" s="40" t="str">
        <f>VLOOKUP($A74*100+K$3,Control!$A$13:$J$996,Control!$I$11)</f>
        <v>--</v>
      </c>
      <c r="L74" s="40" t="str">
        <f>VLOOKUP($A74*100+L$3,Control!$A$13:$J$996,Control!$I$11)</f>
        <v>PulseCap3</v>
      </c>
      <c r="M74" s="40" t="str">
        <f>VLOOKUP($A74*100+M$3,Control!$A$13:$J$996,Control!$I$11)</f>
        <v>PulseCap3</v>
      </c>
    </row>
    <row r="75" spans="1:13">
      <c r="A75" s="17">
        <v>1992</v>
      </c>
      <c r="B75" s="40" t="str">
        <f>VLOOKUP($A75*100+B$3,Control!$A$13:$J$996,Control!$I$11)</f>
        <v>--</v>
      </c>
      <c r="C75" s="40" t="str">
        <f>VLOOKUP($A75*100+C$3,Control!$A$13:$J$996,Control!$I$11)</f>
        <v>B. Min</v>
      </c>
      <c r="D75" s="40" t="str">
        <f>VLOOKUP($A75*100+D$3,Control!$A$13:$J$996,Control!$I$11)</f>
        <v>--</v>
      </c>
      <c r="E75" s="40" t="str">
        <f>VLOOKUP($A75*100+E$3,Control!$A$13:$J$996,Control!$I$11)</f>
        <v>--</v>
      </c>
      <c r="F75" s="40" t="str">
        <f>VLOOKUP($A75*100+F$3,Control!$A$13:$J$996,Control!$I$11)</f>
        <v>--</v>
      </c>
      <c r="G75" s="40" t="str">
        <f>VLOOKUP($A75*100+G$3,Control!$A$13:$J$996,Control!$I$11)</f>
        <v>--</v>
      </c>
      <c r="H75" s="40" t="str">
        <f>VLOOKUP($A75*100+H$3,Control!$A$13:$J$996,Control!$I$11)</f>
        <v>PulseCap1</v>
      </c>
      <c r="I75" s="40" t="str">
        <f>VLOOKUP($A75*100+I$3,Control!$A$13:$J$996,Control!$I$11)</f>
        <v>PulseCap1</v>
      </c>
      <c r="J75" s="40" t="str">
        <f>VLOOKUP($A75*100+J$3,Control!$A$13:$J$996,Control!$I$11)</f>
        <v>--</v>
      </c>
      <c r="K75" s="40" t="str">
        <f>VLOOKUP($A75*100+K$3,Control!$A$13:$J$996,Control!$I$11)</f>
        <v>--</v>
      </c>
      <c r="L75" s="40" t="str">
        <f>VLOOKUP($A75*100+L$3,Control!$A$13:$J$996,Control!$I$11)</f>
        <v>--</v>
      </c>
      <c r="M75" s="40" t="str">
        <f>VLOOKUP($A75*100+M$3,Control!$A$13:$J$996,Control!$I$11)</f>
        <v>--</v>
      </c>
    </row>
    <row r="76" spans="1:13">
      <c r="A76" s="17">
        <v>1993</v>
      </c>
      <c r="B76" s="40" t="str">
        <f>VLOOKUP($A76*100+B$3,Control!$A$13:$J$996,Control!$I$11)</f>
        <v>--</v>
      </c>
      <c r="C76" s="40" t="str">
        <f>VLOOKUP($A76*100+C$3,Control!$A$13:$J$996,Control!$I$11)</f>
        <v>--</v>
      </c>
      <c r="D76" s="40" t="str">
        <f>VLOOKUP($A76*100+D$3,Control!$A$13:$J$996,Control!$I$11)</f>
        <v>--</v>
      </c>
      <c r="E76" s="40" t="str">
        <f>VLOOKUP($A76*100+E$3,Control!$A$13:$J$996,Control!$I$11)</f>
        <v>--</v>
      </c>
      <c r="F76" s="40" t="str">
        <f>VLOOKUP($A76*100+F$3,Control!$A$13:$J$996,Control!$I$11)</f>
        <v>--</v>
      </c>
      <c r="G76" s="40" t="str">
        <f>VLOOKUP($A76*100+G$3,Control!$A$13:$J$996,Control!$I$11)</f>
        <v>--</v>
      </c>
      <c r="H76" s="40" t="str">
        <f>VLOOKUP($A76*100+H$3,Control!$A$13:$J$996,Control!$I$11)</f>
        <v>PulseCap1</v>
      </c>
      <c r="I76" s="40" t="str">
        <f>VLOOKUP($A76*100+I$3,Control!$A$13:$J$996,Control!$I$11)</f>
        <v>PulseCap1</v>
      </c>
      <c r="J76" s="40" t="str">
        <f>VLOOKUP($A76*100+J$3,Control!$A$13:$J$996,Control!$I$11)</f>
        <v>--</v>
      </c>
      <c r="K76" s="40" t="str">
        <f>VLOOKUP($A76*100+K$3,Control!$A$13:$J$996,Control!$I$11)</f>
        <v>Banks</v>
      </c>
      <c r="L76" s="40" t="str">
        <f>VLOOKUP($A76*100+L$3,Control!$A$13:$J$996,Control!$I$11)</f>
        <v>Banks</v>
      </c>
      <c r="M76" s="40" t="str">
        <f>VLOOKUP($A76*100+M$3,Control!$A$13:$J$996,Control!$I$11)</f>
        <v>Banks</v>
      </c>
    </row>
    <row r="77" spans="1:13">
      <c r="A77" s="17">
        <v>1994</v>
      </c>
      <c r="B77" s="40" t="str">
        <f>VLOOKUP($A77*100+B$3,Control!$A$13:$J$996,Control!$I$11)</f>
        <v>--</v>
      </c>
      <c r="C77" s="40" t="str">
        <f>VLOOKUP($A77*100+C$3,Control!$A$13:$J$996,Control!$I$11)</f>
        <v>--</v>
      </c>
      <c r="D77" s="40" t="str">
        <f>VLOOKUP($A77*100+D$3,Control!$A$13:$J$996,Control!$I$11)</f>
        <v>Banks</v>
      </c>
      <c r="E77" s="40" t="str">
        <f>VLOOKUP($A77*100+E$3,Control!$A$13:$J$996,Control!$I$11)</f>
        <v>--</v>
      </c>
      <c r="F77" s="40" t="str">
        <f>VLOOKUP($A77*100+F$3,Control!$A$13:$J$996,Control!$I$11)</f>
        <v>--</v>
      </c>
      <c r="G77" s="40" t="str">
        <f>VLOOKUP($A77*100+G$3,Control!$A$13:$J$996,Control!$I$11)</f>
        <v>--</v>
      </c>
      <c r="H77" s="40" t="str">
        <f>VLOOKUP($A77*100+H$3,Control!$A$13:$J$996,Control!$I$11)</f>
        <v>PulseCap1</v>
      </c>
      <c r="I77" s="40" t="str">
        <f>VLOOKUP($A77*100+I$3,Control!$A$13:$J$996,Control!$I$11)</f>
        <v>PulseCap1</v>
      </c>
      <c r="J77" s="40" t="str">
        <f>VLOOKUP($A77*100+J$3,Control!$A$13:$J$996,Control!$I$11)</f>
        <v>--</v>
      </c>
      <c r="K77" s="40" t="str">
        <f>VLOOKUP($A77*100+K$3,Control!$A$13:$J$996,Control!$I$11)</f>
        <v>--</v>
      </c>
      <c r="L77" s="40" t="str">
        <f>VLOOKUP($A77*100+L$3,Control!$A$13:$J$996,Control!$I$11)</f>
        <v>--</v>
      </c>
      <c r="M77" s="40" t="str">
        <f>VLOOKUP($A77*100+M$3,Control!$A$13:$J$996,Control!$I$11)</f>
        <v>--</v>
      </c>
    </row>
    <row r="78" spans="1:13">
      <c r="A78" s="17">
        <v>1995</v>
      </c>
      <c r="B78" s="40" t="str">
        <f>VLOOKUP($A78*100+B$3,Control!$A$13:$J$996,Control!$I$11)</f>
        <v>--</v>
      </c>
      <c r="C78" s="40" t="str">
        <f>VLOOKUP($A78*100+C$3,Control!$A$13:$J$996,Control!$I$11)</f>
        <v>--</v>
      </c>
      <c r="D78" s="40" t="str">
        <f>VLOOKUP($A78*100+D$3,Control!$A$13:$J$996,Control!$I$11)</f>
        <v>--</v>
      </c>
      <c r="E78" s="40" t="str">
        <f>VLOOKUP($A78*100+E$3,Control!$A$13:$J$996,Control!$I$11)</f>
        <v>--</v>
      </c>
      <c r="F78" s="40" t="str">
        <f>VLOOKUP($A78*100+F$3,Control!$A$13:$J$996,Control!$I$11)</f>
        <v>--</v>
      </c>
      <c r="G78" s="40" t="str">
        <f>VLOOKUP($A78*100+G$3,Control!$A$13:$J$996,Control!$I$11)</f>
        <v>Banks</v>
      </c>
      <c r="H78" s="40" t="str">
        <f>VLOOKUP($A78*100+H$3,Control!$A$13:$J$996,Control!$I$11)</f>
        <v>PulseCap1</v>
      </c>
      <c r="I78" s="40" t="str">
        <f>VLOOKUP($A78*100+I$3,Control!$A$13:$J$996,Control!$I$11)</f>
        <v>PulseCap1</v>
      </c>
      <c r="J78" s="40" t="str">
        <f>VLOOKUP($A78*100+J$3,Control!$A$13:$J$996,Control!$I$11)</f>
        <v>--</v>
      </c>
      <c r="K78" s="40" t="str">
        <f>VLOOKUP($A78*100+K$3,Control!$A$13:$J$996,Control!$I$11)</f>
        <v>Banks</v>
      </c>
      <c r="L78" s="40" t="str">
        <f>VLOOKUP($A78*100+L$3,Control!$A$13:$J$996,Control!$I$11)</f>
        <v>Banks</v>
      </c>
      <c r="M78" s="40" t="str">
        <f>VLOOKUP($A78*100+M$3,Control!$A$13:$J$996,Control!$I$11)</f>
        <v>Banks</v>
      </c>
    </row>
    <row r="79" spans="1:13">
      <c r="A79" s="17">
        <v>1996</v>
      </c>
      <c r="B79" s="40" t="str">
        <f>VLOOKUP($A79*100+B$3,Control!$A$13:$J$996,Control!$I$11)</f>
        <v>--</v>
      </c>
      <c r="C79" s="40" t="str">
        <f>VLOOKUP($A79*100+C$3,Control!$A$13:$J$996,Control!$I$11)</f>
        <v>--</v>
      </c>
      <c r="D79" s="40" t="str">
        <f>VLOOKUP($A79*100+D$3,Control!$A$13:$J$996,Control!$I$11)</f>
        <v>--</v>
      </c>
      <c r="E79" s="40" t="str">
        <f>VLOOKUP($A79*100+E$3,Control!$A$13:$J$996,Control!$I$11)</f>
        <v>--</v>
      </c>
      <c r="F79" s="40" t="str">
        <f>VLOOKUP($A79*100+F$3,Control!$A$13:$J$996,Control!$I$11)</f>
        <v>--</v>
      </c>
      <c r="G79" s="40" t="str">
        <f>VLOOKUP($A79*100+G$3,Control!$A$13:$J$996,Control!$I$11)</f>
        <v>--</v>
      </c>
      <c r="H79" s="40" t="str">
        <f>VLOOKUP($A79*100+H$3,Control!$A$13:$J$996,Control!$I$11)</f>
        <v>PulseCap1</v>
      </c>
      <c r="I79" s="40" t="str">
        <f>VLOOKUP($A79*100+I$3,Control!$A$13:$J$996,Control!$I$11)</f>
        <v>PulseCap1</v>
      </c>
      <c r="J79" s="40" t="str">
        <f>VLOOKUP($A79*100+J$3,Control!$A$13:$J$996,Control!$I$11)</f>
        <v>--</v>
      </c>
      <c r="K79" s="40" t="str">
        <f>VLOOKUP($A79*100+K$3,Control!$A$13:$J$996,Control!$I$11)</f>
        <v>Banks</v>
      </c>
      <c r="L79" s="40" t="str">
        <f>VLOOKUP($A79*100+L$3,Control!$A$13:$J$996,Control!$I$11)</f>
        <v>Banks</v>
      </c>
      <c r="M79" s="40" t="str">
        <f>VLOOKUP($A79*100+M$3,Control!$A$13:$J$996,Control!$I$11)</f>
        <v>--</v>
      </c>
    </row>
    <row r="80" spans="1:13">
      <c r="A80" s="17">
        <v>1997</v>
      </c>
      <c r="B80" s="40" t="str">
        <f>VLOOKUP($A80*100+B$3,Control!$A$13:$J$996,Control!$I$11)</f>
        <v>--</v>
      </c>
      <c r="C80" s="40" t="str">
        <f>VLOOKUP($A80*100+C$3,Control!$A$13:$J$996,Control!$I$11)</f>
        <v>--</v>
      </c>
      <c r="D80" s="40" t="str">
        <f>VLOOKUP($A80*100+D$3,Control!$A$13:$J$996,Control!$I$11)</f>
        <v>Banks</v>
      </c>
      <c r="E80" s="40" t="str">
        <f>VLOOKUP($A80*100+E$3,Control!$A$13:$J$996,Control!$I$11)</f>
        <v>Banks</v>
      </c>
      <c r="F80" s="40" t="str">
        <f>VLOOKUP($A80*100+F$3,Control!$A$13:$J$996,Control!$I$11)</f>
        <v>Banks</v>
      </c>
      <c r="G80" s="40" t="str">
        <f>VLOOKUP($A80*100+G$3,Control!$A$13:$J$996,Control!$I$11)</f>
        <v>Storage</v>
      </c>
      <c r="H80" s="40" t="str">
        <f>VLOOKUP($A80*100+H$3,Control!$A$13:$J$996,Control!$I$11)</f>
        <v>PulseCap1</v>
      </c>
      <c r="I80" s="40" t="str">
        <f>VLOOKUP($A80*100+I$3,Control!$A$13:$J$996,Control!$I$11)</f>
        <v>PulseCap1</v>
      </c>
      <c r="J80" s="40" t="str">
        <f>VLOOKUP($A80*100+J$3,Control!$A$13:$J$996,Control!$I$11)</f>
        <v>--</v>
      </c>
      <c r="K80" s="40" t="str">
        <f>VLOOKUP($A80*100+K$3,Control!$A$13:$J$996,Control!$I$11)</f>
        <v>Banks</v>
      </c>
      <c r="L80" s="40" t="str">
        <f>VLOOKUP($A80*100+L$3,Control!$A$13:$J$996,Control!$I$11)</f>
        <v>Banks</v>
      </c>
      <c r="M80" s="40" t="str">
        <f>VLOOKUP($A80*100+M$3,Control!$A$13:$J$996,Control!$I$11)</f>
        <v>--</v>
      </c>
    </row>
    <row r="81" spans="1:13">
      <c r="A81" s="17">
        <v>1998</v>
      </c>
      <c r="B81" s="40" t="str">
        <f>VLOOKUP($A81*100+B$3,Control!$A$13:$J$996,Control!$I$11)</f>
        <v>--</v>
      </c>
      <c r="C81" s="40" t="str">
        <f>VLOOKUP($A81*100+C$3,Control!$A$13:$J$996,Control!$I$11)</f>
        <v>--</v>
      </c>
      <c r="D81" s="40" t="str">
        <f>VLOOKUP($A81*100+D$3,Control!$A$13:$J$996,Control!$I$11)</f>
        <v>Banks</v>
      </c>
      <c r="E81" s="40" t="str">
        <f>VLOOKUP($A81*100+E$3,Control!$A$13:$J$996,Control!$I$11)</f>
        <v>--</v>
      </c>
      <c r="F81" s="40" t="str">
        <f>VLOOKUP($A81*100+F$3,Control!$A$13:$J$996,Control!$I$11)</f>
        <v>Banks</v>
      </c>
      <c r="G81" s="40" t="str">
        <f>VLOOKUP($A81*100+G$3,Control!$A$13:$J$996,Control!$I$11)</f>
        <v>Storage</v>
      </c>
      <c r="H81" s="40" t="str">
        <f>VLOOKUP($A81*100+H$3,Control!$A$13:$J$996,Control!$I$11)</f>
        <v>PulseCap1</v>
      </c>
      <c r="I81" s="40" t="str">
        <f>VLOOKUP($A81*100+I$3,Control!$A$13:$J$996,Control!$I$11)</f>
        <v>PulseCap1</v>
      </c>
      <c r="J81" s="40" t="str">
        <f>VLOOKUP($A81*100+J$3,Control!$A$13:$J$996,Control!$I$11)</f>
        <v>Banks</v>
      </c>
      <c r="K81" s="40" t="str">
        <f>VLOOKUP($A81*100+K$3,Control!$A$13:$J$996,Control!$I$11)</f>
        <v>Banks</v>
      </c>
      <c r="L81" s="40" t="str">
        <f>VLOOKUP($A81*100+L$3,Control!$A$13:$J$996,Control!$I$11)</f>
        <v>Banks</v>
      </c>
      <c r="M81" s="40" t="str">
        <f>VLOOKUP($A81*100+M$3,Control!$A$13:$J$996,Control!$I$11)</f>
        <v>Banks</v>
      </c>
    </row>
    <row r="82" spans="1:13">
      <c r="A82" s="17">
        <v>1999</v>
      </c>
      <c r="B82" s="40" t="str">
        <f>VLOOKUP($A82*100+B$3,Control!$A$13:$J$996,Control!$I$11)</f>
        <v>Banks</v>
      </c>
      <c r="C82" s="40" t="str">
        <f>VLOOKUP($A82*100+C$3,Control!$A$13:$J$996,Control!$I$11)</f>
        <v>Banks</v>
      </c>
      <c r="D82" s="40" t="str">
        <f>VLOOKUP($A82*100+D$3,Control!$A$13:$J$996,Control!$I$11)</f>
        <v>Storage</v>
      </c>
      <c r="E82" s="40" t="str">
        <f>VLOOKUP($A82*100+E$3,Control!$A$13:$J$996,Control!$I$11)</f>
        <v>--</v>
      </c>
      <c r="F82" s="40" t="str">
        <f>VLOOKUP($A82*100+F$3,Control!$A$13:$J$996,Control!$I$11)</f>
        <v>Storage</v>
      </c>
      <c r="G82" s="40" t="str">
        <f>VLOOKUP($A82*100+G$3,Control!$A$13:$J$996,Control!$I$11)</f>
        <v>Storage</v>
      </c>
      <c r="H82" s="40" t="str">
        <f>VLOOKUP($A82*100+H$3,Control!$A$13:$J$996,Control!$I$11)</f>
        <v>PulseCap1</v>
      </c>
      <c r="I82" s="40" t="str">
        <f>VLOOKUP($A82*100+I$3,Control!$A$13:$J$996,Control!$I$11)</f>
        <v>PulseCap1</v>
      </c>
      <c r="J82" s="40" t="str">
        <f>VLOOKUP($A82*100+J$3,Control!$A$13:$J$996,Control!$I$11)</f>
        <v>--</v>
      </c>
      <c r="K82" s="40" t="str">
        <f>VLOOKUP($A82*100+K$3,Control!$A$13:$J$996,Control!$I$11)</f>
        <v>Banks</v>
      </c>
      <c r="L82" s="40" t="str">
        <f>VLOOKUP($A82*100+L$3,Control!$A$13:$J$996,Control!$I$11)</f>
        <v>Banks</v>
      </c>
      <c r="M82" s="40" t="str">
        <f>VLOOKUP($A82*100+M$3,Control!$A$13:$J$996,Control!$I$11)</f>
        <v>--</v>
      </c>
    </row>
    <row r="83" spans="1:13">
      <c r="A83" s="17">
        <v>2000</v>
      </c>
      <c r="B83" s="40" t="str">
        <f>VLOOKUP($A83*100+B$3,Control!$A$13:$J$996,Control!$I$11)</f>
        <v>--</v>
      </c>
      <c r="C83" s="40" t="str">
        <f>VLOOKUP($A83*100+C$3,Control!$A$13:$J$996,Control!$I$11)</f>
        <v>--</v>
      </c>
      <c r="D83" s="40" t="str">
        <f>VLOOKUP($A83*100+D$3,Control!$A$13:$J$996,Control!$I$11)</f>
        <v>--</v>
      </c>
      <c r="E83" s="40" t="str">
        <f>VLOOKUP($A83*100+E$3,Control!$A$13:$J$996,Control!$I$11)</f>
        <v>--</v>
      </c>
      <c r="F83" s="40" t="str">
        <f>VLOOKUP($A83*100+F$3,Control!$A$13:$J$996,Control!$I$11)</f>
        <v>--</v>
      </c>
      <c r="G83" s="40" t="str">
        <f>VLOOKUP($A83*100+G$3,Control!$A$13:$J$996,Control!$I$11)</f>
        <v>--</v>
      </c>
      <c r="H83" s="40" t="str">
        <f>VLOOKUP($A83*100+H$3,Control!$A$13:$J$996,Control!$I$11)</f>
        <v>PulseCap1</v>
      </c>
      <c r="I83" s="40" t="str">
        <f>VLOOKUP($A83*100+I$3,Control!$A$13:$J$996,Control!$I$11)</f>
        <v>PulseCap1</v>
      </c>
      <c r="J83" s="40" t="str">
        <f>VLOOKUP($A83*100+J$3,Control!$A$13:$J$996,Control!$I$11)</f>
        <v>--</v>
      </c>
      <c r="K83" s="40" t="str">
        <f>VLOOKUP($A83*100+K$3,Control!$A$13:$J$996,Control!$I$11)</f>
        <v>--</v>
      </c>
      <c r="L83" s="40" t="str">
        <f>VLOOKUP($A83*100+L$3,Control!$A$13:$J$996,Control!$I$11)</f>
        <v>Banks</v>
      </c>
      <c r="M83" s="40" t="str">
        <f>VLOOKUP($A83*100+M$3,Control!$A$13:$J$996,Control!$I$11)</f>
        <v>Banks</v>
      </c>
    </row>
    <row r="84" spans="1:13">
      <c r="A84" s="17">
        <v>2001</v>
      </c>
      <c r="B84" s="40" t="str">
        <f>VLOOKUP($A84*100+B$3,Control!$A$13:$J$996,Control!$I$11)</f>
        <v>--</v>
      </c>
      <c r="C84" s="40" t="str">
        <f>VLOOKUP($A84*100+C$3,Control!$A$13:$J$996,Control!$I$11)</f>
        <v>--</v>
      </c>
      <c r="D84" s="40" t="str">
        <f>VLOOKUP($A84*100+D$3,Control!$A$13:$J$996,Control!$I$11)</f>
        <v>--</v>
      </c>
      <c r="E84" s="40" t="str">
        <f>VLOOKUP($A84*100+E$3,Control!$A$13:$J$996,Control!$I$11)</f>
        <v>--</v>
      </c>
      <c r="F84" s="40" t="str">
        <f>VLOOKUP($A84*100+F$3,Control!$A$13:$J$996,Control!$I$11)</f>
        <v>--</v>
      </c>
      <c r="G84" s="40" t="str">
        <f>VLOOKUP($A84*100+G$3,Control!$A$13:$J$996,Control!$I$11)</f>
        <v>--</v>
      </c>
      <c r="H84" s="40" t="str">
        <f>VLOOKUP($A84*100+H$3,Control!$A$13:$J$996,Control!$I$11)</f>
        <v>PulseCap1</v>
      </c>
      <c r="I84" s="40" t="str">
        <f>VLOOKUP($A84*100+I$3,Control!$A$13:$J$996,Control!$I$11)</f>
        <v>PulseCap1</v>
      </c>
      <c r="J84" s="40" t="str">
        <f>VLOOKUP($A84*100+J$3,Control!$A$13:$J$996,Control!$I$11)</f>
        <v>--</v>
      </c>
      <c r="K84" s="40" t="str">
        <f>VLOOKUP($A84*100+K$3,Control!$A$13:$J$996,Control!$I$11)</f>
        <v>Banks</v>
      </c>
      <c r="L84" s="40" t="str">
        <f>VLOOKUP($A84*100+L$3,Control!$A$13:$J$996,Control!$I$11)</f>
        <v>--</v>
      </c>
      <c r="M84" s="40" t="str">
        <f>VLOOKUP($A84*100+M$3,Control!$A$13:$J$996,Control!$I$11)</f>
        <v>--</v>
      </c>
    </row>
    <row r="85" spans="1:13">
      <c r="A85" s="17">
        <v>2002</v>
      </c>
      <c r="B85" s="40" t="str">
        <f>VLOOKUP($A85*100+B$3,Control!$A$13:$J$996,Control!$I$11)</f>
        <v>--</v>
      </c>
      <c r="C85" s="40" t="str">
        <f>VLOOKUP($A85*100+C$3,Control!$A$13:$J$996,Control!$I$11)</f>
        <v>--</v>
      </c>
      <c r="D85" s="40" t="str">
        <f>VLOOKUP($A85*100+D$3,Control!$A$13:$J$996,Control!$I$11)</f>
        <v>--</v>
      </c>
      <c r="E85" s="40" t="str">
        <f>VLOOKUP($A85*100+E$3,Control!$A$13:$J$996,Control!$I$11)</f>
        <v>--</v>
      </c>
      <c r="F85" s="40" t="str">
        <f>VLOOKUP($A85*100+F$3,Control!$A$13:$J$996,Control!$I$11)</f>
        <v>Storage</v>
      </c>
      <c r="G85" s="40" t="str">
        <f>VLOOKUP($A85*100+G$3,Control!$A$13:$J$996,Control!$I$11)</f>
        <v>Storage</v>
      </c>
      <c r="H85" s="40" t="str">
        <f>VLOOKUP($A85*100+H$3,Control!$A$13:$J$996,Control!$I$11)</f>
        <v>PulseCap1</v>
      </c>
      <c r="I85" s="40" t="str">
        <f>VLOOKUP($A85*100+I$3,Control!$A$13:$J$996,Control!$I$11)</f>
        <v>PulseCap1</v>
      </c>
      <c r="J85" s="40" t="str">
        <f>VLOOKUP($A85*100+J$3,Control!$A$13:$J$996,Control!$I$11)</f>
        <v>--</v>
      </c>
      <c r="K85" s="40" t="str">
        <f>VLOOKUP($A85*100+K$3,Control!$A$13:$J$996,Control!$I$11)</f>
        <v>Banks</v>
      </c>
      <c r="L85" s="40" t="str">
        <f>VLOOKUP($A85*100+L$3,Control!$A$13:$J$996,Control!$I$11)</f>
        <v>--</v>
      </c>
      <c r="M85" s="40" t="str">
        <f>VLOOKUP($A85*100+M$3,Control!$A$13:$J$996,Control!$I$11)</f>
        <v>--</v>
      </c>
    </row>
    <row r="86" spans="1:13">
      <c r="A86" s="17">
        <v>2003</v>
      </c>
      <c r="B86" s="40" t="str">
        <f>VLOOKUP($A86*100+B$3,Control!$A$13:$J$996,Control!$I$11)</f>
        <v>--</v>
      </c>
      <c r="C86" s="40" t="str">
        <f>VLOOKUP($A86*100+C$3,Control!$A$13:$J$996,Control!$I$11)</f>
        <v>PulseCap3</v>
      </c>
      <c r="D86" s="40" t="str">
        <f>VLOOKUP($A86*100+D$3,Control!$A$13:$J$996,Control!$I$11)</f>
        <v>--</v>
      </c>
      <c r="E86" s="40" t="str">
        <f>VLOOKUP($A86*100+E$3,Control!$A$13:$J$996,Control!$I$11)</f>
        <v>--</v>
      </c>
      <c r="F86" s="40" t="str">
        <f>VLOOKUP($A86*100+F$3,Control!$A$13:$J$996,Control!$I$11)</f>
        <v>--</v>
      </c>
      <c r="G86" s="40" t="str">
        <f>VLOOKUP($A86*100+G$3,Control!$A$13:$J$996,Control!$I$11)</f>
        <v>--</v>
      </c>
      <c r="H86" s="40" t="str">
        <f>VLOOKUP($A86*100+H$3,Control!$A$13:$J$996,Control!$I$11)</f>
        <v>PulseCap1</v>
      </c>
      <c r="I86" s="40" t="str">
        <f>VLOOKUP($A86*100+I$3,Control!$A$13:$J$996,Control!$I$11)</f>
        <v>PulseCap1</v>
      </c>
      <c r="J86" s="40" t="str">
        <f>VLOOKUP($A86*100+J$3,Control!$A$13:$J$996,Control!$I$11)</f>
        <v>--</v>
      </c>
      <c r="K86" s="40" t="str">
        <f>VLOOKUP($A86*100+K$3,Control!$A$13:$J$996,Control!$I$11)</f>
        <v>Banks</v>
      </c>
      <c r="L86" s="40" t="str">
        <f>VLOOKUP($A86*100+L$3,Control!$A$13:$J$996,Control!$I$11)</f>
        <v>Banks</v>
      </c>
      <c r="M86" s="40" t="str">
        <f>VLOOKUP($A86*100+M$3,Control!$A$13:$J$996,Control!$I$11)</f>
        <v>Banks</v>
      </c>
    </row>
    <row r="88" spans="1:13">
      <c r="A88" s="41" t="s">
        <v>153</v>
      </c>
      <c r="B88" t="s">
        <v>184</v>
      </c>
    </row>
    <row r="89" spans="1:13">
      <c r="B89" t="s">
        <v>185</v>
      </c>
    </row>
    <row r="90" spans="1:13">
      <c r="B90" t="s">
        <v>186</v>
      </c>
    </row>
    <row r="91" spans="1:13">
      <c r="B91" t="s">
        <v>179</v>
      </c>
    </row>
    <row r="92" spans="1:13">
      <c r="B92" t="s">
        <v>180</v>
      </c>
    </row>
    <row r="93" spans="1:13">
      <c r="B93" t="s">
        <v>181</v>
      </c>
    </row>
    <row r="94" spans="1:13">
      <c r="B94" t="s">
        <v>187</v>
      </c>
    </row>
  </sheetData>
  <mergeCells count="1">
    <mergeCell ref="A2:M2"/>
  </mergeCells>
  <phoneticPr fontId="0" type="noConversion"/>
  <conditionalFormatting sqref="B5:M86">
    <cfRule type="cellIs" dxfId="8" priority="1" stopIfTrue="1" operator="equal">
      <formula>"Banks"</formula>
    </cfRule>
    <cfRule type="cellIs" dxfId="7" priority="2" stopIfTrue="1" operator="equal">
      <formula>"Storage"</formula>
    </cfRule>
    <cfRule type="cellIs" dxfId="6" priority="3" stopIfTrue="1" operator="equal">
      <formula>"B. Min"</formula>
    </cfRule>
  </conditionalFormatting>
  <pageMargins left="0.75" right="0.75" top="1" bottom="1" header="0.5" footer="0.5"/>
  <pageSetup scale="55" orientation="portrait" r:id="rId1"/>
  <headerFooter alignWithMargins="0">
    <oddHeader>&amp;R&amp;D</oddHeader>
    <oddFooter>&amp;R&amp;F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M89"/>
  <sheetViews>
    <sheetView workbookViewId="0">
      <pane ySplit="4" topLeftCell="A50" activePane="bottomLeft" state="frozenSplit"/>
      <selection activeCell="B14" sqref="B14:B100"/>
      <selection pane="bottomLeft" activeCell="E56" sqref="E56"/>
    </sheetView>
  </sheetViews>
  <sheetFormatPr defaultRowHeight="12.75"/>
  <cols>
    <col min="1" max="1" customWidth="true" style="10" width="9.140625" collapsed="true"/>
  </cols>
  <sheetData>
    <row r="1" spans="1:13">
      <c r="A1" s="17" t="str">
        <f>Control!J2</f>
        <v>EWA</v>
      </c>
    </row>
    <row r="2" spans="1:13" s="17" customFormat="1">
      <c r="A2" s="198" t="s">
        <v>51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 s="10" customFormat="1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0">
        <v>1922</v>
      </c>
      <c r="B5" s="43" t="str">
        <f>VLOOKUP($A5*100+B$3,Control!$A$13:$K$996,Control!$K$11)</f>
        <v>IBU</v>
      </c>
      <c r="C5" s="43" t="str">
        <f>VLOOKUP($A5*100+C$3,Control!$A$13:$K$996,Control!$K$11)</f>
        <v>UWFE</v>
      </c>
      <c r="D5" s="43" t="str">
        <f>VLOOKUP($A5*100+D$3,Control!$A$13:$K$996,Control!$K$11)</f>
        <v>UWFE</v>
      </c>
      <c r="E5" s="43" t="str">
        <f>VLOOKUP($A5*100+E$3,Control!$A$13:$K$996,Control!$K$11)</f>
        <v>UWFE</v>
      </c>
      <c r="F5" s="43" t="str">
        <f>VLOOKUP($A5*100+F$3,Control!$A$13:$K$996,Control!$K$11)</f>
        <v>UWFE</v>
      </c>
      <c r="G5" s="43" t="str">
        <f>VLOOKUP($A5*100+G$3,Control!$A$13:$K$996,Control!$K$11)</f>
        <v>UWFE</v>
      </c>
      <c r="H5" s="43" t="str">
        <f>VLOOKUP($A5*100+H$3,Control!$A$13:$K$996,Control!$K$11)</f>
        <v>UWFE</v>
      </c>
      <c r="I5" s="43" t="str">
        <f>VLOOKUP($A5*100+I$3,Control!$A$13:$K$996,Control!$K$11)</f>
        <v>UWFE</v>
      </c>
      <c r="J5" s="43" t="str">
        <f>VLOOKUP($A5*100+J$3,Control!$A$13:$K$996,Control!$K$11)</f>
        <v>UWFE</v>
      </c>
      <c r="K5" s="43" t="str">
        <f>VLOOKUP($A5*100+K$3,Control!$A$13:$K$996,Control!$K$11)</f>
        <v>IBU</v>
      </c>
      <c r="L5" s="43" t="str">
        <f>VLOOKUP($A5*100+L$3,Control!$A$13:$K$996,Control!$K$11)</f>
        <v>UWFE</v>
      </c>
      <c r="M5" s="43" t="str">
        <f>VLOOKUP($A5*100+M$3,Control!$A$13:$K$996,Control!$K$11)</f>
        <v>IBU</v>
      </c>
    </row>
    <row r="6" spans="1:13">
      <c r="A6" s="10">
        <v>1923</v>
      </c>
      <c r="B6" s="43" t="str">
        <f>VLOOKUP($A6*100+B$3,Control!$A$13:$K$996,Control!$K$11)</f>
        <v>UWFE</v>
      </c>
      <c r="C6" s="43" t="str">
        <f>VLOOKUP($A6*100+C$3,Control!$A$13:$K$996,Control!$K$11)</f>
        <v>UWFE</v>
      </c>
      <c r="D6" s="43" t="str">
        <f>VLOOKUP($A6*100+D$3,Control!$A$13:$K$996,Control!$K$11)</f>
        <v>UWFE</v>
      </c>
      <c r="E6" s="43" t="str">
        <f>VLOOKUP($A6*100+E$3,Control!$A$13:$K$996,Control!$K$11)</f>
        <v>UWFE</v>
      </c>
      <c r="F6" s="43" t="str">
        <f>VLOOKUP($A6*100+F$3,Control!$A$13:$K$996,Control!$K$11)</f>
        <v>UWFE</v>
      </c>
      <c r="G6" s="43" t="str">
        <f>VLOOKUP($A6*100+G$3,Control!$A$13:$K$996,Control!$K$11)</f>
        <v>UWFE</v>
      </c>
      <c r="H6" s="43" t="str">
        <f>VLOOKUP($A6*100+H$3,Control!$A$13:$K$996,Control!$K$11)</f>
        <v>UWFE</v>
      </c>
      <c r="I6" s="43" t="str">
        <f>VLOOKUP($A6*100+I$3,Control!$A$13:$K$996,Control!$K$11)</f>
        <v>UWFE</v>
      </c>
      <c r="J6" s="43" t="str">
        <f>VLOOKUP($A6*100+J$3,Control!$A$13:$K$996,Control!$K$11)</f>
        <v>UWFE</v>
      </c>
      <c r="K6" s="43" t="str">
        <f>VLOOKUP($A6*100+K$3,Control!$A$13:$K$996,Control!$K$11)</f>
        <v>IBU</v>
      </c>
      <c r="L6" s="43" t="str">
        <f>VLOOKUP($A6*100+L$3,Control!$A$13:$K$996,Control!$K$11)</f>
        <v>IBU</v>
      </c>
      <c r="M6" s="43" t="str">
        <f>VLOOKUP($A6*100+M$3,Control!$A$13:$K$996,Control!$K$11)</f>
        <v>UWFE</v>
      </c>
    </row>
    <row r="7" spans="1:13">
      <c r="A7" s="10">
        <v>1924</v>
      </c>
      <c r="B7" s="43" t="str">
        <f>VLOOKUP($A7*100+B$3,Control!$A$13:$K$996,Control!$K$11)</f>
        <v>UWFE</v>
      </c>
      <c r="C7" s="43" t="str">
        <f>VLOOKUP($A7*100+C$3,Control!$A$13:$K$996,Control!$K$11)</f>
        <v>UWFE</v>
      </c>
      <c r="D7" s="43" t="str">
        <f>VLOOKUP($A7*100+D$3,Control!$A$13:$K$996,Control!$K$11)</f>
        <v>UWFE</v>
      </c>
      <c r="E7" s="43" t="str">
        <f>VLOOKUP($A7*100+E$3,Control!$A$13:$K$996,Control!$K$11)</f>
        <v>UWFE</v>
      </c>
      <c r="F7" s="43" t="str">
        <f>VLOOKUP($A7*100+F$3,Control!$A$13:$K$996,Control!$K$11)</f>
        <v>UWFE</v>
      </c>
      <c r="G7" s="43" t="str">
        <f>VLOOKUP($A7*100+G$3,Control!$A$13:$K$996,Control!$K$11)</f>
        <v>IBU</v>
      </c>
      <c r="H7" s="43" t="str">
        <f>VLOOKUP($A7*100+H$3,Control!$A$13:$K$996,Control!$K$11)</f>
        <v>UWFE</v>
      </c>
      <c r="I7" s="43" t="str">
        <f>VLOOKUP($A7*100+I$3,Control!$A$13:$K$996,Control!$K$11)</f>
        <v>IBU</v>
      </c>
      <c r="J7" s="43" t="str">
        <f>VLOOKUP($A7*100+J$3,Control!$A$13:$K$996,Control!$K$11)</f>
        <v>IBU</v>
      </c>
      <c r="K7" s="43" t="str">
        <f>VLOOKUP($A7*100+K$3,Control!$A$13:$K$996,Control!$K$11)</f>
        <v>IBU</v>
      </c>
      <c r="L7" s="43" t="str">
        <f>VLOOKUP($A7*100+L$3,Control!$A$13:$K$996,Control!$K$11)</f>
        <v>IBU</v>
      </c>
      <c r="M7" s="43" t="str">
        <f>VLOOKUP($A7*100+M$3,Control!$A$13:$K$996,Control!$K$11)</f>
        <v>UWFE</v>
      </c>
    </row>
    <row r="8" spans="1:13">
      <c r="A8" s="10">
        <v>1925</v>
      </c>
      <c r="B8" s="43" t="str">
        <f>VLOOKUP($A8*100+B$3,Control!$A$13:$K$996,Control!$K$11)</f>
        <v>UWFE</v>
      </c>
      <c r="C8" s="43" t="str">
        <f>VLOOKUP($A8*100+C$3,Control!$A$13:$K$996,Control!$K$11)</f>
        <v>UWFE</v>
      </c>
      <c r="D8" s="43" t="str">
        <f>VLOOKUP($A8*100+D$3,Control!$A$13:$K$996,Control!$K$11)</f>
        <v>UWFE</v>
      </c>
      <c r="E8" s="43" t="str">
        <f>VLOOKUP($A8*100+E$3,Control!$A$13:$K$996,Control!$K$11)</f>
        <v>UWFE</v>
      </c>
      <c r="F8" s="43" t="str">
        <f>VLOOKUP($A8*100+F$3,Control!$A$13:$K$996,Control!$K$11)</f>
        <v>UWFE</v>
      </c>
      <c r="G8" s="43" t="str">
        <f>VLOOKUP($A8*100+G$3,Control!$A$13:$K$996,Control!$K$11)</f>
        <v>UWFE</v>
      </c>
      <c r="H8" s="43" t="str">
        <f>VLOOKUP($A8*100+H$3,Control!$A$13:$K$996,Control!$K$11)</f>
        <v>UWFE</v>
      </c>
      <c r="I8" s="43" t="str">
        <f>VLOOKUP($A8*100+I$3,Control!$A$13:$K$996,Control!$K$11)</f>
        <v>UWFE</v>
      </c>
      <c r="J8" s="43" t="str">
        <f>VLOOKUP($A8*100+J$3,Control!$A$13:$K$996,Control!$K$11)</f>
        <v>IBU</v>
      </c>
      <c r="K8" s="43" t="str">
        <f>VLOOKUP($A8*100+K$3,Control!$A$13:$K$996,Control!$K$11)</f>
        <v>IBU</v>
      </c>
      <c r="L8" s="43" t="str">
        <f>VLOOKUP($A8*100+L$3,Control!$A$13:$K$996,Control!$K$11)</f>
        <v>IBU</v>
      </c>
      <c r="M8" s="43" t="str">
        <f>VLOOKUP($A8*100+M$3,Control!$A$13:$K$996,Control!$K$11)</f>
        <v>UWFE</v>
      </c>
    </row>
    <row r="9" spans="1:13">
      <c r="A9" s="10">
        <v>1926</v>
      </c>
      <c r="B9" s="43" t="str">
        <f>VLOOKUP($A9*100+B$3,Control!$A$13:$K$996,Control!$K$11)</f>
        <v>UWFE</v>
      </c>
      <c r="C9" s="43" t="str">
        <f>VLOOKUP($A9*100+C$3,Control!$A$13:$K$996,Control!$K$11)</f>
        <v>UWFE</v>
      </c>
      <c r="D9" s="43" t="str">
        <f>VLOOKUP($A9*100+D$3,Control!$A$13:$K$996,Control!$K$11)</f>
        <v>UWFE</v>
      </c>
      <c r="E9" s="43" t="str">
        <f>VLOOKUP($A9*100+E$3,Control!$A$13:$K$996,Control!$K$11)</f>
        <v>UWFE</v>
      </c>
      <c r="F9" s="43" t="str">
        <f>VLOOKUP($A9*100+F$3,Control!$A$13:$K$996,Control!$K$11)</f>
        <v>UWFE</v>
      </c>
      <c r="G9" s="43" t="str">
        <f>VLOOKUP($A9*100+G$3,Control!$A$13:$K$996,Control!$K$11)</f>
        <v>UWFE</v>
      </c>
      <c r="H9" s="43" t="str">
        <f>VLOOKUP($A9*100+H$3,Control!$A$13:$K$996,Control!$K$11)</f>
        <v>UWFE</v>
      </c>
      <c r="I9" s="43" t="str">
        <f>VLOOKUP($A9*100+I$3,Control!$A$13:$K$996,Control!$K$11)</f>
        <v>UWFE</v>
      </c>
      <c r="J9" s="43" t="str">
        <f>VLOOKUP($A9*100+J$3,Control!$A$13:$K$996,Control!$K$11)</f>
        <v>IBU</v>
      </c>
      <c r="K9" s="43" t="str">
        <f>VLOOKUP($A9*100+K$3,Control!$A$13:$K$996,Control!$K$11)</f>
        <v>IBU</v>
      </c>
      <c r="L9" s="43" t="str">
        <f>VLOOKUP($A9*100+L$3,Control!$A$13:$K$996,Control!$K$11)</f>
        <v>IBU</v>
      </c>
      <c r="M9" s="43" t="str">
        <f>VLOOKUP($A9*100+M$3,Control!$A$13:$K$996,Control!$K$11)</f>
        <v>UWFE</v>
      </c>
    </row>
    <row r="10" spans="1:13">
      <c r="A10" s="10">
        <v>1927</v>
      </c>
      <c r="B10" s="43" t="str">
        <f>VLOOKUP($A10*100+B$3,Control!$A$13:$K$996,Control!$K$11)</f>
        <v>UWFE</v>
      </c>
      <c r="C10" s="43" t="str">
        <f>VLOOKUP($A10*100+C$3,Control!$A$13:$K$996,Control!$K$11)</f>
        <v>UWFE</v>
      </c>
      <c r="D10" s="43" t="str">
        <f>VLOOKUP($A10*100+D$3,Control!$A$13:$K$996,Control!$K$11)</f>
        <v>UWFE</v>
      </c>
      <c r="E10" s="43" t="str">
        <f>VLOOKUP($A10*100+E$3,Control!$A$13:$K$996,Control!$K$11)</f>
        <v>UWFE</v>
      </c>
      <c r="F10" s="43" t="str">
        <f>VLOOKUP($A10*100+F$3,Control!$A$13:$K$996,Control!$K$11)</f>
        <v>UWFE</v>
      </c>
      <c r="G10" s="43" t="str">
        <f>VLOOKUP($A10*100+G$3,Control!$A$13:$K$996,Control!$K$11)</f>
        <v>UWFE</v>
      </c>
      <c r="H10" s="43" t="str">
        <f>VLOOKUP($A10*100+H$3,Control!$A$13:$K$996,Control!$K$11)</f>
        <v>UWFE</v>
      </c>
      <c r="I10" s="43" t="str">
        <f>VLOOKUP($A10*100+I$3,Control!$A$13:$K$996,Control!$K$11)</f>
        <v>UWFE</v>
      </c>
      <c r="J10" s="43" t="str">
        <f>VLOOKUP($A10*100+J$3,Control!$A$13:$K$996,Control!$K$11)</f>
        <v>UWFE</v>
      </c>
      <c r="K10" s="43" t="str">
        <f>VLOOKUP($A10*100+K$3,Control!$A$13:$K$996,Control!$K$11)</f>
        <v>IBU</v>
      </c>
      <c r="L10" s="43" t="str">
        <f>VLOOKUP($A10*100+L$3,Control!$A$13:$K$996,Control!$K$11)</f>
        <v>IBU</v>
      </c>
      <c r="M10" s="43" t="str">
        <f>VLOOKUP($A10*100+M$3,Control!$A$13:$K$996,Control!$K$11)</f>
        <v>IBU</v>
      </c>
    </row>
    <row r="11" spans="1:13">
      <c r="A11" s="10">
        <v>1928</v>
      </c>
      <c r="B11" s="43" t="str">
        <f>VLOOKUP($A11*100+B$3,Control!$A$13:$K$996,Control!$K$11)</f>
        <v>UWFE</v>
      </c>
      <c r="C11" s="43" t="str">
        <f>VLOOKUP($A11*100+C$3,Control!$A$13:$K$996,Control!$K$11)</f>
        <v>UWFE</v>
      </c>
      <c r="D11" s="43" t="str">
        <f>VLOOKUP($A11*100+D$3,Control!$A$13:$K$996,Control!$K$11)</f>
        <v>UWFE</v>
      </c>
      <c r="E11" s="43" t="str">
        <f>VLOOKUP($A11*100+E$3,Control!$A$13:$K$996,Control!$K$11)</f>
        <v>UWFE</v>
      </c>
      <c r="F11" s="43" t="str">
        <f>VLOOKUP($A11*100+F$3,Control!$A$13:$K$996,Control!$K$11)</f>
        <v>UWFE</v>
      </c>
      <c r="G11" s="43" t="str">
        <f>VLOOKUP($A11*100+G$3,Control!$A$13:$K$996,Control!$K$11)</f>
        <v>UWFE</v>
      </c>
      <c r="H11" s="43" t="str">
        <f>VLOOKUP($A11*100+H$3,Control!$A$13:$K$996,Control!$K$11)</f>
        <v>UWFE</v>
      </c>
      <c r="I11" s="43" t="str">
        <f>VLOOKUP($A11*100+I$3,Control!$A$13:$K$996,Control!$K$11)</f>
        <v>UWFE</v>
      </c>
      <c r="J11" s="43" t="str">
        <f>VLOOKUP($A11*100+J$3,Control!$A$13:$K$996,Control!$K$11)</f>
        <v>IBU</v>
      </c>
      <c r="K11" s="43" t="str">
        <f>VLOOKUP($A11*100+K$3,Control!$A$13:$K$996,Control!$K$11)</f>
        <v>IBU</v>
      </c>
      <c r="L11" s="43" t="str">
        <f>VLOOKUP($A11*100+L$3,Control!$A$13:$K$996,Control!$K$11)</f>
        <v>IBU</v>
      </c>
      <c r="M11" s="43" t="str">
        <f>VLOOKUP($A11*100+M$3,Control!$A$13:$K$996,Control!$K$11)</f>
        <v>IBU</v>
      </c>
    </row>
    <row r="12" spans="1:13">
      <c r="A12" s="10">
        <v>1929</v>
      </c>
      <c r="B12" s="43" t="str">
        <f>VLOOKUP($A12*100+B$3,Control!$A$13:$K$996,Control!$K$11)</f>
        <v>IBU</v>
      </c>
      <c r="C12" s="43" t="str">
        <f>VLOOKUP($A12*100+C$3,Control!$A$13:$K$996,Control!$K$11)</f>
        <v>UWFE</v>
      </c>
      <c r="D12" s="43" t="str">
        <f>VLOOKUP($A12*100+D$3,Control!$A$13:$K$996,Control!$K$11)</f>
        <v>UWFE</v>
      </c>
      <c r="E12" s="43" t="str">
        <f>VLOOKUP($A12*100+E$3,Control!$A$13:$K$996,Control!$K$11)</f>
        <v>UWFE</v>
      </c>
      <c r="F12" s="43" t="str">
        <f>VLOOKUP($A12*100+F$3,Control!$A$13:$K$996,Control!$K$11)</f>
        <v>UWFE</v>
      </c>
      <c r="G12" s="43" t="str">
        <f>VLOOKUP($A12*100+G$3,Control!$A$13:$K$996,Control!$K$11)</f>
        <v>UWFE</v>
      </c>
      <c r="H12" s="43" t="str">
        <f>VLOOKUP($A12*100+H$3,Control!$A$13:$K$996,Control!$K$11)</f>
        <v>UWFE</v>
      </c>
      <c r="I12" s="43" t="str">
        <f>VLOOKUP($A12*100+I$3,Control!$A$13:$K$996,Control!$K$11)</f>
        <v>UWFE</v>
      </c>
      <c r="J12" s="43" t="str">
        <f>VLOOKUP($A12*100+J$3,Control!$A$13:$K$996,Control!$K$11)</f>
        <v>IBU</v>
      </c>
      <c r="K12" s="43" t="str">
        <f>VLOOKUP($A12*100+K$3,Control!$A$13:$K$996,Control!$K$11)</f>
        <v>IBU</v>
      </c>
      <c r="L12" s="43" t="str">
        <f>VLOOKUP($A12*100+L$3,Control!$A$13:$K$996,Control!$K$11)</f>
        <v>IBU</v>
      </c>
      <c r="M12" s="43" t="str">
        <f>VLOOKUP($A12*100+M$3,Control!$A$13:$K$996,Control!$K$11)</f>
        <v>UWFE</v>
      </c>
    </row>
    <row r="13" spans="1:13">
      <c r="A13" s="10">
        <v>1930</v>
      </c>
      <c r="B13" s="43" t="str">
        <f>VLOOKUP($A13*100+B$3,Control!$A$13:$K$996,Control!$K$11)</f>
        <v>UWFE</v>
      </c>
      <c r="C13" s="43" t="str">
        <f>VLOOKUP($A13*100+C$3,Control!$A$13:$K$996,Control!$K$11)</f>
        <v>IBU</v>
      </c>
      <c r="D13" s="43" t="str">
        <f>VLOOKUP($A13*100+D$3,Control!$A$13:$K$996,Control!$K$11)</f>
        <v>UWFE</v>
      </c>
      <c r="E13" s="43" t="str">
        <f>VLOOKUP($A13*100+E$3,Control!$A$13:$K$996,Control!$K$11)</f>
        <v>UWFE</v>
      </c>
      <c r="F13" s="43" t="str">
        <f>VLOOKUP($A13*100+F$3,Control!$A$13:$K$996,Control!$K$11)</f>
        <v>UWFE</v>
      </c>
      <c r="G13" s="43" t="str">
        <f>VLOOKUP($A13*100+G$3,Control!$A$13:$K$996,Control!$K$11)</f>
        <v>UWFE</v>
      </c>
      <c r="H13" s="43" t="str">
        <f>VLOOKUP($A13*100+H$3,Control!$A$13:$K$996,Control!$K$11)</f>
        <v>UWFE</v>
      </c>
      <c r="I13" s="43" t="str">
        <f>VLOOKUP($A13*100+I$3,Control!$A$13:$K$996,Control!$K$11)</f>
        <v>UWFE</v>
      </c>
      <c r="J13" s="43" t="str">
        <f>VLOOKUP($A13*100+J$3,Control!$A$13:$K$996,Control!$K$11)</f>
        <v>IBU</v>
      </c>
      <c r="K13" s="43" t="str">
        <f>VLOOKUP($A13*100+K$3,Control!$A$13:$K$996,Control!$K$11)</f>
        <v>IBU</v>
      </c>
      <c r="L13" s="43" t="str">
        <f>VLOOKUP($A13*100+L$3,Control!$A$13:$K$996,Control!$K$11)</f>
        <v>IBU</v>
      </c>
      <c r="M13" s="43" t="str">
        <f>VLOOKUP($A13*100+M$3,Control!$A$13:$K$996,Control!$K$11)</f>
        <v>UWFE</v>
      </c>
    </row>
    <row r="14" spans="1:13">
      <c r="A14" s="10">
        <v>1931</v>
      </c>
      <c r="B14" s="43" t="str">
        <f>VLOOKUP($A14*100+B$3,Control!$A$13:$K$996,Control!$K$11)</f>
        <v>UWFE</v>
      </c>
      <c r="C14" s="43" t="str">
        <f>VLOOKUP($A14*100+C$3,Control!$A$13:$K$996,Control!$K$11)</f>
        <v>UWFE</v>
      </c>
      <c r="D14" s="43" t="str">
        <f>VLOOKUP($A14*100+D$3,Control!$A$13:$K$996,Control!$K$11)</f>
        <v>UWFE</v>
      </c>
      <c r="E14" s="43" t="str">
        <f>VLOOKUP($A14*100+E$3,Control!$A$13:$K$996,Control!$K$11)</f>
        <v>UWFE</v>
      </c>
      <c r="F14" s="43" t="str">
        <f>VLOOKUP($A14*100+F$3,Control!$A$13:$K$996,Control!$K$11)</f>
        <v>UWFE</v>
      </c>
      <c r="G14" s="43" t="str">
        <f>VLOOKUP($A14*100+G$3,Control!$A$13:$K$996,Control!$K$11)</f>
        <v>UWFE</v>
      </c>
      <c r="H14" s="43" t="str">
        <f>VLOOKUP($A14*100+H$3,Control!$A$13:$K$996,Control!$K$11)</f>
        <v>IBU</v>
      </c>
      <c r="I14" s="43" t="str">
        <f>VLOOKUP($A14*100+I$3,Control!$A$13:$K$996,Control!$K$11)</f>
        <v>IBU</v>
      </c>
      <c r="J14" s="43" t="str">
        <f>VLOOKUP($A14*100+J$3,Control!$A$13:$K$996,Control!$K$11)</f>
        <v>IBU</v>
      </c>
      <c r="K14" s="43" t="str">
        <f>VLOOKUP($A14*100+K$3,Control!$A$13:$K$996,Control!$K$11)</f>
        <v>IBU</v>
      </c>
      <c r="L14" s="43" t="str">
        <f>VLOOKUP($A14*100+L$3,Control!$A$13:$K$996,Control!$K$11)</f>
        <v>IBU</v>
      </c>
      <c r="M14" s="43" t="str">
        <f>VLOOKUP($A14*100+M$3,Control!$A$13:$K$996,Control!$K$11)</f>
        <v>UWFE</v>
      </c>
    </row>
    <row r="15" spans="1:13">
      <c r="A15" s="10">
        <v>1932</v>
      </c>
      <c r="B15" s="43" t="str">
        <f>VLOOKUP($A15*100+B$3,Control!$A$13:$K$996,Control!$K$11)</f>
        <v>UWFE</v>
      </c>
      <c r="C15" s="43" t="str">
        <f>VLOOKUP($A15*100+C$3,Control!$A$13:$K$996,Control!$K$11)</f>
        <v>UWFE</v>
      </c>
      <c r="D15" s="43" t="str">
        <f>VLOOKUP($A15*100+D$3,Control!$A$13:$K$996,Control!$K$11)</f>
        <v>UWFE</v>
      </c>
      <c r="E15" s="43" t="str">
        <f>VLOOKUP($A15*100+E$3,Control!$A$13:$K$996,Control!$K$11)</f>
        <v>UWFE</v>
      </c>
      <c r="F15" s="43" t="str">
        <f>VLOOKUP($A15*100+F$3,Control!$A$13:$K$996,Control!$K$11)</f>
        <v>UWFE</v>
      </c>
      <c r="G15" s="43" t="str">
        <f>VLOOKUP($A15*100+G$3,Control!$A$13:$K$996,Control!$K$11)</f>
        <v>UWFE</v>
      </c>
      <c r="H15" s="43" t="str">
        <f>VLOOKUP($A15*100+H$3,Control!$A$13:$K$996,Control!$K$11)</f>
        <v>UWFE</v>
      </c>
      <c r="I15" s="43" t="str">
        <f>VLOOKUP($A15*100+I$3,Control!$A$13:$K$996,Control!$K$11)</f>
        <v>UWFE</v>
      </c>
      <c r="J15" s="43" t="str">
        <f>VLOOKUP($A15*100+J$3,Control!$A$13:$K$996,Control!$K$11)</f>
        <v>IBU</v>
      </c>
      <c r="K15" s="43" t="str">
        <f>VLOOKUP($A15*100+K$3,Control!$A$13:$K$996,Control!$K$11)</f>
        <v>IBU</v>
      </c>
      <c r="L15" s="43" t="str">
        <f>VLOOKUP($A15*100+L$3,Control!$A$13:$K$996,Control!$K$11)</f>
        <v>IBU</v>
      </c>
      <c r="M15" s="43" t="str">
        <f>VLOOKUP($A15*100+M$3,Control!$A$13:$K$996,Control!$K$11)</f>
        <v>UWFE</v>
      </c>
    </row>
    <row r="16" spans="1:13">
      <c r="A16" s="10">
        <v>1933</v>
      </c>
      <c r="B16" s="43" t="str">
        <f>VLOOKUP($A16*100+B$3,Control!$A$13:$K$996,Control!$K$11)</f>
        <v>IBU</v>
      </c>
      <c r="C16" s="43" t="str">
        <f>VLOOKUP($A16*100+C$3,Control!$A$13:$K$996,Control!$K$11)</f>
        <v>IBU</v>
      </c>
      <c r="D16" s="43" t="str">
        <f>VLOOKUP($A16*100+D$3,Control!$A$13:$K$996,Control!$K$11)</f>
        <v>UWFE</v>
      </c>
      <c r="E16" s="43" t="str">
        <f>VLOOKUP($A16*100+E$3,Control!$A$13:$K$996,Control!$K$11)</f>
        <v>UWFE</v>
      </c>
      <c r="F16" s="43" t="str">
        <f>VLOOKUP($A16*100+F$3,Control!$A$13:$K$996,Control!$K$11)</f>
        <v>UWFE</v>
      </c>
      <c r="G16" s="43" t="str">
        <f>VLOOKUP($A16*100+G$3,Control!$A$13:$K$996,Control!$K$11)</f>
        <v>UWFE</v>
      </c>
      <c r="H16" s="43" t="str">
        <f>VLOOKUP($A16*100+H$3,Control!$A$13:$K$996,Control!$K$11)</f>
        <v>UWFE</v>
      </c>
      <c r="I16" s="43" t="str">
        <f>VLOOKUP($A16*100+I$3,Control!$A$13:$K$996,Control!$K$11)</f>
        <v>UWFE</v>
      </c>
      <c r="J16" s="43" t="str">
        <f>VLOOKUP($A16*100+J$3,Control!$A$13:$K$996,Control!$K$11)</f>
        <v>IBU</v>
      </c>
      <c r="K16" s="43" t="str">
        <f>VLOOKUP($A16*100+K$3,Control!$A$13:$K$996,Control!$K$11)</f>
        <v>IBU</v>
      </c>
      <c r="L16" s="43" t="str">
        <f>VLOOKUP($A16*100+L$3,Control!$A$13:$K$996,Control!$K$11)</f>
        <v>IBU</v>
      </c>
      <c r="M16" s="43" t="str">
        <f>VLOOKUP($A16*100+M$3,Control!$A$13:$K$996,Control!$K$11)</f>
        <v>UWFE</v>
      </c>
    </row>
    <row r="17" spans="1:13">
      <c r="A17" s="10">
        <v>1934</v>
      </c>
      <c r="B17" s="43" t="str">
        <f>VLOOKUP($A17*100+B$3,Control!$A$13:$K$996,Control!$K$11)</f>
        <v>UWFE</v>
      </c>
      <c r="C17" s="43" t="str">
        <f>VLOOKUP($A17*100+C$3,Control!$A$13:$K$996,Control!$K$11)</f>
        <v>UWFE</v>
      </c>
      <c r="D17" s="43" t="str">
        <f>VLOOKUP($A17*100+D$3,Control!$A$13:$K$996,Control!$K$11)</f>
        <v>UWFE</v>
      </c>
      <c r="E17" s="43" t="str">
        <f>VLOOKUP($A17*100+E$3,Control!$A$13:$K$996,Control!$K$11)</f>
        <v>UWFE</v>
      </c>
      <c r="F17" s="43" t="str">
        <f>VLOOKUP($A17*100+F$3,Control!$A$13:$K$996,Control!$K$11)</f>
        <v>UWFE</v>
      </c>
      <c r="G17" s="43" t="str">
        <f>VLOOKUP($A17*100+G$3,Control!$A$13:$K$996,Control!$K$11)</f>
        <v>UWFE</v>
      </c>
      <c r="H17" s="43" t="str">
        <f>VLOOKUP($A17*100+H$3,Control!$A$13:$K$996,Control!$K$11)</f>
        <v>UWFE</v>
      </c>
      <c r="I17" s="43" t="str">
        <f>VLOOKUP($A17*100+I$3,Control!$A$13:$K$996,Control!$K$11)</f>
        <v>IBU</v>
      </c>
      <c r="J17" s="43" t="str">
        <f>VLOOKUP($A17*100+J$3,Control!$A$13:$K$996,Control!$K$11)</f>
        <v>IBU</v>
      </c>
      <c r="K17" s="43" t="str">
        <f>VLOOKUP($A17*100+K$3,Control!$A$13:$K$996,Control!$K$11)</f>
        <v>IBU</v>
      </c>
      <c r="L17" s="43" t="str">
        <f>VLOOKUP($A17*100+L$3,Control!$A$13:$K$996,Control!$K$11)</f>
        <v>IBU</v>
      </c>
      <c r="M17" s="43" t="str">
        <f>VLOOKUP($A17*100+M$3,Control!$A$13:$K$996,Control!$K$11)</f>
        <v>UWFE</v>
      </c>
    </row>
    <row r="18" spans="1:13">
      <c r="A18" s="10">
        <v>1935</v>
      </c>
      <c r="B18" s="43" t="str">
        <f>VLOOKUP($A18*100+B$3,Control!$A$13:$K$996,Control!$K$11)</f>
        <v>UWFE</v>
      </c>
      <c r="C18" s="43" t="str">
        <f>VLOOKUP($A18*100+C$3,Control!$A$13:$K$996,Control!$K$11)</f>
        <v>UWFE</v>
      </c>
      <c r="D18" s="43" t="str">
        <f>VLOOKUP($A18*100+D$3,Control!$A$13:$K$996,Control!$K$11)</f>
        <v>UWFE</v>
      </c>
      <c r="E18" s="43" t="str">
        <f>VLOOKUP($A18*100+E$3,Control!$A$13:$K$996,Control!$K$11)</f>
        <v>UWFE</v>
      </c>
      <c r="F18" s="43" t="str">
        <f>VLOOKUP($A18*100+F$3,Control!$A$13:$K$996,Control!$K$11)</f>
        <v>UWFE</v>
      </c>
      <c r="G18" s="43" t="str">
        <f>VLOOKUP($A18*100+G$3,Control!$A$13:$K$996,Control!$K$11)</f>
        <v>UWFE</v>
      </c>
      <c r="H18" s="43" t="str">
        <f>VLOOKUP($A18*100+H$3,Control!$A$13:$K$996,Control!$K$11)</f>
        <v>UWFE</v>
      </c>
      <c r="I18" s="43" t="str">
        <f>VLOOKUP($A18*100+I$3,Control!$A$13:$K$996,Control!$K$11)</f>
        <v>UWFE</v>
      </c>
      <c r="J18" s="43" t="str">
        <f>VLOOKUP($A18*100+J$3,Control!$A$13:$K$996,Control!$K$11)</f>
        <v>UWFE</v>
      </c>
      <c r="K18" s="43" t="str">
        <f>VLOOKUP($A18*100+K$3,Control!$A$13:$K$996,Control!$K$11)</f>
        <v>IBU</v>
      </c>
      <c r="L18" s="43" t="str">
        <f>VLOOKUP($A18*100+L$3,Control!$A$13:$K$996,Control!$K$11)</f>
        <v>IBU</v>
      </c>
      <c r="M18" s="43" t="str">
        <f>VLOOKUP($A18*100+M$3,Control!$A$13:$K$996,Control!$K$11)</f>
        <v>UWFE</v>
      </c>
    </row>
    <row r="19" spans="1:13">
      <c r="A19" s="10">
        <v>1936</v>
      </c>
      <c r="B19" s="43" t="str">
        <f>VLOOKUP($A19*100+B$3,Control!$A$13:$K$996,Control!$K$11)</f>
        <v>UWFE</v>
      </c>
      <c r="C19" s="43" t="str">
        <f>VLOOKUP($A19*100+C$3,Control!$A$13:$K$996,Control!$K$11)</f>
        <v>UWFE</v>
      </c>
      <c r="D19" s="43" t="str">
        <f>VLOOKUP($A19*100+D$3,Control!$A$13:$K$996,Control!$K$11)</f>
        <v>UWFE</v>
      </c>
      <c r="E19" s="43" t="str">
        <f>VLOOKUP($A19*100+E$3,Control!$A$13:$K$996,Control!$K$11)</f>
        <v>UWFE</v>
      </c>
      <c r="F19" s="43" t="str">
        <f>VLOOKUP($A19*100+F$3,Control!$A$13:$K$996,Control!$K$11)</f>
        <v>UWFE</v>
      </c>
      <c r="G19" s="43" t="str">
        <f>VLOOKUP($A19*100+G$3,Control!$A$13:$K$996,Control!$K$11)</f>
        <v>UWFE</v>
      </c>
      <c r="H19" s="43" t="str">
        <f>VLOOKUP($A19*100+H$3,Control!$A$13:$K$996,Control!$K$11)</f>
        <v>UWFE</v>
      </c>
      <c r="I19" s="43" t="str">
        <f>VLOOKUP($A19*100+I$3,Control!$A$13:$K$996,Control!$K$11)</f>
        <v>UWFE</v>
      </c>
      <c r="J19" s="43" t="str">
        <f>VLOOKUP($A19*100+J$3,Control!$A$13:$K$996,Control!$K$11)</f>
        <v>UWFE</v>
      </c>
      <c r="K19" s="43" t="str">
        <f>VLOOKUP($A19*100+K$3,Control!$A$13:$K$996,Control!$K$11)</f>
        <v>IBU</v>
      </c>
      <c r="L19" s="43" t="str">
        <f>VLOOKUP($A19*100+L$3,Control!$A$13:$K$996,Control!$K$11)</f>
        <v>IBU</v>
      </c>
      <c r="M19" s="43" t="str">
        <f>VLOOKUP($A19*100+M$3,Control!$A$13:$K$996,Control!$K$11)</f>
        <v>UWFE</v>
      </c>
    </row>
    <row r="20" spans="1:13">
      <c r="A20" s="10">
        <v>1937</v>
      </c>
      <c r="B20" s="43" t="str">
        <f>VLOOKUP($A20*100+B$3,Control!$A$13:$K$996,Control!$K$11)</f>
        <v>UWFE</v>
      </c>
      <c r="C20" s="43" t="str">
        <f>VLOOKUP($A20*100+C$3,Control!$A$13:$K$996,Control!$K$11)</f>
        <v>IBU</v>
      </c>
      <c r="D20" s="43" t="str">
        <f>VLOOKUP($A20*100+D$3,Control!$A$13:$K$996,Control!$K$11)</f>
        <v>UWFE</v>
      </c>
      <c r="E20" s="43" t="str">
        <f>VLOOKUP($A20*100+E$3,Control!$A$13:$K$996,Control!$K$11)</f>
        <v>UWFE</v>
      </c>
      <c r="F20" s="43" t="str">
        <f>VLOOKUP($A20*100+F$3,Control!$A$13:$K$996,Control!$K$11)</f>
        <v>UWFE</v>
      </c>
      <c r="G20" s="43" t="str">
        <f>VLOOKUP($A20*100+G$3,Control!$A$13:$K$996,Control!$K$11)</f>
        <v>UWFE</v>
      </c>
      <c r="H20" s="43" t="str">
        <f>VLOOKUP($A20*100+H$3,Control!$A$13:$K$996,Control!$K$11)</f>
        <v>UWFE</v>
      </c>
      <c r="I20" s="43" t="str">
        <f>VLOOKUP($A20*100+I$3,Control!$A$13:$K$996,Control!$K$11)</f>
        <v>UWFE</v>
      </c>
      <c r="J20" s="43" t="str">
        <f>VLOOKUP($A20*100+J$3,Control!$A$13:$K$996,Control!$K$11)</f>
        <v>UWFE</v>
      </c>
      <c r="K20" s="43" t="str">
        <f>VLOOKUP($A20*100+K$3,Control!$A$13:$K$996,Control!$K$11)</f>
        <v>IBU</v>
      </c>
      <c r="L20" s="43" t="str">
        <f>VLOOKUP($A20*100+L$3,Control!$A$13:$K$996,Control!$K$11)</f>
        <v>IBU</v>
      </c>
      <c r="M20" s="43" t="str">
        <f>VLOOKUP($A20*100+M$3,Control!$A$13:$K$996,Control!$K$11)</f>
        <v>UWFE</v>
      </c>
    </row>
    <row r="21" spans="1:13">
      <c r="A21" s="10">
        <v>1938</v>
      </c>
      <c r="B21" s="43" t="str">
        <f>VLOOKUP($A21*100+B$3,Control!$A$13:$K$996,Control!$K$11)</f>
        <v>UWFE</v>
      </c>
      <c r="C21" s="43" t="str">
        <f>VLOOKUP($A21*100+C$3,Control!$A$13:$K$996,Control!$K$11)</f>
        <v>UWFE</v>
      </c>
      <c r="D21" s="43" t="str">
        <f>VLOOKUP($A21*100+D$3,Control!$A$13:$K$996,Control!$K$11)</f>
        <v>UWFE</v>
      </c>
      <c r="E21" s="43" t="str">
        <f>VLOOKUP($A21*100+E$3,Control!$A$13:$K$996,Control!$K$11)</f>
        <v>UWFE</v>
      </c>
      <c r="F21" s="43" t="str">
        <f>VLOOKUP($A21*100+F$3,Control!$A$13:$K$996,Control!$K$11)</f>
        <v>UWFE</v>
      </c>
      <c r="G21" s="43" t="str">
        <f>VLOOKUP($A21*100+G$3,Control!$A$13:$K$996,Control!$K$11)</f>
        <v>UWFE</v>
      </c>
      <c r="H21" s="43" t="str">
        <f>VLOOKUP($A21*100+H$3,Control!$A$13:$K$996,Control!$K$11)</f>
        <v>UWFE</v>
      </c>
      <c r="I21" s="43" t="str">
        <f>VLOOKUP($A21*100+I$3,Control!$A$13:$K$996,Control!$K$11)</f>
        <v>UWFE</v>
      </c>
      <c r="J21" s="43" t="str">
        <f>VLOOKUP($A21*100+J$3,Control!$A$13:$K$996,Control!$K$11)</f>
        <v>UWFE</v>
      </c>
      <c r="K21" s="43" t="str">
        <f>VLOOKUP($A21*100+K$3,Control!$A$13:$K$996,Control!$K$11)</f>
        <v>UWFE</v>
      </c>
      <c r="L21" s="43" t="str">
        <f>VLOOKUP($A21*100+L$3,Control!$A$13:$K$996,Control!$K$11)</f>
        <v>UWFE</v>
      </c>
      <c r="M21" s="43" t="str">
        <f>VLOOKUP($A21*100+M$3,Control!$A$13:$K$996,Control!$K$11)</f>
        <v>IBU</v>
      </c>
    </row>
    <row r="22" spans="1:13">
      <c r="A22" s="10">
        <v>1939</v>
      </c>
      <c r="B22" s="43" t="str">
        <f>VLOOKUP($A22*100+B$3,Control!$A$13:$K$996,Control!$K$11)</f>
        <v>UWFE</v>
      </c>
      <c r="C22" s="43" t="str">
        <f>VLOOKUP($A22*100+C$3,Control!$A$13:$K$996,Control!$K$11)</f>
        <v>IBU</v>
      </c>
      <c r="D22" s="43" t="str">
        <f>VLOOKUP($A22*100+D$3,Control!$A$13:$K$996,Control!$K$11)</f>
        <v>UWFE</v>
      </c>
      <c r="E22" s="43" t="str">
        <f>VLOOKUP($A22*100+E$3,Control!$A$13:$K$996,Control!$K$11)</f>
        <v>UWFE</v>
      </c>
      <c r="F22" s="43" t="str">
        <f>VLOOKUP($A22*100+F$3,Control!$A$13:$K$996,Control!$K$11)</f>
        <v>UWFE</v>
      </c>
      <c r="G22" s="43" t="str">
        <f>VLOOKUP($A22*100+G$3,Control!$A$13:$K$996,Control!$K$11)</f>
        <v>UWFE</v>
      </c>
      <c r="H22" s="43" t="str">
        <f>VLOOKUP($A22*100+H$3,Control!$A$13:$K$996,Control!$K$11)</f>
        <v>UWFE</v>
      </c>
      <c r="I22" s="43" t="str">
        <f>VLOOKUP($A22*100+I$3,Control!$A$13:$K$996,Control!$K$11)</f>
        <v>IBU</v>
      </c>
      <c r="J22" s="43" t="str">
        <f>VLOOKUP($A22*100+J$3,Control!$A$13:$K$996,Control!$K$11)</f>
        <v>IBU</v>
      </c>
      <c r="K22" s="43" t="str">
        <f>VLOOKUP($A22*100+K$3,Control!$A$13:$K$996,Control!$K$11)</f>
        <v>IBU</v>
      </c>
      <c r="L22" s="43" t="str">
        <f>VLOOKUP($A22*100+L$3,Control!$A$13:$K$996,Control!$K$11)</f>
        <v>IBU</v>
      </c>
      <c r="M22" s="43" t="str">
        <f>VLOOKUP($A22*100+M$3,Control!$A$13:$K$996,Control!$K$11)</f>
        <v>UWFE</v>
      </c>
    </row>
    <row r="23" spans="1:13">
      <c r="A23" s="10">
        <v>1940</v>
      </c>
      <c r="B23" s="43" t="str">
        <f>VLOOKUP($A23*100+B$3,Control!$A$13:$K$996,Control!$K$11)</f>
        <v>UWFE</v>
      </c>
      <c r="C23" s="43" t="str">
        <f>VLOOKUP($A23*100+C$3,Control!$A$13:$K$996,Control!$K$11)</f>
        <v>IBU</v>
      </c>
      <c r="D23" s="43" t="str">
        <f>VLOOKUP($A23*100+D$3,Control!$A$13:$K$996,Control!$K$11)</f>
        <v>UWFE</v>
      </c>
      <c r="E23" s="43" t="str">
        <f>VLOOKUP($A23*100+E$3,Control!$A$13:$K$996,Control!$K$11)</f>
        <v>UWFE</v>
      </c>
      <c r="F23" s="43" t="str">
        <f>VLOOKUP($A23*100+F$3,Control!$A$13:$K$996,Control!$K$11)</f>
        <v>UWFE</v>
      </c>
      <c r="G23" s="43" t="str">
        <f>VLOOKUP($A23*100+G$3,Control!$A$13:$K$996,Control!$K$11)</f>
        <v>UWFE</v>
      </c>
      <c r="H23" s="43" t="str">
        <f>VLOOKUP($A23*100+H$3,Control!$A$13:$K$996,Control!$K$11)</f>
        <v>UWFE</v>
      </c>
      <c r="I23" s="43" t="str">
        <f>VLOOKUP($A23*100+I$3,Control!$A$13:$K$996,Control!$K$11)</f>
        <v>UWFE</v>
      </c>
      <c r="J23" s="43" t="str">
        <f>VLOOKUP($A23*100+J$3,Control!$A$13:$K$996,Control!$K$11)</f>
        <v>IBU</v>
      </c>
      <c r="K23" s="43" t="str">
        <f>VLOOKUP($A23*100+K$3,Control!$A$13:$K$996,Control!$K$11)</f>
        <v>IBU</v>
      </c>
      <c r="L23" s="43" t="str">
        <f>VLOOKUP($A23*100+L$3,Control!$A$13:$K$996,Control!$K$11)</f>
        <v>IBU</v>
      </c>
      <c r="M23" s="43" t="str">
        <f>VLOOKUP($A23*100+M$3,Control!$A$13:$K$996,Control!$K$11)</f>
        <v>IBU</v>
      </c>
    </row>
    <row r="24" spans="1:13">
      <c r="A24" s="10">
        <v>1941</v>
      </c>
      <c r="B24" s="43" t="str">
        <f>VLOOKUP($A24*100+B$3,Control!$A$13:$K$996,Control!$K$11)</f>
        <v>UWFE</v>
      </c>
      <c r="C24" s="43" t="str">
        <f>VLOOKUP($A24*100+C$3,Control!$A$13:$K$996,Control!$K$11)</f>
        <v>UWFE</v>
      </c>
      <c r="D24" s="43" t="str">
        <f>VLOOKUP($A24*100+D$3,Control!$A$13:$K$996,Control!$K$11)</f>
        <v>UWFE</v>
      </c>
      <c r="E24" s="43" t="str">
        <f>VLOOKUP($A24*100+E$3,Control!$A$13:$K$996,Control!$K$11)</f>
        <v>UWFE</v>
      </c>
      <c r="F24" s="43" t="str">
        <f>VLOOKUP($A24*100+F$3,Control!$A$13:$K$996,Control!$K$11)</f>
        <v>UWFE</v>
      </c>
      <c r="G24" s="43" t="str">
        <f>VLOOKUP($A24*100+G$3,Control!$A$13:$K$996,Control!$K$11)</f>
        <v>UWFE</v>
      </c>
      <c r="H24" s="43" t="str">
        <f>VLOOKUP($A24*100+H$3,Control!$A$13:$K$996,Control!$K$11)</f>
        <v>UWFE</v>
      </c>
      <c r="I24" s="43" t="str">
        <f>VLOOKUP($A24*100+I$3,Control!$A$13:$K$996,Control!$K$11)</f>
        <v>UWFE</v>
      </c>
      <c r="J24" s="43" t="str">
        <f>VLOOKUP($A24*100+J$3,Control!$A$13:$K$996,Control!$K$11)</f>
        <v>UWFE</v>
      </c>
      <c r="K24" s="43" t="str">
        <f>VLOOKUP($A24*100+K$3,Control!$A$13:$K$996,Control!$K$11)</f>
        <v>UWFE</v>
      </c>
      <c r="L24" s="43" t="str">
        <f>VLOOKUP($A24*100+L$3,Control!$A$13:$K$996,Control!$K$11)</f>
        <v>UWFE</v>
      </c>
      <c r="M24" s="43" t="str">
        <f>VLOOKUP($A24*100+M$3,Control!$A$13:$K$996,Control!$K$11)</f>
        <v>IBU</v>
      </c>
    </row>
    <row r="25" spans="1:13">
      <c r="A25" s="10">
        <v>1942</v>
      </c>
      <c r="B25" s="43" t="str">
        <f>VLOOKUP($A25*100+B$3,Control!$A$13:$K$996,Control!$K$11)</f>
        <v>UWFE</v>
      </c>
      <c r="C25" s="43" t="str">
        <f>VLOOKUP($A25*100+C$3,Control!$A$13:$K$996,Control!$K$11)</f>
        <v>UWFE</v>
      </c>
      <c r="D25" s="43" t="str">
        <f>VLOOKUP($A25*100+D$3,Control!$A$13:$K$996,Control!$K$11)</f>
        <v>UWFE</v>
      </c>
      <c r="E25" s="43" t="str">
        <f>VLOOKUP($A25*100+E$3,Control!$A$13:$K$996,Control!$K$11)</f>
        <v>UWFE</v>
      </c>
      <c r="F25" s="43" t="str">
        <f>VLOOKUP($A25*100+F$3,Control!$A$13:$K$996,Control!$K$11)</f>
        <v>UWFE</v>
      </c>
      <c r="G25" s="43" t="str">
        <f>VLOOKUP($A25*100+G$3,Control!$A$13:$K$996,Control!$K$11)</f>
        <v>UWFE</v>
      </c>
      <c r="H25" s="43" t="str">
        <f>VLOOKUP($A25*100+H$3,Control!$A$13:$K$996,Control!$K$11)</f>
        <v>UWFE</v>
      </c>
      <c r="I25" s="43" t="str">
        <f>VLOOKUP($A25*100+I$3,Control!$A$13:$K$996,Control!$K$11)</f>
        <v>UWFE</v>
      </c>
      <c r="J25" s="43" t="str">
        <f>VLOOKUP($A25*100+J$3,Control!$A$13:$K$996,Control!$K$11)</f>
        <v>UWFE</v>
      </c>
      <c r="K25" s="43" t="str">
        <f>VLOOKUP($A25*100+K$3,Control!$A$13:$K$996,Control!$K$11)</f>
        <v>UWFE</v>
      </c>
      <c r="L25" s="43" t="str">
        <f>VLOOKUP($A25*100+L$3,Control!$A$13:$K$996,Control!$K$11)</f>
        <v>UWFE</v>
      </c>
      <c r="M25" s="43" t="str">
        <f>VLOOKUP($A25*100+M$3,Control!$A$13:$K$996,Control!$K$11)</f>
        <v>IBU</v>
      </c>
    </row>
    <row r="26" spans="1:13">
      <c r="A26" s="10">
        <v>1943</v>
      </c>
      <c r="B26" s="43" t="str">
        <f>VLOOKUP($A26*100+B$3,Control!$A$13:$K$996,Control!$K$11)</f>
        <v>UWFE</v>
      </c>
      <c r="C26" s="43" t="str">
        <f>VLOOKUP($A26*100+C$3,Control!$A$13:$K$996,Control!$K$11)</f>
        <v>UWFE</v>
      </c>
      <c r="D26" s="43" t="str">
        <f>VLOOKUP($A26*100+D$3,Control!$A$13:$K$996,Control!$K$11)</f>
        <v>UWFE</v>
      </c>
      <c r="E26" s="43" t="str">
        <f>VLOOKUP($A26*100+E$3,Control!$A$13:$K$996,Control!$K$11)</f>
        <v>UWFE</v>
      </c>
      <c r="F26" s="43" t="str">
        <f>VLOOKUP($A26*100+F$3,Control!$A$13:$K$996,Control!$K$11)</f>
        <v>UWFE</v>
      </c>
      <c r="G26" s="43" t="str">
        <f>VLOOKUP($A26*100+G$3,Control!$A$13:$K$996,Control!$K$11)</f>
        <v>UWFE</v>
      </c>
      <c r="H26" s="43" t="str">
        <f>VLOOKUP($A26*100+H$3,Control!$A$13:$K$996,Control!$K$11)</f>
        <v>UWFE</v>
      </c>
      <c r="I26" s="43" t="str">
        <f>VLOOKUP($A26*100+I$3,Control!$A$13:$K$996,Control!$K$11)</f>
        <v>UWFE</v>
      </c>
      <c r="J26" s="43" t="str">
        <f>VLOOKUP($A26*100+J$3,Control!$A$13:$K$996,Control!$K$11)</f>
        <v>UWFE</v>
      </c>
      <c r="K26" s="43" t="str">
        <f>VLOOKUP($A26*100+K$3,Control!$A$13:$K$996,Control!$K$11)</f>
        <v>IBU</v>
      </c>
      <c r="L26" s="43" t="str">
        <f>VLOOKUP($A26*100+L$3,Control!$A$13:$K$996,Control!$K$11)</f>
        <v>IBU</v>
      </c>
      <c r="M26" s="43" t="str">
        <f>VLOOKUP($A26*100+M$3,Control!$A$13:$K$996,Control!$K$11)</f>
        <v>IBU</v>
      </c>
    </row>
    <row r="27" spans="1:13">
      <c r="A27" s="10">
        <v>1944</v>
      </c>
      <c r="B27" s="43" t="str">
        <f>VLOOKUP($A27*100+B$3,Control!$A$13:$K$996,Control!$K$11)</f>
        <v>IBU</v>
      </c>
      <c r="C27" s="43" t="str">
        <f>VLOOKUP($A27*100+C$3,Control!$A$13:$K$996,Control!$K$11)</f>
        <v>IBU</v>
      </c>
      <c r="D27" s="43" t="str">
        <f>VLOOKUP($A27*100+D$3,Control!$A$13:$K$996,Control!$K$11)</f>
        <v>UWFE</v>
      </c>
      <c r="E27" s="43" t="str">
        <f>VLOOKUP($A27*100+E$3,Control!$A$13:$K$996,Control!$K$11)</f>
        <v>UWFE</v>
      </c>
      <c r="F27" s="43" t="str">
        <f>VLOOKUP($A27*100+F$3,Control!$A$13:$K$996,Control!$K$11)</f>
        <v>UWFE</v>
      </c>
      <c r="G27" s="43" t="str">
        <f>VLOOKUP($A27*100+G$3,Control!$A$13:$K$996,Control!$K$11)</f>
        <v>UWFE</v>
      </c>
      <c r="H27" s="43" t="str">
        <f>VLOOKUP($A27*100+H$3,Control!$A$13:$K$996,Control!$K$11)</f>
        <v>UWFE</v>
      </c>
      <c r="I27" s="43" t="str">
        <f>VLOOKUP($A27*100+I$3,Control!$A$13:$K$996,Control!$K$11)</f>
        <v>UWFE</v>
      </c>
      <c r="J27" s="43" t="str">
        <f>VLOOKUP($A27*100+J$3,Control!$A$13:$K$996,Control!$K$11)</f>
        <v>IBU</v>
      </c>
      <c r="K27" s="43" t="str">
        <f>VLOOKUP($A27*100+K$3,Control!$A$13:$K$996,Control!$K$11)</f>
        <v>IBU</v>
      </c>
      <c r="L27" s="43" t="str">
        <f>VLOOKUP($A27*100+L$3,Control!$A$13:$K$996,Control!$K$11)</f>
        <v>IBU</v>
      </c>
      <c r="M27" s="43" t="str">
        <f>VLOOKUP($A27*100+M$3,Control!$A$13:$K$996,Control!$K$11)</f>
        <v>UWFE</v>
      </c>
    </row>
    <row r="28" spans="1:13">
      <c r="A28" s="10">
        <v>1945</v>
      </c>
      <c r="B28" s="43" t="str">
        <f>VLOOKUP($A28*100+B$3,Control!$A$13:$K$996,Control!$K$11)</f>
        <v>UWFE</v>
      </c>
      <c r="C28" s="43" t="str">
        <f>VLOOKUP($A28*100+C$3,Control!$A$13:$K$996,Control!$K$11)</f>
        <v>UWFE</v>
      </c>
      <c r="D28" s="43" t="str">
        <f>VLOOKUP($A28*100+D$3,Control!$A$13:$K$996,Control!$K$11)</f>
        <v>UWFE</v>
      </c>
      <c r="E28" s="43" t="str">
        <f>VLOOKUP($A28*100+E$3,Control!$A$13:$K$996,Control!$K$11)</f>
        <v>UWFE</v>
      </c>
      <c r="F28" s="43" t="str">
        <f>VLOOKUP($A28*100+F$3,Control!$A$13:$K$996,Control!$K$11)</f>
        <v>UWFE</v>
      </c>
      <c r="G28" s="43" t="str">
        <f>VLOOKUP($A28*100+G$3,Control!$A$13:$K$996,Control!$K$11)</f>
        <v>UWFE</v>
      </c>
      <c r="H28" s="43" t="str">
        <f>VLOOKUP($A28*100+H$3,Control!$A$13:$K$996,Control!$K$11)</f>
        <v>UWFE</v>
      </c>
      <c r="I28" s="43" t="str">
        <f>VLOOKUP($A28*100+I$3,Control!$A$13:$K$996,Control!$K$11)</f>
        <v>UWFE</v>
      </c>
      <c r="J28" s="43" t="str">
        <f>VLOOKUP($A28*100+J$3,Control!$A$13:$K$996,Control!$K$11)</f>
        <v>UWFE</v>
      </c>
      <c r="K28" s="43" t="str">
        <f>VLOOKUP($A28*100+K$3,Control!$A$13:$K$996,Control!$K$11)</f>
        <v>IBU</v>
      </c>
      <c r="L28" s="43" t="str">
        <f>VLOOKUP($A28*100+L$3,Control!$A$13:$K$996,Control!$K$11)</f>
        <v>IBU</v>
      </c>
      <c r="M28" s="43" t="str">
        <f>VLOOKUP($A28*100+M$3,Control!$A$13:$K$996,Control!$K$11)</f>
        <v>UWFE</v>
      </c>
    </row>
    <row r="29" spans="1:13">
      <c r="A29" s="10">
        <v>1946</v>
      </c>
      <c r="B29" s="43" t="str">
        <f>VLOOKUP($A29*100+B$3,Control!$A$13:$K$996,Control!$K$11)</f>
        <v>UWFE</v>
      </c>
      <c r="C29" s="43" t="str">
        <f>VLOOKUP($A29*100+C$3,Control!$A$13:$K$996,Control!$K$11)</f>
        <v>UWFE</v>
      </c>
      <c r="D29" s="43" t="str">
        <f>VLOOKUP($A29*100+D$3,Control!$A$13:$K$996,Control!$K$11)</f>
        <v>UWFE</v>
      </c>
      <c r="E29" s="43" t="str">
        <f>VLOOKUP($A29*100+E$3,Control!$A$13:$K$996,Control!$K$11)</f>
        <v>UWFE</v>
      </c>
      <c r="F29" s="43" t="str">
        <f>VLOOKUP($A29*100+F$3,Control!$A$13:$K$996,Control!$K$11)</f>
        <v>UWFE</v>
      </c>
      <c r="G29" s="43" t="str">
        <f>VLOOKUP($A29*100+G$3,Control!$A$13:$K$996,Control!$K$11)</f>
        <v>UWFE</v>
      </c>
      <c r="H29" s="43" t="str">
        <f>VLOOKUP($A29*100+H$3,Control!$A$13:$K$996,Control!$K$11)</f>
        <v>UWFE</v>
      </c>
      <c r="I29" s="43" t="str">
        <f>VLOOKUP($A29*100+I$3,Control!$A$13:$K$996,Control!$K$11)</f>
        <v>UWFE</v>
      </c>
      <c r="J29" s="43" t="str">
        <f>VLOOKUP($A29*100+J$3,Control!$A$13:$K$996,Control!$K$11)</f>
        <v>IBU</v>
      </c>
      <c r="K29" s="43" t="str">
        <f>VLOOKUP($A29*100+K$3,Control!$A$13:$K$996,Control!$K$11)</f>
        <v>IBU</v>
      </c>
      <c r="L29" s="43" t="str">
        <f>VLOOKUP($A29*100+L$3,Control!$A$13:$K$996,Control!$K$11)</f>
        <v>IBU</v>
      </c>
      <c r="M29" s="43" t="str">
        <f>VLOOKUP($A29*100+M$3,Control!$A$13:$K$996,Control!$K$11)</f>
        <v>UWFE</v>
      </c>
    </row>
    <row r="30" spans="1:13">
      <c r="A30" s="10">
        <v>1947</v>
      </c>
      <c r="B30" s="43" t="str">
        <f>VLOOKUP($A30*100+B$3,Control!$A$13:$K$996,Control!$K$11)</f>
        <v>UWFE</v>
      </c>
      <c r="C30" s="43" t="str">
        <f>VLOOKUP($A30*100+C$3,Control!$A$13:$K$996,Control!$K$11)</f>
        <v>UWFE</v>
      </c>
      <c r="D30" s="43" t="str">
        <f>VLOOKUP($A30*100+D$3,Control!$A$13:$K$996,Control!$K$11)</f>
        <v>UWFE</v>
      </c>
      <c r="E30" s="43" t="str">
        <f>VLOOKUP($A30*100+E$3,Control!$A$13:$K$996,Control!$K$11)</f>
        <v>UWFE</v>
      </c>
      <c r="F30" s="43" t="str">
        <f>VLOOKUP($A30*100+F$3,Control!$A$13:$K$996,Control!$K$11)</f>
        <v>UWFE</v>
      </c>
      <c r="G30" s="43" t="str">
        <f>VLOOKUP($A30*100+G$3,Control!$A$13:$K$996,Control!$K$11)</f>
        <v>UWFE</v>
      </c>
      <c r="H30" s="43" t="str">
        <f>VLOOKUP($A30*100+H$3,Control!$A$13:$K$996,Control!$K$11)</f>
        <v>UWFE</v>
      </c>
      <c r="I30" s="43" t="str">
        <f>VLOOKUP($A30*100+I$3,Control!$A$13:$K$996,Control!$K$11)</f>
        <v>IBU</v>
      </c>
      <c r="J30" s="43" t="str">
        <f>VLOOKUP($A30*100+J$3,Control!$A$13:$K$996,Control!$K$11)</f>
        <v>IBU</v>
      </c>
      <c r="K30" s="43" t="str">
        <f>VLOOKUP($A30*100+K$3,Control!$A$13:$K$996,Control!$K$11)</f>
        <v>IBU</v>
      </c>
      <c r="L30" s="43" t="str">
        <f>VLOOKUP($A30*100+L$3,Control!$A$13:$K$996,Control!$K$11)</f>
        <v>IBU</v>
      </c>
      <c r="M30" s="43" t="str">
        <f>VLOOKUP($A30*100+M$3,Control!$A$13:$K$996,Control!$K$11)</f>
        <v>UWFE</v>
      </c>
    </row>
    <row r="31" spans="1:13">
      <c r="A31" s="10">
        <v>1948</v>
      </c>
      <c r="B31" s="43" t="str">
        <f>VLOOKUP($A31*100+B$3,Control!$A$13:$K$996,Control!$K$11)</f>
        <v>UWFE</v>
      </c>
      <c r="C31" s="43" t="str">
        <f>VLOOKUP($A31*100+C$3,Control!$A$13:$K$996,Control!$K$11)</f>
        <v>UWFE</v>
      </c>
      <c r="D31" s="43" t="str">
        <f>VLOOKUP($A31*100+D$3,Control!$A$13:$K$996,Control!$K$11)</f>
        <v>UWFE</v>
      </c>
      <c r="E31" s="43" t="str">
        <f>VLOOKUP($A31*100+E$3,Control!$A$13:$K$996,Control!$K$11)</f>
        <v>UWFE</v>
      </c>
      <c r="F31" s="43" t="str">
        <f>VLOOKUP($A31*100+F$3,Control!$A$13:$K$996,Control!$K$11)</f>
        <v>UWFE</v>
      </c>
      <c r="G31" s="43" t="str">
        <f>VLOOKUP($A31*100+G$3,Control!$A$13:$K$996,Control!$K$11)</f>
        <v>UWFE</v>
      </c>
      <c r="H31" s="43" t="str">
        <f>VLOOKUP($A31*100+H$3,Control!$A$13:$K$996,Control!$K$11)</f>
        <v>UWFE</v>
      </c>
      <c r="I31" s="43" t="str">
        <f>VLOOKUP($A31*100+I$3,Control!$A$13:$K$996,Control!$K$11)</f>
        <v>UWFE</v>
      </c>
      <c r="J31" s="43" t="str">
        <f>VLOOKUP($A31*100+J$3,Control!$A$13:$K$996,Control!$K$11)</f>
        <v>UWFE</v>
      </c>
      <c r="K31" s="43" t="str">
        <f>VLOOKUP($A31*100+K$3,Control!$A$13:$K$996,Control!$K$11)</f>
        <v>IBU</v>
      </c>
      <c r="L31" s="43" t="str">
        <f>VLOOKUP($A31*100+L$3,Control!$A$13:$K$996,Control!$K$11)</f>
        <v>IBU</v>
      </c>
      <c r="M31" s="43" t="str">
        <f>VLOOKUP($A31*100+M$3,Control!$A$13:$K$996,Control!$K$11)</f>
        <v>UWFE</v>
      </c>
    </row>
    <row r="32" spans="1:13">
      <c r="A32" s="10">
        <v>1949</v>
      </c>
      <c r="B32" s="43" t="str">
        <f>VLOOKUP($A32*100+B$3,Control!$A$13:$K$996,Control!$K$11)</f>
        <v>UWFE</v>
      </c>
      <c r="C32" s="43" t="str">
        <f>VLOOKUP($A32*100+C$3,Control!$A$13:$K$996,Control!$K$11)</f>
        <v>UWFE</v>
      </c>
      <c r="D32" s="43" t="str">
        <f>VLOOKUP($A32*100+D$3,Control!$A$13:$K$996,Control!$K$11)</f>
        <v>UWFE</v>
      </c>
      <c r="E32" s="43" t="str">
        <f>VLOOKUP($A32*100+E$3,Control!$A$13:$K$996,Control!$K$11)</f>
        <v>UWFE</v>
      </c>
      <c r="F32" s="43" t="str">
        <f>VLOOKUP($A32*100+F$3,Control!$A$13:$K$996,Control!$K$11)</f>
        <v>UWFE</v>
      </c>
      <c r="G32" s="43" t="str">
        <f>VLOOKUP($A32*100+G$3,Control!$A$13:$K$996,Control!$K$11)</f>
        <v>UWFE</v>
      </c>
      <c r="H32" s="43" t="str">
        <f>VLOOKUP($A32*100+H$3,Control!$A$13:$K$996,Control!$K$11)</f>
        <v>UWFE</v>
      </c>
      <c r="I32" s="43" t="str">
        <f>VLOOKUP($A32*100+I$3,Control!$A$13:$K$996,Control!$K$11)</f>
        <v>UWFE</v>
      </c>
      <c r="J32" s="43" t="str">
        <f>VLOOKUP($A32*100+J$3,Control!$A$13:$K$996,Control!$K$11)</f>
        <v>IBU</v>
      </c>
      <c r="K32" s="43" t="str">
        <f>VLOOKUP($A32*100+K$3,Control!$A$13:$K$996,Control!$K$11)</f>
        <v>IBU</v>
      </c>
      <c r="L32" s="43" t="str">
        <f>VLOOKUP($A32*100+L$3,Control!$A$13:$K$996,Control!$K$11)</f>
        <v>IBU</v>
      </c>
      <c r="M32" s="43" t="str">
        <f>VLOOKUP($A32*100+M$3,Control!$A$13:$K$996,Control!$K$11)</f>
        <v>UWFE</v>
      </c>
    </row>
    <row r="33" spans="1:13">
      <c r="A33" s="10">
        <v>1950</v>
      </c>
      <c r="B33" s="43" t="str">
        <f>VLOOKUP($A33*100+B$3,Control!$A$13:$K$996,Control!$K$11)</f>
        <v>UWFE</v>
      </c>
      <c r="C33" s="43" t="str">
        <f>VLOOKUP($A33*100+C$3,Control!$A$13:$K$996,Control!$K$11)</f>
        <v>UWFE</v>
      </c>
      <c r="D33" s="43" t="str">
        <f>VLOOKUP($A33*100+D$3,Control!$A$13:$K$996,Control!$K$11)</f>
        <v>UWFE</v>
      </c>
      <c r="E33" s="43" t="str">
        <f>VLOOKUP($A33*100+E$3,Control!$A$13:$K$996,Control!$K$11)</f>
        <v>UWFE</v>
      </c>
      <c r="F33" s="43" t="str">
        <f>VLOOKUP($A33*100+F$3,Control!$A$13:$K$996,Control!$K$11)</f>
        <v>UWFE</v>
      </c>
      <c r="G33" s="43" t="str">
        <f>VLOOKUP($A33*100+G$3,Control!$A$13:$K$996,Control!$K$11)</f>
        <v>UWFE</v>
      </c>
      <c r="H33" s="43" t="str">
        <f>VLOOKUP($A33*100+H$3,Control!$A$13:$K$996,Control!$K$11)</f>
        <v>UWFE</v>
      </c>
      <c r="I33" s="43" t="str">
        <f>VLOOKUP($A33*100+I$3,Control!$A$13:$K$996,Control!$K$11)</f>
        <v>UWFE</v>
      </c>
      <c r="J33" s="43" t="str">
        <f>VLOOKUP($A33*100+J$3,Control!$A$13:$K$996,Control!$K$11)</f>
        <v>UWFE</v>
      </c>
      <c r="K33" s="43" t="str">
        <f>VLOOKUP($A33*100+K$3,Control!$A$13:$K$996,Control!$K$11)</f>
        <v>IBU</v>
      </c>
      <c r="L33" s="43" t="str">
        <f>VLOOKUP($A33*100+L$3,Control!$A$13:$K$996,Control!$K$11)</f>
        <v>IBU</v>
      </c>
      <c r="M33" s="43" t="str">
        <f>VLOOKUP($A33*100+M$3,Control!$A$13:$K$996,Control!$K$11)</f>
        <v>UWFE</v>
      </c>
    </row>
    <row r="34" spans="1:13">
      <c r="A34" s="10">
        <v>1951</v>
      </c>
      <c r="B34" s="43" t="str">
        <f>VLOOKUP($A34*100+B$3,Control!$A$13:$K$996,Control!$K$11)</f>
        <v>UWFE</v>
      </c>
      <c r="C34" s="43" t="str">
        <f>VLOOKUP($A34*100+C$3,Control!$A$13:$K$996,Control!$K$11)</f>
        <v>UWFE</v>
      </c>
      <c r="D34" s="43" t="str">
        <f>VLOOKUP($A34*100+D$3,Control!$A$13:$K$996,Control!$K$11)</f>
        <v>UWFE</v>
      </c>
      <c r="E34" s="43" t="str">
        <f>VLOOKUP($A34*100+E$3,Control!$A$13:$K$996,Control!$K$11)</f>
        <v>UWFE</v>
      </c>
      <c r="F34" s="43" t="str">
        <f>VLOOKUP($A34*100+F$3,Control!$A$13:$K$996,Control!$K$11)</f>
        <v>UWFE</v>
      </c>
      <c r="G34" s="43" t="str">
        <f>VLOOKUP($A34*100+G$3,Control!$A$13:$K$996,Control!$K$11)</f>
        <v>UWFE</v>
      </c>
      <c r="H34" s="43" t="str">
        <f>VLOOKUP($A34*100+H$3,Control!$A$13:$K$996,Control!$K$11)</f>
        <v>UWFE</v>
      </c>
      <c r="I34" s="43" t="str">
        <f>VLOOKUP($A34*100+I$3,Control!$A$13:$K$996,Control!$K$11)</f>
        <v>UWFE</v>
      </c>
      <c r="J34" s="43" t="str">
        <f>VLOOKUP($A34*100+J$3,Control!$A$13:$K$996,Control!$K$11)</f>
        <v>IBU</v>
      </c>
      <c r="K34" s="43" t="str">
        <f>VLOOKUP($A34*100+K$3,Control!$A$13:$K$996,Control!$K$11)</f>
        <v>IBU</v>
      </c>
      <c r="L34" s="43" t="str">
        <f>VLOOKUP($A34*100+L$3,Control!$A$13:$K$996,Control!$K$11)</f>
        <v>IBU</v>
      </c>
      <c r="M34" s="43" t="str">
        <f>VLOOKUP($A34*100+M$3,Control!$A$13:$K$996,Control!$K$11)</f>
        <v>IBU</v>
      </c>
    </row>
    <row r="35" spans="1:13">
      <c r="A35" s="10">
        <v>1952</v>
      </c>
      <c r="B35" s="43" t="str">
        <f>VLOOKUP($A35*100+B$3,Control!$A$13:$K$996,Control!$K$11)</f>
        <v>UWFE</v>
      </c>
      <c r="C35" s="43" t="str">
        <f>VLOOKUP($A35*100+C$3,Control!$A$13:$K$996,Control!$K$11)</f>
        <v>UWFE</v>
      </c>
      <c r="D35" s="43" t="str">
        <f>VLOOKUP($A35*100+D$3,Control!$A$13:$K$996,Control!$K$11)</f>
        <v>UWFE</v>
      </c>
      <c r="E35" s="43" t="str">
        <f>VLOOKUP($A35*100+E$3,Control!$A$13:$K$996,Control!$K$11)</f>
        <v>UWFE</v>
      </c>
      <c r="F35" s="43" t="str">
        <f>VLOOKUP($A35*100+F$3,Control!$A$13:$K$996,Control!$K$11)</f>
        <v>UWFE</v>
      </c>
      <c r="G35" s="43" t="str">
        <f>VLOOKUP($A35*100+G$3,Control!$A$13:$K$996,Control!$K$11)</f>
        <v>UWFE</v>
      </c>
      <c r="H35" s="43" t="str">
        <f>VLOOKUP($A35*100+H$3,Control!$A$13:$K$996,Control!$K$11)</f>
        <v>UWFE</v>
      </c>
      <c r="I35" s="43" t="str">
        <f>VLOOKUP($A35*100+I$3,Control!$A$13:$K$996,Control!$K$11)</f>
        <v>UWFE</v>
      </c>
      <c r="J35" s="43" t="str">
        <f>VLOOKUP($A35*100+J$3,Control!$A$13:$K$996,Control!$K$11)</f>
        <v>UWFE</v>
      </c>
      <c r="K35" s="43" t="str">
        <f>VLOOKUP($A35*100+K$3,Control!$A$13:$K$996,Control!$K$11)</f>
        <v>UWFE</v>
      </c>
      <c r="L35" s="43" t="str">
        <f>VLOOKUP($A35*100+L$3,Control!$A$13:$K$996,Control!$K$11)</f>
        <v>UWFE</v>
      </c>
      <c r="M35" s="43" t="str">
        <f>VLOOKUP($A35*100+M$3,Control!$A$13:$K$996,Control!$K$11)</f>
        <v>IBU</v>
      </c>
    </row>
    <row r="36" spans="1:13">
      <c r="A36" s="10">
        <v>1953</v>
      </c>
      <c r="B36" s="43" t="str">
        <f>VLOOKUP($A36*100+B$3,Control!$A$13:$K$996,Control!$K$11)</f>
        <v>IBU</v>
      </c>
      <c r="C36" s="43" t="str">
        <f>VLOOKUP($A36*100+C$3,Control!$A$13:$K$996,Control!$K$11)</f>
        <v>IBU</v>
      </c>
      <c r="D36" s="43" t="str">
        <f>VLOOKUP($A36*100+D$3,Control!$A$13:$K$996,Control!$K$11)</f>
        <v>UWFE</v>
      </c>
      <c r="E36" s="43" t="str">
        <f>VLOOKUP($A36*100+E$3,Control!$A$13:$K$996,Control!$K$11)</f>
        <v>UWFE</v>
      </c>
      <c r="F36" s="43" t="str">
        <f>VLOOKUP($A36*100+F$3,Control!$A$13:$K$996,Control!$K$11)</f>
        <v>UWFE</v>
      </c>
      <c r="G36" s="43" t="str">
        <f>VLOOKUP($A36*100+G$3,Control!$A$13:$K$996,Control!$K$11)</f>
        <v>UWFE</v>
      </c>
      <c r="H36" s="43" t="str">
        <f>VLOOKUP($A36*100+H$3,Control!$A$13:$K$996,Control!$K$11)</f>
        <v>UWFE</v>
      </c>
      <c r="I36" s="43" t="str">
        <f>VLOOKUP($A36*100+I$3,Control!$A$13:$K$996,Control!$K$11)</f>
        <v>UWFE</v>
      </c>
      <c r="J36" s="43" t="str">
        <f>VLOOKUP($A36*100+J$3,Control!$A$13:$K$996,Control!$K$11)</f>
        <v>UWFE</v>
      </c>
      <c r="K36" s="43" t="str">
        <f>VLOOKUP($A36*100+K$3,Control!$A$13:$K$996,Control!$K$11)</f>
        <v>IBU</v>
      </c>
      <c r="L36" s="43" t="str">
        <f>VLOOKUP($A36*100+L$3,Control!$A$13:$K$996,Control!$K$11)</f>
        <v>IBU</v>
      </c>
      <c r="M36" s="43" t="str">
        <f>VLOOKUP($A36*100+M$3,Control!$A$13:$K$996,Control!$K$11)</f>
        <v>IBU</v>
      </c>
    </row>
    <row r="37" spans="1:13">
      <c r="A37" s="10">
        <v>1954</v>
      </c>
      <c r="B37" s="43" t="str">
        <f>VLOOKUP($A37*100+B$3,Control!$A$13:$K$996,Control!$K$11)</f>
        <v>UWFE</v>
      </c>
      <c r="C37" s="43" t="str">
        <f>VLOOKUP($A37*100+C$3,Control!$A$13:$K$996,Control!$K$11)</f>
        <v>IBU</v>
      </c>
      <c r="D37" s="43" t="str">
        <f>VLOOKUP($A37*100+D$3,Control!$A$13:$K$996,Control!$K$11)</f>
        <v>UWFE</v>
      </c>
      <c r="E37" s="43" t="str">
        <f>VLOOKUP($A37*100+E$3,Control!$A$13:$K$996,Control!$K$11)</f>
        <v>UWFE</v>
      </c>
      <c r="F37" s="43" t="str">
        <f>VLOOKUP($A37*100+F$3,Control!$A$13:$K$996,Control!$K$11)</f>
        <v>UWFE</v>
      </c>
      <c r="G37" s="43" t="str">
        <f>VLOOKUP($A37*100+G$3,Control!$A$13:$K$996,Control!$K$11)</f>
        <v>UWFE</v>
      </c>
      <c r="H37" s="43" t="str">
        <f>VLOOKUP($A37*100+H$3,Control!$A$13:$K$996,Control!$K$11)</f>
        <v>UWFE</v>
      </c>
      <c r="I37" s="43" t="str">
        <f>VLOOKUP($A37*100+I$3,Control!$A$13:$K$996,Control!$K$11)</f>
        <v>UWFE</v>
      </c>
      <c r="J37" s="43" t="str">
        <f>VLOOKUP($A37*100+J$3,Control!$A$13:$K$996,Control!$K$11)</f>
        <v>IBU</v>
      </c>
      <c r="K37" s="43" t="str">
        <f>VLOOKUP($A37*100+K$3,Control!$A$13:$K$996,Control!$K$11)</f>
        <v>IBU</v>
      </c>
      <c r="L37" s="43" t="str">
        <f>VLOOKUP($A37*100+L$3,Control!$A$13:$K$996,Control!$K$11)</f>
        <v>IBU</v>
      </c>
      <c r="M37" s="43" t="str">
        <f>VLOOKUP($A37*100+M$3,Control!$A$13:$K$996,Control!$K$11)</f>
        <v>IBU</v>
      </c>
    </row>
    <row r="38" spans="1:13">
      <c r="A38" s="10">
        <v>1955</v>
      </c>
      <c r="B38" s="43" t="str">
        <f>VLOOKUP($A38*100+B$3,Control!$A$13:$K$996,Control!$K$11)</f>
        <v>UWFE</v>
      </c>
      <c r="C38" s="43" t="str">
        <f>VLOOKUP($A38*100+C$3,Control!$A$13:$K$996,Control!$K$11)</f>
        <v>UWFE</v>
      </c>
      <c r="D38" s="43" t="str">
        <f>VLOOKUP($A38*100+D$3,Control!$A$13:$K$996,Control!$K$11)</f>
        <v>UWFE</v>
      </c>
      <c r="E38" s="43" t="str">
        <f>VLOOKUP($A38*100+E$3,Control!$A$13:$K$996,Control!$K$11)</f>
        <v>UWFE</v>
      </c>
      <c r="F38" s="43" t="str">
        <f>VLOOKUP($A38*100+F$3,Control!$A$13:$K$996,Control!$K$11)</f>
        <v>UWFE</v>
      </c>
      <c r="G38" s="43" t="str">
        <f>VLOOKUP($A38*100+G$3,Control!$A$13:$K$996,Control!$K$11)</f>
        <v>UWFE</v>
      </c>
      <c r="H38" s="43" t="str">
        <f>VLOOKUP($A38*100+H$3,Control!$A$13:$K$996,Control!$K$11)</f>
        <v>UWFE</v>
      </c>
      <c r="I38" s="43" t="str">
        <f>VLOOKUP($A38*100+I$3,Control!$A$13:$K$996,Control!$K$11)</f>
        <v>UWFE</v>
      </c>
      <c r="J38" s="43" t="str">
        <f>VLOOKUP($A38*100+J$3,Control!$A$13:$K$996,Control!$K$11)</f>
        <v>IBU</v>
      </c>
      <c r="K38" s="43" t="str">
        <f>VLOOKUP($A38*100+K$3,Control!$A$13:$K$996,Control!$K$11)</f>
        <v>IBU</v>
      </c>
      <c r="L38" s="43" t="str">
        <f>VLOOKUP($A38*100+L$3,Control!$A$13:$K$996,Control!$K$11)</f>
        <v>IBU</v>
      </c>
      <c r="M38" s="43" t="str">
        <f>VLOOKUP($A38*100+M$3,Control!$A$13:$K$996,Control!$K$11)</f>
        <v>UWFE</v>
      </c>
    </row>
    <row r="39" spans="1:13">
      <c r="A39" s="10">
        <v>1956</v>
      </c>
      <c r="B39" s="43" t="str">
        <f>VLOOKUP($A39*100+B$3,Control!$A$13:$K$996,Control!$K$11)</f>
        <v>UWFE</v>
      </c>
      <c r="C39" s="43" t="str">
        <f>VLOOKUP($A39*100+C$3,Control!$A$13:$K$996,Control!$K$11)</f>
        <v>UWFE</v>
      </c>
      <c r="D39" s="43" t="str">
        <f>VLOOKUP($A39*100+D$3,Control!$A$13:$K$996,Control!$K$11)</f>
        <v>UWFE</v>
      </c>
      <c r="E39" s="43" t="str">
        <f>VLOOKUP($A39*100+E$3,Control!$A$13:$K$996,Control!$K$11)</f>
        <v>UWFE</v>
      </c>
      <c r="F39" s="43" t="str">
        <f>VLOOKUP($A39*100+F$3,Control!$A$13:$K$996,Control!$K$11)</f>
        <v>UWFE</v>
      </c>
      <c r="G39" s="43" t="str">
        <f>VLOOKUP($A39*100+G$3,Control!$A$13:$K$996,Control!$K$11)</f>
        <v>UWFE</v>
      </c>
      <c r="H39" s="43" t="str">
        <f>VLOOKUP($A39*100+H$3,Control!$A$13:$K$996,Control!$K$11)</f>
        <v>UWFE</v>
      </c>
      <c r="I39" s="43" t="str">
        <f>VLOOKUP($A39*100+I$3,Control!$A$13:$K$996,Control!$K$11)</f>
        <v>UWFE</v>
      </c>
      <c r="J39" s="43" t="str">
        <f>VLOOKUP($A39*100+J$3,Control!$A$13:$K$996,Control!$K$11)</f>
        <v>UWFE</v>
      </c>
      <c r="K39" s="43" t="str">
        <f>VLOOKUP($A39*100+K$3,Control!$A$13:$K$996,Control!$K$11)</f>
        <v>UWFE</v>
      </c>
      <c r="L39" s="43" t="str">
        <f>VLOOKUP($A39*100+L$3,Control!$A$13:$K$996,Control!$K$11)</f>
        <v>UWFE</v>
      </c>
      <c r="M39" s="43" t="str">
        <f>VLOOKUP($A39*100+M$3,Control!$A$13:$K$996,Control!$K$11)</f>
        <v>IBU</v>
      </c>
    </row>
    <row r="40" spans="1:13">
      <c r="A40" s="10">
        <v>1957</v>
      </c>
      <c r="B40" s="43" t="str">
        <f>VLOOKUP($A40*100+B$3,Control!$A$13:$K$996,Control!$K$11)</f>
        <v>UWFE</v>
      </c>
      <c r="C40" s="43" t="str">
        <f>VLOOKUP($A40*100+C$3,Control!$A$13:$K$996,Control!$K$11)</f>
        <v>IBU</v>
      </c>
      <c r="D40" s="43" t="str">
        <f>VLOOKUP($A40*100+D$3,Control!$A$13:$K$996,Control!$K$11)</f>
        <v>UWFE</v>
      </c>
      <c r="E40" s="43" t="str">
        <f>VLOOKUP($A40*100+E$3,Control!$A$13:$K$996,Control!$K$11)</f>
        <v>UWFE</v>
      </c>
      <c r="F40" s="43" t="str">
        <f>VLOOKUP($A40*100+F$3,Control!$A$13:$K$996,Control!$K$11)</f>
        <v>UWFE</v>
      </c>
      <c r="G40" s="43" t="str">
        <f>VLOOKUP($A40*100+G$3,Control!$A$13:$K$996,Control!$K$11)</f>
        <v>UWFE</v>
      </c>
      <c r="H40" s="43" t="str">
        <f>VLOOKUP($A40*100+H$3,Control!$A$13:$K$996,Control!$K$11)</f>
        <v>UWFE</v>
      </c>
      <c r="I40" s="43" t="str">
        <f>VLOOKUP($A40*100+I$3,Control!$A$13:$K$996,Control!$K$11)</f>
        <v>UWFE</v>
      </c>
      <c r="J40" s="43" t="str">
        <f>VLOOKUP($A40*100+J$3,Control!$A$13:$K$996,Control!$K$11)</f>
        <v>UWFE</v>
      </c>
      <c r="K40" s="43" t="str">
        <f>VLOOKUP($A40*100+K$3,Control!$A$13:$K$996,Control!$K$11)</f>
        <v>IBU</v>
      </c>
      <c r="L40" s="43" t="str">
        <f>VLOOKUP($A40*100+L$3,Control!$A$13:$K$996,Control!$K$11)</f>
        <v>IBU</v>
      </c>
      <c r="M40" s="43" t="str">
        <f>VLOOKUP($A40*100+M$3,Control!$A$13:$K$996,Control!$K$11)</f>
        <v>UWFE</v>
      </c>
    </row>
    <row r="41" spans="1:13">
      <c r="A41" s="10">
        <v>1958</v>
      </c>
      <c r="B41" s="43" t="str">
        <f>VLOOKUP($A41*100+B$3,Control!$A$13:$K$996,Control!$K$11)</f>
        <v>UWFE</v>
      </c>
      <c r="C41" s="43" t="str">
        <f>VLOOKUP($A41*100+C$3,Control!$A$13:$K$996,Control!$K$11)</f>
        <v>UWFE</v>
      </c>
      <c r="D41" s="43" t="str">
        <f>VLOOKUP($A41*100+D$3,Control!$A$13:$K$996,Control!$K$11)</f>
        <v>UWFE</v>
      </c>
      <c r="E41" s="43" t="str">
        <f>VLOOKUP($A41*100+E$3,Control!$A$13:$K$996,Control!$K$11)</f>
        <v>UWFE</v>
      </c>
      <c r="F41" s="43" t="str">
        <f>VLOOKUP($A41*100+F$3,Control!$A$13:$K$996,Control!$K$11)</f>
        <v>UWFE</v>
      </c>
      <c r="G41" s="43" t="str">
        <f>VLOOKUP($A41*100+G$3,Control!$A$13:$K$996,Control!$K$11)</f>
        <v>UWFE</v>
      </c>
      <c r="H41" s="43" t="str">
        <f>VLOOKUP($A41*100+H$3,Control!$A$13:$K$996,Control!$K$11)</f>
        <v>UWFE</v>
      </c>
      <c r="I41" s="43" t="str">
        <f>VLOOKUP($A41*100+I$3,Control!$A$13:$K$996,Control!$K$11)</f>
        <v>UWFE</v>
      </c>
      <c r="J41" s="43" t="str">
        <f>VLOOKUP($A41*100+J$3,Control!$A$13:$K$996,Control!$K$11)</f>
        <v>UWFE</v>
      </c>
      <c r="K41" s="43" t="str">
        <f>VLOOKUP($A41*100+K$3,Control!$A$13:$K$996,Control!$K$11)</f>
        <v>UWFE</v>
      </c>
      <c r="L41" s="43" t="str">
        <f>VLOOKUP($A41*100+L$3,Control!$A$13:$K$996,Control!$K$11)</f>
        <v>UWFE</v>
      </c>
      <c r="M41" s="43" t="str">
        <f>VLOOKUP($A41*100+M$3,Control!$A$13:$K$996,Control!$K$11)</f>
        <v>IBU</v>
      </c>
    </row>
    <row r="42" spans="1:13">
      <c r="A42" s="10">
        <v>1959</v>
      </c>
      <c r="B42" s="43" t="str">
        <f>VLOOKUP($A42*100+B$3,Control!$A$13:$K$996,Control!$K$11)</f>
        <v>UWFE</v>
      </c>
      <c r="C42" s="43" t="str">
        <f>VLOOKUP($A42*100+C$3,Control!$A$13:$K$996,Control!$K$11)</f>
        <v>IBU</v>
      </c>
      <c r="D42" s="43" t="str">
        <f>VLOOKUP($A42*100+D$3,Control!$A$13:$K$996,Control!$K$11)</f>
        <v>UWFE</v>
      </c>
      <c r="E42" s="43" t="str">
        <f>VLOOKUP($A42*100+E$3,Control!$A$13:$K$996,Control!$K$11)</f>
        <v>UWFE</v>
      </c>
      <c r="F42" s="43" t="str">
        <f>VLOOKUP($A42*100+F$3,Control!$A$13:$K$996,Control!$K$11)</f>
        <v>UWFE</v>
      </c>
      <c r="G42" s="43" t="str">
        <f>VLOOKUP($A42*100+G$3,Control!$A$13:$K$996,Control!$K$11)</f>
        <v>UWFE</v>
      </c>
      <c r="H42" s="43" t="str">
        <f>VLOOKUP($A42*100+H$3,Control!$A$13:$K$996,Control!$K$11)</f>
        <v>UWFE</v>
      </c>
      <c r="I42" s="43" t="str">
        <f>VLOOKUP($A42*100+I$3,Control!$A$13:$K$996,Control!$K$11)</f>
        <v>UWFE</v>
      </c>
      <c r="J42" s="43" t="str">
        <f>VLOOKUP($A42*100+J$3,Control!$A$13:$K$996,Control!$K$11)</f>
        <v>IBU</v>
      </c>
      <c r="K42" s="43" t="str">
        <f>VLOOKUP($A42*100+K$3,Control!$A$13:$K$996,Control!$K$11)</f>
        <v>IBU</v>
      </c>
      <c r="L42" s="43" t="str">
        <f>VLOOKUP($A42*100+L$3,Control!$A$13:$K$996,Control!$K$11)</f>
        <v>IBU</v>
      </c>
      <c r="M42" s="43" t="str">
        <f>VLOOKUP($A42*100+M$3,Control!$A$13:$K$996,Control!$K$11)</f>
        <v>UWFE</v>
      </c>
    </row>
    <row r="43" spans="1:13">
      <c r="A43" s="10">
        <v>1960</v>
      </c>
      <c r="B43" s="43" t="str">
        <f>VLOOKUP($A43*100+B$3,Control!$A$13:$K$996,Control!$K$11)</f>
        <v>UWFE</v>
      </c>
      <c r="C43" s="43" t="str">
        <f>VLOOKUP($A43*100+C$3,Control!$A$13:$K$996,Control!$K$11)</f>
        <v>IBU</v>
      </c>
      <c r="D43" s="43" t="str">
        <f>VLOOKUP($A43*100+D$3,Control!$A$13:$K$996,Control!$K$11)</f>
        <v>UWFE</v>
      </c>
      <c r="E43" s="43" t="str">
        <f>VLOOKUP($A43*100+E$3,Control!$A$13:$K$996,Control!$K$11)</f>
        <v>UWFE</v>
      </c>
      <c r="F43" s="43" t="str">
        <f>VLOOKUP($A43*100+F$3,Control!$A$13:$K$996,Control!$K$11)</f>
        <v>UWFE</v>
      </c>
      <c r="G43" s="43" t="str">
        <f>VLOOKUP($A43*100+G$3,Control!$A$13:$K$996,Control!$K$11)</f>
        <v>UWFE</v>
      </c>
      <c r="H43" s="43" t="str">
        <f>VLOOKUP($A43*100+H$3,Control!$A$13:$K$996,Control!$K$11)</f>
        <v>UWFE</v>
      </c>
      <c r="I43" s="43" t="str">
        <f>VLOOKUP($A43*100+I$3,Control!$A$13:$K$996,Control!$K$11)</f>
        <v>UWFE</v>
      </c>
      <c r="J43" s="43" t="str">
        <f>VLOOKUP($A43*100+J$3,Control!$A$13:$K$996,Control!$K$11)</f>
        <v>IBU</v>
      </c>
      <c r="K43" s="43" t="str">
        <f>VLOOKUP($A43*100+K$3,Control!$A$13:$K$996,Control!$K$11)</f>
        <v>IBU</v>
      </c>
      <c r="L43" s="43" t="str">
        <f>VLOOKUP($A43*100+L$3,Control!$A$13:$K$996,Control!$K$11)</f>
        <v>IBU</v>
      </c>
      <c r="M43" s="43" t="str">
        <f>VLOOKUP($A43*100+M$3,Control!$A$13:$K$996,Control!$K$11)</f>
        <v>UWFE</v>
      </c>
    </row>
    <row r="44" spans="1:13">
      <c r="A44" s="10">
        <v>1961</v>
      </c>
      <c r="B44" s="43" t="str">
        <f>VLOOKUP($A44*100+B$3,Control!$A$13:$K$996,Control!$K$11)</f>
        <v>UWFE</v>
      </c>
      <c r="C44" s="43" t="str">
        <f>VLOOKUP($A44*100+C$3,Control!$A$13:$K$996,Control!$K$11)</f>
        <v>UWFE</v>
      </c>
      <c r="D44" s="43" t="str">
        <f>VLOOKUP($A44*100+D$3,Control!$A$13:$K$996,Control!$K$11)</f>
        <v>UWFE</v>
      </c>
      <c r="E44" s="43" t="str">
        <f>VLOOKUP($A44*100+E$3,Control!$A$13:$K$996,Control!$K$11)</f>
        <v>UWFE</v>
      </c>
      <c r="F44" s="43" t="str">
        <f>VLOOKUP($A44*100+F$3,Control!$A$13:$K$996,Control!$K$11)</f>
        <v>UWFE</v>
      </c>
      <c r="G44" s="43" t="str">
        <f>VLOOKUP($A44*100+G$3,Control!$A$13:$K$996,Control!$K$11)</f>
        <v>UWFE</v>
      </c>
      <c r="H44" s="43" t="str">
        <f>VLOOKUP($A44*100+H$3,Control!$A$13:$K$996,Control!$K$11)</f>
        <v>UWFE</v>
      </c>
      <c r="I44" s="43" t="str">
        <f>VLOOKUP($A44*100+I$3,Control!$A$13:$K$996,Control!$K$11)</f>
        <v>UWFE</v>
      </c>
      <c r="J44" s="43" t="str">
        <f>VLOOKUP($A44*100+J$3,Control!$A$13:$K$996,Control!$K$11)</f>
        <v>IBU</v>
      </c>
      <c r="K44" s="43" t="str">
        <f>VLOOKUP($A44*100+K$3,Control!$A$13:$K$996,Control!$K$11)</f>
        <v>IBU</v>
      </c>
      <c r="L44" s="43" t="str">
        <f>VLOOKUP($A44*100+L$3,Control!$A$13:$K$996,Control!$K$11)</f>
        <v>IBU</v>
      </c>
      <c r="M44" s="43" t="str">
        <f>VLOOKUP($A44*100+M$3,Control!$A$13:$K$996,Control!$K$11)</f>
        <v>UWFE</v>
      </c>
    </row>
    <row r="45" spans="1:13">
      <c r="A45" s="10">
        <v>1962</v>
      </c>
      <c r="B45" s="43" t="str">
        <f>VLOOKUP($A45*100+B$3,Control!$A$13:$K$996,Control!$K$11)</f>
        <v>UWFE</v>
      </c>
      <c r="C45" s="43" t="str">
        <f>VLOOKUP($A45*100+C$3,Control!$A$13:$K$996,Control!$K$11)</f>
        <v>UWFE</v>
      </c>
      <c r="D45" s="43" t="str">
        <f>VLOOKUP($A45*100+D$3,Control!$A$13:$K$996,Control!$K$11)</f>
        <v>UWFE</v>
      </c>
      <c r="E45" s="43" t="str">
        <f>VLOOKUP($A45*100+E$3,Control!$A$13:$K$996,Control!$K$11)</f>
        <v>UWFE</v>
      </c>
      <c r="F45" s="43" t="str">
        <f>VLOOKUP($A45*100+F$3,Control!$A$13:$K$996,Control!$K$11)</f>
        <v>UWFE</v>
      </c>
      <c r="G45" s="43" t="str">
        <f>VLOOKUP($A45*100+G$3,Control!$A$13:$K$996,Control!$K$11)</f>
        <v>UWFE</v>
      </c>
      <c r="H45" s="43" t="str">
        <f>VLOOKUP($A45*100+H$3,Control!$A$13:$K$996,Control!$K$11)</f>
        <v>UWFE</v>
      </c>
      <c r="I45" s="43" t="str">
        <f>VLOOKUP($A45*100+I$3,Control!$A$13:$K$996,Control!$K$11)</f>
        <v>UWFE</v>
      </c>
      <c r="J45" s="43" t="str">
        <f>VLOOKUP($A45*100+J$3,Control!$A$13:$K$996,Control!$K$11)</f>
        <v>IBU</v>
      </c>
      <c r="K45" s="43" t="str">
        <f>VLOOKUP($A45*100+K$3,Control!$A$13:$K$996,Control!$K$11)</f>
        <v>IBU</v>
      </c>
      <c r="L45" s="43" t="str">
        <f>VLOOKUP($A45*100+L$3,Control!$A$13:$K$996,Control!$K$11)</f>
        <v>IBU</v>
      </c>
      <c r="M45" s="43" t="str">
        <f>VLOOKUP($A45*100+M$3,Control!$A$13:$K$996,Control!$K$11)</f>
        <v>UWFE</v>
      </c>
    </row>
    <row r="46" spans="1:13">
      <c r="A46" s="10">
        <v>1963</v>
      </c>
      <c r="B46" s="43" t="str">
        <f>VLOOKUP($A46*100+B$3,Control!$A$13:$K$996,Control!$K$11)</f>
        <v>UWFE</v>
      </c>
      <c r="C46" s="43" t="str">
        <f>VLOOKUP($A46*100+C$3,Control!$A$13:$K$996,Control!$K$11)</f>
        <v>UWFE</v>
      </c>
      <c r="D46" s="43" t="str">
        <f>VLOOKUP($A46*100+D$3,Control!$A$13:$K$996,Control!$K$11)</f>
        <v>UWFE</v>
      </c>
      <c r="E46" s="43" t="str">
        <f>VLOOKUP($A46*100+E$3,Control!$A$13:$K$996,Control!$K$11)</f>
        <v>UWFE</v>
      </c>
      <c r="F46" s="43" t="str">
        <f>VLOOKUP($A46*100+F$3,Control!$A$13:$K$996,Control!$K$11)</f>
        <v>UWFE</v>
      </c>
      <c r="G46" s="43" t="str">
        <f>VLOOKUP($A46*100+G$3,Control!$A$13:$K$996,Control!$K$11)</f>
        <v>UWFE</v>
      </c>
      <c r="H46" s="43" t="str">
        <f>VLOOKUP($A46*100+H$3,Control!$A$13:$K$996,Control!$K$11)</f>
        <v>UWFE</v>
      </c>
      <c r="I46" s="43" t="str">
        <f>VLOOKUP($A46*100+I$3,Control!$A$13:$K$996,Control!$K$11)</f>
        <v>UWFE</v>
      </c>
      <c r="J46" s="43" t="str">
        <f>VLOOKUP($A46*100+J$3,Control!$A$13:$K$996,Control!$K$11)</f>
        <v>UWFE</v>
      </c>
      <c r="K46" s="43" t="str">
        <f>VLOOKUP($A46*100+K$3,Control!$A$13:$K$996,Control!$K$11)</f>
        <v>IBU</v>
      </c>
      <c r="L46" s="43" t="str">
        <f>VLOOKUP($A46*100+L$3,Control!$A$13:$K$996,Control!$K$11)</f>
        <v>IBU</v>
      </c>
      <c r="M46" s="43" t="str">
        <f>VLOOKUP($A46*100+M$3,Control!$A$13:$K$996,Control!$K$11)</f>
        <v>IBU</v>
      </c>
    </row>
    <row r="47" spans="1:13">
      <c r="A47" s="10">
        <v>1964</v>
      </c>
      <c r="B47" s="43" t="str">
        <f>VLOOKUP($A47*100+B$3,Control!$A$13:$K$996,Control!$K$11)</f>
        <v>UWFE</v>
      </c>
      <c r="C47" s="43" t="str">
        <f>VLOOKUP($A47*100+C$3,Control!$A$13:$K$996,Control!$K$11)</f>
        <v>UWFE</v>
      </c>
      <c r="D47" s="43" t="str">
        <f>VLOOKUP($A47*100+D$3,Control!$A$13:$K$996,Control!$K$11)</f>
        <v>UWFE</v>
      </c>
      <c r="E47" s="43" t="str">
        <f>VLOOKUP($A47*100+E$3,Control!$A$13:$K$996,Control!$K$11)</f>
        <v>UWFE</v>
      </c>
      <c r="F47" s="43" t="str">
        <f>VLOOKUP($A47*100+F$3,Control!$A$13:$K$996,Control!$K$11)</f>
        <v>UWFE</v>
      </c>
      <c r="G47" s="43" t="str">
        <f>VLOOKUP($A47*100+G$3,Control!$A$13:$K$996,Control!$K$11)</f>
        <v>UWFE</v>
      </c>
      <c r="H47" s="43" t="str">
        <f>VLOOKUP($A47*100+H$3,Control!$A$13:$K$996,Control!$K$11)</f>
        <v>UWFE</v>
      </c>
      <c r="I47" s="43" t="str">
        <f>VLOOKUP($A47*100+I$3,Control!$A$13:$K$996,Control!$K$11)</f>
        <v>UWFE</v>
      </c>
      <c r="J47" s="43" t="str">
        <f>VLOOKUP($A47*100+J$3,Control!$A$13:$K$996,Control!$K$11)</f>
        <v>IBU</v>
      </c>
      <c r="K47" s="43" t="str">
        <f>VLOOKUP($A47*100+K$3,Control!$A$13:$K$996,Control!$K$11)</f>
        <v>IBU</v>
      </c>
      <c r="L47" s="43" t="str">
        <f>VLOOKUP($A47*100+L$3,Control!$A$13:$K$996,Control!$K$11)</f>
        <v>IBU</v>
      </c>
      <c r="M47" s="43" t="str">
        <f>VLOOKUP($A47*100+M$3,Control!$A$13:$K$996,Control!$K$11)</f>
        <v>UWFE</v>
      </c>
    </row>
    <row r="48" spans="1:13">
      <c r="A48" s="10">
        <v>1965</v>
      </c>
      <c r="B48" s="43" t="str">
        <f>VLOOKUP($A48*100+B$3,Control!$A$13:$K$996,Control!$K$11)</f>
        <v>UWFE</v>
      </c>
      <c r="C48" s="43" t="str">
        <f>VLOOKUP($A48*100+C$3,Control!$A$13:$K$996,Control!$K$11)</f>
        <v>UWFE</v>
      </c>
      <c r="D48" s="43" t="str">
        <f>VLOOKUP($A48*100+D$3,Control!$A$13:$K$996,Control!$K$11)</f>
        <v>UWFE</v>
      </c>
      <c r="E48" s="43" t="str">
        <f>VLOOKUP($A48*100+E$3,Control!$A$13:$K$996,Control!$K$11)</f>
        <v>UWFE</v>
      </c>
      <c r="F48" s="43" t="str">
        <f>VLOOKUP($A48*100+F$3,Control!$A$13:$K$996,Control!$K$11)</f>
        <v>UWFE</v>
      </c>
      <c r="G48" s="43" t="str">
        <f>VLOOKUP($A48*100+G$3,Control!$A$13:$K$996,Control!$K$11)</f>
        <v>UWFE</v>
      </c>
      <c r="H48" s="43" t="str">
        <f>VLOOKUP($A48*100+H$3,Control!$A$13:$K$996,Control!$K$11)</f>
        <v>UWFE</v>
      </c>
      <c r="I48" s="43" t="str">
        <f>VLOOKUP($A48*100+I$3,Control!$A$13:$K$996,Control!$K$11)</f>
        <v>UWFE</v>
      </c>
      <c r="J48" s="43" t="str">
        <f>VLOOKUP($A48*100+J$3,Control!$A$13:$K$996,Control!$K$11)</f>
        <v>UWFE</v>
      </c>
      <c r="K48" s="43" t="str">
        <f>VLOOKUP($A48*100+K$3,Control!$A$13:$K$996,Control!$K$11)</f>
        <v>IBU</v>
      </c>
      <c r="L48" s="43" t="str">
        <f>VLOOKUP($A48*100+L$3,Control!$A$13:$K$996,Control!$K$11)</f>
        <v>UWFE</v>
      </c>
      <c r="M48" s="43" t="str">
        <f>VLOOKUP($A48*100+M$3,Control!$A$13:$K$996,Control!$K$11)</f>
        <v>IBU</v>
      </c>
    </row>
    <row r="49" spans="1:13">
      <c r="A49" s="10">
        <v>1966</v>
      </c>
      <c r="B49" s="43" t="str">
        <f>VLOOKUP($A49*100+B$3,Control!$A$13:$K$996,Control!$K$11)</f>
        <v>UWFE</v>
      </c>
      <c r="C49" s="43" t="str">
        <f>VLOOKUP($A49*100+C$3,Control!$A$13:$K$996,Control!$K$11)</f>
        <v>UWFE</v>
      </c>
      <c r="D49" s="43" t="str">
        <f>VLOOKUP($A49*100+D$3,Control!$A$13:$K$996,Control!$K$11)</f>
        <v>UWFE</v>
      </c>
      <c r="E49" s="43" t="str">
        <f>VLOOKUP($A49*100+E$3,Control!$A$13:$K$996,Control!$K$11)</f>
        <v>UWFE</v>
      </c>
      <c r="F49" s="43" t="str">
        <f>VLOOKUP($A49*100+F$3,Control!$A$13:$K$996,Control!$K$11)</f>
        <v>UWFE</v>
      </c>
      <c r="G49" s="43" t="str">
        <f>VLOOKUP($A49*100+G$3,Control!$A$13:$K$996,Control!$K$11)</f>
        <v>UWFE</v>
      </c>
      <c r="H49" s="43" t="str">
        <f>VLOOKUP($A49*100+H$3,Control!$A$13:$K$996,Control!$K$11)</f>
        <v>UWFE</v>
      </c>
      <c r="I49" s="43" t="str">
        <f>VLOOKUP($A49*100+I$3,Control!$A$13:$K$996,Control!$K$11)</f>
        <v>UWFE</v>
      </c>
      <c r="J49" s="43" t="str">
        <f>VLOOKUP($A49*100+J$3,Control!$A$13:$K$996,Control!$K$11)</f>
        <v>IBU</v>
      </c>
      <c r="K49" s="43" t="str">
        <f>VLOOKUP($A49*100+K$3,Control!$A$13:$K$996,Control!$K$11)</f>
        <v>IBU</v>
      </c>
      <c r="L49" s="43" t="str">
        <f>VLOOKUP($A49*100+L$3,Control!$A$13:$K$996,Control!$K$11)</f>
        <v>IBU</v>
      </c>
      <c r="M49" s="43" t="str">
        <f>VLOOKUP($A49*100+M$3,Control!$A$13:$K$996,Control!$K$11)</f>
        <v>UWFE</v>
      </c>
    </row>
    <row r="50" spans="1:13">
      <c r="A50" s="10">
        <v>1967</v>
      </c>
      <c r="B50" s="43" t="str">
        <f>VLOOKUP($A50*100+B$3,Control!$A$13:$K$996,Control!$K$11)</f>
        <v>UWFE</v>
      </c>
      <c r="C50" s="43" t="str">
        <f>VLOOKUP($A50*100+C$3,Control!$A$13:$K$996,Control!$K$11)</f>
        <v>UWFE</v>
      </c>
      <c r="D50" s="43" t="str">
        <f>VLOOKUP($A50*100+D$3,Control!$A$13:$K$996,Control!$K$11)</f>
        <v>UWFE</v>
      </c>
      <c r="E50" s="43" t="str">
        <f>VLOOKUP($A50*100+E$3,Control!$A$13:$K$996,Control!$K$11)</f>
        <v>UWFE</v>
      </c>
      <c r="F50" s="43" t="str">
        <f>VLOOKUP($A50*100+F$3,Control!$A$13:$K$996,Control!$K$11)</f>
        <v>UWFE</v>
      </c>
      <c r="G50" s="43" t="str">
        <f>VLOOKUP($A50*100+G$3,Control!$A$13:$K$996,Control!$K$11)</f>
        <v>UWFE</v>
      </c>
      <c r="H50" s="43" t="str">
        <f>VLOOKUP($A50*100+H$3,Control!$A$13:$K$996,Control!$K$11)</f>
        <v>UWFE</v>
      </c>
      <c r="I50" s="43" t="str">
        <f>VLOOKUP($A50*100+I$3,Control!$A$13:$K$996,Control!$K$11)</f>
        <v>UWFE</v>
      </c>
      <c r="J50" s="43" t="str">
        <f>VLOOKUP($A50*100+J$3,Control!$A$13:$K$996,Control!$K$11)</f>
        <v>UWFE</v>
      </c>
      <c r="K50" s="43" t="str">
        <f>VLOOKUP($A50*100+K$3,Control!$A$13:$K$996,Control!$K$11)</f>
        <v>UWFE</v>
      </c>
      <c r="L50" s="43" t="str">
        <f>VLOOKUP($A50*100+L$3,Control!$A$13:$K$996,Control!$K$11)</f>
        <v>UWFE</v>
      </c>
      <c r="M50" s="43" t="str">
        <f>VLOOKUP($A50*100+M$3,Control!$A$13:$K$996,Control!$K$11)</f>
        <v>IBU</v>
      </c>
    </row>
    <row r="51" spans="1:13">
      <c r="A51" s="10">
        <v>1968</v>
      </c>
      <c r="B51" s="43" t="str">
        <f>VLOOKUP($A51*100+B$3,Control!$A$13:$K$996,Control!$K$11)</f>
        <v>UWFE</v>
      </c>
      <c r="C51" s="43" t="str">
        <f>VLOOKUP($A51*100+C$3,Control!$A$13:$K$996,Control!$K$11)</f>
        <v>UWFE</v>
      </c>
      <c r="D51" s="43" t="str">
        <f>VLOOKUP($A51*100+D$3,Control!$A$13:$K$996,Control!$K$11)</f>
        <v>UWFE</v>
      </c>
      <c r="E51" s="43" t="str">
        <f>VLOOKUP($A51*100+E$3,Control!$A$13:$K$996,Control!$K$11)</f>
        <v>UWFE</v>
      </c>
      <c r="F51" s="43" t="str">
        <f>VLOOKUP($A51*100+F$3,Control!$A$13:$K$996,Control!$K$11)</f>
        <v>UWFE</v>
      </c>
      <c r="G51" s="43" t="str">
        <f>VLOOKUP($A51*100+G$3,Control!$A$13:$K$996,Control!$K$11)</f>
        <v>UWFE</v>
      </c>
      <c r="H51" s="43" t="str">
        <f>VLOOKUP($A51*100+H$3,Control!$A$13:$K$996,Control!$K$11)</f>
        <v>UWFE</v>
      </c>
      <c r="I51" s="43" t="str">
        <f>VLOOKUP($A51*100+I$3,Control!$A$13:$K$996,Control!$K$11)</f>
        <v>UWFE</v>
      </c>
      <c r="J51" s="43" t="str">
        <f>VLOOKUP($A51*100+J$3,Control!$A$13:$K$996,Control!$K$11)</f>
        <v>IBU</v>
      </c>
      <c r="K51" s="43" t="str">
        <f>VLOOKUP($A51*100+K$3,Control!$A$13:$K$996,Control!$K$11)</f>
        <v>IBU</v>
      </c>
      <c r="L51" s="43" t="str">
        <f>VLOOKUP($A51*100+L$3,Control!$A$13:$K$996,Control!$K$11)</f>
        <v>IBU</v>
      </c>
      <c r="M51" s="43" t="str">
        <f>VLOOKUP($A51*100+M$3,Control!$A$13:$K$996,Control!$K$11)</f>
        <v>UWFE</v>
      </c>
    </row>
    <row r="52" spans="1:13">
      <c r="A52" s="10">
        <v>1969</v>
      </c>
      <c r="B52" s="43" t="str">
        <f>VLOOKUP($A52*100+B$3,Control!$A$13:$K$996,Control!$K$11)</f>
        <v>UWFE</v>
      </c>
      <c r="C52" s="43" t="str">
        <f>VLOOKUP($A52*100+C$3,Control!$A$13:$K$996,Control!$K$11)</f>
        <v>UWFE</v>
      </c>
      <c r="D52" s="43" t="str">
        <f>VLOOKUP($A52*100+D$3,Control!$A$13:$K$996,Control!$K$11)</f>
        <v>UWFE</v>
      </c>
      <c r="E52" s="43" t="str">
        <f>VLOOKUP($A52*100+E$3,Control!$A$13:$K$996,Control!$K$11)</f>
        <v>UWFE</v>
      </c>
      <c r="F52" s="43" t="str">
        <f>VLOOKUP($A52*100+F$3,Control!$A$13:$K$996,Control!$K$11)</f>
        <v>UWFE</v>
      </c>
      <c r="G52" s="43" t="str">
        <f>VLOOKUP($A52*100+G$3,Control!$A$13:$K$996,Control!$K$11)</f>
        <v>UWFE</v>
      </c>
      <c r="H52" s="43" t="str">
        <f>VLOOKUP($A52*100+H$3,Control!$A$13:$K$996,Control!$K$11)</f>
        <v>UWFE</v>
      </c>
      <c r="I52" s="43" t="str">
        <f>VLOOKUP($A52*100+I$3,Control!$A$13:$K$996,Control!$K$11)</f>
        <v>UWFE</v>
      </c>
      <c r="J52" s="43" t="str">
        <f>VLOOKUP($A52*100+J$3,Control!$A$13:$K$996,Control!$K$11)</f>
        <v>UWFE</v>
      </c>
      <c r="K52" s="43" t="str">
        <f>VLOOKUP($A52*100+K$3,Control!$A$13:$K$996,Control!$K$11)</f>
        <v>UWFE</v>
      </c>
      <c r="L52" s="43" t="str">
        <f>VLOOKUP($A52*100+L$3,Control!$A$13:$K$996,Control!$K$11)</f>
        <v>UWFE</v>
      </c>
      <c r="M52" s="43" t="str">
        <f>VLOOKUP($A52*100+M$3,Control!$A$13:$K$996,Control!$K$11)</f>
        <v>IBU</v>
      </c>
    </row>
    <row r="53" spans="1:13">
      <c r="A53" s="10">
        <v>1970</v>
      </c>
      <c r="B53" s="43" t="str">
        <f>VLOOKUP($A53*100+B$3,Control!$A$13:$K$996,Control!$K$11)</f>
        <v>UWFE</v>
      </c>
      <c r="C53" s="43" t="str">
        <f>VLOOKUP($A53*100+C$3,Control!$A$13:$K$996,Control!$K$11)</f>
        <v>IBU</v>
      </c>
      <c r="D53" s="43" t="str">
        <f>VLOOKUP($A53*100+D$3,Control!$A$13:$K$996,Control!$K$11)</f>
        <v>UWFE</v>
      </c>
      <c r="E53" s="43" t="str">
        <f>VLOOKUP($A53*100+E$3,Control!$A$13:$K$996,Control!$K$11)</f>
        <v>UWFE</v>
      </c>
      <c r="F53" s="43" t="str">
        <f>VLOOKUP($A53*100+F$3,Control!$A$13:$K$996,Control!$K$11)</f>
        <v>UWFE</v>
      </c>
      <c r="G53" s="43" t="str">
        <f>VLOOKUP($A53*100+G$3,Control!$A$13:$K$996,Control!$K$11)</f>
        <v>UWFE</v>
      </c>
      <c r="H53" s="43" t="str">
        <f>VLOOKUP($A53*100+H$3,Control!$A$13:$K$996,Control!$K$11)</f>
        <v>UWFE</v>
      </c>
      <c r="I53" s="43" t="str">
        <f>VLOOKUP($A53*100+I$3,Control!$A$13:$K$996,Control!$K$11)</f>
        <v>UWFE</v>
      </c>
      <c r="J53" s="43" t="str">
        <f>VLOOKUP($A53*100+J$3,Control!$A$13:$K$996,Control!$K$11)</f>
        <v>IBU</v>
      </c>
      <c r="K53" s="43" t="str">
        <f>VLOOKUP($A53*100+K$3,Control!$A$13:$K$996,Control!$K$11)</f>
        <v>IBU</v>
      </c>
      <c r="L53" s="43" t="str">
        <f>VLOOKUP($A53*100+L$3,Control!$A$13:$K$996,Control!$K$11)</f>
        <v>IBU</v>
      </c>
      <c r="M53" s="43" t="str">
        <f>VLOOKUP($A53*100+M$3,Control!$A$13:$K$996,Control!$K$11)</f>
        <v>IBU</v>
      </c>
    </row>
    <row r="54" spans="1:13">
      <c r="A54" s="10">
        <v>1971</v>
      </c>
      <c r="B54" s="43" t="str">
        <f>VLOOKUP($A54*100+B$3,Control!$A$13:$K$996,Control!$K$11)</f>
        <v>UWFE</v>
      </c>
      <c r="C54" s="43" t="str">
        <f>VLOOKUP($A54*100+C$3,Control!$A$13:$K$996,Control!$K$11)</f>
        <v>UWFE</v>
      </c>
      <c r="D54" s="43" t="str">
        <f>VLOOKUP($A54*100+D$3,Control!$A$13:$K$996,Control!$K$11)</f>
        <v>UWFE</v>
      </c>
      <c r="E54" s="43" t="str">
        <f>VLOOKUP($A54*100+E$3,Control!$A$13:$K$996,Control!$K$11)</f>
        <v>UWFE</v>
      </c>
      <c r="F54" s="43" t="str">
        <f>VLOOKUP($A54*100+F$3,Control!$A$13:$K$996,Control!$K$11)</f>
        <v>UWFE</v>
      </c>
      <c r="G54" s="43" t="str">
        <f>VLOOKUP($A54*100+G$3,Control!$A$13:$K$996,Control!$K$11)</f>
        <v>UWFE</v>
      </c>
      <c r="H54" s="43" t="str">
        <f>VLOOKUP($A54*100+H$3,Control!$A$13:$K$996,Control!$K$11)</f>
        <v>UWFE</v>
      </c>
      <c r="I54" s="43" t="str">
        <f>VLOOKUP($A54*100+I$3,Control!$A$13:$K$996,Control!$K$11)</f>
        <v>UWFE</v>
      </c>
      <c r="J54" s="43" t="str">
        <f>VLOOKUP($A54*100+J$3,Control!$A$13:$K$996,Control!$K$11)</f>
        <v>UWFE</v>
      </c>
      <c r="K54" s="43" t="str">
        <f>VLOOKUP($A54*100+K$3,Control!$A$13:$K$996,Control!$K$11)</f>
        <v>IBU</v>
      </c>
      <c r="L54" s="43" t="str">
        <f>VLOOKUP($A54*100+L$3,Control!$A$13:$K$996,Control!$K$11)</f>
        <v>IBU</v>
      </c>
      <c r="M54" s="43" t="str">
        <f>VLOOKUP($A54*100+M$3,Control!$A$13:$K$996,Control!$K$11)</f>
        <v>IBU</v>
      </c>
    </row>
    <row r="55" spans="1:13">
      <c r="A55" s="10">
        <v>1972</v>
      </c>
      <c r="B55" s="43" t="str">
        <f>VLOOKUP($A55*100+B$3,Control!$A$13:$K$996,Control!$K$11)</f>
        <v>UWFE</v>
      </c>
      <c r="C55" s="43" t="str">
        <f>VLOOKUP($A55*100+C$3,Control!$A$13:$K$996,Control!$K$11)</f>
        <v>IBU</v>
      </c>
      <c r="D55" s="43" t="str">
        <f>VLOOKUP($A55*100+D$3,Control!$A$13:$K$996,Control!$K$11)</f>
        <v>UWFE</v>
      </c>
      <c r="E55" s="43" t="str">
        <f>VLOOKUP($A55*100+E$3,Control!$A$13:$K$996,Control!$K$11)</f>
        <v>UWFE</v>
      </c>
      <c r="F55" s="43" t="str">
        <f>VLOOKUP($A55*100+F$3,Control!$A$13:$K$996,Control!$K$11)</f>
        <v>UWFE</v>
      </c>
      <c r="G55" s="43" t="str">
        <f>VLOOKUP($A55*100+G$3,Control!$A$13:$K$996,Control!$K$11)</f>
        <v>UWFE</v>
      </c>
      <c r="H55" s="43" t="str">
        <f>VLOOKUP($A55*100+H$3,Control!$A$13:$K$996,Control!$K$11)</f>
        <v>UWFE</v>
      </c>
      <c r="I55" s="43" t="str">
        <f>VLOOKUP($A55*100+I$3,Control!$A$13:$K$996,Control!$K$11)</f>
        <v>UWFE</v>
      </c>
      <c r="J55" s="43" t="str">
        <f>VLOOKUP($A55*100+J$3,Control!$A$13:$K$996,Control!$K$11)</f>
        <v>IBU</v>
      </c>
      <c r="K55" s="43" t="str">
        <f>VLOOKUP($A55*100+K$3,Control!$A$13:$K$996,Control!$K$11)</f>
        <v>IBU</v>
      </c>
      <c r="L55" s="43" t="str">
        <f>VLOOKUP($A55*100+L$3,Control!$A$13:$K$996,Control!$K$11)</f>
        <v>IBU</v>
      </c>
      <c r="M55" s="43" t="str">
        <f>VLOOKUP($A55*100+M$3,Control!$A$13:$K$996,Control!$K$11)</f>
        <v>UWFE</v>
      </c>
    </row>
    <row r="56" spans="1:13">
      <c r="A56" s="10">
        <v>1973</v>
      </c>
      <c r="B56" s="43" t="str">
        <f>VLOOKUP($A56*100+B$3,Control!$A$13:$K$996,Control!$K$11)</f>
        <v>UWFE</v>
      </c>
      <c r="C56" s="43" t="str">
        <f>VLOOKUP($A56*100+C$3,Control!$A$13:$K$996,Control!$K$11)</f>
        <v>UWFE</v>
      </c>
      <c r="D56" s="43" t="str">
        <f>VLOOKUP($A56*100+D$3,Control!$A$13:$K$996,Control!$K$11)</f>
        <v>UWFE</v>
      </c>
      <c r="E56" s="43" t="str">
        <f>VLOOKUP($A56*100+E$3,Control!$A$13:$K$996,Control!$K$11)</f>
        <v>UWFE</v>
      </c>
      <c r="F56" s="43" t="str">
        <f>VLOOKUP($A56*100+F$3,Control!$A$13:$K$996,Control!$K$11)</f>
        <v>UWFE</v>
      </c>
      <c r="G56" s="43" t="str">
        <f>VLOOKUP($A56*100+G$3,Control!$A$13:$K$996,Control!$K$11)</f>
        <v>UWFE</v>
      </c>
      <c r="H56" s="43" t="str">
        <f>VLOOKUP($A56*100+H$3,Control!$A$13:$K$996,Control!$K$11)</f>
        <v>UWFE</v>
      </c>
      <c r="I56" s="43" t="str">
        <f>VLOOKUP($A56*100+I$3,Control!$A$13:$K$996,Control!$K$11)</f>
        <v>UWFE</v>
      </c>
      <c r="J56" s="43" t="str">
        <f>VLOOKUP($A56*100+J$3,Control!$A$13:$K$996,Control!$K$11)</f>
        <v>IBU</v>
      </c>
      <c r="K56" s="43" t="str">
        <f>VLOOKUP($A56*100+K$3,Control!$A$13:$K$996,Control!$K$11)</f>
        <v>IBU</v>
      </c>
      <c r="L56" s="43" t="str">
        <f>VLOOKUP($A56*100+L$3,Control!$A$13:$K$996,Control!$K$11)</f>
        <v>IBU</v>
      </c>
      <c r="M56" s="43" t="str">
        <f>VLOOKUP($A56*100+M$3,Control!$A$13:$K$996,Control!$K$11)</f>
        <v>IBU</v>
      </c>
    </row>
    <row r="57" spans="1:13">
      <c r="A57" s="10">
        <v>1974</v>
      </c>
      <c r="B57" s="43" t="str">
        <f>VLOOKUP($A57*100+B$3,Control!$A$13:$K$996,Control!$K$11)</f>
        <v>UWFE</v>
      </c>
      <c r="C57" s="43" t="str">
        <f>VLOOKUP($A57*100+C$3,Control!$A$13:$K$996,Control!$K$11)</f>
        <v>UWFE</v>
      </c>
      <c r="D57" s="43" t="str">
        <f>VLOOKUP($A57*100+D$3,Control!$A$13:$K$996,Control!$K$11)</f>
        <v>UWFE</v>
      </c>
      <c r="E57" s="43" t="str">
        <f>VLOOKUP($A57*100+E$3,Control!$A$13:$K$996,Control!$K$11)</f>
        <v>UWFE</v>
      </c>
      <c r="F57" s="43" t="str">
        <f>VLOOKUP($A57*100+F$3,Control!$A$13:$K$996,Control!$K$11)</f>
        <v>UWFE</v>
      </c>
      <c r="G57" s="43" t="str">
        <f>VLOOKUP($A57*100+G$3,Control!$A$13:$K$996,Control!$K$11)</f>
        <v>UWFE</v>
      </c>
      <c r="H57" s="43" t="str">
        <f>VLOOKUP($A57*100+H$3,Control!$A$13:$K$996,Control!$K$11)</f>
        <v>UWFE</v>
      </c>
      <c r="I57" s="43" t="str">
        <f>VLOOKUP($A57*100+I$3,Control!$A$13:$K$996,Control!$K$11)</f>
        <v>UWFE</v>
      </c>
      <c r="J57" s="43" t="str">
        <f>VLOOKUP($A57*100+J$3,Control!$A$13:$K$996,Control!$K$11)</f>
        <v>UWFE</v>
      </c>
      <c r="K57" s="43" t="str">
        <f>VLOOKUP($A57*100+K$3,Control!$A$13:$K$996,Control!$K$11)</f>
        <v>UWFE</v>
      </c>
      <c r="L57" s="43" t="str">
        <f>VLOOKUP($A57*100+L$3,Control!$A$13:$K$996,Control!$K$11)</f>
        <v>UWFE</v>
      </c>
      <c r="M57" s="43" t="str">
        <f>VLOOKUP($A57*100+M$3,Control!$A$13:$K$996,Control!$K$11)</f>
        <v>IBU</v>
      </c>
    </row>
    <row r="58" spans="1:13">
      <c r="A58" s="10">
        <v>1975</v>
      </c>
      <c r="B58" s="43" t="str">
        <f>VLOOKUP($A58*100+B$3,Control!$A$13:$K$996,Control!$K$11)</f>
        <v>UWFE</v>
      </c>
      <c r="C58" s="43" t="str">
        <f>VLOOKUP($A58*100+C$3,Control!$A$13:$K$996,Control!$K$11)</f>
        <v>IBU</v>
      </c>
      <c r="D58" s="43" t="str">
        <f>VLOOKUP($A58*100+D$3,Control!$A$13:$K$996,Control!$K$11)</f>
        <v>UWFE</v>
      </c>
      <c r="E58" s="43" t="str">
        <f>VLOOKUP($A58*100+E$3,Control!$A$13:$K$996,Control!$K$11)</f>
        <v>UWFE</v>
      </c>
      <c r="F58" s="43" t="str">
        <f>VLOOKUP($A58*100+F$3,Control!$A$13:$K$996,Control!$K$11)</f>
        <v>UWFE</v>
      </c>
      <c r="G58" s="43" t="str">
        <f>VLOOKUP($A58*100+G$3,Control!$A$13:$K$996,Control!$K$11)</f>
        <v>UWFE</v>
      </c>
      <c r="H58" s="43" t="str">
        <f>VLOOKUP($A58*100+H$3,Control!$A$13:$K$996,Control!$K$11)</f>
        <v>UWFE</v>
      </c>
      <c r="I58" s="43" t="str">
        <f>VLOOKUP($A58*100+I$3,Control!$A$13:$K$996,Control!$K$11)</f>
        <v>UWFE</v>
      </c>
      <c r="J58" s="43" t="str">
        <f>VLOOKUP($A58*100+J$3,Control!$A$13:$K$996,Control!$K$11)</f>
        <v>UWFE</v>
      </c>
      <c r="K58" s="43" t="str">
        <f>VLOOKUP($A58*100+K$3,Control!$A$13:$K$996,Control!$K$11)</f>
        <v>IBU</v>
      </c>
      <c r="L58" s="43" t="str">
        <f>VLOOKUP($A58*100+L$3,Control!$A$13:$K$996,Control!$K$11)</f>
        <v>UWFE</v>
      </c>
      <c r="M58" s="43" t="str">
        <f>VLOOKUP($A58*100+M$3,Control!$A$13:$K$996,Control!$K$11)</f>
        <v>IBU</v>
      </c>
    </row>
    <row r="59" spans="1:13">
      <c r="A59" s="10">
        <v>1976</v>
      </c>
      <c r="B59" s="43" t="str">
        <f>VLOOKUP($A59*100+B$3,Control!$A$13:$K$996,Control!$K$11)</f>
        <v>UWFE</v>
      </c>
      <c r="C59" s="43" t="str">
        <f>VLOOKUP($A59*100+C$3,Control!$A$13:$K$996,Control!$K$11)</f>
        <v>UWFE</v>
      </c>
      <c r="D59" s="43" t="str">
        <f>VLOOKUP($A59*100+D$3,Control!$A$13:$K$996,Control!$K$11)</f>
        <v>UWFE</v>
      </c>
      <c r="E59" s="43" t="str">
        <f>VLOOKUP($A59*100+E$3,Control!$A$13:$K$996,Control!$K$11)</f>
        <v>UWFE</v>
      </c>
      <c r="F59" s="43" t="str">
        <f>VLOOKUP($A59*100+F$3,Control!$A$13:$K$996,Control!$K$11)</f>
        <v>UWFE</v>
      </c>
      <c r="G59" s="43" t="str">
        <f>VLOOKUP($A59*100+G$3,Control!$A$13:$K$996,Control!$K$11)</f>
        <v>UWFE</v>
      </c>
      <c r="H59" s="43" t="str">
        <f>VLOOKUP($A59*100+H$3,Control!$A$13:$K$996,Control!$K$11)</f>
        <v>UWFE</v>
      </c>
      <c r="I59" s="43" t="str">
        <f>VLOOKUP($A59*100+I$3,Control!$A$13:$K$996,Control!$K$11)</f>
        <v>IBU</v>
      </c>
      <c r="J59" s="43" t="str">
        <f>VLOOKUP($A59*100+J$3,Control!$A$13:$K$996,Control!$K$11)</f>
        <v>IBU</v>
      </c>
      <c r="K59" s="43" t="str">
        <f>VLOOKUP($A59*100+K$3,Control!$A$13:$K$996,Control!$K$11)</f>
        <v>IBU</v>
      </c>
      <c r="L59" s="43" t="str">
        <f>VLOOKUP($A59*100+L$3,Control!$A$13:$K$996,Control!$K$11)</f>
        <v>IBU</v>
      </c>
      <c r="M59" s="43" t="str">
        <f>VLOOKUP($A59*100+M$3,Control!$A$13:$K$996,Control!$K$11)</f>
        <v>UWFE</v>
      </c>
    </row>
    <row r="60" spans="1:13">
      <c r="A60" s="10">
        <v>1977</v>
      </c>
      <c r="B60" s="43" t="str">
        <f>VLOOKUP($A60*100+B$3,Control!$A$13:$K$996,Control!$K$11)</f>
        <v>UWFE</v>
      </c>
      <c r="C60" s="43" t="str">
        <f>VLOOKUP($A60*100+C$3,Control!$A$13:$K$996,Control!$K$11)</f>
        <v>UWFE</v>
      </c>
      <c r="D60" s="43" t="str">
        <f>VLOOKUP($A60*100+D$3,Control!$A$13:$K$996,Control!$K$11)</f>
        <v>IBU</v>
      </c>
      <c r="E60" s="43" t="str">
        <f>VLOOKUP($A60*100+E$3,Control!$A$13:$K$996,Control!$K$11)</f>
        <v>UWFE</v>
      </c>
      <c r="F60" s="43" t="str">
        <f>VLOOKUP($A60*100+F$3,Control!$A$13:$K$996,Control!$K$11)</f>
        <v>UWFE</v>
      </c>
      <c r="G60" s="43" t="str">
        <f>VLOOKUP($A60*100+G$3,Control!$A$13:$K$996,Control!$K$11)</f>
        <v>IBU</v>
      </c>
      <c r="H60" s="43" t="str">
        <f>VLOOKUP($A60*100+H$3,Control!$A$13:$K$996,Control!$K$11)</f>
        <v>IBU</v>
      </c>
      <c r="I60" s="43" t="str">
        <f>VLOOKUP($A60*100+I$3,Control!$A$13:$K$996,Control!$K$11)</f>
        <v>IBU</v>
      </c>
      <c r="J60" s="43" t="str">
        <f>VLOOKUP($A60*100+J$3,Control!$A$13:$K$996,Control!$K$11)</f>
        <v>IBU</v>
      </c>
      <c r="K60" s="43" t="str">
        <f>VLOOKUP($A60*100+K$3,Control!$A$13:$K$996,Control!$K$11)</f>
        <v>IBU</v>
      </c>
      <c r="L60" s="43" t="str">
        <f>VLOOKUP($A60*100+L$3,Control!$A$13:$K$996,Control!$K$11)</f>
        <v>UWFE</v>
      </c>
      <c r="M60" s="43" t="str">
        <f>VLOOKUP($A60*100+M$3,Control!$A$13:$K$996,Control!$K$11)</f>
        <v>UWFE</v>
      </c>
    </row>
    <row r="61" spans="1:13">
      <c r="A61" s="10">
        <v>1978</v>
      </c>
      <c r="B61" s="43" t="str">
        <f>VLOOKUP($A61*100+B$3,Control!$A$13:$K$996,Control!$K$11)</f>
        <v>UWFE</v>
      </c>
      <c r="C61" s="43" t="str">
        <f>VLOOKUP($A61*100+C$3,Control!$A$13:$K$996,Control!$K$11)</f>
        <v>UWFE</v>
      </c>
      <c r="D61" s="43" t="str">
        <f>VLOOKUP($A61*100+D$3,Control!$A$13:$K$996,Control!$K$11)</f>
        <v>UWFE</v>
      </c>
      <c r="E61" s="43" t="str">
        <f>VLOOKUP($A61*100+E$3,Control!$A$13:$K$996,Control!$K$11)</f>
        <v>UWFE</v>
      </c>
      <c r="F61" s="43" t="str">
        <f>VLOOKUP($A61*100+F$3,Control!$A$13:$K$996,Control!$K$11)</f>
        <v>UWFE</v>
      </c>
      <c r="G61" s="43" t="str">
        <f>VLOOKUP($A61*100+G$3,Control!$A$13:$K$996,Control!$K$11)</f>
        <v>UWFE</v>
      </c>
      <c r="H61" s="43" t="str">
        <f>VLOOKUP($A61*100+H$3,Control!$A$13:$K$996,Control!$K$11)</f>
        <v>UWFE</v>
      </c>
      <c r="I61" s="43" t="str">
        <f>VLOOKUP($A61*100+I$3,Control!$A$13:$K$996,Control!$K$11)</f>
        <v>UWFE</v>
      </c>
      <c r="J61" s="43" t="str">
        <f>VLOOKUP($A61*100+J$3,Control!$A$13:$K$996,Control!$K$11)</f>
        <v>UWFE</v>
      </c>
      <c r="K61" s="43" t="str">
        <f>VLOOKUP($A61*100+K$3,Control!$A$13:$K$996,Control!$K$11)</f>
        <v>IBU</v>
      </c>
      <c r="L61" s="43" t="str">
        <f>VLOOKUP($A61*100+L$3,Control!$A$13:$K$996,Control!$K$11)</f>
        <v>IBU</v>
      </c>
      <c r="M61" s="43" t="str">
        <f>VLOOKUP($A61*100+M$3,Control!$A$13:$K$996,Control!$K$11)</f>
        <v>UWFE</v>
      </c>
    </row>
    <row r="62" spans="1:13">
      <c r="A62" s="10">
        <v>1979</v>
      </c>
      <c r="B62" s="43" t="str">
        <f>VLOOKUP($A62*100+B$3,Control!$A$13:$K$996,Control!$K$11)</f>
        <v>UWFE</v>
      </c>
      <c r="C62" s="43" t="str">
        <f>VLOOKUP($A62*100+C$3,Control!$A$13:$K$996,Control!$K$11)</f>
        <v>IBU</v>
      </c>
      <c r="D62" s="43" t="str">
        <f>VLOOKUP($A62*100+D$3,Control!$A$13:$K$996,Control!$K$11)</f>
        <v>UWFE</v>
      </c>
      <c r="E62" s="43" t="str">
        <f>VLOOKUP($A62*100+E$3,Control!$A$13:$K$996,Control!$K$11)</f>
        <v>UWFE</v>
      </c>
      <c r="F62" s="43" t="str">
        <f>VLOOKUP($A62*100+F$3,Control!$A$13:$K$996,Control!$K$11)</f>
        <v>UWFE</v>
      </c>
      <c r="G62" s="43" t="str">
        <f>VLOOKUP($A62*100+G$3,Control!$A$13:$K$996,Control!$K$11)</f>
        <v>UWFE</v>
      </c>
      <c r="H62" s="43" t="str">
        <f>VLOOKUP($A62*100+H$3,Control!$A$13:$K$996,Control!$K$11)</f>
        <v>UWFE</v>
      </c>
      <c r="I62" s="43" t="str">
        <f>VLOOKUP($A62*100+I$3,Control!$A$13:$K$996,Control!$K$11)</f>
        <v>UWFE</v>
      </c>
      <c r="J62" s="43" t="str">
        <f>VLOOKUP($A62*100+J$3,Control!$A$13:$K$996,Control!$K$11)</f>
        <v>IBU</v>
      </c>
      <c r="K62" s="43" t="str">
        <f>VLOOKUP($A62*100+K$3,Control!$A$13:$K$996,Control!$K$11)</f>
        <v>IBU</v>
      </c>
      <c r="L62" s="43" t="str">
        <f>VLOOKUP($A62*100+L$3,Control!$A$13:$K$996,Control!$K$11)</f>
        <v>IBU</v>
      </c>
      <c r="M62" s="43" t="str">
        <f>VLOOKUP($A62*100+M$3,Control!$A$13:$K$996,Control!$K$11)</f>
        <v>UWFE</v>
      </c>
    </row>
    <row r="63" spans="1:13">
      <c r="A63" s="10">
        <v>1980</v>
      </c>
      <c r="B63" s="43" t="str">
        <f>VLOOKUP($A63*100+B$3,Control!$A$13:$K$996,Control!$K$11)</f>
        <v>UWFE</v>
      </c>
      <c r="C63" s="43" t="str">
        <f>VLOOKUP($A63*100+C$3,Control!$A$13:$K$996,Control!$K$11)</f>
        <v>UWFE</v>
      </c>
      <c r="D63" s="43" t="str">
        <f>VLOOKUP($A63*100+D$3,Control!$A$13:$K$996,Control!$K$11)</f>
        <v>UWFE</v>
      </c>
      <c r="E63" s="43" t="str">
        <f>VLOOKUP($A63*100+E$3,Control!$A$13:$K$996,Control!$K$11)</f>
        <v>UWFE</v>
      </c>
      <c r="F63" s="43" t="str">
        <f>VLOOKUP($A63*100+F$3,Control!$A$13:$K$996,Control!$K$11)</f>
        <v>UWFE</v>
      </c>
      <c r="G63" s="43" t="str">
        <f>VLOOKUP($A63*100+G$3,Control!$A$13:$K$996,Control!$K$11)</f>
        <v>UWFE</v>
      </c>
      <c r="H63" s="43" t="str">
        <f>VLOOKUP($A63*100+H$3,Control!$A$13:$K$996,Control!$K$11)</f>
        <v>UWFE</v>
      </c>
      <c r="I63" s="43" t="str">
        <f>VLOOKUP($A63*100+I$3,Control!$A$13:$K$996,Control!$K$11)</f>
        <v>UWFE</v>
      </c>
      <c r="J63" s="43" t="str">
        <f>VLOOKUP($A63*100+J$3,Control!$A$13:$K$996,Control!$K$11)</f>
        <v>UWFE</v>
      </c>
      <c r="K63" s="43" t="str">
        <f>VLOOKUP($A63*100+K$3,Control!$A$13:$K$996,Control!$K$11)</f>
        <v>IBU</v>
      </c>
      <c r="L63" s="43" t="str">
        <f>VLOOKUP($A63*100+L$3,Control!$A$13:$K$996,Control!$K$11)</f>
        <v>IBU</v>
      </c>
      <c r="M63" s="43" t="str">
        <f>VLOOKUP($A63*100+M$3,Control!$A$13:$K$996,Control!$K$11)</f>
        <v>IBU</v>
      </c>
    </row>
    <row r="64" spans="1:13">
      <c r="A64" s="10">
        <v>1981</v>
      </c>
      <c r="B64" s="43" t="str">
        <f>VLOOKUP($A64*100+B$3,Control!$A$13:$K$996,Control!$K$11)</f>
        <v>UWFE</v>
      </c>
      <c r="C64" s="43" t="str">
        <f>VLOOKUP($A64*100+C$3,Control!$A$13:$K$996,Control!$K$11)</f>
        <v>IBU</v>
      </c>
      <c r="D64" s="43" t="str">
        <f>VLOOKUP($A64*100+D$3,Control!$A$13:$K$996,Control!$K$11)</f>
        <v>UWFE</v>
      </c>
      <c r="E64" s="43" t="str">
        <f>VLOOKUP($A64*100+E$3,Control!$A$13:$K$996,Control!$K$11)</f>
        <v>UWFE</v>
      </c>
      <c r="F64" s="43" t="str">
        <f>VLOOKUP($A64*100+F$3,Control!$A$13:$K$996,Control!$K$11)</f>
        <v>UWFE</v>
      </c>
      <c r="G64" s="43" t="str">
        <f>VLOOKUP($A64*100+G$3,Control!$A$13:$K$996,Control!$K$11)</f>
        <v>UWFE</v>
      </c>
      <c r="H64" s="43" t="str">
        <f>VLOOKUP($A64*100+H$3,Control!$A$13:$K$996,Control!$K$11)</f>
        <v>UWFE</v>
      </c>
      <c r="I64" s="43" t="str">
        <f>VLOOKUP($A64*100+I$3,Control!$A$13:$K$996,Control!$K$11)</f>
        <v>UWFE</v>
      </c>
      <c r="J64" s="43" t="str">
        <f>VLOOKUP($A64*100+J$3,Control!$A$13:$K$996,Control!$K$11)</f>
        <v>IBU</v>
      </c>
      <c r="K64" s="43" t="str">
        <f>VLOOKUP($A64*100+K$3,Control!$A$13:$K$996,Control!$K$11)</f>
        <v>IBU</v>
      </c>
      <c r="L64" s="43" t="str">
        <f>VLOOKUP($A64*100+L$3,Control!$A$13:$K$996,Control!$K$11)</f>
        <v>IBU</v>
      </c>
      <c r="M64" s="43" t="str">
        <f>VLOOKUP($A64*100+M$3,Control!$A$13:$K$996,Control!$K$11)</f>
        <v>UWFE</v>
      </c>
    </row>
    <row r="65" spans="1:13">
      <c r="A65" s="10">
        <v>1982</v>
      </c>
      <c r="B65" s="43" t="str">
        <f>VLOOKUP($A65*100+B$3,Control!$A$13:$K$996,Control!$K$11)</f>
        <v>UWFE</v>
      </c>
      <c r="C65" s="43" t="str">
        <f>VLOOKUP($A65*100+C$3,Control!$A$13:$K$996,Control!$K$11)</f>
        <v>UWFE</v>
      </c>
      <c r="D65" s="43" t="str">
        <f>VLOOKUP($A65*100+D$3,Control!$A$13:$K$996,Control!$K$11)</f>
        <v>UWFE</v>
      </c>
      <c r="E65" s="43" t="str">
        <f>VLOOKUP($A65*100+E$3,Control!$A$13:$K$996,Control!$K$11)</f>
        <v>UWFE</v>
      </c>
      <c r="F65" s="43" t="str">
        <f>VLOOKUP($A65*100+F$3,Control!$A$13:$K$996,Control!$K$11)</f>
        <v>UWFE</v>
      </c>
      <c r="G65" s="43" t="str">
        <f>VLOOKUP($A65*100+G$3,Control!$A$13:$K$996,Control!$K$11)</f>
        <v>UWFE</v>
      </c>
      <c r="H65" s="43" t="str">
        <f>VLOOKUP($A65*100+H$3,Control!$A$13:$K$996,Control!$K$11)</f>
        <v>UWFE</v>
      </c>
      <c r="I65" s="43" t="str">
        <f>VLOOKUP($A65*100+I$3,Control!$A$13:$K$996,Control!$K$11)</f>
        <v>UWFE</v>
      </c>
      <c r="J65" s="43" t="str">
        <f>VLOOKUP($A65*100+J$3,Control!$A$13:$K$996,Control!$K$11)</f>
        <v>UWFE</v>
      </c>
      <c r="K65" s="43" t="str">
        <f>VLOOKUP($A65*100+K$3,Control!$A$13:$K$996,Control!$K$11)</f>
        <v>UWFE</v>
      </c>
      <c r="L65" s="43" t="str">
        <f>VLOOKUP($A65*100+L$3,Control!$A$13:$K$996,Control!$K$11)</f>
        <v>UWFE</v>
      </c>
      <c r="M65" s="43" t="str">
        <f>VLOOKUP($A65*100+M$3,Control!$A$13:$K$996,Control!$K$11)</f>
        <v>UWFE</v>
      </c>
    </row>
    <row r="66" spans="1:13">
      <c r="A66" s="10">
        <v>1983</v>
      </c>
      <c r="B66" s="43" t="str">
        <f>VLOOKUP($A66*100+B$3,Control!$A$13:$K$996,Control!$K$11)</f>
        <v>UWFE</v>
      </c>
      <c r="C66" s="43" t="str">
        <f>VLOOKUP($A66*100+C$3,Control!$A$13:$K$996,Control!$K$11)</f>
        <v>UWFE</v>
      </c>
      <c r="D66" s="43" t="str">
        <f>VLOOKUP($A66*100+D$3,Control!$A$13:$K$996,Control!$K$11)</f>
        <v>UWFE</v>
      </c>
      <c r="E66" s="43" t="str">
        <f>VLOOKUP($A66*100+E$3,Control!$A$13:$K$996,Control!$K$11)</f>
        <v>UWFE</v>
      </c>
      <c r="F66" s="43" t="str">
        <f>VLOOKUP($A66*100+F$3,Control!$A$13:$K$996,Control!$K$11)</f>
        <v>UWFE</v>
      </c>
      <c r="G66" s="43" t="str">
        <f>VLOOKUP($A66*100+G$3,Control!$A$13:$K$996,Control!$K$11)</f>
        <v>UWFE</v>
      </c>
      <c r="H66" s="43" t="str">
        <f>VLOOKUP($A66*100+H$3,Control!$A$13:$K$996,Control!$K$11)</f>
        <v>UWFE</v>
      </c>
      <c r="I66" s="43" t="str">
        <f>VLOOKUP($A66*100+I$3,Control!$A$13:$K$996,Control!$K$11)</f>
        <v>UWFE</v>
      </c>
      <c r="J66" s="43" t="str">
        <f>VLOOKUP($A66*100+J$3,Control!$A$13:$K$996,Control!$K$11)</f>
        <v>UWFE</v>
      </c>
      <c r="K66" s="43" t="str">
        <f>VLOOKUP($A66*100+K$3,Control!$A$13:$K$996,Control!$K$11)</f>
        <v>UWFE</v>
      </c>
      <c r="L66" s="43" t="str">
        <f>VLOOKUP($A66*100+L$3,Control!$A$13:$K$996,Control!$K$11)</f>
        <v>UWFE</v>
      </c>
      <c r="M66" s="43" t="str">
        <f>VLOOKUP($A66*100+M$3,Control!$A$13:$K$996,Control!$K$11)</f>
        <v>UWFE</v>
      </c>
    </row>
    <row r="67" spans="1:13">
      <c r="A67" s="10">
        <v>1984</v>
      </c>
      <c r="B67" s="43" t="str">
        <f>VLOOKUP($A67*100+B$3,Control!$A$13:$K$996,Control!$K$11)</f>
        <v>UWFE</v>
      </c>
      <c r="C67" s="43" t="str">
        <f>VLOOKUP($A67*100+C$3,Control!$A$13:$K$996,Control!$K$11)</f>
        <v>UWFE</v>
      </c>
      <c r="D67" s="43" t="str">
        <f>VLOOKUP($A67*100+D$3,Control!$A$13:$K$996,Control!$K$11)</f>
        <v>UWFE</v>
      </c>
      <c r="E67" s="43" t="str">
        <f>VLOOKUP($A67*100+E$3,Control!$A$13:$K$996,Control!$K$11)</f>
        <v>UWFE</v>
      </c>
      <c r="F67" s="43" t="str">
        <f>VLOOKUP($A67*100+F$3,Control!$A$13:$K$996,Control!$K$11)</f>
        <v>UWFE</v>
      </c>
      <c r="G67" s="43" t="str">
        <f>VLOOKUP($A67*100+G$3,Control!$A$13:$K$996,Control!$K$11)</f>
        <v>UWFE</v>
      </c>
      <c r="H67" s="43" t="str">
        <f>VLOOKUP($A67*100+H$3,Control!$A$13:$K$996,Control!$K$11)</f>
        <v>UWFE</v>
      </c>
      <c r="I67" s="43" t="str">
        <f>VLOOKUP($A67*100+I$3,Control!$A$13:$K$996,Control!$K$11)</f>
        <v>UWFE</v>
      </c>
      <c r="J67" s="43" t="str">
        <f>VLOOKUP($A67*100+J$3,Control!$A$13:$K$996,Control!$K$11)</f>
        <v>UWFE</v>
      </c>
      <c r="K67" s="43" t="str">
        <f>VLOOKUP($A67*100+K$3,Control!$A$13:$K$996,Control!$K$11)</f>
        <v>IBU</v>
      </c>
      <c r="L67" s="43" t="str">
        <f>VLOOKUP($A67*100+L$3,Control!$A$13:$K$996,Control!$K$11)</f>
        <v>UWFE</v>
      </c>
      <c r="M67" s="43" t="str">
        <f>VLOOKUP($A67*100+M$3,Control!$A$13:$K$996,Control!$K$11)</f>
        <v>IBU</v>
      </c>
    </row>
    <row r="68" spans="1:13">
      <c r="A68" s="10">
        <v>1985</v>
      </c>
      <c r="B68" s="43" t="str">
        <f>VLOOKUP($A68*100+B$3,Control!$A$13:$K$996,Control!$K$11)</f>
        <v>UWFE</v>
      </c>
      <c r="C68" s="43" t="str">
        <f>VLOOKUP($A68*100+C$3,Control!$A$13:$K$996,Control!$K$11)</f>
        <v>UWFE</v>
      </c>
      <c r="D68" s="43" t="str">
        <f>VLOOKUP($A68*100+D$3,Control!$A$13:$K$996,Control!$K$11)</f>
        <v>UWFE</v>
      </c>
      <c r="E68" s="43" t="str">
        <f>VLOOKUP($A68*100+E$3,Control!$A$13:$K$996,Control!$K$11)</f>
        <v>UWFE</v>
      </c>
      <c r="F68" s="43" t="str">
        <f>VLOOKUP($A68*100+F$3,Control!$A$13:$K$996,Control!$K$11)</f>
        <v>UWFE</v>
      </c>
      <c r="G68" s="43" t="str">
        <f>VLOOKUP($A68*100+G$3,Control!$A$13:$K$996,Control!$K$11)</f>
        <v>UWFE</v>
      </c>
      <c r="H68" s="43" t="str">
        <f>VLOOKUP($A68*100+H$3,Control!$A$13:$K$996,Control!$K$11)</f>
        <v>UWFE</v>
      </c>
      <c r="I68" s="43" t="str">
        <f>VLOOKUP($A68*100+I$3,Control!$A$13:$K$996,Control!$K$11)</f>
        <v>IBU</v>
      </c>
      <c r="J68" s="43" t="str">
        <f>VLOOKUP($A68*100+J$3,Control!$A$13:$K$996,Control!$K$11)</f>
        <v>IBU</v>
      </c>
      <c r="K68" s="43" t="str">
        <f>VLOOKUP($A68*100+K$3,Control!$A$13:$K$996,Control!$K$11)</f>
        <v>IBU</v>
      </c>
      <c r="L68" s="43" t="str">
        <f>VLOOKUP($A68*100+L$3,Control!$A$13:$K$996,Control!$K$11)</f>
        <v>IBU</v>
      </c>
      <c r="M68" s="43" t="str">
        <f>VLOOKUP($A68*100+M$3,Control!$A$13:$K$996,Control!$K$11)</f>
        <v>UWFE</v>
      </c>
    </row>
    <row r="69" spans="1:13">
      <c r="A69" s="10">
        <v>1986</v>
      </c>
      <c r="B69" s="43" t="str">
        <f>VLOOKUP($A69*100+B$3,Control!$A$13:$K$996,Control!$K$11)</f>
        <v>UWFE</v>
      </c>
      <c r="C69" s="43" t="str">
        <f>VLOOKUP($A69*100+C$3,Control!$A$13:$K$996,Control!$K$11)</f>
        <v>UWFE</v>
      </c>
      <c r="D69" s="43" t="str">
        <f>VLOOKUP($A69*100+D$3,Control!$A$13:$K$996,Control!$K$11)</f>
        <v>UWFE</v>
      </c>
      <c r="E69" s="43" t="str">
        <f>VLOOKUP($A69*100+E$3,Control!$A$13:$K$996,Control!$K$11)</f>
        <v>UWFE</v>
      </c>
      <c r="F69" s="43" t="str">
        <f>VLOOKUP($A69*100+F$3,Control!$A$13:$K$996,Control!$K$11)</f>
        <v>UWFE</v>
      </c>
      <c r="G69" s="43" t="str">
        <f>VLOOKUP($A69*100+G$3,Control!$A$13:$K$996,Control!$K$11)</f>
        <v>UWFE</v>
      </c>
      <c r="H69" s="43" t="str">
        <f>VLOOKUP($A69*100+H$3,Control!$A$13:$K$996,Control!$K$11)</f>
        <v>UWFE</v>
      </c>
      <c r="I69" s="43" t="str">
        <f>VLOOKUP($A69*100+I$3,Control!$A$13:$K$996,Control!$K$11)</f>
        <v>UWFE</v>
      </c>
      <c r="J69" s="43" t="str">
        <f>VLOOKUP($A69*100+J$3,Control!$A$13:$K$996,Control!$K$11)</f>
        <v>UWFE</v>
      </c>
      <c r="K69" s="43" t="str">
        <f>VLOOKUP($A69*100+K$3,Control!$A$13:$K$996,Control!$K$11)</f>
        <v>IBU</v>
      </c>
      <c r="L69" s="43" t="str">
        <f>VLOOKUP($A69*100+L$3,Control!$A$13:$K$996,Control!$K$11)</f>
        <v>UWFE</v>
      </c>
      <c r="M69" s="43" t="str">
        <f>VLOOKUP($A69*100+M$3,Control!$A$13:$K$996,Control!$K$11)</f>
        <v>IBU</v>
      </c>
    </row>
    <row r="70" spans="1:13">
      <c r="A70" s="10">
        <v>1987</v>
      </c>
      <c r="B70" s="43" t="str">
        <f>VLOOKUP($A70*100+B$3,Control!$A$13:$K$996,Control!$K$11)</f>
        <v>UWFE</v>
      </c>
      <c r="C70" s="43" t="str">
        <f>VLOOKUP($A70*100+C$3,Control!$A$13:$K$996,Control!$K$11)</f>
        <v>IBU</v>
      </c>
      <c r="D70" s="43" t="str">
        <f>VLOOKUP($A70*100+D$3,Control!$A$13:$K$996,Control!$K$11)</f>
        <v>UWFE</v>
      </c>
      <c r="E70" s="43" t="str">
        <f>VLOOKUP($A70*100+E$3,Control!$A$13:$K$996,Control!$K$11)</f>
        <v>UWFE</v>
      </c>
      <c r="F70" s="43" t="str">
        <f>VLOOKUP($A70*100+F$3,Control!$A$13:$K$996,Control!$K$11)</f>
        <v>UWFE</v>
      </c>
      <c r="G70" s="43" t="str">
        <f>VLOOKUP($A70*100+G$3,Control!$A$13:$K$996,Control!$K$11)</f>
        <v>UWFE</v>
      </c>
      <c r="H70" s="43" t="str">
        <f>VLOOKUP($A70*100+H$3,Control!$A$13:$K$996,Control!$K$11)</f>
        <v>UWFE</v>
      </c>
      <c r="I70" s="43" t="str">
        <f>VLOOKUP($A70*100+I$3,Control!$A$13:$K$996,Control!$K$11)</f>
        <v>IBU</v>
      </c>
      <c r="J70" s="43" t="str">
        <f>VLOOKUP($A70*100+J$3,Control!$A$13:$K$996,Control!$K$11)</f>
        <v>IBU</v>
      </c>
      <c r="K70" s="43" t="str">
        <f>VLOOKUP($A70*100+K$3,Control!$A$13:$K$996,Control!$K$11)</f>
        <v>IBU</v>
      </c>
      <c r="L70" s="43" t="str">
        <f>VLOOKUP($A70*100+L$3,Control!$A$13:$K$996,Control!$K$11)</f>
        <v>IBU</v>
      </c>
      <c r="M70" s="43" t="str">
        <f>VLOOKUP($A70*100+M$3,Control!$A$13:$K$996,Control!$K$11)</f>
        <v>UWFE</v>
      </c>
    </row>
    <row r="71" spans="1:13">
      <c r="A71" s="10">
        <v>1988</v>
      </c>
      <c r="B71" s="43" t="str">
        <f>VLOOKUP($A71*100+B$3,Control!$A$13:$K$996,Control!$K$11)</f>
        <v>UWFE</v>
      </c>
      <c r="C71" s="43" t="str">
        <f>VLOOKUP($A71*100+C$3,Control!$A$13:$K$996,Control!$K$11)</f>
        <v>UWFE</v>
      </c>
      <c r="D71" s="43" t="str">
        <f>VLOOKUP($A71*100+D$3,Control!$A$13:$K$996,Control!$K$11)</f>
        <v>UWFE</v>
      </c>
      <c r="E71" s="43" t="str">
        <f>VLOOKUP($A71*100+E$3,Control!$A$13:$K$996,Control!$K$11)</f>
        <v>UWFE</v>
      </c>
      <c r="F71" s="43" t="str">
        <f>VLOOKUP($A71*100+F$3,Control!$A$13:$K$996,Control!$K$11)</f>
        <v>UWFE</v>
      </c>
      <c r="G71" s="43" t="str">
        <f>VLOOKUP($A71*100+G$3,Control!$A$13:$K$996,Control!$K$11)</f>
        <v>UWFE</v>
      </c>
      <c r="H71" s="43" t="str">
        <f>VLOOKUP($A71*100+H$3,Control!$A$13:$K$996,Control!$K$11)</f>
        <v>UWFE</v>
      </c>
      <c r="I71" s="43" t="str">
        <f>VLOOKUP($A71*100+I$3,Control!$A$13:$K$996,Control!$K$11)</f>
        <v>UWFE</v>
      </c>
      <c r="J71" s="43" t="str">
        <f>VLOOKUP($A71*100+J$3,Control!$A$13:$K$996,Control!$K$11)</f>
        <v>IBU</v>
      </c>
      <c r="K71" s="43" t="str">
        <f>VLOOKUP($A71*100+K$3,Control!$A$13:$K$996,Control!$K$11)</f>
        <v>IBU</v>
      </c>
      <c r="L71" s="43" t="str">
        <f>VLOOKUP($A71*100+L$3,Control!$A$13:$K$996,Control!$K$11)</f>
        <v>IBU</v>
      </c>
      <c r="M71" s="43" t="str">
        <f>VLOOKUP($A71*100+M$3,Control!$A$13:$K$996,Control!$K$11)</f>
        <v>UWFE</v>
      </c>
    </row>
    <row r="72" spans="1:13">
      <c r="A72" s="10">
        <v>1989</v>
      </c>
      <c r="B72" s="43" t="str">
        <f>VLOOKUP($A72*100+B$3,Control!$A$13:$K$996,Control!$K$11)</f>
        <v>UWFE</v>
      </c>
      <c r="C72" s="43" t="str">
        <f>VLOOKUP($A72*100+C$3,Control!$A$13:$K$996,Control!$K$11)</f>
        <v>UWFE</v>
      </c>
      <c r="D72" s="43" t="str">
        <f>VLOOKUP($A72*100+D$3,Control!$A$13:$K$996,Control!$K$11)</f>
        <v>UWFE</v>
      </c>
      <c r="E72" s="43" t="str">
        <f>VLOOKUP($A72*100+E$3,Control!$A$13:$K$996,Control!$K$11)</f>
        <v>UWFE</v>
      </c>
      <c r="F72" s="43" t="str">
        <f>VLOOKUP($A72*100+F$3,Control!$A$13:$K$996,Control!$K$11)</f>
        <v>UWFE</v>
      </c>
      <c r="G72" s="43" t="str">
        <f>VLOOKUP($A72*100+G$3,Control!$A$13:$K$996,Control!$K$11)</f>
        <v>UWFE</v>
      </c>
      <c r="H72" s="43" t="str">
        <f>VLOOKUP($A72*100+H$3,Control!$A$13:$K$996,Control!$K$11)</f>
        <v>UWFE</v>
      </c>
      <c r="I72" s="43" t="str">
        <f>VLOOKUP($A72*100+I$3,Control!$A$13:$K$996,Control!$K$11)</f>
        <v>IBU</v>
      </c>
      <c r="J72" s="43" t="str">
        <f>VLOOKUP($A72*100+J$3,Control!$A$13:$K$996,Control!$K$11)</f>
        <v>IBU</v>
      </c>
      <c r="K72" s="43" t="str">
        <f>VLOOKUP($A72*100+K$3,Control!$A$13:$K$996,Control!$K$11)</f>
        <v>IBU</v>
      </c>
      <c r="L72" s="43" t="str">
        <f>VLOOKUP($A72*100+L$3,Control!$A$13:$K$996,Control!$K$11)</f>
        <v>IBU</v>
      </c>
      <c r="M72" s="43" t="str">
        <f>VLOOKUP($A72*100+M$3,Control!$A$13:$K$996,Control!$K$11)</f>
        <v>UWFE</v>
      </c>
    </row>
    <row r="73" spans="1:13">
      <c r="A73" s="10">
        <v>1990</v>
      </c>
      <c r="B73" s="43" t="str">
        <f>VLOOKUP($A73*100+B$3,Control!$A$13:$K$996,Control!$K$11)</f>
        <v>UWFE</v>
      </c>
      <c r="C73" s="43" t="str">
        <f>VLOOKUP($A73*100+C$3,Control!$A$13:$K$996,Control!$K$11)</f>
        <v>UWFE</v>
      </c>
      <c r="D73" s="43" t="str">
        <f>VLOOKUP($A73*100+D$3,Control!$A$13:$K$996,Control!$K$11)</f>
        <v>UWFE</v>
      </c>
      <c r="E73" s="43" t="str">
        <f>VLOOKUP($A73*100+E$3,Control!$A$13:$K$996,Control!$K$11)</f>
        <v>UWFE</v>
      </c>
      <c r="F73" s="43" t="str">
        <f>VLOOKUP($A73*100+F$3,Control!$A$13:$K$996,Control!$K$11)</f>
        <v>UWFE</v>
      </c>
      <c r="G73" s="43" t="str">
        <f>VLOOKUP($A73*100+G$3,Control!$A$13:$K$996,Control!$K$11)</f>
        <v>UWFE</v>
      </c>
      <c r="H73" s="43" t="str">
        <f>VLOOKUP($A73*100+H$3,Control!$A$13:$K$996,Control!$K$11)</f>
        <v>IBU</v>
      </c>
      <c r="I73" s="43" t="str">
        <f>VLOOKUP($A73*100+I$3,Control!$A$13:$K$996,Control!$K$11)</f>
        <v>UWFE</v>
      </c>
      <c r="J73" s="43" t="str">
        <f>VLOOKUP($A73*100+J$3,Control!$A$13:$K$996,Control!$K$11)</f>
        <v>IBU</v>
      </c>
      <c r="K73" s="43" t="str">
        <f>VLOOKUP($A73*100+K$3,Control!$A$13:$K$996,Control!$K$11)</f>
        <v>IBU</v>
      </c>
      <c r="L73" s="43" t="str">
        <f>VLOOKUP($A73*100+L$3,Control!$A$13:$K$996,Control!$K$11)</f>
        <v>IBU</v>
      </c>
      <c r="M73" s="43" t="str">
        <f>VLOOKUP($A73*100+M$3,Control!$A$13:$K$996,Control!$K$11)</f>
        <v>UWFE</v>
      </c>
    </row>
    <row r="74" spans="1:13">
      <c r="A74" s="10">
        <v>1991</v>
      </c>
      <c r="B74" s="43" t="str">
        <f>VLOOKUP($A74*100+B$3,Control!$A$13:$K$996,Control!$K$11)</f>
        <v>UWFE</v>
      </c>
      <c r="C74" s="43" t="str">
        <f>VLOOKUP($A74*100+C$3,Control!$A$13:$K$996,Control!$K$11)</f>
        <v>IBU</v>
      </c>
      <c r="D74" s="43" t="str">
        <f>VLOOKUP($A74*100+D$3,Control!$A$13:$K$996,Control!$K$11)</f>
        <v>UWFE</v>
      </c>
      <c r="E74" s="43" t="str">
        <f>VLOOKUP($A74*100+E$3,Control!$A$13:$K$996,Control!$K$11)</f>
        <v>UWFE</v>
      </c>
      <c r="F74" s="43" t="str">
        <f>VLOOKUP($A74*100+F$3,Control!$A$13:$K$996,Control!$K$11)</f>
        <v>UWFE</v>
      </c>
      <c r="G74" s="43" t="str">
        <f>VLOOKUP($A74*100+G$3,Control!$A$13:$K$996,Control!$K$11)</f>
        <v>UWFE</v>
      </c>
      <c r="H74" s="43" t="str">
        <f>VLOOKUP($A74*100+H$3,Control!$A$13:$K$996,Control!$K$11)</f>
        <v>UWFE</v>
      </c>
      <c r="I74" s="43" t="str">
        <f>VLOOKUP($A74*100+I$3,Control!$A$13:$K$996,Control!$K$11)</f>
        <v>UWFE</v>
      </c>
      <c r="J74" s="43" t="str">
        <f>VLOOKUP($A74*100+J$3,Control!$A$13:$K$996,Control!$K$11)</f>
        <v>IBU</v>
      </c>
      <c r="K74" s="43" t="str">
        <f>VLOOKUP($A74*100+K$3,Control!$A$13:$K$996,Control!$K$11)</f>
        <v>IBU</v>
      </c>
      <c r="L74" s="43" t="str">
        <f>VLOOKUP($A74*100+L$3,Control!$A$13:$K$996,Control!$K$11)</f>
        <v>IBU</v>
      </c>
      <c r="M74" s="43" t="str">
        <f>VLOOKUP($A74*100+M$3,Control!$A$13:$K$996,Control!$K$11)</f>
        <v>UWFE</v>
      </c>
    </row>
    <row r="75" spans="1:13">
      <c r="A75" s="10">
        <v>1992</v>
      </c>
      <c r="B75" s="43" t="str">
        <f>VLOOKUP($A75*100+B$3,Control!$A$13:$K$996,Control!$K$11)</f>
        <v>UWFE</v>
      </c>
      <c r="C75" s="43" t="str">
        <f>VLOOKUP($A75*100+C$3,Control!$A$13:$K$996,Control!$K$11)</f>
        <v>IBU</v>
      </c>
      <c r="D75" s="43" t="str">
        <f>VLOOKUP($A75*100+D$3,Control!$A$13:$K$996,Control!$K$11)</f>
        <v>UWFE</v>
      </c>
      <c r="E75" s="43" t="str">
        <f>VLOOKUP($A75*100+E$3,Control!$A$13:$K$996,Control!$K$11)</f>
        <v>UWFE</v>
      </c>
      <c r="F75" s="43" t="str">
        <f>VLOOKUP($A75*100+F$3,Control!$A$13:$K$996,Control!$K$11)</f>
        <v>UWFE</v>
      </c>
      <c r="G75" s="43" t="str">
        <f>VLOOKUP($A75*100+G$3,Control!$A$13:$K$996,Control!$K$11)</f>
        <v>UWFE</v>
      </c>
      <c r="H75" s="43" t="str">
        <f>VLOOKUP($A75*100+H$3,Control!$A$13:$K$996,Control!$K$11)</f>
        <v>UWFE</v>
      </c>
      <c r="I75" s="43" t="str">
        <f>VLOOKUP($A75*100+I$3,Control!$A$13:$K$996,Control!$K$11)</f>
        <v>IBU</v>
      </c>
      <c r="J75" s="43" t="str">
        <f>VLOOKUP($A75*100+J$3,Control!$A$13:$K$996,Control!$K$11)</f>
        <v>IBU</v>
      </c>
      <c r="K75" s="43" t="str">
        <f>VLOOKUP($A75*100+K$3,Control!$A$13:$K$996,Control!$K$11)</f>
        <v>IBU</v>
      </c>
      <c r="L75" s="43" t="str">
        <f>VLOOKUP($A75*100+L$3,Control!$A$13:$K$996,Control!$K$11)</f>
        <v>IBU</v>
      </c>
      <c r="M75" s="43" t="str">
        <f>VLOOKUP($A75*100+M$3,Control!$A$13:$K$996,Control!$K$11)</f>
        <v>UWFE</v>
      </c>
    </row>
    <row r="76" spans="1:13">
      <c r="A76" s="10">
        <v>1993</v>
      </c>
      <c r="B76" s="43" t="str">
        <f>VLOOKUP($A76*100+B$3,Control!$A$13:$K$996,Control!$K$11)</f>
        <v>UWFE</v>
      </c>
      <c r="C76" s="43" t="str">
        <f>VLOOKUP($A76*100+C$3,Control!$A$13:$K$996,Control!$K$11)</f>
        <v>UWFE</v>
      </c>
      <c r="D76" s="43" t="str">
        <f>VLOOKUP($A76*100+D$3,Control!$A$13:$K$996,Control!$K$11)</f>
        <v>UWFE</v>
      </c>
      <c r="E76" s="43" t="str">
        <f>VLOOKUP($A76*100+E$3,Control!$A$13:$K$996,Control!$K$11)</f>
        <v>UWFE</v>
      </c>
      <c r="F76" s="43" t="str">
        <f>VLOOKUP($A76*100+F$3,Control!$A$13:$K$996,Control!$K$11)</f>
        <v>UWFE</v>
      </c>
      <c r="G76" s="43" t="str">
        <f>VLOOKUP($A76*100+G$3,Control!$A$13:$K$996,Control!$K$11)</f>
        <v>UWFE</v>
      </c>
      <c r="H76" s="43" t="str">
        <f>VLOOKUP($A76*100+H$3,Control!$A$13:$K$996,Control!$K$11)</f>
        <v>UWFE</v>
      </c>
      <c r="I76" s="43" t="str">
        <f>VLOOKUP($A76*100+I$3,Control!$A$13:$K$996,Control!$K$11)</f>
        <v>UWFE</v>
      </c>
      <c r="J76" s="43" t="str">
        <f>VLOOKUP($A76*100+J$3,Control!$A$13:$K$996,Control!$K$11)</f>
        <v>UWFE</v>
      </c>
      <c r="K76" s="43" t="str">
        <f>VLOOKUP($A76*100+K$3,Control!$A$13:$K$996,Control!$K$11)</f>
        <v>IBU</v>
      </c>
      <c r="L76" s="43" t="str">
        <f>VLOOKUP($A76*100+L$3,Control!$A$13:$K$996,Control!$K$11)</f>
        <v>IBU</v>
      </c>
      <c r="M76" s="43" t="str">
        <f>VLOOKUP($A76*100+M$3,Control!$A$13:$K$996,Control!$K$11)</f>
        <v>IBU</v>
      </c>
    </row>
    <row r="77" spans="1:13">
      <c r="A77" s="10">
        <v>1994</v>
      </c>
      <c r="B77" s="43" t="str">
        <f>VLOOKUP($A77*100+B$3,Control!$A$13:$K$996,Control!$K$11)</f>
        <v>UWFE</v>
      </c>
      <c r="C77" s="43" t="str">
        <f>VLOOKUP($A77*100+C$3,Control!$A$13:$K$996,Control!$K$11)</f>
        <v>IBU</v>
      </c>
      <c r="D77" s="43" t="str">
        <f>VLOOKUP($A77*100+D$3,Control!$A$13:$K$996,Control!$K$11)</f>
        <v>UWFE</v>
      </c>
      <c r="E77" s="43" t="str">
        <f>VLOOKUP($A77*100+E$3,Control!$A$13:$K$996,Control!$K$11)</f>
        <v>UWFE</v>
      </c>
      <c r="F77" s="43" t="str">
        <f>VLOOKUP($A77*100+F$3,Control!$A$13:$K$996,Control!$K$11)</f>
        <v>UWFE</v>
      </c>
      <c r="G77" s="43" t="str">
        <f>VLOOKUP($A77*100+G$3,Control!$A$13:$K$996,Control!$K$11)</f>
        <v>UWFE</v>
      </c>
      <c r="H77" s="43" t="str">
        <f>VLOOKUP($A77*100+H$3,Control!$A$13:$K$996,Control!$K$11)</f>
        <v>UWFE</v>
      </c>
      <c r="I77" s="43" t="str">
        <f>VLOOKUP($A77*100+I$3,Control!$A$13:$K$996,Control!$K$11)</f>
        <v>UWFE</v>
      </c>
      <c r="J77" s="43" t="str">
        <f>VLOOKUP($A77*100+J$3,Control!$A$13:$K$996,Control!$K$11)</f>
        <v>IBU</v>
      </c>
      <c r="K77" s="43" t="str">
        <f>VLOOKUP($A77*100+K$3,Control!$A$13:$K$996,Control!$K$11)</f>
        <v>IBU</v>
      </c>
      <c r="L77" s="43" t="str">
        <f>VLOOKUP($A77*100+L$3,Control!$A$13:$K$996,Control!$K$11)</f>
        <v>IBU</v>
      </c>
      <c r="M77" s="43" t="str">
        <f>VLOOKUP($A77*100+M$3,Control!$A$13:$K$996,Control!$K$11)</f>
        <v>UWFE</v>
      </c>
    </row>
    <row r="78" spans="1:13">
      <c r="A78" s="10">
        <v>1995</v>
      </c>
      <c r="B78" s="43" t="str">
        <f>VLOOKUP($A78*100+B$3,Control!$A$13:$K$996,Control!$K$11)</f>
        <v>UWFE</v>
      </c>
      <c r="C78" s="43" t="str">
        <f>VLOOKUP($A78*100+C$3,Control!$A$13:$K$996,Control!$K$11)</f>
        <v>UWFE</v>
      </c>
      <c r="D78" s="43" t="str">
        <f>VLOOKUP($A78*100+D$3,Control!$A$13:$K$996,Control!$K$11)</f>
        <v>UWFE</v>
      </c>
      <c r="E78" s="43" t="str">
        <f>VLOOKUP($A78*100+E$3,Control!$A$13:$K$996,Control!$K$11)</f>
        <v>UWFE</v>
      </c>
      <c r="F78" s="43" t="str">
        <f>VLOOKUP($A78*100+F$3,Control!$A$13:$K$996,Control!$K$11)</f>
        <v>UWFE</v>
      </c>
      <c r="G78" s="43" t="str">
        <f>VLOOKUP($A78*100+G$3,Control!$A$13:$K$996,Control!$K$11)</f>
        <v>UWFE</v>
      </c>
      <c r="H78" s="43" t="str">
        <f>VLOOKUP($A78*100+H$3,Control!$A$13:$K$996,Control!$K$11)</f>
        <v>UWFE</v>
      </c>
      <c r="I78" s="43" t="str">
        <f>VLOOKUP($A78*100+I$3,Control!$A$13:$K$996,Control!$K$11)</f>
        <v>UWFE</v>
      </c>
      <c r="J78" s="43" t="str">
        <f>VLOOKUP($A78*100+J$3,Control!$A$13:$K$996,Control!$K$11)</f>
        <v>UWFE</v>
      </c>
      <c r="K78" s="43" t="str">
        <f>VLOOKUP($A78*100+K$3,Control!$A$13:$K$996,Control!$K$11)</f>
        <v>UWFE</v>
      </c>
      <c r="L78" s="43" t="str">
        <f>VLOOKUP($A78*100+L$3,Control!$A$13:$K$996,Control!$K$11)</f>
        <v>UWFE</v>
      </c>
      <c r="M78" s="43" t="str">
        <f>VLOOKUP($A78*100+M$3,Control!$A$13:$K$996,Control!$K$11)</f>
        <v>IBU</v>
      </c>
    </row>
    <row r="79" spans="1:13">
      <c r="A79" s="10">
        <v>1996</v>
      </c>
      <c r="B79" s="43" t="str">
        <f>VLOOKUP($A79*100+B$3,Control!$A$13:$K$996,Control!$K$11)</f>
        <v>IBU</v>
      </c>
      <c r="C79" s="43" t="str">
        <f>VLOOKUP($A79*100+C$3,Control!$A$13:$K$996,Control!$K$11)</f>
        <v>IBU</v>
      </c>
      <c r="D79" s="43" t="str">
        <f>VLOOKUP($A79*100+D$3,Control!$A$13:$K$996,Control!$K$11)</f>
        <v>UWFE</v>
      </c>
      <c r="E79" s="43" t="str">
        <f>VLOOKUP($A79*100+E$3,Control!$A$13:$K$996,Control!$K$11)</f>
        <v>UWFE</v>
      </c>
      <c r="F79" s="43" t="str">
        <f>VLOOKUP($A79*100+F$3,Control!$A$13:$K$996,Control!$K$11)</f>
        <v>UWFE</v>
      </c>
      <c r="G79" s="43" t="str">
        <f>VLOOKUP($A79*100+G$3,Control!$A$13:$K$996,Control!$K$11)</f>
        <v>UWFE</v>
      </c>
      <c r="H79" s="43" t="str">
        <f>VLOOKUP($A79*100+H$3,Control!$A$13:$K$996,Control!$K$11)</f>
        <v>UWFE</v>
      </c>
      <c r="I79" s="43" t="str">
        <f>VLOOKUP($A79*100+I$3,Control!$A$13:$K$996,Control!$K$11)</f>
        <v>UWFE</v>
      </c>
      <c r="J79" s="43" t="str">
        <f>VLOOKUP($A79*100+J$3,Control!$A$13:$K$996,Control!$K$11)</f>
        <v>UWFE</v>
      </c>
      <c r="K79" s="43" t="str">
        <f>VLOOKUP($A79*100+K$3,Control!$A$13:$K$996,Control!$K$11)</f>
        <v>IBU</v>
      </c>
      <c r="L79" s="43" t="str">
        <f>VLOOKUP($A79*100+L$3,Control!$A$13:$K$996,Control!$K$11)</f>
        <v>UWFE</v>
      </c>
      <c r="M79" s="43" t="str">
        <f>VLOOKUP($A79*100+M$3,Control!$A$13:$K$996,Control!$K$11)</f>
        <v>IBU</v>
      </c>
    </row>
    <row r="80" spans="1:13">
      <c r="A80" s="10">
        <v>1997</v>
      </c>
      <c r="B80" s="43" t="str">
        <f>VLOOKUP($A80*100+B$3,Control!$A$13:$K$996,Control!$K$11)</f>
        <v>UWFE</v>
      </c>
      <c r="C80" s="43" t="str">
        <f>VLOOKUP($A80*100+C$3,Control!$A$13:$K$996,Control!$K$11)</f>
        <v>UWFE</v>
      </c>
      <c r="D80" s="43" t="str">
        <f>VLOOKUP($A80*100+D$3,Control!$A$13:$K$996,Control!$K$11)</f>
        <v>UWFE</v>
      </c>
      <c r="E80" s="43" t="str">
        <f>VLOOKUP($A80*100+E$3,Control!$A$13:$K$996,Control!$K$11)</f>
        <v>UWFE</v>
      </c>
      <c r="F80" s="43" t="str">
        <f>VLOOKUP($A80*100+F$3,Control!$A$13:$K$996,Control!$K$11)</f>
        <v>UWFE</v>
      </c>
      <c r="G80" s="43" t="str">
        <f>VLOOKUP($A80*100+G$3,Control!$A$13:$K$996,Control!$K$11)</f>
        <v>UWFE</v>
      </c>
      <c r="H80" s="43" t="str">
        <f>VLOOKUP($A80*100+H$3,Control!$A$13:$K$996,Control!$K$11)</f>
        <v>UWFE</v>
      </c>
      <c r="I80" s="43" t="str">
        <f>VLOOKUP($A80*100+I$3,Control!$A$13:$K$996,Control!$K$11)</f>
        <v>UWFE</v>
      </c>
      <c r="J80" s="43" t="str">
        <f>VLOOKUP($A80*100+J$3,Control!$A$13:$K$996,Control!$K$11)</f>
        <v>IBU</v>
      </c>
      <c r="K80" s="43" t="str">
        <f>VLOOKUP($A80*100+K$3,Control!$A$13:$K$996,Control!$K$11)</f>
        <v>IBU</v>
      </c>
      <c r="L80" s="43" t="str">
        <f>VLOOKUP($A80*100+L$3,Control!$A$13:$K$996,Control!$K$11)</f>
        <v>IBU</v>
      </c>
      <c r="M80" s="43" t="str">
        <f>VLOOKUP($A80*100+M$3,Control!$A$13:$K$996,Control!$K$11)</f>
        <v>IBU</v>
      </c>
    </row>
    <row r="81" spans="1:13">
      <c r="A81" s="10">
        <v>1998</v>
      </c>
      <c r="B81" s="43" t="str">
        <f>VLOOKUP($A81*100+B$3,Control!$A$13:$K$996,Control!$K$11)</f>
        <v>UWFE</v>
      </c>
      <c r="C81" s="43" t="str">
        <f>VLOOKUP($A81*100+C$3,Control!$A$13:$K$996,Control!$K$11)</f>
        <v>UWFE</v>
      </c>
      <c r="D81" s="43" t="str">
        <f>VLOOKUP($A81*100+D$3,Control!$A$13:$K$996,Control!$K$11)</f>
        <v>UWFE</v>
      </c>
      <c r="E81" s="43" t="str">
        <f>VLOOKUP($A81*100+E$3,Control!$A$13:$K$996,Control!$K$11)</f>
        <v>UWFE</v>
      </c>
      <c r="F81" s="43" t="str">
        <f>VLOOKUP($A81*100+F$3,Control!$A$13:$K$996,Control!$K$11)</f>
        <v>UWFE</v>
      </c>
      <c r="G81" s="43" t="str">
        <f>VLOOKUP($A81*100+G$3,Control!$A$13:$K$996,Control!$K$11)</f>
        <v>UWFE</v>
      </c>
      <c r="H81" s="43" t="str">
        <f>VLOOKUP($A81*100+H$3,Control!$A$13:$K$996,Control!$K$11)</f>
        <v>UWFE</v>
      </c>
      <c r="I81" s="43" t="str">
        <f>VLOOKUP($A81*100+I$3,Control!$A$13:$K$996,Control!$K$11)</f>
        <v>UWFE</v>
      </c>
      <c r="J81" s="43" t="str">
        <f>VLOOKUP($A81*100+J$3,Control!$A$13:$K$996,Control!$K$11)</f>
        <v>UWFE</v>
      </c>
      <c r="K81" s="43" t="str">
        <f>VLOOKUP($A81*100+K$3,Control!$A$13:$K$996,Control!$K$11)</f>
        <v>UWFE</v>
      </c>
      <c r="L81" s="43" t="str">
        <f>VLOOKUP($A81*100+L$3,Control!$A$13:$K$996,Control!$K$11)</f>
        <v>UWFE</v>
      </c>
      <c r="M81" s="43" t="str">
        <f>VLOOKUP($A81*100+M$3,Control!$A$13:$K$996,Control!$K$11)</f>
        <v>UWFE</v>
      </c>
    </row>
    <row r="82" spans="1:13">
      <c r="A82" s="10">
        <v>1999</v>
      </c>
      <c r="B82" s="43" t="str">
        <f>VLOOKUP($A82*100+B$3,Control!$A$13:$K$996,Control!$K$11)</f>
        <v>UWFE</v>
      </c>
      <c r="C82" s="43" t="str">
        <f>VLOOKUP($A82*100+C$3,Control!$A$13:$K$996,Control!$K$11)</f>
        <v>UWFE</v>
      </c>
      <c r="D82" s="43" t="str">
        <f>VLOOKUP($A82*100+D$3,Control!$A$13:$K$996,Control!$K$11)</f>
        <v>UWFE</v>
      </c>
      <c r="E82" s="43" t="str">
        <f>VLOOKUP($A82*100+E$3,Control!$A$13:$K$996,Control!$K$11)</f>
        <v>UWFE</v>
      </c>
      <c r="F82" s="43" t="str">
        <f>VLOOKUP($A82*100+F$3,Control!$A$13:$K$996,Control!$K$11)</f>
        <v>UWFE</v>
      </c>
      <c r="G82" s="43" t="str">
        <f>VLOOKUP($A82*100+G$3,Control!$A$13:$K$996,Control!$K$11)</f>
        <v>UWFE</v>
      </c>
      <c r="H82" s="43" t="str">
        <f>VLOOKUP($A82*100+H$3,Control!$A$13:$K$996,Control!$K$11)</f>
        <v>UWFE</v>
      </c>
      <c r="I82" s="43" t="str">
        <f>VLOOKUP($A82*100+I$3,Control!$A$13:$K$996,Control!$K$11)</f>
        <v>UWFE</v>
      </c>
      <c r="J82" s="43" t="str">
        <f>VLOOKUP($A82*100+J$3,Control!$A$13:$K$996,Control!$K$11)</f>
        <v>UWFE</v>
      </c>
      <c r="K82" s="43" t="str">
        <f>VLOOKUP($A82*100+K$3,Control!$A$13:$K$996,Control!$K$11)</f>
        <v>IBU</v>
      </c>
      <c r="L82" s="43" t="str">
        <f>VLOOKUP($A82*100+L$3,Control!$A$13:$K$996,Control!$K$11)</f>
        <v>UWFE</v>
      </c>
      <c r="M82" s="43" t="str">
        <f>VLOOKUP($A82*100+M$3,Control!$A$13:$K$996,Control!$K$11)</f>
        <v>IBU</v>
      </c>
    </row>
    <row r="83" spans="1:13">
      <c r="A83" s="10">
        <v>2000</v>
      </c>
      <c r="B83" s="43" t="str">
        <f>VLOOKUP($A83*100+B$3,Control!$A$13:$K$996,Control!$K$11)</f>
        <v>UWFE</v>
      </c>
      <c r="C83" s="43" t="str">
        <f>VLOOKUP($A83*100+C$3,Control!$A$13:$K$996,Control!$K$11)</f>
        <v>UWFE</v>
      </c>
      <c r="D83" s="43" t="str">
        <f>VLOOKUP($A83*100+D$3,Control!$A$13:$K$996,Control!$K$11)</f>
        <v>UWFE</v>
      </c>
      <c r="E83" s="43" t="str">
        <f>VLOOKUP($A83*100+E$3,Control!$A$13:$K$996,Control!$K$11)</f>
        <v>UWFE</v>
      </c>
      <c r="F83" s="43" t="str">
        <f>VLOOKUP($A83*100+F$3,Control!$A$13:$K$996,Control!$K$11)</f>
        <v>UWFE</v>
      </c>
      <c r="G83" s="43" t="str">
        <f>VLOOKUP($A83*100+G$3,Control!$A$13:$K$996,Control!$K$11)</f>
        <v>UWFE</v>
      </c>
      <c r="H83" s="43" t="str">
        <f>VLOOKUP($A83*100+H$3,Control!$A$13:$K$996,Control!$K$11)</f>
        <v>UWFE</v>
      </c>
      <c r="I83" s="43" t="str">
        <f>VLOOKUP($A83*100+I$3,Control!$A$13:$K$996,Control!$K$11)</f>
        <v>UWFE</v>
      </c>
      <c r="J83" s="43" t="str">
        <f>VLOOKUP($A83*100+J$3,Control!$A$13:$K$996,Control!$K$11)</f>
        <v>UWFE</v>
      </c>
      <c r="K83" s="43" t="str">
        <f>VLOOKUP($A83*100+K$3,Control!$A$13:$K$996,Control!$K$11)</f>
        <v>IBU</v>
      </c>
      <c r="L83" s="43" t="str">
        <f>VLOOKUP($A83*100+L$3,Control!$A$13:$K$996,Control!$K$11)</f>
        <v>IBU</v>
      </c>
      <c r="M83" s="43" t="str">
        <f>VLOOKUP($A83*100+M$3,Control!$A$13:$K$996,Control!$K$11)</f>
        <v>UWFE</v>
      </c>
    </row>
    <row r="84" spans="1:13">
      <c r="A84" s="10">
        <v>2001</v>
      </c>
      <c r="B84" s="43" t="str">
        <f>VLOOKUP($A84*100+B$3,Control!$A$13:$K$996,Control!$K$11)</f>
        <v>UWFE</v>
      </c>
      <c r="C84" s="43" t="str">
        <f>VLOOKUP($A84*100+C$3,Control!$A$13:$K$996,Control!$K$11)</f>
        <v>UWFE</v>
      </c>
      <c r="D84" s="43" t="str">
        <f>VLOOKUP($A84*100+D$3,Control!$A$13:$K$996,Control!$K$11)</f>
        <v>UWFE</v>
      </c>
      <c r="E84" s="43" t="str">
        <f>VLOOKUP($A84*100+E$3,Control!$A$13:$K$996,Control!$K$11)</f>
        <v>UWFE</v>
      </c>
      <c r="F84" s="43" t="str">
        <f>VLOOKUP($A84*100+F$3,Control!$A$13:$K$996,Control!$K$11)</f>
        <v>UWFE</v>
      </c>
      <c r="G84" s="43" t="str">
        <f>VLOOKUP($A84*100+G$3,Control!$A$13:$K$996,Control!$K$11)</f>
        <v>UWFE</v>
      </c>
      <c r="H84" s="43" t="str">
        <f>VLOOKUP($A84*100+H$3,Control!$A$13:$K$996,Control!$K$11)</f>
        <v>UWFE</v>
      </c>
      <c r="I84" s="43" t="str">
        <f>VLOOKUP($A84*100+I$3,Control!$A$13:$K$996,Control!$K$11)</f>
        <v>UWFE</v>
      </c>
      <c r="J84" s="43" t="str">
        <f>VLOOKUP($A84*100+J$3,Control!$A$13:$K$996,Control!$K$11)</f>
        <v>IBU</v>
      </c>
      <c r="K84" s="43" t="str">
        <f>VLOOKUP($A84*100+K$3,Control!$A$13:$K$996,Control!$K$11)</f>
        <v>IBU</v>
      </c>
      <c r="L84" s="43" t="str">
        <f>VLOOKUP($A84*100+L$3,Control!$A$13:$K$996,Control!$K$11)</f>
        <v>IBU</v>
      </c>
      <c r="M84" s="43" t="str">
        <f>VLOOKUP($A84*100+M$3,Control!$A$13:$K$996,Control!$K$11)</f>
        <v>UWFE</v>
      </c>
    </row>
    <row r="85" spans="1:13">
      <c r="A85" s="10">
        <v>2002</v>
      </c>
      <c r="B85" s="43" t="str">
        <f>VLOOKUP($A85*100+B$3,Control!$A$13:$K$996,Control!$K$11)</f>
        <v>UWFE</v>
      </c>
      <c r="C85" s="43" t="str">
        <f>VLOOKUP($A85*100+C$3,Control!$A$13:$K$996,Control!$K$11)</f>
        <v>UWFE</v>
      </c>
      <c r="D85" s="43" t="str">
        <f>VLOOKUP($A85*100+D$3,Control!$A$13:$K$996,Control!$K$11)</f>
        <v>UWFE</v>
      </c>
      <c r="E85" s="43" t="str">
        <f>VLOOKUP($A85*100+E$3,Control!$A$13:$K$996,Control!$K$11)</f>
        <v>UWFE</v>
      </c>
      <c r="F85" s="43" t="str">
        <f>VLOOKUP($A85*100+F$3,Control!$A$13:$K$996,Control!$K$11)</f>
        <v>UWFE</v>
      </c>
      <c r="G85" s="43" t="str">
        <f>VLOOKUP($A85*100+G$3,Control!$A$13:$K$996,Control!$K$11)</f>
        <v>UWFE</v>
      </c>
      <c r="H85" s="43" t="str">
        <f>VLOOKUP($A85*100+H$3,Control!$A$13:$K$996,Control!$K$11)</f>
        <v>UWFE</v>
      </c>
      <c r="I85" s="43" t="str">
        <f>VLOOKUP($A85*100+I$3,Control!$A$13:$K$996,Control!$K$11)</f>
        <v>UWFE</v>
      </c>
      <c r="J85" s="43" t="str">
        <f>VLOOKUP($A85*100+J$3,Control!$A$13:$K$996,Control!$K$11)</f>
        <v>IBU</v>
      </c>
      <c r="K85" s="43" t="str">
        <f>VLOOKUP($A85*100+K$3,Control!$A$13:$K$996,Control!$K$11)</f>
        <v>IBU</v>
      </c>
      <c r="L85" s="43" t="str">
        <f>VLOOKUP($A85*100+L$3,Control!$A$13:$K$996,Control!$K$11)</f>
        <v>IBU</v>
      </c>
      <c r="M85" s="43" t="str">
        <f>VLOOKUP($A85*100+M$3,Control!$A$13:$K$996,Control!$K$11)</f>
        <v>UWFE</v>
      </c>
    </row>
    <row r="86" spans="1:13">
      <c r="A86" s="10">
        <v>2003</v>
      </c>
      <c r="B86" s="43" t="str">
        <f>VLOOKUP($A86*100+B$3,Control!$A$13:$K$996,Control!$K$11)</f>
        <v>UWFE</v>
      </c>
      <c r="C86" s="43" t="str">
        <f>VLOOKUP($A86*100+C$3,Control!$A$13:$K$996,Control!$K$11)</f>
        <v>IBU</v>
      </c>
      <c r="D86" s="43" t="str">
        <f>VLOOKUP($A86*100+D$3,Control!$A$13:$K$996,Control!$K$11)</f>
        <v>UWFE</v>
      </c>
      <c r="E86" s="43" t="str">
        <f>VLOOKUP($A86*100+E$3,Control!$A$13:$K$996,Control!$K$11)</f>
        <v>UWFE</v>
      </c>
      <c r="F86" s="43" t="str">
        <f>VLOOKUP($A86*100+F$3,Control!$A$13:$K$996,Control!$K$11)</f>
        <v>UWFE</v>
      </c>
      <c r="G86" s="43" t="str">
        <f>VLOOKUP($A86*100+G$3,Control!$A$13:$K$996,Control!$K$11)</f>
        <v>UWFE</v>
      </c>
      <c r="H86" s="43" t="str">
        <f>VLOOKUP($A86*100+H$3,Control!$A$13:$K$996,Control!$K$11)</f>
        <v>UWFE</v>
      </c>
      <c r="I86" s="43" t="str">
        <f>VLOOKUP($A86*100+I$3,Control!$A$13:$K$996,Control!$K$11)</f>
        <v>UWFE</v>
      </c>
      <c r="J86" s="43" t="str">
        <f>VLOOKUP($A86*100+J$3,Control!$A$13:$K$996,Control!$K$11)</f>
        <v>UWFE</v>
      </c>
      <c r="K86" s="43" t="str">
        <f>VLOOKUP($A86*100+K$3,Control!$A$13:$K$996,Control!$K$11)</f>
        <v>IBU</v>
      </c>
      <c r="L86" s="43" t="str">
        <f>VLOOKUP($A86*100+L$3,Control!$A$13:$K$996,Control!$K$11)</f>
        <v>UWFE</v>
      </c>
      <c r="M86" s="43" t="str">
        <f>VLOOKUP($A86*100+M$3,Control!$A$13:$K$996,Control!$K$11)</f>
        <v>IBU</v>
      </c>
    </row>
    <row r="88" spans="1:13">
      <c r="A88" s="41" t="s">
        <v>153</v>
      </c>
      <c r="B88" s="4" t="s">
        <v>188</v>
      </c>
    </row>
    <row r="89" spans="1:13">
      <c r="B89" s="1" t="s">
        <v>189</v>
      </c>
    </row>
  </sheetData>
  <mergeCells count="1">
    <mergeCell ref="A2:M2"/>
  </mergeCells>
  <phoneticPr fontId="0" type="noConversion"/>
  <conditionalFormatting sqref="B5:M86">
    <cfRule type="cellIs" dxfId="5" priority="1" stopIfTrue="1" operator="equal">
      <formula>"UWFE"</formula>
    </cfRule>
    <cfRule type="cellIs" dxfId="4" priority="2" stopIfTrue="1" operator="equal">
      <formula>"IBU"</formula>
    </cfRule>
  </conditionalFormatting>
  <pageMargins left="0.75" right="0.75" top="1" bottom="1" header="0.5" footer="0.5"/>
  <pageSetup scale="59" orientation="portrait" r:id="rId1"/>
  <headerFooter alignWithMargins="0">
    <oddHeader>&amp;R&amp;D</oddHeader>
    <oddFooter>&amp;R&amp;F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Q111"/>
  <sheetViews>
    <sheetView zoomScale="75" workbookViewId="0">
      <pane ySplit="4" topLeftCell="A52" activePane="bottomLeft" state="frozenSplit"/>
      <selection activeCell="B14" sqref="B14:B100"/>
      <selection pane="bottomLeft" activeCell="B69" sqref="B69:M75"/>
    </sheetView>
  </sheetViews>
  <sheetFormatPr defaultRowHeight="12.75"/>
  <cols>
    <col min="1" max="1" customWidth="true" style="10" width="6.7109375" collapsed="true"/>
    <col min="2" max="9" customWidth="true" width="10.7109375" collapsed="true"/>
    <col min="10" max="11" bestFit="true" customWidth="true" width="11.5703125" collapsed="true"/>
    <col min="12" max="12" bestFit="true" customWidth="true" width="13.7109375" collapsed="true"/>
    <col min="13" max="13" customWidth="true" width="10.7109375" collapsed="true"/>
  </cols>
  <sheetData>
    <row r="1" spans="1:13">
      <c r="A1" s="17" t="str">
        <f>Control!J2</f>
        <v>EWA</v>
      </c>
    </row>
    <row r="2" spans="1:13" s="17" customFormat="1">
      <c r="A2" s="198" t="s">
        <v>190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 s="10" customFormat="1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0">
        <v>1922</v>
      </c>
      <c r="B5" s="43" t="str">
        <f>VLOOKUP($A5*100+B$3,Control!$A$13:$J$996,Control!$J$11)</f>
        <v>MRDO</v>
      </c>
      <c r="C5" s="43" t="str">
        <f>VLOOKUP($A5*100+C$3,Control!$A$13:$J$996,Control!$J$11)</f>
        <v>MRDO</v>
      </c>
      <c r="D5" s="43" t="str">
        <f>VLOOKUP($A5*100+D$3,Control!$A$13:$J$996,Control!$J$11)</f>
        <v>--</v>
      </c>
      <c r="E5" s="43" t="str">
        <f>VLOOKUP($A5*100+E$3,Control!$A$13:$J$996,Control!$J$11)</f>
        <v>--</v>
      </c>
      <c r="F5" s="43" t="str">
        <f>VLOOKUP($A5*100+F$3,Control!$A$13:$J$996,Control!$J$11)</f>
        <v>--</v>
      </c>
      <c r="G5" s="43" t="str">
        <f>VLOOKUP($A5*100+G$3,Control!$A$13:$J$996,Control!$J$11)</f>
        <v>--</v>
      </c>
      <c r="H5" s="43" t="str">
        <f>VLOOKUP($A5*100+H$3,Control!$A$13:$J$996,Control!$J$11)</f>
        <v>--</v>
      </c>
      <c r="I5" s="43" t="str">
        <f>VLOOKUP($A5*100+I$3,Control!$A$13:$J$996,Control!$J$11)</f>
        <v>--</v>
      </c>
      <c r="J5" s="43" t="str">
        <f>VLOOKUP($A5*100+J$3,Control!$A$13:$J$996,Control!$J$11)</f>
        <v>--</v>
      </c>
      <c r="K5" s="43" t="str">
        <f>VLOOKUP($A5*100+K$3,Control!$A$13:$J$996,Control!$J$11)</f>
        <v>MRDO</v>
      </c>
      <c r="L5" s="43" t="str">
        <f>VLOOKUP($A5*100+L$3,Control!$A$13:$J$996,Control!$J$11)</f>
        <v>MRDO</v>
      </c>
      <c r="M5" s="43" t="str">
        <f>VLOOKUP($A5*100+M$3,Control!$A$13:$J$996,Control!$J$11)</f>
        <v>MRDO</v>
      </c>
    </row>
    <row r="6" spans="1:13">
      <c r="A6" s="10">
        <v>1923</v>
      </c>
      <c r="B6" s="43" t="str">
        <f>VLOOKUP($A6*100+B$3,Control!$A$13:$J$996,Control!$J$11)</f>
        <v>MRDO</v>
      </c>
      <c r="C6" s="43" t="str">
        <f>VLOOKUP($A6*100+C$3,Control!$A$13:$J$996,Control!$J$11)</f>
        <v>MRDO</v>
      </c>
      <c r="D6" s="43" t="str">
        <f>VLOOKUP($A6*100+D$3,Control!$A$13:$J$996,Control!$J$11)</f>
        <v>--</v>
      </c>
      <c r="E6" s="43" t="str">
        <f>VLOOKUP($A6*100+E$3,Control!$A$13:$J$996,Control!$J$11)</f>
        <v>--</v>
      </c>
      <c r="F6" s="43" t="str">
        <f>VLOOKUP($A6*100+F$3,Control!$A$13:$J$996,Control!$J$11)</f>
        <v>MRDO</v>
      </c>
      <c r="G6" s="43" t="str">
        <f>VLOOKUP($A6*100+G$3,Control!$A$13:$J$996,Control!$J$11)</f>
        <v>--</v>
      </c>
      <c r="H6" s="43" t="str">
        <f>VLOOKUP($A6*100+H$3,Control!$A$13:$J$996,Control!$J$11)</f>
        <v>--</v>
      </c>
      <c r="I6" s="43" t="str">
        <f>VLOOKUP($A6*100+I$3,Control!$A$13:$J$996,Control!$J$11)</f>
        <v>--</v>
      </c>
      <c r="J6" s="43" t="str">
        <f>VLOOKUP($A6*100+J$3,Control!$A$13:$J$996,Control!$J$11)</f>
        <v>--</v>
      </c>
      <c r="K6" s="43" t="str">
        <f>VLOOKUP($A6*100+K$3,Control!$A$13:$J$996,Control!$J$11)</f>
        <v>--</v>
      </c>
      <c r="L6" s="43" t="str">
        <f>VLOOKUP($A6*100+L$3,Control!$A$13:$J$996,Control!$J$11)</f>
        <v>--</v>
      </c>
      <c r="M6" s="43" t="str">
        <f>VLOOKUP($A6*100+M$3,Control!$A$13:$J$996,Control!$J$11)</f>
        <v>--</v>
      </c>
    </row>
    <row r="7" spans="1:13">
      <c r="A7" s="10">
        <v>1924</v>
      </c>
      <c r="B7" s="43" t="str">
        <f>VLOOKUP($A7*100+B$3,Control!$A$13:$J$996,Control!$J$11)</f>
        <v>MRDO</v>
      </c>
      <c r="C7" s="43" t="str">
        <f>VLOOKUP($A7*100+C$3,Control!$A$13:$J$996,Control!$J$11)</f>
        <v>MRDO</v>
      </c>
      <c r="D7" s="43" t="str">
        <f>VLOOKUP($A7*100+D$3,Control!$A$13:$J$996,Control!$J$11)</f>
        <v>--</v>
      </c>
      <c r="E7" s="43" t="str">
        <f>VLOOKUP($A7*100+E$3,Control!$A$13:$J$996,Control!$J$11)</f>
        <v>RS</v>
      </c>
      <c r="F7" s="43" t="str">
        <f>VLOOKUP($A7*100+F$3,Control!$A$13:$J$996,Control!$J$11)</f>
        <v>--</v>
      </c>
      <c r="G7" s="43" t="str">
        <f>VLOOKUP($A7*100+G$3,Control!$A$13:$J$996,Control!$J$11)</f>
        <v>--</v>
      </c>
      <c r="H7" s="43" t="str">
        <f>VLOOKUP($A7*100+H$3,Control!$A$13:$J$996,Control!$J$11)</f>
        <v>--</v>
      </c>
      <c r="I7" s="43" t="str">
        <f>VLOOKUP($A7*100+I$3,Control!$A$13:$J$996,Control!$J$11)</f>
        <v>--</v>
      </c>
      <c r="J7" s="43" t="str">
        <f>VLOOKUP($A7*100+J$3,Control!$A$13:$J$996,Control!$J$11)</f>
        <v>--</v>
      </c>
      <c r="K7" s="43" t="str">
        <f>VLOOKUP($A7*100+K$3,Control!$A$13:$J$996,Control!$J$11)</f>
        <v>JP</v>
      </c>
      <c r="L7" s="43" t="str">
        <f>VLOOKUP($A7*100+L$3,Control!$A$13:$J$996,Control!$J$11)</f>
        <v>JP</v>
      </c>
      <c r="M7" s="43" t="str">
        <f>VLOOKUP($A7*100+M$3,Control!$A$13:$J$996,Control!$J$11)</f>
        <v>--</v>
      </c>
    </row>
    <row r="8" spans="1:13">
      <c r="A8" s="10">
        <v>1925</v>
      </c>
      <c r="B8" s="43" t="str">
        <f>VLOOKUP($A8*100+B$3,Control!$A$13:$J$996,Control!$J$11)</f>
        <v>RS</v>
      </c>
      <c r="C8" s="43" t="str">
        <f>VLOOKUP($A8*100+C$3,Control!$A$13:$J$996,Control!$J$11)</f>
        <v>MRDO</v>
      </c>
      <c r="D8" s="43" t="str">
        <f>VLOOKUP($A8*100+D$3,Control!$A$13:$J$996,Control!$J$11)</f>
        <v>--</v>
      </c>
      <c r="E8" s="43" t="str">
        <f>VLOOKUP($A8*100+E$3,Control!$A$13:$J$996,Control!$J$11)</f>
        <v>--</v>
      </c>
      <c r="F8" s="43" t="str">
        <f>VLOOKUP($A8*100+F$3,Control!$A$13:$J$996,Control!$J$11)</f>
        <v>--</v>
      </c>
      <c r="G8" s="43" t="str">
        <f>VLOOKUP($A8*100+G$3,Control!$A$13:$J$996,Control!$J$11)</f>
        <v>MRDO</v>
      </c>
      <c r="H8" s="43" t="str">
        <f>VLOOKUP($A8*100+H$3,Control!$A$13:$J$996,Control!$J$11)</f>
        <v>--</v>
      </c>
      <c r="I8" s="43" t="str">
        <f>VLOOKUP($A8*100+I$3,Control!$A$13:$J$996,Control!$J$11)</f>
        <v>--</v>
      </c>
      <c r="J8" s="43" t="str">
        <f>VLOOKUP($A8*100+J$3,Control!$A$13:$J$996,Control!$J$11)</f>
        <v>--</v>
      </c>
      <c r="K8" s="43" t="str">
        <f>VLOOKUP($A8*100+K$3,Control!$A$13:$J$996,Control!$J$11)</f>
        <v>--</v>
      </c>
      <c r="L8" s="43" t="str">
        <f>VLOOKUP($A8*100+L$3,Control!$A$13:$J$996,Control!$J$11)</f>
        <v>JP</v>
      </c>
      <c r="M8" s="43" t="str">
        <f>VLOOKUP($A8*100+M$3,Control!$A$13:$J$996,Control!$J$11)</f>
        <v>--</v>
      </c>
    </row>
    <row r="9" spans="1:13">
      <c r="A9" s="10">
        <v>1926</v>
      </c>
      <c r="B9" s="43" t="str">
        <f>VLOOKUP($A9*100+B$3,Control!$A$13:$J$996,Control!$J$11)</f>
        <v>MRDO</v>
      </c>
      <c r="C9" s="43" t="str">
        <f>VLOOKUP($A9*100+C$3,Control!$A$13:$J$996,Control!$J$11)</f>
        <v>MRDO</v>
      </c>
      <c r="D9" s="43" t="str">
        <f>VLOOKUP($A9*100+D$3,Control!$A$13:$J$996,Control!$J$11)</f>
        <v>MRDO</v>
      </c>
      <c r="E9" s="43" t="str">
        <f>VLOOKUP($A9*100+E$3,Control!$A$13:$J$996,Control!$J$11)</f>
        <v>--</v>
      </c>
      <c r="F9" s="43" t="str">
        <f>VLOOKUP($A9*100+F$3,Control!$A$13:$J$996,Control!$J$11)</f>
        <v>--</v>
      </c>
      <c r="G9" s="43" t="str">
        <f>VLOOKUP($A9*100+G$3,Control!$A$13:$J$996,Control!$J$11)</f>
        <v>MRDO</v>
      </c>
      <c r="H9" s="43" t="str">
        <f>VLOOKUP($A9*100+H$3,Control!$A$13:$J$996,Control!$J$11)</f>
        <v>--</v>
      </c>
      <c r="I9" s="43" t="str">
        <f>VLOOKUP($A9*100+I$3,Control!$A$13:$J$996,Control!$J$11)</f>
        <v>--</v>
      </c>
      <c r="J9" s="43" t="str">
        <f>VLOOKUP($A9*100+J$3,Control!$A$13:$J$996,Control!$J$11)</f>
        <v>--</v>
      </c>
      <c r="K9" s="43" t="str">
        <f>VLOOKUP($A9*100+K$3,Control!$A$13:$J$996,Control!$J$11)</f>
        <v>--</v>
      </c>
      <c r="L9" s="43" t="str">
        <f>VLOOKUP($A9*100+L$3,Control!$A$13:$J$996,Control!$J$11)</f>
        <v>JP</v>
      </c>
      <c r="M9" s="43" t="str">
        <f>VLOOKUP($A9*100+M$3,Control!$A$13:$J$996,Control!$J$11)</f>
        <v>MRDO</v>
      </c>
    </row>
    <row r="10" spans="1:13">
      <c r="A10" s="10">
        <v>1927</v>
      </c>
      <c r="B10" s="43" t="str">
        <f>VLOOKUP($A10*100+B$3,Control!$A$13:$J$996,Control!$J$11)</f>
        <v>MRDO</v>
      </c>
      <c r="C10" s="43" t="str">
        <f>VLOOKUP($A10*100+C$3,Control!$A$13:$J$996,Control!$J$11)</f>
        <v>--</v>
      </c>
      <c r="D10" s="43" t="str">
        <f>VLOOKUP($A10*100+D$3,Control!$A$13:$J$996,Control!$J$11)</f>
        <v>--</v>
      </c>
      <c r="E10" s="43" t="str">
        <f>VLOOKUP($A10*100+E$3,Control!$A$13:$J$996,Control!$J$11)</f>
        <v>--</v>
      </c>
      <c r="F10" s="43" t="str">
        <f>VLOOKUP($A10*100+F$3,Control!$A$13:$J$996,Control!$J$11)</f>
        <v>--</v>
      </c>
      <c r="G10" s="43" t="str">
        <f>VLOOKUP($A10*100+G$3,Control!$A$13:$J$996,Control!$J$11)</f>
        <v>--</v>
      </c>
      <c r="H10" s="43" t="str">
        <f>VLOOKUP($A10*100+H$3,Control!$A$13:$J$996,Control!$J$11)</f>
        <v>--</v>
      </c>
      <c r="I10" s="43" t="str">
        <f>VLOOKUP($A10*100+I$3,Control!$A$13:$J$996,Control!$J$11)</f>
        <v>--</v>
      </c>
      <c r="J10" s="43" t="str">
        <f>VLOOKUP($A10*100+J$3,Control!$A$13:$J$996,Control!$J$11)</f>
        <v>--</v>
      </c>
      <c r="K10" s="43" t="str">
        <f>VLOOKUP($A10*100+K$3,Control!$A$13:$J$996,Control!$J$11)</f>
        <v>MRDO</v>
      </c>
      <c r="L10" s="43" t="str">
        <f>VLOOKUP($A10*100+L$3,Control!$A$13:$J$996,Control!$J$11)</f>
        <v>MRDO</v>
      </c>
      <c r="M10" s="43" t="str">
        <f>VLOOKUP($A10*100+M$3,Control!$A$13:$J$996,Control!$J$11)</f>
        <v>--</v>
      </c>
    </row>
    <row r="11" spans="1:13">
      <c r="A11" s="10">
        <v>1928</v>
      </c>
      <c r="B11" s="43" t="str">
        <f>VLOOKUP($A11*100+B$3,Control!$A$13:$J$996,Control!$J$11)</f>
        <v>MRDO</v>
      </c>
      <c r="C11" s="43" t="str">
        <f>VLOOKUP($A11*100+C$3,Control!$A$13:$J$996,Control!$J$11)</f>
        <v>MRDO</v>
      </c>
      <c r="D11" s="43" t="str">
        <f>VLOOKUP($A11*100+D$3,Control!$A$13:$J$996,Control!$J$11)</f>
        <v>EI</v>
      </c>
      <c r="E11" s="43" t="str">
        <f>VLOOKUP($A11*100+E$3,Control!$A$13:$J$996,Control!$J$11)</f>
        <v>--</v>
      </c>
      <c r="F11" s="43" t="str">
        <f>VLOOKUP($A11*100+F$3,Control!$A$13:$J$996,Control!$J$11)</f>
        <v>--</v>
      </c>
      <c r="G11" s="43" t="str">
        <f>VLOOKUP($A11*100+G$3,Control!$A$13:$J$996,Control!$J$11)</f>
        <v>--</v>
      </c>
      <c r="H11" s="43" t="str">
        <f>VLOOKUP($A11*100+H$3,Control!$A$13:$J$996,Control!$J$11)</f>
        <v>--</v>
      </c>
      <c r="I11" s="43" t="str">
        <f>VLOOKUP($A11*100+I$3,Control!$A$13:$J$996,Control!$J$11)</f>
        <v>--</v>
      </c>
      <c r="J11" s="43" t="str">
        <f>VLOOKUP($A11*100+J$3,Control!$A$13:$J$996,Control!$J$11)</f>
        <v>--</v>
      </c>
      <c r="K11" s="43" t="str">
        <f>VLOOKUP($A11*100+K$3,Control!$A$13:$J$996,Control!$J$11)</f>
        <v>JP</v>
      </c>
      <c r="L11" s="43" t="str">
        <f>VLOOKUP($A11*100+L$3,Control!$A$13:$J$996,Control!$J$11)</f>
        <v>--</v>
      </c>
      <c r="M11" s="43" t="str">
        <f>VLOOKUP($A11*100+M$3,Control!$A$13:$J$996,Control!$J$11)</f>
        <v>MRDO</v>
      </c>
    </row>
    <row r="12" spans="1:13">
      <c r="A12" s="10">
        <v>1929</v>
      </c>
      <c r="B12" s="43" t="str">
        <f>VLOOKUP($A12*100+B$3,Control!$A$13:$J$996,Control!$J$11)</f>
        <v>MRDO</v>
      </c>
      <c r="C12" s="43" t="str">
        <f>VLOOKUP($A12*100+C$3,Control!$A$13:$J$996,Control!$J$11)</f>
        <v>MRDO</v>
      </c>
      <c r="D12" s="43" t="str">
        <f>VLOOKUP($A12*100+D$3,Control!$A$13:$J$996,Control!$J$11)</f>
        <v>MRDO</v>
      </c>
      <c r="E12" s="43" t="str">
        <f>VLOOKUP($A12*100+E$3,Control!$A$13:$J$996,Control!$J$11)</f>
        <v>--</v>
      </c>
      <c r="F12" s="43" t="str">
        <f>VLOOKUP($A12*100+F$3,Control!$A$13:$J$996,Control!$J$11)</f>
        <v>--</v>
      </c>
      <c r="G12" s="43" t="str">
        <f>VLOOKUP($A12*100+G$3,Control!$A$13:$J$996,Control!$J$11)</f>
        <v>MRDO</v>
      </c>
      <c r="H12" s="43" t="str">
        <f>VLOOKUP($A12*100+H$3,Control!$A$13:$J$996,Control!$J$11)</f>
        <v>--</v>
      </c>
      <c r="I12" s="43" t="str">
        <f>VLOOKUP($A12*100+I$3,Control!$A$13:$J$996,Control!$J$11)</f>
        <v>--</v>
      </c>
      <c r="J12" s="43" t="str">
        <f>VLOOKUP($A12*100+J$3,Control!$A$13:$J$996,Control!$J$11)</f>
        <v>--</v>
      </c>
      <c r="K12" s="43" t="str">
        <f>VLOOKUP($A12*100+K$3,Control!$A$13:$J$996,Control!$J$11)</f>
        <v>--</v>
      </c>
      <c r="L12" s="43" t="str">
        <f>VLOOKUP($A12*100+L$3,Control!$A$13:$J$996,Control!$J$11)</f>
        <v>EM</v>
      </c>
      <c r="M12" s="43" t="str">
        <f>VLOOKUP($A12*100+M$3,Control!$A$13:$J$996,Control!$J$11)</f>
        <v>--</v>
      </c>
    </row>
    <row r="13" spans="1:13">
      <c r="A13" s="10">
        <v>1930</v>
      </c>
      <c r="B13" s="43" t="str">
        <f>VLOOKUP($A13*100+B$3,Control!$A$13:$J$996,Control!$J$11)</f>
        <v>MRDO</v>
      </c>
      <c r="C13" s="43" t="str">
        <f>VLOOKUP($A13*100+C$3,Control!$A$13:$J$996,Control!$J$11)</f>
        <v>RS</v>
      </c>
      <c r="D13" s="43" t="str">
        <f>VLOOKUP($A13*100+D$3,Control!$A$13:$J$996,Control!$J$11)</f>
        <v>--</v>
      </c>
      <c r="E13" s="43" t="str">
        <f>VLOOKUP($A13*100+E$3,Control!$A$13:$J$996,Control!$J$11)</f>
        <v>--</v>
      </c>
      <c r="F13" s="43" t="str">
        <f>VLOOKUP($A13*100+F$3,Control!$A$13:$J$996,Control!$J$11)</f>
        <v>--</v>
      </c>
      <c r="G13" s="43" t="str">
        <f>VLOOKUP($A13*100+G$3,Control!$A$13:$J$996,Control!$J$11)</f>
        <v>--</v>
      </c>
      <c r="H13" s="43" t="str">
        <f>VLOOKUP($A13*100+H$3,Control!$A$13:$J$996,Control!$J$11)</f>
        <v>--</v>
      </c>
      <c r="I13" s="43" t="str">
        <f>VLOOKUP($A13*100+I$3,Control!$A$13:$J$996,Control!$J$11)</f>
        <v>--</v>
      </c>
      <c r="J13" s="43" t="str">
        <f>VLOOKUP($A13*100+J$3,Control!$A$13:$J$996,Control!$J$11)</f>
        <v>--</v>
      </c>
      <c r="K13" s="43" t="str">
        <f>VLOOKUP($A13*100+K$3,Control!$A$13:$J$996,Control!$J$11)</f>
        <v>--</v>
      </c>
      <c r="L13" s="43" t="str">
        <f>VLOOKUP($A13*100+L$3,Control!$A$13:$J$996,Control!$J$11)</f>
        <v>JP</v>
      </c>
      <c r="M13" s="43" t="str">
        <f>VLOOKUP($A13*100+M$3,Control!$A$13:$J$996,Control!$J$11)</f>
        <v>EI</v>
      </c>
    </row>
    <row r="14" spans="1:13">
      <c r="A14" s="10">
        <v>1931</v>
      </c>
      <c r="B14" s="43" t="str">
        <f>VLOOKUP($A14*100+B$3,Control!$A$13:$J$996,Control!$J$11)</f>
        <v>--</v>
      </c>
      <c r="C14" s="43" t="str">
        <f>VLOOKUP($A14*100+C$3,Control!$A$13:$J$996,Control!$J$11)</f>
        <v>MRDO</v>
      </c>
      <c r="D14" s="43" t="str">
        <f>VLOOKUP($A14*100+D$3,Control!$A$13:$J$996,Control!$J$11)</f>
        <v>MRDO</v>
      </c>
      <c r="E14" s="43" t="str">
        <f>VLOOKUP($A14*100+E$3,Control!$A$13:$J$996,Control!$J$11)</f>
        <v>RS</v>
      </c>
      <c r="F14" s="43" t="str">
        <f>VLOOKUP($A14*100+F$3,Control!$A$13:$J$996,Control!$J$11)</f>
        <v>MRDO</v>
      </c>
      <c r="G14" s="43" t="str">
        <f>VLOOKUP($A14*100+G$3,Control!$A$13:$J$996,Control!$J$11)</f>
        <v>MRDO</v>
      </c>
      <c r="H14" s="43" t="str">
        <f>VLOOKUP($A14*100+H$3,Control!$A$13:$J$996,Control!$J$11)</f>
        <v>--</v>
      </c>
      <c r="I14" s="43" t="str">
        <f>VLOOKUP($A14*100+I$3,Control!$A$13:$J$996,Control!$J$11)</f>
        <v>--</v>
      </c>
      <c r="J14" s="43" t="str">
        <f>VLOOKUP($A14*100+J$3,Control!$A$13:$J$996,Control!$J$11)</f>
        <v>--</v>
      </c>
      <c r="K14" s="43" t="str">
        <f>VLOOKUP($A14*100+K$3,Control!$A$13:$J$996,Control!$J$11)</f>
        <v>--</v>
      </c>
      <c r="L14" s="43" t="str">
        <f>VLOOKUP($A14*100+L$3,Control!$A$13:$J$996,Control!$J$11)</f>
        <v>EM</v>
      </c>
      <c r="M14" s="43" t="str">
        <f>VLOOKUP($A14*100+M$3,Control!$A$13:$J$996,Control!$J$11)</f>
        <v>--</v>
      </c>
    </row>
    <row r="15" spans="1:13">
      <c r="A15" s="10">
        <v>1932</v>
      </c>
      <c r="B15" s="43" t="str">
        <f>VLOOKUP($A15*100+B$3,Control!$A$13:$J$996,Control!$J$11)</f>
        <v>MRDO</v>
      </c>
      <c r="C15" s="43" t="str">
        <f>VLOOKUP($A15*100+C$3,Control!$A$13:$J$996,Control!$J$11)</f>
        <v>RS</v>
      </c>
      <c r="D15" s="43" t="str">
        <f>VLOOKUP($A15*100+D$3,Control!$A$13:$J$996,Control!$J$11)</f>
        <v>--</v>
      </c>
      <c r="E15" s="43" t="str">
        <f>VLOOKUP($A15*100+E$3,Control!$A$13:$J$996,Control!$J$11)</f>
        <v>--</v>
      </c>
      <c r="F15" s="43" t="str">
        <f>VLOOKUP($A15*100+F$3,Control!$A$13:$J$996,Control!$J$11)</f>
        <v>--</v>
      </c>
      <c r="G15" s="43" t="str">
        <f>VLOOKUP($A15*100+G$3,Control!$A$13:$J$996,Control!$J$11)</f>
        <v>MRDO</v>
      </c>
      <c r="H15" s="43" t="str">
        <f>VLOOKUP($A15*100+H$3,Control!$A$13:$J$996,Control!$J$11)</f>
        <v>--</v>
      </c>
      <c r="I15" s="43" t="str">
        <f>VLOOKUP($A15*100+I$3,Control!$A$13:$J$996,Control!$J$11)</f>
        <v>--</v>
      </c>
      <c r="J15" s="43" t="str">
        <f>VLOOKUP($A15*100+J$3,Control!$A$13:$J$996,Control!$J$11)</f>
        <v>--</v>
      </c>
      <c r="K15" s="43" t="str">
        <f>VLOOKUP($A15*100+K$3,Control!$A$13:$J$996,Control!$J$11)</f>
        <v>--</v>
      </c>
      <c r="L15" s="43" t="str">
        <f>VLOOKUP($A15*100+L$3,Control!$A$13:$J$996,Control!$J$11)</f>
        <v>--</v>
      </c>
      <c r="M15" s="43" t="str">
        <f>VLOOKUP($A15*100+M$3,Control!$A$13:$J$996,Control!$J$11)</f>
        <v>--</v>
      </c>
    </row>
    <row r="16" spans="1:13">
      <c r="A16" s="10">
        <v>1933</v>
      </c>
      <c r="B16" s="43" t="str">
        <f>VLOOKUP($A16*100+B$3,Control!$A$13:$J$996,Control!$J$11)</f>
        <v>RS</v>
      </c>
      <c r="C16" s="43" t="str">
        <f>VLOOKUP($A16*100+C$3,Control!$A$13:$J$996,Control!$J$11)</f>
        <v>MRDO</v>
      </c>
      <c r="D16" s="43" t="str">
        <f>VLOOKUP($A16*100+D$3,Control!$A$13:$J$996,Control!$J$11)</f>
        <v>MRDO</v>
      </c>
      <c r="E16" s="43" t="str">
        <f>VLOOKUP($A16*100+E$3,Control!$A$13:$J$996,Control!$J$11)</f>
        <v>--</v>
      </c>
      <c r="F16" s="43" t="str">
        <f>VLOOKUP($A16*100+F$3,Control!$A$13:$J$996,Control!$J$11)</f>
        <v>MRDO</v>
      </c>
      <c r="G16" s="43" t="str">
        <f>VLOOKUP($A16*100+G$3,Control!$A$13:$J$996,Control!$J$11)</f>
        <v>--</v>
      </c>
      <c r="H16" s="43" t="str">
        <f>VLOOKUP($A16*100+H$3,Control!$A$13:$J$996,Control!$J$11)</f>
        <v>--</v>
      </c>
      <c r="I16" s="43" t="str">
        <f>VLOOKUP($A16*100+I$3,Control!$A$13:$J$996,Control!$J$11)</f>
        <v>--</v>
      </c>
      <c r="J16" s="43" t="str">
        <f>VLOOKUP($A16*100+J$3,Control!$A$13:$J$996,Control!$J$11)</f>
        <v>--</v>
      </c>
      <c r="K16" s="43" t="str">
        <f>VLOOKUP($A16*100+K$3,Control!$A$13:$J$996,Control!$J$11)</f>
        <v>--</v>
      </c>
      <c r="L16" s="43" t="str">
        <f>VLOOKUP($A16*100+L$3,Control!$A$13:$J$996,Control!$J$11)</f>
        <v>--</v>
      </c>
      <c r="M16" s="43" t="str">
        <f>VLOOKUP($A16*100+M$3,Control!$A$13:$J$996,Control!$J$11)</f>
        <v>--</v>
      </c>
    </row>
    <row r="17" spans="1:13">
      <c r="A17" s="10">
        <v>1934</v>
      </c>
      <c r="B17" s="43" t="str">
        <f>VLOOKUP($A17*100+B$3,Control!$A$13:$J$996,Control!$J$11)</f>
        <v>MRDO</v>
      </c>
      <c r="C17" s="43" t="str">
        <f>VLOOKUP($A17*100+C$3,Control!$A$13:$J$996,Control!$J$11)</f>
        <v>RS</v>
      </c>
      <c r="D17" s="43" t="str">
        <f>VLOOKUP($A17*100+D$3,Control!$A$13:$J$996,Control!$J$11)</f>
        <v>RS</v>
      </c>
      <c r="E17" s="43" t="str">
        <f>VLOOKUP($A17*100+E$3,Control!$A$13:$J$996,Control!$J$11)</f>
        <v>--</v>
      </c>
      <c r="F17" s="43" t="str">
        <f>VLOOKUP($A17*100+F$3,Control!$A$13:$J$996,Control!$J$11)</f>
        <v>--</v>
      </c>
      <c r="G17" s="43" t="str">
        <f>VLOOKUP($A17*100+G$3,Control!$A$13:$J$996,Control!$J$11)</f>
        <v>MRDO</v>
      </c>
      <c r="H17" s="43" t="str">
        <f>VLOOKUP($A17*100+H$3,Control!$A$13:$J$996,Control!$J$11)</f>
        <v>MRDO</v>
      </c>
      <c r="I17" s="43" t="str">
        <f>VLOOKUP($A17*100+I$3,Control!$A$13:$J$996,Control!$J$11)</f>
        <v>--</v>
      </c>
      <c r="J17" s="43" t="str">
        <f>VLOOKUP($A17*100+J$3,Control!$A$13:$J$996,Control!$J$11)</f>
        <v>--</v>
      </c>
      <c r="K17" s="43" t="str">
        <f>VLOOKUP($A17*100+K$3,Control!$A$13:$J$996,Control!$J$11)</f>
        <v>--</v>
      </c>
      <c r="L17" s="43" t="str">
        <f>VLOOKUP($A17*100+L$3,Control!$A$13:$J$996,Control!$J$11)</f>
        <v>EM</v>
      </c>
      <c r="M17" s="43" t="str">
        <f>VLOOKUP($A17*100+M$3,Control!$A$13:$J$996,Control!$J$11)</f>
        <v>MRDO</v>
      </c>
    </row>
    <row r="18" spans="1:13">
      <c r="A18" s="10">
        <v>1935</v>
      </c>
      <c r="B18" s="43" t="str">
        <f>VLOOKUP($A18*100+B$3,Control!$A$13:$J$996,Control!$J$11)</f>
        <v>MRDO</v>
      </c>
      <c r="C18" s="43" t="str">
        <f>VLOOKUP($A18*100+C$3,Control!$A$13:$J$996,Control!$J$11)</f>
        <v>RS</v>
      </c>
      <c r="D18" s="43" t="str">
        <f>VLOOKUP($A18*100+D$3,Control!$A$13:$J$996,Control!$J$11)</f>
        <v>RS</v>
      </c>
      <c r="E18" s="43" t="str">
        <f>VLOOKUP($A18*100+E$3,Control!$A$13:$J$996,Control!$J$11)</f>
        <v>--</v>
      </c>
      <c r="F18" s="43" t="str">
        <f>VLOOKUP($A18*100+F$3,Control!$A$13:$J$996,Control!$J$11)</f>
        <v>EI</v>
      </c>
      <c r="G18" s="43" t="str">
        <f>VLOOKUP($A18*100+G$3,Control!$A$13:$J$996,Control!$J$11)</f>
        <v>--</v>
      </c>
      <c r="H18" s="43" t="str">
        <f>VLOOKUP($A18*100+H$3,Control!$A$13:$J$996,Control!$J$11)</f>
        <v>--</v>
      </c>
      <c r="I18" s="43" t="str">
        <f>VLOOKUP($A18*100+I$3,Control!$A$13:$J$996,Control!$J$11)</f>
        <v>--</v>
      </c>
      <c r="J18" s="43" t="str">
        <f>VLOOKUP($A18*100+J$3,Control!$A$13:$J$996,Control!$J$11)</f>
        <v>--</v>
      </c>
      <c r="K18" s="43" t="str">
        <f>VLOOKUP($A18*100+K$3,Control!$A$13:$J$996,Control!$J$11)</f>
        <v>--</v>
      </c>
      <c r="L18" s="43" t="str">
        <f>VLOOKUP($A18*100+L$3,Control!$A$13:$J$996,Control!$J$11)</f>
        <v>--</v>
      </c>
      <c r="M18" s="43" t="str">
        <f>VLOOKUP($A18*100+M$3,Control!$A$13:$J$996,Control!$J$11)</f>
        <v>--</v>
      </c>
    </row>
    <row r="19" spans="1:13">
      <c r="A19" s="10">
        <v>1936</v>
      </c>
      <c r="B19" s="43" t="str">
        <f>VLOOKUP($A19*100+B$3,Control!$A$13:$J$996,Control!$J$11)</f>
        <v>RSMRDO</v>
      </c>
      <c r="C19" s="43" t="str">
        <f>VLOOKUP($A19*100+C$3,Control!$A$13:$J$996,Control!$J$11)</f>
        <v>MRDO</v>
      </c>
      <c r="D19" s="43" t="str">
        <f>VLOOKUP($A19*100+D$3,Control!$A$13:$J$996,Control!$J$11)</f>
        <v>RS</v>
      </c>
      <c r="E19" s="43" t="str">
        <f>VLOOKUP($A19*100+E$3,Control!$A$13:$J$996,Control!$J$11)</f>
        <v>--</v>
      </c>
      <c r="F19" s="43" t="str">
        <f>VLOOKUP($A19*100+F$3,Control!$A$13:$J$996,Control!$J$11)</f>
        <v>--</v>
      </c>
      <c r="G19" s="43" t="str">
        <f>VLOOKUP($A19*100+G$3,Control!$A$13:$J$996,Control!$J$11)</f>
        <v>--</v>
      </c>
      <c r="H19" s="43" t="str">
        <f>VLOOKUP($A19*100+H$3,Control!$A$13:$J$996,Control!$J$11)</f>
        <v>--</v>
      </c>
      <c r="I19" s="43" t="str">
        <f>VLOOKUP($A19*100+I$3,Control!$A$13:$J$996,Control!$J$11)</f>
        <v>--</v>
      </c>
      <c r="J19" s="43" t="str">
        <f>VLOOKUP($A19*100+J$3,Control!$A$13:$J$996,Control!$J$11)</f>
        <v>--</v>
      </c>
      <c r="K19" s="43" t="str">
        <f>VLOOKUP($A19*100+K$3,Control!$A$13:$J$996,Control!$J$11)</f>
        <v>--</v>
      </c>
      <c r="L19" s="43" t="str">
        <f>VLOOKUP($A19*100+L$3,Control!$A$13:$J$996,Control!$J$11)</f>
        <v>--</v>
      </c>
      <c r="M19" s="43" t="str">
        <f>VLOOKUP($A19*100+M$3,Control!$A$13:$J$996,Control!$J$11)</f>
        <v>--</v>
      </c>
    </row>
    <row r="20" spans="1:13">
      <c r="A20" s="10">
        <v>1937</v>
      </c>
      <c r="B20" s="43" t="str">
        <f>VLOOKUP($A20*100+B$3,Control!$A$13:$J$996,Control!$J$11)</f>
        <v>EI</v>
      </c>
      <c r="C20" s="43" t="str">
        <f>VLOOKUP($A20*100+C$3,Control!$A$13:$J$996,Control!$J$11)</f>
        <v>MRDO</v>
      </c>
      <c r="D20" s="43" t="str">
        <f>VLOOKUP($A20*100+D$3,Control!$A$13:$J$996,Control!$J$11)</f>
        <v>RS</v>
      </c>
      <c r="E20" s="43" t="str">
        <f>VLOOKUP($A20*100+E$3,Control!$A$13:$J$996,Control!$J$11)</f>
        <v>--</v>
      </c>
      <c r="F20" s="43" t="str">
        <f>VLOOKUP($A20*100+F$3,Control!$A$13:$J$996,Control!$J$11)</f>
        <v>--</v>
      </c>
      <c r="G20" s="43" t="str">
        <f>VLOOKUP($A20*100+G$3,Control!$A$13:$J$996,Control!$J$11)</f>
        <v>--</v>
      </c>
      <c r="H20" s="43" t="str">
        <f>VLOOKUP($A20*100+H$3,Control!$A$13:$J$996,Control!$J$11)</f>
        <v>--</v>
      </c>
      <c r="I20" s="43" t="str">
        <f>VLOOKUP($A20*100+I$3,Control!$A$13:$J$996,Control!$J$11)</f>
        <v>--</v>
      </c>
      <c r="J20" s="43" t="str">
        <f>VLOOKUP($A20*100+J$3,Control!$A$13:$J$996,Control!$J$11)</f>
        <v>MRDO</v>
      </c>
      <c r="K20" s="43" t="str">
        <f>VLOOKUP($A20*100+K$3,Control!$A$13:$J$996,Control!$J$11)</f>
        <v>--</v>
      </c>
      <c r="L20" s="43" t="str">
        <f>VLOOKUP($A20*100+L$3,Control!$A$13:$J$996,Control!$J$11)</f>
        <v>--</v>
      </c>
      <c r="M20" s="43" t="str">
        <f>VLOOKUP($A20*100+M$3,Control!$A$13:$J$996,Control!$J$11)</f>
        <v>EI</v>
      </c>
    </row>
    <row r="21" spans="1:13">
      <c r="A21" s="10">
        <v>1938</v>
      </c>
      <c r="B21" s="43" t="str">
        <f>VLOOKUP($A21*100+B$3,Control!$A$13:$J$996,Control!$J$11)</f>
        <v>RSMRDO</v>
      </c>
      <c r="C21" s="43" t="str">
        <f>VLOOKUP($A21*100+C$3,Control!$A$13:$J$996,Control!$J$11)</f>
        <v>--</v>
      </c>
      <c r="D21" s="43" t="str">
        <f>VLOOKUP($A21*100+D$3,Control!$A$13:$J$996,Control!$J$11)</f>
        <v>--</v>
      </c>
      <c r="E21" s="43" t="str">
        <f>VLOOKUP($A21*100+E$3,Control!$A$13:$J$996,Control!$J$11)</f>
        <v>--</v>
      </c>
      <c r="F21" s="43" t="str">
        <f>VLOOKUP($A21*100+F$3,Control!$A$13:$J$996,Control!$J$11)</f>
        <v>--</v>
      </c>
      <c r="G21" s="43" t="str">
        <f>VLOOKUP($A21*100+G$3,Control!$A$13:$J$996,Control!$J$11)</f>
        <v>--</v>
      </c>
      <c r="H21" s="43" t="str">
        <f>VLOOKUP($A21*100+H$3,Control!$A$13:$J$996,Control!$J$11)</f>
        <v>--</v>
      </c>
      <c r="I21" s="43" t="str">
        <f>VLOOKUP($A21*100+I$3,Control!$A$13:$J$996,Control!$J$11)</f>
        <v>--</v>
      </c>
      <c r="J21" s="43" t="str">
        <f>VLOOKUP($A21*100+J$3,Control!$A$13:$J$996,Control!$J$11)</f>
        <v>--</v>
      </c>
      <c r="K21" s="43" t="str">
        <f>VLOOKUP($A21*100+K$3,Control!$A$13:$J$996,Control!$J$11)</f>
        <v>MRDO</v>
      </c>
      <c r="L21" s="43" t="str">
        <f>VLOOKUP($A21*100+L$3,Control!$A$13:$J$996,Control!$J$11)</f>
        <v>--</v>
      </c>
      <c r="M21" s="43" t="str">
        <f>VLOOKUP($A21*100+M$3,Control!$A$13:$J$996,Control!$J$11)</f>
        <v>MRDO</v>
      </c>
    </row>
    <row r="22" spans="1:13">
      <c r="A22" s="10">
        <v>1939</v>
      </c>
      <c r="B22" s="43" t="str">
        <f>VLOOKUP($A22*100+B$3,Control!$A$13:$J$996,Control!$J$11)</f>
        <v>MRDO</v>
      </c>
      <c r="C22" s="43" t="str">
        <f>VLOOKUP($A22*100+C$3,Control!$A$13:$J$996,Control!$J$11)</f>
        <v>MRDO</v>
      </c>
      <c r="D22" s="43" t="str">
        <f>VLOOKUP($A22*100+D$3,Control!$A$13:$J$996,Control!$J$11)</f>
        <v>MRDO</v>
      </c>
      <c r="E22" s="43" t="str">
        <f>VLOOKUP($A22*100+E$3,Control!$A$13:$J$996,Control!$J$11)</f>
        <v>--</v>
      </c>
      <c r="F22" s="43" t="str">
        <f>VLOOKUP($A22*100+F$3,Control!$A$13:$J$996,Control!$J$11)</f>
        <v>EI</v>
      </c>
      <c r="G22" s="43" t="str">
        <f>VLOOKUP($A22*100+G$3,Control!$A$13:$J$996,Control!$J$11)</f>
        <v>--</v>
      </c>
      <c r="H22" s="43" t="str">
        <f>VLOOKUP($A22*100+H$3,Control!$A$13:$J$996,Control!$J$11)</f>
        <v>--</v>
      </c>
      <c r="I22" s="43" t="str">
        <f>VLOOKUP($A22*100+I$3,Control!$A$13:$J$996,Control!$J$11)</f>
        <v>--</v>
      </c>
      <c r="J22" s="43" t="str">
        <f>VLOOKUP($A22*100+J$3,Control!$A$13:$J$996,Control!$J$11)</f>
        <v>--</v>
      </c>
      <c r="K22" s="43" t="str">
        <f>VLOOKUP($A22*100+K$3,Control!$A$13:$J$996,Control!$J$11)</f>
        <v>JP</v>
      </c>
      <c r="L22" s="43" t="str">
        <f>VLOOKUP($A22*100+L$3,Control!$A$13:$J$996,Control!$J$11)</f>
        <v>JP</v>
      </c>
      <c r="M22" s="43" t="str">
        <f>VLOOKUP($A22*100+M$3,Control!$A$13:$J$996,Control!$J$11)</f>
        <v>EI</v>
      </c>
    </row>
    <row r="23" spans="1:13">
      <c r="A23" s="10">
        <v>1940</v>
      </c>
      <c r="B23" s="43" t="str">
        <f>VLOOKUP($A23*100+B$3,Control!$A$13:$J$996,Control!$J$11)</f>
        <v>MRDO</v>
      </c>
      <c r="C23" s="43" t="str">
        <f>VLOOKUP($A23*100+C$3,Control!$A$13:$J$996,Control!$J$11)</f>
        <v>MRDO</v>
      </c>
      <c r="D23" s="43" t="str">
        <f>VLOOKUP($A23*100+D$3,Control!$A$13:$J$996,Control!$J$11)</f>
        <v>--</v>
      </c>
      <c r="E23" s="43" t="str">
        <f>VLOOKUP($A23*100+E$3,Control!$A$13:$J$996,Control!$J$11)</f>
        <v>--</v>
      </c>
      <c r="F23" s="43" t="str">
        <f>VLOOKUP($A23*100+F$3,Control!$A$13:$J$996,Control!$J$11)</f>
        <v>--</v>
      </c>
      <c r="G23" s="43" t="str">
        <f>VLOOKUP($A23*100+G$3,Control!$A$13:$J$996,Control!$J$11)</f>
        <v>--</v>
      </c>
      <c r="H23" s="43" t="str">
        <f>VLOOKUP($A23*100+H$3,Control!$A$13:$J$996,Control!$J$11)</f>
        <v>--</v>
      </c>
      <c r="I23" s="43" t="str">
        <f>VLOOKUP($A23*100+I$3,Control!$A$13:$J$996,Control!$J$11)</f>
        <v>--</v>
      </c>
      <c r="J23" s="43" t="str">
        <f>VLOOKUP($A23*100+J$3,Control!$A$13:$J$996,Control!$J$11)</f>
        <v>EI</v>
      </c>
      <c r="K23" s="43" t="str">
        <f>VLOOKUP($A23*100+K$3,Control!$A$13:$J$996,Control!$J$11)</f>
        <v>JP</v>
      </c>
      <c r="L23" s="43" t="str">
        <f>VLOOKUP($A23*100+L$3,Control!$A$13:$J$996,Control!$J$11)</f>
        <v>MRDO</v>
      </c>
      <c r="M23" s="43" t="str">
        <f>VLOOKUP($A23*100+M$3,Control!$A$13:$J$996,Control!$J$11)</f>
        <v>--</v>
      </c>
    </row>
    <row r="24" spans="1:13">
      <c r="A24" s="10">
        <v>1941</v>
      </c>
      <c r="B24" s="43" t="str">
        <f>VLOOKUP($A24*100+B$3,Control!$A$13:$J$996,Control!$J$11)</f>
        <v>MRDO</v>
      </c>
      <c r="C24" s="43" t="str">
        <f>VLOOKUP($A24*100+C$3,Control!$A$13:$J$996,Control!$J$11)</f>
        <v>MRDO</v>
      </c>
      <c r="D24" s="43" t="str">
        <f>VLOOKUP($A24*100+D$3,Control!$A$13:$J$996,Control!$J$11)</f>
        <v>--</v>
      </c>
      <c r="E24" s="43" t="str">
        <f>VLOOKUP($A24*100+E$3,Control!$A$13:$J$996,Control!$J$11)</f>
        <v>--</v>
      </c>
      <c r="F24" s="43" t="str">
        <f>VLOOKUP($A24*100+F$3,Control!$A$13:$J$996,Control!$J$11)</f>
        <v>--</v>
      </c>
      <c r="G24" s="43" t="str">
        <f>VLOOKUP($A24*100+G$3,Control!$A$13:$J$996,Control!$J$11)</f>
        <v>--</v>
      </c>
      <c r="H24" s="43" t="str">
        <f>VLOOKUP($A24*100+H$3,Control!$A$13:$J$996,Control!$J$11)</f>
        <v>--</v>
      </c>
      <c r="I24" s="43" t="str">
        <f>VLOOKUP($A24*100+I$3,Control!$A$13:$J$996,Control!$J$11)</f>
        <v>--</v>
      </c>
      <c r="J24" s="43" t="str">
        <f>VLOOKUP($A24*100+J$3,Control!$A$13:$J$996,Control!$J$11)</f>
        <v>--</v>
      </c>
      <c r="K24" s="43" t="str">
        <f>VLOOKUP($A24*100+K$3,Control!$A$13:$J$996,Control!$J$11)</f>
        <v>MRDO</v>
      </c>
      <c r="L24" s="43" t="str">
        <f>VLOOKUP($A24*100+L$3,Control!$A$13:$J$996,Control!$J$11)</f>
        <v>--</v>
      </c>
      <c r="M24" s="43" t="str">
        <f>VLOOKUP($A24*100+M$3,Control!$A$13:$J$996,Control!$J$11)</f>
        <v>MRDO</v>
      </c>
    </row>
    <row r="25" spans="1:13">
      <c r="A25" s="10">
        <v>1942</v>
      </c>
      <c r="B25" s="43" t="str">
        <f>VLOOKUP($A25*100+B$3,Control!$A$13:$J$996,Control!$J$11)</f>
        <v>MRDO</v>
      </c>
      <c r="C25" s="43" t="str">
        <f>VLOOKUP($A25*100+C$3,Control!$A$13:$J$996,Control!$J$11)</f>
        <v>MRDO</v>
      </c>
      <c r="D25" s="43" t="str">
        <f>VLOOKUP($A25*100+D$3,Control!$A$13:$J$996,Control!$J$11)</f>
        <v>--</v>
      </c>
      <c r="E25" s="43" t="str">
        <f>VLOOKUP($A25*100+E$3,Control!$A$13:$J$996,Control!$J$11)</f>
        <v>--</v>
      </c>
      <c r="F25" s="43" t="str">
        <f>VLOOKUP($A25*100+F$3,Control!$A$13:$J$996,Control!$J$11)</f>
        <v>--</v>
      </c>
      <c r="G25" s="43" t="str">
        <f>VLOOKUP($A25*100+G$3,Control!$A$13:$J$996,Control!$J$11)</f>
        <v>--</v>
      </c>
      <c r="H25" s="43" t="str">
        <f>VLOOKUP($A25*100+H$3,Control!$A$13:$J$996,Control!$J$11)</f>
        <v>--</v>
      </c>
      <c r="I25" s="43" t="str">
        <f>VLOOKUP($A25*100+I$3,Control!$A$13:$J$996,Control!$J$11)</f>
        <v>--</v>
      </c>
      <c r="J25" s="43" t="str">
        <f>VLOOKUP($A25*100+J$3,Control!$A$13:$J$996,Control!$J$11)</f>
        <v>--</v>
      </c>
      <c r="K25" s="43" t="str">
        <f>VLOOKUP($A25*100+K$3,Control!$A$13:$J$996,Control!$J$11)</f>
        <v>MRDO</v>
      </c>
      <c r="L25" s="43" t="str">
        <f>VLOOKUP($A25*100+L$3,Control!$A$13:$J$996,Control!$J$11)</f>
        <v>--</v>
      </c>
      <c r="M25" s="43" t="str">
        <f>VLOOKUP($A25*100+M$3,Control!$A$13:$J$996,Control!$J$11)</f>
        <v>MRDO</v>
      </c>
    </row>
    <row r="26" spans="1:13">
      <c r="A26" s="10">
        <v>1943</v>
      </c>
      <c r="B26" s="43" t="str">
        <f>VLOOKUP($A26*100+B$3,Control!$A$13:$J$996,Control!$J$11)</f>
        <v>MRDO</v>
      </c>
      <c r="C26" s="43" t="str">
        <f>VLOOKUP($A26*100+C$3,Control!$A$13:$J$996,Control!$J$11)</f>
        <v>MRDO</v>
      </c>
      <c r="D26" s="43" t="str">
        <f>VLOOKUP($A26*100+D$3,Control!$A$13:$J$996,Control!$J$11)</f>
        <v>--</v>
      </c>
      <c r="E26" s="43" t="str">
        <f>VLOOKUP($A26*100+E$3,Control!$A$13:$J$996,Control!$J$11)</f>
        <v>--</v>
      </c>
      <c r="F26" s="43" t="str">
        <f>VLOOKUP($A26*100+F$3,Control!$A$13:$J$996,Control!$J$11)</f>
        <v>--</v>
      </c>
      <c r="G26" s="43" t="str">
        <f>VLOOKUP($A26*100+G$3,Control!$A$13:$J$996,Control!$J$11)</f>
        <v>--</v>
      </c>
      <c r="H26" s="43" t="str">
        <f>VLOOKUP($A26*100+H$3,Control!$A$13:$J$996,Control!$J$11)</f>
        <v>--</v>
      </c>
      <c r="I26" s="43" t="str">
        <f>VLOOKUP($A26*100+I$3,Control!$A$13:$J$996,Control!$J$11)</f>
        <v>--</v>
      </c>
      <c r="J26" s="43" t="str">
        <f>VLOOKUP($A26*100+J$3,Control!$A$13:$J$996,Control!$J$11)</f>
        <v>--</v>
      </c>
      <c r="K26" s="43" t="str">
        <f>VLOOKUP($A26*100+K$3,Control!$A$13:$J$996,Control!$J$11)</f>
        <v>JP</v>
      </c>
      <c r="L26" s="43" t="str">
        <f>VLOOKUP($A26*100+L$3,Control!$A$13:$J$996,Control!$J$11)</f>
        <v>MRDO</v>
      </c>
      <c r="M26" s="43" t="str">
        <f>VLOOKUP($A26*100+M$3,Control!$A$13:$J$996,Control!$J$11)</f>
        <v>--</v>
      </c>
    </row>
    <row r="27" spans="1:13">
      <c r="A27" s="10">
        <v>1944</v>
      </c>
      <c r="B27" s="43" t="str">
        <f>VLOOKUP($A27*100+B$3,Control!$A$13:$J$996,Control!$J$11)</f>
        <v>MRDO</v>
      </c>
      <c r="C27" s="43" t="str">
        <f>VLOOKUP($A27*100+C$3,Control!$A$13:$J$996,Control!$J$11)</f>
        <v>MRDO</v>
      </c>
      <c r="D27" s="43" t="str">
        <f>VLOOKUP($A27*100+D$3,Control!$A$13:$J$996,Control!$J$11)</f>
        <v>EIMRDO</v>
      </c>
      <c r="E27" s="43" t="str">
        <f>VLOOKUP($A27*100+E$3,Control!$A$13:$J$996,Control!$J$11)</f>
        <v>--</v>
      </c>
      <c r="F27" s="43" t="str">
        <f>VLOOKUP($A27*100+F$3,Control!$A$13:$J$996,Control!$J$11)</f>
        <v>--</v>
      </c>
      <c r="G27" s="43" t="str">
        <f>VLOOKUP($A27*100+G$3,Control!$A$13:$J$996,Control!$J$11)</f>
        <v>--</v>
      </c>
      <c r="H27" s="43" t="str">
        <f>VLOOKUP($A27*100+H$3,Control!$A$13:$J$996,Control!$J$11)</f>
        <v>--</v>
      </c>
      <c r="I27" s="43" t="str">
        <f>VLOOKUP($A27*100+I$3,Control!$A$13:$J$996,Control!$J$11)</f>
        <v>--</v>
      </c>
      <c r="J27" s="43" t="str">
        <f>VLOOKUP($A27*100+J$3,Control!$A$13:$J$996,Control!$J$11)</f>
        <v>--</v>
      </c>
      <c r="K27" s="43" t="str">
        <f>VLOOKUP($A27*100+K$3,Control!$A$13:$J$996,Control!$J$11)</f>
        <v>--</v>
      </c>
      <c r="L27" s="43" t="str">
        <f>VLOOKUP($A27*100+L$3,Control!$A$13:$J$996,Control!$J$11)</f>
        <v>JP</v>
      </c>
      <c r="M27" s="43" t="str">
        <f>VLOOKUP($A27*100+M$3,Control!$A$13:$J$996,Control!$J$11)</f>
        <v>EI</v>
      </c>
    </row>
    <row r="28" spans="1:13">
      <c r="A28" s="10">
        <v>1945</v>
      </c>
      <c r="B28" s="43" t="str">
        <f>VLOOKUP($A28*100+B$3,Control!$A$13:$J$996,Control!$J$11)</f>
        <v>MRDO</v>
      </c>
      <c r="C28" s="43" t="str">
        <f>VLOOKUP($A28*100+C$3,Control!$A$13:$J$996,Control!$J$11)</f>
        <v>--</v>
      </c>
      <c r="D28" s="43" t="str">
        <f>VLOOKUP($A28*100+D$3,Control!$A$13:$J$996,Control!$J$11)</f>
        <v>--</v>
      </c>
      <c r="E28" s="43" t="str">
        <f>VLOOKUP($A28*100+E$3,Control!$A$13:$J$996,Control!$J$11)</f>
        <v>--</v>
      </c>
      <c r="F28" s="43" t="str">
        <f>VLOOKUP($A28*100+F$3,Control!$A$13:$J$996,Control!$J$11)</f>
        <v>--</v>
      </c>
      <c r="G28" s="43" t="str">
        <f>VLOOKUP($A28*100+G$3,Control!$A$13:$J$996,Control!$J$11)</f>
        <v>--</v>
      </c>
      <c r="H28" s="43" t="str">
        <f>VLOOKUP($A28*100+H$3,Control!$A$13:$J$996,Control!$J$11)</f>
        <v>--</v>
      </c>
      <c r="I28" s="43" t="str">
        <f>VLOOKUP($A28*100+I$3,Control!$A$13:$J$996,Control!$J$11)</f>
        <v>--</v>
      </c>
      <c r="J28" s="43" t="str">
        <f>VLOOKUP($A28*100+J$3,Control!$A$13:$J$996,Control!$J$11)</f>
        <v>--</v>
      </c>
      <c r="K28" s="43" t="str">
        <f>VLOOKUP($A28*100+K$3,Control!$A$13:$J$996,Control!$J$11)</f>
        <v>MRDO</v>
      </c>
      <c r="L28" s="43" t="str">
        <f>VLOOKUP($A28*100+L$3,Control!$A$13:$J$996,Control!$J$11)</f>
        <v>--</v>
      </c>
      <c r="M28" s="43" t="str">
        <f>VLOOKUP($A28*100+M$3,Control!$A$13:$J$996,Control!$J$11)</f>
        <v>EI</v>
      </c>
    </row>
    <row r="29" spans="1:13">
      <c r="A29" s="10">
        <v>1946</v>
      </c>
      <c r="B29" s="43" t="str">
        <f>VLOOKUP($A29*100+B$3,Control!$A$13:$J$996,Control!$J$11)</f>
        <v>EI</v>
      </c>
      <c r="C29" s="43" t="str">
        <f>VLOOKUP($A29*100+C$3,Control!$A$13:$J$996,Control!$J$11)</f>
        <v>--</v>
      </c>
      <c r="D29" s="43" t="str">
        <f>VLOOKUP($A29*100+D$3,Control!$A$13:$J$996,Control!$J$11)</f>
        <v>--</v>
      </c>
      <c r="E29" s="43" t="str">
        <f>VLOOKUP($A29*100+E$3,Control!$A$13:$J$996,Control!$J$11)</f>
        <v>--</v>
      </c>
      <c r="F29" s="43" t="str">
        <f>VLOOKUP($A29*100+F$3,Control!$A$13:$J$996,Control!$J$11)</f>
        <v>MRDO</v>
      </c>
      <c r="G29" s="43" t="str">
        <f>VLOOKUP($A29*100+G$3,Control!$A$13:$J$996,Control!$J$11)</f>
        <v>--</v>
      </c>
      <c r="H29" s="43" t="str">
        <f>VLOOKUP($A29*100+H$3,Control!$A$13:$J$996,Control!$J$11)</f>
        <v>--</v>
      </c>
      <c r="I29" s="43" t="str">
        <f>VLOOKUP($A29*100+I$3,Control!$A$13:$J$996,Control!$J$11)</f>
        <v>--</v>
      </c>
      <c r="J29" s="43" t="str">
        <f>VLOOKUP($A29*100+J$3,Control!$A$13:$J$996,Control!$J$11)</f>
        <v>MRDO</v>
      </c>
      <c r="K29" s="43" t="str">
        <f>VLOOKUP($A29*100+K$3,Control!$A$13:$J$996,Control!$J$11)</f>
        <v>JP</v>
      </c>
      <c r="L29" s="43" t="str">
        <f>VLOOKUP($A29*100+L$3,Control!$A$13:$J$996,Control!$J$11)</f>
        <v>MRDO</v>
      </c>
      <c r="M29" s="43" t="str">
        <f>VLOOKUP($A29*100+M$3,Control!$A$13:$J$996,Control!$J$11)</f>
        <v>EI</v>
      </c>
    </row>
    <row r="30" spans="1:13">
      <c r="A30" s="10">
        <v>1947</v>
      </c>
      <c r="B30" s="43" t="str">
        <f>VLOOKUP($A30*100+B$3,Control!$A$13:$J$996,Control!$J$11)</f>
        <v>EI</v>
      </c>
      <c r="C30" s="43" t="str">
        <f>VLOOKUP($A30*100+C$3,Control!$A$13:$J$996,Control!$J$11)</f>
        <v>EI</v>
      </c>
      <c r="D30" s="43" t="str">
        <f>VLOOKUP($A30*100+D$3,Control!$A$13:$J$996,Control!$J$11)</f>
        <v>--</v>
      </c>
      <c r="E30" s="43" t="str">
        <f>VLOOKUP($A30*100+E$3,Control!$A$13:$J$996,Control!$J$11)</f>
        <v>--</v>
      </c>
      <c r="F30" s="43" t="str">
        <f>VLOOKUP($A30*100+F$3,Control!$A$13:$J$996,Control!$J$11)</f>
        <v>--</v>
      </c>
      <c r="G30" s="43" t="str">
        <f>VLOOKUP($A30*100+G$3,Control!$A$13:$J$996,Control!$J$11)</f>
        <v>--</v>
      </c>
      <c r="H30" s="43" t="str">
        <f>VLOOKUP($A30*100+H$3,Control!$A$13:$J$996,Control!$J$11)</f>
        <v>--</v>
      </c>
      <c r="I30" s="43" t="str">
        <f>VLOOKUP($A30*100+I$3,Control!$A$13:$J$996,Control!$J$11)</f>
        <v>--</v>
      </c>
      <c r="J30" s="43" t="str">
        <f>VLOOKUP($A30*100+J$3,Control!$A$13:$J$996,Control!$J$11)</f>
        <v>MRDO</v>
      </c>
      <c r="K30" s="43" t="str">
        <f>VLOOKUP($A30*100+K$3,Control!$A$13:$J$996,Control!$J$11)</f>
        <v>--</v>
      </c>
      <c r="L30" s="43" t="str">
        <f>VLOOKUP($A30*100+L$3,Control!$A$13:$J$996,Control!$J$11)</f>
        <v>JP</v>
      </c>
      <c r="M30" s="43" t="str">
        <f>VLOOKUP($A30*100+M$3,Control!$A$13:$J$996,Control!$J$11)</f>
        <v>MRDO</v>
      </c>
    </row>
    <row r="31" spans="1:13">
      <c r="A31" s="10">
        <v>1948</v>
      </c>
      <c r="B31" s="43" t="str">
        <f>VLOOKUP($A31*100+B$3,Control!$A$13:$J$996,Control!$J$11)</f>
        <v>RS</v>
      </c>
      <c r="C31" s="43" t="str">
        <f>VLOOKUP($A31*100+C$3,Control!$A$13:$J$996,Control!$J$11)</f>
        <v>RS</v>
      </c>
      <c r="D31" s="43" t="str">
        <f>VLOOKUP($A31*100+D$3,Control!$A$13:$J$996,Control!$J$11)</f>
        <v>MRDO</v>
      </c>
      <c r="E31" s="43" t="str">
        <f>VLOOKUP($A31*100+E$3,Control!$A$13:$J$996,Control!$J$11)</f>
        <v>--</v>
      </c>
      <c r="F31" s="43" t="str">
        <f>VLOOKUP($A31*100+F$3,Control!$A$13:$J$996,Control!$J$11)</f>
        <v>MRDO</v>
      </c>
      <c r="G31" s="43" t="str">
        <f>VLOOKUP($A31*100+G$3,Control!$A$13:$J$996,Control!$J$11)</f>
        <v>--</v>
      </c>
      <c r="H31" s="43" t="str">
        <f>VLOOKUP($A31*100+H$3,Control!$A$13:$J$996,Control!$J$11)</f>
        <v>--</v>
      </c>
      <c r="I31" s="43" t="str">
        <f>VLOOKUP($A31*100+I$3,Control!$A$13:$J$996,Control!$J$11)</f>
        <v>--</v>
      </c>
      <c r="J31" s="43" t="str">
        <f>VLOOKUP($A31*100+J$3,Control!$A$13:$J$996,Control!$J$11)</f>
        <v>--</v>
      </c>
      <c r="K31" s="43" t="str">
        <f>VLOOKUP($A31*100+K$3,Control!$A$13:$J$996,Control!$J$11)</f>
        <v>--</v>
      </c>
      <c r="L31" s="43" t="str">
        <f>VLOOKUP($A31*100+L$3,Control!$A$13:$J$996,Control!$J$11)</f>
        <v>--</v>
      </c>
      <c r="M31" s="43" t="str">
        <f>VLOOKUP($A31*100+M$3,Control!$A$13:$J$996,Control!$J$11)</f>
        <v>RS</v>
      </c>
    </row>
    <row r="32" spans="1:13">
      <c r="A32" s="10">
        <v>1949</v>
      </c>
      <c r="B32" s="43" t="str">
        <f>VLOOKUP($A32*100+B$3,Control!$A$13:$J$996,Control!$J$11)</f>
        <v>MRDO</v>
      </c>
      <c r="C32" s="43" t="str">
        <f>VLOOKUP($A32*100+C$3,Control!$A$13:$J$996,Control!$J$11)</f>
        <v>MRDO</v>
      </c>
      <c r="D32" s="43" t="str">
        <f>VLOOKUP($A32*100+D$3,Control!$A$13:$J$996,Control!$J$11)</f>
        <v>RS</v>
      </c>
      <c r="E32" s="43" t="str">
        <f>VLOOKUP($A32*100+E$3,Control!$A$13:$J$996,Control!$J$11)</f>
        <v>RS</v>
      </c>
      <c r="F32" s="43" t="str">
        <f>VLOOKUP($A32*100+F$3,Control!$A$13:$J$996,Control!$J$11)</f>
        <v>--</v>
      </c>
      <c r="G32" s="43" t="str">
        <f>VLOOKUP($A32*100+G$3,Control!$A$13:$J$996,Control!$J$11)</f>
        <v>--</v>
      </c>
      <c r="H32" s="43" t="str">
        <f>VLOOKUP($A32*100+H$3,Control!$A$13:$J$996,Control!$J$11)</f>
        <v>--</v>
      </c>
      <c r="I32" s="43" t="str">
        <f>VLOOKUP($A32*100+I$3,Control!$A$13:$J$996,Control!$J$11)</f>
        <v>--</v>
      </c>
      <c r="J32" s="43" t="str">
        <f>VLOOKUP($A32*100+J$3,Control!$A$13:$J$996,Control!$J$11)</f>
        <v>MRDO</v>
      </c>
      <c r="K32" s="43" t="str">
        <f>VLOOKUP($A32*100+K$3,Control!$A$13:$J$996,Control!$J$11)</f>
        <v>MRDO</v>
      </c>
      <c r="L32" s="43" t="str">
        <f>VLOOKUP($A32*100+L$3,Control!$A$13:$J$996,Control!$J$11)</f>
        <v>JP</v>
      </c>
      <c r="M32" s="43" t="str">
        <f>VLOOKUP($A32*100+M$3,Control!$A$13:$J$996,Control!$J$11)</f>
        <v>MRDO</v>
      </c>
    </row>
    <row r="33" spans="1:13">
      <c r="A33" s="10">
        <v>1950</v>
      </c>
      <c r="B33" s="43" t="str">
        <f>VLOOKUP($A33*100+B$3,Control!$A$13:$J$996,Control!$J$11)</f>
        <v>MRDO</v>
      </c>
      <c r="C33" s="43" t="str">
        <f>VLOOKUP($A33*100+C$3,Control!$A$13:$J$996,Control!$J$11)</f>
        <v>MRDO</v>
      </c>
      <c r="D33" s="43" t="str">
        <f>VLOOKUP($A33*100+D$3,Control!$A$13:$J$996,Control!$J$11)</f>
        <v>MRDO</v>
      </c>
      <c r="E33" s="43" t="str">
        <f>VLOOKUP($A33*100+E$3,Control!$A$13:$J$996,Control!$J$11)</f>
        <v>--</v>
      </c>
      <c r="F33" s="43" t="str">
        <f>VLOOKUP($A33*100+F$3,Control!$A$13:$J$996,Control!$J$11)</f>
        <v>--</v>
      </c>
      <c r="G33" s="43" t="str">
        <f>VLOOKUP($A33*100+G$3,Control!$A$13:$J$996,Control!$J$11)</f>
        <v>--</v>
      </c>
      <c r="H33" s="43" t="str">
        <f>VLOOKUP($A33*100+H$3,Control!$A$13:$J$996,Control!$J$11)</f>
        <v>--</v>
      </c>
      <c r="I33" s="43" t="str">
        <f>VLOOKUP($A33*100+I$3,Control!$A$13:$J$996,Control!$J$11)</f>
        <v>--</v>
      </c>
      <c r="J33" s="43" t="str">
        <f>VLOOKUP($A33*100+J$3,Control!$A$13:$J$996,Control!$J$11)</f>
        <v>--</v>
      </c>
      <c r="K33" s="43" t="str">
        <f>VLOOKUP($A33*100+K$3,Control!$A$13:$J$996,Control!$J$11)</f>
        <v>JP</v>
      </c>
      <c r="L33" s="43" t="str">
        <f>VLOOKUP($A33*100+L$3,Control!$A$13:$J$996,Control!$J$11)</f>
        <v>--</v>
      </c>
      <c r="M33" s="43" t="str">
        <f>VLOOKUP($A33*100+M$3,Control!$A$13:$J$996,Control!$J$11)</f>
        <v>EI</v>
      </c>
    </row>
    <row r="34" spans="1:13">
      <c r="A34" s="10">
        <v>1951</v>
      </c>
      <c r="B34" s="43" t="str">
        <f>VLOOKUP($A34*100+B$3,Control!$A$13:$J$996,Control!$J$11)</f>
        <v>EI</v>
      </c>
      <c r="C34" s="43" t="str">
        <f>VLOOKUP($A34*100+C$3,Control!$A$13:$J$996,Control!$J$11)</f>
        <v>--</v>
      </c>
      <c r="D34" s="43" t="str">
        <f>VLOOKUP($A34*100+D$3,Control!$A$13:$J$996,Control!$J$11)</f>
        <v>--</v>
      </c>
      <c r="E34" s="43" t="str">
        <f>VLOOKUP($A34*100+E$3,Control!$A$13:$J$996,Control!$J$11)</f>
        <v>--</v>
      </c>
      <c r="F34" s="43" t="str">
        <f>VLOOKUP($A34*100+F$3,Control!$A$13:$J$996,Control!$J$11)</f>
        <v>--</v>
      </c>
      <c r="G34" s="43" t="str">
        <f>VLOOKUP($A34*100+G$3,Control!$A$13:$J$996,Control!$J$11)</f>
        <v>--</v>
      </c>
      <c r="H34" s="43" t="str">
        <f>VLOOKUP($A34*100+H$3,Control!$A$13:$J$996,Control!$J$11)</f>
        <v>--</v>
      </c>
      <c r="I34" s="43" t="str">
        <f>VLOOKUP($A34*100+I$3,Control!$A$13:$J$996,Control!$J$11)</f>
        <v>--</v>
      </c>
      <c r="J34" s="43" t="str">
        <f>VLOOKUP($A34*100+J$3,Control!$A$13:$J$996,Control!$J$11)</f>
        <v>EI</v>
      </c>
      <c r="K34" s="43" t="str">
        <f>VLOOKUP($A34*100+K$3,Control!$A$13:$J$996,Control!$J$11)</f>
        <v>JP</v>
      </c>
      <c r="L34" s="43" t="str">
        <f>VLOOKUP($A34*100+L$3,Control!$A$13:$J$996,Control!$J$11)</f>
        <v>MRDO</v>
      </c>
      <c r="M34" s="43" t="str">
        <f>VLOOKUP($A34*100+M$3,Control!$A$13:$J$996,Control!$J$11)</f>
        <v>MRDO</v>
      </c>
    </row>
    <row r="35" spans="1:13">
      <c r="A35" s="10">
        <v>1952</v>
      </c>
      <c r="B35" s="43" t="str">
        <f>VLOOKUP($A35*100+B$3,Control!$A$13:$J$996,Control!$J$11)</f>
        <v>MRDO</v>
      </c>
      <c r="C35" s="43" t="str">
        <f>VLOOKUP($A35*100+C$3,Control!$A$13:$J$996,Control!$J$11)</f>
        <v>MRDO</v>
      </c>
      <c r="D35" s="43" t="str">
        <f>VLOOKUP($A35*100+D$3,Control!$A$13:$J$996,Control!$J$11)</f>
        <v>--</v>
      </c>
      <c r="E35" s="43" t="str">
        <f>VLOOKUP($A35*100+E$3,Control!$A$13:$J$996,Control!$J$11)</f>
        <v>--</v>
      </c>
      <c r="F35" s="43" t="str">
        <f>VLOOKUP($A35*100+F$3,Control!$A$13:$J$996,Control!$J$11)</f>
        <v>--</v>
      </c>
      <c r="G35" s="43" t="str">
        <f>VLOOKUP($A35*100+G$3,Control!$A$13:$J$996,Control!$J$11)</f>
        <v>--</v>
      </c>
      <c r="H35" s="43" t="str">
        <f>VLOOKUP($A35*100+H$3,Control!$A$13:$J$996,Control!$J$11)</f>
        <v>--</v>
      </c>
      <c r="I35" s="43" t="str">
        <f>VLOOKUP($A35*100+I$3,Control!$A$13:$J$996,Control!$J$11)</f>
        <v>--</v>
      </c>
      <c r="J35" s="43" t="str">
        <f>VLOOKUP($A35*100+J$3,Control!$A$13:$J$996,Control!$J$11)</f>
        <v>--</v>
      </c>
      <c r="K35" s="43" t="str">
        <f>VLOOKUP($A35*100+K$3,Control!$A$13:$J$996,Control!$J$11)</f>
        <v>--</v>
      </c>
      <c r="L35" s="43" t="str">
        <f>VLOOKUP($A35*100+L$3,Control!$A$13:$J$996,Control!$J$11)</f>
        <v>--</v>
      </c>
      <c r="M35" s="43" t="str">
        <f>VLOOKUP($A35*100+M$3,Control!$A$13:$J$996,Control!$J$11)</f>
        <v>MRDO</v>
      </c>
    </row>
    <row r="36" spans="1:13">
      <c r="A36" s="10">
        <v>1953</v>
      </c>
      <c r="B36" s="43" t="str">
        <f>VLOOKUP($A36*100+B$3,Control!$A$13:$J$996,Control!$J$11)</f>
        <v>MRDO</v>
      </c>
      <c r="C36" s="43" t="str">
        <f>VLOOKUP($A36*100+C$3,Control!$A$13:$J$996,Control!$J$11)</f>
        <v>MRDO</v>
      </c>
      <c r="D36" s="43" t="str">
        <f>VLOOKUP($A36*100+D$3,Control!$A$13:$J$996,Control!$J$11)</f>
        <v>--</v>
      </c>
      <c r="E36" s="43" t="str">
        <f>VLOOKUP($A36*100+E$3,Control!$A$13:$J$996,Control!$J$11)</f>
        <v>--</v>
      </c>
      <c r="F36" s="43" t="str">
        <f>VLOOKUP($A36*100+F$3,Control!$A$13:$J$996,Control!$J$11)</f>
        <v>--</v>
      </c>
      <c r="G36" s="43" t="str">
        <f>VLOOKUP($A36*100+G$3,Control!$A$13:$J$996,Control!$J$11)</f>
        <v>--</v>
      </c>
      <c r="H36" s="43" t="str">
        <f>VLOOKUP($A36*100+H$3,Control!$A$13:$J$996,Control!$J$11)</f>
        <v>--</v>
      </c>
      <c r="I36" s="43" t="str">
        <f>VLOOKUP($A36*100+I$3,Control!$A$13:$J$996,Control!$J$11)</f>
        <v>--</v>
      </c>
      <c r="J36" s="43" t="str">
        <f>VLOOKUP($A36*100+J$3,Control!$A$13:$J$996,Control!$J$11)</f>
        <v>--</v>
      </c>
      <c r="K36" s="43" t="str">
        <f>VLOOKUP($A36*100+K$3,Control!$A$13:$J$996,Control!$J$11)</f>
        <v>MRDO</v>
      </c>
      <c r="L36" s="43" t="str">
        <f>VLOOKUP($A36*100+L$3,Control!$A$13:$J$996,Control!$J$11)</f>
        <v>MRDO</v>
      </c>
      <c r="M36" s="43" t="str">
        <f>VLOOKUP($A36*100+M$3,Control!$A$13:$J$996,Control!$J$11)</f>
        <v>MRDO</v>
      </c>
    </row>
    <row r="37" spans="1:13">
      <c r="A37" s="10">
        <v>1954</v>
      </c>
      <c r="B37" s="43" t="str">
        <f>VLOOKUP($A37*100+B$3,Control!$A$13:$J$996,Control!$J$11)</f>
        <v>MRDO</v>
      </c>
      <c r="C37" s="43" t="str">
        <f>VLOOKUP($A37*100+C$3,Control!$A$13:$J$996,Control!$J$11)</f>
        <v>MRDO</v>
      </c>
      <c r="D37" s="43" t="str">
        <f>VLOOKUP($A37*100+D$3,Control!$A$13:$J$996,Control!$J$11)</f>
        <v>EIMRDO</v>
      </c>
      <c r="E37" s="43" t="str">
        <f>VLOOKUP($A37*100+E$3,Control!$A$13:$J$996,Control!$J$11)</f>
        <v>--</v>
      </c>
      <c r="F37" s="43" t="str">
        <f>VLOOKUP($A37*100+F$3,Control!$A$13:$J$996,Control!$J$11)</f>
        <v>--</v>
      </c>
      <c r="G37" s="43" t="str">
        <f>VLOOKUP($A37*100+G$3,Control!$A$13:$J$996,Control!$J$11)</f>
        <v>--</v>
      </c>
      <c r="H37" s="43" t="str">
        <f>VLOOKUP($A37*100+H$3,Control!$A$13:$J$996,Control!$J$11)</f>
        <v>--</v>
      </c>
      <c r="I37" s="43" t="str">
        <f>VLOOKUP($A37*100+I$3,Control!$A$13:$J$996,Control!$J$11)</f>
        <v>--</v>
      </c>
      <c r="J37" s="43" t="str">
        <f>VLOOKUP($A37*100+J$3,Control!$A$13:$J$996,Control!$J$11)</f>
        <v>MRDO</v>
      </c>
      <c r="K37" s="43" t="str">
        <f>VLOOKUP($A37*100+K$3,Control!$A$13:$J$996,Control!$J$11)</f>
        <v>JP</v>
      </c>
      <c r="L37" s="43" t="str">
        <f>VLOOKUP($A37*100+L$3,Control!$A$13:$J$996,Control!$J$11)</f>
        <v>MRDO</v>
      </c>
      <c r="M37" s="43" t="str">
        <f>VLOOKUP($A37*100+M$3,Control!$A$13:$J$996,Control!$J$11)</f>
        <v>MRDO</v>
      </c>
    </row>
    <row r="38" spans="1:13">
      <c r="A38" s="10">
        <v>1955</v>
      </c>
      <c r="B38" s="43" t="str">
        <f>VLOOKUP($A38*100+B$3,Control!$A$13:$J$996,Control!$J$11)</f>
        <v>MRDO</v>
      </c>
      <c r="C38" s="43" t="str">
        <f>VLOOKUP($A38*100+C$3,Control!$A$13:$J$996,Control!$J$11)</f>
        <v>MRDO</v>
      </c>
      <c r="D38" s="43" t="str">
        <f>VLOOKUP($A38*100+D$3,Control!$A$13:$J$996,Control!$J$11)</f>
        <v>--</v>
      </c>
      <c r="E38" s="43" t="str">
        <f>VLOOKUP($A38*100+E$3,Control!$A$13:$J$996,Control!$J$11)</f>
        <v>--</v>
      </c>
      <c r="F38" s="43" t="str">
        <f>VLOOKUP($A38*100+F$3,Control!$A$13:$J$996,Control!$J$11)</f>
        <v>MRDO</v>
      </c>
      <c r="G38" s="43" t="str">
        <f>VLOOKUP($A38*100+G$3,Control!$A$13:$J$996,Control!$J$11)</f>
        <v>EIMRDO</v>
      </c>
      <c r="H38" s="43" t="str">
        <f>VLOOKUP($A38*100+H$3,Control!$A$13:$J$996,Control!$J$11)</f>
        <v>--</v>
      </c>
      <c r="I38" s="43" t="str">
        <f>VLOOKUP($A38*100+I$3,Control!$A$13:$J$996,Control!$J$11)</f>
        <v>--</v>
      </c>
      <c r="J38" s="43" t="str">
        <f>VLOOKUP($A38*100+J$3,Control!$A$13:$J$996,Control!$J$11)</f>
        <v>--</v>
      </c>
      <c r="K38" s="43" t="str">
        <f>VLOOKUP($A38*100+K$3,Control!$A$13:$J$996,Control!$J$11)</f>
        <v>--</v>
      </c>
      <c r="L38" s="43" t="str">
        <f>VLOOKUP($A38*100+L$3,Control!$A$13:$J$996,Control!$J$11)</f>
        <v>JP</v>
      </c>
      <c r="M38" s="43" t="str">
        <f>VLOOKUP($A38*100+M$3,Control!$A$13:$J$996,Control!$J$11)</f>
        <v>EI</v>
      </c>
    </row>
    <row r="39" spans="1:13">
      <c r="A39" s="10">
        <v>1956</v>
      </c>
      <c r="B39" s="43" t="str">
        <f>VLOOKUP($A39*100+B$3,Control!$A$13:$J$996,Control!$J$11)</f>
        <v>RS</v>
      </c>
      <c r="C39" s="43" t="str">
        <f>VLOOKUP($A39*100+C$3,Control!$A$13:$J$996,Control!$J$11)</f>
        <v>--</v>
      </c>
      <c r="D39" s="43" t="str">
        <f>VLOOKUP($A39*100+D$3,Control!$A$13:$J$996,Control!$J$11)</f>
        <v>--</v>
      </c>
      <c r="E39" s="43" t="str">
        <f>VLOOKUP($A39*100+E$3,Control!$A$13:$J$996,Control!$J$11)</f>
        <v>--</v>
      </c>
      <c r="F39" s="43" t="str">
        <f>VLOOKUP($A39*100+F$3,Control!$A$13:$J$996,Control!$J$11)</f>
        <v>--</v>
      </c>
      <c r="G39" s="43" t="str">
        <f>VLOOKUP($A39*100+G$3,Control!$A$13:$J$996,Control!$J$11)</f>
        <v>--</v>
      </c>
      <c r="H39" s="43" t="str">
        <f>VLOOKUP($A39*100+H$3,Control!$A$13:$J$996,Control!$J$11)</f>
        <v>--</v>
      </c>
      <c r="I39" s="43" t="str">
        <f>VLOOKUP($A39*100+I$3,Control!$A$13:$J$996,Control!$J$11)</f>
        <v>--</v>
      </c>
      <c r="J39" s="43" t="str">
        <f>VLOOKUP($A39*100+J$3,Control!$A$13:$J$996,Control!$J$11)</f>
        <v>--</v>
      </c>
      <c r="K39" s="43" t="str">
        <f>VLOOKUP($A39*100+K$3,Control!$A$13:$J$996,Control!$J$11)</f>
        <v>MRDO</v>
      </c>
      <c r="L39" s="43" t="str">
        <f>VLOOKUP($A39*100+L$3,Control!$A$13:$J$996,Control!$J$11)</f>
        <v>--</v>
      </c>
      <c r="M39" s="43" t="str">
        <f>VLOOKUP($A39*100+M$3,Control!$A$13:$J$996,Control!$J$11)</f>
        <v>MRDO</v>
      </c>
    </row>
    <row r="40" spans="1:13">
      <c r="A40" s="10">
        <v>1957</v>
      </c>
      <c r="B40" s="43" t="str">
        <f>VLOOKUP($A40*100+B$3,Control!$A$13:$J$996,Control!$J$11)</f>
        <v>MRDO</v>
      </c>
      <c r="C40" s="43" t="str">
        <f>VLOOKUP($A40*100+C$3,Control!$A$13:$J$996,Control!$J$11)</f>
        <v>MRDO</v>
      </c>
      <c r="D40" s="43" t="str">
        <f>VLOOKUP($A40*100+D$3,Control!$A$13:$J$996,Control!$J$11)</f>
        <v>EIMRDO</v>
      </c>
      <c r="E40" s="43" t="str">
        <f>VLOOKUP($A40*100+E$3,Control!$A$13:$J$996,Control!$J$11)</f>
        <v>--</v>
      </c>
      <c r="F40" s="43" t="str">
        <f>VLOOKUP($A40*100+F$3,Control!$A$13:$J$996,Control!$J$11)</f>
        <v>--</v>
      </c>
      <c r="G40" s="43" t="str">
        <f>VLOOKUP($A40*100+G$3,Control!$A$13:$J$996,Control!$J$11)</f>
        <v>--</v>
      </c>
      <c r="H40" s="43" t="str">
        <f>VLOOKUP($A40*100+H$3,Control!$A$13:$J$996,Control!$J$11)</f>
        <v>--</v>
      </c>
      <c r="I40" s="43" t="str">
        <f>VLOOKUP($A40*100+I$3,Control!$A$13:$J$996,Control!$J$11)</f>
        <v>--</v>
      </c>
      <c r="J40" s="43" t="str">
        <f>VLOOKUP($A40*100+J$3,Control!$A$13:$J$996,Control!$J$11)</f>
        <v>--</v>
      </c>
      <c r="K40" s="43" t="str">
        <f>VLOOKUP($A40*100+K$3,Control!$A$13:$J$996,Control!$J$11)</f>
        <v>JP</v>
      </c>
      <c r="L40" s="43" t="str">
        <f>VLOOKUP($A40*100+L$3,Control!$A$13:$J$996,Control!$J$11)</f>
        <v>--</v>
      </c>
      <c r="M40" s="43" t="str">
        <f>VLOOKUP($A40*100+M$3,Control!$A$13:$J$996,Control!$J$11)</f>
        <v>MRDO</v>
      </c>
    </row>
    <row r="41" spans="1:13">
      <c r="A41" s="10">
        <v>1958</v>
      </c>
      <c r="B41" s="43" t="str">
        <f>VLOOKUP($A41*100+B$3,Control!$A$13:$J$996,Control!$J$11)</f>
        <v>--</v>
      </c>
      <c r="C41" s="43" t="str">
        <f>VLOOKUP($A41*100+C$3,Control!$A$13:$J$996,Control!$J$11)</f>
        <v>MRDO</v>
      </c>
      <c r="D41" s="43" t="str">
        <f>VLOOKUP($A41*100+D$3,Control!$A$13:$J$996,Control!$J$11)</f>
        <v>--</v>
      </c>
      <c r="E41" s="43" t="str">
        <f>VLOOKUP($A41*100+E$3,Control!$A$13:$J$996,Control!$J$11)</f>
        <v>--</v>
      </c>
      <c r="F41" s="43" t="str">
        <f>VLOOKUP($A41*100+F$3,Control!$A$13:$J$996,Control!$J$11)</f>
        <v>--</v>
      </c>
      <c r="G41" s="43" t="str">
        <f>VLOOKUP($A41*100+G$3,Control!$A$13:$J$996,Control!$J$11)</f>
        <v>--</v>
      </c>
      <c r="H41" s="43" t="str">
        <f>VLOOKUP($A41*100+H$3,Control!$A$13:$J$996,Control!$J$11)</f>
        <v>--</v>
      </c>
      <c r="I41" s="43" t="str">
        <f>VLOOKUP($A41*100+I$3,Control!$A$13:$J$996,Control!$J$11)</f>
        <v>--</v>
      </c>
      <c r="J41" s="43" t="str">
        <f>VLOOKUP($A41*100+J$3,Control!$A$13:$J$996,Control!$J$11)</f>
        <v>--</v>
      </c>
      <c r="K41" s="43" t="str">
        <f>VLOOKUP($A41*100+K$3,Control!$A$13:$J$996,Control!$J$11)</f>
        <v>--</v>
      </c>
      <c r="L41" s="43" t="str">
        <f>VLOOKUP($A41*100+L$3,Control!$A$13:$J$996,Control!$J$11)</f>
        <v>--</v>
      </c>
      <c r="M41" s="43" t="str">
        <f>VLOOKUP($A41*100+M$3,Control!$A$13:$J$996,Control!$J$11)</f>
        <v>MRDO</v>
      </c>
    </row>
    <row r="42" spans="1:13">
      <c r="A42" s="10">
        <v>1959</v>
      </c>
      <c r="B42" s="43" t="str">
        <f>VLOOKUP($A42*100+B$3,Control!$A$13:$J$996,Control!$J$11)</f>
        <v>MRDO</v>
      </c>
      <c r="C42" s="43" t="str">
        <f>VLOOKUP($A42*100+C$3,Control!$A$13:$J$996,Control!$J$11)</f>
        <v>MRDO</v>
      </c>
      <c r="D42" s="43" t="str">
        <f>VLOOKUP($A42*100+D$3,Control!$A$13:$J$996,Control!$J$11)</f>
        <v>EIMRDO</v>
      </c>
      <c r="E42" s="43" t="str">
        <f>VLOOKUP($A42*100+E$3,Control!$A$13:$J$996,Control!$J$11)</f>
        <v>--</v>
      </c>
      <c r="F42" s="43" t="str">
        <f>VLOOKUP($A42*100+F$3,Control!$A$13:$J$996,Control!$J$11)</f>
        <v>--</v>
      </c>
      <c r="G42" s="43" t="str">
        <f>VLOOKUP($A42*100+G$3,Control!$A$13:$J$996,Control!$J$11)</f>
        <v>--</v>
      </c>
      <c r="H42" s="43" t="str">
        <f>VLOOKUP($A42*100+H$3,Control!$A$13:$J$996,Control!$J$11)</f>
        <v>--</v>
      </c>
      <c r="I42" s="43" t="str">
        <f>VLOOKUP($A42*100+I$3,Control!$A$13:$J$996,Control!$J$11)</f>
        <v>--</v>
      </c>
      <c r="J42" s="43" t="str">
        <f>VLOOKUP($A42*100+J$3,Control!$A$13:$J$996,Control!$J$11)</f>
        <v>MRDO</v>
      </c>
      <c r="K42" s="43" t="str">
        <f>VLOOKUP($A42*100+K$3,Control!$A$13:$J$996,Control!$J$11)</f>
        <v>JP</v>
      </c>
      <c r="L42" s="43" t="str">
        <f>VLOOKUP($A42*100+L$3,Control!$A$13:$J$996,Control!$J$11)</f>
        <v>--</v>
      </c>
      <c r="M42" s="43" t="str">
        <f>VLOOKUP($A42*100+M$3,Control!$A$13:$J$996,Control!$J$11)</f>
        <v>EI</v>
      </c>
    </row>
    <row r="43" spans="1:13">
      <c r="A43" s="10">
        <v>1960</v>
      </c>
      <c r="B43" s="43" t="str">
        <f>VLOOKUP($A43*100+B$3,Control!$A$13:$J$996,Control!$J$11)</f>
        <v>MRDO</v>
      </c>
      <c r="C43" s="43" t="str">
        <f>VLOOKUP($A43*100+C$3,Control!$A$13:$J$996,Control!$J$11)</f>
        <v>MRDO</v>
      </c>
      <c r="D43" s="43" t="str">
        <f>VLOOKUP($A43*100+D$3,Control!$A$13:$J$996,Control!$J$11)</f>
        <v>--</v>
      </c>
      <c r="E43" s="43" t="str">
        <f>VLOOKUP($A43*100+E$3,Control!$A$13:$J$996,Control!$J$11)</f>
        <v>RS</v>
      </c>
      <c r="F43" s="43" t="str">
        <f>VLOOKUP($A43*100+F$3,Control!$A$13:$J$996,Control!$J$11)</f>
        <v>--</v>
      </c>
      <c r="G43" s="43" t="str">
        <f>VLOOKUP($A43*100+G$3,Control!$A$13:$J$996,Control!$J$11)</f>
        <v>--</v>
      </c>
      <c r="H43" s="43" t="str">
        <f>VLOOKUP($A43*100+H$3,Control!$A$13:$J$996,Control!$J$11)</f>
        <v>MRDO</v>
      </c>
      <c r="I43" s="43" t="str">
        <f>VLOOKUP($A43*100+I$3,Control!$A$13:$J$996,Control!$J$11)</f>
        <v>--</v>
      </c>
      <c r="J43" s="43" t="str">
        <f>VLOOKUP($A43*100+J$3,Control!$A$13:$J$996,Control!$J$11)</f>
        <v>--</v>
      </c>
      <c r="K43" s="43" t="str">
        <f>VLOOKUP($A43*100+K$3,Control!$A$13:$J$996,Control!$J$11)</f>
        <v>--</v>
      </c>
      <c r="L43" s="43" t="str">
        <f>VLOOKUP($A43*100+L$3,Control!$A$13:$J$996,Control!$J$11)</f>
        <v>JP</v>
      </c>
      <c r="M43" s="43" t="str">
        <f>VLOOKUP($A43*100+M$3,Control!$A$13:$J$996,Control!$J$11)</f>
        <v>EI</v>
      </c>
    </row>
    <row r="44" spans="1:13">
      <c r="A44" s="10">
        <v>1961</v>
      </c>
      <c r="B44" s="43" t="str">
        <f>VLOOKUP($A44*100+B$3,Control!$A$13:$J$996,Control!$J$11)</f>
        <v>MRDO</v>
      </c>
      <c r="C44" s="43" t="str">
        <f>VLOOKUP($A44*100+C$3,Control!$A$13:$J$996,Control!$J$11)</f>
        <v>EI</v>
      </c>
      <c r="D44" s="43" t="str">
        <f>VLOOKUP($A44*100+D$3,Control!$A$13:$J$996,Control!$J$11)</f>
        <v>--</v>
      </c>
      <c r="E44" s="43" t="str">
        <f>VLOOKUP($A44*100+E$3,Control!$A$13:$J$996,Control!$J$11)</f>
        <v>--</v>
      </c>
      <c r="F44" s="43" t="str">
        <f>VLOOKUP($A44*100+F$3,Control!$A$13:$J$996,Control!$J$11)</f>
        <v>--</v>
      </c>
      <c r="G44" s="43" t="str">
        <f>VLOOKUP($A44*100+G$3,Control!$A$13:$J$996,Control!$J$11)</f>
        <v>--</v>
      </c>
      <c r="H44" s="43" t="str">
        <f>VLOOKUP($A44*100+H$3,Control!$A$13:$J$996,Control!$J$11)</f>
        <v>--</v>
      </c>
      <c r="I44" s="43" t="str">
        <f>VLOOKUP($A44*100+I$3,Control!$A$13:$J$996,Control!$J$11)</f>
        <v>EM</v>
      </c>
      <c r="J44" s="43" t="str">
        <f>VLOOKUP($A44*100+J$3,Control!$A$13:$J$996,Control!$J$11)</f>
        <v>--</v>
      </c>
      <c r="K44" s="43" t="str">
        <f>VLOOKUP($A44*100+K$3,Control!$A$13:$J$996,Control!$J$11)</f>
        <v>--</v>
      </c>
      <c r="L44" s="43" t="str">
        <f>VLOOKUP($A44*100+L$3,Control!$A$13:$J$996,Control!$J$11)</f>
        <v>JP</v>
      </c>
      <c r="M44" s="43" t="str">
        <f>VLOOKUP($A44*100+M$3,Control!$A$13:$J$996,Control!$J$11)</f>
        <v>MRDO</v>
      </c>
    </row>
    <row r="45" spans="1:13">
      <c r="A45" s="10">
        <v>1962</v>
      </c>
      <c r="B45" s="43" t="str">
        <f>VLOOKUP($A45*100+B$3,Control!$A$13:$J$996,Control!$J$11)</f>
        <v>MRDO</v>
      </c>
      <c r="C45" s="43" t="str">
        <f>VLOOKUP($A45*100+C$3,Control!$A$13:$J$996,Control!$J$11)</f>
        <v>MRDO</v>
      </c>
      <c r="D45" s="43" t="str">
        <f>VLOOKUP($A45*100+D$3,Control!$A$13:$J$996,Control!$J$11)</f>
        <v>--</v>
      </c>
      <c r="E45" s="43" t="str">
        <f>VLOOKUP($A45*100+E$3,Control!$A$13:$J$996,Control!$J$11)</f>
        <v>MRDO</v>
      </c>
      <c r="F45" s="43" t="str">
        <f>VLOOKUP($A45*100+F$3,Control!$A$13:$J$996,Control!$J$11)</f>
        <v>--</v>
      </c>
      <c r="G45" s="43" t="str">
        <f>VLOOKUP($A45*100+G$3,Control!$A$13:$J$996,Control!$J$11)</f>
        <v>--</v>
      </c>
      <c r="H45" s="43" t="str">
        <f>VLOOKUP($A45*100+H$3,Control!$A$13:$J$996,Control!$J$11)</f>
        <v>--</v>
      </c>
      <c r="I45" s="43" t="str">
        <f>VLOOKUP($A45*100+I$3,Control!$A$13:$J$996,Control!$J$11)</f>
        <v>--</v>
      </c>
      <c r="J45" s="43" t="str">
        <f>VLOOKUP($A45*100+J$3,Control!$A$13:$J$996,Control!$J$11)</f>
        <v>--</v>
      </c>
      <c r="K45" s="43" t="str">
        <f>VLOOKUP($A45*100+K$3,Control!$A$13:$J$996,Control!$J$11)</f>
        <v>JP</v>
      </c>
      <c r="L45" s="43" t="str">
        <f>VLOOKUP($A45*100+L$3,Control!$A$13:$J$996,Control!$J$11)</f>
        <v>--</v>
      </c>
      <c r="M45" s="43" t="str">
        <f>VLOOKUP($A45*100+M$3,Control!$A$13:$J$996,Control!$J$11)</f>
        <v>EI</v>
      </c>
    </row>
    <row r="46" spans="1:13">
      <c r="A46" s="10">
        <v>1963</v>
      </c>
      <c r="B46" s="43" t="str">
        <f>VLOOKUP($A46*100+B$3,Control!$A$13:$J$996,Control!$J$11)</f>
        <v>--</v>
      </c>
      <c r="C46" s="43" t="str">
        <f>VLOOKUP($A46*100+C$3,Control!$A$13:$J$996,Control!$J$11)</f>
        <v>EI</v>
      </c>
      <c r="D46" s="43" t="str">
        <f>VLOOKUP($A46*100+D$3,Control!$A$13:$J$996,Control!$J$11)</f>
        <v>--</v>
      </c>
      <c r="E46" s="43" t="str">
        <f>VLOOKUP($A46*100+E$3,Control!$A$13:$J$996,Control!$J$11)</f>
        <v>--</v>
      </c>
      <c r="F46" s="43" t="str">
        <f>VLOOKUP($A46*100+F$3,Control!$A$13:$J$996,Control!$J$11)</f>
        <v>--</v>
      </c>
      <c r="G46" s="43" t="str">
        <f>VLOOKUP($A46*100+G$3,Control!$A$13:$J$996,Control!$J$11)</f>
        <v>--</v>
      </c>
      <c r="H46" s="43" t="str">
        <f>VLOOKUP($A46*100+H$3,Control!$A$13:$J$996,Control!$J$11)</f>
        <v>--</v>
      </c>
      <c r="I46" s="43" t="str">
        <f>VLOOKUP($A46*100+I$3,Control!$A$13:$J$996,Control!$J$11)</f>
        <v>--</v>
      </c>
      <c r="J46" s="43" t="str">
        <f>VLOOKUP($A46*100+J$3,Control!$A$13:$J$996,Control!$J$11)</f>
        <v>--</v>
      </c>
      <c r="K46" s="43" t="str">
        <f>VLOOKUP($A46*100+K$3,Control!$A$13:$J$996,Control!$J$11)</f>
        <v>MRDO</v>
      </c>
      <c r="L46" s="43" t="str">
        <f>VLOOKUP($A46*100+L$3,Control!$A$13:$J$996,Control!$J$11)</f>
        <v>MRDO</v>
      </c>
      <c r="M46" s="43" t="str">
        <f>VLOOKUP($A46*100+M$3,Control!$A$13:$J$996,Control!$J$11)</f>
        <v>--</v>
      </c>
    </row>
    <row r="47" spans="1:13">
      <c r="A47" s="10">
        <v>1964</v>
      </c>
      <c r="B47" s="43" t="str">
        <f>VLOOKUP($A47*100+B$3,Control!$A$13:$J$996,Control!$J$11)</f>
        <v>MRDO</v>
      </c>
      <c r="C47" s="43" t="str">
        <f>VLOOKUP($A47*100+C$3,Control!$A$13:$J$996,Control!$J$11)</f>
        <v>MRDO</v>
      </c>
      <c r="D47" s="43" t="str">
        <f>VLOOKUP($A47*100+D$3,Control!$A$13:$J$996,Control!$J$11)</f>
        <v>EI</v>
      </c>
      <c r="E47" s="43" t="str">
        <f>VLOOKUP($A47*100+E$3,Control!$A$13:$J$996,Control!$J$11)</f>
        <v>--</v>
      </c>
      <c r="F47" s="43" t="str">
        <f>VLOOKUP($A47*100+F$3,Control!$A$13:$J$996,Control!$J$11)</f>
        <v>EI</v>
      </c>
      <c r="G47" s="43" t="str">
        <f>VLOOKUP($A47*100+G$3,Control!$A$13:$J$996,Control!$J$11)</f>
        <v>MRDO</v>
      </c>
      <c r="H47" s="43" t="str">
        <f>VLOOKUP($A47*100+H$3,Control!$A$13:$J$996,Control!$J$11)</f>
        <v>EM</v>
      </c>
      <c r="I47" s="43" t="str">
        <f>VLOOKUP($A47*100+I$3,Control!$A$13:$J$996,Control!$J$11)</f>
        <v>--</v>
      </c>
      <c r="J47" s="43" t="str">
        <f>VLOOKUP($A47*100+J$3,Control!$A$13:$J$996,Control!$J$11)</f>
        <v>--</v>
      </c>
      <c r="K47" s="43" t="str">
        <f>VLOOKUP($A47*100+K$3,Control!$A$13:$J$996,Control!$J$11)</f>
        <v>--</v>
      </c>
      <c r="L47" s="43" t="str">
        <f>VLOOKUP($A47*100+L$3,Control!$A$13:$J$996,Control!$J$11)</f>
        <v>JP</v>
      </c>
      <c r="M47" s="43" t="str">
        <f>VLOOKUP($A47*100+M$3,Control!$A$13:$J$996,Control!$J$11)</f>
        <v>MRDO</v>
      </c>
    </row>
    <row r="48" spans="1:13">
      <c r="A48" s="10">
        <v>1965</v>
      </c>
      <c r="B48" s="43" t="str">
        <f>VLOOKUP($A48*100+B$3,Control!$A$13:$J$996,Control!$J$11)</f>
        <v>MRDO</v>
      </c>
      <c r="C48" s="43" t="str">
        <f>VLOOKUP($A48*100+C$3,Control!$A$13:$J$996,Control!$J$11)</f>
        <v>--</v>
      </c>
      <c r="D48" s="43" t="str">
        <f>VLOOKUP($A48*100+D$3,Control!$A$13:$J$996,Control!$J$11)</f>
        <v>--</v>
      </c>
      <c r="E48" s="43" t="str">
        <f>VLOOKUP($A48*100+E$3,Control!$A$13:$J$996,Control!$J$11)</f>
        <v>--</v>
      </c>
      <c r="F48" s="43" t="str">
        <f>VLOOKUP($A48*100+F$3,Control!$A$13:$J$996,Control!$J$11)</f>
        <v>--</v>
      </c>
      <c r="G48" s="43" t="str">
        <f>VLOOKUP($A48*100+G$3,Control!$A$13:$J$996,Control!$J$11)</f>
        <v>--</v>
      </c>
      <c r="H48" s="43" t="str">
        <f>VLOOKUP($A48*100+H$3,Control!$A$13:$J$996,Control!$J$11)</f>
        <v>--</v>
      </c>
      <c r="I48" s="43" t="str">
        <f>VLOOKUP($A48*100+I$3,Control!$A$13:$J$996,Control!$J$11)</f>
        <v>--</v>
      </c>
      <c r="J48" s="43" t="str">
        <f>VLOOKUP($A48*100+J$3,Control!$A$13:$J$996,Control!$J$11)</f>
        <v>--</v>
      </c>
      <c r="K48" s="43" t="str">
        <f>VLOOKUP($A48*100+K$3,Control!$A$13:$J$996,Control!$J$11)</f>
        <v>MRDO</v>
      </c>
      <c r="L48" s="43" t="str">
        <f>VLOOKUP($A48*100+L$3,Control!$A$13:$J$996,Control!$J$11)</f>
        <v>MRDO</v>
      </c>
      <c r="M48" s="43" t="str">
        <f>VLOOKUP($A48*100+M$3,Control!$A$13:$J$996,Control!$J$11)</f>
        <v>--</v>
      </c>
    </row>
    <row r="49" spans="1:13">
      <c r="A49" s="10">
        <v>1966</v>
      </c>
      <c r="B49" s="43" t="str">
        <f>VLOOKUP($A49*100+B$3,Control!$A$13:$J$996,Control!$J$11)</f>
        <v>MRDO</v>
      </c>
      <c r="C49" s="43" t="str">
        <f>VLOOKUP($A49*100+C$3,Control!$A$13:$J$996,Control!$J$11)</f>
        <v>MRDO</v>
      </c>
      <c r="D49" s="43" t="str">
        <f>VLOOKUP($A49*100+D$3,Control!$A$13:$J$996,Control!$J$11)</f>
        <v>--</v>
      </c>
      <c r="E49" s="43" t="str">
        <f>VLOOKUP($A49*100+E$3,Control!$A$13:$J$996,Control!$J$11)</f>
        <v>--</v>
      </c>
      <c r="F49" s="43" t="str">
        <f>VLOOKUP($A49*100+F$3,Control!$A$13:$J$996,Control!$J$11)</f>
        <v>--</v>
      </c>
      <c r="G49" s="43" t="str">
        <f>VLOOKUP($A49*100+G$3,Control!$A$13:$J$996,Control!$J$11)</f>
        <v>--</v>
      </c>
      <c r="H49" s="43" t="str">
        <f>VLOOKUP($A49*100+H$3,Control!$A$13:$J$996,Control!$J$11)</f>
        <v>--</v>
      </c>
      <c r="I49" s="43" t="str">
        <f>VLOOKUP($A49*100+I$3,Control!$A$13:$J$996,Control!$J$11)</f>
        <v>--</v>
      </c>
      <c r="J49" s="43" t="str">
        <f>VLOOKUP($A49*100+J$3,Control!$A$13:$J$996,Control!$J$11)</f>
        <v>MRDO</v>
      </c>
      <c r="K49" s="43" t="str">
        <f>VLOOKUP($A49*100+K$3,Control!$A$13:$J$996,Control!$J$11)</f>
        <v>JP</v>
      </c>
      <c r="L49" s="43" t="str">
        <f>VLOOKUP($A49*100+L$3,Control!$A$13:$J$996,Control!$J$11)</f>
        <v>MRDO</v>
      </c>
      <c r="M49" s="43" t="str">
        <f>VLOOKUP($A49*100+M$3,Control!$A$13:$J$996,Control!$J$11)</f>
        <v>EI</v>
      </c>
    </row>
    <row r="50" spans="1:13">
      <c r="A50" s="10">
        <v>1967</v>
      </c>
      <c r="B50" s="43" t="str">
        <f>VLOOKUP($A50*100+B$3,Control!$A$13:$J$996,Control!$J$11)</f>
        <v>MRDO</v>
      </c>
      <c r="C50" s="43" t="str">
        <f>VLOOKUP($A50*100+C$3,Control!$A$13:$J$996,Control!$J$11)</f>
        <v>--</v>
      </c>
      <c r="D50" s="43" t="str">
        <f>VLOOKUP($A50*100+D$3,Control!$A$13:$J$996,Control!$J$11)</f>
        <v>--</v>
      </c>
      <c r="E50" s="43" t="str">
        <f>VLOOKUP($A50*100+E$3,Control!$A$13:$J$996,Control!$J$11)</f>
        <v>--</v>
      </c>
      <c r="F50" s="43" t="str">
        <f>VLOOKUP($A50*100+F$3,Control!$A$13:$J$996,Control!$J$11)</f>
        <v>--</v>
      </c>
      <c r="G50" s="43" t="str">
        <f>VLOOKUP($A50*100+G$3,Control!$A$13:$J$996,Control!$J$11)</f>
        <v>--</v>
      </c>
      <c r="H50" s="43" t="str">
        <f>VLOOKUP($A50*100+H$3,Control!$A$13:$J$996,Control!$J$11)</f>
        <v>--</v>
      </c>
      <c r="I50" s="43" t="str">
        <f>VLOOKUP($A50*100+I$3,Control!$A$13:$J$996,Control!$J$11)</f>
        <v>--</v>
      </c>
      <c r="J50" s="43" t="str">
        <f>VLOOKUP($A50*100+J$3,Control!$A$13:$J$996,Control!$J$11)</f>
        <v>--</v>
      </c>
      <c r="K50" s="43" t="str">
        <f>VLOOKUP($A50*100+K$3,Control!$A$13:$J$996,Control!$J$11)</f>
        <v>--</v>
      </c>
      <c r="L50" s="43" t="str">
        <f>VLOOKUP($A50*100+L$3,Control!$A$13:$J$996,Control!$J$11)</f>
        <v>--</v>
      </c>
      <c r="M50" s="43" t="str">
        <f>VLOOKUP($A50*100+M$3,Control!$A$13:$J$996,Control!$J$11)</f>
        <v>MRDO</v>
      </c>
    </row>
    <row r="51" spans="1:13">
      <c r="A51" s="10">
        <v>1968</v>
      </c>
      <c r="B51" s="43" t="str">
        <f>VLOOKUP($A51*100+B$3,Control!$A$13:$J$996,Control!$J$11)</f>
        <v>MRDO</v>
      </c>
      <c r="C51" s="43" t="str">
        <f>VLOOKUP($A51*100+C$3,Control!$A$13:$J$996,Control!$J$11)</f>
        <v>MRDO</v>
      </c>
      <c r="D51" s="43" t="str">
        <f>VLOOKUP($A51*100+D$3,Control!$A$13:$J$996,Control!$J$11)</f>
        <v>EIMRDO</v>
      </c>
      <c r="E51" s="43" t="str">
        <f>VLOOKUP($A51*100+E$3,Control!$A$13:$J$996,Control!$J$11)</f>
        <v>--</v>
      </c>
      <c r="F51" s="43" t="str">
        <f>VLOOKUP($A51*100+F$3,Control!$A$13:$J$996,Control!$J$11)</f>
        <v>--</v>
      </c>
      <c r="G51" s="43" t="str">
        <f>VLOOKUP($A51*100+G$3,Control!$A$13:$J$996,Control!$J$11)</f>
        <v>--</v>
      </c>
      <c r="H51" s="43" t="str">
        <f>VLOOKUP($A51*100+H$3,Control!$A$13:$J$996,Control!$J$11)</f>
        <v>--</v>
      </c>
      <c r="I51" s="43" t="str">
        <f>VLOOKUP($A51*100+I$3,Control!$A$13:$J$996,Control!$J$11)</f>
        <v>--</v>
      </c>
      <c r="J51" s="43" t="str">
        <f>VLOOKUP($A51*100+J$3,Control!$A$13:$J$996,Control!$J$11)</f>
        <v>MRDO</v>
      </c>
      <c r="K51" s="43" t="str">
        <f>VLOOKUP($A51*100+K$3,Control!$A$13:$J$996,Control!$J$11)</f>
        <v>JP</v>
      </c>
      <c r="L51" s="43" t="str">
        <f>VLOOKUP($A51*100+L$3,Control!$A$13:$J$996,Control!$J$11)</f>
        <v>MRDO</v>
      </c>
      <c r="M51" s="43" t="str">
        <f>VLOOKUP($A51*100+M$3,Control!$A$13:$J$996,Control!$J$11)</f>
        <v>EI</v>
      </c>
    </row>
    <row r="52" spans="1:13">
      <c r="A52" s="10">
        <v>1969</v>
      </c>
      <c r="B52" s="43" t="str">
        <f>VLOOKUP($A52*100+B$3,Control!$A$13:$J$996,Control!$J$11)</f>
        <v>MRDO</v>
      </c>
      <c r="C52" s="43" t="str">
        <f>VLOOKUP($A52*100+C$3,Control!$A$13:$J$996,Control!$J$11)</f>
        <v>RS</v>
      </c>
      <c r="D52" s="43" t="str">
        <f>VLOOKUP($A52*100+D$3,Control!$A$13:$J$996,Control!$J$11)</f>
        <v>--</v>
      </c>
      <c r="E52" s="43" t="str">
        <f>VLOOKUP($A52*100+E$3,Control!$A$13:$J$996,Control!$J$11)</f>
        <v>--</v>
      </c>
      <c r="F52" s="43" t="str">
        <f>VLOOKUP($A52*100+F$3,Control!$A$13:$J$996,Control!$J$11)</f>
        <v>--</v>
      </c>
      <c r="G52" s="43" t="str">
        <f>VLOOKUP($A52*100+G$3,Control!$A$13:$J$996,Control!$J$11)</f>
        <v>--</v>
      </c>
      <c r="H52" s="43" t="str">
        <f>VLOOKUP($A52*100+H$3,Control!$A$13:$J$996,Control!$J$11)</f>
        <v>--</v>
      </c>
      <c r="I52" s="43" t="str">
        <f>VLOOKUP($A52*100+I$3,Control!$A$13:$J$996,Control!$J$11)</f>
        <v>--</v>
      </c>
      <c r="J52" s="43" t="str">
        <f>VLOOKUP($A52*100+J$3,Control!$A$13:$J$996,Control!$J$11)</f>
        <v>--</v>
      </c>
      <c r="K52" s="43" t="str">
        <f>VLOOKUP($A52*100+K$3,Control!$A$13:$J$996,Control!$J$11)</f>
        <v>--</v>
      </c>
      <c r="L52" s="43" t="str">
        <f>VLOOKUP($A52*100+L$3,Control!$A$13:$J$996,Control!$J$11)</f>
        <v>MRDO</v>
      </c>
      <c r="M52" s="43" t="str">
        <f>VLOOKUP($A52*100+M$3,Control!$A$13:$J$996,Control!$J$11)</f>
        <v>MRDO</v>
      </c>
    </row>
    <row r="53" spans="1:13">
      <c r="A53" s="10">
        <v>1970</v>
      </c>
      <c r="B53" s="43" t="str">
        <f>VLOOKUP($A53*100+B$3,Control!$A$13:$J$996,Control!$J$11)</f>
        <v>MRDO</v>
      </c>
      <c r="C53" s="43" t="str">
        <f>VLOOKUP($A53*100+C$3,Control!$A$13:$J$996,Control!$J$11)</f>
        <v>MRDO</v>
      </c>
      <c r="D53" s="43" t="str">
        <f>VLOOKUP($A53*100+D$3,Control!$A$13:$J$996,Control!$J$11)</f>
        <v>--</v>
      </c>
      <c r="E53" s="43" t="str">
        <f>VLOOKUP($A53*100+E$3,Control!$A$13:$J$996,Control!$J$11)</f>
        <v>--</v>
      </c>
      <c r="F53" s="43" t="str">
        <f>VLOOKUP($A53*100+F$3,Control!$A$13:$J$996,Control!$J$11)</f>
        <v>--</v>
      </c>
      <c r="G53" s="43" t="str">
        <f>VLOOKUP($A53*100+G$3,Control!$A$13:$J$996,Control!$J$11)</f>
        <v>--</v>
      </c>
      <c r="H53" s="43" t="str">
        <f>VLOOKUP($A53*100+H$3,Control!$A$13:$J$996,Control!$J$11)</f>
        <v>--</v>
      </c>
      <c r="I53" s="43" t="str">
        <f>VLOOKUP($A53*100+I$3,Control!$A$13:$J$996,Control!$J$11)</f>
        <v>--</v>
      </c>
      <c r="J53" s="43" t="str">
        <f>VLOOKUP($A53*100+J$3,Control!$A$13:$J$996,Control!$J$11)</f>
        <v>EM</v>
      </c>
      <c r="K53" s="43" t="str">
        <f>VLOOKUP($A53*100+K$3,Control!$A$13:$J$996,Control!$J$11)</f>
        <v>JP</v>
      </c>
      <c r="L53" s="43" t="str">
        <f>VLOOKUP($A53*100+L$3,Control!$A$13:$J$996,Control!$J$11)</f>
        <v>MRDO</v>
      </c>
      <c r="M53" s="43" t="str">
        <f>VLOOKUP($A53*100+M$3,Control!$A$13:$J$996,Control!$J$11)</f>
        <v>--</v>
      </c>
    </row>
    <row r="54" spans="1:13">
      <c r="A54" s="10">
        <v>1971</v>
      </c>
      <c r="B54" s="43" t="str">
        <f>VLOOKUP($A54*100+B$3,Control!$A$13:$J$996,Control!$J$11)</f>
        <v>MRDO</v>
      </c>
      <c r="C54" s="43" t="str">
        <f>VLOOKUP($A54*100+C$3,Control!$A$13:$J$996,Control!$J$11)</f>
        <v>MRDO</v>
      </c>
      <c r="D54" s="43" t="str">
        <f>VLOOKUP($A54*100+D$3,Control!$A$13:$J$996,Control!$J$11)</f>
        <v>--</v>
      </c>
      <c r="E54" s="43" t="str">
        <f>VLOOKUP($A54*100+E$3,Control!$A$13:$J$996,Control!$J$11)</f>
        <v>--</v>
      </c>
      <c r="F54" s="43" t="str">
        <f>VLOOKUP($A54*100+F$3,Control!$A$13:$J$996,Control!$J$11)</f>
        <v>--</v>
      </c>
      <c r="G54" s="43" t="str">
        <f>VLOOKUP($A54*100+G$3,Control!$A$13:$J$996,Control!$J$11)</f>
        <v>--</v>
      </c>
      <c r="H54" s="43" t="str">
        <f>VLOOKUP($A54*100+H$3,Control!$A$13:$J$996,Control!$J$11)</f>
        <v>--</v>
      </c>
      <c r="I54" s="43" t="str">
        <f>VLOOKUP($A54*100+I$3,Control!$A$13:$J$996,Control!$J$11)</f>
        <v>--</v>
      </c>
      <c r="J54" s="43" t="str">
        <f>VLOOKUP($A54*100+J$3,Control!$A$13:$J$996,Control!$J$11)</f>
        <v>--</v>
      </c>
      <c r="K54" s="43" t="str">
        <f>VLOOKUP($A54*100+K$3,Control!$A$13:$J$996,Control!$J$11)</f>
        <v>MRDO</v>
      </c>
      <c r="L54" s="43" t="str">
        <f>VLOOKUP($A54*100+L$3,Control!$A$13:$J$996,Control!$J$11)</f>
        <v>MRDO</v>
      </c>
      <c r="M54" s="43" t="str">
        <f>VLOOKUP($A54*100+M$3,Control!$A$13:$J$996,Control!$J$11)</f>
        <v>--</v>
      </c>
    </row>
    <row r="55" spans="1:13">
      <c r="A55" s="10">
        <v>1972</v>
      </c>
      <c r="B55" s="43" t="str">
        <f>VLOOKUP($A55*100+B$3,Control!$A$13:$J$996,Control!$J$11)</f>
        <v>MRDO</v>
      </c>
      <c r="C55" s="43" t="str">
        <f>VLOOKUP($A55*100+C$3,Control!$A$13:$J$996,Control!$J$11)</f>
        <v>MRDO</v>
      </c>
      <c r="D55" s="43" t="str">
        <f>VLOOKUP($A55*100+D$3,Control!$A$13:$J$996,Control!$J$11)</f>
        <v>--</v>
      </c>
      <c r="E55" s="43" t="str">
        <f>VLOOKUP($A55*100+E$3,Control!$A$13:$J$996,Control!$J$11)</f>
        <v>--</v>
      </c>
      <c r="F55" s="43" t="str">
        <f>VLOOKUP($A55*100+F$3,Control!$A$13:$J$996,Control!$J$11)</f>
        <v>--</v>
      </c>
      <c r="G55" s="43" t="str">
        <f>VLOOKUP($A55*100+G$3,Control!$A$13:$J$996,Control!$J$11)</f>
        <v>--</v>
      </c>
      <c r="H55" s="43" t="str">
        <f>VLOOKUP($A55*100+H$3,Control!$A$13:$J$996,Control!$J$11)</f>
        <v>--</v>
      </c>
      <c r="I55" s="43" t="str">
        <f>VLOOKUP($A55*100+I$3,Control!$A$13:$J$996,Control!$J$11)</f>
        <v>--</v>
      </c>
      <c r="J55" s="43" t="str">
        <f>VLOOKUP($A55*100+J$3,Control!$A$13:$J$996,Control!$J$11)</f>
        <v>MRDO</v>
      </c>
      <c r="K55" s="43" t="str">
        <f>VLOOKUP($A55*100+K$3,Control!$A$13:$J$996,Control!$J$11)</f>
        <v>JP</v>
      </c>
      <c r="L55" s="43" t="str">
        <f>VLOOKUP($A55*100+L$3,Control!$A$13:$J$996,Control!$J$11)</f>
        <v>--</v>
      </c>
      <c r="M55" s="43" t="str">
        <f>VLOOKUP($A55*100+M$3,Control!$A$13:$J$996,Control!$J$11)</f>
        <v>EI</v>
      </c>
    </row>
    <row r="56" spans="1:13">
      <c r="A56" s="10">
        <v>1973</v>
      </c>
      <c r="B56" s="43" t="str">
        <f>VLOOKUP($A56*100+B$3,Control!$A$13:$J$996,Control!$J$11)</f>
        <v>MRDO</v>
      </c>
      <c r="C56" s="43" t="str">
        <f>VLOOKUP($A56*100+C$3,Control!$A$13:$J$996,Control!$J$11)</f>
        <v>--</v>
      </c>
      <c r="D56" s="43" t="str">
        <f>VLOOKUP($A56*100+D$3,Control!$A$13:$J$996,Control!$J$11)</f>
        <v>--</v>
      </c>
      <c r="E56" s="43" t="str">
        <f>VLOOKUP($A56*100+E$3,Control!$A$13:$J$996,Control!$J$11)</f>
        <v>--</v>
      </c>
      <c r="F56" s="43" t="str">
        <f>VLOOKUP($A56*100+F$3,Control!$A$13:$J$996,Control!$J$11)</f>
        <v>--</v>
      </c>
      <c r="G56" s="43" t="str">
        <f>VLOOKUP($A56*100+G$3,Control!$A$13:$J$996,Control!$J$11)</f>
        <v>--</v>
      </c>
      <c r="H56" s="43" t="str">
        <f>VLOOKUP($A56*100+H$3,Control!$A$13:$J$996,Control!$J$11)</f>
        <v>--</v>
      </c>
      <c r="I56" s="43" t="str">
        <f>VLOOKUP($A56*100+I$3,Control!$A$13:$J$996,Control!$J$11)</f>
        <v>--</v>
      </c>
      <c r="J56" s="43" t="str">
        <f>VLOOKUP($A56*100+J$3,Control!$A$13:$J$996,Control!$J$11)</f>
        <v>MRDO</v>
      </c>
      <c r="K56" s="43" t="str">
        <f>VLOOKUP($A56*100+K$3,Control!$A$13:$J$996,Control!$J$11)</f>
        <v>JP</v>
      </c>
      <c r="L56" s="43" t="str">
        <f>VLOOKUP($A56*100+L$3,Control!$A$13:$J$996,Control!$J$11)</f>
        <v>MRDO</v>
      </c>
      <c r="M56" s="43" t="str">
        <f>VLOOKUP($A56*100+M$3,Control!$A$13:$J$996,Control!$J$11)</f>
        <v>MRDO</v>
      </c>
    </row>
    <row r="57" spans="1:13">
      <c r="A57" s="10">
        <v>1974</v>
      </c>
      <c r="B57" s="43" t="str">
        <f>VLOOKUP($A57*100+B$3,Control!$A$13:$J$996,Control!$J$11)</f>
        <v>MRDO</v>
      </c>
      <c r="C57" s="43" t="str">
        <f>VLOOKUP($A57*100+C$3,Control!$A$13:$J$996,Control!$J$11)</f>
        <v>--</v>
      </c>
      <c r="D57" s="43" t="str">
        <f>VLOOKUP($A57*100+D$3,Control!$A$13:$J$996,Control!$J$11)</f>
        <v>--</v>
      </c>
      <c r="E57" s="43" t="str">
        <f>VLOOKUP($A57*100+E$3,Control!$A$13:$J$996,Control!$J$11)</f>
        <v>--</v>
      </c>
      <c r="F57" s="43" t="str">
        <f>VLOOKUP($A57*100+F$3,Control!$A$13:$J$996,Control!$J$11)</f>
        <v>--</v>
      </c>
      <c r="G57" s="43" t="str">
        <f>VLOOKUP($A57*100+G$3,Control!$A$13:$J$996,Control!$J$11)</f>
        <v>--</v>
      </c>
      <c r="H57" s="43" t="str">
        <f>VLOOKUP($A57*100+H$3,Control!$A$13:$J$996,Control!$J$11)</f>
        <v>--</v>
      </c>
      <c r="I57" s="43" t="str">
        <f>VLOOKUP($A57*100+I$3,Control!$A$13:$J$996,Control!$J$11)</f>
        <v>--</v>
      </c>
      <c r="J57" s="43" t="str">
        <f>VLOOKUP($A57*100+J$3,Control!$A$13:$J$996,Control!$J$11)</f>
        <v>--</v>
      </c>
      <c r="K57" s="43" t="str">
        <f>VLOOKUP($A57*100+K$3,Control!$A$13:$J$996,Control!$J$11)</f>
        <v>MRDO</v>
      </c>
      <c r="L57" s="43" t="str">
        <f>VLOOKUP($A57*100+L$3,Control!$A$13:$J$996,Control!$J$11)</f>
        <v>--</v>
      </c>
      <c r="M57" s="43" t="str">
        <f>VLOOKUP($A57*100+M$3,Control!$A$13:$J$996,Control!$J$11)</f>
        <v>MRDO</v>
      </c>
    </row>
    <row r="58" spans="1:13">
      <c r="A58" s="10">
        <v>1975</v>
      </c>
      <c r="B58" s="43" t="str">
        <f>VLOOKUP($A58*100+B$3,Control!$A$13:$J$996,Control!$J$11)</f>
        <v>MRDO</v>
      </c>
      <c r="C58" s="43" t="str">
        <f>VLOOKUP($A58*100+C$3,Control!$A$13:$J$996,Control!$J$11)</f>
        <v>MRDO</v>
      </c>
      <c r="D58" s="43" t="str">
        <f>VLOOKUP($A58*100+D$3,Control!$A$13:$J$996,Control!$J$11)</f>
        <v>--</v>
      </c>
      <c r="E58" s="43" t="str">
        <f>VLOOKUP($A58*100+E$3,Control!$A$13:$J$996,Control!$J$11)</f>
        <v>--</v>
      </c>
      <c r="F58" s="43" t="str">
        <f>VLOOKUP($A58*100+F$3,Control!$A$13:$J$996,Control!$J$11)</f>
        <v>--</v>
      </c>
      <c r="G58" s="43" t="str">
        <f>VLOOKUP($A58*100+G$3,Control!$A$13:$J$996,Control!$J$11)</f>
        <v>--</v>
      </c>
      <c r="H58" s="43" t="str">
        <f>VLOOKUP($A58*100+H$3,Control!$A$13:$J$996,Control!$J$11)</f>
        <v>--</v>
      </c>
      <c r="I58" s="43" t="str">
        <f>VLOOKUP($A58*100+I$3,Control!$A$13:$J$996,Control!$J$11)</f>
        <v>--</v>
      </c>
      <c r="J58" s="43" t="str">
        <f>VLOOKUP($A58*100+J$3,Control!$A$13:$J$996,Control!$J$11)</f>
        <v>--</v>
      </c>
      <c r="K58" s="43" t="str">
        <f>VLOOKUP($A58*100+K$3,Control!$A$13:$J$996,Control!$J$11)</f>
        <v>MRDO</v>
      </c>
      <c r="L58" s="43" t="str">
        <f>VLOOKUP($A58*100+L$3,Control!$A$13:$J$996,Control!$J$11)</f>
        <v>--</v>
      </c>
      <c r="M58" s="43" t="str">
        <f>VLOOKUP($A58*100+M$3,Control!$A$13:$J$996,Control!$J$11)</f>
        <v>MRDO</v>
      </c>
    </row>
    <row r="59" spans="1:13">
      <c r="A59" s="10">
        <v>1976</v>
      </c>
      <c r="B59" s="43" t="str">
        <f>VLOOKUP($A59*100+B$3,Control!$A$13:$J$996,Control!$J$11)</f>
        <v>MRDO</v>
      </c>
      <c r="C59" s="43" t="str">
        <f>VLOOKUP($A59*100+C$3,Control!$A$13:$J$996,Control!$J$11)</f>
        <v>MRDO</v>
      </c>
      <c r="D59" s="43" t="str">
        <f>VLOOKUP($A59*100+D$3,Control!$A$13:$J$996,Control!$J$11)</f>
        <v>EI</v>
      </c>
      <c r="E59" s="43" t="str">
        <f>VLOOKUP($A59*100+E$3,Control!$A$13:$J$996,Control!$J$11)</f>
        <v>--</v>
      </c>
      <c r="F59" s="43" t="str">
        <f>VLOOKUP($A59*100+F$3,Control!$A$13:$J$996,Control!$J$11)</f>
        <v>--</v>
      </c>
      <c r="G59" s="43" t="str">
        <f>VLOOKUP($A59*100+G$3,Control!$A$13:$J$996,Control!$J$11)</f>
        <v>MRDO</v>
      </c>
      <c r="H59" s="43" t="str">
        <f>VLOOKUP($A59*100+H$3,Control!$A$13:$J$996,Control!$J$11)</f>
        <v>--</v>
      </c>
      <c r="I59" s="43" t="str">
        <f>VLOOKUP($A59*100+I$3,Control!$A$13:$J$996,Control!$J$11)</f>
        <v>--</v>
      </c>
      <c r="J59" s="43" t="str">
        <f>VLOOKUP($A59*100+J$3,Control!$A$13:$J$996,Control!$J$11)</f>
        <v>--</v>
      </c>
      <c r="K59" s="43" t="str">
        <f>VLOOKUP($A59*100+K$3,Control!$A$13:$J$996,Control!$J$11)</f>
        <v>RS</v>
      </c>
      <c r="L59" s="43" t="str">
        <f>VLOOKUP($A59*100+L$3,Control!$A$13:$J$996,Control!$J$11)</f>
        <v>EI</v>
      </c>
      <c r="M59" s="43" t="str">
        <f>VLOOKUP($A59*100+M$3,Control!$A$13:$J$996,Control!$J$11)</f>
        <v>--</v>
      </c>
    </row>
    <row r="60" spans="1:13">
      <c r="A60" s="10">
        <v>1977</v>
      </c>
      <c r="B60" s="43" t="str">
        <f>VLOOKUP($A60*100+B$3,Control!$A$13:$J$996,Control!$J$11)</f>
        <v>--</v>
      </c>
      <c r="C60" s="43" t="str">
        <f>VLOOKUP($A60*100+C$3,Control!$A$13:$J$996,Control!$J$11)</f>
        <v>MRDO</v>
      </c>
      <c r="D60" s="43" t="str">
        <f>VLOOKUP($A60*100+D$3,Control!$A$13:$J$996,Control!$J$11)</f>
        <v>RS</v>
      </c>
      <c r="E60" s="43" t="str">
        <f>VLOOKUP($A60*100+E$3,Control!$A$13:$J$996,Control!$J$11)</f>
        <v>--</v>
      </c>
      <c r="F60" s="43" t="str">
        <f>VLOOKUP($A60*100+F$3,Control!$A$13:$J$996,Control!$J$11)</f>
        <v>MRDO</v>
      </c>
      <c r="G60" s="43" t="str">
        <f>VLOOKUP($A60*100+G$3,Control!$A$13:$J$996,Control!$J$11)</f>
        <v>MRDO</v>
      </c>
      <c r="H60" s="43" t="str">
        <f>VLOOKUP($A60*100+H$3,Control!$A$13:$J$996,Control!$J$11)</f>
        <v>--</v>
      </c>
      <c r="I60" s="43" t="str">
        <f>VLOOKUP($A60*100+I$3,Control!$A$13:$J$996,Control!$J$11)</f>
        <v>--</v>
      </c>
      <c r="J60" s="43" t="str">
        <f>VLOOKUP($A60*100+J$3,Control!$A$13:$J$996,Control!$J$11)</f>
        <v>--</v>
      </c>
      <c r="K60" s="43" t="str">
        <f>VLOOKUP($A60*100+K$3,Control!$A$13:$J$996,Control!$J$11)</f>
        <v>MRDO</v>
      </c>
      <c r="L60" s="43" t="str">
        <f>VLOOKUP($A60*100+L$3,Control!$A$13:$J$996,Control!$J$11)</f>
        <v>EM</v>
      </c>
      <c r="M60" s="43" t="str">
        <f>VLOOKUP($A60*100+M$3,Control!$A$13:$J$996,Control!$J$11)</f>
        <v>MRDO</v>
      </c>
    </row>
    <row r="61" spans="1:13">
      <c r="A61" s="10">
        <v>1978</v>
      </c>
      <c r="B61" s="43" t="str">
        <f>VLOOKUP($A61*100+B$3,Control!$A$13:$J$996,Control!$J$11)</f>
        <v>RSMRDO</v>
      </c>
      <c r="C61" s="43" t="str">
        <f>VLOOKUP($A61*100+C$3,Control!$A$13:$J$996,Control!$J$11)</f>
        <v>RS</v>
      </c>
      <c r="D61" s="43" t="str">
        <f>VLOOKUP($A61*100+D$3,Control!$A$13:$J$996,Control!$J$11)</f>
        <v>--</v>
      </c>
      <c r="E61" s="43" t="str">
        <f>VLOOKUP($A61*100+E$3,Control!$A$13:$J$996,Control!$J$11)</f>
        <v>--</v>
      </c>
      <c r="F61" s="43" t="str">
        <f>VLOOKUP($A61*100+F$3,Control!$A$13:$J$996,Control!$J$11)</f>
        <v>--</v>
      </c>
      <c r="G61" s="43" t="str">
        <f>VLOOKUP($A61*100+G$3,Control!$A$13:$J$996,Control!$J$11)</f>
        <v>--</v>
      </c>
      <c r="H61" s="43" t="str">
        <f>VLOOKUP($A61*100+H$3,Control!$A$13:$J$996,Control!$J$11)</f>
        <v>--</v>
      </c>
      <c r="I61" s="43" t="str">
        <f>VLOOKUP($A61*100+I$3,Control!$A$13:$J$996,Control!$J$11)</f>
        <v>--</v>
      </c>
      <c r="J61" s="43" t="str">
        <f>VLOOKUP($A61*100+J$3,Control!$A$13:$J$996,Control!$J$11)</f>
        <v>--</v>
      </c>
      <c r="K61" s="43" t="str">
        <f>VLOOKUP($A61*100+K$3,Control!$A$13:$J$996,Control!$J$11)</f>
        <v>MRDO</v>
      </c>
      <c r="L61" s="43" t="str">
        <f>VLOOKUP($A61*100+L$3,Control!$A$13:$J$996,Control!$J$11)</f>
        <v>MRDO</v>
      </c>
      <c r="M61" s="43" t="str">
        <f>VLOOKUP($A61*100+M$3,Control!$A$13:$J$996,Control!$J$11)</f>
        <v>MRDO</v>
      </c>
    </row>
    <row r="62" spans="1:13">
      <c r="A62" s="10">
        <v>1979</v>
      </c>
      <c r="B62" s="43" t="str">
        <f>VLOOKUP($A62*100+B$3,Control!$A$13:$J$996,Control!$J$11)</f>
        <v>MRDO</v>
      </c>
      <c r="C62" s="43" t="str">
        <f>VLOOKUP($A62*100+C$3,Control!$A$13:$J$996,Control!$J$11)</f>
        <v>MRDO</v>
      </c>
      <c r="D62" s="43" t="str">
        <f>VLOOKUP($A62*100+D$3,Control!$A$13:$J$996,Control!$J$11)</f>
        <v>EIMRDO</v>
      </c>
      <c r="E62" s="43" t="str">
        <f>VLOOKUP($A62*100+E$3,Control!$A$13:$J$996,Control!$J$11)</f>
        <v>--</v>
      </c>
      <c r="F62" s="43" t="str">
        <f>VLOOKUP($A62*100+F$3,Control!$A$13:$J$996,Control!$J$11)</f>
        <v>--</v>
      </c>
      <c r="G62" s="43" t="str">
        <f>VLOOKUP($A62*100+G$3,Control!$A$13:$J$996,Control!$J$11)</f>
        <v>--</v>
      </c>
      <c r="H62" s="43" t="str">
        <f>VLOOKUP($A62*100+H$3,Control!$A$13:$J$996,Control!$J$11)</f>
        <v>--</v>
      </c>
      <c r="I62" s="43" t="str">
        <f>VLOOKUP($A62*100+I$3,Control!$A$13:$J$996,Control!$J$11)</f>
        <v>--</v>
      </c>
      <c r="J62" s="43" t="str">
        <f>VLOOKUP($A62*100+J$3,Control!$A$13:$J$996,Control!$J$11)</f>
        <v>--</v>
      </c>
      <c r="K62" s="43" t="str">
        <f>VLOOKUP($A62*100+K$3,Control!$A$13:$J$996,Control!$J$11)</f>
        <v>--</v>
      </c>
      <c r="L62" s="43" t="str">
        <f>VLOOKUP($A62*100+L$3,Control!$A$13:$J$996,Control!$J$11)</f>
        <v>--</v>
      </c>
      <c r="M62" s="43" t="str">
        <f>VLOOKUP($A62*100+M$3,Control!$A$13:$J$996,Control!$J$11)</f>
        <v>EI</v>
      </c>
    </row>
    <row r="63" spans="1:13">
      <c r="A63" s="10">
        <v>1980</v>
      </c>
      <c r="B63" s="43" t="str">
        <f>VLOOKUP($A63*100+B$3,Control!$A$13:$J$996,Control!$J$11)</f>
        <v>EI</v>
      </c>
      <c r="C63" s="43" t="str">
        <f>VLOOKUP($A63*100+C$3,Control!$A$13:$J$996,Control!$J$11)</f>
        <v>--</v>
      </c>
      <c r="D63" s="43" t="str">
        <f>VLOOKUP($A63*100+D$3,Control!$A$13:$J$996,Control!$J$11)</f>
        <v>--</v>
      </c>
      <c r="E63" s="43" t="str">
        <f>VLOOKUP($A63*100+E$3,Control!$A$13:$J$996,Control!$J$11)</f>
        <v>--</v>
      </c>
      <c r="F63" s="43" t="str">
        <f>VLOOKUP($A63*100+F$3,Control!$A$13:$J$996,Control!$J$11)</f>
        <v>--</v>
      </c>
      <c r="G63" s="43" t="str">
        <f>VLOOKUP($A63*100+G$3,Control!$A$13:$J$996,Control!$J$11)</f>
        <v>--</v>
      </c>
      <c r="H63" s="43" t="str">
        <f>VLOOKUP($A63*100+H$3,Control!$A$13:$J$996,Control!$J$11)</f>
        <v>--</v>
      </c>
      <c r="I63" s="43" t="str">
        <f>VLOOKUP($A63*100+I$3,Control!$A$13:$J$996,Control!$J$11)</f>
        <v>--</v>
      </c>
      <c r="J63" s="43" t="str">
        <f>VLOOKUP($A63*100+J$3,Control!$A$13:$J$996,Control!$J$11)</f>
        <v>EI</v>
      </c>
      <c r="K63" s="43" t="str">
        <f>VLOOKUP($A63*100+K$3,Control!$A$13:$J$996,Control!$J$11)</f>
        <v>MRDO</v>
      </c>
      <c r="L63" s="43" t="str">
        <f>VLOOKUP($A63*100+L$3,Control!$A$13:$J$996,Control!$J$11)</f>
        <v>MRDO</v>
      </c>
      <c r="M63" s="43" t="str">
        <f>VLOOKUP($A63*100+M$3,Control!$A$13:$J$996,Control!$J$11)</f>
        <v>MRDO</v>
      </c>
    </row>
    <row r="64" spans="1:13">
      <c r="A64" s="10">
        <v>1981</v>
      </c>
      <c r="B64" s="43" t="str">
        <f>VLOOKUP($A64*100+B$3,Control!$A$13:$J$996,Control!$J$11)</f>
        <v>MRDO</v>
      </c>
      <c r="C64" s="43" t="str">
        <f>VLOOKUP($A64*100+C$3,Control!$A$13:$J$996,Control!$J$11)</f>
        <v>MRDO</v>
      </c>
      <c r="D64" s="43" t="str">
        <f>VLOOKUP($A64*100+D$3,Control!$A$13:$J$996,Control!$J$11)</f>
        <v>EI</v>
      </c>
      <c r="E64" s="43" t="str">
        <f>VLOOKUP($A64*100+E$3,Control!$A$13:$J$996,Control!$J$11)</f>
        <v>--</v>
      </c>
      <c r="F64" s="43" t="str">
        <f>VLOOKUP($A64*100+F$3,Control!$A$13:$J$996,Control!$J$11)</f>
        <v>--</v>
      </c>
      <c r="G64" s="43" t="str">
        <f>VLOOKUP($A64*100+G$3,Control!$A$13:$J$996,Control!$J$11)</f>
        <v>--</v>
      </c>
      <c r="H64" s="43" t="str">
        <f>VLOOKUP($A64*100+H$3,Control!$A$13:$J$996,Control!$J$11)</f>
        <v>--</v>
      </c>
      <c r="I64" s="43" t="str">
        <f>VLOOKUP($A64*100+I$3,Control!$A$13:$J$996,Control!$J$11)</f>
        <v>--</v>
      </c>
      <c r="J64" s="43" t="str">
        <f>VLOOKUP($A64*100+J$3,Control!$A$13:$J$996,Control!$J$11)</f>
        <v>--</v>
      </c>
      <c r="K64" s="43" t="str">
        <f>VLOOKUP($A64*100+K$3,Control!$A$13:$J$996,Control!$J$11)</f>
        <v>MRDO</v>
      </c>
      <c r="L64" s="43" t="str">
        <f>VLOOKUP($A64*100+L$3,Control!$A$13:$J$996,Control!$J$11)</f>
        <v>JP</v>
      </c>
      <c r="M64" s="43" t="str">
        <f>VLOOKUP($A64*100+M$3,Control!$A$13:$J$996,Control!$J$11)</f>
        <v>EI</v>
      </c>
    </row>
    <row r="65" spans="1:13">
      <c r="A65" s="10">
        <v>1982</v>
      </c>
      <c r="B65" s="43" t="str">
        <f>VLOOKUP($A65*100+B$3,Control!$A$13:$J$996,Control!$J$11)</f>
        <v>MRDO</v>
      </c>
      <c r="C65" s="43" t="str">
        <f>VLOOKUP($A65*100+C$3,Control!$A$13:$J$996,Control!$J$11)</f>
        <v>--</v>
      </c>
      <c r="D65" s="43" t="str">
        <f>VLOOKUP($A65*100+D$3,Control!$A$13:$J$996,Control!$J$11)</f>
        <v>--</v>
      </c>
      <c r="E65" s="43" t="str">
        <f>VLOOKUP($A65*100+E$3,Control!$A$13:$J$996,Control!$J$11)</f>
        <v>--</v>
      </c>
      <c r="F65" s="43" t="str">
        <f>VLOOKUP($A65*100+F$3,Control!$A$13:$J$996,Control!$J$11)</f>
        <v>--</v>
      </c>
      <c r="G65" s="43" t="str">
        <f>VLOOKUP($A65*100+G$3,Control!$A$13:$J$996,Control!$J$11)</f>
        <v>--</v>
      </c>
      <c r="H65" s="43" t="str">
        <f>VLOOKUP($A65*100+H$3,Control!$A$13:$J$996,Control!$J$11)</f>
        <v>--</v>
      </c>
      <c r="I65" s="43" t="str">
        <f>VLOOKUP($A65*100+I$3,Control!$A$13:$J$996,Control!$J$11)</f>
        <v>--</v>
      </c>
      <c r="J65" s="43" t="str">
        <f>VLOOKUP($A65*100+J$3,Control!$A$13:$J$996,Control!$J$11)</f>
        <v>--</v>
      </c>
      <c r="K65" s="43" t="str">
        <f>VLOOKUP($A65*100+K$3,Control!$A$13:$J$996,Control!$J$11)</f>
        <v>MRDO</v>
      </c>
      <c r="L65" s="43" t="str">
        <f>VLOOKUP($A65*100+L$3,Control!$A$13:$J$996,Control!$J$11)</f>
        <v>--</v>
      </c>
      <c r="M65" s="43" t="str">
        <f>VLOOKUP($A65*100+M$3,Control!$A$13:$J$996,Control!$J$11)</f>
        <v>--</v>
      </c>
    </row>
    <row r="66" spans="1:13">
      <c r="A66" s="10">
        <v>1983</v>
      </c>
      <c r="B66" s="43" t="str">
        <f>VLOOKUP($A66*100+B$3,Control!$A$13:$J$996,Control!$J$11)</f>
        <v>--</v>
      </c>
      <c r="C66" s="43" t="str">
        <f>VLOOKUP($A66*100+C$3,Control!$A$13:$J$996,Control!$J$11)</f>
        <v>--</v>
      </c>
      <c r="D66" s="43" t="str">
        <f>VLOOKUP($A66*100+D$3,Control!$A$13:$J$996,Control!$J$11)</f>
        <v>--</v>
      </c>
      <c r="E66" s="43" t="str">
        <f>VLOOKUP($A66*100+E$3,Control!$A$13:$J$996,Control!$J$11)</f>
        <v>--</v>
      </c>
      <c r="F66" s="43" t="str">
        <f>VLOOKUP($A66*100+F$3,Control!$A$13:$J$996,Control!$J$11)</f>
        <v>--</v>
      </c>
      <c r="G66" s="43" t="str">
        <f>VLOOKUP($A66*100+G$3,Control!$A$13:$J$996,Control!$J$11)</f>
        <v>--</v>
      </c>
      <c r="H66" s="43" t="str">
        <f>VLOOKUP($A66*100+H$3,Control!$A$13:$J$996,Control!$J$11)</f>
        <v>--</v>
      </c>
      <c r="I66" s="43" t="str">
        <f>VLOOKUP($A66*100+I$3,Control!$A$13:$J$996,Control!$J$11)</f>
        <v>--</v>
      </c>
      <c r="J66" s="43" t="str">
        <f>VLOOKUP($A66*100+J$3,Control!$A$13:$J$996,Control!$J$11)</f>
        <v>--</v>
      </c>
      <c r="K66" s="43" t="str">
        <f>VLOOKUP($A66*100+K$3,Control!$A$13:$J$996,Control!$J$11)</f>
        <v>--</v>
      </c>
      <c r="L66" s="43" t="str">
        <f>VLOOKUP($A66*100+L$3,Control!$A$13:$J$996,Control!$J$11)</f>
        <v>--</v>
      </c>
      <c r="M66" s="43" t="str">
        <f>VLOOKUP($A66*100+M$3,Control!$A$13:$J$996,Control!$J$11)</f>
        <v>--</v>
      </c>
    </row>
    <row r="67" spans="1:13">
      <c r="A67" s="10">
        <v>1984</v>
      </c>
      <c r="B67" s="43" t="str">
        <f>VLOOKUP($A67*100+B$3,Control!$A$13:$J$996,Control!$J$11)</f>
        <v>--</v>
      </c>
      <c r="C67" s="43" t="str">
        <f>VLOOKUP($A67*100+C$3,Control!$A$13:$J$996,Control!$J$11)</f>
        <v>--</v>
      </c>
      <c r="D67" s="43" t="str">
        <f>VLOOKUP($A67*100+D$3,Control!$A$13:$J$996,Control!$J$11)</f>
        <v>--</v>
      </c>
      <c r="E67" s="43" t="str">
        <f>VLOOKUP($A67*100+E$3,Control!$A$13:$J$996,Control!$J$11)</f>
        <v>--</v>
      </c>
      <c r="F67" s="43" t="str">
        <f>VLOOKUP($A67*100+F$3,Control!$A$13:$J$996,Control!$J$11)</f>
        <v>--</v>
      </c>
      <c r="G67" s="43" t="str">
        <f>VLOOKUP($A67*100+G$3,Control!$A$13:$J$996,Control!$J$11)</f>
        <v>--</v>
      </c>
      <c r="H67" s="43" t="str">
        <f>VLOOKUP($A67*100+H$3,Control!$A$13:$J$996,Control!$J$11)</f>
        <v>--</v>
      </c>
      <c r="I67" s="43" t="str">
        <f>VLOOKUP($A67*100+I$3,Control!$A$13:$J$996,Control!$J$11)</f>
        <v>--</v>
      </c>
      <c r="J67" s="43" t="str">
        <f>VLOOKUP($A67*100+J$3,Control!$A$13:$J$996,Control!$J$11)</f>
        <v>MRDO</v>
      </c>
      <c r="K67" s="43" t="str">
        <f>VLOOKUP($A67*100+K$3,Control!$A$13:$J$996,Control!$J$11)</f>
        <v>JP</v>
      </c>
      <c r="L67" s="43" t="str">
        <f>VLOOKUP($A67*100+L$3,Control!$A$13:$J$996,Control!$J$11)</f>
        <v>MRDO</v>
      </c>
      <c r="M67" s="43" t="str">
        <f>VLOOKUP($A67*100+M$3,Control!$A$13:$J$996,Control!$J$11)</f>
        <v>MRDO</v>
      </c>
    </row>
    <row r="68" spans="1:13">
      <c r="A68" s="10">
        <v>1985</v>
      </c>
      <c r="B68" s="43" t="str">
        <f>VLOOKUP($A68*100+B$3,Control!$A$13:$J$996,Control!$J$11)</f>
        <v>MRDO</v>
      </c>
      <c r="C68" s="43" t="str">
        <f>VLOOKUP($A68*100+C$3,Control!$A$13:$J$996,Control!$J$11)</f>
        <v>--</v>
      </c>
      <c r="D68" s="43" t="str">
        <f>VLOOKUP($A68*100+D$3,Control!$A$13:$J$996,Control!$J$11)</f>
        <v>--</v>
      </c>
      <c r="E68" s="43" t="str">
        <f>VLOOKUP($A68*100+E$3,Control!$A$13:$J$996,Control!$J$11)</f>
        <v>--</v>
      </c>
      <c r="F68" s="43" t="str">
        <f>VLOOKUP($A68*100+F$3,Control!$A$13:$J$996,Control!$J$11)</f>
        <v>--</v>
      </c>
      <c r="G68" s="43" t="str">
        <f>VLOOKUP($A68*100+G$3,Control!$A$13:$J$996,Control!$J$11)</f>
        <v>--</v>
      </c>
      <c r="H68" s="43" t="str">
        <f>VLOOKUP($A68*100+H$3,Control!$A$13:$J$996,Control!$J$11)</f>
        <v>--</v>
      </c>
      <c r="I68" s="43" t="str">
        <f>VLOOKUP($A68*100+I$3,Control!$A$13:$J$996,Control!$J$11)</f>
        <v>--</v>
      </c>
      <c r="J68" s="43" t="str">
        <f>VLOOKUP($A68*100+J$3,Control!$A$13:$J$996,Control!$J$11)</f>
        <v>--</v>
      </c>
      <c r="K68" s="43" t="str">
        <f>VLOOKUP($A68*100+K$3,Control!$A$13:$J$996,Control!$J$11)</f>
        <v>--</v>
      </c>
      <c r="L68" s="43" t="str">
        <f>VLOOKUP($A68*100+L$3,Control!$A$13:$J$996,Control!$J$11)</f>
        <v>JP</v>
      </c>
      <c r="M68" s="43" t="str">
        <f>VLOOKUP($A68*100+M$3,Control!$A$13:$J$996,Control!$J$11)</f>
        <v>EI</v>
      </c>
    </row>
    <row r="69" spans="1:13">
      <c r="A69" s="10">
        <v>1986</v>
      </c>
      <c r="B69" s="43" t="str">
        <f>VLOOKUP($A69*100+B$3,Control!$A$13:$J$996,Control!$J$11)</f>
        <v>MRDO</v>
      </c>
      <c r="C69" s="43" t="str">
        <f>VLOOKUP($A69*100+C$3,Control!$A$13:$J$996,Control!$J$11)</f>
        <v>RS</v>
      </c>
      <c r="D69" s="43" t="str">
        <f>VLOOKUP($A69*100+D$3,Control!$A$13:$J$996,Control!$J$11)</f>
        <v>--</v>
      </c>
      <c r="E69" s="43" t="str">
        <f>VLOOKUP($A69*100+E$3,Control!$A$13:$J$996,Control!$J$11)</f>
        <v>--</v>
      </c>
      <c r="F69" s="43" t="str">
        <f>VLOOKUP($A69*100+F$3,Control!$A$13:$J$996,Control!$J$11)</f>
        <v>--</v>
      </c>
      <c r="G69" s="43" t="str">
        <f>VLOOKUP($A69*100+G$3,Control!$A$13:$J$996,Control!$J$11)</f>
        <v>--</v>
      </c>
      <c r="H69" s="43" t="str">
        <f>VLOOKUP($A69*100+H$3,Control!$A$13:$J$996,Control!$J$11)</f>
        <v>--</v>
      </c>
      <c r="I69" s="43" t="str">
        <f>VLOOKUP($A69*100+I$3,Control!$A$13:$J$996,Control!$J$11)</f>
        <v>--</v>
      </c>
      <c r="J69" s="43" t="str">
        <f>VLOOKUP($A69*100+J$3,Control!$A$13:$J$996,Control!$J$11)</f>
        <v>EI</v>
      </c>
      <c r="K69" s="43" t="str">
        <f>VLOOKUP($A69*100+K$3,Control!$A$13:$J$996,Control!$J$11)</f>
        <v>JP</v>
      </c>
      <c r="L69" s="43" t="str">
        <f>VLOOKUP($A69*100+L$3,Control!$A$13:$J$996,Control!$J$11)</f>
        <v>MRDO</v>
      </c>
      <c r="M69" s="43" t="str">
        <f>VLOOKUP($A69*100+M$3,Control!$A$13:$J$996,Control!$J$11)</f>
        <v>--</v>
      </c>
    </row>
    <row r="70" spans="1:13">
      <c r="A70" s="10">
        <v>1987</v>
      </c>
      <c r="B70" s="43" t="str">
        <f>VLOOKUP($A70*100+B$3,Control!$A$13:$J$996,Control!$J$11)</f>
        <v>MRDO</v>
      </c>
      <c r="C70" s="43" t="str">
        <f>VLOOKUP($A70*100+C$3,Control!$A$13:$J$996,Control!$J$11)</f>
        <v>MRDO</v>
      </c>
      <c r="D70" s="43" t="str">
        <f>VLOOKUP($A70*100+D$3,Control!$A$13:$J$996,Control!$J$11)</f>
        <v>EIMRDO</v>
      </c>
      <c r="E70" s="43" t="str">
        <f>VLOOKUP($A70*100+E$3,Control!$A$13:$J$996,Control!$J$11)</f>
        <v>--</v>
      </c>
      <c r="F70" s="43" t="str">
        <f>VLOOKUP($A70*100+F$3,Control!$A$13:$J$996,Control!$J$11)</f>
        <v>--</v>
      </c>
      <c r="G70" s="43" t="str">
        <f>VLOOKUP($A70*100+G$3,Control!$A$13:$J$996,Control!$J$11)</f>
        <v>--</v>
      </c>
      <c r="H70" s="43" t="str">
        <f>VLOOKUP($A70*100+H$3,Control!$A$13:$J$996,Control!$J$11)</f>
        <v>--</v>
      </c>
      <c r="I70" s="43" t="str">
        <f>VLOOKUP($A70*100+I$3,Control!$A$13:$J$996,Control!$J$11)</f>
        <v>EM</v>
      </c>
      <c r="J70" s="43" t="str">
        <f>VLOOKUP($A70*100+J$3,Control!$A$13:$J$996,Control!$J$11)</f>
        <v>--</v>
      </c>
      <c r="K70" s="43" t="str">
        <f>VLOOKUP($A70*100+K$3,Control!$A$13:$J$996,Control!$J$11)</f>
        <v>--</v>
      </c>
      <c r="L70" s="43" t="str">
        <f>VLOOKUP($A70*100+L$3,Control!$A$13:$J$996,Control!$J$11)</f>
        <v>--</v>
      </c>
      <c r="M70" s="43" t="str">
        <f>VLOOKUP($A70*100+M$3,Control!$A$13:$J$996,Control!$J$11)</f>
        <v>--</v>
      </c>
    </row>
    <row r="71" spans="1:13">
      <c r="A71" s="10">
        <v>1988</v>
      </c>
      <c r="B71" s="43" t="str">
        <f>VLOOKUP($A71*100+B$3,Control!$A$13:$J$996,Control!$J$11)</f>
        <v>--</v>
      </c>
      <c r="C71" s="43" t="str">
        <f>VLOOKUP($A71*100+C$3,Control!$A$13:$J$996,Control!$J$11)</f>
        <v>MRDO</v>
      </c>
      <c r="D71" s="43" t="str">
        <f>VLOOKUP($A71*100+D$3,Control!$A$13:$J$996,Control!$J$11)</f>
        <v>--</v>
      </c>
      <c r="E71" s="43" t="str">
        <f>VLOOKUP($A71*100+E$3,Control!$A$13:$J$996,Control!$J$11)</f>
        <v>--</v>
      </c>
      <c r="F71" s="43" t="str">
        <f>VLOOKUP($A71*100+F$3,Control!$A$13:$J$996,Control!$J$11)</f>
        <v>MRDO</v>
      </c>
      <c r="G71" s="43" t="str">
        <f>VLOOKUP($A71*100+G$3,Control!$A$13:$J$996,Control!$J$11)</f>
        <v>MRDO</v>
      </c>
      <c r="H71" s="43" t="str">
        <f>VLOOKUP($A71*100+H$3,Control!$A$13:$J$996,Control!$J$11)</f>
        <v>--</v>
      </c>
      <c r="I71" s="43" t="str">
        <f>VLOOKUP($A71*100+I$3,Control!$A$13:$J$996,Control!$J$11)</f>
        <v>MRDO</v>
      </c>
      <c r="J71" s="43" t="str">
        <f>VLOOKUP($A71*100+J$3,Control!$A$13:$J$996,Control!$J$11)</f>
        <v>--</v>
      </c>
      <c r="K71" s="43" t="str">
        <f>VLOOKUP($A71*100+K$3,Control!$A$13:$J$996,Control!$J$11)</f>
        <v>--</v>
      </c>
      <c r="L71" s="43" t="str">
        <f>VLOOKUP($A71*100+L$3,Control!$A$13:$J$996,Control!$J$11)</f>
        <v>--</v>
      </c>
      <c r="M71" s="43" t="str">
        <f>VLOOKUP($A71*100+M$3,Control!$A$13:$J$996,Control!$J$11)</f>
        <v>--</v>
      </c>
    </row>
    <row r="72" spans="1:13">
      <c r="A72" s="10">
        <v>1989</v>
      </c>
      <c r="B72" s="43" t="str">
        <f>VLOOKUP($A72*100+B$3,Control!$A$13:$J$996,Control!$J$11)</f>
        <v>MRDO</v>
      </c>
      <c r="C72" s="43" t="str">
        <f>VLOOKUP($A72*100+C$3,Control!$A$13:$J$996,Control!$J$11)</f>
        <v>RS</v>
      </c>
      <c r="D72" s="43" t="str">
        <f>VLOOKUP($A72*100+D$3,Control!$A$13:$J$996,Control!$J$11)</f>
        <v>--</v>
      </c>
      <c r="E72" s="43" t="str">
        <f>VLOOKUP($A72*100+E$3,Control!$A$13:$J$996,Control!$J$11)</f>
        <v>--</v>
      </c>
      <c r="F72" s="43" t="str">
        <f>VLOOKUP($A72*100+F$3,Control!$A$13:$J$996,Control!$J$11)</f>
        <v>MRDO</v>
      </c>
      <c r="G72" s="43" t="str">
        <f>VLOOKUP($A72*100+G$3,Control!$A$13:$J$996,Control!$J$11)</f>
        <v>--</v>
      </c>
      <c r="H72" s="43" t="str">
        <f>VLOOKUP($A72*100+H$3,Control!$A$13:$J$996,Control!$J$11)</f>
        <v>--</v>
      </c>
      <c r="I72" s="43" t="str">
        <f>VLOOKUP($A72*100+I$3,Control!$A$13:$J$996,Control!$J$11)</f>
        <v>--</v>
      </c>
      <c r="J72" s="43" t="str">
        <f>VLOOKUP($A72*100+J$3,Control!$A$13:$J$996,Control!$J$11)</f>
        <v>--</v>
      </c>
      <c r="K72" s="43" t="str">
        <f>VLOOKUP($A72*100+K$3,Control!$A$13:$J$996,Control!$J$11)</f>
        <v>JP</v>
      </c>
      <c r="L72" s="43" t="str">
        <f>VLOOKUP($A72*100+L$3,Control!$A$13:$J$996,Control!$J$11)</f>
        <v>JP</v>
      </c>
      <c r="M72" s="43" t="str">
        <f>VLOOKUP($A72*100+M$3,Control!$A$13:$J$996,Control!$J$11)</f>
        <v>EI</v>
      </c>
    </row>
    <row r="73" spans="1:13">
      <c r="A73" s="10">
        <v>1990</v>
      </c>
      <c r="B73" s="43" t="str">
        <f>VLOOKUP($A73*100+B$3,Control!$A$13:$J$996,Control!$J$11)</f>
        <v>MRDO</v>
      </c>
      <c r="C73" s="43" t="str">
        <f>VLOOKUP($A73*100+C$3,Control!$A$13:$J$996,Control!$J$11)</f>
        <v>MRDO</v>
      </c>
      <c r="D73" s="43" t="str">
        <f>VLOOKUP($A73*100+D$3,Control!$A$13:$J$996,Control!$J$11)</f>
        <v>MRDO</v>
      </c>
      <c r="E73" s="43" t="str">
        <f>VLOOKUP($A73*100+E$3,Control!$A$13:$J$996,Control!$J$11)</f>
        <v>--</v>
      </c>
      <c r="F73" s="43" t="str">
        <f>VLOOKUP($A73*100+F$3,Control!$A$13:$J$996,Control!$J$11)</f>
        <v>MRDO</v>
      </c>
      <c r="G73" s="43" t="str">
        <f>VLOOKUP($A73*100+G$3,Control!$A$13:$J$996,Control!$J$11)</f>
        <v>--</v>
      </c>
      <c r="H73" s="43" t="str">
        <f>VLOOKUP($A73*100+H$3,Control!$A$13:$J$996,Control!$J$11)</f>
        <v>--</v>
      </c>
      <c r="I73" s="43" t="str">
        <f>VLOOKUP($A73*100+I$3,Control!$A$13:$J$996,Control!$J$11)</f>
        <v>--</v>
      </c>
      <c r="J73" s="43" t="str">
        <f>VLOOKUP($A73*100+J$3,Control!$A$13:$J$996,Control!$J$11)</f>
        <v>--</v>
      </c>
      <c r="K73" s="43" t="str">
        <f>VLOOKUP($A73*100+K$3,Control!$A$13:$J$996,Control!$J$11)</f>
        <v>--</v>
      </c>
      <c r="L73" s="43" t="str">
        <f>VLOOKUP($A73*100+L$3,Control!$A$13:$J$996,Control!$J$11)</f>
        <v>RS</v>
      </c>
      <c r="M73" s="43" t="str">
        <f>VLOOKUP($A73*100+M$3,Control!$A$13:$J$996,Control!$J$11)</f>
        <v>--</v>
      </c>
    </row>
    <row r="74" spans="1:13">
      <c r="A74" s="10">
        <v>1991</v>
      </c>
      <c r="B74" s="43" t="str">
        <f>VLOOKUP($A74*100+B$3,Control!$A$13:$J$996,Control!$J$11)</f>
        <v>MRDO</v>
      </c>
      <c r="C74" s="43" t="str">
        <f>VLOOKUP($A74*100+C$3,Control!$A$13:$J$996,Control!$J$11)</f>
        <v>RS</v>
      </c>
      <c r="D74" s="43" t="str">
        <f>VLOOKUP($A74*100+D$3,Control!$A$13:$J$996,Control!$J$11)</f>
        <v>RS</v>
      </c>
      <c r="E74" s="43" t="str">
        <f>VLOOKUP($A74*100+E$3,Control!$A$13:$J$996,Control!$J$11)</f>
        <v>RS</v>
      </c>
      <c r="F74" s="43" t="str">
        <f>VLOOKUP($A74*100+F$3,Control!$A$13:$J$996,Control!$J$11)</f>
        <v>MRDO</v>
      </c>
      <c r="G74" s="43" t="str">
        <f>VLOOKUP($A74*100+G$3,Control!$A$13:$J$996,Control!$J$11)</f>
        <v>--</v>
      </c>
      <c r="H74" s="43" t="str">
        <f>VLOOKUP($A74*100+H$3,Control!$A$13:$J$996,Control!$J$11)</f>
        <v>--</v>
      </c>
      <c r="I74" s="43" t="str">
        <f>VLOOKUP($A74*100+I$3,Control!$A$13:$J$996,Control!$J$11)</f>
        <v>--</v>
      </c>
      <c r="J74" s="43" t="str">
        <f>VLOOKUP($A74*100+J$3,Control!$A$13:$J$996,Control!$J$11)</f>
        <v>--</v>
      </c>
      <c r="K74" s="43" t="str">
        <f>VLOOKUP($A74*100+K$3,Control!$A$13:$J$996,Control!$J$11)</f>
        <v>--</v>
      </c>
      <c r="L74" s="43" t="str">
        <f>VLOOKUP($A74*100+L$3,Control!$A$13:$J$996,Control!$J$11)</f>
        <v>--</v>
      </c>
      <c r="M74" s="43" t="str">
        <f>VLOOKUP($A74*100+M$3,Control!$A$13:$J$996,Control!$J$11)</f>
        <v>--</v>
      </c>
    </row>
    <row r="75" spans="1:13">
      <c r="A75" s="10">
        <v>1992</v>
      </c>
      <c r="B75" s="43" t="str">
        <f>VLOOKUP($A75*100+B$3,Control!$A$13:$J$996,Control!$J$11)</f>
        <v>MRDO</v>
      </c>
      <c r="C75" s="43" t="str">
        <f>VLOOKUP($A75*100+C$3,Control!$A$13:$J$996,Control!$J$11)</f>
        <v>RS</v>
      </c>
      <c r="D75" s="43" t="str">
        <f>VLOOKUP($A75*100+D$3,Control!$A$13:$J$996,Control!$J$11)</f>
        <v>MRDO</v>
      </c>
      <c r="E75" s="43" t="str">
        <f>VLOOKUP($A75*100+E$3,Control!$A$13:$J$996,Control!$J$11)</f>
        <v>RS</v>
      </c>
      <c r="F75" s="43" t="str">
        <f>VLOOKUP($A75*100+F$3,Control!$A$13:$J$996,Control!$J$11)</f>
        <v>--</v>
      </c>
      <c r="G75" s="43" t="str">
        <f>VLOOKUP($A75*100+G$3,Control!$A$13:$J$996,Control!$J$11)</f>
        <v>--</v>
      </c>
      <c r="H75" s="43" t="str">
        <f>VLOOKUP($A75*100+H$3,Control!$A$13:$J$996,Control!$J$11)</f>
        <v>--</v>
      </c>
      <c r="I75" s="43" t="str">
        <f>VLOOKUP($A75*100+I$3,Control!$A$13:$J$996,Control!$J$11)</f>
        <v>--</v>
      </c>
      <c r="J75" s="43" t="str">
        <f>VLOOKUP($A75*100+J$3,Control!$A$13:$J$996,Control!$J$11)</f>
        <v>--</v>
      </c>
      <c r="K75" s="43" t="str">
        <f>VLOOKUP($A75*100+K$3,Control!$A$13:$J$996,Control!$J$11)</f>
        <v>--</v>
      </c>
      <c r="L75" s="43" t="str">
        <f>VLOOKUP($A75*100+L$3,Control!$A$13:$J$996,Control!$J$11)</f>
        <v>JP</v>
      </c>
      <c r="M75" s="43" t="str">
        <f>VLOOKUP($A75*100+M$3,Control!$A$13:$J$996,Control!$J$11)</f>
        <v>RS</v>
      </c>
    </row>
    <row r="76" spans="1:13">
      <c r="A76" s="10">
        <v>1993</v>
      </c>
      <c r="B76" s="43" t="str">
        <f>VLOOKUP($A76*100+B$3,Control!$A$13:$J$996,Control!$J$11)</f>
        <v>--</v>
      </c>
      <c r="C76" s="43" t="str">
        <f>VLOOKUP($A76*100+C$3,Control!$A$13:$J$996,Control!$J$11)</f>
        <v>MRDO</v>
      </c>
      <c r="D76" s="43" t="str">
        <f>VLOOKUP($A76*100+D$3,Control!$A$13:$J$996,Control!$J$11)</f>
        <v>--</v>
      </c>
      <c r="E76" s="43" t="str">
        <f>VLOOKUP($A76*100+E$3,Control!$A$13:$J$996,Control!$J$11)</f>
        <v>--</v>
      </c>
      <c r="F76" s="43" t="str">
        <f>VLOOKUP($A76*100+F$3,Control!$A$13:$J$996,Control!$J$11)</f>
        <v>--</v>
      </c>
      <c r="G76" s="43" t="str">
        <f>VLOOKUP($A76*100+G$3,Control!$A$13:$J$996,Control!$J$11)</f>
        <v>--</v>
      </c>
      <c r="H76" s="43" t="str">
        <f>VLOOKUP($A76*100+H$3,Control!$A$13:$J$996,Control!$J$11)</f>
        <v>--</v>
      </c>
      <c r="I76" s="43" t="str">
        <f>VLOOKUP($A76*100+I$3,Control!$A$13:$J$996,Control!$J$11)</f>
        <v>--</v>
      </c>
      <c r="J76" s="43" t="str">
        <f>VLOOKUP($A76*100+J$3,Control!$A$13:$J$996,Control!$J$11)</f>
        <v>--</v>
      </c>
      <c r="K76" s="43" t="str">
        <f>VLOOKUP($A76*100+K$3,Control!$A$13:$J$996,Control!$J$11)</f>
        <v>MRDO</v>
      </c>
      <c r="L76" s="43" t="str">
        <f>VLOOKUP($A76*100+L$3,Control!$A$13:$J$996,Control!$J$11)</f>
        <v>--</v>
      </c>
      <c r="M76" s="43" t="str">
        <f>VLOOKUP($A76*100+M$3,Control!$A$13:$J$996,Control!$J$11)</f>
        <v>--</v>
      </c>
    </row>
    <row r="77" spans="1:13">
      <c r="A77" s="10">
        <v>1994</v>
      </c>
      <c r="B77" s="43" t="str">
        <f>VLOOKUP($A77*100+B$3,Control!$A$13:$J$996,Control!$J$11)</f>
        <v>MRDO</v>
      </c>
      <c r="C77" s="43" t="str">
        <f>VLOOKUP($A77*100+C$3,Control!$A$13:$J$996,Control!$J$11)</f>
        <v>MRDO</v>
      </c>
      <c r="D77" s="43" t="str">
        <f>VLOOKUP($A77*100+D$3,Control!$A$13:$J$996,Control!$J$11)</f>
        <v>EI</v>
      </c>
      <c r="E77" s="43" t="str">
        <f>VLOOKUP($A77*100+E$3,Control!$A$13:$J$996,Control!$J$11)</f>
        <v>--</v>
      </c>
      <c r="F77" s="43" t="str">
        <f>VLOOKUP($A77*100+F$3,Control!$A$13:$J$996,Control!$J$11)</f>
        <v>--</v>
      </c>
      <c r="G77" s="43" t="str">
        <f>VLOOKUP($A77*100+G$3,Control!$A$13:$J$996,Control!$J$11)</f>
        <v>MRDO</v>
      </c>
      <c r="H77" s="43" t="str">
        <f>VLOOKUP($A77*100+H$3,Control!$A$13:$J$996,Control!$J$11)</f>
        <v>--</v>
      </c>
      <c r="I77" s="43" t="str">
        <f>VLOOKUP($A77*100+I$3,Control!$A$13:$J$996,Control!$J$11)</f>
        <v>--</v>
      </c>
      <c r="J77" s="43" t="str">
        <f>VLOOKUP($A77*100+J$3,Control!$A$13:$J$996,Control!$J$11)</f>
        <v>MRDO</v>
      </c>
      <c r="K77" s="43" t="str">
        <f>VLOOKUP($A77*100+K$3,Control!$A$13:$J$996,Control!$J$11)</f>
        <v>RS</v>
      </c>
      <c r="L77" s="43" t="str">
        <f>VLOOKUP($A77*100+L$3,Control!$A$13:$J$996,Control!$J$11)</f>
        <v>RS</v>
      </c>
      <c r="M77" s="43" t="str">
        <f>VLOOKUP($A77*100+M$3,Control!$A$13:$J$996,Control!$J$11)</f>
        <v>MRDO</v>
      </c>
    </row>
    <row r="78" spans="1:13">
      <c r="A78" s="10">
        <v>1995</v>
      </c>
      <c r="B78" s="43" t="str">
        <f>VLOOKUP($A78*100+B$3,Control!$A$13:$J$996,Control!$J$11)</f>
        <v>RS</v>
      </c>
      <c r="C78" s="43" t="str">
        <f>VLOOKUP($A78*100+C$3,Control!$A$13:$J$996,Control!$J$11)</f>
        <v>MRDO</v>
      </c>
      <c r="D78" s="43" t="str">
        <f>VLOOKUP($A78*100+D$3,Control!$A$13:$J$996,Control!$J$11)</f>
        <v>--</v>
      </c>
      <c r="E78" s="43" t="str">
        <f>VLOOKUP($A78*100+E$3,Control!$A$13:$J$996,Control!$J$11)</f>
        <v>--</v>
      </c>
      <c r="F78" s="43" t="str">
        <f>VLOOKUP($A78*100+F$3,Control!$A$13:$J$996,Control!$J$11)</f>
        <v>--</v>
      </c>
      <c r="G78" s="43" t="str">
        <f>VLOOKUP($A78*100+G$3,Control!$A$13:$J$996,Control!$J$11)</f>
        <v>--</v>
      </c>
      <c r="H78" s="43" t="str">
        <f>VLOOKUP($A78*100+H$3,Control!$A$13:$J$996,Control!$J$11)</f>
        <v>--</v>
      </c>
      <c r="I78" s="43" t="str">
        <f>VLOOKUP($A78*100+I$3,Control!$A$13:$J$996,Control!$J$11)</f>
        <v>--</v>
      </c>
      <c r="J78" s="43" t="str">
        <f>VLOOKUP($A78*100+J$3,Control!$A$13:$J$996,Control!$J$11)</f>
        <v>--</v>
      </c>
      <c r="K78" s="43" t="str">
        <f>VLOOKUP($A78*100+K$3,Control!$A$13:$J$996,Control!$J$11)</f>
        <v>--</v>
      </c>
      <c r="L78" s="43" t="str">
        <f>VLOOKUP($A78*100+L$3,Control!$A$13:$J$996,Control!$J$11)</f>
        <v>--</v>
      </c>
      <c r="M78" s="43" t="str">
        <f>VLOOKUP($A78*100+M$3,Control!$A$13:$J$996,Control!$J$11)</f>
        <v>MRDO</v>
      </c>
    </row>
    <row r="79" spans="1:13">
      <c r="A79" s="10">
        <v>1996</v>
      </c>
      <c r="B79" s="43" t="str">
        <f>VLOOKUP($A79*100+B$3,Control!$A$13:$J$996,Control!$J$11)</f>
        <v>MRDO</v>
      </c>
      <c r="C79" s="43" t="str">
        <f>VLOOKUP($A79*100+C$3,Control!$A$13:$J$996,Control!$J$11)</f>
        <v>MRDO</v>
      </c>
      <c r="D79" s="43" t="str">
        <f>VLOOKUP($A79*100+D$3,Control!$A$13:$J$996,Control!$J$11)</f>
        <v>--</v>
      </c>
      <c r="E79" s="43" t="str">
        <f>VLOOKUP($A79*100+E$3,Control!$A$13:$J$996,Control!$J$11)</f>
        <v>--</v>
      </c>
      <c r="F79" s="43" t="str">
        <f>VLOOKUP($A79*100+F$3,Control!$A$13:$J$996,Control!$J$11)</f>
        <v>--</v>
      </c>
      <c r="G79" s="43" t="str">
        <f>VLOOKUP($A79*100+G$3,Control!$A$13:$J$996,Control!$J$11)</f>
        <v>--</v>
      </c>
      <c r="H79" s="43" t="str">
        <f>VLOOKUP($A79*100+H$3,Control!$A$13:$J$996,Control!$J$11)</f>
        <v>--</v>
      </c>
      <c r="I79" s="43" t="str">
        <f>VLOOKUP($A79*100+I$3,Control!$A$13:$J$996,Control!$J$11)</f>
        <v>--</v>
      </c>
      <c r="J79" s="43" t="str">
        <f>VLOOKUP($A79*100+J$3,Control!$A$13:$J$996,Control!$J$11)</f>
        <v>--</v>
      </c>
      <c r="K79" s="43" t="str">
        <f>VLOOKUP($A79*100+K$3,Control!$A$13:$J$996,Control!$J$11)</f>
        <v>MRDO</v>
      </c>
      <c r="L79" s="43" t="str">
        <f>VLOOKUP($A79*100+L$3,Control!$A$13:$J$996,Control!$J$11)</f>
        <v>MRDO</v>
      </c>
      <c r="M79" s="43" t="str">
        <f>VLOOKUP($A79*100+M$3,Control!$A$13:$J$996,Control!$J$11)</f>
        <v>MRDO</v>
      </c>
    </row>
    <row r="80" spans="1:13">
      <c r="A80" s="10">
        <v>1997</v>
      </c>
      <c r="B80" s="43" t="str">
        <f>VLOOKUP($A80*100+B$3,Control!$A$13:$J$996,Control!$J$11)</f>
        <v>MRDO</v>
      </c>
      <c r="C80" s="43" t="str">
        <f>VLOOKUP($A80*100+C$3,Control!$A$13:$J$996,Control!$J$11)</f>
        <v>MRDO</v>
      </c>
      <c r="D80" s="43" t="str">
        <f>VLOOKUP($A80*100+D$3,Control!$A$13:$J$996,Control!$J$11)</f>
        <v>--</v>
      </c>
      <c r="E80" s="43" t="str">
        <f>VLOOKUP($A80*100+E$3,Control!$A$13:$J$996,Control!$J$11)</f>
        <v>--</v>
      </c>
      <c r="F80" s="43" t="str">
        <f>VLOOKUP($A80*100+F$3,Control!$A$13:$J$996,Control!$J$11)</f>
        <v>--</v>
      </c>
      <c r="G80" s="43" t="str">
        <f>VLOOKUP($A80*100+G$3,Control!$A$13:$J$996,Control!$J$11)</f>
        <v>--</v>
      </c>
      <c r="H80" s="43" t="str">
        <f>VLOOKUP($A80*100+H$3,Control!$A$13:$J$996,Control!$J$11)</f>
        <v>--</v>
      </c>
      <c r="I80" s="43" t="str">
        <f>VLOOKUP($A80*100+I$3,Control!$A$13:$J$996,Control!$J$11)</f>
        <v>--</v>
      </c>
      <c r="J80" s="43" t="str">
        <f>VLOOKUP($A80*100+J$3,Control!$A$13:$J$996,Control!$J$11)</f>
        <v>EM</v>
      </c>
      <c r="K80" s="43" t="str">
        <f>VLOOKUP($A80*100+K$3,Control!$A$13:$J$996,Control!$J$11)</f>
        <v>JP</v>
      </c>
      <c r="L80" s="43" t="str">
        <f>VLOOKUP($A80*100+L$3,Control!$A$13:$J$996,Control!$J$11)</f>
        <v>MRDO</v>
      </c>
      <c r="M80" s="43" t="str">
        <f>VLOOKUP($A80*100+M$3,Control!$A$13:$J$996,Control!$J$11)</f>
        <v>MRDO</v>
      </c>
    </row>
    <row r="81" spans="1:17">
      <c r="A81" s="10">
        <v>1998</v>
      </c>
      <c r="B81" s="43" t="str">
        <f>VLOOKUP($A81*100+B$3,Control!$A$13:$J$996,Control!$J$11)</f>
        <v>MRDO</v>
      </c>
      <c r="C81" s="43" t="str">
        <f>VLOOKUP($A81*100+C$3,Control!$A$13:$J$996,Control!$J$11)</f>
        <v>MRDO</v>
      </c>
      <c r="D81" s="43" t="str">
        <f>VLOOKUP($A81*100+D$3,Control!$A$13:$J$996,Control!$J$11)</f>
        <v>--</v>
      </c>
      <c r="E81" s="43" t="str">
        <f>VLOOKUP($A81*100+E$3,Control!$A$13:$J$996,Control!$J$11)</f>
        <v>--</v>
      </c>
      <c r="F81" s="43" t="str">
        <f>VLOOKUP($A81*100+F$3,Control!$A$13:$J$996,Control!$J$11)</f>
        <v>--</v>
      </c>
      <c r="G81" s="43" t="str">
        <f>VLOOKUP($A81*100+G$3,Control!$A$13:$J$996,Control!$J$11)</f>
        <v>--</v>
      </c>
      <c r="H81" s="43" t="str">
        <f>VLOOKUP($A81*100+H$3,Control!$A$13:$J$996,Control!$J$11)</f>
        <v>--</v>
      </c>
      <c r="I81" s="43" t="str">
        <f>VLOOKUP($A81*100+I$3,Control!$A$13:$J$996,Control!$J$11)</f>
        <v>--</v>
      </c>
      <c r="J81" s="43" t="str">
        <f>VLOOKUP($A81*100+J$3,Control!$A$13:$J$996,Control!$J$11)</f>
        <v>--</v>
      </c>
      <c r="K81" s="43" t="str">
        <f>VLOOKUP($A81*100+K$3,Control!$A$13:$J$996,Control!$J$11)</f>
        <v>--</v>
      </c>
      <c r="L81" s="43" t="str">
        <f>VLOOKUP($A81*100+L$3,Control!$A$13:$J$996,Control!$J$11)</f>
        <v>--</v>
      </c>
      <c r="M81" s="43" t="str">
        <f>VLOOKUP($A81*100+M$3,Control!$A$13:$J$996,Control!$J$11)</f>
        <v>--</v>
      </c>
    </row>
    <row r="82" spans="1:17">
      <c r="A82" s="10">
        <v>1999</v>
      </c>
      <c r="B82" s="43" t="str">
        <f>VLOOKUP($A82*100+B$3,Control!$A$13:$J$996,Control!$J$11)</f>
        <v>--</v>
      </c>
      <c r="C82" s="43" t="str">
        <f>VLOOKUP($A82*100+C$3,Control!$A$13:$J$996,Control!$J$11)</f>
        <v>--</v>
      </c>
      <c r="D82" s="43" t="str">
        <f>VLOOKUP($A82*100+D$3,Control!$A$13:$J$996,Control!$J$11)</f>
        <v>--</v>
      </c>
      <c r="E82" s="43" t="str">
        <f>VLOOKUP($A82*100+E$3,Control!$A$13:$J$996,Control!$J$11)</f>
        <v>--</v>
      </c>
      <c r="F82" s="43" t="str">
        <f>VLOOKUP($A82*100+F$3,Control!$A$13:$J$996,Control!$J$11)</f>
        <v>--</v>
      </c>
      <c r="G82" s="43" t="str">
        <f>VLOOKUP($A82*100+G$3,Control!$A$13:$J$996,Control!$J$11)</f>
        <v>--</v>
      </c>
      <c r="H82" s="43" t="str">
        <f>VLOOKUP($A82*100+H$3,Control!$A$13:$J$996,Control!$J$11)</f>
        <v>--</v>
      </c>
      <c r="I82" s="43" t="str">
        <f>VLOOKUP($A82*100+I$3,Control!$A$13:$J$996,Control!$J$11)</f>
        <v>--</v>
      </c>
      <c r="J82" s="43" t="str">
        <f>VLOOKUP($A82*100+J$3,Control!$A$13:$J$996,Control!$J$11)</f>
        <v>--</v>
      </c>
      <c r="K82" s="43" t="str">
        <f>VLOOKUP($A82*100+K$3,Control!$A$13:$J$996,Control!$J$11)</f>
        <v>MRDO</v>
      </c>
      <c r="L82" s="43" t="str">
        <f>VLOOKUP($A82*100+L$3,Control!$A$13:$J$996,Control!$J$11)</f>
        <v>MRDO</v>
      </c>
      <c r="M82" s="43" t="str">
        <f>VLOOKUP($A82*100+M$3,Control!$A$13:$J$996,Control!$J$11)</f>
        <v>MRDO</v>
      </c>
    </row>
    <row r="83" spans="1:17">
      <c r="A83" s="10">
        <v>2000</v>
      </c>
      <c r="B83" s="43" t="str">
        <f>VLOOKUP($A83*100+B$3,Control!$A$13:$J$996,Control!$J$11)</f>
        <v>MRDO</v>
      </c>
      <c r="C83" s="43" t="str">
        <f>VLOOKUP($A83*100+C$3,Control!$A$13:$J$996,Control!$J$11)</f>
        <v>MRDO</v>
      </c>
      <c r="D83" s="43" t="str">
        <f>VLOOKUP($A83*100+D$3,Control!$A$13:$J$996,Control!$J$11)</f>
        <v>EIMRDO</v>
      </c>
      <c r="E83" s="43" t="str">
        <f>VLOOKUP($A83*100+E$3,Control!$A$13:$J$996,Control!$J$11)</f>
        <v>--</v>
      </c>
      <c r="F83" s="43" t="str">
        <f>VLOOKUP($A83*100+F$3,Control!$A$13:$J$996,Control!$J$11)</f>
        <v>--</v>
      </c>
      <c r="G83" s="43" t="str">
        <f>VLOOKUP($A83*100+G$3,Control!$A$13:$J$996,Control!$J$11)</f>
        <v>--</v>
      </c>
      <c r="H83" s="43" t="str">
        <f>VLOOKUP($A83*100+H$3,Control!$A$13:$J$996,Control!$J$11)</f>
        <v>--</v>
      </c>
      <c r="I83" s="43" t="str">
        <f>VLOOKUP($A83*100+I$3,Control!$A$13:$J$996,Control!$J$11)</f>
        <v>--</v>
      </c>
      <c r="J83" s="43" t="str">
        <f>VLOOKUP($A83*100+J$3,Control!$A$13:$J$996,Control!$J$11)</f>
        <v>EI</v>
      </c>
      <c r="K83" s="43" t="str">
        <f>VLOOKUP($A83*100+K$3,Control!$A$13:$J$996,Control!$J$11)</f>
        <v>JP</v>
      </c>
      <c r="L83" s="43" t="str">
        <f>VLOOKUP($A83*100+L$3,Control!$A$13:$J$996,Control!$J$11)</f>
        <v>MRDO</v>
      </c>
      <c r="M83" s="43" t="str">
        <f>VLOOKUP($A83*100+M$3,Control!$A$13:$J$996,Control!$J$11)</f>
        <v>MRDO</v>
      </c>
    </row>
    <row r="84" spans="1:17">
      <c r="A84" s="10">
        <v>2001</v>
      </c>
      <c r="B84" s="43" t="str">
        <f>VLOOKUP($A84*100+B$3,Control!$A$13:$J$996,Control!$J$11)</f>
        <v>MRDO</v>
      </c>
      <c r="C84" s="43" t="str">
        <f>VLOOKUP($A84*100+C$3,Control!$A$13:$J$996,Control!$J$11)</f>
        <v>MRDO</v>
      </c>
      <c r="D84" s="43" t="str">
        <f>VLOOKUP($A84*100+D$3,Control!$A$13:$J$996,Control!$J$11)</f>
        <v>MRDO</v>
      </c>
      <c r="E84" s="43" t="str">
        <f>VLOOKUP($A84*100+E$3,Control!$A$13:$J$996,Control!$J$11)</f>
        <v>--</v>
      </c>
      <c r="F84" s="43" t="str">
        <f>VLOOKUP($A84*100+F$3,Control!$A$13:$J$996,Control!$J$11)</f>
        <v>--</v>
      </c>
      <c r="G84" s="43" t="str">
        <f>VLOOKUP($A84*100+G$3,Control!$A$13:$J$996,Control!$J$11)</f>
        <v>--</v>
      </c>
      <c r="H84" s="43" t="str">
        <f>VLOOKUP($A84*100+H$3,Control!$A$13:$J$996,Control!$J$11)</f>
        <v>--</v>
      </c>
      <c r="I84" s="43" t="str">
        <f>VLOOKUP($A84*100+I$3,Control!$A$13:$J$996,Control!$J$11)</f>
        <v>--</v>
      </c>
      <c r="J84" s="43" t="str">
        <f>VLOOKUP($A84*100+J$3,Control!$A$13:$J$996,Control!$J$11)</f>
        <v>--</v>
      </c>
      <c r="K84" s="43" t="str">
        <f>VLOOKUP($A84*100+K$3,Control!$A$13:$J$996,Control!$J$11)</f>
        <v>--</v>
      </c>
      <c r="L84" s="43" t="str">
        <f>VLOOKUP($A84*100+L$3,Control!$A$13:$J$996,Control!$J$11)</f>
        <v>JP</v>
      </c>
      <c r="M84" s="43" t="str">
        <f>VLOOKUP($A84*100+M$3,Control!$A$13:$J$996,Control!$J$11)</f>
        <v>MRDO</v>
      </c>
    </row>
    <row r="85" spans="1:17">
      <c r="A85" s="10">
        <v>2002</v>
      </c>
      <c r="B85" s="43" t="str">
        <f>VLOOKUP($A85*100+B$3,Control!$A$13:$J$996,Control!$J$11)</f>
        <v>MRDO</v>
      </c>
      <c r="C85" s="43" t="str">
        <f>VLOOKUP($A85*100+C$3,Control!$A$13:$J$996,Control!$J$11)</f>
        <v>EI</v>
      </c>
      <c r="D85" s="43" t="str">
        <f>VLOOKUP($A85*100+D$3,Control!$A$13:$J$996,Control!$J$11)</f>
        <v>--</v>
      </c>
      <c r="E85" s="43" t="str">
        <f>VLOOKUP($A85*100+E$3,Control!$A$13:$J$996,Control!$J$11)</f>
        <v>--</v>
      </c>
      <c r="F85" s="43" t="str">
        <f>VLOOKUP($A85*100+F$3,Control!$A$13:$J$996,Control!$J$11)</f>
        <v>--</v>
      </c>
      <c r="G85" s="43" t="str">
        <f>VLOOKUP($A85*100+G$3,Control!$A$13:$J$996,Control!$J$11)</f>
        <v>--</v>
      </c>
      <c r="H85" s="43" t="str">
        <f>VLOOKUP($A85*100+H$3,Control!$A$13:$J$996,Control!$J$11)</f>
        <v>--</v>
      </c>
      <c r="I85" s="43" t="str">
        <f>VLOOKUP($A85*100+I$3,Control!$A$13:$J$996,Control!$J$11)</f>
        <v>MRDO</v>
      </c>
      <c r="J85" s="43" t="str">
        <f>VLOOKUP($A85*100+J$3,Control!$A$13:$J$996,Control!$J$11)</f>
        <v>MRDO</v>
      </c>
      <c r="K85" s="43" t="str">
        <f>VLOOKUP($A85*100+K$3,Control!$A$13:$J$996,Control!$J$11)</f>
        <v>MRDO</v>
      </c>
      <c r="L85" s="43" t="str">
        <f>VLOOKUP($A85*100+L$3,Control!$A$13:$J$996,Control!$J$11)</f>
        <v>JP</v>
      </c>
      <c r="M85" s="43" t="str">
        <f>VLOOKUP($A85*100+M$3,Control!$A$13:$J$996,Control!$J$11)</f>
        <v>MRDO</v>
      </c>
    </row>
    <row r="86" spans="1:17">
      <c r="A86" s="10">
        <v>2003</v>
      </c>
      <c r="B86" s="43" t="str">
        <f>VLOOKUP($A86*100+B$3,Control!$A$13:$J$996,Control!$J$11)</f>
        <v>--</v>
      </c>
      <c r="C86" s="43" t="str">
        <f>VLOOKUP($A86*100+C$3,Control!$A$13:$J$996,Control!$J$11)</f>
        <v>RS</v>
      </c>
      <c r="D86" s="43" t="str">
        <f>VLOOKUP($A86*100+D$3,Control!$A$13:$J$996,Control!$J$11)</f>
        <v>--</v>
      </c>
      <c r="E86" s="43" t="str">
        <f>VLOOKUP($A86*100+E$3,Control!$A$13:$J$996,Control!$J$11)</f>
        <v>--</v>
      </c>
      <c r="F86" s="43" t="str">
        <f>VLOOKUP($A86*100+F$3,Control!$A$13:$J$996,Control!$J$11)</f>
        <v>--</v>
      </c>
      <c r="G86" s="43" t="str">
        <f>VLOOKUP($A86*100+G$3,Control!$A$13:$J$996,Control!$J$11)</f>
        <v>--</v>
      </c>
      <c r="H86" s="43" t="str">
        <f>VLOOKUP($A86*100+H$3,Control!$A$13:$J$996,Control!$J$11)</f>
        <v>--</v>
      </c>
      <c r="I86" s="43" t="str">
        <f>VLOOKUP($A86*100+I$3,Control!$A$13:$J$996,Control!$J$11)</f>
        <v>--</v>
      </c>
      <c r="J86" s="43" t="str">
        <f>VLOOKUP($A86*100+J$3,Control!$A$13:$J$996,Control!$J$11)</f>
        <v>--</v>
      </c>
      <c r="K86" s="43" t="str">
        <f>VLOOKUP($A86*100+K$3,Control!$A$13:$J$996,Control!$J$11)</f>
        <v>JP</v>
      </c>
      <c r="L86" s="43" t="str">
        <f>VLOOKUP($A86*100+L$3,Control!$A$13:$J$996,Control!$J$11)</f>
        <v>MRDO</v>
      </c>
      <c r="M86" s="43" t="str">
        <f>VLOOKUP($A86*100+M$3,Control!$A$13:$J$996,Control!$J$11)</f>
        <v>MRDO</v>
      </c>
    </row>
    <row r="88" spans="1:17">
      <c r="B88" s="198" t="s">
        <v>217</v>
      </c>
      <c r="C88" s="198"/>
      <c r="D88" s="198"/>
      <c r="E88" s="198"/>
      <c r="F88" s="198"/>
      <c r="G88" s="198"/>
      <c r="H88" s="198"/>
      <c r="I88" s="198"/>
      <c r="J88" s="198"/>
      <c r="K88" s="198"/>
      <c r="L88" s="198"/>
      <c r="M88" s="198"/>
      <c r="N88" s="198"/>
    </row>
    <row r="89" spans="1:17">
      <c r="B89" s="10" t="s">
        <v>141</v>
      </c>
      <c r="C89" s="10" t="s">
        <v>142</v>
      </c>
      <c r="D89" s="10" t="s">
        <v>143</v>
      </c>
      <c r="E89" s="10" t="s">
        <v>144</v>
      </c>
      <c r="F89" s="10" t="s">
        <v>145</v>
      </c>
      <c r="G89" s="10" t="s">
        <v>146</v>
      </c>
      <c r="H89" s="10" t="s">
        <v>147</v>
      </c>
      <c r="I89" s="10" t="s">
        <v>148</v>
      </c>
      <c r="J89" s="10" t="s">
        <v>149</v>
      </c>
      <c r="K89" s="10" t="s">
        <v>150</v>
      </c>
      <c r="L89" s="10" t="s">
        <v>151</v>
      </c>
      <c r="M89" s="10" t="s">
        <v>152</v>
      </c>
      <c r="N89" s="10" t="s">
        <v>215</v>
      </c>
    </row>
    <row r="90" spans="1:17">
      <c r="A90" s="10" t="s">
        <v>214</v>
      </c>
      <c r="B90" s="40">
        <f>COUNTIF(B$5:B$86,"RS")</f>
        <v>5</v>
      </c>
      <c r="C90" s="40">
        <f t="shared" ref="C90:M90" si="0">COUNTIF(C$5:C$86,"RS")</f>
        <v>12</v>
      </c>
      <c r="D90" s="40">
        <f t="shared" si="0"/>
        <v>7</v>
      </c>
      <c r="E90" s="40">
        <f t="shared" si="0"/>
        <v>6</v>
      </c>
      <c r="F90" s="40">
        <f t="shared" si="0"/>
        <v>0</v>
      </c>
      <c r="G90" s="40">
        <f t="shared" si="0"/>
        <v>0</v>
      </c>
      <c r="H90" s="40">
        <f t="shared" si="0"/>
        <v>0</v>
      </c>
      <c r="I90" s="40">
        <f t="shared" si="0"/>
        <v>0</v>
      </c>
      <c r="J90" s="40">
        <f t="shared" si="0"/>
        <v>0</v>
      </c>
      <c r="K90" s="40">
        <f t="shared" si="0"/>
        <v>2</v>
      </c>
      <c r="L90" s="40">
        <f t="shared" si="0"/>
        <v>2</v>
      </c>
      <c r="M90" s="40">
        <f t="shared" si="0"/>
        <v>2</v>
      </c>
      <c r="N90" s="10">
        <f>SUM(B90:M90)</f>
        <v>36</v>
      </c>
      <c r="O90" s="94">
        <f>N90/$N$105</f>
        <v>3.6585365853658534E-2</v>
      </c>
      <c r="Q90" s="17">
        <f>N90+N94+N98+N103</f>
        <v>39</v>
      </c>
    </row>
    <row r="91" spans="1:17">
      <c r="A91" s="10" t="s">
        <v>121</v>
      </c>
      <c r="B91" s="40">
        <f>COUNTIF(B$5:B$86,"JP")</f>
        <v>0</v>
      </c>
      <c r="C91" s="40">
        <f t="shared" ref="C91:M91" si="1">COUNTIF(C$5:C$86,"JP")</f>
        <v>0</v>
      </c>
      <c r="D91" s="40">
        <f t="shared" si="1"/>
        <v>0</v>
      </c>
      <c r="E91" s="40">
        <f t="shared" si="1"/>
        <v>0</v>
      </c>
      <c r="F91" s="40">
        <f t="shared" si="1"/>
        <v>0</v>
      </c>
      <c r="G91" s="40">
        <f t="shared" si="1"/>
        <v>0</v>
      </c>
      <c r="H91" s="40">
        <f t="shared" si="1"/>
        <v>0</v>
      </c>
      <c r="I91" s="40">
        <f t="shared" si="1"/>
        <v>0</v>
      </c>
      <c r="J91" s="40">
        <f t="shared" si="1"/>
        <v>0</v>
      </c>
      <c r="K91" s="40">
        <f t="shared" si="1"/>
        <v>23</v>
      </c>
      <c r="L91" s="40">
        <f t="shared" si="1"/>
        <v>18</v>
      </c>
      <c r="M91" s="40">
        <f t="shared" si="1"/>
        <v>0</v>
      </c>
      <c r="N91" s="10">
        <f t="shared" ref="N91:N104" si="2">SUM(B91:M91)</f>
        <v>41</v>
      </c>
      <c r="O91" s="94">
        <f t="shared" ref="O91:O104" si="3">N91/$N$105</f>
        <v>4.1666666666666664E-2</v>
      </c>
      <c r="Q91" s="17">
        <f>N91+N100</f>
        <v>41</v>
      </c>
    </row>
    <row r="92" spans="1:17">
      <c r="A92" s="10" t="s">
        <v>122</v>
      </c>
      <c r="B92" s="40">
        <f>COUNTIF(B$5:B$86,"EM")</f>
        <v>0</v>
      </c>
      <c r="C92" s="40">
        <f t="shared" ref="C92:M92" si="4">COUNTIF(C$5:C$86,"EM")</f>
        <v>0</v>
      </c>
      <c r="D92" s="40">
        <f t="shared" si="4"/>
        <v>0</v>
      </c>
      <c r="E92" s="40">
        <f t="shared" si="4"/>
        <v>0</v>
      </c>
      <c r="F92" s="40">
        <f t="shared" si="4"/>
        <v>0</v>
      </c>
      <c r="G92" s="40">
        <f t="shared" si="4"/>
        <v>0</v>
      </c>
      <c r="H92" s="40">
        <f t="shared" si="4"/>
        <v>1</v>
      </c>
      <c r="I92" s="40">
        <f t="shared" si="4"/>
        <v>2</v>
      </c>
      <c r="J92" s="40">
        <f t="shared" si="4"/>
        <v>2</v>
      </c>
      <c r="K92" s="40">
        <f t="shared" si="4"/>
        <v>0</v>
      </c>
      <c r="L92" s="40">
        <f t="shared" si="4"/>
        <v>4</v>
      </c>
      <c r="M92" s="40">
        <f t="shared" si="4"/>
        <v>0</v>
      </c>
      <c r="N92" s="10">
        <f t="shared" si="2"/>
        <v>9</v>
      </c>
      <c r="O92" s="94">
        <f t="shared" si="3"/>
        <v>9.1463414634146336E-3</v>
      </c>
    </row>
    <row r="93" spans="1:17">
      <c r="A93" s="10" t="s">
        <v>274</v>
      </c>
      <c r="B93" s="40">
        <f>COUNTIF(B$5:B$86,"JPEM")</f>
        <v>0</v>
      </c>
      <c r="C93" s="40">
        <f t="shared" ref="C93:M93" si="5">COUNTIF(C$5:C$86,"JPEM")</f>
        <v>0</v>
      </c>
      <c r="D93" s="40">
        <f t="shared" si="5"/>
        <v>0</v>
      </c>
      <c r="E93" s="40">
        <f t="shared" si="5"/>
        <v>0</v>
      </c>
      <c r="F93" s="40">
        <f t="shared" si="5"/>
        <v>0</v>
      </c>
      <c r="G93" s="40">
        <f t="shared" si="5"/>
        <v>0</v>
      </c>
      <c r="H93" s="40">
        <f t="shared" si="5"/>
        <v>0</v>
      </c>
      <c r="I93" s="40">
        <f t="shared" si="5"/>
        <v>0</v>
      </c>
      <c r="J93" s="40">
        <f t="shared" si="5"/>
        <v>0</v>
      </c>
      <c r="K93" s="40">
        <f t="shared" si="5"/>
        <v>0</v>
      </c>
      <c r="L93" s="40">
        <f t="shared" si="5"/>
        <v>0</v>
      </c>
      <c r="M93" s="40">
        <f t="shared" si="5"/>
        <v>0</v>
      </c>
      <c r="N93" s="10">
        <f>SUM(B93:M93)</f>
        <v>0</v>
      </c>
      <c r="O93" s="94">
        <f t="shared" si="3"/>
        <v>0</v>
      </c>
    </row>
    <row r="94" spans="1:17">
      <c r="A94" s="10" t="s">
        <v>276</v>
      </c>
      <c r="B94" s="40">
        <f>COUNTIF(B$5:B$86,"JPRS")</f>
        <v>0</v>
      </c>
      <c r="C94" s="40">
        <f t="shared" ref="C94:M94" si="6">COUNTIF(C$5:C$86,"JPRS")</f>
        <v>0</v>
      </c>
      <c r="D94" s="40">
        <f t="shared" si="6"/>
        <v>0</v>
      </c>
      <c r="E94" s="40">
        <f t="shared" si="6"/>
        <v>0</v>
      </c>
      <c r="F94" s="40">
        <f t="shared" si="6"/>
        <v>0</v>
      </c>
      <c r="G94" s="40">
        <f t="shared" si="6"/>
        <v>0</v>
      </c>
      <c r="H94" s="40">
        <f t="shared" si="6"/>
        <v>0</v>
      </c>
      <c r="I94" s="40">
        <f t="shared" si="6"/>
        <v>0</v>
      </c>
      <c r="J94" s="40">
        <f t="shared" si="6"/>
        <v>0</v>
      </c>
      <c r="K94" s="40">
        <f t="shared" si="6"/>
        <v>0</v>
      </c>
      <c r="L94" s="40">
        <f t="shared" si="6"/>
        <v>0</v>
      </c>
      <c r="M94" s="40">
        <f t="shared" si="6"/>
        <v>0</v>
      </c>
      <c r="N94" s="10">
        <f>SUM(B94:M94)</f>
        <v>0</v>
      </c>
      <c r="O94" s="94">
        <f t="shared" si="3"/>
        <v>0</v>
      </c>
    </row>
    <row r="95" spans="1:17">
      <c r="A95" s="10" t="s">
        <v>123</v>
      </c>
      <c r="B95" s="40">
        <f>COUNTIF(B$5:B$86,"CO")</f>
        <v>0</v>
      </c>
      <c r="C95" s="40">
        <f t="shared" ref="C95:M95" si="7">COUNTIF(C$5:C$86,"CO")</f>
        <v>0</v>
      </c>
      <c r="D95" s="40">
        <f t="shared" si="7"/>
        <v>0</v>
      </c>
      <c r="E95" s="40">
        <f t="shared" si="7"/>
        <v>0</v>
      </c>
      <c r="F95" s="40">
        <f t="shared" si="7"/>
        <v>0</v>
      </c>
      <c r="G95" s="40">
        <f t="shared" si="7"/>
        <v>0</v>
      </c>
      <c r="H95" s="40">
        <f t="shared" si="7"/>
        <v>0</v>
      </c>
      <c r="I95" s="40">
        <f t="shared" si="7"/>
        <v>0</v>
      </c>
      <c r="J95" s="40">
        <f t="shared" si="7"/>
        <v>0</v>
      </c>
      <c r="K95" s="40">
        <f t="shared" si="7"/>
        <v>0</v>
      </c>
      <c r="L95" s="40">
        <f t="shared" si="7"/>
        <v>0</v>
      </c>
      <c r="M95" s="40">
        <f t="shared" si="7"/>
        <v>0</v>
      </c>
      <c r="N95" s="10">
        <f t="shared" si="2"/>
        <v>0</v>
      </c>
      <c r="O95" s="94">
        <f t="shared" si="3"/>
        <v>0</v>
      </c>
    </row>
    <row r="96" spans="1:17">
      <c r="A96" s="10" t="s">
        <v>58</v>
      </c>
      <c r="B96" s="40">
        <f>COUNTIF(B$5:B$86,"EI")</f>
        <v>5</v>
      </c>
      <c r="C96" s="40">
        <f t="shared" ref="C96:M96" si="8">COUNTIF(C$5:C$86,"EI")</f>
        <v>4</v>
      </c>
      <c r="D96" s="40">
        <f t="shared" si="8"/>
        <v>5</v>
      </c>
      <c r="E96" s="40">
        <f t="shared" si="8"/>
        <v>0</v>
      </c>
      <c r="F96" s="40">
        <f t="shared" si="8"/>
        <v>3</v>
      </c>
      <c r="G96" s="40">
        <f t="shared" si="8"/>
        <v>0</v>
      </c>
      <c r="H96" s="40">
        <f t="shared" si="8"/>
        <v>0</v>
      </c>
      <c r="I96" s="40">
        <f t="shared" si="8"/>
        <v>0</v>
      </c>
      <c r="J96" s="40">
        <f t="shared" si="8"/>
        <v>5</v>
      </c>
      <c r="K96" s="40">
        <f t="shared" si="8"/>
        <v>0</v>
      </c>
      <c r="L96" s="40">
        <f t="shared" si="8"/>
        <v>1</v>
      </c>
      <c r="M96" s="40">
        <f t="shared" si="8"/>
        <v>18</v>
      </c>
      <c r="N96" s="10">
        <f t="shared" si="2"/>
        <v>41</v>
      </c>
      <c r="O96" s="94">
        <f t="shared" si="3"/>
        <v>4.1666666666666664E-2</v>
      </c>
    </row>
    <row r="97" spans="1:15">
      <c r="A97" s="10" t="s">
        <v>48</v>
      </c>
      <c r="B97" s="40">
        <f>COUNTIF(B$5:B$86,"MRDO")</f>
        <v>59</v>
      </c>
      <c r="C97" s="40">
        <f t="shared" ref="C97:M97" si="9">COUNTIF(C$5:C$86,"MRDO")</f>
        <v>50</v>
      </c>
      <c r="D97" s="40">
        <f t="shared" si="9"/>
        <v>10</v>
      </c>
      <c r="E97" s="40">
        <f t="shared" si="9"/>
        <v>1</v>
      </c>
      <c r="F97" s="40">
        <f t="shared" si="9"/>
        <v>11</v>
      </c>
      <c r="G97" s="40">
        <f t="shared" si="9"/>
        <v>11</v>
      </c>
      <c r="H97" s="40">
        <f t="shared" si="9"/>
        <v>2</v>
      </c>
      <c r="I97" s="40">
        <f t="shared" si="9"/>
        <v>2</v>
      </c>
      <c r="J97" s="40">
        <f t="shared" si="9"/>
        <v>13</v>
      </c>
      <c r="K97" s="40">
        <f t="shared" si="9"/>
        <v>23</v>
      </c>
      <c r="L97" s="40">
        <f t="shared" si="9"/>
        <v>25</v>
      </c>
      <c r="M97" s="40">
        <f t="shared" si="9"/>
        <v>36</v>
      </c>
      <c r="N97" s="10">
        <f t="shared" si="2"/>
        <v>243</v>
      </c>
      <c r="O97" s="94">
        <f t="shared" si="3"/>
        <v>0.24695121951219512</v>
      </c>
    </row>
    <row r="98" spans="1:15">
      <c r="A98" s="10" t="s">
        <v>278</v>
      </c>
      <c r="B98" s="40">
        <f>COUNTIF(B$5:B$86,"RSEI")</f>
        <v>0</v>
      </c>
      <c r="C98" s="40">
        <f t="shared" ref="C98:M98" si="10">COUNTIF(C$5:C$86,"RSEI")</f>
        <v>0</v>
      </c>
      <c r="D98" s="40">
        <f t="shared" si="10"/>
        <v>0</v>
      </c>
      <c r="E98" s="40">
        <f t="shared" si="10"/>
        <v>0</v>
      </c>
      <c r="F98" s="40">
        <f t="shared" si="10"/>
        <v>0</v>
      </c>
      <c r="G98" s="40">
        <f t="shared" si="10"/>
        <v>0</v>
      </c>
      <c r="H98" s="40">
        <f t="shared" si="10"/>
        <v>0</v>
      </c>
      <c r="I98" s="40">
        <f t="shared" si="10"/>
        <v>0</v>
      </c>
      <c r="J98" s="40">
        <f t="shared" si="10"/>
        <v>0</v>
      </c>
      <c r="K98" s="40">
        <f t="shared" si="10"/>
        <v>0</v>
      </c>
      <c r="L98" s="40">
        <f t="shared" si="10"/>
        <v>0</v>
      </c>
      <c r="M98" s="40">
        <f t="shared" si="10"/>
        <v>0</v>
      </c>
      <c r="N98" s="10">
        <f t="shared" si="2"/>
        <v>0</v>
      </c>
      <c r="O98" s="94">
        <f t="shared" si="3"/>
        <v>0</v>
      </c>
    </row>
    <row r="99" spans="1:15">
      <c r="A99" s="10" t="s">
        <v>279</v>
      </c>
      <c r="B99" s="40">
        <f>COUNTIF(B$5:B$86,"EMEI")</f>
        <v>0</v>
      </c>
      <c r="C99" s="40">
        <f t="shared" ref="C99:M99" si="11">COUNTIF(C$5:C$86,"EMEI")</f>
        <v>0</v>
      </c>
      <c r="D99" s="40">
        <f t="shared" si="11"/>
        <v>0</v>
      </c>
      <c r="E99" s="40">
        <f t="shared" si="11"/>
        <v>0</v>
      </c>
      <c r="F99" s="40">
        <f t="shared" si="11"/>
        <v>0</v>
      </c>
      <c r="G99" s="40">
        <f t="shared" si="11"/>
        <v>0</v>
      </c>
      <c r="H99" s="40">
        <f t="shared" si="11"/>
        <v>0</v>
      </c>
      <c r="I99" s="40">
        <f t="shared" si="11"/>
        <v>0</v>
      </c>
      <c r="J99" s="40">
        <f t="shared" si="11"/>
        <v>0</v>
      </c>
      <c r="K99" s="40">
        <f t="shared" si="11"/>
        <v>0</v>
      </c>
      <c r="L99" s="40">
        <f t="shared" si="11"/>
        <v>0</v>
      </c>
      <c r="M99" s="40">
        <f t="shared" si="11"/>
        <v>0</v>
      </c>
      <c r="N99" s="10">
        <f t="shared" si="2"/>
        <v>0</v>
      </c>
      <c r="O99" s="94">
        <f t="shared" si="3"/>
        <v>0</v>
      </c>
    </row>
    <row r="100" spans="1:15">
      <c r="A100" s="91" t="s">
        <v>259</v>
      </c>
      <c r="B100" s="40">
        <f>COUNTIF(B$5:B$86,"JPMRDO")</f>
        <v>0</v>
      </c>
      <c r="C100" s="40">
        <f t="shared" ref="C100:M100" si="12">COUNTIF(C$5:C$86,"JPMRDO")</f>
        <v>0</v>
      </c>
      <c r="D100" s="40">
        <f t="shared" si="12"/>
        <v>0</v>
      </c>
      <c r="E100" s="40">
        <f t="shared" si="12"/>
        <v>0</v>
      </c>
      <c r="F100" s="40">
        <f t="shared" si="12"/>
        <v>0</v>
      </c>
      <c r="G100" s="40">
        <f t="shared" si="12"/>
        <v>0</v>
      </c>
      <c r="H100" s="40">
        <f t="shared" si="12"/>
        <v>0</v>
      </c>
      <c r="I100" s="40">
        <f t="shared" si="12"/>
        <v>0</v>
      </c>
      <c r="J100" s="40">
        <f t="shared" si="12"/>
        <v>0</v>
      </c>
      <c r="K100" s="40">
        <f t="shared" si="12"/>
        <v>0</v>
      </c>
      <c r="L100" s="40">
        <f t="shared" si="12"/>
        <v>0</v>
      </c>
      <c r="M100" s="40">
        <f t="shared" si="12"/>
        <v>0</v>
      </c>
      <c r="N100" s="10">
        <f>SUM(B100:M100)</f>
        <v>0</v>
      </c>
      <c r="O100" s="94">
        <f t="shared" si="3"/>
        <v>0</v>
      </c>
    </row>
    <row r="101" spans="1:15">
      <c r="A101" s="91" t="s">
        <v>273</v>
      </c>
      <c r="B101" s="40">
        <f>COUNTIF(B$5:B$86,"EMMRDO")</f>
        <v>0</v>
      </c>
      <c r="C101" s="40">
        <f t="shared" ref="C101:M101" si="13">COUNTIF(C$5:C$86,"EMMRDO")</f>
        <v>0</v>
      </c>
      <c r="D101" s="40">
        <f t="shared" si="13"/>
        <v>0</v>
      </c>
      <c r="E101" s="40">
        <f t="shared" si="13"/>
        <v>0</v>
      </c>
      <c r="F101" s="40">
        <f t="shared" si="13"/>
        <v>0</v>
      </c>
      <c r="G101" s="40">
        <f t="shared" si="13"/>
        <v>0</v>
      </c>
      <c r="H101" s="40">
        <f t="shared" si="13"/>
        <v>0</v>
      </c>
      <c r="I101" s="40">
        <f t="shared" si="13"/>
        <v>0</v>
      </c>
      <c r="J101" s="40">
        <f t="shared" si="13"/>
        <v>0</v>
      </c>
      <c r="K101" s="40">
        <f t="shared" si="13"/>
        <v>0</v>
      </c>
      <c r="L101" s="40">
        <f t="shared" si="13"/>
        <v>0</v>
      </c>
      <c r="M101" s="40">
        <f t="shared" si="13"/>
        <v>0</v>
      </c>
      <c r="N101" s="10">
        <f>SUM(B101:M101)</f>
        <v>0</v>
      </c>
      <c r="O101" s="94">
        <f t="shared" si="3"/>
        <v>0</v>
      </c>
    </row>
    <row r="102" spans="1:15">
      <c r="A102" s="91" t="s">
        <v>277</v>
      </c>
      <c r="B102" s="40">
        <f>COUNTIF(B$5:B$86,"EIMRDO")</f>
        <v>0</v>
      </c>
      <c r="C102" s="40">
        <f t="shared" ref="C102:M102" si="14">COUNTIF(C$5:C$86,"EIMRDO")</f>
        <v>0</v>
      </c>
      <c r="D102" s="40">
        <f t="shared" si="14"/>
        <v>8</v>
      </c>
      <c r="E102" s="40">
        <f t="shared" si="14"/>
        <v>0</v>
      </c>
      <c r="F102" s="40">
        <f t="shared" si="14"/>
        <v>0</v>
      </c>
      <c r="G102" s="40">
        <f t="shared" si="14"/>
        <v>1</v>
      </c>
      <c r="H102" s="40">
        <f t="shared" si="14"/>
        <v>0</v>
      </c>
      <c r="I102" s="40">
        <f t="shared" si="14"/>
        <v>0</v>
      </c>
      <c r="J102" s="40">
        <f t="shared" si="14"/>
        <v>0</v>
      </c>
      <c r="K102" s="40">
        <f t="shared" si="14"/>
        <v>0</v>
      </c>
      <c r="L102" s="40">
        <f t="shared" si="14"/>
        <v>0</v>
      </c>
      <c r="M102" s="40">
        <f t="shared" si="14"/>
        <v>0</v>
      </c>
      <c r="N102" s="10">
        <f>SUM(B102:M102)</f>
        <v>9</v>
      </c>
      <c r="O102" s="94">
        <f t="shared" si="3"/>
        <v>9.1463414634146336E-3</v>
      </c>
    </row>
    <row r="103" spans="1:15">
      <c r="A103" s="91" t="s">
        <v>379</v>
      </c>
      <c r="B103" s="40">
        <f>COUNTIF(B$5:B$86,"RSMRDO")</f>
        <v>3</v>
      </c>
      <c r="C103" s="40">
        <f t="shared" ref="C103:M103" si="15">COUNTIF(C$5:C$86,"RSMRDO")</f>
        <v>0</v>
      </c>
      <c r="D103" s="40">
        <f t="shared" si="15"/>
        <v>0</v>
      </c>
      <c r="E103" s="40">
        <f t="shared" si="15"/>
        <v>0</v>
      </c>
      <c r="F103" s="40">
        <f t="shared" si="15"/>
        <v>0</v>
      </c>
      <c r="G103" s="40">
        <f t="shared" si="15"/>
        <v>0</v>
      </c>
      <c r="H103" s="40">
        <f t="shared" si="15"/>
        <v>0</v>
      </c>
      <c r="I103" s="40">
        <f t="shared" si="15"/>
        <v>0</v>
      </c>
      <c r="J103" s="40">
        <f t="shared" si="15"/>
        <v>0</v>
      </c>
      <c r="K103" s="40">
        <f t="shared" si="15"/>
        <v>0</v>
      </c>
      <c r="L103" s="40">
        <f t="shared" si="15"/>
        <v>0</v>
      </c>
      <c r="M103" s="40">
        <f t="shared" si="15"/>
        <v>0</v>
      </c>
      <c r="N103" s="193">
        <f>SUM(B103:M103)</f>
        <v>3</v>
      </c>
      <c r="O103" s="94">
        <f t="shared" ref="O103" si="16">N103/$N$105</f>
        <v>3.0487804878048782E-3</v>
      </c>
    </row>
    <row r="104" spans="1:15">
      <c r="A104" s="10" t="s">
        <v>216</v>
      </c>
      <c r="B104" s="40">
        <f>COUNTIF(B$5:B$86,"--")</f>
        <v>10</v>
      </c>
      <c r="C104" s="40">
        <f t="shared" ref="C104:M104" si="17">COUNTIF(C$5:C$86,"--")</f>
        <v>16</v>
      </c>
      <c r="D104" s="40">
        <f t="shared" si="17"/>
        <v>52</v>
      </c>
      <c r="E104" s="40">
        <f t="shared" si="17"/>
        <v>75</v>
      </c>
      <c r="F104" s="40">
        <f t="shared" si="17"/>
        <v>68</v>
      </c>
      <c r="G104" s="40">
        <f t="shared" si="17"/>
        <v>70</v>
      </c>
      <c r="H104" s="40">
        <f t="shared" si="17"/>
        <v>79</v>
      </c>
      <c r="I104" s="40">
        <f t="shared" si="17"/>
        <v>78</v>
      </c>
      <c r="J104" s="40">
        <f t="shared" si="17"/>
        <v>62</v>
      </c>
      <c r="K104" s="40">
        <f t="shared" si="17"/>
        <v>34</v>
      </c>
      <c r="L104" s="40">
        <f t="shared" si="17"/>
        <v>32</v>
      </c>
      <c r="M104" s="40">
        <f t="shared" si="17"/>
        <v>26</v>
      </c>
      <c r="N104" s="10">
        <f t="shared" si="2"/>
        <v>602</v>
      </c>
      <c r="O104" s="94">
        <f t="shared" si="3"/>
        <v>0.61178861788617889</v>
      </c>
    </row>
    <row r="105" spans="1:15">
      <c r="B105" s="93">
        <f>SUM(B90:B104)</f>
        <v>82</v>
      </c>
      <c r="C105" s="93">
        <f t="shared" ref="C105:N105" si="18">SUM(C90:C104)</f>
        <v>82</v>
      </c>
      <c r="D105" s="93">
        <f t="shared" si="18"/>
        <v>82</v>
      </c>
      <c r="E105" s="93">
        <f t="shared" si="18"/>
        <v>82</v>
      </c>
      <c r="F105" s="93">
        <f t="shared" si="18"/>
        <v>82</v>
      </c>
      <c r="G105" s="93">
        <f t="shared" si="18"/>
        <v>82</v>
      </c>
      <c r="H105" s="93">
        <f t="shared" si="18"/>
        <v>82</v>
      </c>
      <c r="I105" s="93">
        <f t="shared" si="18"/>
        <v>82</v>
      </c>
      <c r="J105" s="93">
        <f t="shared" si="18"/>
        <v>82</v>
      </c>
      <c r="K105" s="93">
        <f t="shared" si="18"/>
        <v>82</v>
      </c>
      <c r="L105" s="93">
        <f t="shared" si="18"/>
        <v>82</v>
      </c>
      <c r="M105" s="93">
        <f t="shared" si="18"/>
        <v>82</v>
      </c>
      <c r="N105" s="93">
        <f t="shared" si="18"/>
        <v>984</v>
      </c>
    </row>
    <row r="106" spans="1:15">
      <c r="A106" s="41" t="s">
        <v>153</v>
      </c>
      <c r="B106" t="s">
        <v>196</v>
      </c>
    </row>
    <row r="107" spans="1:15">
      <c r="B107" t="s">
        <v>191</v>
      </c>
    </row>
    <row r="108" spans="1:15">
      <c r="B108" t="s">
        <v>192</v>
      </c>
    </row>
    <row r="109" spans="1:15">
      <c r="B109" t="s">
        <v>193</v>
      </c>
    </row>
    <row r="110" spans="1:15">
      <c r="B110" t="s">
        <v>194</v>
      </c>
    </row>
    <row r="111" spans="1:15">
      <c r="B111" t="s">
        <v>213</v>
      </c>
    </row>
  </sheetData>
  <mergeCells count="2">
    <mergeCell ref="A2:M2"/>
    <mergeCell ref="B88:N88"/>
  </mergeCells>
  <phoneticPr fontId="0" type="noConversion"/>
  <conditionalFormatting sqref="B5:M86">
    <cfRule type="cellIs" dxfId="3" priority="1" stopIfTrue="1" operator="equal">
      <formula>"--"</formula>
    </cfRule>
    <cfRule type="cellIs" dxfId="2" priority="2" stopIfTrue="1" operator="equal">
      <formula>"MRDO"</formula>
    </cfRule>
    <cfRule type="cellIs" dxfId="1" priority="3" stopIfTrue="1" operator="equal">
      <formula>"EI"</formula>
    </cfRule>
  </conditionalFormatting>
  <pageMargins left="0.75" right="0.75" top="1" bottom="1" header="0.5" footer="0.5"/>
  <pageSetup scale="48" orientation="portrait" r:id="rId1"/>
  <headerFooter alignWithMargins="0">
    <oddHeader>&amp;R&amp;D</oddHeader>
    <oddFooter>&amp;R&amp;F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5">
    <pageSetUpPr fitToPage="1"/>
  </sheetPr>
  <dimension ref="A1:M86"/>
  <sheetViews>
    <sheetView workbookViewId="0">
      <pane ySplit="4" topLeftCell="A60" activePane="bottomLeft" state="frozenSplit"/>
      <selection activeCell="B14" sqref="B14:B100"/>
      <selection pane="bottomLeft" activeCell="B69" sqref="B69:M75"/>
    </sheetView>
  </sheetViews>
  <sheetFormatPr defaultRowHeight="12.75"/>
  <cols>
    <col min="1" max="1" customWidth="true" style="17" width="9.140625" collapsed="true"/>
  </cols>
  <sheetData>
    <row r="1" spans="1:13">
      <c r="A1" s="17" t="str">
        <f>Control!J2</f>
        <v>EWA</v>
      </c>
      <c r="M1" s="2"/>
    </row>
    <row r="2" spans="1:13">
      <c r="A2" s="198" t="s">
        <v>195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1:13" hidden="1">
      <c r="A3">
        <v>1</v>
      </c>
      <c r="B3">
        <v>2</v>
      </c>
      <c r="C3">
        <v>3</v>
      </c>
      <c r="D3" s="41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</row>
    <row r="4" spans="1:13">
      <c r="A4" s="10" t="s">
        <v>140</v>
      </c>
      <c r="B4" s="10" t="s">
        <v>141</v>
      </c>
      <c r="C4" s="10" t="s">
        <v>142</v>
      </c>
      <c r="D4" s="10" t="s">
        <v>143</v>
      </c>
      <c r="E4" s="10" t="s">
        <v>144</v>
      </c>
      <c r="F4" s="10" t="s">
        <v>145</v>
      </c>
      <c r="G4" s="10" t="s">
        <v>146</v>
      </c>
      <c r="H4" s="10" t="s">
        <v>147</v>
      </c>
      <c r="I4" s="10" t="s">
        <v>148</v>
      </c>
      <c r="J4" s="10" t="s">
        <v>149</v>
      </c>
      <c r="K4" s="10" t="s">
        <v>150</v>
      </c>
      <c r="L4" s="10" t="s">
        <v>151</v>
      </c>
      <c r="M4" s="10" t="s">
        <v>152</v>
      </c>
    </row>
    <row r="5" spans="1:13">
      <c r="A5" s="17">
        <v>1922</v>
      </c>
      <c r="B5" s="33">
        <f>VLOOKUP($A5*100+B$3,Control!$A$13:$L$996,Control!$L$11)</f>
        <v>0</v>
      </c>
      <c r="C5" s="33">
        <f>VLOOKUP($A5*100+C$3,Control!$A$13:$L$996,Control!$L$11)</f>
        <v>0</v>
      </c>
      <c r="D5" s="33">
        <f>VLOOKUP($A5*100+D$3,Control!$A$13:$L$996,Control!$L$11)</f>
        <v>4496.0869140625</v>
      </c>
      <c r="E5" s="33">
        <f>VLOOKUP($A5*100+E$3,Control!$A$13:$L$996,Control!$L$11)</f>
        <v>7456.3681640625</v>
      </c>
      <c r="F5" s="33">
        <f>VLOOKUP($A5*100+F$3,Control!$A$13:$L$996,Control!$L$11)</f>
        <v>26867.10546875</v>
      </c>
      <c r="G5" s="33">
        <f>VLOOKUP($A5*100+G$3,Control!$A$13:$L$996,Control!$L$11)</f>
        <v>14262.7685546875</v>
      </c>
      <c r="H5" s="33">
        <f>VLOOKUP($A5*100+H$3,Control!$A$13:$L$996,Control!$L$11)</f>
        <v>16750.548828125</v>
      </c>
      <c r="I5" s="33">
        <f>VLOOKUP($A5*100+I$3,Control!$A$13:$L$996,Control!$L$11)</f>
        <v>41651.0078125</v>
      </c>
      <c r="J5" s="33">
        <f>VLOOKUP($A5*100+J$3,Control!$A$13:$L$996,Control!$L$11)</f>
        <v>26052.84765625</v>
      </c>
      <c r="K5" s="33">
        <f>VLOOKUP($A5*100+K$3,Control!$A$13:$L$996,Control!$L$11)</f>
        <v>0</v>
      </c>
      <c r="L5" s="33">
        <f>VLOOKUP($A5*100+L$3,Control!$A$13:$L$996,Control!$L$11)</f>
        <v>0</v>
      </c>
      <c r="M5" s="33">
        <f>VLOOKUP($A5*100+M$3,Control!$A$13:$L$996,Control!$L$11)</f>
        <v>0</v>
      </c>
    </row>
    <row r="6" spans="1:13">
      <c r="A6" s="17">
        <v>1923</v>
      </c>
      <c r="B6" s="33">
        <f>VLOOKUP($A6*100+B$3,Control!$A$13:$L$996,Control!$L$11)</f>
        <v>0</v>
      </c>
      <c r="C6" s="33">
        <f>VLOOKUP($A6*100+C$3,Control!$A$13:$L$996,Control!$L$11)</f>
        <v>0</v>
      </c>
      <c r="D6" s="33">
        <f>VLOOKUP($A6*100+D$3,Control!$A$13:$L$996,Control!$L$11)</f>
        <v>25623.205078125</v>
      </c>
      <c r="E6" s="33">
        <f>VLOOKUP($A6*100+E$3,Control!$A$13:$L$996,Control!$L$11)</f>
        <v>24287.810546875</v>
      </c>
      <c r="F6" s="33">
        <f>VLOOKUP($A6*100+F$3,Control!$A$13:$L$996,Control!$L$11)</f>
        <v>0</v>
      </c>
      <c r="G6" s="33">
        <f>VLOOKUP($A6*100+G$3,Control!$A$13:$L$996,Control!$L$11)</f>
        <v>1402.9097900390625</v>
      </c>
      <c r="H6" s="33">
        <f>VLOOKUP($A6*100+H$3,Control!$A$13:$L$996,Control!$L$11)</f>
        <v>19140.92919921875</v>
      </c>
      <c r="I6" s="33">
        <f>VLOOKUP($A6*100+I$3,Control!$A$13:$L$996,Control!$L$11)</f>
        <v>10514.3212890625</v>
      </c>
      <c r="J6" s="33">
        <f>VLOOKUP($A6*100+J$3,Control!$A$13:$L$996,Control!$L$11)</f>
        <v>2448.44384765625</v>
      </c>
      <c r="K6" s="33">
        <f>VLOOKUP($A6*100+K$3,Control!$A$13:$L$996,Control!$L$11)</f>
        <v>3.0213267803192139</v>
      </c>
      <c r="L6" s="33">
        <f>VLOOKUP($A6*100+L$3,Control!$A$13:$L$996,Control!$L$11)</f>
        <v>21.770828247070313</v>
      </c>
      <c r="M6" s="33">
        <f>VLOOKUP($A6*100+M$3,Control!$A$13:$L$996,Control!$L$11)</f>
        <v>1257.539306640625</v>
      </c>
    </row>
    <row r="7" spans="1:13">
      <c r="A7" s="17">
        <v>1924</v>
      </c>
      <c r="B7" s="33">
        <f>VLOOKUP($A7*100+B$3,Control!$A$13:$L$996,Control!$L$11)</f>
        <v>0</v>
      </c>
      <c r="C7" s="33">
        <f>VLOOKUP($A7*100+C$3,Control!$A$13:$L$996,Control!$L$11)</f>
        <v>5.8834776282310486E-2</v>
      </c>
      <c r="D7" s="33">
        <f>VLOOKUP($A7*100+D$3,Control!$A$13:$L$996,Control!$L$11)</f>
        <v>1.0357495546340942</v>
      </c>
      <c r="E7" s="33">
        <f>VLOOKUP($A7*100+E$3,Control!$A$13:$L$996,Control!$L$11)</f>
        <v>2.4619140625</v>
      </c>
      <c r="F7" s="33">
        <f>VLOOKUP($A7*100+F$3,Control!$A$13:$L$996,Control!$L$11)</f>
        <v>7904.05078125</v>
      </c>
      <c r="G7" s="33">
        <f>VLOOKUP($A7*100+G$3,Control!$A$13:$L$996,Control!$L$11)</f>
        <v>0.12122882157564163</v>
      </c>
      <c r="H7" s="33">
        <f>VLOOKUP($A7*100+H$3,Control!$A$13:$L$996,Control!$L$11)</f>
        <v>23.734209060668945</v>
      </c>
      <c r="I7" s="33">
        <f>VLOOKUP($A7*100+I$3,Control!$A$13:$L$996,Control!$L$11)</f>
        <v>570.43963623046875</v>
      </c>
      <c r="J7" s="33">
        <f>VLOOKUP($A7*100+J$3,Control!$A$13:$L$996,Control!$L$11)</f>
        <v>147.7166748046875</v>
      </c>
      <c r="K7" s="33">
        <f>VLOOKUP($A7*100+K$3,Control!$A$13:$L$996,Control!$L$11)</f>
        <v>2.13623046875E-4</v>
      </c>
      <c r="L7" s="33">
        <f>VLOOKUP($A7*100+L$3,Control!$A$13:$L$996,Control!$L$11)</f>
        <v>8.392333984375E-5</v>
      </c>
      <c r="M7" s="33">
        <f>VLOOKUP($A7*100+M$3,Control!$A$13:$L$996,Control!$L$11)</f>
        <v>11.570393562316895</v>
      </c>
    </row>
    <row r="8" spans="1:13">
      <c r="A8" s="17">
        <v>1925</v>
      </c>
      <c r="B8" s="33">
        <f>VLOOKUP($A8*100+B$3,Control!$A$13:$L$996,Control!$L$11)</f>
        <v>1.220703125E-4</v>
      </c>
      <c r="C8" s="33">
        <f>VLOOKUP($A8*100+C$3,Control!$A$13:$L$996,Control!$L$11)</f>
        <v>0</v>
      </c>
      <c r="D8" s="33">
        <f>VLOOKUP($A8*100+D$3,Control!$A$13:$L$996,Control!$L$11)</f>
        <v>2.44140625E-4</v>
      </c>
      <c r="E8" s="33">
        <f>VLOOKUP($A8*100+E$3,Control!$A$13:$L$996,Control!$L$11)</f>
        <v>2968.4443359375</v>
      </c>
      <c r="F8" s="33">
        <f>VLOOKUP($A8*100+F$3,Control!$A$13:$L$996,Control!$L$11)</f>
        <v>46843.7822265625</v>
      </c>
      <c r="G8" s="33">
        <f>VLOOKUP($A8*100+G$3,Control!$A$13:$L$996,Control!$L$11)</f>
        <v>0</v>
      </c>
      <c r="H8" s="33">
        <f>VLOOKUP($A8*100+H$3,Control!$A$13:$L$996,Control!$L$11)</f>
        <v>20441.658203125</v>
      </c>
      <c r="I8" s="33">
        <f>VLOOKUP($A8*100+I$3,Control!$A$13:$L$996,Control!$L$11)</f>
        <v>9367.408203125</v>
      </c>
      <c r="J8" s="33">
        <f>VLOOKUP($A8*100+J$3,Control!$A$13:$L$996,Control!$L$11)</f>
        <v>59.575893871713561</v>
      </c>
      <c r="K8" s="33">
        <f>VLOOKUP($A8*100+K$3,Control!$A$13:$L$996,Control!$L$11)</f>
        <v>71.765594482421875</v>
      </c>
      <c r="L8" s="33">
        <f>VLOOKUP($A8*100+L$3,Control!$A$13:$L$996,Control!$L$11)</f>
        <v>0</v>
      </c>
      <c r="M8" s="33">
        <f>VLOOKUP($A8*100+M$3,Control!$A$13:$L$996,Control!$L$11)</f>
        <v>12.61268075109183</v>
      </c>
    </row>
    <row r="9" spans="1:13">
      <c r="A9" s="17">
        <v>1926</v>
      </c>
      <c r="B9" s="33">
        <f>VLOOKUP($A9*100+B$3,Control!$A$13:$L$996,Control!$L$11)</f>
        <v>0</v>
      </c>
      <c r="C9" s="33">
        <f>VLOOKUP($A9*100+C$3,Control!$A$13:$L$996,Control!$L$11)</f>
        <v>0</v>
      </c>
      <c r="D9" s="33">
        <f>VLOOKUP($A9*100+D$3,Control!$A$13:$L$996,Control!$L$11)</f>
        <v>0</v>
      </c>
      <c r="E9" s="33">
        <f>VLOOKUP($A9*100+E$3,Control!$A$13:$L$996,Control!$L$11)</f>
        <v>14077.48046875</v>
      </c>
      <c r="F9" s="33">
        <f>VLOOKUP($A9*100+F$3,Control!$A$13:$L$996,Control!$L$11)</f>
        <v>43044.014812151981</v>
      </c>
      <c r="G9" s="33">
        <f>VLOOKUP($A9*100+G$3,Control!$A$13:$L$996,Control!$L$11)</f>
        <v>0</v>
      </c>
      <c r="H9" s="33">
        <f>VLOOKUP($A9*100+H$3,Control!$A$13:$L$996,Control!$L$11)</f>
        <v>20496.326171875</v>
      </c>
      <c r="I9" s="33">
        <f>VLOOKUP($A9*100+I$3,Control!$A$13:$L$996,Control!$L$11)</f>
        <v>1371.4691162109375</v>
      </c>
      <c r="J9" s="33">
        <f>VLOOKUP($A9*100+J$3,Control!$A$13:$L$996,Control!$L$11)</f>
        <v>59.128692626953125</v>
      </c>
      <c r="K9" s="33">
        <f>VLOOKUP($A9*100+K$3,Control!$A$13:$L$996,Control!$L$11)</f>
        <v>71.532974243164063</v>
      </c>
      <c r="L9" s="33">
        <f>VLOOKUP($A9*100+L$3,Control!$A$13:$L$996,Control!$L$11)</f>
        <v>5.2001953125E-2</v>
      </c>
      <c r="M9" s="33">
        <f>VLOOKUP($A9*100+M$3,Control!$A$13:$L$996,Control!$L$11)</f>
        <v>0</v>
      </c>
    </row>
    <row r="10" spans="1:13">
      <c r="A10" s="17">
        <v>1927</v>
      </c>
      <c r="B10" s="33">
        <f>VLOOKUP($A10*100+B$3,Control!$A$13:$L$996,Control!$L$11)</f>
        <v>0</v>
      </c>
      <c r="C10" s="33">
        <f>VLOOKUP($A10*100+C$3,Control!$A$13:$L$996,Control!$L$11)</f>
        <v>10638.33497554834</v>
      </c>
      <c r="D10" s="33">
        <f>VLOOKUP($A10*100+D$3,Control!$A$13:$L$996,Control!$L$11)</f>
        <v>7667.2216796875</v>
      </c>
      <c r="E10" s="33">
        <f>VLOOKUP($A10*100+E$3,Control!$A$13:$L$996,Control!$L$11)</f>
        <v>26633.791015625</v>
      </c>
      <c r="F10" s="33">
        <f>VLOOKUP($A10*100+F$3,Control!$A$13:$L$996,Control!$L$11)</f>
        <v>111358.24826918752</v>
      </c>
      <c r="G10" s="33">
        <f>VLOOKUP($A10*100+G$3,Control!$A$13:$L$996,Control!$L$11)</f>
        <v>29354.306640625</v>
      </c>
      <c r="H10" s="33">
        <f>VLOOKUP($A10*100+H$3,Control!$A$13:$L$996,Control!$L$11)</f>
        <v>38701.875</v>
      </c>
      <c r="I10" s="33">
        <f>VLOOKUP($A10*100+I$3,Control!$A$13:$L$996,Control!$L$11)</f>
        <v>18736.138671875</v>
      </c>
      <c r="J10" s="33">
        <f>VLOOKUP($A10*100+J$3,Control!$A$13:$L$996,Control!$L$11)</f>
        <v>9364.0012755394182</v>
      </c>
      <c r="K10" s="33">
        <f>VLOOKUP($A10*100+K$3,Control!$A$13:$L$996,Control!$L$11)</f>
        <v>0</v>
      </c>
      <c r="L10" s="33">
        <f>VLOOKUP($A10*100+L$3,Control!$A$13:$L$996,Control!$L$11)</f>
        <v>0</v>
      </c>
      <c r="M10" s="33">
        <f>VLOOKUP($A10*100+M$3,Control!$A$13:$L$996,Control!$L$11)</f>
        <v>5.4631567001342773</v>
      </c>
    </row>
    <row r="11" spans="1:13">
      <c r="A11" s="17">
        <v>1928</v>
      </c>
      <c r="B11" s="33">
        <f>VLOOKUP($A11*100+B$3,Control!$A$13:$L$996,Control!$L$11)</f>
        <v>0</v>
      </c>
      <c r="C11" s="33">
        <f>VLOOKUP($A11*100+C$3,Control!$A$13:$L$996,Control!$L$11)</f>
        <v>0</v>
      </c>
      <c r="D11" s="33">
        <f>VLOOKUP($A11*100+D$3,Control!$A$13:$L$996,Control!$L$11)</f>
        <v>7.5120195106137544E-4</v>
      </c>
      <c r="E11" s="33">
        <f>VLOOKUP($A11*100+E$3,Control!$A$13:$L$996,Control!$L$11)</f>
        <v>13935.296875</v>
      </c>
      <c r="F11" s="33">
        <f>VLOOKUP($A11*100+F$3,Control!$A$13:$L$996,Control!$L$11)</f>
        <v>13960.404296875</v>
      </c>
      <c r="G11" s="33">
        <f>VLOOKUP($A11*100+G$3,Control!$A$13:$L$996,Control!$L$11)</f>
        <v>77449.296875</v>
      </c>
      <c r="H11" s="33">
        <f>VLOOKUP($A11*100+H$3,Control!$A$13:$L$996,Control!$L$11)</f>
        <v>12017.884765625</v>
      </c>
      <c r="I11" s="33">
        <f>VLOOKUP($A11*100+I$3,Control!$A$13:$L$996,Control!$L$11)</f>
        <v>6521.20654296875</v>
      </c>
      <c r="J11" s="33">
        <f>VLOOKUP($A11*100+J$3,Control!$A$13:$L$996,Control!$L$11)</f>
        <v>11.453824043273926</v>
      </c>
      <c r="K11" s="33">
        <f>VLOOKUP($A11*100+K$3,Control!$A$13:$L$996,Control!$L$11)</f>
        <v>-4.8828125E-4</v>
      </c>
      <c r="L11" s="33">
        <f>VLOOKUP($A11*100+L$3,Control!$A$13:$L$996,Control!$L$11)</f>
        <v>39.52203369140625</v>
      </c>
      <c r="M11" s="33">
        <f>VLOOKUP($A11*100+M$3,Control!$A$13:$L$996,Control!$L$11)</f>
        <v>0</v>
      </c>
    </row>
    <row r="12" spans="1:13">
      <c r="A12" s="17">
        <v>1929</v>
      </c>
      <c r="B12" s="33">
        <f>VLOOKUP($A12*100+B$3,Control!$A$13:$L$996,Control!$L$11)</f>
        <v>0</v>
      </c>
      <c r="C12" s="33">
        <f>VLOOKUP($A12*100+C$3,Control!$A$13:$L$996,Control!$L$11)</f>
        <v>0</v>
      </c>
      <c r="D12" s="33">
        <f>VLOOKUP($A12*100+D$3,Control!$A$13:$L$996,Control!$L$11)</f>
        <v>0</v>
      </c>
      <c r="E12" s="33">
        <f>VLOOKUP($A12*100+E$3,Control!$A$13:$L$996,Control!$L$11)</f>
        <v>4120.9384765625</v>
      </c>
      <c r="F12" s="33">
        <f>VLOOKUP($A12*100+F$3,Control!$A$13:$L$996,Control!$L$11)</f>
        <v>5631.8056640625</v>
      </c>
      <c r="G12" s="33">
        <f>VLOOKUP($A12*100+G$3,Control!$A$13:$L$996,Control!$L$11)</f>
        <v>0</v>
      </c>
      <c r="H12" s="33">
        <f>VLOOKUP($A12*100+H$3,Control!$A$13:$L$996,Control!$L$11)</f>
        <v>41.951007843017578</v>
      </c>
      <c r="I12" s="33">
        <f>VLOOKUP($A12*100+I$3,Control!$A$13:$L$996,Control!$L$11)</f>
        <v>194.71366882324219</v>
      </c>
      <c r="J12" s="33">
        <f>VLOOKUP($A12*100+J$3,Control!$A$13:$L$996,Control!$L$11)</f>
        <v>29.693168640136719</v>
      </c>
      <c r="K12" s="33">
        <f>VLOOKUP($A12*100+K$3,Control!$A$13:$L$996,Control!$L$11)</f>
        <v>125.24071502685547</v>
      </c>
      <c r="L12" s="33">
        <f>VLOOKUP($A12*100+L$3,Control!$A$13:$L$996,Control!$L$11)</f>
        <v>5.340576171875E-5</v>
      </c>
      <c r="M12" s="33">
        <f>VLOOKUP($A12*100+M$3,Control!$A$13:$L$996,Control!$L$11)</f>
        <v>40.857460021972656</v>
      </c>
    </row>
    <row r="13" spans="1:13">
      <c r="A13" s="17">
        <v>1930</v>
      </c>
      <c r="B13" s="33">
        <f>VLOOKUP($A13*100+B$3,Control!$A$13:$L$996,Control!$L$11)</f>
        <v>0</v>
      </c>
      <c r="C13" s="33">
        <f>VLOOKUP($A13*100+C$3,Control!$A$13:$L$996,Control!$L$11)</f>
        <v>-4.57763671875E-5</v>
      </c>
      <c r="D13" s="33">
        <f>VLOOKUP($A13*100+D$3,Control!$A$13:$L$996,Control!$L$11)</f>
        <v>4614.376953125</v>
      </c>
      <c r="E13" s="33">
        <f>VLOOKUP($A13*100+E$3,Control!$A$13:$L$996,Control!$L$11)</f>
        <v>15304.8173828125</v>
      </c>
      <c r="F13" s="33">
        <f>VLOOKUP($A13*100+F$3,Control!$A$13:$L$996,Control!$L$11)</f>
        <v>6854.233442071536</v>
      </c>
      <c r="G13" s="33">
        <f>VLOOKUP($A13*100+G$3,Control!$A$13:$L$996,Control!$L$11)</f>
        <v>19609.314453125</v>
      </c>
      <c r="H13" s="33">
        <f>VLOOKUP($A13*100+H$3,Control!$A$13:$L$996,Control!$L$11)</f>
        <v>3923.20947265625</v>
      </c>
      <c r="I13" s="33">
        <f>VLOOKUP($A13*100+I$3,Control!$A$13:$L$996,Control!$L$11)</f>
        <v>581.5814208984375</v>
      </c>
      <c r="J13" s="33">
        <f>VLOOKUP($A13*100+J$3,Control!$A$13:$L$996,Control!$L$11)</f>
        <v>53.878414154052734</v>
      </c>
      <c r="K13" s="33">
        <f>VLOOKUP($A13*100+K$3,Control!$A$13:$L$996,Control!$L$11)</f>
        <v>102.89791870117187</v>
      </c>
      <c r="L13" s="33">
        <f>VLOOKUP($A13*100+L$3,Control!$A$13:$L$996,Control!$L$11)</f>
        <v>4.095458984375E-2</v>
      </c>
      <c r="M13" s="33">
        <f>VLOOKUP($A13*100+M$3,Control!$A$13:$L$996,Control!$L$11)</f>
        <v>-7.5120194924238604E-4</v>
      </c>
    </row>
    <row r="14" spans="1:13">
      <c r="A14" s="17">
        <v>1931</v>
      </c>
      <c r="B14" s="33">
        <f>VLOOKUP($A14*100+B$3,Control!$A$13:$L$996,Control!$L$11)</f>
        <v>1.0785033702850342</v>
      </c>
      <c r="C14" s="33">
        <f>VLOOKUP($A14*100+C$3,Control!$A$13:$L$996,Control!$L$11)</f>
        <v>0</v>
      </c>
      <c r="D14" s="33">
        <f>VLOOKUP($A14*100+D$3,Control!$A$13:$L$996,Control!$L$11)</f>
        <v>0</v>
      </c>
      <c r="E14" s="33">
        <f>VLOOKUP($A14*100+E$3,Control!$A$13:$L$996,Control!$L$11)</f>
        <v>0</v>
      </c>
      <c r="F14" s="33">
        <f>VLOOKUP($A14*100+F$3,Control!$A$13:$L$996,Control!$L$11)</f>
        <v>0</v>
      </c>
      <c r="G14" s="33">
        <f>VLOOKUP($A14*100+G$3,Control!$A$13:$L$996,Control!$L$11)</f>
        <v>0</v>
      </c>
      <c r="H14" s="33">
        <f>VLOOKUP($A14*100+H$3,Control!$A$13:$L$996,Control!$L$11)</f>
        <v>52.247756958007813</v>
      </c>
      <c r="I14" s="33">
        <f>VLOOKUP($A14*100+I$3,Control!$A$13:$L$996,Control!$L$11)</f>
        <v>1079.9388427734375</v>
      </c>
      <c r="J14" s="33">
        <f>VLOOKUP($A14*100+J$3,Control!$A$13:$L$996,Control!$L$11)</f>
        <v>40.336971282958984</v>
      </c>
      <c r="K14" s="33">
        <f>VLOOKUP($A14*100+K$3,Control!$A$13:$L$996,Control!$L$11)</f>
        <v>79.478981018066406</v>
      </c>
      <c r="L14" s="33">
        <f>VLOOKUP($A14*100+L$3,Control!$A$13:$L$996,Control!$L$11)</f>
        <v>19.56890869140625</v>
      </c>
      <c r="M14" s="33">
        <f>VLOOKUP($A14*100+M$3,Control!$A$13:$L$996,Control!$L$11)</f>
        <v>11.666196823120117</v>
      </c>
    </row>
    <row r="15" spans="1:13">
      <c r="A15" s="17">
        <v>1932</v>
      </c>
      <c r="B15" s="33">
        <f>VLOOKUP($A15*100+B$3,Control!$A$13:$L$996,Control!$L$11)</f>
        <v>0</v>
      </c>
      <c r="C15" s="33">
        <f>VLOOKUP($A15*100+C$3,Control!$A$13:$L$996,Control!$L$11)</f>
        <v>3.814697265625E-6</v>
      </c>
      <c r="D15" s="33">
        <f>VLOOKUP($A15*100+D$3,Control!$A$13:$L$996,Control!$L$11)</f>
        <v>10259.787034980593</v>
      </c>
      <c r="E15" s="33">
        <f>VLOOKUP($A15*100+E$3,Control!$A$13:$L$996,Control!$L$11)</f>
        <v>11646.6806640625</v>
      </c>
      <c r="F15" s="33">
        <f>VLOOKUP($A15*100+F$3,Control!$A$13:$L$996,Control!$L$11)</f>
        <v>1964.5765049153451</v>
      </c>
      <c r="G15" s="33">
        <f>VLOOKUP($A15*100+G$3,Control!$A$13:$L$996,Control!$L$11)</f>
        <v>0</v>
      </c>
      <c r="H15" s="33">
        <f>VLOOKUP($A15*100+H$3,Control!$A$13:$L$996,Control!$L$11)</f>
        <v>869.73388671875</v>
      </c>
      <c r="I15" s="33">
        <f>VLOOKUP($A15*100+I$3,Control!$A$13:$L$996,Control!$L$11)</f>
        <v>4972.3251953125</v>
      </c>
      <c r="J15" s="33">
        <f>VLOOKUP($A15*100+J$3,Control!$A$13:$L$996,Control!$L$11)</f>
        <v>677.15008544921875</v>
      </c>
      <c r="K15" s="33">
        <f>VLOOKUP($A15*100+K$3,Control!$A$13:$L$996,Control!$L$11)</f>
        <v>62.611625671386719</v>
      </c>
      <c r="L15" s="33">
        <f>VLOOKUP($A15*100+L$3,Control!$A$13:$L$996,Control!$L$11)</f>
        <v>100.29107666015625</v>
      </c>
      <c r="M15" s="33">
        <f>VLOOKUP($A15*100+M$3,Control!$A$13:$L$996,Control!$L$11)</f>
        <v>30.200714111328125</v>
      </c>
    </row>
    <row r="16" spans="1:13">
      <c r="A16" s="17">
        <v>1933</v>
      </c>
      <c r="B16" s="33">
        <f>VLOOKUP($A16*100+B$3,Control!$A$13:$L$996,Control!$L$11)</f>
        <v>3.3546142578125</v>
      </c>
      <c r="C16" s="33">
        <f>VLOOKUP($A16*100+C$3,Control!$A$13:$L$996,Control!$L$11)</f>
        <v>0</v>
      </c>
      <c r="D16" s="33">
        <f>VLOOKUP($A16*100+D$3,Control!$A$13:$L$996,Control!$L$11)</f>
        <v>0</v>
      </c>
      <c r="E16" s="33">
        <f>VLOOKUP($A16*100+E$3,Control!$A$13:$L$996,Control!$L$11)</f>
        <v>3198.787109375</v>
      </c>
      <c r="F16" s="33">
        <f>VLOOKUP($A16*100+F$3,Control!$A$13:$L$996,Control!$L$11)</f>
        <v>0</v>
      </c>
      <c r="G16" s="33">
        <f>VLOOKUP($A16*100+G$3,Control!$A$13:$L$996,Control!$L$11)</f>
        <v>2275.989990234375</v>
      </c>
      <c r="H16" s="33">
        <f>VLOOKUP($A16*100+H$3,Control!$A$13:$L$996,Control!$L$11)</f>
        <v>90.591537475585937</v>
      </c>
      <c r="I16" s="33">
        <f>VLOOKUP($A16*100+I$3,Control!$A$13:$L$996,Control!$L$11)</f>
        <v>82.452262878417969</v>
      </c>
      <c r="J16" s="33">
        <f>VLOOKUP($A16*100+J$3,Control!$A$13:$L$996,Control!$L$11)</f>
        <v>99.678955078125</v>
      </c>
      <c r="K16" s="33">
        <f>VLOOKUP($A16*100+K$3,Control!$A$13:$L$996,Control!$L$11)</f>
        <v>87.845916748046875</v>
      </c>
      <c r="L16" s="33">
        <f>VLOOKUP($A16*100+L$3,Control!$A$13:$L$996,Control!$L$11)</f>
        <v>71.9527587890625</v>
      </c>
      <c r="M16" s="33">
        <f>VLOOKUP($A16*100+M$3,Control!$A$13:$L$996,Control!$L$11)</f>
        <v>49.700748443603516</v>
      </c>
    </row>
    <row r="17" spans="1:13">
      <c r="A17" s="17">
        <v>1934</v>
      </c>
      <c r="B17" s="33">
        <f>VLOOKUP($A17*100+B$3,Control!$A$13:$L$996,Control!$L$11)</f>
        <v>0</v>
      </c>
      <c r="C17" s="33">
        <f>VLOOKUP($A17*100+C$3,Control!$A$13:$L$996,Control!$L$11)</f>
        <v>70.813812255859375</v>
      </c>
      <c r="D17" s="33">
        <f>VLOOKUP($A17*100+D$3,Control!$A$13:$L$996,Control!$L$11)</f>
        <v>4.8828125E-4</v>
      </c>
      <c r="E17" s="33">
        <f>VLOOKUP($A17*100+E$3,Control!$A$13:$L$996,Control!$L$11)</f>
        <v>7629.6240234375</v>
      </c>
      <c r="F17" s="33">
        <f>VLOOKUP($A17*100+F$3,Control!$A$13:$L$996,Control!$L$11)</f>
        <v>2020.499755859375</v>
      </c>
      <c r="G17" s="33">
        <f>VLOOKUP($A17*100+G$3,Control!$A$13:$L$996,Control!$L$11)</f>
        <v>0</v>
      </c>
      <c r="H17" s="33">
        <f>VLOOKUP($A17*100+H$3,Control!$A$13:$L$996,Control!$L$11)</f>
        <v>0</v>
      </c>
      <c r="I17" s="33">
        <f>VLOOKUP($A17*100+I$3,Control!$A$13:$L$996,Control!$L$11)</f>
        <v>74.717964172363281</v>
      </c>
      <c r="J17" s="33">
        <f>VLOOKUP($A17*100+J$3,Control!$A$13:$L$996,Control!$L$11)</f>
        <v>292.20230102539062</v>
      </c>
      <c r="K17" s="33">
        <f>VLOOKUP($A17*100+K$3,Control!$A$13:$L$996,Control!$L$11)</f>
        <v>11.41828727722168</v>
      </c>
      <c r="L17" s="33">
        <f>VLOOKUP($A17*100+L$3,Control!$A$13:$L$996,Control!$L$11)</f>
        <v>6.103515625E-5</v>
      </c>
      <c r="M17" s="33">
        <f>VLOOKUP($A17*100+M$3,Control!$A$13:$L$996,Control!$L$11)</f>
        <v>0</v>
      </c>
    </row>
    <row r="18" spans="1:13">
      <c r="A18" s="17">
        <v>1935</v>
      </c>
      <c r="B18" s="33">
        <f>VLOOKUP($A18*100+B$3,Control!$A$13:$L$996,Control!$L$11)</f>
        <v>0</v>
      </c>
      <c r="C18" s="33">
        <f>VLOOKUP($A18*100+C$3,Control!$A$13:$L$996,Control!$L$11)</f>
        <v>9.918212890625E-5</v>
      </c>
      <c r="D18" s="33">
        <f>VLOOKUP($A18*100+D$3,Control!$A$13:$L$996,Control!$L$11)</f>
        <v>-4.8828125E-4</v>
      </c>
      <c r="E18" s="33">
        <f>VLOOKUP($A18*100+E$3,Control!$A$13:$L$996,Control!$L$11)</f>
        <v>23186.381559606023</v>
      </c>
      <c r="F18" s="33">
        <f>VLOOKUP($A18*100+F$3,Control!$A$13:$L$996,Control!$L$11)</f>
        <v>0</v>
      </c>
      <c r="G18" s="33">
        <f>VLOOKUP($A18*100+G$3,Control!$A$13:$L$996,Control!$L$11)</f>
        <v>15350.1455078125</v>
      </c>
      <c r="H18" s="33">
        <f>VLOOKUP($A18*100+H$3,Control!$A$13:$L$996,Control!$L$11)</f>
        <v>39478.62109375</v>
      </c>
      <c r="I18" s="33">
        <f>VLOOKUP($A18*100+I$3,Control!$A$13:$L$996,Control!$L$11)</f>
        <v>7129.65869140625</v>
      </c>
      <c r="J18" s="33">
        <f>VLOOKUP($A18*100+J$3,Control!$A$13:$L$996,Control!$L$11)</f>
        <v>103.18505096435547</v>
      </c>
      <c r="K18" s="33">
        <f>VLOOKUP($A18*100+K$3,Control!$A$13:$L$996,Control!$L$11)</f>
        <v>126.76121520996094</v>
      </c>
      <c r="L18" s="33">
        <f>VLOOKUP($A18*100+L$3,Control!$A$13:$L$996,Control!$L$11)</f>
        <v>77.385986328125</v>
      </c>
      <c r="M18" s="33">
        <f>VLOOKUP($A18*100+M$3,Control!$A$13:$L$996,Control!$L$11)</f>
        <v>68.160514831542969</v>
      </c>
    </row>
    <row r="19" spans="1:13">
      <c r="A19" s="17">
        <v>1936</v>
      </c>
      <c r="B19" s="33">
        <f>VLOOKUP($A19*100+B$3,Control!$A$13:$L$996,Control!$L$11)</f>
        <v>0</v>
      </c>
      <c r="C19" s="33">
        <f>VLOOKUP($A19*100+C$3,Control!$A$13:$L$996,Control!$L$11)</f>
        <v>0</v>
      </c>
      <c r="D19" s="33">
        <f>VLOOKUP($A19*100+D$3,Control!$A$13:$L$996,Control!$L$11)</f>
        <v>93.948455810546875</v>
      </c>
      <c r="E19" s="33">
        <f>VLOOKUP($A19*100+E$3,Control!$A$13:$L$996,Control!$L$11)</f>
        <v>26664.978515625</v>
      </c>
      <c r="F19" s="33">
        <f>VLOOKUP($A19*100+F$3,Control!$A$13:$L$996,Control!$L$11)</f>
        <v>62128.561325900242</v>
      </c>
      <c r="G19" s="33">
        <f>VLOOKUP($A19*100+G$3,Control!$A$13:$L$996,Control!$L$11)</f>
        <v>8856.5966796875</v>
      </c>
      <c r="H19" s="33">
        <f>VLOOKUP($A19*100+H$3,Control!$A$13:$L$996,Control!$L$11)</f>
        <v>22573.345703125</v>
      </c>
      <c r="I19" s="33">
        <f>VLOOKUP($A19*100+I$3,Control!$A$13:$L$996,Control!$L$11)</f>
        <v>10284.876953125</v>
      </c>
      <c r="J19" s="33">
        <f>VLOOKUP($A19*100+J$3,Control!$A$13:$L$996,Control!$L$11)</f>
        <v>2317.6995372380443</v>
      </c>
      <c r="K19" s="33">
        <f>VLOOKUP($A19*100+K$3,Control!$A$13:$L$996,Control!$L$11)</f>
        <v>7.983698844909668</v>
      </c>
      <c r="L19" s="33">
        <f>VLOOKUP($A19*100+L$3,Control!$A$13:$L$996,Control!$L$11)</f>
        <v>28.925777435302734</v>
      </c>
      <c r="M19" s="33">
        <f>VLOOKUP($A19*100+M$3,Control!$A$13:$L$996,Control!$L$11)</f>
        <v>4.8685398420384445</v>
      </c>
    </row>
    <row r="20" spans="1:13">
      <c r="A20" s="17">
        <v>1937</v>
      </c>
      <c r="B20" s="33">
        <f>VLOOKUP($A20*100+B$3,Control!$A$13:$L$996,Control!$L$11)</f>
        <v>-7.5120194742339663E-4</v>
      </c>
      <c r="C20" s="33">
        <f>VLOOKUP($A20*100+C$3,Control!$A$13:$L$996,Control!$L$11)</f>
        <v>0</v>
      </c>
      <c r="D20" s="33">
        <f>VLOOKUP($A20*100+D$3,Control!$A$13:$L$996,Control!$L$11)</f>
        <v>0</v>
      </c>
      <c r="E20" s="33">
        <f>VLOOKUP($A20*100+E$3,Control!$A$13:$L$996,Control!$L$11)</f>
        <v>5173.7727258305458</v>
      </c>
      <c r="F20" s="33">
        <f>VLOOKUP($A20*100+F$3,Control!$A$13:$L$996,Control!$L$11)</f>
        <v>31903.636912866084</v>
      </c>
      <c r="G20" s="33">
        <f>VLOOKUP($A20*100+G$3,Control!$A$13:$L$996,Control!$L$11)</f>
        <v>38490.458942318968</v>
      </c>
      <c r="H20" s="33">
        <f>VLOOKUP($A20*100+H$3,Control!$A$13:$L$996,Control!$L$11)</f>
        <v>12543.212890625</v>
      </c>
      <c r="I20" s="33">
        <f>VLOOKUP($A20*100+I$3,Control!$A$13:$L$996,Control!$L$11)</f>
        <v>13263.896484375</v>
      </c>
      <c r="J20" s="33">
        <f>VLOOKUP($A20*100+J$3,Control!$A$13:$L$996,Control!$L$11)</f>
        <v>0</v>
      </c>
      <c r="K20" s="33">
        <f>VLOOKUP($A20*100+K$3,Control!$A$13:$L$996,Control!$L$11)</f>
        <v>77.66387939453125</v>
      </c>
      <c r="L20" s="33">
        <f>VLOOKUP($A20*100+L$3,Control!$A$13:$L$996,Control!$L$11)</f>
        <v>105.49630737304687</v>
      </c>
      <c r="M20" s="33">
        <f>VLOOKUP($A20*100+M$3,Control!$A$13:$L$996,Control!$L$11)</f>
        <v>-7.5120195106137544E-4</v>
      </c>
    </row>
    <row r="21" spans="1:13">
      <c r="A21" s="17">
        <v>1938</v>
      </c>
      <c r="B21" s="33">
        <f>VLOOKUP($A21*100+B$3,Control!$A$13:$L$996,Control!$L$11)</f>
        <v>4.1899817006196827E-5</v>
      </c>
      <c r="C21" s="33">
        <f>VLOOKUP($A21*100+C$3,Control!$A$13:$L$996,Control!$L$11)</f>
        <v>11000.73388671875</v>
      </c>
      <c r="D21" s="33">
        <f>VLOOKUP($A21*100+D$3,Control!$A$13:$L$996,Control!$L$11)</f>
        <v>53866.750210496102</v>
      </c>
      <c r="E21" s="33">
        <f>VLOOKUP($A21*100+E$3,Control!$A$13:$L$996,Control!$L$11)</f>
        <v>24015.18359375</v>
      </c>
      <c r="F21" s="33">
        <f>VLOOKUP($A21*100+F$3,Control!$A$13:$L$996,Control!$L$11)</f>
        <v>132043.12009884836</v>
      </c>
      <c r="G21" s="33">
        <f>VLOOKUP($A21*100+G$3,Control!$A$13:$L$996,Control!$L$11)</f>
        <v>148512.77387402352</v>
      </c>
      <c r="H21" s="33">
        <f>VLOOKUP($A21*100+H$3,Control!$A$13:$L$996,Control!$L$11)</f>
        <v>70363.3984375</v>
      </c>
      <c r="I21" s="33">
        <f>VLOOKUP($A21*100+I$3,Control!$A$13:$L$996,Control!$L$11)</f>
        <v>51473.756456949981</v>
      </c>
      <c r="J21" s="33">
        <f>VLOOKUP($A21*100+J$3,Control!$A$13:$L$996,Control!$L$11)</f>
        <v>21729.828774074638</v>
      </c>
      <c r="K21" s="33">
        <f>VLOOKUP($A21*100+K$3,Control!$A$13:$L$996,Control!$L$11)</f>
        <v>0</v>
      </c>
      <c r="L21" s="33">
        <f>VLOOKUP($A21*100+L$3,Control!$A$13:$L$996,Control!$L$11)</f>
        <v>672.32806396484375</v>
      </c>
      <c r="M21" s="33">
        <f>VLOOKUP($A21*100+M$3,Control!$A$13:$L$996,Control!$L$11)</f>
        <v>0</v>
      </c>
    </row>
    <row r="22" spans="1:13">
      <c r="A22" s="17">
        <v>1939</v>
      </c>
      <c r="B22" s="33">
        <f>VLOOKUP($A22*100+B$3,Control!$A$13:$L$996,Control!$L$11)</f>
        <v>0</v>
      </c>
      <c r="C22" s="33">
        <f>VLOOKUP($A22*100+C$3,Control!$A$13:$L$996,Control!$L$11)</f>
        <v>0</v>
      </c>
      <c r="D22" s="33">
        <f>VLOOKUP($A22*100+D$3,Control!$A$13:$L$996,Control!$L$11)</f>
        <v>0</v>
      </c>
      <c r="E22" s="33">
        <f>VLOOKUP($A22*100+E$3,Control!$A$13:$L$996,Control!$L$11)</f>
        <v>2292.167724609375</v>
      </c>
      <c r="F22" s="33">
        <f>VLOOKUP($A22*100+F$3,Control!$A$13:$L$996,Control!$L$11)</f>
        <v>0</v>
      </c>
      <c r="G22" s="33">
        <f>VLOOKUP($A22*100+G$3,Control!$A$13:$L$996,Control!$L$11)</f>
        <v>6155.46240234375</v>
      </c>
      <c r="H22" s="33">
        <f>VLOOKUP($A22*100+H$3,Control!$A$13:$L$996,Control!$L$11)</f>
        <v>226.82513427734375</v>
      </c>
      <c r="I22" s="33">
        <f>VLOOKUP($A22*100+I$3,Control!$A$13:$L$996,Control!$L$11)</f>
        <v>837.49951171875</v>
      </c>
      <c r="J22" s="33">
        <f>VLOOKUP($A22*100+J$3,Control!$A$13:$L$996,Control!$L$11)</f>
        <v>194.753662109375</v>
      </c>
      <c r="K22" s="33">
        <f>VLOOKUP($A22*100+K$3,Control!$A$13:$L$996,Control!$L$11)</f>
        <v>0.63623046875</v>
      </c>
      <c r="L22" s="33">
        <f>VLOOKUP($A22*100+L$3,Control!$A$13:$L$996,Control!$L$11)</f>
        <v>3.814697265625E-5</v>
      </c>
      <c r="M22" s="33">
        <f>VLOOKUP($A22*100+M$3,Control!$A$13:$L$996,Control!$L$11)</f>
        <v>-7.5120194742339663E-4</v>
      </c>
    </row>
    <row r="23" spans="1:13">
      <c r="A23" s="17">
        <v>1940</v>
      </c>
      <c r="B23" s="33">
        <f>VLOOKUP($A23*100+B$3,Control!$A$13:$L$996,Control!$L$11)</f>
        <v>0</v>
      </c>
      <c r="C23" s="33">
        <f>VLOOKUP($A23*100+C$3,Control!$A$13:$L$996,Control!$L$11)</f>
        <v>0</v>
      </c>
      <c r="D23" s="33">
        <f>VLOOKUP($A23*100+D$3,Control!$A$13:$L$996,Control!$L$11)</f>
        <v>0.95360761880874634</v>
      </c>
      <c r="E23" s="33">
        <f>VLOOKUP($A23*100+E$3,Control!$A$13:$L$996,Control!$L$11)</f>
        <v>39423.604210472266</v>
      </c>
      <c r="F23" s="33">
        <f>VLOOKUP($A23*100+F$3,Control!$A$13:$L$996,Control!$L$11)</f>
        <v>41986.953840033559</v>
      </c>
      <c r="G23" s="33">
        <f>VLOOKUP($A23*100+G$3,Control!$A$13:$L$996,Control!$L$11)</f>
        <v>82795.578125</v>
      </c>
      <c r="H23" s="33">
        <f>VLOOKUP($A23*100+H$3,Control!$A$13:$L$996,Control!$L$11)</f>
        <v>30464.064453125</v>
      </c>
      <c r="I23" s="33">
        <f>VLOOKUP($A23*100+I$3,Control!$A$13:$L$996,Control!$L$11)</f>
        <v>12018.6181640625</v>
      </c>
      <c r="J23" s="33">
        <f>VLOOKUP($A23*100+J$3,Control!$A$13:$L$996,Control!$L$11)</f>
        <v>0</v>
      </c>
      <c r="K23" s="33">
        <f>VLOOKUP($A23*100+K$3,Control!$A$13:$L$996,Control!$L$11)</f>
        <v>0</v>
      </c>
      <c r="L23" s="33">
        <f>VLOOKUP($A23*100+L$3,Control!$A$13:$L$996,Control!$L$11)</f>
        <v>0</v>
      </c>
      <c r="M23" s="33">
        <f>VLOOKUP($A23*100+M$3,Control!$A$13:$L$996,Control!$L$11)</f>
        <v>0.15882880985736847</v>
      </c>
    </row>
    <row r="24" spans="1:13">
      <c r="A24" s="17">
        <v>1941</v>
      </c>
      <c r="B24" s="33">
        <f>VLOOKUP($A24*100+B$3,Control!$A$13:$L$996,Control!$L$11)</f>
        <v>0</v>
      </c>
      <c r="C24" s="33">
        <f>VLOOKUP($A24*100+C$3,Control!$A$13:$L$996,Control!$L$11)</f>
        <v>0</v>
      </c>
      <c r="D24" s="33">
        <f>VLOOKUP($A24*100+D$3,Control!$A$13:$L$996,Control!$L$11)</f>
        <v>38121.027540097879</v>
      </c>
      <c r="E24" s="33">
        <f>VLOOKUP($A24*100+E$3,Control!$A$13:$L$996,Control!$L$11)</f>
        <v>95036.100240711065</v>
      </c>
      <c r="F24" s="33">
        <f>VLOOKUP($A24*100+F$3,Control!$A$13:$L$996,Control!$L$11)</f>
        <v>98263.275947967195</v>
      </c>
      <c r="G24" s="33">
        <f>VLOOKUP($A24*100+G$3,Control!$A$13:$L$996,Control!$L$11)</f>
        <v>68871.258148316963</v>
      </c>
      <c r="H24" s="33">
        <f>VLOOKUP($A24*100+H$3,Control!$A$13:$L$996,Control!$L$11)</f>
        <v>72477.140625</v>
      </c>
      <c r="I24" s="33">
        <f>VLOOKUP($A24*100+I$3,Control!$A$13:$L$996,Control!$L$11)</f>
        <v>41369.53515625</v>
      </c>
      <c r="J24" s="33">
        <f>VLOOKUP($A24*100+J$3,Control!$A$13:$L$996,Control!$L$11)</f>
        <v>6285.7255859375</v>
      </c>
      <c r="K24" s="33">
        <f>VLOOKUP($A24*100+K$3,Control!$A$13:$L$996,Control!$L$11)</f>
        <v>0</v>
      </c>
      <c r="L24" s="33">
        <f>VLOOKUP($A24*100+L$3,Control!$A$13:$L$996,Control!$L$11)</f>
        <v>2173.476318359375</v>
      </c>
      <c r="M24" s="33">
        <f>VLOOKUP($A24*100+M$3,Control!$A$13:$L$996,Control!$L$11)</f>
        <v>0</v>
      </c>
    </row>
    <row r="25" spans="1:13">
      <c r="A25" s="17">
        <v>1942</v>
      </c>
      <c r="B25" s="33">
        <f>VLOOKUP($A25*100+B$3,Control!$A$13:$L$996,Control!$L$11)</f>
        <v>0</v>
      </c>
      <c r="C25" s="33">
        <f>VLOOKUP($A25*100+C$3,Control!$A$13:$L$996,Control!$L$11)</f>
        <v>0</v>
      </c>
      <c r="D25" s="33">
        <f>VLOOKUP($A25*100+D$3,Control!$A$13:$L$996,Control!$L$11)</f>
        <v>47725.027291408958</v>
      </c>
      <c r="E25" s="33">
        <f>VLOOKUP($A25*100+E$3,Control!$A$13:$L$996,Control!$L$11)</f>
        <v>70916.34124302282</v>
      </c>
      <c r="F25" s="33">
        <f>VLOOKUP($A25*100+F$3,Control!$A$13:$L$996,Control!$L$11)</f>
        <v>119354.046875</v>
      </c>
      <c r="G25" s="33">
        <f>VLOOKUP($A25*100+G$3,Control!$A$13:$L$996,Control!$L$11)</f>
        <v>10105.051790391575</v>
      </c>
      <c r="H25" s="33">
        <f>VLOOKUP($A25*100+H$3,Control!$A$13:$L$996,Control!$L$11)</f>
        <v>47374.92578125</v>
      </c>
      <c r="I25" s="33">
        <f>VLOOKUP($A25*100+I$3,Control!$A$13:$L$996,Control!$L$11)</f>
        <v>33186.2265625</v>
      </c>
      <c r="J25" s="33">
        <f>VLOOKUP($A25*100+J$3,Control!$A$13:$L$996,Control!$L$11)</f>
        <v>14991.7265625</v>
      </c>
      <c r="K25" s="33">
        <f>VLOOKUP($A25*100+K$3,Control!$A$13:$L$996,Control!$L$11)</f>
        <v>0</v>
      </c>
      <c r="L25" s="33">
        <f>VLOOKUP($A25*100+L$3,Control!$A$13:$L$996,Control!$L$11)</f>
        <v>389.62139892578125</v>
      </c>
      <c r="M25" s="33">
        <f>VLOOKUP($A25*100+M$3,Control!$A$13:$L$996,Control!$L$11)</f>
        <v>0</v>
      </c>
    </row>
    <row r="26" spans="1:13">
      <c r="A26" s="17">
        <v>1943</v>
      </c>
      <c r="B26" s="33">
        <f>VLOOKUP($A26*100+B$3,Control!$A$13:$L$996,Control!$L$11)</f>
        <v>0</v>
      </c>
      <c r="C26" s="33">
        <f>VLOOKUP($A26*100+C$3,Control!$A$13:$L$996,Control!$L$11)</f>
        <v>0</v>
      </c>
      <c r="D26" s="33">
        <f>VLOOKUP($A26*100+D$3,Control!$A$13:$L$996,Control!$L$11)</f>
        <v>10224.5849609375</v>
      </c>
      <c r="E26" s="33">
        <f>VLOOKUP($A26*100+E$3,Control!$A$13:$L$996,Control!$L$11)</f>
        <v>76547.933997665328</v>
      </c>
      <c r="F26" s="33">
        <f>VLOOKUP($A26*100+F$3,Control!$A$13:$L$996,Control!$L$11)</f>
        <v>36221.171096753576</v>
      </c>
      <c r="G26" s="33">
        <f>VLOOKUP($A26*100+G$3,Control!$A$13:$L$996,Control!$L$11)</f>
        <v>64321.087869935174</v>
      </c>
      <c r="H26" s="33">
        <f>VLOOKUP($A26*100+H$3,Control!$A$13:$L$996,Control!$L$11)</f>
        <v>26185.826171875</v>
      </c>
      <c r="I26" s="33">
        <f>VLOOKUP($A26*100+I$3,Control!$A$13:$L$996,Control!$L$11)</f>
        <v>12280.48046875</v>
      </c>
      <c r="J26" s="33">
        <f>VLOOKUP($A26*100+J$3,Control!$A$13:$L$996,Control!$L$11)</f>
        <v>1017.1261333929833</v>
      </c>
      <c r="K26" s="33">
        <f>VLOOKUP($A26*100+K$3,Control!$A$13:$L$996,Control!$L$11)</f>
        <v>-6.103515625E-5</v>
      </c>
      <c r="L26" s="33">
        <f>VLOOKUP($A26*100+L$3,Control!$A$13:$L$996,Control!$L$11)</f>
        <v>0</v>
      </c>
      <c r="M26" s="33">
        <f>VLOOKUP($A26*100+M$3,Control!$A$13:$L$996,Control!$L$11)</f>
        <v>0.31230390071868896</v>
      </c>
    </row>
    <row r="27" spans="1:13">
      <c r="A27" s="17">
        <v>1944</v>
      </c>
      <c r="B27" s="33">
        <f>VLOOKUP($A27*100+B$3,Control!$A$13:$L$996,Control!$L$11)</f>
        <v>0</v>
      </c>
      <c r="C27" s="33">
        <f>VLOOKUP($A27*100+C$3,Control!$A$13:$L$996,Control!$L$11)</f>
        <v>0</v>
      </c>
      <c r="D27" s="33">
        <f>VLOOKUP($A27*100+D$3,Control!$A$13:$L$996,Control!$L$11)</f>
        <v>0</v>
      </c>
      <c r="E27" s="33">
        <f>VLOOKUP($A27*100+E$3,Control!$A$13:$L$996,Control!$L$11)</f>
        <v>5869.04638671875</v>
      </c>
      <c r="F27" s="33">
        <f>VLOOKUP($A27*100+F$3,Control!$A$13:$L$996,Control!$L$11)</f>
        <v>13927.695681457935</v>
      </c>
      <c r="G27" s="33">
        <f>VLOOKUP($A27*100+G$3,Control!$A$13:$L$996,Control!$L$11)</f>
        <v>10252.3095703125</v>
      </c>
      <c r="H27" s="33">
        <f>VLOOKUP($A27*100+H$3,Control!$A$13:$L$996,Control!$L$11)</f>
        <v>4153.80224609375</v>
      </c>
      <c r="I27" s="33">
        <f>VLOOKUP($A27*100+I$3,Control!$A$13:$L$996,Control!$L$11)</f>
        <v>3435.9306640625</v>
      </c>
      <c r="J27" s="33">
        <f>VLOOKUP($A27*100+J$3,Control!$A$13:$L$996,Control!$L$11)</f>
        <v>213.88311767578125</v>
      </c>
      <c r="K27" s="33">
        <f>VLOOKUP($A27*100+K$3,Control!$A$13:$L$996,Control!$L$11)</f>
        <v>84.332962036132812</v>
      </c>
      <c r="L27" s="33">
        <f>VLOOKUP($A27*100+L$3,Control!$A$13:$L$996,Control!$L$11)</f>
        <v>3.1541748046875</v>
      </c>
      <c r="M27" s="33">
        <f>VLOOKUP($A27*100+M$3,Control!$A$13:$L$996,Control!$L$11)</f>
        <v>0</v>
      </c>
    </row>
    <row r="28" spans="1:13">
      <c r="A28" s="17">
        <v>1945</v>
      </c>
      <c r="B28" s="33">
        <f>VLOOKUP($A28*100+B$3,Control!$A$13:$L$996,Control!$L$11)</f>
        <v>0</v>
      </c>
      <c r="C28" s="33">
        <f>VLOOKUP($A28*100+C$3,Control!$A$13:$L$996,Control!$L$11)</f>
        <v>1191.0074054647375</v>
      </c>
      <c r="D28" s="33">
        <f>VLOOKUP($A28*100+D$3,Control!$A$13:$L$996,Control!$L$11)</f>
        <v>6145.93798828125</v>
      </c>
      <c r="E28" s="33">
        <f>VLOOKUP($A28*100+E$3,Control!$A$13:$L$996,Control!$L$11)</f>
        <v>3880.292236328125</v>
      </c>
      <c r="F28" s="33">
        <f>VLOOKUP($A28*100+F$3,Control!$A$13:$L$996,Control!$L$11)</f>
        <v>44679.430284713781</v>
      </c>
      <c r="G28" s="33">
        <f>VLOOKUP($A28*100+G$3,Control!$A$13:$L$996,Control!$L$11)</f>
        <v>4269.0974499344375</v>
      </c>
      <c r="H28" s="33">
        <f>VLOOKUP($A28*100+H$3,Control!$A$13:$L$996,Control!$L$11)</f>
        <v>9328.75</v>
      </c>
      <c r="I28" s="33">
        <f>VLOOKUP($A28*100+I$3,Control!$A$13:$L$996,Control!$L$11)</f>
        <v>9594.556640625</v>
      </c>
      <c r="J28" s="33">
        <f>VLOOKUP($A28*100+J$3,Control!$A$13:$L$996,Control!$L$11)</f>
        <v>1436.87109375</v>
      </c>
      <c r="K28" s="33">
        <f>VLOOKUP($A28*100+K$3,Control!$A$13:$L$996,Control!$L$11)</f>
        <v>0</v>
      </c>
      <c r="L28" s="33">
        <f>VLOOKUP($A28*100+L$3,Control!$A$13:$L$996,Control!$L$11)</f>
        <v>6.0571804046630859</v>
      </c>
      <c r="M28" s="33">
        <f>VLOOKUP($A28*100+M$3,Control!$A$13:$L$996,Control!$L$11)</f>
        <v>-7.5120195106137544E-4</v>
      </c>
    </row>
    <row r="29" spans="1:13">
      <c r="A29" s="17">
        <v>1946</v>
      </c>
      <c r="B29" s="33">
        <f>VLOOKUP($A29*100+B$3,Control!$A$13:$L$996,Control!$L$11)</f>
        <v>0</v>
      </c>
      <c r="C29" s="33">
        <f>VLOOKUP($A29*100+C$3,Control!$A$13:$L$996,Control!$L$11)</f>
        <v>841.98019915288023</v>
      </c>
      <c r="D29" s="33">
        <f>VLOOKUP($A29*100+D$3,Control!$A$13:$L$996,Control!$L$11)</f>
        <v>48119.46875</v>
      </c>
      <c r="E29" s="33">
        <f>VLOOKUP($A29*100+E$3,Control!$A$13:$L$996,Control!$L$11)</f>
        <v>41489.953125</v>
      </c>
      <c r="F29" s="33">
        <f>VLOOKUP($A29*100+F$3,Control!$A$13:$L$996,Control!$L$11)</f>
        <v>0</v>
      </c>
      <c r="G29" s="33">
        <f>VLOOKUP($A29*100+G$3,Control!$A$13:$L$996,Control!$L$11)</f>
        <v>4751.5123577034865</v>
      </c>
      <c r="H29" s="33">
        <f>VLOOKUP($A29*100+H$3,Control!$A$13:$L$996,Control!$L$11)</f>
        <v>10201.8857421875</v>
      </c>
      <c r="I29" s="33">
        <f>VLOOKUP($A29*100+I$3,Control!$A$13:$L$996,Control!$L$11)</f>
        <v>6755.8876953125</v>
      </c>
      <c r="J29" s="33">
        <f>VLOOKUP($A29*100+J$3,Control!$A$13:$L$996,Control!$L$11)</f>
        <v>0</v>
      </c>
      <c r="K29" s="33">
        <f>VLOOKUP($A29*100+K$3,Control!$A$13:$L$996,Control!$L$11)</f>
        <v>-2.44140625E-4</v>
      </c>
      <c r="L29" s="33">
        <f>VLOOKUP($A29*100+L$3,Control!$A$13:$L$996,Control!$L$11)</f>
        <v>9.3806035816669464E-2</v>
      </c>
      <c r="M29" s="33">
        <f>VLOOKUP($A29*100+M$3,Control!$A$13:$L$996,Control!$L$11)</f>
        <v>0</v>
      </c>
    </row>
    <row r="30" spans="1:13">
      <c r="A30" s="17">
        <v>1947</v>
      </c>
      <c r="B30" s="33">
        <f>VLOOKUP($A30*100+B$3,Control!$A$13:$L$996,Control!$L$11)</f>
        <v>-7.5120195106137544E-4</v>
      </c>
      <c r="C30" s="33">
        <f>VLOOKUP($A30*100+C$3,Control!$A$13:$L$996,Control!$L$11)</f>
        <v>-7.5120195106137544E-4</v>
      </c>
      <c r="D30" s="33">
        <f>VLOOKUP($A30*100+D$3,Control!$A$13:$L$996,Control!$L$11)</f>
        <v>563.1923828125</v>
      </c>
      <c r="E30" s="33">
        <f>VLOOKUP($A30*100+E$3,Control!$A$13:$L$996,Control!$L$11)</f>
        <v>1649.228759765625</v>
      </c>
      <c r="F30" s="33">
        <f>VLOOKUP($A30*100+F$3,Control!$A$13:$L$996,Control!$L$11)</f>
        <v>6894.4554777795875</v>
      </c>
      <c r="G30" s="33">
        <f>VLOOKUP($A30*100+G$3,Control!$A$13:$L$996,Control!$L$11)</f>
        <v>9245.7509765625</v>
      </c>
      <c r="H30" s="33">
        <f>VLOOKUP($A30*100+H$3,Control!$A$13:$L$996,Control!$L$11)</f>
        <v>2831.29296875</v>
      </c>
      <c r="I30" s="33">
        <f>VLOOKUP($A30*100+I$3,Control!$A$13:$L$996,Control!$L$11)</f>
        <v>1080.531982421875</v>
      </c>
      <c r="J30" s="33">
        <f>VLOOKUP($A30*100+J$3,Control!$A$13:$L$996,Control!$L$11)</f>
        <v>0</v>
      </c>
      <c r="K30" s="33">
        <f>VLOOKUP($A30*100+K$3,Control!$A$13:$L$996,Control!$L$11)</f>
        <v>59.086582183837891</v>
      </c>
      <c r="L30" s="33">
        <f>VLOOKUP($A30*100+L$3,Control!$A$13:$L$996,Control!$L$11)</f>
        <v>9.033203125E-3</v>
      </c>
      <c r="M30" s="33">
        <f>VLOOKUP($A30*100+M$3,Control!$A$13:$L$996,Control!$L$11)</f>
        <v>1.018519324134104E-4</v>
      </c>
    </row>
    <row r="31" spans="1:13">
      <c r="A31" s="17">
        <v>1948</v>
      </c>
      <c r="B31" s="33">
        <f>VLOOKUP($A31*100+B$3,Control!$A$13:$L$996,Control!$L$11)</f>
        <v>3.0517578125E-5</v>
      </c>
      <c r="C31" s="33">
        <f>VLOOKUP($A31*100+C$3,Control!$A$13:$L$996,Control!$L$11)</f>
        <v>-6.103515625E-5</v>
      </c>
      <c r="D31" s="33">
        <f>VLOOKUP($A31*100+D$3,Control!$A$13:$L$996,Control!$L$11)</f>
        <v>0</v>
      </c>
      <c r="E31" s="33">
        <f>VLOOKUP($A31*100+E$3,Control!$A$13:$L$996,Control!$L$11)</f>
        <v>9988.46875</v>
      </c>
      <c r="F31" s="33">
        <f>VLOOKUP($A31*100+F$3,Control!$A$13:$L$996,Control!$L$11)</f>
        <v>0</v>
      </c>
      <c r="G31" s="33">
        <f>VLOOKUP($A31*100+G$3,Control!$A$13:$L$996,Control!$L$11)</f>
        <v>3793.8351650550558</v>
      </c>
      <c r="H31" s="33">
        <f>VLOOKUP($A31*100+H$3,Control!$A$13:$L$996,Control!$L$11)</f>
        <v>21075.5947265625</v>
      </c>
      <c r="I31" s="33">
        <f>VLOOKUP($A31*100+I$3,Control!$A$13:$L$996,Control!$L$11)</f>
        <v>16618.396484375</v>
      </c>
      <c r="J31" s="33">
        <f>VLOOKUP($A31*100+J$3,Control!$A$13:$L$996,Control!$L$11)</f>
        <v>8132.5392009963161</v>
      </c>
      <c r="K31" s="33">
        <f>VLOOKUP($A31*100+K$3,Control!$A$13:$L$996,Control!$L$11)</f>
        <v>7.719672679901123</v>
      </c>
      <c r="L31" s="33">
        <f>VLOOKUP($A31*100+L$3,Control!$A$13:$L$996,Control!$L$11)</f>
        <v>23.506813049316406</v>
      </c>
      <c r="M31" s="33">
        <f>VLOOKUP($A31*100+M$3,Control!$A$13:$L$996,Control!$L$11)</f>
        <v>0</v>
      </c>
    </row>
    <row r="32" spans="1:13">
      <c r="A32" s="17">
        <v>1949</v>
      </c>
      <c r="B32" s="33">
        <f>VLOOKUP($A32*100+B$3,Control!$A$13:$L$996,Control!$L$11)</f>
        <v>0</v>
      </c>
      <c r="C32" s="33">
        <f>VLOOKUP($A32*100+C$3,Control!$A$13:$L$996,Control!$L$11)</f>
        <v>0</v>
      </c>
      <c r="D32" s="33">
        <f>VLOOKUP($A32*100+D$3,Control!$A$13:$L$996,Control!$L$11)</f>
        <v>-1.220703125E-4</v>
      </c>
      <c r="E32" s="33">
        <f>VLOOKUP($A32*100+E$3,Control!$A$13:$L$996,Control!$L$11)</f>
        <v>6855.23974609375</v>
      </c>
      <c r="F32" s="33">
        <f>VLOOKUP($A32*100+F$3,Control!$A$13:$L$996,Control!$L$11)</f>
        <v>69.654407227155389</v>
      </c>
      <c r="G32" s="33">
        <f>VLOOKUP($A32*100+G$3,Control!$A$13:$L$996,Control!$L$11)</f>
        <v>39106.48828125</v>
      </c>
      <c r="H32" s="33">
        <f>VLOOKUP($A32*100+H$3,Control!$A$13:$L$996,Control!$L$11)</f>
        <v>10974.0302734375</v>
      </c>
      <c r="I32" s="33">
        <f>VLOOKUP($A32*100+I$3,Control!$A$13:$L$996,Control!$L$11)</f>
        <v>818.1092529296875</v>
      </c>
      <c r="J32" s="33">
        <f>VLOOKUP($A32*100+J$3,Control!$A$13:$L$996,Control!$L$11)</f>
        <v>0</v>
      </c>
      <c r="K32" s="33">
        <f>VLOOKUP($A32*100+K$3,Control!$A$13:$L$996,Control!$L$11)</f>
        <v>0</v>
      </c>
      <c r="L32" s="33">
        <f>VLOOKUP($A32*100+L$3,Control!$A$13:$L$996,Control!$L$11)</f>
        <v>0.2362060546875</v>
      </c>
      <c r="M32" s="33">
        <f>VLOOKUP($A32*100+M$3,Control!$A$13:$L$996,Control!$L$11)</f>
        <v>0</v>
      </c>
    </row>
    <row r="33" spans="1:13">
      <c r="A33" s="17">
        <v>1950</v>
      </c>
      <c r="B33" s="33">
        <f>VLOOKUP($A33*100+B$3,Control!$A$13:$L$996,Control!$L$11)</f>
        <v>0</v>
      </c>
      <c r="C33" s="33">
        <f>VLOOKUP($A33*100+C$3,Control!$A$13:$L$996,Control!$L$11)</f>
        <v>0</v>
      </c>
      <c r="D33" s="33">
        <f>VLOOKUP($A33*100+D$3,Control!$A$13:$L$996,Control!$L$11)</f>
        <v>0</v>
      </c>
      <c r="E33" s="33">
        <f>VLOOKUP($A33*100+E$3,Control!$A$13:$L$996,Control!$L$11)</f>
        <v>15639.7626953125</v>
      </c>
      <c r="F33" s="33">
        <f>VLOOKUP($A33*100+F$3,Control!$A$13:$L$996,Control!$L$11)</f>
        <v>27626.084454844415</v>
      </c>
      <c r="G33" s="33">
        <f>VLOOKUP($A33*100+G$3,Control!$A$13:$L$996,Control!$L$11)</f>
        <v>5224.412109375</v>
      </c>
      <c r="H33" s="33">
        <f>VLOOKUP($A33*100+H$3,Control!$A$13:$L$996,Control!$L$11)</f>
        <v>12914.296875</v>
      </c>
      <c r="I33" s="33">
        <f>VLOOKUP($A33*100+I$3,Control!$A$13:$L$996,Control!$L$11)</f>
        <v>3742.94580078125</v>
      </c>
      <c r="J33" s="33">
        <f>VLOOKUP($A33*100+J$3,Control!$A$13:$L$996,Control!$L$11)</f>
        <v>143.43559265136719</v>
      </c>
      <c r="K33" s="33">
        <f>VLOOKUP($A33*100+K$3,Control!$A$13:$L$996,Control!$L$11)</f>
        <v>2.44140625E-4</v>
      </c>
      <c r="L33" s="33">
        <f>VLOOKUP($A33*100+L$3,Control!$A$13:$L$996,Control!$L$11)</f>
        <v>70.473884582519531</v>
      </c>
      <c r="M33" s="33">
        <f>VLOOKUP($A33*100+M$3,Control!$A$13:$L$996,Control!$L$11)</f>
        <v>0</v>
      </c>
    </row>
    <row r="34" spans="1:13">
      <c r="A34" s="17">
        <v>1951</v>
      </c>
      <c r="B34" s="33">
        <f>VLOOKUP($A34*100+B$3,Control!$A$13:$L$996,Control!$L$11)</f>
        <v>0</v>
      </c>
      <c r="C34" s="33">
        <f>VLOOKUP($A34*100+C$3,Control!$A$13:$L$996,Control!$L$11)</f>
        <v>32332.51953125</v>
      </c>
      <c r="D34" s="33">
        <f>VLOOKUP($A34*100+D$3,Control!$A$13:$L$996,Control!$L$11)</f>
        <v>82793.27902842591</v>
      </c>
      <c r="E34" s="33">
        <f>VLOOKUP($A34*100+E$3,Control!$A$13:$L$996,Control!$L$11)</f>
        <v>57510.38672485303</v>
      </c>
      <c r="F34" s="33">
        <f>VLOOKUP($A34*100+F$3,Control!$A$13:$L$996,Control!$L$11)</f>
        <v>49674.06195085495</v>
      </c>
      <c r="G34" s="33">
        <f>VLOOKUP($A34*100+G$3,Control!$A$13:$L$996,Control!$L$11)</f>
        <v>12325.381069274994</v>
      </c>
      <c r="H34" s="33">
        <f>VLOOKUP($A34*100+H$3,Control!$A$13:$L$996,Control!$L$11)</f>
        <v>10845.40625</v>
      </c>
      <c r="I34" s="33">
        <f>VLOOKUP($A34*100+I$3,Control!$A$13:$L$996,Control!$L$11)</f>
        <v>11236.9697265625</v>
      </c>
      <c r="J34" s="33">
        <f>VLOOKUP($A34*100+J$3,Control!$A$13:$L$996,Control!$L$11)</f>
        <v>0</v>
      </c>
      <c r="K34" s="33">
        <f>VLOOKUP($A34*100+K$3,Control!$A$13:$L$996,Control!$L$11)</f>
        <v>0</v>
      </c>
      <c r="L34" s="33">
        <f>VLOOKUP($A34*100+L$3,Control!$A$13:$L$996,Control!$L$11)</f>
        <v>0</v>
      </c>
      <c r="M34" s="33">
        <f>VLOOKUP($A34*100+M$3,Control!$A$13:$L$996,Control!$L$11)</f>
        <v>0</v>
      </c>
    </row>
    <row r="35" spans="1:13">
      <c r="A35" s="17">
        <v>1952</v>
      </c>
      <c r="B35" s="33">
        <f>VLOOKUP($A35*100+B$3,Control!$A$13:$L$996,Control!$L$11)</f>
        <v>0</v>
      </c>
      <c r="C35" s="33">
        <f>VLOOKUP($A35*100+C$3,Control!$A$13:$L$996,Control!$L$11)</f>
        <v>0</v>
      </c>
      <c r="D35" s="33">
        <f>VLOOKUP($A35*100+D$3,Control!$A$13:$L$996,Control!$L$11)</f>
        <v>31959.096725137297</v>
      </c>
      <c r="E35" s="33">
        <f>VLOOKUP($A35*100+E$3,Control!$A$13:$L$996,Control!$L$11)</f>
        <v>76040.90348026948</v>
      </c>
      <c r="F35" s="33">
        <f>VLOOKUP($A35*100+F$3,Control!$A$13:$L$996,Control!$L$11)</f>
        <v>51529.17578125</v>
      </c>
      <c r="G35" s="33">
        <f>VLOOKUP($A35*100+G$3,Control!$A$13:$L$996,Control!$L$11)</f>
        <v>42593.083872677322</v>
      </c>
      <c r="H35" s="33">
        <f>VLOOKUP($A35*100+H$3,Control!$A$13:$L$996,Control!$L$11)</f>
        <v>68637.9375</v>
      </c>
      <c r="I35" s="33">
        <f>VLOOKUP($A35*100+I$3,Control!$A$13:$L$996,Control!$L$11)</f>
        <v>61767.30078125</v>
      </c>
      <c r="J35" s="33">
        <f>VLOOKUP($A35*100+J$3,Control!$A$13:$L$996,Control!$L$11)</f>
        <v>20728.515978004525</v>
      </c>
      <c r="K35" s="33">
        <f>VLOOKUP($A35*100+K$3,Control!$A$13:$L$996,Control!$L$11)</f>
        <v>5425.36962890625</v>
      </c>
      <c r="L35" s="33">
        <f>VLOOKUP($A35*100+L$3,Control!$A$13:$L$996,Control!$L$11)</f>
        <v>3070.63671875</v>
      </c>
      <c r="M35" s="33">
        <f>VLOOKUP($A35*100+M$3,Control!$A$13:$L$996,Control!$L$11)</f>
        <v>0</v>
      </c>
    </row>
    <row r="36" spans="1:13">
      <c r="A36" s="17">
        <v>1953</v>
      </c>
      <c r="B36" s="33">
        <f>VLOOKUP($A36*100+B$3,Control!$A$13:$L$996,Control!$L$11)</f>
        <v>0</v>
      </c>
      <c r="C36" s="33">
        <f>VLOOKUP($A36*100+C$3,Control!$A$13:$L$996,Control!$L$11)</f>
        <v>0</v>
      </c>
      <c r="D36" s="33">
        <f>VLOOKUP($A36*100+D$3,Control!$A$13:$L$996,Control!$L$11)</f>
        <v>23124.070109003147</v>
      </c>
      <c r="E36" s="33">
        <f>VLOOKUP($A36*100+E$3,Control!$A$13:$L$996,Control!$L$11)</f>
        <v>91592.9296875</v>
      </c>
      <c r="F36" s="33">
        <f>VLOOKUP($A36*100+F$3,Control!$A$13:$L$996,Control!$L$11)</f>
        <v>4562.23681640625</v>
      </c>
      <c r="G36" s="33">
        <f>VLOOKUP($A36*100+G$3,Control!$A$13:$L$996,Control!$L$11)</f>
        <v>2548.4466114801435</v>
      </c>
      <c r="H36" s="33">
        <f>VLOOKUP($A36*100+H$3,Control!$A$13:$L$996,Control!$L$11)</f>
        <v>19579.423828125</v>
      </c>
      <c r="I36" s="33">
        <f>VLOOKUP($A36*100+I$3,Control!$A$13:$L$996,Control!$L$11)</f>
        <v>18003.3359375</v>
      </c>
      <c r="J36" s="33">
        <f>VLOOKUP($A36*100+J$3,Control!$A$13:$L$996,Control!$L$11)</f>
        <v>13676.953357917129</v>
      </c>
      <c r="K36" s="33">
        <f>VLOOKUP($A36*100+K$3,Control!$A$13:$L$996,Control!$L$11)</f>
        <v>0</v>
      </c>
      <c r="L36" s="33">
        <f>VLOOKUP($A36*100+L$3,Control!$A$13:$L$996,Control!$L$11)</f>
        <v>0</v>
      </c>
      <c r="M36" s="33">
        <f>VLOOKUP($A36*100+M$3,Control!$A$13:$L$996,Control!$L$11)</f>
        <v>0</v>
      </c>
    </row>
    <row r="37" spans="1:13">
      <c r="A37" s="17">
        <v>1954</v>
      </c>
      <c r="B37" s="33">
        <f>VLOOKUP($A37*100+B$3,Control!$A$13:$L$996,Control!$L$11)</f>
        <v>0</v>
      </c>
      <c r="C37" s="33">
        <f>VLOOKUP($A37*100+C$3,Control!$A$13:$L$996,Control!$L$11)</f>
        <v>0</v>
      </c>
      <c r="D37" s="33">
        <f>VLOOKUP($A37*100+D$3,Control!$A$13:$L$996,Control!$L$11)</f>
        <v>0</v>
      </c>
      <c r="E37" s="33">
        <f>VLOOKUP($A37*100+E$3,Control!$A$13:$L$996,Control!$L$11)</f>
        <v>18421.548828125</v>
      </c>
      <c r="F37" s="33">
        <f>VLOOKUP($A37*100+F$3,Control!$A$13:$L$996,Control!$L$11)</f>
        <v>43695.074683854829</v>
      </c>
      <c r="G37" s="33">
        <f>VLOOKUP($A37*100+G$3,Control!$A$13:$L$996,Control!$L$11)</f>
        <v>26890.057656595665</v>
      </c>
      <c r="H37" s="33">
        <f>VLOOKUP($A37*100+H$3,Control!$A$13:$L$996,Control!$L$11)</f>
        <v>26674.013671875</v>
      </c>
      <c r="I37" s="33">
        <f>VLOOKUP($A37*100+I$3,Control!$A$13:$L$996,Control!$L$11)</f>
        <v>7087.232421875</v>
      </c>
      <c r="J37" s="33">
        <f>VLOOKUP($A37*100+J$3,Control!$A$13:$L$996,Control!$L$11)</f>
        <v>0</v>
      </c>
      <c r="K37" s="33">
        <f>VLOOKUP($A37*100+K$3,Control!$A$13:$L$996,Control!$L$11)</f>
        <v>0</v>
      </c>
      <c r="L37" s="33">
        <f>VLOOKUP($A37*100+L$3,Control!$A$13:$L$996,Control!$L$11)</f>
        <v>0</v>
      </c>
      <c r="M37" s="33">
        <f>VLOOKUP($A37*100+M$3,Control!$A$13:$L$996,Control!$L$11)</f>
        <v>0</v>
      </c>
    </row>
    <row r="38" spans="1:13">
      <c r="A38" s="17">
        <v>1955</v>
      </c>
      <c r="B38" s="33">
        <f>VLOOKUP($A38*100+B$3,Control!$A$13:$L$996,Control!$L$11)</f>
        <v>0</v>
      </c>
      <c r="C38" s="33">
        <f>VLOOKUP($A38*100+C$3,Control!$A$13:$L$996,Control!$L$11)</f>
        <v>0</v>
      </c>
      <c r="D38" s="33">
        <f>VLOOKUP($A38*100+D$3,Control!$A$13:$L$996,Control!$L$11)</f>
        <v>6555.5478666579875</v>
      </c>
      <c r="E38" s="33">
        <f>VLOOKUP($A38*100+E$3,Control!$A$13:$L$996,Control!$L$11)</f>
        <v>12269.431640625</v>
      </c>
      <c r="F38" s="33">
        <f>VLOOKUP($A38*100+F$3,Control!$A$13:$L$996,Control!$L$11)</f>
        <v>0</v>
      </c>
      <c r="G38" s="33">
        <f>VLOOKUP($A38*100+G$3,Control!$A$13:$L$996,Control!$L$11)</f>
        <v>0</v>
      </c>
      <c r="H38" s="33">
        <f>VLOOKUP($A38*100+H$3,Control!$A$13:$L$996,Control!$L$11)</f>
        <v>1499.81982421875</v>
      </c>
      <c r="I38" s="33">
        <f>VLOOKUP($A38*100+I$3,Control!$A$13:$L$996,Control!$L$11)</f>
        <v>1129.4990234375</v>
      </c>
      <c r="J38" s="33">
        <f>VLOOKUP($A38*100+J$3,Control!$A$13:$L$996,Control!$L$11)</f>
        <v>195.05917358398437</v>
      </c>
      <c r="K38" s="33">
        <f>VLOOKUP($A38*100+K$3,Control!$A$13:$L$996,Control!$L$11)</f>
        <v>20.654590606689453</v>
      </c>
      <c r="L38" s="33">
        <f>VLOOKUP($A38*100+L$3,Control!$A$13:$L$996,Control!$L$11)</f>
        <v>2.0416259765625E-2</v>
      </c>
      <c r="M38" s="33">
        <f>VLOOKUP($A38*100+M$3,Control!$A$13:$L$996,Control!$L$11)</f>
        <v>-7.5120195106137544E-4</v>
      </c>
    </row>
    <row r="39" spans="1:13">
      <c r="A39" s="17">
        <v>1956</v>
      </c>
      <c r="B39" s="33">
        <f>VLOOKUP($A39*100+B$3,Control!$A$13:$L$996,Control!$L$11)</f>
        <v>2.44140625E-4</v>
      </c>
      <c r="C39" s="33">
        <f>VLOOKUP($A39*100+C$3,Control!$A$13:$L$996,Control!$L$11)</f>
        <v>3.846691370010376</v>
      </c>
      <c r="D39" s="33">
        <f>VLOOKUP($A39*100+D$3,Control!$A$13:$L$996,Control!$L$11)</f>
        <v>53430.015625</v>
      </c>
      <c r="E39" s="33">
        <f>VLOOKUP($A39*100+E$3,Control!$A$13:$L$996,Control!$L$11)</f>
        <v>151684.49399524447</v>
      </c>
      <c r="F39" s="33">
        <f>VLOOKUP($A39*100+F$3,Control!$A$13:$L$996,Control!$L$11)</f>
        <v>63217.844268557754</v>
      </c>
      <c r="G39" s="33">
        <f>VLOOKUP($A39*100+G$3,Control!$A$13:$L$996,Control!$L$11)</f>
        <v>20402.095771552762</v>
      </c>
      <c r="H39" s="33">
        <f>VLOOKUP($A39*100+H$3,Control!$A$13:$L$996,Control!$L$11)</f>
        <v>18195.146484375</v>
      </c>
      <c r="I39" s="33">
        <f>VLOOKUP($A39*100+I$3,Control!$A$13:$L$996,Control!$L$11)</f>
        <v>35399.9375</v>
      </c>
      <c r="J39" s="33">
        <f>VLOOKUP($A39*100+J$3,Control!$A$13:$L$996,Control!$L$11)</f>
        <v>8321.8779318993074</v>
      </c>
      <c r="K39" s="33">
        <f>VLOOKUP($A39*100+K$3,Control!$A$13:$L$996,Control!$L$11)</f>
        <v>0</v>
      </c>
      <c r="L39" s="33">
        <f>VLOOKUP($A39*100+L$3,Control!$A$13:$L$996,Control!$L$11)</f>
        <v>558.183837890625</v>
      </c>
      <c r="M39" s="33">
        <f>VLOOKUP($A39*100+M$3,Control!$A$13:$L$996,Control!$L$11)</f>
        <v>0</v>
      </c>
    </row>
    <row r="40" spans="1:13">
      <c r="A40" s="17">
        <v>1957</v>
      </c>
      <c r="B40" s="33">
        <f>VLOOKUP($A40*100+B$3,Control!$A$13:$L$996,Control!$L$11)</f>
        <v>0</v>
      </c>
      <c r="C40" s="33">
        <f>VLOOKUP($A40*100+C$3,Control!$A$13:$L$996,Control!$L$11)</f>
        <v>0</v>
      </c>
      <c r="D40" s="33">
        <f>VLOOKUP($A40*100+D$3,Control!$A$13:$L$996,Control!$L$11)</f>
        <v>0</v>
      </c>
      <c r="E40" s="33">
        <f>VLOOKUP($A40*100+E$3,Control!$A$13:$L$996,Control!$L$11)</f>
        <v>4420.27099609375</v>
      </c>
      <c r="F40" s="33">
        <f>VLOOKUP($A40*100+F$3,Control!$A$13:$L$996,Control!$L$11)</f>
        <v>11174.4755859375</v>
      </c>
      <c r="G40" s="33">
        <f>VLOOKUP($A40*100+G$3,Control!$A$13:$L$996,Control!$L$11)</f>
        <v>32745.158203125</v>
      </c>
      <c r="H40" s="33">
        <f>VLOOKUP($A40*100+H$3,Control!$A$13:$L$996,Control!$L$11)</f>
        <v>5663.216796875</v>
      </c>
      <c r="I40" s="33">
        <f>VLOOKUP($A40*100+I$3,Control!$A$13:$L$996,Control!$L$11)</f>
        <v>18824.70751953125</v>
      </c>
      <c r="J40" s="33">
        <f>VLOOKUP($A40*100+J$3,Control!$A$13:$L$996,Control!$L$11)</f>
        <v>3231.77490234375</v>
      </c>
      <c r="K40" s="33">
        <f>VLOOKUP($A40*100+K$3,Control!$A$13:$L$996,Control!$L$11)</f>
        <v>-3.96728515625E-4</v>
      </c>
      <c r="L40" s="33">
        <f>VLOOKUP($A40*100+L$3,Control!$A$13:$L$996,Control!$L$11)</f>
        <v>22.506168365478516</v>
      </c>
      <c r="M40" s="33">
        <f>VLOOKUP($A40*100+M$3,Control!$A$13:$L$996,Control!$L$11)</f>
        <v>0</v>
      </c>
    </row>
    <row r="41" spans="1:13">
      <c r="A41" s="17">
        <v>1958</v>
      </c>
      <c r="B41" s="33">
        <f>VLOOKUP($A41*100+B$3,Control!$A$13:$L$996,Control!$L$11)</f>
        <v>2434.8564453125</v>
      </c>
      <c r="C41" s="33">
        <f>VLOOKUP($A41*100+C$3,Control!$A$13:$L$996,Control!$L$11)</f>
        <v>0</v>
      </c>
      <c r="D41" s="33">
        <f>VLOOKUP($A41*100+D$3,Control!$A$13:$L$996,Control!$L$11)</f>
        <v>12841.349609375</v>
      </c>
      <c r="E41" s="33">
        <f>VLOOKUP($A41*100+E$3,Control!$A$13:$L$996,Control!$L$11)</f>
        <v>30750.6875</v>
      </c>
      <c r="F41" s="33">
        <f>VLOOKUP($A41*100+F$3,Control!$A$13:$L$996,Control!$L$11)</f>
        <v>157720.96808775779</v>
      </c>
      <c r="G41" s="33">
        <f>VLOOKUP($A41*100+G$3,Control!$A$13:$L$996,Control!$L$11)</f>
        <v>72842.85280300639</v>
      </c>
      <c r="H41" s="33">
        <f>VLOOKUP($A41*100+H$3,Control!$A$13:$L$996,Control!$L$11)</f>
        <v>87477.689826789749</v>
      </c>
      <c r="I41" s="33">
        <f>VLOOKUP($A41*100+I$3,Control!$A$13:$L$996,Control!$L$11)</f>
        <v>49655.65625</v>
      </c>
      <c r="J41" s="33">
        <f>VLOOKUP($A41*100+J$3,Control!$A$13:$L$996,Control!$L$11)</f>
        <v>18646.325652366464</v>
      </c>
      <c r="K41" s="33">
        <f>VLOOKUP($A41*100+K$3,Control!$A$13:$L$996,Control!$L$11)</f>
        <v>1157.6444091796875</v>
      </c>
      <c r="L41" s="33">
        <f>VLOOKUP($A41*100+L$3,Control!$A$13:$L$996,Control!$L$11)</f>
        <v>3194.4931640625</v>
      </c>
      <c r="M41" s="33">
        <f>VLOOKUP($A41*100+M$3,Control!$A$13:$L$996,Control!$L$11)</f>
        <v>0</v>
      </c>
    </row>
    <row r="42" spans="1:13">
      <c r="A42" s="17">
        <v>1959</v>
      </c>
      <c r="B42" s="33">
        <f>VLOOKUP($A42*100+B$3,Control!$A$13:$L$996,Control!$L$11)</f>
        <v>0</v>
      </c>
      <c r="C42" s="33">
        <f>VLOOKUP($A42*100+C$3,Control!$A$13:$L$996,Control!$L$11)</f>
        <v>0</v>
      </c>
      <c r="D42" s="33">
        <f>VLOOKUP($A42*100+D$3,Control!$A$13:$L$996,Control!$L$11)</f>
        <v>-7.5120195106137544E-4</v>
      </c>
      <c r="E42" s="33">
        <f>VLOOKUP($A42*100+E$3,Control!$A$13:$L$996,Control!$L$11)</f>
        <v>21402.08203125</v>
      </c>
      <c r="F42" s="33">
        <f>VLOOKUP($A42*100+F$3,Control!$A$13:$L$996,Control!$L$11)</f>
        <v>38988.128454142439</v>
      </c>
      <c r="G42" s="33">
        <f>VLOOKUP($A42*100+G$3,Control!$A$13:$L$996,Control!$L$11)</f>
        <v>634.47552490234375</v>
      </c>
      <c r="H42" s="33">
        <f>VLOOKUP($A42*100+H$3,Control!$A$13:$L$996,Control!$L$11)</f>
        <v>2222.526611328125</v>
      </c>
      <c r="I42" s="33">
        <f>VLOOKUP($A42*100+I$3,Control!$A$13:$L$996,Control!$L$11)</f>
        <v>1472.342529296875</v>
      </c>
      <c r="J42" s="33">
        <f>VLOOKUP($A42*100+J$3,Control!$A$13:$L$996,Control!$L$11)</f>
        <v>0</v>
      </c>
      <c r="K42" s="33">
        <f>VLOOKUP($A42*100+K$3,Control!$A$13:$L$996,Control!$L$11)</f>
        <v>-2.44140625E-4</v>
      </c>
      <c r="L42" s="33">
        <f>VLOOKUP($A42*100+L$3,Control!$A$13:$L$996,Control!$L$11)</f>
        <v>26.025352478027344</v>
      </c>
      <c r="M42" s="33">
        <f>VLOOKUP($A42*100+M$3,Control!$A$13:$L$996,Control!$L$11)</f>
        <v>0</v>
      </c>
    </row>
    <row r="43" spans="1:13">
      <c r="A43" s="17">
        <v>1960</v>
      </c>
      <c r="B43" s="33">
        <f>VLOOKUP($A43*100+B$3,Control!$A$13:$L$996,Control!$L$11)</f>
        <v>0</v>
      </c>
      <c r="C43" s="33">
        <f>VLOOKUP($A43*100+C$3,Control!$A$13:$L$996,Control!$L$11)</f>
        <v>0</v>
      </c>
      <c r="D43" s="33">
        <f>VLOOKUP($A43*100+D$3,Control!$A$13:$L$996,Control!$L$11)</f>
        <v>0.8645637035369873</v>
      </c>
      <c r="E43" s="33">
        <f>VLOOKUP($A43*100+E$3,Control!$A$13:$L$996,Control!$L$11)</f>
        <v>2.728515625</v>
      </c>
      <c r="F43" s="33">
        <f>VLOOKUP($A43*100+F$3,Control!$A$13:$L$996,Control!$L$11)</f>
        <v>22595.45703125</v>
      </c>
      <c r="G43" s="33">
        <f>VLOOKUP($A43*100+G$3,Control!$A$13:$L$996,Control!$L$11)</f>
        <v>2645.991943359375</v>
      </c>
      <c r="H43" s="33">
        <f>VLOOKUP($A43*100+H$3,Control!$A$13:$L$996,Control!$L$11)</f>
        <v>0</v>
      </c>
      <c r="I43" s="33">
        <f>VLOOKUP($A43*100+I$3,Control!$A$13:$L$996,Control!$L$11)</f>
        <v>570.781494140625</v>
      </c>
      <c r="J43" s="33">
        <f>VLOOKUP($A43*100+J$3,Control!$A$13:$L$996,Control!$L$11)</f>
        <v>0.90951311588287354</v>
      </c>
      <c r="K43" s="33">
        <f>VLOOKUP($A43*100+K$3,Control!$A$13:$L$996,Control!$L$11)</f>
        <v>22.901535034179688</v>
      </c>
      <c r="L43" s="33">
        <f>VLOOKUP($A43*100+L$3,Control!$A$13:$L$996,Control!$L$11)</f>
        <v>8.11767578125E-2</v>
      </c>
      <c r="M43" s="33">
        <f>VLOOKUP($A43*100+M$3,Control!$A$13:$L$996,Control!$L$11)</f>
        <v>7.5120194924238604E-4</v>
      </c>
    </row>
    <row r="44" spans="1:13">
      <c r="A44" s="17">
        <v>1961</v>
      </c>
      <c r="B44" s="33">
        <f>VLOOKUP($A44*100+B$3,Control!$A$13:$L$996,Control!$L$11)</f>
        <v>0</v>
      </c>
      <c r="C44" s="33">
        <f>VLOOKUP($A44*100+C$3,Control!$A$13:$L$996,Control!$L$11)</f>
        <v>7.5120195106137544E-4</v>
      </c>
      <c r="D44" s="33">
        <f>VLOOKUP($A44*100+D$3,Control!$A$13:$L$996,Control!$L$11)</f>
        <v>3097.24169921875</v>
      </c>
      <c r="E44" s="33">
        <f>VLOOKUP($A44*100+E$3,Control!$A$13:$L$996,Control!$L$11)</f>
        <v>3091.16162109375</v>
      </c>
      <c r="F44" s="33">
        <f>VLOOKUP($A44*100+F$3,Control!$A$13:$L$996,Control!$L$11)</f>
        <v>23974.37890625</v>
      </c>
      <c r="G44" s="33">
        <f>VLOOKUP($A44*100+G$3,Control!$A$13:$L$996,Control!$L$11)</f>
        <v>6358.0380859375</v>
      </c>
      <c r="H44" s="33">
        <f>VLOOKUP($A44*100+H$3,Control!$A$13:$L$996,Control!$L$11)</f>
        <v>21.726398468017578</v>
      </c>
      <c r="I44" s="33">
        <f>VLOOKUP($A44*100+I$3,Control!$A$13:$L$996,Control!$L$11)</f>
        <v>0</v>
      </c>
      <c r="J44" s="33">
        <f>VLOOKUP($A44*100+J$3,Control!$A$13:$L$996,Control!$L$11)</f>
        <v>3.8370437622070312</v>
      </c>
      <c r="K44" s="33">
        <f>VLOOKUP($A44*100+K$3,Control!$A$13:$L$996,Control!$L$11)</f>
        <v>21.421680450439453</v>
      </c>
      <c r="L44" s="33">
        <f>VLOOKUP($A44*100+L$3,Control!$A$13:$L$996,Control!$L$11)</f>
        <v>5.74951171875E-2</v>
      </c>
      <c r="M44" s="33">
        <f>VLOOKUP($A44*100+M$3,Control!$A$13:$L$996,Control!$L$11)</f>
        <v>0</v>
      </c>
    </row>
    <row r="45" spans="1:13">
      <c r="A45" s="17">
        <v>1962</v>
      </c>
      <c r="B45" s="33">
        <f>VLOOKUP($A45*100+B$3,Control!$A$13:$L$996,Control!$L$11)</f>
        <v>0</v>
      </c>
      <c r="C45" s="33">
        <f>VLOOKUP($A45*100+C$3,Control!$A$13:$L$996,Control!$L$11)</f>
        <v>0</v>
      </c>
      <c r="D45" s="33">
        <f>VLOOKUP($A45*100+D$3,Control!$A$13:$L$996,Control!$L$11)</f>
        <v>3495.29541015625</v>
      </c>
      <c r="E45" s="33">
        <f>VLOOKUP($A45*100+E$3,Control!$A$13:$L$996,Control!$L$11)</f>
        <v>0</v>
      </c>
      <c r="F45" s="33">
        <f>VLOOKUP($A45*100+F$3,Control!$A$13:$L$996,Control!$L$11)</f>
        <v>47021.664657107052</v>
      </c>
      <c r="G45" s="33">
        <f>VLOOKUP($A45*100+G$3,Control!$A$13:$L$996,Control!$L$11)</f>
        <v>13725.641974817718</v>
      </c>
      <c r="H45" s="33">
        <f>VLOOKUP($A45*100+H$3,Control!$A$13:$L$996,Control!$L$11)</f>
        <v>8498.9990234375</v>
      </c>
      <c r="I45" s="33">
        <f>VLOOKUP($A45*100+I$3,Control!$A$13:$L$996,Control!$L$11)</f>
        <v>44.789756774902344</v>
      </c>
      <c r="J45" s="33">
        <f>VLOOKUP($A45*100+J$3,Control!$A$13:$L$996,Control!$L$11)</f>
        <v>1281.1373291015625</v>
      </c>
      <c r="K45" s="33">
        <f>VLOOKUP($A45*100+K$3,Control!$A$13:$L$996,Control!$L$11)</f>
        <v>2.44140625E-4</v>
      </c>
      <c r="L45" s="33">
        <f>VLOOKUP($A45*100+L$3,Control!$A$13:$L$996,Control!$L$11)</f>
        <v>9.7050399780273437</v>
      </c>
      <c r="M45" s="33">
        <f>VLOOKUP($A45*100+M$3,Control!$A$13:$L$996,Control!$L$11)</f>
        <v>7.5120195106137544E-4</v>
      </c>
    </row>
    <row r="46" spans="1:13">
      <c r="A46" s="17">
        <v>1963</v>
      </c>
      <c r="B46" s="33">
        <f>VLOOKUP($A46*100+B$3,Control!$A$13:$L$996,Control!$L$11)</f>
        <v>19429.4111328125</v>
      </c>
      <c r="C46" s="33">
        <f>VLOOKUP($A46*100+C$3,Control!$A$13:$L$996,Control!$L$11)</f>
        <v>-7.5120195106137544E-4</v>
      </c>
      <c r="D46" s="33">
        <f>VLOOKUP($A46*100+D$3,Control!$A$13:$L$996,Control!$L$11)</f>
        <v>16385.822265625</v>
      </c>
      <c r="E46" s="33">
        <f>VLOOKUP($A46*100+E$3,Control!$A$13:$L$996,Control!$L$11)</f>
        <v>12487.6025390625</v>
      </c>
      <c r="F46" s="33">
        <f>VLOOKUP($A46*100+F$3,Control!$A$13:$L$996,Control!$L$11)</f>
        <v>54252.357229715708</v>
      </c>
      <c r="G46" s="33">
        <f>VLOOKUP($A46*100+G$3,Control!$A$13:$L$996,Control!$L$11)</f>
        <v>4978.2431640625</v>
      </c>
      <c r="H46" s="33">
        <f>VLOOKUP($A46*100+H$3,Control!$A$13:$L$996,Control!$L$11)</f>
        <v>78769.125</v>
      </c>
      <c r="I46" s="33">
        <f>VLOOKUP($A46*100+I$3,Control!$A$13:$L$996,Control!$L$11)</f>
        <v>22774.32421875</v>
      </c>
      <c r="J46" s="33">
        <f>VLOOKUP($A46*100+J$3,Control!$A$13:$L$996,Control!$L$11)</f>
        <v>5018.8658778814897</v>
      </c>
      <c r="K46" s="33">
        <f>VLOOKUP($A46*100+K$3,Control!$A$13:$L$996,Control!$L$11)</f>
        <v>0</v>
      </c>
      <c r="L46" s="33">
        <f>VLOOKUP($A46*100+L$3,Control!$A$13:$L$996,Control!$L$11)</f>
        <v>0</v>
      </c>
      <c r="M46" s="33">
        <f>VLOOKUP($A46*100+M$3,Control!$A$13:$L$996,Control!$L$11)</f>
        <v>0.19671586155891418</v>
      </c>
    </row>
    <row r="47" spans="1:13">
      <c r="A47" s="17">
        <v>1964</v>
      </c>
      <c r="B47" s="33">
        <f>VLOOKUP($A47*100+B$3,Control!$A$13:$L$996,Control!$L$11)</f>
        <v>0</v>
      </c>
      <c r="C47" s="33">
        <f>VLOOKUP($A47*100+C$3,Control!$A$13:$L$996,Control!$L$11)</f>
        <v>0</v>
      </c>
      <c r="D47" s="33">
        <f>VLOOKUP($A47*100+D$3,Control!$A$13:$L$996,Control!$L$11)</f>
        <v>0</v>
      </c>
      <c r="E47" s="33">
        <f>VLOOKUP($A47*100+E$3,Control!$A$13:$L$996,Control!$L$11)</f>
        <v>14241.0224609375</v>
      </c>
      <c r="F47" s="33">
        <f>VLOOKUP($A47*100+F$3,Control!$A$13:$L$996,Control!$L$11)</f>
        <v>0</v>
      </c>
      <c r="G47" s="33">
        <f>VLOOKUP($A47*100+G$3,Control!$A$13:$L$996,Control!$L$11)</f>
        <v>0</v>
      </c>
      <c r="H47" s="33">
        <f>VLOOKUP($A47*100+H$3,Control!$A$13:$L$996,Control!$L$11)</f>
        <v>4.191650390625</v>
      </c>
      <c r="I47" s="33">
        <f>VLOOKUP($A47*100+I$3,Control!$A$13:$L$996,Control!$L$11)</f>
        <v>683.0341796875</v>
      </c>
      <c r="J47" s="33">
        <f>VLOOKUP($A47*100+J$3,Control!$A$13:$L$996,Control!$L$11)</f>
        <v>184.6160888671875</v>
      </c>
      <c r="K47" s="33">
        <f>VLOOKUP($A47*100+K$3,Control!$A$13:$L$996,Control!$L$11)</f>
        <v>18.136846542358398</v>
      </c>
      <c r="L47" s="33">
        <f>VLOOKUP($A47*100+L$3,Control!$A$13:$L$996,Control!$L$11)</f>
        <v>0.115478515625</v>
      </c>
      <c r="M47" s="33">
        <f>VLOOKUP($A47*100+M$3,Control!$A$13:$L$996,Control!$L$11)</f>
        <v>2.0173392840661108E-5</v>
      </c>
    </row>
    <row r="48" spans="1:13">
      <c r="A48" s="17">
        <v>1965</v>
      </c>
      <c r="B48" s="33">
        <f>VLOOKUP($A48*100+B$3,Control!$A$13:$L$996,Control!$L$11)</f>
        <v>0</v>
      </c>
      <c r="C48" s="33">
        <f>VLOOKUP($A48*100+C$3,Control!$A$13:$L$996,Control!$L$11)</f>
        <v>3292.56787109375</v>
      </c>
      <c r="D48" s="33">
        <f>VLOOKUP($A48*100+D$3,Control!$A$13:$L$996,Control!$L$11)</f>
        <v>47939.228515625</v>
      </c>
      <c r="E48" s="33">
        <f>VLOOKUP($A48*100+E$3,Control!$A$13:$L$996,Control!$L$11)</f>
        <v>99834.407958779266</v>
      </c>
      <c r="F48" s="33">
        <f>VLOOKUP($A48*100+F$3,Control!$A$13:$L$996,Control!$L$11)</f>
        <v>16358.0078125</v>
      </c>
      <c r="G48" s="33">
        <f>VLOOKUP($A48*100+G$3,Control!$A$13:$L$996,Control!$L$11)</f>
        <v>1242.0019742761688</v>
      </c>
      <c r="H48" s="33">
        <f>VLOOKUP($A48*100+H$3,Control!$A$13:$L$996,Control!$L$11)</f>
        <v>38905.40234375</v>
      </c>
      <c r="I48" s="33">
        <f>VLOOKUP($A48*100+I$3,Control!$A$13:$L$996,Control!$L$11)</f>
        <v>12896.93359375</v>
      </c>
      <c r="J48" s="33">
        <f>VLOOKUP($A48*100+J$3,Control!$A$13:$L$996,Control!$L$11)</f>
        <v>4103.180873448182</v>
      </c>
      <c r="K48" s="33">
        <f>VLOOKUP($A48*100+K$3,Control!$A$13:$L$996,Control!$L$11)</f>
        <v>0</v>
      </c>
      <c r="L48" s="33">
        <f>VLOOKUP($A48*100+L$3,Control!$A$13:$L$996,Control!$L$11)</f>
        <v>0</v>
      </c>
      <c r="M48" s="33">
        <f>VLOOKUP($A48*100+M$3,Control!$A$13:$L$996,Control!$L$11)</f>
        <v>0.30677339434623718</v>
      </c>
    </row>
    <row r="49" spans="1:13">
      <c r="A49" s="17">
        <v>1966</v>
      </c>
      <c r="B49" s="33">
        <f>VLOOKUP($A49*100+B$3,Control!$A$13:$L$996,Control!$L$11)</f>
        <v>0</v>
      </c>
      <c r="C49" s="33">
        <f>VLOOKUP($A49*100+C$3,Control!$A$13:$L$996,Control!$L$11)</f>
        <v>0</v>
      </c>
      <c r="D49" s="33">
        <f>VLOOKUP($A49*100+D$3,Control!$A$13:$L$996,Control!$L$11)</f>
        <v>617.18752263830538</v>
      </c>
      <c r="E49" s="33">
        <f>VLOOKUP($A49*100+E$3,Control!$A$13:$L$996,Control!$L$11)</f>
        <v>21887.892578125</v>
      </c>
      <c r="F49" s="33">
        <f>VLOOKUP($A49*100+F$3,Control!$A$13:$L$996,Control!$L$11)</f>
        <v>5946.6156146631147</v>
      </c>
      <c r="G49" s="33">
        <f>VLOOKUP($A49*100+G$3,Control!$A$13:$L$996,Control!$L$11)</f>
        <v>5111.38818359375</v>
      </c>
      <c r="H49" s="33">
        <f>VLOOKUP($A49*100+H$3,Control!$A$13:$L$996,Control!$L$11)</f>
        <v>8326.9619140625</v>
      </c>
      <c r="I49" s="33">
        <f>VLOOKUP($A49*100+I$3,Control!$A$13:$L$996,Control!$L$11)</f>
        <v>656.916015625</v>
      </c>
      <c r="J49" s="33">
        <f>VLOOKUP($A49*100+J$3,Control!$A$13:$L$996,Control!$L$11)</f>
        <v>0</v>
      </c>
      <c r="K49" s="33">
        <f>VLOOKUP($A49*100+K$3,Control!$A$13:$L$996,Control!$L$11)</f>
        <v>2.44140625E-4</v>
      </c>
      <c r="L49" s="33">
        <f>VLOOKUP($A49*100+L$3,Control!$A$13:$L$996,Control!$L$11)</f>
        <v>0</v>
      </c>
      <c r="M49" s="33">
        <f>VLOOKUP($A49*100+M$3,Control!$A$13:$L$996,Control!$L$11)</f>
        <v>-7.5120195106137544E-4</v>
      </c>
    </row>
    <row r="50" spans="1:13">
      <c r="A50" s="17">
        <v>1967</v>
      </c>
      <c r="B50" s="33">
        <f>VLOOKUP($A50*100+B$3,Control!$A$13:$L$996,Control!$L$11)</f>
        <v>5.8594886213541031E-3</v>
      </c>
      <c r="C50" s="33">
        <f>VLOOKUP($A50*100+C$3,Control!$A$13:$L$996,Control!$L$11)</f>
        <v>376.822265625</v>
      </c>
      <c r="D50" s="33">
        <f>VLOOKUP($A50*100+D$3,Control!$A$13:$L$996,Control!$L$11)</f>
        <v>29025.68359375</v>
      </c>
      <c r="E50" s="33">
        <f>VLOOKUP($A50*100+E$3,Control!$A$13:$L$996,Control!$L$11)</f>
        <v>45017.512919261382</v>
      </c>
      <c r="F50" s="33">
        <f>VLOOKUP($A50*100+F$3,Control!$A$13:$L$996,Control!$L$11)</f>
        <v>30834.3671875</v>
      </c>
      <c r="G50" s="33">
        <f>VLOOKUP($A50*100+G$3,Control!$A$13:$L$996,Control!$L$11)</f>
        <v>35247.603836870258</v>
      </c>
      <c r="H50" s="33">
        <f>VLOOKUP($A50*100+H$3,Control!$A$13:$L$996,Control!$L$11)</f>
        <v>46750.202386552985</v>
      </c>
      <c r="I50" s="33">
        <f>VLOOKUP($A50*100+I$3,Control!$A$13:$L$996,Control!$L$11)</f>
        <v>50522.86328125</v>
      </c>
      <c r="J50" s="33">
        <f>VLOOKUP($A50*100+J$3,Control!$A$13:$L$996,Control!$L$11)</f>
        <v>24611.285296359834</v>
      </c>
      <c r="K50" s="33">
        <f>VLOOKUP($A50*100+K$3,Control!$A$13:$L$996,Control!$L$11)</f>
        <v>10577.7392578125</v>
      </c>
      <c r="L50" s="33">
        <f>VLOOKUP($A50*100+L$3,Control!$A$13:$L$996,Control!$L$11)</f>
        <v>1797.3878173828125</v>
      </c>
      <c r="M50" s="33">
        <f>VLOOKUP($A50*100+M$3,Control!$A$13:$L$996,Control!$L$11)</f>
        <v>0</v>
      </c>
    </row>
    <row r="51" spans="1:13">
      <c r="A51" s="17">
        <v>1968</v>
      </c>
      <c r="B51" s="33">
        <f>VLOOKUP($A51*100+B$3,Control!$A$13:$L$996,Control!$L$11)</f>
        <v>0</v>
      </c>
      <c r="C51" s="33">
        <f>VLOOKUP($A51*100+C$3,Control!$A$13:$L$996,Control!$L$11)</f>
        <v>0</v>
      </c>
      <c r="D51" s="33">
        <f>VLOOKUP($A51*100+D$3,Control!$A$13:$L$996,Control!$L$11)</f>
        <v>0</v>
      </c>
      <c r="E51" s="33">
        <f>VLOOKUP($A51*100+E$3,Control!$A$13:$L$996,Control!$L$11)</f>
        <v>14905.33203125</v>
      </c>
      <c r="F51" s="33">
        <f>VLOOKUP($A51*100+F$3,Control!$A$13:$L$996,Control!$L$11)</f>
        <v>48815.080351405151</v>
      </c>
      <c r="G51" s="33">
        <f>VLOOKUP($A51*100+G$3,Control!$A$13:$L$996,Control!$L$11)</f>
        <v>14818.5419921875</v>
      </c>
      <c r="H51" s="33">
        <f>VLOOKUP($A51*100+H$3,Control!$A$13:$L$996,Control!$L$11)</f>
        <v>1500.2978515625</v>
      </c>
      <c r="I51" s="33">
        <f>VLOOKUP($A51*100+I$3,Control!$A$13:$L$996,Control!$L$11)</f>
        <v>2417.43017578125</v>
      </c>
      <c r="J51" s="33">
        <f>VLOOKUP($A51*100+J$3,Control!$A$13:$L$996,Control!$L$11)</f>
        <v>0</v>
      </c>
      <c r="K51" s="33">
        <f>VLOOKUP($A51*100+K$3,Control!$A$13:$L$996,Control!$L$11)</f>
        <v>-4.8828125E-4</v>
      </c>
      <c r="L51" s="33">
        <f>VLOOKUP($A51*100+L$3,Control!$A$13:$L$996,Control!$L$11)</f>
        <v>0</v>
      </c>
      <c r="M51" s="33">
        <f>VLOOKUP($A51*100+M$3,Control!$A$13:$L$996,Control!$L$11)</f>
        <v>0</v>
      </c>
    </row>
    <row r="52" spans="1:13">
      <c r="A52" s="17">
        <v>1969</v>
      </c>
      <c r="B52" s="33">
        <f>VLOOKUP($A52*100+B$3,Control!$A$13:$L$996,Control!$L$11)</f>
        <v>0</v>
      </c>
      <c r="C52" s="33">
        <f>VLOOKUP($A52*100+C$3,Control!$A$13:$L$996,Control!$L$11)</f>
        <v>9.34600830078125E-5</v>
      </c>
      <c r="D52" s="33">
        <f>VLOOKUP($A52*100+D$3,Control!$A$13:$L$996,Control!$L$11)</f>
        <v>10757.904296875</v>
      </c>
      <c r="E52" s="33">
        <f>VLOOKUP($A52*100+E$3,Control!$A$13:$L$996,Control!$L$11)</f>
        <v>113449.49634880273</v>
      </c>
      <c r="F52" s="33">
        <f>VLOOKUP($A52*100+F$3,Control!$A$13:$L$996,Control!$L$11)</f>
        <v>111992.93298981755</v>
      </c>
      <c r="G52" s="33">
        <f>VLOOKUP($A52*100+G$3,Control!$A$13:$L$996,Control!$L$11)</f>
        <v>50515.98828125</v>
      </c>
      <c r="H52" s="33">
        <f>VLOOKUP($A52*100+H$3,Control!$A$13:$L$996,Control!$L$11)</f>
        <v>55064.943739089693</v>
      </c>
      <c r="I52" s="33">
        <f>VLOOKUP($A52*100+I$3,Control!$A$13:$L$996,Control!$L$11)</f>
        <v>50007.77080140404</v>
      </c>
      <c r="J52" s="33">
        <f>VLOOKUP($A52*100+J$3,Control!$A$13:$L$996,Control!$L$11)</f>
        <v>18978.712890625</v>
      </c>
      <c r="K52" s="33">
        <f>VLOOKUP($A52*100+K$3,Control!$A$13:$L$996,Control!$L$11)</f>
        <v>323.59671020507812</v>
      </c>
      <c r="L52" s="33">
        <f>VLOOKUP($A52*100+L$3,Control!$A$13:$L$996,Control!$L$11)</f>
        <v>0</v>
      </c>
      <c r="M52" s="33">
        <f>VLOOKUP($A52*100+M$3,Control!$A$13:$L$996,Control!$L$11)</f>
        <v>0</v>
      </c>
    </row>
    <row r="53" spans="1:13">
      <c r="A53" s="17">
        <v>1970</v>
      </c>
      <c r="B53" s="33">
        <f>VLOOKUP($A53*100+B$3,Control!$A$13:$L$996,Control!$L$11)</f>
        <v>0</v>
      </c>
      <c r="C53" s="33">
        <f>VLOOKUP($A53*100+C$3,Control!$A$13:$L$996,Control!$L$11)</f>
        <v>0</v>
      </c>
      <c r="D53" s="33">
        <f>VLOOKUP($A53*100+D$3,Control!$A$13:$L$996,Control!$L$11)</f>
        <v>43622.530145737954</v>
      </c>
      <c r="E53" s="33">
        <f>VLOOKUP($A53*100+E$3,Control!$A$13:$L$996,Control!$L$11)</f>
        <v>199650.3468664003</v>
      </c>
      <c r="F53" s="33">
        <f>VLOOKUP($A53*100+F$3,Control!$A$13:$L$996,Control!$L$11)</f>
        <v>61849.458363557853</v>
      </c>
      <c r="G53" s="33">
        <f>VLOOKUP($A53*100+G$3,Control!$A$13:$L$996,Control!$L$11)</f>
        <v>17738.949102315713</v>
      </c>
      <c r="H53" s="33">
        <f>VLOOKUP($A53*100+H$3,Control!$A$13:$L$996,Control!$L$11)</f>
        <v>5761.0927734375</v>
      </c>
      <c r="I53" s="33">
        <f>VLOOKUP($A53*100+I$3,Control!$A$13:$L$996,Control!$L$11)</f>
        <v>8523.1103515625</v>
      </c>
      <c r="J53" s="33">
        <f>VLOOKUP($A53*100+J$3,Control!$A$13:$L$996,Control!$L$11)</f>
        <v>3.0517578125E-5</v>
      </c>
      <c r="K53" s="33">
        <f>VLOOKUP($A53*100+K$3,Control!$A$13:$L$996,Control!$L$11)</f>
        <v>-2.44140625E-4</v>
      </c>
      <c r="L53" s="33">
        <f>VLOOKUP($A53*100+L$3,Control!$A$13:$L$996,Control!$L$11)</f>
        <v>0</v>
      </c>
      <c r="M53" s="33">
        <f>VLOOKUP($A53*100+M$3,Control!$A$13:$L$996,Control!$L$11)</f>
        <v>0.5396265983581543</v>
      </c>
    </row>
    <row r="54" spans="1:13">
      <c r="A54" s="17">
        <v>1971</v>
      </c>
      <c r="B54" s="33">
        <f>VLOOKUP($A54*100+B$3,Control!$A$13:$L$996,Control!$L$11)</f>
        <v>0</v>
      </c>
      <c r="C54" s="33">
        <f>VLOOKUP($A54*100+C$3,Control!$A$13:$L$996,Control!$L$11)</f>
        <v>0</v>
      </c>
      <c r="D54" s="33">
        <f>VLOOKUP($A54*100+D$3,Control!$A$13:$L$996,Control!$L$11)</f>
        <v>48986.248791997205</v>
      </c>
      <c r="E54" s="33">
        <f>VLOOKUP($A54*100+E$3,Control!$A$13:$L$996,Control!$L$11)</f>
        <v>40561.421875</v>
      </c>
      <c r="F54" s="33">
        <f>VLOOKUP($A54*100+F$3,Control!$A$13:$L$996,Control!$L$11)</f>
        <v>3543.396484375</v>
      </c>
      <c r="G54" s="33">
        <f>VLOOKUP($A54*100+G$3,Control!$A$13:$L$996,Control!$L$11)</f>
        <v>23400.54727350895</v>
      </c>
      <c r="H54" s="33">
        <f>VLOOKUP($A54*100+H$3,Control!$A$13:$L$996,Control!$L$11)</f>
        <v>17065.224609375</v>
      </c>
      <c r="I54" s="33">
        <f>VLOOKUP($A54*100+I$3,Control!$A$13:$L$996,Control!$L$11)</f>
        <v>20410.41796875</v>
      </c>
      <c r="J54" s="33">
        <f>VLOOKUP($A54*100+J$3,Control!$A$13:$L$996,Control!$L$11)</f>
        <v>11347.509958871944</v>
      </c>
      <c r="K54" s="33">
        <f>VLOOKUP($A54*100+K$3,Control!$A$13:$L$996,Control!$L$11)</f>
        <v>0</v>
      </c>
      <c r="L54" s="33">
        <f>VLOOKUP($A54*100+L$3,Control!$A$13:$L$996,Control!$L$11)</f>
        <v>0</v>
      </c>
      <c r="M54" s="33">
        <f>VLOOKUP($A54*100+M$3,Control!$A$13:$L$996,Control!$L$11)</f>
        <v>0.42680329084396362</v>
      </c>
    </row>
    <row r="55" spans="1:13">
      <c r="A55" s="17">
        <v>1972</v>
      </c>
      <c r="B55" s="33">
        <f>VLOOKUP($A55*100+B$3,Control!$A$13:$L$996,Control!$L$11)</f>
        <v>0</v>
      </c>
      <c r="C55" s="33">
        <f>VLOOKUP($A55*100+C$3,Control!$A$13:$L$996,Control!$L$11)</f>
        <v>0</v>
      </c>
      <c r="D55" s="33">
        <f>VLOOKUP($A55*100+D$3,Control!$A$13:$L$996,Control!$L$11)</f>
        <v>2214.760447823468</v>
      </c>
      <c r="E55" s="33">
        <f>VLOOKUP($A55*100+E$3,Control!$A$13:$L$996,Control!$L$11)</f>
        <v>5599.53955078125</v>
      </c>
      <c r="F55" s="33">
        <f>VLOOKUP($A55*100+F$3,Control!$A$13:$L$996,Control!$L$11)</f>
        <v>5562.43994140625</v>
      </c>
      <c r="G55" s="33">
        <f>VLOOKUP($A55*100+G$3,Control!$A$13:$L$996,Control!$L$11)</f>
        <v>11002.578125</v>
      </c>
      <c r="H55" s="33">
        <f>VLOOKUP($A55*100+H$3,Control!$A$13:$L$996,Control!$L$11)</f>
        <v>1819.84814453125</v>
      </c>
      <c r="I55" s="33">
        <f>VLOOKUP($A55*100+I$3,Control!$A$13:$L$996,Control!$L$11)</f>
        <v>2283.055908203125</v>
      </c>
      <c r="J55" s="33">
        <f>VLOOKUP($A55*100+J$3,Control!$A$13:$L$996,Control!$L$11)</f>
        <v>0</v>
      </c>
      <c r="K55" s="33">
        <f>VLOOKUP($A55*100+K$3,Control!$A$13:$L$996,Control!$L$11)</f>
        <v>2.44140625E-4</v>
      </c>
      <c r="L55" s="33">
        <f>VLOOKUP($A55*100+L$3,Control!$A$13:$L$996,Control!$L$11)</f>
        <v>19.372978210449219</v>
      </c>
      <c r="M55" s="33">
        <f>VLOOKUP($A55*100+M$3,Control!$A$13:$L$996,Control!$L$11)</f>
        <v>-7.5120195106137544E-4</v>
      </c>
    </row>
    <row r="56" spans="1:13">
      <c r="A56" s="17">
        <v>1973</v>
      </c>
      <c r="B56" s="33">
        <f>VLOOKUP($A56*100+B$3,Control!$A$13:$L$996,Control!$L$11)</f>
        <v>0</v>
      </c>
      <c r="C56" s="33">
        <f>VLOOKUP($A56*100+C$3,Control!$A$13:$L$996,Control!$L$11)</f>
        <v>6340.61083984375</v>
      </c>
      <c r="D56" s="33">
        <f>VLOOKUP($A56*100+D$3,Control!$A$13:$L$996,Control!$L$11)</f>
        <v>16193.2119140625</v>
      </c>
      <c r="E56" s="33">
        <f>VLOOKUP($A56*100+E$3,Control!$A$13:$L$996,Control!$L$11)</f>
        <v>78009.626509212583</v>
      </c>
      <c r="F56" s="33">
        <f>VLOOKUP($A56*100+F$3,Control!$A$13:$L$996,Control!$L$11)</f>
        <v>69739.078125</v>
      </c>
      <c r="G56" s="33">
        <f>VLOOKUP($A56*100+G$3,Control!$A$13:$L$996,Control!$L$11)</f>
        <v>39798.505142050213</v>
      </c>
      <c r="H56" s="33">
        <f>VLOOKUP($A56*100+H$3,Control!$A$13:$L$996,Control!$L$11)</f>
        <v>18345.958984375</v>
      </c>
      <c r="I56" s="33">
        <f>VLOOKUP($A56*100+I$3,Control!$A$13:$L$996,Control!$L$11)</f>
        <v>12353.5107421875</v>
      </c>
      <c r="J56" s="33">
        <f>VLOOKUP($A56*100+J$3,Control!$A$13:$L$996,Control!$L$11)</f>
        <v>0</v>
      </c>
      <c r="K56" s="33">
        <f>VLOOKUP($A56*100+K$3,Control!$A$13:$L$996,Control!$L$11)</f>
        <v>1.220703125E-4</v>
      </c>
      <c r="L56" s="33">
        <f>VLOOKUP($A56*100+L$3,Control!$A$13:$L$996,Control!$L$11)</f>
        <v>0</v>
      </c>
      <c r="M56" s="33">
        <f>VLOOKUP($A56*100+M$3,Control!$A$13:$L$996,Control!$L$11)</f>
        <v>0</v>
      </c>
    </row>
    <row r="57" spans="1:13">
      <c r="A57" s="17">
        <v>1974</v>
      </c>
      <c r="B57" s="33">
        <f>VLOOKUP($A57*100+B$3,Control!$A$13:$L$996,Control!$L$11)</f>
        <v>0</v>
      </c>
      <c r="C57" s="33">
        <f>VLOOKUP($A57*100+C$3,Control!$A$13:$L$996,Control!$L$11)</f>
        <v>40254.59375</v>
      </c>
      <c r="D57" s="33">
        <f>VLOOKUP($A57*100+D$3,Control!$A$13:$L$996,Control!$L$11)</f>
        <v>52862.598844036649</v>
      </c>
      <c r="E57" s="33">
        <f>VLOOKUP($A57*100+E$3,Control!$A$13:$L$996,Control!$L$11)</f>
        <v>124046.17567378469</v>
      </c>
      <c r="F57" s="33">
        <f>VLOOKUP($A57*100+F$3,Control!$A$13:$L$996,Control!$L$11)</f>
        <v>27721.201643964247</v>
      </c>
      <c r="G57" s="33">
        <f>VLOOKUP($A57*100+G$3,Control!$A$13:$L$996,Control!$L$11)</f>
        <v>87957.654260186711</v>
      </c>
      <c r="H57" s="33">
        <f>VLOOKUP($A57*100+H$3,Control!$A$13:$L$996,Control!$L$11)</f>
        <v>53294.375</v>
      </c>
      <c r="I57" s="33">
        <f>VLOOKUP($A57*100+I$3,Control!$A$13:$L$996,Control!$L$11)</f>
        <v>20058.2109375</v>
      </c>
      <c r="J57" s="33">
        <f>VLOOKUP($A57*100+J$3,Control!$A$13:$L$996,Control!$L$11)</f>
        <v>8026.7035407118055</v>
      </c>
      <c r="K57" s="33">
        <f>VLOOKUP($A57*100+K$3,Control!$A$13:$L$996,Control!$L$11)</f>
        <v>0</v>
      </c>
      <c r="L57" s="33">
        <f>VLOOKUP($A57*100+L$3,Control!$A$13:$L$996,Control!$L$11)</f>
        <v>2332.6787109375</v>
      </c>
      <c r="M57" s="33">
        <f>VLOOKUP($A57*100+M$3,Control!$A$13:$L$996,Control!$L$11)</f>
        <v>0</v>
      </c>
    </row>
    <row r="58" spans="1:13">
      <c r="A58" s="17">
        <v>1975</v>
      </c>
      <c r="B58" s="33">
        <f>VLOOKUP($A58*100+B$3,Control!$A$13:$L$996,Control!$L$11)</f>
        <v>0</v>
      </c>
      <c r="C58" s="33">
        <f>VLOOKUP($A58*100+C$3,Control!$A$13:$L$996,Control!$L$11)</f>
        <v>0</v>
      </c>
      <c r="D58" s="33">
        <f>VLOOKUP($A58*100+D$3,Control!$A$13:$L$996,Control!$L$11)</f>
        <v>166.09300489033194</v>
      </c>
      <c r="E58" s="33">
        <f>VLOOKUP($A58*100+E$3,Control!$A$13:$L$996,Control!$L$11)</f>
        <v>2996.51171875</v>
      </c>
      <c r="F58" s="33">
        <f>VLOOKUP($A58*100+F$3,Control!$A$13:$L$996,Control!$L$11)</f>
        <v>45793.3671875</v>
      </c>
      <c r="G58" s="33">
        <f>VLOOKUP($A58*100+G$3,Control!$A$13:$L$996,Control!$L$11)</f>
        <v>65435.871650080531</v>
      </c>
      <c r="H58" s="33">
        <f>VLOOKUP($A58*100+H$3,Control!$A$13:$L$996,Control!$L$11)</f>
        <v>14462.2138671875</v>
      </c>
      <c r="I58" s="33">
        <f>VLOOKUP($A58*100+I$3,Control!$A$13:$L$996,Control!$L$11)</f>
        <v>28464.92578125</v>
      </c>
      <c r="J58" s="33">
        <f>VLOOKUP($A58*100+J$3,Control!$A$13:$L$996,Control!$L$11)</f>
        <v>12296.816615663538</v>
      </c>
      <c r="K58" s="33">
        <f>VLOOKUP($A58*100+K$3,Control!$A$13:$L$996,Control!$L$11)</f>
        <v>0</v>
      </c>
      <c r="L58" s="33">
        <f>VLOOKUP($A58*100+L$3,Control!$A$13:$L$996,Control!$L$11)</f>
        <v>2324.286865234375</v>
      </c>
      <c r="M58" s="33">
        <f>VLOOKUP($A58*100+M$3,Control!$A$13:$L$996,Control!$L$11)</f>
        <v>0</v>
      </c>
    </row>
    <row r="59" spans="1:13">
      <c r="A59" s="17">
        <v>1976</v>
      </c>
      <c r="B59" s="33">
        <f>VLOOKUP($A59*100+B$3,Control!$A$13:$L$996,Control!$L$11)</f>
        <v>0</v>
      </c>
      <c r="C59" s="33">
        <f>VLOOKUP($A59*100+C$3,Control!$A$13:$L$996,Control!$L$11)</f>
        <v>0</v>
      </c>
      <c r="D59" s="33">
        <f>VLOOKUP($A59*100+D$3,Control!$A$13:$L$996,Control!$L$11)</f>
        <v>0</v>
      </c>
      <c r="E59" s="33">
        <f>VLOOKUP($A59*100+E$3,Control!$A$13:$L$996,Control!$L$11)</f>
        <v>1810.260498046875</v>
      </c>
      <c r="F59" s="33">
        <f>VLOOKUP($A59*100+F$3,Control!$A$13:$L$996,Control!$L$11)</f>
        <v>0.63346081972122192</v>
      </c>
      <c r="G59" s="33">
        <f>VLOOKUP($A59*100+G$3,Control!$A$13:$L$996,Control!$L$11)</f>
        <v>0</v>
      </c>
      <c r="H59" s="33">
        <f>VLOOKUP($A59*100+H$3,Control!$A$13:$L$996,Control!$L$11)</f>
        <v>44.80206298828125</v>
      </c>
      <c r="I59" s="33">
        <f>VLOOKUP($A59*100+I$3,Control!$A$13:$L$996,Control!$L$11)</f>
        <v>420.3841552734375</v>
      </c>
      <c r="J59" s="33">
        <f>VLOOKUP($A59*100+J$3,Control!$A$13:$L$996,Control!$L$11)</f>
        <v>191.66207885742187</v>
      </c>
      <c r="K59" s="33">
        <f>VLOOKUP($A59*100+K$3,Control!$A$13:$L$996,Control!$L$11)</f>
        <v>1.220703125E-4</v>
      </c>
      <c r="L59" s="33">
        <f>VLOOKUP($A59*100+L$3,Control!$A$13:$L$996,Control!$L$11)</f>
        <v>0</v>
      </c>
      <c r="M59" s="33">
        <f>VLOOKUP($A59*100+M$3,Control!$A$13:$L$996,Control!$L$11)</f>
        <v>50.66998291015625</v>
      </c>
    </row>
    <row r="60" spans="1:13">
      <c r="A60" s="17">
        <v>1977</v>
      </c>
      <c r="B60" s="33">
        <f>VLOOKUP($A60*100+B$3,Control!$A$13:$L$996,Control!$L$11)</f>
        <v>1.5518454313278198</v>
      </c>
      <c r="C60" s="33">
        <f>VLOOKUP($A60*100+C$3,Control!$A$13:$L$996,Control!$L$11)</f>
        <v>0</v>
      </c>
      <c r="D60" s="33">
        <f>VLOOKUP($A60*100+D$3,Control!$A$13:$L$996,Control!$L$11)</f>
        <v>0</v>
      </c>
      <c r="E60" s="33">
        <f>VLOOKUP($A60*100+E$3,Control!$A$13:$L$996,Control!$L$11)</f>
        <v>910.6033935546875</v>
      </c>
      <c r="F60" s="33">
        <f>VLOOKUP($A60*100+F$3,Control!$A$13:$L$996,Control!$L$11)</f>
        <v>0</v>
      </c>
      <c r="G60" s="33">
        <f>VLOOKUP($A60*100+G$3,Control!$A$13:$L$996,Control!$L$11)</f>
        <v>0</v>
      </c>
      <c r="H60" s="33">
        <f>VLOOKUP($A60*100+H$3,Control!$A$13:$L$996,Control!$L$11)</f>
        <v>45.285991668701172</v>
      </c>
      <c r="I60" s="33">
        <f>VLOOKUP($A60*100+I$3,Control!$A$13:$L$996,Control!$L$11)</f>
        <v>870.34661865234375</v>
      </c>
      <c r="J60" s="33">
        <f>VLOOKUP($A60*100+J$3,Control!$A$13:$L$996,Control!$L$11)</f>
        <v>74.674972534179688</v>
      </c>
      <c r="K60" s="33">
        <f>VLOOKUP($A60*100+K$3,Control!$A$13:$L$996,Control!$L$11)</f>
        <v>0</v>
      </c>
      <c r="L60" s="33">
        <f>VLOOKUP($A60*100+L$3,Control!$A$13:$L$996,Control!$L$11)</f>
        <v>0</v>
      </c>
      <c r="M60" s="33">
        <f>VLOOKUP($A60*100+M$3,Control!$A$13:$L$996,Control!$L$11)</f>
        <v>0</v>
      </c>
    </row>
    <row r="61" spans="1:13">
      <c r="A61" s="17">
        <v>1978</v>
      </c>
      <c r="B61" s="33">
        <f>VLOOKUP($A61*100+B$3,Control!$A$13:$L$996,Control!$L$11)</f>
        <v>0</v>
      </c>
      <c r="C61" s="33">
        <f>VLOOKUP($A61*100+C$3,Control!$A$13:$L$996,Control!$L$11)</f>
        <v>-2.44140625E-4</v>
      </c>
      <c r="D61" s="33">
        <f>VLOOKUP($A61*100+D$3,Control!$A$13:$L$996,Control!$L$11)</f>
        <v>4538.988297498714</v>
      </c>
      <c r="E61" s="33">
        <f>VLOOKUP($A61*100+E$3,Control!$A$13:$L$996,Control!$L$11)</f>
        <v>62925.338846549217</v>
      </c>
      <c r="F61" s="33">
        <f>VLOOKUP($A61*100+F$3,Control!$A$13:$L$996,Control!$L$11)</f>
        <v>33841.466815156033</v>
      </c>
      <c r="G61" s="33">
        <f>VLOOKUP($A61*100+G$3,Control!$A$13:$L$996,Control!$L$11)</f>
        <v>48818.671875</v>
      </c>
      <c r="H61" s="33">
        <f>VLOOKUP($A61*100+H$3,Control!$A$13:$L$996,Control!$L$11)</f>
        <v>33600.6328125</v>
      </c>
      <c r="I61" s="33">
        <f>VLOOKUP($A61*100+I$3,Control!$A$13:$L$996,Control!$L$11)</f>
        <v>21135.48828125</v>
      </c>
      <c r="J61" s="33">
        <f>VLOOKUP($A61*100+J$3,Control!$A$13:$L$996,Control!$L$11)</f>
        <v>2054.5480260601726</v>
      </c>
      <c r="K61" s="33">
        <f>VLOOKUP($A61*100+K$3,Control!$A$13:$L$996,Control!$L$11)</f>
        <v>0</v>
      </c>
      <c r="L61" s="33">
        <f>VLOOKUP($A61*100+L$3,Control!$A$13:$L$996,Control!$L$11)</f>
        <v>0</v>
      </c>
      <c r="M61" s="33">
        <f>VLOOKUP($A61*100+M$3,Control!$A$13:$L$996,Control!$L$11)</f>
        <v>0</v>
      </c>
    </row>
    <row r="62" spans="1:13">
      <c r="A62" s="17">
        <v>1979</v>
      </c>
      <c r="B62" s="33">
        <f>VLOOKUP($A62*100+B$3,Control!$A$13:$L$996,Control!$L$11)</f>
        <v>0</v>
      </c>
      <c r="C62" s="33">
        <f>VLOOKUP($A62*100+C$3,Control!$A$13:$L$996,Control!$L$11)</f>
        <v>0</v>
      </c>
      <c r="D62" s="33">
        <f>VLOOKUP($A62*100+D$3,Control!$A$13:$L$996,Control!$L$11)</f>
        <v>0</v>
      </c>
      <c r="E62" s="33">
        <f>VLOOKUP($A62*100+E$3,Control!$A$13:$L$996,Control!$L$11)</f>
        <v>15517.662828799865</v>
      </c>
      <c r="F62" s="33">
        <f>VLOOKUP($A62*100+F$3,Control!$A$13:$L$996,Control!$L$11)</f>
        <v>15829.888965160753</v>
      </c>
      <c r="G62" s="33">
        <f>VLOOKUP($A62*100+G$3,Control!$A$13:$L$996,Control!$L$11)</f>
        <v>11130.026696239653</v>
      </c>
      <c r="H62" s="33">
        <f>VLOOKUP($A62*100+H$3,Control!$A$13:$L$996,Control!$L$11)</f>
        <v>8236.6513671875</v>
      </c>
      <c r="I62" s="33">
        <f>VLOOKUP($A62*100+I$3,Control!$A$13:$L$996,Control!$L$11)</f>
        <v>12434.927734375</v>
      </c>
      <c r="J62" s="33">
        <f>VLOOKUP($A62*100+J$3,Control!$A$13:$L$996,Control!$L$11)</f>
        <v>12.256742477416992</v>
      </c>
      <c r="K62" s="33">
        <f>VLOOKUP($A62*100+K$3,Control!$A$13:$L$996,Control!$L$11)</f>
        <v>8.3160009384155273</v>
      </c>
      <c r="L62" s="33">
        <f>VLOOKUP($A62*100+L$3,Control!$A$13:$L$996,Control!$L$11)</f>
        <v>15.830287933349609</v>
      </c>
      <c r="M62" s="33">
        <f>VLOOKUP($A62*100+M$3,Control!$A$13:$L$996,Control!$L$11)</f>
        <v>0</v>
      </c>
    </row>
    <row r="63" spans="1:13">
      <c r="A63" s="17">
        <v>1980</v>
      </c>
      <c r="B63" s="33">
        <f>VLOOKUP($A63*100+B$3,Control!$A$13:$L$996,Control!$L$11)</f>
        <v>-7.5120195106137544E-4</v>
      </c>
      <c r="C63" s="33">
        <f>VLOOKUP($A63*100+C$3,Control!$A$13:$L$996,Control!$L$11)</f>
        <v>848.01009721059381</v>
      </c>
      <c r="D63" s="33">
        <f>VLOOKUP($A63*100+D$3,Control!$A$13:$L$996,Control!$L$11)</f>
        <v>9325.8544921875</v>
      </c>
      <c r="E63" s="33">
        <f>VLOOKUP($A63*100+E$3,Control!$A$13:$L$996,Control!$L$11)</f>
        <v>96974.987030579025</v>
      </c>
      <c r="F63" s="33">
        <f>VLOOKUP($A63*100+F$3,Control!$A$13:$L$996,Control!$L$11)</f>
        <v>114715.23911876744</v>
      </c>
      <c r="G63" s="33">
        <f>VLOOKUP($A63*100+G$3,Control!$A$13:$L$996,Control!$L$11)</f>
        <v>49275.546319068264</v>
      </c>
      <c r="H63" s="33">
        <f>VLOOKUP($A63*100+H$3,Control!$A$13:$L$996,Control!$L$11)</f>
        <v>17074.302734375</v>
      </c>
      <c r="I63" s="33">
        <f>VLOOKUP($A63*100+I$3,Control!$A$13:$L$996,Control!$L$11)</f>
        <v>12870.521484375</v>
      </c>
      <c r="J63" s="33">
        <f>VLOOKUP($A63*100+J$3,Control!$A$13:$L$996,Control!$L$11)</f>
        <v>0</v>
      </c>
      <c r="K63" s="33">
        <f>VLOOKUP($A63*100+K$3,Control!$A$13:$L$996,Control!$L$11)</f>
        <v>0</v>
      </c>
      <c r="L63" s="33">
        <f>VLOOKUP($A63*100+L$3,Control!$A$13:$L$996,Control!$L$11)</f>
        <v>0</v>
      </c>
      <c r="M63" s="33">
        <f>VLOOKUP($A63*100+M$3,Control!$A$13:$L$996,Control!$L$11)</f>
        <v>0</v>
      </c>
    </row>
    <row r="64" spans="1:13">
      <c r="A64" s="17">
        <v>1981</v>
      </c>
      <c r="B64" s="33">
        <f>VLOOKUP($A64*100+B$3,Control!$A$13:$L$996,Control!$L$11)</f>
        <v>0</v>
      </c>
      <c r="C64" s="33">
        <f>VLOOKUP($A64*100+C$3,Control!$A$13:$L$996,Control!$L$11)</f>
        <v>0</v>
      </c>
      <c r="D64" s="33">
        <f>VLOOKUP($A64*100+D$3,Control!$A$13:$L$996,Control!$L$11)</f>
        <v>7.5120194742339663E-4</v>
      </c>
      <c r="E64" s="33">
        <f>VLOOKUP($A64*100+E$3,Control!$A$13:$L$996,Control!$L$11)</f>
        <v>13414.2451171875</v>
      </c>
      <c r="F64" s="33">
        <f>VLOOKUP($A64*100+F$3,Control!$A$13:$L$996,Control!$L$11)</f>
        <v>7644.3109560746962</v>
      </c>
      <c r="G64" s="33">
        <f>VLOOKUP($A64*100+G$3,Control!$A$13:$L$996,Control!$L$11)</f>
        <v>8792.42578125</v>
      </c>
      <c r="H64" s="33">
        <f>VLOOKUP($A64*100+H$3,Control!$A$13:$L$996,Control!$L$11)</f>
        <v>2227.718994140625</v>
      </c>
      <c r="I64" s="33">
        <f>VLOOKUP($A64*100+I$3,Control!$A$13:$L$996,Control!$L$11)</f>
        <v>1817.9442138671875</v>
      </c>
      <c r="J64" s="33">
        <f>VLOOKUP($A64*100+J$3,Control!$A$13:$L$996,Control!$L$11)</f>
        <v>184.91311645507812</v>
      </c>
      <c r="K64" s="33">
        <f>VLOOKUP($A64*100+K$3,Control!$A$13:$L$996,Control!$L$11)</f>
        <v>0</v>
      </c>
      <c r="L64" s="33">
        <f>VLOOKUP($A64*100+L$3,Control!$A$13:$L$996,Control!$L$11)</f>
        <v>0.130615234375</v>
      </c>
      <c r="M64" s="33">
        <f>VLOOKUP($A64*100+M$3,Control!$A$13:$L$996,Control!$L$11)</f>
        <v>7.5120195106137544E-4</v>
      </c>
    </row>
    <row r="65" spans="1:13">
      <c r="A65" s="17">
        <v>1982</v>
      </c>
      <c r="B65" s="33">
        <f>VLOOKUP($A65*100+B$3,Control!$A$13:$L$996,Control!$L$11)</f>
        <v>1.5187964891083539E-5</v>
      </c>
      <c r="C65" s="33">
        <f>VLOOKUP($A65*100+C$3,Control!$A$13:$L$996,Control!$L$11)</f>
        <v>18987</v>
      </c>
      <c r="D65" s="33">
        <f>VLOOKUP($A65*100+D$3,Control!$A$13:$L$996,Control!$L$11)</f>
        <v>79607.8671875</v>
      </c>
      <c r="E65" s="33">
        <f>VLOOKUP($A65*100+E$3,Control!$A$13:$L$996,Control!$L$11)</f>
        <v>68143.09069057944</v>
      </c>
      <c r="F65" s="33">
        <f>VLOOKUP($A65*100+F$3,Control!$A$13:$L$996,Control!$L$11)</f>
        <v>77289.197744798628</v>
      </c>
      <c r="G65" s="33">
        <f>VLOOKUP($A65*100+G$3,Control!$A$13:$L$996,Control!$L$11)</f>
        <v>64888.064721108582</v>
      </c>
      <c r="H65" s="33">
        <f>VLOOKUP($A65*100+H$3,Control!$A$13:$L$996,Control!$L$11)</f>
        <v>111249.74450059865</v>
      </c>
      <c r="I65" s="33">
        <f>VLOOKUP($A65*100+I$3,Control!$A$13:$L$996,Control!$L$11)</f>
        <v>44208.796875</v>
      </c>
      <c r="J65" s="33">
        <f>VLOOKUP($A65*100+J$3,Control!$A$13:$L$996,Control!$L$11)</f>
        <v>7699.4127985309351</v>
      </c>
      <c r="K65" s="33">
        <f>VLOOKUP($A65*100+K$3,Control!$A$13:$L$996,Control!$L$11)</f>
        <v>0</v>
      </c>
      <c r="L65" s="33">
        <f>VLOOKUP($A65*100+L$3,Control!$A$13:$L$996,Control!$L$11)</f>
        <v>2621.0732421875</v>
      </c>
      <c r="M65" s="33">
        <f>VLOOKUP($A65*100+M$3,Control!$A$13:$L$996,Control!$L$11)</f>
        <v>2970.071533203125</v>
      </c>
    </row>
    <row r="66" spans="1:13">
      <c r="A66" s="17">
        <v>1983</v>
      </c>
      <c r="B66" s="33">
        <f>VLOOKUP($A66*100+B$3,Control!$A$13:$L$996,Control!$L$11)</f>
        <v>11389.9912109375</v>
      </c>
      <c r="C66" s="33">
        <f>VLOOKUP($A66*100+C$3,Control!$A$13:$L$996,Control!$L$11)</f>
        <v>33852.36328125</v>
      </c>
      <c r="D66" s="33">
        <f>VLOOKUP($A66*100+D$3,Control!$A$13:$L$996,Control!$L$11)</f>
        <v>76937.796542013471</v>
      </c>
      <c r="E66" s="33">
        <f>VLOOKUP($A66*100+E$3,Control!$A$13:$L$996,Control!$L$11)</f>
        <v>99501.578168926906</v>
      </c>
      <c r="F66" s="33">
        <f>VLOOKUP($A66*100+F$3,Control!$A$13:$L$996,Control!$L$11)</f>
        <v>165149.00253345291</v>
      </c>
      <c r="G66" s="33">
        <f>VLOOKUP($A66*100+G$3,Control!$A$13:$L$996,Control!$L$11)</f>
        <v>254805.5770234649</v>
      </c>
      <c r="H66" s="33">
        <f>VLOOKUP($A66*100+H$3,Control!$A$13:$L$996,Control!$L$11)</f>
        <v>79238.29934049162</v>
      </c>
      <c r="I66" s="33">
        <f>VLOOKUP($A66*100+I$3,Control!$A$13:$L$996,Control!$L$11)</f>
        <v>68425.542111150571</v>
      </c>
      <c r="J66" s="33">
        <f>VLOOKUP($A66*100+J$3,Control!$A$13:$L$996,Control!$L$11)</f>
        <v>54736.9140625</v>
      </c>
      <c r="K66" s="33">
        <f>VLOOKUP($A66*100+K$3,Control!$A$13:$L$996,Control!$L$11)</f>
        <v>34190.9921875</v>
      </c>
      <c r="L66" s="33">
        <f>VLOOKUP($A66*100+L$3,Control!$A$13:$L$996,Control!$L$11)</f>
        <v>17531.873046875</v>
      </c>
      <c r="M66" s="33">
        <f>VLOOKUP($A66*100+M$3,Control!$A$13:$L$996,Control!$L$11)</f>
        <v>19751.19140625</v>
      </c>
    </row>
    <row r="67" spans="1:13">
      <c r="A67" s="17">
        <v>1984</v>
      </c>
      <c r="B67" s="33">
        <f>VLOOKUP($A67*100+B$3,Control!$A$13:$L$996,Control!$L$11)</f>
        <v>5953.126953125</v>
      </c>
      <c r="C67" s="33">
        <f>VLOOKUP($A67*100+C$3,Control!$A$13:$L$996,Control!$L$11)</f>
        <v>63795.2578125</v>
      </c>
      <c r="D67" s="33">
        <f>VLOOKUP($A67*100+D$3,Control!$A$13:$L$996,Control!$L$11)</f>
        <v>153546.83405754509</v>
      </c>
      <c r="E67" s="33">
        <f>VLOOKUP($A67*100+E$3,Control!$A$13:$L$996,Control!$L$11)</f>
        <v>54974.12109375</v>
      </c>
      <c r="F67" s="33">
        <f>VLOOKUP($A67*100+F$3,Control!$A$13:$L$996,Control!$L$11)</f>
        <v>18398.501987431766</v>
      </c>
      <c r="G67" s="33">
        <f>VLOOKUP($A67*100+G$3,Control!$A$13:$L$996,Control!$L$11)</f>
        <v>17261.71974150998</v>
      </c>
      <c r="H67" s="33">
        <f>VLOOKUP($A67*100+H$3,Control!$A$13:$L$996,Control!$L$11)</f>
        <v>9946.7119140625</v>
      </c>
      <c r="I67" s="33">
        <f>VLOOKUP($A67*100+I$3,Control!$A$13:$L$996,Control!$L$11)</f>
        <v>8547.40234375</v>
      </c>
      <c r="J67" s="33">
        <f>VLOOKUP($A67*100+J$3,Control!$A$13:$L$996,Control!$L$11)</f>
        <v>0</v>
      </c>
      <c r="K67" s="33">
        <f>VLOOKUP($A67*100+K$3,Control!$A$13:$L$996,Control!$L$11)</f>
        <v>0</v>
      </c>
      <c r="L67" s="33">
        <f>VLOOKUP($A67*100+L$3,Control!$A$13:$L$996,Control!$L$11)</f>
        <v>0</v>
      </c>
      <c r="M67" s="33">
        <f>VLOOKUP($A67*100+M$3,Control!$A$13:$L$996,Control!$L$11)</f>
        <v>0</v>
      </c>
    </row>
    <row r="68" spans="1:13">
      <c r="A68" s="17">
        <v>1985</v>
      </c>
      <c r="B68" s="33">
        <f>VLOOKUP($A68*100+B$3,Control!$A$13:$L$996,Control!$L$11)</f>
        <v>0</v>
      </c>
      <c r="C68" s="33">
        <f>VLOOKUP($A68*100+C$3,Control!$A$13:$L$996,Control!$L$11)</f>
        <v>7784.70556640625</v>
      </c>
      <c r="D68" s="33">
        <f>VLOOKUP($A68*100+D$3,Control!$A$13:$L$996,Control!$L$11)</f>
        <v>9991.7326381291823</v>
      </c>
      <c r="E68" s="33">
        <f>VLOOKUP($A68*100+E$3,Control!$A$13:$L$996,Control!$L$11)</f>
        <v>5156.13330078125</v>
      </c>
      <c r="F68" s="33">
        <f>VLOOKUP($A68*100+F$3,Control!$A$13:$L$996,Control!$L$11)</f>
        <v>4285.9723357617131</v>
      </c>
      <c r="G68" s="33">
        <f>VLOOKUP($A68*100+G$3,Control!$A$13:$L$996,Control!$L$11)</f>
        <v>1863.9371337890625</v>
      </c>
      <c r="H68" s="33">
        <f>VLOOKUP($A68*100+H$3,Control!$A$13:$L$996,Control!$L$11)</f>
        <v>3059.536865234375</v>
      </c>
      <c r="I68" s="33">
        <f>VLOOKUP($A68*100+I$3,Control!$A$13:$L$996,Control!$L$11)</f>
        <v>656.3392333984375</v>
      </c>
      <c r="J68" s="33">
        <f>VLOOKUP($A68*100+J$3,Control!$A$13:$L$996,Control!$L$11)</f>
        <v>179.33338928222656</v>
      </c>
      <c r="K68" s="33">
        <f>VLOOKUP($A68*100+K$3,Control!$A$13:$L$996,Control!$L$11)</f>
        <v>5.4033980369567871</v>
      </c>
      <c r="L68" s="33">
        <f>VLOOKUP($A68*100+L$3,Control!$A$13:$L$996,Control!$L$11)</f>
        <v>0.15234375</v>
      </c>
      <c r="M68" s="33">
        <f>VLOOKUP($A68*100+M$3,Control!$A$13:$L$996,Control!$L$11)</f>
        <v>-7.5120195106137544E-4</v>
      </c>
    </row>
    <row r="69" spans="1:13">
      <c r="A69" s="17">
        <v>1986</v>
      </c>
      <c r="B69" s="33">
        <f>VLOOKUP($A69*100+B$3,Control!$A$13:$L$996,Control!$L$11)</f>
        <v>3.9998689317144454E-5</v>
      </c>
      <c r="C69" s="33">
        <f>VLOOKUP($A69*100+C$3,Control!$A$13:$L$996,Control!$L$11)</f>
        <v>0.87615966796875</v>
      </c>
      <c r="D69" s="33">
        <f>VLOOKUP($A69*100+D$3,Control!$A$13:$L$996,Control!$L$11)</f>
        <v>4595.4482421875</v>
      </c>
      <c r="E69" s="33">
        <f>VLOOKUP($A69*100+E$3,Control!$A$13:$L$996,Control!$L$11)</f>
        <v>18262.978515625</v>
      </c>
      <c r="F69" s="33">
        <f>VLOOKUP($A69*100+F$3,Control!$A$13:$L$996,Control!$L$11)</f>
        <v>186401.04112081937</v>
      </c>
      <c r="G69" s="33">
        <f>VLOOKUP($A69*100+G$3,Control!$A$13:$L$996,Control!$L$11)</f>
        <v>127438.95724839751</v>
      </c>
      <c r="H69" s="33">
        <f>VLOOKUP($A69*100+H$3,Control!$A$13:$L$996,Control!$L$11)</f>
        <v>19697.416015625</v>
      </c>
      <c r="I69" s="33">
        <f>VLOOKUP($A69*100+I$3,Control!$A$13:$L$996,Control!$L$11)</f>
        <v>13881.78125</v>
      </c>
      <c r="J69" s="33">
        <f>VLOOKUP($A69*100+J$3,Control!$A$13:$L$996,Control!$L$11)</f>
        <v>0</v>
      </c>
      <c r="K69" s="33">
        <f>VLOOKUP($A69*100+K$3,Control!$A$13:$L$996,Control!$L$11)</f>
        <v>0</v>
      </c>
      <c r="L69" s="33">
        <f>VLOOKUP($A69*100+L$3,Control!$A$13:$L$996,Control!$L$11)</f>
        <v>0</v>
      </c>
      <c r="M69" s="33">
        <f>VLOOKUP($A69*100+M$3,Control!$A$13:$L$996,Control!$L$11)</f>
        <v>0.24503916501998901</v>
      </c>
    </row>
    <row r="70" spans="1:13">
      <c r="A70" s="17">
        <v>1987</v>
      </c>
      <c r="B70" s="33">
        <f>VLOOKUP($A70*100+B$3,Control!$A$13:$L$996,Control!$L$11)</f>
        <v>0</v>
      </c>
      <c r="C70" s="33">
        <f>VLOOKUP($A70*100+C$3,Control!$A$13:$L$996,Control!$L$11)</f>
        <v>0</v>
      </c>
      <c r="D70" s="33">
        <f>VLOOKUP($A70*100+D$3,Control!$A$13:$L$996,Control!$L$11)</f>
        <v>0</v>
      </c>
      <c r="E70" s="33">
        <f>VLOOKUP($A70*100+E$3,Control!$A$13:$L$996,Control!$L$11)</f>
        <v>5244.29345703125</v>
      </c>
      <c r="F70" s="33">
        <f>VLOOKUP($A70*100+F$3,Control!$A$13:$L$996,Control!$L$11)</f>
        <v>7144.6442864906585</v>
      </c>
      <c r="G70" s="33">
        <f>VLOOKUP($A70*100+G$3,Control!$A$13:$L$996,Control!$L$11)</f>
        <v>11217.6240234375</v>
      </c>
      <c r="H70" s="33">
        <f>VLOOKUP($A70*100+H$3,Control!$A$13:$L$996,Control!$L$11)</f>
        <v>46.075717926025391</v>
      </c>
      <c r="I70" s="33">
        <f>VLOOKUP($A70*100+I$3,Control!$A$13:$L$996,Control!$L$11)</f>
        <v>1.220703125E-4</v>
      </c>
      <c r="J70" s="33">
        <f>VLOOKUP($A70*100+J$3,Control!$A$13:$L$996,Control!$L$11)</f>
        <v>93.183113098144531</v>
      </c>
      <c r="K70" s="33">
        <f>VLOOKUP($A70*100+K$3,Control!$A$13:$L$996,Control!$L$11)</f>
        <v>118.11460113525391</v>
      </c>
      <c r="L70" s="33">
        <f>VLOOKUP($A70*100+L$3,Control!$A$13:$L$996,Control!$L$11)</f>
        <v>109.71931457519531</v>
      </c>
      <c r="M70" s="33">
        <f>VLOOKUP($A70*100+M$3,Control!$A$13:$L$996,Control!$L$11)</f>
        <v>36.147769927978516</v>
      </c>
    </row>
    <row r="71" spans="1:13">
      <c r="A71" s="17">
        <v>1988</v>
      </c>
      <c r="B71" s="33">
        <f>VLOOKUP($A71*100+B$3,Control!$A$13:$L$996,Control!$L$11)</f>
        <v>1.1873499155044556</v>
      </c>
      <c r="C71" s="33">
        <f>VLOOKUP($A71*100+C$3,Control!$A$13:$L$996,Control!$L$11)</f>
        <v>0</v>
      </c>
      <c r="D71" s="33">
        <f>VLOOKUP($A71*100+D$3,Control!$A$13:$L$996,Control!$L$11)</f>
        <v>7982.0390625</v>
      </c>
      <c r="E71" s="33">
        <f>VLOOKUP($A71*100+E$3,Control!$A$13:$L$996,Control!$L$11)</f>
        <v>21348.23828125</v>
      </c>
      <c r="F71" s="33">
        <f>VLOOKUP($A71*100+F$3,Control!$A$13:$L$996,Control!$L$11)</f>
        <v>0</v>
      </c>
      <c r="G71" s="33">
        <f>VLOOKUP($A71*100+G$3,Control!$A$13:$L$996,Control!$L$11)</f>
        <v>0</v>
      </c>
      <c r="H71" s="33">
        <f>VLOOKUP($A71*100+H$3,Control!$A$13:$L$996,Control!$L$11)</f>
        <v>26.309328079223633</v>
      </c>
      <c r="I71" s="33">
        <f>VLOOKUP($A71*100+I$3,Control!$A$13:$L$996,Control!$L$11)</f>
        <v>0</v>
      </c>
      <c r="J71" s="33">
        <f>VLOOKUP($A71*100+J$3,Control!$A$13:$L$996,Control!$L$11)</f>
        <v>71.9637451171875</v>
      </c>
      <c r="K71" s="33">
        <f>VLOOKUP($A71*100+K$3,Control!$A$13:$L$996,Control!$L$11)</f>
        <v>128.39036560058594</v>
      </c>
      <c r="L71" s="33">
        <f>VLOOKUP($A71*100+L$3,Control!$A$13:$L$996,Control!$L$11)</f>
        <v>84.683547973632812</v>
      </c>
      <c r="M71" s="33">
        <f>VLOOKUP($A71*100+M$3,Control!$A$13:$L$996,Control!$L$11)</f>
        <v>18.3519287109375</v>
      </c>
    </row>
    <row r="72" spans="1:13">
      <c r="A72" s="17">
        <v>1989</v>
      </c>
      <c r="B72" s="33">
        <f>VLOOKUP($A72*100+B$3,Control!$A$13:$L$996,Control!$L$11)</f>
        <v>0</v>
      </c>
      <c r="C72" s="33">
        <f>VLOOKUP($A72*100+C$3,Control!$A$13:$L$996,Control!$L$11)</f>
        <v>-2.44140625E-4</v>
      </c>
      <c r="D72" s="33">
        <f>VLOOKUP($A72*100+D$3,Control!$A$13:$L$996,Control!$L$11)</f>
        <v>0</v>
      </c>
      <c r="E72" s="33">
        <f>VLOOKUP($A72*100+E$3,Control!$A$13:$L$996,Control!$L$11)</f>
        <v>2157.981201171875</v>
      </c>
      <c r="F72" s="33">
        <f>VLOOKUP($A72*100+F$3,Control!$A$13:$L$996,Control!$L$11)</f>
        <v>0</v>
      </c>
      <c r="G72" s="33">
        <f>VLOOKUP($A72*100+G$3,Control!$A$13:$L$996,Control!$L$11)</f>
        <v>40647.7109375</v>
      </c>
      <c r="H72" s="33">
        <f>VLOOKUP($A72*100+H$3,Control!$A$13:$L$996,Control!$L$11)</f>
        <v>5627.28759765625</v>
      </c>
      <c r="I72" s="33">
        <f>VLOOKUP($A72*100+I$3,Control!$A$13:$L$996,Control!$L$11)</f>
        <v>41.734893798828125</v>
      </c>
      <c r="J72" s="33">
        <f>VLOOKUP($A72*100+J$3,Control!$A$13:$L$996,Control!$L$11)</f>
        <v>35.802417755126953</v>
      </c>
      <c r="K72" s="33">
        <f>VLOOKUP($A72*100+K$3,Control!$A$13:$L$996,Control!$L$11)</f>
        <v>11.6888427734375</v>
      </c>
      <c r="L72" s="33">
        <f>VLOOKUP($A72*100+L$3,Control!$A$13:$L$996,Control!$L$11)</f>
        <v>0.152587890625</v>
      </c>
      <c r="M72" s="33">
        <f>VLOOKUP($A72*100+M$3,Control!$A$13:$L$996,Control!$L$11)</f>
        <v>0</v>
      </c>
    </row>
    <row r="73" spans="1:13">
      <c r="A73" s="17">
        <v>1990</v>
      </c>
      <c r="B73" s="33">
        <f>VLOOKUP($A73*100+B$3,Control!$A$13:$L$996,Control!$L$11)</f>
        <v>0</v>
      </c>
      <c r="C73" s="33">
        <f>VLOOKUP($A73*100+C$3,Control!$A$13:$L$996,Control!$L$11)</f>
        <v>0</v>
      </c>
      <c r="D73" s="33">
        <f>VLOOKUP($A73*100+D$3,Control!$A$13:$L$996,Control!$L$11)</f>
        <v>0</v>
      </c>
      <c r="E73" s="33">
        <f>VLOOKUP($A73*100+E$3,Control!$A$13:$L$996,Control!$L$11)</f>
        <v>3103.369140625</v>
      </c>
      <c r="F73" s="33">
        <f>VLOOKUP($A73*100+F$3,Control!$A$13:$L$996,Control!$L$11)</f>
        <v>0</v>
      </c>
      <c r="G73" s="33">
        <f>VLOOKUP($A73*100+G$3,Control!$A$13:$L$996,Control!$L$11)</f>
        <v>2590.250244140625</v>
      </c>
      <c r="H73" s="33">
        <f>VLOOKUP($A73*100+H$3,Control!$A$13:$L$996,Control!$L$11)</f>
        <v>112.97645568847656</v>
      </c>
      <c r="I73" s="33">
        <f>VLOOKUP($A73*100+I$3,Control!$A$13:$L$996,Control!$L$11)</f>
        <v>4227.04833984375</v>
      </c>
      <c r="J73" s="33">
        <f>VLOOKUP($A73*100+J$3,Control!$A$13:$L$996,Control!$L$11)</f>
        <v>325.37167358398437</v>
      </c>
      <c r="K73" s="33">
        <f>VLOOKUP($A73*100+K$3,Control!$A$13:$L$996,Control!$L$11)</f>
        <v>63.80792236328125</v>
      </c>
      <c r="L73" s="33">
        <f>VLOOKUP($A73*100+L$3,Control!$A$13:$L$996,Control!$L$11)</f>
        <v>33.6192626953125</v>
      </c>
      <c r="M73" s="33">
        <f>VLOOKUP($A73*100+M$3,Control!$A$13:$L$996,Control!$L$11)</f>
        <v>47.069904327392578</v>
      </c>
    </row>
    <row r="74" spans="1:13">
      <c r="A74" s="17">
        <v>1991</v>
      </c>
      <c r="B74" s="33">
        <f>VLOOKUP($A74*100+B$3,Control!$A$13:$L$996,Control!$L$11)</f>
        <v>0</v>
      </c>
      <c r="C74" s="33">
        <f>VLOOKUP($A74*100+C$3,Control!$A$13:$L$996,Control!$L$11)</f>
        <v>103.17803955078125</v>
      </c>
      <c r="D74" s="33">
        <f>VLOOKUP($A74*100+D$3,Control!$A$13:$L$996,Control!$L$11)</f>
        <v>84.20135498046875</v>
      </c>
      <c r="E74" s="33">
        <f>VLOOKUP($A74*100+E$3,Control!$A$13:$L$996,Control!$L$11)</f>
        <v>2274.635009765625</v>
      </c>
      <c r="F74" s="33">
        <f>VLOOKUP($A74*100+F$3,Control!$A$13:$L$996,Control!$L$11)</f>
        <v>0</v>
      </c>
      <c r="G74" s="33">
        <f>VLOOKUP($A74*100+G$3,Control!$A$13:$L$996,Control!$L$11)</f>
        <v>27879.951171875</v>
      </c>
      <c r="H74" s="33">
        <f>VLOOKUP($A74*100+H$3,Control!$A$13:$L$996,Control!$L$11)</f>
        <v>2088.39306640625</v>
      </c>
      <c r="I74" s="33">
        <f>VLOOKUP($A74*100+I$3,Control!$A$13:$L$996,Control!$L$11)</f>
        <v>1173.1219482421875</v>
      </c>
      <c r="J74" s="33">
        <f>VLOOKUP($A74*100+J$3,Control!$A$13:$L$996,Control!$L$11)</f>
        <v>79.45257568359375</v>
      </c>
      <c r="K74" s="33">
        <f>VLOOKUP($A74*100+K$3,Control!$A$13:$L$996,Control!$L$11)</f>
        <v>77.238273620605469</v>
      </c>
      <c r="L74" s="33">
        <f>VLOOKUP($A74*100+L$3,Control!$A$13:$L$996,Control!$L$11)</f>
        <v>18.063262939453125</v>
      </c>
      <c r="M74" s="33">
        <f>VLOOKUP($A74*100+M$3,Control!$A$13:$L$996,Control!$L$11)</f>
        <v>10.519160270690918</v>
      </c>
    </row>
    <row r="75" spans="1:13">
      <c r="A75" s="17">
        <v>1992</v>
      </c>
      <c r="B75" s="33">
        <f>VLOOKUP($A75*100+B$3,Control!$A$13:$L$996,Control!$L$11)</f>
        <v>0</v>
      </c>
      <c r="C75" s="33">
        <f>VLOOKUP($A75*100+C$3,Control!$A$13:$L$996,Control!$L$11)</f>
        <v>0</v>
      </c>
      <c r="D75" s="33">
        <f>VLOOKUP($A75*100+D$3,Control!$A$13:$L$996,Control!$L$11)</f>
        <v>0</v>
      </c>
      <c r="E75" s="33">
        <f>VLOOKUP($A75*100+E$3,Control!$A$13:$L$996,Control!$L$11)</f>
        <v>140.283203125</v>
      </c>
      <c r="F75" s="33">
        <f>VLOOKUP($A75*100+F$3,Control!$A$13:$L$996,Control!$L$11)</f>
        <v>22348.87548828125</v>
      </c>
      <c r="G75" s="33">
        <f>VLOOKUP($A75*100+G$3,Control!$A$13:$L$996,Control!$L$11)</f>
        <v>8349.63671875</v>
      </c>
      <c r="H75" s="33">
        <f>VLOOKUP($A75*100+H$3,Control!$A$13:$L$996,Control!$L$11)</f>
        <v>56.095252990722656</v>
      </c>
      <c r="I75" s="33">
        <f>VLOOKUP($A75*100+I$3,Control!$A$13:$L$996,Control!$L$11)</f>
        <v>78.779685974121094</v>
      </c>
      <c r="J75" s="33">
        <f>VLOOKUP($A75*100+J$3,Control!$A$13:$L$996,Control!$L$11)</f>
        <v>47.873783111572266</v>
      </c>
      <c r="K75" s="33">
        <f>VLOOKUP($A75*100+K$3,Control!$A$13:$L$996,Control!$L$11)</f>
        <v>3.6496737003326416</v>
      </c>
      <c r="L75" s="33">
        <f>VLOOKUP($A75*100+L$3,Control!$A$13:$L$996,Control!$L$11)</f>
        <v>3.0517578125E-5</v>
      </c>
      <c r="M75" s="33">
        <f>VLOOKUP($A75*100+M$3,Control!$A$13:$L$996,Control!$L$11)</f>
        <v>2.288818359375E-5</v>
      </c>
    </row>
    <row r="76" spans="1:13">
      <c r="A76" s="17">
        <v>1993</v>
      </c>
      <c r="B76" s="33">
        <f>VLOOKUP($A76*100+B$3,Control!$A$13:$L$996,Control!$L$11)</f>
        <v>2274.2333984375</v>
      </c>
      <c r="C76" s="33">
        <f>VLOOKUP($A76*100+C$3,Control!$A$13:$L$996,Control!$L$11)</f>
        <v>0</v>
      </c>
      <c r="D76" s="33">
        <f>VLOOKUP($A76*100+D$3,Control!$A$13:$L$996,Control!$L$11)</f>
        <v>2705.2626953125</v>
      </c>
      <c r="E76" s="33">
        <f>VLOOKUP($A76*100+E$3,Control!$A$13:$L$996,Control!$L$11)</f>
        <v>54753.3328376672</v>
      </c>
      <c r="F76" s="33">
        <f>VLOOKUP($A76*100+F$3,Control!$A$13:$L$996,Control!$L$11)</f>
        <v>37963.032524296774</v>
      </c>
      <c r="G76" s="33">
        <f>VLOOKUP($A76*100+G$3,Control!$A$13:$L$996,Control!$L$11)</f>
        <v>18064.923828125</v>
      </c>
      <c r="H76" s="33">
        <f>VLOOKUP($A76*100+H$3,Control!$A$13:$L$996,Control!$L$11)</f>
        <v>16409.3515625</v>
      </c>
      <c r="I76" s="33">
        <f>VLOOKUP($A76*100+I$3,Control!$A$13:$L$996,Control!$L$11)</f>
        <v>14783.9638671875</v>
      </c>
      <c r="J76" s="33">
        <f>VLOOKUP($A76*100+J$3,Control!$A$13:$L$996,Control!$L$11)</f>
        <v>10605.594488647912</v>
      </c>
      <c r="K76" s="33">
        <f>VLOOKUP($A76*100+K$3,Control!$A$13:$L$996,Control!$L$11)</f>
        <v>0</v>
      </c>
      <c r="L76" s="33">
        <f>VLOOKUP($A76*100+L$3,Control!$A$13:$L$996,Control!$L$11)</f>
        <v>26.745569229125977</v>
      </c>
      <c r="M76" s="33">
        <f>VLOOKUP($A76*100+M$3,Control!$A$13:$L$996,Control!$L$11)</f>
        <v>2.6465246677398682</v>
      </c>
    </row>
    <row r="77" spans="1:13">
      <c r="A77" s="17">
        <v>1994</v>
      </c>
      <c r="B77" s="33">
        <f>VLOOKUP($A77*100+B$3,Control!$A$13:$L$996,Control!$L$11)</f>
        <v>0</v>
      </c>
      <c r="C77" s="33">
        <f>VLOOKUP($A77*100+C$3,Control!$A$13:$L$996,Control!$L$11)</f>
        <v>0</v>
      </c>
      <c r="D77" s="33">
        <f>VLOOKUP($A77*100+D$3,Control!$A$13:$L$996,Control!$L$11)</f>
        <v>7.5120195106137544E-4</v>
      </c>
      <c r="E77" s="33">
        <f>VLOOKUP($A77*100+E$3,Control!$A$13:$L$996,Control!$L$11)</f>
        <v>291.96630859375</v>
      </c>
      <c r="F77" s="33">
        <f>VLOOKUP($A77*100+F$3,Control!$A$13:$L$996,Control!$L$11)</f>
        <v>9801.2459193665709</v>
      </c>
      <c r="G77" s="33">
        <f>VLOOKUP($A77*100+G$3,Control!$A$13:$L$996,Control!$L$11)</f>
        <v>0</v>
      </c>
      <c r="H77" s="33">
        <f>VLOOKUP($A77*100+H$3,Control!$A$13:$L$996,Control!$L$11)</f>
        <v>131.10015869140625</v>
      </c>
      <c r="I77" s="33">
        <f>VLOOKUP($A77*100+I$3,Control!$A$13:$L$996,Control!$L$11)</f>
        <v>2969.819091796875</v>
      </c>
      <c r="J77" s="33">
        <f>VLOOKUP($A77*100+J$3,Control!$A$13:$L$996,Control!$L$11)</f>
        <v>0</v>
      </c>
      <c r="K77" s="33">
        <f>VLOOKUP($A77*100+K$3,Control!$A$13:$L$996,Control!$L$11)</f>
        <v>0.5816650390625</v>
      </c>
      <c r="L77" s="33">
        <f>VLOOKUP($A77*100+L$3,Control!$A$13:$L$996,Control!$L$11)</f>
        <v>1.7333984375E-2</v>
      </c>
      <c r="M77" s="33">
        <f>VLOOKUP($A77*100+M$3,Control!$A$13:$L$996,Control!$L$11)</f>
        <v>0</v>
      </c>
    </row>
    <row r="78" spans="1:13">
      <c r="A78" s="17">
        <v>1995</v>
      </c>
      <c r="B78" s="33">
        <f>VLOOKUP($A78*100+B$3,Control!$A$13:$L$996,Control!$L$11)</f>
        <v>6.103515625E-5</v>
      </c>
      <c r="C78" s="33">
        <f>VLOOKUP($A78*100+C$3,Control!$A$13:$L$996,Control!$L$11)</f>
        <v>0</v>
      </c>
      <c r="D78" s="33">
        <f>VLOOKUP($A78*100+D$3,Control!$A$13:$L$996,Control!$L$11)</f>
        <v>1927.947265625</v>
      </c>
      <c r="E78" s="33">
        <f>VLOOKUP($A78*100+E$3,Control!$A$13:$L$996,Control!$L$11)</f>
        <v>106523.88236280157</v>
      </c>
      <c r="F78" s="33">
        <f>VLOOKUP($A78*100+F$3,Control!$A$13:$L$996,Control!$L$11)</f>
        <v>27187.681640625</v>
      </c>
      <c r="G78" s="33">
        <f>VLOOKUP($A78*100+G$3,Control!$A$13:$L$996,Control!$L$11)</f>
        <v>178578.01364384402</v>
      </c>
      <c r="H78" s="33">
        <f>VLOOKUP($A78*100+H$3,Control!$A$13:$L$996,Control!$L$11)</f>
        <v>56497.69921875</v>
      </c>
      <c r="I78" s="33">
        <f>VLOOKUP($A78*100+I$3,Control!$A$13:$L$996,Control!$L$11)</f>
        <v>64806.758916152525</v>
      </c>
      <c r="J78" s="33">
        <f>VLOOKUP($A78*100+J$3,Control!$A$13:$L$996,Control!$L$11)</f>
        <v>28325.03954487255</v>
      </c>
      <c r="K78" s="33">
        <f>VLOOKUP($A78*100+K$3,Control!$A$13:$L$996,Control!$L$11)</f>
        <v>17545.751953125</v>
      </c>
      <c r="L78" s="33">
        <f>VLOOKUP($A78*100+L$3,Control!$A$13:$L$996,Control!$L$11)</f>
        <v>4670.94189453125</v>
      </c>
      <c r="M78" s="33">
        <f>VLOOKUP($A78*100+M$3,Control!$A$13:$L$996,Control!$L$11)</f>
        <v>0</v>
      </c>
    </row>
    <row r="79" spans="1:13">
      <c r="A79" s="17">
        <v>1996</v>
      </c>
      <c r="B79" s="33">
        <f>VLOOKUP($A79*100+B$3,Control!$A$13:$L$996,Control!$L$11)</f>
        <v>0</v>
      </c>
      <c r="C79" s="33">
        <f>VLOOKUP($A79*100+C$3,Control!$A$13:$L$996,Control!$L$11)</f>
        <v>0</v>
      </c>
      <c r="D79" s="33">
        <f>VLOOKUP($A79*100+D$3,Control!$A$13:$L$996,Control!$L$11)</f>
        <v>13992.904659891299</v>
      </c>
      <c r="E79" s="33">
        <f>VLOOKUP($A79*100+E$3,Control!$A$13:$L$996,Control!$L$11)</f>
        <v>39382.119833950623</v>
      </c>
      <c r="F79" s="33">
        <f>VLOOKUP($A79*100+F$3,Control!$A$13:$L$996,Control!$L$11)</f>
        <v>98388.464287152688</v>
      </c>
      <c r="G79" s="33">
        <f>VLOOKUP($A79*100+G$3,Control!$A$13:$L$996,Control!$L$11)</f>
        <v>45618.439671966684</v>
      </c>
      <c r="H79" s="33">
        <f>VLOOKUP($A79*100+H$3,Control!$A$13:$L$996,Control!$L$11)</f>
        <v>28818.45703125</v>
      </c>
      <c r="I79" s="33">
        <f>VLOOKUP($A79*100+I$3,Control!$A$13:$L$996,Control!$L$11)</f>
        <v>44641.9921875</v>
      </c>
      <c r="J79" s="33">
        <f>VLOOKUP($A79*100+J$3,Control!$A$13:$L$996,Control!$L$11)</f>
        <v>4608.2115740130903</v>
      </c>
      <c r="K79" s="33">
        <f>VLOOKUP($A79*100+K$3,Control!$A$13:$L$996,Control!$L$11)</f>
        <v>0</v>
      </c>
      <c r="L79" s="33">
        <f>VLOOKUP($A79*100+L$3,Control!$A$13:$L$996,Control!$L$11)</f>
        <v>0</v>
      </c>
      <c r="M79" s="33">
        <f>VLOOKUP($A79*100+M$3,Control!$A$13:$L$996,Control!$L$11)</f>
        <v>6.6144168376922607E-2</v>
      </c>
    </row>
    <row r="80" spans="1:13">
      <c r="A80" s="17">
        <v>1997</v>
      </c>
      <c r="B80" s="33">
        <f>VLOOKUP($A80*100+B$3,Control!$A$13:$L$996,Control!$L$11)</f>
        <v>0</v>
      </c>
      <c r="C80" s="33">
        <f>VLOOKUP($A80*100+C$3,Control!$A$13:$L$996,Control!$L$11)</f>
        <v>0</v>
      </c>
      <c r="D80" s="33">
        <f>VLOOKUP($A80*100+D$3,Control!$A$13:$L$996,Control!$L$11)</f>
        <v>79685.265092309259</v>
      </c>
      <c r="E80" s="33">
        <f>VLOOKUP($A80*100+E$3,Control!$A$13:$L$996,Control!$L$11)</f>
        <v>263498.910656669</v>
      </c>
      <c r="F80" s="33">
        <f>VLOOKUP($A80*100+F$3,Control!$A$13:$L$996,Control!$L$11)</f>
        <v>49818.52205376151</v>
      </c>
      <c r="G80" s="33">
        <f>VLOOKUP($A80*100+G$3,Control!$A$13:$L$996,Control!$L$11)</f>
        <v>4123.8686528183498</v>
      </c>
      <c r="H80" s="33">
        <f>VLOOKUP($A80*100+H$3,Control!$A$13:$L$996,Control!$L$11)</f>
        <v>4744.7138671875</v>
      </c>
      <c r="I80" s="33">
        <f>VLOOKUP($A80*100+I$3,Control!$A$13:$L$996,Control!$L$11)</f>
        <v>4503.89111328125</v>
      </c>
      <c r="J80" s="33">
        <f>VLOOKUP($A80*100+J$3,Control!$A$13:$L$996,Control!$L$11)</f>
        <v>-2.44140625E-4</v>
      </c>
      <c r="K80" s="33">
        <f>VLOOKUP($A80*100+K$3,Control!$A$13:$L$996,Control!$L$11)</f>
        <v>-2.44140625E-4</v>
      </c>
      <c r="L80" s="33">
        <f>VLOOKUP($A80*100+L$3,Control!$A$13:$L$996,Control!$L$11)</f>
        <v>0</v>
      </c>
      <c r="M80" s="33">
        <f>VLOOKUP($A80*100+M$3,Control!$A$13:$L$996,Control!$L$11)</f>
        <v>0</v>
      </c>
    </row>
    <row r="81" spans="1:13">
      <c r="A81" s="17">
        <v>1998</v>
      </c>
      <c r="B81" s="33">
        <f>VLOOKUP($A81*100+B$3,Control!$A$13:$L$996,Control!$L$11)</f>
        <v>0</v>
      </c>
      <c r="C81" s="33">
        <f>VLOOKUP($A81*100+C$3,Control!$A$13:$L$996,Control!$L$11)</f>
        <v>0</v>
      </c>
      <c r="D81" s="33">
        <f>VLOOKUP($A81*100+D$3,Control!$A$13:$L$996,Control!$L$11)</f>
        <v>5964.106288473653</v>
      </c>
      <c r="E81" s="33">
        <f>VLOOKUP($A81*100+E$3,Control!$A$13:$L$996,Control!$L$11)</f>
        <v>57497.20688662921</v>
      </c>
      <c r="F81" s="33">
        <f>VLOOKUP($A81*100+F$3,Control!$A$13:$L$996,Control!$L$11)</f>
        <v>195177.79071225083</v>
      </c>
      <c r="G81" s="33">
        <f>VLOOKUP($A81*100+G$3,Control!$A$13:$L$996,Control!$L$11)</f>
        <v>63296.743544454977</v>
      </c>
      <c r="H81" s="33">
        <f>VLOOKUP($A81*100+H$3,Control!$A$13:$L$996,Control!$L$11)</f>
        <v>44825.23828125</v>
      </c>
      <c r="I81" s="33">
        <f>VLOOKUP($A81*100+I$3,Control!$A$13:$L$996,Control!$L$11)</f>
        <v>60196.1875</v>
      </c>
      <c r="J81" s="33">
        <f>VLOOKUP($A81*100+J$3,Control!$A$13:$L$996,Control!$L$11)</f>
        <v>47781.828380683975</v>
      </c>
      <c r="K81" s="33">
        <f>VLOOKUP($A81*100+K$3,Control!$A$13:$L$996,Control!$L$11)</f>
        <v>25320.34765625</v>
      </c>
      <c r="L81" s="33">
        <f>VLOOKUP($A81*100+L$3,Control!$A$13:$L$996,Control!$L$11)</f>
        <v>10040.76171875</v>
      </c>
      <c r="M81" s="33">
        <f>VLOOKUP($A81*100+M$3,Control!$A$13:$L$996,Control!$L$11)</f>
        <v>9350.728515625</v>
      </c>
    </row>
    <row r="82" spans="1:13">
      <c r="A82" s="17">
        <v>1999</v>
      </c>
      <c r="B82" s="33">
        <f>VLOOKUP($A82*100+B$3,Control!$A$13:$L$996,Control!$L$11)</f>
        <v>3415.667724609375</v>
      </c>
      <c r="C82" s="33">
        <f>VLOOKUP($A82*100+C$3,Control!$A$13:$L$996,Control!$L$11)</f>
        <v>6034.9501953125</v>
      </c>
      <c r="D82" s="33">
        <f>VLOOKUP($A82*100+D$3,Control!$A$13:$L$996,Control!$L$11)</f>
        <v>25583.146484375</v>
      </c>
      <c r="E82" s="33">
        <f>VLOOKUP($A82*100+E$3,Control!$A$13:$L$996,Control!$L$11)</f>
        <v>32967.23046875</v>
      </c>
      <c r="F82" s="33">
        <f>VLOOKUP($A82*100+F$3,Control!$A$13:$L$996,Control!$L$11)</f>
        <v>71214.572920366249</v>
      </c>
      <c r="G82" s="33">
        <f>VLOOKUP($A82*100+G$3,Control!$A$13:$L$996,Control!$L$11)</f>
        <v>43602.716981389123</v>
      </c>
      <c r="H82" s="33">
        <f>VLOOKUP($A82*100+H$3,Control!$A$13:$L$996,Control!$L$11)</f>
        <v>17822.658203125</v>
      </c>
      <c r="I82" s="33">
        <f>VLOOKUP($A82*100+I$3,Control!$A$13:$L$996,Control!$L$11)</f>
        <v>15698.224609375</v>
      </c>
      <c r="J82" s="33">
        <f>VLOOKUP($A82*100+J$3,Control!$A$13:$L$996,Control!$L$11)</f>
        <v>4047.2112854414536</v>
      </c>
      <c r="K82" s="33">
        <f>VLOOKUP($A82*100+K$3,Control!$A$13:$L$996,Control!$L$11)</f>
        <v>0</v>
      </c>
      <c r="L82" s="33">
        <f>VLOOKUP($A82*100+L$3,Control!$A$13:$L$996,Control!$L$11)</f>
        <v>0</v>
      </c>
      <c r="M82" s="33">
        <f>VLOOKUP($A82*100+M$3,Control!$A$13:$L$996,Control!$L$11)</f>
        <v>0</v>
      </c>
    </row>
    <row r="83" spans="1:13">
      <c r="A83" s="17">
        <v>2000</v>
      </c>
      <c r="B83" s="33">
        <f>VLOOKUP($A83*100+B$3,Control!$A$13:$L$996,Control!$L$11)</f>
        <v>0</v>
      </c>
      <c r="C83" s="33">
        <f>VLOOKUP($A83*100+C$3,Control!$A$13:$L$996,Control!$L$11)</f>
        <v>0</v>
      </c>
      <c r="D83" s="33">
        <f>VLOOKUP($A83*100+D$3,Control!$A$13:$L$996,Control!$L$11)</f>
        <v>0</v>
      </c>
      <c r="E83" s="33">
        <f>VLOOKUP($A83*100+E$3,Control!$A$13:$L$996,Control!$L$11)</f>
        <v>22437.283203125</v>
      </c>
      <c r="F83" s="33">
        <f>VLOOKUP($A83*100+F$3,Control!$A$13:$L$996,Control!$L$11)</f>
        <v>82659.810280456048</v>
      </c>
      <c r="G83" s="33">
        <f>VLOOKUP($A83*100+G$3,Control!$A$13:$L$996,Control!$L$11)</f>
        <v>44683.14453125</v>
      </c>
      <c r="H83" s="33">
        <f>VLOOKUP($A83*100+H$3,Control!$A$13:$L$996,Control!$L$11)</f>
        <v>12544.9716796875</v>
      </c>
      <c r="I83" s="33">
        <f>VLOOKUP($A83*100+I$3,Control!$A$13:$L$996,Control!$L$11)</f>
        <v>12467.9130859375</v>
      </c>
      <c r="J83" s="33">
        <f>VLOOKUP($A83*100+J$3,Control!$A$13:$L$996,Control!$L$11)</f>
        <v>0</v>
      </c>
      <c r="K83" s="33">
        <f>VLOOKUP($A83*100+K$3,Control!$A$13:$L$996,Control!$L$11)</f>
        <v>0</v>
      </c>
      <c r="L83" s="33">
        <f>VLOOKUP($A83*100+L$3,Control!$A$13:$L$996,Control!$L$11)</f>
        <v>0</v>
      </c>
      <c r="M83" s="33">
        <f>VLOOKUP($A83*100+M$3,Control!$A$13:$L$996,Control!$L$11)</f>
        <v>0</v>
      </c>
    </row>
    <row r="84" spans="1:13">
      <c r="A84" s="17">
        <v>2001</v>
      </c>
      <c r="B84" s="33">
        <f>VLOOKUP($A84*100+B$3,Control!$A$13:$L$996,Control!$L$11)</f>
        <v>0</v>
      </c>
      <c r="C84" s="33">
        <f>VLOOKUP($A84*100+C$3,Control!$A$13:$L$996,Control!$L$11)</f>
        <v>0</v>
      </c>
      <c r="D84" s="33">
        <f>VLOOKUP($A84*100+D$3,Control!$A$13:$L$996,Control!$L$11)</f>
        <v>0</v>
      </c>
      <c r="E84" s="33">
        <f>VLOOKUP($A84*100+E$3,Control!$A$13:$L$996,Control!$L$11)</f>
        <v>10176.244363647036</v>
      </c>
      <c r="F84" s="33">
        <f>VLOOKUP($A84*100+F$3,Control!$A$13:$L$996,Control!$L$11)</f>
        <v>16603.032123857924</v>
      </c>
      <c r="G84" s="33">
        <f>VLOOKUP($A84*100+G$3,Control!$A$13:$L$996,Control!$L$11)</f>
        <v>12403.8427734375</v>
      </c>
      <c r="H84" s="33">
        <f>VLOOKUP($A84*100+H$3,Control!$A$13:$L$996,Control!$L$11)</f>
        <v>1104.7127685546875</v>
      </c>
      <c r="I84" s="33">
        <f>VLOOKUP($A84*100+I$3,Control!$A$13:$L$996,Control!$L$11)</f>
        <v>1172.748291015625</v>
      </c>
      <c r="J84" s="33">
        <f>VLOOKUP($A84*100+J$3,Control!$A$13:$L$996,Control!$L$11)</f>
        <v>9.4356069564819336</v>
      </c>
      <c r="K84" s="33">
        <f>VLOOKUP($A84*100+K$3,Control!$A$13:$L$996,Control!$L$11)</f>
        <v>33.389286041259766</v>
      </c>
      <c r="L84" s="33">
        <f>VLOOKUP($A84*100+L$3,Control!$A$13:$L$996,Control!$L$11)</f>
        <v>-9.1552734375E-5</v>
      </c>
      <c r="M84" s="33">
        <f>VLOOKUP($A84*100+M$3,Control!$A$13:$L$996,Control!$L$11)</f>
        <v>0</v>
      </c>
    </row>
    <row r="85" spans="1:13">
      <c r="A85" s="17">
        <v>2002</v>
      </c>
      <c r="B85" s="33">
        <f>VLOOKUP($A85*100+B$3,Control!$A$13:$L$996,Control!$L$11)</f>
        <v>0</v>
      </c>
      <c r="C85" s="33">
        <f>VLOOKUP($A85*100+C$3,Control!$A$13:$L$996,Control!$L$11)</f>
        <v>7.5120195106137544E-4</v>
      </c>
      <c r="D85" s="33">
        <f>VLOOKUP($A85*100+D$3,Control!$A$13:$L$996,Control!$L$11)</f>
        <v>21220.2265625</v>
      </c>
      <c r="E85" s="33">
        <f>VLOOKUP($A85*100+E$3,Control!$A$13:$L$996,Control!$L$11)</f>
        <v>41502.71875</v>
      </c>
      <c r="F85" s="33">
        <f>VLOOKUP($A85*100+F$3,Control!$A$13:$L$996,Control!$L$11)</f>
        <v>2029.466796875</v>
      </c>
      <c r="G85" s="33">
        <f>VLOOKUP($A85*100+G$3,Control!$A$13:$L$996,Control!$L$11)</f>
        <v>7557.833984375</v>
      </c>
      <c r="H85" s="33">
        <f>VLOOKUP($A85*100+H$3,Control!$A$13:$L$996,Control!$L$11)</f>
        <v>2950.12744140625</v>
      </c>
      <c r="I85" s="33">
        <f>VLOOKUP($A85*100+I$3,Control!$A$13:$L$996,Control!$L$11)</f>
        <v>0</v>
      </c>
      <c r="J85" s="33">
        <f>VLOOKUP($A85*100+J$3,Control!$A$13:$L$996,Control!$L$11)</f>
        <v>0</v>
      </c>
      <c r="K85" s="33">
        <f>VLOOKUP($A85*100+K$3,Control!$A$13:$L$996,Control!$L$11)</f>
        <v>0</v>
      </c>
      <c r="L85" s="33">
        <f>VLOOKUP($A85*100+L$3,Control!$A$13:$L$996,Control!$L$11)</f>
        <v>0.201904296875</v>
      </c>
      <c r="M85" s="33">
        <f>VLOOKUP($A85*100+M$3,Control!$A$13:$L$996,Control!$L$11)</f>
        <v>0</v>
      </c>
    </row>
    <row r="86" spans="1:13">
      <c r="A86" s="17">
        <v>2003</v>
      </c>
      <c r="B86" s="33">
        <f>VLOOKUP($A86*100+B$3,Control!$A$13:$L$996,Control!$L$11)</f>
        <v>1979.822265625</v>
      </c>
      <c r="C86" s="33">
        <f>VLOOKUP($A86*100+C$3,Control!$A$13:$L$996,Control!$L$11)</f>
        <v>25.2373046875</v>
      </c>
      <c r="D86" s="33">
        <f>VLOOKUP($A86*100+D$3,Control!$A$13:$L$996,Control!$L$11)</f>
        <v>29088.741301343674</v>
      </c>
      <c r="E86" s="33">
        <f>VLOOKUP($A86*100+E$3,Control!$A$13:$L$996,Control!$L$11)</f>
        <v>51030.24609375</v>
      </c>
      <c r="F86" s="33">
        <f>VLOOKUP($A86*100+F$3,Control!$A$13:$L$996,Control!$L$11)</f>
        <v>8906.744140625</v>
      </c>
      <c r="G86" s="33">
        <f>VLOOKUP($A86*100+G$3,Control!$A$13:$L$996,Control!$L$11)</f>
        <v>6189.2328062948618</v>
      </c>
      <c r="H86" s="33">
        <f>VLOOKUP($A86*100+H$3,Control!$A$13:$L$996,Control!$L$11)</f>
        <v>21143.74609375</v>
      </c>
      <c r="I86" s="33">
        <f>VLOOKUP($A86*100+I$3,Control!$A$13:$L$996,Control!$L$11)</f>
        <v>28668.318359375</v>
      </c>
      <c r="J86" s="33">
        <f>VLOOKUP($A86*100+J$3,Control!$A$13:$L$996,Control!$L$11)</f>
        <v>992.49798583984375</v>
      </c>
      <c r="K86" s="33">
        <f>VLOOKUP($A86*100+K$3,Control!$A$13:$L$996,Control!$L$11)</f>
        <v>1.8310546875E-4</v>
      </c>
      <c r="L86" s="33">
        <f>VLOOKUP($A86*100+L$3,Control!$A$13:$L$996,Control!$L$11)</f>
        <v>1.269980426877737E-2</v>
      </c>
      <c r="M86" s="33">
        <f>VLOOKUP($A86*100+M$3,Control!$A$13:$L$996,Control!$L$11)</f>
        <v>0</v>
      </c>
    </row>
  </sheetData>
  <mergeCells count="1">
    <mergeCell ref="A2:M2"/>
  </mergeCells>
  <phoneticPr fontId="0" type="noConversion"/>
  <conditionalFormatting sqref="B5:M86">
    <cfRule type="cellIs" dxfId="0" priority="1" stopIfTrue="1" operator="greaterThan">
      <formula>0</formula>
    </cfRule>
  </conditionalFormatting>
  <pageMargins left="0.75" right="0.75" top="1" bottom="1" header="0.5" footer="0.5"/>
  <pageSetup scale="61" orientation="portrait" r:id="rId1"/>
  <headerFooter alignWithMargins="0">
    <oddHeader>&amp;R&amp;D</oddHeader>
    <oddFooter>&amp;R&amp;F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dimension ref="E10:DA12"/>
  <sheetViews>
    <sheetView workbookViewId="0">
      <selection activeCell="C1" sqref="C1:J1048576"/>
    </sheetView>
  </sheetViews>
  <sheetFormatPr defaultRowHeight="12.75"/>
  <sheetData>
    <row r="10" spans="5:105">
      <c r="E10">
        <v>1</v>
      </c>
      <c r="F10">
        <v>4</v>
      </c>
      <c r="DA10">
        <v>4</v>
      </c>
    </row>
    <row r="11" spans="5:105">
      <c r="E11">
        <v>2</v>
      </c>
      <c r="F11">
        <v>5</v>
      </c>
      <c r="DA11">
        <v>5</v>
      </c>
    </row>
    <row r="12" spans="5:105">
      <c r="E12">
        <v>3</v>
      </c>
      <c r="F12">
        <v>6</v>
      </c>
      <c r="DA12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80</vt:i4>
      </vt:variant>
    </vt:vector>
  </HeadingPairs>
  <TitlesOfParts>
    <vt:vector size="104" baseType="lpstr">
      <vt:lpstr>FWS RPA 1-3</vt:lpstr>
      <vt:lpstr>FWS RPA 4</vt:lpstr>
      <vt:lpstr>FWS RPA 5</vt:lpstr>
      <vt:lpstr>NMFS RPA  I.2.1</vt:lpstr>
      <vt:lpstr>NMFS RPA  I.2.2-4</vt:lpstr>
      <vt:lpstr>NMFS RPA I.4</vt:lpstr>
      <vt:lpstr>NMFS RPA  III.1.2</vt:lpstr>
      <vt:lpstr>NMFS RPA IV.1.2</vt:lpstr>
      <vt:lpstr>NMFS RPA IV.2.1</vt:lpstr>
      <vt:lpstr>DSS Group</vt:lpstr>
      <vt:lpstr>Data</vt:lpstr>
      <vt:lpstr>DeltaCalc</vt:lpstr>
      <vt:lpstr>Control</vt:lpstr>
      <vt:lpstr>Shasta</vt:lpstr>
      <vt:lpstr>Folsom</vt:lpstr>
      <vt:lpstr>Oroville</vt:lpstr>
      <vt:lpstr>CVP San Luis</vt:lpstr>
      <vt:lpstr>SWP San Luis</vt:lpstr>
      <vt:lpstr>CVP Exports</vt:lpstr>
      <vt:lpstr>SWP Exports</vt:lpstr>
      <vt:lpstr>COA</vt:lpstr>
      <vt:lpstr>Delta</vt:lpstr>
      <vt:lpstr>Surplus DO</vt:lpstr>
      <vt:lpstr>test</vt:lpstr>
      <vt:lpstr>A_Part</vt:lpstr>
      <vt:lpstr>AprMayMax</vt:lpstr>
      <vt:lpstr>B_Part</vt:lpstr>
      <vt:lpstr>B2_2CAP</vt:lpstr>
      <vt:lpstr>B2_3CAP</vt:lpstr>
      <vt:lpstr>B2_4CAP</vt:lpstr>
      <vt:lpstr>B2_5ACAP</vt:lpstr>
      <vt:lpstr>B2_5BCAP</vt:lpstr>
      <vt:lpstr>B2_6_CAP</vt:lpstr>
      <vt:lpstr>B2_7CAP</vt:lpstr>
      <vt:lpstr>Banks</vt:lpstr>
      <vt:lpstr>Banks_exp1</vt:lpstr>
      <vt:lpstr>Banks_SWP</vt:lpstr>
      <vt:lpstr>BanksAprMayMax</vt:lpstr>
      <vt:lpstr>BanksMax</vt:lpstr>
      <vt:lpstr>C_Part</vt:lpstr>
      <vt:lpstr>Cal</vt:lpstr>
      <vt:lpstr>CCCINTCPT_1ADV</vt:lpstr>
      <vt:lpstr>CCCINTCPT_2ADV</vt:lpstr>
      <vt:lpstr>CCCINTCPT_3ADV</vt:lpstr>
      <vt:lpstr>CCCSLOPE_1ADV</vt:lpstr>
      <vt:lpstr>CCCSLOPE_2ADV</vt:lpstr>
      <vt:lpstr>CCCSLOPE_3ADV</vt:lpstr>
      <vt:lpstr>CCCSLOPE_EST225</vt:lpstr>
      <vt:lpstr>COA</vt:lpstr>
      <vt:lpstr>COINTCPT_1DV</vt:lpstr>
      <vt:lpstr>COSLOPE_1DV</vt:lpstr>
      <vt:lpstr>COSLOPE_EST</vt:lpstr>
      <vt:lpstr>CVPSL</vt:lpstr>
      <vt:lpstr>CVPSLRC</vt:lpstr>
      <vt:lpstr>Date</vt:lpstr>
      <vt:lpstr>DO</vt:lpstr>
      <vt:lpstr>DO_WHL</vt:lpstr>
      <vt:lpstr>DVFilename</vt:lpstr>
      <vt:lpstr>E_Part</vt:lpstr>
      <vt:lpstr>EI</vt:lpstr>
      <vt:lpstr>EIExp</vt:lpstr>
      <vt:lpstr>EMINTCPT_1DV</vt:lpstr>
      <vt:lpstr>EMSLOPE_1DV</vt:lpstr>
      <vt:lpstr>EMSLOPE_EST</vt:lpstr>
      <vt:lpstr>err</vt:lpstr>
      <vt:lpstr>ES</vt:lpstr>
      <vt:lpstr>F_Part</vt:lpstr>
      <vt:lpstr>FinishDate</vt:lpstr>
      <vt:lpstr>FinishTime</vt:lpstr>
      <vt:lpstr>FirstDVPath</vt:lpstr>
      <vt:lpstr>FirstSVPath</vt:lpstr>
      <vt:lpstr>FMin</vt:lpstr>
      <vt:lpstr>Folsom</vt:lpstr>
      <vt:lpstr>FolsomFlood</vt:lpstr>
      <vt:lpstr>HSt</vt:lpstr>
      <vt:lpstr>JPINTCPT_1DV</vt:lpstr>
      <vt:lpstr>JPSLOPE_1DV</vt:lpstr>
      <vt:lpstr>JPSLOPE_DV</vt:lpstr>
      <vt:lpstr>JPSLOPE_EST</vt:lpstr>
      <vt:lpstr>Kes</vt:lpstr>
      <vt:lpstr>MRDO</vt:lpstr>
      <vt:lpstr>NCP</vt:lpstr>
      <vt:lpstr>Nimbus</vt:lpstr>
      <vt:lpstr>Oroville</vt:lpstr>
      <vt:lpstr>OrovilleFlood</vt:lpstr>
      <vt:lpstr>'NMFS RPA  I.2.1'!Print_Area</vt:lpstr>
      <vt:lpstr>Sac</vt:lpstr>
      <vt:lpstr>Shasta</vt:lpstr>
      <vt:lpstr>ShastaFlood</vt:lpstr>
      <vt:lpstr>SJR</vt:lpstr>
      <vt:lpstr>StartDate</vt:lpstr>
      <vt:lpstr>StartTime</vt:lpstr>
      <vt:lpstr>SVFilename</vt:lpstr>
      <vt:lpstr>SWPSL</vt:lpstr>
      <vt:lpstr>SWPSLRC</vt:lpstr>
      <vt:lpstr>Therm</vt:lpstr>
      <vt:lpstr>Tracy</vt:lpstr>
      <vt:lpstr>Tracy_exp1</vt:lpstr>
      <vt:lpstr>TracyAprMayMax</vt:lpstr>
      <vt:lpstr>TracyMax</vt:lpstr>
      <vt:lpstr>unusedFS</vt:lpstr>
      <vt:lpstr>unusedSS</vt:lpstr>
      <vt:lpstr>Yolo</vt:lpstr>
      <vt:lpstr>zero</vt:lpstr>
    </vt:vector>
  </TitlesOfParts>
  <Company>Department of Water Resources</Company>
  <LinksUpToDate>false</LinksUpToDate>
  <SharedDoc>false</SharedDoc>
  <HyperlinksChanged>false</HyperlinksChanged>
  <AppVersion>12.0000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1999-02-19T01:35:02Z</dcterms:created>
  <dc:creator>Ryan Wilbur</dc:creator>
  <lastModifiedBy>kkao</lastModifiedBy>
  <lastPrinted>2009-10-01T16:53:42Z</lastPrinted>
  <dcterms:modified xsi:type="dcterms:W3CDTF">2012-08-13T19:45:12Z</dcterms:modified>
</coreProperties>
</file>